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D5F7BF07-9C3D-440F-ACF3-78813DE6AD40}" xr6:coauthVersionLast="47" xr6:coauthVersionMax="47" xr10:uidLastSave="{00000000-0000-0000-0000-000000000000}"/>
  <workbookProtection workbookAlgorithmName="SHA-512" workbookHashValue="5BZBxinvcypJsJjVtEM3Rjs4QqZqVIP1pDqtE6/Myts+pxeAxY4Kd72vbfO2iQySEP0IY+qH/F/n1qs9mzSrZg==" workbookSaltValue="U0eAPL200fD/CY+d6w1wYw==" workbookSpinCount="100000" lockStructure="1"/>
  <bookViews>
    <workbookView xWindow="-120" yWindow="-120" windowWidth="29040" windowHeight="15840" tabRatio="913" firstSheet="1"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Summary'!$A$1:$U$70</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7" i="16" l="1"/>
  <c r="T35" i="16"/>
  <c r="P25" i="13" l="1"/>
  <c r="O25" i="13"/>
  <c r="P24" i="13"/>
  <c r="O24" i="13"/>
  <c r="P23" i="13"/>
  <c r="O23" i="13"/>
  <c r="P22" i="13"/>
  <c r="O22" i="13"/>
  <c r="P21" i="13"/>
  <c r="O21" i="13"/>
  <c r="P20" i="13"/>
  <c r="O20" i="13"/>
  <c r="P19" i="13"/>
  <c r="O19" i="13"/>
  <c r="P18" i="13"/>
  <c r="O18" i="13"/>
  <c r="N87" i="12"/>
  <c r="M87" i="12"/>
  <c r="N86" i="12"/>
  <c r="M86" i="12"/>
  <c r="N85" i="12"/>
  <c r="M85" i="12"/>
  <c r="N84" i="12"/>
  <c r="M84" i="12"/>
  <c r="N83" i="12"/>
  <c r="M83" i="12"/>
  <c r="N75" i="12"/>
  <c r="M75" i="12"/>
  <c r="N74" i="12"/>
  <c r="M74" i="12"/>
  <c r="N73" i="12"/>
  <c r="M73" i="12"/>
  <c r="N72" i="12"/>
  <c r="M72" i="12"/>
  <c r="R45" i="121" l="1"/>
  <c r="X88" i="102"/>
  <c r="T88" i="102"/>
  <c r="S88" i="102"/>
  <c r="O88" i="102"/>
  <c r="K88" i="102"/>
  <c r="G88" i="102"/>
  <c r="S87" i="102" l="1"/>
  <c r="S86" i="102"/>
  <c r="O87" i="102"/>
  <c r="O86" i="102"/>
  <c r="K87" i="102"/>
  <c r="K86" i="102"/>
  <c r="F65" i="9" l="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79" i="101" l="1"/>
  <c r="BA81"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D19" i="16"/>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J30" i="124"/>
  <c r="N30" i="124"/>
  <c r="O30" i="124" s="1"/>
  <c r="L30" i="124"/>
  <c r="M30" i="124" s="1"/>
  <c r="K30" i="124"/>
  <c r="I30" i="124"/>
  <c r="G30" i="124"/>
  <c r="D30" i="124"/>
  <c r="I15" i="124"/>
  <c r="I32" i="124" s="1"/>
  <c r="K15" i="124"/>
  <c r="G19" i="124"/>
  <c r="N19" i="124"/>
  <c r="L19" i="124"/>
  <c r="M19" i="124" s="1"/>
  <c r="I19" i="124"/>
  <c r="K19" i="124"/>
  <c r="N15" i="124"/>
  <c r="L15" i="124"/>
  <c r="G15" i="124"/>
  <c r="D15" i="124"/>
  <c r="D19" i="124"/>
  <c r="L32" i="124" l="1"/>
  <c r="O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6" i="122"/>
  <c r="E37" i="122" s="1"/>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O25" i="16"/>
  <c r="L25" i="16"/>
  <c r="I25" i="16"/>
  <c r="F25" i="16"/>
  <c r="C25" i="16"/>
  <c r="T24" i="16"/>
  <c r="S24" i="16"/>
  <c r="O24" i="16"/>
  <c r="L24" i="16"/>
  <c r="I24" i="16"/>
  <c r="F24" i="16"/>
  <c r="C24" i="16"/>
  <c r="T23" i="16"/>
  <c r="S23" i="16"/>
  <c r="O23" i="16"/>
  <c r="L23" i="16"/>
  <c r="I23" i="16"/>
  <c r="F23" i="16"/>
  <c r="F28" i="16" s="1"/>
  <c r="C23" i="16"/>
  <c r="T20" i="16"/>
  <c r="S20" i="16"/>
  <c r="R20" i="16" s="1"/>
  <c r="O20" i="16"/>
  <c r="L20" i="16"/>
  <c r="I20" i="16"/>
  <c r="F20" i="16"/>
  <c r="C20" i="16"/>
  <c r="Q19" i="16"/>
  <c r="Q21" i="16" s="1"/>
  <c r="P19" i="16"/>
  <c r="P21" i="16" s="1"/>
  <c r="N19" i="16"/>
  <c r="N21" i="16" s="1"/>
  <c r="M19" i="16"/>
  <c r="M21" i="16" s="1"/>
  <c r="K19" i="16"/>
  <c r="K21" i="16" s="1"/>
  <c r="J19" i="16"/>
  <c r="J21" i="16" s="1"/>
  <c r="H19" i="16"/>
  <c r="H21" i="16" s="1"/>
  <c r="G19" i="16"/>
  <c r="G21" i="16" s="1"/>
  <c r="E21" i="16"/>
  <c r="D21" i="16"/>
  <c r="T18" i="16"/>
  <c r="S18" i="16"/>
  <c r="O18" i="16"/>
  <c r="L18" i="16"/>
  <c r="I18" i="16"/>
  <c r="F18" i="16"/>
  <c r="C18" i="16"/>
  <c r="T17" i="16"/>
  <c r="S17" i="16"/>
  <c r="O17" i="16"/>
  <c r="L17" i="16"/>
  <c r="I17" i="16"/>
  <c r="F17" i="16"/>
  <c r="C17" i="16"/>
  <c r="T16" i="16"/>
  <c r="S16" i="16"/>
  <c r="O16" i="16"/>
  <c r="L16" i="16"/>
  <c r="I16" i="16"/>
  <c r="F16" i="16"/>
  <c r="C16" i="16"/>
  <c r="Q13" i="16"/>
  <c r="P13" i="16"/>
  <c r="N13" i="16"/>
  <c r="M13" i="16"/>
  <c r="K13" i="16"/>
  <c r="J13" i="16"/>
  <c r="H13" i="16"/>
  <c r="G13" i="16"/>
  <c r="E13" i="16"/>
  <c r="D13" i="16"/>
  <c r="T12" i="16"/>
  <c r="S12" i="16"/>
  <c r="O12" i="16"/>
  <c r="L12" i="16"/>
  <c r="I12" i="16"/>
  <c r="F12" i="16"/>
  <c r="C12" i="16"/>
  <c r="T11" i="16"/>
  <c r="S11" i="16"/>
  <c r="O11" i="16"/>
  <c r="L11" i="16"/>
  <c r="I11" i="16"/>
  <c r="F11" i="16"/>
  <c r="C11" i="16"/>
  <c r="T10" i="16"/>
  <c r="S10" i="16"/>
  <c r="R10" i="16" s="1"/>
  <c r="O10" i="16"/>
  <c r="L10" i="16"/>
  <c r="I10" i="16"/>
  <c r="F10" i="16"/>
  <c r="C10" i="16"/>
  <c r="T9" i="16"/>
  <c r="S9" i="16"/>
  <c r="O9" i="16"/>
  <c r="L9" i="16"/>
  <c r="I9" i="16"/>
  <c r="F9" i="16"/>
  <c r="C9" i="16"/>
  <c r="T8" i="16"/>
  <c r="T13" i="16" s="1"/>
  <c r="S8" i="16"/>
  <c r="O8" i="16"/>
  <c r="L8" i="16"/>
  <c r="I8" i="16"/>
  <c r="F8" i="16"/>
  <c r="C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W51" i="69"/>
  <c r="U51" i="69" s="1"/>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Q52" i="69" s="1"/>
  <c r="Q56" i="69" s="1"/>
  <c r="N46" i="69"/>
  <c r="N52" i="69" s="1"/>
  <c r="N56" i="69" s="1"/>
  <c r="M46" i="69"/>
  <c r="M52" i="69" s="1"/>
  <c r="M56" i="69" s="1"/>
  <c r="J46" i="69"/>
  <c r="I46" i="69"/>
  <c r="I52" i="69" s="1"/>
  <c r="I56" i="69" s="1"/>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L45" i="69" s="1"/>
  <c r="H42" i="69"/>
  <c r="D42" i="69"/>
  <c r="W41" i="69"/>
  <c r="V41" i="69"/>
  <c r="P41" i="69"/>
  <c r="L41" i="69"/>
  <c r="H41" i="69"/>
  <c r="D41" i="69"/>
  <c r="N40" i="69"/>
  <c r="W39" i="69"/>
  <c r="V39" i="69"/>
  <c r="V49" i="69" s="1"/>
  <c r="P39" i="69"/>
  <c r="L39" i="69"/>
  <c r="H39" i="69"/>
  <c r="D39" i="69"/>
  <c r="W38" i="69"/>
  <c r="V38" i="69"/>
  <c r="V47" i="69" s="1"/>
  <c r="P38" i="69"/>
  <c r="L38" i="69"/>
  <c r="H38" i="69"/>
  <c r="D38" i="69"/>
  <c r="W37" i="69"/>
  <c r="V37" i="69"/>
  <c r="P37" i="69"/>
  <c r="L37" i="69"/>
  <c r="H37" i="69"/>
  <c r="D37" i="69"/>
  <c r="W36" i="69"/>
  <c r="V36" i="69"/>
  <c r="U36" i="69" s="1"/>
  <c r="P36" i="69"/>
  <c r="L36" i="69"/>
  <c r="H36" i="69"/>
  <c r="D36" i="69"/>
  <c r="W35" i="69"/>
  <c r="V35" i="69"/>
  <c r="P35" i="69"/>
  <c r="L35" i="69"/>
  <c r="H35" i="69"/>
  <c r="D35" i="69"/>
  <c r="W34" i="69"/>
  <c r="V34" i="69"/>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W48" i="69" s="1"/>
  <c r="V26" i="69"/>
  <c r="P26" i="69"/>
  <c r="P48" i="69" s="1"/>
  <c r="L26" i="69"/>
  <c r="H26" i="69"/>
  <c r="D26" i="69"/>
  <c r="W25" i="69"/>
  <c r="W47" i="69" s="1"/>
  <c r="V25" i="69"/>
  <c r="P25" i="69"/>
  <c r="P47" i="69" s="1"/>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W59" i="68"/>
  <c r="V59" i="68"/>
  <c r="P59" i="68"/>
  <c r="L59" i="68"/>
  <c r="H59" i="68"/>
  <c r="D59"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F52" i="68" s="1"/>
  <c r="F56" i="68" s="1"/>
  <c r="E46" i="68"/>
  <c r="T45" i="68"/>
  <c r="R45" i="68"/>
  <c r="Q45" i="68"/>
  <c r="N45" i="68"/>
  <c r="M45" i="68"/>
  <c r="J45" i="68"/>
  <c r="I45" i="68"/>
  <c r="F45" i="68"/>
  <c r="E45" i="68"/>
  <c r="W44" i="68"/>
  <c r="V44" i="68"/>
  <c r="P44" i="68"/>
  <c r="L44" i="68"/>
  <c r="H44" i="68"/>
  <c r="D44" i="68"/>
  <c r="W43" i="68"/>
  <c r="U43" i="68" s="1"/>
  <c r="V43" i="68"/>
  <c r="P43" i="68"/>
  <c r="L43" i="68"/>
  <c r="H43" i="68"/>
  <c r="D43" i="68"/>
  <c r="W42" i="68"/>
  <c r="V42" i="68"/>
  <c r="P42" i="68"/>
  <c r="L42" i="68"/>
  <c r="H42" i="68"/>
  <c r="D42" i="68"/>
  <c r="W41" i="68"/>
  <c r="V41" i="68"/>
  <c r="V45" i="68" s="1"/>
  <c r="P41" i="68"/>
  <c r="L41" i="68"/>
  <c r="H41" i="68"/>
  <c r="H45" i="68" s="1"/>
  <c r="D41" i="68"/>
  <c r="T40" i="68"/>
  <c r="I40" i="68"/>
  <c r="W39" i="68"/>
  <c r="V39" i="68"/>
  <c r="P39" i="68"/>
  <c r="L39" i="68"/>
  <c r="H39" i="68"/>
  <c r="D39" i="68"/>
  <c r="W38" i="68"/>
  <c r="V38" i="68"/>
  <c r="P38" i="68"/>
  <c r="L38" i="68"/>
  <c r="L47" i="68" s="1"/>
  <c r="H38" i="68"/>
  <c r="D38" i="68"/>
  <c r="W37" i="68"/>
  <c r="U37" i="68" s="1"/>
  <c r="V37" i="68"/>
  <c r="P37" i="68"/>
  <c r="L37" i="68"/>
  <c r="H37" i="68"/>
  <c r="D37" i="68"/>
  <c r="U36" i="68"/>
  <c r="W36" i="68"/>
  <c r="V36" i="68"/>
  <c r="P36" i="68"/>
  <c r="L36" i="68"/>
  <c r="H36" i="68"/>
  <c r="D36" i="68"/>
  <c r="W35" i="68"/>
  <c r="W35" i="22" s="1"/>
  <c r="V35" i="68"/>
  <c r="U35" i="68" s="1"/>
  <c r="P35" i="68"/>
  <c r="L35" i="68"/>
  <c r="H35" i="68"/>
  <c r="D35" i="68"/>
  <c r="W34" i="68"/>
  <c r="V34" i="68"/>
  <c r="P34" i="68"/>
  <c r="L34" i="68"/>
  <c r="H34" i="68"/>
  <c r="D34" i="68"/>
  <c r="W33" i="68"/>
  <c r="V33" i="68"/>
  <c r="P33" i="68"/>
  <c r="L33" i="68"/>
  <c r="H33" i="68"/>
  <c r="D33" i="68"/>
  <c r="W32" i="68"/>
  <c r="V32" i="68"/>
  <c r="P32" i="68"/>
  <c r="L32" i="68"/>
  <c r="H32" i="68"/>
  <c r="D32" i="68"/>
  <c r="W31" i="68"/>
  <c r="U31" i="68" s="1"/>
  <c r="V31" i="68"/>
  <c r="P31" i="68"/>
  <c r="L31" i="68"/>
  <c r="H31" i="68"/>
  <c r="D31" i="68"/>
  <c r="W30" i="68"/>
  <c r="V30" i="68"/>
  <c r="U30" i="68"/>
  <c r="P30" i="68"/>
  <c r="L30" i="68"/>
  <c r="H30" i="68"/>
  <c r="D30" i="68"/>
  <c r="W29" i="68"/>
  <c r="V29" i="68"/>
  <c r="P29" i="68"/>
  <c r="L29" i="68"/>
  <c r="H29" i="68"/>
  <c r="D29" i="68"/>
  <c r="T28" i="68"/>
  <c r="R28" i="68"/>
  <c r="R40" i="68" s="1"/>
  <c r="Q28" i="68"/>
  <c r="Q40" i="68" s="1"/>
  <c r="N28" i="68"/>
  <c r="N40" i="68" s="1"/>
  <c r="M28" i="68"/>
  <c r="M40" i="68" s="1"/>
  <c r="J28" i="68"/>
  <c r="J40" i="68" s="1"/>
  <c r="I28" i="68"/>
  <c r="F28" i="68"/>
  <c r="F40" i="68" s="1"/>
  <c r="E28" i="68"/>
  <c r="E40" i="68" s="1"/>
  <c r="W27" i="68"/>
  <c r="V27" i="68"/>
  <c r="P27" i="68"/>
  <c r="L27" i="68"/>
  <c r="H27" i="68"/>
  <c r="H49" i="68" s="1"/>
  <c r="D27" i="68"/>
  <c r="W26" i="68"/>
  <c r="V26" i="68"/>
  <c r="P26" i="68"/>
  <c r="L26" i="68"/>
  <c r="H26" i="68"/>
  <c r="D26" i="68"/>
  <c r="W25" i="68"/>
  <c r="W25" i="22" s="1"/>
  <c r="V25" i="68"/>
  <c r="P25" i="68"/>
  <c r="L25" i="68"/>
  <c r="H25" i="68"/>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C5" i="68"/>
  <c r="C4" i="68"/>
  <c r="C3" i="68"/>
  <c r="U74" i="67"/>
  <c r="T71" i="67"/>
  <c r="P71" i="67"/>
  <c r="L71" i="67"/>
  <c r="H71" i="67"/>
  <c r="D71" i="67"/>
  <c r="U70" i="67"/>
  <c r="U69" i="67"/>
  <c r="U71" i="67" s="1"/>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L65" i="67" s="1"/>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N52" i="67"/>
  <c r="N56" i="67" s="1"/>
  <c r="W51" i="67"/>
  <c r="V51" i="67"/>
  <c r="U51" i="67" s="1"/>
  <c r="P51" i="67"/>
  <c r="L51" i="67"/>
  <c r="H51" i="67"/>
  <c r="D51" i="67"/>
  <c r="W50" i="67"/>
  <c r="V50" i="67"/>
  <c r="P50" i="67"/>
  <c r="L50" i="67"/>
  <c r="H50" i="67"/>
  <c r="D50" i="67"/>
  <c r="T49" i="67"/>
  <c r="R49" i="67"/>
  <c r="Q49" i="67"/>
  <c r="N49" i="67"/>
  <c r="M49" i="67"/>
  <c r="J49" i="67"/>
  <c r="I49" i="67"/>
  <c r="F49" i="67"/>
  <c r="E49" i="67"/>
  <c r="V48" i="67"/>
  <c r="T48" i="67"/>
  <c r="R48" i="67"/>
  <c r="Q48" i="67"/>
  <c r="N48" i="67"/>
  <c r="M48" i="67"/>
  <c r="J48" i="67"/>
  <c r="I48" i="67"/>
  <c r="F48" i="67"/>
  <c r="E48" i="67"/>
  <c r="T47" i="67"/>
  <c r="R47" i="67"/>
  <c r="Q47" i="67"/>
  <c r="N47" i="67"/>
  <c r="M47" i="67"/>
  <c r="J47" i="67"/>
  <c r="I47" i="67"/>
  <c r="F47" i="67"/>
  <c r="E47" i="67"/>
  <c r="T46" i="67"/>
  <c r="T52" i="67" s="1"/>
  <c r="T56" i="67" s="1"/>
  <c r="T72" i="67" s="1"/>
  <c r="R46" i="67"/>
  <c r="Q46" i="67"/>
  <c r="N46" i="67"/>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H41" i="67"/>
  <c r="D41" i="67"/>
  <c r="W39" i="67"/>
  <c r="U39" i="67" s="1"/>
  <c r="V39" i="67"/>
  <c r="P39" i="67"/>
  <c r="L39" i="67"/>
  <c r="H39" i="67"/>
  <c r="D39" i="67"/>
  <c r="W38" i="67"/>
  <c r="V38" i="67"/>
  <c r="P38" i="67"/>
  <c r="L38" i="67"/>
  <c r="H38" i="67"/>
  <c r="D38" i="67"/>
  <c r="W37" i="67"/>
  <c r="V37" i="67"/>
  <c r="U37" i="67" s="1"/>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W27" i="67"/>
  <c r="V27" i="67"/>
  <c r="U27" i="67" s="1"/>
  <c r="P27" i="67"/>
  <c r="L27" i="67"/>
  <c r="L49" i="67" s="1"/>
  <c r="H27" i="67"/>
  <c r="D27" i="67"/>
  <c r="U26" i="67"/>
  <c r="W26" i="67"/>
  <c r="W48" i="67" s="1"/>
  <c r="V26" i="67"/>
  <c r="P26" i="67"/>
  <c r="L26" i="67"/>
  <c r="H26" i="67"/>
  <c r="D26" i="67"/>
  <c r="W25" i="67"/>
  <c r="V25" i="67"/>
  <c r="V47" i="67" s="1"/>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4" i="67"/>
  <c r="U13" i="67"/>
  <c r="U16" i="67" s="1"/>
  <c r="U12" i="67"/>
  <c r="U11" i="67"/>
  <c r="X9" i="67"/>
  <c r="W9" i="67"/>
  <c r="U9" i="67" s="1"/>
  <c r="V9" i="67"/>
  <c r="P9" i="67"/>
  <c r="L9" i="67"/>
  <c r="H9" i="67"/>
  <c r="D9" i="67"/>
  <c r="C5" i="67"/>
  <c r="C4" i="67"/>
  <c r="C3" i="67"/>
  <c r="U74" i="66"/>
  <c r="U71" i="66"/>
  <c r="T71" i="66"/>
  <c r="P71" i="66"/>
  <c r="L71" i="66"/>
  <c r="H71" i="66"/>
  <c r="D71" i="66"/>
  <c r="U70" i="66"/>
  <c r="U69" i="66"/>
  <c r="U68" i="66"/>
  <c r="U67" i="66"/>
  <c r="U66" i="66"/>
  <c r="T65" i="66"/>
  <c r="R65" i="66"/>
  <c r="Q65" i="66"/>
  <c r="V65" i="66" s="1"/>
  <c r="N65" i="66"/>
  <c r="M65" i="66"/>
  <c r="J65" i="66"/>
  <c r="I65" i="66"/>
  <c r="F65" i="66"/>
  <c r="W65" i="66" s="1"/>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U60" i="66" s="1"/>
  <c r="D60" i="66"/>
  <c r="W59" i="66"/>
  <c r="V59" i="66"/>
  <c r="P59" i="66"/>
  <c r="L59" i="66"/>
  <c r="H59" i="66"/>
  <c r="D59"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T52" i="66" s="1"/>
  <c r="T56" i="66" s="1"/>
  <c r="T72" i="66" s="1"/>
  <c r="R46" i="66"/>
  <c r="Q46" i="66"/>
  <c r="N46" i="66"/>
  <c r="M46" i="66"/>
  <c r="M52" i="66" s="1"/>
  <c r="M56" i="66" s="1"/>
  <c r="J46" i="66"/>
  <c r="I46" i="66"/>
  <c r="F46" i="66"/>
  <c r="E46" i="66"/>
  <c r="E52" i="66" s="1"/>
  <c r="E56" i="66" s="1"/>
  <c r="T45" i="66"/>
  <c r="R45" i="66"/>
  <c r="Q45" i="66"/>
  <c r="N45" i="66"/>
  <c r="M45" i="66"/>
  <c r="J45" i="66"/>
  <c r="I45" i="66"/>
  <c r="F45" i="66"/>
  <c r="E45" i="66"/>
  <c r="W44" i="66"/>
  <c r="V44" i="66"/>
  <c r="P44" i="66"/>
  <c r="L44" i="66"/>
  <c r="H44" i="66"/>
  <c r="D44" i="66"/>
  <c r="W43" i="66"/>
  <c r="V43" i="66"/>
  <c r="U43" i="66" s="1"/>
  <c r="P43" i="66"/>
  <c r="L43" i="66"/>
  <c r="H43" i="66"/>
  <c r="D43" i="66"/>
  <c r="W42" i="66"/>
  <c r="U42" i="66" s="1"/>
  <c r="V42" i="66"/>
  <c r="P42" i="66"/>
  <c r="L42" i="66"/>
  <c r="H42" i="66"/>
  <c r="D42" i="66"/>
  <c r="W41" i="66"/>
  <c r="V41" i="66"/>
  <c r="P41" i="66"/>
  <c r="L41" i="66"/>
  <c r="L45" i="66" s="1"/>
  <c r="H41" i="66"/>
  <c r="D41" i="66"/>
  <c r="N40" i="66"/>
  <c r="F40" i="66"/>
  <c r="W39" i="66"/>
  <c r="V39" i="66"/>
  <c r="U39" i="66" s="1"/>
  <c r="P39" i="66"/>
  <c r="L39" i="66"/>
  <c r="H39" i="66"/>
  <c r="D39" i="66"/>
  <c r="W38" i="66"/>
  <c r="V38" i="66"/>
  <c r="U38" i="66" s="1"/>
  <c r="P38" i="66"/>
  <c r="L38" i="66"/>
  <c r="H38" i="66"/>
  <c r="D38" i="66"/>
  <c r="W37" i="66"/>
  <c r="V37" i="66"/>
  <c r="P37" i="66"/>
  <c r="L37" i="66"/>
  <c r="H37" i="66"/>
  <c r="D37" i="66"/>
  <c r="W36" i="66"/>
  <c r="V36" i="66"/>
  <c r="P36" i="66"/>
  <c r="L36" i="66"/>
  <c r="H36" i="66"/>
  <c r="D36" i="66"/>
  <c r="W35" i="66"/>
  <c r="V35" i="66"/>
  <c r="U35" i="66"/>
  <c r="P35" i="66"/>
  <c r="L35" i="66"/>
  <c r="H35" i="66"/>
  <c r="D35" i="66"/>
  <c r="W34" i="66"/>
  <c r="V34" i="66"/>
  <c r="U34" i="66" s="1"/>
  <c r="P34" i="66"/>
  <c r="L34" i="66"/>
  <c r="H34" i="66"/>
  <c r="D34" i="66"/>
  <c r="W33" i="66"/>
  <c r="V33" i="66"/>
  <c r="P33" i="66"/>
  <c r="L33" i="66"/>
  <c r="H33" i="66"/>
  <c r="D33" i="66"/>
  <c r="W32" i="66"/>
  <c r="V32" i="66"/>
  <c r="U32" i="66" s="1"/>
  <c r="P32" i="66"/>
  <c r="L32" i="66"/>
  <c r="H32" i="66"/>
  <c r="D32" i="66"/>
  <c r="W31" i="66"/>
  <c r="V31" i="66"/>
  <c r="U31" i="66" s="1"/>
  <c r="P31" i="66"/>
  <c r="L31" i="66"/>
  <c r="H31" i="66"/>
  <c r="D31" i="66"/>
  <c r="W30" i="66"/>
  <c r="V30" i="66"/>
  <c r="P30" i="66"/>
  <c r="L30" i="66"/>
  <c r="H30" i="66"/>
  <c r="D30" i="66"/>
  <c r="W29" i="66"/>
  <c r="V29" i="66"/>
  <c r="P29" i="66"/>
  <c r="L29" i="66"/>
  <c r="H29" i="66"/>
  <c r="D29" i="66"/>
  <c r="T28" i="66"/>
  <c r="T40" i="66" s="1"/>
  <c r="R28" i="66"/>
  <c r="R40" i="66" s="1"/>
  <c r="Q28" i="66"/>
  <c r="Q40" i="66" s="1"/>
  <c r="N28" i="66"/>
  <c r="M28" i="66"/>
  <c r="M40" i="66" s="1"/>
  <c r="J28" i="66"/>
  <c r="J40" i="66" s="1"/>
  <c r="I28" i="66"/>
  <c r="I40" i="66" s="1"/>
  <c r="F28" i="66"/>
  <c r="E28" i="66"/>
  <c r="E40" i="66" s="1"/>
  <c r="W27" i="66"/>
  <c r="V27" i="66"/>
  <c r="P27" i="66"/>
  <c r="L27" i="66"/>
  <c r="H27" i="66"/>
  <c r="H49" i="66" s="1"/>
  <c r="D27" i="66"/>
  <c r="W26" i="66"/>
  <c r="V26" i="66"/>
  <c r="U26" i="66" s="1"/>
  <c r="P26" i="66"/>
  <c r="P48" i="66" s="1"/>
  <c r="L26" i="66"/>
  <c r="H26" i="66"/>
  <c r="D26" i="66"/>
  <c r="W25" i="66"/>
  <c r="V25" i="66"/>
  <c r="P25" i="66"/>
  <c r="P47" i="66" s="1"/>
  <c r="L25" i="66"/>
  <c r="H25" i="66"/>
  <c r="D25" i="66"/>
  <c r="W24" i="66"/>
  <c r="V24" i="66"/>
  <c r="P24" i="66"/>
  <c r="L24" i="66"/>
  <c r="H24" i="66"/>
  <c r="D24" i="66"/>
  <c r="W23" i="66"/>
  <c r="U23" i="66" s="1"/>
  <c r="V23" i="66"/>
  <c r="P23" i="66"/>
  <c r="L23" i="66"/>
  <c r="H23" i="66"/>
  <c r="D23" i="66"/>
  <c r="U22" i="66"/>
  <c r="W22" i="66"/>
  <c r="V22" i="66"/>
  <c r="P22" i="66"/>
  <c r="L22" i="66"/>
  <c r="H22" i="66"/>
  <c r="D22" i="66"/>
  <c r="W21" i="66"/>
  <c r="V21" i="66"/>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H63" i="22" s="1"/>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R49" i="65"/>
  <c r="Q49" i="65"/>
  <c r="N49" i="65"/>
  <c r="M49" i="65"/>
  <c r="J49" i="65"/>
  <c r="I49" i="65"/>
  <c r="H49" i="65"/>
  <c r="F49" i="65"/>
  <c r="E49" i="65"/>
  <c r="T48" i="65"/>
  <c r="R48" i="65"/>
  <c r="Q48" i="65"/>
  <c r="N48" i="65"/>
  <c r="M48" i="65"/>
  <c r="J48" i="65"/>
  <c r="I48" i="65"/>
  <c r="F48" i="65"/>
  <c r="E48" i="65"/>
  <c r="T47" i="65"/>
  <c r="R47" i="65"/>
  <c r="Q47" i="65"/>
  <c r="N47" i="65"/>
  <c r="M47" i="65"/>
  <c r="M52" i="65" s="1"/>
  <c r="M56" i="65" s="1"/>
  <c r="J47" i="65"/>
  <c r="I47" i="65"/>
  <c r="F47" i="65"/>
  <c r="E47" i="65"/>
  <c r="T46" i="65"/>
  <c r="R46" i="65"/>
  <c r="R52" i="65" s="1"/>
  <c r="Q46" i="65"/>
  <c r="Q52" i="65" s="1"/>
  <c r="Q56" i="65" s="1"/>
  <c r="N46" i="65"/>
  <c r="N52" i="65" s="1"/>
  <c r="N56" i="65" s="1"/>
  <c r="M46" i="65"/>
  <c r="J46" i="65"/>
  <c r="I46" i="65"/>
  <c r="F46" i="65"/>
  <c r="E46" i="65"/>
  <c r="T45" i="65"/>
  <c r="R45" i="65"/>
  <c r="Q45" i="65"/>
  <c r="N45" i="65"/>
  <c r="M45" i="65"/>
  <c r="J45" i="65"/>
  <c r="I45" i="65"/>
  <c r="F45" i="65"/>
  <c r="E45" i="65"/>
  <c r="W44" i="65"/>
  <c r="V44" i="65"/>
  <c r="U44" i="65" s="1"/>
  <c r="P44" i="65"/>
  <c r="L44" i="65"/>
  <c r="H44" i="65"/>
  <c r="D44" i="65"/>
  <c r="W43" i="65"/>
  <c r="V43" i="65"/>
  <c r="P43" i="65"/>
  <c r="L43" i="65"/>
  <c r="H43" i="65"/>
  <c r="D43" i="65"/>
  <c r="W42" i="65"/>
  <c r="V42" i="65"/>
  <c r="P42" i="65"/>
  <c r="L42" i="65"/>
  <c r="H42" i="65"/>
  <c r="D42" i="65"/>
  <c r="W41" i="65"/>
  <c r="V41" i="65"/>
  <c r="U41" i="65" s="1"/>
  <c r="P41" i="65"/>
  <c r="L41" i="65"/>
  <c r="L45" i="65" s="1"/>
  <c r="H41" i="65"/>
  <c r="D41" i="65"/>
  <c r="R40" i="65"/>
  <c r="W39" i="65"/>
  <c r="V39" i="65"/>
  <c r="U39" i="65" s="1"/>
  <c r="P39" i="65"/>
  <c r="L39" i="65"/>
  <c r="H39" i="65"/>
  <c r="D39" i="65"/>
  <c r="W38" i="65"/>
  <c r="V38" i="65"/>
  <c r="P38" i="65"/>
  <c r="L38" i="65"/>
  <c r="L47" i="65" s="1"/>
  <c r="H38" i="65"/>
  <c r="D38" i="65"/>
  <c r="W37" i="65"/>
  <c r="V37" i="65"/>
  <c r="P37" i="65"/>
  <c r="L37" i="65"/>
  <c r="H37" i="65"/>
  <c r="D37" i="65"/>
  <c r="W36" i="65"/>
  <c r="V36" i="65"/>
  <c r="U36" i="65" s="1"/>
  <c r="P36" i="65"/>
  <c r="L36" i="65"/>
  <c r="H36" i="65"/>
  <c r="D36" i="65"/>
  <c r="W35" i="65"/>
  <c r="V35" i="65"/>
  <c r="U35" i="65" s="1"/>
  <c r="P35" i="65"/>
  <c r="L35" i="65"/>
  <c r="H35" i="65"/>
  <c r="D35" i="65"/>
  <c r="W34" i="65"/>
  <c r="V34" i="65"/>
  <c r="P34" i="65"/>
  <c r="L34" i="65"/>
  <c r="H34" i="65"/>
  <c r="D34" i="65"/>
  <c r="W33" i="65"/>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N40" i="65" s="1"/>
  <c r="M28" i="65"/>
  <c r="M40" i="65" s="1"/>
  <c r="J28" i="65"/>
  <c r="J40" i="65" s="1"/>
  <c r="I28" i="65"/>
  <c r="I40" i="65" s="1"/>
  <c r="F28" i="65"/>
  <c r="F40" i="65" s="1"/>
  <c r="E28" i="65"/>
  <c r="E40" i="65" s="1"/>
  <c r="W27" i="65"/>
  <c r="V27" i="65"/>
  <c r="P27" i="65"/>
  <c r="L27" i="65"/>
  <c r="L49" i="65" s="1"/>
  <c r="H27" i="65"/>
  <c r="D27" i="65"/>
  <c r="W26" i="65"/>
  <c r="V26" i="65"/>
  <c r="P26" i="65"/>
  <c r="L26" i="65"/>
  <c r="L48" i="65" s="1"/>
  <c r="H26" i="65"/>
  <c r="D26" i="65"/>
  <c r="W25" i="65"/>
  <c r="V25" i="65"/>
  <c r="U25" i="65" s="1"/>
  <c r="P25" i="65"/>
  <c r="L25" i="65"/>
  <c r="H25" i="65"/>
  <c r="H47" i="65" s="1"/>
  <c r="D25" i="65"/>
  <c r="W24" i="65"/>
  <c r="V24" i="65"/>
  <c r="P24" i="65"/>
  <c r="L24" i="65"/>
  <c r="H24" i="65"/>
  <c r="D24" i="65"/>
  <c r="W23" i="65"/>
  <c r="V23" i="65"/>
  <c r="P23" i="65"/>
  <c r="L23" i="65"/>
  <c r="H23" i="65"/>
  <c r="D23" i="65"/>
  <c r="W22" i="65"/>
  <c r="V22" i="65"/>
  <c r="P22" i="65"/>
  <c r="L22" i="65"/>
  <c r="H22" i="65"/>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P47" i="64"/>
  <c r="N47" i="64"/>
  <c r="M47" i="64"/>
  <c r="J47" i="64"/>
  <c r="I47" i="64"/>
  <c r="F47" i="64"/>
  <c r="E47" i="64"/>
  <c r="T46" i="64"/>
  <c r="T52" i="64" s="1"/>
  <c r="T56" i="64" s="1"/>
  <c r="T72" i="64" s="1"/>
  <c r="R46" i="64"/>
  <c r="Q46" i="64"/>
  <c r="N46" i="64"/>
  <c r="N52" i="64" s="1"/>
  <c r="N56" i="64" s="1"/>
  <c r="M46" i="64"/>
  <c r="J46" i="64"/>
  <c r="I46" i="64"/>
  <c r="I52" i="64" s="1"/>
  <c r="I56" i="64" s="1"/>
  <c r="F46" i="64"/>
  <c r="F52" i="64" s="1"/>
  <c r="F56" i="64" s="1"/>
  <c r="E46" i="64"/>
  <c r="E52" i="64" s="1"/>
  <c r="E56" i="64" s="1"/>
  <c r="T45" i="64"/>
  <c r="R45" i="64"/>
  <c r="Q45" i="64"/>
  <c r="N45" i="64"/>
  <c r="M45" i="64"/>
  <c r="J45" i="64"/>
  <c r="I45" i="64"/>
  <c r="H45" i="64"/>
  <c r="F45" i="64"/>
  <c r="E45" i="64"/>
  <c r="W44" i="64"/>
  <c r="V44" i="64"/>
  <c r="P44" i="64"/>
  <c r="L44" i="64"/>
  <c r="H44" i="64"/>
  <c r="D44" i="64"/>
  <c r="W43" i="64"/>
  <c r="V43" i="64"/>
  <c r="U43" i="64" s="1"/>
  <c r="P43" i="64"/>
  <c r="L43" i="64"/>
  <c r="H43" i="64"/>
  <c r="D43" i="64"/>
  <c r="U42" i="64"/>
  <c r="W42" i="64"/>
  <c r="V42" i="64"/>
  <c r="P42" i="64"/>
  <c r="L42" i="64"/>
  <c r="H42" i="64"/>
  <c r="D42" i="64"/>
  <c r="W41" i="64"/>
  <c r="V41" i="64"/>
  <c r="V45" i="64" s="1"/>
  <c r="P41" i="64"/>
  <c r="P45" i="64" s="1"/>
  <c r="L41" i="64"/>
  <c r="H41" i="64"/>
  <c r="D41" i="64"/>
  <c r="J40" i="64"/>
  <c r="W39" i="64"/>
  <c r="V39" i="64"/>
  <c r="P39" i="64"/>
  <c r="L39" i="64"/>
  <c r="H39" i="64"/>
  <c r="D39" i="64"/>
  <c r="W38" i="64"/>
  <c r="V38" i="64"/>
  <c r="P38" i="64"/>
  <c r="L38" i="64"/>
  <c r="H38" i="64"/>
  <c r="D38" i="64"/>
  <c r="W37" i="64"/>
  <c r="V37" i="64"/>
  <c r="U37" i="64" s="1"/>
  <c r="P37" i="64"/>
  <c r="L37" i="64"/>
  <c r="H37" i="64"/>
  <c r="H48" i="64" s="1"/>
  <c r="D37" i="64"/>
  <c r="W36" i="64"/>
  <c r="V36" i="64"/>
  <c r="P36" i="64"/>
  <c r="L36" i="64"/>
  <c r="H36" i="64"/>
  <c r="D36" i="64"/>
  <c r="W35" i="64"/>
  <c r="V35" i="64"/>
  <c r="P35" i="64"/>
  <c r="L35" i="64"/>
  <c r="H35" i="64"/>
  <c r="D35" i="64"/>
  <c r="W34" i="64"/>
  <c r="U34" i="64" s="1"/>
  <c r="V34" i="64"/>
  <c r="P34" i="64"/>
  <c r="L34" i="64"/>
  <c r="H34" i="64"/>
  <c r="D34" i="64"/>
  <c r="W33" i="64"/>
  <c r="V33" i="64"/>
  <c r="P33" i="64"/>
  <c r="L33" i="64"/>
  <c r="H33" i="64"/>
  <c r="D33" i="64"/>
  <c r="W32" i="64"/>
  <c r="V32" i="64"/>
  <c r="U32" i="64" s="1"/>
  <c r="P32" i="64"/>
  <c r="L32" i="64"/>
  <c r="H32" i="64"/>
  <c r="D32" i="64"/>
  <c r="U31" i="64"/>
  <c r="W31" i="64"/>
  <c r="V31" i="64"/>
  <c r="P31" i="64"/>
  <c r="L31" i="64"/>
  <c r="H31" i="64"/>
  <c r="D31" i="64"/>
  <c r="W30" i="64"/>
  <c r="V30" i="64"/>
  <c r="P30" i="64"/>
  <c r="L30" i="64"/>
  <c r="H30" i="64"/>
  <c r="D30" i="64"/>
  <c r="W29" i="64"/>
  <c r="V29" i="64"/>
  <c r="U29" i="64" s="1"/>
  <c r="P29" i="64"/>
  <c r="L29" i="64"/>
  <c r="H29" i="64"/>
  <c r="D29" i="64"/>
  <c r="T28" i="64"/>
  <c r="T40" i="64" s="1"/>
  <c r="R28" i="64"/>
  <c r="R40" i="64" s="1"/>
  <c r="Q28" i="64"/>
  <c r="Q40" i="64" s="1"/>
  <c r="N28" i="64"/>
  <c r="N40" i="64" s="1"/>
  <c r="M28" i="64"/>
  <c r="M40" i="64" s="1"/>
  <c r="J28" i="64"/>
  <c r="I28" i="64"/>
  <c r="I40" i="64" s="1"/>
  <c r="F28" i="64"/>
  <c r="F40" i="64" s="1"/>
  <c r="E28" i="64"/>
  <c r="E40" i="64" s="1"/>
  <c r="W27" i="64"/>
  <c r="U27" i="64" s="1"/>
  <c r="V27" i="64"/>
  <c r="P27" i="64"/>
  <c r="P49" i="64" s="1"/>
  <c r="L27" i="64"/>
  <c r="H27" i="64"/>
  <c r="H49" i="64" s="1"/>
  <c r="D27" i="64"/>
  <c r="W26" i="64"/>
  <c r="W48" i="64" s="1"/>
  <c r="V26" i="64"/>
  <c r="P26" i="64"/>
  <c r="P48" i="64" s="1"/>
  <c r="L26" i="64"/>
  <c r="L48" i="64" s="1"/>
  <c r="H26" i="64"/>
  <c r="D26" i="64"/>
  <c r="W25" i="64"/>
  <c r="V25" i="64"/>
  <c r="V47" i="64" s="1"/>
  <c r="P25" i="64"/>
  <c r="L25" i="64"/>
  <c r="H25" i="64"/>
  <c r="H47" i="64" s="1"/>
  <c r="D25" i="64"/>
  <c r="W24" i="64"/>
  <c r="V24" i="64"/>
  <c r="P24" i="64"/>
  <c r="L24" i="64"/>
  <c r="H24" i="64"/>
  <c r="D24" i="64"/>
  <c r="D28" i="64" s="1"/>
  <c r="W23" i="64"/>
  <c r="V23" i="64"/>
  <c r="P23" i="64"/>
  <c r="L23" i="64"/>
  <c r="H23" i="64"/>
  <c r="D23" i="64"/>
  <c r="W22" i="64"/>
  <c r="V22" i="64"/>
  <c r="U22" i="64" s="1"/>
  <c r="P22" i="64"/>
  <c r="L22" i="64"/>
  <c r="H22" i="64"/>
  <c r="D22" i="64"/>
  <c r="W21" i="64"/>
  <c r="V21" i="64"/>
  <c r="P21" i="64"/>
  <c r="L21" i="64"/>
  <c r="H21" i="64"/>
  <c r="H28" i="64" s="1"/>
  <c r="H40" i="64" s="1"/>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P65" i="63" s="1"/>
  <c r="L61" i="63"/>
  <c r="H61" i="63"/>
  <c r="D61" i="63"/>
  <c r="W60" i="63"/>
  <c r="V60" i="63"/>
  <c r="P60" i="63"/>
  <c r="L60" i="63"/>
  <c r="H60" i="63"/>
  <c r="D60" i="63"/>
  <c r="W59" i="63"/>
  <c r="V59" i="63"/>
  <c r="P59" i="63"/>
  <c r="L59" i="63"/>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W51" i="63"/>
  <c r="V51" i="63"/>
  <c r="P51" i="63"/>
  <c r="L51" i="63"/>
  <c r="H51" i="63"/>
  <c r="D51" i="63"/>
  <c r="W50" i="63"/>
  <c r="U50" i="63" s="1"/>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N52" i="63" s="1"/>
  <c r="N56" i="63" s="1"/>
  <c r="M46" i="63"/>
  <c r="J46" i="63"/>
  <c r="I46" i="63"/>
  <c r="F46" i="63"/>
  <c r="E46" i="63"/>
  <c r="T45" i="63"/>
  <c r="R45" i="63"/>
  <c r="Q45" i="63"/>
  <c r="N45" i="63"/>
  <c r="M45" i="63"/>
  <c r="J45" i="63"/>
  <c r="I45" i="63"/>
  <c r="F45" i="63"/>
  <c r="E45" i="63"/>
  <c r="W44" i="63"/>
  <c r="V44" i="63"/>
  <c r="P44" i="63"/>
  <c r="L44" i="63"/>
  <c r="H44" i="63"/>
  <c r="D44" i="63"/>
  <c r="W43" i="63"/>
  <c r="V43" i="63"/>
  <c r="P43" i="63"/>
  <c r="L43" i="63"/>
  <c r="L47" i="63" s="1"/>
  <c r="H43" i="63"/>
  <c r="D43" i="63"/>
  <c r="W42" i="63"/>
  <c r="V42" i="63"/>
  <c r="U42" i="63"/>
  <c r="P42" i="63"/>
  <c r="L42" i="63"/>
  <c r="H42" i="63"/>
  <c r="H45" i="63" s="1"/>
  <c r="D42" i="63"/>
  <c r="W41" i="63"/>
  <c r="V41" i="63"/>
  <c r="P41" i="63"/>
  <c r="L41" i="63"/>
  <c r="L45" i="63" s="1"/>
  <c r="H41" i="63"/>
  <c r="D41" i="63"/>
  <c r="T40" i="63"/>
  <c r="W39" i="63"/>
  <c r="V39" i="63"/>
  <c r="P39" i="63"/>
  <c r="L39" i="63"/>
  <c r="H39" i="63"/>
  <c r="D39" i="63"/>
  <c r="W38" i="63"/>
  <c r="V38" i="63"/>
  <c r="P38" i="63"/>
  <c r="L38" i="63"/>
  <c r="H38" i="63"/>
  <c r="H47" i="63" s="1"/>
  <c r="D38" i="63"/>
  <c r="W37" i="63"/>
  <c r="W48" i="63" s="1"/>
  <c r="V37" i="63"/>
  <c r="P37" i="63"/>
  <c r="L37" i="63"/>
  <c r="H37" i="63"/>
  <c r="D37" i="63"/>
  <c r="W36" i="63"/>
  <c r="U36" i="63" s="1"/>
  <c r="V36" i="63"/>
  <c r="P36" i="63"/>
  <c r="L36" i="63"/>
  <c r="H36" i="63"/>
  <c r="D36" i="63"/>
  <c r="W35" i="63"/>
  <c r="V35" i="63"/>
  <c r="U35" i="63" s="1"/>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R40" i="63" s="1"/>
  <c r="Q28" i="63"/>
  <c r="Q40" i="63" s="1"/>
  <c r="N28" i="63"/>
  <c r="N40" i="63" s="1"/>
  <c r="M28" i="63"/>
  <c r="J28" i="63"/>
  <c r="J40" i="63" s="1"/>
  <c r="I28" i="63"/>
  <c r="I40" i="63" s="1"/>
  <c r="F28" i="63"/>
  <c r="F40" i="63" s="1"/>
  <c r="E28" i="63"/>
  <c r="E40" i="63" s="1"/>
  <c r="W27" i="63"/>
  <c r="V27" i="63"/>
  <c r="P27" i="63"/>
  <c r="P49" i="63" s="1"/>
  <c r="L27" i="63"/>
  <c r="H27" i="63"/>
  <c r="D27" i="63"/>
  <c r="W26" i="63"/>
  <c r="V26" i="63"/>
  <c r="P26" i="63"/>
  <c r="L26" i="63"/>
  <c r="H26" i="63"/>
  <c r="H48" i="63" s="1"/>
  <c r="D26" i="63"/>
  <c r="W25" i="63"/>
  <c r="V25" i="63"/>
  <c r="V47" i="63" s="1"/>
  <c r="P25" i="63"/>
  <c r="L25" i="63"/>
  <c r="H25" i="63"/>
  <c r="D25" i="63"/>
  <c r="W24" i="63"/>
  <c r="V24" i="63"/>
  <c r="P24" i="63"/>
  <c r="L24" i="63"/>
  <c r="H24" i="63"/>
  <c r="D24" i="63"/>
  <c r="W23" i="63"/>
  <c r="V23" i="63"/>
  <c r="U23" i="63"/>
  <c r="P23" i="63"/>
  <c r="L23" i="63"/>
  <c r="H23" i="63"/>
  <c r="D23" i="63"/>
  <c r="W22" i="63"/>
  <c r="V22" i="63"/>
  <c r="U22" i="63"/>
  <c r="P22" i="63"/>
  <c r="L22" i="63"/>
  <c r="H22" i="63"/>
  <c r="D22" i="63"/>
  <c r="W21" i="63"/>
  <c r="V21" i="63"/>
  <c r="P21" i="63"/>
  <c r="L21" i="63"/>
  <c r="H21" i="63"/>
  <c r="H28" i="63" s="1"/>
  <c r="D21" i="63"/>
  <c r="W20" i="63"/>
  <c r="V20" i="63"/>
  <c r="P20" i="63"/>
  <c r="L20" i="63"/>
  <c r="H20" i="63"/>
  <c r="D20" i="63"/>
  <c r="W19" i="63"/>
  <c r="V19" i="63"/>
  <c r="P19" i="63"/>
  <c r="L19" i="63"/>
  <c r="H19" i="63"/>
  <c r="D19" i="63"/>
  <c r="T16" i="63"/>
  <c r="P16" i="63"/>
  <c r="L16" i="63"/>
  <c r="H16" i="63"/>
  <c r="D16" i="63"/>
  <c r="U15" i="63"/>
  <c r="U14" i="63"/>
  <c r="U13" i="63"/>
  <c r="U12" i="63"/>
  <c r="U11" i="63"/>
  <c r="U16" i="63" s="1"/>
  <c r="X9" i="63"/>
  <c r="U9" i="63" s="1"/>
  <c r="W9" i="63"/>
  <c r="V9" i="63"/>
  <c r="P9" i="63"/>
  <c r="L9" i="63"/>
  <c r="H9" i="63"/>
  <c r="D9" i="63"/>
  <c r="C5" i="63"/>
  <c r="C4" i="63"/>
  <c r="C3" i="63"/>
  <c r="U74" i="62"/>
  <c r="U71" i="62"/>
  <c r="T71" i="62"/>
  <c r="P71" i="62"/>
  <c r="L71" i="62"/>
  <c r="H71" i="62"/>
  <c r="D71" i="62"/>
  <c r="U70" i="62"/>
  <c r="U69" i="62"/>
  <c r="U68" i="62"/>
  <c r="U67" i="62"/>
  <c r="U66" i="62"/>
  <c r="T65" i="62"/>
  <c r="R65" i="62"/>
  <c r="Q65" i="62"/>
  <c r="N65" i="62"/>
  <c r="M65" i="62"/>
  <c r="J65" i="62"/>
  <c r="I65" i="62"/>
  <c r="F65" i="62"/>
  <c r="W65" i="62" s="1"/>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H65" i="62" s="1"/>
  <c r="D59"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P47" i="62"/>
  <c r="N47" i="62"/>
  <c r="M47" i="62"/>
  <c r="J47" i="62"/>
  <c r="I47" i="62"/>
  <c r="F47" i="62"/>
  <c r="E47" i="62"/>
  <c r="T46" i="62"/>
  <c r="T52" i="62" s="1"/>
  <c r="T56" i="62" s="1"/>
  <c r="T72" i="62" s="1"/>
  <c r="R46" i="62"/>
  <c r="Q46" i="62"/>
  <c r="N46" i="62"/>
  <c r="M46" i="62"/>
  <c r="M52" i="62" s="1"/>
  <c r="M56" i="62" s="1"/>
  <c r="J46" i="62"/>
  <c r="J52" i="62" s="1"/>
  <c r="J56" i="62" s="1"/>
  <c r="I46" i="62"/>
  <c r="F46" i="62"/>
  <c r="F52" i="62" s="1"/>
  <c r="F56" i="62" s="1"/>
  <c r="E46" i="62"/>
  <c r="E52" i="62" s="1"/>
  <c r="E56" i="62" s="1"/>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P45" i="62" s="1"/>
  <c r="L41" i="62"/>
  <c r="L45" i="62" s="1"/>
  <c r="H41" i="62"/>
  <c r="H45" i="62" s="1"/>
  <c r="D41" i="62"/>
  <c r="I40" i="62"/>
  <c r="U39" i="62"/>
  <c r="W39" i="62"/>
  <c r="V39" i="62"/>
  <c r="P39" i="62"/>
  <c r="L39" i="62"/>
  <c r="H39" i="62"/>
  <c r="D39" i="62"/>
  <c r="W38" i="62"/>
  <c r="V38" i="62"/>
  <c r="P38" i="62"/>
  <c r="L38" i="62"/>
  <c r="H38" i="62"/>
  <c r="D38" i="62"/>
  <c r="W37" i="62"/>
  <c r="V37" i="62"/>
  <c r="P37" i="62"/>
  <c r="L37" i="62"/>
  <c r="L48" i="62" s="1"/>
  <c r="H37" i="62"/>
  <c r="D37" i="62"/>
  <c r="U36"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F28" i="62"/>
  <c r="F40" i="62" s="1"/>
  <c r="E28" i="62"/>
  <c r="E40" i="62" s="1"/>
  <c r="W27" i="62"/>
  <c r="V27" i="62"/>
  <c r="V49" i="62" s="1"/>
  <c r="P27" i="62"/>
  <c r="L27" i="62"/>
  <c r="H27" i="62"/>
  <c r="H49" i="62" s="1"/>
  <c r="D27" i="62"/>
  <c r="W26" i="62"/>
  <c r="V26" i="62"/>
  <c r="P26" i="62"/>
  <c r="P48" i="62" s="1"/>
  <c r="L26" i="62"/>
  <c r="H26" i="62"/>
  <c r="H48" i="62" s="1"/>
  <c r="D26" i="62"/>
  <c r="W25" i="62"/>
  <c r="W47" i="62" s="1"/>
  <c r="V25" i="62"/>
  <c r="P25" i="62"/>
  <c r="L25" i="62"/>
  <c r="H25" i="62"/>
  <c r="H47" i="62" s="1"/>
  <c r="D25" i="62"/>
  <c r="W24" i="62"/>
  <c r="V24" i="62"/>
  <c r="P24" i="62"/>
  <c r="L24" i="62"/>
  <c r="H24" i="62"/>
  <c r="D24" i="62"/>
  <c r="U23" i="62"/>
  <c r="W23" i="62"/>
  <c r="V23" i="62"/>
  <c r="P23" i="62"/>
  <c r="L23" i="62"/>
  <c r="H23" i="62"/>
  <c r="D23" i="62"/>
  <c r="U22" i="62"/>
  <c r="W22" i="62"/>
  <c r="V22" i="62"/>
  <c r="P22" i="62"/>
  <c r="L22" i="62"/>
  <c r="H22" i="62"/>
  <c r="D22" i="62"/>
  <c r="W21" i="62"/>
  <c r="W28" i="62" s="1"/>
  <c r="V21" i="62"/>
  <c r="U21" i="62" s="1"/>
  <c r="P21" i="62"/>
  <c r="L21" i="62"/>
  <c r="L28" i="62" s="1"/>
  <c r="H21" i="62"/>
  <c r="H28" i="62" s="1"/>
  <c r="D21" i="62"/>
  <c r="W20" i="62"/>
  <c r="V20" i="62"/>
  <c r="P20" i="62"/>
  <c r="L20" i="62"/>
  <c r="H20" i="62"/>
  <c r="D20" i="62"/>
  <c r="W19" i="62"/>
  <c r="V19" i="62"/>
  <c r="U19" i="62" s="1"/>
  <c r="P19" i="62"/>
  <c r="L19" i="62"/>
  <c r="H19" i="62"/>
  <c r="D19" i="62"/>
  <c r="T16" i="62"/>
  <c r="P16" i="62"/>
  <c r="L16" i="62"/>
  <c r="H16" i="62"/>
  <c r="D16" i="62"/>
  <c r="U15" i="62"/>
  <c r="U14" i="62"/>
  <c r="U13" i="62"/>
  <c r="U12" i="62"/>
  <c r="U11" i="62"/>
  <c r="X9" i="62"/>
  <c r="W9" i="62"/>
  <c r="V9" i="62"/>
  <c r="P9" i="62"/>
  <c r="L9" i="62"/>
  <c r="H9" i="62"/>
  <c r="D9" i="62"/>
  <c r="C5" i="62"/>
  <c r="C4" i="62"/>
  <c r="C3" i="62"/>
  <c r="U74" i="61"/>
  <c r="T71" i="61"/>
  <c r="P71" i="61"/>
  <c r="L71" i="61"/>
  <c r="H71" i="61"/>
  <c r="D71" i="61"/>
  <c r="U70" i="61"/>
  <c r="U69" i="61"/>
  <c r="U68" i="61"/>
  <c r="U67" i="61"/>
  <c r="U66" i="61"/>
  <c r="U71" i="61" s="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W59" i="61"/>
  <c r="V59" i="61"/>
  <c r="P59" i="61"/>
  <c r="P65" i="61" s="1"/>
  <c r="L59" i="61"/>
  <c r="H59" i="61"/>
  <c r="D59"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W51" i="61"/>
  <c r="V51" i="61"/>
  <c r="U51" i="61" s="1"/>
  <c r="P51" i="61"/>
  <c r="L51" i="61"/>
  <c r="H51" i="61"/>
  <c r="D51" i="61"/>
  <c r="U50"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T52" i="61" s="1"/>
  <c r="R46" i="61"/>
  <c r="R52" i="61" s="1"/>
  <c r="R56" i="61" s="1"/>
  <c r="Q46" i="61"/>
  <c r="N46" i="61"/>
  <c r="M46" i="61"/>
  <c r="M52" i="61" s="1"/>
  <c r="M56" i="61" s="1"/>
  <c r="J46" i="61"/>
  <c r="I46" i="61"/>
  <c r="F46" i="61"/>
  <c r="F52" i="61" s="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W39" i="61"/>
  <c r="V39" i="61"/>
  <c r="V39" i="22" s="1"/>
  <c r="P39" i="61"/>
  <c r="L39" i="61"/>
  <c r="H39" i="61"/>
  <c r="D39" i="61"/>
  <c r="W38" i="61"/>
  <c r="V38" i="61"/>
  <c r="U38" i="61" s="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P34" i="61"/>
  <c r="L34" i="61"/>
  <c r="H34" i="61"/>
  <c r="D34" i="61"/>
  <c r="W33" i="61"/>
  <c r="V33" i="61"/>
  <c r="U33" i="61" s="1"/>
  <c r="P33" i="61"/>
  <c r="L33" i="61"/>
  <c r="H33" i="61"/>
  <c r="D33" i="61"/>
  <c r="W32" i="61"/>
  <c r="V32" i="61"/>
  <c r="U32" i="61" s="1"/>
  <c r="P32" i="61"/>
  <c r="L32" i="61"/>
  <c r="H32" i="61"/>
  <c r="D32" i="61"/>
  <c r="W31" i="61"/>
  <c r="V31" i="61"/>
  <c r="P31" i="61"/>
  <c r="L31" i="61"/>
  <c r="H31" i="61"/>
  <c r="D31" i="61"/>
  <c r="W30" i="61"/>
  <c r="V30" i="61"/>
  <c r="U30" i="61" s="1"/>
  <c r="P30" i="61"/>
  <c r="L30" i="61"/>
  <c r="H30" i="61"/>
  <c r="D30" i="61"/>
  <c r="W29" i="61"/>
  <c r="U29" i="61" s="1"/>
  <c r="V29" i="61"/>
  <c r="P29" i="61"/>
  <c r="L29" i="61"/>
  <c r="H29" i="61"/>
  <c r="D29" i="61"/>
  <c r="T28" i="61"/>
  <c r="T40" i="61" s="1"/>
  <c r="R28" i="61"/>
  <c r="Q28" i="61"/>
  <c r="Q40" i="61" s="1"/>
  <c r="N28" i="61"/>
  <c r="N40" i="61" s="1"/>
  <c r="M28" i="61"/>
  <c r="M40" i="61" s="1"/>
  <c r="J28" i="61"/>
  <c r="J40" i="61" s="1"/>
  <c r="I28" i="61"/>
  <c r="I40" i="61" s="1"/>
  <c r="F28" i="61"/>
  <c r="F40" i="61" s="1"/>
  <c r="E28" i="61"/>
  <c r="E40" i="61" s="1"/>
  <c r="W27" i="61"/>
  <c r="V27" i="61"/>
  <c r="P27" i="61"/>
  <c r="P49" i="61" s="1"/>
  <c r="L27" i="61"/>
  <c r="H27" i="61"/>
  <c r="D27" i="61"/>
  <c r="W26" i="61"/>
  <c r="V26" i="61"/>
  <c r="P26" i="61"/>
  <c r="P48" i="61" s="1"/>
  <c r="L26" i="61"/>
  <c r="H26" i="61"/>
  <c r="D26" i="61"/>
  <c r="D48" i="61" s="1"/>
  <c r="W25" i="61"/>
  <c r="W47" i="61" s="1"/>
  <c r="V25" i="61"/>
  <c r="P25" i="61"/>
  <c r="P47" i="61" s="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P21" i="61"/>
  <c r="P28" i="61" s="1"/>
  <c r="P40" i="61" s="1"/>
  <c r="L21" i="61"/>
  <c r="L46" i="61" s="1"/>
  <c r="H21" i="61"/>
  <c r="H46" i="61" s="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W9" i="61"/>
  <c r="V9" i="61"/>
  <c r="P9" i="61"/>
  <c r="L9" i="61"/>
  <c r="H9" i="61"/>
  <c r="D9" i="61"/>
  <c r="C5" i="61"/>
  <c r="C4" i="61"/>
  <c r="C3" i="61"/>
  <c r="U74" i="60"/>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U62" i="60" s="1"/>
  <c r="L62" i="60"/>
  <c r="H62" i="60"/>
  <c r="D62" i="60"/>
  <c r="W61" i="60"/>
  <c r="V61" i="60"/>
  <c r="P61" i="60"/>
  <c r="L61" i="60"/>
  <c r="H61" i="60"/>
  <c r="D61" i="60"/>
  <c r="W60" i="60"/>
  <c r="V60" i="60"/>
  <c r="P60" i="60"/>
  <c r="L60" i="60"/>
  <c r="H60" i="60"/>
  <c r="D60" i="60"/>
  <c r="W59" i="60"/>
  <c r="V59" i="60"/>
  <c r="P59" i="60"/>
  <c r="L59" i="60"/>
  <c r="L65" i="60" s="1"/>
  <c r="H59" i="60"/>
  <c r="D59"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N52" i="60" s="1"/>
  <c r="N56" i="60" s="1"/>
  <c r="M46" i="60"/>
  <c r="M52" i="60" s="1"/>
  <c r="M56" i="60" s="1"/>
  <c r="J46" i="60"/>
  <c r="J52" i="60" s="1"/>
  <c r="J56" i="60" s="1"/>
  <c r="I46" i="60"/>
  <c r="F46" i="60"/>
  <c r="F52" i="60" s="1"/>
  <c r="F56" i="60" s="1"/>
  <c r="E46" i="60"/>
  <c r="T45" i="60"/>
  <c r="R45" i="60"/>
  <c r="Q45" i="60"/>
  <c r="N45" i="60"/>
  <c r="M45" i="60"/>
  <c r="J45" i="60"/>
  <c r="I45" i="60"/>
  <c r="F45" i="60"/>
  <c r="E45" i="60"/>
  <c r="W44" i="60"/>
  <c r="V44" i="60"/>
  <c r="P44" i="60"/>
  <c r="L44" i="60"/>
  <c r="H44" i="60"/>
  <c r="D44" i="60"/>
  <c r="W43" i="60"/>
  <c r="W47" i="60" s="1"/>
  <c r="V43" i="60"/>
  <c r="P43" i="60"/>
  <c r="L43" i="60"/>
  <c r="H43" i="60"/>
  <c r="D43" i="60"/>
  <c r="W42" i="60"/>
  <c r="V42" i="60"/>
  <c r="U42" i="60" s="1"/>
  <c r="P42" i="60"/>
  <c r="L42" i="60"/>
  <c r="H42" i="60"/>
  <c r="D42" i="60"/>
  <c r="W41" i="60"/>
  <c r="W45" i="60" s="1"/>
  <c r="V41" i="60"/>
  <c r="V45" i="60" s="1"/>
  <c r="P41" i="60"/>
  <c r="L41" i="60"/>
  <c r="L45" i="60" s="1"/>
  <c r="H41" i="60"/>
  <c r="D41" i="60"/>
  <c r="N40" i="60"/>
  <c r="I40" i="60"/>
  <c r="W39" i="60"/>
  <c r="V39" i="60"/>
  <c r="P39" i="60"/>
  <c r="L39" i="60"/>
  <c r="H39" i="60"/>
  <c r="D39" i="60"/>
  <c r="W38" i="60"/>
  <c r="V38" i="60"/>
  <c r="P38" i="60"/>
  <c r="L38" i="60"/>
  <c r="L47" i="60" s="1"/>
  <c r="H38" i="60"/>
  <c r="D38" i="60"/>
  <c r="W37" i="60"/>
  <c r="V37" i="60"/>
  <c r="P37" i="60"/>
  <c r="L37" i="60"/>
  <c r="H37" i="60"/>
  <c r="D37" i="60"/>
  <c r="W36" i="60"/>
  <c r="V36" i="60"/>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V31" i="22" s="1"/>
  <c r="P31" i="60"/>
  <c r="L31" i="60"/>
  <c r="H31" i="60"/>
  <c r="D31" i="60"/>
  <c r="W30" i="60"/>
  <c r="V30" i="60"/>
  <c r="P30" i="60"/>
  <c r="L30" i="60"/>
  <c r="H30" i="60"/>
  <c r="D30" i="60"/>
  <c r="W29" i="60"/>
  <c r="V29" i="60"/>
  <c r="P29" i="60"/>
  <c r="L29" i="60"/>
  <c r="H29" i="60"/>
  <c r="D29" i="60"/>
  <c r="T28" i="60"/>
  <c r="T40" i="60" s="1"/>
  <c r="R28" i="60"/>
  <c r="R40" i="60" s="1"/>
  <c r="Q28" i="60"/>
  <c r="Q40" i="60" s="1"/>
  <c r="N28" i="60"/>
  <c r="M28" i="60"/>
  <c r="M40" i="60" s="1"/>
  <c r="J28" i="60"/>
  <c r="J40" i="60" s="1"/>
  <c r="I28" i="60"/>
  <c r="F28" i="60"/>
  <c r="F40" i="60" s="1"/>
  <c r="E28" i="60"/>
  <c r="E40" i="60" s="1"/>
  <c r="W27" i="60"/>
  <c r="W49" i="60" s="1"/>
  <c r="V27" i="60"/>
  <c r="P27" i="60"/>
  <c r="L27" i="60"/>
  <c r="H27" i="60"/>
  <c r="H49" i="60" s="1"/>
  <c r="D27" i="60"/>
  <c r="W26" i="60"/>
  <c r="V26" i="60"/>
  <c r="P26" i="60"/>
  <c r="L26" i="60"/>
  <c r="L48" i="60" s="1"/>
  <c r="H26" i="60"/>
  <c r="D26" i="60"/>
  <c r="D48" i="60" s="1"/>
  <c r="W25" i="60"/>
  <c r="U25" i="60" s="1"/>
  <c r="V25" i="60"/>
  <c r="P25" i="60"/>
  <c r="L25" i="60"/>
  <c r="H25" i="60"/>
  <c r="D25" i="60"/>
  <c r="W24" i="60"/>
  <c r="W28" i="60" s="1"/>
  <c r="V24" i="60"/>
  <c r="P24" i="60"/>
  <c r="L24" i="60"/>
  <c r="H24" i="60"/>
  <c r="D24" i="60"/>
  <c r="W23" i="60"/>
  <c r="V23" i="60"/>
  <c r="P23" i="60"/>
  <c r="L23" i="60"/>
  <c r="H23" i="60"/>
  <c r="D23" i="60"/>
  <c r="W22" i="60"/>
  <c r="V22" i="60"/>
  <c r="U22" i="60" s="1"/>
  <c r="P22" i="60"/>
  <c r="L22" i="60"/>
  <c r="L28" i="60" s="1"/>
  <c r="H22" i="60"/>
  <c r="D22" i="60"/>
  <c r="W21" i="60"/>
  <c r="V21" i="60"/>
  <c r="V28" i="60" s="1"/>
  <c r="P21" i="60"/>
  <c r="L21" i="60"/>
  <c r="H21" i="60"/>
  <c r="D21" i="60"/>
  <c r="W20" i="60"/>
  <c r="U20" i="60" s="1"/>
  <c r="V20" i="60"/>
  <c r="P20" i="60"/>
  <c r="L20" i="60"/>
  <c r="H20" i="60"/>
  <c r="D20" i="60"/>
  <c r="U19"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F52" i="23"/>
  <c r="W51" i="23"/>
  <c r="V51" i="23"/>
  <c r="P51" i="23"/>
  <c r="L51" i="23"/>
  <c r="H51" i="23"/>
  <c r="D51" i="23"/>
  <c r="W50" i="23"/>
  <c r="V50" i="23"/>
  <c r="V50" i="22" s="1"/>
  <c r="P50" i="23"/>
  <c r="L50" i="23"/>
  <c r="H50" i="23"/>
  <c r="D50" i="23"/>
  <c r="T49" i="23"/>
  <c r="R49" i="23"/>
  <c r="Q49" i="23"/>
  <c r="N49" i="23"/>
  <c r="M49" i="23"/>
  <c r="J49" i="23"/>
  <c r="I49" i="23"/>
  <c r="F49" i="23"/>
  <c r="E49" i="23"/>
  <c r="T48" i="23"/>
  <c r="R48" i="23"/>
  <c r="Q48" i="23"/>
  <c r="N48" i="23"/>
  <c r="M48" i="23"/>
  <c r="J48" i="23"/>
  <c r="I48" i="23"/>
  <c r="F48" i="23"/>
  <c r="E48" i="23"/>
  <c r="T47" i="23"/>
  <c r="R47" i="23"/>
  <c r="Q47" i="23"/>
  <c r="Q52" i="23" s="1"/>
  <c r="Q56" i="23" s="1"/>
  <c r="N47" i="23"/>
  <c r="M47" i="23"/>
  <c r="J47" i="23"/>
  <c r="I47" i="23"/>
  <c r="F47" i="23"/>
  <c r="E47" i="23"/>
  <c r="T46" i="23"/>
  <c r="T52" i="23" s="1"/>
  <c r="T56" i="23" s="1"/>
  <c r="R46" i="23"/>
  <c r="R52" i="23" s="1"/>
  <c r="R56" i="23" s="1"/>
  <c r="Q46" i="23"/>
  <c r="N46" i="23"/>
  <c r="N52" i="23" s="1"/>
  <c r="N56" i="23" s="1"/>
  <c r="M46" i="23"/>
  <c r="M52" i="23" s="1"/>
  <c r="M56" i="23" s="1"/>
  <c r="J46" i="23"/>
  <c r="J52" i="23" s="1"/>
  <c r="J56" i="23" s="1"/>
  <c r="I46" i="23"/>
  <c r="F46" i="23"/>
  <c r="E46" i="23"/>
  <c r="E52" i="23" s="1"/>
  <c r="E56" i="23" s="1"/>
  <c r="T45" i="23"/>
  <c r="R45" i="23"/>
  <c r="Q45" i="23"/>
  <c r="N45" i="23"/>
  <c r="M45" i="23"/>
  <c r="J45" i="23"/>
  <c r="I45" i="23"/>
  <c r="F45" i="23"/>
  <c r="E45" i="23"/>
  <c r="W44" i="23"/>
  <c r="V44" i="23"/>
  <c r="P44" i="23"/>
  <c r="L44" i="23"/>
  <c r="H44" i="23"/>
  <c r="D44" i="23"/>
  <c r="W43" i="23"/>
  <c r="V43" i="23"/>
  <c r="P43" i="23"/>
  <c r="L43" i="23"/>
  <c r="H43" i="23"/>
  <c r="D43" i="23"/>
  <c r="W42" i="23"/>
  <c r="V42" i="23"/>
  <c r="U42" i="23" s="1"/>
  <c r="P42" i="23"/>
  <c r="L42" i="23"/>
  <c r="H42" i="23"/>
  <c r="D42" i="23"/>
  <c r="W41" i="23"/>
  <c r="V41" i="23"/>
  <c r="P41" i="23"/>
  <c r="L41" i="23"/>
  <c r="H41" i="23"/>
  <c r="D41" i="23"/>
  <c r="F40" i="23"/>
  <c r="W39" i="23"/>
  <c r="V39" i="23"/>
  <c r="P39" i="23"/>
  <c r="L39" i="23"/>
  <c r="H39" i="23"/>
  <c r="D39" i="23"/>
  <c r="W38" i="23"/>
  <c r="V38" i="23"/>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N28" i="23"/>
  <c r="N40" i="23" s="1"/>
  <c r="M28" i="23"/>
  <c r="M40" i="23" s="1"/>
  <c r="J28" i="23"/>
  <c r="J40" i="23" s="1"/>
  <c r="I28" i="23"/>
  <c r="I40" i="23" s="1"/>
  <c r="F28" i="23"/>
  <c r="E28" i="23"/>
  <c r="E40" i="23" s="1"/>
  <c r="W27" i="23"/>
  <c r="W49" i="23" s="1"/>
  <c r="V27" i="23"/>
  <c r="P27" i="23"/>
  <c r="P49" i="23" s="1"/>
  <c r="L27" i="23"/>
  <c r="L49" i="23" s="1"/>
  <c r="H27" i="23"/>
  <c r="H49" i="23" s="1"/>
  <c r="D27" i="23"/>
  <c r="W26" i="23"/>
  <c r="W48" i="23" s="1"/>
  <c r="V26" i="23"/>
  <c r="U26" i="23" s="1"/>
  <c r="P26" i="23"/>
  <c r="L26" i="23"/>
  <c r="L48" i="23" s="1"/>
  <c r="H26" i="23"/>
  <c r="H48" i="23" s="1"/>
  <c r="D26" i="23"/>
  <c r="W25" i="23"/>
  <c r="W47" i="23" s="1"/>
  <c r="V25" i="23"/>
  <c r="U25" i="23" s="1"/>
  <c r="P25" i="23"/>
  <c r="P47" i="23" s="1"/>
  <c r="L25" i="23"/>
  <c r="H25" i="23"/>
  <c r="D25" i="23"/>
  <c r="W24" i="23"/>
  <c r="V24" i="23"/>
  <c r="P24" i="23"/>
  <c r="L24" i="23"/>
  <c r="H24" i="23"/>
  <c r="D24" i="23"/>
  <c r="W23" i="23"/>
  <c r="V23" i="23"/>
  <c r="P23" i="23"/>
  <c r="L23" i="23"/>
  <c r="H23" i="23"/>
  <c r="D23" i="23"/>
  <c r="W22" i="23"/>
  <c r="V22" i="23"/>
  <c r="U22" i="23" s="1"/>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T16" i="23"/>
  <c r="P16" i="23"/>
  <c r="L16" i="23"/>
  <c r="H16" i="23"/>
  <c r="D16" i="23"/>
  <c r="U15" i="23"/>
  <c r="U14" i="23"/>
  <c r="U13" i="23"/>
  <c r="U12" i="23"/>
  <c r="U11" i="23"/>
  <c r="U16" i="23" s="1"/>
  <c r="X9" i="23"/>
  <c r="W9" i="23"/>
  <c r="V9" i="23"/>
  <c r="P9" i="23"/>
  <c r="L9" i="23"/>
  <c r="H9" i="23"/>
  <c r="D9" i="23"/>
  <c r="C5" i="23"/>
  <c r="C4" i="23"/>
  <c r="C3" i="23"/>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T65" i="22" s="1"/>
  <c r="R59" i="22"/>
  <c r="Q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R44" i="22"/>
  <c r="Q44" i="22"/>
  <c r="N44" i="22"/>
  <c r="M44" i="22"/>
  <c r="J44" i="22"/>
  <c r="I44" i="22"/>
  <c r="G87" i="102"/>
  <c r="F44" i="22"/>
  <c r="E44" i="22"/>
  <c r="T43" i="22"/>
  <c r="R43" i="22"/>
  <c r="Q43" i="22"/>
  <c r="N43" i="22"/>
  <c r="M43" i="22"/>
  <c r="J43" i="22"/>
  <c r="I43" i="22"/>
  <c r="G86" i="102"/>
  <c r="F43" i="22"/>
  <c r="E43" i="22"/>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I28"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BJ168" i="115" s="1"/>
  <c r="L168" i="115"/>
  <c r="K168" i="115"/>
  <c r="J168" i="115"/>
  <c r="I168" i="115"/>
  <c r="H168" i="115"/>
  <c r="BE168" i="115" s="1"/>
  <c r="E168" i="115"/>
  <c r="D168" i="115"/>
  <c r="F168" i="115" s="1"/>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BJ163" i="115" s="1"/>
  <c r="L163" i="115"/>
  <c r="K163" i="115"/>
  <c r="BH163" i="115" s="1"/>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BJ158" i="115" s="1"/>
  <c r="L158" i="115"/>
  <c r="K158" i="115"/>
  <c r="BH158" i="115" s="1"/>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BL153" i="115" s="1"/>
  <c r="N153" i="115"/>
  <c r="M153" i="115"/>
  <c r="L153" i="115"/>
  <c r="K153" i="115"/>
  <c r="BH153" i="115" s="1"/>
  <c r="J153" i="115"/>
  <c r="I153" i="115"/>
  <c r="H153" i="115"/>
  <c r="E153" i="115"/>
  <c r="D153" i="115"/>
  <c r="F153" i="115" s="1"/>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BM148" i="115" s="1"/>
  <c r="O148" i="115"/>
  <c r="N148" i="115"/>
  <c r="M148" i="115"/>
  <c r="L148" i="115"/>
  <c r="K148" i="115"/>
  <c r="BH148" i="115" s="1"/>
  <c r="J148" i="115"/>
  <c r="I148" i="115"/>
  <c r="H148" i="115"/>
  <c r="BE148" i="115" s="1"/>
  <c r="E148" i="115"/>
  <c r="D148" i="115"/>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BE143" i="115" s="1"/>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N143" i="115"/>
  <c r="M143" i="115"/>
  <c r="L143" i="115"/>
  <c r="BI143" i="115" s="1"/>
  <c r="K143" i="115"/>
  <c r="J143" i="115"/>
  <c r="I143" i="115"/>
  <c r="H143" i="115"/>
  <c r="E143" i="115"/>
  <c r="D143" i="115"/>
  <c r="F143" i="115" s="1"/>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BN138" i="115" s="1"/>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BG138" i="115" s="1"/>
  <c r="U138" i="115"/>
  <c r="T138" i="115"/>
  <c r="R138" i="115"/>
  <c r="Q138" i="115"/>
  <c r="P138" i="115"/>
  <c r="O138" i="115"/>
  <c r="N138" i="115"/>
  <c r="M138" i="115"/>
  <c r="L138" i="115"/>
  <c r="K138" i="115"/>
  <c r="J138" i="115"/>
  <c r="I138" i="115"/>
  <c r="H138" i="115"/>
  <c r="E138" i="115"/>
  <c r="D138" i="115"/>
  <c r="F138" i="115" s="1"/>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BL133" i="115" s="1"/>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BI128" i="115" s="1"/>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BJ123" i="115" s="1"/>
  <c r="AJ123" i="115"/>
  <c r="AI123" i="115"/>
  <c r="AH123" i="115"/>
  <c r="AG123" i="115"/>
  <c r="AF123" i="115"/>
  <c r="AD123" i="115"/>
  <c r="AC123" i="115"/>
  <c r="AB123" i="115"/>
  <c r="AA123" i="115"/>
  <c r="Z123" i="115"/>
  <c r="Y123" i="115"/>
  <c r="X123" i="115"/>
  <c r="W123" i="115"/>
  <c r="V123" i="115"/>
  <c r="U123" i="115"/>
  <c r="T123" i="115"/>
  <c r="R123" i="115"/>
  <c r="Q123" i="115"/>
  <c r="BN123" i="115" s="1"/>
  <c r="P123" i="115"/>
  <c r="O123" i="115"/>
  <c r="N123" i="115"/>
  <c r="M123" i="115"/>
  <c r="L123" i="115"/>
  <c r="K123" i="115"/>
  <c r="J123" i="115"/>
  <c r="I123" i="115"/>
  <c r="BF123" i="115" s="1"/>
  <c r="H123" i="115"/>
  <c r="F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BE118" i="115" s="1"/>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S118" i="115" s="1"/>
  <c r="T118" i="115"/>
  <c r="R118" i="115"/>
  <c r="Q118" i="115"/>
  <c r="P118" i="115"/>
  <c r="O118" i="115"/>
  <c r="N118" i="115"/>
  <c r="M118" i="115"/>
  <c r="L118" i="115"/>
  <c r="K118" i="115"/>
  <c r="J118" i="115"/>
  <c r="I118" i="115"/>
  <c r="H118" i="115"/>
  <c r="E118" i="115"/>
  <c r="F118" i="115" s="1"/>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BL113" i="115" s="1"/>
  <c r="Z113" i="115"/>
  <c r="Y113" i="115"/>
  <c r="X113" i="115"/>
  <c r="W113" i="115"/>
  <c r="V113" i="115"/>
  <c r="U113" i="115"/>
  <c r="S113" i="115" s="1"/>
  <c r="T113" i="115"/>
  <c r="R113" i="115"/>
  <c r="Q113" i="115"/>
  <c r="P113" i="115"/>
  <c r="O113" i="115"/>
  <c r="N113" i="115"/>
  <c r="M113" i="115"/>
  <c r="L113" i="115"/>
  <c r="K113" i="115"/>
  <c r="BH113" i="115" s="1"/>
  <c r="J113" i="115"/>
  <c r="I113" i="115"/>
  <c r="H113" i="115"/>
  <c r="E113" i="115"/>
  <c r="F113" i="115" s="1"/>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BK108" i="115" s="1"/>
  <c r="AK108" i="115"/>
  <c r="AJ108" i="115"/>
  <c r="AI108" i="115"/>
  <c r="AH108" i="115"/>
  <c r="AG108" i="115"/>
  <c r="AF108" i="115"/>
  <c r="AD108" i="115"/>
  <c r="AC108" i="115"/>
  <c r="AB108" i="115"/>
  <c r="AA108" i="115"/>
  <c r="Z108" i="115"/>
  <c r="Y108" i="115"/>
  <c r="X108" i="115"/>
  <c r="W108" i="115"/>
  <c r="V108" i="115"/>
  <c r="U108" i="115"/>
  <c r="T108" i="115"/>
  <c r="R108" i="115"/>
  <c r="Q108" i="115"/>
  <c r="P108" i="115"/>
  <c r="BM108" i="115" s="1"/>
  <c r="O108" i="115"/>
  <c r="N108" i="115"/>
  <c r="M108" i="115"/>
  <c r="BJ108" i="115" s="1"/>
  <c r="L108" i="115"/>
  <c r="BI108" i="115" s="1"/>
  <c r="K108" i="115"/>
  <c r="J108" i="115"/>
  <c r="I108" i="115"/>
  <c r="H108" i="115"/>
  <c r="BE108" i="115" s="1"/>
  <c r="E108" i="115"/>
  <c r="F108" i="115" s="1"/>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BI103" i="115" s="1"/>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BJ103" i="115" s="1"/>
  <c r="L103" i="115"/>
  <c r="K103" i="115"/>
  <c r="BH103" i="115" s="1"/>
  <c r="J103" i="115"/>
  <c r="I103" i="115"/>
  <c r="H103" i="115"/>
  <c r="BE103" i="115" s="1"/>
  <c r="E103" i="115"/>
  <c r="D103" i="115"/>
  <c r="F103" i="115" s="1"/>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BI98" i="115" s="1"/>
  <c r="K98" i="115"/>
  <c r="BH98" i="115" s="1"/>
  <c r="J98" i="115"/>
  <c r="BG98" i="115" s="1"/>
  <c r="I98" i="115"/>
  <c r="H98" i="115"/>
  <c r="E98" i="115"/>
  <c r="D98" i="115"/>
  <c r="F98" i="115" s="1"/>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BI93" i="115" s="1"/>
  <c r="AI93" i="115"/>
  <c r="AH93" i="115"/>
  <c r="AG93" i="115"/>
  <c r="AF93" i="115"/>
  <c r="AD93" i="115"/>
  <c r="AC93" i="115"/>
  <c r="AB93" i="115"/>
  <c r="AA93" i="115"/>
  <c r="Z93" i="115"/>
  <c r="Y93" i="115"/>
  <c r="BJ93" i="115" s="1"/>
  <c r="X93" i="115"/>
  <c r="W93" i="115"/>
  <c r="V93" i="115"/>
  <c r="U93" i="115"/>
  <c r="T93" i="115"/>
  <c r="R93" i="115"/>
  <c r="BO93" i="115" s="1"/>
  <c r="Q93" i="115"/>
  <c r="BN93" i="115" s="1"/>
  <c r="P93" i="115"/>
  <c r="O93" i="115"/>
  <c r="N93" i="115"/>
  <c r="M93" i="115"/>
  <c r="L93" i="115"/>
  <c r="K93" i="115"/>
  <c r="J93" i="115"/>
  <c r="I93" i="115"/>
  <c r="BF93" i="115" s="1"/>
  <c r="H93" i="115"/>
  <c r="F93" i="115"/>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BN88" i="115" s="1"/>
  <c r="P88" i="115"/>
  <c r="O88" i="115"/>
  <c r="N88" i="115"/>
  <c r="BK88" i="115" s="1"/>
  <c r="M88" i="115"/>
  <c r="BJ88" i="115" s="1"/>
  <c r="L88" i="115"/>
  <c r="K88" i="115"/>
  <c r="BH88" i="115" s="1"/>
  <c r="J88" i="115"/>
  <c r="I88" i="115"/>
  <c r="BF88" i="115" s="1"/>
  <c r="H88" i="115"/>
  <c r="E88" i="115"/>
  <c r="F88" i="115" s="1"/>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BJ83" i="115" s="1"/>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BH83" i="115" s="1"/>
  <c r="J83" i="115"/>
  <c r="I83" i="115"/>
  <c r="H83" i="115"/>
  <c r="E83" i="115"/>
  <c r="D83" i="115"/>
  <c r="F83" i="115" s="1"/>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BI78" i="115" s="1"/>
  <c r="AU78" i="115"/>
  <c r="AT78" i="115"/>
  <c r="AS78" i="115"/>
  <c r="AR78" i="115"/>
  <c r="AP78" i="115"/>
  <c r="AO78" i="115"/>
  <c r="AN78" i="115"/>
  <c r="AM78" i="115"/>
  <c r="AL78" i="115"/>
  <c r="AK78" i="115"/>
  <c r="AJ78" i="115"/>
  <c r="AI78" i="115"/>
  <c r="AH78" i="115"/>
  <c r="AG78" i="115"/>
  <c r="AF78" i="115"/>
  <c r="BE78" i="115" s="1"/>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F78" i="115" s="1"/>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BI73" i="115" s="1"/>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BN68" i="115" s="1"/>
  <c r="P68" i="115"/>
  <c r="O68" i="115"/>
  <c r="N68" i="115"/>
  <c r="M68" i="115"/>
  <c r="L68" i="115"/>
  <c r="K68" i="115"/>
  <c r="J68" i="115"/>
  <c r="I68" i="115"/>
  <c r="H68" i="115"/>
  <c r="E68" i="115"/>
  <c r="D68" i="115"/>
  <c r="F68" i="115" s="1"/>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BE63" i="115" s="1"/>
  <c r="F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BL58" i="115" s="1"/>
  <c r="Z58" i="115"/>
  <c r="Y58" i="115"/>
  <c r="X58" i="115"/>
  <c r="W58" i="115"/>
  <c r="V58" i="115"/>
  <c r="U58" i="115"/>
  <c r="T58" i="115"/>
  <c r="R58" i="115"/>
  <c r="Q58" i="115"/>
  <c r="P58" i="115"/>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BN53" i="115" s="1"/>
  <c r="AB53" i="115"/>
  <c r="AA53" i="115"/>
  <c r="Z53" i="115"/>
  <c r="Y53" i="115"/>
  <c r="X53" i="115"/>
  <c r="W53" i="115"/>
  <c r="V53" i="115"/>
  <c r="U53" i="115"/>
  <c r="T53" i="115"/>
  <c r="R53" i="115"/>
  <c r="Q53" i="115"/>
  <c r="P53" i="115"/>
  <c r="O53" i="115"/>
  <c r="N53" i="115"/>
  <c r="M53" i="115"/>
  <c r="L53" i="115"/>
  <c r="BI53" i="115" s="1"/>
  <c r="K53" i="115"/>
  <c r="J53" i="115"/>
  <c r="I53" i="115"/>
  <c r="H53" i="115"/>
  <c r="E53" i="115"/>
  <c r="F53" i="115" s="1"/>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BJ48" i="115" s="1"/>
  <c r="L48" i="115"/>
  <c r="BI48" i="115" s="1"/>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BI43" i="115" s="1"/>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BJ43" i="115" s="1"/>
  <c r="L43" i="115"/>
  <c r="K43" i="115"/>
  <c r="J43" i="115"/>
  <c r="I43" i="115"/>
  <c r="H43" i="115"/>
  <c r="BE43" i="115" s="1"/>
  <c r="E43" i="115"/>
  <c r="D43" i="115"/>
  <c r="F43" i="115" s="1"/>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O38" i="115"/>
  <c r="BL38" i="115" s="1"/>
  <c r="N38" i="115"/>
  <c r="BK38" i="115" s="1"/>
  <c r="M38" i="115"/>
  <c r="BJ38" i="115" s="1"/>
  <c r="L38" i="115"/>
  <c r="K38" i="115"/>
  <c r="BH38" i="115" s="1"/>
  <c r="J38" i="115"/>
  <c r="I38" i="115"/>
  <c r="H38" i="115"/>
  <c r="E38" i="115"/>
  <c r="D38" i="115"/>
  <c r="F38" i="115" s="1"/>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O33" i="115"/>
  <c r="N33" i="115"/>
  <c r="BK33" i="115" s="1"/>
  <c r="M33" i="115"/>
  <c r="L33" i="115"/>
  <c r="BI33" i="115" s="1"/>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BI28" i="115" s="1"/>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F28" i="115" s="1"/>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BI23" i="115" s="1"/>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BK23" i="115" s="1"/>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V170" i="115" s="1"/>
  <c r="AU18" i="115"/>
  <c r="AT18" i="115"/>
  <c r="AT170" i="115" s="1"/>
  <c r="AS18" i="115"/>
  <c r="AR18" i="115"/>
  <c r="AR170" i="115" s="1"/>
  <c r="AP18" i="115"/>
  <c r="AO18" i="115"/>
  <c r="AO170" i="115" s="1"/>
  <c r="AN18" i="115"/>
  <c r="AM18" i="115"/>
  <c r="AL18" i="115"/>
  <c r="AK18" i="115"/>
  <c r="AJ18" i="115"/>
  <c r="AJ170" i="115" s="1"/>
  <c r="AI18" i="115"/>
  <c r="AH18" i="115"/>
  <c r="AG18" i="115"/>
  <c r="AG170" i="115" s="1"/>
  <c r="AF18" i="115"/>
  <c r="AF170" i="115" s="1"/>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65" i="13"/>
  <c r="M65" i="13"/>
  <c r="K65" i="13"/>
  <c r="I65" i="13"/>
  <c r="G65" i="13"/>
  <c r="P64" i="13"/>
  <c r="O64" i="13"/>
  <c r="P63" i="13"/>
  <c r="O63" i="13"/>
  <c r="P62" i="13"/>
  <c r="O62" i="13"/>
  <c r="P61" i="13"/>
  <c r="O61" i="13"/>
  <c r="P60" i="13"/>
  <c r="O60" i="13"/>
  <c r="N59" i="13"/>
  <c r="M59" i="13"/>
  <c r="K59" i="13"/>
  <c r="I59" i="13"/>
  <c r="P59" i="13" s="1"/>
  <c r="G59" i="13"/>
  <c r="P58" i="13"/>
  <c r="O58" i="13"/>
  <c r="P57" i="13"/>
  <c r="O57" i="13"/>
  <c r="P56" i="13"/>
  <c r="O56" i="13"/>
  <c r="P55" i="13"/>
  <c r="O55" i="13"/>
  <c r="P54" i="13"/>
  <c r="O54" i="13"/>
  <c r="N53" i="13"/>
  <c r="M53" i="13"/>
  <c r="K53" i="13"/>
  <c r="I53" i="13"/>
  <c r="G53" i="13"/>
  <c r="P53" i="13" s="1"/>
  <c r="P52" i="13"/>
  <c r="O52" i="13"/>
  <c r="P51" i="13"/>
  <c r="O51" i="13"/>
  <c r="P50" i="13"/>
  <c r="O50" i="13"/>
  <c r="P49" i="13"/>
  <c r="O49" i="13"/>
  <c r="P48" i="13"/>
  <c r="O48" i="13"/>
  <c r="N47" i="13"/>
  <c r="M47" i="13"/>
  <c r="K47" i="13"/>
  <c r="I47" i="13"/>
  <c r="G47" i="13"/>
  <c r="P46" i="13"/>
  <c r="O46" i="13"/>
  <c r="P45" i="13"/>
  <c r="O45" i="13"/>
  <c r="P44" i="13"/>
  <c r="O44" i="13"/>
  <c r="P43" i="13"/>
  <c r="O43" i="13"/>
  <c r="P42" i="13"/>
  <c r="O42" i="13"/>
  <c r="N41" i="13"/>
  <c r="M41" i="13"/>
  <c r="P41" i="13" s="1"/>
  <c r="K41" i="13"/>
  <c r="I41" i="13"/>
  <c r="G41" i="13"/>
  <c r="P40" i="13"/>
  <c r="O40" i="13"/>
  <c r="P39" i="13"/>
  <c r="O39" i="13"/>
  <c r="P38" i="13"/>
  <c r="O38" i="13"/>
  <c r="P37" i="13"/>
  <c r="O37" i="13"/>
  <c r="P36" i="13"/>
  <c r="O36" i="13"/>
  <c r="N35" i="13"/>
  <c r="M35" i="13"/>
  <c r="K35" i="13"/>
  <c r="I35" i="13"/>
  <c r="G35" i="13"/>
  <c r="P34" i="13"/>
  <c r="O34" i="13"/>
  <c r="P33" i="13"/>
  <c r="O33" i="13"/>
  <c r="P32" i="13"/>
  <c r="O32" i="13"/>
  <c r="P31" i="13"/>
  <c r="O31" i="13"/>
  <c r="P30" i="13"/>
  <c r="O30" i="13"/>
  <c r="N29" i="13"/>
  <c r="M29" i="13"/>
  <c r="K29" i="13"/>
  <c r="I29" i="13"/>
  <c r="G29" i="13"/>
  <c r="P28" i="13"/>
  <c r="O28" i="13"/>
  <c r="P27" i="13"/>
  <c r="O27" i="13"/>
  <c r="P26" i="13"/>
  <c r="O26"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A67" i="101" s="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90" i="12"/>
  <c r="K90" i="12"/>
  <c r="I90" i="12"/>
  <c r="G90" i="12"/>
  <c r="E90" i="12"/>
  <c r="N89" i="12"/>
  <c r="M89" i="12"/>
  <c r="N88" i="12"/>
  <c r="M88" i="12"/>
  <c r="N82" i="12"/>
  <c r="M82" i="12"/>
  <c r="N81" i="12"/>
  <c r="M81" i="12"/>
  <c r="N80" i="12"/>
  <c r="M80" i="12"/>
  <c r="L79" i="12"/>
  <c r="K79" i="12"/>
  <c r="I79" i="12"/>
  <c r="G79" i="12"/>
  <c r="E79" i="12"/>
  <c r="N78" i="12"/>
  <c r="M78" i="12"/>
  <c r="N77" i="12"/>
  <c r="M77" i="12"/>
  <c r="N76" i="12"/>
  <c r="M76"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7"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5"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s="1"/>
  <c r="R97" i="33"/>
  <c r="Q97" i="33"/>
  <c r="P97" i="33" s="1"/>
  <c r="F97" i="33"/>
  <c r="E97" i="33"/>
  <c r="D97" i="33" s="1"/>
  <c r="BC96" i="33"/>
  <c r="BB96" i="33"/>
  <c r="BA96" i="33" s="1"/>
  <c r="AN96" i="33"/>
  <c r="AB96" i="33"/>
  <c r="P96" i="33"/>
  <c r="D96" i="33"/>
  <c r="BC95" i="33"/>
  <c r="BB95" i="33"/>
  <c r="BA95" i="33" s="1"/>
  <c r="AN95" i="33"/>
  <c r="AB95" i="33"/>
  <c r="P95" i="33"/>
  <c r="D95" i="33"/>
  <c r="BC94" i="33"/>
  <c r="BB94" i="33"/>
  <c r="AN94" i="33"/>
  <c r="AB94" i="33"/>
  <c r="P94" i="33"/>
  <c r="D94" i="33"/>
  <c r="BC93" i="33"/>
  <c r="BB93" i="33"/>
  <c r="BA93" i="33" s="1"/>
  <c r="AN93" i="33"/>
  <c r="AB93" i="33"/>
  <c r="P93" i="33"/>
  <c r="D93" i="33"/>
  <c r="BC92" i="33"/>
  <c r="BB92" i="33"/>
  <c r="BA92" i="33" s="1"/>
  <c r="AN92" i="33"/>
  <c r="AB92" i="33"/>
  <c r="P92" i="33"/>
  <c r="D92" i="33"/>
  <c r="BC91" i="33"/>
  <c r="BB91" i="33"/>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X78" i="33"/>
  <c r="AW78" i="33"/>
  <c r="AW84" i="33" s="1"/>
  <c r="AV78" i="33"/>
  <c r="AU78" i="33"/>
  <c r="AT78" i="33"/>
  <c r="AT84" i="33" s="1"/>
  <c r="AT88" i="33" s="1"/>
  <c r="AS78" i="33"/>
  <c r="AR78" i="33"/>
  <c r="AQ78" i="33"/>
  <c r="AP78" i="33"/>
  <c r="AO78" i="33"/>
  <c r="AO84" i="33" s="1"/>
  <c r="AO88" i="33" s="1"/>
  <c r="AM78" i="33"/>
  <c r="AL78" i="33"/>
  <c r="AK78" i="33"/>
  <c r="AK84" i="33" s="1"/>
  <c r="AJ78" i="33"/>
  <c r="AI78" i="33"/>
  <c r="AH78" i="33"/>
  <c r="AG78" i="33"/>
  <c r="AF78" i="33"/>
  <c r="AE78" i="33"/>
  <c r="AD78" i="33"/>
  <c r="AC78" i="33"/>
  <c r="AC84" i="33" s="1"/>
  <c r="AC88" i="33" s="1"/>
  <c r="AA78" i="33"/>
  <c r="Z78" i="33"/>
  <c r="Y78" i="33"/>
  <c r="X78" i="33"/>
  <c r="W78" i="33"/>
  <c r="W84" i="33" s="1"/>
  <c r="W88" i="33" s="1"/>
  <c r="V78" i="33"/>
  <c r="U78" i="33"/>
  <c r="T78" i="33"/>
  <c r="S78" i="33"/>
  <c r="R78" i="33"/>
  <c r="Q78" i="33"/>
  <c r="O78" i="33"/>
  <c r="N78" i="33"/>
  <c r="M78" i="33"/>
  <c r="L78" i="33"/>
  <c r="K78" i="33"/>
  <c r="K84" i="33" s="1"/>
  <c r="K88" i="33" s="1"/>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H77" i="33" s="1"/>
  <c r="BG73" i="33"/>
  <c r="BF73" i="33"/>
  <c r="BE73" i="33"/>
  <c r="BD73" i="33"/>
  <c r="BC73" i="33"/>
  <c r="BB73" i="33"/>
  <c r="AN73" i="33"/>
  <c r="AB73" i="33"/>
  <c r="AB77" i="33" s="1"/>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AB72" i="33" s="1"/>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N63" i="33" s="1"/>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P50" i="33" s="1"/>
  <c r="D46" i="33"/>
  <c r="D50" i="33" s="1"/>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F45" i="33" s="1"/>
  <c r="BE41" i="33"/>
  <c r="BD41" i="33"/>
  <c r="BC41" i="33"/>
  <c r="BB41" i="33"/>
  <c r="AN41" i="33"/>
  <c r="AB41" i="33"/>
  <c r="AB45" i="33" s="1"/>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H40" i="33" s="1"/>
  <c r="BG37" i="33"/>
  <c r="BF37" i="33"/>
  <c r="BE37" i="33"/>
  <c r="BD37" i="33"/>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G26" i="33"/>
  <c r="BF26" i="33"/>
  <c r="BE26" i="33"/>
  <c r="BD26" i="33"/>
  <c r="BC26" i="33"/>
  <c r="BB26" i="33"/>
  <c r="AN26" i="33"/>
  <c r="AN81" i="33" s="1"/>
  <c r="AB26" i="33"/>
  <c r="P26" i="33"/>
  <c r="D26" i="33"/>
  <c r="BL25" i="33"/>
  <c r="BL80" i="33" s="1"/>
  <c r="BK25" i="33"/>
  <c r="BJ25" i="33"/>
  <c r="BI25" i="33"/>
  <c r="BH25" i="33"/>
  <c r="BG25" i="33"/>
  <c r="BF25" i="33"/>
  <c r="BE25" i="33"/>
  <c r="BD25" i="33"/>
  <c r="BD80" i="33" s="1"/>
  <c r="BC25" i="33"/>
  <c r="BB25" i="33"/>
  <c r="AN25" i="33"/>
  <c r="AB25" i="33"/>
  <c r="AB80" i="33" s="1"/>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L79" i="33" s="1"/>
  <c r="BK21" i="33"/>
  <c r="BJ21" i="33"/>
  <c r="BI21" i="33"/>
  <c r="BH21" i="33"/>
  <c r="BG21" i="33"/>
  <c r="BF21" i="33"/>
  <c r="BE21" i="33"/>
  <c r="BD21" i="33"/>
  <c r="BD79" i="33" s="1"/>
  <c r="BC21" i="33"/>
  <c r="BB21" i="33"/>
  <c r="AN21" i="33"/>
  <c r="AN79" i="33" s="1"/>
  <c r="AB21" i="33"/>
  <c r="P21" i="33"/>
  <c r="D21" i="33"/>
  <c r="BL20" i="33"/>
  <c r="BK20" i="33"/>
  <c r="BJ20" i="33"/>
  <c r="BI20" i="33"/>
  <c r="BH20" i="33"/>
  <c r="BG20" i="33"/>
  <c r="BF20" i="33"/>
  <c r="BE20" i="33"/>
  <c r="BD20" i="33"/>
  <c r="BC20" i="33"/>
  <c r="BB20" i="33"/>
  <c r="AN20" i="33"/>
  <c r="AB20" i="33"/>
  <c r="P20" i="33"/>
  <c r="D20"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D97" i="32"/>
  <c r="AC97" i="32"/>
  <c r="AB97" i="32" s="1"/>
  <c r="R97" i="32"/>
  <c r="P97" i="32" s="1"/>
  <c r="Q97" i="32"/>
  <c r="F97" i="32"/>
  <c r="E97" i="32"/>
  <c r="D97" i="32" s="1"/>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L84" i="32" s="1"/>
  <c r="AL88" i="32" s="1"/>
  <c r="AK78" i="32"/>
  <c r="AJ78" i="32"/>
  <c r="AI78" i="32"/>
  <c r="AI84" i="32" s="1"/>
  <c r="AI88" i="32" s="1"/>
  <c r="AH78" i="32"/>
  <c r="AG78" i="32"/>
  <c r="AF78" i="32"/>
  <c r="AE78" i="32"/>
  <c r="AD78" i="32"/>
  <c r="AC78" i="32"/>
  <c r="AA78" i="32"/>
  <c r="Z78" i="32"/>
  <c r="Y78" i="32"/>
  <c r="X78" i="32"/>
  <c r="W78" i="32"/>
  <c r="V78" i="32"/>
  <c r="U78" i="32"/>
  <c r="U84" i="32" s="1"/>
  <c r="U88" i="32" s="1"/>
  <c r="T78" i="32"/>
  <c r="S78" i="32"/>
  <c r="R78" i="32"/>
  <c r="Q78" i="32"/>
  <c r="O78" i="32"/>
  <c r="O84" i="32" s="1"/>
  <c r="O88" i="32" s="1"/>
  <c r="N78" i="32"/>
  <c r="M78" i="32"/>
  <c r="L78" i="32"/>
  <c r="K78" i="32"/>
  <c r="J78" i="32"/>
  <c r="I78" i="32"/>
  <c r="I84" i="32" s="1"/>
  <c r="I88" i="32" s="1"/>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P63" i="32" s="1"/>
  <c r="D57" i="32"/>
  <c r="D63" i="32" s="1"/>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AB55" i="32" s="1"/>
  <c r="P51" i="32"/>
  <c r="P55" i="32" s="1"/>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K48" i="9" s="1"/>
  <c r="BJ48" i="32"/>
  <c r="BI48" i="32"/>
  <c r="BH48" i="32"/>
  <c r="BG48" i="32"/>
  <c r="BF48" i="32"/>
  <c r="BE48" i="32"/>
  <c r="BD48" i="32"/>
  <c r="BC48" i="32"/>
  <c r="BB48" i="32"/>
  <c r="AN48" i="32"/>
  <c r="AB48" i="32"/>
  <c r="P48" i="32"/>
  <c r="D48" i="32"/>
  <c r="BL47" i="32"/>
  <c r="BK47" i="32"/>
  <c r="BJ47" i="32"/>
  <c r="BJ47" i="9" s="1"/>
  <c r="BI47" i="32"/>
  <c r="BH47" i="32"/>
  <c r="BG47" i="32"/>
  <c r="BF47" i="32"/>
  <c r="BE47" i="32"/>
  <c r="BD47" i="32"/>
  <c r="BC47" i="32"/>
  <c r="BB47" i="32"/>
  <c r="AN47" i="32"/>
  <c r="AB47" i="32"/>
  <c r="P47" i="32"/>
  <c r="D47" i="32"/>
  <c r="BL46" i="32"/>
  <c r="BK46" i="32"/>
  <c r="BJ46" i="32"/>
  <c r="BI46" i="32"/>
  <c r="BH46" i="32"/>
  <c r="BG46" i="32"/>
  <c r="BF46" i="32"/>
  <c r="BE46" i="32"/>
  <c r="BE50" i="32" s="1"/>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N45" i="32" s="1"/>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AB40" i="32" s="1"/>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AB78" i="32" s="1"/>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AZ97" i="31"/>
  <c r="AP97" i="31"/>
  <c r="AN97" i="31" s="1"/>
  <c r="AO97" i="31"/>
  <c r="AD97" i="31"/>
  <c r="AC97" i="31"/>
  <c r="AB97" i="31" s="1"/>
  <c r="R97" i="31"/>
  <c r="Q97" i="31"/>
  <c r="P97" i="31" s="1"/>
  <c r="F97" i="31"/>
  <c r="E97" i="31"/>
  <c r="D97" i="31" s="1"/>
  <c r="BC96" i="31"/>
  <c r="BB96" i="31"/>
  <c r="AN96" i="31"/>
  <c r="AB96" i="31"/>
  <c r="P96" i="31"/>
  <c r="D96" i="31"/>
  <c r="BC95" i="31"/>
  <c r="BB95" i="31"/>
  <c r="BA95" i="31"/>
  <c r="AN95" i="31"/>
  <c r="AB95" i="31"/>
  <c r="P95" i="31"/>
  <c r="D95" i="31"/>
  <c r="BC94" i="31"/>
  <c r="BB94" i="31"/>
  <c r="AN94" i="31"/>
  <c r="AB94" i="31"/>
  <c r="P94" i="31"/>
  <c r="D94" i="31"/>
  <c r="BC93" i="31"/>
  <c r="BB93" i="31"/>
  <c r="BA93" i="31" s="1"/>
  <c r="AN93" i="31"/>
  <c r="AB93" i="31"/>
  <c r="P93" i="31"/>
  <c r="D93" i="31"/>
  <c r="BC92" i="31"/>
  <c r="BB92" i="31"/>
  <c r="AN92" i="31"/>
  <c r="AB92" i="31"/>
  <c r="P92" i="31"/>
  <c r="D92" i="31"/>
  <c r="BC91" i="31"/>
  <c r="BB91" i="31"/>
  <c r="BA91" i="31" s="1"/>
  <c r="AN91" i="31"/>
  <c r="AB91" i="31"/>
  <c r="P91" i="31"/>
  <c r="D91" i="31"/>
  <c r="BL87" i="31"/>
  <c r="BH87" i="31"/>
  <c r="BG87" i="31"/>
  <c r="BE87" i="31"/>
  <c r="BC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M84" i="31" s="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N84" i="31" s="1"/>
  <c r="N88" i="31" s="1"/>
  <c r="L78" i="31"/>
  <c r="K78" i="31"/>
  <c r="J78" i="31"/>
  <c r="I78" i="31"/>
  <c r="H78" i="31"/>
  <c r="G78" i="31"/>
  <c r="F78" i="31"/>
  <c r="F84" i="31" s="1"/>
  <c r="F88" i="31" s="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L63" i="31" s="1"/>
  <c r="BK56" i="31"/>
  <c r="BJ56" i="31"/>
  <c r="BI56" i="31"/>
  <c r="BH56" i="31"/>
  <c r="BG56" i="31"/>
  <c r="BF56" i="31"/>
  <c r="BE56" i="31"/>
  <c r="BD56" i="31"/>
  <c r="BD63" i="31" s="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N50" i="31" s="1"/>
  <c r="AB47" i="31"/>
  <c r="P47" i="31"/>
  <c r="D47" i="31"/>
  <c r="BL46" i="31"/>
  <c r="BK46" i="31"/>
  <c r="BJ46" i="31"/>
  <c r="BI46" i="31"/>
  <c r="BH46" i="31"/>
  <c r="BG46" i="31"/>
  <c r="BF46" i="31"/>
  <c r="BE46" i="31"/>
  <c r="BD46" i="31"/>
  <c r="BC46" i="31"/>
  <c r="BB46" i="31"/>
  <c r="AN46" i="31"/>
  <c r="AB46" i="31"/>
  <c r="P46" i="31"/>
  <c r="P50" i="31" s="1"/>
  <c r="D46" i="31"/>
  <c r="D50" i="31" s="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N45" i="31" s="1"/>
  <c r="AB41" i="31"/>
  <c r="P41" i="31"/>
  <c r="D41"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L40" i="31" s="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N36" i="31" s="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N80" i="31" s="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D97" i="36"/>
  <c r="AC97" i="36"/>
  <c r="R97" i="36"/>
  <c r="Q97" i="36"/>
  <c r="P97" i="36" s="1"/>
  <c r="F97" i="36"/>
  <c r="E97" i="36"/>
  <c r="D97" i="36" s="1"/>
  <c r="BC96" i="36"/>
  <c r="BB96" i="36"/>
  <c r="AN96" i="36"/>
  <c r="AB96" i="36"/>
  <c r="P96" i="36"/>
  <c r="D96" i="36"/>
  <c r="BC95" i="36"/>
  <c r="BB95" i="36"/>
  <c r="AN95" i="36"/>
  <c r="AB95" i="36"/>
  <c r="P95" i="36"/>
  <c r="D95" i="36"/>
  <c r="BC94" i="36"/>
  <c r="BB94" i="36"/>
  <c r="AN94" i="36"/>
  <c r="AB94" i="36"/>
  <c r="P94" i="36"/>
  <c r="D94" i="36"/>
  <c r="BC93" i="36"/>
  <c r="BB93" i="36"/>
  <c r="BA93" i="36" s="1"/>
  <c r="AN93" i="36"/>
  <c r="AB93" i="36"/>
  <c r="P93" i="36"/>
  <c r="D93" i="36"/>
  <c r="BC92" i="36"/>
  <c r="BB92" i="36"/>
  <c r="AN92" i="36"/>
  <c r="AB92" i="36"/>
  <c r="P92" i="36"/>
  <c r="D92" i="36"/>
  <c r="BC91" i="36"/>
  <c r="BB91" i="36"/>
  <c r="AN91" i="36"/>
  <c r="AB91" i="36"/>
  <c r="P91" i="36"/>
  <c r="D91"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O84" i="36" s="1"/>
  <c r="O88" i="36" s="1"/>
  <c r="N78" i="36"/>
  <c r="M78" i="36"/>
  <c r="L78" i="36"/>
  <c r="K78" i="36"/>
  <c r="J78" i="36"/>
  <c r="I78" i="36"/>
  <c r="H78" i="36"/>
  <c r="G78" i="36"/>
  <c r="G84" i="36" s="1"/>
  <c r="G88" i="36" s="1"/>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K55" i="36" s="1"/>
  <c r="BJ51" i="36"/>
  <c r="BI51" i="36"/>
  <c r="BH51" i="36"/>
  <c r="BG51" i="36"/>
  <c r="BF51" i="36"/>
  <c r="BE51" i="36"/>
  <c r="BD51" i="36"/>
  <c r="BC51" i="36"/>
  <c r="BC55" i="36" s="1"/>
  <c r="BB51" i="36"/>
  <c r="AN51" i="36"/>
  <c r="AB51" i="36"/>
  <c r="AB55" i="36" s="1"/>
  <c r="P51" i="36"/>
  <c r="P55" i="36" s="1"/>
  <c r="D51" i="36"/>
  <c r="D55" i="36" s="1"/>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G50" i="36" s="1"/>
  <c r="BF48" i="36"/>
  <c r="BE48" i="36"/>
  <c r="BD48" i="36"/>
  <c r="BC48" i="36"/>
  <c r="BB48" i="36"/>
  <c r="AN48" i="36"/>
  <c r="AB48" i="36"/>
  <c r="P48" i="36"/>
  <c r="D48" i="36"/>
  <c r="BL47" i="36"/>
  <c r="BK47" i="36"/>
  <c r="BJ47" i="36"/>
  <c r="BI47" i="36"/>
  <c r="BH47" i="36"/>
  <c r="BG47" i="36"/>
  <c r="BF47" i="36"/>
  <c r="BA47" i="36" s="1"/>
  <c r="BE47" i="36"/>
  <c r="BD47" i="36"/>
  <c r="BC47" i="36"/>
  <c r="BB47" i="36"/>
  <c r="AN47" i="36"/>
  <c r="AB47" i="36"/>
  <c r="P47" i="36"/>
  <c r="D47" i="36"/>
  <c r="BL46" i="36"/>
  <c r="BK46" i="36"/>
  <c r="BJ46" i="36"/>
  <c r="BI46" i="36"/>
  <c r="BH46" i="36"/>
  <c r="BG46" i="36"/>
  <c r="BF46" i="36"/>
  <c r="BE46" i="36"/>
  <c r="BE50" i="36" s="1"/>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P45" i="36" s="1"/>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I40" i="36" s="1"/>
  <c r="BH37" i="36"/>
  <c r="BG37" i="36"/>
  <c r="BF37" i="36"/>
  <c r="BE37" i="36"/>
  <c r="BD37" i="36"/>
  <c r="BC37" i="36"/>
  <c r="BB37" i="36"/>
  <c r="AN37" i="36"/>
  <c r="AN40" i="36" s="1"/>
  <c r="AB37" i="36"/>
  <c r="P37" i="36"/>
  <c r="D37" i="36"/>
  <c r="D40" i="36" s="1"/>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D80" i="36" s="1"/>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D97" i="35"/>
  <c r="AB97" i="35" s="1"/>
  <c r="AC97" i="35"/>
  <c r="R97" i="35"/>
  <c r="Q97" i="35"/>
  <c r="P97" i="35" s="1"/>
  <c r="F97" i="35"/>
  <c r="E97" i="35"/>
  <c r="D97" i="35" s="1"/>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A92" i="35" s="1"/>
  <c r="BB92" i="35"/>
  <c r="AN92" i="35"/>
  <c r="AB92" i="35"/>
  <c r="P92" i="35"/>
  <c r="D92" i="35"/>
  <c r="BC91" i="35"/>
  <c r="BB91" i="35"/>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V84" i="35" s="1"/>
  <c r="AV88" i="35" s="1"/>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Q84" i="35" s="1"/>
  <c r="Q88" i="35" s="1"/>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D72" i="35" s="1"/>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D55" i="35" s="1"/>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D36" i="35"/>
  <c r="BL35" i="35"/>
  <c r="BK35" i="35"/>
  <c r="BJ35" i="35"/>
  <c r="BI35" i="35"/>
  <c r="BH35" i="35"/>
  <c r="BG35" i="35"/>
  <c r="BF35" i="35"/>
  <c r="BE35" i="35"/>
  <c r="BD35" i="35"/>
  <c r="BC35" i="35"/>
  <c r="BB35" i="35"/>
  <c r="AN35" i="35"/>
  <c r="AB35" i="35"/>
  <c r="P35" i="35"/>
  <c r="D35" i="35"/>
  <c r="BL34" i="35"/>
  <c r="BK34" i="35"/>
  <c r="BJ34" i="35"/>
  <c r="BJ34" i="9" s="1"/>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AB36" i="35" s="1"/>
  <c r="P30" i="35"/>
  <c r="P36" i="35" s="1"/>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N81" i="35" s="1"/>
  <c r="AB26" i="35"/>
  <c r="P26" i="35"/>
  <c r="D26" i="35"/>
  <c r="BL25" i="35"/>
  <c r="BK25" i="35"/>
  <c r="BJ25" i="35"/>
  <c r="BI25" i="35"/>
  <c r="BH25" i="35"/>
  <c r="BG25" i="35"/>
  <c r="BF25" i="35"/>
  <c r="BE25" i="35"/>
  <c r="BD25" i="35"/>
  <c r="BC25" i="35"/>
  <c r="BB25" i="35"/>
  <c r="AN25" i="35"/>
  <c r="AN80" i="35" s="1"/>
  <c r="AB25" i="35"/>
  <c r="AB80" i="35" s="1"/>
  <c r="P25" i="35"/>
  <c r="P80" i="35" s="1"/>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L9" i="9" s="1"/>
  <c r="BK9" i="35"/>
  <c r="BJ9" i="35"/>
  <c r="BI9" i="35"/>
  <c r="BH9" i="35"/>
  <c r="BG9" i="35"/>
  <c r="BF9" i="35"/>
  <c r="BE9" i="35"/>
  <c r="BD9" i="35"/>
  <c r="BD9" i="9" s="1"/>
  <c r="BC9" i="35"/>
  <c r="BB9" i="35"/>
  <c r="BB9" i="9" s="1"/>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BA91" i="34" s="1"/>
  <c r="AN91" i="34"/>
  <c r="AB91"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Z84" i="34" s="1"/>
  <c r="AZ88" i="34" s="1"/>
  <c r="AZ105" i="34" s="1"/>
  <c r="AY78" i="34"/>
  <c r="AX78" i="34"/>
  <c r="AW78" i="34"/>
  <c r="AV78" i="34"/>
  <c r="AU78" i="34"/>
  <c r="AT78" i="34"/>
  <c r="AT84" i="34" s="1"/>
  <c r="AT88" i="34" s="1"/>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K84" i="34" s="1"/>
  <c r="K88" i="34" s="1"/>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E62" i="9" s="1"/>
  <c r="BD62" i="34"/>
  <c r="BC62" i="34"/>
  <c r="BB62" i="34"/>
  <c r="AN62" i="34"/>
  <c r="AB62" i="34"/>
  <c r="P62" i="34"/>
  <c r="D62" i="34"/>
  <c r="BL61" i="34"/>
  <c r="BK61" i="34"/>
  <c r="BJ61" i="34"/>
  <c r="BI61" i="34"/>
  <c r="BH61" i="34"/>
  <c r="BG61" i="34"/>
  <c r="BF61" i="34"/>
  <c r="BE61" i="34"/>
  <c r="BD61" i="34"/>
  <c r="BD61" i="9" s="1"/>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D55" i="34" s="1"/>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AB55" i="34" s="1"/>
  <c r="P52" i="34"/>
  <c r="D52" i="34"/>
  <c r="BL51" i="34"/>
  <c r="BK51" i="34"/>
  <c r="BJ51" i="34"/>
  <c r="BI51" i="34"/>
  <c r="BH51" i="34"/>
  <c r="BG51" i="34"/>
  <c r="BF51" i="34"/>
  <c r="BE51" i="34"/>
  <c r="BD51" i="34"/>
  <c r="BC51" i="34"/>
  <c r="BB51" i="34"/>
  <c r="AN51" i="34"/>
  <c r="AN55" i="34" s="1"/>
  <c r="AB51" i="34"/>
  <c r="P51" i="34"/>
  <c r="P55" i="34" s="1"/>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AB50" i="34" s="1"/>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G40" i="34" s="1"/>
  <c r="BF38" i="34"/>
  <c r="BE38" i="34"/>
  <c r="BD38" i="34"/>
  <c r="BC38" i="34"/>
  <c r="BB38" i="34"/>
  <c r="AN38" i="34"/>
  <c r="AB38" i="34"/>
  <c r="P38" i="34"/>
  <c r="D38" i="34"/>
  <c r="BL37" i="34"/>
  <c r="BK37" i="34"/>
  <c r="BJ37" i="34"/>
  <c r="BI37" i="34"/>
  <c r="BH37" i="34"/>
  <c r="BG37" i="34"/>
  <c r="BF37" i="34"/>
  <c r="BE37" i="34"/>
  <c r="BD37" i="34"/>
  <c r="BC37" i="34"/>
  <c r="BB37" i="34"/>
  <c r="AN37" i="34"/>
  <c r="AB37" i="34"/>
  <c r="AB40" i="34" s="1"/>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AZ97" i="30"/>
  <c r="AP97" i="30"/>
  <c r="AO97" i="30"/>
  <c r="AD97" i="30"/>
  <c r="AC97" i="30"/>
  <c r="AB97" i="30" s="1"/>
  <c r="R97" i="30"/>
  <c r="Q97" i="30"/>
  <c r="P97" i="30" s="1"/>
  <c r="F97" i="30"/>
  <c r="E97" i="30"/>
  <c r="D97" i="30"/>
  <c r="BC96" i="30"/>
  <c r="BB96" i="30"/>
  <c r="BA96" i="30" s="1"/>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BA92" i="30" s="1"/>
  <c r="AN92" i="30"/>
  <c r="AB92" i="30"/>
  <c r="P92" i="30"/>
  <c r="D92" i="30"/>
  <c r="BC91" i="30"/>
  <c r="BB91" i="30"/>
  <c r="AN91" i="30"/>
  <c r="AB91"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Z84" i="30" s="1"/>
  <c r="AZ88" i="30" s="1"/>
  <c r="AZ105" i="30" s="1"/>
  <c r="AY78" i="30"/>
  <c r="AX78" i="30"/>
  <c r="AW78" i="30"/>
  <c r="AV78" i="30"/>
  <c r="AU78" i="30"/>
  <c r="AT78" i="30"/>
  <c r="AS78" i="30"/>
  <c r="AR78" i="30"/>
  <c r="AQ78" i="30"/>
  <c r="AP78" i="30"/>
  <c r="AO78" i="30"/>
  <c r="AM78" i="30"/>
  <c r="AL78" i="30"/>
  <c r="AL84" i="30" s="1"/>
  <c r="AL88" i="30" s="1"/>
  <c r="AK78" i="30"/>
  <c r="AJ78" i="30"/>
  <c r="AI78" i="30"/>
  <c r="AH78" i="30"/>
  <c r="AH84" i="30" s="1"/>
  <c r="AH88" i="30" s="1"/>
  <c r="AG78" i="30"/>
  <c r="AF78" i="30"/>
  <c r="AE78" i="30"/>
  <c r="AD78" i="30"/>
  <c r="AC78" i="30"/>
  <c r="AA78" i="30"/>
  <c r="Z78" i="30"/>
  <c r="Z84" i="30" s="1"/>
  <c r="Z88" i="30" s="1"/>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AB72" i="30" s="1"/>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P72" i="30" s="1"/>
  <c r="D64" i="30"/>
  <c r="D72" i="30" s="1"/>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N63" i="30" s="1"/>
  <c r="AB56" i="30"/>
  <c r="P56" i="30"/>
  <c r="D56" i="30"/>
  <c r="D63" i="30" s="1"/>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P55" i="30" s="1"/>
  <c r="D51" i="30"/>
  <c r="D55" i="30" s="1"/>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D50" i="30" s="1"/>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P45" i="30" s="1"/>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AB45" i="30" s="1"/>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N40" i="30" s="1"/>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P81" i="30" s="1"/>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D97" i="29"/>
  <c r="AC97" i="29"/>
  <c r="AB97" i="29" s="1"/>
  <c r="R97" i="29"/>
  <c r="Q97" i="29"/>
  <c r="P97" i="29" s="1"/>
  <c r="F97" i="29"/>
  <c r="E97" i="29"/>
  <c r="D97" i="29" s="1"/>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X78" i="29"/>
  <c r="AX84" i="29" s="1"/>
  <c r="AX88" i="29" s="1"/>
  <c r="AW78" i="29"/>
  <c r="AV78" i="29"/>
  <c r="AV84" i="29" s="1"/>
  <c r="AV88" i="29" s="1"/>
  <c r="AU78" i="29"/>
  <c r="AT78" i="29"/>
  <c r="AT84" i="29" s="1"/>
  <c r="AT88" i="29" s="1"/>
  <c r="AS78" i="29"/>
  <c r="AR78" i="29"/>
  <c r="AR84" i="29" s="1"/>
  <c r="AR88" i="29" s="1"/>
  <c r="AQ78" i="29"/>
  <c r="AP78" i="29"/>
  <c r="AO78" i="29"/>
  <c r="AM78" i="29"/>
  <c r="AL78" i="29"/>
  <c r="AL84" i="29" s="1"/>
  <c r="AL88" i="29" s="1"/>
  <c r="AK78" i="29"/>
  <c r="AJ78" i="29"/>
  <c r="AJ84" i="29" s="1"/>
  <c r="AJ88" i="29" s="1"/>
  <c r="AI78" i="29"/>
  <c r="AH78" i="29"/>
  <c r="AH84" i="29" s="1"/>
  <c r="AH88" i="29" s="1"/>
  <c r="AG78" i="29"/>
  <c r="AG84" i="29" s="1"/>
  <c r="AG88" i="29" s="1"/>
  <c r="AF78" i="29"/>
  <c r="AF84" i="29" s="1"/>
  <c r="AF88" i="29" s="1"/>
  <c r="AE78" i="29"/>
  <c r="AD78" i="29"/>
  <c r="AC78" i="29"/>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T84" i="29" s="1"/>
  <c r="T88" i="29" s="1"/>
  <c r="S78" i="29"/>
  <c r="R78" i="29"/>
  <c r="R84" i="29" s="1"/>
  <c r="R88" i="29" s="1"/>
  <c r="Q78" i="29"/>
  <c r="O78" i="29"/>
  <c r="N78" i="29"/>
  <c r="N84" i="29" s="1"/>
  <c r="N88" i="29" s="1"/>
  <c r="M78" i="29"/>
  <c r="L78" i="29"/>
  <c r="L84" i="29" s="1"/>
  <c r="L88" i="29" s="1"/>
  <c r="K78" i="29"/>
  <c r="J78" i="29"/>
  <c r="J84" i="29" s="1"/>
  <c r="J88" i="29" s="1"/>
  <c r="I78" i="29"/>
  <c r="H78" i="29"/>
  <c r="H84" i="29" s="1"/>
  <c r="H88" i="29" s="1"/>
  <c r="G78" i="29"/>
  <c r="F78" i="29"/>
  <c r="F84" i="29" s="1"/>
  <c r="F88" i="29" s="1"/>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N77" i="29" s="1"/>
  <c r="AB73" i="29"/>
  <c r="P73" i="29"/>
  <c r="P77" i="29" s="1"/>
  <c r="D73" i="29"/>
  <c r="D77" i="29" s="1"/>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P72" i="29" s="1"/>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AB63" i="29" s="1"/>
  <c r="P56" i="29"/>
  <c r="P63" i="29" s="1"/>
  <c r="D56" i="29"/>
  <c r="D63" i="29" s="1"/>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N55" i="29" s="1"/>
  <c r="AB51" i="29"/>
  <c r="P51" i="29"/>
  <c r="P55" i="29" s="1"/>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AB50" i="29" s="1"/>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N45" i="29" s="1"/>
  <c r="AB41" i="29"/>
  <c r="P41" i="29"/>
  <c r="P45" i="29" s="1"/>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AB40" i="29" s="1"/>
  <c r="P39" i="29"/>
  <c r="D39" i="29"/>
  <c r="BL38" i="29"/>
  <c r="BK38" i="29"/>
  <c r="BJ38" i="29"/>
  <c r="BI38" i="29"/>
  <c r="BH38" i="29"/>
  <c r="BG38" i="29"/>
  <c r="BF38" i="29"/>
  <c r="BE38" i="29"/>
  <c r="BD38" i="29"/>
  <c r="BC38" i="29"/>
  <c r="BB38" i="29"/>
  <c r="AN38" i="29"/>
  <c r="AB38" i="29"/>
  <c r="P38" i="29"/>
  <c r="P40" i="29" s="1"/>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N36" i="29" s="1"/>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N80" i="29" s="1"/>
  <c r="AB25" i="29"/>
  <c r="P25" i="29"/>
  <c r="P80" i="29" s="1"/>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N79" i="29" s="1"/>
  <c r="AB21" i="29"/>
  <c r="P21" i="29"/>
  <c r="D21" i="29"/>
  <c r="BL20" i="29"/>
  <c r="BK20" i="29"/>
  <c r="BJ20" i="29"/>
  <c r="BI20" i="29"/>
  <c r="BH20" i="29"/>
  <c r="BG20" i="29"/>
  <c r="BF20" i="29"/>
  <c r="BE20" i="29"/>
  <c r="BD20" i="29"/>
  <c r="BC20" i="29"/>
  <c r="BB20" i="29"/>
  <c r="AN20" i="29"/>
  <c r="AB20" i="29"/>
  <c r="P20" i="29"/>
  <c r="D20" i="29"/>
  <c r="D28" i="29" s="1"/>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N97" i="28" s="1"/>
  <c r="AO97" i="28"/>
  <c r="AD97" i="28"/>
  <c r="AC97" i="28"/>
  <c r="AB97" i="28" s="1"/>
  <c r="R97" i="28"/>
  <c r="Q97" i="28"/>
  <c r="P97" i="28" s="1"/>
  <c r="F97" i="28"/>
  <c r="E97" i="28"/>
  <c r="D97" i="28" s="1"/>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X84" i="28" s="1"/>
  <c r="AX88" i="28" s="1"/>
  <c r="AW78" i="28"/>
  <c r="AV78" i="28"/>
  <c r="AU78" i="28"/>
  <c r="AT78" i="28"/>
  <c r="AT84" i="28" s="1"/>
  <c r="AT88" i="28" s="1"/>
  <c r="AS78" i="28"/>
  <c r="AR78" i="28"/>
  <c r="AR84" i="28" s="1"/>
  <c r="AR88" i="28" s="1"/>
  <c r="AQ78" i="28"/>
  <c r="AP78" i="28"/>
  <c r="AP84" i="28" s="1"/>
  <c r="AP88" i="28" s="1"/>
  <c r="AO78" i="28"/>
  <c r="AM78" i="28"/>
  <c r="AL78" i="28"/>
  <c r="AL84" i="28" s="1"/>
  <c r="AL88" i="28" s="1"/>
  <c r="AK78" i="28"/>
  <c r="AJ78" i="28"/>
  <c r="AJ84" i="28" s="1"/>
  <c r="AJ88" i="28" s="1"/>
  <c r="AI78" i="28"/>
  <c r="AH78" i="28"/>
  <c r="AG78" i="28"/>
  <c r="AF78" i="28"/>
  <c r="AF84" i="28" s="1"/>
  <c r="AF88" i="28" s="1"/>
  <c r="AE78" i="28"/>
  <c r="AD78" i="28"/>
  <c r="AD84" i="28" s="1"/>
  <c r="AD88" i="28" s="1"/>
  <c r="AC78" i="28"/>
  <c r="AA78" i="28"/>
  <c r="AA84" i="28" s="1"/>
  <c r="AA88"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N77" i="28" s="1"/>
  <c r="AB73" i="28"/>
  <c r="P73" i="28"/>
  <c r="P77" i="28" s="1"/>
  <c r="D73" i="28"/>
  <c r="D77" i="28" s="1"/>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P72" i="28" s="1"/>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D63" i="28" s="1"/>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N55" i="28" s="1"/>
  <c r="AB51" i="28"/>
  <c r="P51" i="28"/>
  <c r="P55" i="28" s="1"/>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AB50" i="28" s="1"/>
  <c r="P46" i="28"/>
  <c r="P50" i="28" s="1"/>
  <c r="D46" i="28"/>
  <c r="D50" i="28" s="1"/>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I41" i="28"/>
  <c r="BH41" i="28"/>
  <c r="BG41" i="28"/>
  <c r="BF41" i="28"/>
  <c r="BE41" i="28"/>
  <c r="BD41" i="28"/>
  <c r="BC41" i="28"/>
  <c r="BC45" i="28" s="1"/>
  <c r="BB41" i="28"/>
  <c r="AN41" i="28"/>
  <c r="AB41" i="28"/>
  <c r="AB45" i="28" s="1"/>
  <c r="P41" i="28"/>
  <c r="P45" i="28" s="1"/>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G40" i="28" s="1"/>
  <c r="BF37" i="28"/>
  <c r="BE37" i="28"/>
  <c r="BD37" i="28"/>
  <c r="BC37" i="28"/>
  <c r="BB37" i="28"/>
  <c r="AN37" i="28"/>
  <c r="AN40" i="28" s="1"/>
  <c r="AB37" i="28"/>
  <c r="AB40" i="28" s="1"/>
  <c r="P37" i="28"/>
  <c r="P40" i="28" s="1"/>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N36" i="28" s="1"/>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N81" i="28" s="1"/>
  <c r="AB26" i="28"/>
  <c r="P26" i="28"/>
  <c r="P81" i="28" s="1"/>
  <c r="D26" i="28"/>
  <c r="D81" i="28" s="1"/>
  <c r="BL25" i="28"/>
  <c r="BK25" i="28"/>
  <c r="BJ25" i="28"/>
  <c r="BI25" i="28"/>
  <c r="BH25" i="28"/>
  <c r="BG25" i="28"/>
  <c r="BF25" i="28"/>
  <c r="BE25" i="28"/>
  <c r="BD25" i="28"/>
  <c r="BC25" i="28"/>
  <c r="BB25" i="28"/>
  <c r="AN25" i="28"/>
  <c r="AB25" i="28"/>
  <c r="P25" i="28"/>
  <c r="D25" i="28"/>
  <c r="D80" i="28" s="1"/>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P79" i="28" s="1"/>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H9" i="9" s="1"/>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P97" i="27"/>
  <c r="AO97" i="27"/>
  <c r="AN97" i="27" s="1"/>
  <c r="AD97" i="27"/>
  <c r="AC97" i="27"/>
  <c r="R97" i="27"/>
  <c r="P97" i="27" s="1"/>
  <c r="Q97" i="27"/>
  <c r="F97" i="27"/>
  <c r="D97" i="27" s="1"/>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W78" i="27"/>
  <c r="AV78" i="27"/>
  <c r="AU78" i="27"/>
  <c r="AT78" i="27"/>
  <c r="AT84" i="27" s="1"/>
  <c r="AS78" i="27"/>
  <c r="AR78" i="27"/>
  <c r="AQ78" i="27"/>
  <c r="AQ84" i="27" s="1"/>
  <c r="AQ88" i="27" s="1"/>
  <c r="AP78" i="27"/>
  <c r="AO78" i="27"/>
  <c r="AM78" i="27"/>
  <c r="AL78" i="27"/>
  <c r="AK78" i="27"/>
  <c r="AJ78" i="27"/>
  <c r="AI78" i="27"/>
  <c r="AH78" i="27"/>
  <c r="AG78" i="27"/>
  <c r="AF78" i="27"/>
  <c r="AE78" i="27"/>
  <c r="AD78" i="27"/>
  <c r="AC78" i="27"/>
  <c r="AA78" i="27"/>
  <c r="Z78" i="27"/>
  <c r="Y78" i="27"/>
  <c r="Y84" i="27" s="1"/>
  <c r="Y88" i="27" s="1"/>
  <c r="X78" i="27"/>
  <c r="W78" i="27"/>
  <c r="V78" i="27"/>
  <c r="U78" i="27"/>
  <c r="T78" i="27"/>
  <c r="T84" i="27" s="1"/>
  <c r="T88" i="27" s="1"/>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s="1"/>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N63" i="27" s="1"/>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P50" i="27" s="1"/>
  <c r="D47" i="27"/>
  <c r="BL46" i="27"/>
  <c r="BK46" i="27"/>
  <c r="BJ46" i="27"/>
  <c r="BI46" i="27"/>
  <c r="BH46" i="27"/>
  <c r="BG46" i="27"/>
  <c r="BF46" i="27"/>
  <c r="BE46" i="27"/>
  <c r="BD46" i="27"/>
  <c r="BC46" i="27"/>
  <c r="BB46" i="27"/>
  <c r="AN46" i="27"/>
  <c r="AB46" i="27"/>
  <c r="AB50" i="27" s="1"/>
  <c r="P46" i="27"/>
  <c r="D46" i="27"/>
  <c r="D50" i="27" s="1"/>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N45" i="27" s="1"/>
  <c r="AB41" i="27"/>
  <c r="AB45" i="27" s="1"/>
  <c r="P41" i="27"/>
  <c r="D41" i="27"/>
  <c r="D45" i="27" s="1"/>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K40" i="27" s="1"/>
  <c r="BJ37" i="27"/>
  <c r="BI37" i="27"/>
  <c r="BH37" i="27"/>
  <c r="BG37" i="27"/>
  <c r="BF37" i="27"/>
  <c r="BE37" i="27"/>
  <c r="BD37" i="27"/>
  <c r="BC37" i="27"/>
  <c r="BC40" i="27" s="1"/>
  <c r="BB37" i="27"/>
  <c r="AN37" i="27"/>
  <c r="AB37" i="27"/>
  <c r="P37" i="27"/>
  <c r="P40" i="27" s="1"/>
  <c r="D37" i="27"/>
  <c r="D40" i="27" s="1"/>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D36" i="27" s="1"/>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F81" i="27" s="1"/>
  <c r="BE26" i="27"/>
  <c r="BD26" i="27"/>
  <c r="BC26" i="27"/>
  <c r="BB26" i="27"/>
  <c r="AN26" i="27"/>
  <c r="AB26" i="27"/>
  <c r="P26" i="27"/>
  <c r="D26" i="27"/>
  <c r="D81" i="27" s="1"/>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AZ106" i="27" s="1"/>
  <c r="AZ108" i="27" s="1"/>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1" i="4"/>
  <c r="BA100" i="4"/>
  <c r="BA99" i="4"/>
  <c r="BA98" i="4"/>
  <c r="BA104" i="4" s="1"/>
  <c r="AZ97" i="4"/>
  <c r="AP97" i="4"/>
  <c r="AO97" i="4"/>
  <c r="AN97" i="4" s="1"/>
  <c r="AD97" i="4"/>
  <c r="AC97" i="4"/>
  <c r="AB97" i="4" s="1"/>
  <c r="R97" i="4"/>
  <c r="Q97" i="4"/>
  <c r="P97" i="4" s="1"/>
  <c r="F97" i="4"/>
  <c r="E97" i="4"/>
  <c r="D97" i="4" s="1"/>
  <c r="BC96" i="4"/>
  <c r="BB96" i="4"/>
  <c r="BA96" i="4" s="1"/>
  <c r="AN96" i="4"/>
  <c r="AB96" i="4"/>
  <c r="P96" i="4"/>
  <c r="D96" i="4"/>
  <c r="BC95" i="4"/>
  <c r="BB95" i="4"/>
  <c r="AN95" i="4"/>
  <c r="AB95" i="4"/>
  <c r="P95" i="4"/>
  <c r="D95" i="4"/>
  <c r="BC94" i="4"/>
  <c r="BB94" i="4"/>
  <c r="AN94" i="4"/>
  <c r="AB94" i="4"/>
  <c r="P94" i="4"/>
  <c r="D94" i="4"/>
  <c r="BC93" i="4"/>
  <c r="BB93" i="4"/>
  <c r="AN93" i="4"/>
  <c r="AB93" i="4"/>
  <c r="P93" i="4"/>
  <c r="D93" i="4"/>
  <c r="BC92" i="4"/>
  <c r="BB92" i="4"/>
  <c r="BA92" i="4" s="1"/>
  <c r="AN92" i="4"/>
  <c r="AB92" i="4"/>
  <c r="P92" i="4"/>
  <c r="D92" i="4"/>
  <c r="BC91" i="4"/>
  <c r="BB91" i="4"/>
  <c r="AN91" i="4"/>
  <c r="AB91" i="4"/>
  <c r="P91" i="4"/>
  <c r="D91"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M84" i="4" s="1"/>
  <c r="AM88" i="4" s="1"/>
  <c r="AL78" i="4"/>
  <c r="AK78" i="4"/>
  <c r="AJ78" i="4"/>
  <c r="AI78" i="4"/>
  <c r="AI84" i="4" s="1"/>
  <c r="AI88" i="4" s="1"/>
  <c r="AH78" i="4"/>
  <c r="AG78" i="4"/>
  <c r="AF78" i="4"/>
  <c r="AE78" i="4"/>
  <c r="AE84" i="4" s="1"/>
  <c r="AE88" i="4" s="1"/>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N63" i="4" s="1"/>
  <c r="AB56" i="4"/>
  <c r="P56" i="4"/>
  <c r="P63" i="4" s="1"/>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N50" i="4" s="1"/>
  <c r="AB47" i="4"/>
  <c r="P47" i="4"/>
  <c r="D47" i="4"/>
  <c r="BL46" i="4"/>
  <c r="BK46" i="4"/>
  <c r="BJ46" i="4"/>
  <c r="BI46" i="4"/>
  <c r="BH46" i="4"/>
  <c r="BH50" i="4" s="1"/>
  <c r="BG46" i="4"/>
  <c r="BF46" i="4"/>
  <c r="BE46" i="4"/>
  <c r="BD46" i="4"/>
  <c r="BC46" i="4"/>
  <c r="BB46" i="4"/>
  <c r="AN46" i="4"/>
  <c r="AB46" i="4"/>
  <c r="AB50" i="4" s="1"/>
  <c r="P46" i="4"/>
  <c r="P50" i="4" s="1"/>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D45" i="4" s="1"/>
  <c r="BL41" i="4"/>
  <c r="BK41" i="4"/>
  <c r="BJ41" i="4"/>
  <c r="BI41" i="4"/>
  <c r="BH41" i="4"/>
  <c r="BG41" i="4"/>
  <c r="BF41" i="4"/>
  <c r="BE41" i="4"/>
  <c r="BD41" i="4"/>
  <c r="BC41" i="4"/>
  <c r="BB41" i="4"/>
  <c r="AN41" i="4"/>
  <c r="AB41" i="4"/>
  <c r="AB45" i="4" s="1"/>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N40" i="4" s="1"/>
  <c r="AB38" i="4"/>
  <c r="P38" i="4"/>
  <c r="D38" i="4"/>
  <c r="BL37" i="4"/>
  <c r="BL40" i="4" s="1"/>
  <c r="BK37" i="4"/>
  <c r="BK40" i="4" s="1"/>
  <c r="BJ37" i="4"/>
  <c r="BI37" i="4"/>
  <c r="BH37" i="4"/>
  <c r="BG37" i="4"/>
  <c r="BF37" i="4"/>
  <c r="BE37" i="4"/>
  <c r="BD37" i="4"/>
  <c r="BD40" i="4" s="1"/>
  <c r="BC37" i="4"/>
  <c r="BC40" i="4" s="1"/>
  <c r="BB37" i="4"/>
  <c r="AN37" i="4"/>
  <c r="AB37" i="4"/>
  <c r="P37" i="4"/>
  <c r="P40" i="4" s="1"/>
  <c r="D37" i="4"/>
  <c r="D40" i="4" s="1"/>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G9" i="9" s="1"/>
  <c r="BF9" i="4"/>
  <c r="BE9" i="4"/>
  <c r="BD9" i="4"/>
  <c r="BC9" i="4"/>
  <c r="BB9" i="4"/>
  <c r="AN9" i="4"/>
  <c r="AB9" i="4"/>
  <c r="P9" i="4"/>
  <c r="D9" i="4"/>
  <c r="C5" i="4"/>
  <c r="C4" i="4"/>
  <c r="C3" i="4"/>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Z76" i="101" s="1"/>
  <c r="AY76" i="9"/>
  <c r="AX76" i="9"/>
  <c r="AW76" i="9"/>
  <c r="AV76" i="9"/>
  <c r="AU76" i="9"/>
  <c r="AT76" i="9"/>
  <c r="AS76" i="9"/>
  <c r="AR76" i="9"/>
  <c r="AQ76" i="9"/>
  <c r="AP76" i="9"/>
  <c r="AO76" i="9"/>
  <c r="AM76" i="9"/>
  <c r="AL76" i="9"/>
  <c r="AK76" i="9"/>
  <c r="AJ76" i="9"/>
  <c r="AI76" i="9"/>
  <c r="AH76" i="9"/>
  <c r="AG76" i="9"/>
  <c r="AF76" i="9"/>
  <c r="AE76" i="9"/>
  <c r="AD76" i="9"/>
  <c r="AC76" i="9"/>
  <c r="AA76" i="9"/>
  <c r="Z76" i="9"/>
  <c r="Y76" i="9"/>
  <c r="X76" i="9"/>
  <c r="W76" i="9"/>
  <c r="V76" i="9"/>
  <c r="U76" i="9"/>
  <c r="T76" i="9"/>
  <c r="S76" i="9"/>
  <c r="R76" i="9"/>
  <c r="Q76" i="9"/>
  <c r="O76" i="9"/>
  <c r="N76" i="9"/>
  <c r="M76" i="9"/>
  <c r="L76" i="9"/>
  <c r="K76" i="9"/>
  <c r="J76" i="9"/>
  <c r="I76" i="9"/>
  <c r="H76" i="9"/>
  <c r="G76" i="9"/>
  <c r="F76" i="9"/>
  <c r="E76" i="9"/>
  <c r="AZ75" i="9"/>
  <c r="AZ75" i="101" s="1"/>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I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G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D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K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K9" i="9"/>
  <c r="BJ9" i="9"/>
  <c r="BF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F28" i="117"/>
  <c r="E61" i="117"/>
  <c r="D63" i="117"/>
  <c r="M27" i="117"/>
  <c r="L37" i="117"/>
  <c r="L51" i="117"/>
  <c r="G45" i="117"/>
  <c r="D51" i="117"/>
  <c r="F29" i="117"/>
  <c r="M34" i="117"/>
  <c r="L28" i="117"/>
  <c r="G48" i="117"/>
  <c r="K35" i="117"/>
  <c r="M45" i="117"/>
  <c r="F67" i="117"/>
  <c r="K47" i="117"/>
  <c r="F27" i="117"/>
  <c r="K34" i="117"/>
  <c r="F50" i="117"/>
  <c r="F57" i="117"/>
  <c r="D47" i="117"/>
  <c r="J30" i="117"/>
  <c r="K28" i="117"/>
  <c r="G29" i="117"/>
  <c r="K52" i="117"/>
  <c r="K50" i="117"/>
  <c r="E47" i="117"/>
  <c r="E42" i="117"/>
  <c r="D28" i="117"/>
  <c r="E33" i="117"/>
  <c r="G34" i="117"/>
  <c r="D34" i="117"/>
  <c r="D30" i="117"/>
  <c r="E44" i="117"/>
  <c r="G28" i="117"/>
  <c r="G43" i="117"/>
  <c r="G37" i="117"/>
  <c r="E46" i="117"/>
  <c r="F42" i="117"/>
  <c r="D33" i="117"/>
  <c r="J33" i="117"/>
  <c r="D67" i="117"/>
  <c r="G61" i="117"/>
  <c r="K49" i="117"/>
  <c r="G36" i="117"/>
  <c r="E57" i="117"/>
  <c r="K33" i="117"/>
  <c r="M52" i="117"/>
  <c r="D44" i="117"/>
  <c r="D32" i="117"/>
  <c r="M50" i="117"/>
  <c r="D50" i="117"/>
  <c r="F32" i="117"/>
  <c r="F51" i="117"/>
  <c r="G31" i="117"/>
  <c r="D45" i="117"/>
  <c r="L52" i="117"/>
  <c r="M46" i="117"/>
  <c r="M51" i="117"/>
  <c r="G49" i="117"/>
  <c r="D59" i="117"/>
  <c r="K36" i="117"/>
  <c r="E27" i="117"/>
  <c r="D36" i="117"/>
  <c r="G30" i="117"/>
  <c r="M36" i="117"/>
  <c r="F36" i="117"/>
  <c r="E36" i="117"/>
  <c r="J37" i="117"/>
  <c r="L34" i="117"/>
  <c r="D60" i="117"/>
  <c r="G27" i="117"/>
  <c r="E58" i="117"/>
  <c r="K45" i="117"/>
  <c r="G44" i="117"/>
  <c r="E30" i="117"/>
  <c r="G32" i="117"/>
  <c r="M37" i="117"/>
  <c r="F30" i="117"/>
  <c r="F61" i="117"/>
  <c r="D29" i="117"/>
  <c r="F58" i="117"/>
  <c r="D61" i="117"/>
  <c r="G67" i="117"/>
  <c r="M43" i="117"/>
  <c r="L43" i="117"/>
  <c r="E59" i="117"/>
  <c r="F63" i="117"/>
  <c r="E64" i="117"/>
  <c r="D62" i="117"/>
  <c r="K30" i="117"/>
  <c r="K43" i="117"/>
  <c r="F60" i="117"/>
  <c r="K29" i="117"/>
  <c r="F45" i="117"/>
  <c r="K48" i="117"/>
  <c r="L29" i="117"/>
  <c r="M49" i="117"/>
  <c r="E50" i="117"/>
  <c r="E62" i="117"/>
  <c r="E63" i="117"/>
  <c r="F64" i="117"/>
  <c r="E29" i="117"/>
  <c r="L47" i="117"/>
  <c r="G50" i="117"/>
  <c r="F65" i="117"/>
  <c r="F52" i="117"/>
  <c r="G57" i="117"/>
  <c r="K51" i="117"/>
  <c r="D42" i="117"/>
  <c r="E65" i="117"/>
  <c r="G52" i="117"/>
  <c r="L31" i="117"/>
  <c r="F35" i="117"/>
  <c r="E67" i="117"/>
  <c r="L35" i="117"/>
  <c r="E43" i="117"/>
  <c r="E31" i="117"/>
  <c r="F62" i="117"/>
  <c r="D37" i="117"/>
  <c r="J28" i="117"/>
  <c r="J35" i="117"/>
  <c r="M47" i="117"/>
  <c r="M28" i="117"/>
  <c r="G42" i="117"/>
  <c r="G60" i="117"/>
  <c r="K42" i="117"/>
  <c r="G65" i="117"/>
  <c r="D66" i="117"/>
  <c r="G35" i="117"/>
  <c r="D52" i="117"/>
  <c r="G64" i="117"/>
  <c r="L30" i="117"/>
  <c r="L44" i="117"/>
  <c r="D27" i="117"/>
  <c r="K44" i="117"/>
  <c r="E37" i="117"/>
  <c r="F43" i="117"/>
  <c r="E51" i="117"/>
  <c r="M30" i="117"/>
  <c r="D48" i="117"/>
  <c r="E52" i="117"/>
  <c r="F59" i="117"/>
  <c r="K27" i="117"/>
  <c r="D57" i="117"/>
  <c r="M42" i="117"/>
  <c r="L45" i="117"/>
  <c r="M32" i="117"/>
  <c r="F34" i="117"/>
  <c r="F46" i="117"/>
  <c r="E48" i="117"/>
  <c r="L42" i="117"/>
  <c r="L48" i="117"/>
  <c r="E49" i="117"/>
  <c r="L49" i="117"/>
  <c r="D46" i="117"/>
  <c r="F48" i="117"/>
  <c r="D58" i="117"/>
  <c r="L32" i="117"/>
  <c r="D65" i="117"/>
  <c r="J31" i="117"/>
  <c r="K46" i="117"/>
  <c r="F37" i="117"/>
  <c r="J32" i="117"/>
  <c r="D31" i="117"/>
  <c r="F49" i="117"/>
  <c r="M33" i="117"/>
  <c r="K31" i="117"/>
  <c r="J29" i="117"/>
  <c r="M48" i="117"/>
  <c r="G66" i="117"/>
  <c r="G46" i="117"/>
  <c r="F33" i="117"/>
  <c r="F44" i="117"/>
  <c r="L46" i="117"/>
  <c r="L50" i="117"/>
  <c r="D49" i="117"/>
  <c r="E34" i="117"/>
  <c r="K32" i="117"/>
  <c r="M44" i="117"/>
  <c r="J34" i="117"/>
  <c r="M31" i="117"/>
  <c r="D64" i="117"/>
  <c r="G59" i="117"/>
  <c r="G33" i="117"/>
  <c r="F66" i="117"/>
  <c r="E35" i="117"/>
  <c r="G47" i="117"/>
  <c r="L36" i="117"/>
  <c r="D35" i="117"/>
  <c r="F31" i="117"/>
  <c r="L33" i="117"/>
  <c r="J36" i="117"/>
  <c r="G51" i="117"/>
  <c r="E45" i="117"/>
  <c r="E28" i="117"/>
  <c r="J27" i="117"/>
  <c r="G58" i="117"/>
  <c r="M29" i="117"/>
  <c r="E60" i="117"/>
  <c r="M35" i="117"/>
  <c r="G63" i="117"/>
  <c r="E66" i="117"/>
  <c r="F47" i="117"/>
  <c r="L27" i="117"/>
  <c r="G62" i="117"/>
  <c r="E32" i="117"/>
  <c r="K37" i="117"/>
  <c r="U59" i="69" l="1"/>
  <c r="P65" i="68"/>
  <c r="W65" i="67"/>
  <c r="U64" i="67"/>
  <c r="P65" i="66"/>
  <c r="V65" i="65"/>
  <c r="U63" i="63"/>
  <c r="U62" i="63"/>
  <c r="U59" i="62"/>
  <c r="U63" i="62"/>
  <c r="V65" i="62"/>
  <c r="W65" i="60"/>
  <c r="U59" i="60"/>
  <c r="W59" i="22"/>
  <c r="U62" i="23"/>
  <c r="W61" i="22"/>
  <c r="P62" i="22"/>
  <c r="AN97" i="32"/>
  <c r="BA94" i="36"/>
  <c r="BA92" i="36"/>
  <c r="BA96" i="36"/>
  <c r="AN97" i="36"/>
  <c r="BA96" i="28"/>
  <c r="BA95" i="4"/>
  <c r="H22" i="14"/>
  <c r="R20" i="121"/>
  <c r="U34" i="69"/>
  <c r="V46" i="66"/>
  <c r="R52" i="64"/>
  <c r="R56" i="64" s="1"/>
  <c r="J52" i="63"/>
  <c r="J56" i="63" s="1"/>
  <c r="H40" i="62"/>
  <c r="BA64" i="101"/>
  <c r="BA70" i="101"/>
  <c r="BA40" i="101"/>
  <c r="BA41" i="101"/>
  <c r="AN80" i="33"/>
  <c r="G84" i="33"/>
  <c r="G88" i="33" s="1"/>
  <c r="O84" i="33"/>
  <c r="O88" i="33" s="1"/>
  <c r="AG84" i="33"/>
  <c r="AG88" i="33" s="1"/>
  <c r="AP84" i="33"/>
  <c r="AP88" i="33" s="1"/>
  <c r="AX84" i="33"/>
  <c r="AX88" i="33" s="1"/>
  <c r="H84" i="33"/>
  <c r="H88" i="33" s="1"/>
  <c r="AH84" i="33"/>
  <c r="AH88" i="33" s="1"/>
  <c r="AY84" i="33"/>
  <c r="AY88" i="33" s="1"/>
  <c r="I84" i="33"/>
  <c r="I88" i="33" s="1"/>
  <c r="AB79" i="33"/>
  <c r="J84" i="33"/>
  <c r="J88" i="33" s="1"/>
  <c r="AA84" i="33"/>
  <c r="AA88" i="33" s="1"/>
  <c r="AJ84" i="33"/>
  <c r="AJ88" i="33" s="1"/>
  <c r="AS84" i="33"/>
  <c r="AS88" i="33" s="1"/>
  <c r="L84" i="33"/>
  <c r="L88" i="33" s="1"/>
  <c r="AU84" i="33"/>
  <c r="AU88" i="33" s="1"/>
  <c r="AM84" i="33"/>
  <c r="AM88" i="33" s="1"/>
  <c r="AV84" i="33"/>
  <c r="AV88" i="33" s="1"/>
  <c r="J84" i="32"/>
  <c r="J88" i="32" s="1"/>
  <c r="AE84" i="32"/>
  <c r="AE88" i="32" s="1"/>
  <c r="AM84" i="32"/>
  <c r="AM88" i="32" s="1"/>
  <c r="AV84" i="32"/>
  <c r="AV88" i="32" s="1"/>
  <c r="BA22" i="32"/>
  <c r="AB77" i="32"/>
  <c r="Q84" i="32"/>
  <c r="Q88" i="32" s="1"/>
  <c r="AH84" i="32"/>
  <c r="AH88" i="32" s="1"/>
  <c r="AQ84" i="32"/>
  <c r="AQ88" i="32" s="1"/>
  <c r="AY84" i="32"/>
  <c r="AY88" i="32" s="1"/>
  <c r="Z84" i="32"/>
  <c r="Z88" i="32" s="1"/>
  <c r="AX84" i="31"/>
  <c r="AX88" i="31" s="1"/>
  <c r="I84" i="31"/>
  <c r="I88" i="31" s="1"/>
  <c r="AJ84" i="31"/>
  <c r="AJ88" i="31" s="1"/>
  <c r="AL84" i="31"/>
  <c r="AL88" i="31" s="1"/>
  <c r="AE84" i="31"/>
  <c r="AE88" i="31" s="1"/>
  <c r="AM84" i="31"/>
  <c r="AM88" i="31" s="1"/>
  <c r="Z84" i="36"/>
  <c r="Z88" i="36" s="1"/>
  <c r="M84" i="36"/>
  <c r="M88" i="36" s="1"/>
  <c r="P79" i="36"/>
  <c r="H84" i="36"/>
  <c r="H88" i="36" s="1"/>
  <c r="Y84" i="36"/>
  <c r="Y88" i="36" s="1"/>
  <c r="S84" i="36"/>
  <c r="S88" i="36" s="1"/>
  <c r="AA84" i="36"/>
  <c r="AA88" i="36" s="1"/>
  <c r="AS84" i="36"/>
  <c r="AS88" i="36" s="1"/>
  <c r="K84" i="36"/>
  <c r="K88" i="36" s="1"/>
  <c r="T84" i="36"/>
  <c r="T88" i="36" s="1"/>
  <c r="AC84" i="36"/>
  <c r="AC88" i="36" s="1"/>
  <c r="AD84" i="36"/>
  <c r="AD88" i="36" s="1"/>
  <c r="AL84" i="36"/>
  <c r="AL88" i="36" s="1"/>
  <c r="R84" i="35"/>
  <c r="R88" i="35" s="1"/>
  <c r="Z84" i="35"/>
  <c r="Z88" i="35" s="1"/>
  <c r="S84" i="35"/>
  <c r="S88" i="35" s="1"/>
  <c r="T84" i="35"/>
  <c r="T88" i="35" s="1"/>
  <c r="K84" i="35"/>
  <c r="K88" i="35" s="1"/>
  <c r="AD84" i="35"/>
  <c r="AD88" i="35" s="1"/>
  <c r="AL84" i="35"/>
  <c r="AL88" i="35" s="1"/>
  <c r="N84" i="35"/>
  <c r="N88" i="35" s="1"/>
  <c r="AF84" i="35"/>
  <c r="AF88" i="35" s="1"/>
  <c r="F84" i="35"/>
  <c r="F88" i="35" s="1"/>
  <c r="X84" i="35"/>
  <c r="X88" i="35" s="1"/>
  <c r="G84" i="35"/>
  <c r="G88" i="35" s="1"/>
  <c r="AV84" i="34"/>
  <c r="AV88" i="34" s="1"/>
  <c r="I84" i="34"/>
  <c r="I88" i="34" s="1"/>
  <c r="AB79" i="34"/>
  <c r="S84" i="34"/>
  <c r="S88" i="34" s="1"/>
  <c r="AA84" i="34"/>
  <c r="AA88" i="34" s="1"/>
  <c r="AJ84" i="34"/>
  <c r="AJ88" i="34" s="1"/>
  <c r="AS84" i="34"/>
  <c r="AS88" i="34" s="1"/>
  <c r="U84" i="34"/>
  <c r="U88" i="34" s="1"/>
  <c r="AD84" i="34"/>
  <c r="AD88" i="34" s="1"/>
  <c r="W84" i="34"/>
  <c r="W88" i="34" s="1"/>
  <c r="AF84" i="34"/>
  <c r="AO84" i="34"/>
  <c r="AO88" i="34" s="1"/>
  <c r="J84" i="30"/>
  <c r="J88" i="30" s="1"/>
  <c r="AJ84" i="30"/>
  <c r="AJ88" i="30" s="1"/>
  <c r="AB77" i="30"/>
  <c r="U84" i="30"/>
  <c r="U88" i="30" s="1"/>
  <c r="P28" i="28"/>
  <c r="AW84" i="28"/>
  <c r="AW88" i="28" s="1"/>
  <c r="D28" i="28"/>
  <c r="P79" i="27"/>
  <c r="BK80" i="27"/>
  <c r="I84" i="27"/>
  <c r="R84" i="27"/>
  <c r="R88" i="27" s="1"/>
  <c r="Z84" i="27"/>
  <c r="Z88" i="27" s="1"/>
  <c r="AI84" i="27"/>
  <c r="AI88" i="27" s="1"/>
  <c r="AR84" i="27"/>
  <c r="AR88" i="27" s="1"/>
  <c r="P28" i="27"/>
  <c r="J84" i="27"/>
  <c r="J88" i="27" s="1"/>
  <c r="S84" i="27"/>
  <c r="S88" i="27" s="1"/>
  <c r="AD84" i="27"/>
  <c r="AD88" i="27" s="1"/>
  <c r="AB81" i="27"/>
  <c r="V84" i="27"/>
  <c r="AE84" i="27"/>
  <c r="AE88" i="27" s="1"/>
  <c r="AM84" i="27"/>
  <c r="AM88" i="27" s="1"/>
  <c r="AV84" i="27"/>
  <c r="AV88" i="27" s="1"/>
  <c r="AN81" i="27"/>
  <c r="F84" i="27"/>
  <c r="F88" i="27" s="1"/>
  <c r="N84" i="27"/>
  <c r="N88" i="27" s="1"/>
  <c r="W84" i="27"/>
  <c r="W88" i="27" s="1"/>
  <c r="AF84" i="27"/>
  <c r="AF88" i="27" s="1"/>
  <c r="AW84" i="27"/>
  <c r="AW88" i="27" s="1"/>
  <c r="L84" i="27"/>
  <c r="L88" i="27" s="1"/>
  <c r="AU84" i="27"/>
  <c r="AU88" i="27" s="1"/>
  <c r="G84" i="27"/>
  <c r="G88" i="27" s="1"/>
  <c r="O84" i="27"/>
  <c r="O88" i="27" s="1"/>
  <c r="X84" i="27"/>
  <c r="X88" i="27" s="1"/>
  <c r="AG84" i="27"/>
  <c r="AG88" i="27" s="1"/>
  <c r="AB77" i="4"/>
  <c r="D77" i="4"/>
  <c r="U84" i="4"/>
  <c r="U88" i="4" s="1"/>
  <c r="AU84" i="4"/>
  <c r="AU88" i="4" s="1"/>
  <c r="P77" i="4"/>
  <c r="V84" i="4"/>
  <c r="V88" i="4" s="1"/>
  <c r="AN77" i="4"/>
  <c r="R84" i="4"/>
  <c r="Z84" i="4"/>
  <c r="Z88" i="4" s="1"/>
  <c r="W84" i="4"/>
  <c r="W88" i="4" s="1"/>
  <c r="AO84" i="4"/>
  <c r="AO88" i="4" s="1"/>
  <c r="AW84" i="4"/>
  <c r="AW88" i="4" s="1"/>
  <c r="AG84" i="4"/>
  <c r="AG88" i="4" s="1"/>
  <c r="Q84" i="4"/>
  <c r="Q88" i="4" s="1"/>
  <c r="Y84" i="4"/>
  <c r="Y88" i="4" s="1"/>
  <c r="AS84" i="4"/>
  <c r="AS88" i="4" s="1"/>
  <c r="K84" i="4"/>
  <c r="K88" i="4" s="1"/>
  <c r="T84" i="4"/>
  <c r="T88" i="4" s="1"/>
  <c r="I13" i="16"/>
  <c r="R11" i="16"/>
  <c r="R9" i="16"/>
  <c r="F19" i="16"/>
  <c r="F21" i="16" s="1"/>
  <c r="C28" i="16"/>
  <c r="I19" i="16"/>
  <c r="I21" i="16" s="1"/>
  <c r="R18" i="16"/>
  <c r="O28" i="16"/>
  <c r="R25" i="16"/>
  <c r="M28" i="25"/>
  <c r="G28" i="25"/>
  <c r="P27" i="25"/>
  <c r="K28" i="25"/>
  <c r="L46" i="69"/>
  <c r="U43" i="69"/>
  <c r="R52" i="69"/>
  <c r="R56" i="69" s="1"/>
  <c r="H45" i="69"/>
  <c r="H48" i="69"/>
  <c r="P45" i="69"/>
  <c r="L65" i="69"/>
  <c r="U27" i="69"/>
  <c r="U49" i="69" s="1"/>
  <c r="U41" i="69"/>
  <c r="L49" i="69"/>
  <c r="P65" i="69"/>
  <c r="W49" i="69"/>
  <c r="U39" i="69"/>
  <c r="U62" i="69"/>
  <c r="L47" i="69"/>
  <c r="U60" i="68"/>
  <c r="U64" i="68"/>
  <c r="W37" i="22"/>
  <c r="V36" i="22"/>
  <c r="R52" i="68"/>
  <c r="R56" i="68" s="1"/>
  <c r="Q52" i="68"/>
  <c r="Q56" i="68" s="1"/>
  <c r="P49" i="68"/>
  <c r="T52" i="68"/>
  <c r="T56" i="68" s="1"/>
  <c r="T72" i="68" s="1"/>
  <c r="H47" i="68"/>
  <c r="U27" i="68"/>
  <c r="W45" i="68"/>
  <c r="V48" i="68"/>
  <c r="M52" i="68"/>
  <c r="M56" i="68" s="1"/>
  <c r="D45" i="68"/>
  <c r="L48" i="68"/>
  <c r="L49" i="68"/>
  <c r="U23" i="68"/>
  <c r="W28" i="68"/>
  <c r="W40" i="68" s="1"/>
  <c r="U26" i="68"/>
  <c r="D49" i="68"/>
  <c r="E52" i="68"/>
  <c r="E56" i="68" s="1"/>
  <c r="W32" i="22"/>
  <c r="P48" i="67"/>
  <c r="W19" i="22"/>
  <c r="V30" i="22"/>
  <c r="U30" i="22" s="1"/>
  <c r="C44" i="124" s="1"/>
  <c r="F44" i="124" s="1"/>
  <c r="W49" i="67"/>
  <c r="U62" i="67"/>
  <c r="D47" i="67"/>
  <c r="L45" i="67"/>
  <c r="P65" i="67"/>
  <c r="I52" i="67"/>
  <c r="I56" i="67" s="1"/>
  <c r="U50" i="67"/>
  <c r="V65" i="67"/>
  <c r="BF38" i="115"/>
  <c r="BN58" i="115"/>
  <c r="AQ68" i="115"/>
  <c r="BE128" i="115"/>
  <c r="AQ138" i="115"/>
  <c r="AQ143" i="115"/>
  <c r="AQ148" i="115"/>
  <c r="BK158" i="115"/>
  <c r="BN33" i="115"/>
  <c r="BJ68" i="115"/>
  <c r="BN108" i="115"/>
  <c r="BE113" i="115"/>
  <c r="AQ133" i="115"/>
  <c r="BE23" i="115"/>
  <c r="BM23" i="115"/>
  <c r="BE28" i="115"/>
  <c r="BM28" i="115"/>
  <c r="BE33" i="115"/>
  <c r="BM33" i="115"/>
  <c r="AQ38" i="115"/>
  <c r="AQ43" i="115"/>
  <c r="BH53" i="115"/>
  <c r="AQ118" i="115"/>
  <c r="AQ128" i="115"/>
  <c r="BN143" i="115"/>
  <c r="BE18" i="115"/>
  <c r="AU170" i="115"/>
  <c r="BG68" i="115"/>
  <c r="BK73" i="115"/>
  <c r="BK78" i="115"/>
  <c r="BK83" i="115"/>
  <c r="BL88" i="115"/>
  <c r="BE98" i="115"/>
  <c r="BF103" i="115"/>
  <c r="BN103" i="115"/>
  <c r="AQ123" i="115"/>
  <c r="BH128" i="115"/>
  <c r="BE163" i="115"/>
  <c r="BF168" i="115"/>
  <c r="BN38" i="115"/>
  <c r="BD110" i="115"/>
  <c r="BD112" i="115"/>
  <c r="BI113" i="115"/>
  <c r="BI123" i="115"/>
  <c r="BH168" i="115"/>
  <c r="BG123" i="115"/>
  <c r="AQ158" i="115"/>
  <c r="BN168" i="115"/>
  <c r="BG33" i="115"/>
  <c r="BN48" i="115"/>
  <c r="BE53" i="115"/>
  <c r="AQ73" i="115"/>
  <c r="BD97" i="115"/>
  <c r="BI118" i="115"/>
  <c r="BL128" i="115"/>
  <c r="BE133" i="115"/>
  <c r="BM133" i="115"/>
  <c r="BF138" i="115"/>
  <c r="BF143" i="115"/>
  <c r="AQ153" i="115"/>
  <c r="BN163" i="115"/>
  <c r="BG43" i="115"/>
  <c r="BG53" i="115"/>
  <c r="BO53" i="115"/>
  <c r="BJ153" i="115"/>
  <c r="BD51" i="115"/>
  <c r="BI133" i="115"/>
  <c r="BJ138" i="115"/>
  <c r="BL158" i="115"/>
  <c r="AE158" i="115"/>
  <c r="BG48" i="115"/>
  <c r="BJ58" i="115"/>
  <c r="BG58" i="115"/>
  <c r="BJ63" i="115"/>
  <c r="BG63" i="115"/>
  <c r="BG88" i="115"/>
  <c r="BG93" i="115"/>
  <c r="BG170" i="115" s="1"/>
  <c r="BK148" i="115"/>
  <c r="AE153" i="115"/>
  <c r="BG18" i="115"/>
  <c r="BK43" i="115"/>
  <c r="BK48" i="115"/>
  <c r="BL68" i="115"/>
  <c r="AE68" i="115"/>
  <c r="BL73" i="115"/>
  <c r="BL78" i="115"/>
  <c r="BD90" i="115"/>
  <c r="AE118" i="115"/>
  <c r="BL143" i="115"/>
  <c r="BL148" i="115"/>
  <c r="AE43" i="115"/>
  <c r="BL63" i="115"/>
  <c r="BE73" i="115"/>
  <c r="BM73" i="115"/>
  <c r="BM78" i="115"/>
  <c r="BL83" i="115"/>
  <c r="AE123" i="115"/>
  <c r="AE128" i="115"/>
  <c r="BJ148" i="115"/>
  <c r="BF108" i="115"/>
  <c r="BK118" i="115"/>
  <c r="BN63" i="115"/>
  <c r="BE153" i="115"/>
  <c r="BF23" i="115"/>
  <c r="BN23" i="115"/>
  <c r="BF28" i="115"/>
  <c r="BN28" i="115"/>
  <c r="BF33" i="115"/>
  <c r="BE38" i="115"/>
  <c r="BE170" i="115" s="1"/>
  <c r="BM38" i="115"/>
  <c r="BL43" i="115"/>
  <c r="BL48" i="115"/>
  <c r="BI58" i="115"/>
  <c r="BN73" i="115"/>
  <c r="BN78" i="115"/>
  <c r="BE83" i="115"/>
  <c r="BE88" i="115"/>
  <c r="BJ98" i="115"/>
  <c r="BJ113" i="115"/>
  <c r="BJ118" i="115"/>
  <c r="BO123" i="115"/>
  <c r="BF128" i="115"/>
  <c r="BN128" i="115"/>
  <c r="BF133" i="115"/>
  <c r="BN133" i="115"/>
  <c r="BO138" i="115"/>
  <c r="BE158" i="115"/>
  <c r="BO18" i="115"/>
  <c r="BG23" i="115"/>
  <c r="BO23" i="115"/>
  <c r="BG28" i="115"/>
  <c r="BO28" i="115"/>
  <c r="BE48" i="115"/>
  <c r="BD67" i="115"/>
  <c r="BG73" i="115"/>
  <c r="BO73" i="115"/>
  <c r="BG78" i="115"/>
  <c r="BF83" i="115"/>
  <c r="BN83" i="115"/>
  <c r="BE93" i="115"/>
  <c r="BL108" i="115"/>
  <c r="BK113" i="115"/>
  <c r="BD120" i="115"/>
  <c r="BH123" i="115"/>
  <c r="BD125" i="115"/>
  <c r="BG128" i="115"/>
  <c r="BG133" i="115"/>
  <c r="BO133" i="115"/>
  <c r="BH138" i="115"/>
  <c r="BD138" i="115" s="1"/>
  <c r="BG143" i="115"/>
  <c r="BF148" i="115"/>
  <c r="BN148" i="115"/>
  <c r="BF153" i="115"/>
  <c r="BN153" i="115"/>
  <c r="BF158" i="115"/>
  <c r="BN158" i="115"/>
  <c r="BF163" i="115"/>
  <c r="T170" i="115"/>
  <c r="BH23" i="115"/>
  <c r="S23" i="115"/>
  <c r="BD24" i="115"/>
  <c r="BH28" i="115"/>
  <c r="BH33" i="115"/>
  <c r="BG38" i="115"/>
  <c r="BO38" i="115"/>
  <c r="BN43" i="115"/>
  <c r="BK58" i="115"/>
  <c r="BD60" i="115"/>
  <c r="BI63" i="115"/>
  <c r="S63" i="115"/>
  <c r="BI68" i="115"/>
  <c r="BD72" i="115"/>
  <c r="BH73" i="115"/>
  <c r="BH78" i="115"/>
  <c r="BG83" i="115"/>
  <c r="S123" i="115"/>
  <c r="BD127" i="115"/>
  <c r="BH133" i="115"/>
  <c r="BI138" i="115"/>
  <c r="BH143" i="115"/>
  <c r="BG148" i="115"/>
  <c r="BD148" i="115" s="1"/>
  <c r="BO148" i="115"/>
  <c r="BG153" i="115"/>
  <c r="BO153" i="115"/>
  <c r="BG158" i="115"/>
  <c r="BO158" i="115"/>
  <c r="BG163" i="115"/>
  <c r="BO163" i="115"/>
  <c r="BG168" i="115"/>
  <c r="BO168" i="115"/>
  <c r="AC170" i="115"/>
  <c r="BD79" i="115"/>
  <c r="BD85" i="115"/>
  <c r="BD132" i="115"/>
  <c r="BD137" i="115"/>
  <c r="BJ23" i="115"/>
  <c r="BJ33" i="115"/>
  <c r="BI38" i="115"/>
  <c r="BD40" i="115"/>
  <c r="BE58" i="115"/>
  <c r="BM58" i="115"/>
  <c r="BD61" i="115"/>
  <c r="BK63" i="115"/>
  <c r="BK68" i="115"/>
  <c r="BJ73" i="115"/>
  <c r="BJ78" i="115"/>
  <c r="BI83" i="115"/>
  <c r="BI88" i="115"/>
  <c r="BH93" i="115"/>
  <c r="BF98" i="115"/>
  <c r="BN98" i="115"/>
  <c r="BG103" i="115"/>
  <c r="BG108" i="115"/>
  <c r="BF113" i="115"/>
  <c r="BN113" i="115"/>
  <c r="BF118" i="115"/>
  <c r="BN118" i="115"/>
  <c r="BJ128" i="115"/>
  <c r="BJ133" i="115"/>
  <c r="BK138" i="115"/>
  <c r="BJ143" i="115"/>
  <c r="BI148" i="115"/>
  <c r="BI153" i="115"/>
  <c r="S153" i="115"/>
  <c r="BI158" i="115"/>
  <c r="S158" i="115"/>
  <c r="BI163" i="115"/>
  <c r="S163" i="115"/>
  <c r="BI168" i="115"/>
  <c r="BI170" i="115" s="1"/>
  <c r="BD102" i="115"/>
  <c r="BD104" i="115"/>
  <c r="BH108" i="115"/>
  <c r="BG113" i="115"/>
  <c r="BG118" i="115"/>
  <c r="BL123" i="115"/>
  <c r="BK128" i="115"/>
  <c r="BK133" i="115"/>
  <c r="BL138" i="115"/>
  <c r="BK143" i="115"/>
  <c r="BD152" i="115"/>
  <c r="BD157" i="115"/>
  <c r="X170" i="115"/>
  <c r="BK18" i="115"/>
  <c r="BE68" i="115"/>
  <c r="S108" i="115"/>
  <c r="BD115" i="115"/>
  <c r="BH118" i="115"/>
  <c r="BE123" i="115"/>
  <c r="BE138" i="115"/>
  <c r="BM138" i="115"/>
  <c r="BD147" i="115"/>
  <c r="BK153" i="115"/>
  <c r="Q170" i="115"/>
  <c r="BD25" i="115"/>
  <c r="BD39" i="115"/>
  <c r="BD80" i="115"/>
  <c r="BD81" i="115"/>
  <c r="BD134" i="115"/>
  <c r="BD42" i="115"/>
  <c r="BD65" i="115"/>
  <c r="BD92" i="115"/>
  <c r="BD100" i="115"/>
  <c r="BK123" i="115"/>
  <c r="BD14" i="115"/>
  <c r="BD16" i="115"/>
  <c r="BJ18" i="115"/>
  <c r="BD29" i="115"/>
  <c r="BD50" i="115"/>
  <c r="BD74" i="115"/>
  <c r="L170" i="115"/>
  <c r="BD27" i="115"/>
  <c r="BD31" i="115"/>
  <c r="BD44" i="115"/>
  <c r="BD62" i="115"/>
  <c r="BD77" i="115"/>
  <c r="BL118" i="115"/>
  <c r="BD122" i="115"/>
  <c r="BD140" i="115"/>
  <c r="BD149" i="115"/>
  <c r="BD167" i="115"/>
  <c r="BD21" i="115"/>
  <c r="BD46" i="115"/>
  <c r="BD55" i="115"/>
  <c r="BD66" i="115"/>
  <c r="BD75" i="115"/>
  <c r="BD76" i="115"/>
  <c r="BD139" i="115"/>
  <c r="BI18" i="115"/>
  <c r="BD22" i="115"/>
  <c r="BD34" i="115"/>
  <c r="BD36" i="115"/>
  <c r="BD45" i="115"/>
  <c r="BD56" i="115"/>
  <c r="BD86" i="115"/>
  <c r="BD105" i="115"/>
  <c r="BD117" i="115"/>
  <c r="BD160" i="115"/>
  <c r="BD37" i="115"/>
  <c r="BD95" i="115"/>
  <c r="BD142" i="115"/>
  <c r="BD82" i="115"/>
  <c r="BL103" i="115"/>
  <c r="BD107" i="115"/>
  <c r="BD111" i="115"/>
  <c r="BD162" i="115"/>
  <c r="BK163" i="115"/>
  <c r="F133" i="115"/>
  <c r="F163" i="115"/>
  <c r="F128" i="115"/>
  <c r="F148" i="115"/>
  <c r="E170" i="115"/>
  <c r="F23" i="115"/>
  <c r="P35" i="13"/>
  <c r="K66" i="13"/>
  <c r="M66" i="13"/>
  <c r="I40" i="12"/>
  <c r="N32" i="12"/>
  <c r="N68" i="12"/>
  <c r="K40" i="12"/>
  <c r="E40" i="12"/>
  <c r="N54" i="12"/>
  <c r="G40" i="12"/>
  <c r="G91" i="12" s="1"/>
  <c r="N18" i="12"/>
  <c r="N90" i="12"/>
  <c r="M39" i="12"/>
  <c r="K91" i="12"/>
  <c r="L40" i="12"/>
  <c r="AN77" i="33"/>
  <c r="AN50" i="33"/>
  <c r="AN72" i="33"/>
  <c r="AN55" i="33"/>
  <c r="BA94" i="33"/>
  <c r="AB55" i="33"/>
  <c r="AB50" i="33"/>
  <c r="BL40" i="33"/>
  <c r="AI84" i="33"/>
  <c r="AI88" i="33" s="1"/>
  <c r="AB17" i="33"/>
  <c r="AB40" i="33"/>
  <c r="BD45" i="33"/>
  <c r="AL84" i="33"/>
  <c r="AL88" i="33" s="1"/>
  <c r="BA91" i="33"/>
  <c r="P28" i="33"/>
  <c r="BE81" i="33"/>
  <c r="P17" i="33"/>
  <c r="BE80" i="33"/>
  <c r="BK36" i="33"/>
  <c r="P40" i="33"/>
  <c r="BC45" i="33"/>
  <c r="BI50" i="33"/>
  <c r="BL63" i="33"/>
  <c r="P72" i="33"/>
  <c r="BK72" i="33"/>
  <c r="BI77" i="33"/>
  <c r="X84" i="33"/>
  <c r="BD36" i="33"/>
  <c r="BI36" i="33"/>
  <c r="BL45" i="33"/>
  <c r="BJ50" i="33"/>
  <c r="BB77" i="33"/>
  <c r="Q84" i="33"/>
  <c r="Q88" i="33" s="1"/>
  <c r="Y84" i="33"/>
  <c r="BB28" i="33"/>
  <c r="P80" i="33"/>
  <c r="BH81" i="33"/>
  <c r="BG40" i="33"/>
  <c r="BK50" i="33"/>
  <c r="BA52" i="33"/>
  <c r="BK55" i="33"/>
  <c r="BC77" i="33"/>
  <c r="BK77" i="33"/>
  <c r="Z84" i="33"/>
  <c r="P36" i="33"/>
  <c r="BI40" i="33"/>
  <c r="P45" i="33"/>
  <c r="BB63" i="33"/>
  <c r="T84" i="33"/>
  <c r="T88" i="33" s="1"/>
  <c r="BF79" i="33"/>
  <c r="BH45" i="33"/>
  <c r="BA43" i="33"/>
  <c r="BJ45" i="33"/>
  <c r="BA56" i="33"/>
  <c r="P63" i="33"/>
  <c r="BG72" i="33"/>
  <c r="BF77" i="33"/>
  <c r="U84" i="33"/>
  <c r="U88" i="33" s="1"/>
  <c r="BD81" i="33"/>
  <c r="BE55" i="33"/>
  <c r="BA69" i="33"/>
  <c r="BL72" i="33"/>
  <c r="P77" i="33"/>
  <c r="BG77" i="33"/>
  <c r="V84" i="33"/>
  <c r="V88" i="33" s="1"/>
  <c r="BF81" i="33"/>
  <c r="BB36" i="33"/>
  <c r="BC40" i="33"/>
  <c r="BD40" i="33"/>
  <c r="BG45" i="33"/>
  <c r="BE50" i="33"/>
  <c r="BF63" i="33"/>
  <c r="BB81" i="33"/>
  <c r="BA71" i="33"/>
  <c r="N84" i="33"/>
  <c r="BB79" i="33"/>
  <c r="BJ28" i="33"/>
  <c r="BA22" i="33"/>
  <c r="D80" i="33"/>
  <c r="BI45" i="33"/>
  <c r="BI55" i="33"/>
  <c r="D63" i="33"/>
  <c r="BC81" i="33"/>
  <c r="BA70" i="33"/>
  <c r="BH80" i="33"/>
  <c r="BE36" i="33"/>
  <c r="D36" i="33"/>
  <c r="BA42" i="33"/>
  <c r="BF50" i="33"/>
  <c r="BB55" i="33"/>
  <c r="BC80" i="33"/>
  <c r="BL55" i="33"/>
  <c r="D72" i="33"/>
  <c r="BA68" i="33"/>
  <c r="D77" i="33"/>
  <c r="BK17" i="33"/>
  <c r="BD78" i="33"/>
  <c r="BE79" i="33"/>
  <c r="BF28" i="33"/>
  <c r="BI80" i="33"/>
  <c r="BF36" i="33"/>
  <c r="BG50" i="33"/>
  <c r="BC55" i="33"/>
  <c r="BH63" i="33"/>
  <c r="BA59" i="33"/>
  <c r="BE72" i="33"/>
  <c r="BA76" i="33"/>
  <c r="D79" i="33"/>
  <c r="BJ80" i="33"/>
  <c r="BG36" i="33"/>
  <c r="BK45" i="33"/>
  <c r="BH50" i="33"/>
  <c r="BA49" i="33"/>
  <c r="BD55" i="33"/>
  <c r="BG55" i="33"/>
  <c r="BA16" i="33"/>
  <c r="BK80" i="33"/>
  <c r="BA31" i="33"/>
  <c r="BJ40" i="33"/>
  <c r="BA47" i="33"/>
  <c r="BL50" i="33"/>
  <c r="D55" i="33"/>
  <c r="BI72" i="33"/>
  <c r="BJ77" i="33"/>
  <c r="BA83" i="33"/>
  <c r="D17" i="33"/>
  <c r="BH79" i="33"/>
  <c r="BB40" i="33"/>
  <c r="BE45" i="33"/>
  <c r="BD50" i="33"/>
  <c r="BA51" i="33"/>
  <c r="BK63" i="33"/>
  <c r="BD63" i="33"/>
  <c r="BJ72" i="33"/>
  <c r="BL77" i="33"/>
  <c r="E84" i="33"/>
  <c r="E88" i="33" s="1"/>
  <c r="M84" i="33"/>
  <c r="BK77" i="32"/>
  <c r="AR84" i="32"/>
  <c r="AR88" i="32" s="1"/>
  <c r="AZ84" i="32"/>
  <c r="AZ88" i="32" s="1"/>
  <c r="AZ105" i="32" s="1"/>
  <c r="BI79" i="32"/>
  <c r="BA23" i="32"/>
  <c r="BC28" i="32"/>
  <c r="BD80" i="32"/>
  <c r="BL80" i="32"/>
  <c r="BE81" i="32"/>
  <c r="AS84" i="32"/>
  <c r="AS88" i="32" s="1"/>
  <c r="AN78" i="32"/>
  <c r="AN55" i="32"/>
  <c r="AT84" i="32"/>
  <c r="AT88" i="32" s="1"/>
  <c r="AN63" i="32"/>
  <c r="AU84" i="32"/>
  <c r="AU88" i="32" s="1"/>
  <c r="BA96" i="32"/>
  <c r="BI81" i="32"/>
  <c r="AO84" i="32"/>
  <c r="AO88" i="32" s="1"/>
  <c r="AW84" i="32"/>
  <c r="AW88" i="32" s="1"/>
  <c r="AZ106" i="32"/>
  <c r="AZ108" i="32" s="1"/>
  <c r="AN80" i="32"/>
  <c r="AN40" i="32"/>
  <c r="AN72" i="32"/>
  <c r="AN77" i="32"/>
  <c r="AP84" i="32"/>
  <c r="AP88" i="32" s="1"/>
  <c r="AX84" i="32"/>
  <c r="AX88" i="32" s="1"/>
  <c r="AB17" i="32"/>
  <c r="BB47" i="9"/>
  <c r="BD49" i="9"/>
  <c r="BL49" i="9"/>
  <c r="AC84" i="32"/>
  <c r="AC88" i="32" s="1"/>
  <c r="BD72" i="32"/>
  <c r="BJ72" i="32"/>
  <c r="AD84" i="32"/>
  <c r="AD88" i="32" s="1"/>
  <c r="AB80" i="32"/>
  <c r="AB72" i="32"/>
  <c r="BA93" i="32"/>
  <c r="AF84" i="32"/>
  <c r="AF88" i="32" s="1"/>
  <c r="AG84" i="32"/>
  <c r="AG88" i="32" s="1"/>
  <c r="BA83" i="32"/>
  <c r="AB63" i="32"/>
  <c r="BF28" i="32"/>
  <c r="P28" i="32"/>
  <c r="BI80" i="32"/>
  <c r="P45" i="32"/>
  <c r="BA64" i="32"/>
  <c r="V84" i="32"/>
  <c r="V88" i="32" s="1"/>
  <c r="BA94" i="32"/>
  <c r="BJ80" i="32"/>
  <c r="BH36" i="32"/>
  <c r="BJ40" i="32"/>
  <c r="BH45" i="32"/>
  <c r="BF55" i="32"/>
  <c r="BL77" i="32"/>
  <c r="W84" i="32"/>
  <c r="W88" i="32" s="1"/>
  <c r="BA54" i="32"/>
  <c r="BE63" i="32"/>
  <c r="BA65" i="32"/>
  <c r="BE40" i="32"/>
  <c r="BL45" i="32"/>
  <c r="R84" i="32"/>
  <c r="R88" i="32" s="1"/>
  <c r="BB28" i="32"/>
  <c r="BK79" i="32"/>
  <c r="BD45" i="32"/>
  <c r="BJ55" i="32"/>
  <c r="S84" i="32"/>
  <c r="S88" i="32" s="1"/>
  <c r="AA84" i="32"/>
  <c r="AA88" i="32" s="1"/>
  <c r="BH40" i="32"/>
  <c r="BI40" i="32"/>
  <c r="BD50" i="32"/>
  <c r="BC55" i="32"/>
  <c r="BK55" i="32"/>
  <c r="BL55" i="32"/>
  <c r="BF77" i="32"/>
  <c r="P77" i="32"/>
  <c r="T84" i="32"/>
  <c r="T88" i="32" s="1"/>
  <c r="BC17" i="32"/>
  <c r="BK17" i="32"/>
  <c r="BL28" i="32"/>
  <c r="BE79" i="32"/>
  <c r="BA27" i="32"/>
  <c r="BH80" i="32"/>
  <c r="D40" i="32"/>
  <c r="BG40" i="32"/>
  <c r="BA47" i="32"/>
  <c r="BC50" i="32"/>
  <c r="BG55" i="32"/>
  <c r="BL72" i="32"/>
  <c r="BB77" i="32"/>
  <c r="BC77" i="32"/>
  <c r="E84" i="32"/>
  <c r="E88" i="32" s="1"/>
  <c r="BL17" i="32"/>
  <c r="BJ50" i="32"/>
  <c r="BB63" i="32"/>
  <c r="BJ63" i="32"/>
  <c r="BE72" i="32"/>
  <c r="BE77" i="32"/>
  <c r="F84" i="32"/>
  <c r="F88" i="32" s="1"/>
  <c r="D36" i="32"/>
  <c r="D45" i="32"/>
  <c r="BA59" i="32"/>
  <c r="BF72" i="32"/>
  <c r="BD77" i="32"/>
  <c r="G84" i="32"/>
  <c r="G88" i="32" s="1"/>
  <c r="BA24" i="32"/>
  <c r="BK80" i="32"/>
  <c r="BC40" i="32"/>
  <c r="BD55" i="32"/>
  <c r="D77" i="32"/>
  <c r="H84" i="32"/>
  <c r="H88" i="32" s="1"/>
  <c r="D81" i="32"/>
  <c r="BI36" i="32"/>
  <c r="BL78" i="32"/>
  <c r="BK40" i="32"/>
  <c r="BI45" i="32"/>
  <c r="BC45" i="32"/>
  <c r="BF50" i="32"/>
  <c r="BG50" i="32"/>
  <c r="BF63" i="32"/>
  <c r="BA60" i="32"/>
  <c r="BA69" i="32"/>
  <c r="BG77" i="32"/>
  <c r="BA76" i="32"/>
  <c r="BA95" i="32"/>
  <c r="BJ28" i="32"/>
  <c r="BG81" i="32"/>
  <c r="BJ36" i="32"/>
  <c r="BL40" i="32"/>
  <c r="BI50" i="32"/>
  <c r="D55" i="32"/>
  <c r="BG63" i="32"/>
  <c r="BH77" i="32"/>
  <c r="BA75" i="32"/>
  <c r="N84" i="32"/>
  <c r="N88" i="32" s="1"/>
  <c r="BB17" i="32"/>
  <c r="BJ17" i="32"/>
  <c r="BH81" i="32"/>
  <c r="BK45" i="32"/>
  <c r="BJ79" i="32"/>
  <c r="BI63" i="32"/>
  <c r="BA58" i="32"/>
  <c r="BI77" i="32"/>
  <c r="BA74" i="32"/>
  <c r="P80" i="31"/>
  <c r="U84" i="31"/>
  <c r="U88" i="31" s="1"/>
  <c r="U88" i="101"/>
  <c r="P40" i="31"/>
  <c r="W84" i="31"/>
  <c r="W88" i="31" s="1"/>
  <c r="X84" i="31"/>
  <c r="X88" i="31" s="1"/>
  <c r="Y84" i="31"/>
  <c r="Y88" i="31" s="1"/>
  <c r="R84" i="31"/>
  <c r="R88" i="31" s="1"/>
  <c r="Z84" i="31"/>
  <c r="Z88" i="31" s="1"/>
  <c r="P55" i="31"/>
  <c r="S84" i="31"/>
  <c r="S88" i="31" s="1"/>
  <c r="AA84" i="31"/>
  <c r="AA88" i="31" s="1"/>
  <c r="T84" i="31"/>
  <c r="T88" i="31" s="1"/>
  <c r="BJ55" i="31"/>
  <c r="AB80" i="31"/>
  <c r="AB79" i="31"/>
  <c r="BE75" i="9"/>
  <c r="AB77" i="31"/>
  <c r="AG84" i="31"/>
  <c r="AG88" i="31" s="1"/>
  <c r="AF84" i="31"/>
  <c r="AF88" i="31" s="1"/>
  <c r="AK84" i="31"/>
  <c r="AK88" i="31" s="1"/>
  <c r="AN81" i="31"/>
  <c r="AO84" i="31"/>
  <c r="AO88" i="31" s="1"/>
  <c r="BH77" i="31"/>
  <c r="AW84" i="31"/>
  <c r="AW88" i="31" s="1"/>
  <c r="AN77" i="31"/>
  <c r="AY84" i="31"/>
  <c r="AY88" i="31" s="1"/>
  <c r="AR84" i="31"/>
  <c r="AR88" i="31" s="1"/>
  <c r="BI72" i="31"/>
  <c r="AS84" i="31"/>
  <c r="AS88" i="31" s="1"/>
  <c r="AN79" i="31"/>
  <c r="AP84" i="36"/>
  <c r="AP88" i="36" s="1"/>
  <c r="AX84" i="36"/>
  <c r="AX88" i="36" s="1"/>
  <c r="AR84" i="36"/>
  <c r="AR88" i="36" s="1"/>
  <c r="AQ88" i="101"/>
  <c r="AY88" i="101"/>
  <c r="AO84" i="35"/>
  <c r="AO88" i="35" s="1"/>
  <c r="AW84" i="35"/>
  <c r="AW88" i="35" s="1"/>
  <c r="AQ84" i="35"/>
  <c r="AQ88" i="35" s="1"/>
  <c r="AR84" i="35"/>
  <c r="AR88" i="35" s="1"/>
  <c r="AS84" i="35"/>
  <c r="AS88" i="35" s="1"/>
  <c r="BI66" i="9"/>
  <c r="AU84" i="35"/>
  <c r="AU88" i="35" s="1"/>
  <c r="AP84" i="35"/>
  <c r="AP88" i="35" s="1"/>
  <c r="AP84" i="34"/>
  <c r="AP88" i="34" s="1"/>
  <c r="AN80" i="30"/>
  <c r="AN45" i="30"/>
  <c r="BD43" i="9"/>
  <c r="BE44" i="9"/>
  <c r="AY84" i="30"/>
  <c r="AY88" i="30" s="1"/>
  <c r="AT84" i="30"/>
  <c r="AT88" i="30" s="1"/>
  <c r="AS84" i="30"/>
  <c r="AS88" i="30" s="1"/>
  <c r="BJ65" i="9"/>
  <c r="P17" i="27"/>
  <c r="BI40" i="31"/>
  <c r="AT84" i="31"/>
  <c r="AT88" i="31" s="1"/>
  <c r="BJ45" i="31"/>
  <c r="BC77" i="31"/>
  <c r="BA94" i="31"/>
  <c r="BC45" i="31"/>
  <c r="BJ50" i="31"/>
  <c r="AN55" i="31"/>
  <c r="BF72" i="31"/>
  <c r="BA66" i="31"/>
  <c r="BA59" i="31"/>
  <c r="BD50" i="31"/>
  <c r="BL50" i="31"/>
  <c r="AU84" i="31"/>
  <c r="AU88" i="31" s="1"/>
  <c r="BA92" i="31"/>
  <c r="P17" i="31"/>
  <c r="BG17" i="31"/>
  <c r="AB50" i="31"/>
  <c r="BF55" i="31"/>
  <c r="BG55" i="31"/>
  <c r="AB17" i="31"/>
  <c r="AB40" i="31"/>
  <c r="P63" i="31"/>
  <c r="BA65" i="31"/>
  <c r="BB28" i="31"/>
  <c r="BI55" i="31"/>
  <c r="AI84" i="31"/>
  <c r="AI88" i="31" s="1"/>
  <c r="BH40" i="31"/>
  <c r="BE45" i="31"/>
  <c r="BD77" i="31"/>
  <c r="V84" i="31"/>
  <c r="V88" i="31" s="1"/>
  <c r="AB36" i="31"/>
  <c r="BB40" i="31"/>
  <c r="BJ40" i="31"/>
  <c r="BG45" i="31"/>
  <c r="BE55" i="31"/>
  <c r="BF28" i="31"/>
  <c r="P28" i="31"/>
  <c r="BI36" i="31"/>
  <c r="P45" i="31"/>
  <c r="BH45" i="31"/>
  <c r="BF50" i="31"/>
  <c r="BG77" i="31"/>
  <c r="AH84" i="31"/>
  <c r="AH88" i="31" s="1"/>
  <c r="AB45" i="31"/>
  <c r="BA43" i="31"/>
  <c r="AB63" i="31"/>
  <c r="V32" i="22"/>
  <c r="W46" i="66"/>
  <c r="V47" i="66"/>
  <c r="W47" i="66"/>
  <c r="U41" i="66"/>
  <c r="U61" i="66"/>
  <c r="F52" i="66"/>
  <c r="F56" i="66" s="1"/>
  <c r="P59" i="22"/>
  <c r="M28" i="22"/>
  <c r="H48" i="66"/>
  <c r="L47" i="66"/>
  <c r="I52" i="66"/>
  <c r="I56" i="66" s="1"/>
  <c r="U64" i="66"/>
  <c r="L49" i="66"/>
  <c r="V26" i="22"/>
  <c r="H45" i="66"/>
  <c r="E49" i="22"/>
  <c r="E88" i="102"/>
  <c r="R88" i="102"/>
  <c r="P63" i="22"/>
  <c r="H47" i="66"/>
  <c r="Q52" i="66"/>
  <c r="Q56" i="66" s="1"/>
  <c r="N52" i="66"/>
  <c r="L48" i="66"/>
  <c r="P45" i="66"/>
  <c r="V29" i="22"/>
  <c r="I52" i="65"/>
  <c r="I56" i="65" s="1"/>
  <c r="U61" i="65"/>
  <c r="W47" i="65"/>
  <c r="U60" i="65"/>
  <c r="H45" i="65"/>
  <c r="P47" i="65"/>
  <c r="H46" i="65"/>
  <c r="H48" i="65"/>
  <c r="V49" i="65"/>
  <c r="T52" i="65"/>
  <c r="T56" i="65" s="1"/>
  <c r="T72" i="65" s="1"/>
  <c r="L65" i="65"/>
  <c r="U33" i="65"/>
  <c r="P48" i="65"/>
  <c r="F52" i="65"/>
  <c r="F56" i="65" s="1"/>
  <c r="Q28" i="22"/>
  <c r="M88" i="102"/>
  <c r="U25" i="64"/>
  <c r="U60" i="64"/>
  <c r="L28" i="64"/>
  <c r="L40" i="64" s="1"/>
  <c r="W65" i="64"/>
  <c r="W27" i="22"/>
  <c r="L49" i="64"/>
  <c r="L45" i="64"/>
  <c r="M52" i="64"/>
  <c r="M56" i="64" s="1"/>
  <c r="U59" i="64"/>
  <c r="L62" i="22"/>
  <c r="V49" i="64"/>
  <c r="U62" i="64"/>
  <c r="V48" i="64"/>
  <c r="W38" i="22"/>
  <c r="V28" i="63"/>
  <c r="P48" i="63"/>
  <c r="Q52" i="63"/>
  <c r="Q56" i="63" s="1"/>
  <c r="M52" i="63"/>
  <c r="M56" i="63" s="1"/>
  <c r="W44" i="22"/>
  <c r="U74" i="22"/>
  <c r="V46" i="63"/>
  <c r="R52" i="63"/>
  <c r="R56" i="63" s="1"/>
  <c r="L65" i="63"/>
  <c r="W51" i="22"/>
  <c r="L61" i="22"/>
  <c r="W39" i="22"/>
  <c r="U39" i="22" s="1"/>
  <c r="P45" i="63"/>
  <c r="V65" i="63"/>
  <c r="H60" i="22"/>
  <c r="P61" i="22"/>
  <c r="M40" i="63"/>
  <c r="U61" i="63"/>
  <c r="W31" i="22"/>
  <c r="U31" i="22" s="1"/>
  <c r="C45" i="124" s="1"/>
  <c r="F45" i="124" s="1"/>
  <c r="N88" i="102"/>
  <c r="W62" i="22"/>
  <c r="V61" i="22"/>
  <c r="U61" i="22" s="1"/>
  <c r="L64" i="22"/>
  <c r="W47" i="63"/>
  <c r="H49" i="63"/>
  <c r="W65" i="63"/>
  <c r="W36" i="22"/>
  <c r="U36" i="22" s="1"/>
  <c r="C49" i="124" s="1"/>
  <c r="F49" i="124" s="1"/>
  <c r="V23" i="22"/>
  <c r="U23" i="22" s="1"/>
  <c r="U24" i="63"/>
  <c r="U60" i="63"/>
  <c r="U64" i="63"/>
  <c r="D47" i="62"/>
  <c r="U35" i="62"/>
  <c r="I40" i="22"/>
  <c r="R28" i="22"/>
  <c r="P28" i="22" s="1"/>
  <c r="U30" i="62"/>
  <c r="R52" i="62"/>
  <c r="R56" i="62" s="1"/>
  <c r="W26" i="22"/>
  <c r="V28" i="62"/>
  <c r="V40" i="62" s="1"/>
  <c r="V46" i="62"/>
  <c r="V47" i="62"/>
  <c r="I52" i="62"/>
  <c r="I56" i="62" s="1"/>
  <c r="Q52" i="62"/>
  <c r="Q56" i="62" s="1"/>
  <c r="N28" i="22"/>
  <c r="W33" i="22"/>
  <c r="W30" i="22"/>
  <c r="U25" i="62"/>
  <c r="L47" i="62"/>
  <c r="L65" i="62"/>
  <c r="V60" i="22"/>
  <c r="L63" i="22"/>
  <c r="V64" i="22"/>
  <c r="L60" i="22"/>
  <c r="L49" i="62"/>
  <c r="P49" i="62"/>
  <c r="W49" i="62"/>
  <c r="N52" i="62"/>
  <c r="N56" i="62" s="1"/>
  <c r="V33" i="22"/>
  <c r="W34" i="22"/>
  <c r="V46" i="61"/>
  <c r="V19" i="22"/>
  <c r="E28" i="22"/>
  <c r="V27" i="22"/>
  <c r="W29" i="22"/>
  <c r="U29" i="22" s="1"/>
  <c r="C43" i="124" s="1"/>
  <c r="F43" i="124" s="1"/>
  <c r="V43" i="22"/>
  <c r="U60" i="61"/>
  <c r="U64" i="61"/>
  <c r="R40" i="22"/>
  <c r="L49" i="61"/>
  <c r="L28" i="61"/>
  <c r="L40" i="61" s="1"/>
  <c r="U31" i="61"/>
  <c r="L47" i="61"/>
  <c r="H48" i="61"/>
  <c r="R40" i="61"/>
  <c r="V48" i="61"/>
  <c r="W64" i="22"/>
  <c r="U64" i="22" s="1"/>
  <c r="L48" i="61"/>
  <c r="W48" i="61"/>
  <c r="D39" i="22"/>
  <c r="J88" i="102"/>
  <c r="V59" i="22"/>
  <c r="Q52" i="61"/>
  <c r="Q56" i="61" s="1"/>
  <c r="N52" i="61"/>
  <c r="N56" i="61" s="1"/>
  <c r="L65" i="61"/>
  <c r="W22" i="22"/>
  <c r="V38" i="22"/>
  <c r="L52" i="61"/>
  <c r="L56" i="61" s="1"/>
  <c r="U26" i="61"/>
  <c r="U34" i="61"/>
  <c r="F49" i="22"/>
  <c r="H47" i="60"/>
  <c r="P49" i="60"/>
  <c r="U43" i="60"/>
  <c r="P46" i="60"/>
  <c r="W24" i="22"/>
  <c r="I49" i="22"/>
  <c r="W20" i="22"/>
  <c r="F28" i="22"/>
  <c r="H29" i="22"/>
  <c r="Q88" i="102"/>
  <c r="J40" i="22"/>
  <c r="F40" i="22"/>
  <c r="H61" i="22"/>
  <c r="W63" i="22"/>
  <c r="P48" i="60"/>
  <c r="T52" i="60"/>
  <c r="T56" i="60" s="1"/>
  <c r="T72" i="60" s="1"/>
  <c r="T73" i="60" s="1"/>
  <c r="T75" i="60" s="1"/>
  <c r="V47" i="60"/>
  <c r="V51" i="22"/>
  <c r="U51" i="22" s="1"/>
  <c r="V48" i="60"/>
  <c r="V65" i="60"/>
  <c r="J28" i="22"/>
  <c r="F88" i="102"/>
  <c r="N40" i="22"/>
  <c r="W48" i="60"/>
  <c r="U37" i="60"/>
  <c r="U26" i="60"/>
  <c r="H45" i="60"/>
  <c r="E52" i="60"/>
  <c r="E56" i="60" s="1"/>
  <c r="V35" i="22"/>
  <c r="W23" i="22"/>
  <c r="H28" i="60"/>
  <c r="H40" i="60" s="1"/>
  <c r="U36" i="60"/>
  <c r="L49" i="60"/>
  <c r="I52" i="60"/>
  <c r="I56" i="60" s="1"/>
  <c r="V42" i="22"/>
  <c r="U29" i="23"/>
  <c r="V62" i="22"/>
  <c r="U62" i="22" s="1"/>
  <c r="M40" i="22"/>
  <c r="V22" i="22"/>
  <c r="Q40" i="23"/>
  <c r="Q40" i="22" s="1"/>
  <c r="P60" i="22"/>
  <c r="L50" i="22"/>
  <c r="U64" i="23"/>
  <c r="P64" i="22"/>
  <c r="I88" i="102"/>
  <c r="L47" i="23"/>
  <c r="W43" i="22"/>
  <c r="P46" i="23"/>
  <c r="U34" i="23"/>
  <c r="P45" i="23"/>
  <c r="V48" i="23"/>
  <c r="U63" i="23"/>
  <c r="V63" i="22"/>
  <c r="H28" i="23"/>
  <c r="P65" i="23"/>
  <c r="W60" i="22"/>
  <c r="W50" i="22"/>
  <c r="U50" i="22" s="1"/>
  <c r="BK80" i="31"/>
  <c r="BD81" i="31"/>
  <c r="BL81" i="31"/>
  <c r="BA41" i="31"/>
  <c r="BK63" i="31"/>
  <c r="BL72" i="31"/>
  <c r="E84" i="31"/>
  <c r="E88" i="31" s="1"/>
  <c r="BB97" i="31"/>
  <c r="BB41" i="9"/>
  <c r="BC42" i="9"/>
  <c r="D17" i="31"/>
  <c r="BH79" i="31"/>
  <c r="BC28" i="31"/>
  <c r="BD80" i="31"/>
  <c r="BL80" i="31"/>
  <c r="BE81" i="31"/>
  <c r="BB36" i="31"/>
  <c r="BK45" i="31"/>
  <c r="BE50" i="31"/>
  <c r="BE63" i="31"/>
  <c r="BJ72" i="31"/>
  <c r="BK77" i="31"/>
  <c r="O84" i="31"/>
  <c r="O88" i="31" s="1"/>
  <c r="BC97" i="31"/>
  <c r="BD78" i="31"/>
  <c r="BC64" i="9"/>
  <c r="BD67" i="9"/>
  <c r="BB79" i="31"/>
  <c r="D80" i="31"/>
  <c r="BG81" i="31"/>
  <c r="BJ36" i="31"/>
  <c r="BA37" i="31"/>
  <c r="BK40" i="31"/>
  <c r="BG50" i="31"/>
  <c r="BH50" i="31"/>
  <c r="BA54" i="31"/>
  <c r="BE77" i="31"/>
  <c r="H84" i="31"/>
  <c r="H88" i="31" s="1"/>
  <c r="BA16" i="31"/>
  <c r="BJ28" i="31"/>
  <c r="BK79" i="31"/>
  <c r="BA22" i="31"/>
  <c r="BH81" i="31"/>
  <c r="BK36" i="31"/>
  <c r="BG80" i="31"/>
  <c r="BD40" i="31"/>
  <c r="BI50" i="31"/>
  <c r="BA48" i="31"/>
  <c r="BA49" i="31"/>
  <c r="BB55" i="31"/>
  <c r="BA56" i="31"/>
  <c r="BH72" i="31"/>
  <c r="BF77" i="31"/>
  <c r="BA75" i="31"/>
  <c r="BJ17" i="31"/>
  <c r="BK17" i="31"/>
  <c r="BL17" i="31"/>
  <c r="BI81" i="31"/>
  <c r="BL36" i="31"/>
  <c r="BA35" i="31"/>
  <c r="BE40" i="31"/>
  <c r="BA38" i="31"/>
  <c r="BA47" i="31"/>
  <c r="BC50" i="31"/>
  <c r="BB50" i="31"/>
  <c r="BK55" i="31"/>
  <c r="BD55" i="31"/>
  <c r="BA96" i="31"/>
  <c r="BC17" i="31"/>
  <c r="BE79" i="31"/>
  <c r="BI80" i="31"/>
  <c r="BC78" i="31"/>
  <c r="BE36" i="31"/>
  <c r="BC81" i="31"/>
  <c r="D40" i="31"/>
  <c r="BA44" i="31"/>
  <c r="BL55" i="31"/>
  <c r="BH63" i="31"/>
  <c r="K84" i="31"/>
  <c r="K88" i="31" s="1"/>
  <c r="BF81" i="31"/>
  <c r="BE28" i="31"/>
  <c r="BJ80" i="31"/>
  <c r="D36" i="31"/>
  <c r="BG40" i="31"/>
  <c r="BI45" i="31"/>
  <c r="BB45" i="31"/>
  <c r="BD45" i="31"/>
  <c r="BK50" i="31"/>
  <c r="D55" i="31"/>
  <c r="BB77" i="31"/>
  <c r="L84" i="31"/>
  <c r="L88" i="31" s="1"/>
  <c r="AN28" i="36"/>
  <c r="AN81" i="36"/>
  <c r="BA95" i="36"/>
  <c r="BF79" i="36"/>
  <c r="BI28" i="36"/>
  <c r="AN45" i="36"/>
  <c r="AN36" i="36"/>
  <c r="AN77" i="36"/>
  <c r="AQ84" i="36"/>
  <c r="AQ88" i="36" s="1"/>
  <c r="AY84" i="36"/>
  <c r="AY88" i="36" s="1"/>
  <c r="BC40" i="36"/>
  <c r="BH45" i="36"/>
  <c r="BD72" i="36"/>
  <c r="AE84" i="36"/>
  <c r="AE88" i="36" s="1"/>
  <c r="AM84" i="36"/>
  <c r="AM88" i="36" s="1"/>
  <c r="BA83" i="36"/>
  <c r="AB79" i="36"/>
  <c r="BA23" i="36"/>
  <c r="BL40" i="36"/>
  <c r="AB50" i="36"/>
  <c r="BA57" i="36"/>
  <c r="BF63" i="36"/>
  <c r="BE72" i="36"/>
  <c r="AB77" i="36"/>
  <c r="AF84" i="36"/>
  <c r="AF88" i="36" s="1"/>
  <c r="BB97" i="36"/>
  <c r="BA54" i="36"/>
  <c r="BA74" i="36"/>
  <c r="AG84" i="36"/>
  <c r="AG88" i="36" s="1"/>
  <c r="BJ83" i="9"/>
  <c r="BG81" i="36"/>
  <c r="BF40" i="36"/>
  <c r="BC45" i="36"/>
  <c r="BK45" i="36"/>
  <c r="BB50" i="36"/>
  <c r="BI55" i="36"/>
  <c r="BA65" i="36"/>
  <c r="AK84" i="36"/>
  <c r="AK88" i="36" s="1"/>
  <c r="BF65" i="9"/>
  <c r="BF73" i="9"/>
  <c r="BC79" i="36"/>
  <c r="AB81" i="36"/>
  <c r="BA60" i="36"/>
  <c r="BK77" i="36"/>
  <c r="AB40" i="36"/>
  <c r="BD50" i="36"/>
  <c r="BG63" i="36"/>
  <c r="BI72" i="36"/>
  <c r="BL77" i="36"/>
  <c r="BB81" i="36"/>
  <c r="AB97" i="36"/>
  <c r="D17" i="36"/>
  <c r="BC80" i="36"/>
  <c r="BK81" i="36"/>
  <c r="BC36" i="36"/>
  <c r="BJ40" i="36"/>
  <c r="BK79" i="36"/>
  <c r="BA39" i="36"/>
  <c r="D81" i="36"/>
  <c r="BJ50" i="36"/>
  <c r="BG55" i="36"/>
  <c r="BH80" i="36"/>
  <c r="BI63" i="36"/>
  <c r="BL72" i="36"/>
  <c r="BH77" i="36"/>
  <c r="BA76" i="36"/>
  <c r="L84" i="36"/>
  <c r="L88" i="36" s="1"/>
  <c r="U84" i="36"/>
  <c r="U88" i="36" s="1"/>
  <c r="BI79" i="36"/>
  <c r="BL81" i="36"/>
  <c r="BI36" i="36"/>
  <c r="BK40" i="36"/>
  <c r="P81" i="36"/>
  <c r="BC50" i="36"/>
  <c r="BJ55" i="36"/>
  <c r="BJ63" i="36"/>
  <c r="BA69" i="36"/>
  <c r="BL45" i="36"/>
  <c r="BJ79" i="36"/>
  <c r="D78" i="36"/>
  <c r="BG36" i="36"/>
  <c r="BH81" i="36"/>
  <c r="BG80" i="36"/>
  <c r="BF81" i="36"/>
  <c r="BC72" i="36"/>
  <c r="BH72" i="36"/>
  <c r="BJ77" i="36"/>
  <c r="BC77" i="36"/>
  <c r="N84" i="36"/>
  <c r="N88" i="36" s="1"/>
  <c r="W84" i="36"/>
  <c r="W88" i="36" s="1"/>
  <c r="P78" i="36"/>
  <c r="BD77" i="36"/>
  <c r="BC28" i="36"/>
  <c r="BD79" i="36"/>
  <c r="D28" i="36"/>
  <c r="BL36" i="36"/>
  <c r="BF36" i="36"/>
  <c r="BA43" i="36"/>
  <c r="BD63" i="36"/>
  <c r="BA66" i="36"/>
  <c r="BA70" i="36"/>
  <c r="BL43" i="9"/>
  <c r="P40" i="36"/>
  <c r="BG40" i="36"/>
  <c r="BB79" i="36"/>
  <c r="P50" i="36"/>
  <c r="BH50" i="36"/>
  <c r="BL55" i="36"/>
  <c r="I84" i="36"/>
  <c r="I88" i="36" s="1"/>
  <c r="R84" i="36"/>
  <c r="R88" i="36" s="1"/>
  <c r="BI80" i="36"/>
  <c r="BA26" i="36"/>
  <c r="BB40" i="36"/>
  <c r="BF77" i="36"/>
  <c r="P77" i="36"/>
  <c r="BA91" i="36"/>
  <c r="AX84" i="35"/>
  <c r="AX88" i="35" s="1"/>
  <c r="BA91" i="35"/>
  <c r="AN40" i="35"/>
  <c r="AN77" i="35"/>
  <c r="AY84" i="35"/>
  <c r="AY88" i="35" s="1"/>
  <c r="AZ84" i="35"/>
  <c r="AZ88" i="35" s="1"/>
  <c r="AZ105" i="35" s="1"/>
  <c r="AN45" i="35"/>
  <c r="AN79" i="35"/>
  <c r="AN55" i="35"/>
  <c r="AN63" i="35"/>
  <c r="AN72" i="35"/>
  <c r="AN97" i="35"/>
  <c r="BK31" i="9"/>
  <c r="BG68" i="9"/>
  <c r="BB83" i="9"/>
  <c r="AB28" i="35"/>
  <c r="BA25" i="35"/>
  <c r="BL80" i="35"/>
  <c r="BE81" i="35"/>
  <c r="BK36" i="35"/>
  <c r="AI84" i="35"/>
  <c r="AI88" i="35" s="1"/>
  <c r="BE54" i="9"/>
  <c r="BH75" i="9"/>
  <c r="AB50" i="35"/>
  <c r="AJ84" i="35"/>
  <c r="AJ88" i="35" s="1"/>
  <c r="BC29" i="9"/>
  <c r="BE31" i="9"/>
  <c r="BF32" i="9"/>
  <c r="BL52" i="9"/>
  <c r="AK84" i="35"/>
  <c r="AK88" i="35" s="1"/>
  <c r="BD70" i="9"/>
  <c r="AB63" i="35"/>
  <c r="BH32" i="9"/>
  <c r="BC55" i="35"/>
  <c r="AE84" i="35"/>
  <c r="AE88" i="35" s="1"/>
  <c r="AM84" i="35"/>
  <c r="AM88" i="35" s="1"/>
  <c r="BG36" i="35"/>
  <c r="AC84" i="35"/>
  <c r="AC88" i="35" s="1"/>
  <c r="BH42" i="9"/>
  <c r="BF50" i="35"/>
  <c r="BK72" i="35"/>
  <c r="AG84" i="35"/>
  <c r="AG88" i="35" s="1"/>
  <c r="BA32" i="35"/>
  <c r="BE28" i="35"/>
  <c r="BI36" i="35"/>
  <c r="BA31" i="35"/>
  <c r="P79" i="35"/>
  <c r="P40" i="35"/>
  <c r="P45" i="35"/>
  <c r="BG77" i="35"/>
  <c r="BB77" i="35"/>
  <c r="W84" i="35"/>
  <c r="W88" i="35" s="1"/>
  <c r="BI79" i="35"/>
  <c r="BK40" i="35"/>
  <c r="P72" i="35"/>
  <c r="BC77" i="35"/>
  <c r="Y84" i="35"/>
  <c r="Y88" i="35" s="1"/>
  <c r="BA93" i="35"/>
  <c r="P81" i="35"/>
  <c r="BJ40" i="35"/>
  <c r="P55" i="35"/>
  <c r="BI45" i="35"/>
  <c r="BA42" i="35"/>
  <c r="BA43" i="35"/>
  <c r="BD45" i="35"/>
  <c r="BJ50" i="35"/>
  <c r="AA84" i="35"/>
  <c r="AA88" i="35" s="1"/>
  <c r="BD40" i="35"/>
  <c r="P63" i="35"/>
  <c r="BF77" i="35"/>
  <c r="BB65" i="9"/>
  <c r="BH67" i="9"/>
  <c r="BC68" i="9"/>
  <c r="BK68" i="9"/>
  <c r="BD69" i="9"/>
  <c r="BL69" i="9"/>
  <c r="BF71" i="9"/>
  <c r="D79" i="35"/>
  <c r="BF79" i="35"/>
  <c r="BB81" i="35"/>
  <c r="BJ81" i="35"/>
  <c r="BF45" i="35"/>
  <c r="BB55" i="35"/>
  <c r="BA58" i="35"/>
  <c r="BB72" i="35"/>
  <c r="BD77" i="35"/>
  <c r="BK42" i="9"/>
  <c r="BB17" i="35"/>
  <c r="BB80" i="35"/>
  <c r="BJ80" i="35"/>
  <c r="BC81" i="35"/>
  <c r="BF36" i="35"/>
  <c r="BA38" i="35"/>
  <c r="BA44" i="35"/>
  <c r="BL55" i="35"/>
  <c r="BA68" i="35"/>
  <c r="BE77" i="35"/>
  <c r="I84" i="35"/>
  <c r="I88" i="35" s="1"/>
  <c r="M84" i="35"/>
  <c r="M88" i="35" s="1"/>
  <c r="H84" i="35"/>
  <c r="H88" i="35" s="1"/>
  <c r="BA94" i="35"/>
  <c r="BB22" i="9"/>
  <c r="BB58" i="9"/>
  <c r="BC92" i="9"/>
  <c r="BG78" i="35"/>
  <c r="BH79" i="35"/>
  <c r="BK80" i="35"/>
  <c r="BD81" i="35"/>
  <c r="BA35" i="35"/>
  <c r="BA37" i="35"/>
  <c r="BJ45" i="35"/>
  <c r="BG50" i="35"/>
  <c r="BH50" i="35"/>
  <c r="BA49" i="35"/>
  <c r="BD55" i="35"/>
  <c r="BL63" i="35"/>
  <c r="BG72" i="35"/>
  <c r="D77" i="35"/>
  <c r="BK70" i="9"/>
  <c r="BD71" i="9"/>
  <c r="BB79" i="35"/>
  <c r="BJ79" i="35"/>
  <c r="BE80" i="35"/>
  <c r="D81" i="35"/>
  <c r="BF81" i="35"/>
  <c r="BE40" i="35"/>
  <c r="BF40" i="35"/>
  <c r="BL45" i="35"/>
  <c r="BI50" i="35"/>
  <c r="BF55" i="35"/>
  <c r="BF72" i="35"/>
  <c r="BA69" i="35"/>
  <c r="BL72" i="35"/>
  <c r="BA75" i="35"/>
  <c r="L84" i="35"/>
  <c r="L88" i="35" s="1"/>
  <c r="BJ36" i="35"/>
  <c r="D40" i="35"/>
  <c r="BA48" i="35"/>
  <c r="BG55" i="35"/>
  <c r="BA54" i="35"/>
  <c r="BH63" i="35"/>
  <c r="BA65" i="35"/>
  <c r="BA66" i="35"/>
  <c r="BI77" i="35"/>
  <c r="BE29" i="9"/>
  <c r="BG31" i="9"/>
  <c r="BC28" i="35"/>
  <c r="BL79" i="35"/>
  <c r="BG80" i="35"/>
  <c r="BC36" i="35"/>
  <c r="D80" i="35"/>
  <c r="BG40" i="35"/>
  <c r="BI40" i="35"/>
  <c r="BC50" i="35"/>
  <c r="BK50" i="35"/>
  <c r="D63" i="35"/>
  <c r="BA61" i="35"/>
  <c r="BI72" i="35"/>
  <c r="BJ77" i="35"/>
  <c r="BA74" i="35"/>
  <c r="BC97" i="35"/>
  <c r="BE46" i="9"/>
  <c r="BJ37" i="9"/>
  <c r="BA107" i="9"/>
  <c r="BC17" i="35"/>
  <c r="BK17" i="35"/>
  <c r="BL17" i="35"/>
  <c r="BD78" i="35"/>
  <c r="BI81" i="35"/>
  <c r="BD28" i="35"/>
  <c r="BA29" i="35"/>
  <c r="BE36" i="35"/>
  <c r="BH40" i="35"/>
  <c r="BE45" i="35"/>
  <c r="D45" i="35"/>
  <c r="BL50" i="35"/>
  <c r="BE50" i="35"/>
  <c r="BA95" i="35"/>
  <c r="BD50" i="34"/>
  <c r="BL50" i="34"/>
  <c r="BE50" i="34"/>
  <c r="BG81" i="34"/>
  <c r="AU84" i="34"/>
  <c r="AU88" i="34" s="1"/>
  <c r="BE42" i="9"/>
  <c r="BG44" i="9"/>
  <c r="BB51" i="9"/>
  <c r="BC52" i="9"/>
  <c r="BA11" i="34"/>
  <c r="AN81" i="34"/>
  <c r="AU88" i="101"/>
  <c r="AN36" i="34"/>
  <c r="AN40" i="34"/>
  <c r="BK46" i="9"/>
  <c r="BD47" i="9"/>
  <c r="BL47" i="9"/>
  <c r="BE48" i="9"/>
  <c r="BF49" i="9"/>
  <c r="BJ51" i="9"/>
  <c r="BK52" i="9"/>
  <c r="BD53" i="9"/>
  <c r="BL53" i="9"/>
  <c r="BK40" i="34"/>
  <c r="AN77" i="34"/>
  <c r="AN45" i="34"/>
  <c r="AQ84" i="34"/>
  <c r="AY84" i="34"/>
  <c r="AY88" i="34" s="1"/>
  <c r="AR84" i="34"/>
  <c r="AN79" i="34"/>
  <c r="BL77" i="34"/>
  <c r="P45" i="34"/>
  <c r="BA43" i="34"/>
  <c r="BA44" i="34"/>
  <c r="BJ81" i="34"/>
  <c r="BH50" i="34"/>
  <c r="BF21" i="9"/>
  <c r="BH23" i="9"/>
  <c r="BA33" i="34"/>
  <c r="BC40" i="34"/>
  <c r="BH45" i="34"/>
  <c r="P50" i="34"/>
  <c r="BB63" i="34"/>
  <c r="BL79" i="34"/>
  <c r="P72" i="34"/>
  <c r="P77" i="34"/>
  <c r="V84" i="34"/>
  <c r="V88" i="34" s="1"/>
  <c r="AE84" i="34"/>
  <c r="AE88" i="34" s="1"/>
  <c r="AM84" i="34"/>
  <c r="AM88" i="34" s="1"/>
  <c r="BA83" i="34"/>
  <c r="BF69" i="9"/>
  <c r="BG70" i="9"/>
  <c r="BH71" i="9"/>
  <c r="BL40" i="34"/>
  <c r="BG56" i="9"/>
  <c r="BH57" i="9"/>
  <c r="BI58" i="9"/>
  <c r="BB59" i="9"/>
  <c r="BJ59" i="9"/>
  <c r="BC60" i="9"/>
  <c r="BL61" i="9"/>
  <c r="BJ45" i="34"/>
  <c r="BA54" i="34"/>
  <c r="BG63" i="34"/>
  <c r="BF72" i="34"/>
  <c r="X84" i="34"/>
  <c r="X88" i="34" s="1"/>
  <c r="AG84" i="34"/>
  <c r="AG88" i="34" s="1"/>
  <c r="BI28" i="34"/>
  <c r="P81" i="34"/>
  <c r="BD36" i="34"/>
  <c r="BJ80" i="34"/>
  <c r="BC55" i="34"/>
  <c r="BB77" i="34"/>
  <c r="BK77" i="34"/>
  <c r="Q84" i="34"/>
  <c r="Q88" i="34" s="1"/>
  <c r="AH84" i="34"/>
  <c r="AH88" i="34" s="1"/>
  <c r="BK60" i="9"/>
  <c r="BC91" i="9"/>
  <c r="BH27" i="9"/>
  <c r="BG32" i="9"/>
  <c r="BB17" i="34"/>
  <c r="BC79" i="34"/>
  <c r="BK79" i="34"/>
  <c r="P80" i="34"/>
  <c r="BG80" i="34"/>
  <c r="AB81" i="34"/>
  <c r="BH81" i="34"/>
  <c r="BC50" i="34"/>
  <c r="P63" i="34"/>
  <c r="AB72" i="34"/>
  <c r="BA65" i="34"/>
  <c r="R84" i="34"/>
  <c r="R88" i="34" s="1"/>
  <c r="AI84" i="34"/>
  <c r="AI88" i="34" s="1"/>
  <c r="P97" i="34"/>
  <c r="BI56" i="9"/>
  <c r="BB57" i="9"/>
  <c r="BJ57" i="9"/>
  <c r="BC58" i="9"/>
  <c r="BK58" i="9"/>
  <c r="BD59" i="9"/>
  <c r="BE60" i="9"/>
  <c r="BF61" i="9"/>
  <c r="BG62" i="9"/>
  <c r="BF57" i="9"/>
  <c r="BJ27" i="9"/>
  <c r="BL57" i="9"/>
  <c r="BE66" i="9"/>
  <c r="BG45" i="34"/>
  <c r="BL55" i="34"/>
  <c r="AB63" i="34"/>
  <c r="BE72" i="34"/>
  <c r="BA67" i="34"/>
  <c r="T84" i="34"/>
  <c r="AC84" i="34"/>
  <c r="AC88" i="34" s="1"/>
  <c r="AB97" i="34"/>
  <c r="BC96" i="9"/>
  <c r="BL36" i="34"/>
  <c r="D78" i="34"/>
  <c r="G84" i="34"/>
  <c r="BF81" i="34"/>
  <c r="D79" i="34"/>
  <c r="BD40" i="34"/>
  <c r="BJ63" i="34"/>
  <c r="BD77" i="34"/>
  <c r="O84" i="34"/>
  <c r="O88" i="34" s="1"/>
  <c r="BG11" i="9"/>
  <c r="BI13" i="9"/>
  <c r="BC15" i="9"/>
  <c r="BE43" i="9"/>
  <c r="BD48" i="9"/>
  <c r="BH73" i="9"/>
  <c r="BC82" i="9"/>
  <c r="BB79" i="34"/>
  <c r="D80" i="34"/>
  <c r="BF80" i="34"/>
  <c r="BK36" i="34"/>
  <c r="BH80" i="34"/>
  <c r="BI81" i="34"/>
  <c r="BI55" i="34"/>
  <c r="BA57" i="34"/>
  <c r="BC63" i="34"/>
  <c r="BB72" i="34"/>
  <c r="BC77" i="34"/>
  <c r="H84" i="34"/>
  <c r="BA96" i="34"/>
  <c r="BJ41" i="9"/>
  <c r="BJ12" i="9"/>
  <c r="BJ20" i="9"/>
  <c r="BK21" i="9"/>
  <c r="BL22" i="9"/>
  <c r="BE23" i="9"/>
  <c r="BG25" i="9"/>
  <c r="BH26" i="9"/>
  <c r="BI27" i="9"/>
  <c r="BK35" i="9"/>
  <c r="BK51" i="9"/>
  <c r="BK78" i="34"/>
  <c r="BD79" i="34"/>
  <c r="BE36" i="34"/>
  <c r="BF40" i="34"/>
  <c r="BA51" i="34"/>
  <c r="BK63" i="34"/>
  <c r="BI72" i="34"/>
  <c r="BG72" i="34"/>
  <c r="BE77" i="34"/>
  <c r="D77" i="34"/>
  <c r="J84" i="34"/>
  <c r="J88" i="34" s="1"/>
  <c r="BA95" i="34"/>
  <c r="D97" i="34"/>
  <c r="BI80" i="34"/>
  <c r="BB45" i="34"/>
  <c r="BF50" i="34"/>
  <c r="BA70" i="34"/>
  <c r="BG77" i="34"/>
  <c r="BF41" i="9"/>
  <c r="D28" i="34"/>
  <c r="BF36" i="34"/>
  <c r="D40" i="34"/>
  <c r="D50" i="34"/>
  <c r="BK55" i="34"/>
  <c r="BA66" i="34"/>
  <c r="BL20" i="9"/>
  <c r="BH24" i="9"/>
  <c r="BE57" i="9"/>
  <c r="BI61" i="9"/>
  <c r="BL73" i="9"/>
  <c r="BE28" i="34"/>
  <c r="BF79" i="34"/>
  <c r="BK81" i="34"/>
  <c r="BC45" i="34"/>
  <c r="BK45" i="34"/>
  <c r="BD45" i="34"/>
  <c r="BA49" i="34"/>
  <c r="BD55" i="34"/>
  <c r="BH63" i="34"/>
  <c r="BA71" i="34"/>
  <c r="BI77" i="34"/>
  <c r="BA76" i="34"/>
  <c r="L84" i="34"/>
  <c r="L88" i="34" s="1"/>
  <c r="BA94" i="34"/>
  <c r="BC53" i="9"/>
  <c r="BF66" i="9"/>
  <c r="BB37" i="9"/>
  <c r="BC38" i="9"/>
  <c r="BK38" i="9"/>
  <c r="BD39" i="9"/>
  <c r="BL39" i="9"/>
  <c r="BG79" i="34"/>
  <c r="BJ28" i="34"/>
  <c r="BC80" i="34"/>
  <c r="BL81" i="34"/>
  <c r="BH36" i="34"/>
  <c r="BK80" i="34"/>
  <c r="BL45" i="34"/>
  <c r="BF63" i="34"/>
  <c r="BH77" i="34"/>
  <c r="BA75" i="34"/>
  <c r="E84" i="34"/>
  <c r="E88" i="34" s="1"/>
  <c r="BG35" i="9"/>
  <c r="BG74" i="9"/>
  <c r="BI76" i="9"/>
  <c r="BI82" i="9"/>
  <c r="BF17" i="34"/>
  <c r="BH79" i="34"/>
  <c r="BA23" i="34"/>
  <c r="BE81" i="34"/>
  <c r="BI36" i="34"/>
  <c r="BB36" i="34"/>
  <c r="BA31" i="34"/>
  <c r="BI78" i="34"/>
  <c r="BE45" i="34"/>
  <c r="BF45" i="34"/>
  <c r="BI50" i="34"/>
  <c r="BH55" i="34"/>
  <c r="BA61" i="34"/>
  <c r="BH72" i="34"/>
  <c r="BJ72" i="34"/>
  <c r="BA68" i="34"/>
  <c r="BK72" i="34"/>
  <c r="BL72" i="34"/>
  <c r="BJ77" i="34"/>
  <c r="F84" i="34"/>
  <c r="F88" i="34" s="1"/>
  <c r="BA93" i="34"/>
  <c r="AZ88" i="101"/>
  <c r="AZ106" i="30"/>
  <c r="AZ108" i="30" s="1"/>
  <c r="BE55" i="30"/>
  <c r="AN72" i="30"/>
  <c r="AR84" i="30"/>
  <c r="AR88" i="30" s="1"/>
  <c r="AS88" i="101"/>
  <c r="BI42" i="9"/>
  <c r="BJ43" i="9"/>
  <c r="BC44" i="9"/>
  <c r="BK44" i="9"/>
  <c r="BB55" i="30"/>
  <c r="AN79" i="30"/>
  <c r="AN50" i="30"/>
  <c r="AU84" i="30"/>
  <c r="AU88" i="30" s="1"/>
  <c r="AN28" i="30"/>
  <c r="AN55" i="30"/>
  <c r="AV84" i="30"/>
  <c r="AV88" i="30" s="1"/>
  <c r="BA95" i="30"/>
  <c r="AN97" i="30"/>
  <c r="BE20" i="9"/>
  <c r="BG22" i="9"/>
  <c r="BC26" i="9"/>
  <c r="BF47" i="9"/>
  <c r="BG48" i="9"/>
  <c r="BH49" i="9"/>
  <c r="AO84" i="30"/>
  <c r="AO88" i="30" s="1"/>
  <c r="AW84" i="30"/>
  <c r="AW88" i="30" s="1"/>
  <c r="AN81" i="30"/>
  <c r="AX84" i="30"/>
  <c r="AX88" i="30" s="1"/>
  <c r="BL30" i="9"/>
  <c r="BH34" i="9"/>
  <c r="BI35" i="9"/>
  <c r="BF44" i="9"/>
  <c r="BJ46" i="9"/>
  <c r="BD54" i="9"/>
  <c r="AB63" i="30"/>
  <c r="AI84" i="30"/>
  <c r="AI88" i="30" s="1"/>
  <c r="AB28" i="30"/>
  <c r="BF24" i="9"/>
  <c r="BI33" i="9"/>
  <c r="BC35" i="9"/>
  <c r="BD46" i="9"/>
  <c r="BC71" i="9"/>
  <c r="BF80" i="30"/>
  <c r="BD45" i="30"/>
  <c r="BL45" i="30"/>
  <c r="AC84" i="30"/>
  <c r="AC88" i="30" s="1"/>
  <c r="AK84" i="30"/>
  <c r="AG88" i="101"/>
  <c r="AI88" i="101"/>
  <c r="AB81" i="30"/>
  <c r="AG84" i="30"/>
  <c r="AG88" i="30" s="1"/>
  <c r="AB50" i="30"/>
  <c r="BF14" i="9"/>
  <c r="BD20" i="9"/>
  <c r="BE21" i="9"/>
  <c r="BF22" i="9"/>
  <c r="BB26" i="9"/>
  <c r="BJ26" i="9"/>
  <c r="BK27" i="9"/>
  <c r="BG29" i="9"/>
  <c r="BH30" i="9"/>
  <c r="BI31" i="9"/>
  <c r="BC33" i="9"/>
  <c r="BD34" i="9"/>
  <c r="BL34" i="9"/>
  <c r="BE35" i="9"/>
  <c r="BJ38" i="9"/>
  <c r="BB44" i="9"/>
  <c r="AB80" i="30"/>
  <c r="AM84" i="30"/>
  <c r="AM88" i="30" s="1"/>
  <c r="BC74" i="9"/>
  <c r="BK74" i="9"/>
  <c r="BD75" i="9"/>
  <c r="BL75" i="9"/>
  <c r="BE82" i="9"/>
  <c r="BF83" i="9"/>
  <c r="AF84" i="30"/>
  <c r="AF88" i="30" s="1"/>
  <c r="BH50" i="30"/>
  <c r="BC66" i="9"/>
  <c r="BI74" i="9"/>
  <c r="BB75" i="9"/>
  <c r="BJ75" i="9"/>
  <c r="BC76" i="9"/>
  <c r="BK76" i="9"/>
  <c r="BB16" i="9"/>
  <c r="AB36" i="30"/>
  <c r="BD28" i="30"/>
  <c r="BJ50" i="30"/>
  <c r="BA48" i="30"/>
  <c r="AA84" i="30"/>
  <c r="AA88" i="30" s="1"/>
  <c r="BA93" i="30"/>
  <c r="AA88" i="101"/>
  <c r="BF52" i="9"/>
  <c r="BF58" i="9"/>
  <c r="BG59" i="9"/>
  <c r="BI65" i="9"/>
  <c r="BA33" i="30"/>
  <c r="BA20" i="30"/>
  <c r="P80" i="30"/>
  <c r="BI50" i="30"/>
  <c r="P63" i="30"/>
  <c r="BH69" i="9"/>
  <c r="BG53" i="9"/>
  <c r="BH60" i="9"/>
  <c r="BJ68" i="9"/>
  <c r="T88" i="101"/>
  <c r="BI30" i="9"/>
  <c r="BC32" i="9"/>
  <c r="BG64" i="9"/>
  <c r="P36" i="30"/>
  <c r="BG36" i="30"/>
  <c r="BI40" i="30"/>
  <c r="BJ72" i="30"/>
  <c r="BA71" i="30"/>
  <c r="BF77" i="30"/>
  <c r="BD62" i="9"/>
  <c r="BJ63" i="30"/>
  <c r="BJ54" i="9"/>
  <c r="BC61" i="9"/>
  <c r="BL62" i="9"/>
  <c r="BC73" i="9"/>
  <c r="BH36" i="30"/>
  <c r="P77" i="30"/>
  <c r="V84" i="30"/>
  <c r="V88" i="30" s="1"/>
  <c r="BL41" i="9"/>
  <c r="BJ21" i="9"/>
  <c r="BC22" i="9"/>
  <c r="BE26" i="9"/>
  <c r="BF39" i="9"/>
  <c r="BG66" i="9"/>
  <c r="BE74" i="9"/>
  <c r="BF75" i="9"/>
  <c r="P79" i="30"/>
  <c r="BC80" i="30"/>
  <c r="BA26" i="30"/>
  <c r="BA30" i="30"/>
  <c r="BL55" i="30"/>
  <c r="BK72" i="30"/>
  <c r="W84" i="30"/>
  <c r="W88" i="30" s="1"/>
  <c r="BA91" i="30"/>
  <c r="BH55" i="30"/>
  <c r="BC67" i="9"/>
  <c r="BA23" i="30"/>
  <c r="BD80" i="30"/>
  <c r="BJ36" i="30"/>
  <c r="BA74" i="30"/>
  <c r="X84" i="30"/>
  <c r="X88" i="30" s="1"/>
  <c r="BI20" i="9"/>
  <c r="BB21" i="9"/>
  <c r="BL29" i="9"/>
  <c r="BF31" i="9"/>
  <c r="BH39" i="9"/>
  <c r="BH28" i="30"/>
  <c r="BI79" i="30"/>
  <c r="BC36" i="30"/>
  <c r="BK45" i="30"/>
  <c r="BG50" i="30"/>
  <c r="BF55" i="30"/>
  <c r="BB77" i="30"/>
  <c r="BJ77" i="30"/>
  <c r="Y84" i="30"/>
  <c r="Y88" i="30" s="1"/>
  <c r="BI46" i="9"/>
  <c r="BD33" i="9"/>
  <c r="BG46" i="9"/>
  <c r="BH47" i="9"/>
  <c r="BB49" i="9"/>
  <c r="BJ49" i="9"/>
  <c r="BJ73" i="9"/>
  <c r="BC17" i="30"/>
  <c r="BK17" i="30"/>
  <c r="BC28" i="30"/>
  <c r="BK28" i="30"/>
  <c r="BD79" i="30"/>
  <c r="BL79" i="30"/>
  <c r="BG80" i="30"/>
  <c r="BK40" i="30"/>
  <c r="BA44" i="30"/>
  <c r="BL63" i="30"/>
  <c r="BA70" i="30"/>
  <c r="BE77" i="30"/>
  <c r="BG77" i="30"/>
  <c r="I84" i="30"/>
  <c r="I88" i="30" s="1"/>
  <c r="G84" i="30"/>
  <c r="G88" i="30" s="1"/>
  <c r="BB20" i="9"/>
  <c r="BI68" i="9"/>
  <c r="BB69" i="9"/>
  <c r="BJ69" i="9"/>
  <c r="BC70" i="9"/>
  <c r="BL71" i="9"/>
  <c r="BK82" i="9"/>
  <c r="BD83" i="9"/>
  <c r="BL83" i="9"/>
  <c r="BF76" i="9"/>
  <c r="BL17" i="30"/>
  <c r="BF17" i="30"/>
  <c r="BL28" i="30"/>
  <c r="BE79" i="30"/>
  <c r="BH81" i="30"/>
  <c r="BD36" i="30"/>
  <c r="BL36" i="30"/>
  <c r="BC40" i="30"/>
  <c r="BH45" i="30"/>
  <c r="BA42" i="30"/>
  <c r="BC50" i="30"/>
  <c r="BD63" i="30"/>
  <c r="BA62" i="30"/>
  <c r="BB97" i="30"/>
  <c r="BK14" i="9"/>
  <c r="BL23" i="9"/>
  <c r="BE24" i="9"/>
  <c r="BF25" i="9"/>
  <c r="BD73" i="9"/>
  <c r="BE17" i="30"/>
  <c r="D28" i="30"/>
  <c r="BE36" i="30"/>
  <c r="BA34" i="30"/>
  <c r="BA41" i="30"/>
  <c r="BD50" i="30"/>
  <c r="BL50" i="30"/>
  <c r="BI55" i="30"/>
  <c r="BI63" i="30"/>
  <c r="BL72" i="30"/>
  <c r="K84" i="30"/>
  <c r="K88" i="30" s="1"/>
  <c r="BC97" i="30"/>
  <c r="BF51" i="9"/>
  <c r="BG52" i="9"/>
  <c r="BH53" i="9"/>
  <c r="BI54" i="9"/>
  <c r="BF43" i="9"/>
  <c r="BJ58" i="9"/>
  <c r="BL60" i="9"/>
  <c r="BF62" i="9"/>
  <c r="BF28" i="30"/>
  <c r="BB80" i="30"/>
  <c r="BJ80" i="30"/>
  <c r="BJ81" i="30"/>
  <c r="BF36" i="30"/>
  <c r="BE40" i="30"/>
  <c r="BJ45" i="30"/>
  <c r="BC45" i="30"/>
  <c r="BE50" i="30"/>
  <c r="BJ55" i="30"/>
  <c r="BF72" i="30"/>
  <c r="BA67" i="30"/>
  <c r="BI77" i="30"/>
  <c r="L84" i="30"/>
  <c r="L88" i="30" s="1"/>
  <c r="BL35" i="9"/>
  <c r="BD23" i="9"/>
  <c r="BA31" i="30"/>
  <c r="D40" i="30"/>
  <c r="BA59" i="30"/>
  <c r="BG72" i="30"/>
  <c r="E84" i="30"/>
  <c r="E88" i="30" s="1"/>
  <c r="M84" i="30"/>
  <c r="M88" i="30" s="1"/>
  <c r="BA94" i="30"/>
  <c r="BC48" i="9"/>
  <c r="BB56" i="9"/>
  <c r="BL80" i="30"/>
  <c r="BL81" i="30"/>
  <c r="BF45" i="30"/>
  <c r="BH72" i="30"/>
  <c r="N84" i="30"/>
  <c r="N88" i="30" s="1"/>
  <c r="BG42" i="9"/>
  <c r="BI44" i="9"/>
  <c r="BB79" i="30"/>
  <c r="BJ79" i="30"/>
  <c r="BE80" i="30"/>
  <c r="D81" i="30"/>
  <c r="BB36" i="30"/>
  <c r="BH40" i="30"/>
  <c r="D45" i="30"/>
  <c r="BK50" i="30"/>
  <c r="BA53" i="30"/>
  <c r="BC63" i="30"/>
  <c r="BK77" i="30"/>
  <c r="BC77" i="30"/>
  <c r="O84" i="30"/>
  <c r="O88" i="30" s="1"/>
  <c r="AP77" i="9"/>
  <c r="BH54" i="9"/>
  <c r="BJ62" i="9"/>
  <c r="BF64" i="9"/>
  <c r="BD66" i="9"/>
  <c r="BG67" i="9"/>
  <c r="BB68" i="9"/>
  <c r="BC69" i="9"/>
  <c r="BG75" i="9"/>
  <c r="BD42" i="9"/>
  <c r="BB46" i="9"/>
  <c r="BC47" i="9"/>
  <c r="BK47" i="9"/>
  <c r="BE49" i="9"/>
  <c r="BJ64" i="9"/>
  <c r="BH76" i="9"/>
  <c r="BD40" i="29"/>
  <c r="AN50" i="29"/>
  <c r="AS84" i="29"/>
  <c r="AS88" i="29" s="1"/>
  <c r="BA93" i="29"/>
  <c r="AT88" i="101"/>
  <c r="BF82" i="9"/>
  <c r="BG83" i="9"/>
  <c r="BC94" i="9"/>
  <c r="BG37" i="9"/>
  <c r="BH38" i="9"/>
  <c r="BJ66" i="9"/>
  <c r="BE67" i="9"/>
  <c r="BI69" i="9"/>
  <c r="BJ70" i="9"/>
  <c r="BK71" i="9"/>
  <c r="BH74" i="9"/>
  <c r="BI75" i="9"/>
  <c r="BB76" i="9"/>
  <c r="BJ76" i="9"/>
  <c r="BC51" i="9"/>
  <c r="BD52" i="9"/>
  <c r="BE53" i="9"/>
  <c r="AN28" i="29"/>
  <c r="BG40" i="29"/>
  <c r="AN63" i="29"/>
  <c r="AU84" i="29"/>
  <c r="AU88" i="29" s="1"/>
  <c r="AN97" i="29"/>
  <c r="BH20" i="9"/>
  <c r="BJ22" i="9"/>
  <c r="BC23" i="9"/>
  <c r="BK23" i="9"/>
  <c r="BE65" i="9"/>
  <c r="BH66" i="9"/>
  <c r="BF68" i="9"/>
  <c r="BG69" i="9"/>
  <c r="BH70" i="9"/>
  <c r="BI71" i="9"/>
  <c r="BH48" i="9"/>
  <c r="BD56" i="9"/>
  <c r="BL56" i="9"/>
  <c r="AN81" i="29"/>
  <c r="AN40" i="29"/>
  <c r="AW84" i="29"/>
  <c r="AW88" i="29" s="1"/>
  <c r="AX88" i="101"/>
  <c r="BI39" i="9"/>
  <c r="BL46" i="9"/>
  <c r="BE47" i="9"/>
  <c r="BF48" i="9"/>
  <c r="BG49" i="9"/>
  <c r="BF54" i="9"/>
  <c r="BD38" i="9"/>
  <c r="BL38" i="9"/>
  <c r="BE39" i="9"/>
  <c r="BK73" i="9"/>
  <c r="BD74" i="9"/>
  <c r="BL74" i="9"/>
  <c r="BB77" i="29"/>
  <c r="AY84" i="29"/>
  <c r="AY88" i="29" s="1"/>
  <c r="BF40" i="29"/>
  <c r="BG57" i="9"/>
  <c r="BD37" i="9"/>
  <c r="BG38" i="9"/>
  <c r="BE38" i="9"/>
  <c r="BI64" i="9"/>
  <c r="BD65" i="9"/>
  <c r="BB67" i="9"/>
  <c r="BJ67" i="9"/>
  <c r="BG82" i="9"/>
  <c r="BH83" i="9"/>
  <c r="BF59" i="9"/>
  <c r="BG60" i="9"/>
  <c r="BH61" i="9"/>
  <c r="BI62" i="9"/>
  <c r="BB38" i="9"/>
  <c r="BC39" i="9"/>
  <c r="BK39" i="9"/>
  <c r="AB81" i="29"/>
  <c r="AC84" i="29"/>
  <c r="AC88" i="29" s="1"/>
  <c r="AK84" i="29"/>
  <c r="AK88" i="29" s="1"/>
  <c r="BJ52" i="9"/>
  <c r="BK53" i="9"/>
  <c r="BL54" i="9"/>
  <c r="BI57" i="9"/>
  <c r="BC59" i="9"/>
  <c r="BE61" i="9"/>
  <c r="BF37" i="9"/>
  <c r="AE84" i="29"/>
  <c r="AE88" i="29" s="1"/>
  <c r="AM84" i="29"/>
  <c r="AM88" i="29" s="1"/>
  <c r="BB29" i="9"/>
  <c r="BG34" i="9"/>
  <c r="BB48" i="9"/>
  <c r="BG51" i="9"/>
  <c r="BH52" i="9"/>
  <c r="BI53" i="9"/>
  <c r="BB54" i="9"/>
  <c r="AB36" i="29"/>
  <c r="BA92" i="29"/>
  <c r="BH58" i="9"/>
  <c r="BH43" i="9"/>
  <c r="BG54" i="9"/>
  <c r="BK56" i="9"/>
  <c r="BD57" i="9"/>
  <c r="BE58" i="9"/>
  <c r="BD81" i="29"/>
  <c r="BK40" i="29"/>
  <c r="BE70" i="9"/>
  <c r="AB55" i="29"/>
  <c r="BH55" i="29"/>
  <c r="AI84" i="29"/>
  <c r="AI88" i="29" s="1"/>
  <c r="BA94" i="29"/>
  <c r="BH36" i="29"/>
  <c r="BA31" i="29"/>
  <c r="BD55" i="29"/>
  <c r="BA52" i="29"/>
  <c r="BK63" i="29"/>
  <c r="BF77" i="29"/>
  <c r="P79" i="29"/>
  <c r="BG79" i="29"/>
  <c r="BA25" i="29"/>
  <c r="BK80" i="29"/>
  <c r="BL81" i="29"/>
  <c r="BI36" i="29"/>
  <c r="BE55" i="29"/>
  <c r="BI50" i="29"/>
  <c r="BI45" i="29"/>
  <c r="BB45" i="29"/>
  <c r="BE77" i="29"/>
  <c r="BB28" i="29"/>
  <c r="BC79" i="29"/>
  <c r="BH72" i="29"/>
  <c r="BH40" i="29"/>
  <c r="BD77" i="29"/>
  <c r="BB81" i="29"/>
  <c r="BE45" i="29"/>
  <c r="BG45" i="29"/>
  <c r="BB63" i="29"/>
  <c r="BJ63" i="29"/>
  <c r="BJ72" i="29"/>
  <c r="G77" i="9"/>
  <c r="O77" i="9"/>
  <c r="BD68" i="9"/>
  <c r="BL68" i="9"/>
  <c r="BE69" i="9"/>
  <c r="BF70" i="9"/>
  <c r="BG71" i="9"/>
  <c r="BC57" i="9"/>
  <c r="BD58" i="9"/>
  <c r="BL58" i="9"/>
  <c r="BH62" i="9"/>
  <c r="BG65" i="9"/>
  <c r="BH68" i="9"/>
  <c r="BI28" i="29"/>
  <c r="D80" i="29"/>
  <c r="BC36" i="29"/>
  <c r="BK36" i="29"/>
  <c r="BA37" i="29"/>
  <c r="BL40" i="29"/>
  <c r="BD45" i="29"/>
  <c r="BJ50" i="29"/>
  <c r="BI55" i="29"/>
  <c r="I84" i="29"/>
  <c r="I88" i="29" s="1"/>
  <c r="BF53" i="9"/>
  <c r="BK79" i="29"/>
  <c r="BD36" i="29"/>
  <c r="BL36" i="29"/>
  <c r="BF63" i="29"/>
  <c r="BA62" i="29"/>
  <c r="BE76" i="9"/>
  <c r="BD82" i="9"/>
  <c r="BJ31" i="9"/>
  <c r="BG41" i="9"/>
  <c r="BI43" i="9"/>
  <c r="BJ44" i="9"/>
  <c r="BK69" i="9"/>
  <c r="BJ17" i="29"/>
  <c r="BL79" i="29"/>
  <c r="BH80" i="29"/>
  <c r="BE36" i="29"/>
  <c r="BA34" i="29"/>
  <c r="BE40" i="29"/>
  <c r="D45" i="29"/>
  <c r="BF45" i="29"/>
  <c r="BD50" i="29"/>
  <c r="BL50" i="29"/>
  <c r="BB80" i="29"/>
  <c r="BG63" i="29"/>
  <c r="K84" i="29"/>
  <c r="K88" i="29" s="1"/>
  <c r="BB73" i="9"/>
  <c r="BD28" i="29"/>
  <c r="BL28" i="29"/>
  <c r="BE79" i="29"/>
  <c r="BI80" i="29"/>
  <c r="BA26" i="29"/>
  <c r="BJ81" i="29"/>
  <c r="D40" i="29"/>
  <c r="BA39" i="29"/>
  <c r="BA44" i="29"/>
  <c r="BE50" i="29"/>
  <c r="BC55" i="29"/>
  <c r="BK55" i="29"/>
  <c r="BH63" i="29"/>
  <c r="D72" i="29"/>
  <c r="BF72" i="29"/>
  <c r="BH77" i="29"/>
  <c r="BJ77" i="29"/>
  <c r="BH64" i="9"/>
  <c r="BK57" i="9"/>
  <c r="BE59" i="9"/>
  <c r="BF60" i="9"/>
  <c r="BG61" i="9"/>
  <c r="BJ42" i="9"/>
  <c r="BK43" i="9"/>
  <c r="BI59" i="9"/>
  <c r="BB60" i="9"/>
  <c r="BJ60" i="9"/>
  <c r="BK61" i="9"/>
  <c r="BC65" i="9"/>
  <c r="BI67" i="9"/>
  <c r="BE28" i="29"/>
  <c r="D79" i="29"/>
  <c r="BF79" i="29"/>
  <c r="BJ80" i="29"/>
  <c r="BC81" i="29"/>
  <c r="BK81" i="29"/>
  <c r="BG36" i="29"/>
  <c r="BH45" i="29"/>
  <c r="D50" i="29"/>
  <c r="BL55" i="29"/>
  <c r="BA59" i="29"/>
  <c r="BG72" i="29"/>
  <c r="BK72" i="29"/>
  <c r="BI77" i="29"/>
  <c r="E84" i="29"/>
  <c r="E88" i="29" s="1"/>
  <c r="M84" i="29"/>
  <c r="M88" i="29" s="1"/>
  <c r="BC80" i="29"/>
  <c r="BA95" i="29"/>
  <c r="BH82" i="9"/>
  <c r="BI83" i="9"/>
  <c r="BH56" i="9"/>
  <c r="BK59" i="9"/>
  <c r="BD60" i="9"/>
  <c r="D17" i="29"/>
  <c r="BF17" i="29"/>
  <c r="BH79" i="29"/>
  <c r="BD80" i="29"/>
  <c r="BE81" i="29"/>
  <c r="BI40" i="29"/>
  <c r="BJ45" i="29"/>
  <c r="BK45" i="29"/>
  <c r="BH50" i="29"/>
  <c r="BF55" i="29"/>
  <c r="BC63" i="29"/>
  <c r="BI72" i="29"/>
  <c r="BA67" i="29"/>
  <c r="BK77" i="29"/>
  <c r="O84" i="29"/>
  <c r="O88" i="29" s="1"/>
  <c r="BE51" i="9"/>
  <c r="BJ56" i="9"/>
  <c r="BH28" i="29"/>
  <c r="BI79" i="29"/>
  <c r="BE80" i="29"/>
  <c r="D81" i="29"/>
  <c r="BF81" i="29"/>
  <c r="BB40" i="29"/>
  <c r="BJ40" i="29"/>
  <c r="BC45" i="29"/>
  <c r="BG55" i="29"/>
  <c r="BB72" i="29"/>
  <c r="BL77" i="29"/>
  <c r="AZ84" i="28"/>
  <c r="AZ88" i="28" s="1"/>
  <c r="AZ105" i="28" s="1"/>
  <c r="BC20" i="9"/>
  <c r="BK20" i="9"/>
  <c r="BD21" i="9"/>
  <c r="BL21" i="9"/>
  <c r="BE22" i="9"/>
  <c r="BF23" i="9"/>
  <c r="BG24" i="9"/>
  <c r="BH25" i="9"/>
  <c r="BI26" i="9"/>
  <c r="BB27" i="9"/>
  <c r="BB91" i="9"/>
  <c r="BB95" i="9"/>
  <c r="AN79" i="28"/>
  <c r="BB77" i="28"/>
  <c r="BJ77" i="28"/>
  <c r="AQ84" i="28"/>
  <c r="AQ88" i="28" s="1"/>
  <c r="AY84" i="28"/>
  <c r="AY88" i="28" s="1"/>
  <c r="AR88" i="101"/>
  <c r="BK41" i="9"/>
  <c r="AN94" i="9"/>
  <c r="BD11" i="9"/>
  <c r="BK32" i="9"/>
  <c r="BL33" i="9"/>
  <c r="BE34" i="9"/>
  <c r="BF35" i="9"/>
  <c r="BB45" i="28"/>
  <c r="BJ45" i="28"/>
  <c r="AN50" i="28"/>
  <c r="AS84" i="28"/>
  <c r="AS88" i="28" s="1"/>
  <c r="BC24" i="9"/>
  <c r="BK24" i="9"/>
  <c r="BD25" i="9"/>
  <c r="BL25" i="9"/>
  <c r="BF27" i="9"/>
  <c r="BJ29" i="9"/>
  <c r="BC30" i="9"/>
  <c r="BK30" i="9"/>
  <c r="BD31" i="9"/>
  <c r="BL31" i="9"/>
  <c r="BE32" i="9"/>
  <c r="BF33" i="9"/>
  <c r="BH35" i="9"/>
  <c r="BE79" i="28"/>
  <c r="AN80" i="28"/>
  <c r="BI80" i="28"/>
  <c r="BB81" i="28"/>
  <c r="BH40" i="28"/>
  <c r="BC50" i="28"/>
  <c r="BJ55" i="28"/>
  <c r="AN63" i="28"/>
  <c r="BF77" i="28"/>
  <c r="AU84" i="28"/>
  <c r="AU88" i="28" s="1"/>
  <c r="BC41" i="9"/>
  <c r="BE30" i="9"/>
  <c r="BH33" i="9"/>
  <c r="BI34" i="9"/>
  <c r="BB35" i="9"/>
  <c r="BJ35" i="9"/>
  <c r="BI24" i="9"/>
  <c r="BB25" i="9"/>
  <c r="BK26" i="9"/>
  <c r="BD27" i="9"/>
  <c r="BF28" i="28"/>
  <c r="BG79" i="28"/>
  <c r="BC80" i="28"/>
  <c r="BD81" i="28"/>
  <c r="BL81" i="28"/>
  <c r="AO84" i="28"/>
  <c r="BI70" i="9"/>
  <c r="BJ71" i="9"/>
  <c r="BH81" i="28"/>
  <c r="BG72" i="28"/>
  <c r="BK72" i="28"/>
  <c r="AH84" i="28"/>
  <c r="AH88" i="28" s="1"/>
  <c r="AB80" i="28"/>
  <c r="BH80" i="28"/>
  <c r="BI81" i="28"/>
  <c r="AB72" i="28"/>
  <c r="BA64" i="28"/>
  <c r="BL72" i="28"/>
  <c r="BA93" i="28"/>
  <c r="AE88" i="101"/>
  <c r="AM88" i="101"/>
  <c r="AB92" i="9"/>
  <c r="BC93" i="9"/>
  <c r="BJ80" i="28"/>
  <c r="BK81" i="28"/>
  <c r="AB63" i="28"/>
  <c r="AC84" i="28"/>
  <c r="AC88" i="28" s="1"/>
  <c r="AK84" i="28"/>
  <c r="AK88" i="28" s="1"/>
  <c r="BA92" i="28"/>
  <c r="BE41" i="9"/>
  <c r="BF42" i="9"/>
  <c r="BG43" i="9"/>
  <c r="BH44" i="9"/>
  <c r="BH14" i="9"/>
  <c r="BI23" i="9"/>
  <c r="BB24" i="9"/>
  <c r="BJ24" i="9"/>
  <c r="BC25" i="9"/>
  <c r="BD26" i="9"/>
  <c r="BL26" i="9"/>
  <c r="BE27" i="9"/>
  <c r="BI29" i="9"/>
  <c r="BB30" i="9"/>
  <c r="BJ30" i="9"/>
  <c r="BC31" i="9"/>
  <c r="BD32" i="9"/>
  <c r="BL32" i="9"/>
  <c r="BE33" i="9"/>
  <c r="BF34" i="9"/>
  <c r="BF17" i="28"/>
  <c r="BG78" i="28"/>
  <c r="AB79" i="28"/>
  <c r="BD80" i="28"/>
  <c r="BL80" i="28"/>
  <c r="BE81" i="28"/>
  <c r="BK40" i="28"/>
  <c r="BF45" i="28"/>
  <c r="BG77" i="28"/>
  <c r="AE84" i="28"/>
  <c r="AE88" i="28" s="1"/>
  <c r="AM84" i="28"/>
  <c r="AM88" i="28" s="1"/>
  <c r="BH37" i="9"/>
  <c r="BI38" i="9"/>
  <c r="BB39" i="9"/>
  <c r="BJ39" i="9"/>
  <c r="BI52" i="9"/>
  <c r="BB53" i="9"/>
  <c r="BC54" i="9"/>
  <c r="BK54" i="9"/>
  <c r="BE80" i="28"/>
  <c r="BE50" i="28"/>
  <c r="AB77" i="28"/>
  <c r="BC97" i="28"/>
  <c r="BJ32" i="9"/>
  <c r="AB17" i="28"/>
  <c r="BB79" i="28"/>
  <c r="BJ79" i="28"/>
  <c r="BG81" i="28"/>
  <c r="BL36" i="28"/>
  <c r="BH45" i="28"/>
  <c r="BD63" i="28"/>
  <c r="BI77" i="28"/>
  <c r="AG84" i="28"/>
  <c r="AG88" i="28" s="1"/>
  <c r="P36" i="28"/>
  <c r="BD72" i="28"/>
  <c r="V88" i="101"/>
  <c r="BI40" i="28"/>
  <c r="BA60" i="28"/>
  <c r="BD77" i="28"/>
  <c r="BI36" i="28"/>
  <c r="BJ40" i="28"/>
  <c r="BB50" i="28"/>
  <c r="BI55" i="28"/>
  <c r="BH63" i="28"/>
  <c r="BA30" i="28"/>
  <c r="BA57" i="28"/>
  <c r="BC72" i="28"/>
  <c r="P17" i="28"/>
  <c r="BG17" i="28"/>
  <c r="BC17" i="28"/>
  <c r="BH78" i="28"/>
  <c r="BH84" i="28" s="1"/>
  <c r="BH88" i="28" s="1"/>
  <c r="BL40" i="28"/>
  <c r="BG45" i="28"/>
  <c r="BL50" i="28"/>
  <c r="BK55" i="28"/>
  <c r="BA82" i="28"/>
  <c r="BA69" i="28"/>
  <c r="BB97" i="28"/>
  <c r="BI45" i="28"/>
  <c r="BF50" i="28"/>
  <c r="BA74" i="28"/>
  <c r="P92" i="9"/>
  <c r="BH36" i="28"/>
  <c r="BA39" i="28"/>
  <c r="BG63" i="28"/>
  <c r="BI79" i="28"/>
  <c r="BA94" i="28"/>
  <c r="BL45" i="28"/>
  <c r="BG50" i="28"/>
  <c r="BA51" i="28"/>
  <c r="BJ78" i="28"/>
  <c r="BF81" i="28"/>
  <c r="BC77" i="28"/>
  <c r="BI28" i="28"/>
  <c r="BC40" i="28"/>
  <c r="BD55" i="28"/>
  <c r="BL55" i="28"/>
  <c r="BB63" i="28"/>
  <c r="BJ63" i="28"/>
  <c r="BI72" i="28"/>
  <c r="BB28" i="28"/>
  <c r="BJ28" i="28"/>
  <c r="BC28" i="28"/>
  <c r="BK79" i="28"/>
  <c r="BD36" i="28"/>
  <c r="BD40" i="28"/>
  <c r="BE40" i="28"/>
  <c r="BH50" i="28"/>
  <c r="BE55" i="28"/>
  <c r="BC63" i="28"/>
  <c r="BK63" i="28"/>
  <c r="BB72" i="28"/>
  <c r="BK77" i="28"/>
  <c r="BA97" i="28"/>
  <c r="BA11" i="28"/>
  <c r="BC78" i="28"/>
  <c r="BD79" i="28"/>
  <c r="BL79" i="28"/>
  <c r="BE36" i="28"/>
  <c r="D36" i="28"/>
  <c r="BI50" i="28"/>
  <c r="D55" i="28"/>
  <c r="BG80" i="28"/>
  <c r="BH55" i="28"/>
  <c r="BL63" i="28"/>
  <c r="BA70" i="28"/>
  <c r="BL77" i="28"/>
  <c r="BA95" i="28"/>
  <c r="BH79" i="28"/>
  <c r="BJ50" i="28"/>
  <c r="BG55" i="28"/>
  <c r="BE63" i="28"/>
  <c r="BA62" i="28"/>
  <c r="BE77" i="28"/>
  <c r="BE28" i="28"/>
  <c r="BG36" i="28"/>
  <c r="D72" i="28"/>
  <c r="AR77" i="9"/>
  <c r="AN80" i="27"/>
  <c r="AN72" i="27"/>
  <c r="AS84" i="27"/>
  <c r="AS88" i="27" s="1"/>
  <c r="AN17" i="27"/>
  <c r="AV88" i="101"/>
  <c r="AN40" i="27"/>
  <c r="BF50" i="27"/>
  <c r="BG50" i="27"/>
  <c r="AP84" i="27"/>
  <c r="AP88" i="27" s="1"/>
  <c r="AX84" i="27"/>
  <c r="AX88" i="27" s="1"/>
  <c r="AN50" i="27"/>
  <c r="BB70" i="9"/>
  <c r="BC14" i="9"/>
  <c r="BD15" i="9"/>
  <c r="BL15" i="9"/>
  <c r="BE16" i="9"/>
  <c r="BK22" i="9"/>
  <c r="BI63" i="27"/>
  <c r="AC84" i="27"/>
  <c r="AC88" i="27" s="1"/>
  <c r="AK84" i="27"/>
  <c r="AK88" i="27" s="1"/>
  <c r="AG77" i="9"/>
  <c r="BB82" i="9"/>
  <c r="BJ82" i="9"/>
  <c r="BC83" i="9"/>
  <c r="BK83" i="9"/>
  <c r="BF28" i="27"/>
  <c r="BG79" i="27"/>
  <c r="BA22" i="27"/>
  <c r="BA24" i="27"/>
  <c r="BJ80" i="27"/>
  <c r="AB36" i="27"/>
  <c r="BA66" i="27"/>
  <c r="AL84" i="27"/>
  <c r="AL88" i="27" s="1"/>
  <c r="BL70" i="9"/>
  <c r="BE71" i="9"/>
  <c r="BB74" i="9"/>
  <c r="BJ74" i="9"/>
  <c r="BK75" i="9"/>
  <c r="BD76" i="9"/>
  <c r="BL76" i="9"/>
  <c r="AB78" i="27"/>
  <c r="BE81" i="27"/>
  <c r="AB77" i="27"/>
  <c r="BA91" i="27"/>
  <c r="BA95" i="27"/>
  <c r="BK72" i="27"/>
  <c r="BC37" i="9"/>
  <c r="BI41" i="9"/>
  <c r="BB42" i="9"/>
  <c r="BC43" i="9"/>
  <c r="BD44" i="9"/>
  <c r="BL44" i="9"/>
  <c r="BI47" i="9"/>
  <c r="BJ48" i="9"/>
  <c r="BC49" i="9"/>
  <c r="BK49" i="9"/>
  <c r="AB80" i="27"/>
  <c r="BL72" i="27"/>
  <c r="BJ77" i="27"/>
  <c r="AH84" i="27"/>
  <c r="AH88" i="27" s="1"/>
  <c r="BG20" i="9"/>
  <c r="BH21" i="9"/>
  <c r="BI22" i="9"/>
  <c r="BB23" i="9"/>
  <c r="BJ23" i="9"/>
  <c r="BD79" i="27"/>
  <c r="BH55" i="27"/>
  <c r="BC77" i="27"/>
  <c r="BK37" i="9"/>
  <c r="BD24" i="9"/>
  <c r="BL24" i="9"/>
  <c r="BF26" i="9"/>
  <c r="BG27" i="9"/>
  <c r="BE37" i="9"/>
  <c r="BF38" i="9"/>
  <c r="BG39" i="9"/>
  <c r="BH80" i="27"/>
  <c r="BF36" i="27"/>
  <c r="BA33" i="27"/>
  <c r="BC50" i="27"/>
  <c r="BK50" i="27"/>
  <c r="AB63" i="27"/>
  <c r="AJ84" i="27"/>
  <c r="AJ88" i="27" s="1"/>
  <c r="AB97" i="27"/>
  <c r="BD55" i="27"/>
  <c r="BH72" i="27"/>
  <c r="P77" i="27"/>
  <c r="BE40" i="27"/>
  <c r="BK45" i="27"/>
  <c r="BH50" i="27"/>
  <c r="BE55" i="27"/>
  <c r="BK28" i="27"/>
  <c r="BD45" i="27"/>
  <c r="BL45" i="27"/>
  <c r="BE63" i="27"/>
  <c r="BA61" i="27"/>
  <c r="BJ63" i="27"/>
  <c r="P72" i="27"/>
  <c r="BB50" i="27"/>
  <c r="BJ50" i="27"/>
  <c r="P55" i="27"/>
  <c r="BA27" i="27"/>
  <c r="P36" i="27"/>
  <c r="BL81" i="27"/>
  <c r="BH45" i="27"/>
  <c r="BB55" i="27"/>
  <c r="P81" i="27"/>
  <c r="R77" i="9"/>
  <c r="U84" i="27"/>
  <c r="U88" i="27" s="1"/>
  <c r="BA93" i="27"/>
  <c r="BG21" i="9"/>
  <c r="BJ53" i="9"/>
  <c r="BB17" i="27"/>
  <c r="BG80" i="27"/>
  <c r="BH81" i="27"/>
  <c r="BD40" i="27"/>
  <c r="BL40" i="27"/>
  <c r="BF40" i="27"/>
  <c r="BG55" i="27"/>
  <c r="BB72" i="27"/>
  <c r="BA67" i="27"/>
  <c r="BB97" i="27"/>
  <c r="BC95" i="9"/>
  <c r="BF74" i="9"/>
  <c r="BL36" i="27"/>
  <c r="BJ45" i="27"/>
  <c r="D55" i="27"/>
  <c r="BF55" i="27"/>
  <c r="BC72" i="27"/>
  <c r="BK77" i="27"/>
  <c r="H84" i="27"/>
  <c r="H88" i="27" s="1"/>
  <c r="BA82" i="27"/>
  <c r="BC55" i="27"/>
  <c r="BB66" i="9"/>
  <c r="BD41" i="9"/>
  <c r="BB71" i="9"/>
  <c r="BA13" i="27"/>
  <c r="BA14" i="27"/>
  <c r="D79" i="27"/>
  <c r="BJ81" i="27"/>
  <c r="BE36" i="27"/>
  <c r="BA34" i="27"/>
  <c r="BC45" i="27"/>
  <c r="BE45" i="27"/>
  <c r="BE50" i="27"/>
  <c r="BA54" i="27"/>
  <c r="BD63" i="27"/>
  <c r="BL63" i="27"/>
  <c r="BD72" i="27"/>
  <c r="BD77" i="27"/>
  <c r="BC97" i="27"/>
  <c r="BK81" i="27"/>
  <c r="BF20" i="9"/>
  <c r="BH22" i="9"/>
  <c r="BJ25" i="9"/>
  <c r="BH51" i="9"/>
  <c r="BF29" i="9"/>
  <c r="BG30" i="9"/>
  <c r="BH31" i="9"/>
  <c r="BI32" i="9"/>
  <c r="BB33" i="9"/>
  <c r="BJ33" i="9"/>
  <c r="BC34" i="9"/>
  <c r="BK34" i="9"/>
  <c r="BD35" i="9"/>
  <c r="BE64" i="9"/>
  <c r="BH65" i="9"/>
  <c r="BA16" i="27"/>
  <c r="BG28" i="27"/>
  <c r="BH79" i="27"/>
  <c r="BD81" i="27"/>
  <c r="BG36" i="27"/>
  <c r="BH40" i="27"/>
  <c r="BI55" i="27"/>
  <c r="D63" i="27"/>
  <c r="BF72" i="27"/>
  <c r="BI72" i="27"/>
  <c r="D77" i="27"/>
  <c r="BF77" i="27"/>
  <c r="K84" i="27"/>
  <c r="K88" i="27" s="1"/>
  <c r="BL27" i="9"/>
  <c r="BG47" i="9"/>
  <c r="BL82" i="9"/>
  <c r="BI40" i="27"/>
  <c r="BJ40" i="27"/>
  <c r="BJ55" i="27"/>
  <c r="BG63" i="27"/>
  <c r="BH63" i="27"/>
  <c r="BG72" i="27"/>
  <c r="BA65" i="27"/>
  <c r="BG77" i="27"/>
  <c r="BF46" i="9"/>
  <c r="BE56" i="9"/>
  <c r="BG58" i="9"/>
  <c r="BH59" i="9"/>
  <c r="BI60" i="9"/>
  <c r="BJ61" i="9"/>
  <c r="BC62" i="9"/>
  <c r="BB94" i="9"/>
  <c r="BH17" i="27"/>
  <c r="BJ79" i="27"/>
  <c r="BE80" i="27"/>
  <c r="BI36" i="27"/>
  <c r="BA30" i="27"/>
  <c r="BK36" i="27"/>
  <c r="BG45" i="27"/>
  <c r="BA44" i="27"/>
  <c r="BK55" i="27"/>
  <c r="BA76" i="27"/>
  <c r="E84" i="27"/>
  <c r="E88" i="27" s="1"/>
  <c r="M84" i="27"/>
  <c r="M88" i="27" s="1"/>
  <c r="BB28" i="27"/>
  <c r="BJ28" i="27"/>
  <c r="BC79" i="27"/>
  <c r="BK79" i="27"/>
  <c r="BF80" i="27"/>
  <c r="BB36" i="27"/>
  <c r="BJ36" i="27"/>
  <c r="BA60" i="27"/>
  <c r="BA92" i="27"/>
  <c r="AZ84" i="4"/>
  <c r="AZ88" i="4" s="1"/>
  <c r="AZ105" i="4" s="1"/>
  <c r="AN36" i="4"/>
  <c r="BH45" i="4"/>
  <c r="AN45" i="4"/>
  <c r="AV84" i="4"/>
  <c r="AV88" i="4" s="1"/>
  <c r="BL37" i="9"/>
  <c r="AP84" i="4"/>
  <c r="AP88" i="4" s="1"/>
  <c r="AX84" i="4"/>
  <c r="AX88" i="4" s="1"/>
  <c r="BB96" i="9"/>
  <c r="AQ84" i="4"/>
  <c r="AQ88" i="4" s="1"/>
  <c r="AY84" i="4"/>
  <c r="AY88" i="4" s="1"/>
  <c r="AN55" i="4"/>
  <c r="AR84" i="4"/>
  <c r="AR88" i="4" s="1"/>
  <c r="AH88" i="101"/>
  <c r="BJ50" i="4"/>
  <c r="AB55" i="4"/>
  <c r="BH55" i="4"/>
  <c r="BC50" i="4"/>
  <c r="BI55" i="4"/>
  <c r="AB72" i="4"/>
  <c r="AH84" i="4"/>
  <c r="AH88" i="4" s="1"/>
  <c r="AB80" i="4"/>
  <c r="AB36" i="4"/>
  <c r="AB40" i="4"/>
  <c r="BH40" i="4"/>
  <c r="BL77" i="4"/>
  <c r="BI80" i="4"/>
  <c r="BI40" i="4"/>
  <c r="BK55" i="4"/>
  <c r="BB63" i="4"/>
  <c r="BE77" i="4"/>
  <c r="AJ84" i="4"/>
  <c r="AJ88" i="4" s="1"/>
  <c r="AI77" i="9"/>
  <c r="BH36" i="4"/>
  <c r="BF77" i="4"/>
  <c r="AC84" i="4"/>
  <c r="AC88" i="4" s="1"/>
  <c r="AK84" i="4"/>
  <c r="AK88" i="4" s="1"/>
  <c r="BC80" i="4"/>
  <c r="BK80" i="4"/>
  <c r="BA38" i="4"/>
  <c r="BA62" i="4"/>
  <c r="AD84" i="4"/>
  <c r="AD88" i="4" s="1"/>
  <c r="AL84" i="4"/>
  <c r="AL88" i="4" s="1"/>
  <c r="AB63" i="4"/>
  <c r="BB28" i="4"/>
  <c r="BI77" i="4"/>
  <c r="BA75" i="4"/>
  <c r="AF84" i="4"/>
  <c r="AF88" i="4" s="1"/>
  <c r="BA93" i="4"/>
  <c r="BL17" i="4"/>
  <c r="BA31" i="4"/>
  <c r="BC36" i="4"/>
  <c r="BC45" i="4"/>
  <c r="BF28" i="4"/>
  <c r="BI36" i="4"/>
  <c r="BB50" i="4"/>
  <c r="BA61" i="4"/>
  <c r="BG77" i="4"/>
  <c r="S84" i="4"/>
  <c r="S88" i="4" s="1"/>
  <c r="AA84" i="4"/>
  <c r="AA88" i="4" s="1"/>
  <c r="V40" i="9"/>
  <c r="P55" i="4"/>
  <c r="BF63" i="4"/>
  <c r="BE72" i="4"/>
  <c r="BH77" i="4"/>
  <c r="BD50" i="4"/>
  <c r="BL50" i="4"/>
  <c r="P45" i="4"/>
  <c r="BG45" i="4"/>
  <c r="BE45" i="4"/>
  <c r="BK72" i="4"/>
  <c r="BJ77" i="4"/>
  <c r="BA43" i="4"/>
  <c r="BI45" i="4"/>
  <c r="X84" i="4"/>
  <c r="X88" i="4" s="1"/>
  <c r="BD28" i="4"/>
  <c r="P36" i="4"/>
  <c r="BD55" i="4"/>
  <c r="BL55" i="4"/>
  <c r="BE55" i="4"/>
  <c r="BC63" i="4"/>
  <c r="BE11" i="9"/>
  <c r="BF12" i="9"/>
  <c r="BG13" i="9"/>
  <c r="BI15" i="9"/>
  <c r="BJ16" i="9"/>
  <c r="BE14" i="9"/>
  <c r="BF17" i="4"/>
  <c r="BI11" i="9"/>
  <c r="BC13" i="9"/>
  <c r="BK13" i="9"/>
  <c r="BL14" i="9"/>
  <c r="BE15" i="9"/>
  <c r="BL11" i="9"/>
  <c r="BH11" i="9"/>
  <c r="BJ13" i="9"/>
  <c r="BH12" i="9"/>
  <c r="BJ14" i="9"/>
  <c r="BL16" i="9"/>
  <c r="BA13" i="4"/>
  <c r="BG14" i="9"/>
  <c r="BI16" i="9"/>
  <c r="BK17" i="4"/>
  <c r="BD12" i="9"/>
  <c r="BE13" i="9"/>
  <c r="BG15" i="9"/>
  <c r="BI51" i="9"/>
  <c r="BF56" i="9"/>
  <c r="D93" i="9"/>
  <c r="BE80" i="4"/>
  <c r="BF40" i="4"/>
  <c r="BJ40" i="4"/>
  <c r="BA53" i="4"/>
  <c r="BG55" i="4"/>
  <c r="BJ63" i="4"/>
  <c r="BA57" i="4"/>
  <c r="BA83" i="4"/>
  <c r="BA52" i="4"/>
  <c r="BA54" i="4"/>
  <c r="BA68" i="4"/>
  <c r="BE83" i="9"/>
  <c r="BB93" i="9"/>
  <c r="BJ79" i="4"/>
  <c r="BH41" i="9"/>
  <c r="BC46" i="9"/>
  <c r="BB62" i="9"/>
  <c r="BH81" i="4"/>
  <c r="BG40" i="4"/>
  <c r="BF45" i="4"/>
  <c r="BI50" i="4"/>
  <c r="BJ55" i="4"/>
  <c r="BD63" i="4"/>
  <c r="BL63" i="4"/>
  <c r="O84" i="4"/>
  <c r="O88" i="4" s="1"/>
  <c r="BG81" i="4"/>
  <c r="BB43" i="9"/>
  <c r="BL51" i="9"/>
  <c r="BE52" i="9"/>
  <c r="BA44" i="4"/>
  <c r="BC55" i="4"/>
  <c r="D63" i="4"/>
  <c r="BA76" i="4"/>
  <c r="BA94" i="4"/>
  <c r="BI49" i="9"/>
  <c r="BE68" i="9"/>
  <c r="BI37" i="9"/>
  <c r="BC75" i="9"/>
  <c r="D79" i="4"/>
  <c r="BF79" i="4"/>
  <c r="BA37" i="4"/>
  <c r="BA39" i="4"/>
  <c r="BA42" i="4"/>
  <c r="BA59" i="4"/>
  <c r="BC72" i="4"/>
  <c r="BB77" i="4"/>
  <c r="I77" i="9"/>
  <c r="D92" i="9"/>
  <c r="BB40" i="4"/>
  <c r="BB45" i="4"/>
  <c r="BJ45" i="4"/>
  <c r="BE50" i="4"/>
  <c r="D50" i="4"/>
  <c r="D55" i="4"/>
  <c r="BH63" i="4"/>
  <c r="BA58" i="4"/>
  <c r="BA60" i="4"/>
  <c r="BK77" i="4"/>
  <c r="BH46" i="9"/>
  <c r="BK45" i="4"/>
  <c r="BL45" i="4"/>
  <c r="BF50" i="4"/>
  <c r="BA56" i="4"/>
  <c r="BD72" i="4"/>
  <c r="BD77" i="4"/>
  <c r="BL48" i="9"/>
  <c r="BF67" i="9"/>
  <c r="BK36" i="4"/>
  <c r="E84" i="4"/>
  <c r="E88" i="4" s="1"/>
  <c r="BB81" i="4"/>
  <c r="BG36" i="4"/>
  <c r="BA32" i="4"/>
  <c r="BA33" i="4"/>
  <c r="F84" i="4"/>
  <c r="F88" i="4" s="1"/>
  <c r="N84" i="4"/>
  <c r="N88" i="4" s="1"/>
  <c r="BH29" i="9"/>
  <c r="BD81" i="4"/>
  <c r="H84" i="4"/>
  <c r="H88" i="4" s="1"/>
  <c r="BB36" i="4"/>
  <c r="BA30" i="4"/>
  <c r="BI79" i="4"/>
  <c r="BD36" i="4"/>
  <c r="BL36" i="4"/>
  <c r="BA35" i="4"/>
  <c r="BD29" i="9"/>
  <c r="BC79" i="4"/>
  <c r="BE36" i="4"/>
  <c r="D36" i="4"/>
  <c r="BF36" i="4"/>
  <c r="BA34" i="4"/>
  <c r="BK33" i="9"/>
  <c r="G84" i="4"/>
  <c r="G88" i="4" s="1"/>
  <c r="BD79" i="4"/>
  <c r="I84" i="4"/>
  <c r="I88" i="4" s="1"/>
  <c r="BK78" i="4"/>
  <c r="BA23" i="4"/>
  <c r="BA27" i="4"/>
  <c r="J84" i="4"/>
  <c r="J88" i="4" s="1"/>
  <c r="BD22" i="9"/>
  <c r="BE78" i="4"/>
  <c r="BC28" i="4"/>
  <c r="BH28" i="4"/>
  <c r="L84" i="4"/>
  <c r="L88" i="4" s="1"/>
  <c r="BI21" i="9"/>
  <c r="BE25" i="9"/>
  <c r="M84" i="4"/>
  <c r="M88" i="4" s="1"/>
  <c r="T73" i="68"/>
  <c r="T75" i="68" s="1"/>
  <c r="U9" i="68"/>
  <c r="U16" i="68"/>
  <c r="U15" i="22"/>
  <c r="T73" i="67"/>
  <c r="T75" i="67" s="1"/>
  <c r="W9" i="22"/>
  <c r="U13" i="22"/>
  <c r="U16" i="66"/>
  <c r="V9" i="22"/>
  <c r="U12" i="22"/>
  <c r="U16" i="65"/>
  <c r="U14" i="22"/>
  <c r="U16" i="62"/>
  <c r="U11" i="22"/>
  <c r="U9" i="61"/>
  <c r="U16" i="60"/>
  <c r="U9" i="23"/>
  <c r="BA13" i="33"/>
  <c r="BL17" i="33"/>
  <c r="BI17" i="33"/>
  <c r="BC17" i="33"/>
  <c r="BA9" i="33"/>
  <c r="BD17" i="33"/>
  <c r="AN17" i="33"/>
  <c r="BF17" i="33"/>
  <c r="BG17" i="33"/>
  <c r="BI9" i="9"/>
  <c r="BL13" i="9"/>
  <c r="BJ11" i="9"/>
  <c r="P17" i="32"/>
  <c r="BG17" i="32"/>
  <c r="AN17" i="32"/>
  <c r="BG16" i="9"/>
  <c r="BA13" i="32"/>
  <c r="BI17" i="32"/>
  <c r="BE17" i="32"/>
  <c r="BA16" i="32"/>
  <c r="D17" i="32"/>
  <c r="BA14" i="31"/>
  <c r="BF16" i="9"/>
  <c r="AN17" i="31"/>
  <c r="BB11" i="9"/>
  <c r="BK12" i="9"/>
  <c r="BD13" i="9"/>
  <c r="BF15" i="9"/>
  <c r="BA9" i="31"/>
  <c r="BD17" i="31"/>
  <c r="P17" i="36"/>
  <c r="BG17" i="36"/>
  <c r="BA14" i="36"/>
  <c r="BI17" i="36"/>
  <c r="BA12" i="36"/>
  <c r="BF17" i="36"/>
  <c r="BA9" i="36"/>
  <c r="BJ17" i="36"/>
  <c r="BD17" i="36"/>
  <c r="BC9" i="9"/>
  <c r="BE12" i="9"/>
  <c r="BF13" i="9"/>
  <c r="BH15" i="9"/>
  <c r="BC17" i="36"/>
  <c r="BE17" i="36"/>
  <c r="BI14" i="9"/>
  <c r="BK16" i="9"/>
  <c r="BB14" i="9"/>
  <c r="BK15" i="9"/>
  <c r="BD16" i="9"/>
  <c r="D17" i="35"/>
  <c r="BA15" i="35"/>
  <c r="P17" i="35"/>
  <c r="BG17" i="35"/>
  <c r="BL12" i="9"/>
  <c r="AB17" i="35"/>
  <c r="BH17" i="35"/>
  <c r="AN17" i="35"/>
  <c r="BI17" i="35"/>
  <c r="BK11" i="9"/>
  <c r="BA9" i="35"/>
  <c r="BE17" i="35"/>
  <c r="BD17" i="35"/>
  <c r="BJ17" i="34"/>
  <c r="BA13" i="34"/>
  <c r="BK17" i="34"/>
  <c r="BD17" i="34"/>
  <c r="BE17" i="34"/>
  <c r="P17" i="34"/>
  <c r="BG17" i="34"/>
  <c r="BA9" i="34"/>
  <c r="BA14" i="34"/>
  <c r="D17" i="30"/>
  <c r="P17" i="30"/>
  <c r="BA15" i="30"/>
  <c r="BH17" i="30"/>
  <c r="AN17" i="30"/>
  <c r="BI17" i="30"/>
  <c r="BJ17" i="30"/>
  <c r="BA9" i="30"/>
  <c r="BD17" i="30"/>
  <c r="BE17" i="29"/>
  <c r="BE9" i="9"/>
  <c r="BG12" i="9"/>
  <c r="BB15" i="9"/>
  <c r="BJ15" i="9"/>
  <c r="BC16" i="9"/>
  <c r="P17" i="29"/>
  <c r="BG17" i="29"/>
  <c r="AN17" i="29"/>
  <c r="BI17" i="29"/>
  <c r="BA12" i="29"/>
  <c r="BK17" i="29"/>
  <c r="BF11" i="9"/>
  <c r="BB17" i="29"/>
  <c r="BC17" i="29"/>
  <c r="BA11" i="29"/>
  <c r="BI12" i="9"/>
  <c r="BA9" i="28"/>
  <c r="BA14" i="28"/>
  <c r="BB17" i="28"/>
  <c r="BJ17" i="28"/>
  <c r="BD17" i="28"/>
  <c r="BK17" i="28"/>
  <c r="BA9" i="27"/>
  <c r="BA11" i="27"/>
  <c r="BI17" i="27"/>
  <c r="BH16" i="9"/>
  <c r="BE17" i="27"/>
  <c r="AB17" i="27"/>
  <c r="BI17" i="4"/>
  <c r="BB17" i="4"/>
  <c r="BJ17" i="4"/>
  <c r="BA11" i="4"/>
  <c r="BD17" i="4"/>
  <c r="BB13" i="9"/>
  <c r="BE17" i="4"/>
  <c r="P17" i="4"/>
  <c r="BA16" i="4"/>
  <c r="BH17" i="4"/>
  <c r="BA15" i="4"/>
  <c r="BA9" i="4"/>
  <c r="BG17" i="4"/>
  <c r="AB17" i="4"/>
  <c r="AN17" i="4"/>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I36" i="121"/>
  <c r="S29" i="121"/>
  <c r="I15" i="121"/>
  <c r="O15" i="121"/>
  <c r="R19" i="12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AZ45" i="9"/>
  <c r="J72" i="9"/>
  <c r="H33" i="22"/>
  <c r="H51" i="22"/>
  <c r="AI17" i="9"/>
  <c r="H55" i="9"/>
  <c r="U55" i="9"/>
  <c r="AU55" i="9"/>
  <c r="BJ76" i="101"/>
  <c r="P39" i="22"/>
  <c r="L24" i="22"/>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L26" i="22"/>
  <c r="E45" i="22"/>
  <c r="W87" i="102"/>
  <c r="D71"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87"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AO97"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AX77" i="9"/>
  <c r="AW88" i="10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88" i="101"/>
  <c r="AK77" i="9"/>
  <c r="AT28" i="9"/>
  <c r="AN22" i="9"/>
  <c r="AJ28" i="9"/>
  <c r="AJ78" i="9"/>
  <c r="AN13" i="9"/>
  <c r="D16" i="9"/>
  <c r="AE78" i="9"/>
  <c r="J79" i="9"/>
  <c r="AN24" i="9"/>
  <c r="G80" i="9"/>
  <c r="D25" i="9"/>
  <c r="F6" i="117" s="1"/>
  <c r="AN34" i="9"/>
  <c r="AT36" i="9"/>
  <c r="P38" i="9"/>
  <c r="R40" i="9"/>
  <c r="D44" i="9"/>
  <c r="P48" i="9"/>
  <c r="P57" i="9"/>
  <c r="AN59" i="9"/>
  <c r="Z77" i="9"/>
  <c r="Y88" i="101"/>
  <c r="Y77" i="9"/>
  <c r="AH36" i="9"/>
  <c r="AB34" i="9"/>
  <c r="D38" i="9"/>
  <c r="F40" i="9"/>
  <c r="AN46" i="9"/>
  <c r="AT78" i="9"/>
  <c r="AT50" i="9"/>
  <c r="AL55" i="9"/>
  <c r="AB59" i="9"/>
  <c r="AN61" i="9"/>
  <c r="I11" i="117" s="1"/>
  <c r="AQ63" i="9"/>
  <c r="K72" i="9"/>
  <c r="AN64" i="9"/>
  <c r="M77" i="9"/>
  <c r="BH13" i="9"/>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BA91" i="4"/>
  <c r="BC97"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BC17" i="4"/>
  <c r="P78" i="4"/>
  <c r="BJ78" i="4"/>
  <c r="BB80" i="4"/>
  <c r="P81" i="4"/>
  <c r="BJ81" i="4"/>
  <c r="BE28" i="4"/>
  <c r="BA29" i="4"/>
  <c r="BA67" i="4"/>
  <c r="BL72" i="4"/>
  <c r="BC87" i="4"/>
  <c r="BC87" i="9" s="1"/>
  <c r="BD78" i="27"/>
  <c r="AN79" i="27"/>
  <c r="AN28" i="27"/>
  <c r="BI50" i="27"/>
  <c r="BA56" i="29"/>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Z78" i="9"/>
  <c r="AL78" i="9"/>
  <c r="AX78" i="9"/>
  <c r="AZ106" i="4"/>
  <c r="AZ108" i="4" s="1"/>
  <c r="AB78" i="4"/>
  <c r="BG79" i="4"/>
  <c r="AB81" i="4"/>
  <c r="BK81" i="4"/>
  <c r="BE63" i="4"/>
  <c r="BF72" i="4"/>
  <c r="BA66" i="4"/>
  <c r="BA86" i="4"/>
  <c r="BK36" i="28"/>
  <c r="D21" i="9"/>
  <c r="P21" i="9"/>
  <c r="AB21" i="9"/>
  <c r="AN21" i="9"/>
  <c r="BG26" i="9"/>
  <c r="I28" i="9"/>
  <c r="U28" i="9"/>
  <c r="AG28" i="9"/>
  <c r="AS28" i="9"/>
  <c r="BB31" i="9"/>
  <c r="F88" i="101"/>
  <c r="BC75" i="101"/>
  <c r="R88" i="101"/>
  <c r="AD88" i="101"/>
  <c r="AP88"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AZ17" i="9"/>
  <c r="BI25" i="9"/>
  <c r="BB32" i="9"/>
  <c r="BE73" i="9"/>
  <c r="G88" i="101"/>
  <c r="BD75" i="101"/>
  <c r="BA20" i="4"/>
  <c r="BA26" i="4"/>
  <c r="BA47" i="4"/>
  <c r="BG63" i="4"/>
  <c r="BI63" i="4"/>
  <c r="BH72" i="4"/>
  <c r="BA73" i="4"/>
  <c r="BA54" i="30"/>
  <c r="BC81" i="30"/>
  <c r="BI78" i="35"/>
  <c r="BI28" i="35"/>
  <c r="AC97" i="9"/>
  <c r="P11" i="9"/>
  <c r="AB11" i="9"/>
  <c r="AN11" i="9"/>
  <c r="BC56" i="9"/>
  <c r="BL59" i="9"/>
  <c r="H88" i="101"/>
  <c r="BE75" i="101"/>
  <c r="BB78" i="4"/>
  <c r="P79" i="4"/>
  <c r="BF80" i="4"/>
  <c r="BI28" i="4"/>
  <c r="BA51" i="4"/>
  <c r="BA55" i="4" s="1"/>
  <c r="BI72" i="4"/>
  <c r="BA12" i="27"/>
  <c r="BA21" i="27"/>
  <c r="I88" i="27"/>
  <c r="AB45" i="34"/>
  <c r="AB78" i="34"/>
  <c r="BL42" i="9"/>
  <c r="E17" i="9"/>
  <c r="BC21" i="9"/>
  <c r="BK25" i="9"/>
  <c r="BF30" i="9"/>
  <c r="BB34" i="9"/>
  <c r="BB64" i="9"/>
  <c r="BG73" i="9"/>
  <c r="I88" i="101"/>
  <c r="BF75" i="101"/>
  <c r="AZ80" i="9"/>
  <c r="P91" i="9"/>
  <c r="BC78" i="4"/>
  <c r="AB79" i="4"/>
  <c r="BK79" i="4"/>
  <c r="BG80" i="4"/>
  <c r="BC81" i="4"/>
  <c r="BJ28" i="4"/>
  <c r="BJ72" i="4"/>
  <c r="BA69" i="4"/>
  <c r="BC77" i="4"/>
  <c r="BG78" i="4"/>
  <c r="BG17" i="27"/>
  <c r="BD28" i="27"/>
  <c r="AZ105" i="29"/>
  <c r="AZ106" i="29" s="1"/>
  <c r="AZ108" i="29" s="1"/>
  <c r="AT84" i="4"/>
  <c r="AT88" i="4" s="1"/>
  <c r="BL50" i="27"/>
  <c r="BA48" i="27"/>
  <c r="BK62" i="9"/>
  <c r="BG75" i="101"/>
  <c r="J88" i="101"/>
  <c r="AZ81" i="9"/>
  <c r="BA14" i="4"/>
  <c r="BD78" i="4"/>
  <c r="AN79" i="4"/>
  <c r="BL79" i="4"/>
  <c r="BH80" i="4"/>
  <c r="BK28" i="4"/>
  <c r="BE40" i="4"/>
  <c r="BA41" i="4"/>
  <c r="BA45" i="4" s="1"/>
  <c r="BG50" i="4"/>
  <c r="BB55" i="4"/>
  <c r="P72" i="4"/>
  <c r="BK87" i="4"/>
  <c r="BF28" i="29"/>
  <c r="BF78" i="29"/>
  <c r="BJ78" i="34"/>
  <c r="BJ40" i="34"/>
  <c r="BA37" i="34"/>
  <c r="BC27" i="9"/>
  <c r="F17" i="9"/>
  <c r="BC11" i="9"/>
  <c r="D26" i="9"/>
  <c r="BD64" i="9"/>
  <c r="BI73" i="9"/>
  <c r="K88" i="101"/>
  <c r="BH75" i="101"/>
  <c r="D17" i="4"/>
  <c r="BA21" i="4"/>
  <c r="BA24" i="4"/>
  <c r="D80" i="4"/>
  <c r="BE81" i="4"/>
  <c r="D28" i="4"/>
  <c r="P28" i="4"/>
  <c r="AB28" i="4"/>
  <c r="AN28" i="4"/>
  <c r="BL28" i="4"/>
  <c r="BA48" i="4"/>
  <c r="BK63" i="4"/>
  <c r="R88" i="4"/>
  <c r="BL80" i="27"/>
  <c r="BA74" i="27"/>
  <c r="BA22" i="28"/>
  <c r="BG28" i="28"/>
  <c r="BB61" i="9"/>
  <c r="L88" i="101"/>
  <c r="BI75" i="101"/>
  <c r="X88" i="101"/>
  <c r="AJ88" i="101"/>
  <c r="BG76" i="9"/>
  <c r="BJ85" i="9"/>
  <c r="BA85" i="9" s="1"/>
  <c r="BA87" i="9" s="1"/>
  <c r="BB92" i="9"/>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D84" i="35" s="1"/>
  <c r="D88" i="35" s="1"/>
  <c r="D105" i="35" s="1"/>
  <c r="D106" i="35" s="1"/>
  <c r="D108" i="35" s="1"/>
  <c r="BJ78" i="35"/>
  <c r="BJ28" i="35"/>
  <c r="BK17" i="27"/>
  <c r="BA53" i="27"/>
  <c r="BC78" i="27"/>
  <c r="AB28" i="28"/>
  <c r="AB78" i="28"/>
  <c r="BL28" i="28"/>
  <c r="BL78" i="28"/>
  <c r="BL84" i="28" s="1"/>
  <c r="BL88" i="28" s="1"/>
  <c r="BA27" i="28"/>
  <c r="BA54" i="28"/>
  <c r="BA59" i="28"/>
  <c r="E88"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97" i="29" s="1"/>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A87" i="27" s="1"/>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D72" i="29"/>
  <c r="BA66" i="29"/>
  <c r="BA71" i="29"/>
  <c r="AB77" i="29"/>
  <c r="G84" i="29"/>
  <c r="G88" i="29" s="1"/>
  <c r="BA86" i="29"/>
  <c r="BA87" i="29" s="1"/>
  <c r="BA24" i="30"/>
  <c r="BC55" i="30"/>
  <c r="BD81" i="34"/>
  <c r="AQ88" i="34"/>
  <c r="BA71" i="35"/>
  <c r="BD17" i="27"/>
  <c r="P78" i="27"/>
  <c r="BK78" i="27"/>
  <c r="BD80" i="27"/>
  <c r="BI45" i="27"/>
  <c r="BD50" i="27"/>
  <c r="AN55" i="27"/>
  <c r="BA56" i="27"/>
  <c r="AN77" i="27"/>
  <c r="BA86" i="27"/>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B81" i="27"/>
  <c r="BC36" i="27"/>
  <c r="BG40" i="27"/>
  <c r="BA43" i="27"/>
  <c r="BA51" i="27"/>
  <c r="BC63" i="27"/>
  <c r="BA68" i="27"/>
  <c r="V88" i="27"/>
  <c r="AZ106" i="28"/>
  <c r="AZ108" i="28" s="1"/>
  <c r="BF78" i="28"/>
  <c r="AB81" i="28"/>
  <c r="BD50" i="28"/>
  <c r="BA52" i="28"/>
  <c r="BF63" i="28"/>
  <c r="BA68" i="28"/>
  <c r="BA30" i="29"/>
  <c r="BA48" i="29"/>
  <c r="BB50" i="29"/>
  <c r="BA53" i="29"/>
  <c r="BA76" i="29"/>
  <c r="BA14" i="30"/>
  <c r="BE28" i="30"/>
  <c r="BA43" i="30"/>
  <c r="BA62" i="31"/>
  <c r="BB63" i="31"/>
  <c r="BF17" i="27"/>
  <c r="AN78" i="27"/>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BC79" i="31"/>
  <c r="AV84" i="31"/>
  <c r="AV88" i="31" s="1"/>
  <c r="D78" i="28"/>
  <c r="P78" i="28"/>
  <c r="P84" i="28" s="1"/>
  <c r="P88" i="28" s="1"/>
  <c r="P105" i="28" s="1"/>
  <c r="P106" i="28" s="1"/>
  <c r="P108" i="28" s="1"/>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I84" i="34" s="1"/>
  <c r="BI88" i="34" s="1"/>
  <c r="BB40" i="34"/>
  <c r="BB55" i="34"/>
  <c r="BI63" i="34"/>
  <c r="BA69" i="34"/>
  <c r="N84" i="34"/>
  <c r="N88" i="34" s="1"/>
  <c r="Z84" i="34"/>
  <c r="Z88" i="34" s="1"/>
  <c r="AL84" i="34"/>
  <c r="AL88" i="34" s="1"/>
  <c r="AX84" i="34"/>
  <c r="AX88" i="34" s="1"/>
  <c r="BB97" i="34"/>
  <c r="BF17" i="35"/>
  <c r="BA23" i="35"/>
  <c r="BA27" i="35"/>
  <c r="BH36" i="35"/>
  <c r="BA39" i="35"/>
  <c r="BA40" i="35" s="1"/>
  <c r="BA70" i="35"/>
  <c r="E84" i="35"/>
  <c r="E88" i="35" s="1"/>
  <c r="BH17" i="31"/>
  <c r="BA11" i="31"/>
  <c r="BA13" i="31"/>
  <c r="BG78" i="27"/>
  <c r="BB78" i="28"/>
  <c r="BI78" i="29"/>
  <c r="BI84" i="29" s="1"/>
  <c r="BI88" i="29" s="1"/>
  <c r="BF81" i="30"/>
  <c r="BG40" i="30"/>
  <c r="BE45" i="30"/>
  <c r="BB63" i="30"/>
  <c r="BA75" i="30"/>
  <c r="BC28" i="34"/>
  <c r="BC78" i="34"/>
  <c r="AB80" i="34"/>
  <c r="BL80" i="34"/>
  <c r="BC36" i="34"/>
  <c r="D63" i="34"/>
  <c r="BA62" i="34"/>
  <c r="BB78" i="35"/>
  <c r="BL36" i="35"/>
  <c r="D63" i="31"/>
  <c r="BA74" i="31"/>
  <c r="BA29" i="27"/>
  <c r="BH78" i="27"/>
  <c r="BA21" i="28"/>
  <c r="BA91" i="28"/>
  <c r="BJ78" i="29"/>
  <c r="BG78" i="30"/>
  <c r="BC79" i="30"/>
  <c r="BK80" i="30"/>
  <c r="BG81" i="30"/>
  <c r="BG55" i="30"/>
  <c r="D77" i="30"/>
  <c r="AP84" i="30"/>
  <c r="AP88" i="30" s="1"/>
  <c r="BC78" i="30"/>
  <c r="AB17" i="34"/>
  <c r="BD28" i="34"/>
  <c r="AN80" i="34"/>
  <c r="D81" i="34"/>
  <c r="D84" i="34" s="1"/>
  <c r="D88" i="34" s="1"/>
  <c r="D105" i="34" s="1"/>
  <c r="BA27" i="34"/>
  <c r="BA42" i="34"/>
  <c r="BA47" i="34"/>
  <c r="BB50" i="34"/>
  <c r="AN72" i="34"/>
  <c r="AN78" i="34"/>
  <c r="BA13" i="35"/>
  <c r="BA24" i="35"/>
  <c r="BA62" i="35"/>
  <c r="BA51" i="36"/>
  <c r="BF72" i="36"/>
  <c r="D77" i="36"/>
  <c r="BD78" i="28"/>
  <c r="BC79" i="28"/>
  <c r="BC84" i="28" s="1"/>
  <c r="BC88" i="28" s="1"/>
  <c r="BB80" i="28"/>
  <c r="BA20" i="29"/>
  <c r="BA73" i="29"/>
  <c r="BK78" i="29"/>
  <c r="BK84" i="29" s="1"/>
  <c r="BK88" i="29" s="1"/>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E84" i="28" s="1"/>
  <c r="BE88" i="28" s="1"/>
  <c r="BC40" i="29"/>
  <c r="D78" i="29"/>
  <c r="D84" i="29" s="1"/>
  <c r="D88" i="29" s="1"/>
  <c r="D105" i="29" s="1"/>
  <c r="D106" i="29" s="1"/>
  <c r="D108" i="29" s="1"/>
  <c r="P78" i="29"/>
  <c r="P84" i="29" s="1"/>
  <c r="P88" i="29" s="1"/>
  <c r="P105" i="29" s="1"/>
  <c r="AB78" i="29"/>
  <c r="AN78" i="29"/>
  <c r="AN84" i="29" s="1"/>
  <c r="AN88" i="29" s="1"/>
  <c r="AN105" i="29" s="1"/>
  <c r="AN106" i="29" s="1"/>
  <c r="AN108" i="29" s="1"/>
  <c r="BL78" i="29"/>
  <c r="D78" i="30"/>
  <c r="D84" i="30" s="1"/>
  <c r="D88" i="30" s="1"/>
  <c r="D105" i="30" s="1"/>
  <c r="D106" i="30" s="1"/>
  <c r="D108" i="30" s="1"/>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J17" i="35"/>
  <c r="BA33" i="35"/>
  <c r="AB40" i="35"/>
  <c r="BL40" i="35"/>
  <c r="BK45" i="35"/>
  <c r="BJ63" i="35"/>
  <c r="BG63" i="35"/>
  <c r="BA15" i="33"/>
  <c r="P78" i="30"/>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AB78" i="30"/>
  <c r="AB84" i="30" s="1"/>
  <c r="AB88" i="30" s="1"/>
  <c r="AB105" i="30" s="1"/>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A36" i="35" s="1"/>
  <c r="BE80" i="36"/>
  <c r="BJ80" i="36"/>
  <c r="BA33" i="36"/>
  <c r="BA56" i="36"/>
  <c r="BE63" i="36"/>
  <c r="BE77" i="36"/>
  <c r="BA73" i="36"/>
  <c r="BA70" i="31"/>
  <c r="BJ45" i="32"/>
  <c r="BJ78" i="32"/>
  <c r="AN78" i="30"/>
  <c r="AN84" i="30" s="1"/>
  <c r="AN88" i="30" s="1"/>
  <c r="AN105" i="30" s="1"/>
  <c r="BL78" i="30"/>
  <c r="BL84" i="30" s="1"/>
  <c r="BL88" i="30" s="1"/>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I17" i="31"/>
  <c r="BF78" i="31"/>
  <c r="BA25" i="31"/>
  <c r="D81" i="31"/>
  <c r="BJ81" i="31"/>
  <c r="BA29" i="31"/>
  <c r="BG72" i="31"/>
  <c r="BA15" i="32"/>
  <c r="BA20" i="32"/>
  <c r="P36" i="32"/>
  <c r="BK36" i="32"/>
  <c r="BA32" i="32"/>
  <c r="BA38" i="32"/>
  <c r="BH72" i="33"/>
  <c r="BA21" i="34"/>
  <c r="BA74" i="34"/>
  <c r="BA11" i="35"/>
  <c r="AN78" i="35"/>
  <c r="AN84" i="35" s="1"/>
  <c r="AN88" i="35" s="1"/>
  <c r="AN105" i="35" s="1"/>
  <c r="AN106" i="35" s="1"/>
  <c r="AN108" i="35" s="1"/>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E78" i="34"/>
  <c r="BA85" i="34"/>
  <c r="BA87" i="34" s="1"/>
  <c r="BF80" i="35"/>
  <c r="BB45" i="35"/>
  <c r="BD50" i="35"/>
  <c r="BK55" i="35"/>
  <c r="BA53" i="35"/>
  <c r="BB63" i="35"/>
  <c r="BA73" i="35"/>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D79" i="31"/>
  <c r="BJ79" i="31"/>
  <c r="BH80" i="31"/>
  <c r="BA27" i="31"/>
  <c r="BG28" i="31"/>
  <c r="D45" i="31"/>
  <c r="BG63" i="31"/>
  <c r="BA61" i="31"/>
  <c r="BC72" i="31"/>
  <c r="BA73" i="3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47"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Y88" i="33"/>
  <c r="AB78" i="31"/>
  <c r="P79" i="31"/>
  <c r="BD78" i="32"/>
  <c r="BD84" i="32" s="1"/>
  <c r="BD88" i="32" s="1"/>
  <c r="AN79" i="32"/>
  <c r="AN84" i="32" s="1"/>
  <c r="AN88" i="32" s="1"/>
  <c r="AN105" i="32" s="1"/>
  <c r="AN106" i="32" s="1"/>
  <c r="AN108" i="32" s="1"/>
  <c r="BL79" i="32"/>
  <c r="BD81" i="32"/>
  <c r="BG36" i="32"/>
  <c r="BG45" i="32"/>
  <c r="BB50" i="32"/>
  <c r="BA56" i="32"/>
  <c r="BH72" i="32"/>
  <c r="BA71" i="32"/>
  <c r="BA73" i="32"/>
  <c r="BA77" i="32" s="1"/>
  <c r="BA86" i="32"/>
  <c r="AN28" i="33"/>
  <c r="BA32" i="33"/>
  <c r="BA41" i="33"/>
  <c r="BA67" i="33"/>
  <c r="M88" i="33"/>
  <c r="Z88" i="33"/>
  <c r="L91" i="12"/>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N88" i="33"/>
  <c r="BI87" i="33"/>
  <c r="BI87" i="9" s="1"/>
  <c r="BL33" i="115"/>
  <c r="BO128" i="115"/>
  <c r="BF78" i="32"/>
  <c r="BB79" i="32"/>
  <c r="P80" i="32"/>
  <c r="BF81" i="32"/>
  <c r="BA51" i="32"/>
  <c r="BA55" i="32" s="1"/>
  <c r="BH63" i="32"/>
  <c r="BA68" i="32"/>
  <c r="BC78" i="33"/>
  <c r="BG81" i="33"/>
  <c r="AN36" i="33"/>
  <c r="BA39" i="33"/>
  <c r="P55" i="33"/>
  <c r="BJ63" i="33"/>
  <c r="BA60" i="33"/>
  <c r="BF72" i="33"/>
  <c r="BA65" i="33"/>
  <c r="BD19" i="115"/>
  <c r="BD69" i="115"/>
  <c r="BK103" i="115"/>
  <c r="BB17" i="33"/>
  <c r="BA29" i="33"/>
  <c r="BB72" i="33"/>
  <c r="BA42" i="101"/>
  <c r="BA60" i="101"/>
  <c r="N66" i="13"/>
  <c r="P29" i="13"/>
  <c r="BD12" i="115"/>
  <c r="AS170" i="115"/>
  <c r="BD47" i="115"/>
  <c r="BO68" i="115"/>
  <c r="BM83" i="115"/>
  <c r="BO143" i="115"/>
  <c r="P22" i="22"/>
  <c r="Q46" i="22"/>
  <c r="BB55" i="32"/>
  <c r="BB50" i="33"/>
  <c r="BA24" i="101"/>
  <c r="I66" i="13"/>
  <c r="BD17" i="115"/>
  <c r="BD20" i="115"/>
  <c r="S38" i="115"/>
  <c r="BD57" i="115"/>
  <c r="AE63" i="115"/>
  <c r="BD87" i="115"/>
  <c r="BK168" i="115"/>
  <c r="BL168" i="115"/>
  <c r="BA91" i="32"/>
  <c r="BA39" i="101"/>
  <c r="BA57" i="101"/>
  <c r="BL28" i="115"/>
  <c r="AE33" i="115"/>
  <c r="BK98" i="115"/>
  <c r="BL98" i="115"/>
  <c r="U51" i="23"/>
  <c r="BA20" i="33"/>
  <c r="BA73" i="33"/>
  <c r="BK78" i="33"/>
  <c r="BK84" i="33" s="1"/>
  <c r="BK88" i="33" s="1"/>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P106" i="33" s="1"/>
  <c r="P108"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A46" i="32"/>
  <c r="BJ87" i="33"/>
  <c r="BJ87" i="9" s="1"/>
  <c r="E91" i="12"/>
  <c r="BA15" i="101"/>
  <c r="BA33" i="101"/>
  <c r="BA51" i="101"/>
  <c r="Y170" i="115"/>
  <c r="AL170" i="115"/>
  <c r="AY170" i="115"/>
  <c r="S28" i="115"/>
  <c r="BD32" i="115"/>
  <c r="BK93" i="115"/>
  <c r="BL93" i="115"/>
  <c r="BD133" i="115"/>
  <c r="BK87" i="33"/>
  <c r="BB97" i="33"/>
  <c r="BA29" i="101"/>
  <c r="BA47" i="101"/>
  <c r="BA65" i="101"/>
  <c r="BA69" i="101"/>
  <c r="M170" i="115"/>
  <c r="Z170" i="115"/>
  <c r="AM170" i="115"/>
  <c r="AQ23" i="115"/>
  <c r="BD35" i="115"/>
  <c r="BD41" i="115"/>
  <c r="BD49" i="115"/>
  <c r="BD130" i="115"/>
  <c r="BD145" i="115"/>
  <c r="BL163" i="115"/>
  <c r="AN87" i="33"/>
  <c r="BL87" i="33"/>
  <c r="BL87" i="9" s="1"/>
  <c r="BC97" i="33"/>
  <c r="I91" i="12"/>
  <c r="N79" i="12"/>
  <c r="BA48" i="101"/>
  <c r="BA66" i="101"/>
  <c r="G66" i="13"/>
  <c r="P65" i="13"/>
  <c r="P66" i="13" s="1"/>
  <c r="N170" i="115"/>
  <c r="AA170" i="115"/>
  <c r="AE23" i="115"/>
  <c r="BD30" i="115"/>
  <c r="BD129" i="115"/>
  <c r="BD144" i="115"/>
  <c r="D170" i="115"/>
  <c r="F170" i="115" s="1"/>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H35" i="22"/>
  <c r="J47" i="22"/>
  <c r="U30" i="23"/>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U32" i="22"/>
  <c r="C46" i="124" s="1"/>
  <c r="F46" i="124" s="1"/>
  <c r="L33" i="22"/>
  <c r="L35" i="22"/>
  <c r="U38" i="22"/>
  <c r="L39" i="22"/>
  <c r="I45" i="22"/>
  <c r="H41" i="22"/>
  <c r="D42" i="22"/>
  <c r="F15" i="117" s="1"/>
  <c r="U50" i="23"/>
  <c r="U39" i="60"/>
  <c r="V49" i="60"/>
  <c r="U68" i="22"/>
  <c r="U71" i="60"/>
  <c r="U32" i="62"/>
  <c r="U37" i="62"/>
  <c r="V37" i="22"/>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P50" i="22"/>
  <c r="L53" i="22"/>
  <c r="L55" i="22" s="1"/>
  <c r="N65" i="22"/>
  <c r="L45" i="23"/>
  <c r="U44" i="23"/>
  <c r="V44" i="22"/>
  <c r="V49" i="22" s="1"/>
  <c r="U23" i="60"/>
  <c r="L40" i="60"/>
  <c r="H65" i="61"/>
  <c r="U59" i="61"/>
  <c r="H59" i="22"/>
  <c r="P9" i="22"/>
  <c r="L21" i="22"/>
  <c r="N46" i="22"/>
  <c r="H24" i="22"/>
  <c r="I48" i="22"/>
  <c r="M45" i="22"/>
  <c r="V47" i="23"/>
  <c r="U39" i="23"/>
  <c r="L65" i="23"/>
  <c r="L59" i="22"/>
  <c r="U61" i="23"/>
  <c r="W46" i="63"/>
  <c r="W28" i="63"/>
  <c r="W40" i="63" s="1"/>
  <c r="D28" i="22"/>
  <c r="Q47" i="22"/>
  <c r="H87" i="102"/>
  <c r="H44" i="22"/>
  <c r="N45" i="22"/>
  <c r="U41" i="23"/>
  <c r="U45" i="23" s="1"/>
  <c r="V41" i="22"/>
  <c r="V45" i="23"/>
  <c r="H47" i="23"/>
  <c r="H45" i="23"/>
  <c r="U64" i="60"/>
  <c r="H64" i="22"/>
  <c r="U20" i="62"/>
  <c r="V20" i="22"/>
  <c r="W46" i="62"/>
  <c r="W52" i="62" s="1"/>
  <c r="W56" i="62" s="1"/>
  <c r="V28" i="67"/>
  <c r="V40" i="67" s="1"/>
  <c r="V46" i="67"/>
  <c r="U21" i="67"/>
  <c r="D45" i="67"/>
  <c r="D48" i="67"/>
  <c r="U59" i="67"/>
  <c r="H65" i="67"/>
  <c r="H20" i="22"/>
  <c r="E47" i="22"/>
  <c r="R47" i="22"/>
  <c r="L44"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P54" i="22"/>
  <c r="P55" i="22" s="1"/>
  <c r="E65" i="22"/>
  <c r="U24" i="23"/>
  <c r="V24" i="22"/>
  <c r="U24" i="22" s="1"/>
  <c r="C41" i="124" s="1"/>
  <c r="F41" i="124" s="1"/>
  <c r="H40" i="23"/>
  <c r="U27" i="22"/>
  <c r="U33" i="23"/>
  <c r="L46" i="60"/>
  <c r="L52" i="60" s="1"/>
  <c r="L56" i="60" s="1"/>
  <c r="L72" i="60" s="1"/>
  <c r="L73" i="60" s="1"/>
  <c r="L75" i="60" s="1"/>
  <c r="U25" i="61"/>
  <c r="U47" i="61" s="1"/>
  <c r="V47" i="61"/>
  <c r="V25" i="22"/>
  <c r="V47" i="22" s="1"/>
  <c r="N48" i="22"/>
  <c r="T49" i="22"/>
  <c r="P30" i="22"/>
  <c r="R45" i="22"/>
  <c r="U43" i="22"/>
  <c r="F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H73" i="62" s="1"/>
  <c r="H75"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U26" i="63"/>
  <c r="U23" i="64"/>
  <c r="L47" i="64"/>
  <c r="D49" i="64"/>
  <c r="U61" i="64"/>
  <c r="L46" i="65"/>
  <c r="L52" i="65" s="1"/>
  <c r="L56" i="65" s="1"/>
  <c r="L72" i="65" s="1"/>
  <c r="L28" i="65"/>
  <c r="L40" i="65" s="1"/>
  <c r="R56" i="65"/>
  <c r="P46" i="66"/>
  <c r="P52" i="66" s="1"/>
  <c r="D46" i="67"/>
  <c r="D28" i="67"/>
  <c r="D40" i="67" s="1"/>
  <c r="U36" i="67"/>
  <c r="U56" i="102"/>
  <c r="W49" i="65"/>
  <c r="U27" i="65"/>
  <c r="U49" i="65"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D65" i="63"/>
  <c r="D48" i="64"/>
  <c r="V65" i="64"/>
  <c r="L73" i="65"/>
  <c r="L75" i="65" s="1"/>
  <c r="W46" i="65"/>
  <c r="W52" i="65" s="1"/>
  <c r="D65" i="66"/>
  <c r="U59" i="66"/>
  <c r="U65" i="66" s="1"/>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W52" i="66" s="1"/>
  <c r="W56" i="66" s="1"/>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20" i="102"/>
  <c r="U46" i="102"/>
  <c r="O21" i="16"/>
  <c r="V28" i="64"/>
  <c r="V40" i="64" s="1"/>
  <c r="V28" i="66"/>
  <c r="V40" i="66" s="1"/>
  <c r="U61" i="67"/>
  <c r="U50" i="68"/>
  <c r="U19" i="69"/>
  <c r="L48" i="69"/>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H36" i="14"/>
  <c r="L19" i="16"/>
  <c r="L21" i="16" s="1"/>
  <c r="L28" i="16"/>
  <c r="H44" i="14"/>
  <c r="R11" i="12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5" i="117"/>
  <c r="J51" i="117"/>
  <c r="D43" i="117"/>
  <c r="J42" i="117"/>
  <c r="J48" i="117"/>
  <c r="J44" i="117"/>
  <c r="J52" i="117"/>
  <c r="U60" i="22" l="1"/>
  <c r="U59" i="22"/>
  <c r="U65" i="63"/>
  <c r="U63" i="22"/>
  <c r="V65" i="22"/>
  <c r="BA97" i="36"/>
  <c r="BA93" i="9"/>
  <c r="BA91" i="9"/>
  <c r="BA92" i="9"/>
  <c r="D52" i="68"/>
  <c r="D56" i="68" s="1"/>
  <c r="BC84" i="33"/>
  <c r="BC88" i="33" s="1"/>
  <c r="P84" i="36"/>
  <c r="P88" i="36" s="1"/>
  <c r="P105" i="36" s="1"/>
  <c r="AM84" i="9"/>
  <c r="AM88" i="9" s="1"/>
  <c r="BB84" i="35"/>
  <c r="BB88" i="35" s="1"/>
  <c r="BJ84" i="28"/>
  <c r="BJ88" i="28" s="1"/>
  <c r="AB84" i="28"/>
  <c r="AB88" i="28" s="1"/>
  <c r="AB105" i="28" s="1"/>
  <c r="AB106" i="28" s="1"/>
  <c r="AB108" i="28" s="1"/>
  <c r="D84" i="28"/>
  <c r="D88" i="28" s="1"/>
  <c r="D105" i="28" s="1"/>
  <c r="AN84" i="27"/>
  <c r="AN88" i="27" s="1"/>
  <c r="AN105" i="27" s="1"/>
  <c r="AN106" i="27" s="1"/>
  <c r="AN108" i="27" s="1"/>
  <c r="BK84" i="27"/>
  <c r="BK88" i="27" s="1"/>
  <c r="BF84" i="27"/>
  <c r="BF88" i="27" s="1"/>
  <c r="P65" i="22"/>
  <c r="L52" i="69"/>
  <c r="L56" i="69" s="1"/>
  <c r="L72" i="69" s="1"/>
  <c r="L73" i="69" s="1"/>
  <c r="L75" i="69" s="1"/>
  <c r="U19" i="22"/>
  <c r="U33" i="22"/>
  <c r="C47" i="124" s="1"/>
  <c r="F47" i="124" s="1"/>
  <c r="W49" i="22"/>
  <c r="L65" i="22"/>
  <c r="P88" i="102"/>
  <c r="V48" i="22"/>
  <c r="P52" i="68"/>
  <c r="P56" i="68" s="1"/>
  <c r="P72" i="68" s="1"/>
  <c r="P73" i="68" s="1"/>
  <c r="P75" i="68" s="1"/>
  <c r="U49" i="68"/>
  <c r="H48" i="22"/>
  <c r="L28" i="22"/>
  <c r="W47" i="22"/>
  <c r="W52" i="67"/>
  <c r="W56" i="67" s="1"/>
  <c r="V52" i="67"/>
  <c r="V56" i="67" s="1"/>
  <c r="BD128" i="115"/>
  <c r="BD158" i="115"/>
  <c r="BD73" i="115"/>
  <c r="BD33" i="115"/>
  <c r="BD38" i="115"/>
  <c r="BN170" i="115"/>
  <c r="BD28" i="115"/>
  <c r="BD83" i="115"/>
  <c r="BD93" i="115"/>
  <c r="BD53" i="115"/>
  <c r="AQ170" i="115"/>
  <c r="BD143" i="115"/>
  <c r="BD68" i="115"/>
  <c r="BD78" i="115"/>
  <c r="BD113" i="115"/>
  <c r="BD48" i="115"/>
  <c r="BD170" i="115" s="1"/>
  <c r="BD103" i="115"/>
  <c r="BD88" i="115"/>
  <c r="BD118" i="115"/>
  <c r="BD98" i="115"/>
  <c r="BD18" i="115"/>
  <c r="BH170" i="115"/>
  <c r="BD63" i="115"/>
  <c r="BD163" i="115"/>
  <c r="BD58" i="115"/>
  <c r="BK170" i="115"/>
  <c r="BL170" i="115"/>
  <c r="BO170" i="115"/>
  <c r="BD43" i="115"/>
  <c r="BJ170" i="115"/>
  <c r="N91" i="12"/>
  <c r="BA47" i="9"/>
  <c r="BB84" i="33"/>
  <c r="BB88" i="33" s="1"/>
  <c r="BL55" i="9"/>
  <c r="AB97" i="9"/>
  <c r="BA63" i="33"/>
  <c r="BI84" i="33"/>
  <c r="BI88" i="33" s="1"/>
  <c r="BA50" i="32"/>
  <c r="BF84" i="32"/>
  <c r="BF88" i="32" s="1"/>
  <c r="BA63" i="32"/>
  <c r="BA96" i="9"/>
  <c r="BA95" i="9"/>
  <c r="BA72" i="32"/>
  <c r="BA97" i="32"/>
  <c r="BL84" i="32"/>
  <c r="BL88" i="32" s="1"/>
  <c r="BA45" i="32"/>
  <c r="BK84" i="31"/>
  <c r="BA31" i="9"/>
  <c r="C18" i="124" s="1"/>
  <c r="E18" i="124" s="1"/>
  <c r="BA40" i="31"/>
  <c r="BJ45" i="9"/>
  <c r="BA42" i="9"/>
  <c r="BK45" i="9"/>
  <c r="BC84" i="31"/>
  <c r="BC88" i="31" s="1"/>
  <c r="BD84" i="31"/>
  <c r="BD88" i="31" s="1"/>
  <c r="AN106" i="31"/>
  <c r="AN108" i="31" s="1"/>
  <c r="BA66" i="9"/>
  <c r="C27" i="124" s="1"/>
  <c r="F27" i="124" s="1"/>
  <c r="P106" i="36"/>
  <c r="P108" i="36" s="1"/>
  <c r="BJ84" i="35"/>
  <c r="BJ88" i="35" s="1"/>
  <c r="BB84" i="30"/>
  <c r="BB88" i="30" s="1"/>
  <c r="AN106" i="30"/>
  <c r="AN108" i="30" s="1"/>
  <c r="P106" i="29"/>
  <c r="P108" i="29" s="1"/>
  <c r="BA55" i="31"/>
  <c r="BA77" i="31"/>
  <c r="BD88" i="101"/>
  <c r="BA63" i="31"/>
  <c r="BH84" i="31"/>
  <c r="BH88" i="31" s="1"/>
  <c r="L72" i="66"/>
  <c r="L73" i="66" s="1"/>
  <c r="L75" i="66" s="1"/>
  <c r="V52" i="66"/>
  <c r="V56" i="66" s="1"/>
  <c r="U22" i="22"/>
  <c r="C40" i="124" s="1"/>
  <c r="F40" i="124" s="1"/>
  <c r="L72" i="64"/>
  <c r="L73" i="64" s="1"/>
  <c r="L75" i="64" s="1"/>
  <c r="P72" i="62"/>
  <c r="P73" i="62" s="1"/>
  <c r="P75" i="62" s="1"/>
  <c r="D88" i="102"/>
  <c r="W65" i="22"/>
  <c r="L72" i="61"/>
  <c r="L73" i="61" s="1"/>
  <c r="L75" i="61" s="1"/>
  <c r="E52" i="22"/>
  <c r="E56" i="22" s="1"/>
  <c r="U20" i="22"/>
  <c r="V52" i="23"/>
  <c r="V56" i="23" s="1"/>
  <c r="V88" i="102"/>
  <c r="L48" i="22"/>
  <c r="BL45" i="9"/>
  <c r="BA58" i="9"/>
  <c r="BA72" i="31"/>
  <c r="D84" i="31"/>
  <c r="D88" i="31" s="1"/>
  <c r="D105" i="31" s="1"/>
  <c r="D106" i="31" s="1"/>
  <c r="D108" i="31" s="1"/>
  <c r="I84" i="9"/>
  <c r="I88" i="9" s="1"/>
  <c r="AN84" i="36"/>
  <c r="AN88" i="36" s="1"/>
  <c r="AN105" i="36" s="1"/>
  <c r="AN106" i="36" s="1"/>
  <c r="AN108" i="36" s="1"/>
  <c r="BA81" i="36"/>
  <c r="BA77" i="36"/>
  <c r="BD55" i="9"/>
  <c r="BH40" i="9"/>
  <c r="BF84" i="36"/>
  <c r="BF88" i="36" s="1"/>
  <c r="BC84" i="36"/>
  <c r="BC88" i="36" s="1"/>
  <c r="BG84" i="35"/>
  <c r="BG88" i="35" s="1"/>
  <c r="BK55" i="9"/>
  <c r="BL84" i="35"/>
  <c r="BL88" i="35" s="1"/>
  <c r="BC40" i="9"/>
  <c r="BA50" i="35"/>
  <c r="BA77" i="35"/>
  <c r="BC80" i="9"/>
  <c r="D55" i="9"/>
  <c r="BD84" i="35"/>
  <c r="BD88" i="35" s="1"/>
  <c r="BK84" i="35"/>
  <c r="BK88" i="35" s="1"/>
  <c r="BA79" i="35"/>
  <c r="BC84" i="35"/>
  <c r="BC88" i="35" s="1"/>
  <c r="BH36" i="9"/>
  <c r="BE88" i="101"/>
  <c r="BA80" i="35"/>
  <c r="BC45" i="9"/>
  <c r="AN84" i="34"/>
  <c r="AN88" i="34" s="1"/>
  <c r="AN105" i="34" s="1"/>
  <c r="AN106" i="34" s="1"/>
  <c r="AN108" i="34" s="1"/>
  <c r="BA62" i="9"/>
  <c r="BL84" i="34"/>
  <c r="BL88" i="34" s="1"/>
  <c r="BA52" i="9"/>
  <c r="BL88" i="101"/>
  <c r="BA55" i="34"/>
  <c r="BJ79" i="9"/>
  <c r="BA97" i="34"/>
  <c r="BA17" i="34"/>
  <c r="BA77" i="34"/>
  <c r="BG55" i="9"/>
  <c r="BJ55" i="9"/>
  <c r="BI79" i="9"/>
  <c r="BA63" i="34"/>
  <c r="BC84" i="34"/>
  <c r="BC88" i="34" s="1"/>
  <c r="BA40" i="34"/>
  <c r="BA50" i="34"/>
  <c r="BA79" i="34"/>
  <c r="BJ84" i="34"/>
  <c r="BJ88" i="34" s="1"/>
  <c r="BA45" i="34"/>
  <c r="AO84" i="9"/>
  <c r="AO88" i="9" s="1"/>
  <c r="BA94" i="9"/>
  <c r="BA57" i="9"/>
  <c r="C24" i="124" s="1"/>
  <c r="E24" i="124" s="1"/>
  <c r="BA82" i="9"/>
  <c r="AS84" i="9"/>
  <c r="AS88" i="9" s="1"/>
  <c r="BC84" i="30"/>
  <c r="BC88" i="30" s="1"/>
  <c r="BA45" i="30"/>
  <c r="BJ84" i="30"/>
  <c r="BJ88" i="30" s="1"/>
  <c r="BE80" i="9"/>
  <c r="BI50" i="9"/>
  <c r="AG84" i="9"/>
  <c r="AG88" i="9" s="1"/>
  <c r="BA37" i="9"/>
  <c r="C20" i="124" s="1"/>
  <c r="E20" i="124" s="1"/>
  <c r="BA20" i="9"/>
  <c r="C12" i="124" s="1"/>
  <c r="E12" i="124" s="1"/>
  <c r="BA24" i="9"/>
  <c r="BK77" i="9"/>
  <c r="BA49" i="9"/>
  <c r="BA74" i="9"/>
  <c r="BA70" i="9"/>
  <c r="BA35" i="9"/>
  <c r="BA54" i="9"/>
  <c r="BA38" i="9"/>
  <c r="BA68" i="9"/>
  <c r="C29" i="124" s="1"/>
  <c r="F29" i="124" s="1"/>
  <c r="BA75" i="9"/>
  <c r="BH55" i="9"/>
  <c r="P84" i="30"/>
  <c r="P88" i="30" s="1"/>
  <c r="P105" i="30" s="1"/>
  <c r="P106" i="30" s="1"/>
  <c r="P108" i="30" s="1"/>
  <c r="BE84" i="30"/>
  <c r="BE88" i="30" s="1"/>
  <c r="BA61" i="9"/>
  <c r="BA30" i="9"/>
  <c r="C17" i="124" s="1"/>
  <c r="BK88" i="101"/>
  <c r="BA48" i="9"/>
  <c r="BA44" i="9"/>
  <c r="BA69" i="9"/>
  <c r="BF40" i="9"/>
  <c r="BA23" i="9"/>
  <c r="C14" i="124" s="1"/>
  <c r="F14" i="124" s="1"/>
  <c r="BJ63" i="9"/>
  <c r="BA27" i="9"/>
  <c r="BA39" i="9"/>
  <c r="BA71" i="9"/>
  <c r="BA76" i="9"/>
  <c r="BH88" i="101"/>
  <c r="BA41" i="9"/>
  <c r="C21" i="124" s="1"/>
  <c r="E21" i="124" s="1"/>
  <c r="BA50" i="30"/>
  <c r="BB81" i="9"/>
  <c r="BK80" i="9"/>
  <c r="BA26" i="9"/>
  <c r="BL77" i="9"/>
  <c r="BA77" i="30"/>
  <c r="BA97" i="30"/>
  <c r="BA28" i="30"/>
  <c r="BA81" i="30"/>
  <c r="BA78" i="30"/>
  <c r="BA22" i="9"/>
  <c r="C13" i="124" s="1"/>
  <c r="BA33" i="9"/>
  <c r="BA67" i="9"/>
  <c r="C28" i="124" s="1"/>
  <c r="F28" i="124" s="1"/>
  <c r="BA43" i="9"/>
  <c r="BG40" i="9"/>
  <c r="BF50" i="9"/>
  <c r="BB63" i="9"/>
  <c r="BK36" i="9"/>
  <c r="BI80" i="9"/>
  <c r="BC72" i="9"/>
  <c r="BH84" i="29"/>
  <c r="BH88" i="29" s="1"/>
  <c r="BA29" i="9"/>
  <c r="C16" i="124" s="1"/>
  <c r="F16" i="124" s="1"/>
  <c r="BA83" i="9"/>
  <c r="BA60" i="9"/>
  <c r="BA65" i="9"/>
  <c r="C26" i="124" s="1"/>
  <c r="E26" i="124" s="1"/>
  <c r="BF45" i="9"/>
  <c r="BE84" i="29"/>
  <c r="BE88" i="29" s="1"/>
  <c r="BA80" i="29"/>
  <c r="BF36" i="9"/>
  <c r="BE50" i="9"/>
  <c r="BB45" i="9"/>
  <c r="BC28" i="9"/>
  <c r="BA55" i="29"/>
  <c r="BG81" i="9"/>
  <c r="BA72" i="29"/>
  <c r="BB36" i="9"/>
  <c r="BA53" i="9"/>
  <c r="BA63" i="29"/>
  <c r="BA50" i="28"/>
  <c r="BD79" i="9"/>
  <c r="BJ40" i="9"/>
  <c r="BA32" i="9"/>
  <c r="BC50" i="9"/>
  <c r="BD84" i="28"/>
  <c r="BD88" i="28" s="1"/>
  <c r="BF84" i="28"/>
  <c r="BF88" i="28" s="1"/>
  <c r="BA55" i="28"/>
  <c r="BA72" i="28"/>
  <c r="BK84" i="28"/>
  <c r="BK88" i="28" s="1"/>
  <c r="BE72" i="9"/>
  <c r="BC55" i="9"/>
  <c r="BF80" i="9"/>
  <c r="BB84" i="28"/>
  <c r="BB88" i="28" s="1"/>
  <c r="BA17" i="28"/>
  <c r="BL28" i="9"/>
  <c r="BA40" i="28"/>
  <c r="AF84" i="9"/>
  <c r="AF88" i="9" s="1"/>
  <c r="BJ84" i="27"/>
  <c r="BJ88" i="27" s="1"/>
  <c r="BA51" i="9"/>
  <c r="C22" i="124" s="1"/>
  <c r="F22" i="124" s="1"/>
  <c r="BF77" i="9"/>
  <c r="P84" i="27"/>
  <c r="P88" i="27" s="1"/>
  <c r="P105" i="27" s="1"/>
  <c r="P106" i="27" s="1"/>
  <c r="P108" i="27" s="1"/>
  <c r="BI36" i="9"/>
  <c r="BA59" i="9"/>
  <c r="Y84" i="9"/>
  <c r="Y88" i="9" s="1"/>
  <c r="BH81" i="9"/>
  <c r="BE55" i="9"/>
  <c r="BH84" i="27"/>
  <c r="BH88" i="27" s="1"/>
  <c r="BA63" i="27"/>
  <c r="BB80" i="9"/>
  <c r="BA55" i="27"/>
  <c r="BI88" i="101"/>
  <c r="BC88" i="101"/>
  <c r="BJ50" i="9"/>
  <c r="BG88" i="101"/>
  <c r="Z84" i="9"/>
  <c r="Z88" i="9" s="1"/>
  <c r="BD81" i="9"/>
  <c r="BD40" i="9"/>
  <c r="BA34" i="9"/>
  <c r="BL63" i="9"/>
  <c r="BI84" i="27"/>
  <c r="BI88" i="27" s="1"/>
  <c r="BA40" i="27"/>
  <c r="BA72" i="27"/>
  <c r="BL84" i="27"/>
  <c r="BL88" i="27" s="1"/>
  <c r="BB84" i="27"/>
  <c r="BB88" i="27" s="1"/>
  <c r="BA36" i="27"/>
  <c r="BA40" i="4"/>
  <c r="AN97" i="9"/>
  <c r="BA46" i="9"/>
  <c r="BF79" i="9"/>
  <c r="BF88" i="101"/>
  <c r="BA21" i="9"/>
  <c r="BD63" i="9"/>
  <c r="BA56" i="9"/>
  <c r="C23" i="124" s="1"/>
  <c r="F23" i="124" s="1"/>
  <c r="BH63" i="9"/>
  <c r="BB28" i="9"/>
  <c r="AI84" i="9"/>
  <c r="AI88" i="9" s="1"/>
  <c r="BD72" i="9"/>
  <c r="BG36" i="9"/>
  <c r="BK84" i="4"/>
  <c r="BI40" i="9"/>
  <c r="AL84" i="9"/>
  <c r="AL88" i="9" s="1"/>
  <c r="BE17" i="9"/>
  <c r="BE36" i="9"/>
  <c r="P84" i="4"/>
  <c r="P88" i="4" s="1"/>
  <c r="P105" i="4" s="1"/>
  <c r="P106" i="4" s="1"/>
  <c r="P108" i="4" s="1"/>
  <c r="BA14" i="9"/>
  <c r="BA11" i="9"/>
  <c r="BA13" i="9"/>
  <c r="BA17" i="4"/>
  <c r="BE84" i="4"/>
  <c r="BA63" i="4"/>
  <c r="BL36" i="9"/>
  <c r="N84" i="9"/>
  <c r="N88" i="9" s="1"/>
  <c r="BA36" i="4"/>
  <c r="H84" i="9"/>
  <c r="H88" i="9" s="1"/>
  <c r="K84" i="9"/>
  <c r="K88" i="9" s="1"/>
  <c r="U16" i="22"/>
  <c r="BA15" i="9"/>
  <c r="BB17" i="9"/>
  <c r="BK17" i="9"/>
  <c r="BF17" i="9"/>
  <c r="BA17" i="35"/>
  <c r="BJ17" i="9"/>
  <c r="BA16" i="9"/>
  <c r="BH17" i="9"/>
  <c r="BG17" i="9"/>
  <c r="BA17" i="29"/>
  <c r="BD17" i="9"/>
  <c r="BL17" i="9"/>
  <c r="BA17" i="27"/>
  <c r="AK84" i="9"/>
  <c r="AK88" i="9" s="1"/>
  <c r="AA84" i="9"/>
  <c r="AA88" i="9" s="1"/>
  <c r="AU84" i="9"/>
  <c r="AU88" i="9" s="1"/>
  <c r="O84" i="9"/>
  <c r="O88" i="9" s="1"/>
  <c r="AT84" i="9"/>
  <c r="AT88" i="9" s="1"/>
  <c r="M52" i="22"/>
  <c r="M56" i="22" s="1"/>
  <c r="P49" i="22"/>
  <c r="Q84" i="9"/>
  <c r="Q88" i="9" s="1"/>
  <c r="E14" i="124"/>
  <c r="AD84" i="9"/>
  <c r="AD88" i="9" s="1"/>
  <c r="E29" i="124"/>
  <c r="E84" i="9"/>
  <c r="E88" i="9" s="1"/>
  <c r="AB75" i="101"/>
  <c r="AB88" i="101" s="1"/>
  <c r="F18" i="124"/>
  <c r="BB88" i="101"/>
  <c r="P87" i="9"/>
  <c r="R15" i="121"/>
  <c r="R38" i="121" s="1"/>
  <c r="R46" i="121" s="1"/>
  <c r="R47" i="121" s="1"/>
  <c r="O38" i="121"/>
  <c r="L38" i="121"/>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U49" i="62"/>
  <c r="S38" i="12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V52" i="22" s="1"/>
  <c r="AH84" i="9"/>
  <c r="AH88" i="9" s="1"/>
  <c r="D97" i="9"/>
  <c r="AB45" i="9"/>
  <c r="T84" i="9"/>
  <c r="T88" i="9" s="1"/>
  <c r="P46" i="22"/>
  <c r="AN17" i="9"/>
  <c r="D79" i="9"/>
  <c r="P75" i="101"/>
  <c r="P88" i="101" s="1"/>
  <c r="P72" i="9"/>
  <c r="P47" i="22"/>
  <c r="L49" i="22"/>
  <c r="AB17" i="9"/>
  <c r="F84" i="9"/>
  <c r="F88" i="9" s="1"/>
  <c r="U25" i="22"/>
  <c r="U47" i="22" s="1"/>
  <c r="BA64" i="9"/>
  <c r="AN63" i="9"/>
  <c r="P63" i="9"/>
  <c r="AB87" i="9"/>
  <c r="H46" i="22"/>
  <c r="M84" i="9"/>
  <c r="M88" i="9" s="1"/>
  <c r="AB72" i="9"/>
  <c r="AB36" i="9"/>
  <c r="D72" i="9"/>
  <c r="L46" i="22"/>
  <c r="H47" i="22"/>
  <c r="AN87" i="9"/>
  <c r="BA25" i="9"/>
  <c r="D36" i="9"/>
  <c r="AZ84" i="9"/>
  <c r="AZ88" i="9" s="1"/>
  <c r="AZ105" i="9" s="1"/>
  <c r="AZ106" i="9" s="1"/>
  <c r="AZ108" i="9" s="1"/>
  <c r="AJ84" i="9"/>
  <c r="AJ88" i="9" s="1"/>
  <c r="U42" i="22"/>
  <c r="L45" i="22"/>
  <c r="J22" i="117" s="1"/>
  <c r="AQ84" i="9"/>
  <c r="AQ88" i="9" s="1"/>
  <c r="X84" i="9"/>
  <c r="X88" i="9" s="1"/>
  <c r="U46" i="64"/>
  <c r="U52" i="64" s="1"/>
  <c r="U56" i="64" s="1"/>
  <c r="U72" i="64" s="1"/>
  <c r="U73" i="64" s="1"/>
  <c r="U75" i="64" s="1"/>
  <c r="U28" i="64"/>
  <c r="U40" i="64" s="1"/>
  <c r="BA28" i="34"/>
  <c r="BA78" i="34"/>
  <c r="BA36" i="28"/>
  <c r="BK63" i="9"/>
  <c r="BK28" i="9"/>
  <c r="BA78" i="4"/>
  <c r="BA28" i="4"/>
  <c r="BG79" i="9"/>
  <c r="BA80" i="27"/>
  <c r="D77"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106" i="4" s="1"/>
  <c r="D108" i="4" s="1"/>
  <c r="D50" i="9"/>
  <c r="P72" i="65"/>
  <c r="P73" i="65" s="1"/>
  <c r="P75" i="65" s="1"/>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BE40" i="9"/>
  <c r="BL50" i="9"/>
  <c r="BK79" i="9"/>
  <c r="BI72" i="9"/>
  <c r="BA81" i="4"/>
  <c r="P79" i="9"/>
  <c r="BA80" i="4"/>
  <c r="BC97" i="9"/>
  <c r="P77" i="9"/>
  <c r="AN36" i="9"/>
  <c r="P81" i="9"/>
  <c r="BA12" i="9"/>
  <c r="S29" i="16"/>
  <c r="S30" i="16" s="1"/>
  <c r="S31" i="16" s="1"/>
  <c r="S33" i="16" s="1"/>
  <c r="S34" i="16" s="1"/>
  <c r="J47" i="117"/>
  <c r="J50" i="117"/>
  <c r="J46" i="117"/>
  <c r="J49" i="117"/>
  <c r="J43" i="117"/>
  <c r="S35" i="16" l="1"/>
  <c r="S37" i="16"/>
  <c r="U65" i="22"/>
  <c r="BA97" i="9"/>
  <c r="I21" i="117"/>
  <c r="W52" i="22"/>
  <c r="W56" i="22" s="1"/>
  <c r="E40" i="124"/>
  <c r="K21" i="117"/>
  <c r="BA84" i="33"/>
  <c r="BA88" i="33" s="1"/>
  <c r="BA105" i="33" s="1"/>
  <c r="BA106" i="33" s="1"/>
  <c r="BA108" i="33" s="1"/>
  <c r="E27" i="124"/>
  <c r="BA84" i="32"/>
  <c r="BA88" i="32" s="1"/>
  <c r="BA105" i="32" s="1"/>
  <c r="BA106" i="32" s="1"/>
  <c r="BA108" i="32" s="1"/>
  <c r="L52" i="22"/>
  <c r="L56" i="22" s="1"/>
  <c r="L72" i="22" s="1"/>
  <c r="L73" i="22" s="1"/>
  <c r="L75" i="22" s="1"/>
  <c r="U48" i="22"/>
  <c r="BA84" i="31"/>
  <c r="BA88" i="31" s="1"/>
  <c r="BA105" i="31" s="1"/>
  <c r="BA106" i="31" s="1"/>
  <c r="BA108" i="31" s="1"/>
  <c r="F26" i="124"/>
  <c r="F21" i="124"/>
  <c r="F24" i="124"/>
  <c r="F12" i="124"/>
  <c r="C15" i="124"/>
  <c r="F15" i="124" s="1"/>
  <c r="C19" i="124"/>
  <c r="F19" i="124" s="1"/>
  <c r="F13" i="124"/>
  <c r="F20" i="124"/>
  <c r="E13" i="124"/>
  <c r="E15" i="124" s="1"/>
  <c r="BA79" i="9"/>
  <c r="BA45" i="9"/>
  <c r="E17" i="124"/>
  <c r="F17" i="124"/>
  <c r="BA40" i="9"/>
  <c r="E22" i="124"/>
  <c r="BA55" i="9"/>
  <c r="BA81" i="9"/>
  <c r="E16" i="124"/>
  <c r="BA36" i="9"/>
  <c r="E28" i="124"/>
  <c r="BA50" i="9"/>
  <c r="BA84" i="30"/>
  <c r="BA88" i="30" s="1"/>
  <c r="BA105" i="30" s="1"/>
  <c r="BA106" i="30" s="1"/>
  <c r="BA108" i="30" s="1"/>
  <c r="BA80" i="9"/>
  <c r="BA84" i="29"/>
  <c r="BA88" i="29" s="1"/>
  <c r="BA105" i="29" s="1"/>
  <c r="BA106" i="29" s="1"/>
  <c r="BA108" i="29" s="1"/>
  <c r="BA63" i="9"/>
  <c r="E23" i="124"/>
  <c r="BA84" i="4"/>
  <c r="BA88" i="4" s="1"/>
  <c r="BA105" i="4" s="1"/>
  <c r="BA106" i="4" s="1"/>
  <c r="BA108" i="4" s="1"/>
  <c r="BA17" i="9"/>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BE84" i="9"/>
  <c r="BA75" i="101"/>
  <c r="BA88" i="101" s="1"/>
  <c r="U55" i="22"/>
  <c r="BE88" i="9"/>
  <c r="BA84" i="35"/>
  <c r="BA88" i="35" s="1"/>
  <c r="BA105" i="35" s="1"/>
  <c r="BA106" i="35" s="1"/>
  <c r="BA108" i="35" s="1"/>
  <c r="BA78" i="9"/>
  <c r="BJ88" i="4"/>
  <c r="BJ88" i="9" s="1"/>
  <c r="BJ84" i="9"/>
  <c r="BA84" i="27"/>
  <c r="BA88" i="27" s="1"/>
  <c r="BA105" i="27" s="1"/>
  <c r="BA106" i="27" s="1"/>
  <c r="BA108" i="27" s="1"/>
  <c r="D84" i="9"/>
  <c r="D88" i="9" s="1"/>
  <c r="D105" i="9" s="1"/>
  <c r="D106" i="9" s="1"/>
  <c r="D108" i="9" s="1"/>
  <c r="BK84" i="9"/>
  <c r="U52" i="69"/>
  <c r="U56" i="69" s="1"/>
  <c r="U72" i="69" s="1"/>
  <c r="U73" i="69" s="1"/>
  <c r="U75" i="69"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86" i="102"/>
  <c r="U88" i="102" s="1"/>
  <c r="BD88" i="4"/>
  <c r="BD88" i="9" s="1"/>
  <c r="BD84" i="9"/>
  <c r="BI84" i="9"/>
  <c r="BI88" i="4"/>
  <c r="BI88" i="9" s="1"/>
  <c r="BA84" i="28"/>
  <c r="BA88" i="28" s="1"/>
  <c r="BA105" i="28" s="1"/>
  <c r="BA106" i="28" s="1"/>
  <c r="BA108" i="28" s="1"/>
  <c r="BG84" i="9"/>
  <c r="BG88" i="4"/>
  <c r="BG88" i="9" s="1"/>
  <c r="R29" i="16"/>
  <c r="R30" i="16" s="1"/>
  <c r="R31" i="16" s="1"/>
  <c r="R33" i="16" s="1"/>
  <c r="R34" i="16" s="1"/>
  <c r="R37" i="16" s="1"/>
  <c r="U52" i="22" l="1"/>
  <c r="U56" i="22" s="1"/>
  <c r="U72" i="22" s="1"/>
  <c r="U73" i="22" s="1"/>
  <c r="U75" i="22" s="1"/>
  <c r="E19" i="124"/>
  <c r="BA84" i="9"/>
  <c r="BA88" i="9" s="1"/>
  <c r="BA105" i="9" s="1"/>
  <c r="BA106" i="9" s="1"/>
  <c r="BA108" i="9" s="1"/>
  <c r="F25" i="124"/>
  <c r="E25" i="124"/>
  <c r="C30" i="124"/>
  <c r="C32" i="124" s="1"/>
  <c r="F32" i="124" s="1"/>
  <c r="E31" i="124"/>
  <c r="C42" i="124"/>
  <c r="F42" i="124" s="1"/>
  <c r="E39" i="124"/>
  <c r="E30" i="124" l="1"/>
  <c r="F30" i="124"/>
  <c r="E32" i="124"/>
  <c r="C52" i="124"/>
  <c r="F52" i="124" s="1"/>
  <c r="E42" i="124"/>
  <c r="E52" i="124" l="1"/>
  <c r="X3066" i="109"/>
  <c r="S200" i="109"/>
  <c r="P3126" i="109"/>
  <c r="V2241" i="109"/>
  <c r="N182" i="109"/>
  <c r="V1184" i="109"/>
  <c r="T2441" i="109"/>
  <c r="V2117" i="109"/>
  <c r="T2645" i="109"/>
  <c r="V2737" i="109"/>
  <c r="T1839" i="109"/>
  <c r="T839" i="109"/>
  <c r="R1250" i="109"/>
  <c r="S3363" i="109"/>
  <c r="U2781" i="109"/>
  <c r="S788" i="109"/>
  <c r="N3376" i="109"/>
  <c r="P4034" i="109"/>
  <c r="V1871" i="109"/>
  <c r="N400" i="112"/>
  <c r="T1187" i="109"/>
  <c r="T3356" i="109"/>
  <c r="Q168" i="109"/>
  <c r="Q2671" i="109"/>
  <c r="R217" i="109"/>
  <c r="Y550" i="109"/>
  <c r="S1670" i="109"/>
  <c r="Y3340" i="109"/>
  <c r="W433" i="109"/>
  <c r="N3894" i="109"/>
  <c r="T1337" i="109"/>
  <c r="Q1919" i="109"/>
  <c r="Q1098" i="109"/>
  <c r="W2678" i="109"/>
  <c r="Y2950" i="109"/>
  <c r="T3712" i="109"/>
  <c r="N2103" i="109"/>
  <c r="V857" i="109"/>
  <c r="X2431" i="109"/>
  <c r="V1167" i="109"/>
  <c r="R1222" i="109"/>
  <c r="Z660" i="109"/>
  <c r="Q3051" i="109"/>
  <c r="R434" i="112"/>
  <c r="Q82" i="109"/>
  <c r="R2041" i="112"/>
  <c r="W406" i="109"/>
  <c r="U1257" i="109"/>
  <c r="V3359" i="109"/>
  <c r="N2178" i="112"/>
  <c r="X1100" i="109"/>
  <c r="P1358" i="109"/>
  <c r="P2679" i="109"/>
  <c r="W2969" i="109"/>
  <c r="T2994" i="109"/>
  <c r="R2744" i="112"/>
  <c r="U3005" i="109"/>
  <c r="X265" i="109"/>
  <c r="U1178" i="109"/>
  <c r="O393" i="109"/>
  <c r="R2727" i="109"/>
  <c r="T2827" i="109"/>
  <c r="N1720" i="109"/>
  <c r="N2032" i="109"/>
  <c r="U1120" i="109"/>
  <c r="T1910" i="109"/>
  <c r="N1924" i="109"/>
  <c r="N645" i="109"/>
  <c r="W3352" i="109"/>
  <c r="V2821" i="109"/>
  <c r="P1850" i="112"/>
  <c r="J24" i="110"/>
  <c r="Y124" i="109"/>
  <c r="Q480" i="112"/>
  <c r="T1687" i="109"/>
  <c r="X2319" i="109"/>
  <c r="S2008" i="109"/>
  <c r="S1583" i="109"/>
  <c r="P2612" i="109"/>
  <c r="X2832" i="109"/>
  <c r="Y2292" i="109"/>
  <c r="Q905" i="109"/>
  <c r="U1607" i="109"/>
  <c r="X802" i="109"/>
  <c r="T2750" i="109"/>
  <c r="P1755" i="112"/>
  <c r="N1530" i="112"/>
  <c r="N379" i="109"/>
  <c r="V177" i="109"/>
  <c r="P117" i="109"/>
  <c r="Q1504" i="109"/>
  <c r="U2629" i="109"/>
  <c r="T1121" i="109"/>
  <c r="Y4152" i="109"/>
  <c r="P3070" i="109"/>
  <c r="W2601" i="109"/>
  <c r="Q94" i="110"/>
  <c r="X903" i="109"/>
  <c r="W3540" i="109"/>
  <c r="N1103" i="112"/>
  <c r="T2410" i="109"/>
  <c r="U1961" i="109"/>
  <c r="P1600" i="109"/>
  <c r="P479" i="109"/>
  <c r="P1112" i="109"/>
  <c r="P386" i="109"/>
  <c r="T408" i="109"/>
  <c r="U2347" i="109"/>
  <c r="Y1119" i="109"/>
  <c r="N3155" i="109"/>
  <c r="W880" i="109"/>
  <c r="U2282" i="109"/>
  <c r="P3303" i="109"/>
  <c r="V1711" i="109"/>
  <c r="R2069" i="109"/>
  <c r="Z2124" i="109"/>
  <c r="U1952" i="109"/>
  <c r="V125" i="109"/>
  <c r="Y589" i="109"/>
  <c r="N2975" i="109"/>
  <c r="X416" i="109"/>
  <c r="P589" i="112"/>
  <c r="O2091" i="109"/>
  <c r="U152" i="109"/>
  <c r="P2338" i="109"/>
  <c r="W3675" i="109"/>
  <c r="Q1751" i="109"/>
  <c r="T3139" i="109"/>
  <c r="R2614" i="109"/>
  <c r="N2242" i="109"/>
  <c r="Q1309" i="112"/>
  <c r="T1585" i="109"/>
  <c r="P3717" i="109"/>
  <c r="T1324" i="109"/>
  <c r="O3474" i="109"/>
  <c r="Q577" i="109"/>
  <c r="T4151" i="109"/>
  <c r="Q765" i="109"/>
  <c r="O2007" i="109"/>
  <c r="N4178" i="109"/>
  <c r="Q2338" i="109"/>
  <c r="Y1863" i="109"/>
  <c r="Q2271" i="109"/>
  <c r="Q2624" i="109"/>
  <c r="S2" i="109"/>
  <c r="Y211" i="109"/>
  <c r="O380" i="112"/>
  <c r="X3201" i="109"/>
  <c r="P2102" i="109"/>
  <c r="T520" i="109"/>
  <c r="O1254" i="109"/>
  <c r="W267" i="109"/>
  <c r="U3803" i="109"/>
  <c r="Q2373" i="109"/>
  <c r="N2673" i="109"/>
  <c r="V2940" i="109"/>
  <c r="W2465" i="109"/>
  <c r="S1331" i="109"/>
  <c r="X118" i="109"/>
  <c r="Y2796" i="109"/>
  <c r="Y2966" i="109"/>
  <c r="W2670" i="109"/>
  <c r="O1658" i="109"/>
  <c r="V39" i="109"/>
  <c r="N107" i="112"/>
  <c r="Y1849" i="109"/>
  <c r="O1934" i="109"/>
  <c r="X1185" i="109"/>
  <c r="Y2608" i="109"/>
  <c r="O268" i="109"/>
  <c r="N3345" i="109"/>
  <c r="R235" i="109"/>
  <c r="T3450" i="109"/>
  <c r="X1705" i="109"/>
  <c r="R2414" i="109"/>
  <c r="V884" i="109"/>
  <c r="Z4346" i="109"/>
  <c r="W1599" i="109"/>
  <c r="T3796" i="109"/>
  <c r="T2838" i="109"/>
  <c r="W2290" i="109"/>
  <c r="S2739" i="109"/>
  <c r="T3403" i="109"/>
  <c r="Q766" i="109"/>
  <c r="V384" i="109"/>
  <c r="Q379" i="112"/>
  <c r="X1327" i="109"/>
  <c r="Q4201" i="109"/>
  <c r="N873" i="109"/>
  <c r="W1654" i="109"/>
  <c r="T3746" i="109"/>
  <c r="N1122" i="109"/>
  <c r="O1348" i="109"/>
  <c r="U1992" i="109"/>
  <c r="U2655" i="109"/>
  <c r="X2934" i="109"/>
  <c r="T3852" i="109"/>
  <c r="T2003" i="109"/>
  <c r="P3331" i="109"/>
  <c r="O641" i="109"/>
  <c r="O1532" i="109"/>
  <c r="Y33" i="109"/>
  <c r="V2278" i="109"/>
  <c r="X2221" i="109"/>
  <c r="U193" i="109"/>
  <c r="X737" i="109"/>
  <c r="U3326" i="109"/>
  <c r="U757" i="109"/>
  <c r="X1291" i="109"/>
  <c r="N2929" i="109"/>
  <c r="U1674" i="109"/>
  <c r="V1109" i="109"/>
  <c r="T3149" i="109"/>
  <c r="Q652" i="109"/>
  <c r="U1332" i="109"/>
  <c r="R2004" i="109"/>
  <c r="Q2979" i="109"/>
  <c r="P241" i="112"/>
  <c r="X2735" i="109"/>
  <c r="R748" i="109"/>
  <c r="Y3849" i="109"/>
  <c r="R2010" i="109"/>
  <c r="O925" i="109"/>
  <c r="U277" i="109"/>
  <c r="O2198" i="109"/>
  <c r="V1739" i="109"/>
  <c r="Y2711" i="109"/>
  <c r="T371" i="109"/>
  <c r="X1601" i="109"/>
  <c r="P3183" i="109"/>
  <c r="S4260" i="109"/>
  <c r="Q881" i="109"/>
  <c r="Y2229" i="109"/>
  <c r="X3709" i="109"/>
  <c r="O1550" i="109"/>
  <c r="N2462" i="109"/>
  <c r="O1970" i="109"/>
  <c r="Q510" i="109"/>
  <c r="Y2601" i="109"/>
  <c r="V559" i="109"/>
  <c r="Y3841" i="109"/>
  <c r="P935" i="109"/>
  <c r="P2825" i="109"/>
  <c r="Q4020" i="109"/>
  <c r="P765" i="112"/>
  <c r="U1711" i="109"/>
  <c r="R2407" i="109"/>
  <c r="S3296" i="109"/>
  <c r="Y506" i="109"/>
  <c r="P3364" i="109"/>
  <c r="V2041" i="109"/>
  <c r="S177" i="109"/>
  <c r="N287" i="109"/>
  <c r="K33" i="110"/>
  <c r="W3711" i="109"/>
  <c r="V2661" i="109"/>
  <c r="S3573" i="109"/>
  <c r="P1104" i="109"/>
  <c r="T4243" i="109"/>
  <c r="Q1233" i="109"/>
  <c r="X4146" i="109"/>
  <c r="Q634" i="109"/>
  <c r="U1900" i="109"/>
  <c r="S2845" i="109"/>
  <c r="Q4132" i="109"/>
  <c r="O611" i="112"/>
  <c r="T369" i="109"/>
  <c r="X2657" i="109"/>
  <c r="U871" i="109"/>
  <c r="Y3567" i="109"/>
  <c r="U1209" i="109"/>
  <c r="T2444" i="109"/>
  <c r="P1608" i="109"/>
  <c r="S2211" i="109"/>
  <c r="U3493" i="109"/>
  <c r="Q154" i="109"/>
  <c r="Y2328" i="109"/>
  <c r="U789" i="109"/>
  <c r="T1365" i="109"/>
  <c r="N1231" i="109"/>
  <c r="Y3553" i="109"/>
  <c r="Q183" i="109"/>
  <c r="S1222" i="109"/>
  <c r="Y8" i="109"/>
  <c r="Y3753" i="109"/>
  <c r="V3926" i="109"/>
  <c r="S56" i="110"/>
  <c r="N1513" i="109"/>
  <c r="Y1703" i="109"/>
  <c r="X1632" i="109"/>
  <c r="S3854" i="109"/>
  <c r="S4037" i="109"/>
  <c r="R516" i="109"/>
  <c r="Q2632" i="109"/>
  <c r="S2225" i="109"/>
  <c r="Y985" i="109"/>
  <c r="S963" i="109"/>
  <c r="V513" i="109"/>
  <c r="O3055" i="109"/>
  <c r="U534" i="109"/>
  <c r="U3128" i="109"/>
  <c r="X880" i="109"/>
  <c r="R136" i="109"/>
  <c r="W3211" i="109"/>
  <c r="S1349" i="109"/>
  <c r="W3201" i="109"/>
  <c r="W3880" i="109"/>
  <c r="W1155" i="109"/>
  <c r="V1599" i="109"/>
  <c r="Y3096" i="109"/>
  <c r="Y915" i="109"/>
  <c r="S181" i="109"/>
  <c r="T1510" i="109"/>
  <c r="U1643" i="109"/>
  <c r="Y3698" i="109"/>
  <c r="Z726" i="109"/>
  <c r="R1657" i="109"/>
  <c r="R1897" i="109"/>
  <c r="T2608" i="109"/>
  <c r="P170" i="109"/>
  <c r="P915" i="109"/>
  <c r="Q2202" i="112"/>
  <c r="X509" i="109"/>
  <c r="U1594" i="109"/>
  <c r="X1022" i="109"/>
  <c r="X1214" i="109"/>
  <c r="U743" i="109"/>
  <c r="P3786" i="109"/>
  <c r="X81" i="109"/>
  <c r="Q2459" i="109"/>
  <c r="R1583" i="109"/>
  <c r="S466" i="109"/>
  <c r="R862" i="109"/>
  <c r="R4120" i="109"/>
  <c r="Y2371" i="109"/>
  <c r="T2224" i="109"/>
  <c r="X430" i="109"/>
  <c r="Y4290" i="109"/>
  <c r="T3426" i="109"/>
  <c r="T1322" i="109"/>
  <c r="W1004" i="109"/>
  <c r="O1938" i="109"/>
  <c r="O434" i="109"/>
  <c r="Q2424" i="109"/>
  <c r="X1368" i="109"/>
  <c r="T2327" i="109"/>
  <c r="R3728" i="109"/>
  <c r="Q1959" i="109"/>
  <c r="P949" i="109"/>
  <c r="V3652" i="109"/>
  <c r="R1113" i="109"/>
  <c r="S1912" i="109"/>
  <c r="T1266" i="109"/>
  <c r="X2690" i="109"/>
  <c r="R3084" i="109"/>
  <c r="U638" i="109"/>
  <c r="X1927" i="109"/>
  <c r="O1876" i="109"/>
  <c r="N59" i="109"/>
  <c r="N148" i="109"/>
  <c r="W2559" i="109"/>
  <c r="O3063" i="109"/>
  <c r="R2632" i="109"/>
  <c r="U2637" i="109"/>
  <c r="W523" i="109"/>
  <c r="N452" i="109"/>
  <c r="O3486" i="109"/>
  <c r="R2083" i="109"/>
  <c r="R1329" i="109"/>
  <c r="O3113" i="109"/>
  <c r="V813" i="109"/>
  <c r="P511" i="109"/>
  <c r="P256" i="109"/>
  <c r="X4175" i="109"/>
  <c r="Q93" i="112"/>
  <c r="X2565" i="109"/>
  <c r="W1567" i="109"/>
  <c r="O2566" i="109"/>
  <c r="P85" i="112"/>
  <c r="Q3163" i="109"/>
  <c r="Q5" i="112"/>
  <c r="X590" i="109"/>
  <c r="X2744" i="109"/>
  <c r="V2846" i="109"/>
  <c r="Y4217" i="109"/>
  <c r="U2578" i="109"/>
  <c r="Q3024" i="109"/>
  <c r="W1747" i="109"/>
  <c r="R568" i="109"/>
  <c r="X851" i="109"/>
  <c r="L20" i="110"/>
  <c r="U2434" i="109"/>
  <c r="R1271" i="109"/>
  <c r="W184" i="109"/>
  <c r="M32" i="110"/>
  <c r="S3364" i="109"/>
  <c r="P2626" i="109"/>
  <c r="T641" i="109"/>
  <c r="P39" i="109"/>
  <c r="U3196" i="109"/>
  <c r="X1135" i="109"/>
  <c r="V1113" i="109"/>
  <c r="O1289" i="109"/>
  <c r="W1875" i="109"/>
  <c r="Y1719" i="109"/>
  <c r="N1194" i="109"/>
  <c r="P205" i="109"/>
  <c r="N3783" i="109"/>
  <c r="Q157" i="110"/>
  <c r="P485" i="109"/>
  <c r="Z1427" i="109"/>
  <c r="W1333" i="109"/>
  <c r="N2016" i="109"/>
  <c r="X3383" i="109"/>
  <c r="P1341" i="109"/>
  <c r="Y199" i="109"/>
  <c r="P3873" i="109"/>
  <c r="U1831" i="109"/>
  <c r="O146" i="109"/>
  <c r="V1890" i="109"/>
  <c r="Q1882" i="109"/>
  <c r="O4160" i="109"/>
  <c r="O52" i="109"/>
  <c r="N3060" i="109"/>
  <c r="R2425" i="109"/>
  <c r="Z3234" i="109"/>
  <c r="U85" i="109"/>
  <c r="O1561" i="109"/>
  <c r="R597" i="109"/>
  <c r="X2593" i="109"/>
  <c r="X203" i="109"/>
  <c r="J8" i="110"/>
  <c r="S1495" i="109"/>
  <c r="V4193" i="109"/>
  <c r="N2292" i="109"/>
  <c r="W2362" i="109"/>
  <c r="X1345" i="109"/>
  <c r="Q1896" i="112"/>
  <c r="T1988" i="109"/>
  <c r="N763" i="109"/>
  <c r="S3572" i="109"/>
  <c r="W2272" i="109"/>
  <c r="P3173" i="109"/>
  <c r="U3013" i="109"/>
  <c r="T3891" i="109"/>
  <c r="R2283" i="109"/>
  <c r="P3524" i="109"/>
  <c r="T2736" i="109"/>
  <c r="V2730" i="109"/>
  <c r="U292" i="109"/>
  <c r="V4234" i="109"/>
  <c r="U2802" i="109"/>
  <c r="S125" i="109"/>
  <c r="Q1618" i="109"/>
  <c r="R1142" i="109"/>
  <c r="T3065" i="109"/>
  <c r="Y1270" i="109"/>
  <c r="V631" i="109"/>
  <c r="N36" i="110"/>
  <c r="Q1538" i="109"/>
  <c r="S2231" i="109"/>
  <c r="T3523" i="109"/>
  <c r="S2255" i="109"/>
  <c r="X3193" i="109"/>
  <c r="W3673" i="109"/>
  <c r="S2826" i="109"/>
  <c r="Y3813" i="109"/>
  <c r="Z3215" i="109"/>
  <c r="P569" i="109"/>
  <c r="P1745" i="109"/>
  <c r="R2647" i="109"/>
  <c r="U3181" i="109"/>
  <c r="S528" i="109"/>
  <c r="N54" i="110"/>
  <c r="Q1939" i="112"/>
  <c r="P1530" i="109"/>
  <c r="V2015" i="109"/>
  <c r="T4037" i="109"/>
  <c r="N3352" i="109"/>
  <c r="Y2984" i="109"/>
  <c r="X3841" i="109"/>
  <c r="N756" i="112"/>
  <c r="O1382" i="109"/>
  <c r="O1626" i="109"/>
  <c r="X811" i="109"/>
  <c r="W2382" i="109"/>
  <c r="W3055" i="109"/>
  <c r="X2695" i="109"/>
  <c r="W1205" i="109"/>
  <c r="Q28" i="109"/>
  <c r="Y1644" i="109"/>
  <c r="U49" i="109"/>
  <c r="X1164" i="109"/>
  <c r="P1006" i="112"/>
  <c r="R921" i="109"/>
  <c r="X2326" i="109"/>
  <c r="X971" i="109"/>
  <c r="R608" i="109"/>
  <c r="U3010" i="109"/>
  <c r="U1143" i="109"/>
  <c r="X3487" i="109"/>
  <c r="Q3885" i="109"/>
  <c r="S3378" i="109"/>
  <c r="W863" i="109"/>
  <c r="Q939" i="112"/>
  <c r="T35" i="109"/>
  <c r="W1360" i="109"/>
  <c r="W1357" i="109"/>
  <c r="Q2056" i="109"/>
  <c r="Y2621" i="109"/>
  <c r="S3496" i="109"/>
  <c r="R2207" i="109"/>
  <c r="O1899" i="109"/>
  <c r="V546" i="109"/>
  <c r="S4275" i="109"/>
  <c r="U3699" i="109"/>
  <c r="U2730" i="109"/>
  <c r="N637" i="112"/>
  <c r="W188" i="109"/>
  <c r="P1659" i="109"/>
  <c r="P745" i="109"/>
  <c r="Z4329" i="109"/>
  <c r="R2426" i="109"/>
  <c r="W1335" i="109"/>
  <c r="N965" i="112"/>
  <c r="V2036" i="109"/>
  <c r="T1218" i="109"/>
  <c r="N756" i="109"/>
  <c r="T540" i="109"/>
  <c r="P3569" i="109"/>
  <c r="U1361" i="109"/>
  <c r="V2931" i="109"/>
  <c r="N1276" i="109"/>
  <c r="W1702" i="109"/>
  <c r="K146" i="110"/>
  <c r="N271" i="112"/>
  <c r="V1350" i="109"/>
  <c r="Y2705" i="109"/>
  <c r="S3690" i="109"/>
  <c r="S1322" i="109"/>
  <c r="O1867" i="109"/>
  <c r="W2841" i="109"/>
  <c r="U1615" i="109"/>
  <c r="S4251" i="109"/>
  <c r="Q2565" i="109"/>
  <c r="N1939" i="109"/>
  <c r="N1715" i="109"/>
  <c r="N275" i="109"/>
  <c r="Q3472" i="109"/>
  <c r="Q151" i="109"/>
  <c r="N472" i="109"/>
  <c r="X3289" i="109"/>
  <c r="S3465" i="109"/>
  <c r="T2632" i="109"/>
  <c r="W2" i="109"/>
  <c r="V3690" i="109"/>
  <c r="S3021" i="109"/>
  <c r="P2641" i="109"/>
  <c r="N1191" i="109"/>
  <c r="T367" i="109"/>
  <c r="R148" i="109"/>
  <c r="V1922" i="109"/>
  <c r="X959" i="109"/>
  <c r="U1144" i="109"/>
  <c r="W1369" i="109"/>
  <c r="W626" i="109"/>
  <c r="V3880" i="109"/>
  <c r="R11" i="109"/>
  <c r="R1152" i="109"/>
  <c r="V1232" i="109"/>
  <c r="W1299" i="109"/>
  <c r="X3437" i="109"/>
  <c r="T3295" i="109"/>
  <c r="X627" i="109"/>
  <c r="O4235" i="109"/>
  <c r="P735" i="112"/>
  <c r="U591" i="109"/>
  <c r="U4097" i="109"/>
  <c r="S144" i="109"/>
  <c r="V2059" i="109"/>
  <c r="Q3116" i="109"/>
  <c r="X3514" i="109"/>
  <c r="U547" i="109"/>
  <c r="V3772" i="109"/>
  <c r="N98" i="112"/>
  <c r="Y921" i="109"/>
  <c r="W3359" i="109"/>
  <c r="R4228" i="109"/>
  <c r="R2677" i="109"/>
  <c r="Y2332" i="109"/>
  <c r="V2224" i="109"/>
  <c r="V1856" i="109"/>
  <c r="U120" i="109"/>
  <c r="P4031" i="109"/>
  <c r="Q2323" i="109"/>
  <c r="R417" i="109"/>
  <c r="R1641" i="109"/>
  <c r="O1635" i="109"/>
  <c r="U1343" i="109"/>
  <c r="Z1093" i="109"/>
  <c r="O2238" i="109"/>
  <c r="P1750" i="109"/>
  <c r="R922" i="109"/>
  <c r="N90" i="109"/>
  <c r="T271" i="109"/>
  <c r="R932" i="109"/>
  <c r="S2348" i="109"/>
  <c r="W3458" i="109"/>
  <c r="Y1600" i="109"/>
  <c r="N4200" i="109"/>
  <c r="Q470" i="112"/>
  <c r="X2075" i="109"/>
  <c r="Y1130" i="109"/>
  <c r="Q2768" i="109"/>
  <c r="Q1737" i="109"/>
  <c r="V1899" i="109"/>
  <c r="P1647" i="109"/>
  <c r="P4260" i="109"/>
  <c r="S2084" i="109"/>
  <c r="W507" i="109"/>
  <c r="O2356" i="109"/>
  <c r="Y1470" i="109"/>
  <c r="V2794" i="109"/>
  <c r="P292" i="112"/>
  <c r="U178" i="109"/>
  <c r="U966" i="109"/>
  <c r="U3446" i="109"/>
  <c r="Q1950" i="112"/>
  <c r="P2271" i="109"/>
  <c r="Q3467" i="109"/>
  <c r="Q593" i="109"/>
  <c r="X2987" i="109"/>
  <c r="O2948" i="109"/>
  <c r="X496" i="109"/>
  <c r="S1218" i="109"/>
  <c r="V3051" i="109"/>
  <c r="T1515" i="109"/>
  <c r="U2562" i="109"/>
  <c r="T859" i="109"/>
  <c r="Y3814" i="109"/>
  <c r="W4023" i="109"/>
  <c r="Q2224" i="109"/>
  <c r="V647" i="109"/>
  <c r="Y3917" i="109"/>
  <c r="V3342" i="109"/>
  <c r="S1186" i="109"/>
  <c r="W237" i="109"/>
  <c r="P876" i="109"/>
  <c r="S832" i="109"/>
  <c r="S1842" i="109"/>
  <c r="T3749" i="109"/>
  <c r="V4069" i="109"/>
  <c r="Y1995" i="109"/>
  <c r="W379" i="109"/>
  <c r="V793" i="109"/>
  <c r="P874" i="109"/>
  <c r="Q1366" i="109"/>
  <c r="O636" i="109"/>
  <c r="P1098" i="109"/>
  <c r="U3769" i="109"/>
  <c r="Q3929" i="109"/>
  <c r="V2925" i="109"/>
  <c r="T1875" i="109"/>
  <c r="P2449" i="109"/>
  <c r="U1102" i="109"/>
  <c r="S61" i="109"/>
  <c r="X3743" i="109"/>
  <c r="P3536" i="109"/>
  <c r="V2752" i="109"/>
  <c r="N823" i="109"/>
  <c r="R4242" i="109"/>
  <c r="W655" i="109"/>
  <c r="W3167" i="109"/>
  <c r="T1148" i="109"/>
  <c r="X2071" i="109"/>
  <c r="R1001" i="109"/>
  <c r="W3333" i="109"/>
  <c r="N3123" i="109"/>
  <c r="W603" i="109"/>
  <c r="Q612" i="109"/>
  <c r="O2711" i="109"/>
  <c r="T2226" i="109"/>
  <c r="P1753" i="109"/>
  <c r="S80" i="109"/>
  <c r="Q2813" i="109"/>
  <c r="O1871" i="109"/>
  <c r="T2278" i="109"/>
  <c r="W2442" i="109"/>
  <c r="O1552" i="109"/>
  <c r="X2264" i="109"/>
  <c r="Z731" i="109"/>
  <c r="U1751" i="109"/>
  <c r="S1503" i="109"/>
  <c r="T3491" i="109"/>
  <c r="R2273" i="109"/>
  <c r="X3385" i="109"/>
  <c r="O2377" i="109"/>
  <c r="O1116" i="109"/>
  <c r="P2467" i="112"/>
  <c r="O1227" i="112"/>
  <c r="X2118" i="109"/>
  <c r="Y548" i="109"/>
  <c r="N819" i="109"/>
  <c r="O3041" i="109"/>
  <c r="U401" i="109"/>
  <c r="P1243" i="109"/>
  <c r="P1552" i="109"/>
  <c r="W1276" i="109"/>
  <c r="Z674" i="109"/>
  <c r="W1561" i="109"/>
  <c r="U11" i="109"/>
  <c r="Z2852" i="109"/>
  <c r="T3664" i="109"/>
  <c r="X1476" i="109"/>
  <c r="T1692" i="109"/>
  <c r="W1465" i="109"/>
  <c r="Z2128" i="109"/>
  <c r="P4018" i="109"/>
  <c r="W844" i="109"/>
  <c r="P3723" i="109"/>
  <c r="W479" i="109"/>
  <c r="U848" i="109"/>
  <c r="S824" i="109"/>
  <c r="R1316" i="109"/>
  <c r="P493" i="109"/>
  <c r="T3540" i="109"/>
  <c r="Q2615" i="109"/>
  <c r="W4029" i="109"/>
  <c r="Y4272" i="109"/>
  <c r="T570" i="109"/>
  <c r="N16" i="112"/>
  <c r="T1323" i="109"/>
  <c r="Y2432" i="109"/>
  <c r="V3184" i="109"/>
  <c r="Q761" i="109"/>
  <c r="P2947" i="109"/>
  <c r="V964" i="109"/>
  <c r="W207" i="109"/>
  <c r="U1864" i="109"/>
  <c r="P2441" i="109"/>
  <c r="W100" i="109"/>
  <c r="S3557" i="109"/>
  <c r="Y4091" i="109"/>
  <c r="T627" i="109"/>
  <c r="O177" i="109"/>
  <c r="R1145" i="112"/>
  <c r="W2596" i="109"/>
  <c r="O3082" i="109"/>
  <c r="O1549" i="109"/>
  <c r="K35" i="110"/>
  <c r="Q3097" i="109"/>
  <c r="S973" i="109"/>
  <c r="U508" i="109"/>
  <c r="Y1359" i="109"/>
  <c r="P18" i="109"/>
  <c r="Y3496" i="109"/>
  <c r="X89" i="109"/>
  <c r="N252" i="109"/>
  <c r="R99" i="109"/>
  <c r="O2454" i="109"/>
  <c r="V1155" i="109"/>
  <c r="T2293" i="109"/>
  <c r="V3867" i="109"/>
  <c r="Q1454" i="112"/>
  <c r="Q424" i="109"/>
  <c r="V4076" i="109"/>
  <c r="U2944" i="109"/>
  <c r="V2266" i="109"/>
  <c r="S1589" i="109"/>
  <c r="R2434" i="109"/>
  <c r="T1618" i="109"/>
  <c r="P1724" i="109"/>
  <c r="X4121" i="109"/>
  <c r="Y1898" i="109"/>
  <c r="O2687" i="112"/>
  <c r="U2431" i="109"/>
  <c r="S2044" i="109"/>
  <c r="Q4080" i="109"/>
  <c r="N1383" i="109"/>
  <c r="T3313" i="109"/>
  <c r="W882" i="109"/>
  <c r="T1887" i="109"/>
  <c r="W1158" i="109"/>
  <c r="Q1383" i="109"/>
  <c r="X1540" i="109"/>
  <c r="T4298" i="109"/>
  <c r="P4085" i="109"/>
  <c r="U1498" i="109"/>
  <c r="V3144" i="109"/>
  <c r="N1537" i="109"/>
  <c r="U2702" i="109"/>
  <c r="N1511" i="112"/>
  <c r="Q2244" i="109"/>
  <c r="O1676" i="109"/>
  <c r="R2430" i="109"/>
  <c r="P770" i="109"/>
  <c r="V2040" i="109"/>
  <c r="N1138" i="109"/>
  <c r="O1494" i="109"/>
  <c r="S2820" i="109"/>
  <c r="N1357" i="109"/>
  <c r="P2751" i="109"/>
  <c r="O516" i="112"/>
  <c r="X2430" i="109"/>
  <c r="V2848" i="109"/>
  <c r="P1343" i="109"/>
  <c r="N359" i="112"/>
  <c r="T1533" i="109"/>
  <c r="W2732" i="109"/>
  <c r="Q1832" i="109"/>
  <c r="U3915" i="109"/>
  <c r="X1867" i="109"/>
  <c r="Q4226" i="109"/>
  <c r="U457" i="109"/>
  <c r="U2733" i="109"/>
  <c r="V3088" i="109"/>
  <c r="O3341" i="109"/>
  <c r="V993" i="109"/>
  <c r="W3825" i="109"/>
  <c r="X3415" i="109"/>
  <c r="N2656" i="109"/>
  <c r="T798" i="109"/>
  <c r="T2222" i="109"/>
  <c r="Y1335" i="109"/>
  <c r="W1594" i="109"/>
  <c r="V416" i="109"/>
  <c r="S4114" i="109"/>
  <c r="T165" i="109"/>
  <c r="O2939" i="109"/>
  <c r="N3145" i="109"/>
  <c r="O98" i="109"/>
  <c r="Q941" i="109"/>
  <c r="W3028" i="109"/>
  <c r="P2349" i="109"/>
  <c r="Z296" i="109"/>
  <c r="T1334" i="109"/>
  <c r="T4174" i="109"/>
  <c r="Q963" i="109"/>
  <c r="W2369" i="109"/>
  <c r="U2817" i="109"/>
  <c r="Q167" i="109"/>
  <c r="O1544" i="109"/>
  <c r="W3332" i="109"/>
  <c r="S4132" i="109"/>
  <c r="W749" i="109"/>
  <c r="X960" i="109"/>
  <c r="R1220" i="109"/>
  <c r="Z343" i="109"/>
  <c r="N1930" i="109"/>
  <c r="X3352" i="109"/>
  <c r="P631" i="109"/>
  <c r="O3343" i="109"/>
  <c r="P3729" i="109"/>
  <c r="N402" i="109"/>
  <c r="N2406" i="112"/>
  <c r="P3870" i="109"/>
  <c r="N3937" i="109"/>
  <c r="V2483" i="109"/>
  <c r="N56" i="109"/>
  <c r="Y272" i="109"/>
  <c r="O182" i="109"/>
  <c r="N1104" i="109"/>
  <c r="R1932" i="109"/>
  <c r="Q1145" i="109"/>
  <c r="U571" i="109"/>
  <c r="T1965" i="109"/>
  <c r="R2354" i="109"/>
  <c r="P2832" i="109"/>
  <c r="V1513" i="109"/>
  <c r="S3501" i="109"/>
  <c r="T197" i="109"/>
  <c r="P3084" i="109"/>
  <c r="T2420" i="109"/>
  <c r="P4050" i="109"/>
  <c r="Z3273" i="109"/>
  <c r="N1010" i="109"/>
  <c r="U399" i="109"/>
  <c r="R3446" i="109"/>
  <c r="Q2113" i="109"/>
  <c r="X480" i="109"/>
  <c r="W1587" i="109"/>
  <c r="Y2743" i="109"/>
  <c r="U1126" i="109"/>
  <c r="R1693" i="109"/>
  <c r="Y1343" i="109"/>
  <c r="R488" i="109"/>
  <c r="X2402" i="109"/>
  <c r="P565" i="109"/>
  <c r="Q3158" i="109"/>
  <c r="V606" i="109"/>
  <c r="W3066" i="109"/>
  <c r="O1102" i="112"/>
  <c r="T132" i="109"/>
  <c r="P2923" i="109"/>
  <c r="O843" i="112"/>
  <c r="P4133" i="109"/>
  <c r="Y1165" i="109"/>
  <c r="W3853" i="109"/>
  <c r="T1207" i="109"/>
  <c r="Q1605" i="109"/>
  <c r="V3909" i="109"/>
  <c r="Y4034" i="109"/>
  <c r="R3845" i="109"/>
  <c r="T3752" i="109"/>
  <c r="P1680" i="109"/>
  <c r="N1666" i="109"/>
  <c r="V2013" i="109"/>
  <c r="V1568" i="109"/>
  <c r="O855" i="109"/>
  <c r="Q1943" i="109"/>
  <c r="Y2723" i="109"/>
  <c r="U565" i="109"/>
  <c r="N793" i="109"/>
  <c r="U1652" i="109"/>
  <c r="X100" i="109"/>
  <c r="O92" i="109"/>
  <c r="N2621" i="109"/>
  <c r="Q281" i="112"/>
  <c r="X116" i="109"/>
  <c r="W2779" i="109"/>
  <c r="Q3092" i="109"/>
  <c r="X907" i="109"/>
  <c r="U2635" i="109"/>
  <c r="X427" i="109"/>
  <c r="P2423" i="109"/>
  <c r="N2349" i="109"/>
  <c r="Z327" i="109"/>
  <c r="X252" i="109"/>
  <c r="Q642" i="109"/>
  <c r="N1916" i="112"/>
  <c r="S2287" i="109"/>
  <c r="P328" i="112"/>
  <c r="Y154" i="109"/>
  <c r="X3497" i="109"/>
  <c r="Y3401" i="109"/>
  <c r="R767" i="109"/>
  <c r="O1007" i="109"/>
  <c r="Q895" i="109"/>
  <c r="N1703" i="109"/>
  <c r="S129" i="109"/>
  <c r="R374" i="109"/>
  <c r="Q2658" i="109"/>
  <c r="T156" i="109"/>
  <c r="U249" i="109"/>
  <c r="R133" i="109"/>
  <c r="S3929" i="109"/>
  <c r="W4115" i="109"/>
  <c r="O1741" i="109"/>
  <c r="W3076" i="109"/>
  <c r="N3664" i="109"/>
  <c r="W3909" i="109"/>
  <c r="U881" i="109"/>
  <c r="Z2119" i="109"/>
  <c r="P2204" i="112"/>
  <c r="Q1981" i="109"/>
  <c r="X190" i="109"/>
  <c r="U1340" i="109"/>
  <c r="R3298" i="109"/>
  <c r="O3685" i="109"/>
  <c r="O4238" i="109"/>
  <c r="Q802" i="109"/>
  <c r="T63" i="110"/>
  <c r="Q1561" i="112"/>
  <c r="Q789" i="112"/>
  <c r="Y2481" i="109"/>
  <c r="X2384" i="109"/>
  <c r="Y3119" i="109"/>
  <c r="Q783" i="109"/>
  <c r="N3656" i="109"/>
  <c r="Q2250" i="112"/>
  <c r="S414" i="109"/>
  <c r="Q1741" i="109"/>
  <c r="S75" i="109"/>
  <c r="W3388" i="109"/>
  <c r="V3376" i="109"/>
  <c r="Y3740" i="109"/>
  <c r="Q77" i="109"/>
  <c r="R650" i="109"/>
  <c r="X4071" i="109"/>
  <c r="U1569" i="109"/>
  <c r="P3714" i="109"/>
  <c r="U1679" i="109"/>
  <c r="T2724" i="109"/>
  <c r="Q2796" i="109"/>
  <c r="Z1415" i="109"/>
  <c r="T2073" i="109"/>
  <c r="V868" i="109"/>
  <c r="Q1547" i="109"/>
  <c r="V1363" i="109"/>
  <c r="X3393" i="109"/>
  <c r="T2722" i="109"/>
  <c r="X2423" i="109"/>
  <c r="X763" i="109"/>
  <c r="S1158" i="109"/>
  <c r="W390" i="109"/>
  <c r="N399" i="109"/>
  <c r="O3387" i="109"/>
  <c r="P609" i="109"/>
  <c r="X1838" i="109"/>
  <c r="X3101" i="109"/>
  <c r="X3090" i="109"/>
  <c r="S2367" i="109"/>
  <c r="K36" i="110"/>
  <c r="O2781" i="109"/>
  <c r="Y2419" i="109"/>
  <c r="W3714" i="109"/>
  <c r="Q770" i="109"/>
  <c r="P277" i="109"/>
  <c r="O2838" i="109"/>
  <c r="Y1656" i="109"/>
  <c r="W1323" i="109"/>
  <c r="S1353" i="109"/>
  <c r="S3172" i="109"/>
  <c r="N483" i="112"/>
  <c r="W2564" i="109"/>
  <c r="V953" i="109"/>
  <c r="Y3192" i="109"/>
  <c r="V3129" i="109"/>
  <c r="N1633" i="109"/>
  <c r="Z1434" i="109"/>
  <c r="R614" i="109"/>
  <c r="P1385" i="112"/>
  <c r="X2290" i="109"/>
  <c r="P945" i="109"/>
  <c r="W3348" i="109"/>
  <c r="X4190" i="109"/>
  <c r="U4086" i="109"/>
  <c r="T30" i="110"/>
  <c r="Y761" i="109"/>
  <c r="S2721" i="109"/>
  <c r="Z1797" i="109"/>
  <c r="Y3064" i="109"/>
  <c r="S290" i="109"/>
  <c r="X1280" i="109"/>
  <c r="W154" i="109"/>
  <c r="R3569" i="109"/>
  <c r="V3368" i="109"/>
  <c r="X936" i="109"/>
  <c r="O206" i="109"/>
  <c r="Q3845" i="109"/>
  <c r="V541" i="109"/>
  <c r="U602" i="109"/>
  <c r="O3032" i="109"/>
  <c r="N3550" i="109"/>
  <c r="Z2863" i="109"/>
  <c r="W943" i="109"/>
  <c r="Q2783" i="109"/>
  <c r="Q2466" i="109"/>
  <c r="Y798" i="109"/>
  <c r="X1903" i="109"/>
  <c r="S1617" i="109"/>
  <c r="X2557" i="109"/>
  <c r="P138" i="112"/>
  <c r="X2658" i="109"/>
  <c r="Q1586" i="109"/>
  <c r="R445" i="109"/>
  <c r="W2589" i="109"/>
  <c r="N3905" i="109"/>
  <c r="W2830" i="109"/>
  <c r="P3847" i="109"/>
  <c r="X1828" i="109"/>
  <c r="N2345" i="109"/>
  <c r="O2207" i="109"/>
  <c r="X2754" i="109"/>
  <c r="T380" i="109"/>
  <c r="U3204" i="109"/>
  <c r="Q2352" i="109"/>
  <c r="V190" i="109"/>
  <c r="U80" i="109"/>
  <c r="X1567" i="109"/>
  <c r="X84" i="109"/>
  <c r="P165" i="109"/>
  <c r="X1481" i="109"/>
  <c r="U2100" i="109"/>
  <c r="R3086" i="109"/>
  <c r="N2276" i="109"/>
  <c r="S655" i="109"/>
  <c r="P475" i="109"/>
  <c r="U3112" i="109"/>
  <c r="O629" i="109"/>
  <c r="O842" i="112"/>
  <c r="V3347" i="109"/>
  <c r="S403" i="109"/>
  <c r="N2810" i="109"/>
  <c r="T580" i="109"/>
  <c r="N2223" i="109"/>
  <c r="S2461" i="109"/>
  <c r="X1729" i="109"/>
  <c r="Y1368" i="109"/>
  <c r="U3785" i="109"/>
  <c r="W1466" i="109"/>
  <c r="P480" i="109"/>
  <c r="R2072" i="109"/>
  <c r="Q1276" i="109"/>
  <c r="W4056" i="109"/>
  <c r="W1296" i="109"/>
  <c r="Y373" i="109"/>
  <c r="O1388" i="112"/>
  <c r="R2958" i="109"/>
  <c r="W973" i="109"/>
  <c r="X1662" i="109"/>
  <c r="Y3815" i="109"/>
  <c r="V2639" i="109"/>
  <c r="O3100" i="109"/>
  <c r="V104" i="109"/>
  <c r="P2240" i="109"/>
  <c r="V1371" i="109"/>
  <c r="S2925" i="109"/>
  <c r="V141" i="109"/>
  <c r="W3824" i="109"/>
  <c r="S546" i="109"/>
  <c r="P2774" i="109"/>
  <c r="X3467" i="109"/>
  <c r="Y804" i="109"/>
  <c r="N531" i="109"/>
  <c r="Q80" i="109"/>
  <c r="T2418" i="109"/>
  <c r="V1712" i="109"/>
  <c r="O831" i="112"/>
  <c r="U1895" i="109"/>
  <c r="S2703" i="109"/>
  <c r="U37" i="110"/>
  <c r="R2395" i="109"/>
  <c r="O72" i="112"/>
  <c r="T544" i="109"/>
  <c r="N804" i="109"/>
  <c r="Q1897" i="109"/>
  <c r="Q2635" i="109"/>
  <c r="U1369" i="109"/>
  <c r="V2218" i="109"/>
  <c r="W3762" i="109"/>
  <c r="S1144" i="109"/>
  <c r="X2375" i="109"/>
  <c r="W2608" i="109"/>
  <c r="R4161" i="109"/>
  <c r="O3553" i="109"/>
  <c r="X743" i="109"/>
  <c r="N757" i="109"/>
  <c r="Q800" i="109"/>
  <c r="T883" i="109"/>
  <c r="V2557" i="109"/>
  <c r="X2109" i="109"/>
  <c r="X3823" i="109"/>
  <c r="W4043" i="109"/>
  <c r="V764" i="109"/>
  <c r="S850" i="109"/>
  <c r="S587" i="109"/>
  <c r="W979" i="109"/>
  <c r="R1004" i="109"/>
  <c r="S190" i="109"/>
  <c r="T490" i="109"/>
  <c r="X1629" i="109"/>
  <c r="N2966" i="109"/>
  <c r="X915" i="109"/>
  <c r="W193" i="109"/>
  <c r="W3767" i="109"/>
  <c r="Q1536" i="109"/>
  <c r="R263" i="109"/>
  <c r="W2053" i="109"/>
  <c r="V864" i="109"/>
  <c r="P1607" i="109"/>
  <c r="P3807" i="109"/>
  <c r="Y2942" i="109"/>
  <c r="T2601" i="109"/>
  <c r="N654" i="109"/>
  <c r="S4076" i="109"/>
  <c r="W408" i="109"/>
  <c r="N1749" i="109"/>
  <c r="V138" i="109"/>
  <c r="S1516" i="109"/>
  <c r="Q3132" i="109"/>
  <c r="P3731" i="109"/>
  <c r="Y287" i="109"/>
  <c r="Y1949" i="109"/>
  <c r="X174" i="109"/>
  <c r="W3885" i="109"/>
  <c r="Q359" i="112"/>
  <c r="X1901" i="109"/>
  <c r="U2381" i="109"/>
  <c r="T1624" i="109"/>
  <c r="N3787" i="109"/>
  <c r="Q2957" i="109"/>
  <c r="U431" i="109"/>
  <c r="W1201" i="109"/>
  <c r="N2997" i="109"/>
  <c r="W2993" i="109"/>
  <c r="N1675" i="109"/>
  <c r="N3786" i="109"/>
  <c r="X785" i="109"/>
  <c r="Y2097" i="109"/>
  <c r="P2016" i="109"/>
  <c r="W370" i="109"/>
  <c r="P1920" i="109"/>
  <c r="P3184" i="109"/>
  <c r="X2108" i="109"/>
  <c r="Q602" i="112"/>
  <c r="Y588" i="109"/>
  <c r="W3694" i="109"/>
  <c r="S1171" i="109"/>
  <c r="P2225" i="109"/>
  <c r="N1250" i="109"/>
  <c r="T183" i="109"/>
  <c r="Z1072" i="109"/>
  <c r="R4026" i="109"/>
  <c r="Y3189" i="109"/>
  <c r="S901" i="109"/>
  <c r="N1646" i="109"/>
  <c r="W3535" i="109"/>
  <c r="Q404" i="109"/>
  <c r="T59" i="109"/>
  <c r="Q2079" i="109"/>
  <c r="W1373" i="109"/>
  <c r="U983" i="109"/>
  <c r="Q1039" i="112"/>
  <c r="V2979" i="109"/>
  <c r="P3308" i="109"/>
  <c r="S978" i="109"/>
  <c r="P160" i="112"/>
  <c r="W1472" i="109"/>
  <c r="P1661" i="109"/>
  <c r="O796" i="109"/>
  <c r="Q496" i="112"/>
  <c r="R3123" i="109"/>
  <c r="O1148" i="109"/>
  <c r="N1527" i="112"/>
  <c r="S1481" i="109"/>
  <c r="T3903" i="109"/>
  <c r="S865" i="109"/>
  <c r="S793" i="109"/>
  <c r="U1484" i="109"/>
  <c r="S1982" i="109"/>
  <c r="S2040" i="109"/>
  <c r="X1577" i="109"/>
  <c r="R1345" i="109"/>
  <c r="S989" i="109"/>
  <c r="P999" i="109"/>
  <c r="Y2463" i="109"/>
  <c r="P249" i="109"/>
  <c r="Q1263" i="109"/>
  <c r="U2351" i="109"/>
  <c r="S1733" i="109"/>
  <c r="R1006" i="109"/>
  <c r="O4056" i="109"/>
  <c r="W3653" i="109"/>
  <c r="Q628" i="112"/>
  <c r="Y1319" i="109"/>
  <c r="Q2040" i="109"/>
  <c r="R3378" i="109"/>
  <c r="N348" i="112"/>
  <c r="P867" i="109"/>
  <c r="W2598" i="109"/>
  <c r="Q1879" i="109"/>
  <c r="R1842" i="109"/>
  <c r="R2748" i="109"/>
  <c r="U3130" i="109"/>
  <c r="Y4191" i="109"/>
  <c r="U1899" i="109"/>
  <c r="T1465" i="109"/>
  <c r="P843" i="109"/>
  <c r="S658" i="109"/>
  <c r="T4144" i="109"/>
  <c r="W512" i="109"/>
  <c r="Q701" i="112"/>
  <c r="O1477" i="109"/>
  <c r="W2454" i="109"/>
  <c r="S2377" i="109"/>
  <c r="V1107" i="109"/>
  <c r="R2418" i="109"/>
  <c r="P134" i="109"/>
  <c r="U768" i="109"/>
  <c r="U968" i="109"/>
  <c r="N1648" i="109"/>
  <c r="W115" i="109"/>
  <c r="Y263" i="109"/>
  <c r="W52" i="109"/>
  <c r="Q568" i="109"/>
  <c r="N2399" i="109"/>
  <c r="Y839" i="109"/>
  <c r="W2788" i="109"/>
  <c r="Q1892" i="112"/>
  <c r="O2349" i="109"/>
  <c r="N4164" i="109"/>
  <c r="Y1968" i="109"/>
  <c r="T8" i="109"/>
  <c r="T785" i="109"/>
  <c r="O4134" i="109"/>
  <c r="Q220" i="109"/>
  <c r="R2118" i="109"/>
  <c r="W3345" i="109"/>
  <c r="Y1313" i="109"/>
  <c r="R942" i="109"/>
  <c r="W208" i="109"/>
  <c r="P3108" i="109"/>
  <c r="U3314" i="109"/>
  <c r="Z349" i="109"/>
  <c r="S2418" i="109"/>
  <c r="T2848" i="109"/>
  <c r="O285" i="112"/>
  <c r="T2793" i="109"/>
  <c r="P2252" i="109"/>
  <c r="N2054" i="109"/>
  <c r="V4061" i="109"/>
  <c r="P2805" i="109"/>
  <c r="T3721" i="109"/>
  <c r="Y2647" i="109"/>
  <c r="U234" i="109"/>
  <c r="Y4109" i="109"/>
  <c r="Y1485" i="109"/>
  <c r="N4153" i="109"/>
  <c r="Q2267" i="109"/>
  <c r="T122" i="109"/>
  <c r="Z3263" i="109"/>
  <c r="X262" i="109"/>
  <c r="U3912" i="109"/>
  <c r="X4217" i="109"/>
  <c r="R520" i="109"/>
  <c r="Y4257" i="109"/>
  <c r="V2234" i="109"/>
  <c r="S894" i="109"/>
  <c r="U1745" i="109"/>
  <c r="S1352" i="109"/>
  <c r="W3199" i="109"/>
  <c r="R4214" i="109"/>
  <c r="Q308" i="112"/>
  <c r="U1375" i="109"/>
  <c r="O380" i="109"/>
  <c r="V3019" i="109"/>
  <c r="U1558" i="109"/>
  <c r="P2217" i="109"/>
  <c r="N1061" i="112"/>
  <c r="W2475" i="109"/>
  <c r="T3835" i="109"/>
  <c r="R4196" i="109"/>
  <c r="P130" i="109"/>
  <c r="W1279" i="109"/>
  <c r="X4097" i="109"/>
  <c r="Y1542" i="109"/>
  <c r="P2931" i="109"/>
  <c r="N425" i="109"/>
  <c r="W3" i="109"/>
  <c r="R3053" i="109"/>
  <c r="N1669" i="109"/>
  <c r="M45" i="113"/>
  <c r="U4022" i="109"/>
  <c r="O2209" i="109"/>
  <c r="Y2928" i="109"/>
  <c r="X3120" i="109"/>
  <c r="P1974" i="109"/>
  <c r="Q3206" i="109"/>
  <c r="X2639" i="109"/>
  <c r="R69" i="109"/>
  <c r="V604" i="109"/>
  <c r="W2735" i="109"/>
  <c r="O1833" i="109"/>
  <c r="U1351" i="109"/>
  <c r="V2399" i="109"/>
  <c r="Z3973" i="109"/>
  <c r="O1384" i="109"/>
  <c r="T642" i="109"/>
  <c r="Z309" i="109"/>
  <c r="Y3794" i="109"/>
  <c r="W852" i="109"/>
  <c r="R1216" i="109"/>
  <c r="P4061" i="109"/>
  <c r="V894" i="109"/>
  <c r="O4093" i="109"/>
  <c r="U2027" i="109"/>
  <c r="P3527" i="109"/>
  <c r="V3198" i="109"/>
  <c r="T2591" i="109"/>
  <c r="N1575" i="109"/>
  <c r="W3652" i="109"/>
  <c r="P130" i="112"/>
  <c r="Y742" i="109"/>
  <c r="Q275" i="112"/>
  <c r="T2734" i="109"/>
  <c r="Q3185" i="109"/>
  <c r="V952" i="109"/>
  <c r="N1159" i="109"/>
  <c r="P2231" i="109"/>
  <c r="R1256" i="109"/>
  <c r="W1884" i="109"/>
  <c r="W1492" i="109"/>
  <c r="N2258" i="109"/>
  <c r="W4148" i="109"/>
  <c r="T3092" i="109"/>
  <c r="P2023" i="109"/>
  <c r="Q4017" i="109"/>
  <c r="X4060" i="109"/>
  <c r="O2987" i="109"/>
  <c r="N3411" i="109"/>
  <c r="T3036" i="109"/>
  <c r="U2969" i="109"/>
  <c r="N1968" i="109"/>
  <c r="N392" i="109"/>
  <c r="W1873" i="109"/>
  <c r="N1201" i="109"/>
  <c r="T1518" i="109"/>
  <c r="N1744" i="109"/>
  <c r="Q125" i="109"/>
  <c r="Q2692" i="109"/>
  <c r="S1167" i="109"/>
  <c r="P3467" i="109"/>
  <c r="T1157" i="109"/>
  <c r="W4213" i="109"/>
  <c r="N3730" i="109"/>
  <c r="R383" i="109"/>
  <c r="Y591" i="109"/>
  <c r="W451" i="109"/>
  <c r="S2960" i="109"/>
  <c r="W2842" i="109"/>
  <c r="P3659" i="109"/>
  <c r="W2034" i="109"/>
  <c r="P919" i="109"/>
  <c r="T2045" i="109"/>
  <c r="Q639" i="109"/>
  <c r="Q629" i="109"/>
  <c r="X235" i="109"/>
  <c r="O1269" i="109"/>
  <c r="N234" i="109"/>
  <c r="V1305" i="109"/>
  <c r="Q891" i="109"/>
  <c r="Y377" i="109"/>
  <c r="W472" i="109"/>
  <c r="X492" i="109"/>
  <c r="T3081" i="109"/>
  <c r="Q4034" i="109"/>
  <c r="R2040" i="109"/>
  <c r="Q1984" i="109"/>
  <c r="V1127" i="109"/>
  <c r="Q2078" i="109"/>
  <c r="P4067" i="109"/>
  <c r="O4196" i="109"/>
  <c r="S4091" i="109"/>
  <c r="R1920" i="109"/>
  <c r="V3064" i="109"/>
  <c r="X2954" i="109"/>
  <c r="Q1932" i="109"/>
  <c r="Y3891" i="109"/>
  <c r="O1376" i="109"/>
  <c r="T1296" i="109"/>
  <c r="Y954" i="109"/>
  <c r="U953" i="109"/>
  <c r="T444" i="109"/>
  <c r="O515" i="109"/>
  <c r="P189" i="109"/>
  <c r="V31" i="109"/>
  <c r="S1473" i="109"/>
  <c r="O2600" i="109"/>
  <c r="R26" i="109"/>
  <c r="V2458" i="109"/>
  <c r="W1520" i="109"/>
  <c r="T2393" i="109"/>
  <c r="P556" i="112"/>
  <c r="P2982" i="109"/>
  <c r="Q1327" i="112"/>
  <c r="P963" i="109"/>
  <c r="W2620" i="109"/>
  <c r="T1014" i="109"/>
  <c r="P2966" i="109"/>
  <c r="V20" i="109"/>
  <c r="O199" i="109"/>
  <c r="U3510" i="109"/>
  <c r="Y248" i="109"/>
  <c r="O3061" i="109"/>
  <c r="T78" i="109"/>
  <c r="V1648" i="109"/>
  <c r="V869" i="109"/>
  <c r="O457" i="109"/>
  <c r="Q3211" i="109"/>
  <c r="R505" i="109"/>
  <c r="P4122" i="109"/>
  <c r="O845" i="109"/>
  <c r="O286" i="112"/>
  <c r="V3203" i="109"/>
  <c r="U800" i="109"/>
  <c r="W3136" i="109"/>
  <c r="N4143" i="109"/>
  <c r="T1330" i="109"/>
  <c r="Y264" i="109"/>
  <c r="R1175" i="109"/>
  <c r="W2631" i="109"/>
  <c r="O1843" i="109"/>
  <c r="P1474" i="109"/>
  <c r="U3166" i="109"/>
  <c r="Y1195" i="109"/>
  <c r="X575" i="109"/>
  <c r="W3444" i="109"/>
  <c r="Y2613" i="109"/>
  <c r="X2597" i="109"/>
  <c r="V2804" i="109"/>
  <c r="Q2345" i="109"/>
  <c r="V934" i="109"/>
  <c r="Y1183" i="109"/>
  <c r="N2082" i="109"/>
  <c r="P4065" i="109"/>
  <c r="Y3205" i="109"/>
  <c r="Q199" i="109"/>
  <c r="T3654" i="109"/>
  <c r="Z2896" i="109"/>
  <c r="N268" i="109"/>
  <c r="W4243" i="109"/>
  <c r="P4168" i="109"/>
  <c r="S1874" i="109"/>
  <c r="V2609" i="109"/>
  <c r="T2475" i="109"/>
  <c r="P1951" i="109"/>
  <c r="U2320" i="109"/>
  <c r="Z1065" i="109"/>
  <c r="N646" i="109"/>
  <c r="W3784" i="109"/>
  <c r="P3522" i="109"/>
  <c r="U2807" i="109"/>
  <c r="Q38" i="112"/>
  <c r="R1742" i="109"/>
  <c r="Q1183" i="112"/>
  <c r="R227" i="109"/>
  <c r="O1200" i="112"/>
  <c r="Y2415" i="109"/>
  <c r="T737" i="109"/>
  <c r="T992" i="109"/>
  <c r="S149" i="109"/>
  <c r="U37" i="109"/>
  <c r="S1735" i="109"/>
  <c r="N733" i="112"/>
  <c r="O239" i="109"/>
  <c r="W3728" i="109"/>
  <c r="S287" i="109"/>
  <c r="V103" i="109"/>
  <c r="X1302" i="109"/>
  <c r="R3377" i="109"/>
  <c r="Z354" i="109"/>
  <c r="T16" i="109"/>
  <c r="R284" i="109"/>
  <c r="N2344" i="109"/>
  <c r="V1006" i="109"/>
  <c r="V240" i="109"/>
  <c r="W616" i="109"/>
  <c r="N1891" i="109"/>
  <c r="O914" i="109"/>
  <c r="Q2729" i="109"/>
  <c r="U943" i="109"/>
  <c r="P231" i="109"/>
  <c r="U2595" i="109"/>
  <c r="Q3151" i="109"/>
  <c r="P777" i="109"/>
  <c r="Q1280" i="109"/>
  <c r="X444" i="109"/>
  <c r="Q1315" i="109"/>
  <c r="O1243" i="109"/>
  <c r="W3505" i="109"/>
  <c r="Y2938" i="109"/>
  <c r="N973" i="109"/>
  <c r="N3737" i="109"/>
  <c r="S98" i="109"/>
  <c r="S3784" i="109"/>
  <c r="T2347" i="109"/>
  <c r="X773" i="109"/>
  <c r="U2355" i="109"/>
  <c r="Q945" i="112"/>
  <c r="Y1360" i="109"/>
  <c r="T498" i="109"/>
  <c r="R2670" i="109"/>
  <c r="Y142" i="109"/>
  <c r="Y1108" i="109"/>
  <c r="U2029" i="109"/>
  <c r="Q4076" i="109"/>
  <c r="Q940" i="112"/>
  <c r="Z2556" i="109"/>
  <c r="R499" i="109"/>
  <c r="Q370" i="109"/>
  <c r="Q785" i="112"/>
  <c r="Q1331" i="112"/>
  <c r="Y597" i="109"/>
  <c r="R2424" i="109"/>
  <c r="Q310" i="112"/>
  <c r="V3174" i="109"/>
  <c r="X2766" i="109"/>
  <c r="Y1647" i="109"/>
  <c r="S1105" i="109"/>
  <c r="T3443" i="109"/>
  <c r="W4167" i="109"/>
  <c r="O27" i="109"/>
  <c r="Q862" i="109"/>
  <c r="S645" i="109"/>
  <c r="L142" i="110"/>
  <c r="U2467" i="109"/>
  <c r="S4197" i="109"/>
  <c r="O1265" i="109"/>
  <c r="R579" i="109"/>
  <c r="R1508" i="109"/>
  <c r="N1900" i="112"/>
  <c r="Q1599" i="109"/>
  <c r="W447" i="109"/>
  <c r="R3160" i="109"/>
  <c r="T1874" i="109"/>
  <c r="V3005" i="109"/>
  <c r="V1996" i="109"/>
  <c r="P3483" i="109"/>
  <c r="P624" i="112"/>
  <c r="O3163" i="109"/>
  <c r="P1318" i="112"/>
  <c r="P478" i="109"/>
  <c r="W1718" i="109"/>
  <c r="T3447" i="109"/>
  <c r="R1942" i="109"/>
  <c r="O2440" i="109"/>
  <c r="T1688" i="109"/>
  <c r="W4232" i="109"/>
  <c r="O2047" i="109"/>
  <c r="Y1379" i="109"/>
  <c r="U215" i="109"/>
  <c r="Q1462" i="109"/>
  <c r="O1446" i="112"/>
  <c r="S2386" i="109"/>
  <c r="R3521" i="109"/>
  <c r="Q2627" i="109"/>
  <c r="P223" i="109"/>
  <c r="S1689" i="109"/>
  <c r="O979" i="109"/>
  <c r="W2055" i="109"/>
  <c r="P2711" i="109"/>
  <c r="R1369" i="109"/>
  <c r="U145" i="109"/>
  <c r="U3064" i="109"/>
  <c r="X2407" i="109"/>
  <c r="U1987" i="109"/>
  <c r="N2625" i="109"/>
  <c r="V951" i="109"/>
  <c r="Y2787" i="109"/>
  <c r="Y1652" i="109"/>
  <c r="S854" i="109"/>
  <c r="T2944" i="109"/>
  <c r="W3937" i="109"/>
  <c r="V737" i="109"/>
  <c r="S2795" i="109"/>
  <c r="Q1489" i="109"/>
  <c r="S140" i="109"/>
  <c r="N1963" i="112"/>
  <c r="X1958" i="109"/>
  <c r="W4171" i="109"/>
  <c r="V1483" i="109"/>
  <c r="O739" i="109"/>
  <c r="O472" i="109"/>
  <c r="V3849" i="109"/>
  <c r="X1498" i="109"/>
  <c r="V2832" i="109"/>
  <c r="V1103" i="109"/>
  <c r="Q1349" i="109"/>
  <c r="R1376" i="109"/>
  <c r="Q1514" i="109"/>
  <c r="T1381" i="109"/>
  <c r="O1616" i="109"/>
  <c r="U2105" i="109"/>
  <c r="V489" i="109"/>
  <c r="X1221" i="109"/>
  <c r="R202" i="109"/>
  <c r="R838" i="109"/>
  <c r="P2289" i="109"/>
  <c r="Y3144" i="109"/>
  <c r="T1261" i="109"/>
  <c r="P1276" i="109"/>
  <c r="Q1167" i="109"/>
  <c r="S449" i="109"/>
  <c r="Q412" i="112"/>
  <c r="S1974" i="109"/>
  <c r="X4257" i="109"/>
  <c r="Y170" i="109"/>
  <c r="X2648" i="109"/>
  <c r="S3846" i="109"/>
  <c r="X2114" i="109"/>
  <c r="Q942" i="112"/>
  <c r="N235" i="112"/>
  <c r="U1582" i="109"/>
  <c r="W2363" i="109"/>
  <c r="X15" i="109"/>
  <c r="W3408" i="109"/>
  <c r="P2306" i="109"/>
  <c r="O3170" i="109"/>
  <c r="O3317" i="109"/>
  <c r="N1612" i="109"/>
  <c r="X2976" i="109"/>
  <c r="S1291" i="109"/>
  <c r="P2381" i="109"/>
  <c r="S3330" i="109"/>
  <c r="U3445" i="109"/>
  <c r="U2641" i="109"/>
  <c r="V2002" i="109"/>
  <c r="Y281" i="109"/>
  <c r="P781" i="109"/>
  <c r="Q3186" i="109"/>
  <c r="O500" i="109"/>
  <c r="U1882" i="109"/>
  <c r="R1350" i="109"/>
  <c r="X546" i="109"/>
  <c r="V2070" i="109"/>
  <c r="N2474" i="109"/>
  <c r="N284" i="109"/>
  <c r="V379" i="109"/>
  <c r="S819" i="109"/>
  <c r="O3172" i="109"/>
  <c r="S2689" i="109"/>
  <c r="V61" i="109"/>
  <c r="P2739" i="109"/>
  <c r="N627" i="112"/>
  <c r="Q1510" i="109"/>
  <c r="P617" i="109"/>
  <c r="U601" i="109"/>
  <c r="W3068" i="109"/>
  <c r="Q1468" i="112"/>
  <c r="S771" i="109"/>
  <c r="P1055" i="112"/>
  <c r="R108" i="110"/>
  <c r="Y3378" i="109"/>
  <c r="U2810" i="109"/>
  <c r="S111" i="109"/>
  <c r="K2" i="113"/>
  <c r="X1641" i="109"/>
  <c r="Y545" i="109"/>
  <c r="N3293" i="109"/>
  <c r="R3379" i="109"/>
  <c r="V2353" i="109"/>
  <c r="M75" i="110"/>
  <c r="O851" i="109"/>
  <c r="U1753" i="109"/>
  <c r="R1104" i="109"/>
  <c r="W1231" i="109"/>
  <c r="V2459" i="109"/>
  <c r="W2770" i="109"/>
  <c r="V2239" i="109"/>
  <c r="X746" i="109"/>
  <c r="P1147" i="109"/>
  <c r="V3004" i="109"/>
  <c r="S1232" i="109"/>
  <c r="V2004" i="109"/>
  <c r="O463" i="109"/>
  <c r="T170" i="109"/>
  <c r="R1321" i="109"/>
  <c r="P1161" i="109"/>
  <c r="V1126" i="109"/>
  <c r="U73" i="109"/>
  <c r="X2609" i="109"/>
  <c r="N1237" i="112"/>
  <c r="W1022" i="109"/>
  <c r="U4202" i="109"/>
  <c r="V1878" i="109"/>
  <c r="Y956" i="109"/>
  <c r="S102" i="109"/>
  <c r="S3332" i="109"/>
  <c r="P270" i="109"/>
  <c r="N2632" i="109"/>
  <c r="R2047" i="109"/>
  <c r="X3080" i="109"/>
  <c r="R3704" i="109"/>
  <c r="N893" i="109"/>
  <c r="O398" i="112"/>
  <c r="X625" i="109"/>
  <c r="P149" i="112"/>
  <c r="Q2680" i="109"/>
  <c r="Y2057" i="109"/>
  <c r="W945" i="109"/>
  <c r="O946" i="109"/>
  <c r="O1240" i="109"/>
  <c r="T1587" i="109"/>
  <c r="N990" i="109"/>
  <c r="R1107" i="109"/>
  <c r="W3080" i="109"/>
  <c r="X2434" i="109"/>
  <c r="N1499" i="109"/>
  <c r="N911" i="109"/>
  <c r="Q1287" i="109"/>
  <c r="Q151" i="110"/>
  <c r="O3910" i="109"/>
  <c r="Y1273" i="109"/>
  <c r="Q811" i="109"/>
  <c r="O104" i="112"/>
  <c r="O2203" i="109"/>
  <c r="Y652" i="109"/>
  <c r="N818" i="109"/>
  <c r="R1016" i="109"/>
  <c r="P1203" i="109"/>
  <c r="N2314" i="112"/>
  <c r="Y2565" i="109"/>
  <c r="P382" i="112"/>
  <c r="P1346" i="109"/>
  <c r="S53" i="109"/>
  <c r="N782" i="109"/>
  <c r="Y2559" i="109"/>
  <c r="O794" i="109"/>
  <c r="Q3727" i="109"/>
  <c r="P554" i="109"/>
  <c r="Y2115" i="109"/>
  <c r="X1991" i="109"/>
  <c r="N172" i="110"/>
  <c r="Y2722" i="109"/>
  <c r="Q1933" i="112"/>
  <c r="U2405" i="109"/>
  <c r="W1320" i="109"/>
  <c r="S1663" i="109"/>
  <c r="U739" i="109"/>
  <c r="U2805" i="109"/>
  <c r="S2428" i="109"/>
  <c r="S1686" i="109"/>
  <c r="R1707" i="109"/>
  <c r="N491" i="112"/>
  <c r="V2056" i="109"/>
  <c r="V645" i="109"/>
  <c r="R2637" i="109"/>
  <c r="X3020" i="109"/>
  <c r="W3050" i="109"/>
  <c r="S3065" i="109"/>
  <c r="P3661" i="109"/>
  <c r="R1336" i="109"/>
  <c r="P1536" i="109"/>
  <c r="R31" i="109"/>
  <c r="Q2646" i="109"/>
  <c r="N1319" i="109"/>
  <c r="N410" i="109"/>
  <c r="U1374" i="109"/>
  <c r="U1880" i="109"/>
  <c r="Q3806" i="109"/>
  <c r="N1502" i="109"/>
  <c r="S2972" i="109"/>
  <c r="P545" i="109"/>
  <c r="X3162" i="109"/>
  <c r="O397" i="109"/>
  <c r="R120" i="110"/>
  <c r="R252" i="109"/>
  <c r="N382" i="109"/>
  <c r="Q143" i="112"/>
  <c r="R123" i="110"/>
  <c r="W2960" i="109"/>
  <c r="Q806" i="109"/>
  <c r="X272" i="109"/>
  <c r="V1713" i="109"/>
  <c r="W1742" i="109"/>
  <c r="R2804" i="109"/>
  <c r="X3012" i="109"/>
  <c r="O85" i="110"/>
  <c r="V2715" i="109"/>
  <c r="V3821" i="109"/>
  <c r="O1943" i="109"/>
  <c r="V2221" i="109"/>
  <c r="Q4261" i="109"/>
  <c r="Y1338" i="109"/>
  <c r="X1239" i="109"/>
  <c r="T2844" i="109"/>
  <c r="W2431" i="109"/>
  <c r="N1574" i="109"/>
  <c r="O3150" i="109"/>
  <c r="S3785" i="109"/>
  <c r="Q473" i="109"/>
  <c r="S2718" i="109"/>
  <c r="T2359" i="109"/>
  <c r="R2788" i="109"/>
  <c r="V2745" i="109"/>
  <c r="U749" i="109"/>
  <c r="Q384" i="112"/>
  <c r="O4141" i="109"/>
  <c r="P657" i="109"/>
  <c r="V1185" i="109"/>
  <c r="N1473" i="109"/>
  <c r="O480" i="112"/>
  <c r="W1899" i="109"/>
  <c r="S1514" i="109"/>
  <c r="P145" i="109"/>
  <c r="Q3288" i="109"/>
  <c r="T3827" i="109"/>
  <c r="Q1247" i="112"/>
  <c r="R1729" i="109"/>
  <c r="Z681" i="109"/>
  <c r="X896" i="109"/>
  <c r="R175" i="109"/>
  <c r="W1118" i="109"/>
  <c r="O1314" i="109"/>
  <c r="P1163" i="109"/>
  <c r="Q3924" i="109"/>
  <c r="Q3904" i="109"/>
  <c r="W4168" i="109"/>
  <c r="Y1488" i="109"/>
  <c r="O2631" i="109"/>
  <c r="W1114" i="109"/>
  <c r="P1517" i="112"/>
  <c r="P3781" i="109"/>
  <c r="X1484" i="109"/>
  <c r="O114" i="109"/>
  <c r="U1007" i="109"/>
  <c r="Q2379" i="109"/>
  <c r="V2321" i="109"/>
  <c r="T1883" i="109"/>
  <c r="R958" i="109"/>
  <c r="V2706" i="109"/>
  <c r="X2740" i="109"/>
  <c r="P378" i="112"/>
  <c r="W2441" i="109"/>
  <c r="S1920" i="109"/>
  <c r="P213" i="109"/>
  <c r="O120" i="110"/>
  <c r="S2011" i="109"/>
  <c r="R1645" i="109"/>
  <c r="V1168" i="109"/>
  <c r="X2406" i="109"/>
  <c r="O449" i="109"/>
  <c r="S1544" i="109"/>
  <c r="S400" i="109"/>
  <c r="O596" i="109"/>
  <c r="P850" i="109"/>
  <c r="V1019" i="109"/>
  <c r="T1119" i="109"/>
  <c r="Y2398" i="109"/>
  <c r="R1163" i="109"/>
  <c r="P4240" i="109"/>
  <c r="P1924" i="109"/>
  <c r="X657" i="109"/>
  <c r="U2250" i="109"/>
  <c r="P2323" i="109"/>
  <c r="O1534" i="112"/>
  <c r="R2346" i="109"/>
  <c r="X3429" i="109"/>
  <c r="P3732" i="109"/>
  <c r="V3055" i="109"/>
  <c r="Y961" i="109"/>
  <c r="S63" i="109"/>
  <c r="V1106" i="109"/>
  <c r="Y185" i="109"/>
  <c r="Q1007" i="109"/>
  <c r="P3177" i="109"/>
  <c r="Y874" i="109"/>
  <c r="S197" i="109"/>
  <c r="T3340" i="109"/>
  <c r="N85" i="110"/>
  <c r="U2940" i="109"/>
  <c r="O3880" i="109"/>
  <c r="Y4024" i="109"/>
  <c r="Y619" i="109"/>
  <c r="T1227" i="109"/>
  <c r="S2940" i="109"/>
  <c r="R3482" i="109"/>
  <c r="O1571" i="109"/>
  <c r="R523" i="109"/>
  <c r="R656" i="109"/>
  <c r="Z2152" i="109"/>
  <c r="T121" i="110"/>
  <c r="R3131" i="109"/>
  <c r="O2811" i="109"/>
  <c r="N2967" i="109"/>
  <c r="Y2103" i="109"/>
  <c r="Q375" i="109"/>
  <c r="O1259" i="109"/>
  <c r="Y3006" i="109"/>
  <c r="X2756" i="109"/>
  <c r="Y3407" i="109"/>
  <c r="P3088" i="109"/>
  <c r="Y3887" i="109"/>
  <c r="V4153" i="109"/>
  <c r="Y1166" i="109"/>
  <c r="U4044" i="109"/>
  <c r="X2001" i="109"/>
  <c r="X2626" i="109"/>
  <c r="N403" i="109"/>
  <c r="Z2163" i="109"/>
  <c r="R541" i="109"/>
  <c r="Q1014" i="109"/>
  <c r="R1702" i="109"/>
  <c r="S1015" i="109"/>
  <c r="R3443" i="109"/>
  <c r="U2254" i="109"/>
  <c r="Z2541" i="109"/>
  <c r="V372" i="109"/>
  <c r="K115" i="110"/>
  <c r="W519" i="109"/>
  <c r="R524" i="109"/>
  <c r="W1265" i="109"/>
  <c r="Z2186" i="109"/>
  <c r="X974" i="109"/>
  <c r="O2002" i="109"/>
  <c r="Y2367" i="109"/>
  <c r="N1599" i="109"/>
  <c r="Y2740" i="109"/>
  <c r="R2989" i="109"/>
  <c r="Q1311" i="109"/>
  <c r="R4190" i="109"/>
  <c r="O655" i="109"/>
  <c r="W4166" i="109"/>
  <c r="U108" i="109"/>
  <c r="S268" i="109"/>
  <c r="W1294" i="109"/>
  <c r="N400" i="109"/>
  <c r="L152" i="113"/>
  <c r="V3209" i="109"/>
  <c r="X1544" i="109"/>
  <c r="U3908" i="109"/>
  <c r="V1961" i="109"/>
  <c r="S943" i="109"/>
  <c r="X1165" i="109"/>
  <c r="O1830" i="109"/>
  <c r="Y3853" i="109"/>
  <c r="W860" i="109"/>
  <c r="P2959" i="109"/>
  <c r="Q910" i="109"/>
  <c r="O441" i="109"/>
  <c r="O3127" i="109"/>
  <c r="U1341" i="109"/>
  <c r="S2953" i="109"/>
  <c r="V3151" i="109"/>
  <c r="V122" i="109"/>
  <c r="P1307" i="109"/>
  <c r="S418" i="109"/>
  <c r="U423" i="109"/>
  <c r="W861" i="109"/>
  <c r="U389" i="109"/>
  <c r="Y818" i="109"/>
  <c r="T428" i="109"/>
  <c r="V3139" i="109"/>
  <c r="S1275" i="109"/>
  <c r="S647" i="109"/>
  <c r="T432" i="109"/>
  <c r="S2396" i="109"/>
  <c r="Y246" i="109"/>
  <c r="P72" i="110"/>
  <c r="U2401" i="109"/>
  <c r="Q1933" i="109"/>
  <c r="X2790" i="109"/>
  <c r="Q3941" i="109"/>
  <c r="N1345" i="109"/>
  <c r="W281" i="109"/>
  <c r="N1935" i="109"/>
  <c r="Q1206" i="109"/>
  <c r="Y2595" i="109"/>
  <c r="P3127" i="109"/>
  <c r="X1365" i="109"/>
  <c r="S2027" i="109"/>
  <c r="X2699" i="109"/>
  <c r="O1684" i="109"/>
  <c r="S1606" i="109"/>
  <c r="Q2778" i="109"/>
  <c r="V1875" i="109"/>
  <c r="Q175" i="109"/>
  <c r="T616" i="109"/>
  <c r="Y3529" i="109"/>
  <c r="S3366" i="109"/>
  <c r="R2649" i="109"/>
  <c r="Q276" i="109"/>
  <c r="Q101" i="109"/>
  <c r="R634" i="109"/>
  <c r="X2107" i="109"/>
  <c r="W4083" i="109"/>
  <c r="P774" i="109"/>
  <c r="Y487" i="109"/>
  <c r="Y605" i="109"/>
  <c r="Q889" i="109"/>
  <c r="O426" i="109"/>
  <c r="W900" i="109"/>
  <c r="U4267" i="109"/>
  <c r="Q1259" i="112"/>
  <c r="N483" i="109"/>
  <c r="P1101" i="109"/>
  <c r="P2396" i="109"/>
  <c r="W2343" i="109"/>
  <c r="P3443" i="109"/>
  <c r="O876" i="109"/>
  <c r="N4269" i="109"/>
  <c r="W1590" i="109"/>
  <c r="T4063" i="109"/>
  <c r="S1178" i="109"/>
  <c r="V3684" i="109"/>
  <c r="U4" i="109"/>
  <c r="R1950" i="109"/>
  <c r="Z332" i="109"/>
  <c r="T979" i="109"/>
  <c r="O2830" i="109"/>
  <c r="V943" i="109"/>
  <c r="Z709" i="109"/>
  <c r="Q124" i="109"/>
  <c r="P1237" i="109"/>
  <c r="U2614" i="109"/>
  <c r="V2322" i="109"/>
  <c r="O176" i="112"/>
  <c r="R1557" i="109"/>
  <c r="T1696" i="109"/>
  <c r="U3940" i="109"/>
  <c r="P3187" i="109"/>
  <c r="Q169" i="109"/>
  <c r="R4184" i="109"/>
  <c r="N2064" i="109"/>
  <c r="R1709" i="109"/>
  <c r="U1575" i="109"/>
  <c r="R832" i="109"/>
  <c r="Y2072" i="109"/>
  <c r="W954" i="109"/>
  <c r="X74" i="109"/>
  <c r="Q2742" i="109"/>
  <c r="Y1138" i="109"/>
  <c r="N3309" i="109"/>
  <c r="P812" i="112"/>
  <c r="T1662" i="109"/>
  <c r="P1109" i="109"/>
  <c r="O314" i="112"/>
  <c r="Y3046" i="109"/>
  <c r="Z1045" i="109"/>
  <c r="V1467" i="109"/>
  <c r="P463" i="109"/>
  <c r="W1631" i="109"/>
  <c r="Q104" i="109"/>
  <c r="S2404" i="109"/>
  <c r="O1569" i="109"/>
  <c r="W874" i="109"/>
  <c r="T476" i="109"/>
  <c r="M58" i="110"/>
  <c r="R1924" i="109"/>
  <c r="W3445" i="109"/>
  <c r="S165" i="109"/>
  <c r="P4066" i="109"/>
  <c r="P3145" i="109"/>
  <c r="R190" i="109"/>
  <c r="T2243" i="109"/>
  <c r="T2233" i="109"/>
  <c r="U146" i="109"/>
  <c r="T2606" i="109"/>
  <c r="P1503" i="109"/>
  <c r="X1518" i="109"/>
  <c r="Q224" i="109"/>
  <c r="W4288" i="109"/>
  <c r="P101" i="109"/>
  <c r="X1131" i="109"/>
  <c r="S750" i="109"/>
  <c r="Y3118" i="109"/>
  <c r="O3335" i="109"/>
  <c r="W129" i="109"/>
  <c r="Y1739" i="109"/>
  <c r="N2977" i="109"/>
  <c r="R1999" i="109"/>
  <c r="Q1460" i="112"/>
  <c r="Q2581" i="112"/>
  <c r="R45" i="110"/>
  <c r="U1295" i="109"/>
  <c r="N2465" i="109"/>
  <c r="P1517" i="109"/>
  <c r="U1015" i="109"/>
  <c r="R419" i="109"/>
  <c r="O1197" i="109"/>
  <c r="U153" i="109"/>
  <c r="X3408" i="109"/>
  <c r="O2262" i="109"/>
  <c r="U3052" i="109"/>
  <c r="X1857" i="109"/>
  <c r="X3840" i="109"/>
  <c r="T1733" i="109"/>
  <c r="P795" i="109"/>
  <c r="T1617" i="109"/>
  <c r="V3150" i="109"/>
  <c r="R1125" i="109"/>
  <c r="W1307" i="109"/>
  <c r="R598" i="109"/>
  <c r="V2742" i="109"/>
  <c r="X1751" i="109"/>
  <c r="R1464" i="109"/>
  <c r="W424" i="109"/>
  <c r="X1231" i="109"/>
  <c r="S3124" i="109"/>
  <c r="P3176" i="109"/>
  <c r="R3141" i="109"/>
  <c r="N478" i="109"/>
  <c r="N1879" i="109"/>
  <c r="Q3178" i="109"/>
  <c r="Q4123" i="109"/>
  <c r="T1359" i="109"/>
  <c r="P2666" i="109"/>
  <c r="P1498" i="109"/>
  <c r="Q3374" i="109"/>
  <c r="T4055" i="109"/>
  <c r="P1697" i="109"/>
  <c r="P3892" i="109"/>
  <c r="P1655" i="109"/>
  <c r="P121" i="112"/>
  <c r="V2204" i="109"/>
  <c r="O2277" i="109"/>
  <c r="R889" i="109"/>
  <c r="U2269" i="109"/>
  <c r="Q1522" i="112"/>
  <c r="V911" i="109"/>
  <c r="W2076" i="109"/>
  <c r="P4255" i="109"/>
  <c r="T1944" i="109"/>
  <c r="O567" i="109"/>
  <c r="S17" i="109"/>
  <c r="R3744" i="109"/>
  <c r="U81" i="109"/>
  <c r="O3688" i="109"/>
  <c r="N2432" i="109"/>
  <c r="W2633" i="109"/>
  <c r="S1706" i="109"/>
  <c r="V2047" i="109"/>
  <c r="T566" i="109"/>
  <c r="S1886" i="109"/>
  <c r="O2482" i="109"/>
  <c r="U634" i="109"/>
  <c r="V107" i="109"/>
  <c r="W554" i="109"/>
  <c r="R1260" i="109"/>
  <c r="N1341" i="109"/>
  <c r="Y2396" i="109"/>
  <c r="O1900" i="109"/>
  <c r="Y1939" i="109"/>
  <c r="P1684" i="109"/>
  <c r="O1353" i="109"/>
  <c r="S4262" i="109"/>
  <c r="O1633" i="109"/>
  <c r="S610" i="109"/>
  <c r="T617" i="109"/>
  <c r="T3454" i="109"/>
  <c r="T210" i="109"/>
  <c r="V3833" i="109"/>
  <c r="V2074" i="109"/>
  <c r="Y1965" i="109"/>
  <c r="Q782" i="109"/>
  <c r="V1979" i="109"/>
  <c r="U2939" i="109"/>
  <c r="U3477" i="109"/>
  <c r="N1114" i="109"/>
  <c r="U2680" i="109"/>
  <c r="V2211" i="109"/>
  <c r="Q2407" i="109"/>
  <c r="W733" i="109"/>
  <c r="T1297" i="109"/>
  <c r="W2634" i="109"/>
  <c r="V18" i="109"/>
  <c r="S1488" i="109"/>
  <c r="X234" i="109"/>
  <c r="T2262" i="109"/>
  <c r="S4205" i="109"/>
  <c r="P3709" i="109"/>
  <c r="R2991" i="109"/>
  <c r="N1615" i="109"/>
  <c r="R3089" i="109"/>
  <c r="T451" i="109"/>
  <c r="Y1177" i="109"/>
  <c r="V382" i="109"/>
  <c r="R1358" i="109"/>
  <c r="W1382" i="109"/>
  <c r="V2228" i="109"/>
  <c r="N1534" i="109"/>
  <c r="V1224" i="109"/>
  <c r="W2295" i="109"/>
  <c r="O2259" i="109"/>
  <c r="V2381" i="109"/>
  <c r="Q3117" i="109"/>
  <c r="S1520" i="109"/>
  <c r="W1214" i="109"/>
  <c r="V3450" i="109"/>
  <c r="O3326" i="109"/>
  <c r="R167" i="109"/>
  <c r="V477" i="109"/>
  <c r="S801" i="109"/>
  <c r="X292" i="109"/>
  <c r="O73" i="109"/>
  <c r="V4114" i="109"/>
  <c r="U2775" i="109"/>
  <c r="S3417" i="109"/>
  <c r="Q314" i="112"/>
  <c r="O2459" i="109"/>
  <c r="X3053" i="109"/>
  <c r="Q4114" i="109"/>
  <c r="T207" i="109"/>
  <c r="S1149" i="109"/>
  <c r="U2040" i="109"/>
  <c r="X1681" i="109"/>
  <c r="O420" i="109"/>
  <c r="P778" i="112"/>
  <c r="N3130" i="109"/>
  <c r="V2672" i="109"/>
  <c r="W592" i="109"/>
  <c r="N1671" i="109"/>
  <c r="U2200" i="109"/>
  <c r="N809" i="109"/>
  <c r="V2367" i="109"/>
  <c r="U3740" i="109"/>
  <c r="R2285" i="109"/>
  <c r="T3464" i="109"/>
  <c r="N2216" i="112"/>
  <c r="W1696" i="109"/>
  <c r="U1529" i="109"/>
  <c r="P1689" i="109"/>
  <c r="U1365" i="109"/>
  <c r="U1378" i="109"/>
  <c r="T1362" i="109"/>
  <c r="O114" i="112"/>
  <c r="Q3452" i="109"/>
  <c r="T368" i="109"/>
  <c r="N1611" i="109"/>
  <c r="Q933" i="109"/>
  <c r="Y512" i="109"/>
  <c r="W928" i="109"/>
  <c r="U2628" i="109"/>
  <c r="R654" i="109"/>
  <c r="T1159" i="109"/>
  <c r="U1279" i="109"/>
  <c r="U258" i="109"/>
  <c r="R1613" i="109"/>
  <c r="O1575" i="109"/>
  <c r="U1476" i="109"/>
  <c r="Y128" i="109"/>
  <c r="T1011" i="109"/>
  <c r="S169" i="109"/>
  <c r="Y3426" i="109"/>
  <c r="Q580" i="109"/>
  <c r="P1472" i="109"/>
  <c r="Y1511" i="109"/>
  <c r="U647" i="109"/>
  <c r="T2737" i="109"/>
  <c r="P1236" i="109"/>
  <c r="Q2222" i="109"/>
  <c r="P1061" i="112"/>
  <c r="O35" i="109"/>
  <c r="O1220" i="109"/>
  <c r="T2089" i="109"/>
  <c r="P159" i="109"/>
  <c r="P827" i="109"/>
  <c r="Y3058" i="109"/>
  <c r="P2018" i="109"/>
  <c r="O1702" i="109"/>
  <c r="N590" i="109"/>
  <c r="V1376" i="109"/>
  <c r="Y168" i="109"/>
  <c r="R1497" i="109"/>
  <c r="W533" i="109"/>
  <c r="X3687" i="109"/>
  <c r="Z3224" i="109"/>
  <c r="T1228" i="109"/>
  <c r="Y1512" i="109"/>
  <c r="Y2052" i="109"/>
  <c r="V283" i="109"/>
  <c r="S1538" i="109"/>
  <c r="Q4025" i="109"/>
  <c r="Z3647" i="109"/>
  <c r="Q1469" i="109"/>
  <c r="Y3859" i="109"/>
  <c r="V2648" i="109"/>
  <c r="Y1999" i="109"/>
  <c r="P1335" i="109"/>
  <c r="S1863" i="109"/>
  <c r="O822" i="112"/>
  <c r="R535" i="109"/>
  <c r="Q62" i="112"/>
  <c r="V2351" i="109"/>
  <c r="Y4079" i="109"/>
  <c r="P4078" i="109"/>
  <c r="N186" i="109"/>
  <c r="V2264" i="109"/>
  <c r="X1970" i="109"/>
  <c r="Z2131" i="109"/>
  <c r="N1237" i="109"/>
  <c r="R2349" i="109"/>
  <c r="S2481" i="109"/>
  <c r="X2789" i="109"/>
  <c r="R3168" i="109"/>
  <c r="R1995" i="109"/>
  <c r="V2977" i="109"/>
  <c r="P193" i="109"/>
  <c r="X2573" i="109"/>
  <c r="S1536" i="109"/>
  <c r="V3121" i="109"/>
  <c r="V4025" i="109"/>
  <c r="P230" i="109"/>
  <c r="Y948" i="109"/>
  <c r="V170" i="109"/>
  <c r="X153" i="109"/>
  <c r="P1293" i="109"/>
  <c r="R2635" i="109"/>
  <c r="R511" i="109"/>
  <c r="P2285" i="109"/>
  <c r="V53" i="109"/>
  <c r="S1282" i="109"/>
  <c r="N2229" i="109"/>
  <c r="Y273" i="109"/>
  <c r="Y2718" i="109"/>
  <c r="N947" i="109"/>
  <c r="W81" i="109"/>
  <c r="O90" i="112"/>
  <c r="W3852" i="109"/>
  <c r="X755" i="109"/>
  <c r="N239" i="109"/>
  <c r="W787" i="109"/>
  <c r="R2997" i="109"/>
  <c r="W3822" i="109"/>
  <c r="P641" i="109"/>
  <c r="U4302" i="109"/>
  <c r="O2240" i="109"/>
  <c r="P3521" i="109"/>
  <c r="Q845" i="109"/>
  <c r="N3094" i="109"/>
  <c r="W482" i="109"/>
  <c r="V1374" i="109"/>
  <c r="N519" i="112"/>
  <c r="N626" i="109"/>
  <c r="T1693" i="109"/>
  <c r="U2255" i="109"/>
  <c r="S2992" i="109"/>
  <c r="R923" i="109"/>
  <c r="N199" i="109"/>
  <c r="S402" i="109"/>
  <c r="V3354" i="109"/>
  <c r="U55" i="109"/>
  <c r="V1835" i="109"/>
  <c r="O1143" i="109"/>
  <c r="Y1829" i="109"/>
  <c r="N1131" i="109"/>
  <c r="Q2819" i="109"/>
  <c r="V1578" i="109"/>
  <c r="V2098" i="109"/>
  <c r="N4061" i="109"/>
  <c r="O3565" i="109"/>
  <c r="Y3877" i="109"/>
  <c r="V3362" i="109"/>
  <c r="V2774" i="109"/>
  <c r="N3691" i="109"/>
  <c r="P3681" i="109"/>
  <c r="O2109" i="109"/>
  <c r="O402" i="109"/>
  <c r="Y4303" i="109"/>
  <c r="N225" i="109"/>
  <c r="P767" i="109"/>
  <c r="U1735" i="109"/>
  <c r="R2096" i="109"/>
  <c r="Y370" i="109"/>
  <c r="O2746" i="109"/>
  <c r="O3044" i="109"/>
  <c r="X1288" i="109"/>
  <c r="R1318" i="109"/>
  <c r="U1608" i="109"/>
  <c r="Y3844" i="109"/>
  <c r="O2381" i="109"/>
  <c r="W1621" i="109"/>
  <c r="X1220" i="109"/>
  <c r="U2645" i="109"/>
  <c r="Y779" i="109"/>
  <c r="R899" i="109"/>
  <c r="O2993" i="109"/>
  <c r="R4151" i="109"/>
  <c r="Y1149" i="109"/>
  <c r="T836" i="109"/>
  <c r="P4153" i="109"/>
  <c r="U2287" i="109"/>
  <c r="P997" i="109"/>
  <c r="R2824" i="109"/>
  <c r="N3350" i="109"/>
  <c r="P143" i="112"/>
  <c r="Q4184" i="109"/>
  <c r="W2261" i="109"/>
  <c r="Q430" i="109"/>
  <c r="R71" i="109"/>
  <c r="P5" i="109"/>
  <c r="Y868" i="109"/>
  <c r="W1300" i="109"/>
  <c r="Y793" i="109"/>
  <c r="Q3339" i="109"/>
  <c r="U165" i="109"/>
  <c r="U1518" i="109"/>
  <c r="X1285" i="109"/>
  <c r="N2398" i="109"/>
  <c r="W378" i="109"/>
  <c r="T1115" i="109"/>
  <c r="S2733" i="109"/>
  <c r="T2821" i="109"/>
  <c r="W3048" i="109"/>
  <c r="P1980" i="109"/>
  <c r="W1593" i="109"/>
  <c r="N963" i="109"/>
  <c r="T1146" i="109"/>
  <c r="R768" i="109"/>
  <c r="P4043" i="109"/>
  <c r="O633" i="109"/>
  <c r="W961" i="109"/>
  <c r="U3922" i="109"/>
  <c r="R3435" i="109"/>
  <c r="W551" i="109"/>
  <c r="X1837" i="109"/>
  <c r="Q2246" i="109"/>
  <c r="W51" i="109"/>
  <c r="R155" i="109"/>
  <c r="V1908" i="109"/>
  <c r="N1919" i="109"/>
  <c r="W760" i="109"/>
  <c r="Q1561" i="109"/>
  <c r="P766" i="112"/>
  <c r="X1180" i="109"/>
  <c r="Q2927" i="109"/>
  <c r="Q624" i="109"/>
  <c r="T3341" i="109"/>
  <c r="X2936" i="109"/>
  <c r="Y609" i="109"/>
  <c r="N3140" i="109"/>
  <c r="W3329" i="109"/>
  <c r="N791" i="109"/>
  <c r="T289" i="109"/>
  <c r="T4283" i="109"/>
  <c r="O824" i="109"/>
  <c r="R1860" i="109"/>
  <c r="T1690" i="109"/>
  <c r="P522" i="109"/>
  <c r="O99" i="109"/>
  <c r="O181" i="109"/>
  <c r="N2336" i="109"/>
  <c r="N493" i="109"/>
  <c r="S4110" i="109"/>
  <c r="U2322" i="109"/>
  <c r="V2415" i="109"/>
  <c r="X1618" i="109"/>
  <c r="O13" i="112"/>
  <c r="Q764" i="109"/>
  <c r="O2358" i="109"/>
  <c r="U1130" i="109"/>
  <c r="X2796" i="109"/>
  <c r="N856" i="112"/>
  <c r="S3673" i="109"/>
  <c r="R1169" i="109"/>
  <c r="Q950" i="109"/>
  <c r="W11" i="109"/>
  <c r="S2974" i="109"/>
  <c r="V925" i="109"/>
  <c r="P1097" i="109"/>
  <c r="N292" i="109"/>
  <c r="P4119" i="109"/>
  <c r="U2334" i="109"/>
  <c r="W2387" i="109"/>
  <c r="O2315" i="109"/>
  <c r="R2366" i="109"/>
  <c r="U623" i="109"/>
  <c r="T126" i="109"/>
  <c r="T1899" i="109"/>
  <c r="N2570" i="109"/>
  <c r="X3895" i="109"/>
  <c r="R461" i="109"/>
  <c r="R642" i="109"/>
  <c r="N259" i="109"/>
  <c r="O134" i="109"/>
  <c r="U28" i="109"/>
  <c r="P584" i="112"/>
  <c r="Y3920" i="109"/>
  <c r="Z3635" i="109"/>
  <c r="O261" i="109"/>
  <c r="T2333" i="109"/>
  <c r="W3135" i="109"/>
  <c r="V895" i="109"/>
  <c r="V1733" i="109"/>
  <c r="P1675" i="112"/>
  <c r="T815" i="109"/>
  <c r="Q460" i="109"/>
  <c r="U949" i="109"/>
  <c r="R2738" i="109"/>
  <c r="T2275" i="109"/>
  <c r="R2576" i="109"/>
  <c r="V1865" i="109"/>
  <c r="X3015" i="109"/>
  <c r="T960" i="109"/>
  <c r="V448" i="109"/>
  <c r="Q1955" i="109"/>
  <c r="V1207" i="109"/>
  <c r="P397" i="112"/>
  <c r="Q2790" i="109"/>
  <c r="V220" i="109"/>
  <c r="N49" i="109"/>
  <c r="Y2694" i="109"/>
  <c r="T756" i="109"/>
  <c r="Y914" i="109"/>
  <c r="V1188" i="109"/>
  <c r="V1969" i="109"/>
  <c r="U3182" i="109"/>
  <c r="Q3838" i="109"/>
  <c r="R611" i="109"/>
  <c r="U4227" i="109"/>
  <c r="S1497" i="109"/>
  <c r="U582" i="109"/>
  <c r="Q205" i="109"/>
  <c r="U1853" i="109"/>
  <c r="Y1475" i="109"/>
  <c r="N3865" i="109"/>
  <c r="T64" i="109"/>
  <c r="Y3495" i="109"/>
  <c r="U1623" i="109"/>
  <c r="X1919" i="109"/>
  <c r="T3787" i="109"/>
  <c r="O1889" i="109"/>
  <c r="U600" i="109"/>
  <c r="T491" i="109"/>
  <c r="W2988" i="109"/>
  <c r="U207" i="109"/>
  <c r="Q84" i="109"/>
  <c r="U3452" i="109"/>
  <c r="Y480" i="109"/>
  <c r="Q1355" i="109"/>
  <c r="T3114" i="109"/>
  <c r="N3052" i="109"/>
  <c r="W1554" i="109"/>
  <c r="Q1239" i="109"/>
  <c r="U1554" i="109"/>
  <c r="Y2761" i="109"/>
  <c r="V2265" i="109"/>
  <c r="P1306" i="112"/>
  <c r="P986" i="109"/>
  <c r="N41" i="109"/>
  <c r="S2468" i="109"/>
  <c r="W2443" i="109"/>
  <c r="V2710" i="109"/>
  <c r="Y2404" i="109"/>
  <c r="N31" i="109"/>
  <c r="Q3930" i="109"/>
  <c r="Q3014" i="109"/>
  <c r="P1244" i="109"/>
  <c r="T4083" i="109"/>
  <c r="V4230" i="109"/>
  <c r="S2797" i="109"/>
  <c r="V1243" i="109"/>
  <c r="V1602" i="109"/>
  <c r="V3823" i="109"/>
  <c r="U111" i="109"/>
  <c r="Z3984" i="109"/>
  <c r="Q1013" i="112"/>
  <c r="N2371" i="109"/>
  <c r="V52" i="109"/>
  <c r="N3136" i="109"/>
  <c r="T586" i="109"/>
  <c r="N1254" i="109"/>
  <c r="N2405" i="109"/>
  <c r="V2838" i="109"/>
  <c r="S821" i="109"/>
  <c r="O934" i="109"/>
  <c r="W806" i="109"/>
  <c r="Y1018" i="109"/>
  <c r="O758" i="112"/>
  <c r="O1322" i="112"/>
  <c r="O851" i="112"/>
  <c r="Q2848" i="109"/>
  <c r="P3445" i="109"/>
  <c r="R39" i="109"/>
  <c r="U3470" i="109"/>
  <c r="O3661" i="109"/>
  <c r="P4149" i="109"/>
  <c r="P964" i="109"/>
  <c r="T3659" i="109"/>
  <c r="N147" i="112"/>
  <c r="S987" i="109"/>
  <c r="P30" i="112"/>
  <c r="O90" i="109"/>
  <c r="P1839" i="109"/>
  <c r="Q622" i="112"/>
  <c r="R2323" i="109"/>
  <c r="V2727" i="109"/>
  <c r="T188" i="109"/>
  <c r="Y3542" i="109"/>
  <c r="X3311" i="109"/>
  <c r="Z321" i="109"/>
  <c r="Y3834" i="109"/>
  <c r="Q3766" i="109"/>
  <c r="U3902" i="109"/>
  <c r="Y1861" i="109"/>
  <c r="R4267" i="109"/>
  <c r="R2947" i="109"/>
  <c r="O2233" i="109"/>
  <c r="V3441" i="109"/>
  <c r="R740" i="109"/>
  <c r="Q455" i="109"/>
  <c r="N134" i="109"/>
  <c r="S4143" i="109"/>
  <c r="O1099" i="109"/>
  <c r="R2080" i="109"/>
  <c r="O899" i="109"/>
  <c r="Z2183" i="109"/>
  <c r="R1612" i="109"/>
  <c r="R4274" i="109"/>
  <c r="N2816" i="109"/>
  <c r="X784" i="109"/>
  <c r="V4233" i="109"/>
  <c r="Q2364" i="109"/>
  <c r="R114" i="109"/>
  <c r="W3438" i="109"/>
  <c r="N1110" i="109"/>
  <c r="U834" i="109"/>
  <c r="P1321" i="112"/>
  <c r="V152" i="109"/>
  <c r="O1986" i="109"/>
  <c r="Z4333" i="109"/>
  <c r="R751" i="109"/>
  <c r="Q2698" i="109"/>
  <c r="S253" i="109"/>
  <c r="P3326" i="109"/>
  <c r="Z666" i="109"/>
  <c r="Z1418" i="109"/>
  <c r="W3389" i="109"/>
  <c r="N481" i="112"/>
  <c r="W856" i="109"/>
  <c r="T2945" i="109"/>
  <c r="N1497" i="109"/>
  <c r="V941" i="109"/>
  <c r="S2575" i="109"/>
  <c r="N5" i="109"/>
  <c r="X564" i="109"/>
  <c r="U203" i="109"/>
  <c r="U2780" i="109"/>
  <c r="U772" i="109"/>
  <c r="S2324" i="109"/>
  <c r="O943" i="109"/>
  <c r="L164" i="110"/>
  <c r="W1734" i="109"/>
  <c r="R747" i="109"/>
  <c r="P1238" i="109"/>
  <c r="W1646" i="109"/>
  <c r="U1520" i="109"/>
  <c r="W3896" i="109"/>
  <c r="Y778" i="109"/>
  <c r="X4042" i="109"/>
  <c r="O2200" i="109"/>
  <c r="U4290" i="109"/>
  <c r="V1478" i="109"/>
  <c r="N3834" i="109"/>
  <c r="S761" i="109"/>
  <c r="W387" i="109"/>
  <c r="R1622" i="109"/>
  <c r="S219" i="109"/>
  <c r="W2667" i="109"/>
  <c r="T65" i="109"/>
  <c r="S1894" i="109"/>
  <c r="S3174" i="109"/>
  <c r="Q1888" i="109"/>
  <c r="P156" i="112"/>
  <c r="Z2527" i="109"/>
  <c r="Y507" i="109"/>
  <c r="Y969" i="109"/>
  <c r="O4258" i="109"/>
  <c r="Y1639" i="109"/>
  <c r="R1151" i="109"/>
  <c r="Q4111" i="109"/>
  <c r="Y2999" i="109"/>
  <c r="X783" i="109"/>
  <c r="N1673" i="109"/>
  <c r="N140" i="109"/>
  <c r="T3935" i="109"/>
  <c r="X2764" i="109"/>
  <c r="Y44" i="109"/>
  <c r="U3142" i="109"/>
  <c r="P3832" i="109"/>
  <c r="Q1949" i="109"/>
  <c r="S1382" i="109"/>
  <c r="W2760" i="109"/>
  <c r="N213" i="109"/>
  <c r="X3789" i="109"/>
  <c r="N1523" i="109"/>
  <c r="P251" i="109"/>
  <c r="U2619" i="109"/>
  <c r="Q4028" i="109"/>
  <c r="Y2788" i="109"/>
  <c r="N2294" i="109"/>
  <c r="N695" i="112"/>
  <c r="P2397" i="109"/>
  <c r="Q2753" i="109"/>
  <c r="N2024" i="109"/>
  <c r="T1104" i="109"/>
  <c r="X3828" i="109"/>
  <c r="P121" i="109"/>
  <c r="W3425" i="109"/>
  <c r="O860" i="109"/>
  <c r="X2629" i="109"/>
  <c r="Q2283" i="109"/>
  <c r="X402" i="109"/>
  <c r="R2213" i="109"/>
  <c r="T1470" i="109"/>
  <c r="N2118" i="109"/>
  <c r="W1569" i="109"/>
  <c r="O2697" i="109"/>
  <c r="N4212" i="109"/>
  <c r="T3653" i="109"/>
  <c r="P3365" i="109"/>
  <c r="Z3255" i="109"/>
  <c r="S520" i="109"/>
  <c r="P1723" i="109"/>
  <c r="X3088" i="109"/>
  <c r="Y4172" i="109"/>
  <c r="U183" i="109"/>
  <c r="P544" i="109"/>
  <c r="X57" i="109"/>
  <c r="R2373" i="109"/>
  <c r="S2248" i="109"/>
  <c r="Y944" i="109"/>
  <c r="S3383" i="109"/>
  <c r="R3392" i="109"/>
  <c r="P2302" i="109"/>
  <c r="N505" i="109"/>
  <c r="P1652" i="109"/>
  <c r="U8" i="109"/>
  <c r="Q2070" i="109"/>
  <c r="P1019" i="109"/>
  <c r="P152" i="109"/>
  <c r="X1212" i="109"/>
  <c r="R1567" i="109"/>
  <c r="N494" i="112"/>
  <c r="T3197" i="109"/>
  <c r="W449" i="109"/>
  <c r="V988" i="109"/>
  <c r="R1990" i="109"/>
  <c r="N2330" i="109"/>
  <c r="W894" i="109"/>
  <c r="X567" i="109"/>
  <c r="X2605" i="109"/>
  <c r="N3194" i="109"/>
  <c r="Z676" i="109"/>
  <c r="T829" i="109"/>
  <c r="U3831" i="109"/>
  <c r="X2562" i="109"/>
  <c r="Y1312" i="109"/>
  <c r="Z1392" i="109"/>
  <c r="P840" i="109"/>
  <c r="N3878" i="109"/>
  <c r="V3083" i="109"/>
  <c r="Y4049" i="109"/>
  <c r="R1328" i="109"/>
  <c r="Q1382" i="109"/>
  <c r="U3478" i="109"/>
  <c r="V54" i="109"/>
  <c r="W2839" i="109"/>
  <c r="X910" i="109"/>
  <c r="Y2609" i="109"/>
  <c r="V1895" i="109"/>
  <c r="T2370" i="109"/>
  <c r="P2203" i="109"/>
  <c r="T1729" i="109"/>
  <c r="Y2572" i="109"/>
  <c r="Q1521" i="109"/>
  <c r="R2364" i="109"/>
  <c r="V846" i="109"/>
  <c r="O1529" i="112"/>
  <c r="Y19" i="109"/>
  <c r="R2821" i="109"/>
  <c r="W405" i="109"/>
  <c r="T612" i="109"/>
  <c r="N2609" i="109"/>
  <c r="T3689" i="109"/>
  <c r="X2112" i="109"/>
  <c r="X4114" i="109"/>
  <c r="T777" i="109"/>
  <c r="T3041" i="109"/>
  <c r="W1854" i="109"/>
  <c r="Q469" i="109"/>
  <c r="P3854" i="109"/>
  <c r="P445" i="109"/>
  <c r="Y116" i="109"/>
  <c r="N3458" i="109"/>
  <c r="Y971" i="109"/>
  <c r="T1719" i="109"/>
  <c r="V291" i="109"/>
  <c r="N2274" i="109"/>
  <c r="R1280" i="109"/>
  <c r="S1673" i="109"/>
  <c r="V2227" i="109"/>
  <c r="S3039" i="109"/>
  <c r="W3761" i="109"/>
  <c r="V823" i="109"/>
  <c r="Y632" i="109"/>
  <c r="T625" i="109"/>
  <c r="V1322" i="109"/>
  <c r="R1349" i="109"/>
  <c r="S1208" i="109"/>
  <c r="U1176" i="109"/>
  <c r="T1110" i="109"/>
  <c r="R2011" i="109"/>
  <c r="R20" i="109"/>
  <c r="N281" i="109"/>
  <c r="T2299" i="109"/>
  <c r="N2446" i="112"/>
  <c r="X408" i="109"/>
  <c r="T3064" i="109"/>
  <c r="Y4017" i="109"/>
  <c r="P1524" i="109"/>
  <c r="V1533" i="109"/>
  <c r="Y437" i="109"/>
  <c r="Y2937" i="109"/>
  <c r="V3092" i="109"/>
  <c r="N1179" i="109"/>
  <c r="P1294" i="112"/>
  <c r="W2274" i="109"/>
  <c r="N317" i="112"/>
  <c r="Z2490" i="109"/>
  <c r="U114" i="109"/>
  <c r="P1213" i="112"/>
  <c r="V3135" i="109"/>
  <c r="U1858" i="109"/>
  <c r="Y2924" i="109"/>
  <c r="U3147" i="109"/>
  <c r="S904" i="109"/>
  <c r="V221" i="109"/>
  <c r="P2200" i="112"/>
  <c r="P427" i="109"/>
  <c r="O119" i="109"/>
  <c r="N2392" i="109"/>
  <c r="O2309" i="109"/>
  <c r="S1540" i="109"/>
  <c r="T995" i="109"/>
  <c r="W827" i="109"/>
  <c r="O1862" i="109"/>
  <c r="O476" i="109"/>
  <c r="N2" i="109"/>
  <c r="V227" i="109"/>
  <c r="V464" i="109"/>
  <c r="R2378" i="109"/>
  <c r="V4290" i="109"/>
  <c r="N1227" i="109"/>
  <c r="Y950" i="109"/>
  <c r="U2999" i="109"/>
  <c r="P2466" i="109"/>
  <c r="W2248" i="109"/>
  <c r="O2417" i="109"/>
  <c r="V936" i="109"/>
  <c r="Y389" i="109"/>
  <c r="V1672" i="109"/>
  <c r="O2196" i="109"/>
  <c r="U3490" i="109"/>
  <c r="T3009" i="109"/>
  <c r="X3859" i="109"/>
  <c r="W1098" i="109"/>
  <c r="W1898" i="109"/>
  <c r="Y574" i="109"/>
  <c r="U1499" i="109"/>
  <c r="R3085" i="109"/>
  <c r="N528" i="109"/>
  <c r="O1357" i="109"/>
  <c r="X1973" i="109"/>
  <c r="X1098" i="109"/>
  <c r="W1704" i="109"/>
  <c r="S2336" i="109"/>
  <c r="R1371" i="109"/>
  <c r="T447" i="109"/>
  <c r="N246" i="109"/>
  <c r="R2723" i="109"/>
  <c r="U1118" i="109"/>
  <c r="R3735" i="109"/>
  <c r="Z3979" i="109"/>
  <c r="Q1996" i="109"/>
  <c r="O4152" i="109"/>
  <c r="S2746" i="109"/>
  <c r="S441" i="109"/>
  <c r="T3844" i="109"/>
  <c r="U374" i="109"/>
  <c r="P734" i="109"/>
  <c r="T2225" i="109"/>
  <c r="U4063" i="109"/>
  <c r="L142" i="113"/>
  <c r="X2668" i="109"/>
  <c r="R2749" i="109"/>
  <c r="R3830" i="109"/>
  <c r="R3211" i="109"/>
  <c r="Q605" i="109"/>
  <c r="Q2600" i="109"/>
  <c r="N313" i="112"/>
  <c r="N570" i="109"/>
  <c r="U3541" i="109"/>
  <c r="Q875" i="109"/>
  <c r="P34" i="110"/>
  <c r="P3710" i="109"/>
  <c r="V3487" i="109"/>
  <c r="U2392" i="109"/>
  <c r="W4192" i="109"/>
  <c r="T975" i="109"/>
  <c r="O915" i="109"/>
  <c r="X3732" i="109"/>
  <c r="T2103" i="109"/>
  <c r="Z3593" i="109"/>
  <c r="S2814" i="109"/>
  <c r="Y1709" i="109"/>
  <c r="Z2542" i="109"/>
  <c r="V746" i="109"/>
  <c r="P1650" i="109"/>
  <c r="S3491" i="109"/>
  <c r="N175" i="109"/>
  <c r="P4186" i="109"/>
  <c r="X2349" i="109"/>
  <c r="N2766" i="109"/>
  <c r="O459" i="109"/>
  <c r="R1272" i="109"/>
  <c r="N3785" i="109"/>
  <c r="N2379" i="109"/>
  <c r="P4190" i="109"/>
  <c r="Y3901" i="109"/>
  <c r="V1263" i="109"/>
  <c r="R2825" i="109"/>
  <c r="T2713" i="109"/>
  <c r="V805" i="109"/>
  <c r="N312" i="112"/>
  <c r="U584" i="109"/>
  <c r="U279" i="109"/>
  <c r="T1225" i="109"/>
  <c r="R943" i="109"/>
  <c r="U4291" i="109"/>
  <c r="W29" i="109"/>
  <c r="U1515" i="109"/>
  <c r="V389" i="109"/>
  <c r="X942" i="109"/>
  <c r="X179" i="109"/>
  <c r="Q22" i="109"/>
  <c r="V1970" i="109"/>
  <c r="R868" i="109"/>
  <c r="O635" i="109"/>
  <c r="O1510" i="109"/>
  <c r="U1157" i="109"/>
  <c r="X2701" i="109"/>
  <c r="V1563" i="109"/>
  <c r="R3439" i="109"/>
  <c r="Q1008" i="109"/>
  <c r="P788" i="109"/>
  <c r="Q2098" i="109"/>
  <c r="P1864" i="109"/>
  <c r="W4041" i="109"/>
  <c r="P261" i="112"/>
  <c r="S473" i="109"/>
  <c r="N2842" i="109"/>
  <c r="R455" i="109"/>
  <c r="R1533" i="109"/>
  <c r="P3424" i="109"/>
  <c r="Y3909" i="109"/>
  <c r="X414" i="109"/>
  <c r="P1844" i="112"/>
  <c r="Z3218" i="109"/>
  <c r="P3034" i="109"/>
  <c r="T3826" i="109"/>
  <c r="U915" i="109"/>
  <c r="Q2631" i="109"/>
  <c r="R81" i="109"/>
  <c r="X1256" i="109"/>
  <c r="U1160" i="109"/>
  <c r="N2314" i="109"/>
  <c r="Y1699" i="109"/>
  <c r="P2196" i="109"/>
  <c r="N3928" i="109"/>
  <c r="N448" i="109"/>
  <c r="O3832" i="109"/>
  <c r="T3747" i="109"/>
  <c r="U3069" i="109"/>
  <c r="X4222" i="109"/>
  <c r="P3481" i="109"/>
  <c r="Y191" i="109"/>
  <c r="V1976" i="109"/>
  <c r="U1368" i="109"/>
  <c r="Q1201" i="109"/>
  <c r="T3478" i="109"/>
  <c r="V2482" i="109"/>
  <c r="O2790" i="109"/>
  <c r="Q1711" i="109"/>
  <c r="V597" i="109"/>
  <c r="X847" i="109"/>
  <c r="P4296" i="109"/>
  <c r="X1255" i="109"/>
  <c r="S866" i="109"/>
  <c r="V589" i="109"/>
  <c r="V3388" i="109"/>
  <c r="Z2505" i="109"/>
  <c r="P1233" i="112"/>
  <c r="X2834" i="109"/>
  <c r="S843" i="109"/>
  <c r="Q188" i="109"/>
  <c r="R4130" i="109"/>
  <c r="R1281" i="109"/>
  <c r="Q1528" i="112"/>
  <c r="P890" i="109"/>
  <c r="T2709" i="109"/>
  <c r="O1491" i="112"/>
  <c r="X83" i="109"/>
  <c r="V967" i="109"/>
  <c r="T1920" i="109"/>
  <c r="T4288" i="109"/>
  <c r="Y292" i="109"/>
  <c r="T1958" i="109"/>
  <c r="S130" i="109"/>
  <c r="R183" i="109"/>
  <c r="O615" i="112"/>
  <c r="S596" i="109"/>
  <c r="U267" i="109"/>
  <c r="Z1047" i="109"/>
  <c r="T2598" i="109"/>
  <c r="N470" i="109"/>
  <c r="X1942" i="109"/>
  <c r="Y100" i="109"/>
  <c r="Y1527" i="109"/>
  <c r="P1331" i="109"/>
  <c r="R2380" i="109"/>
  <c r="R617" i="109"/>
  <c r="V1585" i="109"/>
  <c r="R809" i="109"/>
  <c r="S412" i="109"/>
  <c r="S272" i="109"/>
  <c r="R2783" i="109"/>
  <c r="T1522" i="109"/>
  <c r="O3390" i="109"/>
  <c r="S2677" i="109"/>
  <c r="N3926" i="109"/>
  <c r="P789" i="109"/>
  <c r="X1297" i="109"/>
  <c r="X2950" i="109"/>
  <c r="Y1290" i="109"/>
  <c r="S1213" i="109"/>
  <c r="Q758" i="109"/>
  <c r="Y3100" i="109"/>
  <c r="W1202" i="109"/>
  <c r="X2737" i="109"/>
  <c r="Q1525" i="112"/>
  <c r="O1573" i="109"/>
  <c r="X1311" i="109"/>
  <c r="X3345" i="109"/>
  <c r="O539" i="112"/>
  <c r="V574" i="109"/>
  <c r="Q1881" i="109"/>
  <c r="W54" i="109"/>
  <c r="R3839" i="109"/>
  <c r="T4143" i="109"/>
  <c r="S2563" i="109"/>
  <c r="X437" i="109"/>
  <c r="O1529" i="109"/>
  <c r="R1620" i="109"/>
  <c r="S3435" i="109"/>
  <c r="Q87" i="110"/>
  <c r="O2755" i="109"/>
  <c r="P1207" i="109"/>
  <c r="P917" i="109"/>
  <c r="V1176" i="109"/>
  <c r="U3054" i="109"/>
  <c r="R1824" i="112"/>
  <c r="W4030" i="109"/>
  <c r="R849" i="109"/>
  <c r="W813" i="109"/>
  <c r="N3204" i="109"/>
  <c r="V2445" i="109"/>
  <c r="Q6" i="110"/>
  <c r="O1941" i="109"/>
  <c r="V523" i="109"/>
  <c r="U2686" i="109"/>
  <c r="R2370" i="109"/>
  <c r="X1240" i="109"/>
  <c r="V1477" i="109"/>
  <c r="O10" i="112"/>
  <c r="N886" i="109"/>
  <c r="Q1394" i="112"/>
  <c r="N480" i="109"/>
  <c r="O2339" i="109"/>
  <c r="W1986" i="109"/>
  <c r="O2568" i="109"/>
  <c r="W2829" i="109"/>
  <c r="X527" i="109"/>
  <c r="N3754" i="109"/>
  <c r="S911" i="109"/>
  <c r="Q174" i="112"/>
  <c r="P1301" i="109"/>
  <c r="P2070" i="109"/>
  <c r="V2651" i="109"/>
  <c r="T3085" i="109"/>
  <c r="N1634" i="109"/>
  <c r="N610" i="112"/>
  <c r="W96" i="109"/>
  <c r="V1618" i="109"/>
  <c r="T1184" i="109"/>
  <c r="W2672" i="109"/>
  <c r="S1687" i="109"/>
  <c r="Q2230" i="109"/>
  <c r="O590" i="109"/>
  <c r="P3295" i="109"/>
  <c r="S1241" i="109"/>
  <c r="Y788" i="109"/>
  <c r="X887" i="109"/>
  <c r="W566" i="109"/>
  <c r="X243" i="109"/>
  <c r="O1015" i="109"/>
  <c r="V2756" i="109"/>
  <c r="U1918" i="109"/>
  <c r="Y4223" i="109"/>
  <c r="P3492" i="109"/>
  <c r="W1589" i="109"/>
  <c r="Q360" i="112"/>
  <c r="Z1441" i="109"/>
  <c r="N2108" i="109"/>
  <c r="R770" i="109"/>
  <c r="X2046" i="109"/>
  <c r="V2268" i="109"/>
  <c r="X1669" i="109"/>
  <c r="U3405" i="109"/>
  <c r="T2245" i="109"/>
  <c r="N4207" i="109"/>
  <c r="N2431" i="109"/>
  <c r="P2250" i="109"/>
  <c r="P992" i="109"/>
  <c r="N730" i="112"/>
  <c r="X268" i="109"/>
  <c r="W764" i="109"/>
  <c r="Z673" i="109"/>
  <c r="N793" i="112"/>
  <c r="P2229" i="109"/>
  <c r="V248" i="109"/>
  <c r="Y1981" i="109"/>
  <c r="N3705" i="109"/>
  <c r="T1341" i="109"/>
  <c r="T593" i="109"/>
  <c r="N948" i="112"/>
  <c r="Q2694" i="109"/>
  <c r="Q786" i="112"/>
  <c r="T614" i="109"/>
  <c r="V3809" i="109"/>
  <c r="N187" i="109"/>
  <c r="N2950" i="109"/>
  <c r="V652" i="109"/>
  <c r="Y1580" i="109"/>
  <c r="P363" i="112"/>
  <c r="S3849" i="109"/>
  <c r="W1525" i="109"/>
  <c r="Q774" i="109"/>
  <c r="N381" i="112"/>
  <c r="T3831" i="109"/>
  <c r="R458" i="109"/>
  <c r="W4097" i="109"/>
  <c r="R2417" i="109"/>
  <c r="U2719" i="109"/>
  <c r="Y2445" i="109"/>
  <c r="O1043" i="112"/>
  <c r="S2392" i="109"/>
  <c r="Q2256" i="109"/>
  <c r="W1644" i="109"/>
  <c r="P575" i="112"/>
  <c r="W2922" i="109"/>
  <c r="U2447" i="109"/>
  <c r="T2322" i="109"/>
  <c r="U527" i="109"/>
  <c r="O2040" i="109"/>
  <c r="X780" i="109"/>
  <c r="L156" i="110"/>
  <c r="R1509" i="109"/>
  <c r="O405" i="109"/>
  <c r="Y3939" i="109"/>
  <c r="X628" i="109"/>
  <c r="P390" i="109"/>
  <c r="X822" i="109"/>
  <c r="Y1935" i="109"/>
  <c r="W2639" i="109"/>
  <c r="O2827" i="109"/>
  <c r="N1734" i="109"/>
  <c r="U2580" i="109"/>
  <c r="U617" i="109"/>
  <c r="O868" i="112"/>
  <c r="N556" i="109"/>
  <c r="U3060" i="109"/>
  <c r="Y2370" i="109"/>
  <c r="Q2463" i="109"/>
  <c r="P3526" i="109"/>
  <c r="O3140" i="109"/>
  <c r="Y900" i="109"/>
  <c r="V1298" i="109"/>
  <c r="S100" i="109"/>
  <c r="T142" i="110"/>
  <c r="Z718" i="109"/>
  <c r="Z2148" i="109"/>
  <c r="O470" i="109"/>
  <c r="R1505" i="109"/>
  <c r="K86" i="113"/>
  <c r="P1002" i="109"/>
  <c r="P3110" i="109"/>
  <c r="T930" i="109"/>
  <c r="P2326" i="109"/>
  <c r="S2779" i="109"/>
  <c r="Q388" i="109"/>
  <c r="Q1246" i="109"/>
  <c r="Y2611" i="109"/>
  <c r="S2937" i="109"/>
  <c r="T4291" i="109"/>
  <c r="R560" i="109"/>
  <c r="M39" i="110"/>
  <c r="U371" i="109"/>
  <c r="Q1655" i="109"/>
  <c r="N2736" i="109"/>
  <c r="O1317" i="109"/>
  <c r="X418" i="109"/>
  <c r="W2102" i="109"/>
  <c r="W3560" i="109"/>
  <c r="O1574" i="109"/>
  <c r="P3720" i="109"/>
  <c r="Q555" i="112"/>
  <c r="V1987" i="109"/>
  <c r="S67" i="109"/>
  <c r="X1523" i="109"/>
  <c r="O2423" i="109"/>
  <c r="Q3509" i="109"/>
  <c r="R2085" i="109"/>
  <c r="Y3539" i="109"/>
  <c r="N171" i="109"/>
  <c r="N1168" i="109"/>
  <c r="N933" i="109"/>
  <c r="S1464" i="109"/>
  <c r="R882" i="109"/>
  <c r="V3208" i="109"/>
  <c r="V154" i="109"/>
  <c r="T84" i="110"/>
  <c r="W633" i="109"/>
  <c r="O2037" i="109"/>
  <c r="P2380" i="109"/>
  <c r="R3867" i="109"/>
  <c r="W775" i="109"/>
  <c r="U2302" i="109"/>
  <c r="Q513" i="112"/>
  <c r="S2957" i="109"/>
  <c r="Q2841" i="109"/>
  <c r="Z3251" i="109"/>
  <c r="R1324" i="109"/>
  <c r="P1540" i="109"/>
  <c r="U1684" i="109"/>
  <c r="U2941" i="109"/>
  <c r="W2027" i="109"/>
  <c r="Q3366" i="109"/>
  <c r="Q2700" i="109"/>
  <c r="P1185" i="109"/>
  <c r="N1012" i="109"/>
  <c r="Q14" i="109"/>
  <c r="O2831" i="109"/>
  <c r="Z706" i="109"/>
  <c r="Y1006" i="109"/>
  <c r="V1110" i="109"/>
  <c r="W146" i="109"/>
  <c r="O2731" i="109"/>
  <c r="U1897" i="109"/>
  <c r="O145" i="109"/>
  <c r="Y176" i="109"/>
  <c r="O248" i="109"/>
  <c r="U3001" i="109"/>
  <c r="V1209" i="109"/>
  <c r="P451" i="109"/>
  <c r="Q1260" i="109"/>
  <c r="P627" i="109"/>
  <c r="R2017" i="109"/>
  <c r="V3739" i="109"/>
  <c r="N626" i="112"/>
  <c r="U837" i="109"/>
  <c r="W1630" i="109"/>
  <c r="Q4222" i="109"/>
  <c r="W3840" i="109"/>
  <c r="W550" i="109"/>
  <c r="S2238" i="109"/>
  <c r="Y2212" i="109"/>
  <c r="Q3174" i="109"/>
  <c r="N243" i="109"/>
  <c r="T3755" i="109"/>
  <c r="S2222" i="109"/>
  <c r="R184" i="109"/>
  <c r="P3508" i="109"/>
  <c r="S2354" i="109"/>
  <c r="N598" i="109"/>
  <c r="V2961" i="109"/>
  <c r="X2967" i="109"/>
  <c r="V3013" i="109"/>
  <c r="O3108" i="109"/>
  <c r="T2100" i="109"/>
  <c r="Q2963" i="109"/>
  <c r="P4030" i="109"/>
  <c r="U1516" i="109"/>
  <c r="R891" i="109"/>
  <c r="R2026" i="109"/>
  <c r="U430" i="109"/>
  <c r="X864" i="109"/>
  <c r="R2709" i="109"/>
  <c r="P389" i="112"/>
  <c r="N2102" i="109"/>
  <c r="S2568" i="109"/>
  <c r="S46" i="109"/>
  <c r="U1742" i="109"/>
  <c r="X791" i="109"/>
  <c r="R3460" i="109"/>
  <c r="N2705" i="109"/>
  <c r="S373" i="109"/>
  <c r="W474" i="109"/>
  <c r="N4298" i="109"/>
  <c r="R546" i="109"/>
  <c r="P3291" i="109"/>
  <c r="N874" i="112"/>
  <c r="P2733" i="109"/>
  <c r="W463" i="109"/>
  <c r="N2098" i="109"/>
  <c r="T1605" i="109"/>
  <c r="O408" i="109"/>
  <c r="U104" i="109"/>
  <c r="O814" i="112"/>
  <c r="O373" i="109"/>
  <c r="Q3666" i="109"/>
  <c r="R3339" i="109"/>
  <c r="P2385" i="109"/>
  <c r="Y1566" i="109"/>
  <c r="R16" i="109"/>
  <c r="U4164" i="109"/>
  <c r="W2806" i="109"/>
  <c r="N2442" i="109"/>
  <c r="X1105" i="109"/>
  <c r="S3023" i="109"/>
  <c r="S265" i="109"/>
  <c r="X1879" i="109"/>
  <c r="O3102" i="109"/>
  <c r="N1577" i="109"/>
  <c r="Q481" i="109"/>
  <c r="N657" i="109"/>
  <c r="Q2059" i="109"/>
  <c r="N1753" i="109"/>
  <c r="R732" i="109"/>
  <c r="N643" i="109"/>
  <c r="P368" i="109"/>
  <c r="R919" i="109"/>
  <c r="U511" i="109"/>
  <c r="O1789" i="112"/>
  <c r="T3812" i="109"/>
  <c r="Y654" i="109"/>
  <c r="T1239" i="109"/>
  <c r="S2772" i="109"/>
  <c r="U580" i="109"/>
  <c r="S1493" i="109"/>
  <c r="R2314" i="109"/>
  <c r="N2707" i="109"/>
  <c r="Y1736" i="109"/>
  <c r="U1633" i="109"/>
  <c r="Q626" i="112"/>
  <c r="T536" i="109"/>
  <c r="T2957" i="109"/>
  <c r="S578" i="109"/>
  <c r="S2423" i="109"/>
  <c r="P2013" i="109"/>
  <c r="Z2153" i="109"/>
  <c r="N1727" i="112"/>
  <c r="Y3490" i="109"/>
  <c r="X1331" i="109"/>
  <c r="S2017" i="109"/>
  <c r="Y4054" i="109"/>
  <c r="T1710" i="109"/>
  <c r="P116" i="112"/>
  <c r="P808" i="109"/>
  <c r="R35" i="109"/>
  <c r="Q31" i="110"/>
  <c r="Y2630" i="109"/>
  <c r="R17" i="109"/>
  <c r="X3855" i="109"/>
  <c r="Y2581" i="109"/>
  <c r="V569" i="109"/>
  <c r="Y3350" i="109"/>
  <c r="Y2236" i="109"/>
  <c r="N1372" i="109"/>
  <c r="R825" i="109"/>
  <c r="R3681" i="109"/>
  <c r="S3333" i="109"/>
  <c r="O1470" i="109"/>
  <c r="T2708" i="109"/>
  <c r="O1345" i="109"/>
  <c r="T190" i="109"/>
  <c r="N3768" i="109"/>
  <c r="X2813" i="109"/>
  <c r="T3335" i="109"/>
  <c r="T410" i="109"/>
  <c r="V563" i="109"/>
  <c r="T620" i="109"/>
  <c r="X3674" i="109"/>
  <c r="V262" i="109"/>
  <c r="Y2066" i="109"/>
  <c r="S1691" i="109"/>
  <c r="W2366" i="109"/>
  <c r="N520" i="109"/>
  <c r="Q2252" i="109"/>
  <c r="O3668" i="109"/>
  <c r="P2008" i="109"/>
  <c r="R120" i="109"/>
  <c r="P438" i="109"/>
  <c r="S434" i="109"/>
  <c r="Y127" i="109"/>
  <c r="Y1513" i="109"/>
  <c r="Q2280" i="109"/>
  <c r="U191" i="109"/>
  <c r="R28" i="109"/>
  <c r="U817" i="109"/>
  <c r="T2039" i="109"/>
  <c r="O3884" i="109"/>
  <c r="R3831" i="109"/>
  <c r="Y1833" i="109"/>
  <c r="T1378" i="109"/>
  <c r="P4166" i="109"/>
  <c r="U3046" i="109"/>
  <c r="Y1628" i="109"/>
  <c r="N1865" i="109"/>
  <c r="T1731" i="109"/>
  <c r="V3699" i="109"/>
  <c r="X1309" i="109"/>
  <c r="Y1929" i="109"/>
  <c r="U397" i="109"/>
  <c r="V2346" i="109"/>
  <c r="O799" i="112"/>
  <c r="S2782" i="109"/>
  <c r="W3140" i="109"/>
  <c r="V2029" i="109"/>
  <c r="V2689" i="109"/>
  <c r="T2019" i="109"/>
  <c r="P1356" i="109"/>
  <c r="N1002" i="112"/>
  <c r="V837" i="109"/>
  <c r="Q2923" i="109"/>
  <c r="S2794" i="109"/>
  <c r="R1586" i="109"/>
  <c r="U1182" i="109"/>
  <c r="R1558" i="109"/>
  <c r="O566" i="109"/>
  <c r="R491" i="109"/>
  <c r="O1231" i="112"/>
  <c r="U3796" i="109"/>
  <c r="Y3512" i="109"/>
  <c r="S367" i="109"/>
  <c r="P1709" i="109"/>
  <c r="Y2109" i="109"/>
  <c r="W190" i="109"/>
  <c r="N1230" i="109"/>
  <c r="P2358" i="109"/>
  <c r="Y1950" i="109"/>
  <c r="R2676" i="109"/>
  <c r="O106" i="109"/>
  <c r="Q2087" i="109"/>
  <c r="R3207" i="109"/>
  <c r="X2070" i="109"/>
  <c r="R229" i="109"/>
  <c r="S447" i="109"/>
  <c r="R2060" i="112"/>
  <c r="V2817" i="109"/>
  <c r="O2250" i="109"/>
  <c r="P259" i="109"/>
  <c r="U2761" i="109"/>
  <c r="Q43" i="109"/>
  <c r="W4257" i="109"/>
  <c r="X452" i="109"/>
  <c r="J74" i="110"/>
  <c r="Y1743" i="109"/>
  <c r="P21" i="109"/>
  <c r="S2283" i="109"/>
  <c r="W1852" i="109"/>
  <c r="O1496" i="109"/>
  <c r="O1018" i="109"/>
  <c r="Q954" i="109"/>
  <c r="R2970" i="109"/>
  <c r="T2054" i="109"/>
  <c r="W3775" i="109"/>
  <c r="W513" i="109"/>
  <c r="R2697" i="109"/>
  <c r="Q1663" i="109"/>
  <c r="U3557" i="109"/>
  <c r="V158" i="109"/>
  <c r="X214" i="109"/>
  <c r="U1746" i="109"/>
  <c r="U1865" i="109"/>
  <c r="Y2304" i="109"/>
  <c r="O994" i="109"/>
  <c r="X3191" i="109"/>
  <c r="X2570" i="109"/>
  <c r="Q2227" i="109"/>
  <c r="S172" i="109"/>
  <c r="O3669" i="109"/>
  <c r="U3874" i="109"/>
  <c r="T108" i="109"/>
  <c r="T2476" i="109"/>
  <c r="O1365" i="109"/>
  <c r="U538" i="109"/>
  <c r="N3340" i="109"/>
  <c r="V1628" i="109"/>
  <c r="T4265" i="109"/>
  <c r="W1209" i="109"/>
  <c r="W1522" i="109"/>
  <c r="Y2767" i="109"/>
  <c r="O820" i="112"/>
  <c r="T270" i="109"/>
  <c r="Q1966" i="109"/>
  <c r="W1991" i="109"/>
  <c r="J39" i="113"/>
  <c r="Q4116" i="109"/>
  <c r="N4134" i="109"/>
  <c r="O2267" i="109"/>
  <c r="X2621" i="109"/>
  <c r="V2959" i="109"/>
  <c r="R3032" i="109"/>
  <c r="V770" i="109"/>
  <c r="U2265" i="109"/>
  <c r="O157" i="112"/>
  <c r="U1240" i="109"/>
  <c r="X4079" i="109"/>
  <c r="T2356" i="109"/>
  <c r="X517" i="109"/>
  <c r="U581" i="109"/>
  <c r="P1492" i="109"/>
  <c r="T2060" i="109"/>
  <c r="W3754" i="109"/>
  <c r="O3542" i="109"/>
  <c r="V984" i="109"/>
  <c r="U758" i="109"/>
  <c r="V2601" i="109"/>
  <c r="W2774" i="109"/>
  <c r="T1535" i="109"/>
  <c r="Z4330" i="109"/>
  <c r="V2620" i="109"/>
  <c r="N1238" i="109"/>
  <c r="R1689" i="109"/>
  <c r="U854" i="109"/>
  <c r="P1616" i="109"/>
  <c r="U2248" i="109"/>
  <c r="Q1954" i="109"/>
  <c r="W1010" i="109"/>
  <c r="X560" i="109"/>
  <c r="S2369" i="109"/>
  <c r="V2801" i="109"/>
  <c r="R436" i="109"/>
  <c r="T3548" i="109"/>
  <c r="R787" i="109"/>
  <c r="S2938" i="109"/>
  <c r="Z2509" i="109"/>
  <c r="V3289" i="109"/>
  <c r="X3374" i="109"/>
  <c r="V2566" i="109"/>
  <c r="R908" i="109"/>
  <c r="Y194" i="109"/>
  <c r="V3531" i="109"/>
  <c r="N253" i="109"/>
  <c r="U1892" i="109"/>
  <c r="P2053" i="109"/>
  <c r="W4066" i="109"/>
  <c r="Y2230" i="109"/>
  <c r="N966" i="109"/>
  <c r="Q1177" i="109"/>
  <c r="R3495" i="109"/>
  <c r="X2948" i="109"/>
  <c r="P2768" i="109"/>
  <c r="U1386" i="109"/>
  <c r="O999" i="112"/>
  <c r="R4096" i="109"/>
  <c r="U873" i="109"/>
  <c r="Z1782" i="109"/>
  <c r="N1152" i="109"/>
  <c r="Y275" i="109"/>
  <c r="O2409" i="109"/>
  <c r="O1210" i="109"/>
  <c r="P995" i="109"/>
  <c r="R540" i="109"/>
  <c r="Q2299" i="109"/>
  <c r="S224" i="109"/>
  <c r="T2266" i="109"/>
  <c r="V2066" i="109"/>
  <c r="W3827" i="109"/>
  <c r="P139" i="112"/>
  <c r="U3512" i="109"/>
  <c r="N589" i="109"/>
  <c r="O46" i="112"/>
  <c r="U60" i="110"/>
  <c r="T2573" i="109"/>
  <c r="Y1973" i="109"/>
  <c r="T953" i="109"/>
  <c r="V2105" i="109"/>
  <c r="V2952" i="109"/>
  <c r="U448" i="109"/>
  <c r="N36" i="112"/>
  <c r="T967" i="109"/>
  <c r="V2777" i="109"/>
  <c r="Q3176" i="109"/>
  <c r="S1866" i="109"/>
  <c r="S1931" i="109"/>
  <c r="Z682" i="109"/>
  <c r="N415" i="109"/>
  <c r="X152" i="109"/>
  <c r="O1415" i="112"/>
  <c r="V1998" i="109"/>
  <c r="N2107" i="109"/>
  <c r="P471" i="109"/>
  <c r="S3479" i="109"/>
  <c r="T1594" i="109"/>
  <c r="P2316" i="109"/>
  <c r="X201" i="109"/>
  <c r="Q476" i="112"/>
  <c r="Z2169" i="109"/>
  <c r="T588" i="109"/>
  <c r="R4069" i="109"/>
  <c r="O3056" i="109"/>
  <c r="V1349" i="109"/>
  <c r="R1231" i="109"/>
  <c r="Q3012" i="109"/>
  <c r="U101" i="109"/>
  <c r="Z1818" i="109"/>
  <c r="U2948" i="109"/>
  <c r="Q3152" i="109"/>
  <c r="O1920" i="109"/>
  <c r="R223" i="112"/>
  <c r="N103" i="109"/>
  <c r="T2448" i="109"/>
  <c r="T33" i="109"/>
  <c r="N51" i="109"/>
  <c r="T2662" i="109"/>
  <c r="N1892" i="109"/>
  <c r="Y604" i="109"/>
  <c r="Z344" i="109"/>
  <c r="Q195" i="109"/>
  <c r="W576" i="109"/>
  <c r="Q1223" i="109"/>
  <c r="N3307" i="109"/>
  <c r="R464" i="109"/>
  <c r="Y158" i="109"/>
  <c r="R532" i="109"/>
  <c r="T4020" i="109"/>
  <c r="W3442" i="109"/>
  <c r="Y2223" i="109"/>
  <c r="V1934" i="109"/>
  <c r="W2283" i="109"/>
  <c r="S2592" i="109"/>
  <c r="N1598" i="109"/>
  <c r="U1315" i="109"/>
  <c r="O4101" i="109"/>
  <c r="U15" i="109"/>
  <c r="V4054" i="109"/>
  <c r="X1235" i="109"/>
  <c r="T2383" i="109"/>
  <c r="U3567" i="109"/>
  <c r="U1832" i="109"/>
  <c r="R522" i="109"/>
  <c r="V2994" i="109"/>
  <c r="U615" i="109"/>
  <c r="T1606" i="109"/>
  <c r="Q2291" i="109"/>
  <c r="Z305" i="109"/>
  <c r="O388" i="109"/>
  <c r="N1834" i="109"/>
  <c r="S3507" i="109"/>
  <c r="W1112" i="109"/>
  <c r="O2021" i="112"/>
  <c r="W1876" i="109"/>
  <c r="W2953" i="109"/>
  <c r="O1677" i="109"/>
  <c r="R1870" i="109"/>
  <c r="S3056" i="109"/>
  <c r="W1141" i="109"/>
  <c r="O418" i="109"/>
  <c r="N1265" i="109"/>
  <c r="P1657" i="109"/>
  <c r="R1705" i="109"/>
  <c r="Q3066" i="109"/>
  <c r="U972" i="109"/>
  <c r="P2462" i="109"/>
  <c r="T434" i="109"/>
  <c r="V839" i="109"/>
  <c r="O250" i="109"/>
  <c r="W571" i="109"/>
  <c r="O1168" i="109"/>
  <c r="S221" i="109"/>
  <c r="U510" i="109"/>
  <c r="R3012" i="109"/>
  <c r="V3477" i="109"/>
  <c r="N1494" i="109"/>
  <c r="Z3254" i="109"/>
  <c r="R965" i="109"/>
  <c r="W1924" i="109"/>
  <c r="V2114" i="109"/>
  <c r="O2642" i="109"/>
  <c r="V2315" i="109"/>
  <c r="W2687" i="109"/>
  <c r="Y1274" i="109"/>
  <c r="N2002" i="109"/>
  <c r="P412" i="112"/>
  <c r="U1462" i="109"/>
  <c r="S1496" i="109"/>
  <c r="R1909" i="109"/>
  <c r="R242" i="109"/>
  <c r="M33" i="110"/>
  <c r="Y1835" i="109"/>
  <c r="N1831" i="109"/>
  <c r="S56" i="109"/>
  <c r="Q636" i="109"/>
  <c r="O495" i="112"/>
  <c r="X805" i="109"/>
  <c r="X528" i="109"/>
  <c r="S239" i="109"/>
  <c r="P436" i="109"/>
  <c r="Q1674" i="112"/>
  <c r="X761" i="109"/>
  <c r="W274" i="109"/>
  <c r="S969" i="109"/>
  <c r="X1959" i="109"/>
  <c r="S1999" i="109"/>
  <c r="N3431" i="109"/>
  <c r="P1353" i="109"/>
  <c r="V502" i="109"/>
  <c r="S543" i="109"/>
  <c r="N121" i="109"/>
  <c r="S4118" i="109"/>
  <c r="X3733" i="109"/>
  <c r="O762" i="109"/>
  <c r="S2337" i="109"/>
  <c r="S48" i="109"/>
  <c r="Q337" i="112"/>
  <c r="O2604" i="109"/>
  <c r="Y489" i="109"/>
  <c r="R3888" i="109"/>
  <c r="O1560" i="109"/>
  <c r="X3565" i="109"/>
  <c r="W1235" i="109"/>
  <c r="V2930" i="109"/>
  <c r="R2625" i="109"/>
  <c r="P4216" i="109"/>
  <c r="Y108" i="109"/>
  <c r="P1715" i="109"/>
  <c r="X62" i="109"/>
  <c r="Q4246" i="109"/>
  <c r="T3363" i="109"/>
  <c r="O252" i="109"/>
  <c r="Q1749" i="109"/>
  <c r="U1276" i="109"/>
  <c r="R208" i="109"/>
  <c r="N4112" i="109"/>
  <c r="P1561" i="109"/>
  <c r="X1719" i="109"/>
  <c r="N644" i="109"/>
  <c r="W3878" i="109"/>
  <c r="Y1638" i="109"/>
  <c r="T20" i="110"/>
  <c r="T1144" i="109"/>
  <c r="W415" i="109"/>
  <c r="U3414" i="109"/>
  <c r="X1006" i="109"/>
  <c r="Y3510" i="109"/>
  <c r="W1501" i="109"/>
  <c r="U3208" i="109"/>
  <c r="O2430" i="112"/>
  <c r="U3559" i="109"/>
  <c r="O1512" i="109"/>
  <c r="Y2224" i="109"/>
  <c r="Q1651" i="109"/>
  <c r="N1214" i="109"/>
  <c r="Q1167" i="112"/>
  <c r="T82" i="109"/>
  <c r="U3199" i="109"/>
  <c r="Y20" i="109"/>
  <c r="T4159" i="109"/>
  <c r="T2803" i="109"/>
  <c r="S3356" i="109"/>
  <c r="T2683" i="109"/>
  <c r="T1247" i="109"/>
  <c r="W1168" i="109"/>
  <c r="N2576" i="109"/>
  <c r="T3473" i="109"/>
  <c r="V3405" i="109"/>
  <c r="R955" i="109"/>
  <c r="O2595" i="112"/>
  <c r="R983" i="109"/>
  <c r="Y3657" i="109"/>
  <c r="R2252" i="109"/>
  <c r="Y3098" i="109"/>
  <c r="X1296" i="109"/>
  <c r="X2332" i="109"/>
  <c r="O793" i="109"/>
  <c r="R3090" i="109"/>
  <c r="Q25" i="109"/>
  <c r="V4017" i="109"/>
  <c r="U587" i="109"/>
  <c r="Q49" i="112"/>
  <c r="P1683" i="109"/>
  <c r="R428" i="109"/>
  <c r="O1059" i="112"/>
  <c r="T1176" i="109"/>
  <c r="W210" i="109"/>
  <c r="R197" i="112"/>
  <c r="N3722" i="109"/>
  <c r="T1548" i="109"/>
  <c r="T4186" i="109"/>
  <c r="S3519" i="109"/>
  <c r="S2300" i="109"/>
  <c r="S1556" i="109"/>
  <c r="Q3476" i="109"/>
  <c r="P2778" i="109"/>
  <c r="R4235" i="109"/>
  <c r="O3410" i="109"/>
  <c r="S4258" i="109"/>
  <c r="T1299" i="109"/>
  <c r="S1584" i="109"/>
  <c r="Q3474" i="109"/>
  <c r="R1268" i="109"/>
  <c r="R444" i="109"/>
  <c r="S2565" i="109"/>
  <c r="O1147" i="109"/>
  <c r="U3906" i="109"/>
  <c r="R2582" i="109"/>
  <c r="Y388" i="109"/>
  <c r="V1248" i="109"/>
  <c r="S1108" i="109"/>
  <c r="Y4170" i="109"/>
  <c r="R2956" i="109"/>
  <c r="Q218" i="109"/>
  <c r="P968" i="109"/>
  <c r="X2636" i="109"/>
  <c r="W1348" i="109"/>
  <c r="V3717" i="109"/>
  <c r="O87" i="112"/>
  <c r="P3086" i="109"/>
  <c r="Y559" i="109"/>
  <c r="R2299" i="109"/>
  <c r="W1359" i="109"/>
  <c r="P1908" i="109"/>
  <c r="R4066" i="109"/>
  <c r="W4247" i="109"/>
  <c r="Y1172" i="109"/>
  <c r="Q106" i="110"/>
  <c r="X4018" i="109"/>
  <c r="Y4035" i="109"/>
  <c r="N2678" i="109"/>
  <c r="W2360" i="109"/>
  <c r="P1667" i="109"/>
  <c r="P154" i="109"/>
  <c r="X2398" i="109"/>
  <c r="N1366" i="109"/>
  <c r="T535" i="109"/>
  <c r="Q1322" i="109"/>
  <c r="R2105" i="109"/>
  <c r="W4022" i="109"/>
  <c r="N3479" i="109"/>
  <c r="Y2644" i="109"/>
  <c r="Q892" i="109"/>
  <c r="W2646" i="109"/>
  <c r="O3449" i="109"/>
  <c r="T1220" i="109"/>
  <c r="T2261" i="109"/>
  <c r="N4248" i="109"/>
  <c r="Q1971" i="109"/>
  <c r="T2336" i="109"/>
  <c r="Y2811" i="109"/>
  <c r="Q1258" i="109"/>
  <c r="U2640" i="109"/>
  <c r="T1973" i="109"/>
  <c r="R2110" i="109"/>
  <c r="N1556" i="109"/>
  <c r="X624" i="109"/>
  <c r="Z1069" i="109"/>
  <c r="O950" i="109"/>
  <c r="R2428" i="109"/>
  <c r="R404" i="109"/>
  <c r="Q299" i="112"/>
  <c r="X1264" i="109"/>
  <c r="V87" i="109"/>
  <c r="S2576" i="109"/>
  <c r="V4163" i="109"/>
  <c r="U2368" i="109"/>
  <c r="V394" i="109"/>
  <c r="O207" i="109"/>
  <c r="P3410" i="109"/>
  <c r="Y3368" i="109"/>
  <c r="T3439" i="109"/>
  <c r="W2090" i="109"/>
  <c r="V2451" i="109"/>
  <c r="O1329" i="109"/>
  <c r="R2042" i="109"/>
  <c r="N3562" i="109"/>
  <c r="N3816" i="109"/>
  <c r="Q873" i="109"/>
  <c r="O1747" i="109"/>
  <c r="X2478" i="109"/>
  <c r="T802" i="109"/>
  <c r="X2970" i="109"/>
  <c r="N1291" i="109"/>
  <c r="O3015" i="109"/>
  <c r="R3669" i="109"/>
  <c r="S2362" i="109"/>
  <c r="Y469" i="109"/>
  <c r="P3359" i="109"/>
  <c r="U1522" i="109"/>
  <c r="O1526" i="109"/>
  <c r="T436" i="109"/>
  <c r="Y2006" i="109"/>
  <c r="S2621" i="109"/>
  <c r="S1007" i="109"/>
  <c r="T2436" i="109"/>
  <c r="P4259" i="109"/>
  <c r="T1528" i="109"/>
  <c r="U773" i="109"/>
  <c r="O65" i="112"/>
  <c r="Y993" i="109"/>
  <c r="T2011" i="109"/>
  <c r="P70" i="109"/>
  <c r="W2089" i="109"/>
  <c r="P733" i="109"/>
  <c r="V1949" i="109"/>
  <c r="T1978" i="109"/>
  <c r="Q1988" i="109"/>
  <c r="W4048" i="109"/>
  <c r="S406" i="109"/>
  <c r="V3181" i="109"/>
  <c r="Y3714" i="109"/>
  <c r="X4111" i="109"/>
  <c r="T2228" i="109"/>
  <c r="P165" i="112"/>
  <c r="Q1905" i="109"/>
  <c r="W452" i="109"/>
  <c r="S2307" i="109"/>
  <c r="M123" i="113"/>
  <c r="T779" i="109"/>
  <c r="T1224" i="109"/>
  <c r="O2058" i="109"/>
  <c r="V865" i="109"/>
  <c r="T140" i="109"/>
  <c r="V460" i="109"/>
  <c r="U3383" i="109"/>
  <c r="N611" i="109"/>
  <c r="N468" i="109"/>
  <c r="T426" i="109"/>
  <c r="R2980" i="109"/>
  <c r="O1261" i="112"/>
  <c r="R1465" i="109"/>
  <c r="P1308" i="109"/>
  <c r="N2263" i="109"/>
  <c r="X1303" i="109"/>
  <c r="Y3053" i="109"/>
  <c r="P4208" i="109"/>
  <c r="Z2508" i="109"/>
  <c r="P265" i="109"/>
  <c r="R1015" i="109"/>
  <c r="S1847" i="109"/>
  <c r="X2482" i="109"/>
  <c r="R2445" i="109"/>
  <c r="W249" i="109"/>
  <c r="J93" i="110"/>
  <c r="T519" i="109"/>
  <c r="Y1735" i="109"/>
  <c r="V1356" i="109"/>
  <c r="Q3831" i="109"/>
  <c r="Y274" i="109"/>
  <c r="U3106" i="109"/>
  <c r="S2303" i="109"/>
  <c r="V241" i="109"/>
  <c r="Q1674" i="109"/>
  <c r="U3146" i="109"/>
  <c r="T3198" i="109"/>
  <c r="V1321" i="109"/>
  <c r="W3326" i="109"/>
  <c r="O3841" i="109"/>
  <c r="W2080" i="109"/>
  <c r="X3777" i="109"/>
  <c r="U243" i="109"/>
  <c r="U4246" i="109"/>
  <c r="S538" i="109"/>
  <c r="P191" i="109"/>
  <c r="N859" i="109"/>
  <c r="W3747" i="109"/>
  <c r="R2389" i="109"/>
  <c r="Y876" i="109"/>
  <c r="T834" i="109"/>
  <c r="R4160" i="109"/>
  <c r="O1321" i="109"/>
  <c r="X2352" i="109"/>
  <c r="R2443" i="109"/>
  <c r="T640" i="109"/>
  <c r="O2705" i="109"/>
  <c r="P3931" i="109"/>
  <c r="U1226" i="109"/>
  <c r="Q786" i="109"/>
  <c r="V459" i="109"/>
  <c r="W2301" i="109"/>
  <c r="T265" i="109"/>
  <c r="X2252" i="109"/>
  <c r="V390" i="109"/>
  <c r="Q374" i="109"/>
  <c r="O1598" i="109"/>
  <c r="S1729" i="109"/>
  <c r="O4220" i="109"/>
  <c r="Y3811" i="109"/>
  <c r="Q1508" i="109"/>
  <c r="U1282" i="109"/>
  <c r="P2613" i="112"/>
  <c r="S2439" i="109"/>
  <c r="R3697" i="109"/>
  <c r="W3774" i="109"/>
  <c r="Y86" i="109"/>
  <c r="X1845" i="109"/>
  <c r="T732" i="109"/>
  <c r="W166" i="109"/>
  <c r="Y3157" i="109"/>
  <c r="R64" i="109"/>
  <c r="N3515" i="109"/>
  <c r="N2295" i="109"/>
  <c r="P4063" i="109"/>
  <c r="W2962" i="109"/>
  <c r="W403" i="109"/>
  <c r="Y3178" i="109"/>
  <c r="X202" i="109"/>
  <c r="Y397" i="109"/>
  <c r="R901" i="109"/>
  <c r="Q111" i="110"/>
  <c r="O27" i="110"/>
  <c r="T1648" i="109"/>
  <c r="Q127" i="112"/>
  <c r="R735" i="109"/>
  <c r="R1682" i="109"/>
  <c r="T3555" i="109"/>
  <c r="X2710" i="109"/>
  <c r="U1829" i="109"/>
  <c r="S276" i="109"/>
  <c r="Y2233" i="109"/>
  <c r="O2373" i="109"/>
  <c r="X1589" i="109"/>
  <c r="V630" i="109"/>
  <c r="W3301" i="109"/>
  <c r="X931" i="109"/>
  <c r="O752" i="109"/>
  <c r="U208" i="109"/>
  <c r="S4277" i="109"/>
  <c r="S949" i="109"/>
  <c r="V75" i="109"/>
  <c r="X581" i="109"/>
  <c r="X3941" i="109"/>
  <c r="N744" i="109"/>
  <c r="N40" i="109"/>
  <c r="O3206" i="109"/>
  <c r="T2063" i="109"/>
  <c r="X2065" i="109"/>
  <c r="N3819" i="109"/>
  <c r="R1348" i="112"/>
  <c r="X2839" i="109"/>
  <c r="N1207" i="112"/>
  <c r="P2995" i="109"/>
  <c r="Z3634" i="109"/>
  <c r="X1480" i="109"/>
  <c r="V2424" i="109"/>
  <c r="X1624" i="109"/>
  <c r="S4039" i="109"/>
  <c r="T809" i="109"/>
  <c r="T3050" i="109"/>
  <c r="Q1308" i="112"/>
  <c r="T204" i="109"/>
  <c r="Q1701" i="109"/>
  <c r="O2995" i="109"/>
  <c r="W4181" i="109"/>
  <c r="Y1569" i="109"/>
  <c r="Y2197" i="109"/>
  <c r="X3882" i="109"/>
  <c r="T2641" i="109"/>
  <c r="R3850" i="109"/>
  <c r="R1252" i="109"/>
  <c r="S3858" i="109"/>
  <c r="S2448" i="109"/>
  <c r="U3517" i="109"/>
  <c r="U512" i="109"/>
  <c r="U62" i="109"/>
  <c r="W3440" i="109"/>
  <c r="S1566" i="109"/>
  <c r="U3177" i="109"/>
  <c r="Q4027" i="109"/>
  <c r="P2292" i="109"/>
  <c r="T568" i="109"/>
  <c r="T219" i="109"/>
  <c r="X495" i="109"/>
  <c r="X197" i="109"/>
  <c r="S269" i="109"/>
  <c r="U2360" i="109"/>
  <c r="T12" i="109"/>
  <c r="O3674" i="109"/>
  <c r="X372" i="109"/>
  <c r="X4087" i="109"/>
  <c r="Z1795" i="109"/>
  <c r="U391" i="109"/>
  <c r="U779" i="109"/>
  <c r="O927" i="109"/>
  <c r="Y1004" i="109"/>
  <c r="P20" i="112"/>
  <c r="R3661" i="109"/>
  <c r="O157" i="109"/>
  <c r="V939" i="109"/>
  <c r="X1144" i="109"/>
  <c r="O442" i="109"/>
  <c r="X1163" i="109"/>
  <c r="T3294" i="109"/>
  <c r="U635" i="109"/>
  <c r="S4221" i="109"/>
  <c r="P1549" i="112"/>
  <c r="R1344" i="112"/>
  <c r="W2797" i="109"/>
  <c r="U440" i="109"/>
  <c r="N3314" i="109"/>
  <c r="X1012" i="109"/>
  <c r="X211" i="109"/>
  <c r="Y173" i="109"/>
  <c r="U970" i="109"/>
  <c r="S231" i="109"/>
  <c r="Q1872" i="109"/>
  <c r="P894" i="109"/>
  <c r="O165" i="110"/>
  <c r="Y502" i="109"/>
  <c r="Y132" i="109"/>
  <c r="W867" i="109"/>
  <c r="U533" i="109"/>
  <c r="U3183" i="109"/>
  <c r="S1839" i="109"/>
  <c r="Q261" i="109"/>
  <c r="T2931" i="109"/>
  <c r="W2848" i="109"/>
  <c r="O1717" i="109"/>
  <c r="T1213" i="109"/>
  <c r="V1098" i="109"/>
  <c r="V1250" i="109"/>
  <c r="P3739" i="109"/>
  <c r="Q251" i="112"/>
  <c r="T3703" i="109"/>
  <c r="X2718" i="109"/>
  <c r="O1283" i="109"/>
  <c r="U942" i="109"/>
  <c r="Q2465" i="109"/>
  <c r="U278" i="109"/>
  <c r="W1020" i="109"/>
  <c r="X1188" i="109"/>
  <c r="Z3970" i="109"/>
  <c r="Q71" i="109"/>
  <c r="Y1203" i="109"/>
  <c r="X215" i="109"/>
  <c r="P2134" i="112"/>
  <c r="R1922" i="109"/>
  <c r="O125" i="109"/>
  <c r="N2026" i="109"/>
  <c r="Q248" i="109"/>
  <c r="S2716" i="109"/>
  <c r="S897" i="109"/>
  <c r="Y2036" i="109"/>
  <c r="W450" i="109"/>
  <c r="S2214" i="109"/>
  <c r="S2674" i="109"/>
  <c r="N421" i="109"/>
  <c r="Y1017" i="109"/>
  <c r="R2800" i="109"/>
  <c r="R1621" i="109"/>
  <c r="X2669" i="109"/>
  <c r="V2306" i="109"/>
  <c r="R1467" i="109"/>
  <c r="X623" i="109"/>
  <c r="P1601" i="109"/>
  <c r="X3423" i="109"/>
  <c r="N1636" i="109"/>
  <c r="O3129" i="109"/>
  <c r="R3357" i="109"/>
  <c r="R49" i="109"/>
  <c r="T3800" i="109"/>
  <c r="R1587" i="112"/>
  <c r="N404" i="109"/>
  <c r="R1570" i="109"/>
  <c r="R2427" i="109"/>
  <c r="R3052" i="109"/>
  <c r="Q2687" i="109"/>
  <c r="R260" i="109"/>
  <c r="N1007" i="109"/>
  <c r="S1615" i="109"/>
  <c r="Q1210" i="109"/>
  <c r="Y4199" i="109"/>
  <c r="W1837" i="109"/>
  <c r="T2079" i="109"/>
  <c r="R1249" i="109"/>
  <c r="W3735" i="109"/>
  <c r="S199" i="109"/>
  <c r="N414" i="112"/>
  <c r="U2608" i="109"/>
  <c r="W2455" i="109"/>
  <c r="R2219" i="109"/>
  <c r="P2461" i="109"/>
  <c r="P1253" i="109"/>
  <c r="N2740" i="109"/>
  <c r="Y381" i="109"/>
  <c r="X1517" i="109"/>
  <c r="T134" i="109"/>
  <c r="X3455" i="109"/>
  <c r="T2068" i="109"/>
  <c r="W486" i="109"/>
  <c r="U1243" i="109"/>
  <c r="Q4091" i="109"/>
  <c r="U1003" i="109"/>
  <c r="U281" i="109"/>
  <c r="U2951" i="109"/>
  <c r="U256" i="109"/>
  <c r="Q942" i="109"/>
  <c r="N575" i="109"/>
  <c r="T2459" i="109"/>
  <c r="X589" i="109"/>
  <c r="Y1019" i="109"/>
  <c r="P28" i="109"/>
  <c r="S1860" i="109"/>
  <c r="Z2920" i="109"/>
  <c r="X2385" i="109"/>
  <c r="V3097" i="109"/>
  <c r="W1518" i="109"/>
  <c r="O351" i="112"/>
  <c r="S36" i="109"/>
  <c r="Y799" i="109"/>
  <c r="S3661" i="109"/>
  <c r="U3907" i="109"/>
  <c r="U2337" i="109"/>
  <c r="W898" i="109"/>
  <c r="U1500" i="109"/>
  <c r="U536" i="109"/>
  <c r="U444" i="109"/>
  <c r="T1135" i="109"/>
  <c r="X1234" i="109"/>
  <c r="Q3515" i="109"/>
  <c r="N2480" i="109"/>
  <c r="X902" i="109"/>
  <c r="Y3493" i="109"/>
  <c r="O3544" i="109"/>
  <c r="V148" i="109"/>
  <c r="R1218" i="109"/>
  <c r="U228" i="109"/>
  <c r="T1571" i="109"/>
  <c r="P2581" i="109"/>
  <c r="T2387" i="109"/>
  <c r="W57" i="109"/>
  <c r="V2841" i="109"/>
  <c r="N2012" i="109"/>
  <c r="O986" i="112"/>
  <c r="P273" i="112"/>
  <c r="R3683" i="109"/>
  <c r="Q2024" i="109"/>
  <c r="W2565" i="109"/>
  <c r="S2358" i="109"/>
  <c r="R4089" i="109"/>
  <c r="R801" i="109"/>
  <c r="N940" i="109"/>
  <c r="V852" i="109"/>
  <c r="T3201" i="109"/>
  <c r="R934" i="109"/>
  <c r="V15" i="109"/>
  <c r="T1477" i="109"/>
  <c r="Q2709" i="109"/>
  <c r="Q180" i="112"/>
  <c r="N179" i="109"/>
  <c r="N710" i="112"/>
  <c r="P1975" i="109"/>
  <c r="T3" i="110"/>
  <c r="Y3147" i="109"/>
  <c r="X1196" i="109"/>
  <c r="U1141" i="109"/>
  <c r="U3860" i="109"/>
  <c r="U254" i="109"/>
  <c r="S1751" i="109"/>
  <c r="Y2113" i="109"/>
  <c r="P542" i="112"/>
  <c r="Y913" i="109"/>
  <c r="T1124" i="109"/>
  <c r="V3317" i="109"/>
  <c r="S1502" i="109"/>
  <c r="R4213" i="109"/>
  <c r="N1653" i="109"/>
  <c r="P2430" i="109"/>
  <c r="O598" i="109"/>
  <c r="S2668" i="109"/>
  <c r="O3678" i="109"/>
  <c r="W3861" i="109"/>
  <c r="N2221" i="109"/>
  <c r="O3076" i="109"/>
  <c r="P2637" i="109"/>
  <c r="Q123" i="109"/>
  <c r="T3843" i="109"/>
  <c r="P78" i="109"/>
  <c r="O509" i="109"/>
  <c r="W1963" i="109"/>
  <c r="T2296" i="109"/>
  <c r="N2708" i="112"/>
  <c r="X954" i="109"/>
  <c r="Q2266" i="109"/>
  <c r="S2709" i="109"/>
  <c r="N4274" i="109"/>
  <c r="Q1682" i="109"/>
  <c r="S4115" i="109"/>
  <c r="T1925" i="109"/>
  <c r="Y1107" i="109"/>
  <c r="T230" i="109"/>
  <c r="U2981" i="109"/>
  <c r="Q3713" i="109"/>
  <c r="N3719" i="109"/>
  <c r="S1386" i="109"/>
  <c r="V4236" i="109"/>
  <c r="V3038" i="109"/>
  <c r="X2461" i="109"/>
  <c r="T3552" i="109"/>
  <c r="T874" i="109"/>
  <c r="U2987" i="109"/>
  <c r="R1559" i="109"/>
  <c r="S1939" i="109"/>
  <c r="T1517" i="109"/>
  <c r="Q1132" i="109"/>
  <c r="U1223" i="109"/>
  <c r="V4071" i="109"/>
  <c r="P977" i="109"/>
  <c r="T1265" i="109"/>
  <c r="Y3333" i="109"/>
  <c r="X183" i="109"/>
  <c r="P201" i="109"/>
  <c r="P744" i="112"/>
  <c r="O2298" i="109"/>
  <c r="N2708" i="109"/>
  <c r="T1174" i="109"/>
  <c r="W3514" i="109"/>
  <c r="N166" i="109"/>
  <c r="O1945" i="109"/>
  <c r="T10" i="109"/>
  <c r="R763" i="109"/>
  <c r="R3512" i="109"/>
  <c r="X762" i="109"/>
  <c r="T1333" i="109"/>
  <c r="W1386" i="109"/>
  <c r="U1924" i="109"/>
  <c r="X2208" i="109"/>
  <c r="U2623" i="109"/>
  <c r="U1380" i="109"/>
  <c r="P2771" i="109"/>
  <c r="S2771" i="109"/>
  <c r="X3411" i="109"/>
  <c r="U762" i="109"/>
  <c r="S2383" i="109"/>
  <c r="Q625" i="109"/>
  <c r="V1941" i="109"/>
  <c r="V1704" i="109"/>
  <c r="Q464" i="109"/>
  <c r="Q2798" i="109"/>
  <c r="T545" i="109"/>
  <c r="X2401" i="109"/>
  <c r="P2588" i="109"/>
  <c r="S1933" i="109"/>
  <c r="R286" i="109"/>
  <c r="U783" i="109"/>
  <c r="T1170" i="109"/>
  <c r="N4295" i="109"/>
  <c r="Q939" i="109"/>
  <c r="R680" i="112"/>
  <c r="U1169" i="109"/>
  <c r="N928" i="109"/>
  <c r="P903" i="109"/>
  <c r="Q2094" i="109"/>
  <c r="P2968" i="109"/>
  <c r="N509" i="109"/>
  <c r="O2719" i="109"/>
  <c r="R219" i="109"/>
  <c r="U1654" i="109"/>
  <c r="S443" i="109"/>
  <c r="R2736" i="109"/>
  <c r="Z1824" i="109"/>
  <c r="X3179" i="109"/>
  <c r="W2101" i="109"/>
  <c r="T2211" i="109"/>
  <c r="W802" i="109"/>
  <c r="S3535" i="109"/>
  <c r="Y1622" i="109"/>
  <c r="Q1152" i="109"/>
  <c r="P4156" i="109"/>
  <c r="V656" i="109"/>
  <c r="R2093" i="109"/>
  <c r="T2627" i="109"/>
  <c r="W1191" i="109"/>
  <c r="Q759" i="109"/>
  <c r="Q456" i="109"/>
  <c r="W375" i="109"/>
  <c r="P2639" i="109"/>
  <c r="W60" i="109"/>
  <c r="X1126" i="109"/>
  <c r="P1537" i="109"/>
  <c r="R1688" i="109"/>
  <c r="O1255" i="112"/>
  <c r="R3520" i="109"/>
  <c r="Q450" i="109"/>
  <c r="R1365" i="109"/>
  <c r="P52" i="109"/>
  <c r="T1103" i="109"/>
  <c r="N518" i="109"/>
  <c r="N3531" i="109"/>
  <c r="P3342" i="109"/>
  <c r="V572" i="109"/>
  <c r="Y2319" i="109"/>
  <c r="T3414" i="109"/>
  <c r="W280" i="109"/>
  <c r="U2731" i="109"/>
  <c r="P948" i="109"/>
  <c r="Q87" i="109"/>
  <c r="Y3" i="109"/>
  <c r="O543" i="109"/>
  <c r="S1960" i="109"/>
  <c r="X739" i="109"/>
  <c r="O837" i="109"/>
  <c r="N1332" i="109"/>
  <c r="V3311" i="109"/>
  <c r="T820" i="109"/>
  <c r="T25" i="109"/>
  <c r="Q1698" i="112"/>
  <c r="Z1096" i="109"/>
  <c r="Y1986" i="109"/>
  <c r="O461" i="109"/>
  <c r="R1614" i="109"/>
  <c r="S3175" i="109"/>
  <c r="Y732" i="109"/>
  <c r="U1347" i="109"/>
  <c r="Q3087" i="109"/>
  <c r="V803" i="109"/>
  <c r="Q3810" i="109"/>
  <c r="P1884" i="109"/>
  <c r="Y2716" i="109"/>
  <c r="P2942" i="109"/>
  <c r="V403" i="109"/>
  <c r="V3442" i="109"/>
  <c r="N1019" i="112"/>
  <c r="Y535" i="109"/>
  <c r="Q2457" i="109"/>
  <c r="N1976" i="109"/>
  <c r="Y1222" i="109"/>
  <c r="U1107" i="109"/>
  <c r="X1582" i="109"/>
  <c r="S1229" i="109"/>
  <c r="O501" i="109"/>
  <c r="O3417" i="109"/>
  <c r="N491" i="109"/>
  <c r="S97" i="109"/>
  <c r="Y2791" i="109"/>
  <c r="V2085" i="109"/>
  <c r="Y2033" i="109"/>
  <c r="U2207" i="109"/>
  <c r="V201" i="109"/>
  <c r="U204" i="109"/>
  <c r="P63" i="109"/>
  <c r="Q1940" i="109"/>
  <c r="U1729" i="109"/>
  <c r="Q788" i="109"/>
  <c r="Z3581" i="109"/>
  <c r="W2257" i="109"/>
  <c r="P3190" i="109"/>
  <c r="U616" i="109"/>
  <c r="O2101" i="109"/>
  <c r="Y2781" i="109"/>
  <c r="O4164" i="109"/>
  <c r="U2054" i="109"/>
  <c r="P3484" i="109"/>
  <c r="X2015" i="109"/>
  <c r="T1753" i="109"/>
  <c r="O3893" i="109"/>
  <c r="Q851" i="109"/>
  <c r="T3332" i="109"/>
  <c r="V1741" i="109"/>
  <c r="N2220" i="109"/>
  <c r="W3453" i="109"/>
  <c r="X817" i="109"/>
  <c r="N517" i="109"/>
  <c r="S1643" i="109"/>
  <c r="X1287" i="109"/>
  <c r="R2293" i="112"/>
  <c r="N758" i="112"/>
  <c r="S4070" i="109"/>
  <c r="Q2623" i="109"/>
  <c r="X1708" i="109"/>
  <c r="T2013" i="109"/>
  <c r="U4058" i="109"/>
  <c r="Q1502" i="112"/>
  <c r="S3774" i="109"/>
  <c r="U3561" i="109"/>
  <c r="V2558" i="109"/>
  <c r="N150" i="112"/>
  <c r="P1433" i="112"/>
  <c r="V945" i="109"/>
  <c r="T2349" i="109"/>
  <c r="L49" i="110"/>
  <c r="W3932" i="109"/>
  <c r="Y3667" i="109"/>
  <c r="X373" i="109"/>
  <c r="T1677" i="109"/>
  <c r="Y4301" i="109"/>
  <c r="W1971" i="109"/>
  <c r="Y1599" i="109"/>
  <c r="R2838" i="109"/>
  <c r="S1371" i="109"/>
  <c r="V205" i="109"/>
  <c r="X1731" i="109"/>
  <c r="O2817" i="109"/>
  <c r="W803" i="109"/>
  <c r="P2782" i="109"/>
  <c r="T3920" i="109"/>
  <c r="X1723" i="109"/>
  <c r="Q61" i="109"/>
  <c r="V3046" i="109"/>
  <c r="V613" i="109"/>
  <c r="N1164" i="109"/>
  <c r="S3028" i="109"/>
  <c r="U2636" i="109"/>
  <c r="X3720" i="109"/>
  <c r="W3676" i="109"/>
  <c r="P260" i="109"/>
  <c r="Y1694" i="109"/>
  <c r="V1341" i="109"/>
  <c r="S1833" i="109"/>
  <c r="O1160" i="109"/>
  <c r="U2297" i="109"/>
  <c r="P379" i="112"/>
  <c r="N132" i="112"/>
  <c r="S3405" i="109"/>
  <c r="O32" i="109"/>
  <c r="Q1720" i="109"/>
  <c r="W465" i="109"/>
  <c r="R1600" i="109"/>
  <c r="N3045" i="109"/>
  <c r="Y897" i="109"/>
  <c r="Q1697" i="109"/>
  <c r="X1929" i="109"/>
  <c r="U2572" i="109"/>
  <c r="S628" i="109"/>
  <c r="W165" i="109"/>
  <c r="O97" i="109"/>
  <c r="S182" i="109"/>
  <c r="P1293" i="112"/>
  <c r="W2109" i="109"/>
  <c r="U4214" i="109"/>
  <c r="X1354" i="109"/>
  <c r="P3318" i="109"/>
  <c r="S1492" i="109"/>
  <c r="U2790" i="109"/>
  <c r="R3165" i="109"/>
  <c r="S3759" i="109"/>
  <c r="N1893" i="112"/>
  <c r="T3817" i="109"/>
  <c r="P758" i="112"/>
  <c r="N3486" i="109"/>
  <c r="S3313" i="109"/>
  <c r="Q2369" i="112"/>
  <c r="Q2061" i="109"/>
  <c r="J168" i="113"/>
  <c r="O1696" i="109"/>
  <c r="S3500" i="109"/>
  <c r="X871" i="109"/>
  <c r="T1940" i="109"/>
  <c r="S415" i="109"/>
  <c r="X3778" i="109"/>
  <c r="Q3833" i="109"/>
  <c r="X1299" i="109"/>
  <c r="U1886" i="109"/>
  <c r="Y2352" i="109"/>
  <c r="W793" i="109"/>
  <c r="T177" i="109"/>
  <c r="W2298" i="109"/>
  <c r="T2769" i="109"/>
  <c r="V250" i="109"/>
  <c r="Y3312" i="109"/>
  <c r="P3785" i="109"/>
  <c r="S923" i="109"/>
  <c r="N746" i="109"/>
  <c r="P2395" i="109"/>
  <c r="O1864" i="109"/>
  <c r="O4088" i="109"/>
  <c r="S584" i="109"/>
  <c r="X3722" i="109"/>
  <c r="V748" i="109"/>
  <c r="N114" i="109"/>
  <c r="N258" i="112"/>
  <c r="R1529" i="109"/>
  <c r="Q1486" i="109"/>
  <c r="P3313" i="109"/>
  <c r="R2277" i="109"/>
  <c r="N411" i="112"/>
  <c r="X3024" i="109"/>
  <c r="U4307" i="109"/>
  <c r="P1721" i="109"/>
  <c r="U1721" i="109"/>
  <c r="P2965" i="109"/>
  <c r="Q3046" i="109"/>
  <c r="P1901" i="109"/>
  <c r="S2819" i="109"/>
  <c r="T1667" i="109"/>
  <c r="P1165" i="109"/>
  <c r="U1994" i="109"/>
  <c r="N2803" i="109"/>
  <c r="Q1985" i="109"/>
  <c r="Y2773" i="109"/>
  <c r="Q396" i="109"/>
  <c r="U751" i="109"/>
  <c r="P1326" i="112"/>
  <c r="V3037" i="109"/>
  <c r="W1463" i="109"/>
  <c r="P1487" i="109"/>
  <c r="V457" i="109"/>
  <c r="R1651" i="109"/>
  <c r="T2688" i="109"/>
  <c r="N96" i="112"/>
  <c r="R3194" i="109"/>
  <c r="N2676" i="109"/>
  <c r="P4197" i="109"/>
  <c r="P2745" i="109"/>
  <c r="V2250" i="109"/>
  <c r="N144" i="112"/>
  <c r="X1490" i="109"/>
  <c r="V426" i="109"/>
  <c r="O1778" i="112"/>
  <c r="R739" i="109"/>
  <c r="V1962" i="109"/>
  <c r="R4262" i="109"/>
  <c r="N6" i="109"/>
  <c r="N851" i="109"/>
  <c r="O3407" i="109"/>
  <c r="V29" i="109"/>
  <c r="P2986" i="109"/>
  <c r="N2682" i="112"/>
  <c r="O1383" i="112"/>
  <c r="S777" i="109"/>
  <c r="V3674" i="109"/>
  <c r="X369" i="109"/>
  <c r="O48" i="112"/>
  <c r="R2058" i="112"/>
  <c r="W1384" i="109"/>
  <c r="W600" i="109"/>
  <c r="V77" i="109"/>
  <c r="R55" i="109"/>
  <c r="N1620" i="109"/>
  <c r="N648" i="109"/>
  <c r="P951" i="109"/>
  <c r="W4203" i="109"/>
  <c r="Q272" i="109"/>
  <c r="P2367" i="112"/>
  <c r="U29" i="110"/>
  <c r="N2255" i="109"/>
  <c r="R2818" i="109"/>
  <c r="Q1222" i="109"/>
  <c r="V966" i="109"/>
  <c r="X497" i="109"/>
  <c r="W606" i="109"/>
  <c r="W843" i="109"/>
  <c r="R156" i="109"/>
  <c r="O1849" i="112"/>
  <c r="N1113" i="109"/>
  <c r="Y601" i="109"/>
  <c r="N2558" i="109"/>
  <c r="K137" i="113"/>
  <c r="Q1699" i="112"/>
  <c r="R1483" i="109"/>
  <c r="Q4238" i="109"/>
  <c r="P3498" i="109"/>
  <c r="P293" i="109"/>
  <c r="R66" i="109"/>
  <c r="P3044" i="109"/>
  <c r="Q2785" i="109"/>
  <c r="Q817" i="109"/>
  <c r="N2948" i="109"/>
  <c r="S1523" i="109"/>
  <c r="W2409" i="109"/>
  <c r="R618" i="109"/>
  <c r="V6" i="109"/>
  <c r="V1386" i="109"/>
  <c r="O210" i="109"/>
  <c r="P1718" i="109"/>
  <c r="P3831" i="109"/>
  <c r="S109" i="109"/>
  <c r="R1481" i="109"/>
  <c r="M20" i="113"/>
  <c r="T133" i="109"/>
  <c r="S1695" i="109"/>
  <c r="P484" i="109"/>
  <c r="N2451" i="112"/>
  <c r="U1681" i="109"/>
  <c r="P280" i="109"/>
  <c r="P3100" i="109"/>
  <c r="X516" i="109"/>
  <c r="P2770" i="109"/>
  <c r="Y73" i="109"/>
  <c r="Q2095" i="112"/>
  <c r="P2307" i="112"/>
  <c r="Z3622" i="109"/>
  <c r="T797" i="109"/>
  <c r="N3443" i="109"/>
  <c r="V3489" i="109"/>
  <c r="R2001" i="109"/>
  <c r="N409" i="109"/>
  <c r="X3171" i="109"/>
  <c r="O2978" i="109"/>
  <c r="Q578" i="112"/>
  <c r="V153" i="109"/>
  <c r="X2670" i="109"/>
  <c r="U2332" i="109"/>
  <c r="U3149" i="109"/>
  <c r="U4188" i="109"/>
  <c r="R70" i="109"/>
  <c r="P1599" i="109"/>
  <c r="W483" i="109"/>
  <c r="N270" i="109"/>
  <c r="Q2246" i="112"/>
  <c r="R3342" i="109"/>
  <c r="X1136" i="109"/>
  <c r="P2404" i="109"/>
  <c r="X2037" i="109"/>
  <c r="U3191" i="109"/>
  <c r="X1468" i="109"/>
  <c r="T1281" i="109"/>
  <c r="R158" i="110"/>
  <c r="O2590" i="109"/>
  <c r="R1587" i="109"/>
  <c r="T3490" i="109"/>
  <c r="R1577" i="112"/>
  <c r="U820" i="109"/>
  <c r="O511" i="109"/>
  <c r="Q77" i="110"/>
  <c r="P382" i="109"/>
  <c r="O1495" i="109"/>
  <c r="N864" i="109"/>
  <c r="Q207" i="109"/>
  <c r="U385" i="109"/>
  <c r="N1011" i="109"/>
  <c r="W426" i="109"/>
  <c r="P2244" i="109"/>
  <c r="T2656" i="109"/>
  <c r="N732" i="109"/>
  <c r="S1507" i="109"/>
  <c r="T3146" i="109"/>
  <c r="O3703" i="109"/>
  <c r="N485" i="109"/>
  <c r="R893" i="109"/>
  <c r="V3320" i="109"/>
  <c r="Y3684" i="109"/>
  <c r="T3503" i="109"/>
  <c r="V3346" i="109"/>
  <c r="P1913" i="112"/>
  <c r="W3819" i="109"/>
  <c r="Y1207" i="109"/>
  <c r="R187" i="109"/>
  <c r="O609" i="112"/>
  <c r="Q1707" i="109"/>
  <c r="Q853" i="109"/>
  <c r="N977" i="109"/>
  <c r="U427" i="109"/>
  <c r="T1840" i="109"/>
  <c r="N3892" i="109"/>
  <c r="Y1687" i="109"/>
  <c r="Y1698" i="109"/>
  <c r="S147" i="109"/>
  <c r="W2060" i="109"/>
  <c r="T13" i="110"/>
  <c r="N2828" i="109"/>
  <c r="O3436" i="109"/>
  <c r="W1936" i="109"/>
  <c r="Q1496" i="109"/>
  <c r="Y2357" i="109"/>
  <c r="S1683" i="109"/>
  <c r="P257" i="109"/>
  <c r="W1144" i="109"/>
  <c r="V2198" i="109"/>
  <c r="O1009" i="109"/>
  <c r="O1694" i="109"/>
  <c r="Q346" i="112"/>
  <c r="Q1656" i="109"/>
  <c r="Y2275" i="109"/>
  <c r="R2362" i="109"/>
  <c r="R3041" i="109"/>
  <c r="Y1690" i="109"/>
  <c r="U392" i="109"/>
  <c r="T180" i="110"/>
  <c r="T3814" i="109"/>
  <c r="N1507" i="112"/>
  <c r="Q170" i="112"/>
  <c r="W4165" i="109"/>
  <c r="X1621" i="109"/>
  <c r="R840" i="109"/>
  <c r="T1898" i="109"/>
  <c r="Y1620" i="109"/>
  <c r="Y888" i="109"/>
  <c r="S108" i="109"/>
  <c r="R268" i="109"/>
  <c r="N1950" i="109"/>
  <c r="P1577" i="109"/>
  <c r="Q2241" i="112"/>
  <c r="Q74" i="110"/>
  <c r="S1388" i="109"/>
  <c r="P906" i="109"/>
  <c r="X1112" i="109"/>
  <c r="Q2474" i="109"/>
  <c r="S2010" i="109"/>
  <c r="Q773" i="109"/>
  <c r="W1139" i="109"/>
  <c r="S2622" i="109"/>
  <c r="N1169" i="109"/>
  <c r="N1549" i="109"/>
  <c r="Y4205" i="109"/>
  <c r="T2794" i="109"/>
  <c r="T1252" i="109"/>
  <c r="X1199" i="109"/>
  <c r="T192" i="109"/>
  <c r="R2523" i="112"/>
  <c r="V1183" i="109"/>
  <c r="R1354" i="109"/>
  <c r="X3432" i="109"/>
  <c r="P1255" i="109"/>
  <c r="T2780" i="109"/>
  <c r="T1646" i="109"/>
  <c r="Y2294" i="109"/>
  <c r="R3347" i="109"/>
  <c r="R4141" i="109"/>
  <c r="T256" i="109"/>
  <c r="W1574" i="109"/>
  <c r="U1996" i="109"/>
  <c r="N161" i="112"/>
  <c r="O3758" i="109"/>
  <c r="T1949" i="109"/>
  <c r="N770" i="109"/>
  <c r="Q2823" i="109"/>
  <c r="U1969" i="109"/>
  <c r="U1977" i="109"/>
  <c r="W1656" i="109"/>
  <c r="R412" i="109"/>
  <c r="P3753" i="109"/>
  <c r="P844" i="109"/>
  <c r="R2261" i="112"/>
  <c r="O375" i="109"/>
  <c r="X796" i="109"/>
  <c r="Q2079" i="112"/>
  <c r="Q961" i="109"/>
  <c r="X2363" i="109"/>
  <c r="S3088" i="109"/>
  <c r="N557" i="109"/>
  <c r="R16" i="110"/>
  <c r="O2639" i="112"/>
  <c r="T2690" i="109"/>
  <c r="P147" i="112"/>
  <c r="O2620" i="112"/>
  <c r="W1579" i="109"/>
  <c r="S2305" i="109"/>
  <c r="S1374" i="109"/>
  <c r="Q1011" i="109"/>
  <c r="N2452" i="109"/>
  <c r="Q1049" i="112"/>
  <c r="X985" i="109"/>
  <c r="Z662" i="109"/>
  <c r="P2360" i="109"/>
  <c r="Y2021" i="109"/>
  <c r="N2748" i="109"/>
  <c r="P219" i="109"/>
  <c r="U2408" i="109"/>
  <c r="Q2431" i="112"/>
  <c r="Q592" i="109"/>
  <c r="Y2797" i="109"/>
  <c r="P2761" i="109"/>
  <c r="V1925" i="109"/>
  <c r="O448" i="109"/>
  <c r="Y3039" i="109"/>
  <c r="R3117" i="109"/>
  <c r="R1690" i="109"/>
  <c r="V800" i="109"/>
  <c r="R3700" i="109"/>
  <c r="Q3018" i="109"/>
  <c r="Q2228" i="112"/>
  <c r="O1852" i="109"/>
  <c r="N2612" i="109"/>
  <c r="O834" i="109"/>
  <c r="S3833" i="109"/>
  <c r="Z1068" i="109"/>
  <c r="Y3882" i="109"/>
  <c r="Z3260" i="109"/>
  <c r="W2584" i="109"/>
  <c r="Q3654" i="109"/>
  <c r="Z1042" i="109"/>
  <c r="P3471" i="109"/>
  <c r="O1260" i="109"/>
  <c r="Y70" i="109"/>
  <c r="W3811" i="109"/>
  <c r="O2319" i="109"/>
  <c r="R2289" i="109"/>
  <c r="W62" i="109"/>
  <c r="V836" i="109"/>
  <c r="S1008" i="109"/>
  <c r="S143" i="109"/>
  <c r="R3694" i="109"/>
  <c r="X1470" i="109"/>
  <c r="X168" i="109"/>
  <c r="O3062" i="109"/>
  <c r="O585" i="109"/>
  <c r="Q2644" i="112"/>
  <c r="U406" i="109"/>
  <c r="V2416" i="109"/>
  <c r="Q1293" i="109"/>
  <c r="V3050" i="109"/>
  <c r="K143" i="110"/>
  <c r="Q1724" i="112"/>
  <c r="O3826" i="109"/>
  <c r="U4099" i="109"/>
  <c r="V779" i="109"/>
  <c r="T3436" i="109"/>
  <c r="W1612" i="109"/>
  <c r="Y3384" i="109"/>
  <c r="P499" i="109"/>
  <c r="X2448" i="109"/>
  <c r="O1485" i="109"/>
  <c r="Y2729" i="109"/>
  <c r="Y4122" i="109"/>
  <c r="T4268" i="109"/>
  <c r="T176" i="109"/>
  <c r="R876" i="109"/>
  <c r="O642" i="109"/>
  <c r="X1620" i="109"/>
  <c r="V455" i="109"/>
  <c r="S262" i="109"/>
  <c r="V1520" i="109"/>
  <c r="P2662" i="109"/>
  <c r="W2263" i="109"/>
  <c r="Y443" i="109"/>
  <c r="R1723" i="109"/>
  <c r="S2427" i="109"/>
  <c r="S127" i="109"/>
  <c r="R2229" i="109"/>
  <c r="N580" i="109"/>
  <c r="S836" i="109"/>
  <c r="Y2282" i="109"/>
  <c r="P3477" i="109"/>
  <c r="S1484" i="109"/>
  <c r="R3842" i="109"/>
  <c r="V1281" i="109"/>
  <c r="N85" i="109"/>
  <c r="W1883" i="109"/>
  <c r="Q3943" i="109"/>
  <c r="S379" i="109"/>
  <c r="O741" i="112"/>
  <c r="P1950" i="109"/>
  <c r="N889" i="109"/>
  <c r="T2574" i="109"/>
  <c r="Q2573" i="109"/>
  <c r="P508" i="112"/>
  <c r="U1191" i="109"/>
  <c r="V3010" i="109"/>
  <c r="Y871" i="109"/>
  <c r="T1851" i="109"/>
  <c r="T22" i="109"/>
  <c r="R2291" i="112"/>
  <c r="T2283" i="109"/>
  <c r="Q2716" i="109"/>
  <c r="W1317" i="109"/>
  <c r="X1739" i="109"/>
  <c r="N2303" i="112"/>
  <c r="X85" i="109"/>
  <c r="Z2189" i="109"/>
  <c r="V1487" i="109"/>
  <c r="N923" i="109"/>
  <c r="O1007" i="112"/>
  <c r="P2644" i="109"/>
  <c r="U2219" i="109"/>
  <c r="X3339" i="109"/>
  <c r="X4261" i="109"/>
  <c r="O945" i="109"/>
  <c r="N3424" i="109"/>
  <c r="S3836" i="109"/>
  <c r="Q2306" i="109"/>
  <c r="P952" i="112"/>
  <c r="S2378" i="109"/>
  <c r="U3863" i="109"/>
  <c r="W3816" i="109"/>
  <c r="Q852" i="109"/>
  <c r="X1253" i="109"/>
  <c r="Y3450" i="109"/>
  <c r="Z3253" i="109"/>
  <c r="W251" i="109"/>
  <c r="P1572" i="109"/>
  <c r="V1221" i="109"/>
  <c r="W1917" i="109"/>
  <c r="N1989" i="109"/>
  <c r="V1538" i="109"/>
  <c r="V386" i="109"/>
  <c r="R515" i="109"/>
  <c r="W938" i="109"/>
  <c r="O3918" i="109"/>
  <c r="X992" i="109"/>
  <c r="Q482" i="109"/>
  <c r="Y912" i="109"/>
  <c r="X1595" i="109"/>
  <c r="R64" i="110"/>
  <c r="W2338" i="109"/>
  <c r="U2627" i="109"/>
  <c r="W3190" i="109"/>
  <c r="P2922" i="109"/>
  <c r="N335" i="112"/>
  <c r="U2303" i="109"/>
  <c r="P2793" i="109"/>
  <c r="X580" i="109"/>
  <c r="S1888" i="109"/>
  <c r="S829" i="109"/>
  <c r="R221" i="109"/>
  <c r="R423" i="112"/>
  <c r="O2837" i="109"/>
  <c r="S1274" i="109"/>
  <c r="U10" i="109"/>
  <c r="O4028" i="109"/>
  <c r="R1835" i="109"/>
  <c r="P2684" i="109"/>
  <c r="W3040" i="109"/>
  <c r="X786" i="109"/>
  <c r="K179" i="113"/>
  <c r="W1157" i="109"/>
  <c r="P2019" i="112"/>
  <c r="Q185" i="109"/>
  <c r="N507" i="112"/>
  <c r="Q204" i="109"/>
  <c r="R3329" i="109"/>
  <c r="Q2711" i="112"/>
  <c r="U1585" i="109"/>
  <c r="N750" i="112"/>
  <c r="O1294" i="112"/>
  <c r="L57" i="110"/>
  <c r="Q3880" i="109"/>
  <c r="N2652" i="112"/>
  <c r="P3494" i="109"/>
  <c r="P2101" i="112"/>
  <c r="Q987" i="109"/>
  <c r="O3666" i="109"/>
  <c r="Q955" i="112"/>
  <c r="O1005" i="109"/>
  <c r="O2800" i="109"/>
  <c r="O25" i="112"/>
  <c r="Y3481" i="109"/>
  <c r="W1625" i="109"/>
  <c r="S2465" i="109"/>
  <c r="Y1208" i="109"/>
  <c r="W1960" i="109"/>
  <c r="S3178" i="109"/>
  <c r="T2988" i="109"/>
  <c r="X1556" i="109"/>
  <c r="O2633" i="112"/>
  <c r="Q3905" i="109"/>
  <c r="O390" i="109"/>
  <c r="O522" i="109"/>
  <c r="T440" i="109"/>
  <c r="S2471" i="109"/>
  <c r="U1258" i="109"/>
  <c r="T150" i="109"/>
  <c r="S1219" i="109"/>
  <c r="O1207" i="109"/>
  <c r="P62" i="112"/>
  <c r="P1386" i="109"/>
  <c r="O1998" i="109"/>
  <c r="U4107" i="109"/>
  <c r="S1101" i="109"/>
  <c r="Y293" i="109"/>
  <c r="Z1067" i="109"/>
  <c r="O1917" i="109"/>
  <c r="S3866" i="109"/>
  <c r="R993" i="109"/>
  <c r="R3424" i="109"/>
  <c r="N1709" i="109"/>
  <c r="O808" i="109"/>
  <c r="X2801" i="109"/>
  <c r="T4214" i="109"/>
  <c r="Q952" i="109"/>
  <c r="S1730" i="109"/>
  <c r="O1212" i="112"/>
  <c r="T213" i="109"/>
  <c r="N263" i="109"/>
  <c r="U3714" i="109"/>
  <c r="U2362" i="109"/>
  <c r="P1155" i="109"/>
  <c r="Z1395" i="109"/>
  <c r="T2090" i="109"/>
  <c r="N1220" i="109"/>
  <c r="Q805" i="109"/>
  <c r="Z1458" i="109"/>
  <c r="S2389" i="109"/>
  <c r="U1627" i="109"/>
  <c r="T2043" i="109"/>
  <c r="N1480" i="109"/>
  <c r="R1752" i="109"/>
  <c r="R3001" i="109"/>
  <c r="Q206" i="109"/>
  <c r="X240" i="109"/>
  <c r="O1347" i="109"/>
  <c r="Y2070" i="109"/>
  <c r="R3485" i="109"/>
  <c r="V405" i="109"/>
  <c r="X975" i="109"/>
  <c r="T3544" i="109"/>
  <c r="W1503" i="109"/>
  <c r="P2222" i="109"/>
  <c r="S568" i="109"/>
  <c r="N1698" i="109"/>
  <c r="P2534" i="112"/>
  <c r="T931" i="109"/>
  <c r="Q1788" i="112"/>
  <c r="O2337" i="109"/>
  <c r="R2746" i="109"/>
  <c r="X1116" i="109"/>
  <c r="N386" i="109"/>
  <c r="O1949" i="109"/>
  <c r="X239" i="109"/>
  <c r="N3039" i="109"/>
  <c r="N1020" i="109"/>
  <c r="T956" i="109"/>
  <c r="U19" i="110"/>
  <c r="W2239" i="109"/>
  <c r="Y2321" i="109"/>
  <c r="X990" i="109"/>
  <c r="P645" i="112"/>
  <c r="R1144" i="109"/>
  <c r="Y1384" i="109"/>
  <c r="U558" i="109"/>
  <c r="O20" i="109"/>
  <c r="O852" i="109"/>
  <c r="Q538" i="112"/>
  <c r="U4172" i="109"/>
  <c r="Y1683" i="109"/>
  <c r="X122" i="109"/>
  <c r="Q2815" i="109"/>
  <c r="S810" i="109"/>
  <c r="P2787" i="109"/>
  <c r="X2835" i="109"/>
  <c r="O2110" i="109"/>
  <c r="P2773" i="109"/>
  <c r="M60" i="110"/>
  <c r="R2489" i="112"/>
  <c r="V975" i="109"/>
  <c r="N1893" i="109"/>
  <c r="Q42" i="112"/>
  <c r="W2467" i="109"/>
  <c r="O3922" i="109"/>
  <c r="R1833" i="112"/>
  <c r="Q2743" i="109"/>
  <c r="T116" i="109"/>
  <c r="Q2478" i="109"/>
  <c r="Y3563" i="109"/>
  <c r="Q1941" i="109"/>
  <c r="T542" i="109"/>
  <c r="X69" i="109"/>
  <c r="S73" i="109"/>
  <c r="W257" i="109"/>
  <c r="S549" i="109"/>
  <c r="N2734" i="109"/>
  <c r="M176" i="113"/>
  <c r="N1957" i="109"/>
  <c r="U3890" i="109"/>
  <c r="S2623" i="109"/>
  <c r="O1582" i="109"/>
  <c r="N3055" i="109"/>
  <c r="N2749" i="109"/>
  <c r="R3195" i="109"/>
  <c r="W2367" i="109"/>
  <c r="O955" i="109"/>
  <c r="J117" i="113"/>
  <c r="Q402" i="109"/>
  <c r="N3209" i="109"/>
  <c r="R3412" i="109"/>
  <c r="O2003" i="112"/>
  <c r="S825" i="109"/>
  <c r="T3869" i="109"/>
  <c r="W2094" i="109"/>
  <c r="V4162" i="109"/>
  <c r="Y160" i="109"/>
  <c r="X2356" i="109"/>
  <c r="S944" i="109"/>
  <c r="R902" i="109"/>
  <c r="P2741" i="109"/>
  <c r="R1599" i="109"/>
  <c r="Q2294" i="109"/>
  <c r="Q1752" i="109"/>
  <c r="Y3140" i="109"/>
  <c r="S2822" i="109"/>
  <c r="R3527" i="109"/>
  <c r="Y1241" i="109"/>
  <c r="O3665" i="109"/>
  <c r="Q1443" i="112"/>
  <c r="T2978" i="109"/>
  <c r="N745" i="112"/>
  <c r="U3332" i="109"/>
  <c r="U81" i="110"/>
  <c r="S1668" i="109"/>
  <c r="R432" i="112"/>
  <c r="S2933" i="109"/>
  <c r="T518" i="109"/>
  <c r="Q517" i="109"/>
  <c r="R2436" i="109"/>
  <c r="X1659" i="109"/>
  <c r="M62" i="113"/>
  <c r="T3069" i="109"/>
  <c r="N2791" i="109"/>
  <c r="T2036" i="109"/>
  <c r="Y2199" i="109"/>
  <c r="X435" i="109"/>
  <c r="V1114" i="109"/>
  <c r="U1715" i="109"/>
  <c r="U2656" i="109"/>
  <c r="Z713" i="109"/>
  <c r="T3168" i="109"/>
  <c r="P237" i="109"/>
  <c r="P1416" i="112"/>
  <c r="Q1653" i="109"/>
  <c r="W2309" i="109"/>
  <c r="V2476" i="109"/>
  <c r="R870" i="109"/>
  <c r="N3689" i="109"/>
  <c r="O78" i="109"/>
  <c r="V641" i="109"/>
  <c r="Y133" i="109"/>
  <c r="O868" i="109"/>
  <c r="N1587" i="109"/>
  <c r="Q1636" i="109"/>
  <c r="N2350" i="109"/>
  <c r="T643" i="109"/>
  <c r="L17" i="110"/>
  <c r="T1631" i="109"/>
  <c r="T1979" i="109"/>
  <c r="T1946" i="109"/>
  <c r="S2589" i="109"/>
  <c r="O1905" i="109"/>
  <c r="P1598" i="109"/>
  <c r="O1331" i="112"/>
  <c r="O369" i="112"/>
  <c r="S3841" i="109"/>
  <c r="W3470" i="109"/>
  <c r="Y1173" i="109"/>
  <c r="Q4155" i="109"/>
  <c r="W4055" i="109"/>
  <c r="X3119" i="109"/>
  <c r="P978" i="112"/>
  <c r="Y2980" i="109"/>
  <c r="P778" i="109"/>
  <c r="N283" i="109"/>
  <c r="Q781" i="109"/>
  <c r="U3137" i="109"/>
  <c r="V1236" i="109"/>
  <c r="K20" i="110"/>
  <c r="O2634" i="109"/>
  <c r="T888" i="109"/>
  <c r="V2083" i="109"/>
  <c r="N1220" i="112"/>
  <c r="U4039" i="109"/>
  <c r="V3470" i="109"/>
  <c r="S1525" i="109"/>
  <c r="P4230" i="109"/>
  <c r="P3343" i="109"/>
  <c r="P1506" i="109"/>
  <c r="O1341" i="109"/>
  <c r="Q52" i="110"/>
  <c r="V2094" i="109"/>
  <c r="W3919" i="109"/>
  <c r="S2734" i="109"/>
  <c r="N1313" i="109"/>
  <c r="V3486" i="109"/>
  <c r="Q2329" i="109"/>
  <c r="T2051" i="109"/>
  <c r="V2599" i="109"/>
  <c r="P2" i="109"/>
  <c r="Q2449" i="109"/>
  <c r="T1191" i="109"/>
  <c r="Q49" i="109"/>
  <c r="W419" i="109"/>
  <c r="R3813" i="109"/>
  <c r="P553" i="109"/>
  <c r="P3164" i="109"/>
  <c r="S1269" i="109"/>
  <c r="S2104" i="109"/>
  <c r="P3180" i="109"/>
  <c r="V1894" i="109"/>
  <c r="Q1563" i="112"/>
  <c r="Z1768" i="109"/>
  <c r="T3076" i="109"/>
  <c r="X2196" i="109"/>
  <c r="N3453" i="109"/>
  <c r="W120" i="109"/>
  <c r="U803" i="109"/>
  <c r="Y3207" i="109"/>
  <c r="R754" i="109"/>
  <c r="S3426" i="109"/>
  <c r="N2651" i="112"/>
  <c r="U1194" i="109"/>
  <c r="Q1482" i="112"/>
  <c r="O1567" i="109"/>
  <c r="L164" i="113"/>
  <c r="Q3736" i="109"/>
  <c r="T2384" i="109"/>
  <c r="X1626" i="109"/>
  <c r="W583" i="109"/>
  <c r="W924" i="109"/>
  <c r="Q1192" i="109"/>
  <c r="N181" i="112"/>
  <c r="T3429" i="109"/>
  <c r="R1667" i="109"/>
  <c r="U2690" i="109"/>
  <c r="O51" i="112"/>
  <c r="Y4278" i="109"/>
  <c r="S3931" i="109"/>
  <c r="Y1480" i="109"/>
  <c r="P1387" i="109"/>
  <c r="R3764" i="109"/>
  <c r="U3935" i="109"/>
  <c r="T2614" i="109"/>
  <c r="P1177" i="109"/>
  <c r="U467" i="109"/>
  <c r="P2665" i="109"/>
  <c r="O610" i="112"/>
  <c r="O1180" i="109"/>
  <c r="T3892" i="109"/>
  <c r="O4149" i="109"/>
  <c r="P2708" i="112"/>
  <c r="Y962" i="109"/>
  <c r="Q2311" i="109"/>
  <c r="S3183" i="109"/>
  <c r="P1793" i="112"/>
  <c r="P2185" i="112"/>
  <c r="R2931" i="109"/>
  <c r="W3504" i="109"/>
  <c r="Q2217" i="109"/>
  <c r="U1468" i="109"/>
  <c r="R533" i="109"/>
  <c r="X2968" i="109"/>
  <c r="X2106" i="109"/>
  <c r="Z3246" i="109"/>
  <c r="U894" i="109"/>
  <c r="X3712" i="109"/>
  <c r="P2795" i="109"/>
  <c r="X863" i="109"/>
  <c r="O179" i="109"/>
  <c r="P2078" i="109"/>
  <c r="V872" i="109"/>
  <c r="S2073" i="109"/>
  <c r="U3827" i="109"/>
  <c r="X422" i="109"/>
  <c r="S1614" i="109"/>
  <c r="V3474" i="109"/>
  <c r="T1474" i="109"/>
  <c r="R259" i="109"/>
  <c r="S2743" i="109"/>
  <c r="U206" i="109"/>
  <c r="Y25" i="109"/>
  <c r="Q4298" i="109"/>
  <c r="Y1099" i="109"/>
  <c r="O1054" i="112"/>
  <c r="Y2440" i="109"/>
  <c r="O3911" i="109"/>
  <c r="Q2651" i="112"/>
  <c r="Z2540" i="109"/>
  <c r="U274" i="109"/>
  <c r="Q544" i="109"/>
  <c r="V1479" i="109"/>
  <c r="S898" i="109"/>
  <c r="X1853" i="109"/>
  <c r="X1866" i="109"/>
  <c r="X2841" i="109"/>
  <c r="X117" i="109"/>
  <c r="T3348" i="109"/>
  <c r="N3416" i="109"/>
  <c r="Z1769" i="109"/>
  <c r="R3493" i="109"/>
  <c r="P2638" i="112"/>
  <c r="O1736" i="112"/>
  <c r="Y2968" i="109"/>
  <c r="R1523" i="109"/>
  <c r="P596" i="109"/>
  <c r="X1506" i="109"/>
  <c r="T1922" i="109"/>
  <c r="R2604" i="109"/>
  <c r="S1574" i="109"/>
  <c r="Z2485" i="109"/>
  <c r="P2638" i="109"/>
  <c r="S3054" i="109"/>
  <c r="R811" i="109"/>
  <c r="Y3800" i="109"/>
  <c r="R139" i="109"/>
  <c r="U1673" i="109"/>
  <c r="Z705" i="109"/>
  <c r="X1992" i="109"/>
  <c r="X1127" i="109"/>
  <c r="S4250" i="109"/>
  <c r="U4081" i="109"/>
  <c r="W1154" i="109"/>
  <c r="O922" i="109"/>
  <c r="W1871" i="109"/>
  <c r="R1627" i="109"/>
  <c r="P1323" i="109"/>
  <c r="X1834" i="109"/>
  <c r="S828" i="109"/>
  <c r="X1885" i="109"/>
  <c r="V2411" i="109"/>
  <c r="W2308" i="109"/>
  <c r="Y1953" i="109"/>
  <c r="N3029" i="109"/>
  <c r="Z1094" i="109"/>
  <c r="N1504" i="109"/>
  <c r="N2760" i="109"/>
  <c r="X2647" i="109"/>
  <c r="Y1865" i="109"/>
  <c r="S1728" i="109"/>
  <c r="P336" i="112"/>
  <c r="T2207" i="109"/>
  <c r="V1977" i="109"/>
  <c r="R3723" i="109"/>
  <c r="X2468" i="109"/>
  <c r="R4034" i="109"/>
  <c r="O2571" i="112"/>
  <c r="Y1831" i="109"/>
  <c r="N81" i="112"/>
  <c r="P1750" i="112"/>
  <c r="R2650" i="109"/>
  <c r="W2951" i="109"/>
  <c r="N114" i="110"/>
  <c r="O84" i="112"/>
  <c r="W1223" i="109"/>
  <c r="P1345" i="109"/>
  <c r="Q1858" i="109"/>
  <c r="W1913" i="109"/>
  <c r="T4117" i="109"/>
  <c r="V2363" i="109"/>
  <c r="P112" i="112"/>
  <c r="W2051" i="109"/>
  <c r="Q2397" i="109"/>
  <c r="R1581" i="112"/>
  <c r="R627" i="109"/>
  <c r="M59" i="113"/>
  <c r="L78" i="113"/>
  <c r="Q1129" i="109"/>
  <c r="S2107" i="109"/>
  <c r="U2829" i="109"/>
  <c r="Q386" i="109"/>
  <c r="R228" i="109"/>
  <c r="R3350" i="109"/>
  <c r="S3202" i="109"/>
  <c r="R494" i="109"/>
  <c r="N2413" i="109"/>
  <c r="Y2786" i="109"/>
  <c r="V3571" i="109"/>
  <c r="Y415" i="109"/>
  <c r="Q874" i="112"/>
  <c r="V875" i="109"/>
  <c r="U3110" i="109"/>
  <c r="N1319" i="112"/>
  <c r="W1866" i="109"/>
  <c r="Q1481" i="109"/>
  <c r="O2110" i="112"/>
  <c r="R3403" i="109"/>
  <c r="V1974" i="109"/>
  <c r="X919" i="109"/>
  <c r="Y419" i="109"/>
  <c r="Y12" i="109"/>
  <c r="W2812" i="109"/>
  <c r="P390" i="112"/>
  <c r="S67" i="110"/>
  <c r="Y3349" i="109"/>
  <c r="R2079" i="109"/>
  <c r="T3126" i="109"/>
  <c r="Q172" i="110"/>
  <c r="X1466" i="109"/>
  <c r="N1465" i="109"/>
  <c r="S3877" i="109"/>
  <c r="V1255" i="109"/>
  <c r="X4281" i="109"/>
  <c r="U2398" i="109"/>
  <c r="P1756" i="112"/>
  <c r="P1509" i="109"/>
  <c r="W5" i="109"/>
  <c r="Y1715" i="109"/>
  <c r="Z2544" i="109"/>
  <c r="O2039" i="109"/>
  <c r="S2327" i="109"/>
  <c r="X2725" i="109"/>
  <c r="U161" i="109"/>
  <c r="Y3722" i="109"/>
  <c r="X998" i="109"/>
  <c r="V1836" i="109"/>
  <c r="V3537" i="109"/>
  <c r="Y2196" i="109"/>
  <c r="V86" i="109"/>
  <c r="O1782" i="112"/>
  <c r="O4057" i="109"/>
  <c r="Q1695" i="109"/>
  <c r="Y1525" i="109"/>
  <c r="Y2664" i="109"/>
  <c r="R3364" i="109"/>
  <c r="N1050" i="112"/>
  <c r="T1675" i="109"/>
  <c r="S389" i="109"/>
  <c r="R1362" i="109"/>
  <c r="W3091" i="109"/>
  <c r="R1238" i="109"/>
  <c r="J110" i="110"/>
  <c r="P111" i="109"/>
  <c r="Q122" i="109"/>
  <c r="N3058" i="109"/>
  <c r="O1885" i="112"/>
  <c r="P1467" i="109"/>
  <c r="W3427" i="109"/>
  <c r="Y222" i="109"/>
  <c r="N2640" i="109"/>
  <c r="P2402" i="109"/>
  <c r="P1178" i="109"/>
  <c r="U1479" i="109"/>
  <c r="R4283" i="109"/>
  <c r="V2253" i="109"/>
  <c r="Y2106" i="109"/>
  <c r="X884" i="109"/>
  <c r="N1282" i="112"/>
  <c r="V871" i="109"/>
  <c r="S2088" i="109"/>
  <c r="S641" i="109"/>
  <c r="U862" i="109"/>
  <c r="U560" i="109"/>
  <c r="V2409" i="109"/>
  <c r="O1492" i="109"/>
  <c r="O1661" i="109"/>
  <c r="X260" i="109"/>
  <c r="L114" i="113"/>
  <c r="W568" i="109"/>
  <c r="R1138" i="112"/>
  <c r="V1679" i="109"/>
  <c r="O51" i="109"/>
  <c r="Q300" i="112"/>
  <c r="N177" i="109"/>
  <c r="Y2785" i="109"/>
  <c r="Y2839" i="109"/>
  <c r="O1853" i="109"/>
  <c r="O3300" i="109"/>
  <c r="X944" i="109"/>
  <c r="Y1881" i="109"/>
  <c r="P76" i="109"/>
  <c r="P1357" i="109"/>
  <c r="O2391" i="112"/>
  <c r="Y2439" i="109"/>
  <c r="S201" i="109"/>
  <c r="N1842" i="109"/>
  <c r="Z659" i="109"/>
  <c r="P1205" i="109"/>
  <c r="S395" i="109"/>
  <c r="Q1109" i="109"/>
  <c r="Q2220" i="109"/>
  <c r="Q3059" i="109"/>
  <c r="Q2972" i="109"/>
  <c r="Y3161" i="109"/>
  <c r="P4173" i="109"/>
  <c r="T915" i="109"/>
  <c r="N4124" i="109"/>
  <c r="R2034" i="109"/>
  <c r="S1207" i="109"/>
  <c r="N3503" i="109"/>
  <c r="U3212" i="109"/>
  <c r="W3367" i="109"/>
  <c r="S1479" i="109"/>
  <c r="S4048" i="109"/>
  <c r="X2845" i="109"/>
  <c r="S618" i="109"/>
  <c r="Q9" i="109"/>
  <c r="R1136" i="112"/>
  <c r="Z3602" i="109"/>
  <c r="W2610" i="109"/>
  <c r="Y1299" i="109"/>
  <c r="N3863" i="109"/>
  <c r="V2736" i="109"/>
  <c r="R251" i="109"/>
  <c r="O3654" i="109"/>
  <c r="O2362" i="109"/>
  <c r="P1083" i="112"/>
  <c r="R4107" i="109"/>
  <c r="U2075" i="109"/>
  <c r="V2595" i="109"/>
  <c r="P4187" i="109"/>
  <c r="T2080" i="109"/>
  <c r="X3329" i="109"/>
  <c r="P3656" i="109"/>
  <c r="N1907" i="109"/>
  <c r="N75" i="109"/>
  <c r="X2712" i="109"/>
  <c r="O615" i="109"/>
  <c r="N105" i="109"/>
  <c r="N533" i="109"/>
  <c r="R3514" i="109"/>
  <c r="O2969" i="109"/>
  <c r="Q1498" i="109"/>
  <c r="O4279" i="109"/>
  <c r="X2464" i="109"/>
  <c r="X813" i="109"/>
  <c r="U3100" i="109"/>
  <c r="X2094" i="109"/>
  <c r="P3104" i="109"/>
  <c r="Q1347" i="109"/>
  <c r="W229" i="109"/>
  <c r="X2646" i="109"/>
  <c r="S2209" i="109"/>
  <c r="T3411" i="109"/>
  <c r="P3660" i="109"/>
  <c r="Q495" i="112"/>
  <c r="S1000" i="109"/>
  <c r="Q1777" i="112"/>
  <c r="N3023" i="109"/>
  <c r="W3492" i="109"/>
  <c r="V745" i="109"/>
  <c r="S1501" i="109"/>
  <c r="X1014" i="109"/>
  <c r="P3825" i="109"/>
  <c r="U1683" i="109"/>
  <c r="P2079" i="109"/>
  <c r="N3533" i="109"/>
  <c r="N2339" i="109"/>
  <c r="O1997" i="109"/>
  <c r="P4164" i="109"/>
  <c r="P1331" i="112"/>
  <c r="W1471" i="109"/>
  <c r="T3393" i="109"/>
  <c r="S1228" i="109"/>
  <c r="U1701" i="109"/>
  <c r="X1121" i="109"/>
  <c r="X982" i="109"/>
  <c r="P2214" i="109"/>
  <c r="S822" i="109"/>
  <c r="O396" i="109"/>
  <c r="T2029" i="109"/>
  <c r="V423" i="109"/>
  <c r="S2643" i="109"/>
  <c r="P652" i="109"/>
  <c r="X150" i="109"/>
  <c r="X2558" i="109"/>
  <c r="N2282" i="109"/>
  <c r="V1619" i="109"/>
  <c r="Y192" i="109"/>
  <c r="V4044" i="109"/>
  <c r="P1841" i="109"/>
  <c r="V1980" i="109"/>
  <c r="S59" i="109"/>
  <c r="S3494" i="109"/>
  <c r="S571" i="109"/>
  <c r="Y1234" i="109"/>
  <c r="S2605" i="109"/>
  <c r="P2775" i="109"/>
  <c r="S1576" i="109"/>
  <c r="J118" i="113"/>
  <c r="R573" i="109"/>
  <c r="T972" i="109"/>
  <c r="W831" i="109"/>
  <c r="W1138" i="109"/>
  <c r="R1300" i="109"/>
  <c r="Y3159" i="109"/>
  <c r="N162" i="110"/>
  <c r="O853" i="109"/>
  <c r="Y251" i="109"/>
  <c r="Y2817" i="109"/>
  <c r="P1875" i="112"/>
  <c r="V1703" i="109"/>
  <c r="S2193" i="109"/>
  <c r="X1270" i="109"/>
  <c r="W1600" i="109"/>
  <c r="T1276" i="109"/>
  <c r="S2971" i="109"/>
  <c r="V2323" i="109"/>
  <c r="P999" i="112"/>
  <c r="X230" i="109"/>
  <c r="R1172" i="109"/>
  <c r="P578" i="112"/>
  <c r="P168" i="109"/>
  <c r="T1686" i="109"/>
  <c r="V157" i="109"/>
  <c r="Z1422" i="109"/>
  <c r="X1532" i="109"/>
  <c r="N1632" i="112"/>
  <c r="U2766" i="109"/>
  <c r="S2372" i="109"/>
  <c r="Y1678" i="109"/>
  <c r="O10" i="110"/>
  <c r="O1641" i="109"/>
  <c r="Q530" i="109"/>
  <c r="S779" i="109"/>
  <c r="S2994" i="109"/>
  <c r="J173" i="110"/>
  <c r="M46" i="113"/>
  <c r="S3927" i="109"/>
  <c r="Q2094" i="112"/>
  <c r="O2654" i="109"/>
  <c r="X565" i="109"/>
  <c r="V1952" i="109"/>
  <c r="Y978" i="109"/>
  <c r="W736" i="109"/>
  <c r="Y3395" i="109"/>
  <c r="U2256" i="109"/>
  <c r="N41" i="110"/>
  <c r="Y1309" i="109"/>
  <c r="X210" i="109"/>
  <c r="N1836" i="109"/>
  <c r="T3297" i="109"/>
  <c r="P2454" i="109"/>
  <c r="R904" i="112"/>
  <c r="Q490" i="109"/>
  <c r="P4088" i="109"/>
  <c r="T2044" i="109"/>
  <c r="P2012" i="109"/>
  <c r="T1735" i="109"/>
  <c r="X3128" i="109"/>
  <c r="Y2023" i="109"/>
  <c r="O135" i="109"/>
  <c r="W2427" i="109"/>
  <c r="Q116" i="109"/>
  <c r="P203" i="109"/>
  <c r="P1338" i="109"/>
  <c r="V1656" i="109"/>
  <c r="P507" i="112"/>
  <c r="U4098" i="109"/>
  <c r="R2402" i="109"/>
  <c r="P2283" i="109"/>
  <c r="P2692" i="109"/>
  <c r="T863" i="109"/>
  <c r="S2030" i="109"/>
  <c r="S576" i="109"/>
  <c r="Q2582" i="109"/>
  <c r="Q979" i="109"/>
  <c r="U3058" i="109"/>
  <c r="Q1264" i="112"/>
  <c r="U2225" i="109"/>
  <c r="S2192" i="109"/>
  <c r="V198" i="109"/>
  <c r="U2967" i="109"/>
  <c r="U969" i="109"/>
  <c r="N569" i="109"/>
  <c r="X148" i="109"/>
  <c r="Q1552" i="109"/>
  <c r="X406" i="109"/>
  <c r="W1378" i="109"/>
  <c r="O2758" i="109"/>
  <c r="N2560" i="109"/>
  <c r="X4302" i="109"/>
  <c r="W1228" i="109"/>
  <c r="V1738" i="109"/>
  <c r="N1239" i="112"/>
  <c r="T415" i="109"/>
  <c r="R1947" i="109"/>
  <c r="O4073" i="109"/>
  <c r="N65" i="109"/>
  <c r="T1911" i="109"/>
  <c r="P2000" i="112"/>
  <c r="Q787" i="109"/>
  <c r="Q3907" i="109"/>
  <c r="O116" i="110"/>
  <c r="O4276" i="109"/>
  <c r="Q1906" i="109"/>
  <c r="Y2806" i="109"/>
  <c r="S1727" i="109"/>
  <c r="P3542" i="109"/>
  <c r="W1677" i="109"/>
  <c r="R971" i="109"/>
  <c r="Y2639" i="109"/>
  <c r="Q3748" i="109"/>
  <c r="U2697" i="109"/>
  <c r="P2132" i="112"/>
  <c r="K46" i="110"/>
  <c r="S3087" i="109"/>
  <c r="U3775" i="109"/>
  <c r="N637" i="109"/>
  <c r="T2021" i="109"/>
  <c r="O4166" i="109"/>
  <c r="O905" i="109"/>
  <c r="Q1572" i="109"/>
  <c r="Y2272" i="109"/>
  <c r="R4284" i="109"/>
  <c r="X2601" i="109"/>
  <c r="R2452" i="109"/>
  <c r="R244" i="109"/>
  <c r="O43" i="109"/>
  <c r="N1192" i="112"/>
  <c r="X2795" i="109"/>
  <c r="M118" i="110"/>
  <c r="Q861" i="109"/>
  <c r="S54" i="110"/>
  <c r="X3211" i="109"/>
  <c r="W1681" i="109"/>
  <c r="N1642" i="109"/>
  <c r="O545" i="109"/>
  <c r="T459" i="109"/>
  <c r="P1295" i="109"/>
  <c r="S1559" i="109"/>
  <c r="U528" i="109"/>
  <c r="Y3134" i="109"/>
  <c r="P2252" i="112"/>
  <c r="N140" i="110"/>
  <c r="P1410" i="112"/>
  <c r="N1862" i="112"/>
  <c r="V3026" i="109"/>
  <c r="N1530" i="109"/>
  <c r="R2021" i="109"/>
  <c r="W2577" i="109"/>
  <c r="R572" i="109"/>
  <c r="S1336" i="109"/>
  <c r="V981" i="109"/>
  <c r="V2716" i="109"/>
  <c r="N322" i="112"/>
  <c r="S3806" i="109"/>
  <c r="V1717" i="109"/>
  <c r="U1221" i="109"/>
  <c r="O2318" i="109"/>
  <c r="U1290" i="109"/>
  <c r="N389" i="109"/>
  <c r="V1272" i="109"/>
  <c r="T1638" i="109"/>
  <c r="Q2982" i="109"/>
  <c r="S2249" i="109"/>
  <c r="N3888" i="109"/>
  <c r="O186" i="109"/>
  <c r="S517" i="109"/>
  <c r="P3493" i="109"/>
  <c r="O148" i="112"/>
  <c r="R745" i="109"/>
  <c r="Q66" i="109"/>
  <c r="Y1576" i="109"/>
  <c r="P2446" i="112"/>
  <c r="K61" i="113"/>
  <c r="S2216" i="109"/>
  <c r="Q1588" i="109"/>
  <c r="U1967" i="109"/>
  <c r="V46" i="109"/>
  <c r="W1150" i="109"/>
  <c r="N1296" i="109"/>
  <c r="O137" i="109"/>
  <c r="Y1657" i="109"/>
  <c r="X33" i="109"/>
  <c r="R810" i="109"/>
  <c r="S743" i="109"/>
  <c r="W2925" i="109"/>
  <c r="S2456" i="109"/>
  <c r="N3399" i="109"/>
  <c r="S146" i="109"/>
  <c r="X868" i="109"/>
  <c r="N1637" i="109"/>
  <c r="W3525" i="109"/>
  <c r="P1993" i="109"/>
  <c r="W1019" i="109"/>
  <c r="P2221" i="112"/>
  <c r="X2432" i="109"/>
  <c r="R165" i="109"/>
  <c r="S1521" i="109"/>
  <c r="U1503" i="109"/>
  <c r="S3325" i="109"/>
  <c r="U2566" i="109"/>
  <c r="N954" i="109"/>
  <c r="X1314" i="109"/>
  <c r="N394" i="109"/>
  <c r="R1127" i="112"/>
  <c r="Q1281" i="109"/>
  <c r="O1243" i="112"/>
  <c r="Q2382" i="112"/>
  <c r="Y67" i="109"/>
  <c r="Q2017" i="109"/>
  <c r="T443" i="109"/>
  <c r="Y1182" i="109"/>
  <c r="N1215" i="109"/>
  <c r="O2207" i="112"/>
  <c r="W409" i="109"/>
  <c r="N1659" i="109"/>
  <c r="Q1324" i="109"/>
  <c r="W2294" i="109"/>
  <c r="P3027" i="109"/>
  <c r="O848" i="109"/>
  <c r="Q1457" i="112"/>
  <c r="Q2096" i="109"/>
  <c r="O722" i="112"/>
  <c r="R4263" i="109"/>
  <c r="U3504" i="109"/>
  <c r="V2201" i="109"/>
  <c r="R2291" i="109"/>
  <c r="U1354" i="109"/>
  <c r="S203" i="109"/>
  <c r="U507" i="109"/>
  <c r="P529" i="109"/>
  <c r="R1187" i="109"/>
  <c r="P154" i="110"/>
  <c r="T119" i="109"/>
  <c r="R2601" i="109"/>
  <c r="R3790" i="109"/>
  <c r="T848" i="109"/>
  <c r="R1958" i="109"/>
  <c r="X1536" i="109"/>
  <c r="T137" i="110"/>
  <c r="Y2600" i="109"/>
  <c r="P1832" i="109"/>
  <c r="T3676" i="109"/>
  <c r="N830" i="112"/>
  <c r="Y980" i="109"/>
  <c r="V4147" i="109"/>
  <c r="W1731" i="109"/>
  <c r="S3524" i="109"/>
  <c r="S32" i="109"/>
  <c r="W3310" i="109"/>
  <c r="X2200" i="109"/>
  <c r="X3880" i="109"/>
  <c r="O1577" i="109"/>
  <c r="N2843" i="109"/>
  <c r="N2597" i="109"/>
  <c r="W444" i="109"/>
  <c r="W505" i="109"/>
  <c r="Q173" i="110"/>
  <c r="Q387" i="112"/>
  <c r="S1603" i="109"/>
  <c r="S2923" i="109"/>
  <c r="N2577" i="112"/>
  <c r="S2976" i="109"/>
  <c r="S1927" i="109"/>
  <c r="T395" i="109"/>
  <c r="W1964" i="109"/>
  <c r="O2326" i="109"/>
  <c r="Q1601" i="109"/>
  <c r="N922" i="109"/>
  <c r="W174" i="109"/>
  <c r="O93" i="109"/>
  <c r="R2567" i="109"/>
  <c r="U3053" i="109"/>
  <c r="V2674" i="109"/>
  <c r="Q2553" i="112"/>
  <c r="U4073" i="109"/>
  <c r="T763" i="109"/>
  <c r="S2244" i="109"/>
  <c r="N2253" i="112"/>
  <c r="Y2422" i="109"/>
  <c r="V658" i="109"/>
  <c r="O1580" i="109"/>
  <c r="V3791" i="109"/>
  <c r="O99" i="110"/>
  <c r="Q2952" i="109"/>
  <c r="Y2674" i="109"/>
  <c r="M42" i="113"/>
  <c r="S910" i="109"/>
  <c r="P415" i="109"/>
  <c r="P4202" i="109"/>
  <c r="X1672" i="109"/>
  <c r="V438" i="109"/>
  <c r="P1197" i="112"/>
  <c r="R2928" i="109"/>
  <c r="V2935" i="109"/>
  <c r="O240" i="109"/>
  <c r="T2321" i="109"/>
  <c r="P266" i="109"/>
  <c r="Y1937" i="109"/>
  <c r="X3126" i="109"/>
  <c r="S1023" i="109"/>
  <c r="X2042" i="109"/>
  <c r="Z679" i="109"/>
  <c r="Y3888" i="109"/>
  <c r="O1898" i="109"/>
  <c r="P2348" i="109"/>
  <c r="T3738" i="109"/>
  <c r="O2063" i="109"/>
  <c r="Z1804" i="109"/>
  <c r="R1365" i="112"/>
  <c r="W2691" i="109"/>
  <c r="Q3305" i="109"/>
  <c r="R3941" i="109"/>
  <c r="Y2475" i="109"/>
  <c r="P2085" i="109"/>
  <c r="Y1226" i="109"/>
  <c r="R1656" i="109"/>
  <c r="U257" i="109"/>
  <c r="V1193" i="109"/>
  <c r="O1508" i="112"/>
  <c r="Y2474" i="109"/>
  <c r="P2241" i="109"/>
  <c r="V2809" i="109"/>
  <c r="P1265" i="109"/>
  <c r="O602" i="109"/>
  <c r="T2399" i="109"/>
  <c r="Y3094" i="109"/>
  <c r="R4038" i="109"/>
  <c r="Q2084" i="112"/>
  <c r="N3125" i="109"/>
  <c r="N288" i="109"/>
  <c r="T2403" i="109"/>
  <c r="K32" i="110"/>
  <c r="N1849" i="109"/>
  <c r="Y3392" i="109"/>
  <c r="Y385" i="109"/>
  <c r="N552" i="112"/>
  <c r="U74" i="109"/>
  <c r="O28" i="109"/>
  <c r="R1584" i="109"/>
  <c r="V3341" i="109"/>
  <c r="V2796" i="109"/>
  <c r="S1898" i="109"/>
  <c r="W35" i="109"/>
  <c r="N1562" i="112"/>
  <c r="V492" i="109"/>
  <c r="N1838" i="109"/>
  <c r="N4239" i="109"/>
  <c r="Q1448" i="112"/>
  <c r="Y1583" i="109"/>
  <c r="W1956" i="109"/>
  <c r="R2967" i="109"/>
  <c r="R3018" i="109"/>
  <c r="P1890" i="109"/>
  <c r="O3380" i="109"/>
  <c r="S1518" i="109"/>
  <c r="U259" i="109"/>
  <c r="V642" i="109"/>
  <c r="V1295" i="109"/>
  <c r="P2654" i="112"/>
  <c r="K9" i="110"/>
  <c r="W2332" i="109"/>
  <c r="S3206" i="109"/>
  <c r="Y2325" i="109"/>
  <c r="Q1525" i="109"/>
  <c r="T783" i="109"/>
  <c r="P1921" i="109"/>
  <c r="U2230" i="109"/>
  <c r="X1197" i="109"/>
  <c r="Y1369" i="109"/>
  <c r="Q372" i="109"/>
  <c r="U1139" i="109"/>
  <c r="V2573" i="109"/>
  <c r="P2591" i="109"/>
  <c r="R223" i="109"/>
  <c r="R93" i="109"/>
  <c r="S3401" i="109"/>
  <c r="P3324" i="109"/>
  <c r="Q2210" i="112"/>
  <c r="Y2425" i="109"/>
  <c r="O882" i="109"/>
  <c r="P1283" i="109"/>
  <c r="T903" i="109"/>
  <c r="O263" i="109"/>
  <c r="T3186" i="109"/>
  <c r="V1345" i="109"/>
  <c r="R690" i="112"/>
  <c r="P732" i="109"/>
  <c r="S555" i="109"/>
  <c r="V3291" i="109"/>
  <c r="U2373" i="109"/>
  <c r="W2817" i="109"/>
  <c r="U2267" i="109"/>
  <c r="P1703" i="109"/>
  <c r="V3120" i="109"/>
  <c r="Q882" i="109"/>
  <c r="N244" i="109"/>
  <c r="Y2298" i="109"/>
  <c r="X548" i="109"/>
  <c r="Y2789" i="109"/>
  <c r="W2460" i="109"/>
  <c r="P313" i="112"/>
  <c r="R4078" i="109"/>
  <c r="N2027" i="109"/>
  <c r="V1607" i="109"/>
  <c r="T2697" i="109"/>
  <c r="Y1267" i="109"/>
  <c r="P402" i="109"/>
  <c r="U2014" i="109"/>
  <c r="W2968" i="109"/>
  <c r="O241" i="112"/>
  <c r="P839" i="109"/>
  <c r="V2693" i="109"/>
  <c r="Z1416" i="109"/>
  <c r="P1230" i="112"/>
  <c r="O1121" i="109"/>
  <c r="Y2015" i="109"/>
  <c r="P1677" i="112"/>
  <c r="O2481" i="109"/>
  <c r="O99" i="112"/>
  <c r="N3769" i="109"/>
  <c r="V2635" i="109"/>
  <c r="Y2733" i="109"/>
  <c r="U2836" i="109"/>
  <c r="O744" i="109"/>
  <c r="P2317" i="109"/>
  <c r="Q1718" i="109"/>
  <c r="V1627" i="109"/>
  <c r="P1566" i="109"/>
  <c r="V512" i="109"/>
  <c r="O1983" i="109"/>
  <c r="Z3595" i="109"/>
  <c r="Q2000" i="112"/>
  <c r="V4280" i="109"/>
  <c r="V4242" i="109"/>
  <c r="W2037" i="109"/>
  <c r="T185" i="109"/>
  <c r="J161" i="113"/>
  <c r="R2114" i="109"/>
  <c r="P1288" i="109"/>
  <c r="X3675" i="109"/>
  <c r="O303" i="112"/>
  <c r="X1157" i="109"/>
  <c r="Y762" i="109"/>
  <c r="O495" i="109"/>
  <c r="U2834" i="109"/>
  <c r="V369" i="109"/>
  <c r="P3704" i="109"/>
  <c r="X1884" i="109"/>
  <c r="Y1933" i="109"/>
  <c r="R507" i="109"/>
  <c r="N1339" i="109"/>
  <c r="U177" i="110"/>
  <c r="V1862" i="109"/>
  <c r="R3500" i="109"/>
  <c r="O2772" i="109"/>
  <c r="P1542" i="112"/>
  <c r="P2074" i="109"/>
  <c r="O2192" i="109"/>
  <c r="P1528" i="109"/>
  <c r="V1973" i="109"/>
  <c r="R1883" i="109"/>
  <c r="U1483" i="109"/>
  <c r="N2575" i="109"/>
  <c r="P3076" i="109"/>
  <c r="O499" i="109"/>
  <c r="P3085" i="109"/>
  <c r="P1642" i="112"/>
  <c r="N2308" i="109"/>
  <c r="O248" i="112"/>
  <c r="O1869" i="112"/>
  <c r="N27" i="109"/>
  <c r="O4091" i="109"/>
  <c r="V1297" i="109"/>
  <c r="X3836" i="109"/>
  <c r="O1544" i="112"/>
  <c r="U1613" i="109"/>
  <c r="O1186" i="109"/>
  <c r="Y216" i="109"/>
  <c r="T3832" i="109"/>
  <c r="N1591" i="109"/>
  <c r="R777" i="109"/>
  <c r="Q936" i="109"/>
  <c r="Y606" i="109"/>
  <c r="Q239" i="109"/>
  <c r="P3400" i="109"/>
  <c r="O1545" i="112"/>
  <c r="N585" i="112"/>
  <c r="Q2305" i="112"/>
  <c r="X1548" i="109"/>
  <c r="P941" i="109"/>
  <c r="R394" i="109"/>
  <c r="X3568" i="109"/>
  <c r="N803" i="109"/>
  <c r="U2804" i="109"/>
  <c r="O833" i="109"/>
  <c r="P1679" i="112"/>
  <c r="O3546" i="109"/>
  <c r="P1997" i="112"/>
  <c r="N1315" i="109"/>
  <c r="P1933" i="109"/>
  <c r="O2632" i="112"/>
  <c r="R911" i="109"/>
  <c r="Z1081" i="109"/>
  <c r="T4232" i="109"/>
  <c r="P1541" i="112"/>
  <c r="M76" i="110"/>
  <c r="N4273" i="109"/>
  <c r="T3908" i="109"/>
  <c r="W3426" i="109"/>
  <c r="O101" i="110"/>
  <c r="W514" i="109"/>
  <c r="W1603" i="109"/>
  <c r="Q1053" i="112"/>
  <c r="Q1164" i="112"/>
  <c r="U1998" i="109"/>
  <c r="Y2012" i="109"/>
  <c r="J158" i="113"/>
  <c r="Q838" i="112"/>
  <c r="Y28" i="109"/>
  <c r="P264" i="109"/>
  <c r="O1776" i="112"/>
  <c r="O2472" i="112"/>
  <c r="N772" i="112"/>
  <c r="X3315" i="109"/>
  <c r="Q784" i="109"/>
  <c r="Q2236" i="112"/>
  <c r="N2201" i="112"/>
  <c r="R2745" i="112"/>
  <c r="T3359" i="109"/>
  <c r="O1058" i="112"/>
  <c r="J24" i="113"/>
  <c r="V1283" i="109"/>
  <c r="Q3423" i="109"/>
  <c r="S1236" i="109"/>
  <c r="Z1421" i="109"/>
  <c r="P1645" i="109"/>
  <c r="P2593" i="112"/>
  <c r="S2267" i="109"/>
  <c r="O3168" i="109"/>
  <c r="O108" i="110"/>
  <c r="P2579" i="109"/>
  <c r="Y1231" i="109"/>
  <c r="N3661" i="109"/>
  <c r="R2421" i="109"/>
  <c r="P157" i="110"/>
  <c r="V858" i="109"/>
  <c r="O2253" i="109"/>
  <c r="W4207" i="109"/>
  <c r="N624" i="109"/>
  <c r="Q761" i="112"/>
  <c r="P2157" i="112"/>
  <c r="X1575" i="109"/>
  <c r="N1758" i="112"/>
  <c r="N841" i="109"/>
  <c r="O3781" i="109"/>
  <c r="N66" i="112"/>
  <c r="W1267" i="109"/>
  <c r="R909" i="109"/>
  <c r="Q2741" i="109"/>
  <c r="X2063" i="109"/>
  <c r="N3855" i="109"/>
  <c r="Q1691" i="109"/>
  <c r="Q3678" i="109"/>
  <c r="Q2091" i="112"/>
  <c r="U1616" i="109"/>
  <c r="U3343" i="109"/>
  <c r="Q548" i="112"/>
  <c r="X2733" i="109"/>
  <c r="Y4214" i="109"/>
  <c r="U2238" i="109"/>
  <c r="O1010" i="109"/>
  <c r="N787" i="109"/>
  <c r="O80" i="110"/>
  <c r="U1666" i="109"/>
  <c r="V999" i="109"/>
  <c r="R222" i="112"/>
  <c r="P3006" i="109"/>
  <c r="X616" i="109"/>
  <c r="P2304" i="112"/>
  <c r="Q4069" i="109"/>
  <c r="W2768" i="109"/>
  <c r="P970" i="112"/>
  <c r="N2441" i="112"/>
  <c r="P3199" i="109"/>
  <c r="O2361" i="112"/>
  <c r="N1238" i="112"/>
  <c r="N3883" i="109"/>
  <c r="Q2635" i="112"/>
  <c r="O1945" i="112"/>
  <c r="R449" i="112"/>
  <c r="O2455" i="112"/>
  <c r="P1093" i="112"/>
  <c r="V1721" i="109"/>
  <c r="T3474" i="109"/>
  <c r="R2431" i="109"/>
  <c r="S1243" i="109"/>
  <c r="N3553" i="109"/>
  <c r="U535" i="109"/>
  <c r="V919" i="109"/>
  <c r="U3291" i="109"/>
  <c r="N3460" i="109"/>
  <c r="U1883" i="109"/>
  <c r="V3512" i="109"/>
  <c r="Y1533" i="109"/>
  <c r="W253" i="109"/>
  <c r="N119" i="110"/>
  <c r="O399" i="112"/>
  <c r="P4071" i="109"/>
  <c r="S86" i="110"/>
  <c r="W3025" i="109"/>
  <c r="N2074" i="112"/>
  <c r="Q2306" i="112"/>
  <c r="L149" i="113"/>
  <c r="Q1625" i="112"/>
  <c r="T201" i="109"/>
  <c r="O4218" i="109"/>
  <c r="O1996" i="112"/>
  <c r="V3829" i="109"/>
  <c r="U2273" i="109"/>
  <c r="O2714" i="112"/>
  <c r="N2714" i="112"/>
  <c r="N1441" i="112"/>
  <c r="T5" i="109"/>
  <c r="U176" i="109"/>
  <c r="O1193" i="112"/>
  <c r="O1381" i="109"/>
  <c r="Z4311" i="109"/>
  <c r="R119" i="110"/>
  <c r="S1293" i="109"/>
  <c r="S815" i="109"/>
  <c r="Y3850" i="109"/>
  <c r="N3725" i="109"/>
  <c r="W2355" i="109"/>
  <c r="O4188" i="109"/>
  <c r="P814" i="112"/>
  <c r="N2232" i="112"/>
  <c r="R4185" i="109"/>
  <c r="P2629" i="112"/>
  <c r="V242" i="109"/>
  <c r="N4284" i="109"/>
  <c r="N2631" i="112"/>
  <c r="P2565" i="109"/>
  <c r="O3379" i="109"/>
  <c r="M151" i="110"/>
  <c r="T214" i="109"/>
  <c r="S8" i="109"/>
  <c r="P1495" i="112"/>
  <c r="Y4281" i="109"/>
  <c r="T4264" i="109"/>
  <c r="N20" i="112"/>
  <c r="N450" i="109"/>
  <c r="S10" i="109"/>
  <c r="P1126" i="109"/>
  <c r="V3751" i="109"/>
  <c r="Z1028" i="109"/>
  <c r="Q2647" i="112"/>
  <c r="Q449" i="109"/>
  <c r="Q1204" i="109"/>
  <c r="P1167" i="109"/>
  <c r="S844" i="109"/>
  <c r="P1000" i="112"/>
  <c r="Q1171" i="109"/>
  <c r="R973" i="109"/>
  <c r="N1649" i="112"/>
  <c r="V1104" i="109"/>
  <c r="O3938" i="109"/>
  <c r="X1878" i="109"/>
  <c r="O826" i="112"/>
  <c r="P1849" i="109"/>
  <c r="K90" i="110"/>
  <c r="R2638" i="109"/>
  <c r="U1630" i="109"/>
  <c r="Y1217" i="109"/>
  <c r="T1129" i="109"/>
  <c r="N2343" i="112"/>
  <c r="Q2174" i="112"/>
  <c r="S2393" i="109"/>
  <c r="Q604" i="109"/>
  <c r="P106" i="112"/>
  <c r="O952" i="109"/>
  <c r="W475" i="109"/>
  <c r="R425" i="109"/>
  <c r="O542" i="112"/>
  <c r="N3780" i="109"/>
  <c r="N1619" i="112"/>
  <c r="T1525" i="109"/>
  <c r="S2766" i="109"/>
  <c r="P1504" i="112"/>
  <c r="L64" i="110"/>
  <c r="S4120" i="109"/>
  <c r="P815" i="112"/>
  <c r="X1223" i="109"/>
  <c r="L151" i="113"/>
  <c r="U172" i="109"/>
  <c r="Q554" i="112"/>
  <c r="P2108" i="112"/>
  <c r="U2450" i="109"/>
  <c r="X1715" i="109"/>
  <c r="R145" i="110"/>
  <c r="J132" i="113"/>
  <c r="W1011" i="109"/>
  <c r="V3099" i="109"/>
  <c r="P1035" i="112"/>
  <c r="N735" i="112"/>
  <c r="P1521" i="109"/>
  <c r="T1372" i="109"/>
  <c r="S2269" i="109"/>
  <c r="X3539" i="109"/>
  <c r="X1326" i="109"/>
  <c r="N1715" i="112"/>
  <c r="N924" i="112"/>
  <c r="W213" i="109"/>
  <c r="O1884" i="109"/>
  <c r="Q1063" i="112"/>
  <c r="O2195" i="109"/>
  <c r="Y1505" i="109"/>
  <c r="Y1867" i="109"/>
  <c r="Q1480" i="112"/>
  <c r="N2557" i="112"/>
  <c r="Y2738" i="109"/>
  <c r="W1698" i="109"/>
  <c r="O406" i="112"/>
  <c r="Q2697" i="112"/>
  <c r="Q1298" i="109"/>
  <c r="W2933" i="109"/>
  <c r="N1006" i="109"/>
  <c r="Y2667" i="109"/>
  <c r="M134" i="110"/>
  <c r="U2327" i="109"/>
  <c r="O2558" i="112"/>
  <c r="N511" i="112"/>
  <c r="Z1423" i="109"/>
  <c r="T2626" i="109"/>
  <c r="W541" i="109"/>
  <c r="N10" i="109"/>
  <c r="X2793" i="109"/>
  <c r="V187" i="109"/>
  <c r="S2774" i="109"/>
  <c r="V129" i="109"/>
  <c r="P1737" i="109"/>
  <c r="W2603" i="109"/>
  <c r="X65" i="109"/>
  <c r="Y240" i="109"/>
  <c r="X1246" i="109"/>
  <c r="O1086" i="112"/>
  <c r="V3073" i="109"/>
  <c r="R3833" i="109"/>
  <c r="R1904" i="109"/>
  <c r="P1230" i="109"/>
  <c r="T2970" i="109"/>
  <c r="X3466" i="109"/>
  <c r="Q2641" i="112"/>
  <c r="Y1654" i="109"/>
  <c r="P758" i="109"/>
  <c r="W44" i="109"/>
  <c r="O2672" i="109"/>
  <c r="W395" i="109"/>
  <c r="S2995" i="109"/>
  <c r="O2143" i="112"/>
  <c r="P1319" i="109"/>
  <c r="O421" i="109"/>
  <c r="W2378" i="109"/>
  <c r="N2405" i="112"/>
  <c r="L22" i="110"/>
  <c r="V1351" i="109"/>
  <c r="P619" i="112"/>
  <c r="N146" i="109"/>
  <c r="M156" i="113"/>
  <c r="Y2923" i="109"/>
  <c r="N2400" i="112"/>
  <c r="R114" i="110"/>
  <c r="K80" i="113"/>
  <c r="Q1922" i="109"/>
  <c r="Z3992" i="109"/>
  <c r="O1437" i="112"/>
  <c r="O1646" i="112"/>
  <c r="Q1304" i="112"/>
  <c r="R3003" i="109"/>
  <c r="P1661" i="112"/>
  <c r="P97" i="110"/>
  <c r="Z1076" i="109"/>
  <c r="Y3788" i="109"/>
  <c r="P3764" i="109"/>
  <c r="U514" i="109"/>
  <c r="O2662" i="112"/>
  <c r="O2178" i="112"/>
  <c r="R3530" i="109"/>
  <c r="X3396" i="109"/>
  <c r="V2572" i="109"/>
  <c r="U2378" i="109"/>
  <c r="R2514" i="112"/>
  <c r="Q2543" i="112"/>
  <c r="X3095" i="109"/>
  <c r="N538" i="109"/>
  <c r="Y3151" i="109"/>
  <c r="T3057" i="109"/>
  <c r="X1533" i="109"/>
  <c r="Z1766" i="109"/>
  <c r="R3320" i="109"/>
  <c r="T3292" i="109"/>
  <c r="P546" i="112"/>
  <c r="Q1612" i="112"/>
  <c r="O4030" i="109"/>
  <c r="Q2033" i="109"/>
  <c r="U2399" i="109"/>
  <c r="T1737" i="109"/>
  <c r="X1145" i="109"/>
  <c r="P3856" i="109"/>
  <c r="J15" i="110"/>
  <c r="Q31" i="109"/>
  <c r="V3541" i="109"/>
  <c r="L126" i="113"/>
  <c r="R857" i="109"/>
  <c r="K136" i="113"/>
  <c r="S3902" i="109"/>
  <c r="O779" i="112"/>
  <c r="P1647" i="112"/>
  <c r="K89" i="113"/>
  <c r="V1288" i="109"/>
  <c r="V3485" i="109"/>
  <c r="S4274" i="109"/>
  <c r="R1463" i="109"/>
  <c r="P352" i="112"/>
  <c r="Q2244" i="112"/>
  <c r="T4237" i="109"/>
  <c r="W2618" i="109"/>
  <c r="X1619" i="109"/>
  <c r="N970" i="112"/>
  <c r="Q92" i="112"/>
  <c r="U3701" i="109"/>
  <c r="X3109" i="109"/>
  <c r="N2000" i="112"/>
  <c r="Q1269" i="112"/>
  <c r="Y3321" i="109"/>
  <c r="O2532" i="112"/>
  <c r="U557" i="109"/>
  <c r="O1457" i="112"/>
  <c r="V570" i="109"/>
  <c r="P636" i="109"/>
  <c r="W4269" i="109"/>
  <c r="N1007" i="112"/>
  <c r="Y2964" i="109"/>
  <c r="P2586" i="112"/>
  <c r="S84" i="109"/>
  <c r="P611" i="112"/>
  <c r="P425" i="109"/>
  <c r="Q582" i="109"/>
  <c r="S3085" i="109"/>
  <c r="V1007" i="109"/>
  <c r="Q2143" i="112"/>
  <c r="V414" i="109"/>
  <c r="V602" i="109"/>
  <c r="W2325" i="109"/>
  <c r="P791" i="109"/>
  <c r="T2609" i="109"/>
  <c r="R1496" i="109"/>
  <c r="O634" i="109"/>
  <c r="W914" i="109"/>
  <c r="P252" i="112"/>
  <c r="V2953" i="109"/>
  <c r="U2695" i="109"/>
  <c r="O1047" i="112"/>
  <c r="V1474" i="109"/>
  <c r="O1752" i="112"/>
  <c r="V3301" i="109"/>
  <c r="V3364" i="109"/>
  <c r="P2145" i="112"/>
  <c r="T3185" i="109"/>
  <c r="P1451" i="112"/>
  <c r="O1675" i="112"/>
  <c r="P1701" i="112"/>
  <c r="T3346" i="109"/>
  <c r="Q638" i="112"/>
  <c r="W741" i="109"/>
  <c r="W2008" i="109"/>
  <c r="T1351" i="109"/>
  <c r="V840" i="109"/>
  <c r="Q98" i="109"/>
  <c r="M35" i="113"/>
  <c r="U585" i="109"/>
  <c r="S120" i="110"/>
  <c r="R1887" i="109"/>
  <c r="T70" i="110"/>
  <c r="P642" i="112"/>
  <c r="V4045" i="109"/>
  <c r="Q3133" i="109"/>
  <c r="O2131" i="112"/>
  <c r="W1577" i="109"/>
  <c r="T209" i="109"/>
  <c r="P1132" i="109"/>
  <c r="U1752" i="109"/>
  <c r="P980" i="112"/>
  <c r="N1664" i="112"/>
  <c r="Z4320" i="109"/>
  <c r="N1717" i="112"/>
  <c r="S63" i="110"/>
  <c r="O389" i="109"/>
  <c r="W2999" i="109"/>
  <c r="O1393" i="112"/>
  <c r="Z2879" i="109"/>
  <c r="P1877" i="112"/>
  <c r="Q2653" i="112"/>
  <c r="O841" i="112"/>
  <c r="S160" i="110"/>
  <c r="N958" i="109"/>
  <c r="S2435" i="109"/>
  <c r="T880" i="109"/>
  <c r="V2207" i="109"/>
  <c r="Q512" i="109"/>
  <c r="X952" i="109"/>
  <c r="W3726" i="109"/>
  <c r="T1915" i="109"/>
  <c r="O3059" i="109"/>
  <c r="Q952" i="112"/>
  <c r="R3025" i="109"/>
  <c r="N772" i="109"/>
  <c r="T418" i="109"/>
  <c r="X3365" i="109"/>
  <c r="Q1656" i="112"/>
  <c r="Y830" i="109"/>
  <c r="P1691" i="109"/>
  <c r="J74" i="113"/>
  <c r="Y988" i="109"/>
  <c r="Q1576" i="109"/>
  <c r="O75" i="110"/>
  <c r="S4269" i="109"/>
  <c r="X1378" i="109"/>
  <c r="W2019" i="109"/>
  <c r="W59" i="109"/>
  <c r="R1701" i="109"/>
  <c r="T882" i="109"/>
  <c r="Y3716" i="109"/>
  <c r="V1674" i="109"/>
  <c r="P83" i="110"/>
  <c r="P1493" i="112"/>
  <c r="N546" i="109"/>
  <c r="Q2636" i="112"/>
  <c r="X3810" i="109"/>
  <c r="N1918" i="112"/>
  <c r="W3422" i="109"/>
  <c r="Q2212" i="112"/>
  <c r="Y2448" i="109"/>
  <c r="R3473" i="109"/>
  <c r="Y409" i="109"/>
  <c r="U1140" i="109"/>
  <c r="Q1776" i="112"/>
  <c r="L156" i="113"/>
  <c r="R118" i="110"/>
  <c r="X3830" i="109"/>
  <c r="N1760" i="112"/>
  <c r="Q1470" i="112"/>
  <c r="Q2112" i="112"/>
  <c r="X1722" i="109"/>
  <c r="P511" i="112"/>
  <c r="O3167" i="109"/>
  <c r="N599" i="109"/>
  <c r="W3813" i="109"/>
  <c r="O1140" i="109"/>
  <c r="Q344" i="112"/>
  <c r="N3830" i="109"/>
  <c r="T1007" i="109"/>
  <c r="P2790" i="109"/>
  <c r="P120" i="109"/>
  <c r="Q918" i="109"/>
  <c r="S817" i="109"/>
  <c r="O788" i="109"/>
  <c r="P330" i="112"/>
  <c r="Q2105" i="109"/>
  <c r="Q3555" i="109"/>
  <c r="O1439" i="112"/>
  <c r="X130" i="109"/>
  <c r="U3449" i="109"/>
  <c r="Q4183" i="109"/>
  <c r="L93" i="110"/>
  <c r="S2371" i="109"/>
  <c r="Q843" i="112"/>
  <c r="U3939" i="109"/>
  <c r="S2717" i="109"/>
  <c r="V2283" i="109"/>
  <c r="O1363" i="109"/>
  <c r="Q4276" i="109"/>
  <c r="O561" i="112"/>
  <c r="T102" i="109"/>
  <c r="W1839" i="109"/>
  <c r="X2678" i="109"/>
  <c r="P1466" i="109"/>
  <c r="N3420" i="109"/>
  <c r="P1578" i="109"/>
  <c r="T241" i="109"/>
  <c r="K130" i="113"/>
  <c r="T2943" i="109"/>
  <c r="Q978" i="109"/>
  <c r="U3041" i="109"/>
  <c r="P3811" i="109"/>
  <c r="T11" i="110"/>
  <c r="R4070" i="109"/>
  <c r="R2440" i="109"/>
  <c r="P630" i="112"/>
  <c r="O14" i="110"/>
  <c r="O1020" i="109"/>
  <c r="S2260" i="109"/>
  <c r="P4250" i="109"/>
  <c r="Y1746" i="109"/>
  <c r="N2225" i="109"/>
  <c r="S3448" i="109"/>
  <c r="T611" i="109"/>
  <c r="W625" i="109"/>
  <c r="P1489" i="112"/>
  <c r="O4217" i="109"/>
  <c r="N2976" i="109"/>
  <c r="W2689" i="109"/>
  <c r="O3690" i="109"/>
  <c r="P3" i="112"/>
  <c r="T54" i="109"/>
  <c r="L121" i="110"/>
  <c r="S75" i="110"/>
  <c r="Q2196" i="109"/>
  <c r="T146" i="110"/>
  <c r="Q2209" i="112"/>
  <c r="P396" i="112"/>
  <c r="R2101" i="109"/>
  <c r="O4234" i="109"/>
  <c r="U1891" i="109"/>
  <c r="X3144" i="109"/>
  <c r="N1547" i="112"/>
  <c r="V1861" i="109"/>
  <c r="O1194" i="112"/>
  <c r="W3904" i="109"/>
  <c r="N388" i="112"/>
  <c r="T572" i="109"/>
  <c r="O178" i="110"/>
  <c r="Q2747" i="109"/>
  <c r="T91" i="109"/>
  <c r="V1286" i="109"/>
  <c r="T1963" i="109"/>
  <c r="Q3179" i="109"/>
  <c r="O3299" i="109"/>
  <c r="T3846" i="109"/>
  <c r="P2357" i="112"/>
  <c r="R3199" i="109"/>
  <c r="P316" i="112"/>
  <c r="P1554" i="112"/>
  <c r="V990" i="109"/>
  <c r="Y808" i="109"/>
  <c r="O783" i="112"/>
  <c r="R2584" i="109"/>
  <c r="T657" i="109"/>
  <c r="T955" i="109"/>
  <c r="O185" i="109"/>
  <c r="T1987" i="109"/>
  <c r="T934" i="109"/>
  <c r="P3016" i="109"/>
  <c r="P2674" i="112"/>
  <c r="Y735" i="109"/>
  <c r="Y633" i="109"/>
  <c r="R172" i="109"/>
  <c r="R3449" i="109"/>
  <c r="V3176" i="109"/>
  <c r="W3927" i="109"/>
  <c r="U2831" i="109"/>
  <c r="S3462" i="109"/>
  <c r="O2146" i="112"/>
  <c r="P2432" i="112"/>
  <c r="W738" i="109"/>
  <c r="V2763" i="109"/>
  <c r="P2567" i="112"/>
  <c r="N2244" i="112"/>
  <c r="X2298" i="109"/>
  <c r="U3366" i="109"/>
  <c r="P2563" i="112"/>
  <c r="S3154" i="109"/>
  <c r="S1541" i="109"/>
  <c r="P2343" i="112"/>
  <c r="R3051" i="109"/>
  <c r="K103" i="110"/>
  <c r="Q937" i="109"/>
  <c r="S2117" i="109"/>
  <c r="U1531" i="109"/>
  <c r="Y4044" i="109"/>
  <c r="P2025" i="112"/>
  <c r="W3150" i="109"/>
  <c r="T3669" i="109"/>
  <c r="L109" i="110"/>
  <c r="O3405" i="109"/>
  <c r="R105" i="110"/>
  <c r="U92" i="110"/>
  <c r="J165" i="113"/>
  <c r="O3845" i="109"/>
  <c r="T1848" i="109"/>
  <c r="N2936" i="109"/>
  <c r="P3464" i="109"/>
  <c r="O916" i="109"/>
  <c r="V2477" i="109"/>
  <c r="X3085" i="109"/>
  <c r="X1339" i="109"/>
  <c r="X2799" i="109"/>
  <c r="R1106" i="112"/>
  <c r="O2612" i="112"/>
  <c r="R176" i="109"/>
  <c r="T3011" i="109"/>
  <c r="U1138" i="109"/>
  <c r="O751" i="112"/>
  <c r="Y470" i="109"/>
  <c r="V1254" i="109"/>
  <c r="P2026" i="109"/>
  <c r="P492" i="109"/>
  <c r="V608" i="109"/>
  <c r="Y3665" i="109"/>
  <c r="V4270" i="109"/>
  <c r="O2465" i="109"/>
  <c r="O1888" i="109"/>
  <c r="V2734" i="109"/>
  <c r="Q1741" i="112"/>
  <c r="K110" i="113"/>
  <c r="W2082" i="109"/>
  <c r="N1472" i="109"/>
  <c r="Z2543" i="109"/>
  <c r="R1519" i="109"/>
  <c r="O3365" i="109"/>
  <c r="N2355" i="112"/>
  <c r="P391" i="112"/>
  <c r="W531" i="109"/>
  <c r="N1638" i="109"/>
  <c r="Q1367" i="109"/>
  <c r="O3211" i="109"/>
  <c r="R2527" i="112"/>
  <c r="R2573" i="109"/>
  <c r="U1309" i="109"/>
  <c r="X2752" i="109"/>
  <c r="P864" i="109"/>
  <c r="R1987" i="109"/>
  <c r="N2700" i="112"/>
  <c r="L26" i="113"/>
  <c r="Q411" i="112"/>
  <c r="N3379" i="109"/>
  <c r="X1525" i="109"/>
  <c r="N1645" i="112"/>
  <c r="P2450" i="112"/>
  <c r="P3432" i="109"/>
  <c r="Q2357" i="112"/>
  <c r="R2513" i="112"/>
  <c r="U128" i="110"/>
  <c r="S4046" i="109"/>
  <c r="O1202" i="112"/>
  <c r="W1980" i="109"/>
  <c r="S167" i="110"/>
  <c r="W1483" i="109"/>
  <c r="Q2412" i="112"/>
  <c r="P929" i="112"/>
  <c r="W3786" i="109"/>
  <c r="R90" i="109"/>
  <c r="Q71" i="110"/>
  <c r="V2733" i="109"/>
  <c r="P264" i="112"/>
  <c r="X4232" i="109"/>
  <c r="X2273" i="109"/>
  <c r="X1492" i="109"/>
  <c r="R1183" i="109"/>
  <c r="U210" i="109"/>
  <c r="S2426" i="109"/>
  <c r="R41" i="109"/>
  <c r="X125" i="109"/>
  <c r="Y2077" i="109"/>
  <c r="P1542" i="109"/>
  <c r="P3033" i="109"/>
  <c r="O383" i="112"/>
  <c r="X999" i="109"/>
  <c r="V1555" i="109"/>
  <c r="U3729" i="109"/>
  <c r="P1259" i="112"/>
  <c r="Y3462" i="109"/>
  <c r="S85" i="110"/>
  <c r="M50" i="110"/>
  <c r="Q1444" i="112"/>
  <c r="Y3389" i="109"/>
  <c r="N2233" i="112"/>
  <c r="N2109" i="109"/>
  <c r="O1302" i="112"/>
  <c r="X1631" i="109"/>
  <c r="W555" i="109"/>
  <c r="P235" i="112"/>
  <c r="R1502" i="109"/>
  <c r="N47" i="109"/>
  <c r="J150" i="110"/>
  <c r="Q14" i="112"/>
  <c r="P1024" i="112"/>
  <c r="W2240" i="109"/>
  <c r="P2443" i="112"/>
  <c r="X3389" i="109"/>
  <c r="Y3025" i="109"/>
  <c r="P1829" i="109"/>
  <c r="Q2588" i="109"/>
  <c r="R54" i="110"/>
  <c r="T1532" i="109"/>
  <c r="Q170" i="110"/>
  <c r="N4033" i="109"/>
  <c r="Q1863" i="109"/>
  <c r="S3883" i="109"/>
  <c r="P3532" i="109"/>
  <c r="Q3872" i="109"/>
  <c r="V2481" i="109"/>
  <c r="N806" i="109"/>
  <c r="U154" i="110"/>
  <c r="T3697" i="109"/>
  <c r="T156" i="110"/>
  <c r="O3556" i="109"/>
  <c r="O2676" i="112"/>
  <c r="X107" i="109"/>
  <c r="Q3412" i="109"/>
  <c r="Y1592" i="109"/>
  <c r="V757" i="109"/>
  <c r="U2753" i="109"/>
  <c r="R4093" i="109"/>
  <c r="U1018" i="109"/>
  <c r="S2722" i="109"/>
  <c r="O2607" i="109"/>
  <c r="T1857" i="109"/>
  <c r="L119" i="113"/>
  <c r="Z4004" i="109"/>
  <c r="Y979" i="109"/>
  <c r="N1928" i="112"/>
  <c r="S1328" i="109"/>
  <c r="R4300" i="109"/>
  <c r="R2526" i="112"/>
  <c r="N2024" i="112"/>
  <c r="P2091" i="112"/>
  <c r="Q3726" i="109"/>
  <c r="P2092" i="112"/>
  <c r="Y4222" i="109"/>
  <c r="V3735" i="109"/>
  <c r="Q161" i="110"/>
  <c r="V4289" i="109"/>
  <c r="N983" i="109"/>
  <c r="U2806" i="109"/>
  <c r="O1208" i="109"/>
  <c r="T284" i="109"/>
  <c r="Y1325" i="109"/>
  <c r="W462" i="109"/>
  <c r="Y217" i="109"/>
  <c r="S1375" i="109"/>
  <c r="Q18" i="109"/>
  <c r="S427" i="109"/>
  <c r="U1860" i="109"/>
  <c r="N67" i="112"/>
  <c r="W3138" i="109"/>
  <c r="Q3169" i="109"/>
  <c r="V102" i="109"/>
  <c r="R416" i="109"/>
  <c r="Y3167" i="109"/>
  <c r="X3775" i="109"/>
  <c r="S2442" i="109"/>
  <c r="L179" i="110"/>
  <c r="O1351" i="109"/>
  <c r="U976" i="109"/>
  <c r="R555" i="109"/>
  <c r="V14" i="109"/>
  <c r="O439" i="109"/>
  <c r="T2731" i="109"/>
  <c r="Y3509" i="109"/>
  <c r="U1658" i="109"/>
  <c r="O532" i="109"/>
  <c r="T3404" i="109"/>
  <c r="R2811" i="109"/>
  <c r="S2325" i="109"/>
  <c r="W4114" i="109"/>
  <c r="P254" i="109"/>
  <c r="S3811" i="109"/>
  <c r="R1855" i="109"/>
  <c r="Q2037" i="109"/>
  <c r="Y587" i="109"/>
  <c r="Q1888" i="112"/>
  <c r="U3937" i="109"/>
  <c r="X1495" i="109"/>
  <c r="P1327" i="109"/>
  <c r="W3802" i="109"/>
  <c r="Q1549" i="112"/>
  <c r="U173" i="110"/>
  <c r="N2130" i="112"/>
  <c r="V2766" i="109"/>
  <c r="U78" i="110"/>
  <c r="Q2272" i="109"/>
  <c r="T2643" i="109"/>
  <c r="P59" i="112"/>
  <c r="R52" i="110"/>
  <c r="Y2706" i="109"/>
  <c r="R844" i="109"/>
  <c r="O1927" i="112"/>
  <c r="Y1668" i="109"/>
  <c r="Z3585" i="109"/>
  <c r="P2643" i="112"/>
  <c r="N1655" i="112"/>
  <c r="U775" i="109"/>
  <c r="N2181" i="112"/>
  <c r="N1492" i="112"/>
  <c r="Y537" i="109"/>
  <c r="U97" i="110"/>
  <c r="P1494" i="112"/>
  <c r="U3838" i="109"/>
  <c r="N2602" i="112"/>
  <c r="W3737" i="109"/>
  <c r="P290" i="109"/>
  <c r="P743" i="109"/>
  <c r="Y1218" i="109"/>
  <c r="S893" i="109"/>
  <c r="X592" i="109"/>
  <c r="P1551" i="109"/>
  <c r="L118" i="113"/>
  <c r="Q1255" i="112"/>
  <c r="N872" i="112"/>
  <c r="Q1209" i="112"/>
  <c r="V3553" i="109"/>
  <c r="Y3003" i="109"/>
  <c r="P3895" i="109"/>
  <c r="Q2710" i="112"/>
  <c r="Q3484" i="109"/>
  <c r="Q3749" i="109"/>
  <c r="W602" i="109"/>
  <c r="V562" i="109"/>
  <c r="Q2049" i="109"/>
  <c r="K13" i="113"/>
  <c r="Q589" i="109"/>
  <c r="Y2303" i="109"/>
  <c r="T4273" i="109"/>
  <c r="S1882" i="109"/>
  <c r="R3391" i="109"/>
  <c r="V3888" i="109"/>
  <c r="P3837" i="109"/>
  <c r="W1217" i="109"/>
  <c r="K55" i="113"/>
  <c r="O286" i="109"/>
  <c r="P1878" i="112"/>
  <c r="W91" i="109"/>
  <c r="U2739" i="109"/>
  <c r="O1154" i="109"/>
  <c r="Q1998" i="109"/>
  <c r="N1634" i="112"/>
  <c r="Q1532" i="112"/>
  <c r="Z2882" i="109"/>
  <c r="W8" i="109"/>
  <c r="O604" i="109"/>
  <c r="O2225" i="112"/>
  <c r="N3728" i="109"/>
  <c r="N2593" i="112"/>
  <c r="P304" i="112"/>
  <c r="W1958" i="109"/>
  <c r="T2015" i="109"/>
  <c r="S2228" i="109"/>
  <c r="R1564" i="109"/>
  <c r="P543" i="109"/>
  <c r="U2664" i="109"/>
  <c r="R2031" i="112"/>
  <c r="U2991" i="109"/>
  <c r="P3179" i="109"/>
  <c r="T2258" i="109"/>
  <c r="N2596" i="112"/>
  <c r="Y2267" i="109"/>
  <c r="X3378" i="109"/>
  <c r="P1535" i="109"/>
  <c r="S411" i="109"/>
  <c r="N18" i="110"/>
  <c r="N1772" i="112"/>
  <c r="P2094" i="112"/>
  <c r="T1308" i="109"/>
  <c r="S431" i="109"/>
  <c r="P2615" i="109"/>
  <c r="L21" i="113"/>
  <c r="Q1513" i="109"/>
  <c r="N2332" i="109"/>
  <c r="O2628" i="112"/>
  <c r="O1480" i="112"/>
  <c r="V923" i="109"/>
  <c r="P349" i="112"/>
  <c r="M69" i="110"/>
  <c r="Q3440" i="109"/>
  <c r="R1330" i="109"/>
  <c r="U3868" i="109"/>
  <c r="N64" i="109"/>
  <c r="Y123" i="109"/>
  <c r="O844" i="109"/>
  <c r="N1564" i="112"/>
  <c r="U2819" i="109"/>
  <c r="P3394" i="109"/>
  <c r="P2387" i="112"/>
  <c r="Q339" i="112"/>
  <c r="O1901" i="112"/>
  <c r="O1034" i="112"/>
  <c r="N1485" i="112"/>
  <c r="N622" i="109"/>
  <c r="N862" i="109"/>
  <c r="Q2928" i="109"/>
  <c r="O1198" i="112"/>
  <c r="R44" i="109"/>
  <c r="Y4045" i="109"/>
  <c r="N2083" i="112"/>
  <c r="Q2176" i="112"/>
  <c r="R3904" i="109"/>
  <c r="R1247" i="109"/>
  <c r="O2236" i="112"/>
  <c r="R1594" i="109"/>
  <c r="R3101" i="109"/>
  <c r="Y1194" i="109"/>
  <c r="Y1361" i="109"/>
  <c r="T2344" i="109"/>
  <c r="V3212" i="109"/>
  <c r="Q2009" i="112"/>
  <c r="O2315" i="112"/>
  <c r="V2397" i="109"/>
  <c r="O2072" i="112"/>
  <c r="P655" i="109"/>
  <c r="R1377" i="112"/>
  <c r="T182" i="109"/>
  <c r="S4102" i="109"/>
  <c r="L90" i="110"/>
  <c r="P1236" i="112"/>
  <c r="P1849" i="112"/>
  <c r="R1962" i="109"/>
  <c r="X1301" i="109"/>
  <c r="P928" i="112"/>
  <c r="W3661" i="109"/>
  <c r="S3382" i="109"/>
  <c r="R447" i="109"/>
  <c r="X1980" i="109"/>
  <c r="P2216" i="109"/>
  <c r="Q1649" i="112"/>
  <c r="T2280" i="109"/>
  <c r="P474" i="109"/>
  <c r="Q4107" i="109"/>
  <c r="X2314" i="109"/>
  <c r="U2683" i="109"/>
  <c r="L10" i="113"/>
  <c r="P3337" i="109"/>
  <c r="Q647" i="109"/>
  <c r="N1739" i="109"/>
  <c r="N2458" i="112"/>
  <c r="O3360" i="109"/>
  <c r="W501" i="109"/>
  <c r="Y2629" i="109"/>
  <c r="T3453" i="109"/>
  <c r="R2506" i="112"/>
  <c r="N100" i="112"/>
  <c r="N530" i="109"/>
  <c r="W3064" i="109"/>
  <c r="Z2134" i="109"/>
  <c r="O2061" i="109"/>
  <c r="N1501" i="112"/>
  <c r="N2647" i="112"/>
  <c r="Q2100" i="112"/>
  <c r="W2464" i="109"/>
  <c r="O2434" i="112"/>
  <c r="R1099" i="109"/>
  <c r="Q2573" i="112"/>
  <c r="K180" i="113"/>
  <c r="T3810" i="109"/>
  <c r="M108" i="113"/>
  <c r="S908" i="109"/>
  <c r="R2720" i="112"/>
  <c r="R2732" i="109"/>
  <c r="O948" i="112"/>
  <c r="R3743" i="109"/>
  <c r="Q2692" i="112"/>
  <c r="P3534" i="109"/>
  <c r="O1977" i="109"/>
  <c r="Z2531" i="109"/>
  <c r="P1545" i="109"/>
  <c r="K15" i="113"/>
  <c r="R1674" i="109"/>
  <c r="N124" i="109"/>
  <c r="U2663" i="109"/>
  <c r="U3656" i="109"/>
  <c r="N3403" i="109"/>
  <c r="N1995" i="109"/>
  <c r="V847" i="109"/>
  <c r="W537" i="109"/>
  <c r="Q2826" i="109"/>
  <c r="X2390" i="109"/>
  <c r="O927" i="112"/>
  <c r="R22" i="109"/>
  <c r="K79" i="113"/>
  <c r="P1060" i="112"/>
  <c r="P1564" i="112"/>
  <c r="R156" i="110"/>
  <c r="R3353" i="109"/>
  <c r="X1928" i="109"/>
  <c r="Q2252" i="112"/>
  <c r="R91" i="109"/>
  <c r="V1550" i="109"/>
  <c r="R2715" i="109"/>
  <c r="O2307" i="109"/>
  <c r="V2984" i="109"/>
  <c r="W216" i="109"/>
  <c r="Z4358" i="109"/>
  <c r="T1562" i="109"/>
  <c r="T4036" i="109"/>
  <c r="W1264" i="109"/>
  <c r="X2702" i="109"/>
  <c r="O3328" i="109"/>
  <c r="R912" i="109"/>
  <c r="N2484" i="112"/>
  <c r="X1104" i="109"/>
  <c r="S1192" i="109"/>
  <c r="U952" i="109"/>
  <c r="Z2133" i="109"/>
  <c r="V30" i="109"/>
  <c r="S271" i="109"/>
  <c r="N1427" i="112"/>
  <c r="P3105" i="109"/>
  <c r="N2605" i="112"/>
  <c r="P805" i="109"/>
  <c r="T1481" i="109"/>
  <c r="V1225" i="109"/>
  <c r="V3180" i="109"/>
  <c r="X4110" i="109"/>
  <c r="O2183" i="112"/>
  <c r="Y1008" i="109"/>
  <c r="S2754" i="109"/>
  <c r="S3831" i="109"/>
  <c r="X423" i="109"/>
  <c r="T2718" i="109"/>
  <c r="R2297" i="112"/>
  <c r="V2034" i="109"/>
  <c r="R2255" i="109"/>
  <c r="V1608" i="109"/>
  <c r="O771" i="112"/>
  <c r="S118" i="109"/>
  <c r="S1259" i="109"/>
  <c r="Q1631" i="109"/>
  <c r="T1373" i="109"/>
  <c r="O2397" i="112"/>
  <c r="O581" i="112"/>
  <c r="W2468" i="109"/>
  <c r="Q1768" i="112"/>
  <c r="R208" i="112"/>
  <c r="P2438" i="112"/>
  <c r="N872" i="109"/>
  <c r="P103" i="109"/>
  <c r="V1958" i="109"/>
  <c r="P107" i="110"/>
  <c r="Q2229" i="112"/>
  <c r="J126" i="113"/>
  <c r="T619" i="109"/>
  <c r="Q3469" i="109"/>
  <c r="U2316" i="109"/>
  <c r="P1886" i="112"/>
  <c r="Q3096" i="109"/>
  <c r="S179" i="110"/>
  <c r="U4215" i="109"/>
  <c r="O1745" i="109"/>
  <c r="Q1947" i="109"/>
  <c r="Q2599" i="112"/>
  <c r="O78" i="110"/>
  <c r="O2375" i="112"/>
  <c r="N2978" i="109"/>
  <c r="L148" i="110"/>
  <c r="V3805" i="109"/>
  <c r="R106" i="109"/>
  <c r="O1646" i="109"/>
  <c r="P3304" i="109"/>
  <c r="T389" i="109"/>
  <c r="T2242" i="109"/>
  <c r="O440" i="109"/>
  <c r="U4127" i="109"/>
  <c r="Z1444" i="109"/>
  <c r="Y2926" i="109"/>
  <c r="X2036" i="109"/>
  <c r="R2766" i="109"/>
  <c r="O3081" i="109"/>
  <c r="S7" i="110"/>
  <c r="Q610" i="109"/>
  <c r="P2042" i="109"/>
  <c r="R4122" i="109"/>
  <c r="O2286" i="109"/>
  <c r="Y3036" i="109"/>
  <c r="Z1443" i="109"/>
  <c r="N2535" i="112"/>
  <c r="K47" i="113"/>
  <c r="Q2638" i="112"/>
  <c r="Q1722" i="112"/>
  <c r="Y1565" i="109"/>
  <c r="X1714" i="109"/>
  <c r="U132" i="110"/>
  <c r="N179" i="110"/>
  <c r="T146" i="109"/>
  <c r="S3151" i="109"/>
  <c r="K161" i="110"/>
  <c r="O998" i="109"/>
  <c r="M114" i="113"/>
  <c r="Q4172" i="109"/>
  <c r="R4131" i="109"/>
  <c r="N982" i="112"/>
  <c r="W2421" i="109"/>
  <c r="J88" i="113"/>
  <c r="K161" i="113"/>
  <c r="Y244" i="109"/>
  <c r="O2087" i="112"/>
  <c r="S1157" i="109"/>
  <c r="Q1337" i="109"/>
  <c r="O3759" i="109"/>
  <c r="R2834" i="109"/>
  <c r="U1598" i="109"/>
  <c r="Q1275" i="112"/>
  <c r="Q160" i="109"/>
  <c r="M169" i="110"/>
  <c r="K72" i="113"/>
  <c r="N10" i="112"/>
  <c r="P1158" i="112"/>
  <c r="N1705" i="112"/>
  <c r="Q88" i="110"/>
  <c r="S3396" i="109"/>
  <c r="O2641" i="109"/>
  <c r="N2578" i="112"/>
  <c r="O1728" i="109"/>
  <c r="Z1799" i="109"/>
  <c r="V3306" i="109"/>
  <c r="W2250" i="109"/>
  <c r="Q1721" i="109"/>
  <c r="T1243" i="109"/>
  <c r="V4261" i="109"/>
  <c r="W3131" i="109"/>
  <c r="N2942" i="109"/>
  <c r="R4211" i="109"/>
  <c r="S2963" i="109"/>
  <c r="P1880" i="112"/>
  <c r="O1196" i="112"/>
  <c r="R2228" i="109"/>
  <c r="Y1632" i="109"/>
  <c r="O2687" i="109"/>
  <c r="R3835" i="109"/>
  <c r="W4077" i="109"/>
  <c r="N557" i="112"/>
  <c r="N1657" i="112"/>
  <c r="P2605" i="112"/>
  <c r="N1175" i="109"/>
  <c r="U4140" i="109"/>
  <c r="Q102" i="109"/>
  <c r="P1937" i="112"/>
  <c r="V2967" i="109"/>
  <c r="X2697" i="109"/>
  <c r="N332" i="112"/>
  <c r="Y3899" i="109"/>
  <c r="O1968" i="109"/>
  <c r="O3110" i="109"/>
  <c r="S3113" i="109"/>
  <c r="X1496" i="109"/>
  <c r="U1731" i="109"/>
  <c r="P1628" i="109"/>
  <c r="U2799" i="109"/>
  <c r="N30" i="112"/>
  <c r="U25" i="109"/>
  <c r="Q163" i="109"/>
  <c r="P2748" i="109"/>
  <c r="X132" i="109"/>
  <c r="V2406" i="109"/>
  <c r="O94" i="112"/>
  <c r="R743" i="109"/>
  <c r="N982" i="109"/>
  <c r="O2344" i="112"/>
  <c r="T2110" i="109"/>
  <c r="T2798" i="109"/>
  <c r="Q177" i="109"/>
  <c r="V3417" i="109"/>
  <c r="W3891" i="109"/>
  <c r="V2069" i="109"/>
  <c r="S740" i="109"/>
  <c r="O2591" i="109"/>
  <c r="T4269" i="109"/>
  <c r="Y1728" i="109"/>
  <c r="P3397" i="109"/>
  <c r="R2642" i="109"/>
  <c r="V1235" i="109"/>
  <c r="O1971" i="109"/>
  <c r="Q2602" i="112"/>
  <c r="S2197" i="109"/>
  <c r="T2685" i="109"/>
  <c r="T3157" i="109"/>
  <c r="N2538" i="112"/>
  <c r="T291" i="109"/>
  <c r="N1542" i="109"/>
  <c r="M34" i="110"/>
  <c r="Q2001" i="112"/>
  <c r="N1310" i="112"/>
  <c r="J37" i="113"/>
  <c r="M57" i="113"/>
  <c r="P1863" i="112"/>
  <c r="X1372" i="109"/>
  <c r="N2426" i="112"/>
  <c r="U107" i="110"/>
  <c r="N1186" i="112"/>
  <c r="N4101" i="109"/>
  <c r="Q3431" i="109"/>
  <c r="N165" i="109"/>
  <c r="O818" i="109"/>
  <c r="O1519" i="109"/>
  <c r="O775" i="112"/>
  <c r="O1587" i="109"/>
  <c r="N1418" i="112"/>
  <c r="W132" i="109"/>
  <c r="U4261" i="109"/>
  <c r="O2364" i="112"/>
  <c r="P2791" i="109"/>
  <c r="P169" i="112"/>
  <c r="V2245" i="109"/>
  <c r="T3075" i="109"/>
  <c r="S1893" i="109"/>
  <c r="U2654" i="109"/>
  <c r="X2929" i="109"/>
  <c r="U896" i="109"/>
  <c r="X3866" i="109"/>
  <c r="Y2090" i="109"/>
  <c r="O1423" i="112"/>
  <c r="Q1928" i="112"/>
  <c r="V1982" i="109"/>
  <c r="P153" i="110"/>
  <c r="Y478" i="109"/>
  <c r="U36" i="109"/>
  <c r="X2374" i="109"/>
  <c r="Y4192" i="109"/>
  <c r="N840" i="112"/>
  <c r="R630" i="109"/>
  <c r="U71" i="110"/>
  <c r="W1729" i="109"/>
  <c r="Q847" i="109"/>
  <c r="P616" i="112"/>
  <c r="U1289" i="109"/>
  <c r="P181" i="110"/>
  <c r="Q3914" i="109"/>
  <c r="W3429" i="109"/>
  <c r="R2251" i="109"/>
  <c r="T2935" i="109"/>
  <c r="O1247" i="109"/>
  <c r="R3108" i="109"/>
  <c r="P384" i="112"/>
  <c r="T2409" i="109"/>
  <c r="Q1062" i="112"/>
  <c r="R4233" i="109"/>
  <c r="R3718" i="109"/>
  <c r="K129" i="113"/>
  <c r="S637" i="109"/>
  <c r="L176" i="113"/>
  <c r="S99" i="110"/>
  <c r="V404" i="109"/>
  <c r="P2094" i="109"/>
  <c r="Q1251" i="109"/>
  <c r="P40" i="109"/>
  <c r="S4084" i="109"/>
  <c r="L130" i="110"/>
  <c r="N1318" i="109"/>
  <c r="P55" i="110"/>
  <c r="U118" i="110"/>
  <c r="P289" i="109"/>
  <c r="L68" i="113"/>
  <c r="N1206" i="112"/>
  <c r="P572" i="112"/>
  <c r="N3198" i="109"/>
  <c r="T168" i="109"/>
  <c r="P958" i="109"/>
  <c r="Y820" i="109"/>
  <c r="P3155" i="109"/>
  <c r="P4199" i="109"/>
  <c r="P3404" i="109"/>
  <c r="T1579" i="109"/>
  <c r="Q859" i="109"/>
  <c r="P3528" i="109"/>
  <c r="Q4249" i="109"/>
  <c r="U3099" i="109"/>
  <c r="P2414" i="109"/>
  <c r="S1227" i="109"/>
  <c r="O984" i="112"/>
  <c r="U4192" i="109"/>
  <c r="Q2307" i="112"/>
  <c r="X1677" i="109"/>
  <c r="Q752" i="109"/>
  <c r="P2205" i="112"/>
  <c r="Z2867" i="109"/>
  <c r="W959" i="109"/>
  <c r="P2367" i="109"/>
  <c r="N4078" i="109"/>
  <c r="U2648" i="109"/>
  <c r="N1882" i="112"/>
  <c r="L27" i="113"/>
  <c r="P1764" i="112"/>
  <c r="Y3857" i="109"/>
  <c r="R1488" i="109"/>
  <c r="R1339" i="112"/>
  <c r="J84" i="113"/>
  <c r="O325" i="112"/>
  <c r="Y893" i="109"/>
  <c r="T4153" i="109"/>
  <c r="O310" i="112"/>
  <c r="Q2654" i="112"/>
  <c r="Q2683" i="112"/>
  <c r="X2212" i="109"/>
  <c r="U2793" i="109"/>
  <c r="O3659" i="109"/>
  <c r="Y288" i="109"/>
  <c r="N1740" i="112"/>
  <c r="R1164" i="109"/>
  <c r="P1605" i="109"/>
  <c r="O2775" i="109"/>
  <c r="Q550" i="112"/>
  <c r="X3672" i="109"/>
  <c r="O2204" i="109"/>
  <c r="S3186" i="109"/>
  <c r="P1722" i="112"/>
  <c r="S3067" i="109"/>
  <c r="Q2407" i="112"/>
  <c r="P1711" i="112"/>
  <c r="Y4219" i="109"/>
  <c r="O3795" i="109"/>
  <c r="T2109" i="109"/>
  <c r="W168" i="109"/>
  <c r="Z1773" i="109"/>
  <c r="T927" i="109"/>
  <c r="P3718" i="109"/>
  <c r="V3309" i="109"/>
  <c r="J48" i="110"/>
  <c r="Y1582" i="109"/>
  <c r="X3736" i="109"/>
  <c r="U3760" i="109"/>
  <c r="T4240" i="109"/>
  <c r="Y1701" i="109"/>
  <c r="N2690" i="112"/>
  <c r="R2665" i="109"/>
  <c r="T1100" i="109"/>
  <c r="R109" i="110"/>
  <c r="Q153" i="109"/>
  <c r="O1229" i="109"/>
  <c r="V4231" i="109"/>
  <c r="T3004" i="109"/>
  <c r="O2108" i="112"/>
  <c r="S435" i="109"/>
  <c r="W4289" i="109"/>
  <c r="P1256" i="109"/>
  <c r="N255" i="109"/>
  <c r="N307" i="112"/>
  <c r="V1175" i="109"/>
  <c r="X574" i="109"/>
  <c r="O2220" i="109"/>
  <c r="Q811" i="112"/>
  <c r="R2019" i="109"/>
  <c r="P877" i="109"/>
  <c r="R4294" i="109"/>
  <c r="Y29" i="109"/>
  <c r="R4058" i="109"/>
  <c r="P1910" i="112"/>
  <c r="O1293" i="112"/>
  <c r="T1966" i="109"/>
  <c r="R1233" i="109"/>
  <c r="Q2140" i="112"/>
  <c r="N94" i="112"/>
  <c r="V1935" i="109"/>
  <c r="V4196" i="109"/>
  <c r="N57" i="110"/>
  <c r="N2340" i="112"/>
  <c r="U2333" i="109"/>
  <c r="R3862" i="109"/>
  <c r="U936" i="109"/>
  <c r="P1458" i="112"/>
  <c r="Y4042" i="109"/>
  <c r="Q60" i="112"/>
  <c r="V1682" i="109"/>
  <c r="Q1913" i="112"/>
  <c r="X4220" i="109"/>
  <c r="S4304" i="109"/>
  <c r="Q1182" i="112"/>
  <c r="R2812" i="109"/>
  <c r="W2408" i="109"/>
  <c r="Y3360" i="109"/>
  <c r="R1889" i="109"/>
  <c r="U4177" i="109"/>
  <c r="P2392" i="109"/>
  <c r="R3863" i="109"/>
  <c r="Y2100" i="109"/>
  <c r="Z352" i="109"/>
  <c r="V822" i="109"/>
  <c r="O883" i="109"/>
  <c r="O767" i="112"/>
  <c r="N2947" i="109"/>
  <c r="W2762" i="109"/>
  <c r="O2035" i="109"/>
  <c r="T1504" i="109"/>
  <c r="O1166" i="112"/>
  <c r="X1952" i="109"/>
  <c r="Q827" i="109"/>
  <c r="N771" i="112"/>
  <c r="M122" i="110"/>
  <c r="N3393" i="109"/>
  <c r="P2375" i="112"/>
  <c r="T3133" i="109"/>
  <c r="P61" i="109"/>
  <c r="R18" i="109"/>
  <c r="V1886" i="109"/>
  <c r="R1547" i="109"/>
  <c r="S1201" i="109"/>
  <c r="N978" i="109"/>
  <c r="N3418" i="109"/>
  <c r="O2025" i="112"/>
  <c r="S2315" i="109"/>
  <c r="V747" i="109"/>
  <c r="T3188" i="109"/>
  <c r="P971" i="109"/>
  <c r="O1931" i="109"/>
  <c r="R1699" i="109"/>
  <c r="S1277" i="109"/>
  <c r="Q2399" i="109"/>
  <c r="Q1842" i="109"/>
  <c r="U497" i="109"/>
  <c r="P2021" i="112"/>
  <c r="Z707" i="109"/>
  <c r="R1875" i="109"/>
  <c r="U3698" i="109"/>
  <c r="O2402" i="112"/>
  <c r="N1014" i="112"/>
  <c r="N2267" i="109"/>
  <c r="R460" i="109"/>
  <c r="T1633" i="109"/>
  <c r="Q2253" i="109"/>
  <c r="W1907" i="109"/>
  <c r="W4307" i="109"/>
  <c r="X429" i="109"/>
  <c r="T479" i="109"/>
  <c r="S1660" i="109"/>
  <c r="P2024" i="109"/>
  <c r="S1597" i="109"/>
  <c r="Z4373" i="109"/>
  <c r="N4254" i="109"/>
  <c r="T1289" i="109"/>
  <c r="Q4188" i="109"/>
  <c r="Q1494" i="109"/>
  <c r="P2800" i="109"/>
  <c r="U255" i="109"/>
  <c r="O1636" i="112"/>
  <c r="S787" i="109"/>
  <c r="W4210" i="109"/>
  <c r="N1937" i="112"/>
  <c r="M149" i="113"/>
  <c r="N2192" i="109"/>
  <c r="U180" i="110"/>
  <c r="O1668" i="112"/>
  <c r="T2461" i="109"/>
  <c r="P2700" i="112"/>
  <c r="N2695" i="109"/>
  <c r="N1997" i="112"/>
  <c r="Q2656" i="109"/>
  <c r="Q3427" i="109"/>
  <c r="W2054" i="109"/>
  <c r="O1160" i="112"/>
  <c r="Z1811" i="109"/>
  <c r="O697" i="112"/>
  <c r="W3759" i="109"/>
  <c r="P3375" i="109"/>
  <c r="O4232" i="109"/>
  <c r="O3371" i="109"/>
  <c r="R616" i="109"/>
  <c r="O3860" i="109"/>
  <c r="Q2328" i="109"/>
  <c r="Y1884" i="109"/>
  <c r="R528" i="109"/>
  <c r="P751" i="109"/>
  <c r="X849" i="109"/>
  <c r="R18" i="110"/>
  <c r="S3051" i="109"/>
  <c r="V626" i="109"/>
  <c r="N56" i="112"/>
  <c r="T3707" i="109"/>
  <c r="K165" i="113"/>
  <c r="S2399" i="109"/>
  <c r="W3744" i="109"/>
  <c r="J7" i="110"/>
  <c r="U3869" i="109"/>
  <c r="O920" i="109"/>
  <c r="Y1671" i="109"/>
  <c r="X621" i="109"/>
  <c r="Y2039" i="109"/>
  <c r="V1296" i="109"/>
  <c r="U893" i="109"/>
  <c r="Q849" i="109"/>
  <c r="N1205" i="112"/>
  <c r="T1278" i="109"/>
  <c r="P406" i="109"/>
  <c r="P127" i="112"/>
  <c r="N600" i="112"/>
  <c r="O4304" i="109"/>
  <c r="Z2907" i="109"/>
  <c r="O3710" i="109"/>
  <c r="X2600" i="109"/>
  <c r="Q1556" i="112"/>
  <c r="N324" i="112"/>
  <c r="Q1655" i="112"/>
  <c r="Q2182" i="112"/>
  <c r="O1710" i="109"/>
  <c r="Y2315" i="109"/>
  <c r="T3154" i="109"/>
  <c r="N2332" i="112"/>
  <c r="W745" i="109"/>
  <c r="T942" i="109"/>
  <c r="V2923" i="109"/>
  <c r="P2119" i="112"/>
  <c r="S4294" i="109"/>
  <c r="S1926" i="109"/>
  <c r="P1196" i="109"/>
  <c r="P359" i="112"/>
  <c r="U187" i="109"/>
  <c r="O2348" i="109"/>
  <c r="J17" i="113"/>
  <c r="Q2204" i="112"/>
  <c r="S4278" i="109"/>
  <c r="T746" i="109"/>
  <c r="R4137" i="109"/>
  <c r="Q2662" i="112"/>
  <c r="Q98" i="110"/>
  <c r="R1561" i="109"/>
  <c r="P1438" i="112"/>
  <c r="X1869" i="109"/>
  <c r="Z723" i="109"/>
  <c r="W3369" i="109"/>
  <c r="U142" i="109"/>
  <c r="V4200" i="109"/>
  <c r="R2332" i="109"/>
  <c r="Z2122" i="109"/>
  <c r="P2248" i="112"/>
  <c r="N325" i="112"/>
  <c r="O2623" i="112"/>
  <c r="X3718" i="109"/>
  <c r="J143" i="113"/>
  <c r="O121" i="110"/>
  <c r="X2411" i="109"/>
  <c r="P3368" i="109"/>
  <c r="J169" i="110"/>
  <c r="V3490" i="109"/>
  <c r="V2285" i="109"/>
  <c r="U866" i="109"/>
  <c r="T3760" i="109"/>
  <c r="P3373" i="109"/>
  <c r="O1169" i="109"/>
  <c r="N1312" i="109"/>
  <c r="O2551" i="112"/>
  <c r="W3184" i="109"/>
  <c r="S2847" i="109"/>
  <c r="N4119" i="109"/>
  <c r="Y3082" i="109"/>
  <c r="S2091" i="109"/>
  <c r="X870" i="109"/>
  <c r="O2225" i="109"/>
  <c r="L55" i="113"/>
  <c r="Q1360" i="109"/>
  <c r="N2704" i="112"/>
  <c r="Q46" i="112"/>
  <c r="R2613" i="109"/>
  <c r="N723" i="112"/>
  <c r="O2465" i="112"/>
  <c r="P4080" i="109"/>
  <c r="Z3267" i="109"/>
  <c r="R1388" i="109"/>
  <c r="N956" i="109"/>
  <c r="Q2463" i="112"/>
  <c r="R2728" i="112"/>
  <c r="X2776" i="109"/>
  <c r="P2370" i="112"/>
  <c r="R1738" i="109"/>
  <c r="T3366" i="109"/>
  <c r="P1038" i="112"/>
  <c r="X455" i="109"/>
  <c r="U3382" i="109"/>
  <c r="N215" i="109"/>
  <c r="T2326" i="109"/>
  <c r="P2048" i="109"/>
  <c r="W145" i="109"/>
  <c r="V1906" i="109"/>
  <c r="P595" i="109"/>
  <c r="U4256" i="109"/>
  <c r="X3479" i="109"/>
  <c r="Q2439" i="109"/>
  <c r="O2367" i="112"/>
  <c r="N4129" i="109"/>
  <c r="P1339" i="109"/>
  <c r="Q311" i="112"/>
  <c r="N949" i="109"/>
  <c r="P866" i="109"/>
  <c r="R638" i="109"/>
  <c r="O1690" i="109"/>
  <c r="P842" i="112"/>
  <c r="P3810" i="109"/>
  <c r="V1873" i="109"/>
  <c r="V624" i="109"/>
  <c r="Z1425" i="109"/>
  <c r="N15" i="109"/>
  <c r="Y622" i="109"/>
  <c r="W3121" i="109"/>
  <c r="R159" i="109"/>
  <c r="N2618" i="112"/>
  <c r="V26" i="109"/>
  <c r="Q2125" i="112"/>
  <c r="Y175" i="109"/>
  <c r="R602" i="109"/>
  <c r="O2751" i="109"/>
  <c r="V2779" i="109"/>
  <c r="P864" i="112"/>
  <c r="O2358" i="112"/>
  <c r="Q3480" i="109"/>
  <c r="S3105" i="109"/>
  <c r="X4129" i="109"/>
  <c r="W1008" i="109"/>
  <c r="Q970" i="112"/>
  <c r="N1365" i="109"/>
  <c r="R3036" i="109"/>
  <c r="R2657" i="109"/>
  <c r="M44" i="113"/>
  <c r="T868" i="109"/>
  <c r="R1352" i="109"/>
  <c r="N2661" i="112"/>
  <c r="X3794" i="109"/>
  <c r="Y66" i="109"/>
  <c r="Q1060" i="112"/>
  <c r="N272" i="109"/>
  <c r="Y161" i="109"/>
  <c r="Y135" i="109"/>
  <c r="U117" i="110"/>
  <c r="W1614" i="109"/>
  <c r="S915" i="109"/>
  <c r="M37" i="113"/>
  <c r="P2212" i="112"/>
  <c r="P54" i="110"/>
  <c r="N1422" i="112"/>
  <c r="R2955" i="109"/>
  <c r="Q410" i="112"/>
  <c r="N598" i="112"/>
  <c r="X769" i="109"/>
  <c r="T405" i="109"/>
  <c r="Z2533" i="109"/>
  <c r="S3888" i="109"/>
  <c r="N373" i="109"/>
  <c r="Y2308" i="109"/>
  <c r="N1940" i="109"/>
  <c r="O390" i="112"/>
  <c r="S202" i="109"/>
  <c r="Q3761" i="109"/>
  <c r="N2212" i="112"/>
  <c r="Q3463" i="109"/>
  <c r="S1653" i="109"/>
  <c r="T1709" i="109"/>
  <c r="Y530" i="109"/>
  <c r="S4241" i="109"/>
  <c r="L137" i="113"/>
  <c r="W3836" i="109"/>
  <c r="O232" i="112"/>
  <c r="J33" i="113"/>
  <c r="P859" i="109"/>
  <c r="U2277" i="109"/>
  <c r="Q3545" i="109"/>
  <c r="O4189" i="109"/>
  <c r="X1178" i="109"/>
  <c r="Q1867" i="112"/>
  <c r="O735" i="112"/>
  <c r="O1521" i="112"/>
  <c r="S1634" i="109"/>
  <c r="Q2845" i="109"/>
  <c r="R215" i="112"/>
  <c r="O118" i="110"/>
  <c r="R179" i="110"/>
  <c r="R2195" i="109"/>
  <c r="Q4243" i="109"/>
  <c r="P1676" i="109"/>
  <c r="N2483" i="112"/>
  <c r="O1013" i="109"/>
  <c r="W2259" i="109"/>
  <c r="P2422" i="112"/>
  <c r="Q1238" i="112"/>
  <c r="W3899" i="109"/>
  <c r="W3089" i="109"/>
  <c r="T1000" i="109"/>
  <c r="V2274" i="109"/>
  <c r="W579" i="109"/>
  <c r="R1972" i="109"/>
  <c r="O183" i="109"/>
  <c r="V116" i="109"/>
  <c r="X1106" i="109"/>
  <c r="W3770" i="109"/>
  <c r="O1922" i="112"/>
  <c r="N931" i="112"/>
  <c r="X3871" i="109"/>
  <c r="P3519" i="109"/>
  <c r="O1308" i="112"/>
  <c r="T3500" i="109"/>
  <c r="Q742" i="109"/>
  <c r="N87" i="109"/>
  <c r="L128" i="110"/>
  <c r="T2631" i="109"/>
  <c r="K140" i="110"/>
  <c r="O355" i="112"/>
  <c r="K120" i="113"/>
  <c r="R3371" i="109"/>
  <c r="O1461" i="112"/>
  <c r="T3896" i="109"/>
  <c r="Q2063" i="109"/>
  <c r="P2709" i="112"/>
  <c r="O1276" i="109"/>
  <c r="O2581" i="112"/>
  <c r="U3726" i="109"/>
  <c r="U793" i="109"/>
  <c r="S2706" i="109"/>
  <c r="V1229" i="109"/>
  <c r="T3435" i="109"/>
  <c r="U1491" i="109"/>
  <c r="X13" i="109"/>
  <c r="X267" i="109"/>
  <c r="R3480" i="109"/>
  <c r="V1897" i="109"/>
  <c r="U2659" i="109"/>
  <c r="T2937" i="109"/>
  <c r="T784" i="109"/>
  <c r="S1267" i="109"/>
  <c r="V2773" i="109"/>
  <c r="T137" i="109"/>
  <c r="P3196" i="109"/>
  <c r="N745" i="109"/>
  <c r="U1965" i="109"/>
  <c r="S3347" i="109"/>
  <c r="V4253" i="109"/>
  <c r="Y1011" i="109"/>
  <c r="Q909" i="109"/>
  <c r="S633" i="109"/>
  <c r="N2599" i="112"/>
  <c r="Q89" i="110"/>
  <c r="X3338" i="109"/>
  <c r="T170" i="110"/>
  <c r="P3930" i="109"/>
  <c r="V1218" i="109"/>
  <c r="O551" i="109"/>
  <c r="U1834" i="109"/>
  <c r="U2767" i="109"/>
  <c r="W1365" i="109"/>
  <c r="W269" i="109"/>
  <c r="T2277" i="109"/>
  <c r="R3176" i="109"/>
  <c r="Y2333" i="109"/>
  <c r="P503" i="112"/>
  <c r="X4241" i="109"/>
  <c r="W1146" i="109"/>
  <c r="V185" i="109"/>
  <c r="W2422" i="109"/>
  <c r="M70" i="110"/>
  <c r="O1079" i="112"/>
  <c r="N1316" i="112"/>
  <c r="V816" i="109"/>
  <c r="N1869" i="112"/>
  <c r="R1273" i="109"/>
  <c r="Q140" i="110"/>
  <c r="Q2552" i="112"/>
  <c r="N1920" i="109"/>
  <c r="N1755" i="112"/>
  <c r="T2306" i="109"/>
  <c r="N2255" i="112"/>
  <c r="R3536" i="109"/>
  <c r="R1336" i="112"/>
  <c r="P2297" i="109"/>
  <c r="N4245" i="109"/>
  <c r="N2595" i="112"/>
  <c r="N1989" i="112"/>
  <c r="S2591" i="109"/>
  <c r="R1590" i="109"/>
  <c r="O1926" i="112"/>
  <c r="X2428" i="109"/>
  <c r="N1301" i="112"/>
  <c r="N2393" i="112"/>
  <c r="O2387" i="112"/>
  <c r="M82" i="113"/>
  <c r="Q2355" i="112"/>
  <c r="Y4213" i="109"/>
  <c r="X3115" i="109"/>
  <c r="O1972" i="112"/>
  <c r="O1276" i="112"/>
  <c r="Q2173" i="112"/>
  <c r="P2105" i="112"/>
  <c r="T1384" i="109"/>
  <c r="Q2161" i="112"/>
  <c r="N2421" i="109"/>
  <c r="Q422" i="109"/>
  <c r="W1480" i="109"/>
  <c r="N1708" i="112"/>
  <c r="O2369" i="109"/>
  <c r="P1479" i="112"/>
  <c r="N1322" i="112"/>
  <c r="O1224" i="109"/>
  <c r="P2594" i="112"/>
  <c r="R4181" i="109"/>
  <c r="Q2973" i="109"/>
  <c r="Y234" i="109"/>
  <c r="O1186" i="112"/>
  <c r="O323" i="112"/>
  <c r="Q3829" i="109"/>
  <c r="R2238" i="109"/>
  <c r="P1476" i="109"/>
  <c r="N1271" i="112"/>
  <c r="J163" i="113"/>
  <c r="N1111" i="109"/>
  <c r="P3760" i="109"/>
  <c r="O1918" i="109"/>
  <c r="K115" i="113"/>
  <c r="O626" i="112"/>
  <c r="Y2649" i="109"/>
  <c r="X3005" i="109"/>
  <c r="S155" i="110"/>
  <c r="R220" i="109"/>
  <c r="N478" i="112"/>
  <c r="T3717" i="109"/>
  <c r="P935" i="112"/>
  <c r="Y2299" i="109"/>
  <c r="T1845" i="109"/>
  <c r="M78" i="110"/>
  <c r="O1692" i="112"/>
  <c r="Y1178" i="109"/>
  <c r="R2280" i="109"/>
  <c r="S2926" i="109"/>
  <c r="U1494" i="109"/>
  <c r="N1221" i="112"/>
  <c r="Q2705" i="112"/>
  <c r="O2332" i="112"/>
  <c r="Q4088" i="109"/>
  <c r="Q1452" i="112"/>
  <c r="Q1378" i="109"/>
  <c r="R4027" i="109"/>
  <c r="K77" i="110"/>
  <c r="P1563" i="112"/>
  <c r="Y3068" i="109"/>
  <c r="Y811" i="109"/>
  <c r="Q2639" i="112"/>
  <c r="M128" i="113"/>
  <c r="P2632" i="112"/>
  <c r="P401" i="112"/>
  <c r="P785" i="112"/>
  <c r="P2236" i="112"/>
  <c r="P2147" i="112"/>
  <c r="P405" i="112"/>
  <c r="S87" i="110"/>
  <c r="N2062" i="109"/>
  <c r="R557" i="109"/>
  <c r="X3805" i="109"/>
  <c r="X1875" i="109"/>
  <c r="P228" i="109"/>
  <c r="N1850" i="112"/>
  <c r="R3398" i="109"/>
  <c r="T1302" i="109"/>
  <c r="P730" i="112"/>
  <c r="Q2158" i="112"/>
  <c r="U3347" i="109"/>
  <c r="O157" i="110"/>
  <c r="M119" i="113"/>
  <c r="N1669" i="112"/>
  <c r="J11" i="110"/>
  <c r="Q2327" i="112"/>
  <c r="O2610" i="109"/>
  <c r="R293" i="109"/>
  <c r="T1942" i="109"/>
  <c r="P3817" i="109"/>
  <c r="N1022" i="109"/>
  <c r="Y812" i="109"/>
  <c r="Z2523" i="109"/>
  <c r="W2827" i="109"/>
  <c r="V870" i="109"/>
  <c r="X3535" i="109"/>
  <c r="R2253" i="109"/>
  <c r="S2029" i="109"/>
  <c r="R88" i="109"/>
  <c r="L157" i="113"/>
  <c r="X1904" i="109"/>
  <c r="Y3331" i="109"/>
  <c r="L117" i="113"/>
  <c r="V1020" i="109"/>
  <c r="S554" i="109"/>
  <c r="N4170" i="109"/>
  <c r="V431" i="109"/>
  <c r="K25" i="110"/>
  <c r="U4148" i="109"/>
  <c r="W2226" i="109"/>
  <c r="V110" i="109"/>
  <c r="V899" i="109"/>
  <c r="O1637" i="112"/>
  <c r="W4241" i="109"/>
  <c r="O4299" i="109"/>
  <c r="R2259" i="112"/>
  <c r="P2350" i="112"/>
  <c r="U658" i="109"/>
  <c r="Q69" i="110"/>
  <c r="J167" i="113"/>
  <c r="O2552" i="112"/>
  <c r="Q260" i="112"/>
  <c r="L19" i="113"/>
  <c r="W4058" i="109"/>
  <c r="L102" i="113"/>
  <c r="M65" i="113"/>
  <c r="S3936" i="109"/>
  <c r="P2006" i="112"/>
  <c r="Q2608" i="112"/>
  <c r="Q1757" i="112"/>
  <c r="P167" i="110"/>
  <c r="J122" i="110"/>
  <c r="P1613" i="112"/>
  <c r="Q1695" i="112"/>
  <c r="K45" i="113"/>
  <c r="R2719" i="112"/>
  <c r="S3066" i="109"/>
  <c r="Q306" i="112"/>
  <c r="O2401" i="112"/>
  <c r="N1006" i="112"/>
  <c r="R1354" i="112"/>
  <c r="Y3099" i="109"/>
  <c r="V913" i="109"/>
  <c r="N2227" i="112"/>
  <c r="Q4105" i="109"/>
  <c r="Q1966" i="112"/>
  <c r="P233" i="112"/>
  <c r="V1108" i="109"/>
  <c r="V1616" i="109"/>
  <c r="W3355" i="109"/>
  <c r="K4" i="110"/>
  <c r="Q1428" i="112"/>
  <c r="N2309" i="112"/>
  <c r="Q4279" i="109"/>
  <c r="Q1641" i="112"/>
  <c r="S2968" i="109"/>
  <c r="O4072" i="109"/>
  <c r="K110" i="110"/>
  <c r="O1923" i="109"/>
  <c r="Q1212" i="109"/>
  <c r="O1297" i="109"/>
  <c r="Q1151" i="109"/>
  <c r="Q4206" i="109"/>
  <c r="O512" i="112"/>
  <c r="P1620" i="109"/>
  <c r="Z2849" i="109"/>
  <c r="Q2646" i="112"/>
  <c r="Q2690" i="112"/>
  <c r="W4122" i="109"/>
  <c r="O2346" i="112"/>
  <c r="S2198" i="109"/>
  <c r="M13" i="113"/>
  <c r="O2331" i="109"/>
  <c r="O2423" i="112"/>
  <c r="T176" i="110"/>
  <c r="W135" i="109"/>
  <c r="O2309" i="112"/>
  <c r="S70" i="109"/>
  <c r="N780" i="109"/>
  <c r="N1757" i="112"/>
  <c r="X76" i="109"/>
  <c r="U4062" i="109"/>
  <c r="Q47" i="110"/>
  <c r="Q2364" i="112"/>
  <c r="Q1843" i="112"/>
  <c r="J165" i="110"/>
  <c r="Q66" i="110"/>
  <c r="Q1191" i="112"/>
  <c r="X2579" i="109"/>
  <c r="Q1249" i="109"/>
  <c r="M47" i="110"/>
  <c r="O2534" i="112"/>
  <c r="Q3289" i="109"/>
  <c r="P2167" i="112"/>
  <c r="T775" i="109"/>
  <c r="X2021" i="109"/>
  <c r="O285" i="109"/>
  <c r="P71" i="112"/>
  <c r="U1278" i="109"/>
  <c r="S159" i="110"/>
  <c r="P2599" i="112"/>
  <c r="Q3869" i="109"/>
  <c r="O2226" i="109"/>
  <c r="Q389" i="109"/>
  <c r="Q2101" i="109"/>
  <c r="O149" i="110"/>
  <c r="S392" i="109"/>
  <c r="S2936" i="109"/>
  <c r="U766" i="109"/>
  <c r="O2109" i="112"/>
  <c r="S4231" i="109"/>
  <c r="R3918" i="109"/>
  <c r="N546" i="112"/>
  <c r="U579" i="109"/>
  <c r="O140" i="110"/>
  <c r="Z3623" i="109"/>
  <c r="Q1205" i="109"/>
  <c r="Q1835" i="109"/>
  <c r="U167" i="109"/>
  <c r="N3516" i="109"/>
  <c r="Q2226" i="109"/>
  <c r="O1237" i="109"/>
  <c r="O2709" i="112"/>
  <c r="U36" i="110"/>
  <c r="Q1598" i="109"/>
  <c r="V535" i="109"/>
  <c r="V2093" i="109"/>
  <c r="O2441" i="109"/>
  <c r="Z3621" i="109"/>
  <c r="Q3042" i="109"/>
  <c r="R2718" i="109"/>
  <c r="Q1484" i="109"/>
  <c r="S1179" i="109"/>
  <c r="U4037" i="109"/>
  <c r="X620" i="109"/>
  <c r="P2198" i="112"/>
  <c r="R2316" i="109"/>
  <c r="V1300" i="109"/>
  <c r="O1925" i="109"/>
  <c r="X1678" i="109"/>
  <c r="O551" i="112"/>
  <c r="W238" i="109"/>
  <c r="L76" i="110"/>
  <c r="Q2177" i="112"/>
  <c r="T733" i="109"/>
  <c r="P4220" i="109"/>
  <c r="P2161" i="112"/>
  <c r="X4174" i="109"/>
  <c r="P2069" i="109"/>
  <c r="N1622" i="112"/>
  <c r="L134" i="110"/>
  <c r="X1963" i="109"/>
  <c r="P3123" i="109"/>
  <c r="S753" i="109"/>
  <c r="N1861" i="112"/>
  <c r="Z1027" i="109"/>
  <c r="T4046" i="109"/>
  <c r="V2593" i="109"/>
  <c r="O2570" i="112"/>
  <c r="P471" i="112"/>
  <c r="Q2386" i="109"/>
  <c r="V499" i="109"/>
  <c r="P2322" i="109"/>
  <c r="P3067" i="109"/>
  <c r="N1929" i="109"/>
  <c r="M139" i="113"/>
  <c r="O4244" i="109"/>
  <c r="P247" i="109"/>
  <c r="N2086" i="109"/>
  <c r="P733" i="112"/>
  <c r="X1725" i="109"/>
  <c r="N1652" i="109"/>
  <c r="W1295" i="109"/>
  <c r="U875" i="109"/>
  <c r="Y2116" i="109"/>
  <c r="T1473" i="109"/>
  <c r="Q3834" i="109"/>
  <c r="P1042" i="112"/>
  <c r="W2648" i="109"/>
  <c r="N617" i="109"/>
  <c r="R2461" i="109"/>
  <c r="S890" i="109"/>
  <c r="O2738" i="109"/>
  <c r="R2388" i="109"/>
  <c r="P4284" i="109"/>
  <c r="S4190" i="109"/>
  <c r="S3939" i="109"/>
  <c r="U3434" i="109"/>
  <c r="P2457" i="112"/>
  <c r="N755" i="112"/>
  <c r="V469" i="109"/>
  <c r="Z355" i="109"/>
  <c r="O733" i="109"/>
  <c r="Q648" i="109"/>
  <c r="S170" i="109"/>
  <c r="N42" i="109"/>
  <c r="N2477" i="109"/>
  <c r="T3778" i="109"/>
  <c r="T1133" i="109"/>
  <c r="P1389" i="112"/>
  <c r="R1930" i="109"/>
  <c r="P4268" i="109"/>
  <c r="W1498" i="109"/>
  <c r="U1854" i="109"/>
  <c r="V2623" i="109"/>
  <c r="Q3136" i="109"/>
  <c r="N2981" i="109"/>
  <c r="P4025" i="109"/>
  <c r="O951" i="109"/>
  <c r="P1627" i="112"/>
  <c r="Q434" i="109"/>
  <c r="X4094" i="109"/>
  <c r="W1127" i="109"/>
  <c r="T3100" i="109"/>
  <c r="V902" i="109"/>
  <c r="N3743" i="109"/>
  <c r="R2570" i="109"/>
  <c r="O3530" i="109"/>
  <c r="Y451" i="109"/>
  <c r="Y908" i="109"/>
  <c r="Q3916" i="109"/>
  <c r="N868" i="112"/>
  <c r="S283" i="109"/>
  <c r="O2596" i="112"/>
  <c r="N1379" i="109"/>
  <c r="V3204" i="109"/>
  <c r="N1491" i="109"/>
  <c r="P2176" i="112"/>
  <c r="P1896" i="112"/>
  <c r="Q545" i="109"/>
  <c r="O768" i="112"/>
  <c r="Q734" i="112"/>
  <c r="Q1407" i="112"/>
  <c r="O1550" i="112"/>
  <c r="R954" i="109"/>
  <c r="V3862" i="109"/>
  <c r="M100" i="113"/>
  <c r="O535" i="109"/>
  <c r="V183" i="109"/>
  <c r="U3668" i="109"/>
  <c r="J50" i="113"/>
  <c r="P1702" i="112"/>
  <c r="N28" i="110"/>
  <c r="Z3268" i="109"/>
  <c r="P4241" i="109"/>
  <c r="P626" i="112"/>
  <c r="V838" i="109"/>
  <c r="O1786" i="112"/>
  <c r="P79" i="110"/>
  <c r="T3753" i="109"/>
  <c r="R1014" i="109"/>
  <c r="N1540" i="112"/>
  <c r="S3532" i="109"/>
  <c r="Q2164" i="112"/>
  <c r="O1518" i="109"/>
  <c r="P2391" i="112"/>
  <c r="O2013" i="112"/>
  <c r="N1902" i="112"/>
  <c r="R1589" i="112"/>
  <c r="Y3382" i="109"/>
  <c r="P2658" i="112"/>
  <c r="Q2657" i="112"/>
  <c r="N857" i="109"/>
  <c r="S2422" i="109"/>
  <c r="U2694" i="109"/>
  <c r="V4238" i="109"/>
  <c r="P3853" i="109"/>
  <c r="U94" i="109"/>
  <c r="X1687" i="109"/>
  <c r="Q2330" i="109"/>
  <c r="X2261" i="109"/>
  <c r="J118" i="110"/>
  <c r="R3159" i="109"/>
  <c r="O1494" i="112"/>
  <c r="Y3769" i="109"/>
  <c r="Q2633" i="109"/>
  <c r="V267" i="109"/>
  <c r="W956" i="109"/>
  <c r="Q1982" i="112"/>
  <c r="R1611" i="112"/>
  <c r="Q1205" i="112"/>
  <c r="R2516" i="112"/>
  <c r="O3132" i="109"/>
  <c r="T3117" i="109"/>
  <c r="O4284" i="109"/>
  <c r="O1004" i="112"/>
  <c r="Q3523" i="109"/>
  <c r="Y1581" i="109"/>
  <c r="U4084" i="109"/>
  <c r="Q1793" i="112"/>
  <c r="W542" i="109"/>
  <c r="O2657" i="109"/>
  <c r="N152" i="110"/>
  <c r="W142" i="109"/>
  <c r="T3375" i="109"/>
  <c r="Q899" i="109"/>
  <c r="Q2988" i="109"/>
  <c r="P1930" i="109"/>
  <c r="N1308" i="112"/>
  <c r="N1025" i="112"/>
  <c r="R195" i="109"/>
  <c r="S1217" i="109"/>
  <c r="U1231" i="109"/>
  <c r="N2594" i="112"/>
  <c r="Y1188" i="109"/>
  <c r="S3527" i="109"/>
  <c r="Q949" i="112"/>
  <c r="Q3859" i="109"/>
  <c r="Q3906" i="109"/>
  <c r="Z2521" i="109"/>
  <c r="U1991" i="109"/>
  <c r="Q2262" i="109"/>
  <c r="O1476" i="109"/>
  <c r="R205" i="109"/>
  <c r="V2419" i="109"/>
  <c r="P2163" i="112"/>
  <c r="S2226" i="109"/>
  <c r="O4098" i="109"/>
  <c r="V910" i="109"/>
  <c r="N942" i="109"/>
  <c r="P2097" i="112"/>
  <c r="T2452" i="109"/>
  <c r="W1148" i="109"/>
  <c r="S3433" i="109"/>
  <c r="M124" i="110"/>
  <c r="W951" i="109"/>
  <c r="X757" i="109"/>
  <c r="V834" i="109"/>
  <c r="O2784" i="109"/>
  <c r="O3842" i="109"/>
  <c r="W2803" i="109"/>
  <c r="P836" i="112"/>
  <c r="V1933" i="109"/>
  <c r="N1202" i="112"/>
  <c r="S552" i="109"/>
  <c r="W2816" i="109"/>
  <c r="N176" i="109"/>
  <c r="Q152" i="110"/>
  <c r="O1618" i="112"/>
  <c r="M58" i="113"/>
  <c r="U646" i="109"/>
  <c r="S1570" i="109"/>
  <c r="U9" i="109"/>
  <c r="O1610" i="109"/>
  <c r="O2651" i="109"/>
  <c r="O28" i="112"/>
  <c r="T4259" i="109"/>
  <c r="Q141" i="109"/>
  <c r="Y3199" i="109"/>
  <c r="O3187" i="109"/>
  <c r="O145" i="110"/>
  <c r="Q1189" i="112"/>
  <c r="Q1670" i="112"/>
  <c r="K63" i="110"/>
  <c r="U153" i="110"/>
  <c r="Q2478" i="112"/>
  <c r="T2727" i="109"/>
  <c r="Q340" i="112"/>
  <c r="O2118" i="112"/>
  <c r="O3154" i="109"/>
  <c r="P2552" i="112"/>
  <c r="U4185" i="109"/>
  <c r="P3124" i="109"/>
  <c r="Q1415" i="112"/>
  <c r="N999" i="112"/>
  <c r="R61" i="109"/>
  <c r="T4276" i="109"/>
  <c r="N1535" i="112"/>
  <c r="O1503" i="112"/>
  <c r="V2982" i="109"/>
  <c r="P1569" i="109"/>
  <c r="V162" i="109"/>
  <c r="U1474" i="109"/>
  <c r="Q1018" i="109"/>
  <c r="V921" i="109"/>
  <c r="N2331" i="112"/>
  <c r="P3386" i="109"/>
  <c r="X3351" i="109"/>
  <c r="P1006" i="109"/>
  <c r="R119" i="109"/>
  <c r="O110" i="110"/>
  <c r="S2026" i="109"/>
  <c r="T104" i="109"/>
  <c r="Q2347" i="112"/>
  <c r="R288" i="109"/>
  <c r="W2811" i="109"/>
  <c r="O3868" i="109"/>
  <c r="Q448" i="109"/>
  <c r="N799" i="109"/>
  <c r="N2310" i="112"/>
  <c r="P961" i="112"/>
  <c r="O1238" i="112"/>
  <c r="Q1116" i="109"/>
  <c r="S3541" i="109"/>
  <c r="W498" i="109"/>
  <c r="W1489" i="109"/>
  <c r="P1324" i="112"/>
  <c r="Y1633" i="109"/>
  <c r="X988" i="109"/>
  <c r="Y495" i="109"/>
  <c r="S1629" i="109"/>
  <c r="W2012" i="109"/>
  <c r="S2769" i="109"/>
  <c r="T3570" i="109"/>
  <c r="X2953" i="109"/>
  <c r="P3121" i="109"/>
  <c r="Q3668" i="109"/>
  <c r="Y1655" i="109"/>
  <c r="O405" i="112"/>
  <c r="T3380" i="109"/>
  <c r="P994" i="109"/>
  <c r="Q451" i="109"/>
  <c r="V3566" i="109"/>
  <c r="N1191" i="112"/>
  <c r="Y1509" i="109"/>
  <c r="O1706" i="109"/>
  <c r="P1674" i="112"/>
  <c r="W3390" i="109"/>
  <c r="Y4101" i="109"/>
  <c r="X2" i="109"/>
  <c r="Y1155" i="109"/>
  <c r="N139" i="112"/>
  <c r="P148" i="109"/>
  <c r="Q1607" i="109"/>
  <c r="P3381" i="109"/>
  <c r="U2028" i="109"/>
  <c r="Y1528" i="109"/>
  <c r="Q1930" i="109"/>
  <c r="S2400" i="109"/>
  <c r="O2284" i="109"/>
  <c r="P1300" i="109"/>
  <c r="X1111" i="109"/>
  <c r="R1934" i="109"/>
  <c r="Q1899" i="112"/>
  <c r="Q797" i="109"/>
  <c r="N2563" i="112"/>
  <c r="U31" i="110"/>
  <c r="Q1503" i="109"/>
  <c r="Q3684" i="109"/>
  <c r="R3293" i="109"/>
  <c r="P2191" i="112"/>
  <c r="U3551" i="109"/>
  <c r="O1847" i="112"/>
  <c r="Q3365" i="109"/>
  <c r="O1540" i="112"/>
  <c r="W1318" i="109"/>
  <c r="R4247" i="109"/>
  <c r="Q2586" i="112"/>
  <c r="L46" i="113"/>
  <c r="O2456" i="109"/>
  <c r="R3313" i="109"/>
  <c r="Y4177" i="109"/>
  <c r="N1532" i="112"/>
  <c r="Q2456" i="112"/>
  <c r="W2307" i="109"/>
  <c r="N1048" i="112"/>
  <c r="O2540" i="112"/>
  <c r="Q2648" i="112"/>
  <c r="U752" i="109"/>
  <c r="Q2626" i="109"/>
  <c r="N2346" i="112"/>
  <c r="O1539" i="109"/>
  <c r="O1239" i="112"/>
  <c r="Q2686" i="112"/>
  <c r="N2235" i="112"/>
  <c r="Y3696" i="109"/>
  <c r="P1973" i="112"/>
  <c r="K164" i="110"/>
  <c r="T3556" i="109"/>
  <c r="Q1977" i="112"/>
  <c r="Q1734" i="109"/>
  <c r="O968" i="112"/>
  <c r="M111" i="113"/>
  <c r="T3860" i="109"/>
  <c r="N1991" i="112"/>
  <c r="Q787" i="112"/>
  <c r="T2210" i="109"/>
  <c r="J173" i="113"/>
  <c r="W2823" i="109"/>
  <c r="P276" i="112"/>
  <c r="P1892" i="112"/>
  <c r="P602" i="112"/>
  <c r="N1551" i="112"/>
  <c r="U3126" i="109"/>
  <c r="N2583" i="112"/>
  <c r="N370" i="112"/>
  <c r="N2206" i="112"/>
  <c r="N75" i="112"/>
  <c r="N323" i="112"/>
  <c r="S1140" i="109"/>
  <c r="N274" i="112"/>
  <c r="N98" i="109"/>
  <c r="S293" i="109"/>
  <c r="U1593" i="109"/>
  <c r="Y4065" i="109"/>
  <c r="L56" i="110"/>
  <c r="Y3488" i="109"/>
  <c r="S79" i="110"/>
  <c r="T3158" i="109"/>
  <c r="O2372" i="112"/>
  <c r="U552" i="109"/>
  <c r="O1489" i="112"/>
  <c r="X1647" i="109"/>
  <c r="R2501" i="112"/>
  <c r="U1902" i="109"/>
  <c r="V2026" i="109"/>
  <c r="Q1850" i="112"/>
  <c r="Q1015" i="109"/>
  <c r="Z3627" i="109"/>
  <c r="Z4379" i="109"/>
  <c r="P902" i="109"/>
  <c r="S4244" i="109"/>
  <c r="V2308" i="109"/>
  <c r="N3417" i="109"/>
  <c r="M103" i="110"/>
  <c r="P1895" i="112"/>
  <c r="S157" i="110"/>
  <c r="O2342" i="112"/>
  <c r="U3294" i="109"/>
  <c r="W4135" i="109"/>
  <c r="W22" i="109"/>
  <c r="T3124" i="109"/>
  <c r="Y2297" i="109"/>
  <c r="O115" i="112"/>
  <c r="O1554" i="109"/>
  <c r="U123" i="110"/>
  <c r="J154" i="113"/>
  <c r="R2486" i="112"/>
  <c r="P1497" i="112"/>
  <c r="W1236" i="109"/>
  <c r="Q406" i="112"/>
  <c r="Z3594" i="109"/>
  <c r="O3671" i="109"/>
  <c r="S3344" i="109"/>
  <c r="U3139" i="109"/>
  <c r="Q158" i="112"/>
  <c r="N1521" i="112"/>
  <c r="N2369" i="112"/>
  <c r="N1200" i="112"/>
  <c r="V3786" i="109"/>
  <c r="S2111" i="109"/>
  <c r="X2808" i="109"/>
  <c r="P509" i="109"/>
  <c r="V2618" i="109"/>
  <c r="J75" i="113"/>
  <c r="O395" i="112"/>
  <c r="T1287" i="109"/>
  <c r="W1855" i="109"/>
  <c r="V3123" i="109"/>
  <c r="R3369" i="109"/>
  <c r="Q51" i="110"/>
  <c r="T3206" i="109"/>
  <c r="Q2723" i="109"/>
  <c r="K16" i="113"/>
  <c r="N1334" i="112"/>
  <c r="U808" i="109"/>
  <c r="Y794" i="109"/>
  <c r="M63" i="113"/>
  <c r="N3747" i="109"/>
  <c r="Q1357" i="109"/>
  <c r="O2400" i="112"/>
  <c r="X1643" i="109"/>
  <c r="O168" i="109"/>
  <c r="N104" i="110"/>
  <c r="N4177" i="109"/>
  <c r="O1997" i="112"/>
  <c r="Q520" i="112"/>
  <c r="Q382" i="112"/>
  <c r="N1930" i="112"/>
  <c r="W3489" i="109"/>
  <c r="Q2308" i="112"/>
  <c r="R3440" i="109"/>
  <c r="S2457" i="109"/>
  <c r="W2304" i="109"/>
  <c r="Q191" i="109"/>
  <c r="Y23" i="109"/>
  <c r="N3803" i="109"/>
  <c r="S1477" i="109"/>
  <c r="U887" i="109"/>
  <c r="X1333" i="109"/>
  <c r="N2707" i="112"/>
  <c r="X4273" i="109"/>
  <c r="N2633" i="109"/>
  <c r="Q1763" i="112"/>
  <c r="Q1485" i="109"/>
  <c r="W1637" i="109"/>
  <c r="Q84" i="110"/>
  <c r="K104" i="113"/>
  <c r="N2679" i="109"/>
  <c r="W1005" i="109"/>
  <c r="N1872" i="109"/>
  <c r="O2744" i="109"/>
  <c r="R847" i="109"/>
  <c r="P3851" i="109"/>
  <c r="S882" i="109"/>
  <c r="R1141" i="112"/>
  <c r="N1097" i="112"/>
  <c r="N4187" i="109"/>
  <c r="P370" i="109"/>
  <c r="S511" i="109"/>
  <c r="M95" i="110"/>
  <c r="Q2216" i="112"/>
  <c r="O3157" i="109"/>
  <c r="U3392" i="109"/>
  <c r="R3525" i="109"/>
  <c r="N3372" i="109"/>
  <c r="Y2798" i="109"/>
  <c r="L69" i="110"/>
  <c r="P327" i="112"/>
  <c r="U369" i="109"/>
  <c r="R2726" i="112"/>
  <c r="L96" i="113"/>
  <c r="Q1554" i="109"/>
  <c r="Q1931" i="112"/>
  <c r="T3708" i="109"/>
  <c r="Q147" i="112"/>
  <c r="P2110" i="109"/>
  <c r="N3703" i="109"/>
  <c r="Z1812" i="109"/>
  <c r="Y1967" i="109"/>
  <c r="W4164" i="109"/>
  <c r="U3676" i="109"/>
  <c r="T124" i="110"/>
  <c r="U1485" i="109"/>
  <c r="S16" i="109"/>
  <c r="Y891" i="109"/>
  <c r="O1531" i="112"/>
  <c r="P397" i="109"/>
  <c r="Q2402" i="112"/>
  <c r="P1992" i="112"/>
  <c r="W2569" i="109"/>
  <c r="O1680" i="109"/>
  <c r="O1360" i="109"/>
  <c r="Z2918" i="109"/>
  <c r="V145" i="109"/>
  <c r="S204" i="109"/>
  <c r="U524" i="109"/>
  <c r="K150" i="113"/>
  <c r="V2064" i="109"/>
  <c r="N881" i="109"/>
  <c r="W780" i="109"/>
  <c r="T585" i="109"/>
  <c r="X788" i="109"/>
  <c r="L57" i="113"/>
  <c r="P2597" i="112"/>
  <c r="O651" i="109"/>
  <c r="N995" i="112"/>
  <c r="Q2601" i="112"/>
  <c r="N900" i="109"/>
  <c r="T2559" i="109"/>
  <c r="O404" i="109"/>
  <c r="V892" i="109"/>
  <c r="S1626" i="109"/>
  <c r="N2331" i="109"/>
  <c r="V1509" i="109"/>
  <c r="L35" i="113"/>
  <c r="N131" i="110"/>
  <c r="U1220" i="109"/>
  <c r="N619" i="109"/>
  <c r="O138" i="109"/>
  <c r="Y774" i="109"/>
  <c r="P3418" i="109"/>
  <c r="V3790" i="109"/>
  <c r="T2941" i="109"/>
  <c r="P2298" i="109"/>
  <c r="R1606" i="109"/>
  <c r="X470" i="109"/>
  <c r="R534" i="109"/>
  <c r="Y1176" i="109"/>
  <c r="R1713" i="109"/>
  <c r="O3467" i="109"/>
  <c r="U3782" i="109"/>
  <c r="W3161" i="109"/>
  <c r="N1846" i="112"/>
  <c r="Y922" i="109"/>
  <c r="X916" i="109"/>
  <c r="O3451" i="109"/>
  <c r="O1013" i="112"/>
  <c r="Q956" i="109"/>
  <c r="Y3658" i="109"/>
  <c r="N2444" i="109"/>
  <c r="U4145" i="109"/>
  <c r="O974" i="112"/>
  <c r="W372" i="109"/>
  <c r="Q468" i="112"/>
  <c r="O888" i="109"/>
  <c r="Y3386" i="109"/>
  <c r="O2212" i="109"/>
  <c r="S533" i="109"/>
  <c r="R1594" i="112"/>
  <c r="O208" i="109"/>
  <c r="O540" i="112"/>
  <c r="Y1944" i="109"/>
  <c r="K73" i="113"/>
  <c r="Q1497" i="109"/>
  <c r="Q1880" i="112"/>
  <c r="Q1643" i="112"/>
  <c r="N3657" i="109"/>
  <c r="O1690" i="112"/>
  <c r="V3565" i="109"/>
  <c r="N2752" i="109"/>
  <c r="X441" i="109"/>
  <c r="V3502" i="109"/>
  <c r="T4077" i="109"/>
  <c r="S3455" i="109"/>
  <c r="N3330" i="109"/>
  <c r="X1161" i="109"/>
  <c r="T403" i="109"/>
  <c r="Y201" i="109"/>
  <c r="P2229" i="112"/>
  <c r="V1575" i="109"/>
  <c r="K114" i="110"/>
  <c r="Q3296" i="109"/>
  <c r="Q1305" i="112"/>
  <c r="X826" i="109"/>
  <c r="N159" i="112"/>
  <c r="O1969" i="112"/>
  <c r="T232" i="109"/>
  <c r="Q357" i="112"/>
  <c r="X1102" i="109"/>
  <c r="K148" i="110"/>
  <c r="T3933" i="109"/>
  <c r="V4250" i="109"/>
  <c r="R4218" i="109"/>
  <c r="P1314" i="112"/>
  <c r="N2388" i="112"/>
  <c r="Q1508" i="112"/>
  <c r="R2097" i="109"/>
  <c r="R1146" i="112"/>
  <c r="N1047" i="112"/>
  <c r="P1455" i="112"/>
  <c r="U3428" i="109"/>
  <c r="P2139" i="112"/>
  <c r="X608" i="109"/>
  <c r="V2637" i="109"/>
  <c r="R200" i="112"/>
  <c r="X2937" i="109"/>
  <c r="S3537" i="109"/>
  <c r="S3145" i="109"/>
  <c r="T2922" i="109"/>
  <c r="S4196" i="109"/>
  <c r="M74" i="110"/>
  <c r="N1705" i="109"/>
  <c r="P2379" i="112"/>
  <c r="V3343" i="109"/>
  <c r="S593" i="109"/>
  <c r="P2392" i="112"/>
  <c r="N624" i="112"/>
  <c r="Q181" i="110"/>
  <c r="K43" i="110"/>
  <c r="Q156" i="112"/>
  <c r="K39" i="113"/>
  <c r="P1621" i="112"/>
  <c r="R2462" i="109"/>
  <c r="X3531" i="109"/>
  <c r="V835" i="109"/>
  <c r="W3894" i="109"/>
  <c r="P66" i="109"/>
  <c r="U3880" i="109"/>
  <c r="X1189" i="109"/>
  <c r="W984" i="109"/>
  <c r="T149" i="110"/>
  <c r="W2975" i="109"/>
  <c r="V3702" i="109"/>
  <c r="R498" i="109"/>
  <c r="K96" i="113"/>
  <c r="O2068" i="109"/>
  <c r="N2573" i="112"/>
  <c r="O1483" i="112"/>
  <c r="Q103" i="112"/>
  <c r="P2180" i="112"/>
  <c r="Q3559" i="109"/>
  <c r="Z2486" i="109"/>
  <c r="Q2587" i="112"/>
  <c r="N3697" i="109"/>
  <c r="S49" i="110"/>
  <c r="W4249" i="109"/>
  <c r="N2077" i="112"/>
  <c r="M52" i="110"/>
  <c r="Q280" i="112"/>
  <c r="U3404" i="109"/>
  <c r="Q2617" i="112"/>
  <c r="Y454" i="109"/>
  <c r="V3169" i="109"/>
  <c r="P981" i="109"/>
  <c r="Q123" i="110"/>
  <c r="P853" i="109"/>
  <c r="V539" i="109"/>
  <c r="V1499" i="109"/>
  <c r="Q1251" i="112"/>
  <c r="N505" i="112"/>
  <c r="P486" i="112"/>
  <c r="N3666" i="109"/>
  <c r="L20" i="113"/>
  <c r="W3360" i="109"/>
  <c r="W1328" i="109"/>
  <c r="N430" i="109"/>
  <c r="Q1176" i="112"/>
  <c r="M94" i="110"/>
  <c r="Q2361" i="112"/>
  <c r="R2743" i="112"/>
  <c r="V2295" i="109"/>
  <c r="X2456" i="109"/>
  <c r="Q2598" i="112"/>
  <c r="X4304" i="109"/>
  <c r="Q10" i="110"/>
  <c r="O1158" i="112"/>
  <c r="P329" i="112"/>
  <c r="Q609" i="112"/>
  <c r="P1534" i="112"/>
  <c r="R4217" i="109"/>
  <c r="O3330" i="109"/>
  <c r="W4219" i="109"/>
  <c r="O2088" i="112"/>
  <c r="R1862" i="109"/>
  <c r="Y3438" i="109"/>
  <c r="W2947" i="109"/>
  <c r="W3473" i="109"/>
  <c r="T3298" i="109"/>
  <c r="R41" i="110"/>
  <c r="Q1849" i="109"/>
  <c r="X1663" i="109"/>
  <c r="N530" i="112"/>
  <c r="Z691" i="109"/>
  <c r="N3323" i="109"/>
  <c r="O1779" i="112"/>
  <c r="J107" i="110"/>
  <c r="L99" i="113"/>
  <c r="Q2014" i="112"/>
  <c r="X4277" i="109"/>
  <c r="M178" i="110"/>
  <c r="N2801" i="109"/>
  <c r="N1948" i="112"/>
  <c r="L15" i="113"/>
  <c r="N1305" i="112"/>
  <c r="T128" i="110"/>
  <c r="Q3874" i="109"/>
  <c r="O4019" i="109"/>
  <c r="Y257" i="109"/>
  <c r="N2157" i="112"/>
  <c r="V3708" i="109"/>
  <c r="Z3285" i="109"/>
  <c r="S1134" i="109"/>
  <c r="U3336" i="109"/>
  <c r="P376" i="109"/>
  <c r="W4305" i="109"/>
  <c r="N2357" i="112"/>
  <c r="P406" i="112"/>
  <c r="N2396" i="112"/>
  <c r="S1344" i="109"/>
  <c r="P1302" i="112"/>
  <c r="N2705" i="112"/>
  <c r="P2135" i="112"/>
  <c r="W2964" i="109"/>
  <c r="N2727" i="109"/>
  <c r="W3007" i="109"/>
  <c r="X1585" i="109"/>
  <c r="U745" i="109"/>
  <c r="X2240" i="109"/>
  <c r="Q2404" i="112"/>
  <c r="W3549" i="109"/>
  <c r="S3" i="110"/>
  <c r="O809" i="109"/>
  <c r="X3909" i="109"/>
  <c r="W1604" i="109"/>
  <c r="Q1551" i="112"/>
  <c r="P629" i="112"/>
  <c r="Q2340" i="109"/>
  <c r="P1741" i="112"/>
  <c r="O961" i="109"/>
  <c r="V3817" i="109"/>
  <c r="O2387" i="109"/>
  <c r="W3563" i="109"/>
  <c r="J15" i="113"/>
  <c r="S3913" i="109"/>
  <c r="Q167" i="110"/>
  <c r="N371" i="109"/>
  <c r="Q1690" i="112"/>
  <c r="M26" i="113"/>
  <c r="X1387" i="109"/>
  <c r="S2292" i="109"/>
  <c r="R2588" i="109"/>
  <c r="N3064" i="109"/>
  <c r="R1206" i="109"/>
  <c r="P1731" i="112"/>
  <c r="P2574" i="112"/>
  <c r="R2781" i="109"/>
  <c r="T1998" i="109"/>
  <c r="P81" i="112"/>
  <c r="V1201" i="109"/>
  <c r="U2838" i="109"/>
  <c r="Y4059" i="109"/>
  <c r="N2198" i="112"/>
  <c r="Q1915" i="112"/>
  <c r="P1787" i="112"/>
  <c r="Q155" i="110"/>
  <c r="V480" i="109"/>
  <c r="S1546" i="109"/>
  <c r="Y75" i="109"/>
  <c r="Q845" i="112"/>
  <c r="N554" i="109"/>
  <c r="U1525" i="109"/>
  <c r="O2615" i="112"/>
  <c r="Q1785" i="112"/>
  <c r="W1253" i="109"/>
  <c r="Y2108" i="109"/>
  <c r="Y3807" i="109"/>
  <c r="P1087" i="112"/>
  <c r="N2334" i="112"/>
  <c r="X4255" i="109"/>
  <c r="O531" i="109"/>
  <c r="O971" i="109"/>
  <c r="R951" i="109"/>
  <c r="P620" i="109"/>
  <c r="O1990" i="109"/>
  <c r="V3680" i="109"/>
  <c r="P1355" i="109"/>
  <c r="Q2400" i="112"/>
  <c r="S4138" i="109"/>
  <c r="V775" i="109"/>
  <c r="S3881" i="109"/>
  <c r="T3106" i="109"/>
  <c r="N3741" i="109"/>
  <c r="K176" i="110"/>
  <c r="T3136" i="109"/>
  <c r="P3459" i="109"/>
  <c r="V1530" i="109"/>
  <c r="N2342" i="112"/>
  <c r="Y2742" i="109"/>
  <c r="Q1981" i="112"/>
  <c r="R2826" i="109"/>
  <c r="T455" i="109"/>
  <c r="V3756" i="109"/>
  <c r="Y2305" i="109"/>
  <c r="K129" i="110"/>
  <c r="N2135" i="112"/>
  <c r="N608" i="109"/>
  <c r="W2341" i="109"/>
  <c r="P2446" i="109"/>
  <c r="S3009" i="109"/>
  <c r="P2212" i="109"/>
  <c r="R1629" i="109"/>
  <c r="U1119" i="109"/>
  <c r="Q2476" i="112"/>
  <c r="W1215" i="109"/>
  <c r="W574" i="109"/>
  <c r="X3538" i="109"/>
  <c r="P2282" i="109"/>
  <c r="N2643" i="109"/>
  <c r="V377" i="109"/>
  <c r="U4167" i="109"/>
  <c r="O1518" i="112"/>
  <c r="T427" i="109"/>
  <c r="R2504" i="112"/>
  <c r="S136" i="110"/>
  <c r="Y1919" i="109"/>
  <c r="Y1905" i="109"/>
  <c r="T2227" i="109"/>
  <c r="V3914" i="109"/>
  <c r="O1089" i="112"/>
  <c r="R1623" i="109"/>
  <c r="Y2093" i="109"/>
  <c r="O3563" i="109"/>
  <c r="U2617" i="109"/>
  <c r="N1853" i="109"/>
  <c r="S289" i="109"/>
  <c r="V1880" i="109"/>
  <c r="V249" i="109"/>
  <c r="R2081" i="109"/>
  <c r="S3162" i="109"/>
  <c r="R1639" i="109"/>
  <c r="U2634" i="109"/>
  <c r="R2256" i="112"/>
  <c r="T4021" i="109"/>
  <c r="Q383" i="112"/>
  <c r="O611" i="109"/>
  <c r="O2615" i="109"/>
  <c r="W263" i="109"/>
  <c r="Q4021" i="109"/>
  <c r="Q397" i="109"/>
  <c r="O4308" i="109"/>
  <c r="P1335" i="112"/>
  <c r="V507" i="109"/>
  <c r="Q2010" i="112"/>
  <c r="S4233" i="109"/>
  <c r="N1658" i="109"/>
  <c r="W2744" i="109"/>
  <c r="T458" i="109"/>
  <c r="N345" i="112"/>
  <c r="P1053" i="112"/>
  <c r="U1519" i="109"/>
  <c r="P1916" i="112"/>
  <c r="S1954" i="109"/>
  <c r="Q2732" i="109"/>
  <c r="N1885" i="112"/>
  <c r="R3151" i="109"/>
  <c r="O1689" i="109"/>
  <c r="P180" i="110"/>
  <c r="Y564" i="109"/>
  <c r="O2538" i="112"/>
  <c r="Y3405" i="109"/>
  <c r="R3468" i="109"/>
  <c r="R292" i="109"/>
  <c r="O3778" i="109"/>
  <c r="S115" i="109"/>
  <c r="Q1769" i="112"/>
  <c r="N1961" i="112"/>
  <c r="Q14" i="110"/>
  <c r="Q1169" i="112"/>
  <c r="O1724" i="109"/>
  <c r="T4105" i="109"/>
  <c r="P2580" i="112"/>
  <c r="O51" i="110"/>
  <c r="S3026" i="109"/>
  <c r="V3105" i="109"/>
  <c r="O786" i="112"/>
  <c r="N1252" i="112"/>
  <c r="P1885" i="109"/>
  <c r="U3159" i="109"/>
  <c r="V1631" i="109"/>
  <c r="O1960" i="112"/>
  <c r="P2561" i="112"/>
  <c r="R2061" i="112"/>
  <c r="P444" i="109"/>
  <c r="R996" i="109"/>
  <c r="N2467" i="112"/>
  <c r="X2201" i="109"/>
  <c r="O2480" i="112"/>
  <c r="Q2349" i="112"/>
  <c r="M56" i="110"/>
  <c r="Q550" i="109"/>
  <c r="N2023" i="109"/>
  <c r="N1219" i="109"/>
  <c r="O645" i="109"/>
  <c r="L110" i="113"/>
  <c r="R750" i="109"/>
  <c r="W3849" i="109"/>
  <c r="Q3757" i="109"/>
  <c r="N1941" i="112"/>
  <c r="W1679" i="109"/>
  <c r="R63" i="110"/>
  <c r="O2105" i="112"/>
  <c r="O1553" i="112"/>
  <c r="N796" i="112"/>
  <c r="L147" i="110"/>
  <c r="N3812" i="109"/>
  <c r="O1893" i="112"/>
  <c r="O2572" i="112"/>
  <c r="Q1877" i="112"/>
  <c r="R4135" i="109"/>
  <c r="Q1310" i="112"/>
  <c r="Q1160" i="112"/>
  <c r="Q2215" i="112"/>
  <c r="N2450" i="109"/>
  <c r="K64" i="113"/>
  <c r="U14" i="109"/>
  <c r="N1913" i="112"/>
  <c r="N134" i="110"/>
  <c r="T3941" i="109"/>
  <c r="P2213" i="109"/>
  <c r="U4103" i="109"/>
  <c r="X3493" i="109"/>
  <c r="Q2594" i="109"/>
  <c r="S1563" i="109"/>
  <c r="Q1488" i="112"/>
  <c r="R3175" i="109"/>
  <c r="J147" i="113"/>
  <c r="N1432" i="112"/>
  <c r="N1776" i="112"/>
  <c r="W149" i="109"/>
  <c r="Q1766" i="112"/>
  <c r="Y252" i="109"/>
  <c r="V3202" i="109"/>
  <c r="X487" i="109"/>
  <c r="L165" i="110"/>
  <c r="O1658" i="112"/>
  <c r="R1018" i="109"/>
  <c r="Q2214" i="112"/>
  <c r="U1382" i="109"/>
  <c r="P2585" i="112"/>
  <c r="W1867" i="109"/>
  <c r="Q465" i="112"/>
  <c r="O4265" i="109"/>
  <c r="U992" i="109"/>
  <c r="R397" i="109"/>
  <c r="Q3703" i="109"/>
  <c r="O175" i="110"/>
  <c r="X3346" i="109"/>
  <c r="N3885" i="109"/>
  <c r="R1214" i="109"/>
  <c r="Y4227" i="109"/>
  <c r="P332" i="112"/>
  <c r="R2232" i="109"/>
  <c r="P1285" i="112"/>
  <c r="N790" i="112"/>
  <c r="Q3656" i="109"/>
  <c r="S4223" i="109"/>
  <c r="R1823" i="112"/>
  <c r="Q1934" i="112"/>
  <c r="Q166" i="112"/>
  <c r="Q2165" i="112"/>
  <c r="O79" i="109"/>
  <c r="V3408" i="109"/>
  <c r="S80" i="110"/>
  <c r="P1736" i="112"/>
  <c r="Q2085" i="112"/>
  <c r="Q2631" i="112"/>
  <c r="V2679" i="109"/>
  <c r="K83" i="113"/>
  <c r="N1336" i="109"/>
  <c r="N393" i="112"/>
  <c r="X1118" i="109"/>
  <c r="P4167" i="109"/>
  <c r="P1557" i="112"/>
  <c r="O591" i="112"/>
  <c r="N542" i="109"/>
  <c r="T3349" i="109"/>
  <c r="W404" i="109"/>
  <c r="V1503" i="109"/>
  <c r="P4162" i="109"/>
  <c r="U596" i="109"/>
  <c r="O991" i="112"/>
  <c r="O33" i="110"/>
  <c r="T2066" i="109"/>
  <c r="Q1633" i="109"/>
  <c r="Q150" i="110"/>
  <c r="Q2924" i="109"/>
  <c r="R2264" i="112"/>
  <c r="U2057" i="109"/>
  <c r="P3941" i="109"/>
  <c r="J115" i="113"/>
  <c r="R3055" i="109"/>
  <c r="S4050" i="109"/>
  <c r="Q162" i="109"/>
  <c r="V1567" i="109"/>
  <c r="Q32" i="112"/>
  <c r="R1270" i="109"/>
  <c r="Q1969" i="109"/>
  <c r="Y1550" i="109"/>
  <c r="P2590" i="112"/>
  <c r="Y3473" i="109"/>
  <c r="O158" i="110"/>
  <c r="O3736" i="109"/>
  <c r="Q1855" i="109"/>
  <c r="P1641" i="112"/>
  <c r="L176" i="110"/>
  <c r="O2929" i="109"/>
  <c r="W739" i="109"/>
  <c r="O4302" i="109"/>
  <c r="N130" i="110"/>
  <c r="O643" i="109"/>
  <c r="T4095" i="109"/>
  <c r="O284" i="109"/>
  <c r="Q1065" i="112"/>
  <c r="P285" i="112"/>
  <c r="P2686" i="109"/>
  <c r="T811" i="109"/>
  <c r="V2963" i="109"/>
  <c r="V429" i="109"/>
  <c r="Q1848" i="112"/>
  <c r="O2485" i="112"/>
  <c r="O144" i="110"/>
  <c r="O2630" i="112"/>
  <c r="Y3688" i="109"/>
  <c r="S457" i="109"/>
  <c r="O2425" i="112"/>
  <c r="R3889" i="109"/>
  <c r="X1133" i="109"/>
  <c r="N901" i="109"/>
  <c r="Y4066" i="109"/>
  <c r="O3413" i="109"/>
  <c r="Q931" i="109"/>
  <c r="S166" i="110"/>
  <c r="X3869" i="109"/>
  <c r="T778" i="109"/>
  <c r="N1983" i="112"/>
  <c r="T44" i="109"/>
  <c r="T2112" i="109"/>
  <c r="O2674" i="112"/>
  <c r="Q2441" i="112"/>
  <c r="N1964" i="112"/>
  <c r="Q2449" i="112"/>
  <c r="R2045" i="112"/>
  <c r="N2366" i="112"/>
  <c r="T602" i="109"/>
  <c r="Y242" i="109"/>
  <c r="U1696" i="109"/>
  <c r="O2994" i="109"/>
  <c r="N2658" i="112"/>
  <c r="Q1897" i="112"/>
  <c r="Q1281" i="112"/>
  <c r="P590" i="112"/>
  <c r="Q280" i="109"/>
  <c r="U1133" i="109"/>
  <c r="V2576" i="109"/>
  <c r="R1951" i="109"/>
  <c r="O2095" i="109"/>
  <c r="X2833" i="109"/>
  <c r="U1384" i="109"/>
  <c r="Q186" i="109"/>
  <c r="R3848" i="109"/>
  <c r="P418" i="109"/>
  <c r="Y3836" i="109"/>
  <c r="P1012" i="109"/>
  <c r="P373" i="109"/>
  <c r="S1368" i="109"/>
  <c r="N62" i="110"/>
  <c r="T3660" i="109"/>
  <c r="N2351" i="109"/>
  <c r="W3485" i="109"/>
  <c r="P2418" i="112"/>
  <c r="U568" i="109"/>
  <c r="Q1408" i="112"/>
  <c r="W1571" i="109"/>
  <c r="P1004" i="109"/>
  <c r="N1412" i="112"/>
  <c r="Q2322" i="109"/>
  <c r="U2460" i="109"/>
  <c r="Q154" i="110"/>
  <c r="N1273" i="109"/>
  <c r="R2725" i="112"/>
  <c r="O1491" i="109"/>
  <c r="R2051" i="112"/>
  <c r="O57" i="109"/>
  <c r="Y3355" i="109"/>
  <c r="R4232" i="109"/>
  <c r="R822" i="109"/>
  <c r="T130" i="109"/>
  <c r="P817" i="109"/>
  <c r="S1655" i="109"/>
  <c r="O1627" i="109"/>
  <c r="N4085" i="109"/>
  <c r="Q925" i="112"/>
  <c r="P395" i="112"/>
  <c r="P1918" i="112"/>
  <c r="Q3933" i="109"/>
  <c r="N1440" i="112"/>
  <c r="O1097" i="109"/>
  <c r="P517" i="112"/>
  <c r="R625" i="109"/>
  <c r="R2634" i="109"/>
  <c r="W3125" i="109"/>
  <c r="N2714" i="109"/>
  <c r="V465" i="109"/>
  <c r="R1377" i="109"/>
  <c r="N1263" i="112"/>
  <c r="P2324" i="112"/>
  <c r="K65" i="113"/>
  <c r="R3065" i="109"/>
  <c r="Q2672" i="112"/>
  <c r="P2396" i="112"/>
  <c r="P1954" i="109"/>
  <c r="U1948" i="109"/>
  <c r="X432" i="109"/>
  <c r="R3538" i="109"/>
  <c r="X1716" i="109"/>
  <c r="O579" i="109"/>
  <c r="Q1326" i="109"/>
  <c r="O1014" i="109"/>
  <c r="O2557" i="112"/>
  <c r="O2415" i="112"/>
  <c r="J49" i="113"/>
  <c r="W3812" i="109"/>
  <c r="T795" i="109"/>
  <c r="N3577" i="109"/>
  <c r="N2173" i="112"/>
  <c r="T509" i="109"/>
  <c r="J54" i="113"/>
  <c r="P1874" i="112"/>
  <c r="N63" i="112"/>
  <c r="P1772" i="112"/>
  <c r="M33" i="113"/>
  <c r="X1319" i="109"/>
  <c r="V2107" i="109"/>
  <c r="P988" i="109"/>
  <c r="O2099" i="112"/>
  <c r="O2426" i="112"/>
  <c r="S561" i="109"/>
  <c r="U3435" i="109"/>
  <c r="W2050" i="109"/>
  <c r="Q394" i="112"/>
  <c r="O4263" i="109"/>
  <c r="R66" i="110"/>
  <c r="J98" i="113"/>
  <c r="W3537" i="109"/>
  <c r="T3410" i="109"/>
  <c r="V1612" i="109"/>
  <c r="T2840" i="109"/>
  <c r="O1868" i="109"/>
  <c r="T169" i="110"/>
  <c r="O1242" i="112"/>
  <c r="X3691" i="109"/>
  <c r="Q1431" i="112"/>
  <c r="P4148" i="109"/>
  <c r="O2296" i="109"/>
  <c r="J90" i="110"/>
  <c r="O595" i="109"/>
  <c r="Z4369" i="109"/>
  <c r="Q264" i="112"/>
  <c r="K75" i="110"/>
  <c r="Q923" i="109"/>
  <c r="R3674" i="109"/>
  <c r="W3657" i="109"/>
  <c r="P2553" i="112"/>
  <c r="V1465" i="109"/>
  <c r="R1266" i="109"/>
  <c r="P834" i="112"/>
  <c r="N2137" i="112"/>
  <c r="Q1783" i="112"/>
  <c r="T1634" i="109"/>
  <c r="N605" i="112"/>
  <c r="S1197" i="109"/>
  <c r="R1374" i="112"/>
  <c r="S827" i="109"/>
  <c r="N2846" i="109"/>
  <c r="O3536" i="109"/>
  <c r="Q1298" i="112"/>
  <c r="R2048" i="112"/>
  <c r="R2683" i="109"/>
  <c r="O2192" i="112"/>
  <c r="S3335" i="109"/>
  <c r="X3334" i="109"/>
  <c r="Y2383" i="109"/>
  <c r="T3398" i="109"/>
  <c r="O774" i="112"/>
  <c r="O2133" i="112"/>
  <c r="O2079" i="112"/>
  <c r="Y1192" i="109"/>
  <c r="V2843" i="109"/>
  <c r="Q1260" i="112"/>
  <c r="R536" i="109"/>
  <c r="V4092" i="109"/>
  <c r="O1970" i="112"/>
  <c r="O2251" i="112"/>
  <c r="P1085" i="112"/>
  <c r="T69" i="110"/>
  <c r="X4049" i="109"/>
  <c r="N2441" i="109"/>
  <c r="Y1225" i="109"/>
  <c r="Y3935" i="109"/>
  <c r="Q4156" i="109"/>
  <c r="Q1297" i="112"/>
  <c r="R124" i="110"/>
  <c r="P2421" i="109"/>
  <c r="S3660" i="109"/>
  <c r="R1140" i="112"/>
  <c r="S802" i="109"/>
  <c r="Q264" i="109"/>
  <c r="N1618" i="112"/>
  <c r="Q1160" i="109"/>
  <c r="N947" i="112"/>
  <c r="W2276" i="109"/>
  <c r="O2230" i="112"/>
  <c r="N2585" i="112"/>
  <c r="O83" i="110"/>
  <c r="N2757" i="109"/>
  <c r="U776" i="109"/>
  <c r="S798" i="109"/>
  <c r="Z2157" i="109"/>
  <c r="O4" i="110"/>
  <c r="O1349" i="109"/>
  <c r="Q769" i="112"/>
  <c r="Q1463" i="109"/>
  <c r="N1688" i="112"/>
  <c r="V950" i="109"/>
  <c r="X2469" i="109"/>
  <c r="X2772" i="109"/>
  <c r="R410" i="109"/>
  <c r="Q1949" i="112"/>
  <c r="X1737" i="109"/>
  <c r="O2340" i="109"/>
  <c r="P828" i="112"/>
  <c r="N2354" i="112"/>
  <c r="U168" i="110"/>
  <c r="P1921" i="112"/>
  <c r="L169" i="110"/>
  <c r="O30" i="112"/>
  <c r="Y2426" i="109"/>
  <c r="T39" i="110"/>
  <c r="U3792" i="109"/>
  <c r="P2408" i="112"/>
  <c r="M181" i="113"/>
  <c r="U1521" i="109"/>
  <c r="Q1564" i="112"/>
  <c r="O2209" i="112"/>
  <c r="U111" i="110"/>
  <c r="W794" i="109"/>
  <c r="X1477" i="109"/>
  <c r="W848" i="109"/>
  <c r="T4041" i="109"/>
  <c r="P2441" i="112"/>
  <c r="V555" i="109"/>
  <c r="Q1423" i="112"/>
  <c r="S2263" i="109"/>
  <c r="Q860" i="109"/>
  <c r="O4158" i="109"/>
  <c r="O219" i="109"/>
  <c r="P2933" i="109"/>
  <c r="P1548" i="109"/>
  <c r="S1678" i="109"/>
  <c r="N2691" i="109"/>
  <c r="O1288" i="109"/>
  <c r="P984" i="112"/>
  <c r="Q2107" i="112"/>
  <c r="P2582" i="109"/>
  <c r="P2207" i="112"/>
  <c r="Y4183" i="109"/>
  <c r="Q576" i="109"/>
  <c r="T1307" i="109"/>
  <c r="O1465" i="112"/>
  <c r="T2047" i="109"/>
  <c r="T800" i="109"/>
  <c r="S3823" i="109"/>
  <c r="P1467" i="112"/>
  <c r="U516" i="109"/>
  <c r="X890" i="109"/>
  <c r="N111" i="112"/>
  <c r="N2109" i="112"/>
  <c r="V1981" i="109"/>
  <c r="Q703" i="112"/>
  <c r="U2988" i="109"/>
  <c r="Q146" i="110"/>
  <c r="T3165" i="109"/>
  <c r="N3690" i="109"/>
  <c r="N734" i="112"/>
  <c r="T2809" i="109"/>
  <c r="N799" i="112"/>
  <c r="P2307" i="109"/>
  <c r="P1344" i="109"/>
  <c r="X3757" i="109"/>
  <c r="P1898" i="109"/>
  <c r="W106" i="109"/>
  <c r="R4116" i="109"/>
  <c r="T402" i="109"/>
  <c r="Y975" i="109"/>
  <c r="L175" i="113"/>
  <c r="W1950" i="109"/>
  <c r="P3103" i="109"/>
  <c r="N2830" i="109"/>
  <c r="V1121" i="109"/>
  <c r="W1125" i="109"/>
  <c r="R2359" i="109"/>
  <c r="Y2691" i="109"/>
  <c r="N2040" i="109"/>
  <c r="Y2566" i="109"/>
  <c r="P2338" i="112"/>
  <c r="Q926" i="112"/>
  <c r="P1381" i="109"/>
  <c r="W2391" i="109"/>
  <c r="W1237" i="109"/>
  <c r="P1617" i="112"/>
  <c r="R481" i="109"/>
  <c r="U3544" i="109"/>
  <c r="Q829" i="109"/>
  <c r="S913" i="109"/>
  <c r="O3913" i="109"/>
  <c r="T147" i="109"/>
  <c r="Q2737" i="109"/>
  <c r="Y3750" i="109"/>
  <c r="P584" i="109"/>
  <c r="V130" i="109"/>
  <c r="X1961" i="109"/>
  <c r="O818" i="112"/>
  <c r="O172" i="110"/>
  <c r="L162" i="113"/>
  <c r="Q1320" i="109"/>
  <c r="Q800" i="112"/>
  <c r="K34" i="113"/>
  <c r="N2425" i="112"/>
  <c r="V2349" i="109"/>
  <c r="L128" i="113"/>
  <c r="R3380" i="109"/>
  <c r="P1898" i="112"/>
  <c r="N2307" i="112"/>
  <c r="T96" i="109"/>
  <c r="O124" i="109"/>
  <c r="P1031" i="112"/>
  <c r="O2963" i="109"/>
  <c r="U446" i="109"/>
  <c r="O499" i="112"/>
  <c r="N596" i="112"/>
  <c r="R1265" i="109"/>
  <c r="Q995" i="112"/>
  <c r="J169" i="113"/>
  <c r="Q2669" i="112"/>
  <c r="V81" i="109"/>
  <c r="O138" i="110"/>
  <c r="N1653" i="112"/>
  <c r="Y183" i="109"/>
  <c r="S3793" i="109"/>
  <c r="O4112" i="109"/>
  <c r="T2288" i="109"/>
  <c r="P169" i="110"/>
  <c r="Q71" i="112"/>
  <c r="N1123" i="109"/>
  <c r="Q1320" i="112"/>
  <c r="P69" i="110"/>
  <c r="O2467" i="112"/>
  <c r="P2315" i="112"/>
  <c r="N484" i="112"/>
  <c r="O2442" i="112"/>
  <c r="K149" i="113"/>
  <c r="N1686" i="112"/>
  <c r="N2541" i="112"/>
  <c r="U2293" i="109"/>
  <c r="P2453" i="112"/>
  <c r="Q3493" i="109"/>
  <c r="V3814" i="109"/>
  <c r="W2399" i="109"/>
  <c r="T3477" i="109"/>
  <c r="Q657" i="109"/>
  <c r="R6" i="110"/>
  <c r="Y3711" i="109"/>
  <c r="Q4061" i="109"/>
  <c r="Y1631" i="109"/>
  <c r="Q984" i="112"/>
  <c r="Y3012" i="109"/>
  <c r="U2235" i="109"/>
  <c r="P1299" i="112"/>
  <c r="Y1551" i="109"/>
  <c r="N1496" i="112"/>
  <c r="U644" i="109"/>
  <c r="N2097" i="112"/>
  <c r="X1944" i="109"/>
  <c r="P2227" i="109"/>
  <c r="N3466" i="109"/>
  <c r="N1393" i="112"/>
  <c r="U898" i="109"/>
  <c r="K59" i="110"/>
  <c r="V3177" i="109"/>
  <c r="W2950" i="109"/>
  <c r="Y3522" i="109"/>
  <c r="Q2002" i="112"/>
  <c r="Q2678" i="112"/>
  <c r="T3155" i="109"/>
  <c r="P1934" i="109"/>
  <c r="T3744" i="109"/>
  <c r="Q213" i="109"/>
  <c r="P2993" i="109"/>
  <c r="Q1025" i="112"/>
  <c r="U130" i="110"/>
  <c r="O1205" i="112"/>
  <c r="U3172" i="109"/>
  <c r="O2117" i="112"/>
  <c r="O2644" i="112"/>
  <c r="P3696" i="109"/>
  <c r="N3334" i="109"/>
  <c r="N166" i="110"/>
  <c r="J65" i="110"/>
  <c r="W3917" i="109"/>
  <c r="P820" i="112"/>
  <c r="R1116" i="112"/>
  <c r="W2611" i="109"/>
  <c r="U2348" i="109"/>
  <c r="K17" i="113"/>
  <c r="Q1250" i="112"/>
  <c r="M15" i="113"/>
  <c r="O1894" i="112"/>
  <c r="R1803" i="112"/>
  <c r="Q1956" i="109"/>
  <c r="N2971" i="109"/>
  <c r="P347" i="112"/>
  <c r="Q3354" i="109"/>
  <c r="O2366" i="112"/>
  <c r="V1992" i="109"/>
  <c r="U797" i="109"/>
  <c r="T1721" i="109"/>
  <c r="Q1784" i="112"/>
  <c r="O1268" i="112"/>
  <c r="Q1710" i="109"/>
  <c r="N2566" i="112"/>
  <c r="N3695" i="109"/>
  <c r="T194" i="109"/>
  <c r="P1774" i="112"/>
  <c r="R583" i="109"/>
  <c r="Z1029" i="109"/>
  <c r="L160" i="113"/>
  <c r="P2384" i="112"/>
  <c r="X1515" i="109"/>
  <c r="S59" i="110"/>
  <c r="P930" i="112"/>
  <c r="V1951" i="109"/>
  <c r="R100" i="110"/>
  <c r="P2443" i="109"/>
  <c r="J36" i="113"/>
  <c r="R2464" i="109"/>
  <c r="N77" i="109"/>
  <c r="N2473" i="112"/>
  <c r="J143" i="110"/>
  <c r="J111" i="113"/>
  <c r="Q2051" i="109"/>
  <c r="X1987" i="109"/>
  <c r="P49" i="109"/>
  <c r="Q2335" i="112"/>
  <c r="S1308" i="109"/>
  <c r="J55" i="113"/>
  <c r="P135" i="109"/>
  <c r="P2217" i="112"/>
  <c r="X2827" i="109"/>
  <c r="O2227" i="112"/>
  <c r="P506" i="112"/>
  <c r="Q692" i="112"/>
  <c r="J116" i="110"/>
  <c r="X3371" i="109"/>
  <c r="W273" i="109"/>
  <c r="Q1725" i="112"/>
  <c r="O1387" i="109"/>
  <c r="T4257" i="109"/>
  <c r="N1962" i="112"/>
  <c r="U562" i="109"/>
  <c r="Q4193" i="109"/>
  <c r="W192" i="109"/>
  <c r="R1129" i="112"/>
  <c r="Q1700" i="109"/>
  <c r="M112" i="110"/>
  <c r="O834" i="112"/>
  <c r="P539" i="112"/>
  <c r="Q810" i="109"/>
  <c r="P179" i="110"/>
  <c r="X2700" i="109"/>
  <c r="P557" i="112"/>
  <c r="W1832" i="109"/>
  <c r="U1845" i="109"/>
  <c r="N939" i="109"/>
  <c r="L139" i="110"/>
  <c r="N503" i="109"/>
  <c r="P2449" i="112"/>
  <c r="P4297" i="109"/>
  <c r="P995" i="112"/>
  <c r="W1181" i="109"/>
  <c r="X2826" i="109"/>
  <c r="N1548" i="112"/>
  <c r="R2108" i="109"/>
  <c r="P91" i="110"/>
  <c r="Q742" i="112"/>
  <c r="Q2567" i="112"/>
  <c r="P932" i="112"/>
  <c r="O1267" i="109"/>
  <c r="Q629" i="112"/>
  <c r="U3779" i="109"/>
  <c r="S2447" i="109"/>
  <c r="L40" i="110"/>
  <c r="T3181" i="109"/>
  <c r="M137" i="113"/>
  <c r="S3407" i="109"/>
  <c r="O2394" i="109"/>
  <c r="P171" i="110"/>
  <c r="X2002" i="109"/>
  <c r="W1363" i="109"/>
  <c r="V2014" i="109"/>
  <c r="R1817" i="112"/>
  <c r="O3159" i="109"/>
  <c r="O3104" i="109"/>
  <c r="Q232" i="112"/>
  <c r="Q2793" i="109"/>
  <c r="X3474" i="109"/>
  <c r="U1565" i="109"/>
  <c r="N2133" i="112"/>
  <c r="J50" i="110"/>
  <c r="U4093" i="109"/>
  <c r="R159" i="110"/>
  <c r="K103" i="113"/>
  <c r="N849" i="112"/>
  <c r="M11" i="113"/>
  <c r="N509" i="112"/>
  <c r="X1124" i="109"/>
  <c r="S4202" i="109"/>
  <c r="P2177" i="112"/>
  <c r="O430" i="109"/>
  <c r="U846" i="109"/>
  <c r="S1142" i="109"/>
  <c r="Y3137" i="109"/>
  <c r="P1952" i="109"/>
  <c r="Q3790" i="109"/>
  <c r="S4094" i="109"/>
  <c r="Q177" i="110"/>
  <c r="P3822" i="109"/>
  <c r="P2626" i="112"/>
  <c r="Q1938" i="112"/>
  <c r="M113" i="113"/>
  <c r="O2470" i="112"/>
  <c r="R277" i="109"/>
  <c r="M161" i="113"/>
  <c r="L86" i="110"/>
  <c r="S2002" i="109"/>
  <c r="S3728" i="109"/>
  <c r="Q2245" i="112"/>
  <c r="Y3335" i="109"/>
  <c r="O3388" i="109"/>
  <c r="T1175" i="109"/>
  <c r="U1547" i="109"/>
  <c r="V1569" i="109"/>
  <c r="R3564" i="109"/>
  <c r="L82" i="113"/>
  <c r="Q1989" i="112"/>
  <c r="X2568" i="109"/>
  <c r="P1287" i="112"/>
  <c r="X2664" i="109"/>
  <c r="P245" i="109"/>
  <c r="Q2086" i="109"/>
  <c r="T4192" i="109"/>
  <c r="O2434" i="109"/>
  <c r="P1423" i="112"/>
  <c r="X2694" i="109"/>
  <c r="X612" i="109"/>
  <c r="J176" i="113"/>
  <c r="R1239" i="109"/>
  <c r="M104" i="110"/>
  <c r="L7" i="113"/>
  <c r="Q149" i="110"/>
  <c r="R2756" i="112"/>
  <c r="N3534" i="109"/>
  <c r="O493" i="112"/>
  <c r="P1894" i="112"/>
  <c r="Q2131" i="112"/>
  <c r="O75" i="112"/>
  <c r="O511" i="112"/>
  <c r="P1272" i="112"/>
  <c r="W3097" i="109"/>
  <c r="N2330" i="112"/>
  <c r="Y4267" i="109"/>
  <c r="R3155" i="109"/>
  <c r="P1401" i="112"/>
  <c r="U3507" i="109"/>
  <c r="Q1405" i="112"/>
  <c r="Y473" i="109"/>
  <c r="K124" i="113"/>
  <c r="Q4225" i="109"/>
  <c r="P825" i="112"/>
  <c r="R2276" i="112"/>
  <c r="P3450" i="109"/>
  <c r="R3031" i="109"/>
  <c r="S2199" i="109"/>
  <c r="X2990" i="109"/>
  <c r="O966" i="109"/>
  <c r="J166" i="113"/>
  <c r="V3381" i="109"/>
  <c r="N1635" i="112"/>
  <c r="P4033" i="109"/>
  <c r="S550" i="109"/>
  <c r="S2252" i="109"/>
  <c r="U53" i="110"/>
  <c r="K100" i="110"/>
  <c r="O2707" i="109"/>
  <c r="X2584" i="109"/>
  <c r="W3372" i="109"/>
  <c r="Y4249" i="109"/>
  <c r="P2253" i="109"/>
  <c r="S529" i="109"/>
  <c r="Q838" i="109"/>
  <c r="R285" i="109"/>
  <c r="W800" i="109"/>
  <c r="X1871" i="109"/>
  <c r="W4032" i="109"/>
  <c r="N697" i="112"/>
  <c r="P3156" i="109"/>
  <c r="R174" i="110"/>
  <c r="Q1155" i="112"/>
  <c r="N1460" i="112"/>
  <c r="P4203" i="109"/>
  <c r="X142" i="109"/>
  <c r="Q1533" i="112"/>
  <c r="T651" i="109"/>
  <c r="P483" i="109"/>
  <c r="P754" i="109"/>
  <c r="P2198" i="109"/>
  <c r="Y573" i="109"/>
  <c r="T3494" i="109"/>
  <c r="N2139" i="112"/>
  <c r="U519" i="109"/>
  <c r="N1858" i="112"/>
  <c r="O2547" i="112"/>
  <c r="K173" i="113"/>
  <c r="R2032" i="112"/>
  <c r="O1756" i="112"/>
  <c r="M161" i="110"/>
  <c r="P1995" i="112"/>
  <c r="O126" i="110"/>
  <c r="O2010" i="109"/>
  <c r="T191" i="109"/>
  <c r="S1987" i="109"/>
  <c r="T2760" i="109"/>
  <c r="T3192" i="109"/>
  <c r="W147" i="109"/>
  <c r="U621" i="109"/>
  <c r="Y2000" i="109"/>
  <c r="T1280" i="109"/>
  <c r="R4133" i="109"/>
  <c r="P2226" i="112"/>
  <c r="U31" i="109"/>
  <c r="O95" i="112"/>
  <c r="S4032" i="109"/>
  <c r="P588" i="109"/>
  <c r="P2047" i="109"/>
  <c r="N107" i="109"/>
  <c r="Q1212" i="112"/>
  <c r="N2412" i="109"/>
  <c r="P3307" i="109"/>
  <c r="P594" i="109"/>
  <c r="P2684" i="112"/>
  <c r="X3767" i="109"/>
  <c r="W2114" i="109"/>
  <c r="R2716" i="112"/>
  <c r="O482" i="112"/>
  <c r="O2727" i="109"/>
  <c r="Q4137" i="109"/>
  <c r="Q1996" i="112"/>
  <c r="R1748" i="109"/>
  <c r="Q4278" i="109"/>
  <c r="V1571" i="109"/>
  <c r="O4266" i="109"/>
  <c r="U3811" i="109"/>
  <c r="J84" i="110"/>
  <c r="R2924" i="109"/>
  <c r="V2023" i="109"/>
  <c r="X2471" i="109"/>
  <c r="U1687" i="109"/>
  <c r="W2791" i="109"/>
  <c r="N974" i="109"/>
  <c r="N480" i="112"/>
  <c r="X4276" i="109"/>
  <c r="O2665" i="112"/>
  <c r="Y3051" i="109"/>
  <c r="Q4094" i="109"/>
  <c r="Q76" i="112"/>
  <c r="Q770" i="112"/>
  <c r="P2179" i="112"/>
  <c r="R199" i="112"/>
  <c r="N1307" i="112"/>
  <c r="P356" i="112"/>
  <c r="X3033" i="109"/>
  <c r="W1531" i="109"/>
  <c r="O1171" i="112"/>
  <c r="Q3363" i="109"/>
  <c r="T2" i="110"/>
  <c r="Q1747" i="109"/>
  <c r="O84" i="110"/>
  <c r="Q1546" i="112"/>
  <c r="R94" i="110"/>
  <c r="P3539" i="109"/>
  <c r="T3448" i="109"/>
  <c r="P2578" i="109"/>
  <c r="N1042" i="112"/>
  <c r="N1371" i="109"/>
  <c r="V798" i="109"/>
  <c r="P4" i="110"/>
  <c r="P1046" i="112"/>
  <c r="S3815" i="109"/>
  <c r="X579" i="109"/>
  <c r="P558" i="109"/>
  <c r="W175" i="109"/>
  <c r="Q2482" i="112"/>
  <c r="N1965" i="112"/>
  <c r="N72" i="110"/>
  <c r="P422" i="109"/>
  <c r="V3066" i="109"/>
  <c r="U3031" i="109"/>
  <c r="Q39" i="110"/>
  <c r="O2427" i="112"/>
  <c r="P2347" i="112"/>
  <c r="Y2631" i="109"/>
  <c r="Q997" i="109"/>
  <c r="P1313" i="112"/>
  <c r="Q51" i="112"/>
  <c r="W2751" i="109"/>
  <c r="T3731" i="109"/>
  <c r="T3302" i="109"/>
  <c r="P1732" i="112"/>
  <c r="Q118" i="110"/>
  <c r="W3287" i="109"/>
  <c r="T3492" i="109"/>
  <c r="N2169" i="112"/>
  <c r="U145" i="110"/>
  <c r="K123" i="110"/>
  <c r="Y2805" i="109"/>
  <c r="T2378" i="109"/>
  <c r="S3744" i="109"/>
  <c r="T3705" i="109"/>
  <c r="S3664" i="109"/>
  <c r="Q943" i="112"/>
  <c r="P1763" i="112"/>
  <c r="O4236" i="109"/>
  <c r="J179" i="113"/>
  <c r="W1500" i="109"/>
  <c r="P1536" i="112"/>
  <c r="Q1535" i="112"/>
  <c r="P1846" i="112"/>
  <c r="R2272" i="112"/>
  <c r="X2758" i="109"/>
  <c r="Q2408" i="112"/>
  <c r="P4073" i="109"/>
  <c r="T918" i="109"/>
  <c r="S2080" i="109"/>
  <c r="O3539" i="109"/>
  <c r="O3541" i="109"/>
  <c r="U46" i="109"/>
  <c r="P3073" i="109"/>
  <c r="Q1004" i="112"/>
  <c r="T528" i="109"/>
  <c r="P1980" i="112"/>
  <c r="Q716" i="112"/>
  <c r="R1841" i="109"/>
  <c r="W291" i="109"/>
  <c r="P1730" i="109"/>
  <c r="Y2413" i="109"/>
  <c r="Q857" i="112"/>
  <c r="U3198" i="109"/>
  <c r="P1141" i="109"/>
  <c r="U2481" i="109"/>
  <c r="P505" i="109"/>
  <c r="U1628" i="109"/>
  <c r="R2302" i="109"/>
  <c r="U2400" i="109"/>
  <c r="S1348" i="109"/>
  <c r="O2000" i="112"/>
  <c r="O113" i="110"/>
  <c r="N23" i="109"/>
  <c r="X3656" i="109"/>
  <c r="N1855" i="109"/>
  <c r="O2139" i="112"/>
  <c r="P1988" i="112"/>
  <c r="O2476" i="109"/>
  <c r="P2984" i="109"/>
  <c r="V969" i="109"/>
  <c r="P368" i="112"/>
  <c r="S3424" i="109"/>
  <c r="Q2317" i="109"/>
  <c r="X4183" i="109"/>
  <c r="Q1242" i="109"/>
  <c r="P2712" i="112"/>
  <c r="R2469" i="109"/>
  <c r="X3375" i="109"/>
  <c r="N1533" i="112"/>
  <c r="T147" i="110"/>
  <c r="X3433" i="109"/>
  <c r="P1507" i="112"/>
  <c r="O1299" i="112"/>
  <c r="N2179" i="112"/>
  <c r="O300" i="112"/>
  <c r="W1131" i="109"/>
  <c r="O1976" i="112"/>
  <c r="N2229" i="112"/>
  <c r="Q1316" i="112"/>
  <c r="U100" i="110"/>
  <c r="N3840" i="109"/>
  <c r="R4059" i="109"/>
  <c r="P2617" i="112"/>
  <c r="S38" i="110"/>
  <c r="O1179" i="112"/>
  <c r="O65" i="110"/>
  <c r="X618" i="109"/>
  <c r="Y3345" i="109"/>
  <c r="Q846" i="112"/>
  <c r="T132" i="110"/>
  <c r="S106" i="110"/>
  <c r="N57" i="112"/>
  <c r="L51" i="113"/>
  <c r="T485" i="109"/>
  <c r="W259" i="109"/>
  <c r="N231" i="109"/>
  <c r="M44" i="110"/>
  <c r="P1847" i="112"/>
  <c r="Q1506" i="109"/>
  <c r="S1262" i="109"/>
  <c r="S1692" i="109"/>
  <c r="R962" i="109"/>
  <c r="R3501" i="109"/>
  <c r="S3048" i="109"/>
  <c r="P123" i="110"/>
  <c r="Y1578" i="109"/>
  <c r="N4193" i="109"/>
  <c r="S598" i="109"/>
  <c r="N1225" i="112"/>
  <c r="V1102" i="109"/>
  <c r="V3153" i="109"/>
  <c r="V1517" i="109"/>
  <c r="P1678" i="112"/>
  <c r="P2581" i="112"/>
  <c r="V878" i="109"/>
  <c r="R2753" i="112"/>
  <c r="Z1095" i="109"/>
  <c r="S1666" i="109"/>
  <c r="V1267" i="109"/>
  <c r="N1022" i="112"/>
  <c r="T3353" i="109"/>
  <c r="S3415" i="109"/>
  <c r="N1416" i="112"/>
  <c r="T924" i="109"/>
  <c r="P4086" i="109"/>
  <c r="O1743" i="109"/>
  <c r="X505" i="109"/>
  <c r="P3294" i="109"/>
  <c r="Q1282" i="112"/>
  <c r="V3754" i="109"/>
  <c r="R2724" i="112"/>
  <c r="W2364" i="109"/>
  <c r="P2192" i="112"/>
  <c r="V371" i="109"/>
  <c r="O2001" i="112"/>
  <c r="Q366" i="112"/>
  <c r="N2466" i="112"/>
  <c r="V2823" i="109"/>
  <c r="P1935" i="112"/>
  <c r="O148" i="110"/>
  <c r="L78" i="110"/>
  <c r="V3696" i="109"/>
  <c r="O3036" i="109"/>
  <c r="R2059" i="112"/>
  <c r="Z3945" i="109"/>
  <c r="N2613" i="112"/>
  <c r="W2578" i="109"/>
  <c r="P2562" i="112"/>
  <c r="Q3494" i="109"/>
  <c r="R1186" i="109"/>
  <c r="X2673" i="109"/>
  <c r="T4102" i="109"/>
  <c r="P3664" i="109"/>
  <c r="P2627" i="112"/>
  <c r="O3291" i="109"/>
  <c r="R1890" i="109"/>
  <c r="S961" i="109"/>
  <c r="O1211" i="109"/>
  <c r="V4075" i="109"/>
  <c r="O2699" i="112"/>
  <c r="P490" i="112"/>
  <c r="P1998" i="112"/>
  <c r="Q50" i="112"/>
  <c r="T3938" i="109"/>
  <c r="O2314" i="112"/>
  <c r="P1967" i="112"/>
  <c r="S55" i="109"/>
  <c r="J30" i="113"/>
  <c r="S4243" i="109"/>
  <c r="N999" i="109"/>
  <c r="S124" i="110"/>
  <c r="T3321" i="109"/>
  <c r="W3289" i="109"/>
  <c r="P3348" i="109"/>
  <c r="N2367" i="112"/>
  <c r="T2740" i="109"/>
  <c r="M89" i="113"/>
  <c r="X172" i="109"/>
  <c r="Z1767" i="109"/>
  <c r="O2964" i="109"/>
  <c r="S2748" i="109"/>
  <c r="R3515" i="109"/>
  <c r="W215" i="109"/>
  <c r="N2365" i="109"/>
  <c r="N529" i="112"/>
  <c r="O3077" i="109"/>
  <c r="R1804" i="112"/>
  <c r="Y4251" i="109"/>
  <c r="T2070" i="109"/>
  <c r="T2069" i="109"/>
  <c r="S1126" i="109"/>
  <c r="Q3304" i="109"/>
  <c r="S4192" i="109"/>
  <c r="Q9" i="110"/>
  <c r="T2279" i="109"/>
  <c r="Z3603" i="109"/>
  <c r="O2663" i="112"/>
  <c r="P820" i="109"/>
  <c r="U2336" i="109"/>
  <c r="O1396" i="112"/>
  <c r="Q788" i="112"/>
  <c r="N3889" i="109"/>
  <c r="O53" i="110"/>
  <c r="P1752" i="112"/>
  <c r="P2643" i="109"/>
  <c r="P3490" i="109"/>
  <c r="Y2741" i="109"/>
  <c r="Q1484" i="112"/>
  <c r="O2610" i="112"/>
  <c r="N2327" i="112"/>
  <c r="L107" i="110"/>
  <c r="V2225" i="109"/>
  <c r="O30" i="110"/>
  <c r="O163" i="110"/>
  <c r="N2602" i="109"/>
  <c r="O145" i="112"/>
  <c r="N375" i="112"/>
  <c r="N1456" i="112"/>
  <c r="W497" i="109"/>
  <c r="N2640" i="112"/>
  <c r="J100" i="110"/>
  <c r="X4163" i="109"/>
  <c r="M34" i="113"/>
  <c r="N2622" i="112"/>
  <c r="O1663" i="112"/>
  <c r="Q590" i="112"/>
  <c r="P2640" i="112"/>
  <c r="P1244" i="112"/>
  <c r="O2075" i="112"/>
  <c r="Q2427" i="112"/>
  <c r="O1942" i="109"/>
  <c r="U4028" i="109"/>
  <c r="Q239" i="112"/>
  <c r="N1741" i="112"/>
  <c r="P136" i="110"/>
  <c r="K143" i="113"/>
  <c r="P12" i="110"/>
  <c r="Q2027" i="109"/>
  <c r="L34" i="113"/>
  <c r="V378" i="109"/>
  <c r="O1713" i="112"/>
  <c r="Y858" i="109"/>
  <c r="Q2939" i="109"/>
  <c r="O710" i="112"/>
  <c r="O4139" i="109"/>
  <c r="N223" i="109"/>
  <c r="O1772" i="112"/>
  <c r="P2153" i="112"/>
  <c r="R47" i="110"/>
  <c r="L179" i="113"/>
  <c r="P2582" i="112"/>
  <c r="P811" i="112"/>
  <c r="R2706" i="109"/>
  <c r="Q516" i="109"/>
  <c r="U3303" i="109"/>
  <c r="Q181" i="112"/>
  <c r="P1996" i="112"/>
  <c r="X4112" i="109"/>
  <c r="P2150" i="112"/>
  <c r="U160" i="110"/>
  <c r="T43" i="110"/>
  <c r="M10" i="113"/>
  <c r="M169" i="113"/>
  <c r="P3852" i="109"/>
  <c r="N1868" i="112"/>
  <c r="O1462" i="112"/>
  <c r="P2675" i="112"/>
  <c r="O293" i="112"/>
  <c r="L113" i="110"/>
  <c r="Q1792" i="112"/>
  <c r="Q705" i="112"/>
  <c r="P2544" i="112"/>
  <c r="M102" i="113"/>
  <c r="R4276" i="109"/>
  <c r="M99" i="113"/>
  <c r="K113" i="110"/>
  <c r="M26" i="110"/>
  <c r="P2789" i="109"/>
  <c r="L123" i="113"/>
  <c r="U2093" i="109"/>
  <c r="P1712" i="112"/>
  <c r="P1645" i="112"/>
  <c r="P43" i="109"/>
  <c r="S3467" i="109"/>
  <c r="P14" i="110"/>
  <c r="Q233" i="112"/>
  <c r="P4287" i="109"/>
  <c r="O1932" i="112"/>
  <c r="Q745" i="112"/>
  <c r="N1881" i="112"/>
  <c r="Z698" i="109"/>
  <c r="S2582" i="109"/>
  <c r="O2295" i="109"/>
  <c r="U1342" i="109"/>
  <c r="R2488" i="112"/>
  <c r="S2094" i="109"/>
  <c r="V2049" i="109"/>
  <c r="U4210" i="109"/>
  <c r="S2761" i="109"/>
  <c r="R180" i="109"/>
  <c r="Z1401" i="109"/>
  <c r="O125" i="112"/>
  <c r="S1115" i="109"/>
  <c r="U4100" i="109"/>
  <c r="N1969" i="112"/>
  <c r="P2938" i="109"/>
  <c r="N3796" i="109"/>
  <c r="R470" i="109"/>
  <c r="Y1307" i="109"/>
  <c r="U2728" i="109"/>
  <c r="Q4202" i="109"/>
  <c r="P860" i="112"/>
  <c r="Q4142" i="109"/>
  <c r="P1659" i="112"/>
  <c r="Q1509" i="112"/>
  <c r="P1436" i="112"/>
  <c r="S1872" i="109"/>
  <c r="N3882" i="109"/>
  <c r="P1685" i="112"/>
  <c r="O1426" i="112"/>
  <c r="O72" i="109"/>
  <c r="Q1789" i="112"/>
  <c r="W2837" i="109"/>
  <c r="Q183" i="112"/>
  <c r="Q2367" i="112"/>
  <c r="S1106" i="109"/>
  <c r="M108" i="110"/>
  <c r="W4216" i="109"/>
  <c r="T110" i="110"/>
  <c r="T3501" i="109"/>
  <c r="V3164" i="109"/>
  <c r="P636" i="112"/>
  <c r="P2584" i="112"/>
  <c r="Q2550" i="112"/>
  <c r="V4256" i="109"/>
  <c r="S242" i="109"/>
  <c r="T3863" i="109"/>
  <c r="N962" i="112"/>
  <c r="R1899" i="109"/>
  <c r="P3551" i="109"/>
  <c r="Q1291" i="112"/>
  <c r="N366" i="112"/>
  <c r="L66" i="110"/>
  <c r="P1868" i="109"/>
  <c r="U4059" i="109"/>
  <c r="X934" i="109"/>
  <c r="O1730" i="112"/>
  <c r="K97" i="113"/>
  <c r="R4164" i="109"/>
  <c r="R117" i="110"/>
  <c r="O2165" i="112"/>
  <c r="Q1481" i="112"/>
  <c r="S3061" i="109"/>
  <c r="P1842" i="112"/>
  <c r="U1200" i="109"/>
  <c r="T4034" i="109"/>
  <c r="Y3299" i="109"/>
  <c r="Q2658" i="112"/>
  <c r="Q19" i="110"/>
  <c r="O1308" i="109"/>
  <c r="N2044" i="109"/>
  <c r="O2073" i="112"/>
  <c r="S2629" i="109"/>
  <c r="Y1233" i="109"/>
  <c r="P3019" i="109"/>
  <c r="V2833" i="109"/>
  <c r="U103" i="110"/>
  <c r="Q1388" i="109"/>
  <c r="X1160" i="109"/>
  <c r="U3403" i="109"/>
  <c r="P829" i="112"/>
  <c r="J156" i="113"/>
  <c r="V3192" i="109"/>
  <c r="N4226" i="109"/>
  <c r="J180" i="113"/>
  <c r="P494" i="109"/>
  <c r="Q1748" i="112"/>
  <c r="P95" i="109"/>
  <c r="Q290" i="112"/>
  <c r="N303" i="112"/>
  <c r="T4096" i="109"/>
  <c r="P2664" i="112"/>
  <c r="O1245" i="109"/>
  <c r="S2218" i="109"/>
  <c r="N2357" i="109"/>
  <c r="P1728" i="112"/>
  <c r="T107" i="110"/>
  <c r="Y1720" i="109"/>
  <c r="W2824" i="109"/>
  <c r="Q620" i="112"/>
  <c r="W2717" i="109"/>
  <c r="P862" i="109"/>
  <c r="P3911" i="109"/>
  <c r="W2385" i="109"/>
  <c r="Q1965" i="112"/>
  <c r="S807" i="109"/>
  <c r="N1514" i="109"/>
  <c r="X759" i="109"/>
  <c r="O2330" i="112"/>
  <c r="N2935" i="109"/>
  <c r="U4274" i="109"/>
  <c r="S3905" i="109"/>
  <c r="N411" i="109"/>
  <c r="Q371" i="109"/>
  <c r="O29" i="110"/>
  <c r="U110" i="110"/>
  <c r="Q1975" i="112"/>
  <c r="U96" i="110"/>
  <c r="P1718" i="112"/>
  <c r="P1450" i="112"/>
  <c r="S3856" i="109"/>
  <c r="P2008" i="112"/>
  <c r="O2449" i="112"/>
  <c r="P1284" i="112"/>
  <c r="N4029" i="109"/>
  <c r="U2606" i="109"/>
  <c r="Z2484" i="109"/>
  <c r="Q758" i="112"/>
  <c r="R2754" i="112"/>
  <c r="Q3565" i="109"/>
  <c r="P3921" i="109"/>
  <c r="P1066" i="112"/>
  <c r="Y3463" i="109"/>
  <c r="L73" i="113"/>
  <c r="R1827" i="112"/>
  <c r="R2399" i="109"/>
  <c r="J63" i="110"/>
  <c r="O3498" i="109"/>
  <c r="J170" i="113"/>
  <c r="O318" i="112"/>
  <c r="S2410" i="109"/>
  <c r="Q1714" i="112"/>
  <c r="V629" i="109"/>
  <c r="P2673" i="112"/>
  <c r="W4204" i="109"/>
  <c r="Q1267" i="109"/>
  <c r="P3855" i="109"/>
  <c r="X961" i="109"/>
  <c r="T2249" i="109"/>
  <c r="O1625" i="109"/>
  <c r="W4259" i="109"/>
  <c r="Q2466" i="112"/>
  <c r="R4288" i="109"/>
  <c r="V2097" i="109"/>
  <c r="R3384" i="109"/>
  <c r="P2155" i="112"/>
  <c r="Y3442" i="109"/>
  <c r="R3137" i="109"/>
  <c r="P2693" i="112"/>
  <c r="R912" i="112"/>
  <c r="T3001" i="109"/>
  <c r="V3057" i="109"/>
  <c r="N2210" i="112"/>
  <c r="N905" i="109"/>
  <c r="O26" i="112"/>
  <c r="V2402" i="109"/>
  <c r="R91" i="110"/>
  <c r="W3110" i="109"/>
  <c r="Q2590" i="112"/>
  <c r="N2654" i="112"/>
  <c r="Y786" i="109"/>
  <c r="W4092" i="109"/>
  <c r="W172" i="109"/>
  <c r="O2396" i="112"/>
  <c r="O505" i="112"/>
  <c r="N1454" i="112"/>
  <c r="T3288" i="109"/>
  <c r="O92" i="112"/>
  <c r="R4047" i="109"/>
  <c r="N15" i="110"/>
  <c r="W3703" i="109"/>
  <c r="Q1707" i="112"/>
  <c r="O699" i="112"/>
  <c r="O2679" i="112"/>
  <c r="O2246" i="112"/>
  <c r="N1747" i="112"/>
  <c r="X4091" i="109"/>
  <c r="Q765" i="112"/>
  <c r="O1948" i="112"/>
  <c r="N2380" i="112"/>
  <c r="N488" i="109"/>
  <c r="N2155" i="112"/>
  <c r="Z350" i="109"/>
  <c r="P1838" i="109"/>
  <c r="Q561" i="109"/>
  <c r="Q164" i="110"/>
  <c r="Q320" i="112"/>
  <c r="T1237" i="109"/>
  <c r="N1884" i="112"/>
  <c r="S1639" i="109"/>
  <c r="N3414" i="109"/>
  <c r="S3546" i="109"/>
  <c r="Q2398" i="112"/>
  <c r="Q3746" i="109"/>
  <c r="U3665" i="109"/>
  <c r="N1516" i="112"/>
  <c r="O3487" i="109"/>
  <c r="J136" i="110"/>
  <c r="P3296" i="109"/>
  <c r="V3488" i="109"/>
  <c r="O798" i="112"/>
  <c r="Q1097" i="112"/>
  <c r="P3925" i="109"/>
  <c r="V1210" i="109"/>
  <c r="P2671" i="112"/>
  <c r="O1764" i="112"/>
  <c r="Q242" i="109"/>
  <c r="O642" i="112"/>
  <c r="Q2459" i="112"/>
  <c r="N3704" i="109"/>
  <c r="Q70" i="110"/>
  <c r="X3450" i="109"/>
  <c r="N3371" i="109"/>
  <c r="N4279" i="109"/>
  <c r="N2320" i="112"/>
  <c r="W4069" i="109"/>
  <c r="N1052" i="112"/>
  <c r="O2576" i="112"/>
  <c r="Q2374" i="112"/>
  <c r="P3191" i="109"/>
  <c r="O2210" i="112"/>
  <c r="S77" i="109"/>
  <c r="S1748" i="109"/>
  <c r="N1731" i="109"/>
  <c r="P2618" i="112"/>
  <c r="T430" i="109"/>
  <c r="K167" i="113"/>
  <c r="W936" i="109"/>
  <c r="P1882" i="112"/>
  <c r="K163" i="113"/>
  <c r="O260" i="112"/>
  <c r="T3160" i="109"/>
  <c r="K52" i="113"/>
  <c r="P2216" i="112"/>
  <c r="Y3733" i="109"/>
  <c r="Q540" i="112"/>
  <c r="N2472" i="112"/>
  <c r="T2350" i="109"/>
  <c r="S3523" i="109"/>
  <c r="R3169" i="109"/>
  <c r="R2265" i="112"/>
  <c r="L11" i="110"/>
  <c r="M79" i="110"/>
  <c r="Z680" i="109"/>
  <c r="U3101" i="109"/>
  <c r="N972" i="109"/>
  <c r="T113" i="109"/>
  <c r="P2303" i="112"/>
  <c r="J139" i="110"/>
  <c r="N92" i="109"/>
  <c r="R1504" i="109"/>
  <c r="P12" i="109"/>
  <c r="U3293" i="109"/>
  <c r="N2611" i="112"/>
  <c r="U2272" i="109"/>
  <c r="R3880" i="109"/>
  <c r="U3296" i="109"/>
  <c r="K8" i="113"/>
  <c r="N1059" i="112"/>
  <c r="N2126" i="112"/>
  <c r="S141" i="110"/>
  <c r="R1684" i="109"/>
  <c r="W3157" i="109"/>
  <c r="Q767" i="109"/>
  <c r="P2603" i="112"/>
  <c r="Q1713" i="109"/>
  <c r="R2265" i="109"/>
  <c r="O462" i="112"/>
  <c r="Q1202" i="112"/>
  <c r="Z3606" i="109"/>
  <c r="O1319" i="112"/>
  <c r="Y3487" i="109"/>
  <c r="L55" i="110"/>
  <c r="U2237" i="109"/>
  <c r="Q2207" i="109"/>
  <c r="P1214" i="109"/>
  <c r="Q2154" i="112"/>
  <c r="Q2595" i="112"/>
  <c r="R3335" i="109"/>
  <c r="O1525" i="112"/>
  <c r="R2050" i="112"/>
  <c r="Q1973" i="112"/>
  <c r="O3912" i="109"/>
  <c r="R1820" i="112"/>
  <c r="Q2012" i="112"/>
  <c r="U405" i="109"/>
  <c r="O1650" i="112"/>
  <c r="P1628" i="112"/>
  <c r="N2612" i="112"/>
  <c r="Q4179" i="109"/>
  <c r="N1860" i="112"/>
  <c r="Q2479" i="112"/>
  <c r="O1942" i="112"/>
  <c r="N2091" i="112"/>
  <c r="W3929" i="109"/>
  <c r="O819" i="112"/>
  <c r="O2191" i="112"/>
  <c r="V1537" i="109"/>
  <c r="V3109" i="109"/>
  <c r="N159" i="110"/>
  <c r="Z1778" i="109"/>
  <c r="O2064" i="109"/>
  <c r="S3036" i="109"/>
  <c r="X576" i="109"/>
  <c r="K94" i="113"/>
  <c r="N1434" i="112"/>
  <c r="Q2652" i="112"/>
  <c r="Q2728" i="109"/>
  <c r="T966" i="109"/>
  <c r="P122" i="109"/>
  <c r="O2082" i="109"/>
  <c r="Y4048" i="109"/>
  <c r="U1296" i="109"/>
  <c r="N111" i="109"/>
  <c r="S1244" i="109"/>
  <c r="W1316" i="109"/>
  <c r="N1502" i="112"/>
  <c r="O1928" i="112"/>
  <c r="U626" i="109"/>
  <c r="W95" i="109"/>
  <c r="T1196" i="109"/>
  <c r="Q2536" i="112"/>
  <c r="N1546" i="112"/>
  <c r="U21" i="110"/>
  <c r="W1122" i="109"/>
  <c r="N1552" i="112"/>
  <c r="Q3449" i="109"/>
  <c r="X1263" i="109"/>
  <c r="O2435" i="112"/>
  <c r="X766" i="109"/>
  <c r="R2603" i="109"/>
  <c r="S809" i="109"/>
  <c r="Q1416" i="112"/>
  <c r="Q2649" i="112"/>
  <c r="P3382" i="109"/>
  <c r="M110" i="113"/>
  <c r="N1185" i="109"/>
  <c r="U3919" i="109"/>
  <c r="U2768" i="109"/>
  <c r="N1068" i="112"/>
  <c r="Q967" i="112"/>
  <c r="V485" i="109"/>
  <c r="W2002" i="109"/>
  <c r="Q56" i="110"/>
  <c r="N55" i="112"/>
  <c r="N1325" i="112"/>
  <c r="O1385" i="112"/>
  <c r="R3780" i="109"/>
  <c r="V2755" i="109"/>
  <c r="O2562" i="112"/>
  <c r="Q196" i="109"/>
  <c r="O625" i="112"/>
  <c r="O852" i="112"/>
  <c r="N238" i="112"/>
  <c r="N1072" i="112"/>
  <c r="Q3" i="110"/>
  <c r="Q2476" i="109"/>
  <c r="O2543" i="112"/>
  <c r="Q1852" i="109"/>
  <c r="P2619" i="112"/>
  <c r="U3833" i="109"/>
  <c r="M3" i="113"/>
  <c r="T3882" i="109"/>
  <c r="W581" i="109"/>
  <c r="Q549" i="109"/>
  <c r="O4168" i="109"/>
  <c r="O2671" i="112"/>
  <c r="T1969" i="109"/>
  <c r="N3514" i="109"/>
  <c r="O3749" i="109"/>
  <c r="N2480" i="112"/>
  <c r="U2066" i="109"/>
  <c r="W2692" i="109"/>
  <c r="P1891" i="112"/>
  <c r="P749" i="112"/>
  <c r="P2009" i="112"/>
  <c r="N1023" i="112"/>
  <c r="S1965" i="109"/>
  <c r="P247" i="112"/>
  <c r="V4191" i="109"/>
  <c r="X1224" i="109"/>
  <c r="N404" i="112"/>
  <c r="R51" i="110"/>
  <c r="P2417" i="112"/>
  <c r="Q1135" i="109"/>
  <c r="R3489" i="109"/>
  <c r="V35" i="109"/>
  <c r="N1771" i="112"/>
  <c r="X4216" i="109"/>
  <c r="Y2974" i="109"/>
  <c r="Q560" i="112"/>
  <c r="W4246" i="109"/>
  <c r="P3134" i="109"/>
  <c r="Q113" i="112"/>
  <c r="X3293" i="109"/>
  <c r="X1872" i="109"/>
  <c r="V2765" i="109"/>
  <c r="Q1844" i="112"/>
  <c r="Z2177" i="109"/>
  <c r="R3685" i="109"/>
  <c r="O2244" i="112"/>
  <c r="N651" i="109"/>
  <c r="T2285" i="109"/>
  <c r="S1738" i="109"/>
  <c r="Q2281" i="109"/>
  <c r="P91" i="109"/>
  <c r="V2111" i="109"/>
  <c r="Q39" i="109"/>
  <c r="Q171" i="110"/>
  <c r="V2010" i="109"/>
  <c r="T3110" i="109"/>
  <c r="W969" i="109"/>
  <c r="O2621" i="112"/>
  <c r="P1317" i="112"/>
  <c r="S816" i="109"/>
  <c r="O2420" i="109"/>
  <c r="V3753" i="109"/>
  <c r="X3453" i="109"/>
  <c r="P1254" i="112"/>
  <c r="S21" i="110"/>
  <c r="X760" i="109"/>
  <c r="T1647" i="109"/>
  <c r="P2828" i="109"/>
  <c r="M84" i="113"/>
  <c r="O2413" i="112"/>
  <c r="O71" i="110"/>
  <c r="U3118" i="109"/>
  <c r="Q155" i="109"/>
  <c r="R1825" i="112"/>
  <c r="T3506" i="109"/>
  <c r="N3390" i="109"/>
  <c r="Q1300" i="112"/>
  <c r="P700" i="112"/>
  <c r="S3552" i="109"/>
  <c r="N4210" i="109"/>
  <c r="Q1771" i="112"/>
  <c r="O3526" i="109"/>
  <c r="O4250" i="109"/>
  <c r="Q3362" i="109"/>
  <c r="Q79" i="112"/>
  <c r="W3416" i="109"/>
  <c r="O1178" i="109"/>
  <c r="Z3950" i="109"/>
  <c r="U2004" i="109"/>
  <c r="O123" i="110"/>
  <c r="M125" i="110"/>
  <c r="Y2037" i="109"/>
  <c r="U2443" i="109"/>
  <c r="U3475" i="109"/>
  <c r="Q2537" i="112"/>
  <c r="U54" i="110"/>
  <c r="U1571" i="109"/>
  <c r="N1495" i="112"/>
  <c r="N3308" i="109"/>
  <c r="N2925" i="109"/>
  <c r="O171" i="110"/>
  <c r="Y2669" i="109"/>
  <c r="J114" i="110"/>
  <c r="O4205" i="109"/>
  <c r="N89" i="112"/>
  <c r="L65" i="113"/>
  <c r="N121" i="110"/>
  <c r="O1716" i="109"/>
  <c r="Q2695" i="112"/>
  <c r="J175" i="113"/>
  <c r="N2132" i="112"/>
  <c r="K119" i="113"/>
  <c r="W3921" i="109"/>
  <c r="P2144" i="112"/>
  <c r="Z1051" i="109"/>
  <c r="N1909" i="109"/>
  <c r="Q1095" i="112"/>
  <c r="N72" i="112"/>
  <c r="T4079" i="109"/>
  <c r="T116" i="110"/>
  <c r="P502" i="109"/>
  <c r="P2314" i="112"/>
  <c r="N2829" i="109"/>
  <c r="T2973" i="109"/>
  <c r="V2200" i="109"/>
  <c r="X3302" i="109"/>
  <c r="O2331" i="112"/>
  <c r="Y4040" i="109"/>
  <c r="P2680" i="109"/>
  <c r="Q537" i="112"/>
  <c r="N37" i="112"/>
  <c r="U2689" i="109"/>
  <c r="N1712" i="112"/>
  <c r="N142" i="110"/>
  <c r="X4211" i="109"/>
  <c r="U4055" i="109"/>
  <c r="O2667" i="112"/>
  <c r="Q1447" i="112"/>
  <c r="V2031" i="109"/>
  <c r="U222" i="109"/>
  <c r="Y2417" i="109"/>
  <c r="P1683" i="112"/>
  <c r="P988" i="112"/>
  <c r="T1463" i="109"/>
  <c r="V2099" i="109"/>
  <c r="Y3694" i="109"/>
  <c r="Y2683" i="109"/>
  <c r="P1767" i="112"/>
  <c r="P1015" i="112"/>
  <c r="K155" i="113"/>
  <c r="P3046" i="109"/>
  <c r="T4156" i="109"/>
  <c r="N3546" i="109"/>
  <c r="U914" i="109"/>
  <c r="Q1292" i="112"/>
  <c r="Z3951" i="109"/>
  <c r="N445" i="109"/>
  <c r="X872" i="109"/>
  <c r="S905" i="109"/>
  <c r="W4046" i="109"/>
  <c r="O2345" i="112"/>
  <c r="R1997" i="109"/>
  <c r="X3142" i="109"/>
  <c r="P111" i="110"/>
  <c r="Q4214" i="109"/>
  <c r="W3787" i="109"/>
  <c r="X4259" i="109"/>
  <c r="P31" i="109"/>
  <c r="T743" i="109"/>
  <c r="W1242" i="109"/>
  <c r="U2833" i="109"/>
  <c r="X3106" i="109"/>
  <c r="Y1214" i="109"/>
  <c r="T4218" i="109"/>
  <c r="U3345" i="109"/>
  <c r="T3662" i="109"/>
  <c r="S1723" i="109"/>
  <c r="O1882" i="112"/>
  <c r="N1684" i="112"/>
  <c r="Q2207" i="112"/>
  <c r="X2586" i="109"/>
  <c r="P2583" i="109"/>
  <c r="N1330" i="112"/>
  <c r="R118" i="109"/>
  <c r="N1232" i="112"/>
  <c r="U147" i="110"/>
  <c r="U76" i="109"/>
  <c r="O170" i="110"/>
  <c r="R2029" i="109"/>
  <c r="P1278" i="112"/>
  <c r="P3195" i="109"/>
  <c r="O613" i="109"/>
  <c r="O573" i="112"/>
  <c r="O2444" i="112"/>
  <c r="P3114" i="109"/>
  <c r="P3357" i="109"/>
  <c r="R1574" i="109"/>
  <c r="Q3159" i="109"/>
  <c r="O2580" i="112"/>
  <c r="P574" i="112"/>
  <c r="Y4070" i="109"/>
  <c r="R3080" i="109"/>
  <c r="P1072" i="112"/>
  <c r="Q1907" i="112"/>
  <c r="P2428" i="112"/>
  <c r="J91" i="113"/>
  <c r="P114" i="110"/>
  <c r="O139" i="112"/>
  <c r="N2448" i="112"/>
  <c r="K39" i="110"/>
  <c r="Q2637" i="112"/>
  <c r="N498" i="112"/>
  <c r="O1095" i="112"/>
  <c r="R173" i="110"/>
  <c r="S258" i="109"/>
  <c r="P1286" i="109"/>
  <c r="S1712" i="109"/>
  <c r="P755" i="112"/>
  <c r="X756" i="109"/>
  <c r="N1763" i="112"/>
  <c r="N2113" i="109"/>
  <c r="Q1623" i="112"/>
  <c r="U139" i="109"/>
  <c r="P151" i="109"/>
  <c r="O1543" i="112"/>
  <c r="N1999" i="112"/>
  <c r="W2991" i="109"/>
  <c r="R2830" i="109"/>
  <c r="Y3654" i="109"/>
  <c r="Y3466" i="109"/>
  <c r="V445" i="109"/>
  <c r="P1944" i="109"/>
  <c r="Y4111" i="109"/>
  <c r="R131" i="109"/>
  <c r="P1860" i="109"/>
  <c r="O1632" i="112"/>
  <c r="Y3504" i="109"/>
  <c r="S3765" i="109"/>
  <c r="R2732" i="112"/>
  <c r="O1906" i="112"/>
  <c r="O2201" i="109"/>
  <c r="V123" i="109"/>
  <c r="O3169" i="109"/>
  <c r="R1130" i="112"/>
  <c r="S4090" i="109"/>
  <c r="Q148" i="112"/>
  <c r="M148" i="113"/>
  <c r="K181" i="110"/>
  <c r="P3061" i="109"/>
  <c r="R512" i="109"/>
  <c r="U4292" i="109"/>
  <c r="O2463" i="112"/>
  <c r="P95" i="110"/>
  <c r="O2124" i="112"/>
  <c r="N1218" i="112"/>
  <c r="S131" i="110"/>
  <c r="Q998" i="112"/>
  <c r="Q1493" i="112"/>
  <c r="Q47" i="112"/>
  <c r="Q2941" i="109"/>
  <c r="T1603" i="109"/>
  <c r="J81" i="110"/>
  <c r="W832" i="109"/>
  <c r="R688" i="112"/>
  <c r="Q3209" i="109"/>
  <c r="O2147" i="112"/>
  <c r="O2154" i="112"/>
  <c r="U2980" i="109"/>
  <c r="P1710" i="112"/>
  <c r="Q2422" i="112"/>
  <c r="R3662" i="109"/>
  <c r="R793" i="109"/>
  <c r="N1962" i="109"/>
  <c r="T71" i="110"/>
  <c r="O153" i="110"/>
  <c r="U3943" i="109"/>
  <c r="P4160" i="109"/>
  <c r="V3028" i="109"/>
  <c r="Q2358" i="112"/>
  <c r="Q4251" i="109"/>
  <c r="O1685" i="112"/>
  <c r="O106" i="110"/>
  <c r="N880" i="109"/>
  <c r="N2710" i="112"/>
  <c r="O360" i="112"/>
  <c r="Q3144" i="109"/>
  <c r="P2400" i="112"/>
  <c r="Q2235" i="112"/>
  <c r="P2579" i="112"/>
  <c r="U3731" i="109"/>
  <c r="W3777" i="109"/>
  <c r="N2824" i="109"/>
  <c r="W1985" i="109"/>
  <c r="S1006" i="109"/>
  <c r="V2275" i="109"/>
  <c r="U589" i="109"/>
  <c r="T3357" i="109"/>
  <c r="N90" i="112"/>
  <c r="P1316" i="112"/>
  <c r="R2733" i="112"/>
  <c r="O2446" i="112"/>
  <c r="O1204" i="112"/>
  <c r="N4241" i="109"/>
  <c r="W3568" i="109"/>
  <c r="Y4235" i="109"/>
  <c r="T4308" i="109"/>
  <c r="N2113" i="112"/>
  <c r="V3836" i="109"/>
  <c r="R2750" i="112"/>
  <c r="O98" i="110"/>
  <c r="N565" i="109"/>
  <c r="O2128" i="112"/>
  <c r="N3367" i="109"/>
  <c r="O1281" i="112"/>
  <c r="O2479" i="112"/>
  <c r="X913" i="109"/>
  <c r="P82" i="110"/>
  <c r="Q3532" i="109"/>
  <c r="X841" i="109"/>
  <c r="X3443" i="109"/>
  <c r="X814" i="109"/>
  <c r="P2151" i="112"/>
  <c r="O62" i="112"/>
  <c r="V1747" i="109"/>
  <c r="X1905" i="109"/>
  <c r="Q1276" i="112"/>
  <c r="X3857" i="109"/>
  <c r="L161" i="110"/>
  <c r="Q2109" i="112"/>
  <c r="X483" i="109"/>
  <c r="U4235" i="109"/>
  <c r="Z1808" i="109"/>
  <c r="P1513" i="109"/>
  <c r="O1217" i="109"/>
  <c r="O341" i="112"/>
  <c r="U656" i="109"/>
  <c r="P2688" i="112"/>
  <c r="N2731" i="109"/>
  <c r="V3322" i="109"/>
  <c r="N262" i="112"/>
  <c r="Q1979" i="112"/>
  <c r="N4203" i="109"/>
  <c r="Q2219" i="112"/>
  <c r="X4205" i="109"/>
  <c r="O350" i="112"/>
  <c r="N1475" i="112"/>
  <c r="P4288" i="109"/>
  <c r="L75" i="110"/>
  <c r="Y1184" i="109"/>
  <c r="V1000" i="109"/>
  <c r="O857" i="109"/>
  <c r="T27" i="110"/>
  <c r="N1387" i="112"/>
  <c r="S3693" i="109"/>
  <c r="N544" i="112"/>
  <c r="Q1057" i="112"/>
  <c r="N1637" i="112"/>
  <c r="M120" i="113"/>
  <c r="K47" i="110"/>
  <c r="O2349" i="112"/>
  <c r="O949" i="112"/>
  <c r="N146" i="110"/>
  <c r="Q104" i="110"/>
  <c r="U2685" i="109"/>
  <c r="K124" i="110"/>
  <c r="O2476" i="112"/>
  <c r="O2579" i="112"/>
  <c r="P2608" i="112"/>
  <c r="O79" i="112"/>
  <c r="Q1729" i="112"/>
  <c r="N58" i="109"/>
  <c r="Q3465" i="109"/>
  <c r="T1236" i="109"/>
  <c r="N1660" i="112"/>
  <c r="O1005" i="112"/>
  <c r="Y2016" i="109"/>
  <c r="T807" i="109"/>
  <c r="N1996" i="109"/>
  <c r="X4280" i="109"/>
  <c r="W1938" i="109"/>
  <c r="V733" i="109"/>
  <c r="P258" i="112"/>
  <c r="N2125" i="112"/>
  <c r="R2517" i="112"/>
  <c r="V3574" i="109"/>
  <c r="N785" i="112"/>
  <c r="O2436" i="112"/>
  <c r="Q642" i="112"/>
  <c r="R443" i="109"/>
  <c r="X2460" i="109"/>
  <c r="L61" i="113"/>
  <c r="N1328" i="109"/>
  <c r="Y3195" i="109"/>
  <c r="R162" i="109"/>
  <c r="S163" i="110"/>
  <c r="J120" i="110"/>
  <c r="N1630" i="112"/>
  <c r="N2312" i="112"/>
  <c r="P85" i="110"/>
  <c r="U4092" i="109"/>
  <c r="O2357" i="112"/>
  <c r="X1203" i="109"/>
  <c r="L140" i="113"/>
  <c r="T3107" i="109"/>
  <c r="P2372" i="112"/>
  <c r="N1021" i="112"/>
  <c r="O754" i="109"/>
  <c r="W3512" i="109"/>
  <c r="O2233" i="112"/>
  <c r="N1696" i="112"/>
  <c r="S3909" i="109"/>
  <c r="O3803" i="109"/>
  <c r="S2948" i="109"/>
  <c r="O2617" i="112"/>
  <c r="P727" i="112"/>
  <c r="P2385" i="112"/>
  <c r="P1855" i="109"/>
  <c r="P2099" i="109"/>
  <c r="Q279" i="112"/>
  <c r="R905" i="112"/>
  <c r="P696" i="112"/>
  <c r="Q1665" i="109"/>
  <c r="Q2679" i="112"/>
  <c r="Q1028" i="112"/>
  <c r="Y140" i="109"/>
  <c r="U3133" i="109"/>
  <c r="X2034" i="109"/>
  <c r="M129" i="113"/>
  <c r="T3808" i="109"/>
  <c r="N1700" i="112"/>
  <c r="M166" i="113"/>
  <c r="P2214" i="112"/>
  <c r="X593" i="109"/>
  <c r="O176" i="110"/>
  <c r="Q2366" i="109"/>
  <c r="Q1634" i="112"/>
  <c r="T2689" i="109"/>
  <c r="Q1068" i="112"/>
  <c r="P2020" i="112"/>
  <c r="P2559" i="112"/>
  <c r="R3433" i="109"/>
  <c r="R2707" i="109"/>
  <c r="P2257" i="109"/>
  <c r="O2304" i="112"/>
  <c r="R2741" i="112"/>
  <c r="Q2588" i="112"/>
  <c r="N4285" i="109"/>
  <c r="K105" i="113"/>
  <c r="N1702" i="109"/>
  <c r="Q2684" i="112"/>
  <c r="Q92" i="110"/>
  <c r="Q1637" i="112"/>
  <c r="O1748" i="112"/>
  <c r="R2262" i="112"/>
  <c r="P2152" i="112"/>
  <c r="K50" i="110"/>
  <c r="U4134" i="109"/>
  <c r="N1094" i="112"/>
  <c r="X212" i="109"/>
  <c r="T247" i="109"/>
  <c r="Y3393" i="109"/>
  <c r="V2270" i="109"/>
  <c r="O2428" i="112"/>
  <c r="N3473" i="109"/>
  <c r="O1307" i="112"/>
  <c r="Q2410" i="112"/>
  <c r="O253" i="109"/>
  <c r="X2594" i="109"/>
  <c r="O1254" i="112"/>
  <c r="N87" i="110"/>
  <c r="Y2194" i="109"/>
  <c r="T3406" i="109"/>
  <c r="S3077" i="109"/>
  <c r="W138" i="109"/>
  <c r="L95" i="110"/>
  <c r="Q726" i="112"/>
  <c r="P2081" i="112"/>
  <c r="U62" i="110"/>
  <c r="O2145" i="112"/>
  <c r="U3123" i="109"/>
  <c r="N1725" i="109"/>
  <c r="U3455" i="109"/>
  <c r="X2623" i="109"/>
  <c r="Y3202" i="109"/>
  <c r="S4130" i="109"/>
  <c r="N2129" i="112"/>
  <c r="Q2455" i="112"/>
  <c r="P2186" i="112"/>
  <c r="N1990" i="112"/>
  <c r="O3681" i="109"/>
  <c r="U2824" i="109"/>
  <c r="T155" i="110"/>
  <c r="U4054" i="109"/>
  <c r="O317" i="112"/>
  <c r="N4100" i="109"/>
  <c r="X2649" i="109"/>
  <c r="Y2372" i="109"/>
  <c r="V610" i="109"/>
  <c r="N1499" i="112"/>
  <c r="Q2838" i="109"/>
  <c r="P2211" i="112"/>
  <c r="O76" i="110"/>
  <c r="Q2470" i="112"/>
  <c r="P2821" i="109"/>
  <c r="Q3010" i="109"/>
  <c r="P1465" i="112"/>
  <c r="P77" i="110"/>
  <c r="T3054" i="109"/>
  <c r="X395" i="109"/>
  <c r="X3489" i="109"/>
  <c r="Y2819" i="109"/>
  <c r="P1697" i="112"/>
  <c r="U1596" i="109"/>
  <c r="O63" i="109"/>
  <c r="Y3298" i="109"/>
  <c r="R1353" i="109"/>
  <c r="V2612" i="109"/>
  <c r="X3817" i="109"/>
  <c r="Y4143" i="109"/>
  <c r="Z3625" i="109"/>
  <c r="Q527" i="112"/>
  <c r="P2107" i="112"/>
  <c r="N729" i="112"/>
  <c r="R1122" i="112"/>
  <c r="O1459" i="112"/>
  <c r="Q2578" i="112"/>
  <c r="N76" i="109"/>
  <c r="Q4203" i="109"/>
  <c r="Q1709" i="112"/>
  <c r="W2724" i="109"/>
  <c r="W4107" i="109"/>
  <c r="P1539" i="112"/>
  <c r="N1470" i="109"/>
  <c r="N129" i="109"/>
  <c r="N2007" i="112"/>
  <c r="O855" i="112"/>
  <c r="O870" i="109"/>
  <c r="X2317" i="109"/>
  <c r="P4038" i="109"/>
  <c r="P3181" i="109"/>
  <c r="N1302" i="109"/>
  <c r="W3806" i="109"/>
  <c r="O2093" i="109"/>
  <c r="U595" i="109"/>
  <c r="Z4010" i="109"/>
  <c r="N2471" i="112"/>
  <c r="O1744" i="112"/>
  <c r="P479" i="112"/>
  <c r="P807" i="112"/>
  <c r="R2808" i="109"/>
  <c r="Q2788" i="109"/>
  <c r="N2247" i="112"/>
  <c r="T17" i="110"/>
  <c r="R1355" i="112"/>
  <c r="N3869" i="109"/>
  <c r="V260" i="109"/>
  <c r="P3049" i="109"/>
  <c r="N1625" i="112"/>
  <c r="R3855" i="109"/>
  <c r="J63" i="113"/>
  <c r="Q99" i="110"/>
  <c r="P612" i="109"/>
  <c r="O2649" i="112"/>
  <c r="V1165" i="109"/>
  <c r="S1904" i="109"/>
  <c r="T971" i="109"/>
  <c r="N1641" i="109"/>
  <c r="O997" i="112"/>
  <c r="Q3539" i="109"/>
  <c r="S3935" i="109"/>
  <c r="W1527" i="109"/>
  <c r="W3467" i="109"/>
  <c r="R2721" i="112"/>
  <c r="X149" i="109"/>
  <c r="O1660" i="112"/>
  <c r="R2494" i="112"/>
  <c r="R899" i="112"/>
  <c r="Q2354" i="112"/>
  <c r="R2301" i="112"/>
  <c r="R2024" i="109"/>
  <c r="N606" i="112"/>
  <c r="O709" i="112"/>
  <c r="Q2569" i="112"/>
  <c r="R3817" i="109"/>
  <c r="O1178" i="112"/>
  <c r="Q402" i="112"/>
  <c r="Q3705" i="109"/>
  <c r="U382" i="109"/>
  <c r="Q3428" i="109"/>
  <c r="M86" i="110"/>
  <c r="Q2538" i="112"/>
  <c r="J53" i="110"/>
  <c r="O763" i="112"/>
  <c r="U2245" i="109"/>
  <c r="O2356" i="112"/>
  <c r="S542" i="109"/>
  <c r="Q2394" i="112"/>
  <c r="N2415" i="112"/>
  <c r="P590" i="109"/>
  <c r="N636" i="112"/>
  <c r="W2061" i="109"/>
  <c r="U2772" i="109"/>
  <c r="N1695" i="112"/>
  <c r="X1852" i="109"/>
  <c r="P3209" i="109"/>
  <c r="W3688" i="109"/>
  <c r="O2376" i="112"/>
  <c r="Q263" i="112"/>
  <c r="O2683" i="112"/>
  <c r="Q558" i="112"/>
  <c r="P1079" i="112"/>
  <c r="P1695" i="112"/>
  <c r="J44" i="113"/>
  <c r="O3903" i="109"/>
  <c r="R164" i="110"/>
  <c r="T2966" i="109"/>
  <c r="R2606" i="109"/>
  <c r="X1195" i="109"/>
  <c r="Q3887" i="109"/>
  <c r="X615" i="109"/>
  <c r="Q819" i="112"/>
  <c r="K38" i="113"/>
  <c r="Q730" i="112"/>
  <c r="Q921" i="109"/>
  <c r="Q2612" i="112"/>
  <c r="O1868" i="112"/>
  <c r="K62" i="113"/>
  <c r="V1916" i="109"/>
  <c r="W3748" i="109"/>
  <c r="O2333" i="112"/>
  <c r="X2284" i="109"/>
  <c r="P2232" i="112"/>
  <c r="N967" i="112"/>
  <c r="N700" i="112"/>
  <c r="N2392" i="112"/>
  <c r="P829" i="109"/>
  <c r="O4257" i="109"/>
  <c r="Q4083" i="109"/>
  <c r="L59" i="113"/>
  <c r="N4155" i="109"/>
  <c r="Q67" i="109"/>
  <c r="Q2399" i="112"/>
  <c r="T139" i="110"/>
  <c r="Z3219" i="109"/>
  <c r="O1425" i="112"/>
  <c r="U2823" i="109"/>
  <c r="R916" i="109"/>
  <c r="P837" i="109"/>
  <c r="T3931" i="109"/>
  <c r="P3517" i="109"/>
  <c r="J22" i="110"/>
  <c r="N1517" i="112"/>
  <c r="U742" i="109"/>
  <c r="W3835" i="109"/>
  <c r="W3454" i="109"/>
  <c r="T2819" i="109"/>
  <c r="Z2510" i="109"/>
  <c r="Z1033" i="109"/>
  <c r="N1790" i="112"/>
  <c r="Y630" i="109"/>
  <c r="O3941" i="109"/>
  <c r="U2210" i="109"/>
  <c r="O999" i="109"/>
  <c r="X3898" i="109"/>
  <c r="L85" i="110"/>
  <c r="T3574" i="109"/>
  <c r="W3030" i="109"/>
  <c r="R4234" i="109"/>
  <c r="N338" i="112"/>
  <c r="N817" i="112"/>
  <c r="O2085" i="112"/>
  <c r="P2095" i="112"/>
  <c r="M176" i="110"/>
  <c r="R2369" i="109"/>
  <c r="U3572" i="109"/>
  <c r="L119" i="110"/>
  <c r="O4275" i="109"/>
  <c r="Y1555" i="109"/>
  <c r="V2986" i="109"/>
  <c r="Y3077" i="109"/>
  <c r="P2435" i="109"/>
  <c r="Y1952" i="109"/>
  <c r="U3313" i="109"/>
  <c r="O2670" i="112"/>
  <c r="V1726" i="109"/>
  <c r="O2156" i="112"/>
  <c r="P184" i="112"/>
  <c r="Z2512" i="109"/>
  <c r="V3773" i="109"/>
  <c r="Q1047" i="112"/>
  <c r="N1759" i="112"/>
  <c r="N2334" i="109"/>
  <c r="N2564" i="112"/>
  <c r="N2224" i="112"/>
  <c r="O174" i="110"/>
  <c r="W2023" i="109"/>
  <c r="T2007" i="109"/>
  <c r="P1734" i="112"/>
  <c r="R2755" i="109"/>
  <c r="T1592" i="109"/>
  <c r="X1721" i="109"/>
  <c r="Q1016" i="109"/>
  <c r="N1157" i="112"/>
  <c r="S4232" i="109"/>
  <c r="N4148" i="109"/>
  <c r="N173" i="110"/>
  <c r="N1687" i="112"/>
  <c r="Q854" i="112"/>
  <c r="Q1501" i="112"/>
  <c r="O1212" i="109"/>
  <c r="P2677" i="112"/>
  <c r="R4043" i="109"/>
  <c r="K57" i="113"/>
  <c r="S12" i="110"/>
  <c r="S495" i="109"/>
  <c r="R2578" i="109"/>
  <c r="N1313" i="112"/>
  <c r="P1865" i="112"/>
  <c r="O160" i="110"/>
  <c r="N157" i="112"/>
  <c r="R3029" i="109"/>
  <c r="N1472" i="112"/>
  <c r="X1153" i="109"/>
  <c r="Q2418" i="112"/>
  <c r="P3171" i="109"/>
  <c r="N3761" i="109"/>
  <c r="M32" i="113"/>
  <c r="T4301" i="109"/>
  <c r="Q1203" i="112"/>
  <c r="Y1693" i="109"/>
  <c r="Q1153" i="112"/>
  <c r="O2389" i="112"/>
  <c r="L97" i="113"/>
  <c r="O1958" i="112"/>
  <c r="Q1615" i="112"/>
  <c r="K126" i="113"/>
  <c r="Q1958" i="112"/>
  <c r="P2706" i="109"/>
  <c r="N2699" i="109"/>
  <c r="Q2359" i="112"/>
  <c r="N4099" i="109"/>
  <c r="J105" i="110"/>
  <c r="N2395" i="112"/>
  <c r="Q1732" i="109"/>
  <c r="N1788" i="112"/>
  <c r="V3815" i="109"/>
  <c r="N742" i="109"/>
  <c r="Q286" i="109"/>
  <c r="N851" i="112"/>
  <c r="N4133" i="109"/>
  <c r="U106" i="110"/>
  <c r="N2395" i="109"/>
  <c r="X2102" i="109"/>
  <c r="N1538" i="112"/>
  <c r="Q1290" i="109"/>
  <c r="O2574" i="112"/>
  <c r="T3837" i="109"/>
  <c r="N783" i="112"/>
  <c r="N1539" i="112"/>
  <c r="N2455" i="112"/>
  <c r="W3521" i="109"/>
  <c r="R57" i="110"/>
  <c r="Y623" i="109"/>
  <c r="N754" i="112"/>
  <c r="M96" i="110"/>
  <c r="P2203" i="112"/>
  <c r="O3087" i="109"/>
  <c r="U60" i="109"/>
  <c r="W2701" i="109"/>
  <c r="Q3777" i="109"/>
  <c r="N2703" i="112"/>
  <c r="X2260" i="109"/>
  <c r="O1250" i="112"/>
  <c r="W927" i="109"/>
  <c r="S1004" i="109"/>
  <c r="W3820" i="109"/>
  <c r="R2411" i="109"/>
  <c r="N1320" i="112"/>
  <c r="Q1156" i="112"/>
  <c r="P151" i="112"/>
  <c r="Q1957" i="112"/>
  <c r="O1967" i="112"/>
  <c r="N2790" i="109"/>
  <c r="X4243" i="109"/>
  <c r="Q3673" i="109"/>
  <c r="W2668" i="109"/>
  <c r="N2349" i="112"/>
  <c r="P983" i="112"/>
  <c r="S146" i="110"/>
  <c r="O555" i="112"/>
  <c r="T523" i="109"/>
  <c r="O1208" i="112"/>
  <c r="P1516" i="112"/>
  <c r="P1989" i="109"/>
  <c r="Z4375" i="109"/>
  <c r="Q2108" i="112"/>
  <c r="N1182" i="112"/>
  <c r="P551" i="112"/>
  <c r="R1121" i="112"/>
  <c r="R4068" i="109"/>
  <c r="Z3628" i="109"/>
  <c r="N3133" i="109"/>
  <c r="S213" i="109"/>
  <c r="N305" i="112"/>
  <c r="O1510" i="112"/>
  <c r="M81" i="113"/>
  <c r="Q953" i="112"/>
  <c r="Q483" i="109"/>
  <c r="P1082" i="112"/>
  <c r="V1844" i="109"/>
  <c r="L5" i="113"/>
  <c r="Q2616" i="112"/>
  <c r="N2099" i="112"/>
  <c r="O2310" i="112"/>
  <c r="O849" i="112"/>
  <c r="Z2135" i="109"/>
  <c r="Q2708" i="112"/>
  <c r="W777" i="109"/>
  <c r="J97" i="113"/>
  <c r="O5" i="112"/>
  <c r="T2590" i="109"/>
  <c r="O599" i="112"/>
  <c r="P1277" i="112"/>
  <c r="P2225" i="112"/>
  <c r="Q4147" i="109"/>
  <c r="S4023" i="109"/>
  <c r="Q2175" i="112"/>
  <c r="N1794" i="112"/>
  <c r="P2243" i="112"/>
  <c r="P2326" i="112"/>
  <c r="N3544" i="109"/>
  <c r="O4173" i="109"/>
  <c r="V2592" i="109"/>
  <c r="V3060" i="109"/>
  <c r="Q132" i="110"/>
  <c r="Q2025" i="109"/>
  <c r="W3709" i="109"/>
  <c r="V2560" i="109"/>
  <c r="O3411" i="109"/>
  <c r="Q2829" i="109"/>
  <c r="L56" i="113"/>
  <c r="O476" i="112"/>
  <c r="Q2353" i="112"/>
  <c r="N2619" i="112"/>
  <c r="M147" i="110"/>
  <c r="N2655" i="112"/>
  <c r="O2181" i="112"/>
  <c r="Y3537" i="109"/>
  <c r="Q2101" i="112"/>
  <c r="Q2123" i="112"/>
  <c r="T1596" i="109"/>
  <c r="V4254" i="109"/>
  <c r="N511" i="109"/>
  <c r="T4223" i="109"/>
  <c r="S2729" i="109"/>
  <c r="R2528" i="112"/>
  <c r="N4236" i="109"/>
  <c r="P998" i="112"/>
  <c r="Y571" i="109"/>
  <c r="T4281" i="109"/>
  <c r="Q3074" i="109"/>
  <c r="Q2687" i="112"/>
  <c r="V2396" i="109"/>
  <c r="Q1872" i="112"/>
  <c r="T4203" i="109"/>
  <c r="N2680" i="112"/>
  <c r="Q2331" i="112"/>
  <c r="W4200" i="109"/>
  <c r="Q107" i="110"/>
  <c r="P3125" i="109"/>
  <c r="Q4217" i="109"/>
  <c r="O122" i="109"/>
  <c r="O2681" i="112"/>
  <c r="X4092" i="109"/>
  <c r="P631" i="112"/>
  <c r="U2620" i="109"/>
  <c r="N383" i="112"/>
  <c r="Q1248" i="112"/>
  <c r="Q1427" i="112"/>
  <c r="L19" i="110"/>
  <c r="Q594" i="112"/>
  <c r="R1848" i="109"/>
  <c r="Y3459" i="109"/>
  <c r="Q72" i="110"/>
  <c r="U2923" i="109"/>
  <c r="O20" i="110"/>
  <c r="Y32" i="109"/>
  <c r="L8" i="113"/>
  <c r="Q2221" i="112"/>
  <c r="J107" i="113"/>
  <c r="Q2093" i="112"/>
  <c r="Y3027" i="109"/>
  <c r="N1982" i="112"/>
  <c r="V1565" i="109"/>
  <c r="N1242" i="112"/>
  <c r="P737" i="112"/>
  <c r="Q505" i="112"/>
  <c r="O2584" i="112"/>
  <c r="O954" i="112"/>
  <c r="V1902" i="109"/>
  <c r="R106" i="110"/>
  <c r="V47" i="109"/>
  <c r="P3473" i="109"/>
  <c r="L166" i="110"/>
  <c r="Q1066" i="112"/>
  <c r="O2601" i="112"/>
  <c r="R2503" i="112"/>
  <c r="Y2650" i="109"/>
  <c r="W3538" i="109"/>
  <c r="Q1010" i="112"/>
  <c r="V3885" i="109"/>
  <c r="U3468" i="109"/>
  <c r="Q1688" i="112"/>
  <c r="T2648" i="109"/>
  <c r="P2403" i="112"/>
  <c r="T3730" i="109"/>
  <c r="Q4275" i="109"/>
  <c r="W786" i="109"/>
  <c r="V1378" i="109"/>
  <c r="Q1553" i="112"/>
  <c r="Q2666" i="112"/>
  <c r="U841" i="109"/>
  <c r="R1362" i="112"/>
  <c r="S113" i="110"/>
  <c r="P4143" i="109"/>
  <c r="O1535" i="109"/>
  <c r="O2319" i="112"/>
  <c r="Q830" i="112"/>
  <c r="O2170" i="112"/>
  <c r="R1359" i="109"/>
  <c r="P1639" i="109"/>
  <c r="U1307" i="109"/>
  <c r="S2682" i="109"/>
  <c r="S169" i="110"/>
  <c r="Y2578" i="109"/>
  <c r="X3067" i="109"/>
  <c r="U3862" i="109"/>
  <c r="P614" i="112"/>
  <c r="T877" i="109"/>
  <c r="Q1243" i="112"/>
  <c r="O1382" i="112"/>
  <c r="N1281" i="109"/>
  <c r="O2362" i="112"/>
  <c r="X2365" i="109"/>
  <c r="V4225" i="109"/>
  <c r="N1426" i="112"/>
  <c r="L98" i="110"/>
  <c r="R1155" i="109"/>
  <c r="K168" i="113"/>
  <c r="P2621" i="112"/>
  <c r="T4187" i="109"/>
  <c r="O4305" i="109"/>
  <c r="O2066" i="109"/>
  <c r="Q250" i="109"/>
  <c r="P2655" i="112"/>
  <c r="P3920" i="109"/>
  <c r="X2687" i="109"/>
  <c r="O1844" i="112"/>
  <c r="N4214" i="109"/>
  <c r="R1736" i="109"/>
  <c r="X749" i="109"/>
  <c r="T4230" i="109"/>
  <c r="O994" i="112"/>
  <c r="U3151" i="109"/>
  <c r="W1692" i="109"/>
  <c r="Q2714" i="112"/>
  <c r="N1504" i="112"/>
  <c r="W94" i="109"/>
  <c r="R2287" i="109"/>
  <c r="O1857" i="112"/>
  <c r="N1487" i="112"/>
  <c r="O1875" i="109"/>
  <c r="O538" i="112"/>
  <c r="P2375" i="109"/>
  <c r="Y4173" i="109"/>
  <c r="Y4279" i="109"/>
  <c r="Q1732" i="112"/>
  <c r="M66" i="110"/>
  <c r="V3861" i="109"/>
  <c r="P2411" i="112"/>
  <c r="Q2709" i="112"/>
  <c r="O2680" i="112"/>
  <c r="J40" i="113"/>
  <c r="Q54" i="112"/>
  <c r="U113" i="110"/>
  <c r="Y4271" i="109"/>
  <c r="P1267" i="112"/>
  <c r="O2082" i="112"/>
  <c r="N2240" i="109"/>
  <c r="V3529" i="109"/>
  <c r="N2120" i="112"/>
  <c r="Q1386" i="112"/>
  <c r="R191" i="112"/>
  <c r="N1955" i="112"/>
  <c r="Q96" i="112"/>
  <c r="O1478" i="112"/>
  <c r="Q962" i="112"/>
  <c r="P108" i="110"/>
  <c r="J52" i="113"/>
  <c r="S1510" i="109"/>
  <c r="N961" i="112"/>
  <c r="O2245" i="112"/>
  <c r="P1424" i="112"/>
  <c r="M140" i="110"/>
  <c r="L84" i="113"/>
  <c r="Q250" i="112"/>
  <c r="N2065" i="109"/>
  <c r="W2375" i="109"/>
  <c r="R1805" i="112"/>
  <c r="O2686" i="112"/>
  <c r="N1272" i="109"/>
  <c r="J64" i="113"/>
  <c r="X3741" i="109"/>
  <c r="L103" i="110"/>
  <c r="M118" i="113"/>
  <c r="Q753" i="112"/>
  <c r="R375" i="109"/>
  <c r="W2197" i="109"/>
  <c r="Q983" i="112"/>
  <c r="T4080" i="109"/>
  <c r="U2751" i="109"/>
  <c r="Z4361" i="109"/>
  <c r="P1652" i="112"/>
  <c r="O1152" i="112"/>
  <c r="Q2019" i="112"/>
  <c r="U4041" i="109"/>
  <c r="L77" i="113"/>
  <c r="X3387" i="109"/>
  <c r="R482" i="109"/>
  <c r="R2357" i="109"/>
  <c r="P1185" i="112"/>
  <c r="S92" i="109"/>
  <c r="V3776" i="109"/>
  <c r="O3518" i="109"/>
  <c r="P731" i="112"/>
  <c r="W2416" i="109"/>
  <c r="Y3910" i="109"/>
  <c r="U1963" i="109"/>
  <c r="X3663" i="109"/>
  <c r="S2626" i="109"/>
  <c r="R411" i="109"/>
  <c r="M150" i="110"/>
  <c r="R2199" i="109"/>
  <c r="N2667" i="112"/>
  <c r="Q4288" i="109"/>
  <c r="Q2675" i="112"/>
  <c r="Y2379" i="109"/>
  <c r="T1837" i="109"/>
  <c r="P2533" i="112"/>
  <c r="R1380" i="112"/>
  <c r="S940" i="109"/>
  <c r="T3884" i="109"/>
  <c r="R2269" i="112"/>
  <c r="J31" i="113"/>
  <c r="J87" i="113"/>
  <c r="P790" i="112"/>
  <c r="N42" i="112"/>
  <c r="Q1648" i="112"/>
  <c r="N1229" i="112"/>
  <c r="N251" i="112"/>
  <c r="Q1696" i="112"/>
  <c r="Y769" i="109"/>
  <c r="P1255" i="112"/>
  <c r="Q1050" i="112"/>
  <c r="Q2467" i="112"/>
  <c r="L44" i="113"/>
  <c r="U3815" i="109"/>
  <c r="Q2234" i="112"/>
  <c r="O1865" i="112"/>
  <c r="R1148" i="112"/>
  <c r="Q2554" i="112"/>
  <c r="W1164" i="109"/>
  <c r="P1719" i="112"/>
  <c r="R48" i="110"/>
  <c r="O236" i="109"/>
  <c r="X1627" i="109"/>
  <c r="J137" i="110"/>
  <c r="Q820" i="112"/>
  <c r="P79" i="109"/>
  <c r="Q159" i="112"/>
  <c r="O2011" i="109"/>
  <c r="V3820" i="109"/>
  <c r="Q3447" i="109"/>
  <c r="P1738" i="112"/>
  <c r="Q4167" i="109"/>
  <c r="N938" i="109"/>
  <c r="Y4104" i="109"/>
  <c r="O2535" i="112"/>
  <c r="S3873" i="109"/>
  <c r="V1634" i="109"/>
  <c r="R2028" i="112"/>
  <c r="U4144" i="109"/>
  <c r="P873" i="112"/>
  <c r="Q2800" i="109"/>
  <c r="N1993" i="112"/>
  <c r="P1684" i="112"/>
  <c r="M163" i="113"/>
  <c r="P4163" i="109"/>
  <c r="M46" i="110"/>
  <c r="S128" i="109"/>
  <c r="T3513" i="109"/>
  <c r="S2831" i="109"/>
  <c r="U3543" i="109"/>
  <c r="W3671" i="109"/>
  <c r="R909" i="112"/>
  <c r="O2365" i="112"/>
  <c r="V3436" i="109"/>
  <c r="R1384" i="109"/>
  <c r="R2432" i="109"/>
  <c r="P370" i="112"/>
  <c r="P1955" i="112"/>
  <c r="P521" i="112"/>
  <c r="O67" i="112"/>
  <c r="P524" i="112"/>
  <c r="P1258" i="109"/>
  <c r="P2641" i="112"/>
  <c r="Q875" i="112"/>
  <c r="P1862" i="112"/>
  <c r="O4060" i="109"/>
  <c r="N958" i="112"/>
  <c r="O4" i="112"/>
  <c r="O61" i="110"/>
  <c r="O1329" i="112"/>
  <c r="V3897" i="109"/>
  <c r="Q1663" i="112"/>
  <c r="Q1912" i="109"/>
  <c r="N2411" i="112"/>
  <c r="S1935" i="109"/>
  <c r="N174" i="112"/>
  <c r="Y3297" i="109"/>
  <c r="W4128" i="109"/>
  <c r="Q2055" i="109"/>
  <c r="P2122" i="112"/>
  <c r="P202" i="109"/>
  <c r="R2580" i="109"/>
  <c r="R1719" i="109"/>
  <c r="N1922" i="112"/>
  <c r="P1556" i="112"/>
  <c r="R1603" i="112"/>
  <c r="T2638" i="109"/>
  <c r="P3819" i="109"/>
  <c r="P211" i="109"/>
  <c r="P1994" i="112"/>
  <c r="S138" i="110"/>
  <c r="J96" i="110"/>
  <c r="S3345" i="109"/>
  <c r="P1413" i="112"/>
  <c r="P3813" i="109"/>
  <c r="K116" i="110"/>
  <c r="U2960" i="109"/>
  <c r="P1496" i="112"/>
  <c r="K30" i="113"/>
  <c r="O2712" i="109"/>
  <c r="N766" i="112"/>
  <c r="W4132" i="109"/>
  <c r="X1748" i="109"/>
  <c r="L173" i="110"/>
  <c r="K171" i="113"/>
  <c r="O2158" i="112"/>
  <c r="X3914" i="109"/>
  <c r="P146" i="110"/>
  <c r="Q1022" i="109"/>
  <c r="O1873" i="112"/>
  <c r="N1244" i="112"/>
  <c r="N2237" i="112"/>
  <c r="Q3150" i="109"/>
  <c r="Q492" i="112"/>
  <c r="P1907" i="109"/>
  <c r="J99" i="113"/>
  <c r="Q2128" i="112"/>
  <c r="P1932" i="109"/>
  <c r="L37" i="113"/>
  <c r="M39" i="113"/>
  <c r="K95" i="113"/>
  <c r="U98" i="110"/>
  <c r="P188" i="109"/>
  <c r="Y207" i="109"/>
  <c r="X72" i="109"/>
  <c r="N136" i="112"/>
  <c r="Q1879" i="112"/>
  <c r="O61" i="109"/>
  <c r="U3891" i="109"/>
  <c r="X3818" i="109"/>
  <c r="W3697" i="109"/>
  <c r="S2991" i="109"/>
  <c r="S2230" i="109"/>
  <c r="U435" i="109"/>
  <c r="O2764" i="109"/>
  <c r="P2662" i="112"/>
  <c r="U1275" i="109"/>
  <c r="T793" i="109"/>
  <c r="P240" i="112"/>
  <c r="U4213" i="109"/>
  <c r="O3796" i="109"/>
  <c r="K23" i="113"/>
  <c r="T438" i="109"/>
  <c r="O2409" i="112"/>
  <c r="N1752" i="112"/>
  <c r="T3806" i="109"/>
  <c r="O607" i="112"/>
  <c r="Y2042" i="109"/>
  <c r="P388" i="109"/>
  <c r="N2579" i="112"/>
  <c r="Y4195" i="109"/>
  <c r="O1795" i="112"/>
  <c r="R1221" i="109"/>
  <c r="Z3242" i="109"/>
  <c r="Q399" i="109"/>
  <c r="Q407" i="109"/>
  <c r="O2599" i="112"/>
  <c r="Q2583" i="112"/>
  <c r="N933" i="112"/>
  <c r="W2095" i="109"/>
  <c r="O2713" i="112"/>
  <c r="Q412" i="109"/>
  <c r="P1665" i="112"/>
  <c r="S3570" i="109"/>
  <c r="K152" i="110"/>
  <c r="S1295" i="109"/>
  <c r="T89" i="109"/>
  <c r="W1464" i="109"/>
  <c r="O92" i="110"/>
  <c r="P897" i="109"/>
  <c r="O2785" i="109"/>
  <c r="P2671" i="109"/>
  <c r="T4272" i="109"/>
  <c r="T148" i="110"/>
  <c r="T846" i="109"/>
  <c r="X636" i="109"/>
  <c r="Z4325" i="109"/>
  <c r="S460" i="109"/>
  <c r="N2442" i="112"/>
  <c r="N1645" i="109"/>
  <c r="P886" i="109"/>
  <c r="U2321" i="109"/>
  <c r="O1170" i="109"/>
  <c r="S4031" i="109"/>
  <c r="V1290" i="109"/>
  <c r="N61" i="112"/>
  <c r="S2433" i="109"/>
  <c r="X139" i="109"/>
  <c r="U3350" i="109"/>
  <c r="X4140" i="109"/>
  <c r="V2787" i="109"/>
  <c r="Q2483" i="112"/>
  <c r="L47" i="110"/>
  <c r="L150" i="113"/>
  <c r="U112" i="109"/>
  <c r="P3091" i="109"/>
  <c r="P4019" i="109"/>
  <c r="Q3112" i="109"/>
  <c r="M151" i="113"/>
  <c r="Y1288" i="109"/>
  <c r="O1248" i="109"/>
  <c r="M150" i="113"/>
  <c r="Q3925" i="109"/>
  <c r="O2648" i="112"/>
  <c r="M171" i="113"/>
  <c r="U3743" i="109"/>
  <c r="S3045" i="109"/>
  <c r="Y2619" i="109"/>
  <c r="P1639" i="112"/>
  <c r="O3208" i="109"/>
  <c r="Y4154" i="109"/>
  <c r="O3774" i="109"/>
  <c r="N3489" i="109"/>
  <c r="Q329" i="112"/>
  <c r="O2967" i="109"/>
  <c r="N2677" i="112"/>
  <c r="N2168" i="112"/>
  <c r="K63" i="113"/>
  <c r="O864" i="112"/>
  <c r="Q839" i="112"/>
  <c r="L23" i="113"/>
  <c r="P1535" i="112"/>
  <c r="O4115" i="109"/>
  <c r="N1518" i="112"/>
  <c r="X111" i="109"/>
  <c r="O2065" i="109"/>
  <c r="M65" i="110"/>
  <c r="N841" i="112"/>
  <c r="P2596" i="112"/>
  <c r="V4239" i="109"/>
  <c r="N2632" i="112"/>
  <c r="R2722" i="112"/>
  <c r="P1238" i="112"/>
  <c r="Q2226" i="112"/>
  <c r="M2" i="113"/>
  <c r="U2241" i="109"/>
  <c r="P1241" i="112"/>
  <c r="P2557" i="112"/>
  <c r="X2963" i="109"/>
  <c r="W3705" i="109"/>
  <c r="N2416" i="112"/>
  <c r="P1200" i="112"/>
  <c r="Q614" i="109"/>
  <c r="N4247" i="109"/>
  <c r="M147" i="113"/>
  <c r="N2547" i="112"/>
  <c r="J78" i="113"/>
  <c r="S2434" i="109"/>
  <c r="Q1659" i="112"/>
  <c r="O4256" i="109"/>
  <c r="P2389" i="109"/>
  <c r="R1812" i="112"/>
  <c r="P2380" i="112"/>
  <c r="P2452" i="112"/>
  <c r="R129" i="109"/>
  <c r="N1470" i="112"/>
  <c r="Q1681" i="112"/>
  <c r="P2711" i="112"/>
  <c r="J140" i="113"/>
  <c r="P1391" i="112"/>
  <c r="S3418" i="109"/>
  <c r="X4068" i="109"/>
  <c r="Q772" i="112"/>
  <c r="P520" i="112"/>
  <c r="O3004" i="109"/>
  <c r="N1943" i="109"/>
  <c r="Y3154" i="109"/>
  <c r="X4065" i="109"/>
  <c r="P953" i="112"/>
  <c r="P1570" i="109"/>
  <c r="P4237" i="109"/>
  <c r="Q512" i="112"/>
  <c r="Y279" i="109"/>
  <c r="Q144" i="110"/>
  <c r="X3942" i="109"/>
  <c r="P2670" i="109"/>
  <c r="Z663" i="109"/>
  <c r="O2157" i="112"/>
  <c r="U403" i="109"/>
  <c r="R171" i="109"/>
  <c r="W2217" i="109"/>
  <c r="M79" i="113"/>
  <c r="T3533" i="109"/>
  <c r="O2186" i="112"/>
  <c r="S134" i="110"/>
  <c r="O4040" i="109"/>
  <c r="O1559" i="112"/>
  <c r="Y2973" i="109"/>
  <c r="X187" i="109"/>
  <c r="N1065" i="112"/>
  <c r="T1841" i="109"/>
  <c r="O2334" i="112"/>
  <c r="U981" i="109"/>
  <c r="Q864" i="112"/>
  <c r="P1052" i="112"/>
  <c r="K5" i="110"/>
  <c r="Q2614" i="109"/>
  <c r="J166" i="110"/>
  <c r="N3050" i="109"/>
  <c r="O1535" i="112"/>
  <c r="Q228" i="109"/>
  <c r="V3492" i="109"/>
  <c r="O2212" i="112"/>
  <c r="P773" i="112"/>
  <c r="N2019" i="112"/>
  <c r="W2083" i="109"/>
  <c r="W144" i="109"/>
  <c r="Q2592" i="112"/>
  <c r="U12" i="110"/>
  <c r="Q533" i="109"/>
  <c r="N1749" i="112"/>
  <c r="N2623" i="112"/>
  <c r="Y2040" i="109"/>
  <c r="Q2020" i="109"/>
  <c r="U413" i="109"/>
  <c r="W3347" i="109"/>
  <c r="V2209" i="109"/>
  <c r="P802" i="109"/>
  <c r="Q802" i="112"/>
  <c r="Q2411" i="112"/>
  <c r="O1282" i="109"/>
  <c r="Q3462" i="109"/>
  <c r="K92" i="113"/>
  <c r="N2656" i="112"/>
  <c r="O2656" i="112"/>
  <c r="Y4153" i="109"/>
  <c r="O1588" i="109"/>
  <c r="Q1767" i="112"/>
  <c r="W840" i="109"/>
  <c r="R3882" i="109"/>
  <c r="X639" i="109"/>
  <c r="K59" i="113"/>
  <c r="T3900" i="109"/>
  <c r="Q1950" i="109"/>
  <c r="Q236" i="109"/>
  <c r="O54" i="110"/>
  <c r="N38" i="110"/>
  <c r="P2707" i="112"/>
  <c r="N3767" i="109"/>
  <c r="W1529" i="109"/>
  <c r="P4120" i="109"/>
  <c r="L165" i="113"/>
  <c r="P2193" i="112"/>
  <c r="P3042" i="109"/>
  <c r="O2412" i="112"/>
  <c r="O1539" i="112"/>
  <c r="S152" i="110"/>
  <c r="Q1545" i="112"/>
  <c r="Y1124" i="109"/>
  <c r="Y2988" i="109"/>
  <c r="J92" i="113"/>
  <c r="O2361" i="109"/>
  <c r="W3789" i="109"/>
  <c r="N2324" i="112"/>
  <c r="P1305" i="109"/>
  <c r="Y4270" i="109"/>
  <c r="U1180" i="109"/>
  <c r="P531" i="112"/>
  <c r="P1149" i="109"/>
  <c r="Q4074" i="109"/>
  <c r="N1274" i="109"/>
  <c r="O492" i="112"/>
  <c r="P916" i="109"/>
  <c r="U3674" i="109"/>
  <c r="O3454" i="109"/>
  <c r="Y2976" i="109"/>
  <c r="T1856" i="109"/>
  <c r="N1651" i="109"/>
  <c r="S3475" i="109"/>
  <c r="N156" i="109"/>
  <c r="S1150" i="109"/>
  <c r="J72" i="113"/>
  <c r="P2447" i="112"/>
  <c r="V1380" i="109"/>
  <c r="U2714" i="109"/>
  <c r="O1867" i="112"/>
  <c r="R669" i="112"/>
  <c r="N993" i="112"/>
  <c r="P1489" i="109"/>
  <c r="U3693" i="109"/>
  <c r="Q2342" i="112"/>
  <c r="N102" i="112"/>
  <c r="X1881" i="109"/>
  <c r="Q2775" i="109"/>
  <c r="N561" i="112"/>
  <c r="N1628" i="109"/>
  <c r="Y189" i="109"/>
  <c r="P4235" i="109"/>
  <c r="Q3388" i="109"/>
  <c r="N1623" i="112"/>
  <c r="O109" i="110"/>
  <c r="V1387" i="109"/>
  <c r="X3567" i="109"/>
  <c r="N2485" i="112"/>
  <c r="N1429" i="112"/>
  <c r="N183" i="112"/>
  <c r="N355" i="112"/>
  <c r="Q2645" i="112"/>
  <c r="Q2163" i="112"/>
  <c r="R2210" i="109"/>
  <c r="N1539" i="109"/>
  <c r="P50" i="110"/>
  <c r="U3012" i="109"/>
  <c r="X1954" i="109"/>
  <c r="P42" i="110"/>
  <c r="O33" i="112"/>
  <c r="V88" i="109"/>
  <c r="X3056" i="109"/>
  <c r="N77" i="112"/>
  <c r="U1125" i="109"/>
  <c r="U4046" i="109"/>
  <c r="W3304" i="109"/>
  <c r="O2605" i="112"/>
  <c r="N2315" i="112"/>
  <c r="W2267" i="109"/>
  <c r="O792" i="112"/>
  <c r="O2371" i="112"/>
  <c r="V3796" i="109"/>
  <c r="R998" i="109"/>
  <c r="N2018" i="109"/>
  <c r="Q1744" i="112"/>
  <c r="W2275" i="109"/>
  <c r="T250" i="109"/>
  <c r="S4020" i="109"/>
  <c r="Q2312" i="112"/>
  <c r="R1112" i="109"/>
  <c r="P150" i="110"/>
  <c r="Y3856" i="109"/>
  <c r="V388" i="109"/>
  <c r="O1402" i="112"/>
  <c r="U1659" i="109"/>
  <c r="O2242" i="112"/>
  <c r="Q1735" i="112"/>
  <c r="N2673" i="112"/>
  <c r="N3186" i="109"/>
  <c r="K69" i="113"/>
  <c r="O2650" i="109"/>
  <c r="N2675" i="112"/>
  <c r="U3875" i="109"/>
  <c r="Q2575" i="112"/>
  <c r="N978" i="112"/>
  <c r="R1111" i="112"/>
  <c r="S1869" i="109"/>
  <c r="Y3067" i="109"/>
  <c r="J41" i="113"/>
  <c r="S3687" i="109"/>
  <c r="O1163" i="112"/>
  <c r="R653" i="112"/>
  <c r="N4043" i="109"/>
  <c r="P3142" i="109"/>
  <c r="P269" i="109"/>
  <c r="O1624" i="112"/>
  <c r="O2215" i="112"/>
  <c r="P3446" i="109"/>
  <c r="O243" i="109"/>
  <c r="O801" i="112"/>
  <c r="S812" i="109"/>
  <c r="P1396" i="112"/>
  <c r="Q2187" i="112"/>
  <c r="Q125" i="110"/>
  <c r="O785" i="109"/>
  <c r="P643" i="112"/>
  <c r="W2945" i="109"/>
  <c r="T2972" i="109"/>
  <c r="S2599" i="109"/>
  <c r="V4096" i="109"/>
  <c r="P1167" i="112"/>
  <c r="R2116" i="109"/>
  <c r="R1588" i="109"/>
  <c r="P2012" i="112"/>
  <c r="P2578" i="112"/>
  <c r="T2105" i="109"/>
  <c r="N2356" i="109"/>
  <c r="X2056" i="109"/>
  <c r="Q3071" i="109"/>
  <c r="V904" i="109"/>
  <c r="W4034" i="109"/>
  <c r="R2735" i="109"/>
  <c r="R121" i="110"/>
  <c r="N784" i="109"/>
  <c r="T2115" i="109"/>
  <c r="U2599" i="109"/>
  <c r="O1934" i="112"/>
  <c r="N2462" i="112"/>
  <c r="T3782" i="109"/>
  <c r="Q2186" i="112"/>
  <c r="Q1497" i="112"/>
  <c r="T150" i="110"/>
  <c r="Q2203" i="109"/>
  <c r="N820" i="112"/>
  <c r="O4156" i="109"/>
  <c r="V2922" i="109"/>
  <c r="N1984" i="109"/>
  <c r="K66" i="113"/>
  <c r="O2119" i="112"/>
  <c r="T3183" i="109"/>
  <c r="R1570" i="112"/>
  <c r="O1042" i="112"/>
  <c r="W4133" i="109"/>
  <c r="K15" i="110"/>
  <c r="N367" i="112"/>
  <c r="O3209" i="109"/>
  <c r="V1505" i="109"/>
  <c r="P1076" i="112"/>
  <c r="T157" i="110"/>
  <c r="U3896" i="109"/>
  <c r="R4303" i="109"/>
  <c r="N3142" i="109"/>
  <c r="P67" i="112"/>
  <c r="T3687" i="109"/>
  <c r="Q79" i="110"/>
  <c r="P1081" i="112"/>
  <c r="P1203" i="112"/>
  <c r="Q3436" i="109"/>
  <c r="X2449" i="109"/>
  <c r="Q1328" i="112"/>
  <c r="Y3210" i="109"/>
  <c r="Q172" i="112"/>
  <c r="O19" i="112"/>
  <c r="Q2105" i="112"/>
  <c r="Q2750" i="109"/>
  <c r="K118" i="113"/>
  <c r="Z3648" i="109"/>
  <c r="R1979" i="109"/>
  <c r="Q1765" i="112"/>
  <c r="T86" i="110"/>
  <c r="T1112" i="109"/>
  <c r="N1240" i="112"/>
  <c r="O2404" i="112"/>
  <c r="O2478" i="112"/>
  <c r="N2586" i="112"/>
  <c r="Q865" i="112"/>
  <c r="O2189" i="112"/>
  <c r="O3019" i="109"/>
  <c r="N2630" i="112"/>
  <c r="T3791" i="109"/>
  <c r="R3524" i="109"/>
  <c r="P2692" i="112"/>
  <c r="Y1266" i="109"/>
  <c r="R1826" i="112"/>
  <c r="N2725" i="109"/>
  <c r="X2410" i="109"/>
  <c r="N2628" i="112"/>
  <c r="Y3718" i="109"/>
  <c r="N1677" i="109"/>
  <c r="N4130" i="109"/>
  <c r="T3324" i="109"/>
  <c r="U1885" i="109"/>
  <c r="M144" i="113"/>
  <c r="P125" i="112"/>
  <c r="M27" i="113"/>
  <c r="R97" i="109"/>
  <c r="O810" i="112"/>
  <c r="V3794" i="109"/>
  <c r="R3759" i="109"/>
  <c r="Q255" i="112"/>
  <c r="O2398" i="112"/>
  <c r="P872" i="112"/>
  <c r="W1284" i="109"/>
  <c r="Q528" i="112"/>
  <c r="O338" i="112"/>
  <c r="Y3457" i="109"/>
  <c r="W243" i="109"/>
  <c r="O1315" i="112"/>
  <c r="Q2087" i="112"/>
  <c r="R2057" i="112"/>
  <c r="N1064" i="112"/>
  <c r="O947" i="112"/>
  <c r="Q1997" i="112"/>
  <c r="Y2382" i="109"/>
  <c r="S863" i="109"/>
  <c r="Q2544" i="112"/>
  <c r="N2329" i="112"/>
  <c r="O1744" i="109"/>
  <c r="W3046" i="109"/>
  <c r="O177" i="110"/>
  <c r="P3071" i="109"/>
  <c r="J129" i="110"/>
  <c r="Q2597" i="112"/>
  <c r="N1875" i="112"/>
  <c r="O648" i="109"/>
  <c r="P1765" i="112"/>
  <c r="P4248" i="109"/>
  <c r="N1958" i="109"/>
  <c r="P1735" i="112"/>
  <c r="P1164" i="112"/>
  <c r="O1659" i="109"/>
  <c r="V1141" i="109"/>
  <c r="Q1006" i="112"/>
  <c r="P1017" i="112"/>
  <c r="N97" i="112"/>
  <c r="P4075" i="109"/>
  <c r="P1658" i="112"/>
  <c r="M68" i="110"/>
  <c r="R2631" i="109"/>
  <c r="P1735" i="109"/>
  <c r="V1742" i="109"/>
  <c r="Y3775" i="109"/>
  <c r="Y3471" i="109"/>
  <c r="Y859" i="109"/>
  <c r="X4036" i="109"/>
  <c r="Y1162" i="109"/>
  <c r="T3824" i="109"/>
  <c r="N1297" i="112"/>
  <c r="T2056" i="109"/>
  <c r="J13" i="110"/>
  <c r="O113" i="109"/>
  <c r="S148" i="109"/>
  <c r="V3533" i="109"/>
  <c r="O1566" i="109"/>
  <c r="W4306" i="109"/>
  <c r="S3442" i="109"/>
  <c r="K102" i="110"/>
  <c r="U2703" i="109"/>
  <c r="N2453" i="112"/>
  <c r="S1676" i="109"/>
  <c r="P625" i="112"/>
  <c r="P3799" i="109"/>
  <c r="O4055" i="109"/>
  <c r="P4017" i="109"/>
  <c r="R1834" i="112"/>
  <c r="P2566" i="112"/>
  <c r="O4038" i="109"/>
  <c r="O30" i="109"/>
  <c r="P579" i="109"/>
  <c r="U3692" i="109"/>
  <c r="W2414" i="109"/>
  <c r="N1351" i="109"/>
  <c r="T3434" i="109"/>
  <c r="P2602" i="112"/>
  <c r="R2530" i="112"/>
  <c r="O3543" i="109"/>
  <c r="Q507" i="112"/>
  <c r="N994" i="109"/>
  <c r="P2417" i="109"/>
  <c r="Q2706" i="112"/>
  <c r="R73" i="109"/>
  <c r="O174" i="109"/>
  <c r="T2792" i="109"/>
  <c r="Z4381" i="109"/>
  <c r="Q546" i="112"/>
  <c r="Q2102" i="112"/>
  <c r="P2114" i="112"/>
  <c r="S767" i="109"/>
  <c r="X2318" i="109"/>
  <c r="M114" i="110"/>
  <c r="T3873" i="109"/>
  <c r="N2590" i="112"/>
  <c r="O1375" i="109"/>
  <c r="N280" i="109"/>
  <c r="Q2600" i="112"/>
  <c r="S42" i="110"/>
  <c r="P3913" i="109"/>
  <c r="Q4293" i="109"/>
  <c r="Z4349" i="109"/>
  <c r="O528" i="112"/>
  <c r="Q511" i="109"/>
  <c r="N122" i="112"/>
  <c r="T3333" i="109"/>
  <c r="O1500" i="112"/>
  <c r="O1075" i="112"/>
  <c r="N1578" i="109"/>
  <c r="Q3443" i="109"/>
  <c r="O1279" i="109"/>
  <c r="O332" i="112"/>
  <c r="O1910" i="109"/>
  <c r="Q120" i="110"/>
  <c r="P517" i="109"/>
  <c r="P2254" i="112"/>
  <c r="Q1779" i="112"/>
  <c r="X3917" i="109"/>
  <c r="R2519" i="112"/>
  <c r="N128" i="110"/>
  <c r="N1331" i="112"/>
  <c r="N875" i="109"/>
  <c r="P1003" i="112"/>
  <c r="Q702" i="112"/>
  <c r="V4149" i="109"/>
  <c r="W2721" i="109"/>
  <c r="Z3978" i="109"/>
  <c r="N858" i="112"/>
  <c r="U4117" i="109"/>
  <c r="R79" i="110"/>
  <c r="Q38" i="110"/>
  <c r="O628" i="112"/>
  <c r="O254" i="112"/>
  <c r="Q349" i="112"/>
  <c r="P2468" i="112"/>
  <c r="N1854" i="112"/>
  <c r="P1205" i="112"/>
  <c r="T3866" i="109"/>
  <c r="P2353" i="109"/>
  <c r="Q1990" i="112"/>
  <c r="P981" i="112"/>
  <c r="P4079" i="109"/>
  <c r="P1502" i="109"/>
  <c r="R4105" i="109"/>
  <c r="P2576" i="112"/>
  <c r="P171" i="109"/>
  <c r="O1321" i="112"/>
  <c r="N347" i="112"/>
  <c r="N510" i="112"/>
  <c r="O2089" i="112"/>
  <c r="W171" i="109"/>
  <c r="N2365" i="112"/>
  <c r="Q389" i="112"/>
  <c r="N3793" i="109"/>
  <c r="N2475" i="112"/>
  <c r="Y4210" i="109"/>
  <c r="R2268" i="112"/>
  <c r="N1024" i="112"/>
  <c r="W86" i="109"/>
  <c r="O142" i="112"/>
  <c r="N2390" i="112"/>
  <c r="N2011" i="112"/>
  <c r="U4193" i="109"/>
  <c r="X164" i="109"/>
  <c r="N135" i="110"/>
  <c r="W3191" i="109"/>
  <c r="O2214" i="112"/>
  <c r="T117" i="110"/>
  <c r="T4245" i="109"/>
  <c r="M124" i="113"/>
  <c r="O150" i="112"/>
  <c r="P41" i="112"/>
  <c r="T131" i="110"/>
  <c r="S4058" i="109"/>
  <c r="O4119" i="109"/>
  <c r="N2621" i="112"/>
  <c r="R679" i="112"/>
  <c r="N1474" i="112"/>
  <c r="O728" i="112"/>
  <c r="X3419" i="109"/>
  <c r="O2149" i="112"/>
  <c r="O237" i="112"/>
  <c r="X119" i="109"/>
  <c r="N2616" i="112"/>
  <c r="K125" i="113"/>
  <c r="P1519" i="109"/>
  <c r="S3513" i="109"/>
  <c r="N513" i="109"/>
  <c r="P1387" i="112"/>
  <c r="Q1030" i="112"/>
  <c r="T158" i="110"/>
  <c r="O2405" i="112"/>
  <c r="N181" i="110"/>
  <c r="S3896" i="109"/>
  <c r="O2142" i="112"/>
  <c r="T2810" i="109"/>
  <c r="Y4147" i="109"/>
  <c r="U4068" i="109"/>
  <c r="U1553" i="109"/>
  <c r="O202" i="109"/>
  <c r="U91" i="110"/>
  <c r="X4236" i="109"/>
  <c r="O2666" i="109"/>
  <c r="J154" i="110"/>
  <c r="V3715" i="109"/>
  <c r="P2166" i="112"/>
  <c r="X2979" i="109"/>
  <c r="N1847" i="112"/>
  <c r="P120" i="110"/>
  <c r="Q52" i="112"/>
  <c r="Z2158" i="109"/>
  <c r="T1509" i="109"/>
  <c r="R1591" i="112"/>
  <c r="T3425" i="109"/>
  <c r="M76" i="113"/>
  <c r="S73" i="110"/>
  <c r="N1294" i="112"/>
  <c r="X1636" i="109"/>
  <c r="P1936" i="109"/>
  <c r="Q2444" i="112"/>
  <c r="O1408" i="112"/>
  <c r="N1866" i="112"/>
  <c r="L28" i="113"/>
  <c r="P1224" i="112"/>
  <c r="N4154" i="109"/>
  <c r="N143" i="110"/>
  <c r="Y431" i="109"/>
  <c r="R15" i="109"/>
  <c r="W1516" i="109"/>
  <c r="P260" i="112"/>
  <c r="S4127" i="109"/>
  <c r="K78" i="113"/>
  <c r="O1979" i="112"/>
  <c r="N2633" i="112"/>
  <c r="P1153" i="112"/>
  <c r="T4113" i="109"/>
  <c r="U2215" i="109"/>
  <c r="N1558" i="112"/>
  <c r="P1011" i="112"/>
  <c r="S188" i="109"/>
  <c r="W1611" i="109"/>
  <c r="O1769" i="112"/>
  <c r="R2717" i="112"/>
  <c r="P586" i="112"/>
  <c r="O1230" i="112"/>
  <c r="W4170" i="109"/>
  <c r="O123" i="112"/>
  <c r="P2414" i="112"/>
  <c r="R147" i="110"/>
  <c r="N168" i="112"/>
  <c r="P2648" i="109"/>
  <c r="Q4049" i="109"/>
  <c r="X3536" i="109"/>
  <c r="N602" i="112"/>
  <c r="Q1419" i="112"/>
  <c r="X3878" i="109"/>
  <c r="O38" i="110"/>
  <c r="L174" i="113"/>
  <c r="Z2499" i="109"/>
  <c r="O2171" i="112"/>
  <c r="O392" i="112"/>
  <c r="Y2043" i="109"/>
  <c r="S3486" i="109"/>
  <c r="U2835" i="109"/>
  <c r="N2165" i="112"/>
  <c r="W427" i="109"/>
  <c r="P3206" i="109"/>
  <c r="O1181" i="109"/>
  <c r="T2767" i="109"/>
  <c r="R201" i="112"/>
  <c r="P2539" i="112"/>
  <c r="S1130" i="109"/>
  <c r="R160" i="110"/>
  <c r="O2077" i="112"/>
  <c r="R143" i="110"/>
  <c r="Q148" i="110"/>
  <c r="R2795" i="109"/>
  <c r="M106" i="110"/>
  <c r="O3568" i="109"/>
  <c r="N1451" i="112"/>
  <c r="Q398" i="112"/>
  <c r="Y2651" i="109"/>
  <c r="X1169" i="109"/>
  <c r="R3824" i="109"/>
  <c r="O4295" i="109"/>
  <c r="P2232" i="109"/>
  <c r="R38" i="110"/>
  <c r="T2102" i="109"/>
  <c r="R2193" i="109"/>
  <c r="O1771" i="112"/>
  <c r="T3732" i="109"/>
  <c r="N2999" i="109"/>
  <c r="R2363" i="109"/>
  <c r="Q141" i="112"/>
  <c r="O2388" i="112"/>
  <c r="N1958" i="112"/>
  <c r="N1079" i="112"/>
  <c r="N939" i="112"/>
  <c r="L2" i="110"/>
  <c r="M30" i="113"/>
  <c r="N3660" i="109"/>
  <c r="S899" i="109"/>
  <c r="M73" i="113"/>
  <c r="Y1469" i="109"/>
  <c r="P848" i="109"/>
  <c r="S2376" i="109"/>
  <c r="Q589" i="112"/>
  <c r="U2047" i="109"/>
  <c r="Q1593" i="109"/>
  <c r="P350" i="112"/>
  <c r="M91" i="113"/>
  <c r="M67" i="113"/>
  <c r="N2615" i="112"/>
  <c r="P1500" i="112"/>
  <c r="O983" i="112"/>
  <c r="J38" i="113"/>
  <c r="O4271" i="109"/>
  <c r="Q2974" i="109"/>
  <c r="Q1774" i="112"/>
  <c r="X1156" i="109"/>
  <c r="Q2069" i="109"/>
  <c r="Q2141" i="112"/>
  <c r="O475" i="112"/>
  <c r="Q2302" i="112"/>
  <c r="Q2375" i="112"/>
  <c r="O47" i="109"/>
  <c r="P3716" i="109"/>
  <c r="P2930" i="109"/>
  <c r="O2682" i="112"/>
  <c r="P118" i="110"/>
  <c r="Q2238" i="112"/>
  <c r="N3110" i="109"/>
  <c r="N1245" i="112"/>
  <c r="T3287" i="109"/>
  <c r="V1752" i="109"/>
  <c r="U4196" i="109"/>
  <c r="P623" i="112"/>
  <c r="V3312" i="109"/>
  <c r="N3474" i="109"/>
  <c r="T56" i="110"/>
  <c r="Q2707" i="112"/>
  <c r="T1202" i="109"/>
  <c r="N2567" i="109"/>
  <c r="O1192" i="109"/>
  <c r="V4053" i="109"/>
  <c r="R897" i="112"/>
  <c r="U3563" i="109"/>
  <c r="R4055" i="109"/>
  <c r="N1874" i="112"/>
  <c r="N2624" i="112"/>
  <c r="L97" i="110"/>
  <c r="Z1035" i="109"/>
  <c r="K70" i="110"/>
  <c r="S1099" i="109"/>
  <c r="O158" i="109"/>
  <c r="X3040" i="109"/>
  <c r="Q3415" i="109"/>
  <c r="Y2420" i="109"/>
  <c r="O142" i="110"/>
  <c r="O1164" i="112"/>
  <c r="J125" i="113"/>
  <c r="Q3527" i="109"/>
  <c r="N4186" i="109"/>
  <c r="P2841" i="109"/>
  <c r="U3664" i="109"/>
  <c r="P1099" i="112"/>
  <c r="O1048" i="112"/>
  <c r="Q4165" i="109"/>
  <c r="P1209" i="109"/>
  <c r="O1541" i="112"/>
  <c r="P2158" i="112"/>
  <c r="Q417" i="109"/>
  <c r="Z329" i="109"/>
  <c r="R1606" i="112"/>
  <c r="N1925" i="112"/>
  <c r="P4281" i="109"/>
  <c r="T3390" i="109"/>
  <c r="K106" i="110"/>
  <c r="J125" i="110"/>
  <c r="N94" i="110"/>
  <c r="N833" i="112"/>
  <c r="P2249" i="112"/>
  <c r="W3792" i="109"/>
  <c r="W1740" i="109"/>
  <c r="J108" i="113"/>
  <c r="P2616" i="112"/>
  <c r="V4235" i="109"/>
  <c r="Q247" i="112"/>
  <c r="Q700" i="112"/>
  <c r="Y2004" i="109"/>
  <c r="P2592" i="112"/>
  <c r="T3172" i="109"/>
  <c r="P1243" i="112"/>
  <c r="Q2190" i="112"/>
  <c r="R162" i="110"/>
  <c r="V4212" i="109"/>
  <c r="U1245" i="109"/>
  <c r="Q1052" i="112"/>
  <c r="X80" i="109"/>
  <c r="U4195" i="109"/>
  <c r="N64" i="110"/>
  <c r="N1488" i="112"/>
  <c r="Q1889" i="109"/>
  <c r="O637" i="112"/>
  <c r="N3318" i="109"/>
  <c r="O3835" i="109"/>
  <c r="Q2932" i="109"/>
  <c r="P303" i="112"/>
  <c r="O1269" i="112"/>
  <c r="Q1617" i="109"/>
  <c r="P1530" i="112"/>
  <c r="K56" i="113"/>
  <c r="O259" i="112"/>
  <c r="R4248" i="109"/>
  <c r="W3659" i="109"/>
  <c r="T3918" i="109"/>
  <c r="X4249" i="109"/>
  <c r="Q1210" i="112"/>
  <c r="X2357" i="109"/>
  <c r="Z3277" i="109"/>
  <c r="Q1439" i="112"/>
  <c r="S407" i="109"/>
  <c r="N2242" i="112"/>
  <c r="U2288" i="109"/>
  <c r="N2017" i="112"/>
  <c r="U633" i="109"/>
  <c r="O3151" i="109"/>
  <c r="P968" i="112"/>
  <c r="O1536" i="112"/>
  <c r="O1896" i="112"/>
  <c r="P2087" i="112"/>
  <c r="M17" i="113"/>
  <c r="P399" i="112"/>
  <c r="O2200" i="112"/>
  <c r="P2406" i="112"/>
  <c r="U3876" i="109"/>
  <c r="P1188" i="112"/>
  <c r="U3037" i="109"/>
  <c r="U1206" i="109"/>
  <c r="R2491" i="112"/>
  <c r="V4047" i="109"/>
  <c r="O1283" i="112"/>
  <c r="R157" i="110"/>
  <c r="N1046" i="112"/>
  <c r="P4171" i="109"/>
  <c r="P3325" i="109"/>
  <c r="Q2674" i="112"/>
  <c r="N341" i="112"/>
  <c r="L180" i="113"/>
  <c r="S1279" i="109"/>
  <c r="S2207" i="109"/>
  <c r="O2474" i="109"/>
  <c r="P30" i="109"/>
  <c r="T3543" i="109"/>
  <c r="R62" i="110"/>
  <c r="T1665" i="109"/>
  <c r="Q2215" i="109"/>
  <c r="P1471" i="112"/>
  <c r="L16" i="113"/>
  <c r="S2695" i="109"/>
  <c r="Q1929" i="112"/>
  <c r="Q395" i="112"/>
  <c r="R779" i="109"/>
  <c r="P2001" i="112"/>
  <c r="R448" i="112"/>
  <c r="P994" i="112"/>
  <c r="O89" i="109"/>
  <c r="Q973" i="112"/>
  <c r="P1620" i="112"/>
  <c r="S4283" i="109"/>
  <c r="O245" i="109"/>
  <c r="O2550" i="112"/>
  <c r="O1597" i="109"/>
  <c r="P3563" i="109"/>
  <c r="J153" i="110"/>
  <c r="V4122" i="109"/>
  <c r="P2415" i="112"/>
  <c r="P3778" i="109"/>
  <c r="U1291" i="109"/>
  <c r="L155" i="113"/>
  <c r="K135" i="113"/>
  <c r="Y2313" i="109"/>
  <c r="X3407" i="109"/>
  <c r="O2074" i="109"/>
  <c r="N1185" i="112"/>
  <c r="X2392" i="109"/>
  <c r="Q2350" i="112"/>
  <c r="T3743" i="109"/>
  <c r="P2242" i="112"/>
  <c r="O740" i="109"/>
  <c r="W3513" i="109"/>
  <c r="R24" i="110"/>
  <c r="N2116" i="112"/>
  <c r="X3513" i="109"/>
  <c r="Q4220" i="109"/>
  <c r="N3776" i="109"/>
  <c r="V3415" i="109"/>
  <c r="R2268" i="109"/>
  <c r="N2574" i="112"/>
  <c r="N2170" i="112"/>
  <c r="P823" i="112"/>
  <c r="T3929" i="109"/>
  <c r="N4280" i="109"/>
  <c r="P1420" i="112"/>
  <c r="O755" i="109"/>
  <c r="U76" i="110"/>
  <c r="P2474" i="112"/>
  <c r="O181" i="110"/>
  <c r="P158" i="110"/>
  <c r="O1984" i="112"/>
  <c r="W3448" i="109"/>
  <c r="L13" i="113"/>
  <c r="Q1652" i="109"/>
  <c r="T1127" i="109"/>
  <c r="P1171" i="112"/>
  <c r="T3391" i="109"/>
  <c r="Q2142" i="112"/>
  <c r="N1721" i="112"/>
  <c r="O2340" i="112"/>
  <c r="O152" i="110"/>
  <c r="N2637" i="112"/>
  <c r="N2046" i="109"/>
  <c r="S1990" i="109"/>
  <c r="R4299" i="109"/>
  <c r="N14" i="110"/>
  <c r="P81" i="110"/>
  <c r="P1936" i="112"/>
  <c r="O973" i="112"/>
  <c r="P1105" i="112"/>
  <c r="Q2413" i="112"/>
  <c r="T3821" i="109"/>
  <c r="P3101" i="109"/>
  <c r="S860" i="109"/>
  <c r="U3094" i="109"/>
  <c r="U2660" i="109"/>
  <c r="O74" i="110"/>
  <c r="S128" i="110"/>
  <c r="S3773" i="109"/>
  <c r="M83" i="110"/>
  <c r="Q212" i="109"/>
  <c r="O622" i="112"/>
  <c r="U3574" i="109"/>
  <c r="R60" i="110"/>
  <c r="Y4291" i="109"/>
  <c r="X3754" i="109"/>
  <c r="R4273" i="109"/>
  <c r="P175" i="110"/>
  <c r="O3459" i="109"/>
  <c r="Q2563" i="109"/>
  <c r="N3570" i="109"/>
  <c r="Q273" i="112"/>
  <c r="T813" i="109"/>
  <c r="L120" i="113"/>
  <c r="P3487" i="109"/>
  <c r="M179" i="113"/>
  <c r="Q2810" i="109"/>
  <c r="T46" i="110"/>
  <c r="W4195" i="109"/>
  <c r="Q1683" i="112"/>
  <c r="O204" i="109"/>
  <c r="R478" i="109"/>
  <c r="N180" i="109"/>
  <c r="V4034" i="109"/>
  <c r="M172" i="110"/>
  <c r="O791" i="112"/>
  <c r="Q1435" i="112"/>
  <c r="Q2319" i="112"/>
  <c r="O1006" i="112"/>
  <c r="Q2338" i="112"/>
  <c r="X3519" i="109"/>
  <c r="P1248" i="112"/>
  <c r="J136" i="113"/>
  <c r="Q1552" i="112"/>
  <c r="P2187" i="112"/>
  <c r="K21" i="113"/>
  <c r="P3692" i="109"/>
  <c r="P2415" i="109"/>
  <c r="O715" i="112"/>
  <c r="O3919" i="109"/>
  <c r="P1686" i="112"/>
  <c r="U991" i="109"/>
  <c r="N974" i="112"/>
  <c r="P104" i="112"/>
  <c r="N3860" i="109"/>
  <c r="V3573" i="109"/>
  <c r="T4022" i="109"/>
  <c r="O344" i="112"/>
  <c r="O1092" i="112"/>
  <c r="M68" i="113"/>
  <c r="J51" i="113"/>
  <c r="N1648" i="112"/>
  <c r="N3867" i="109"/>
  <c r="P740" i="112"/>
  <c r="N1407" i="112"/>
  <c r="R1714" i="109"/>
  <c r="O1647" i="112"/>
  <c r="O2462" i="112"/>
  <c r="P3724" i="109"/>
  <c r="U3362" i="109"/>
  <c r="Z2139" i="109"/>
  <c r="Q2108" i="109"/>
  <c r="Q1074" i="112"/>
  <c r="N2391" i="112"/>
  <c r="Q3897" i="109"/>
  <c r="P1417" i="112"/>
  <c r="Q2922" i="109"/>
  <c r="R834" i="109"/>
  <c r="O1731" i="112"/>
  <c r="O173" i="112"/>
  <c r="S3116" i="109"/>
  <c r="N1231" i="112"/>
  <c r="Q26" i="110"/>
  <c r="P2333" i="112"/>
  <c r="J3" i="110"/>
  <c r="T3108" i="109"/>
  <c r="P129" i="110"/>
  <c r="S4186" i="109"/>
  <c r="P3566" i="109"/>
  <c r="Q1501" i="109"/>
  <c r="T58" i="110"/>
  <c r="S140" i="110"/>
  <c r="N3671" i="109"/>
  <c r="O903" i="109"/>
  <c r="Y3936" i="109"/>
  <c r="W2572" i="109"/>
  <c r="N2697" i="112"/>
  <c r="N2346" i="109"/>
  <c r="R5" i="110"/>
  <c r="O1394" i="112"/>
  <c r="X2295" i="109"/>
  <c r="N70" i="110"/>
  <c r="Q842" i="112"/>
  <c r="O978" i="112"/>
  <c r="Q1874" i="112"/>
  <c r="P1548" i="112"/>
  <c r="M18" i="113"/>
  <c r="Q2333" i="112"/>
  <c r="N100" i="110"/>
  <c r="Q1591" i="109"/>
  <c r="P2051" i="109"/>
  <c r="P1855" i="112"/>
  <c r="O1978" i="112"/>
  <c r="R2065" i="112"/>
  <c r="L125" i="113"/>
  <c r="U30" i="110"/>
  <c r="V2291" i="109"/>
  <c r="T2846" i="109"/>
  <c r="R2752" i="112"/>
  <c r="T166" i="110"/>
  <c r="O2634" i="112"/>
  <c r="O485" i="112"/>
  <c r="Q780" i="109"/>
  <c r="Q111" i="112"/>
  <c r="Y1991" i="109"/>
  <c r="S3851" i="109"/>
  <c r="Y3503" i="109"/>
  <c r="K64" i="110"/>
  <c r="T3572" i="109"/>
  <c r="Q764" i="112"/>
  <c r="L133" i="113"/>
  <c r="O2163" i="112"/>
  <c r="Q2614" i="112"/>
  <c r="O1947" i="112"/>
  <c r="K175" i="110"/>
  <c r="P1520" i="112"/>
  <c r="K55" i="110"/>
  <c r="N4260" i="109"/>
  <c r="X4306" i="109"/>
  <c r="O1870" i="112"/>
  <c r="R896" i="109"/>
  <c r="T2707" i="109"/>
  <c r="Q1672" i="112"/>
  <c r="P2556" i="112"/>
  <c r="O1199" i="112"/>
  <c r="N998" i="112"/>
  <c r="J34" i="113"/>
  <c r="V3371" i="109"/>
  <c r="W3936" i="109"/>
  <c r="Y3895" i="109"/>
  <c r="S588" i="109"/>
  <c r="O1666" i="112"/>
  <c r="N2419" i="109"/>
  <c r="T3131" i="109"/>
  <c r="P2378" i="109"/>
  <c r="M25" i="113"/>
  <c r="Y1888" i="109"/>
  <c r="Q1547" i="112"/>
  <c r="R3913" i="109"/>
  <c r="W4151" i="109"/>
  <c r="O748" i="112"/>
  <c r="Q805" i="112"/>
  <c r="Q2316" i="112"/>
  <c r="N3808" i="109"/>
  <c r="Q3204" i="109"/>
  <c r="Q2931" i="109"/>
  <c r="N534" i="112"/>
  <c r="S2282" i="109"/>
  <c r="M164" i="113"/>
  <c r="X4131" i="109"/>
  <c r="P719" i="112"/>
  <c r="M14" i="110"/>
  <c r="W3523" i="109"/>
  <c r="P90" i="110"/>
  <c r="N2205" i="112"/>
  <c r="M31" i="113"/>
  <c r="P570" i="109"/>
  <c r="Q2820" i="109"/>
  <c r="Q441" i="109"/>
  <c r="V2798" i="109"/>
  <c r="N2088" i="112"/>
  <c r="T3917" i="109"/>
  <c r="U3509" i="109"/>
  <c r="Q2949" i="109"/>
  <c r="R2244" i="109"/>
  <c r="O3123" i="109"/>
  <c r="S3161" i="109"/>
  <c r="O1709" i="112"/>
  <c r="S2363" i="109"/>
  <c r="N521" i="112"/>
  <c r="Q3797" i="109"/>
  <c r="N2106" i="112"/>
  <c r="N155" i="110"/>
  <c r="O1861" i="112"/>
  <c r="R2731" i="112"/>
  <c r="P1790" i="112"/>
  <c r="L181" i="110"/>
  <c r="Q1387" i="112"/>
  <c r="X3145" i="109"/>
  <c r="Q3364" i="109"/>
  <c r="O1702" i="112"/>
  <c r="N2432" i="112"/>
  <c r="Q1759" i="112"/>
  <c r="R3783" i="109"/>
  <c r="N1697" i="112"/>
  <c r="P1629" i="112"/>
  <c r="O998" i="112"/>
  <c r="P2188" i="112"/>
  <c r="N2213" i="112"/>
  <c r="R3533" i="109"/>
  <c r="P2395" i="112"/>
  <c r="V3396" i="109"/>
  <c r="Q2558" i="112"/>
  <c r="X3370" i="109"/>
  <c r="N126" i="110"/>
  <c r="P2228" i="112"/>
  <c r="O3732" i="109"/>
  <c r="W4052" i="109"/>
  <c r="P1682" i="112"/>
  <c r="N4222" i="109"/>
  <c r="W3914" i="109"/>
  <c r="Q801" i="109"/>
  <c r="W4225" i="109"/>
  <c r="P2937" i="109"/>
  <c r="W4201" i="109"/>
  <c r="P2323" i="112"/>
  <c r="R4079" i="109"/>
  <c r="P2484" i="112"/>
  <c r="P46" i="110"/>
  <c r="R649" i="112"/>
  <c r="N2454" i="112"/>
  <c r="R3153" i="109"/>
  <c r="M22" i="113"/>
  <c r="Q2665" i="112"/>
  <c r="T2064" i="109"/>
  <c r="V2373" i="109"/>
  <c r="P2018" i="112"/>
  <c r="O2657" i="112"/>
  <c r="R3060" i="109"/>
  <c r="P4069" i="109"/>
  <c r="Q1706" i="112"/>
  <c r="T4296" i="109"/>
  <c r="U119" i="110"/>
  <c r="X3924" i="109"/>
  <c r="V621" i="109"/>
  <c r="X1193" i="109"/>
  <c r="Z2126" i="109"/>
  <c r="O490" i="112"/>
  <c r="O1105" i="112"/>
  <c r="R1124" i="112"/>
  <c r="R2275" i="112"/>
  <c r="V4274" i="109"/>
  <c r="O1292" i="112"/>
  <c r="V4306" i="109"/>
  <c r="Q77" i="112"/>
  <c r="T790" i="109"/>
  <c r="N1912" i="112"/>
  <c r="P628" i="112"/>
  <c r="P3932" i="109"/>
  <c r="R2737" i="109"/>
  <c r="W2288" i="109"/>
  <c r="Q2451" i="112"/>
  <c r="S4300" i="109"/>
  <c r="S1329" i="109"/>
  <c r="L33" i="113"/>
  <c r="Q1179" i="112"/>
  <c r="P2703" i="112"/>
  <c r="O2955" i="109"/>
  <c r="O3378" i="109"/>
  <c r="N1213" i="112"/>
  <c r="P2335" i="112"/>
  <c r="Q91" i="112"/>
  <c r="O3905" i="109"/>
  <c r="X3547" i="109"/>
  <c r="N1722" i="112"/>
  <c r="V3471" i="109"/>
  <c r="M162" i="113"/>
  <c r="W4277" i="109"/>
  <c r="Q307" i="112"/>
  <c r="P1919" i="109"/>
  <c r="K181" i="113"/>
  <c r="P80" i="110"/>
  <c r="V4078" i="109"/>
  <c r="O1505" i="112"/>
  <c r="N1846" i="109"/>
  <c r="Q3294" i="109"/>
  <c r="N747" i="112"/>
  <c r="J128" i="113"/>
  <c r="Q584" i="112"/>
  <c r="O4246" i="109"/>
  <c r="Y1737" i="109"/>
  <c r="V4183" i="109"/>
  <c r="Q2621" i="112"/>
  <c r="P512" i="112"/>
  <c r="S2690" i="109"/>
  <c r="O2645" i="112"/>
  <c r="V3503" i="109"/>
  <c r="S3317" i="109"/>
  <c r="Q4252" i="109"/>
  <c r="R2492" i="112"/>
  <c r="Q1691" i="112"/>
  <c r="P33" i="112"/>
  <c r="S114" i="110"/>
  <c r="T4271" i="109"/>
  <c r="W3544" i="109"/>
  <c r="O2144" i="112"/>
  <c r="T2196" i="109"/>
  <c r="R29" i="110"/>
  <c r="Q1742" i="109"/>
  <c r="N49" i="112"/>
  <c r="O1761" i="112"/>
  <c r="Q3405" i="109"/>
  <c r="U4295" i="109"/>
  <c r="N1762" i="112"/>
  <c r="P1939" i="112"/>
  <c r="R3526" i="109"/>
  <c r="P3674" i="109"/>
  <c r="Z4339" i="109"/>
  <c r="R2736" i="112"/>
  <c r="O1409" i="112"/>
  <c r="R25" i="110"/>
  <c r="N1728" i="112"/>
  <c r="Y837" i="109"/>
  <c r="Q4046" i="109"/>
  <c r="N51" i="110"/>
  <c r="N1785" i="112"/>
  <c r="T424" i="109"/>
  <c r="O2172" i="112"/>
  <c r="N1212" i="109"/>
  <c r="S66" i="110"/>
  <c r="N2368" i="112"/>
  <c r="U3132" i="109"/>
  <c r="N986" i="109"/>
  <c r="T3430" i="109"/>
  <c r="Q1754" i="112"/>
  <c r="N3835" i="109"/>
  <c r="N2291" i="109"/>
  <c r="O3861" i="109"/>
  <c r="O1722" i="112"/>
  <c r="Y2769" i="109"/>
  <c r="N32" i="112"/>
  <c r="Q508" i="112"/>
  <c r="Q1385" i="109"/>
  <c r="V2448" i="109"/>
  <c r="O288" i="112"/>
  <c r="T2597" i="109"/>
  <c r="U3850" i="109"/>
  <c r="S88" i="110"/>
  <c r="P2847" i="109"/>
  <c r="W3847" i="109"/>
  <c r="Z3281" i="109"/>
  <c r="Q112" i="110"/>
  <c r="Y4041" i="109"/>
  <c r="V3687" i="109"/>
  <c r="V4296" i="109"/>
  <c r="Y3320" i="109"/>
  <c r="O1188" i="112"/>
  <c r="R2705" i="109"/>
  <c r="S980" i="109"/>
  <c r="N3555" i="109"/>
  <c r="O2414" i="112"/>
  <c r="J96" i="113"/>
  <c r="K30" i="110"/>
  <c r="R2751" i="112"/>
  <c r="P170" i="110"/>
  <c r="W3692" i="109"/>
  <c r="N499" i="112"/>
  <c r="Q1550" i="112"/>
  <c r="Q3657" i="109"/>
  <c r="Q1084" i="112"/>
  <c r="S4284" i="109"/>
  <c r="X1141" i="109"/>
  <c r="P554" i="112"/>
  <c r="W2654" i="109"/>
  <c r="L39" i="110"/>
  <c r="W536" i="109"/>
  <c r="P2164" i="112"/>
  <c r="O2188" i="112"/>
  <c r="M177" i="113"/>
  <c r="O1464" i="109"/>
  <c r="X1622" i="109"/>
  <c r="N126" i="112"/>
  <c r="T3656" i="109"/>
  <c r="P2116" i="112"/>
  <c r="N1936" i="112"/>
  <c r="P2610" i="112"/>
  <c r="Q1868" i="109"/>
  <c r="K151" i="113"/>
  <c r="Q1912" i="112"/>
  <c r="J35" i="113"/>
  <c r="O2335" i="112"/>
  <c r="N504" i="112"/>
  <c r="R3652" i="109"/>
  <c r="Q67" i="112"/>
  <c r="X652" i="109"/>
  <c r="N3914" i="109"/>
  <c r="T2301" i="109"/>
  <c r="O2618" i="112"/>
  <c r="S10" i="110"/>
  <c r="N1952" i="112"/>
  <c r="Y4067" i="109"/>
  <c r="P3568" i="109"/>
  <c r="Y2428" i="109"/>
  <c r="O2164" i="112"/>
  <c r="N603" i="112"/>
  <c r="R649" i="109"/>
  <c r="R168" i="110"/>
  <c r="Q2213" i="109"/>
  <c r="N3845" i="109"/>
  <c r="K69" i="110"/>
  <c r="N2418" i="112"/>
  <c r="N45" i="112"/>
  <c r="Q1969" i="112"/>
  <c r="O544" i="112"/>
  <c r="O2546" i="112"/>
  <c r="T175" i="110"/>
  <c r="R370" i="109"/>
  <c r="R3749" i="109"/>
  <c r="T88" i="110"/>
  <c r="Q33" i="110"/>
  <c r="N4201" i="109"/>
  <c r="N2668" i="112"/>
  <c r="O1464" i="112"/>
  <c r="W2059" i="109"/>
  <c r="O1738" i="109"/>
  <c r="Q2349" i="109"/>
  <c r="N525" i="112"/>
  <c r="O4172" i="109"/>
  <c r="S3434" i="109"/>
  <c r="Q4189" i="109"/>
  <c r="Q1865" i="112"/>
  <c r="N1236" i="109"/>
  <c r="S4163" i="109"/>
  <c r="L38" i="113"/>
  <c r="N1462" i="112"/>
  <c r="Q755" i="112"/>
  <c r="K14" i="110"/>
  <c r="W2021" i="109"/>
  <c r="N988" i="112"/>
  <c r="Q1411" i="112"/>
  <c r="R3498" i="109"/>
  <c r="K174" i="113"/>
  <c r="X3908" i="109"/>
  <c r="U1677" i="109"/>
  <c r="Q1652" i="112"/>
  <c r="N1647" i="112"/>
  <c r="P3680" i="109"/>
  <c r="O765" i="109"/>
  <c r="S892" i="109"/>
  <c r="N2167" i="112"/>
  <c r="N2121" i="112"/>
  <c r="P2762" i="109"/>
  <c r="L159" i="113"/>
  <c r="Q3153" i="109"/>
  <c r="O718" i="112"/>
  <c r="Q1373" i="109"/>
  <c r="Q1413" i="112"/>
  <c r="P824" i="112"/>
  <c r="O1418" i="112"/>
  <c r="N991" i="112"/>
  <c r="N4232" i="109"/>
  <c r="L129" i="113"/>
  <c r="O1018" i="112"/>
  <c r="N1439" i="112"/>
  <c r="P861" i="112"/>
  <c r="X4198" i="109"/>
  <c r="N2087" i="112"/>
  <c r="P174" i="110"/>
  <c r="Z4352" i="109"/>
  <c r="N1223" i="112"/>
  <c r="P1968" i="109"/>
  <c r="N1447" i="112"/>
  <c r="O255" i="112"/>
  <c r="X3541" i="109"/>
  <c r="O543" i="112"/>
  <c r="N1975" i="112"/>
  <c r="W4042" i="109"/>
  <c r="Y2580" i="109"/>
  <c r="M165" i="110"/>
  <c r="N1968" i="112"/>
  <c r="W3450" i="109"/>
  <c r="V3822" i="109"/>
  <c r="S3343" i="109"/>
  <c r="V2194" i="109"/>
  <c r="Q3470" i="109"/>
  <c r="T3811" i="109"/>
  <c r="P1901" i="112"/>
  <c r="U3931" i="109"/>
  <c r="Q4041" i="109"/>
  <c r="S133" i="110"/>
  <c r="T2762" i="109"/>
  <c r="R396" i="109"/>
  <c r="P2394" i="112"/>
  <c r="X2437" i="109"/>
  <c r="N4191" i="109"/>
  <c r="X2716" i="109"/>
  <c r="P622" i="112"/>
  <c r="Q4305" i="109"/>
  <c r="N2562" i="112"/>
  <c r="N2709" i="112"/>
  <c r="N2319" i="109"/>
  <c r="N1311" i="109"/>
  <c r="M38" i="113"/>
  <c r="X4120" i="109"/>
  <c r="U3413" i="109"/>
  <c r="O4068" i="109"/>
  <c r="T1347" i="109"/>
  <c r="N4290" i="109"/>
  <c r="U554" i="109"/>
  <c r="T734" i="109"/>
  <c r="N2695" i="112"/>
  <c r="Q1559" i="112"/>
  <c r="R3427" i="109"/>
  <c r="V468" i="109"/>
  <c r="V4244" i="109"/>
  <c r="N2374" i="112"/>
  <c r="K28" i="113"/>
  <c r="O1411" i="112"/>
  <c r="Y1306" i="109"/>
  <c r="S19" i="110"/>
  <c r="X2008" i="109"/>
  <c r="P955" i="112"/>
  <c r="P293" i="112"/>
  <c r="N1844" i="112"/>
  <c r="O233" i="112"/>
  <c r="N1616" i="112"/>
  <c r="N51" i="112"/>
  <c r="Y3037" i="109"/>
  <c r="S2793" i="109"/>
  <c r="Y828" i="109"/>
  <c r="O2429" i="112"/>
  <c r="R842" i="109"/>
  <c r="V2320" i="109"/>
  <c r="N2017" i="109"/>
  <c r="P2143" i="112"/>
  <c r="V2819" i="109"/>
  <c r="T2453" i="109"/>
  <c r="R24" i="109"/>
  <c r="Y4121" i="109"/>
  <c r="N1443" i="112"/>
  <c r="Q254" i="112"/>
  <c r="Q2171" i="112"/>
  <c r="N1670" i="112"/>
  <c r="Q2698" i="112"/>
  <c r="Y260" i="109"/>
  <c r="Q1075" i="112"/>
  <c r="O2261" i="109"/>
  <c r="X2762" i="109"/>
  <c r="O2204" i="112"/>
  <c r="S3658" i="109"/>
  <c r="N2546" i="112"/>
  <c r="N3751" i="109"/>
  <c r="P2397" i="112"/>
  <c r="T1722" i="109"/>
  <c r="S125" i="110"/>
  <c r="S3376" i="109"/>
  <c r="Y3705" i="109"/>
  <c r="Q1455" i="112"/>
  <c r="X3763" i="109"/>
  <c r="Z4315" i="109"/>
  <c r="U1210" i="109"/>
  <c r="Q759" i="112"/>
  <c r="O795" i="109"/>
  <c r="P35" i="112"/>
  <c r="T2831" i="109"/>
  <c r="O1961" i="112"/>
  <c r="Y3911" i="109"/>
  <c r="S2815" i="109"/>
  <c r="Q2462" i="112"/>
  <c r="U4138" i="109"/>
  <c r="T2193" i="109"/>
  <c r="P1786" i="112"/>
  <c r="R4251" i="109"/>
  <c r="P272" i="112"/>
  <c r="R61" i="110"/>
  <c r="S3309" i="109"/>
  <c r="N4109" i="109"/>
  <c r="P2346" i="112"/>
  <c r="Q1953" i="112"/>
  <c r="L149" i="110"/>
  <c r="N135" i="112"/>
  <c r="W3567" i="109"/>
  <c r="O1206" i="112"/>
  <c r="R2306" i="109"/>
  <c r="O1195" i="112"/>
  <c r="P115" i="110"/>
  <c r="O2451" i="112"/>
  <c r="X928" i="109"/>
  <c r="J113" i="110"/>
  <c r="M18" i="110"/>
  <c r="P1915" i="112"/>
  <c r="Q2475" i="112"/>
  <c r="L7" i="110"/>
  <c r="O294" i="112"/>
  <c r="X4272" i="109"/>
  <c r="L94" i="113"/>
  <c r="N1784" i="112"/>
  <c r="M72" i="110"/>
  <c r="K4" i="113"/>
  <c r="Y3824" i="109"/>
  <c r="N1535" i="109"/>
  <c r="Y752" i="109"/>
  <c r="Y3400" i="109"/>
  <c r="R2718" i="112"/>
  <c r="T3455" i="109"/>
  <c r="O1512" i="112"/>
  <c r="O693" i="112"/>
  <c r="Y4242" i="109"/>
  <c r="S3394" i="109"/>
  <c r="K141" i="110"/>
  <c r="N2134" i="112"/>
  <c r="P2336" i="112"/>
  <c r="P4128" i="109"/>
  <c r="S2028" i="109"/>
  <c r="W2733" i="109"/>
  <c r="Q619" i="109"/>
  <c r="T852" i="109"/>
  <c r="P115" i="109"/>
  <c r="U1362" i="109"/>
  <c r="T3894" i="109"/>
  <c r="Q1042" i="112"/>
  <c r="N1676" i="112"/>
  <c r="V3726" i="109"/>
  <c r="R151" i="110"/>
  <c r="U2471" i="109"/>
  <c r="S3838" i="109"/>
  <c r="N1249" i="112"/>
  <c r="X3476" i="109"/>
  <c r="Y1358" i="109"/>
  <c r="V3807" i="109"/>
  <c r="N1075" i="112"/>
  <c r="O2420" i="112"/>
  <c r="O4280" i="109"/>
  <c r="P470" i="112"/>
  <c r="M29" i="110"/>
  <c r="N1515" i="112"/>
  <c r="O4221" i="109"/>
  <c r="X2739" i="109"/>
  <c r="N2383" i="109"/>
  <c r="P1909" i="112"/>
  <c r="P523" i="109"/>
  <c r="W3670" i="109"/>
  <c r="P3879" i="109"/>
  <c r="S104" i="110"/>
  <c r="N2536" i="112"/>
  <c r="P699" i="112"/>
  <c r="K88" i="113"/>
  <c r="U2788" i="109"/>
  <c r="X1578" i="109"/>
  <c r="N401" i="112"/>
  <c r="Q104" i="112"/>
  <c r="N1898" i="112"/>
  <c r="T3140" i="109"/>
  <c r="N827" i="112"/>
  <c r="P2619" i="109"/>
  <c r="Q1330" i="109"/>
  <c r="O2307" i="112"/>
  <c r="N356" i="112"/>
  <c r="T179" i="110"/>
  <c r="P1227" i="112"/>
  <c r="N1012" i="112"/>
  <c r="P73" i="110"/>
  <c r="X3395" i="109"/>
  <c r="S3135" i="109"/>
  <c r="P1701" i="109"/>
  <c r="N1389" i="112"/>
  <c r="O749" i="112"/>
  <c r="Q43" i="110"/>
  <c r="Q3835" i="109"/>
  <c r="P2630" i="112"/>
  <c r="O2690" i="112"/>
  <c r="V620" i="109"/>
  <c r="U2461" i="109"/>
  <c r="T3874" i="109"/>
  <c r="S4183" i="109"/>
  <c r="V4041" i="109"/>
  <c r="Q2189" i="112"/>
  <c r="U56" i="110"/>
  <c r="O334" i="112"/>
  <c r="P1657" i="112"/>
  <c r="R3668" i="109"/>
  <c r="Z4368" i="109"/>
  <c r="O4061" i="109"/>
  <c r="R140" i="110"/>
  <c r="Q1857" i="112"/>
  <c r="P1219" i="112"/>
  <c r="V1859" i="109"/>
  <c r="Q2607" i="112"/>
  <c r="U1263" i="109"/>
  <c r="T2199" i="109"/>
  <c r="T3757" i="109"/>
  <c r="P3655" i="109"/>
  <c r="O2100" i="112"/>
  <c r="T3528" i="109"/>
  <c r="P1201" i="109"/>
  <c r="O1792" i="112"/>
  <c r="S121" i="109"/>
  <c r="P66" i="110"/>
  <c r="P962" i="112"/>
  <c r="Y3358" i="109"/>
  <c r="O2609" i="109"/>
  <c r="L65" i="110"/>
  <c r="P1671" i="112"/>
  <c r="S3746" i="109"/>
  <c r="U1927" i="109"/>
  <c r="Q1154" i="112"/>
  <c r="U3192" i="109"/>
  <c r="Q1400" i="112"/>
  <c r="Q748" i="112"/>
  <c r="O3346" i="109"/>
  <c r="P1930" i="112"/>
  <c r="O1862" i="112"/>
  <c r="Q3828" i="109"/>
  <c r="O367" i="112"/>
  <c r="T3868" i="109"/>
  <c r="V4101" i="109"/>
  <c r="Q2064" i="109"/>
  <c r="O2321" i="112"/>
  <c r="Z1063" i="109"/>
  <c r="P2352" i="112"/>
  <c r="U4122" i="109"/>
  <c r="O3901" i="109"/>
  <c r="Q1627" i="112"/>
  <c r="R3338" i="109"/>
  <c r="V4276" i="109"/>
  <c r="P2685" i="112"/>
  <c r="X4155" i="109"/>
  <c r="R1586" i="112"/>
  <c r="P516" i="112"/>
  <c r="Y620" i="109"/>
  <c r="Y3534" i="109"/>
  <c r="N3911" i="109"/>
  <c r="W2397" i="109"/>
  <c r="W2245" i="109"/>
  <c r="L24" i="110"/>
  <c r="K74" i="113"/>
  <c r="T52" i="110"/>
  <c r="Q928" i="112"/>
  <c r="U2439" i="109"/>
  <c r="U3473" i="109"/>
  <c r="N3938" i="109"/>
  <c r="U3518" i="109"/>
  <c r="T3925" i="109"/>
  <c r="Z4370" i="109"/>
  <c r="R231" i="109"/>
  <c r="X3477" i="109"/>
  <c r="N2071" i="109"/>
  <c r="T3926" i="109"/>
  <c r="X2389" i="109"/>
  <c r="P1073" i="112"/>
  <c r="N1283" i="109"/>
  <c r="W3526" i="109"/>
  <c r="O3742" i="109"/>
  <c r="O1953" i="112"/>
  <c r="N972" i="112"/>
  <c r="R4149" i="109"/>
  <c r="T2926" i="109"/>
  <c r="R3737" i="109"/>
  <c r="Y1845" i="109"/>
  <c r="M63" i="110"/>
  <c r="O77" i="112"/>
  <c r="T453" i="109"/>
  <c r="U108" i="110"/>
  <c r="O69" i="110"/>
  <c r="V644" i="109"/>
  <c r="M48" i="113"/>
  <c r="O1670" i="112"/>
  <c r="N2093" i="112"/>
  <c r="N4172" i="109"/>
  <c r="M133" i="113"/>
  <c r="S281" i="109"/>
  <c r="O1538" i="112"/>
  <c r="P391" i="109"/>
  <c r="Q1285" i="112"/>
  <c r="P49" i="110"/>
  <c r="Q2570" i="112"/>
  <c r="T3772" i="109"/>
  <c r="O2539" i="112"/>
  <c r="P770" i="112"/>
  <c r="V2805" i="109"/>
  <c r="Z4363" i="109"/>
  <c r="R2693" i="109"/>
  <c r="Q1516" i="112"/>
  <c r="O288" i="109"/>
  <c r="Q2172" i="112"/>
  <c r="W18" i="109"/>
  <c r="U3459" i="109"/>
  <c r="R181" i="110"/>
  <c r="S2455" i="109"/>
  <c r="O1876" i="112"/>
  <c r="O266" i="112"/>
  <c r="R229" i="112"/>
  <c r="P801" i="112"/>
  <c r="Y4229" i="109"/>
  <c r="Q1873" i="112"/>
  <c r="O2020" i="112"/>
  <c r="T3834" i="109"/>
  <c r="P1431" i="112"/>
  <c r="U3039" i="109"/>
  <c r="S1529" i="109"/>
  <c r="O2549" i="112"/>
  <c r="T2328" i="109"/>
  <c r="Y2996" i="109"/>
  <c r="R80" i="110"/>
  <c r="W2782" i="109"/>
  <c r="O243" i="112"/>
  <c r="K27" i="113"/>
  <c r="T4211" i="109"/>
  <c r="P4047" i="109"/>
  <c r="P2184" i="112"/>
  <c r="O152" i="112"/>
  <c r="P1319" i="112"/>
  <c r="R1836" i="112"/>
  <c r="P3830" i="109"/>
  <c r="U3871" i="109"/>
  <c r="Q607" i="109"/>
  <c r="P1773" i="112"/>
  <c r="Q2951" i="109"/>
  <c r="L136" i="110"/>
  <c r="N3419" i="109"/>
  <c r="O4251" i="109"/>
  <c r="O154" i="112"/>
  <c r="S3064" i="109"/>
  <c r="N342" i="112"/>
  <c r="N1519" i="112"/>
  <c r="P1459" i="112"/>
  <c r="P1270" i="112"/>
  <c r="O1077" i="112"/>
  <c r="Y4163" i="109"/>
  <c r="R2063" i="112"/>
  <c r="T1704" i="109"/>
  <c r="R3471" i="109"/>
  <c r="X765" i="109"/>
  <c r="N1318" i="112"/>
  <c r="P2540" i="112"/>
  <c r="N1971" i="112"/>
  <c r="Q1702" i="112"/>
  <c r="N4267" i="109"/>
  <c r="X2998" i="109"/>
  <c r="J66" i="113"/>
  <c r="R3814" i="109"/>
  <c r="X573" i="109"/>
  <c r="O2710" i="112"/>
  <c r="X3328" i="109"/>
  <c r="P1989" i="112"/>
  <c r="Q3782" i="109"/>
  <c r="T1582" i="109"/>
  <c r="N2590" i="109"/>
  <c r="N1736" i="112"/>
  <c r="P4270" i="109"/>
  <c r="U163" i="110"/>
  <c r="P57" i="110"/>
  <c r="R687" i="112"/>
  <c r="N1543" i="112"/>
  <c r="X4055" i="109"/>
  <c r="O3673" i="109"/>
  <c r="Y4108" i="109"/>
  <c r="P1962" i="112"/>
  <c r="X3102" i="109"/>
  <c r="V3160" i="109"/>
  <c r="N4182" i="109"/>
  <c r="W4268" i="109"/>
  <c r="P2460" i="112"/>
  <c r="U3391" i="109"/>
  <c r="N600" i="109"/>
  <c r="U4018" i="109"/>
  <c r="W2018" i="109"/>
  <c r="R1566" i="112"/>
  <c r="U2006" i="109"/>
  <c r="Z714" i="109"/>
  <c r="X2611" i="109"/>
  <c r="P858" i="112"/>
  <c r="Q2144" i="112"/>
  <c r="P3766" i="109"/>
  <c r="T2959" i="109"/>
  <c r="P11" i="110"/>
  <c r="Y764" i="109"/>
  <c r="Q773" i="112"/>
  <c r="P4272" i="109"/>
  <c r="N1444" i="112"/>
  <c r="X1258" i="109"/>
  <c r="S2616" i="109"/>
  <c r="P3035" i="109"/>
  <c r="R1644" i="109"/>
  <c r="O1751" i="112"/>
  <c r="V3886" i="109"/>
  <c r="K10" i="113"/>
  <c r="N1038" i="112"/>
  <c r="N3811" i="109"/>
  <c r="P504" i="112"/>
  <c r="O3333" i="109"/>
  <c r="O1977" i="112"/>
  <c r="N1864" i="112"/>
  <c r="X1493" i="109"/>
  <c r="T4233" i="109"/>
  <c r="R2725" i="109"/>
  <c r="S3195" i="109"/>
  <c r="R2088" i="109"/>
  <c r="P180" i="112"/>
  <c r="N2728" i="109"/>
  <c r="T1732" i="109"/>
  <c r="T1938" i="109"/>
  <c r="P959" i="112"/>
  <c r="P756" i="109"/>
  <c r="N2080" i="112"/>
  <c r="O102" i="110"/>
  <c r="Q2434" i="112"/>
  <c r="N3070" i="109"/>
  <c r="X2816" i="109"/>
  <c r="P4052" i="109"/>
  <c r="O2438" i="112"/>
  <c r="P1482" i="112"/>
  <c r="N116" i="110"/>
  <c r="O4047" i="109"/>
  <c r="Q2933" i="109"/>
  <c r="M66" i="113"/>
  <c r="Y1972" i="109"/>
  <c r="P1706" i="112"/>
  <c r="U1372" i="109"/>
  <c r="R3775" i="109"/>
  <c r="Q109" i="110"/>
  <c r="N1476" i="112"/>
  <c r="P2465" i="112"/>
  <c r="Q544" i="112"/>
  <c r="N3358" i="109"/>
  <c r="O858" i="112"/>
  <c r="U8" i="110"/>
  <c r="N4079" i="109"/>
  <c r="Q1214" i="112"/>
  <c r="O1924" i="112"/>
  <c r="P1008" i="112"/>
  <c r="P843" i="112"/>
  <c r="P4135" i="109"/>
  <c r="R3577" i="109"/>
  <c r="J97" i="110"/>
  <c r="X3304" i="109"/>
  <c r="M87" i="113"/>
  <c r="S3520" i="109"/>
  <c r="Q4248" i="109"/>
  <c r="M21" i="110"/>
  <c r="Q2694" i="112"/>
  <c r="S116" i="109"/>
  <c r="Y3171" i="109"/>
  <c r="P4222" i="109"/>
  <c r="X941" i="109"/>
  <c r="N3483" i="109"/>
  <c r="U564" i="109"/>
  <c r="L168" i="110"/>
  <c r="V3035" i="109"/>
  <c r="Q1954" i="112"/>
  <c r="N2606" i="112"/>
  <c r="P1747" i="112"/>
  <c r="U1508" i="109"/>
  <c r="Y2311" i="109"/>
  <c r="Y1142" i="109"/>
  <c r="N2163" i="112"/>
  <c r="Q732" i="112"/>
  <c r="P706" i="112"/>
  <c r="P1044" i="112"/>
  <c r="N1152" i="112"/>
  <c r="N1873" i="112"/>
  <c r="S3342" i="109"/>
  <c r="X3405" i="109"/>
  <c r="Q165" i="112"/>
  <c r="X3919" i="109"/>
  <c r="R906" i="112"/>
  <c r="M84" i="110"/>
  <c r="K2" i="110"/>
  <c r="Q803" i="112"/>
  <c r="Q1230" i="112"/>
  <c r="S2219" i="109"/>
  <c r="U1377" i="109"/>
  <c r="P1015" i="109"/>
  <c r="S3559" i="109"/>
  <c r="M59" i="110"/>
  <c r="O2161" i="112"/>
  <c r="S77" i="110"/>
  <c r="Y1498" i="109"/>
  <c r="N3844" i="109"/>
  <c r="O1708" i="112"/>
  <c r="V2723" i="109"/>
  <c r="X3843" i="109"/>
  <c r="W521" i="109"/>
  <c r="P79" i="112"/>
  <c r="O2196" i="112"/>
  <c r="Q927" i="112"/>
  <c r="V3326" i="109"/>
  <c r="Q2629" i="112"/>
  <c r="O1991" i="112"/>
  <c r="T78" i="110"/>
  <c r="X4040" i="109"/>
  <c r="W2983" i="109"/>
  <c r="S3074" i="109"/>
  <c r="Q1037" i="112"/>
  <c r="N4167" i="109"/>
  <c r="U4137" i="109"/>
  <c r="N2146" i="112"/>
  <c r="T3686" i="109"/>
  <c r="S4180" i="109"/>
  <c r="P3697" i="109"/>
  <c r="P1191" i="112"/>
  <c r="P1551" i="112"/>
  <c r="P286" i="112"/>
  <c r="P1769" i="112"/>
  <c r="R2284" i="112"/>
  <c r="U3538" i="109"/>
  <c r="T115" i="110"/>
  <c r="R3929" i="109"/>
  <c r="P181" i="112"/>
  <c r="N2592" i="109"/>
  <c r="P2708" i="109"/>
  <c r="P1745" i="112"/>
  <c r="N4296" i="109"/>
  <c r="N2094" i="109"/>
  <c r="S2683" i="109"/>
  <c r="Y1838" i="109"/>
  <c r="T2374" i="109"/>
  <c r="T2270" i="109"/>
  <c r="R3699" i="109"/>
  <c r="O2435" i="109"/>
  <c r="P2680" i="112"/>
  <c r="P3198" i="109"/>
  <c r="S2204" i="109"/>
  <c r="U88" i="110"/>
  <c r="P1327" i="112"/>
  <c r="W3342" i="109"/>
  <c r="Q2792" i="109"/>
  <c r="Y2479" i="109"/>
  <c r="N1614" i="112"/>
  <c r="J81" i="113"/>
  <c r="N2571" i="112"/>
  <c r="Q3162" i="109"/>
  <c r="V3925" i="109"/>
  <c r="O2821" i="109"/>
  <c r="T4221" i="109"/>
  <c r="Q1059" i="112"/>
  <c r="P3712" i="109"/>
  <c r="J124" i="110"/>
  <c r="K51" i="113"/>
  <c r="K138" i="110"/>
  <c r="P1515" i="112"/>
  <c r="P2420" i="112"/>
  <c r="Q373" i="112"/>
  <c r="U5" i="110"/>
  <c r="Q1987" i="112"/>
  <c r="W2669" i="109"/>
  <c r="O847" i="112"/>
  <c r="T122" i="110"/>
  <c r="K84" i="113"/>
  <c r="U129" i="110"/>
  <c r="P353" i="112"/>
  <c r="J121" i="113"/>
  <c r="Q1613" i="112"/>
  <c r="Q2484" i="112"/>
  <c r="Z4338" i="109"/>
  <c r="K162" i="110"/>
  <c r="N267" i="112"/>
  <c r="X2971" i="109"/>
  <c r="V3704" i="109"/>
  <c r="O1698" i="112"/>
  <c r="Q1186" i="112"/>
  <c r="N2252" i="112"/>
  <c r="O3111" i="109"/>
  <c r="P519" i="112"/>
  <c r="Y1577" i="109"/>
  <c r="O3468" i="109"/>
  <c r="S1859" i="109"/>
  <c r="O3729" i="109"/>
  <c r="W2677" i="109"/>
  <c r="O1669" i="112"/>
  <c r="R4257" i="109"/>
  <c r="N4097" i="109"/>
  <c r="O3457" i="109"/>
  <c r="X3010" i="109"/>
  <c r="O3873" i="109"/>
  <c r="P1077" i="112"/>
  <c r="N1736" i="109"/>
  <c r="O2691" i="112"/>
  <c r="L105" i="110"/>
  <c r="P971" i="112"/>
  <c r="O1548" i="112"/>
  <c r="X3699" i="109"/>
  <c r="O2835" i="109"/>
  <c r="V3916" i="109"/>
  <c r="Q3019" i="109"/>
  <c r="P1173" i="109"/>
  <c r="T3438" i="109"/>
  <c r="N1134" i="109"/>
  <c r="Q738" i="109"/>
  <c r="U4061" i="109"/>
  <c r="O2250" i="112"/>
  <c r="Y4212" i="109"/>
  <c r="P1166" i="112"/>
  <c r="N1545" i="112"/>
  <c r="Q519" i="112"/>
  <c r="W3882" i="109"/>
  <c r="P2547" i="112"/>
  <c r="T136" i="110"/>
  <c r="Q2465" i="112"/>
  <c r="P751" i="112"/>
  <c r="P4280" i="109"/>
  <c r="N4113" i="109"/>
  <c r="W3292" i="109"/>
  <c r="Y3326" i="109"/>
  <c r="O1861" i="109"/>
  <c r="O4230" i="109"/>
  <c r="J86" i="113"/>
  <c r="T4107" i="109"/>
  <c r="N1779" i="112"/>
  <c r="Z1771" i="109"/>
  <c r="P2701" i="112"/>
  <c r="O1515" i="112"/>
  <c r="J109" i="113"/>
  <c r="Q1935" i="112"/>
  <c r="U104" i="110"/>
  <c r="X3132" i="109"/>
  <c r="K154" i="113"/>
  <c r="Q3392" i="109"/>
  <c r="N2118" i="112"/>
  <c r="Y3502" i="109"/>
  <c r="R876" i="112"/>
  <c r="V2078" i="109"/>
  <c r="R2066" i="112"/>
  <c r="T3554" i="109"/>
  <c r="P1788" i="112"/>
  <c r="P117" i="110"/>
  <c r="U2845" i="109"/>
  <c r="O1565" i="112"/>
  <c r="W2704" i="109"/>
  <c r="U2777" i="109"/>
  <c r="T2640" i="109"/>
  <c r="M64" i="110"/>
  <c r="Q2443" i="112"/>
  <c r="S3900" i="109"/>
  <c r="M166" i="110"/>
  <c r="T4292" i="109"/>
  <c r="Q3573" i="109"/>
  <c r="R1923" i="109"/>
  <c r="N2351" i="112"/>
  <c r="V4089" i="109"/>
  <c r="V3658" i="109"/>
  <c r="O2622" i="112"/>
  <c r="Q2341" i="112"/>
  <c r="N760" i="112"/>
  <c r="O2636" i="112"/>
  <c r="Q1043" i="112"/>
  <c r="O2461" i="112"/>
  <c r="O3914" i="109"/>
  <c r="R988" i="109"/>
  <c r="Q1974" i="112"/>
  <c r="O272" i="112"/>
  <c r="J47" i="113"/>
  <c r="P1634" i="112"/>
  <c r="V2741" i="109"/>
  <c r="N2702" i="112"/>
  <c r="T3775" i="109"/>
  <c r="O1738" i="112"/>
  <c r="V4185" i="109"/>
  <c r="O1300" i="112"/>
  <c r="N2437" i="112"/>
  <c r="M78" i="113"/>
  <c r="O813" i="112"/>
  <c r="O1936" i="109"/>
  <c r="Y803" i="109"/>
  <c r="N171" i="112"/>
  <c r="N1973" i="112"/>
  <c r="N2322" i="112"/>
  <c r="Q3733" i="109"/>
  <c r="U2266" i="109"/>
  <c r="X4297" i="109"/>
  <c r="P3749" i="109"/>
  <c r="O3404" i="109"/>
  <c r="T3432" i="109"/>
  <c r="V603" i="109"/>
  <c r="P1897" i="112"/>
  <c r="S50" i="110"/>
  <c r="S100" i="110"/>
  <c r="N3682" i="109"/>
  <c r="P1502" i="112"/>
  <c r="P2131" i="112"/>
  <c r="Q1988" i="112"/>
  <c r="T167" i="110"/>
  <c r="N390" i="112"/>
  <c r="S3018" i="109"/>
  <c r="V4291" i="109"/>
  <c r="P997" i="112"/>
  <c r="P825" i="109"/>
  <c r="N272" i="112"/>
  <c r="P305" i="112"/>
  <c r="O2127" i="112"/>
  <c r="J153" i="113"/>
  <c r="P2369" i="112"/>
  <c r="T95" i="110"/>
  <c r="W3354" i="109"/>
  <c r="P149" i="110"/>
  <c r="S1151" i="109"/>
  <c r="P2149" i="112"/>
  <c r="N1452" i="112"/>
  <c r="Q2110" i="112"/>
  <c r="Q2124" i="112"/>
  <c r="O391" i="112"/>
  <c r="O1197" i="112"/>
  <c r="U3866" i="109"/>
  <c r="P2356" i="112"/>
  <c r="T1114" i="109"/>
  <c r="X3502" i="109"/>
  <c r="N3542" i="109"/>
  <c r="O1082" i="112"/>
  <c r="W1193" i="109"/>
  <c r="Y3843" i="109"/>
  <c r="R1569" i="112"/>
  <c r="S78" i="110"/>
  <c r="P2445" i="109"/>
  <c r="X3654" i="109"/>
  <c r="Q2477" i="112"/>
  <c r="Q2603" i="109"/>
  <c r="Q91" i="110"/>
  <c r="O2712" i="112"/>
  <c r="N387" i="112"/>
  <c r="O1853" i="112"/>
  <c r="Q2582" i="112"/>
  <c r="N398" i="112"/>
  <c r="X3452" i="109"/>
  <c r="P1993" i="112"/>
  <c r="M106" i="113"/>
  <c r="R907" i="109"/>
  <c r="Y1873" i="109"/>
  <c r="P2477" i="112"/>
  <c r="N4036" i="109"/>
  <c r="N244" i="112"/>
  <c r="O1653" i="112"/>
  <c r="O3771" i="109"/>
  <c r="T162" i="110"/>
  <c r="V4161" i="109"/>
  <c r="Q2696" i="112"/>
  <c r="K150" i="110"/>
  <c r="R1471" i="109"/>
  <c r="K106" i="113"/>
  <c r="Q2418" i="109"/>
  <c r="J75" i="110"/>
  <c r="Q1961" i="112"/>
  <c r="N1707" i="112"/>
  <c r="P3352" i="109"/>
  <c r="N1889" i="109"/>
  <c r="X989" i="109"/>
  <c r="N149" i="109"/>
  <c r="U3704" i="109"/>
  <c r="R153" i="110"/>
  <c r="O2839" i="109"/>
  <c r="N4" i="110"/>
  <c r="K87" i="113"/>
  <c r="O2655" i="109"/>
  <c r="T3667" i="109"/>
  <c r="M56" i="113"/>
  <c r="V3324" i="109"/>
  <c r="P535" i="112"/>
  <c r="O4065" i="109"/>
  <c r="N25" i="110"/>
  <c r="R2071" i="112"/>
  <c r="P1643" i="112"/>
  <c r="P1925" i="112"/>
  <c r="K145" i="110"/>
  <c r="P3174" i="109"/>
  <c r="Z2913" i="109"/>
  <c r="O2014" i="109"/>
  <c r="U2260" i="109"/>
  <c r="V2641" i="109"/>
  <c r="S4108" i="109"/>
  <c r="O2243" i="112"/>
  <c r="U3749" i="109"/>
  <c r="R3776" i="109"/>
  <c r="S4280" i="109"/>
  <c r="O1069" i="112"/>
  <c r="Q2325" i="109"/>
  <c r="P76" i="110"/>
  <c r="Y1468" i="109"/>
  <c r="R1120" i="112"/>
  <c r="P4056" i="109"/>
  <c r="P161" i="110"/>
  <c r="P278" i="112"/>
  <c r="O1440" i="112"/>
  <c r="N2836" i="109"/>
  <c r="V3557" i="109"/>
  <c r="O2093" i="112"/>
  <c r="O1968" i="112"/>
  <c r="R2759" i="112"/>
  <c r="Q3805" i="109"/>
  <c r="T3416" i="109"/>
  <c r="Q3088" i="109"/>
  <c r="V3413" i="109"/>
  <c r="P3858" i="109"/>
  <c r="V2721" i="109"/>
  <c r="P2431" i="112"/>
  <c r="P2313" i="112"/>
  <c r="N2112" i="112"/>
  <c r="O2069" i="109"/>
  <c r="Y2101" i="109"/>
  <c r="N589" i="112"/>
  <c r="T3694" i="109"/>
  <c r="P882" i="109"/>
  <c r="O2111" i="109"/>
  <c r="T2774" i="109"/>
  <c r="O2224" i="112"/>
  <c r="Q3528" i="109"/>
  <c r="O1941" i="112"/>
  <c r="V3567" i="109"/>
  <c r="U3771" i="109"/>
  <c r="Q1717" i="112"/>
  <c r="O1214" i="112"/>
  <c r="U2949" i="109"/>
  <c r="N1871" i="112"/>
  <c r="U3310" i="109"/>
  <c r="J172" i="113"/>
  <c r="O173" i="110"/>
  <c r="O2619" i="112"/>
  <c r="N2250" i="112"/>
  <c r="N1686" i="109"/>
  <c r="S4075" i="109"/>
  <c r="N2407" i="112"/>
  <c r="Q4265" i="109"/>
  <c r="W3696" i="109"/>
  <c r="S1161" i="109"/>
  <c r="R1837" i="112"/>
  <c r="P4157" i="109"/>
  <c r="S4124" i="109"/>
  <c r="U96" i="109"/>
  <c r="R4279" i="109"/>
  <c r="Q3936" i="109"/>
  <c r="V2683" i="109"/>
  <c r="Z4355" i="109"/>
  <c r="T236" i="109"/>
  <c r="P2451" i="112"/>
  <c r="X3785" i="109"/>
  <c r="Q2103" i="112"/>
  <c r="N1656" i="112"/>
  <c r="X3412" i="109"/>
  <c r="Y3164" i="109"/>
  <c r="Q514" i="109"/>
  <c r="Y3735" i="109"/>
  <c r="N1083" i="112"/>
  <c r="T4076" i="109"/>
  <c r="Q1036" i="112"/>
  <c r="P2574" i="109"/>
  <c r="P1655" i="112"/>
  <c r="W3334" i="109"/>
  <c r="O2469" i="109"/>
  <c r="U125" i="110"/>
  <c r="P4144" i="109"/>
  <c r="N2228" i="112"/>
  <c r="T2008" i="109"/>
  <c r="O159" i="112"/>
  <c r="Q2388" i="112"/>
  <c r="O2399" i="112"/>
  <c r="R1831" i="112"/>
  <c r="U3378" i="109"/>
  <c r="O1662" i="112"/>
  <c r="R2730" i="112"/>
  <c r="U16" i="110"/>
  <c r="Q2420" i="112"/>
  <c r="R112" i="110"/>
  <c r="N156" i="112"/>
  <c r="N2012" i="112"/>
  <c r="O1391" i="112"/>
  <c r="V3358" i="109"/>
  <c r="Q42" i="110"/>
  <c r="P1691" i="112"/>
  <c r="W3871" i="109"/>
  <c r="P2434" i="112"/>
  <c r="X2409" i="109"/>
  <c r="T2802" i="109"/>
  <c r="Q2561" i="112"/>
  <c r="N48" i="109"/>
  <c r="Q1728" i="112"/>
  <c r="N1005" i="112"/>
  <c r="T4154" i="109"/>
  <c r="Q2622" i="112"/>
  <c r="L33" i="110"/>
  <c r="Y2734" i="109"/>
  <c r="O32" i="110"/>
  <c r="X1507" i="109"/>
  <c r="P2089" i="112"/>
  <c r="N1001" i="112"/>
  <c r="Q643" i="112"/>
  <c r="P940" i="112"/>
  <c r="O2392" i="112"/>
  <c r="P2614" i="109"/>
  <c r="R3144" i="109"/>
  <c r="T3675" i="109"/>
  <c r="P3384" i="109"/>
  <c r="Q3702" i="109"/>
  <c r="T4236" i="109"/>
  <c r="Q2018" i="112"/>
  <c r="R33" i="110"/>
  <c r="N2608" i="112"/>
  <c r="K109" i="110"/>
  <c r="U3904" i="109"/>
  <c r="Q591" i="112"/>
  <c r="O180" i="110"/>
  <c r="X2729" i="109"/>
  <c r="N4017" i="109"/>
  <c r="N270" i="112"/>
  <c r="R3103" i="109"/>
  <c r="Q483" i="112"/>
  <c r="W2088" i="109"/>
  <c r="J5" i="113"/>
  <c r="Q1705" i="112"/>
  <c r="V3845" i="109"/>
  <c r="P2421" i="112"/>
  <c r="O4210" i="109"/>
  <c r="P1950" i="112"/>
  <c r="S4122" i="109"/>
  <c r="W3432" i="109"/>
  <c r="N2172" i="112"/>
  <c r="R76" i="109"/>
  <c r="P110" i="110"/>
  <c r="O537" i="112"/>
  <c r="O3323" i="109"/>
  <c r="W4112" i="109"/>
  <c r="N2604" i="112"/>
  <c r="O3739" i="109"/>
  <c r="Q162" i="112"/>
  <c r="X767" i="109"/>
  <c r="N1290" i="112"/>
  <c r="Q1853" i="112"/>
  <c r="L74" i="113"/>
  <c r="O2768" i="109"/>
  <c r="P4228" i="109"/>
  <c r="R10" i="109"/>
  <c r="R3120" i="109"/>
  <c r="Z2129" i="109"/>
  <c r="Q2023" i="112"/>
  <c r="T4285" i="109"/>
  <c r="O934" i="112"/>
  <c r="O3298" i="109"/>
  <c r="Y4218" i="109"/>
  <c r="O49" i="110"/>
  <c r="R2030" i="112"/>
  <c r="Y524" i="109"/>
  <c r="O2440" i="112"/>
  <c r="O2407" i="109"/>
  <c r="O1157" i="109"/>
  <c r="O2226" i="112"/>
  <c r="N1756" i="112"/>
  <c r="Q1619" i="112"/>
  <c r="S2610" i="109"/>
  <c r="S4167" i="109"/>
  <c r="Q2384" i="112"/>
  <c r="O3078" i="109"/>
  <c r="U1926" i="109"/>
  <c r="N2576" i="112"/>
  <c r="R92" i="110"/>
  <c r="P2612" i="112"/>
  <c r="P1428" i="112"/>
  <c r="O1537" i="112"/>
  <c r="X3028" i="109"/>
  <c r="N1398" i="112"/>
  <c r="U954" i="109"/>
  <c r="J132" i="110"/>
  <c r="N1727" i="109"/>
  <c r="V515" i="109"/>
  <c r="L127" i="113"/>
  <c r="V2951" i="109"/>
  <c r="Q721" i="112"/>
  <c r="Q102" i="110"/>
  <c r="P38" i="109"/>
  <c r="P2439" i="109"/>
  <c r="N1886" i="112"/>
  <c r="N4090" i="109"/>
  <c r="Q2230" i="112"/>
  <c r="W2470" i="109"/>
  <c r="P538" i="112"/>
  <c r="W377" i="109"/>
  <c r="R1661" i="109"/>
  <c r="J56" i="110"/>
  <c r="O1313" i="112"/>
  <c r="K60" i="113"/>
  <c r="S46" i="110"/>
  <c r="O566" i="112"/>
  <c r="P2459" i="112"/>
  <c r="O2325" i="112"/>
  <c r="P798" i="112"/>
  <c r="T4173" i="109"/>
  <c r="Y3760" i="109"/>
  <c r="U3659" i="109"/>
  <c r="O2395" i="112"/>
  <c r="Q3693" i="109"/>
  <c r="N2551" i="112"/>
  <c r="V3353" i="109"/>
  <c r="M80" i="110"/>
  <c r="R1706" i="109"/>
  <c r="O3120" i="109"/>
  <c r="P22" i="112"/>
  <c r="Y4131" i="109"/>
  <c r="V1743" i="109"/>
  <c r="R1202" i="109"/>
  <c r="P951" i="112"/>
  <c r="R3778" i="109"/>
  <c r="N536" i="112"/>
  <c r="U43" i="110"/>
  <c r="N2002" i="112"/>
  <c r="N84" i="110"/>
  <c r="P3550" i="109"/>
  <c r="P920" i="109"/>
  <c r="O2112" i="112"/>
  <c r="O2960" i="109"/>
  <c r="O3866" i="109"/>
  <c r="N2341" i="112"/>
  <c r="N1274" i="112"/>
  <c r="W1653" i="109"/>
  <c r="M145" i="113"/>
  <c r="Q3547" i="109"/>
  <c r="N3430" i="109"/>
  <c r="Q2356" i="112"/>
  <c r="P2404" i="112"/>
  <c r="P143" i="110"/>
  <c r="S65" i="110"/>
  <c r="U2418" i="109"/>
  <c r="P132" i="110"/>
  <c r="L178" i="113"/>
  <c r="O1974" i="112"/>
  <c r="O2129" i="112"/>
  <c r="Q1752" i="112"/>
  <c r="O1096" i="112"/>
  <c r="V2197" i="109"/>
  <c r="Y3678" i="109"/>
  <c r="T3101" i="109"/>
  <c r="N812" i="112"/>
  <c r="S76" i="110"/>
  <c r="Y3486" i="109"/>
  <c r="T3365" i="109"/>
  <c r="K108" i="110"/>
  <c r="Q1639" i="112"/>
  <c r="U3185" i="109"/>
  <c r="S4160" i="109"/>
  <c r="T4025" i="109"/>
  <c r="O387" i="112"/>
  <c r="N1925" i="109"/>
  <c r="P2366" i="112"/>
  <c r="O2812" i="109"/>
  <c r="V1851" i="109"/>
  <c r="W1575" i="109"/>
  <c r="Q1262" i="112"/>
  <c r="P1478" i="112"/>
  <c r="N3874" i="109"/>
  <c r="O2379" i="112"/>
  <c r="S156" i="110"/>
  <c r="V3200" i="109"/>
  <c r="Y2284" i="109"/>
  <c r="Q3574" i="109"/>
  <c r="P361" i="112"/>
  <c r="S4229" i="109"/>
  <c r="T102" i="110"/>
  <c r="W1937" i="109"/>
  <c r="P1972" i="112"/>
  <c r="X4171" i="109"/>
  <c r="V4105" i="109"/>
  <c r="R2560" i="109"/>
  <c r="T1108" i="109"/>
  <c r="T164" i="110"/>
  <c r="N1514" i="112"/>
  <c r="N892" i="109"/>
  <c r="Q964" i="112"/>
  <c r="N2010" i="112"/>
  <c r="N1666" i="112"/>
  <c r="Q4131" i="109"/>
  <c r="S1658" i="109"/>
  <c r="W4143" i="109"/>
  <c r="X409" i="109"/>
  <c r="K83" i="110"/>
  <c r="V2480" i="109"/>
  <c r="U165" i="110"/>
  <c r="V2303" i="109"/>
  <c r="X3813" i="109"/>
  <c r="U2750" i="109"/>
  <c r="W3115" i="109"/>
  <c r="R1884" i="109"/>
  <c r="W19" i="109"/>
  <c r="O1843" i="112"/>
  <c r="N4195" i="109"/>
  <c r="Q2378" i="109"/>
  <c r="T3550" i="109"/>
  <c r="Z4357" i="109"/>
  <c r="O72" i="110"/>
  <c r="W1371" i="109"/>
  <c r="O2229" i="112"/>
  <c r="Q1306" i="112"/>
  <c r="Q1008" i="112"/>
  <c r="R1952" i="109"/>
  <c r="P2208" i="112"/>
  <c r="T4171" i="109"/>
  <c r="Q252" i="112"/>
  <c r="Y3338" i="109"/>
  <c r="T1862" i="109"/>
  <c r="O1306" i="112"/>
  <c r="N2358" i="112"/>
  <c r="N3886" i="109"/>
  <c r="M12" i="110"/>
  <c r="P2329" i="112"/>
  <c r="R2040" i="112"/>
  <c r="Q2649" i="109"/>
  <c r="Y2792" i="109"/>
  <c r="O1187" i="112"/>
  <c r="Z1399" i="109"/>
  <c r="P957" i="112"/>
  <c r="T610" i="109"/>
  <c r="R132" i="110"/>
  <c r="V4107" i="109"/>
  <c r="T2743" i="109"/>
  <c r="O1170" i="112"/>
  <c r="P468" i="112"/>
  <c r="O1995" i="109"/>
  <c r="S1595" i="109"/>
  <c r="R2499" i="112"/>
  <c r="N1490" i="109"/>
  <c r="V1684" i="109"/>
  <c r="Y2846" i="109"/>
  <c r="V3303" i="109"/>
  <c r="N3139" i="109"/>
  <c r="M172" i="113"/>
  <c r="N2597" i="112"/>
  <c r="S3422" i="109"/>
  <c r="P1568" i="109"/>
  <c r="V3428" i="109"/>
  <c r="O43" i="112"/>
  <c r="P996" i="112"/>
  <c r="X2218" i="109"/>
  <c r="P604" i="112"/>
  <c r="N1725" i="112"/>
  <c r="W1662" i="109"/>
  <c r="T2087" i="109"/>
  <c r="T3442" i="109"/>
  <c r="R3039" i="109"/>
  <c r="L106" i="113"/>
  <c r="Q1168" i="112"/>
  <c r="Q1324" i="112"/>
  <c r="V3762" i="109"/>
  <c r="Q2448" i="112"/>
  <c r="Y3676" i="109"/>
  <c r="R1745" i="109"/>
  <c r="N53" i="112"/>
  <c r="R443" i="112"/>
  <c r="N936" i="112"/>
  <c r="O3917" i="109"/>
  <c r="P141" i="110"/>
  <c r="K76" i="110"/>
  <c r="P2587" i="112"/>
  <c r="N809" i="112"/>
  <c r="L114" i="110"/>
  <c r="P1690" i="112"/>
  <c r="O1959" i="112"/>
  <c r="U61" i="109"/>
  <c r="R3064" i="109"/>
  <c r="N415" i="112"/>
  <c r="Y2590" i="109"/>
  <c r="P1521" i="112"/>
  <c r="X224" i="109"/>
  <c r="U3043" i="109"/>
  <c r="P333" i="112"/>
  <c r="P2104" i="112"/>
  <c r="U3748" i="109"/>
  <c r="M117" i="113"/>
  <c r="O2228" i="112"/>
  <c r="O1264" i="112"/>
  <c r="L70" i="110"/>
  <c r="T3510" i="109"/>
  <c r="Q1548" i="112"/>
  <c r="X2642" i="109"/>
  <c r="Y3519" i="109"/>
  <c r="P2079" i="112"/>
  <c r="O2327" i="112"/>
  <c r="Q2337" i="112"/>
  <c r="O2187" i="112"/>
  <c r="R129" i="110"/>
  <c r="O8" i="110"/>
  <c r="N1199" i="112"/>
  <c r="T949" i="109"/>
  <c r="R1194" i="109"/>
  <c r="P1890" i="112"/>
  <c r="O2675" i="112"/>
  <c r="X1262" i="109"/>
  <c r="Q2147" i="112"/>
  <c r="O2074" i="112"/>
  <c r="W2710" i="109"/>
  <c r="W877" i="109"/>
  <c r="P3809" i="109"/>
  <c r="T4279" i="109"/>
  <c r="V85" i="109"/>
  <c r="Q1477" i="112"/>
  <c r="U2425" i="109"/>
  <c r="Q2074" i="112"/>
  <c r="N2985" i="109"/>
  <c r="Q1277" i="109"/>
  <c r="S4253" i="109"/>
  <c r="P63" i="112"/>
  <c r="O2217" i="112"/>
  <c r="Q61" i="110"/>
  <c r="L115" i="113"/>
  <c r="Q3025" i="109"/>
  <c r="Q3886" i="109"/>
  <c r="R4215" i="109"/>
  <c r="O1982" i="112"/>
  <c r="X3343" i="109"/>
  <c r="X3294" i="109"/>
  <c r="N1905" i="112"/>
  <c r="J167" i="110"/>
  <c r="Q2308" i="109"/>
  <c r="T72" i="109"/>
  <c r="P98" i="112"/>
  <c r="Q2457" i="112"/>
  <c r="R2689" i="109"/>
  <c r="Q1747" i="112"/>
  <c r="R152" i="110"/>
  <c r="N945" i="112"/>
  <c r="K84" i="110"/>
  <c r="V3307" i="109"/>
  <c r="O1684" i="112"/>
  <c r="Y225" i="109"/>
  <c r="X3935" i="109"/>
  <c r="N2626" i="112"/>
  <c r="U2257" i="109"/>
  <c r="Q3521" i="109"/>
  <c r="J43" i="110"/>
  <c r="U2356" i="109"/>
  <c r="L58" i="110"/>
  <c r="R890" i="112"/>
  <c r="O2316" i="109"/>
  <c r="Q871" i="112"/>
  <c r="T1601" i="109"/>
  <c r="N592" i="112"/>
  <c r="P4115" i="109"/>
  <c r="U2416" i="109"/>
  <c r="R171" i="110"/>
  <c r="X3065" i="109"/>
  <c r="N1481" i="112"/>
  <c r="O2113" i="112"/>
  <c r="Q1940" i="112"/>
  <c r="Q2442" i="112"/>
  <c r="M138" i="110"/>
  <c r="Q816" i="112"/>
  <c r="P541" i="112"/>
  <c r="S3842" i="109"/>
  <c r="W1548" i="109"/>
  <c r="V3480" i="109"/>
  <c r="N3306" i="109"/>
  <c r="O3730" i="109"/>
  <c r="T3887" i="109"/>
  <c r="U3003" i="109"/>
  <c r="X1502" i="109"/>
  <c r="P135" i="112"/>
  <c r="Q1424" i="112"/>
  <c r="O3891" i="109"/>
  <c r="O1697" i="112"/>
  <c r="V4288" i="109"/>
  <c r="P3552" i="109"/>
  <c r="Q297" i="112"/>
  <c r="R1357" i="112"/>
  <c r="M21" i="113"/>
  <c r="R1796" i="112"/>
  <c r="N1421" i="112"/>
  <c r="R916" i="112"/>
  <c r="M162" i="110"/>
  <c r="O54" i="112"/>
  <c r="R2258" i="112"/>
  <c r="X3105" i="109"/>
  <c r="Q323" i="112"/>
  <c r="N513" i="112"/>
  <c r="Q473" i="112"/>
  <c r="M173" i="113"/>
  <c r="O2081" i="112"/>
  <c r="S3788" i="109"/>
  <c r="O2484" i="112"/>
  <c r="N1730" i="112"/>
  <c r="Q2534" i="112"/>
  <c r="Q3723" i="109"/>
  <c r="N180" i="112"/>
  <c r="Q3756" i="109"/>
  <c r="L82" i="110"/>
  <c r="O2941" i="109"/>
  <c r="Z695" i="109"/>
  <c r="O924" i="112"/>
  <c r="Q1476" i="109"/>
  <c r="Q3531" i="109"/>
  <c r="S4237" i="109"/>
  <c r="R2979" i="109"/>
  <c r="N2665" i="112"/>
  <c r="S3698" i="109"/>
  <c r="Q2228" i="109"/>
  <c r="Q4227" i="109"/>
  <c r="N302" i="112"/>
  <c r="Q1665" i="112"/>
  <c r="K175" i="113"/>
  <c r="Q90" i="112"/>
  <c r="O1926" i="109"/>
  <c r="Q1972" i="112"/>
  <c r="P2781" i="109"/>
  <c r="R202" i="112"/>
  <c r="T3141" i="109"/>
  <c r="N2189" i="112"/>
  <c r="Y3902" i="109"/>
  <c r="Q287" i="112"/>
  <c r="O4242" i="109"/>
  <c r="T2814" i="109"/>
  <c r="J147" i="110"/>
  <c r="O2614" i="112"/>
  <c r="N2625" i="112"/>
  <c r="P4231" i="109"/>
  <c r="M152" i="113"/>
  <c r="N3734" i="109"/>
  <c r="Q1193" i="109"/>
  <c r="U55" i="110"/>
  <c r="Q2417" i="112"/>
  <c r="W2718" i="109"/>
  <c r="P1054" i="112"/>
  <c r="N2138" i="112"/>
  <c r="T41" i="110"/>
  <c r="T151" i="110"/>
  <c r="O3765" i="109"/>
  <c r="V586" i="109"/>
  <c r="W4049" i="109"/>
  <c r="S3374" i="109"/>
  <c r="P3453" i="109"/>
  <c r="V3930" i="109"/>
  <c r="M126" i="113"/>
  <c r="U2369" i="109"/>
  <c r="P2691" i="112"/>
  <c r="O2628" i="109"/>
  <c r="O3748" i="109"/>
  <c r="Q1311" i="112"/>
  <c r="N1160" i="109"/>
  <c r="Q3324" i="109"/>
  <c r="S3495" i="109"/>
  <c r="N466" i="112"/>
  <c r="X1909" i="109"/>
  <c r="K99" i="110"/>
  <c r="Q2004" i="112"/>
  <c r="P2015" i="112"/>
  <c r="N526" i="109"/>
  <c r="Q1295" i="112"/>
  <c r="W2270" i="109"/>
  <c r="Z4367" i="109"/>
  <c r="Y3475" i="109"/>
  <c r="S1097" i="109"/>
  <c r="Q2012" i="109"/>
  <c r="X3135" i="109"/>
  <c r="P4118" i="109"/>
  <c r="Y501" i="109"/>
  <c r="R626" i="109"/>
  <c r="R1532" i="109"/>
  <c r="X3006" i="109"/>
  <c r="O1875" i="112"/>
  <c r="T3339" i="109"/>
  <c r="O549" i="112"/>
  <c r="M115" i="113"/>
  <c r="N2688" i="112"/>
  <c r="T4137" i="109"/>
  <c r="M5" i="113"/>
  <c r="S3677" i="109"/>
  <c r="S1224" i="109"/>
  <c r="L58" i="113"/>
  <c r="N1041" i="112"/>
  <c r="O623" i="112"/>
  <c r="O2138" i="112"/>
  <c r="P2393" i="109"/>
  <c r="S16" i="110"/>
  <c r="O2148" i="112"/>
  <c r="Y2602" i="109"/>
  <c r="Q2540" i="112"/>
  <c r="R2287" i="112"/>
  <c r="S121" i="110"/>
  <c r="Q174" i="110"/>
  <c r="P2330" i="112"/>
  <c r="N1165" i="112"/>
  <c r="P3910" i="109"/>
  <c r="R1580" i="112"/>
  <c r="Q2844" i="109"/>
  <c r="N3861" i="109"/>
  <c r="U3390" i="109"/>
  <c r="K158" i="113"/>
  <c r="O1594" i="109"/>
  <c r="M131" i="113"/>
  <c r="U3096" i="109"/>
  <c r="P2568" i="112"/>
  <c r="N7" i="110"/>
  <c r="S455" i="109"/>
  <c r="N1193" i="112"/>
  <c r="N2021" i="112"/>
  <c r="O2235" i="109"/>
  <c r="Q693" i="112"/>
  <c r="R222" i="109"/>
  <c r="P3489" i="109"/>
  <c r="K139" i="110"/>
  <c r="T1328" i="109"/>
  <c r="R3903" i="109"/>
  <c r="U456" i="109"/>
  <c r="X4073" i="109"/>
  <c r="P3835" i="109"/>
  <c r="R126" i="110"/>
  <c r="P1456" i="112"/>
  <c r="N1211" i="112"/>
  <c r="N2016" i="112"/>
  <c r="N955" i="112"/>
  <c r="U3312" i="109"/>
  <c r="Y906" i="109"/>
  <c r="Y4193" i="109"/>
  <c r="O1174" i="112"/>
  <c r="P376" i="112"/>
  <c r="W2062" i="109"/>
  <c r="S2843" i="109"/>
  <c r="M86" i="113"/>
  <c r="Q801" i="112"/>
  <c r="R280" i="109"/>
  <c r="O618" i="112"/>
  <c r="Q738" i="112"/>
  <c r="N1761" i="112"/>
  <c r="P2772" i="109"/>
  <c r="P2694" i="112"/>
  <c r="T557" i="109"/>
  <c r="N2545" i="112"/>
  <c r="N4044" i="109"/>
  <c r="N1414" i="112"/>
  <c r="O3494" i="109"/>
  <c r="T978" i="109"/>
  <c r="N278" i="109"/>
  <c r="V1244" i="109"/>
  <c r="M8" i="113"/>
  <c r="N2322" i="109"/>
  <c r="J8" i="113"/>
  <c r="P2129" i="112"/>
  <c r="O82" i="112"/>
  <c r="Q2383" i="112"/>
  <c r="N1967" i="112"/>
  <c r="N2460" i="112"/>
  <c r="P32" i="112"/>
  <c r="R59" i="109"/>
  <c r="X2099" i="109"/>
  <c r="W830" i="109"/>
  <c r="U159" i="110"/>
  <c r="R2841" i="109"/>
  <c r="O1253" i="112"/>
  <c r="N3019" i="109"/>
  <c r="Q1486" i="112"/>
  <c r="V2760" i="109"/>
  <c r="O18" i="110"/>
  <c r="O2104" i="112"/>
  <c r="N1856" i="112"/>
  <c r="R1235" i="109"/>
  <c r="Y2777" i="109"/>
  <c r="Q164" i="112"/>
  <c r="P2117" i="112"/>
  <c r="N722" i="112"/>
  <c r="N2005" i="109"/>
  <c r="Y3578" i="109"/>
  <c r="N3048" i="109"/>
  <c r="Q1463" i="112"/>
  <c r="O2607" i="112"/>
  <c r="Q2711" i="109"/>
  <c r="V472" i="109"/>
  <c r="P1001" i="112"/>
  <c r="U3905" i="109"/>
  <c r="S3293" i="109"/>
  <c r="P2943" i="109"/>
  <c r="U493" i="109"/>
  <c r="O2098" i="112"/>
  <c r="N175" i="110"/>
  <c r="Q3361" i="109"/>
  <c r="M136" i="110"/>
  <c r="Q708" i="112"/>
  <c r="Q3432" i="109"/>
  <c r="Q3529" i="109"/>
  <c r="Q2771" i="109"/>
  <c r="Q1180" i="112"/>
  <c r="Q3567" i="109"/>
  <c r="X807" i="109"/>
  <c r="X3472" i="109"/>
  <c r="Y1387" i="109"/>
  <c r="R784" i="109"/>
  <c r="N751" i="112"/>
  <c r="R83" i="110"/>
  <c r="X1718" i="109"/>
  <c r="L134" i="113"/>
  <c r="M7" i="113"/>
  <c r="L135" i="110"/>
  <c r="O552" i="112"/>
  <c r="X1273" i="109"/>
  <c r="Q999" i="109"/>
  <c r="P1954" i="112"/>
  <c r="P2541" i="112"/>
  <c r="N949" i="112"/>
  <c r="Q2344" i="112"/>
  <c r="N779" i="112"/>
  <c r="N1070" i="112"/>
  <c r="O559" i="112"/>
  <c r="P2433" i="109"/>
  <c r="S4222" i="109"/>
  <c r="P538" i="109"/>
  <c r="R2448" i="109"/>
  <c r="U3930" i="109"/>
  <c r="P175" i="112"/>
  <c r="M94" i="113"/>
  <c r="R2695" i="109"/>
  <c r="O2635" i="112"/>
  <c r="R2747" i="112"/>
  <c r="L43" i="110"/>
  <c r="V134" i="109"/>
  <c r="O126" i="112"/>
  <c r="P2183" i="112"/>
  <c r="O2221" i="112"/>
  <c r="P2103" i="109"/>
  <c r="O88" i="112"/>
  <c r="W4253" i="109"/>
  <c r="R436" i="112"/>
  <c r="Y4204" i="109"/>
  <c r="R480" i="109"/>
  <c r="T2710" i="109"/>
  <c r="J138" i="110"/>
  <c r="P2625" i="112"/>
  <c r="P2715" i="112"/>
  <c r="R2759" i="109"/>
  <c r="X3079" i="109"/>
  <c r="O1909" i="112"/>
  <c r="O1950" i="112"/>
  <c r="P1698" i="112"/>
  <c r="S1592" i="109"/>
  <c r="T3123" i="109"/>
  <c r="Q4271" i="109"/>
  <c r="Y3415" i="109"/>
  <c r="O3538" i="109"/>
  <c r="P3541" i="109"/>
  <c r="J171" i="110"/>
  <c r="P2093" i="112"/>
  <c r="P145" i="110"/>
  <c r="S2805" i="109"/>
  <c r="P694" i="112"/>
  <c r="P2439" i="112"/>
  <c r="Q2322" i="112"/>
  <c r="W4284" i="109"/>
  <c r="N1777" i="112"/>
  <c r="O1986" i="112"/>
  <c r="N1060" i="112"/>
  <c r="O1775" i="112"/>
  <c r="N749" i="112"/>
  <c r="Y200" i="109"/>
  <c r="Q576" i="112"/>
  <c r="S3789" i="109"/>
  <c r="V3335" i="109"/>
  <c r="R1575" i="112"/>
  <c r="O1631" i="112"/>
  <c r="R2497" i="112"/>
  <c r="N1946" i="112"/>
  <c r="S4172" i="109"/>
  <c r="N2220" i="112"/>
  <c r="T1852" i="109"/>
  <c r="U4184" i="109"/>
  <c r="O155" i="110"/>
  <c r="R97" i="110"/>
  <c r="N507" i="109"/>
  <c r="W1189" i="109"/>
  <c r="Q1862" i="112"/>
  <c r="N3365" i="109"/>
  <c r="O3455" i="109"/>
  <c r="N1069" i="112"/>
  <c r="Y3894" i="109"/>
  <c r="L60" i="110"/>
  <c r="Q1473" i="112"/>
  <c r="Q3552" i="109"/>
  <c r="Q2391" i="112"/>
  <c r="O1094" i="112"/>
  <c r="K169" i="110"/>
  <c r="N86" i="110"/>
  <c r="O787" i="112"/>
  <c r="N55" i="110"/>
  <c r="P2472" i="112"/>
  <c r="Q2605" i="112"/>
  <c r="Q1934" i="109"/>
  <c r="O290" i="112"/>
  <c r="V3716" i="109"/>
  <c r="O859" i="109"/>
  <c r="Y2054" i="109"/>
  <c r="P570" i="112"/>
  <c r="V4066" i="109"/>
  <c r="O2553" i="112"/>
  <c r="P955" i="109"/>
  <c r="O4051" i="109"/>
  <c r="J111" i="110"/>
  <c r="P1406" i="112"/>
  <c r="V2690" i="109"/>
  <c r="U3061" i="109"/>
  <c r="O4190" i="109"/>
  <c r="Q176" i="112"/>
  <c r="O329" i="112"/>
  <c r="N53" i="110"/>
  <c r="O2653" i="112"/>
  <c r="U2352" i="109"/>
  <c r="Y3328" i="109"/>
  <c r="O969" i="112"/>
  <c r="P845" i="112"/>
  <c r="R204" i="112"/>
  <c r="P255" i="112"/>
  <c r="Q568" i="112"/>
  <c r="O1482" i="112"/>
  <c r="R1184" i="109"/>
  <c r="J157" i="110"/>
  <c r="J29" i="110"/>
  <c r="X2009" i="109"/>
  <c r="U2035" i="109"/>
  <c r="P4039" i="109"/>
  <c r="O3521" i="109"/>
  <c r="Y4125" i="109"/>
  <c r="P1242" i="112"/>
  <c r="N315" i="112"/>
  <c r="O1696" i="112"/>
  <c r="O1621" i="112"/>
  <c r="P2542" i="112"/>
  <c r="U4070" i="109"/>
  <c r="P1179" i="112"/>
  <c r="N2107" i="112"/>
  <c r="O1201" i="112"/>
  <c r="N560" i="109"/>
  <c r="N1988" i="112"/>
  <c r="P4040" i="109"/>
  <c r="O48" i="110"/>
  <c r="Y3683" i="109"/>
  <c r="N2045" i="109"/>
  <c r="O2725" i="109"/>
  <c r="P1501" i="112"/>
  <c r="N4308" i="109"/>
  <c r="N163" i="112"/>
  <c r="T4120" i="109"/>
  <c r="P3574" i="109"/>
  <c r="K66" i="110"/>
  <c r="P3510" i="109"/>
  <c r="Y3402" i="109"/>
  <c r="S4164" i="109"/>
  <c r="N1168" i="112"/>
  <c r="Q166" i="110"/>
  <c r="O3452" i="109"/>
  <c r="N1735" i="112"/>
  <c r="J82" i="113"/>
  <c r="U2244" i="109"/>
  <c r="L6" i="113"/>
  <c r="R3730" i="109"/>
  <c r="V3530" i="109"/>
  <c r="T101" i="110"/>
  <c r="V3416" i="109"/>
  <c r="W3803" i="109"/>
  <c r="W3906" i="109"/>
  <c r="O789" i="112"/>
  <c r="O465" i="112"/>
  <c r="O3886" i="109"/>
  <c r="L29" i="110"/>
  <c r="Q462" i="112"/>
  <c r="S4170" i="109"/>
  <c r="R1959" i="109"/>
  <c r="Z3598" i="109"/>
  <c r="P2551" i="112"/>
  <c r="S4174" i="109"/>
  <c r="Y3916" i="109"/>
  <c r="W369" i="109"/>
  <c r="S1506" i="109"/>
  <c r="O1707" i="109"/>
  <c r="V1716" i="109"/>
  <c r="K93" i="113"/>
  <c r="N2479" i="112"/>
  <c r="P460" i="109"/>
  <c r="T466" i="109"/>
  <c r="P3322" i="109"/>
  <c r="K79" i="110"/>
  <c r="Y3863" i="109"/>
  <c r="W2753" i="109"/>
  <c r="L138" i="110"/>
  <c r="Y831" i="109"/>
  <c r="Y3021" i="109"/>
  <c r="S4200" i="109"/>
  <c r="Q347" i="112"/>
  <c r="P3703" i="109"/>
  <c r="Y3801" i="109"/>
  <c r="P496" i="112"/>
  <c r="P185" i="112"/>
  <c r="Y4260" i="109"/>
  <c r="P1220" i="112"/>
  <c r="R1374" i="109"/>
  <c r="O129" i="112"/>
  <c r="P738" i="109"/>
  <c r="P729" i="112"/>
  <c r="R1142" i="112"/>
  <c r="Q2576" i="112"/>
  <c r="N123" i="110"/>
  <c r="S90" i="110"/>
  <c r="Y3293" i="109"/>
  <c r="O54" i="109"/>
  <c r="Q1844" i="109"/>
  <c r="N562" i="112"/>
  <c r="Q2013" i="112"/>
  <c r="R225" i="112"/>
  <c r="P1881" i="112"/>
  <c r="T119" i="110"/>
  <c r="T37" i="110"/>
  <c r="N553" i="112"/>
  <c r="N1104" i="112"/>
  <c r="N2482" i="112"/>
  <c r="Q2419" i="112"/>
  <c r="N25" i="112"/>
  <c r="R2056" i="112"/>
  <c r="N1691" i="112"/>
  <c r="J32" i="110"/>
  <c r="N588" i="112"/>
  <c r="X515" i="109"/>
  <c r="Y3933" i="109"/>
  <c r="P3538" i="109"/>
  <c r="X4164" i="109"/>
  <c r="Q3871" i="109"/>
  <c r="O3155" i="109"/>
  <c r="S4051" i="109"/>
  <c r="Z4331" i="109"/>
  <c r="P510" i="109"/>
  <c r="T1152" i="109"/>
  <c r="M2" i="110"/>
  <c r="R2330" i="109"/>
  <c r="Q1669" i="112"/>
  <c r="N1908" i="112"/>
  <c r="P277" i="112"/>
  <c r="V3516" i="109"/>
  <c r="V1601" i="109"/>
  <c r="L48" i="110"/>
  <c r="R2524" i="112"/>
  <c r="N1789" i="112"/>
  <c r="U3554" i="109"/>
  <c r="N2082" i="112"/>
  <c r="X4113" i="109"/>
  <c r="X3788" i="109"/>
  <c r="N4120" i="109"/>
  <c r="P367" i="109"/>
  <c r="V2964" i="109"/>
  <c r="T3200" i="109"/>
  <c r="P1887" i="112"/>
  <c r="M117" i="110"/>
  <c r="Y4092" i="109"/>
  <c r="N1954" i="109"/>
  <c r="Q414" i="112"/>
  <c r="P3793" i="109"/>
  <c r="Q1026" i="112"/>
  <c r="S1324" i="109"/>
  <c r="R1969" i="109"/>
  <c r="T1869" i="109"/>
  <c r="V3022" i="109"/>
  <c r="J67" i="113"/>
  <c r="O2322" i="112"/>
  <c r="N1477" i="112"/>
  <c r="J65" i="113"/>
  <c r="T764" i="109"/>
  <c r="R3000" i="109"/>
  <c r="Y1595" i="109"/>
  <c r="U3290" i="109"/>
  <c r="J10" i="113"/>
  <c r="S4290" i="109"/>
  <c r="U124" i="110"/>
  <c r="P3403" i="109"/>
  <c r="P1872" i="112"/>
  <c r="Q1218" i="112"/>
  <c r="O118" i="112"/>
  <c r="Q781" i="112"/>
  <c r="N2931" i="109"/>
  <c r="P151" i="110"/>
  <c r="Q1335" i="112"/>
  <c r="Q2080" i="112"/>
  <c r="X1267" i="109"/>
  <c r="O2237" i="112"/>
  <c r="P1638" i="112"/>
  <c r="O959" i="112"/>
  <c r="Q2090" i="112"/>
  <c r="U2358" i="109"/>
  <c r="S2844" i="109"/>
  <c r="P4300" i="109"/>
  <c r="T861" i="109"/>
  <c r="Z3638" i="109"/>
  <c r="T2759" i="109"/>
  <c r="N2558" i="112"/>
  <c r="Q823" i="112"/>
  <c r="O1642" i="112"/>
  <c r="K17" i="110"/>
  <c r="T4073" i="109"/>
  <c r="P1488" i="112"/>
  <c r="N1917" i="112"/>
  <c r="U3736" i="109"/>
  <c r="V2644" i="109"/>
  <c r="S174" i="109"/>
  <c r="Q3049" i="109"/>
  <c r="N377" i="112"/>
  <c r="X3402" i="109"/>
  <c r="P141" i="112"/>
  <c r="T1656" i="109"/>
  <c r="P3336" i="109"/>
  <c r="N122" i="110"/>
  <c r="P1242" i="109"/>
  <c r="N369" i="112"/>
  <c r="P1636" i="112"/>
  <c r="O313" i="112"/>
  <c r="P1555" i="112"/>
  <c r="O45" i="110"/>
  <c r="S2594" i="109"/>
  <c r="O1790" i="112"/>
  <c r="K68" i="113"/>
  <c r="Q2726" i="109"/>
  <c r="N2317" i="112"/>
  <c r="P2010" i="109"/>
  <c r="P3824" i="109"/>
  <c r="Q707" i="112"/>
  <c r="Q2077" i="112"/>
  <c r="S4144" i="109"/>
  <c r="T4078" i="109"/>
  <c r="W3690" i="109"/>
  <c r="V3392" i="109"/>
  <c r="Q1620" i="109"/>
  <c r="Y3693" i="109"/>
  <c r="J57" i="113"/>
  <c r="O2338" i="112"/>
  <c r="P945" i="112"/>
  <c r="O2218" i="112"/>
  <c r="S1104" i="109"/>
  <c r="Q1851" i="112"/>
  <c r="R3317" i="109"/>
  <c r="Y4127" i="109"/>
  <c r="N2148" i="112"/>
  <c r="V3479" i="109"/>
  <c r="Q2471" i="112"/>
  <c r="U3836" i="109"/>
  <c r="T4109" i="109"/>
  <c r="Q466" i="112"/>
  <c r="K54" i="113"/>
  <c r="O2585" i="112"/>
  <c r="L83" i="113"/>
  <c r="N1982" i="109"/>
  <c r="S1865" i="109"/>
  <c r="Y2987" i="109"/>
  <c r="S4034" i="109"/>
  <c r="O2673" i="112"/>
  <c r="T2946" i="109"/>
  <c r="X1615" i="109"/>
  <c r="S3522" i="109"/>
  <c r="U2847" i="109"/>
  <c r="O249" i="112"/>
  <c r="V3319" i="109"/>
  <c r="M11" i="110"/>
  <c r="Q1316" i="109"/>
  <c r="Q293" i="112"/>
  <c r="R3846" i="109"/>
  <c r="K98" i="113"/>
  <c r="U3547" i="109"/>
  <c r="N3510" i="109"/>
  <c r="V799" i="109"/>
  <c r="P1991" i="112"/>
  <c r="N2600" i="112"/>
  <c r="L73" i="110"/>
  <c r="K147" i="113"/>
  <c r="R1576" i="112"/>
  <c r="W1003" i="109"/>
  <c r="W890" i="109"/>
  <c r="O2134" i="112"/>
  <c r="O1252" i="112"/>
  <c r="O4307" i="109"/>
  <c r="N1489" i="109"/>
  <c r="U65" i="110"/>
  <c r="T2058" i="109"/>
  <c r="Q1773" i="112"/>
  <c r="P612" i="112"/>
  <c r="T1716" i="109"/>
  <c r="U3723" i="109"/>
  <c r="P1056" i="112"/>
  <c r="Q351" i="112"/>
  <c r="S89" i="110"/>
  <c r="L141" i="113"/>
  <c r="S2316" i="109"/>
  <c r="O1965" i="109"/>
  <c r="N593" i="109"/>
  <c r="P128" i="112"/>
  <c r="N1268" i="112"/>
  <c r="P2635" i="112"/>
  <c r="L171" i="110"/>
  <c r="R67" i="110"/>
  <c r="N850" i="112"/>
  <c r="W3164" i="109"/>
  <c r="Q978" i="112"/>
  <c r="U4021" i="109"/>
  <c r="O1745" i="112"/>
  <c r="Q1069" i="112"/>
  <c r="O2368" i="112"/>
  <c r="Q4173" i="109"/>
  <c r="W651" i="109"/>
  <c r="W380" i="109"/>
  <c r="Q1920" i="112"/>
  <c r="X888" i="109"/>
  <c r="R4077" i="109"/>
  <c r="X1017" i="109"/>
  <c r="Q270" i="112"/>
  <c r="P2247" i="112"/>
  <c r="Q4158" i="109"/>
  <c r="R3928" i="109"/>
  <c r="W3874" i="109"/>
  <c r="P2078" i="112"/>
  <c r="X3858" i="109"/>
  <c r="K156" i="113"/>
  <c r="U2193" i="109"/>
  <c r="O464" i="112"/>
  <c r="O2557" i="109"/>
  <c r="P4062" i="109"/>
  <c r="O2240" i="112"/>
  <c r="X412" i="109"/>
  <c r="Q2020" i="112"/>
  <c r="N2431" i="112"/>
  <c r="J102" i="113"/>
  <c r="Q25" i="110"/>
  <c r="O937" i="109"/>
  <c r="P1309" i="112"/>
  <c r="J39" i="110"/>
  <c r="X1635" i="109"/>
  <c r="S2035" i="109"/>
  <c r="P1155" i="112"/>
  <c r="V3182" i="109"/>
  <c r="N157" i="110"/>
  <c r="P4193" i="109"/>
  <c r="R667" i="112"/>
  <c r="N2650" i="112"/>
  <c r="Y2708" i="109"/>
  <c r="P250" i="109"/>
  <c r="P2007" i="112"/>
  <c r="M112" i="113"/>
  <c r="O1441" i="112"/>
  <c r="O2718" i="109"/>
  <c r="P3812" i="109"/>
  <c r="Q509" i="112"/>
  <c r="O1930" i="112"/>
  <c r="N4220" i="109"/>
  <c r="R1797" i="112"/>
  <c r="N1175" i="112"/>
  <c r="L75" i="113"/>
  <c r="Q2375" i="109"/>
  <c r="U1838" i="109"/>
  <c r="W3543" i="109"/>
  <c r="V1241" i="109"/>
  <c r="V534" i="109"/>
  <c r="V4159" i="109"/>
  <c r="O720" i="112"/>
  <c r="O494" i="112"/>
  <c r="P2100" i="112"/>
  <c r="W3325" i="109"/>
  <c r="S2704" i="109"/>
  <c r="V1143" i="109"/>
  <c r="O540" i="109"/>
  <c r="P274" i="112"/>
  <c r="Q2217" i="112"/>
  <c r="P133" i="110"/>
  <c r="R1815" i="112"/>
  <c r="O756" i="112"/>
  <c r="R2729" i="112"/>
  <c r="L81" i="113"/>
  <c r="O1237" i="112"/>
  <c r="Q3368" i="109"/>
  <c r="P2477" i="109"/>
  <c r="P1768" i="112"/>
  <c r="S1193" i="109"/>
  <c r="S3406" i="109"/>
  <c r="K153" i="113"/>
  <c r="R4062" i="109"/>
  <c r="N1090" i="112"/>
  <c r="X3564" i="109"/>
  <c r="O1022" i="112"/>
  <c r="W3358" i="109"/>
  <c r="V1470" i="109"/>
  <c r="V3887" i="109"/>
  <c r="P1687" i="112"/>
  <c r="L79" i="113"/>
  <c r="K41" i="113"/>
  <c r="P822" i="112"/>
  <c r="R2298" i="112"/>
  <c r="W2036" i="109"/>
  <c r="O164" i="110"/>
  <c r="T2696" i="109"/>
  <c r="Y3348" i="109"/>
  <c r="P2353" i="112"/>
  <c r="Q3478" i="109"/>
  <c r="Y3806" i="109"/>
  <c r="P2802" i="109"/>
  <c r="P1699" i="112"/>
  <c r="Q2309" i="112"/>
  <c r="Q394" i="109"/>
  <c r="N1672" i="112"/>
  <c r="O4268" i="109"/>
  <c r="N76" i="112"/>
  <c r="O2009" i="112"/>
  <c r="R3057" i="109"/>
  <c r="W3189" i="109"/>
  <c r="O935" i="112"/>
  <c r="T4017" i="109"/>
  <c r="M116" i="110"/>
  <c r="N2468" i="109"/>
  <c r="U3750" i="109"/>
  <c r="R1744" i="109"/>
  <c r="P862" i="112"/>
  <c r="Y1909" i="109"/>
  <c r="Q817" i="112"/>
  <c r="Q3394" i="109"/>
  <c r="Y1537" i="109"/>
  <c r="P4111" i="109"/>
  <c r="P1978" i="112"/>
  <c r="P236" i="112"/>
  <c r="O866" i="112"/>
  <c r="P2181" i="112"/>
  <c r="O119" i="112"/>
  <c r="R1567" i="112"/>
  <c r="N141" i="110"/>
  <c r="V1526" i="109"/>
  <c r="S4099" i="109"/>
  <c r="U18" i="110"/>
  <c r="N2161" i="112"/>
  <c r="O2" i="110"/>
  <c r="P1969" i="112"/>
  <c r="U3288" i="109"/>
  <c r="W2798" i="109"/>
  <c r="O3770" i="109"/>
  <c r="O393" i="112"/>
  <c r="P922" i="112"/>
  <c r="N2344" i="112"/>
  <c r="O1519" i="112"/>
  <c r="O2197" i="112"/>
  <c r="O1270" i="109"/>
  <c r="N129" i="112"/>
  <c r="O3501" i="109"/>
  <c r="P1086" i="112"/>
  <c r="Q3812" i="109"/>
  <c r="V4052" i="109"/>
  <c r="N1903" i="112"/>
  <c r="N1863" i="112"/>
  <c r="Q2415" i="112"/>
  <c r="N30" i="110"/>
  <c r="S496" i="109"/>
  <c r="O2437" i="112"/>
  <c r="X2844" i="109"/>
  <c r="R3193" i="109"/>
  <c r="N1317" i="112"/>
  <c r="P1483" i="112"/>
  <c r="O769" i="112"/>
  <c r="S2665" i="109"/>
  <c r="Z2914" i="109"/>
  <c r="R2084" i="109"/>
  <c r="P405" i="109"/>
  <c r="U175" i="110"/>
  <c r="V3357" i="109"/>
  <c r="O1999" i="112"/>
  <c r="Q2715" i="112"/>
  <c r="P1626" i="112"/>
  <c r="N2592" i="112"/>
  <c r="P1558" i="112"/>
  <c r="Q2701" i="109"/>
  <c r="N1738" i="112"/>
  <c r="Q2673" i="109"/>
  <c r="P140" i="110"/>
  <c r="X4225" i="109"/>
  <c r="Q2451" i="109"/>
  <c r="T2984" i="109"/>
  <c r="M158" i="113"/>
  <c r="O945" i="112"/>
  <c r="W1568" i="109"/>
  <c r="P1553" i="112"/>
  <c r="V1192" i="109"/>
  <c r="T3902" i="109"/>
  <c r="N2617" i="112"/>
  <c r="M71" i="113"/>
  <c r="Y1868" i="109"/>
  <c r="Q1666" i="112"/>
  <c r="Q2703" i="112"/>
  <c r="X3013" i="109"/>
  <c r="Q1971" i="112"/>
  <c r="P2699" i="112"/>
  <c r="P2615" i="112"/>
  <c r="Q2363" i="112"/>
  <c r="X3037" i="109"/>
  <c r="X2566" i="109"/>
  <c r="Q1489" i="112"/>
  <c r="V3827" i="109"/>
  <c r="N1369" i="109"/>
  <c r="U2204" i="109"/>
  <c r="X2237" i="109"/>
  <c r="Q1657" i="112"/>
  <c r="N816" i="112"/>
  <c r="Q1314" i="112"/>
  <c r="R4156" i="109"/>
  <c r="R444" i="112"/>
  <c r="S3389" i="109"/>
  <c r="N3090" i="109"/>
  <c r="R903" i="109"/>
  <c r="O564" i="112"/>
  <c r="P19" i="109"/>
  <c r="P2344" i="112"/>
  <c r="V3884" i="109"/>
  <c r="Q149" i="112"/>
  <c r="O1555" i="112"/>
  <c r="Y2736" i="109"/>
  <c r="P2952" i="109"/>
  <c r="N2245" i="109"/>
  <c r="T4244" i="109"/>
  <c r="Q4230" i="109"/>
  <c r="N2410" i="112"/>
  <c r="V2025" i="109"/>
  <c r="O587" i="112"/>
  <c r="O3500" i="109"/>
  <c r="P27" i="110"/>
  <c r="L178" i="110"/>
  <c r="Y2840" i="109"/>
  <c r="P2687" i="112"/>
  <c r="Q1883" i="112"/>
  <c r="Y4275" i="109"/>
  <c r="Q4233" i="109"/>
  <c r="P259" i="112"/>
  <c r="K71" i="110"/>
  <c r="O2352" i="112"/>
  <c r="O2695" i="112"/>
  <c r="O1015" i="112"/>
  <c r="S3443" i="109"/>
  <c r="S3917" i="109"/>
  <c r="N4255" i="109"/>
  <c r="Y3173" i="109"/>
  <c r="N1008" i="112"/>
  <c r="R2271" i="112"/>
  <c r="O2548" i="112"/>
  <c r="W4233" i="109"/>
  <c r="U2108" i="109"/>
  <c r="Q3902" i="109"/>
  <c r="W2411" i="109"/>
  <c r="N1278" i="112"/>
  <c r="K29" i="110"/>
  <c r="L72" i="113"/>
  <c r="Q1098" i="112"/>
  <c r="Q4236" i="109"/>
  <c r="P1938" i="112"/>
  <c r="R21" i="110"/>
  <c r="U2246" i="109"/>
  <c r="Y4240" i="109"/>
  <c r="Z3983" i="109"/>
  <c r="J160" i="110"/>
  <c r="N124" i="112"/>
  <c r="R3291" i="109"/>
  <c r="O2541" i="112"/>
  <c r="P2639" i="112"/>
  <c r="X865" i="109"/>
  <c r="V3901" i="109"/>
  <c r="O1951" i="112"/>
  <c r="N4073" i="109"/>
  <c r="K12" i="113"/>
  <c r="X3910" i="109"/>
  <c r="V4099" i="109"/>
  <c r="L41" i="113"/>
  <c r="Q2016" i="112"/>
  <c r="S2085" i="109"/>
  <c r="P800" i="112"/>
  <c r="N2110" i="112"/>
  <c r="N283" i="112"/>
  <c r="W3719" i="109"/>
  <c r="N503" i="112"/>
  <c r="P139" i="110"/>
  <c r="Y3380" i="109"/>
  <c r="O554" i="112"/>
  <c r="Y995" i="109"/>
  <c r="J110" i="113"/>
  <c r="W371" i="109"/>
  <c r="P1783" i="112"/>
  <c r="S398" i="109"/>
  <c r="O2014" i="112"/>
  <c r="N132" i="110"/>
  <c r="O21" i="110"/>
  <c r="P1672" i="112"/>
  <c r="P1528" i="112"/>
  <c r="P753" i="112"/>
  <c r="Q2405" i="112"/>
  <c r="N2095" i="112"/>
  <c r="L181" i="113"/>
  <c r="O3932" i="109"/>
  <c r="Q873" i="112"/>
  <c r="P2376" i="112"/>
  <c r="S103" i="110"/>
  <c r="Q1055" i="112"/>
  <c r="T2315" i="109"/>
  <c r="Z1070" i="109"/>
  <c r="N1333" i="112"/>
  <c r="O1979" i="109"/>
  <c r="N74" i="110"/>
  <c r="S24" i="110"/>
  <c r="P1676" i="112"/>
  <c r="P127" i="110"/>
  <c r="Q2232" i="112"/>
  <c r="S71" i="110"/>
  <c r="O2173" i="112"/>
  <c r="U4109" i="109"/>
  <c r="N258" i="109"/>
  <c r="Q341" i="112"/>
  <c r="P3916" i="109"/>
  <c r="O807" i="112"/>
  <c r="O1532" i="112"/>
  <c r="Q4146" i="109"/>
  <c r="N2194" i="112"/>
  <c r="N1863" i="109"/>
  <c r="Q1346" i="109"/>
  <c r="Q1278" i="112"/>
  <c r="K158" i="110"/>
  <c r="Q66" i="112"/>
  <c r="U978" i="109"/>
  <c r="K25" i="113"/>
  <c r="N591" i="112"/>
  <c r="P3896" i="109"/>
  <c r="K87" i="110"/>
  <c r="Q4239" i="109"/>
  <c r="O410" i="112"/>
  <c r="J26" i="113"/>
  <c r="T4235" i="109"/>
  <c r="S3508" i="109"/>
  <c r="N3421" i="109"/>
  <c r="Y3798" i="109"/>
  <c r="T963" i="109"/>
  <c r="U3806" i="109"/>
  <c r="L53" i="113"/>
  <c r="R2054" i="112"/>
  <c r="T1705" i="109"/>
  <c r="M154" i="110"/>
  <c r="V3350" i="109"/>
  <c r="O596" i="112"/>
  <c r="N2360" i="112"/>
  <c r="P4306" i="109"/>
  <c r="W2946" i="109"/>
  <c r="Q4284" i="109"/>
  <c r="L87" i="113"/>
  <c r="R3458" i="109"/>
  <c r="O2625" i="109"/>
  <c r="S4285" i="109"/>
  <c r="S3201" i="109"/>
  <c r="W2310" i="109"/>
  <c r="X56" i="109"/>
  <c r="U4023" i="109"/>
  <c r="P60" i="112"/>
  <c r="P1990" i="112"/>
  <c r="T91" i="110"/>
  <c r="V1328" i="109"/>
  <c r="N2562" i="109"/>
  <c r="U1946" i="109"/>
  <c r="S1671" i="109"/>
  <c r="V2571" i="109"/>
  <c r="P2011" i="109"/>
  <c r="P480" i="112"/>
  <c r="V1012" i="109"/>
  <c r="T32" i="110"/>
  <c r="V272" i="109"/>
  <c r="Q137" i="112"/>
  <c r="W3658" i="109"/>
  <c r="N930" i="112"/>
  <c r="P650" i="109"/>
  <c r="S154" i="110"/>
  <c r="R2481" i="109"/>
  <c r="O2114" i="112"/>
  <c r="Y3398" i="109"/>
  <c r="T2564" i="109"/>
  <c r="O1071" i="112"/>
  <c r="N2193" i="112"/>
  <c r="R2290" i="112"/>
  <c r="N3906" i="109"/>
  <c r="P1394" i="112"/>
  <c r="N19" i="110"/>
  <c r="N826" i="112"/>
  <c r="T9" i="109"/>
  <c r="N2607" i="112"/>
  <c r="X276" i="109"/>
  <c r="V2652" i="109"/>
  <c r="O1103" i="112"/>
  <c r="O2317" i="112"/>
  <c r="X1367" i="109"/>
  <c r="R56" i="110"/>
  <c r="N109" i="112"/>
  <c r="R1912" i="109"/>
  <c r="P2596" i="109"/>
  <c r="N1633" i="112"/>
  <c r="P1975" i="112"/>
  <c r="O2381" i="112"/>
  <c r="Q1263" i="112"/>
  <c r="P3020" i="109"/>
  <c r="P2649" i="112"/>
  <c r="Y4116" i="109"/>
  <c r="N3746" i="109"/>
  <c r="N752" i="109"/>
  <c r="N2124" i="112"/>
  <c r="T2698" i="109"/>
  <c r="N4206" i="109"/>
  <c r="Q1032" i="112"/>
  <c r="T3024" i="109"/>
  <c r="O1473" i="112"/>
  <c r="J141" i="110"/>
  <c r="Q2545" i="112"/>
  <c r="R37" i="110"/>
  <c r="Q877" i="109"/>
  <c r="U2429" i="109"/>
  <c r="L116" i="113"/>
  <c r="S93" i="110"/>
  <c r="U2292" i="109"/>
  <c r="Q2571" i="112"/>
  <c r="T2651" i="109"/>
  <c r="P1050" i="112"/>
  <c r="K8" i="110"/>
  <c r="U3027" i="109"/>
  <c r="Q2194" i="112"/>
  <c r="U9" i="110"/>
  <c r="R1545" i="109"/>
  <c r="N2362" i="112"/>
  <c r="Q1166" i="112"/>
  <c r="Y1870" i="109"/>
  <c r="Q3789" i="109"/>
  <c r="J151" i="110"/>
  <c r="T4082" i="109"/>
  <c r="O2637" i="112"/>
  <c r="S3207" i="109"/>
  <c r="P545" i="112"/>
  <c r="U2975" i="109"/>
  <c r="O759" i="112"/>
  <c r="N950" i="112"/>
  <c r="N2184" i="112"/>
  <c r="P806" i="112"/>
  <c r="Q4064" i="109"/>
  <c r="V4273" i="109"/>
  <c r="S512" i="109"/>
  <c r="N1883" i="112"/>
  <c r="V1639" i="109"/>
  <c r="O2" i="112"/>
  <c r="V1498" i="109"/>
  <c r="N140" i="112"/>
  <c r="N249" i="112"/>
  <c r="P2409" i="112"/>
  <c r="L63" i="113"/>
  <c r="O2974" i="109"/>
  <c r="Q1772" i="112"/>
  <c r="Q954" i="112"/>
  <c r="R3191" i="109"/>
  <c r="T81" i="110"/>
  <c r="N429" i="109"/>
  <c r="Q3899" i="109"/>
  <c r="Q1751" i="112"/>
  <c r="R3706" i="109"/>
  <c r="O854" i="112"/>
  <c r="U127" i="110"/>
  <c r="U40" i="110"/>
  <c r="T142" i="109"/>
  <c r="P1473" i="112"/>
  <c r="V3896" i="109"/>
  <c r="N4258" i="109"/>
  <c r="T973" i="109"/>
  <c r="P2374" i="112"/>
  <c r="P2545" i="112"/>
  <c r="N2660" i="112"/>
  <c r="N1315" i="112"/>
  <c r="P30" i="110"/>
  <c r="S4257" i="109"/>
  <c r="O1892" i="112"/>
  <c r="M77" i="113"/>
  <c r="P146" i="112"/>
  <c r="V3463" i="109"/>
  <c r="W3156" i="109"/>
  <c r="P2437" i="112"/>
  <c r="U4120" i="109"/>
  <c r="L175" i="110"/>
  <c r="J9" i="113"/>
  <c r="P3333" i="109"/>
  <c r="N1011" i="112"/>
  <c r="V4170" i="109"/>
  <c r="P866" i="112"/>
  <c r="T1664" i="109"/>
  <c r="P2011" i="112"/>
  <c r="O3478" i="109"/>
  <c r="X3069" i="109"/>
  <c r="N1262" i="112"/>
  <c r="S4074" i="109"/>
  <c r="O2593" i="112"/>
  <c r="Y3934" i="109"/>
  <c r="S4171" i="109"/>
  <c r="N177" i="110"/>
  <c r="O333" i="112"/>
  <c r="O363" i="112"/>
  <c r="P704" i="112"/>
  <c r="R4208" i="109"/>
  <c r="O643" i="112"/>
  <c r="Q2944" i="109"/>
  <c r="P1219" i="109"/>
  <c r="N2447" i="112"/>
  <c r="Q1631" i="112"/>
  <c r="O2174" i="112"/>
  <c r="Y3316" i="109"/>
  <c r="O2670" i="109"/>
  <c r="W3484" i="109"/>
  <c r="M75" i="113"/>
  <c r="Q4300" i="109"/>
  <c r="K169" i="113"/>
  <c r="W2981" i="109"/>
  <c r="S4042" i="109"/>
  <c r="N4202" i="109"/>
  <c r="P1463" i="112"/>
  <c r="O1866" i="112"/>
  <c r="U985" i="109"/>
  <c r="W4094" i="109"/>
  <c r="P1688" i="112"/>
  <c r="P3796" i="109"/>
  <c r="R2844" i="109"/>
  <c r="N18" i="112"/>
  <c r="S4264" i="109"/>
  <c r="Q1038" i="112"/>
  <c r="V3316" i="109"/>
  <c r="P536" i="112"/>
  <c r="N21" i="112"/>
  <c r="P2677" i="109"/>
  <c r="R3210" i="109"/>
  <c r="Q3500" i="109"/>
  <c r="R2529" i="112"/>
  <c r="P794" i="112"/>
  <c r="Y3779" i="109"/>
  <c r="P1746" i="112"/>
  <c r="T2086" i="109"/>
  <c r="R2998" i="109"/>
  <c r="N4028" i="109"/>
  <c r="O1939" i="112"/>
  <c r="Q1745" i="112"/>
  <c r="N1419" i="112"/>
  <c r="U3481" i="109"/>
  <c r="U3433" i="109"/>
  <c r="O3106" i="109"/>
  <c r="W2278" i="109"/>
  <c r="O1549" i="112"/>
  <c r="Q1786" i="112"/>
  <c r="Q75" i="112"/>
  <c r="N1473" i="112"/>
  <c r="O2694" i="112"/>
  <c r="Q2120" i="112"/>
  <c r="T3025" i="109"/>
  <c r="O352" i="112"/>
  <c r="Q4139" i="109"/>
  <c r="R386" i="109"/>
  <c r="W105" i="109"/>
  <c r="O3010" i="109"/>
  <c r="O1032" i="112"/>
  <c r="N54" i="112"/>
  <c r="O1683" i="112"/>
  <c r="S176" i="110"/>
  <c r="Q131" i="112"/>
  <c r="X2993" i="109"/>
  <c r="K101" i="113"/>
  <c r="N713" i="112"/>
  <c r="U1717" i="109"/>
  <c r="T1936" i="109"/>
  <c r="Q2663" i="112"/>
  <c r="Q143" i="110"/>
  <c r="O1619" i="112"/>
  <c r="S4028" i="109"/>
  <c r="X2592" i="109"/>
  <c r="M160" i="110"/>
  <c r="X3543" i="109"/>
  <c r="P2220" i="112"/>
  <c r="N1043" i="112"/>
  <c r="R3289" i="109"/>
  <c r="P2569" i="109"/>
  <c r="N236" i="112"/>
  <c r="Y4086" i="109"/>
  <c r="R678" i="112"/>
  <c r="N13" i="112"/>
  <c r="Q2673" i="112"/>
  <c r="P934" i="112"/>
  <c r="O4260" i="109"/>
  <c r="P5" i="112"/>
  <c r="R2964" i="109"/>
  <c r="V3712" i="109"/>
  <c r="W3494" i="109"/>
  <c r="O4297" i="109"/>
  <c r="J25" i="110"/>
  <c r="P1216" i="112"/>
  <c r="S4035" i="109"/>
  <c r="O561" i="109"/>
  <c r="R2037" i="112"/>
  <c r="Q4270" i="109"/>
  <c r="T54" i="110"/>
  <c r="J28" i="113"/>
  <c r="P2084" i="109"/>
  <c r="O2202" i="112"/>
  <c r="P1559" i="109"/>
  <c r="P2189" i="112"/>
  <c r="Q1217" i="109"/>
  <c r="O2715" i="112"/>
  <c r="V3920" i="109"/>
  <c r="W3717" i="109"/>
  <c r="P2573" i="112"/>
  <c r="O1190" i="112"/>
  <c r="O2380" i="112"/>
  <c r="Z4344" i="109"/>
  <c r="L23" i="110"/>
  <c r="X3683" i="109"/>
  <c r="O3319" i="109"/>
  <c r="R1841" i="112"/>
  <c r="O4200" i="109"/>
  <c r="N2325" i="112"/>
  <c r="Y1880" i="109"/>
  <c r="Q397" i="112"/>
  <c r="R3011" i="109"/>
  <c r="N2554" i="112"/>
  <c r="S4022" i="109"/>
  <c r="O1097" i="112"/>
  <c r="N1405" i="112"/>
  <c r="Q1629" i="112"/>
  <c r="R1530" i="109"/>
  <c r="J79" i="113"/>
  <c r="N2246" i="112"/>
  <c r="O2071" i="109"/>
  <c r="X2780" i="109"/>
  <c r="R2216" i="109"/>
  <c r="S3577" i="109"/>
  <c r="R1484" i="109"/>
  <c r="X4275" i="109"/>
  <c r="X3936" i="109"/>
  <c r="V2466" i="109"/>
  <c r="Q2412" i="109"/>
  <c r="X2627" i="109"/>
  <c r="X536" i="109"/>
  <c r="Q791" i="112"/>
  <c r="T2940" i="109"/>
  <c r="U4239" i="109"/>
  <c r="N2202" i="109"/>
  <c r="O4089" i="109"/>
  <c r="S1240" i="109"/>
  <c r="R2731" i="109"/>
  <c r="S3484" i="109"/>
  <c r="S4158" i="109"/>
  <c r="O1181" i="112"/>
  <c r="O508" i="112"/>
  <c r="R1132" i="112"/>
  <c r="W4150" i="109"/>
  <c r="K172" i="113"/>
  <c r="U2068" i="109"/>
  <c r="Q21" i="109"/>
  <c r="W4018" i="109"/>
  <c r="N2377" i="112"/>
  <c r="S3804" i="109"/>
  <c r="V3550" i="109"/>
  <c r="Y2990" i="109"/>
  <c r="O2024" i="112"/>
  <c r="V2565" i="109"/>
  <c r="U960" i="109"/>
  <c r="T3571" i="109"/>
  <c r="W2376" i="109"/>
  <c r="Q3773" i="109"/>
  <c r="Q1310" i="109"/>
  <c r="Y3433" i="109"/>
  <c r="N1257" i="112"/>
  <c r="X938" i="109"/>
  <c r="N161" i="110"/>
  <c r="N2627" i="112"/>
  <c r="V2642" i="109"/>
  <c r="W2819" i="109"/>
  <c r="P1235" i="109"/>
  <c r="U2407" i="109"/>
  <c r="P2464" i="112"/>
  <c r="X2771" i="109"/>
  <c r="T154" i="110"/>
  <c r="W3797" i="109"/>
  <c r="T161" i="110"/>
  <c r="K128" i="113"/>
  <c r="V1230" i="109"/>
  <c r="O780" i="112"/>
  <c r="V432" i="109"/>
  <c r="T4202" i="109"/>
  <c r="O295" i="112"/>
  <c r="L144" i="113"/>
  <c r="L54" i="113"/>
  <c r="Q3105" i="109"/>
  <c r="Q3414" i="109"/>
  <c r="X3735" i="109"/>
  <c r="L153" i="110"/>
  <c r="U3873" i="109"/>
  <c r="K160" i="113"/>
  <c r="S5" i="110"/>
  <c r="R111" i="110"/>
  <c r="U169" i="110"/>
  <c r="O2608" i="112"/>
  <c r="T1201" i="109"/>
  <c r="U2451" i="109"/>
  <c r="O308" i="112"/>
  <c r="P1275" i="112"/>
  <c r="Q614" i="112"/>
  <c r="N3807" i="109"/>
  <c r="Y3347" i="109"/>
  <c r="L85" i="113"/>
  <c r="O119" i="110"/>
  <c r="U4170" i="109"/>
  <c r="O2385" i="109"/>
  <c r="V3394" i="109"/>
  <c r="Q556" i="112"/>
  <c r="V3195" i="109"/>
  <c r="Q179" i="112"/>
  <c r="P1384" i="109"/>
  <c r="U90" i="110"/>
  <c r="N2692" i="109"/>
  <c r="U2677" i="109"/>
  <c r="W1853" i="109"/>
  <c r="O2452" i="112"/>
  <c r="Z3226" i="109"/>
  <c r="O2416" i="112"/>
  <c r="V2626" i="109"/>
  <c r="Q2667" i="112"/>
  <c r="N2408" i="112"/>
  <c r="N3502" i="109"/>
  <c r="R1840" i="112"/>
  <c r="R1361" i="112"/>
  <c r="Z3282" i="109"/>
  <c r="V2256" i="109"/>
  <c r="Q1029" i="112"/>
  <c r="V2012" i="109"/>
  <c r="O58" i="112"/>
  <c r="T1505" i="109"/>
  <c r="R1604" i="112"/>
  <c r="U2440" i="109"/>
  <c r="U3498" i="109"/>
  <c r="N3813" i="109"/>
  <c r="N825" i="109"/>
  <c r="S1297" i="109"/>
  <c r="X4029" i="109"/>
  <c r="N3850" i="109"/>
  <c r="N3115" i="109"/>
  <c r="P2564" i="112"/>
  <c r="Q2556" i="112"/>
  <c r="X1625" i="109"/>
  <c r="S4268" i="109"/>
  <c r="N559" i="112"/>
  <c r="U4236" i="109"/>
  <c r="O1273" i="112"/>
  <c r="R3893" i="109"/>
  <c r="O1716" i="112"/>
  <c r="R3838" i="109"/>
  <c r="Q3320" i="109"/>
  <c r="W4193" i="109"/>
  <c r="U4200" i="109"/>
  <c r="W1953" i="109"/>
  <c r="N3854" i="109"/>
  <c r="Q139" i="109"/>
  <c r="Y4285" i="109"/>
  <c r="Q1099" i="112"/>
  <c r="O4186" i="109"/>
  <c r="R125" i="110"/>
  <c r="Y78" i="109"/>
  <c r="P553" i="112"/>
  <c r="T4089" i="109"/>
  <c r="P1388" i="109"/>
  <c r="U140" i="110"/>
  <c r="P3043" i="109"/>
  <c r="P2475" i="112"/>
  <c r="N2094" i="112"/>
  <c r="N1921" i="112"/>
  <c r="V3660" i="109"/>
  <c r="N36" i="109"/>
  <c r="S792" i="109"/>
  <c r="P13" i="110"/>
  <c r="U3560" i="109"/>
  <c r="Q486" i="112"/>
  <c r="O1700" i="112"/>
  <c r="O230" i="109"/>
  <c r="O1447" i="112"/>
  <c r="V2212" i="109"/>
  <c r="X836" i="109"/>
  <c r="X2086" i="109"/>
  <c r="P1491" i="109"/>
  <c r="Y1836" i="109"/>
  <c r="N4304" i="109"/>
  <c r="N3700" i="109"/>
  <c r="U22" i="110"/>
  <c r="R2672" i="109"/>
  <c r="Z1820" i="109"/>
  <c r="R2258" i="109"/>
  <c r="X1103" i="109"/>
  <c r="Q1472" i="109"/>
  <c r="N2089" i="112"/>
  <c r="Y3437" i="109"/>
  <c r="O3499" i="109"/>
  <c r="Y624" i="109"/>
  <c r="O2095" i="112"/>
  <c r="J3" i="113"/>
  <c r="R2682" i="109"/>
  <c r="Q2104" i="112"/>
  <c r="T2264" i="109"/>
  <c r="R2690" i="109"/>
  <c r="Q2378" i="112"/>
  <c r="Z3996" i="109"/>
  <c r="U3837" i="109"/>
  <c r="W1475" i="109"/>
  <c r="Q2406" i="109"/>
  <c r="X6" i="109"/>
  <c r="W3855" i="109"/>
  <c r="N1857" i="112"/>
  <c r="P300" i="112"/>
  <c r="Q608" i="112"/>
  <c r="N2601" i="112"/>
  <c r="Q2461" i="112"/>
  <c r="K166" i="110"/>
  <c r="N629" i="112"/>
  <c r="S1286" i="109"/>
  <c r="N1058" i="112"/>
  <c r="W1845" i="109"/>
  <c r="Q4048" i="109"/>
  <c r="T35" i="110"/>
  <c r="N1169" i="112"/>
  <c r="N1026" i="112"/>
  <c r="P1492" i="112"/>
  <c r="P2651" i="112"/>
  <c r="T2735" i="109"/>
  <c r="N2147" i="112"/>
  <c r="O22" i="110"/>
  <c r="R2454" i="109"/>
  <c r="S2958" i="109"/>
  <c r="S2655" i="109"/>
  <c r="P2105" i="109"/>
  <c r="P3728" i="109"/>
  <c r="W1693" i="109"/>
  <c r="W3889" i="109"/>
  <c r="O2702" i="112"/>
  <c r="P2410" i="112"/>
  <c r="K70" i="113"/>
  <c r="R3917" i="109"/>
  <c r="Q4307" i="109"/>
  <c r="J20" i="110"/>
  <c r="T3674" i="109"/>
  <c r="Y4236" i="109"/>
  <c r="W2472" i="109"/>
  <c r="N2218" i="112"/>
  <c r="P1462" i="112"/>
  <c r="S3375" i="109"/>
  <c r="N2569" i="109"/>
  <c r="N2215" i="112"/>
  <c r="N932" i="112"/>
  <c r="V1972" i="109"/>
  <c r="Y2710" i="109"/>
  <c r="N4060" i="109"/>
  <c r="N1945" i="112"/>
  <c r="Q298" i="112"/>
  <c r="P942" i="112"/>
  <c r="P1729" i="112"/>
  <c r="P84" i="112"/>
  <c r="Q2017" i="112"/>
  <c r="P104" i="110"/>
  <c r="P2935" i="109"/>
  <c r="P1717" i="112"/>
  <c r="P3752" i="109"/>
  <c r="V4299" i="109"/>
  <c r="O3921" i="109"/>
  <c r="R3013" i="109"/>
  <c r="K155" i="110"/>
  <c r="K163" i="110"/>
  <c r="Q1970" i="112"/>
  <c r="O3135" i="109"/>
  <c r="O2321" i="109"/>
  <c r="W509" i="109"/>
  <c r="Q888" i="109"/>
  <c r="N3717" i="109"/>
  <c r="P4188" i="109"/>
  <c r="N1701" i="112"/>
  <c r="Q4122" i="109"/>
  <c r="O708" i="112"/>
  <c r="V3919" i="109"/>
  <c r="N2389" i="112"/>
  <c r="P2614" i="112"/>
  <c r="N726" i="112"/>
  <c r="Q1964" i="112"/>
  <c r="O1903" i="112"/>
  <c r="Q2382" i="109"/>
  <c r="P1094" i="112"/>
  <c r="N3485" i="109"/>
  <c r="P1894" i="109"/>
  <c r="N2532" i="112"/>
  <c r="P101" i="110"/>
  <c r="R2760" i="112"/>
  <c r="X3829" i="109"/>
  <c r="S4242" i="109"/>
  <c r="N2560" i="112"/>
  <c r="X4077" i="109"/>
  <c r="N28" i="112"/>
  <c r="Z3220" i="109"/>
  <c r="X3032" i="109"/>
  <c r="O112" i="110"/>
  <c r="Q1404" i="112"/>
  <c r="Y1961" i="109"/>
  <c r="Q1673" i="112"/>
  <c r="P1169" i="112"/>
  <c r="N120" i="110"/>
  <c r="N1190" i="112"/>
  <c r="Y2001" i="109"/>
  <c r="X4299" i="109"/>
  <c r="Q2249" i="112"/>
  <c r="X3003" i="109"/>
  <c r="O2116" i="112"/>
  <c r="P1981" i="112"/>
  <c r="T3858" i="109"/>
  <c r="P1045" i="112"/>
  <c r="O757" i="112"/>
  <c r="O2453" i="112"/>
  <c r="R3417" i="109"/>
  <c r="O919" i="109"/>
  <c r="Q1271" i="112"/>
  <c r="O2231" i="112"/>
  <c r="O127" i="110"/>
  <c r="O3806" i="109"/>
  <c r="N82" i="112"/>
  <c r="O3934" i="109"/>
  <c r="X3939" i="109"/>
  <c r="N291" i="112"/>
  <c r="N2328" i="112"/>
  <c r="O3450" i="109"/>
  <c r="O1024" i="112"/>
  <c r="N465" i="109"/>
  <c r="P3115" i="109"/>
  <c r="O320" i="112"/>
  <c r="Q4286" i="109"/>
  <c r="U3898" i="109"/>
  <c r="Q752" i="112"/>
  <c r="J10" i="110"/>
  <c r="Q1279" i="112"/>
  <c r="O2443" i="109"/>
  <c r="R3081" i="109"/>
  <c r="O1874" i="112"/>
  <c r="K173" i="110"/>
  <c r="O1724" i="112"/>
  <c r="R2758" i="112"/>
  <c r="P3713" i="109"/>
  <c r="O107" i="110"/>
  <c r="J89" i="113"/>
  <c r="N1436" i="112"/>
  <c r="N3927" i="109"/>
  <c r="R1828" i="112"/>
  <c r="P1217" i="112"/>
  <c r="P2669" i="112"/>
  <c r="Q2225" i="112"/>
  <c r="O4118" i="109"/>
  <c r="Y3900" i="109"/>
  <c r="O3084" i="109"/>
  <c r="Y1471" i="109"/>
  <c r="Y2680" i="109"/>
  <c r="P697" i="112"/>
  <c r="T3530" i="109"/>
  <c r="O948" i="109"/>
  <c r="N621" i="112"/>
  <c r="Y3767" i="109"/>
  <c r="U2925" i="109"/>
  <c r="Q1105" i="112"/>
  <c r="Y917" i="109"/>
  <c r="U3360" i="109"/>
  <c r="O570" i="112"/>
  <c r="W3370" i="109"/>
  <c r="M109" i="113"/>
  <c r="T21" i="110"/>
  <c r="S3316" i="109"/>
  <c r="W2748" i="109"/>
  <c r="Q2580" i="112"/>
  <c r="W627" i="109"/>
  <c r="N1643" i="112"/>
  <c r="U2846" i="109"/>
  <c r="P4233" i="109"/>
  <c r="Q350" i="112"/>
  <c r="N2629" i="112"/>
  <c r="M93" i="113"/>
  <c r="Q1286" i="112"/>
  <c r="P1932" i="112"/>
  <c r="W3402" i="109"/>
  <c r="X4286" i="109"/>
  <c r="Y1876" i="109"/>
  <c r="Q3564" i="109"/>
  <c r="O136" i="110"/>
  <c r="N3477" i="109"/>
  <c r="U4095" i="109"/>
  <c r="O2606" i="112"/>
  <c r="U144" i="110"/>
  <c r="Q258" i="112"/>
  <c r="U4252" i="109"/>
  <c r="Y1009" i="109"/>
  <c r="Q1483" i="112"/>
  <c r="R3463" i="109"/>
  <c r="P130" i="110"/>
  <c r="V4039" i="109"/>
  <c r="O824" i="112"/>
  <c r="W3679" i="109"/>
  <c r="X1886" i="109"/>
  <c r="W1674" i="109"/>
  <c r="Z4340" i="109"/>
  <c r="S1317" i="109"/>
  <c r="O2659" i="112"/>
  <c r="V3483" i="109"/>
  <c r="Q1901" i="112"/>
  <c r="Q572" i="112"/>
  <c r="Q1635" i="109"/>
  <c r="N1791" i="112"/>
  <c r="Y1653" i="109"/>
  <c r="O590" i="112"/>
  <c r="K35" i="113"/>
  <c r="Y2253" i="109"/>
  <c r="P4292" i="109"/>
  <c r="W740" i="109"/>
  <c r="S835" i="109"/>
  <c r="O811" i="112"/>
  <c r="K14" i="113"/>
  <c r="R900" i="112"/>
  <c r="Q2464" i="112"/>
  <c r="O3006" i="109"/>
  <c r="N855" i="112"/>
  <c r="K81" i="113"/>
  <c r="O1466" i="112"/>
  <c r="O808" i="112"/>
  <c r="S3686" i="109"/>
  <c r="V791" i="109"/>
  <c r="Q1283" i="109"/>
  <c r="T4067" i="109"/>
  <c r="X3200" i="109"/>
  <c r="O4175" i="109"/>
  <c r="O2651" i="112"/>
  <c r="U3844" i="109"/>
  <c r="T3026" i="109"/>
  <c r="N1764" i="112"/>
  <c r="V3500" i="109"/>
  <c r="Q2023" i="109"/>
  <c r="N2684" i="112"/>
  <c r="U2376" i="109"/>
  <c r="S1310" i="109"/>
  <c r="T2435" i="109"/>
  <c r="N3481" i="109"/>
  <c r="P23" i="112"/>
  <c r="N1975" i="109"/>
  <c r="N2316" i="112"/>
  <c r="N1270" i="112"/>
  <c r="N467" i="112"/>
  <c r="S137" i="110"/>
  <c r="O1481" i="112"/>
  <c r="P2206" i="112"/>
  <c r="N3939" i="109"/>
  <c r="O95" i="110"/>
  <c r="Z4359" i="109"/>
  <c r="O2005" i="112"/>
  <c r="R3333" i="109"/>
  <c r="X4119" i="109"/>
  <c r="O1414" i="112"/>
  <c r="P3928" i="109"/>
  <c r="Q2086" i="112"/>
  <c r="V1910" i="109"/>
  <c r="O3807" i="109"/>
  <c r="W167" i="109"/>
  <c r="P10" i="110"/>
  <c r="U2259" i="109"/>
  <c r="P177" i="110"/>
  <c r="X2331" i="109"/>
  <c r="N4092" i="109"/>
  <c r="R185" i="109"/>
  <c r="N2302" i="112"/>
  <c r="Q2114" i="112"/>
  <c r="R991" i="109"/>
  <c r="P963" i="112"/>
  <c r="N2394" i="109"/>
  <c r="K142" i="113"/>
  <c r="Y2094" i="109"/>
  <c r="X2369" i="109"/>
  <c r="X3184" i="109"/>
  <c r="U2721" i="109"/>
  <c r="W3875" i="109"/>
  <c r="N2196" i="112"/>
  <c r="R2277" i="112"/>
  <c r="Q2548" i="112"/>
  <c r="S1923" i="109"/>
  <c r="N2713" i="112"/>
  <c r="M88" i="113"/>
  <c r="W4199" i="109"/>
  <c r="P1508" i="112"/>
  <c r="P3559" i="109"/>
  <c r="P1853" i="109"/>
  <c r="P2206" i="109"/>
  <c r="R2738" i="112"/>
  <c r="W1149" i="109"/>
  <c r="Q2971" i="109"/>
  <c r="T2623" i="109"/>
  <c r="R2365" i="109"/>
  <c r="N1490" i="112"/>
  <c r="Y2634" i="109"/>
  <c r="O2645" i="109"/>
  <c r="N2353" i="112"/>
  <c r="Q4062" i="109"/>
  <c r="X535" i="109"/>
  <c r="N3913" i="109"/>
  <c r="P3565" i="109"/>
  <c r="S862" i="109"/>
  <c r="N2565" i="112"/>
  <c r="Q2206" i="112"/>
  <c r="N593" i="112"/>
  <c r="P3548" i="109"/>
  <c r="Q3717" i="109"/>
  <c r="S1128" i="109"/>
  <c r="N86" i="112"/>
  <c r="U112" i="110"/>
  <c r="R1131" i="112"/>
  <c r="Q3381" i="109"/>
  <c r="Q312" i="112"/>
  <c r="S174" i="110"/>
  <c r="N499" i="109"/>
  <c r="P4244" i="109"/>
  <c r="N2587" i="112"/>
  <c r="U3415" i="109"/>
  <c r="Z2530" i="109"/>
  <c r="U845" i="109"/>
  <c r="X4305" i="109"/>
  <c r="S3767" i="109"/>
  <c r="W2359" i="109"/>
  <c r="O1717" i="112"/>
  <c r="Q3560" i="109"/>
  <c r="N1923" i="112"/>
  <c r="N479" i="112"/>
  <c r="O3677" i="109"/>
  <c r="R433" i="112"/>
  <c r="P319" i="112"/>
  <c r="O3786" i="109"/>
  <c r="L180" i="110"/>
  <c r="N1570" i="109"/>
  <c r="P1923" i="112"/>
  <c r="X2481" i="109"/>
  <c r="Y3837" i="109"/>
  <c r="U3865" i="109"/>
  <c r="S1500" i="109"/>
  <c r="P1550" i="109"/>
  <c r="R3860" i="109"/>
  <c r="W3872" i="109"/>
  <c r="P2623" i="112"/>
  <c r="S3298" i="109"/>
  <c r="S4178" i="109"/>
  <c r="Q1387" i="109"/>
  <c r="X4295" i="109"/>
  <c r="U2335" i="109"/>
  <c r="O3331" i="109"/>
  <c r="Y577" i="109"/>
  <c r="P2331" i="112"/>
  <c r="N59" i="112"/>
  <c r="N1162" i="112"/>
  <c r="X3678" i="109"/>
  <c r="V529" i="109"/>
  <c r="J112" i="113"/>
  <c r="Q2610" i="112"/>
  <c r="Q1701" i="112"/>
  <c r="X3769" i="109"/>
  <c r="N343" i="112"/>
  <c r="P1007" i="112"/>
  <c r="O1924" i="109"/>
  <c r="O1674" i="112"/>
  <c r="S917" i="109"/>
  <c r="M105" i="110"/>
  <c r="U1874" i="109"/>
  <c r="U2800" i="109"/>
  <c r="O1251" i="112"/>
  <c r="P3099" i="109"/>
  <c r="R4268" i="109"/>
  <c r="N1127" i="109"/>
  <c r="P2165" i="112"/>
  <c r="O266" i="109"/>
  <c r="X4308" i="109"/>
  <c r="O1520" i="112"/>
  <c r="W3104" i="109"/>
  <c r="N3851" i="109"/>
  <c r="Q987" i="112"/>
  <c r="Q2237" i="112"/>
  <c r="W2287" i="109"/>
  <c r="Y4282" i="109"/>
  <c r="S3705" i="109"/>
  <c r="Q95" i="112"/>
  <c r="Y4057" i="109"/>
  <c r="Q1794" i="112"/>
  <c r="S1932" i="109"/>
  <c r="T575" i="109"/>
  <c r="S2295" i="109"/>
  <c r="Y4283" i="109"/>
  <c r="U822" i="109"/>
  <c r="O514" i="112"/>
  <c r="U2977" i="109"/>
  <c r="O409" i="112"/>
  <c r="Q475" i="109"/>
  <c r="O610" i="109"/>
  <c r="O753" i="112"/>
  <c r="S3904" i="109"/>
  <c r="W1304" i="109"/>
  <c r="O118" i="109"/>
  <c r="O3376" i="109"/>
  <c r="O3011" i="109"/>
  <c r="R1598" i="109"/>
  <c r="N340" i="112"/>
  <c r="V530" i="109"/>
  <c r="K166" i="113"/>
  <c r="O2219" i="109"/>
  <c r="S74" i="110"/>
  <c r="P3376" i="109"/>
  <c r="Q2712" i="109"/>
  <c r="Y2378" i="109"/>
  <c r="O1083" i="112"/>
  <c r="O3357" i="109"/>
  <c r="X2952" i="109"/>
  <c r="O1159" i="112"/>
  <c r="X3773" i="109"/>
  <c r="P3452" i="109"/>
  <c r="Y3381" i="109"/>
  <c r="O593" i="112"/>
  <c r="R2723" i="112"/>
  <c r="Q2011" i="112"/>
  <c r="P2343" i="109"/>
  <c r="V1496" i="109"/>
  <c r="P53" i="110"/>
  <c r="P1976" i="112"/>
  <c r="O2421" i="112"/>
  <c r="W4287" i="109"/>
  <c r="Q2151" i="112"/>
  <c r="O267" i="112"/>
  <c r="N3435" i="109"/>
  <c r="X3727" i="109"/>
  <c r="O1558" i="112"/>
  <c r="Q139" i="110"/>
  <c r="R1647" i="109"/>
  <c r="U3892" i="109"/>
  <c r="W2348" i="109"/>
  <c r="U1609" i="109"/>
  <c r="N1187" i="112"/>
  <c r="T4266" i="109"/>
  <c r="N2190" i="112"/>
  <c r="X1844" i="109"/>
  <c r="O729" i="112"/>
  <c r="U3675" i="109"/>
  <c r="Y2814" i="109"/>
  <c r="N1663" i="109"/>
  <c r="O1850" i="112"/>
  <c r="N1849" i="112"/>
  <c r="V484" i="109"/>
  <c r="P566" i="112"/>
  <c r="S634" i="109"/>
  <c r="U2393" i="109"/>
  <c r="Q762" i="112"/>
  <c r="P3772" i="109"/>
  <c r="V2960" i="109"/>
  <c r="Q3760" i="109"/>
  <c r="Q161" i="109"/>
  <c r="Z2187" i="109"/>
  <c r="W3361" i="109"/>
  <c r="S1003" i="109"/>
  <c r="X2951" i="109"/>
  <c r="Y2478" i="109"/>
  <c r="P985" i="112"/>
  <c r="R1118" i="112"/>
  <c r="Q2474" i="112"/>
  <c r="Y1342" i="109"/>
  <c r="N1288" i="109"/>
  <c r="X956" i="109"/>
  <c r="O1651" i="112"/>
  <c r="O2807" i="109"/>
  <c r="W1130" i="109"/>
  <c r="N1437" i="112"/>
  <c r="K97" i="110"/>
  <c r="V2035" i="109"/>
  <c r="O1312" i="112"/>
  <c r="Z2871" i="109"/>
  <c r="N88" i="112"/>
  <c r="O4099" i="109"/>
  <c r="O2642" i="112"/>
  <c r="O840" i="112"/>
  <c r="J34" i="110"/>
  <c r="N182" i="112"/>
  <c r="N2345" i="112"/>
  <c r="O1398" i="112"/>
  <c r="U236" i="109"/>
  <c r="T4141" i="109"/>
  <c r="T2781" i="109"/>
  <c r="Q1680" i="112"/>
  <c r="R2020" i="109"/>
  <c r="O2162" i="112"/>
  <c r="N4213" i="109"/>
  <c r="Y4" i="109"/>
  <c r="N2296" i="109"/>
  <c r="N1672" i="109"/>
  <c r="N806" i="112"/>
  <c r="O1734" i="112"/>
  <c r="Q2310" i="112"/>
  <c r="Q1935" i="109"/>
  <c r="N1932" i="112"/>
  <c r="U3854" i="109"/>
  <c r="V2955" i="109"/>
  <c r="Z4327" i="109"/>
  <c r="P1931" i="112"/>
  <c r="Q3767" i="109"/>
  <c r="X3410" i="109"/>
  <c r="K37" i="113"/>
  <c r="O2323" i="112"/>
  <c r="Y475" i="109"/>
  <c r="Y486" i="109"/>
  <c r="Q565" i="112"/>
  <c r="W3339" i="109"/>
  <c r="R447" i="112"/>
  <c r="O744" i="112"/>
  <c r="R4199" i="109"/>
  <c r="O937" i="112"/>
  <c r="N333" i="112"/>
  <c r="L108" i="113"/>
  <c r="N2098" i="112"/>
  <c r="T2198" i="109"/>
  <c r="J181" i="110"/>
  <c r="S3103" i="109"/>
  <c r="Y4200" i="109"/>
  <c r="P4223" i="109"/>
  <c r="N2620" i="112"/>
  <c r="N4117" i="109"/>
  <c r="L93" i="113"/>
  <c r="S1289" i="109"/>
  <c r="N2241" i="112"/>
  <c r="W480" i="109"/>
  <c r="W2722" i="109"/>
  <c r="O1773" i="112"/>
  <c r="N3143" i="109"/>
  <c r="P1375" i="109"/>
  <c r="P4102" i="109"/>
  <c r="U4285" i="109"/>
  <c r="R2053" i="112"/>
  <c r="J29" i="113"/>
  <c r="U82" i="110"/>
  <c r="N3" i="109"/>
  <c r="Z4310" i="109"/>
  <c r="Q2039" i="109"/>
  <c r="O44" i="110"/>
  <c r="P2598" i="112"/>
  <c r="U858" i="109"/>
  <c r="P2146" i="112"/>
  <c r="Q4058" i="109"/>
  <c r="P701" i="112"/>
  <c r="S3168" i="109"/>
  <c r="S4303" i="109"/>
  <c r="Q1664" i="112"/>
  <c r="Y3677" i="109"/>
  <c r="Q26" i="112"/>
  <c r="O2410" i="112"/>
  <c r="Q2577" i="112"/>
  <c r="S70" i="110"/>
  <c r="Q3563" i="109"/>
  <c r="J109" i="110"/>
  <c r="W932" i="109"/>
  <c r="K82" i="110"/>
  <c r="Q1587" i="109"/>
  <c r="M96" i="113"/>
  <c r="T1994" i="109"/>
  <c r="R457" i="112"/>
  <c r="P2306" i="112"/>
  <c r="O1938" i="112"/>
  <c r="Q130" i="112"/>
  <c r="N2412" i="112"/>
  <c r="Q2429" i="112"/>
  <c r="N2338" i="112"/>
  <c r="P2564" i="109"/>
  <c r="W3338" i="109"/>
  <c r="O1785" i="112"/>
  <c r="S4271" i="109"/>
  <c r="N1036" i="112"/>
  <c r="R2061" i="109"/>
  <c r="S2277" i="109"/>
  <c r="O1583" i="109"/>
  <c r="Q500" i="112"/>
  <c r="W1289" i="109"/>
  <c r="P355" i="112"/>
  <c r="O247" i="112"/>
  <c r="O1671" i="112"/>
  <c r="P1957" i="112"/>
  <c r="W1487" i="109"/>
  <c r="L50" i="113"/>
  <c r="N4027" i="109"/>
  <c r="Q2996" i="109"/>
  <c r="N4077" i="109"/>
  <c r="U3925" i="109"/>
  <c r="N1894" i="112"/>
  <c r="O2015" i="112"/>
  <c r="O4209" i="109"/>
  <c r="U135" i="110"/>
  <c r="O159" i="110"/>
  <c r="V3101" i="109"/>
  <c r="K126" i="110"/>
  <c r="N2706" i="112"/>
  <c r="Y3666" i="109"/>
  <c r="O2986" i="109"/>
  <c r="L172" i="113"/>
  <c r="N3718" i="109"/>
  <c r="N1395" i="112"/>
  <c r="O766" i="112"/>
  <c r="R3925" i="109"/>
  <c r="N1679" i="112"/>
  <c r="J135" i="110"/>
  <c r="R144" i="110"/>
  <c r="V4088" i="109"/>
  <c r="N3078" i="109"/>
  <c r="N1486" i="112"/>
  <c r="R169" i="109"/>
  <c r="Y2373" i="109"/>
  <c r="P1529" i="112"/>
  <c r="S3001" i="109"/>
  <c r="S867" i="109"/>
  <c r="Q3300" i="109"/>
  <c r="Q145" i="110"/>
  <c r="X3561" i="109"/>
  <c r="O1431" i="112"/>
  <c r="N2240" i="112"/>
  <c r="Q2222" i="112"/>
  <c r="P1703" i="112"/>
  <c r="P57" i="112"/>
  <c r="O297" i="112"/>
  <c r="Q1397" i="112"/>
  <c r="T3710" i="109"/>
  <c r="P596" i="112"/>
  <c r="K5" i="113"/>
  <c r="Q101" i="112"/>
  <c r="N769" i="112"/>
  <c r="Q1017" i="112"/>
  <c r="P1705" i="112"/>
  <c r="M149" i="110"/>
  <c r="R3660" i="109"/>
  <c r="S3882" i="109"/>
  <c r="U3722" i="109"/>
  <c r="O788" i="112"/>
  <c r="R1353" i="112"/>
  <c r="N1431" i="112"/>
  <c r="X3398" i="109"/>
  <c r="R3802" i="109"/>
  <c r="N378" i="112"/>
  <c r="Q4078" i="109"/>
  <c r="P948" i="112"/>
  <c r="Y1723" i="109"/>
  <c r="N1446" i="112"/>
  <c r="R530" i="109"/>
  <c r="O2439" i="112"/>
  <c r="Q3931" i="109"/>
  <c r="M173" i="110"/>
  <c r="U3034" i="109"/>
  <c r="O904" i="109"/>
  <c r="R2988" i="109"/>
  <c r="W1477" i="109"/>
  <c r="N1509" i="112"/>
  <c r="X23" i="109"/>
  <c r="O4110" i="109"/>
  <c r="P1990" i="109"/>
  <c r="V1018" i="109"/>
  <c r="O2357" i="109"/>
  <c r="Y4150" i="109"/>
  <c r="P2255" i="112"/>
  <c r="X4149" i="109"/>
  <c r="R84" i="110"/>
  <c r="O3929" i="109"/>
  <c r="Q2627" i="112"/>
  <c r="Z3279" i="109"/>
  <c r="R1345" i="112"/>
  <c r="P3297" i="109"/>
  <c r="Q1426" i="112"/>
  <c r="N2470" i="112"/>
  <c r="R3693" i="109"/>
  <c r="K85" i="110"/>
  <c r="O151" i="110"/>
  <c r="V3570" i="109"/>
  <c r="Q2243" i="112"/>
  <c r="N835" i="112"/>
  <c r="J27" i="113"/>
  <c r="Q1101" i="109"/>
  <c r="N4136" i="109"/>
  <c r="X3486" i="109"/>
  <c r="N2249" i="112"/>
  <c r="O1622" i="112"/>
  <c r="X1642" i="109"/>
  <c r="Q1219" i="112"/>
  <c r="M12" i="113"/>
  <c r="V1574" i="109"/>
  <c r="Q3306" i="109"/>
  <c r="R2700" i="109"/>
  <c r="N1792" i="112"/>
  <c r="Q1621" i="112"/>
  <c r="P465" i="112"/>
  <c r="Q1274" i="112"/>
  <c r="P2230" i="112"/>
  <c r="P2537" i="112"/>
  <c r="M175" i="110"/>
  <c r="S820" i="109"/>
  <c r="Q2251" i="112"/>
  <c r="P1622" i="112"/>
  <c r="X4258" i="109"/>
  <c r="P466" i="112"/>
  <c r="V1983" i="109"/>
  <c r="S178" i="110"/>
  <c r="O1842" i="112"/>
  <c r="O804" i="112"/>
  <c r="N2555" i="112"/>
  <c r="N3721" i="109"/>
  <c r="N3337" i="109"/>
  <c r="W4027" i="109"/>
  <c r="O240" i="112"/>
  <c r="L154" i="113"/>
  <c r="Z3959" i="109"/>
  <c r="V4298" i="109"/>
  <c r="S885" i="109"/>
  <c r="S3150" i="109"/>
  <c r="N246" i="112"/>
  <c r="P4182" i="109"/>
  <c r="P2577" i="109"/>
  <c r="T3427" i="109"/>
  <c r="O1236" i="112"/>
  <c r="Q1893" i="112"/>
  <c r="T2680" i="109"/>
  <c r="R4" i="110"/>
  <c r="S3035" i="109"/>
  <c r="V3799" i="109"/>
  <c r="N1523" i="112"/>
  <c r="Q1740" i="112"/>
  <c r="Q2603" i="112"/>
  <c r="P2668" i="112"/>
  <c r="N1324" i="112"/>
  <c r="T3773" i="109"/>
  <c r="Y996" i="109"/>
  <c r="Q103" i="110"/>
  <c r="P2565" i="112"/>
  <c r="R1607" i="112"/>
  <c r="R282" i="109"/>
  <c r="K127" i="110"/>
  <c r="S3675" i="109"/>
  <c r="N506" i="112"/>
  <c r="N4292" i="109"/>
  <c r="O1481" i="109"/>
  <c r="T4060" i="109"/>
  <c r="U4049" i="109"/>
  <c r="R4104" i="109"/>
  <c r="Q2314" i="112"/>
  <c r="X4074" i="109"/>
  <c r="U645" i="109"/>
  <c r="N2422" i="112"/>
  <c r="U2557" i="109"/>
  <c r="N2" i="112"/>
  <c r="S3079" i="109"/>
  <c r="Q990" i="112"/>
  <c r="O2723" i="109"/>
  <c r="W3888" i="109"/>
  <c r="O144" i="112"/>
  <c r="Q1430" i="112"/>
  <c r="N3" i="110"/>
  <c r="Y2251" i="109"/>
  <c r="N3677" i="109"/>
  <c r="P1649" i="112"/>
  <c r="W986" i="109"/>
  <c r="X3468" i="109"/>
  <c r="W4222" i="109"/>
  <c r="R4308" i="109"/>
  <c r="S526" i="109"/>
  <c r="V1584" i="109"/>
  <c r="O2789" i="109"/>
  <c r="P3118" i="109"/>
  <c r="N2669" i="109"/>
  <c r="T16" i="110"/>
  <c r="W1183" i="109"/>
  <c r="O2199" i="112"/>
  <c r="P1964" i="112"/>
  <c r="R178" i="110"/>
  <c r="S3528" i="109"/>
  <c r="P2103" i="112"/>
  <c r="J178" i="113"/>
  <c r="N1654" i="112"/>
  <c r="Q2319" i="109"/>
  <c r="P2347" i="109"/>
  <c r="S130" i="110"/>
  <c r="P1762" i="112"/>
  <c r="Q2421" i="109"/>
  <c r="W1184" i="109"/>
  <c r="V2728" i="109"/>
  <c r="L170" i="110"/>
  <c r="M135" i="113"/>
  <c r="S1929" i="109"/>
  <c r="R151" i="109"/>
  <c r="S7" i="109"/>
  <c r="U897" i="109"/>
  <c r="P346" i="112"/>
  <c r="O277" i="112"/>
  <c r="U15" i="110"/>
  <c r="O1400" i="112"/>
  <c r="Q2372" i="109"/>
  <c r="N558" i="112"/>
  <c r="Q1840" i="109"/>
  <c r="Q571" i="112"/>
  <c r="W4263" i="109"/>
  <c r="Q1555" i="112"/>
  <c r="Y213" i="109"/>
  <c r="V497" i="109"/>
  <c r="Q34" i="112"/>
  <c r="V411" i="109"/>
  <c r="V618" i="109"/>
  <c r="R1346" i="112"/>
  <c r="U2973" i="109"/>
  <c r="Q1869" i="112"/>
  <c r="Z295" i="109"/>
  <c r="Y4063" i="109"/>
  <c r="N1177" i="112"/>
  <c r="P288" i="112"/>
  <c r="S4083" i="109"/>
  <c r="U3577" i="109"/>
  <c r="Q44" i="112"/>
  <c r="O3396" i="109"/>
  <c r="Y2277" i="109"/>
  <c r="P1917" i="112"/>
  <c r="P991" i="109"/>
  <c r="T2369" i="109"/>
  <c r="T4129" i="109"/>
  <c r="Q1033" i="112"/>
  <c r="N1694" i="112"/>
  <c r="O1303" i="112"/>
  <c r="O117" i="112"/>
  <c r="Q996" i="112"/>
  <c r="Q2203" i="112"/>
  <c r="U3134" i="109"/>
  <c r="R1115" i="112"/>
  <c r="Y3727" i="109"/>
  <c r="W2388" i="109"/>
  <c r="N3153" i="109"/>
  <c r="T2958" i="109"/>
  <c r="Q1543" i="112"/>
  <c r="P163" i="110"/>
  <c r="T3306" i="109"/>
  <c r="T3058" i="109"/>
  <c r="Q2579" i="112"/>
  <c r="U3502" i="109"/>
  <c r="O2249" i="112"/>
  <c r="T2366" i="109"/>
  <c r="L36" i="113"/>
  <c r="P568" i="109"/>
  <c r="P841" i="112"/>
  <c r="X3340" i="109"/>
  <c r="P124" i="110"/>
  <c r="U1650" i="109"/>
  <c r="X2253" i="109"/>
  <c r="N1259" i="112"/>
  <c r="O4029" i="109"/>
  <c r="N1074" i="112"/>
  <c r="S3126" i="109"/>
  <c r="Q2179" i="112"/>
  <c r="P2320" i="109"/>
  <c r="Z4376" i="109"/>
  <c r="S527" i="109"/>
  <c r="Q1514" i="112"/>
  <c r="O568" i="112"/>
  <c r="X937" i="109"/>
  <c r="R2531" i="112"/>
  <c r="P3321" i="109"/>
  <c r="O265" i="112"/>
  <c r="Y4292" i="109"/>
  <c r="K117" i="113"/>
  <c r="Y2958" i="109"/>
  <c r="O2205" i="112"/>
  <c r="O1240" i="112"/>
  <c r="S3718" i="109"/>
  <c r="N617" i="112"/>
  <c r="K32" i="113"/>
  <c r="Y3526" i="109"/>
  <c r="N105" i="112"/>
  <c r="U1959" i="109"/>
  <c r="Q699" i="112"/>
  <c r="Y4239" i="109"/>
  <c r="T3362" i="109"/>
  <c r="P4023" i="109"/>
  <c r="P4283" i="109"/>
  <c r="S3865" i="109"/>
  <c r="S1215" i="109"/>
  <c r="Y4201" i="109"/>
  <c r="T3392" i="109"/>
  <c r="P2004" i="112"/>
  <c r="W1259" i="109"/>
  <c r="W150" i="109"/>
  <c r="O1911" i="112"/>
  <c r="O1325" i="112"/>
  <c r="T4091" i="109"/>
  <c r="R3425" i="109"/>
  <c r="L98" i="113"/>
  <c r="J60" i="113"/>
  <c r="Q96" i="110"/>
  <c r="J25" i="113"/>
  <c r="U3533" i="109"/>
  <c r="R2764" i="109"/>
  <c r="V3457" i="109"/>
  <c r="Q2428" i="112"/>
  <c r="Y2752" i="109"/>
  <c r="M7" i="110"/>
  <c r="P1239" i="112"/>
  <c r="Z1055" i="109"/>
  <c r="O4215" i="109"/>
  <c r="P1329" i="109"/>
  <c r="R3400" i="109"/>
  <c r="Q328" i="112"/>
  <c r="O417" i="109"/>
  <c r="O829" i="112"/>
  <c r="X1717" i="109"/>
  <c r="T92" i="110"/>
  <c r="O1080" i="112"/>
  <c r="P1927" i="112"/>
  <c r="Q722" i="112"/>
  <c r="N1403" i="112"/>
  <c r="Q2676" i="112"/>
  <c r="W3196" i="109"/>
  <c r="R3150" i="109"/>
  <c r="O1915" i="112"/>
  <c r="N1053" i="112"/>
  <c r="R233" i="109"/>
  <c r="R1711" i="109"/>
  <c r="Y3870" i="109"/>
  <c r="P2633" i="112"/>
  <c r="N237" i="112"/>
  <c r="N3152" i="109"/>
  <c r="N789" i="112"/>
  <c r="T125" i="110"/>
  <c r="P635" i="112"/>
  <c r="N584" i="112"/>
  <c r="S4109" i="109"/>
  <c r="X3292" i="109"/>
  <c r="P2575" i="112"/>
  <c r="S3731" i="109"/>
  <c r="P1211" i="112"/>
  <c r="N4088" i="109"/>
  <c r="T3940" i="109"/>
  <c r="O93" i="110"/>
  <c r="P1281" i="112"/>
  <c r="Q163" i="110"/>
  <c r="O1221" i="112"/>
  <c r="V903" i="109"/>
  <c r="P850" i="112"/>
  <c r="O1651" i="109"/>
  <c r="Y1508" i="109"/>
  <c r="S3525" i="109"/>
  <c r="T75" i="110"/>
  <c r="U1327" i="109"/>
  <c r="N1861" i="109"/>
  <c r="P846" i="109"/>
  <c r="J76" i="110"/>
  <c r="S3819" i="109"/>
  <c r="Y1732" i="109"/>
  <c r="O3752" i="109"/>
  <c r="N3429" i="109"/>
  <c r="Q713" i="112"/>
  <c r="Q230" i="109"/>
  <c r="N4205" i="109"/>
  <c r="P3554" i="109"/>
  <c r="N354" i="112"/>
  <c r="S164" i="110"/>
  <c r="N2428" i="112"/>
  <c r="Q2100" i="109"/>
  <c r="N2972" i="109"/>
  <c r="Y3090" i="109"/>
  <c r="N2111" i="112"/>
  <c r="O3904" i="109"/>
  <c r="Q1464" i="112"/>
  <c r="O2646" i="109"/>
  <c r="Q282" i="112"/>
  <c r="P2463" i="112"/>
  <c r="O1506" i="109"/>
  <c r="P2345" i="112"/>
  <c r="L2" i="113"/>
  <c r="O2245" i="109"/>
  <c r="Q3501" i="109"/>
  <c r="N757" i="112"/>
  <c r="V556" i="109"/>
  <c r="Q2435" i="112"/>
  <c r="N1484" i="109"/>
  <c r="N4181" i="109"/>
  <c r="M54" i="113"/>
  <c r="O2107" i="112"/>
  <c r="O3466" i="109"/>
  <c r="N2306" i="112"/>
  <c r="Q3710" i="109"/>
  <c r="P2455" i="112"/>
  <c r="U73" i="110"/>
  <c r="V2942" i="109"/>
  <c r="L172" i="110"/>
  <c r="N611" i="112"/>
  <c r="V1365" i="109"/>
  <c r="Q3044" i="109"/>
  <c r="P1250" i="112"/>
  <c r="Q2227" i="112"/>
  <c r="N804" i="112"/>
  <c r="U69" i="110"/>
  <c r="Q81" i="112"/>
  <c r="Q1077" i="112"/>
  <c r="Q1708" i="112"/>
  <c r="O2448" i="112"/>
  <c r="K67" i="110"/>
  <c r="N3482" i="109"/>
  <c r="U3706" i="109"/>
  <c r="O1932" i="109"/>
  <c r="O2382" i="112"/>
  <c r="P449" i="109"/>
  <c r="Q1267" i="112"/>
  <c r="R1829" i="109"/>
  <c r="X2704" i="109"/>
  <c r="V4255" i="109"/>
  <c r="P1223" i="112"/>
  <c r="V959" i="109"/>
  <c r="Q2547" i="112"/>
  <c r="O2341" i="112"/>
  <c r="L18" i="113"/>
  <c r="Q2365" i="112"/>
  <c r="P1251" i="112"/>
  <c r="O3428" i="109"/>
  <c r="O583" i="112"/>
  <c r="U1329" i="109"/>
  <c r="O1763" i="112"/>
  <c r="T2215" i="109"/>
  <c r="Q3541" i="109"/>
  <c r="W3399" i="109"/>
  <c r="W223" i="109"/>
  <c r="Q1478" i="112"/>
  <c r="R3920" i="109"/>
  <c r="P1386" i="112"/>
  <c r="R3325" i="109"/>
  <c r="P852" i="112"/>
  <c r="R421" i="112"/>
  <c r="L64" i="113"/>
  <c r="Q1303" i="112"/>
  <c r="R543" i="109"/>
  <c r="N2456" i="112"/>
  <c r="Y155" i="109"/>
  <c r="O1767" i="112"/>
  <c r="P1422" i="112"/>
  <c r="W630" i="109"/>
  <c r="O4069" i="109"/>
  <c r="U3327" i="109"/>
  <c r="Y3156" i="109"/>
  <c r="O4128" i="109"/>
  <c r="V1240" i="109"/>
  <c r="P777" i="112"/>
  <c r="R72" i="110"/>
  <c r="X3739" i="109"/>
  <c r="T4135" i="109"/>
  <c r="Q2604" i="112"/>
  <c r="O1556" i="112"/>
  <c r="Y1955" i="109"/>
  <c r="N1981" i="112"/>
  <c r="U2639" i="109"/>
  <c r="O60" i="110"/>
  <c r="P1305" i="112"/>
  <c r="U3534" i="109"/>
  <c r="R3459" i="109"/>
  <c r="O1229" i="112"/>
  <c r="S29" i="110"/>
  <c r="R2034" i="112"/>
  <c r="N475" i="112"/>
  <c r="R655" i="112"/>
  <c r="N3714" i="109"/>
  <c r="U25" i="110"/>
  <c r="S1539" i="109"/>
  <c r="Q3732" i="109"/>
  <c r="Z3985" i="109"/>
  <c r="P2368" i="109"/>
  <c r="N1556" i="112"/>
  <c r="O2359" i="112"/>
  <c r="V4085" i="109"/>
  <c r="J146" i="110"/>
  <c r="L153" i="113"/>
  <c r="S252" i="109"/>
  <c r="P2239" i="112"/>
  <c r="N2381" i="112"/>
  <c r="O1740" i="112"/>
  <c r="X4017" i="109"/>
  <c r="O2703" i="112"/>
  <c r="Q1172" i="112"/>
  <c r="Q2191" i="112"/>
  <c r="O296" i="112"/>
  <c r="Q2660" i="112"/>
  <c r="O4111" i="109"/>
  <c r="R107" i="110"/>
  <c r="X3546" i="109"/>
  <c r="N2742" i="109"/>
  <c r="L166" i="113"/>
  <c r="R134" i="110"/>
  <c r="X3146" i="109"/>
  <c r="K141" i="113"/>
  <c r="N824" i="112"/>
  <c r="R1381" i="112"/>
  <c r="P2483" i="112"/>
  <c r="U2298" i="109"/>
  <c r="T630" i="109"/>
  <c r="P1848" i="112"/>
  <c r="X2266" i="109"/>
  <c r="Y1145" i="109"/>
  <c r="V1384" i="109"/>
  <c r="X3792" i="109"/>
  <c r="P2478" i="112"/>
  <c r="Q21" i="110"/>
  <c r="N1768" i="112"/>
  <c r="Y4273" i="109"/>
  <c r="P317" i="112"/>
  <c r="V4184" i="109"/>
  <c r="N1467" i="112"/>
  <c r="T2477" i="109"/>
  <c r="L167" i="113"/>
  <c r="O1000" i="112"/>
  <c r="O2408" i="112"/>
  <c r="Z2893" i="109"/>
  <c r="V115" i="109"/>
  <c r="O2106" i="112"/>
  <c r="Z1086" i="109"/>
  <c r="Q1985" i="112"/>
  <c r="P2560" i="112"/>
  <c r="K46" i="113"/>
  <c r="P600" i="112"/>
  <c r="N1183" i="112"/>
  <c r="U4045" i="109"/>
  <c r="M72" i="113"/>
  <c r="V3189" i="109"/>
  <c r="N1855" i="112"/>
  <c r="U3487" i="109"/>
  <c r="J160" i="113"/>
  <c r="Q534" i="112"/>
  <c r="T222" i="109"/>
  <c r="P101" i="112"/>
  <c r="T2778" i="109"/>
  <c r="P394" i="109"/>
  <c r="N3056" i="109"/>
  <c r="P16" i="110"/>
  <c r="N576" i="109"/>
  <c r="P244" i="112"/>
  <c r="X3812" i="109"/>
  <c r="Q1206" i="112"/>
  <c r="R675" i="112"/>
  <c r="P2099" i="112"/>
  <c r="K178" i="110"/>
  <c r="N1415" i="112"/>
  <c r="X3690" i="109"/>
  <c r="P1005" i="112"/>
  <c r="Q1258" i="112"/>
  <c r="Q1677" i="112"/>
  <c r="W4074" i="109"/>
  <c r="P4107" i="109"/>
  <c r="N2696" i="112"/>
  <c r="S170" i="110"/>
  <c r="Q2150" i="112"/>
  <c r="N2207" i="109"/>
  <c r="Q2533" i="112"/>
  <c r="W4079" i="109"/>
  <c r="O1246" i="112"/>
  <c r="M104" i="113"/>
  <c r="W3667" i="109"/>
  <c r="N2566" i="109"/>
  <c r="P462" i="112"/>
  <c r="P526" i="112"/>
  <c r="N1710" i="112"/>
  <c r="P3901" i="109"/>
  <c r="P1879" i="112"/>
  <c r="P2816" i="109"/>
  <c r="Z1073" i="109"/>
  <c r="Y3371" i="109"/>
  <c r="T135" i="110"/>
  <c r="K104" i="110"/>
  <c r="O138" i="112"/>
  <c r="W3911" i="109"/>
  <c r="V4241" i="109"/>
  <c r="R2511" i="112"/>
  <c r="N2004" i="112"/>
  <c r="Q1291" i="109"/>
  <c r="R1609" i="112"/>
  <c r="Q292" i="109"/>
  <c r="O287" i="109"/>
  <c r="N2117" i="112"/>
  <c r="X1738" i="109"/>
  <c r="Y2689" i="109"/>
  <c r="O1672" i="112"/>
  <c r="Y4062" i="109"/>
  <c r="O863" i="112"/>
  <c r="N1786" i="112"/>
  <c r="Z360" i="109"/>
  <c r="U2779" i="109"/>
  <c r="O576" i="112"/>
  <c r="P3469" i="109"/>
  <c r="W4266" i="109"/>
  <c r="R113" i="110"/>
  <c r="O2583" i="112"/>
  <c r="R102" i="110"/>
  <c r="O2569" i="112"/>
  <c r="O572" i="112"/>
  <c r="O750" i="112"/>
  <c r="Q1962" i="112"/>
  <c r="Q1905" i="112"/>
  <c r="J4" i="113"/>
  <c r="N1612" i="112"/>
  <c r="N2663" i="112"/>
  <c r="O2646" i="112"/>
  <c r="P1469" i="112"/>
  <c r="O2603" i="112"/>
  <c r="T1536" i="109"/>
  <c r="Q3461" i="109"/>
  <c r="P1280" i="112"/>
  <c r="R3765" i="109"/>
  <c r="N73" i="110"/>
  <c r="U2843" i="109"/>
  <c r="P3472" i="109"/>
  <c r="W3312" i="109"/>
  <c r="U2474" i="109"/>
  <c r="J175" i="110"/>
  <c r="N2353" i="109"/>
  <c r="Q1252" i="112"/>
  <c r="O2078" i="109"/>
  <c r="W4278" i="109"/>
  <c r="N3711" i="109"/>
  <c r="P2992" i="109"/>
  <c r="R1735" i="109"/>
  <c r="U3694" i="109"/>
  <c r="S147" i="110"/>
  <c r="N921" i="109"/>
  <c r="O3179" i="109"/>
  <c r="Y509" i="109"/>
  <c r="O4294" i="109"/>
  <c r="N50" i="110"/>
  <c r="O70" i="109"/>
  <c r="W1890" i="109"/>
  <c r="S3766" i="109"/>
  <c r="Q4031" i="109"/>
  <c r="O179" i="112"/>
  <c r="T4289" i="109"/>
  <c r="N2998" i="109"/>
  <c r="Q2199" i="112"/>
  <c r="Y3390" i="109"/>
  <c r="N628" i="112"/>
  <c r="W2629" i="109"/>
  <c r="N2450" i="112"/>
  <c r="T1663" i="109"/>
  <c r="W3452" i="109"/>
  <c r="Q1585" i="109"/>
  <c r="Q2074" i="109"/>
  <c r="P357" i="112"/>
  <c r="T3031" i="109"/>
  <c r="P107" i="112"/>
  <c r="N2199" i="112"/>
  <c r="U3568" i="109"/>
  <c r="U2304" i="109"/>
  <c r="T473" i="109"/>
  <c r="J23" i="110"/>
  <c r="Q1882" i="112"/>
  <c r="R3901" i="109"/>
  <c r="R1928" i="109"/>
  <c r="X443" i="109"/>
  <c r="O147" i="110"/>
  <c r="P549" i="112"/>
  <c r="N1873" i="109"/>
  <c r="R1135" i="112"/>
  <c r="P3379" i="109"/>
  <c r="M136" i="113"/>
  <c r="N2716" i="109"/>
  <c r="V1373" i="109"/>
  <c r="O621" i="109"/>
  <c r="U2758" i="109"/>
  <c r="P2635" i="109"/>
  <c r="Q2233" i="109"/>
  <c r="S4286" i="109"/>
  <c r="O1162" i="112"/>
  <c r="P2162" i="112"/>
  <c r="O2203" i="112"/>
  <c r="P500" i="112"/>
  <c r="U2803" i="109"/>
  <c r="P2475" i="109"/>
  <c r="Y881" i="109"/>
  <c r="J123" i="113"/>
  <c r="P267" i="112"/>
  <c r="P10" i="112"/>
  <c r="Q315" i="112"/>
  <c r="R647" i="112"/>
  <c r="U4270" i="109"/>
  <c r="S150" i="110"/>
  <c r="V2277" i="109"/>
  <c r="Y3723" i="109"/>
  <c r="O1918" i="112"/>
  <c r="L43" i="113"/>
  <c r="P1041" i="112"/>
  <c r="T115" i="109"/>
  <c r="R2592" i="109"/>
  <c r="R2047" i="112"/>
  <c r="X158" i="109"/>
  <c r="O1384" i="112"/>
  <c r="R177" i="110"/>
  <c r="L9" i="113"/>
  <c r="Z3597" i="109"/>
  <c r="N1031" i="112"/>
  <c r="P2398" i="112"/>
  <c r="U3074" i="109"/>
  <c r="S1600" i="109"/>
  <c r="X4136" i="109"/>
  <c r="Q70" i="112"/>
  <c r="Y3065" i="109"/>
  <c r="R1340" i="112"/>
  <c r="N1474" i="109"/>
  <c r="T840" i="109"/>
  <c r="S2807" i="109"/>
  <c r="O102" i="112"/>
  <c r="J70" i="113"/>
  <c r="Q1015" i="112"/>
  <c r="S3791" i="109"/>
  <c r="P1575" i="109"/>
  <c r="W810" i="109"/>
  <c r="Q3321" i="109"/>
  <c r="T1930" i="109"/>
  <c r="P2235" i="112"/>
  <c r="W1870" i="109"/>
  <c r="Y3507" i="109"/>
  <c r="N2248" i="112"/>
  <c r="O1542" i="112"/>
  <c r="Q511" i="112"/>
  <c r="Q3745" i="109"/>
  <c r="O2684" i="112"/>
  <c r="N797" i="112"/>
  <c r="O594" i="112"/>
  <c r="S47" i="109"/>
  <c r="P1508" i="109"/>
  <c r="R3088" i="109"/>
  <c r="P2469" i="112"/>
  <c r="R2027" i="112"/>
  <c r="Q99" i="112"/>
  <c r="O1988" i="112"/>
  <c r="X3790" i="109"/>
  <c r="S4107" i="109"/>
  <c r="P4037" i="109"/>
  <c r="S2483" i="109"/>
  <c r="N2150" i="112"/>
  <c r="Q2162" i="112"/>
  <c r="P2929" i="109"/>
  <c r="O2685" i="112"/>
  <c r="U3885" i="109"/>
  <c r="O2700" i="112"/>
  <c r="P2607" i="112"/>
  <c r="Y3903" i="109"/>
  <c r="Q1658" i="112"/>
  <c r="Y387" i="109"/>
  <c r="T3030" i="109"/>
  <c r="P552" i="112"/>
  <c r="O4123" i="109"/>
  <c r="Y3083" i="109"/>
  <c r="U2837" i="109"/>
  <c r="W2198" i="109"/>
  <c r="Y4169" i="109"/>
  <c r="W2705" i="109"/>
  <c r="N3444" i="109"/>
  <c r="O2605" i="109"/>
  <c r="V3536" i="109"/>
  <c r="Q2245" i="109"/>
  <c r="X3554" i="109"/>
  <c r="V4210" i="109"/>
  <c r="S2759" i="109"/>
  <c r="W3340" i="109"/>
  <c r="P381" i="109"/>
  <c r="U3789" i="109"/>
  <c r="R1818" i="112"/>
  <c r="X3854" i="109"/>
  <c r="O656" i="109"/>
  <c r="P620" i="112"/>
  <c r="O2" i="109"/>
  <c r="Q497" i="112"/>
  <c r="O3318" i="109"/>
  <c r="T130" i="110"/>
  <c r="T3562" i="109"/>
  <c r="S562" i="109"/>
  <c r="K144" i="113"/>
  <c r="V3779" i="109"/>
  <c r="V1472" i="109"/>
  <c r="S2077" i="109"/>
  <c r="W2561" i="109"/>
  <c r="Y3337" i="109"/>
  <c r="Q2081" i="112"/>
  <c r="R1288" i="109"/>
  <c r="U2633" i="109"/>
  <c r="N79" i="112"/>
  <c r="O1138" i="109"/>
  <c r="O3014" i="109"/>
  <c r="U72" i="110"/>
  <c r="T4306" i="109"/>
  <c r="R4119" i="109"/>
  <c r="N35" i="110"/>
  <c r="R1946" i="109"/>
  <c r="O343" i="112"/>
  <c r="N1631" i="112"/>
  <c r="Q1453" i="112"/>
  <c r="T231" i="109"/>
  <c r="X4084" i="109"/>
  <c r="P558" i="112"/>
  <c r="O1904" i="112"/>
  <c r="Q767" i="112"/>
  <c r="T2340" i="109"/>
  <c r="Q1715" i="109"/>
  <c r="Y3128" i="109"/>
  <c r="Y3385" i="109"/>
  <c r="Z1389" i="109"/>
  <c r="P1152" i="112"/>
  <c r="Y3480" i="109"/>
  <c r="V3700" i="109"/>
  <c r="S3198" i="109"/>
  <c r="Q1700" i="112"/>
  <c r="P718" i="112"/>
  <c r="T3163" i="109"/>
  <c r="N3519" i="109"/>
  <c r="P1026" i="112"/>
  <c r="U1866" i="109"/>
  <c r="T3788" i="109"/>
  <c r="T548" i="109"/>
  <c r="R2934" i="109"/>
  <c r="N655" i="109"/>
  <c r="Q911" i="109"/>
  <c r="W639" i="109"/>
  <c r="O1062" i="112"/>
  <c r="P153" i="109"/>
  <c r="X2821" i="109"/>
  <c r="O1517" i="109"/>
  <c r="N1854" i="109"/>
  <c r="T261" i="109"/>
  <c r="P3654" i="109"/>
  <c r="O1732" i="112"/>
  <c r="N2463" i="109"/>
  <c r="Y3197" i="109"/>
  <c r="U3486" i="109"/>
  <c r="P2076" i="112"/>
  <c r="N531" i="112"/>
  <c r="X405" i="109"/>
  <c r="U70" i="110"/>
  <c r="Q2485" i="112"/>
  <c r="P1669" i="112"/>
  <c r="U3893" i="109"/>
  <c r="N1505" i="112"/>
  <c r="U3387" i="109"/>
  <c r="Y4050" i="109"/>
  <c r="R3079" i="109"/>
  <c r="N1067" i="112"/>
  <c r="O1233" i="112"/>
  <c r="T590" i="109"/>
  <c r="L21" i="110"/>
  <c r="Y1667" i="109"/>
  <c r="L69" i="113"/>
  <c r="Q1866" i="112"/>
  <c r="W3782" i="109"/>
  <c r="V3119" i="109"/>
  <c r="N3501" i="109"/>
  <c r="R2288" i="112"/>
  <c r="Q1864" i="112"/>
  <c r="P1274" i="112"/>
  <c r="X47" i="109"/>
  <c r="P155" i="110"/>
  <c r="P1866" i="112"/>
  <c r="O298" i="112"/>
  <c r="N2533" i="112"/>
  <c r="N1754" i="112"/>
  <c r="W89" i="109"/>
  <c r="Q1852" i="112"/>
  <c r="N1179" i="112"/>
  <c r="N2430" i="112"/>
  <c r="R2295" i="112"/>
  <c r="U3401" i="109"/>
  <c r="L141" i="110"/>
  <c r="S4036" i="109"/>
  <c r="T2790" i="109"/>
  <c r="S118" i="110"/>
  <c r="R3936" i="109"/>
  <c r="R3688" i="109"/>
  <c r="L92" i="113"/>
  <c r="R3801" i="109"/>
  <c r="N2537" i="112"/>
  <c r="W3542" i="109"/>
  <c r="O2029" i="109"/>
  <c r="N1678" i="112"/>
  <c r="Y4258" i="109"/>
  <c r="R3097" i="109"/>
  <c r="T53" i="109"/>
  <c r="M100" i="110"/>
  <c r="T2194" i="109"/>
  <c r="M109" i="110"/>
  <c r="Y4071" i="109"/>
  <c r="R74" i="109"/>
  <c r="W968" i="109"/>
  <c r="N2388" i="109"/>
  <c r="N2375" i="112"/>
  <c r="P3844" i="109"/>
  <c r="X3700" i="109"/>
  <c r="R2458" i="109"/>
  <c r="N1208" i="112"/>
  <c r="Q4289" i="109"/>
  <c r="M16" i="113"/>
  <c r="Q3752" i="109"/>
  <c r="Q490" i="112"/>
  <c r="Q1646" i="112"/>
  <c r="O1189" i="112"/>
  <c r="V1576" i="109"/>
  <c r="S4173" i="109"/>
  <c r="Q1562" i="112"/>
  <c r="O467" i="112"/>
  <c r="Q2371" i="112"/>
  <c r="N3185" i="109"/>
  <c r="O2354" i="112"/>
  <c r="J93" i="113"/>
  <c r="R422" i="109"/>
  <c r="X3198" i="109"/>
  <c r="U1388" i="109"/>
  <c r="R2460" i="109"/>
  <c r="Q2255" i="112"/>
  <c r="R206" i="112"/>
  <c r="R3048" i="109"/>
  <c r="X399" i="109"/>
  <c r="R4153" i="109"/>
  <c r="N1264" i="112"/>
  <c r="N2208" i="112"/>
  <c r="P1963" i="112"/>
  <c r="Y3115" i="109"/>
  <c r="R1527" i="109"/>
  <c r="P514" i="112"/>
  <c r="S1148" i="109"/>
  <c r="Y4138" i="109"/>
  <c r="Q3535" i="109"/>
  <c r="Z3962" i="109"/>
  <c r="R3096" i="109"/>
  <c r="Q2160" i="112"/>
  <c r="J6" i="113"/>
  <c r="X4020" i="109"/>
  <c r="P1156" i="112"/>
  <c r="R4259" i="109"/>
  <c r="O2185" i="112"/>
  <c r="M49" i="110"/>
  <c r="T141" i="110"/>
  <c r="R3035" i="109"/>
  <c r="R4249" i="109"/>
  <c r="O777" i="112"/>
  <c r="S3555" i="109"/>
  <c r="Y3139" i="109"/>
  <c r="V3187" i="109"/>
  <c r="W2641" i="109"/>
  <c r="S23" i="110"/>
  <c r="O960" i="112"/>
  <c r="U3465" i="109"/>
  <c r="O289" i="112"/>
  <c r="K178" i="113"/>
  <c r="P3131" i="109"/>
  <c r="M125" i="113"/>
  <c r="O2100" i="109"/>
  <c r="R3891" i="109"/>
  <c r="J146" i="113"/>
  <c r="U3462" i="109"/>
  <c r="P1102" i="112"/>
  <c r="O3851" i="109"/>
  <c r="P1545" i="112"/>
  <c r="N2203" i="112"/>
  <c r="O738" i="112"/>
  <c r="T3527" i="109"/>
  <c r="O2080" i="112"/>
  <c r="M140" i="113"/>
  <c r="P2472" i="109"/>
  <c r="W2795" i="109"/>
  <c r="N3558" i="109"/>
  <c r="V995" i="109"/>
  <c r="T3879" i="109"/>
  <c r="N2420" i="112"/>
  <c r="Q2670" i="112"/>
  <c r="P597" i="112"/>
  <c r="Q3391" i="109"/>
  <c r="L79" i="110"/>
  <c r="R3374" i="109"/>
  <c r="M107" i="113"/>
  <c r="Q1432" i="112"/>
  <c r="T603" i="109"/>
  <c r="Q4162" i="109"/>
  <c r="V3561" i="109"/>
  <c r="N2603" i="112"/>
  <c r="N3921" i="109"/>
  <c r="P1280" i="109"/>
  <c r="Q2112" i="109"/>
  <c r="P841" i="109"/>
  <c r="X4064" i="109"/>
  <c r="U962" i="109"/>
  <c r="Q1332" i="112"/>
  <c r="U2668" i="109"/>
  <c r="N3343" i="109"/>
  <c r="O560" i="112"/>
  <c r="T812" i="109"/>
  <c r="W1182" i="109"/>
  <c r="O846" i="112"/>
  <c r="T97" i="110"/>
  <c r="R3397" i="109"/>
  <c r="Q530" i="112"/>
  <c r="P1506" i="112"/>
  <c r="W90" i="109"/>
  <c r="P2368" i="112"/>
  <c r="Q3537" i="109"/>
  <c r="Q1697" i="112"/>
  <c r="W3503" i="109"/>
  <c r="W888" i="109"/>
  <c r="U653" i="109"/>
  <c r="N1718" i="112"/>
  <c r="J101" i="113"/>
  <c r="X4093" i="109"/>
  <c r="Q65" i="112"/>
  <c r="Y2632" i="109"/>
  <c r="Q2115" i="112"/>
  <c r="R3752" i="109"/>
  <c r="T3315" i="109"/>
  <c r="X4288" i="109"/>
  <c r="N854" i="112"/>
  <c r="M110" i="110"/>
  <c r="S3897" i="109"/>
  <c r="P122" i="112"/>
  <c r="Q1778" i="112"/>
  <c r="Z3245" i="109"/>
  <c r="V2328" i="109"/>
  <c r="P3836" i="109"/>
  <c r="Y1604" i="109"/>
  <c r="W1177" i="109"/>
  <c r="O2544" i="112"/>
  <c r="O1090" i="112"/>
  <c r="O957" i="112"/>
  <c r="Q267" i="112"/>
  <c r="R367" i="109"/>
  <c r="T1660" i="109"/>
  <c r="P3168" i="109"/>
  <c r="N3181" i="109"/>
  <c r="Q2634" i="112"/>
  <c r="M80" i="113"/>
  <c r="Q96" i="109"/>
  <c r="P1124" i="109"/>
  <c r="N3896" i="109"/>
  <c r="U3810" i="109"/>
  <c r="O3146" i="109"/>
  <c r="O730" i="112"/>
  <c r="U126" i="110"/>
  <c r="X962" i="109"/>
  <c r="S2" i="110"/>
  <c r="Q1875" i="112"/>
  <c r="Y3104" i="109"/>
  <c r="Q56" i="112"/>
  <c r="O91" i="112"/>
  <c r="Q1041" i="112"/>
  <c r="N711" i="112"/>
  <c r="P2589" i="112"/>
  <c r="O961" i="112"/>
  <c r="R1376" i="112"/>
  <c r="K162" i="113"/>
  <c r="N1532" i="109"/>
  <c r="Q1085" i="112"/>
  <c r="Y887" i="109"/>
  <c r="O525" i="112"/>
  <c r="Q93" i="110"/>
  <c r="S1961" i="109"/>
  <c r="Y3325" i="109"/>
  <c r="Z1049" i="109"/>
  <c r="R824" i="109"/>
  <c r="Q1790" i="112"/>
  <c r="O1456" i="112"/>
  <c r="R445" i="112"/>
  <c r="U12" i="109"/>
  <c r="Q1465" i="112"/>
  <c r="P343" i="112"/>
  <c r="Y3751" i="109"/>
  <c r="P2023" i="112"/>
  <c r="N3488" i="109"/>
  <c r="R3869" i="109"/>
  <c r="Y2932" i="109"/>
  <c r="Y4209" i="109"/>
  <c r="P1948" i="112"/>
  <c r="N2149" i="112"/>
  <c r="U14" i="110"/>
  <c r="P1034" i="112"/>
  <c r="N4022" i="109"/>
  <c r="O859" i="112"/>
  <c r="T4026" i="109"/>
  <c r="N822" i="112"/>
  <c r="O3098" i="109"/>
  <c r="R4115" i="109"/>
  <c r="O1287" i="112"/>
  <c r="S2988" i="109"/>
  <c r="P44" i="110"/>
  <c r="S2436" i="109"/>
  <c r="O3657" i="109"/>
  <c r="S126" i="110"/>
  <c r="T1888" i="109"/>
  <c r="X4267" i="109"/>
  <c r="V265" i="109"/>
  <c r="N3449" i="109"/>
  <c r="O1104" i="112"/>
  <c r="P398" i="112"/>
  <c r="P3149" i="109"/>
  <c r="U2074" i="109"/>
  <c r="S69" i="110"/>
  <c r="P1104" i="112"/>
  <c r="W3656" i="109"/>
  <c r="X166" i="109"/>
  <c r="K26" i="110"/>
  <c r="T1008" i="109"/>
  <c r="V920" i="109"/>
  <c r="V1636" i="109"/>
  <c r="X2104" i="109"/>
  <c r="N3566" i="109"/>
  <c r="W4197" i="109"/>
  <c r="O364" i="112"/>
  <c r="Q2201" i="112"/>
  <c r="P4126" i="109"/>
  <c r="V1308" i="109"/>
  <c r="W1159" i="109"/>
  <c r="V3159" i="109"/>
  <c r="N3201" i="109"/>
  <c r="W4117" i="109"/>
  <c r="R1021" i="109"/>
  <c r="U3802" i="109"/>
  <c r="Q1358" i="109"/>
  <c r="S3689" i="109"/>
  <c r="O2320" i="109"/>
  <c r="P1090" i="112"/>
  <c r="P4064" i="109"/>
  <c r="O1312" i="109"/>
  <c r="P1743" i="112"/>
  <c r="Q2119" i="112"/>
  <c r="J133" i="113"/>
  <c r="J135" i="113"/>
  <c r="N1293" i="112"/>
  <c r="V2981" i="109"/>
  <c r="J73" i="113"/>
  <c r="X935" i="109"/>
  <c r="T2447" i="109"/>
  <c r="O1334" i="112"/>
  <c r="Y1345" i="109"/>
  <c r="S4133" i="109"/>
  <c r="K170" i="113"/>
  <c r="O2006" i="109"/>
  <c r="Q2938" i="109"/>
  <c r="N2434" i="112"/>
  <c r="M14" i="113"/>
  <c r="O66" i="112"/>
  <c r="S3509" i="109"/>
  <c r="V4018" i="109"/>
  <c r="P1162" i="112"/>
  <c r="Y3188" i="109"/>
  <c r="X4228" i="109"/>
  <c r="R4200" i="109"/>
  <c r="O34" i="112"/>
  <c r="U4" i="110"/>
  <c r="Y2763" i="109"/>
  <c r="P1722" i="109"/>
  <c r="N88" i="110"/>
  <c r="S3427" i="109"/>
  <c r="N2685" i="112"/>
  <c r="U2063" i="109"/>
  <c r="V776" i="109"/>
  <c r="L127" i="110"/>
  <c r="T3128" i="109"/>
  <c r="T3532" i="109"/>
  <c r="T4161" i="109"/>
  <c r="O1893" i="109"/>
  <c r="U2786" i="109"/>
  <c r="O4213" i="109"/>
  <c r="L30" i="110"/>
  <c r="T2719" i="109"/>
  <c r="W2452" i="109"/>
  <c r="O106" i="112"/>
  <c r="N1184" i="112"/>
  <c r="O1856" i="112"/>
  <c r="R211" i="112"/>
  <c r="N126" i="109"/>
  <c r="N1278" i="109"/>
  <c r="U61" i="110"/>
  <c r="Y104" i="109"/>
  <c r="Y3653" i="109"/>
  <c r="Q1651" i="112"/>
  <c r="U39" i="110"/>
  <c r="N2476" i="112"/>
  <c r="Q1582" i="109"/>
  <c r="S2086" i="109"/>
  <c r="N642" i="112"/>
  <c r="Y3376" i="109"/>
  <c r="O1278" i="112"/>
  <c r="O3095" i="109"/>
  <c r="N599" i="112"/>
  <c r="U4031" i="109"/>
  <c r="X3824" i="109"/>
  <c r="P774" i="112"/>
  <c r="S3571" i="109"/>
  <c r="O3927" i="109"/>
  <c r="U1997" i="109"/>
  <c r="Q1500" i="112"/>
  <c r="N2214" i="112"/>
  <c r="W4063" i="109"/>
  <c r="R376" i="109"/>
  <c r="N3311" i="109"/>
  <c r="Q3348" i="109"/>
  <c r="O869" i="112"/>
  <c r="Y1847" i="109"/>
  <c r="P3927" i="109"/>
  <c r="N3822" i="109"/>
  <c r="N1626" i="109"/>
  <c r="O4262" i="109"/>
  <c r="P1505" i="112"/>
  <c r="S2651" i="109"/>
  <c r="P761" i="112"/>
  <c r="Q1272" i="112"/>
  <c r="Q3346" i="109"/>
  <c r="X2297" i="109"/>
  <c r="S2331" i="109"/>
  <c r="P3507" i="109"/>
  <c r="R791" i="109"/>
  <c r="R28" i="110"/>
  <c r="O2383" i="112"/>
  <c r="N768" i="112"/>
  <c r="Q1626" i="112"/>
  <c r="O53" i="112"/>
  <c r="X279" i="109"/>
  <c r="X551" i="109"/>
  <c r="O4148" i="109"/>
  <c r="O3392" i="109"/>
  <c r="Y3803" i="109"/>
  <c r="T1909" i="109"/>
  <c r="V1660" i="109"/>
  <c r="O3890" i="109"/>
  <c r="Q2260" i="109"/>
  <c r="T3904" i="109"/>
  <c r="Z3237" i="109"/>
  <c r="T1520" i="109"/>
  <c r="Q94" i="112"/>
  <c r="O3818" i="109"/>
  <c r="T770" i="109"/>
  <c r="R485" i="109"/>
  <c r="O312" i="112"/>
  <c r="N3192" i="109"/>
  <c r="N2582" i="112"/>
  <c r="X2757" i="109"/>
  <c r="S2977" i="109"/>
  <c r="P457" i="109"/>
  <c r="O1630" i="112"/>
  <c r="U2106" i="109"/>
  <c r="R3474" i="109"/>
  <c r="J137" i="113"/>
  <c r="P2024" i="112"/>
  <c r="O2018" i="112"/>
  <c r="N1002" i="109"/>
  <c r="N2209" i="112"/>
  <c r="X4127" i="109"/>
  <c r="P2194" i="112"/>
  <c r="N798" i="112"/>
  <c r="P1713" i="112"/>
  <c r="P2332" i="112"/>
  <c r="Q1220" i="112"/>
  <c r="O2083" i="112"/>
  <c r="Y2044" i="109"/>
  <c r="O2403" i="112"/>
  <c r="R648" i="112"/>
  <c r="S2924" i="109"/>
  <c r="R4192" i="109"/>
  <c r="N4176" i="109"/>
  <c r="U2444" i="109"/>
  <c r="Z2538" i="109"/>
  <c r="P2978" i="109"/>
  <c r="Q2436" i="112"/>
  <c r="P621" i="112"/>
  <c r="Q2593" i="112"/>
  <c r="R2042" i="112"/>
  <c r="N3438" i="109"/>
  <c r="P1721" i="112"/>
  <c r="V3527" i="109"/>
  <c r="N1384" i="112"/>
  <c r="M159" i="110"/>
  <c r="X4256" i="109"/>
  <c r="P3032" i="109"/>
  <c r="X4251" i="109"/>
  <c r="O1530" i="112"/>
  <c r="Q4065" i="109"/>
  <c r="X2421" i="109"/>
  <c r="Y1897" i="109"/>
  <c r="N2666" i="112"/>
  <c r="N2207" i="112"/>
  <c r="X2342" i="109"/>
  <c r="P2334" i="112"/>
  <c r="V3824" i="109"/>
  <c r="O1921" i="112"/>
  <c r="Q119" i="112"/>
  <c r="X947" i="109"/>
  <c r="R3033" i="109"/>
  <c r="Q1046" i="112"/>
  <c r="O1546" i="112"/>
  <c r="U3655" i="109"/>
  <c r="R2505" i="112"/>
  <c r="P3024" i="109"/>
  <c r="N1613" i="112"/>
  <c r="P4282" i="109"/>
  <c r="O1989" i="112"/>
  <c r="Q21" i="112"/>
  <c r="P2130" i="112"/>
  <c r="U3801" i="109"/>
  <c r="P585" i="112"/>
  <c r="Q165" i="110"/>
  <c r="X3094" i="109"/>
  <c r="V4102" i="109"/>
  <c r="W3900" i="109"/>
  <c r="V3339" i="109"/>
  <c r="S4177" i="109"/>
  <c r="O86" i="110"/>
  <c r="V532" i="109"/>
  <c r="P4304" i="109"/>
  <c r="K137" i="110"/>
  <c r="T2995" i="109"/>
  <c r="N82" i="110"/>
  <c r="U2092" i="109"/>
  <c r="Q100" i="112"/>
  <c r="Q113" i="110"/>
  <c r="V3656" i="109"/>
  <c r="Q2432" i="112"/>
  <c r="O477" i="112"/>
  <c r="S4121" i="109"/>
  <c r="W3011" i="109"/>
  <c r="Y3396" i="109"/>
  <c r="W1023" i="109"/>
  <c r="U530" i="109"/>
  <c r="O4272" i="109"/>
  <c r="R1574" i="112"/>
  <c r="U2380" i="109"/>
  <c r="N1144" i="109"/>
  <c r="N2104" i="112"/>
  <c r="T2665" i="109"/>
  <c r="T1896" i="109"/>
  <c r="Y4128" i="109"/>
  <c r="V607" i="109"/>
  <c r="N4256" i="109"/>
  <c r="U4168" i="109"/>
  <c r="P2080" i="112"/>
  <c r="O2658" i="112"/>
  <c r="J106" i="110"/>
  <c r="V2589" i="109"/>
  <c r="Q1947" i="112"/>
  <c r="N2453" i="109"/>
  <c r="S57" i="110"/>
  <c r="S2349" i="109"/>
  <c r="N2481" i="112"/>
  <c r="M129" i="110"/>
  <c r="R75" i="110"/>
  <c r="N2580" i="112"/>
  <c r="N2664" i="112"/>
  <c r="P2086" i="109"/>
  <c r="N4184" i="109"/>
  <c r="N508" i="112"/>
  <c r="N1428" i="112"/>
  <c r="Y3893" i="109"/>
  <c r="K133" i="110"/>
  <c r="Z1406" i="109"/>
  <c r="M51" i="110"/>
  <c r="N951" i="112"/>
  <c r="Q169" i="110"/>
  <c r="X3446" i="109"/>
  <c r="N112" i="112"/>
  <c r="W2755" i="109"/>
  <c r="P13" i="112"/>
  <c r="W1229" i="109"/>
  <c r="V3848" i="109"/>
  <c r="T3399" i="109"/>
  <c r="N1406" i="112"/>
  <c r="N3923" i="109"/>
  <c r="N133" i="110"/>
  <c r="Z3976" i="109"/>
  <c r="U4090" i="109"/>
  <c r="K139" i="113"/>
  <c r="Q2713" i="112"/>
  <c r="S1916" i="109"/>
  <c r="V273" i="109"/>
  <c r="R142" i="110"/>
  <c r="P543" i="112"/>
  <c r="N2144" i="112"/>
  <c r="X3421" i="109"/>
  <c r="O2696" i="112"/>
  <c r="O2180" i="112"/>
  <c r="O100" i="110"/>
  <c r="R454" i="112"/>
  <c r="L171" i="113"/>
  <c r="Q489" i="112"/>
  <c r="U4147" i="109"/>
  <c r="Q2606" i="112"/>
  <c r="O873" i="112"/>
  <c r="Q2157" i="112"/>
  <c r="N394" i="112"/>
  <c r="K62" i="110"/>
  <c r="P1761" i="112"/>
  <c r="W4238" i="109"/>
  <c r="Q3193" i="109"/>
  <c r="O929" i="112"/>
  <c r="Q18" i="112"/>
  <c r="X2111" i="109"/>
  <c r="R44" i="110"/>
  <c r="P1970" i="112"/>
  <c r="O2668" i="109"/>
  <c r="N1638" i="112"/>
  <c r="Q130" i="110"/>
  <c r="W3404" i="109"/>
  <c r="P2372" i="109"/>
  <c r="O2668" i="112"/>
  <c r="Q469" i="112"/>
  <c r="Q532" i="112"/>
  <c r="W530" i="109"/>
  <c r="Q2655" i="112"/>
  <c r="N2224" i="109"/>
  <c r="V2996" i="109"/>
  <c r="R2274" i="112"/>
  <c r="Q1704" i="112"/>
  <c r="X4196" i="109"/>
  <c r="J130" i="113"/>
  <c r="N1165" i="109"/>
  <c r="P1509" i="112"/>
  <c r="O105" i="112"/>
  <c r="R1677" i="109"/>
  <c r="Y1718" i="109"/>
  <c r="V2387" i="109"/>
  <c r="O2780" i="109"/>
  <c r="N554" i="112"/>
  <c r="Q142" i="112"/>
  <c r="U1934" i="109"/>
  <c r="U3531" i="109"/>
  <c r="R4293" i="109"/>
  <c r="Q4177" i="109"/>
  <c r="Q176" i="110"/>
  <c r="R266" i="109"/>
  <c r="Q73" i="110"/>
  <c r="N2136" i="112"/>
  <c r="J58" i="113"/>
  <c r="N705" i="112"/>
  <c r="W2330" i="109"/>
  <c r="P515" i="112"/>
  <c r="O896" i="109"/>
  <c r="R2819" i="109"/>
  <c r="U3936" i="109"/>
  <c r="N2075" i="112"/>
  <c r="V772" i="109"/>
  <c r="Y3766" i="109"/>
  <c r="N3071" i="109"/>
  <c r="R1373" i="112"/>
  <c r="V3669" i="109"/>
  <c r="Q2628" i="109"/>
  <c r="N3777" i="109"/>
  <c r="T1503" i="109"/>
  <c r="Q3118" i="109"/>
  <c r="M55" i="113"/>
  <c r="J119" i="113"/>
  <c r="Q2362" i="112"/>
  <c r="N2568" i="112"/>
  <c r="S3503" i="109"/>
  <c r="R1358" i="112"/>
  <c r="N34" i="110"/>
  <c r="W275" i="109"/>
  <c r="Q3389" i="109"/>
  <c r="Q1889" i="112"/>
  <c r="O2419" i="112"/>
  <c r="P3938" i="109"/>
  <c r="Q481" i="112"/>
  <c r="S115" i="110"/>
  <c r="R1554" i="109"/>
  <c r="P2998" i="109"/>
  <c r="T2796" i="109"/>
  <c r="W1513" i="109"/>
  <c r="U3424" i="109"/>
  <c r="Q610" i="112"/>
  <c r="U4154" i="109"/>
  <c r="O381" i="109"/>
  <c r="P268" i="112"/>
  <c r="S737" i="109"/>
  <c r="O2664" i="112"/>
  <c r="N4197" i="109"/>
  <c r="U1936" i="109"/>
  <c r="X3344" i="109"/>
  <c r="N3929" i="109"/>
  <c r="Y4198" i="109"/>
  <c r="Y3086" i="109"/>
  <c r="J49" i="110"/>
  <c r="X2661" i="109"/>
  <c r="T2812" i="109"/>
  <c r="Q3495" i="109"/>
  <c r="T15" i="110"/>
  <c r="Q1388" i="112"/>
  <c r="S3510" i="109"/>
  <c r="S143" i="110"/>
  <c r="N1663" i="112"/>
  <c r="U3687" i="109"/>
  <c r="O2393" i="112"/>
  <c r="Q3698" i="109"/>
  <c r="Q2576" i="109"/>
  <c r="Y984" i="109"/>
  <c r="R2500" i="112"/>
  <c r="X2425" i="109"/>
  <c r="Q1565" i="112"/>
  <c r="Y1209" i="109"/>
  <c r="U3910" i="109"/>
  <c r="S3299" i="109"/>
  <c r="U1312" i="109"/>
  <c r="J78" i="110"/>
  <c r="U2107" i="109"/>
  <c r="N3074" i="109"/>
  <c r="U4243" i="109"/>
  <c r="P1258" i="112"/>
  <c r="Q2551" i="112"/>
  <c r="P2682" i="112"/>
  <c r="Y3886" i="109"/>
  <c r="S2770" i="109"/>
  <c r="T1147" i="109"/>
  <c r="V3517" i="109"/>
  <c r="O29" i="112"/>
  <c r="N1101" i="112"/>
  <c r="N1692" i="112"/>
  <c r="N614" i="109"/>
  <c r="X31" i="109"/>
  <c r="N85" i="112"/>
  <c r="W857" i="109"/>
  <c r="Q907" i="109"/>
  <c r="O55" i="112"/>
  <c r="Q178" i="112"/>
  <c r="J92" i="110"/>
  <c r="N49" i="110"/>
  <c r="Y3079" i="109"/>
  <c r="T821" i="109"/>
  <c r="X3710" i="109"/>
  <c r="P3741" i="109"/>
  <c r="O1427" i="112"/>
  <c r="Q1980" i="112"/>
  <c r="Q35" i="112"/>
  <c r="P1103" i="112"/>
  <c r="R89" i="110"/>
  <c r="P2707" i="109"/>
  <c r="T58" i="109"/>
  <c r="O2458" i="112"/>
  <c r="L40" i="113"/>
  <c r="R2266" i="112"/>
  <c r="V2444" i="109"/>
  <c r="J103" i="113"/>
  <c r="O2565" i="112"/>
  <c r="O3545" i="109"/>
  <c r="T8" i="110"/>
  <c r="R1982" i="109"/>
  <c r="X3031" i="109"/>
  <c r="U3555" i="109"/>
  <c r="W3517" i="109"/>
  <c r="N367" i="109"/>
  <c r="M101" i="113"/>
  <c r="V2000" i="109"/>
  <c r="M111" i="110"/>
  <c r="N1682" i="112"/>
  <c r="Y3477" i="109"/>
  <c r="P1977" i="109"/>
  <c r="S4248" i="109"/>
  <c r="S3757" i="109"/>
  <c r="S486" i="109"/>
  <c r="O4150" i="109"/>
  <c r="N382" i="112"/>
  <c r="J58" i="110"/>
  <c r="J60" i="110"/>
  <c r="V2990" i="109"/>
  <c r="U1227" i="109"/>
  <c r="Q1921" i="112"/>
  <c r="X511" i="109"/>
  <c r="Q4231" i="109"/>
  <c r="Q2628" i="112"/>
  <c r="V2088" i="109"/>
  <c r="S3682" i="109"/>
  <c r="P1334" i="109"/>
  <c r="Y3817" i="109"/>
  <c r="P3132" i="109"/>
  <c r="K136" i="110"/>
  <c r="N3369" i="109"/>
  <c r="N2693" i="112"/>
  <c r="O2640" i="112"/>
  <c r="R4159" i="109"/>
  <c r="T599" i="109"/>
  <c r="Q2097" i="112"/>
  <c r="U3102" i="109"/>
  <c r="T3723" i="109"/>
  <c r="O3733" i="109"/>
  <c r="N1285" i="112"/>
  <c r="S4298" i="109"/>
  <c r="O1260" i="112"/>
  <c r="L132" i="110"/>
  <c r="W2570" i="109"/>
  <c r="T3476" i="109"/>
  <c r="K92" i="110"/>
  <c r="X1940" i="109"/>
  <c r="P2328" i="112"/>
  <c r="P3572" i="109"/>
  <c r="W1949" i="109"/>
  <c r="P402" i="112"/>
  <c r="W1176" i="109"/>
  <c r="O1305" i="112"/>
  <c r="O175" i="109"/>
  <c r="Y4119" i="109"/>
  <c r="O1955" i="112"/>
  <c r="N784" i="112"/>
  <c r="U747" i="109"/>
  <c r="O2247" i="112"/>
  <c r="V3451" i="109"/>
  <c r="M19" i="113"/>
  <c r="R2254" i="109"/>
  <c r="O4288" i="109"/>
  <c r="Y145" i="109"/>
  <c r="T181" i="110"/>
  <c r="R4101" i="109"/>
  <c r="T4201" i="109"/>
  <c r="X2616" i="109"/>
  <c r="U41" i="110"/>
  <c r="V2820" i="109"/>
  <c r="Y3318" i="109"/>
  <c r="N300" i="112"/>
  <c r="Z3994" i="109"/>
  <c r="P1907" i="112"/>
  <c r="X3310" i="109"/>
  <c r="U75" i="110"/>
  <c r="N1602" i="109"/>
  <c r="N702" i="112"/>
  <c r="U3825" i="109"/>
  <c r="Q1521" i="112"/>
  <c r="Q163" i="112"/>
  <c r="M134" i="113"/>
  <c r="O3339" i="109"/>
  <c r="M16" i="110"/>
  <c r="U2713" i="109"/>
  <c r="R4032" i="109"/>
  <c r="R4019" i="109"/>
  <c r="T3371" i="109"/>
  <c r="Q2610" i="109"/>
  <c r="U4108" i="109"/>
  <c r="O347" i="112"/>
  <c r="S4111" i="109"/>
  <c r="U3653" i="109"/>
  <c r="Q870" i="112"/>
  <c r="K81" i="110"/>
  <c r="W3821" i="109"/>
  <c r="J69" i="110"/>
  <c r="V133" i="109"/>
  <c r="Q3357" i="109"/>
  <c r="W3574" i="109"/>
  <c r="P2538" i="112"/>
  <c r="N2401" i="112"/>
  <c r="N1839" i="109"/>
  <c r="Q3491" i="109"/>
  <c r="W3111" i="109"/>
  <c r="S35" i="110"/>
  <c r="Z4014" i="109"/>
  <c r="P2276" i="109"/>
  <c r="N1934" i="112"/>
  <c r="Q580" i="112"/>
  <c r="W244" i="109"/>
  <c r="P1499" i="112"/>
  <c r="Q3921" i="109"/>
  <c r="S3709" i="109"/>
  <c r="P4028" i="109"/>
  <c r="R1811" i="112"/>
  <c r="T233" i="109"/>
  <c r="S3797" i="109"/>
  <c r="O4104" i="109"/>
  <c r="K164" i="113"/>
  <c r="O4035" i="109"/>
  <c r="N74" i="112"/>
  <c r="X2571" i="109"/>
  <c r="S1153" i="109"/>
  <c r="U146" i="110"/>
  <c r="R886" i="112"/>
  <c r="N2687" i="112"/>
  <c r="Q1502" i="109"/>
  <c r="N639" i="112"/>
  <c r="N264" i="112"/>
  <c r="R275" i="109"/>
  <c r="O1162" i="109"/>
  <c r="Y1118" i="109"/>
  <c r="S4215" i="109"/>
  <c r="V2958" i="109"/>
  <c r="R1114" i="112"/>
  <c r="Q1020" i="112"/>
  <c r="X923" i="109"/>
  <c r="Q1442" i="112"/>
  <c r="N151" i="110"/>
  <c r="N829" i="112"/>
  <c r="S3721" i="109"/>
  <c r="U3532" i="109"/>
  <c r="S2645" i="109"/>
  <c r="N1972" i="112"/>
  <c r="U2038" i="109"/>
  <c r="V449" i="109"/>
  <c r="V3892" i="109"/>
  <c r="Q1197" i="112"/>
  <c r="S3574" i="109"/>
  <c r="W3892" i="109"/>
  <c r="Q814" i="112"/>
  <c r="P428" i="109"/>
  <c r="W3933" i="109"/>
  <c r="N2552" i="112"/>
  <c r="O4023" i="109"/>
  <c r="O2968" i="109"/>
  <c r="O4048" i="109"/>
  <c r="U438" i="109"/>
  <c r="U139" i="110"/>
  <c r="V3425" i="109"/>
  <c r="N1411" i="112"/>
  <c r="O117" i="110"/>
  <c r="N4051" i="109"/>
  <c r="U3072" i="109"/>
  <c r="Q1417" i="112"/>
  <c r="U3158" i="109"/>
  <c r="U3136" i="109"/>
  <c r="T994" i="109"/>
  <c r="Q2390" i="112"/>
  <c r="Q1083" i="112"/>
  <c r="P1844" i="109"/>
  <c r="S436" i="109"/>
  <c r="O1673" i="112"/>
  <c r="N3932" i="109"/>
  <c r="Y1014" i="109"/>
  <c r="N280" i="112"/>
  <c r="T4086" i="109"/>
  <c r="O1551" i="112"/>
  <c r="X3533" i="109"/>
  <c r="U944" i="109"/>
  <c r="P2360" i="112"/>
  <c r="W4025" i="109"/>
  <c r="X2076" i="109"/>
  <c r="P1430" i="112"/>
  <c r="P1138" i="109"/>
  <c r="S982" i="109"/>
  <c r="W2377" i="109"/>
  <c r="T2345" i="109"/>
  <c r="N1423" i="112"/>
  <c r="N1253" i="112"/>
  <c r="P1680" i="112"/>
  <c r="P2378" i="112"/>
  <c r="N149" i="110"/>
  <c r="U2404" i="109"/>
  <c r="Y3206" i="109"/>
  <c r="N2171" i="112"/>
  <c r="P899" i="109"/>
  <c r="S4030" i="109"/>
  <c r="N3021" i="109"/>
  <c r="O2418" i="112"/>
  <c r="T1670" i="109"/>
  <c r="O23" i="109"/>
  <c r="N1027" i="112"/>
  <c r="Q1894" i="112"/>
  <c r="N299" i="112"/>
  <c r="O3882" i="109"/>
  <c r="X3155" i="109"/>
  <c r="O273" i="112"/>
  <c r="Q1031" i="112"/>
  <c r="P58" i="110"/>
  <c r="N2469" i="112"/>
  <c r="Q16" i="112"/>
  <c r="U3807" i="109"/>
  <c r="S33" i="110"/>
  <c r="S3466" i="109"/>
  <c r="Y436" i="109"/>
  <c r="N107" i="110"/>
  <c r="S4025" i="109"/>
  <c r="Q771" i="112"/>
  <c r="R3940" i="109"/>
  <c r="R3" i="110"/>
  <c r="T77" i="110"/>
  <c r="W3210" i="109"/>
  <c r="U4181" i="109"/>
  <c r="N1194" i="112"/>
  <c r="P2110" i="112"/>
  <c r="V2991" i="109"/>
  <c r="N1773" i="112"/>
  <c r="Q2008" i="109"/>
  <c r="O2597" i="112"/>
  <c r="Q988" i="112"/>
  <c r="Q2586" i="109"/>
  <c r="W3845" i="109"/>
  <c r="Y3436" i="109"/>
  <c r="O404" i="112"/>
  <c r="O1235" i="112"/>
  <c r="P2710" i="112"/>
  <c r="P944" i="112"/>
  <c r="Q2833" i="109"/>
  <c r="O2469" i="112"/>
  <c r="Q57" i="112"/>
  <c r="L12" i="110"/>
  <c r="P160" i="110"/>
  <c r="N2802" i="109"/>
  <c r="N3025" i="109"/>
  <c r="R418" i="109"/>
  <c r="P3495" i="109"/>
  <c r="P159" i="110"/>
  <c r="O599" i="109"/>
  <c r="P176" i="110"/>
  <c r="R905" i="109"/>
  <c r="Q1871" i="112"/>
  <c r="W1225" i="109"/>
  <c r="K148" i="113"/>
  <c r="P1486" i="112"/>
  <c r="Q2088" i="112"/>
  <c r="N1977" i="109"/>
  <c r="Q1479" i="112"/>
  <c r="O865" i="112"/>
  <c r="T4234" i="109"/>
  <c r="P2238" i="112"/>
  <c r="N3552" i="109"/>
  <c r="O2220" i="112"/>
  <c r="V1181" i="109"/>
  <c r="O2360" i="112"/>
  <c r="Q3485" i="109"/>
  <c r="V2932" i="109"/>
  <c r="O2329" i="112"/>
  <c r="O378" i="109"/>
  <c r="P43" i="112"/>
  <c r="Q1861" i="109"/>
  <c r="V3737" i="109"/>
  <c r="W3733" i="109"/>
  <c r="P1737" i="112"/>
  <c r="Y1964" i="109"/>
  <c r="P128" i="110"/>
  <c r="N2212" i="109"/>
  <c r="P3684" i="109"/>
  <c r="T3740" i="109"/>
  <c r="O1297" i="112"/>
  <c r="U3784" i="109"/>
  <c r="R892" i="112"/>
  <c r="Q1034" i="112"/>
  <c r="U2317" i="109"/>
  <c r="O956" i="112"/>
  <c r="T3911" i="109"/>
  <c r="N1876" i="112"/>
  <c r="O3820" i="109"/>
  <c r="P513" i="112"/>
  <c r="L148" i="113"/>
  <c r="M121" i="113"/>
  <c r="N1196" i="112"/>
  <c r="O1241" i="112"/>
  <c r="L84" i="110"/>
  <c r="Q2197" i="112"/>
  <c r="Q2643" i="112"/>
  <c r="Q2452" i="112"/>
  <c r="O1490" i="112"/>
  <c r="T2216" i="109"/>
  <c r="V4283" i="109"/>
  <c r="N1251" i="112"/>
  <c r="R2626" i="109"/>
  <c r="P84" i="110"/>
  <c r="T1977" i="109"/>
  <c r="T3074" i="109"/>
  <c r="X2207" i="109"/>
  <c r="N4272" i="109"/>
  <c r="M157" i="113"/>
  <c r="O142" i="109"/>
  <c r="S2768" i="109"/>
  <c r="Q719" i="112"/>
  <c r="Q1224" i="112"/>
  <c r="N4114" i="109"/>
  <c r="P1974" i="112"/>
  <c r="Q634" i="112"/>
  <c r="J174" i="113"/>
  <c r="U2033" i="109"/>
  <c r="W3554" i="109"/>
  <c r="N2202" i="112"/>
  <c r="Q2644" i="109"/>
  <c r="Q1193" i="112"/>
  <c r="P2342" i="112"/>
  <c r="W1247" i="109"/>
  <c r="P53" i="109"/>
  <c r="N1904" i="112"/>
  <c r="O137" i="110"/>
  <c r="N1627" i="112"/>
  <c r="O136" i="112"/>
  <c r="M122" i="113"/>
  <c r="U3423" i="109"/>
  <c r="Q598" i="112"/>
  <c r="Y2314" i="109"/>
  <c r="R2033" i="112"/>
  <c r="P1078" i="112"/>
  <c r="O1937" i="112"/>
  <c r="O2951" i="109"/>
  <c r="N1222" i="112"/>
  <c r="N1933" i="109"/>
  <c r="P60" i="109"/>
  <c r="T2841" i="109"/>
  <c r="S108" i="110"/>
  <c r="U4159" i="109"/>
  <c r="Y2972" i="109"/>
  <c r="N587" i="112"/>
  <c r="Y3303" i="109"/>
  <c r="O270" i="112"/>
  <c r="S4211" i="109"/>
  <c r="R228" i="112"/>
  <c r="Y2836" i="109"/>
  <c r="Q1392" i="112"/>
  <c r="X4226" i="109"/>
  <c r="T387" i="109"/>
  <c r="V4295" i="109"/>
  <c r="V3843" i="109"/>
  <c r="K50" i="113"/>
  <c r="Y3165" i="109"/>
  <c r="R1549" i="109"/>
  <c r="O3200" i="109"/>
  <c r="Y841" i="109"/>
  <c r="T3564" i="109"/>
  <c r="X3907" i="109"/>
  <c r="R2487" i="112"/>
  <c r="Q2656" i="112"/>
  <c r="O2536" i="112"/>
  <c r="X2308" i="109"/>
  <c r="Q49" i="110"/>
  <c r="S3015" i="109"/>
  <c r="P25" i="112"/>
  <c r="O2652" i="112"/>
  <c r="X4083" i="109"/>
  <c r="O645" i="112"/>
  <c r="R888" i="112"/>
  <c r="T2417" i="109"/>
  <c r="O1879" i="112"/>
  <c r="U58" i="110"/>
  <c r="N1086" i="112"/>
  <c r="X4030" i="109"/>
  <c r="T1863" i="109"/>
  <c r="N1478" i="112"/>
  <c r="R3761" i="109"/>
  <c r="L71" i="113"/>
  <c r="Y4181" i="109"/>
  <c r="X1730" i="109"/>
  <c r="X2625" i="109"/>
  <c r="R3558" i="109"/>
  <c r="N4289" i="109"/>
  <c r="Q128" i="110"/>
  <c r="O3391" i="109"/>
  <c r="P2731" i="109"/>
  <c r="N1906" i="112"/>
  <c r="N1534" i="112"/>
  <c r="R1100" i="109"/>
  <c r="P1296" i="112"/>
  <c r="Q3403" i="109"/>
  <c r="P2266" i="109"/>
  <c r="R2509" i="112"/>
  <c r="S2675" i="109"/>
  <c r="U178" i="110"/>
  <c r="P2634" i="112"/>
  <c r="O972" i="112"/>
  <c r="P2330" i="109"/>
  <c r="V3911" i="109"/>
  <c r="T4127" i="109"/>
  <c r="R2371" i="109"/>
  <c r="O4138" i="109"/>
  <c r="U3143" i="109"/>
  <c r="R4114" i="109"/>
  <c r="Q1534" i="112"/>
  <c r="P2706" i="112"/>
  <c r="R3163" i="109"/>
  <c r="X34" i="109"/>
  <c r="Q2704" i="112"/>
  <c r="P1766" i="112"/>
  <c r="O1495" i="112"/>
  <c r="P2401" i="112"/>
  <c r="R734" i="109"/>
  <c r="L87" i="110"/>
  <c r="X613" i="109"/>
  <c r="L81" i="110"/>
  <c r="O1302" i="109"/>
  <c r="O121" i="112"/>
  <c r="U4156" i="109"/>
  <c r="R2822" i="109"/>
  <c r="S3449" i="109"/>
  <c r="S2116" i="109"/>
  <c r="U3331" i="109"/>
  <c r="Z2497" i="109"/>
  <c r="Q81" i="110"/>
  <c r="Y3370" i="109"/>
  <c r="N2096" i="112"/>
  <c r="X3659" i="109"/>
  <c r="V3889" i="109"/>
  <c r="O778" i="112"/>
  <c r="K11" i="113"/>
  <c r="X3130" i="109"/>
  <c r="Q1221" i="109"/>
  <c r="P1163" i="112"/>
  <c r="W2818" i="109"/>
  <c r="T581" i="109"/>
  <c r="V3379" i="109"/>
  <c r="W3297" i="109"/>
  <c r="R3552" i="109"/>
  <c r="O1041" i="112"/>
  <c r="P4307" i="109"/>
  <c r="Q1325" i="112"/>
  <c r="O466" i="112"/>
  <c r="R3529" i="109"/>
  <c r="Q2657" i="109"/>
  <c r="N2245" i="112"/>
  <c r="N1775" i="112"/>
  <c r="X2748" i="109"/>
  <c r="Q1612" i="109"/>
  <c r="O2643" i="112"/>
  <c r="W3934" i="109"/>
  <c r="K96" i="110"/>
  <c r="W3943" i="109"/>
  <c r="N2922" i="109"/>
  <c r="O175" i="112"/>
  <c r="P1754" i="112"/>
  <c r="O2222" i="112"/>
  <c r="L163" i="113"/>
  <c r="N191" i="109"/>
  <c r="O3124" i="109"/>
  <c r="O373" i="112"/>
  <c r="O1430" i="112"/>
  <c r="P4077" i="109"/>
  <c r="O879" i="109"/>
  <c r="S2562" i="109"/>
  <c r="V3111" i="109"/>
  <c r="O1711" i="112"/>
  <c r="Q1904" i="112"/>
  <c r="O2305" i="112"/>
  <c r="S2096" i="109"/>
  <c r="O1935" i="112"/>
  <c r="N1667" i="112"/>
  <c r="X2307" i="109"/>
  <c r="P2429" i="112"/>
  <c r="P1777" i="112"/>
  <c r="L145" i="113"/>
  <c r="Y3097" i="109"/>
  <c r="R435" i="109"/>
  <c r="Q3426" i="109"/>
  <c r="Q234" i="112"/>
  <c r="W649" i="109"/>
  <c r="T474" i="109"/>
  <c r="W643" i="109"/>
  <c r="Z1451" i="109"/>
  <c r="S4185" i="109"/>
  <c r="X3934" i="109"/>
  <c r="W3022" i="109"/>
  <c r="P1905" i="112"/>
  <c r="R3415" i="109"/>
  <c r="V4265" i="109"/>
  <c r="O1940" i="112"/>
  <c r="O1284" i="112"/>
  <c r="Y3485" i="109"/>
  <c r="V4065" i="109"/>
  <c r="O1413" i="112"/>
  <c r="P768" i="112"/>
  <c r="S2821" i="109"/>
  <c r="U4029" i="109"/>
  <c r="R2502" i="112"/>
  <c r="T394" i="109"/>
  <c r="Q1713" i="112"/>
  <c r="P1328" i="112"/>
  <c r="O3800" i="109"/>
  <c r="X2985" i="109"/>
  <c r="O704" i="112"/>
  <c r="Q2640" i="112"/>
  <c r="P1209" i="112"/>
  <c r="O2554" i="112"/>
  <c r="P2327" i="112"/>
  <c r="P4161" i="109"/>
  <c r="P1920" i="112"/>
  <c r="R1342" i="112"/>
  <c r="Z4366" i="109"/>
  <c r="V3318" i="109"/>
  <c r="S3853" i="109"/>
  <c r="X4161" i="109"/>
  <c r="Q2126" i="112"/>
  <c r="P3288" i="109"/>
  <c r="X2088" i="109"/>
  <c r="Q1673" i="109"/>
  <c r="N2394" i="112"/>
  <c r="Q2083" i="112"/>
  <c r="M174" i="113"/>
  <c r="U1970" i="109"/>
  <c r="Q138" i="110"/>
  <c r="Q570" i="112"/>
  <c r="R4201" i="109"/>
  <c r="X3454" i="109"/>
  <c r="P2334" i="109"/>
  <c r="Q1644" i="112"/>
  <c r="P771" i="112"/>
  <c r="V1468" i="109"/>
  <c r="Q2139" i="112"/>
  <c r="U4085" i="109"/>
  <c r="W4293" i="109"/>
  <c r="P1040" i="112"/>
  <c r="Q246" i="112"/>
  <c r="W3204" i="109"/>
  <c r="O4053" i="109"/>
  <c r="T2098" i="109"/>
  <c r="W3734" i="109"/>
  <c r="S2956" i="109"/>
  <c r="T3010" i="109"/>
  <c r="O3463" i="109"/>
  <c r="P2549" i="112"/>
  <c r="R1007" i="109"/>
  <c r="N4282" i="109"/>
  <c r="R146" i="110"/>
  <c r="T2711" i="109"/>
  <c r="O837" i="112"/>
  <c r="Q1466" i="109"/>
  <c r="X2783" i="109"/>
  <c r="S1487" i="109"/>
  <c r="P775" i="112"/>
  <c r="V3912" i="109"/>
  <c r="P404" i="109"/>
  <c r="Q1287" i="112"/>
  <c r="Q3110" i="109"/>
  <c r="Q1194" i="109"/>
  <c r="Z4006" i="109"/>
  <c r="U50" i="110"/>
  <c r="O773" i="112"/>
  <c r="P2322" i="112"/>
  <c r="R972" i="109"/>
  <c r="U1671" i="109"/>
  <c r="Y428" i="109"/>
  <c r="Q1731" i="112"/>
  <c r="K98" i="110"/>
  <c r="O1781" i="112"/>
  <c r="W3752" i="109"/>
  <c r="S3655" i="109"/>
  <c r="P2462" i="112"/>
  <c r="S2775" i="109"/>
  <c r="N1402" i="112"/>
  <c r="N2717" i="109"/>
  <c r="V2255" i="109"/>
  <c r="Q175" i="112"/>
  <c r="S2684" i="109"/>
  <c r="U2820" i="109"/>
  <c r="O1050" i="112"/>
  <c r="T375" i="109"/>
  <c r="R2508" i="112"/>
  <c r="X51" i="109"/>
  <c r="N245" i="109"/>
  <c r="S3533" i="109"/>
  <c r="P209" i="109"/>
  <c r="X949" i="109"/>
  <c r="Q3200" i="109"/>
  <c r="R30" i="110"/>
  <c r="V4165" i="109"/>
  <c r="M178" i="113"/>
  <c r="N1684" i="109"/>
  <c r="R1350" i="112"/>
  <c r="O4281" i="109"/>
  <c r="N1703" i="112"/>
  <c r="O151" i="112"/>
  <c r="S3670" i="109"/>
  <c r="Y1191" i="109"/>
  <c r="W4139" i="109"/>
  <c r="Q2990" i="109"/>
  <c r="P1421" i="112"/>
  <c r="X2206" i="109"/>
  <c r="Q1932" i="112"/>
  <c r="W4226" i="109"/>
  <c r="R1363" i="112"/>
  <c r="P2339" i="112"/>
  <c r="R3022" i="109"/>
  <c r="Q2460" i="112"/>
  <c r="S26" i="109"/>
  <c r="W1640" i="109"/>
  <c r="X3082" i="109"/>
  <c r="N3864" i="109"/>
  <c r="J177" i="113"/>
  <c r="K109" i="113"/>
  <c r="V1116" i="109"/>
  <c r="R3884" i="109"/>
  <c r="U823" i="109"/>
  <c r="L177" i="113"/>
  <c r="N372" i="112"/>
  <c r="S4282" i="109"/>
  <c r="O2281" i="109"/>
  <c r="S2672" i="109"/>
  <c r="V200" i="109"/>
  <c r="Q1720" i="112"/>
  <c r="Q569" i="112"/>
  <c r="O1687" i="109"/>
  <c r="R2069" i="112"/>
  <c r="S153" i="110"/>
  <c r="N516" i="112"/>
  <c r="T3319" i="109"/>
  <c r="X4262" i="109"/>
  <c r="P2088" i="112"/>
  <c r="S2059" i="109"/>
  <c r="R440" i="109"/>
  <c r="N17" i="112"/>
  <c r="U4020" i="109"/>
  <c r="Q2762" i="109"/>
  <c r="N3086" i="109"/>
  <c r="S1387" i="109"/>
  <c r="V2401" i="109"/>
  <c r="Q965" i="112"/>
  <c r="X3833" i="109"/>
  <c r="R800" i="109"/>
  <c r="V2038" i="109"/>
  <c r="R1118" i="109"/>
  <c r="N2119" i="112"/>
  <c r="Y4028" i="109"/>
  <c r="N3144" i="109"/>
  <c r="Q3504" i="109"/>
  <c r="U1656" i="109"/>
  <c r="O2115" i="112"/>
  <c r="Q934" i="109"/>
  <c r="S3360" i="109"/>
  <c r="M17" i="110"/>
  <c r="W1508" i="109"/>
  <c r="O2433" i="112"/>
  <c r="S1955" i="109"/>
  <c r="N3085" i="109"/>
  <c r="P3814" i="109"/>
  <c r="N540" i="112"/>
  <c r="Q601" i="112"/>
  <c r="Q2145" i="112"/>
  <c r="R3897" i="109"/>
  <c r="T3927" i="109"/>
  <c r="X2759" i="109"/>
  <c r="P100" i="110"/>
  <c r="R2802" i="109"/>
  <c r="T120" i="110"/>
  <c r="P3362" i="109"/>
  <c r="N462" i="112"/>
  <c r="O527" i="112"/>
  <c r="P583" i="112"/>
  <c r="V4157" i="109"/>
  <c r="N2191" i="112"/>
  <c r="Q1636" i="112"/>
  <c r="S2990" i="109"/>
  <c r="R3746" i="109"/>
  <c r="K54" i="110"/>
  <c r="P2620" i="109"/>
  <c r="O2135" i="112"/>
  <c r="W2643" i="109"/>
  <c r="P1982" i="112"/>
  <c r="P1501" i="109"/>
  <c r="O2594" i="112"/>
  <c r="P2114" i="109"/>
  <c r="N1239" i="109"/>
  <c r="O545" i="112"/>
  <c r="T2800" i="109"/>
  <c r="S1915" i="109"/>
  <c r="X2337" i="109"/>
  <c r="P1262" i="112"/>
  <c r="M47" i="113"/>
  <c r="V2680" i="109"/>
  <c r="N48" i="110"/>
  <c r="P414" i="109"/>
  <c r="M9" i="113"/>
  <c r="N102" i="110"/>
  <c r="P2648" i="112"/>
  <c r="P3782" i="109"/>
  <c r="O3349" i="109"/>
  <c r="P2571" i="109"/>
  <c r="O4081" i="109"/>
  <c r="V3054" i="109"/>
  <c r="N2287" i="109"/>
  <c r="O2564" i="112"/>
  <c r="O871" i="112"/>
  <c r="Q2198" i="112"/>
  <c r="N846" i="112"/>
  <c r="N1105" i="112"/>
  <c r="Y1902" i="109"/>
  <c r="Q110" i="112"/>
  <c r="Y3919" i="109"/>
  <c r="N1254" i="112"/>
  <c r="T111" i="110"/>
  <c r="O1667" i="112"/>
  <c r="Q184" i="112"/>
  <c r="K107" i="110"/>
  <c r="Q2380" i="112"/>
  <c r="O1890" i="109"/>
  <c r="Z294" i="109"/>
  <c r="W2405" i="109"/>
  <c r="T3488" i="109"/>
  <c r="Z348" i="109"/>
  <c r="R1119" i="112"/>
  <c r="W2615" i="109"/>
  <c r="Q3512" i="109"/>
  <c r="P1156" i="109"/>
  <c r="O2826" i="109"/>
  <c r="K122" i="113"/>
  <c r="O3072" i="109"/>
  <c r="S3809" i="109"/>
  <c r="R3876" i="109"/>
  <c r="P1776" i="112"/>
  <c r="N1711" i="112"/>
  <c r="P1693" i="112"/>
  <c r="N1528" i="109"/>
  <c r="O2023" i="112"/>
  <c r="N4072" i="109"/>
  <c r="W4214" i="109"/>
  <c r="V609" i="109"/>
  <c r="S873" i="109"/>
  <c r="P3734" i="109"/>
  <c r="T3914" i="109"/>
  <c r="N471" i="112"/>
  <c r="U3189" i="109"/>
  <c r="R2296" i="112"/>
  <c r="S1354" i="109"/>
  <c r="N1944" i="112"/>
  <c r="P1532" i="112"/>
  <c r="T4155" i="109"/>
  <c r="V4144" i="109"/>
  <c r="O1192" i="112"/>
  <c r="S3871" i="109"/>
  <c r="S48" i="110"/>
  <c r="P2354" i="112"/>
  <c r="M13" i="110"/>
  <c r="N778" i="112"/>
  <c r="O741" i="109"/>
  <c r="N1475" i="109"/>
  <c r="T1193" i="109"/>
  <c r="R2292" i="112"/>
  <c r="Q539" i="112"/>
  <c r="P412" i="109"/>
  <c r="P1235" i="112"/>
  <c r="N485" i="112"/>
  <c r="Y3163" i="109"/>
  <c r="X4086" i="109"/>
  <c r="O167" i="110"/>
  <c r="N4144" i="109"/>
  <c r="N279" i="109"/>
  <c r="M91" i="110"/>
  <c r="N2591" i="112"/>
  <c r="S2983" i="109"/>
  <c r="W2417" i="109"/>
  <c r="R4298" i="109"/>
  <c r="S3540" i="109"/>
  <c r="W1115" i="109"/>
  <c r="Y2598" i="109"/>
  <c r="P22" i="110"/>
  <c r="S986" i="109"/>
  <c r="K167" i="110"/>
  <c r="P1941" i="112"/>
  <c r="U117" i="109"/>
  <c r="O971" i="112"/>
  <c r="W4230" i="109"/>
  <c r="T1627" i="109"/>
  <c r="T2785" i="109"/>
  <c r="N134" i="112"/>
  <c r="T2932" i="109"/>
  <c r="Y1572" i="109"/>
  <c r="S3084" i="109"/>
  <c r="P1942" i="112"/>
  <c r="P2402" i="112"/>
  <c r="W4070" i="109"/>
  <c r="S1235" i="109"/>
  <c r="W3559" i="109"/>
  <c r="P2476" i="109"/>
  <c r="U3371" i="109"/>
  <c r="V4249" i="109"/>
  <c r="O1888" i="112"/>
  <c r="X2598" i="109"/>
  <c r="P4205" i="109"/>
  <c r="V2656" i="109"/>
  <c r="R1369" i="112"/>
  <c r="R4178" i="109"/>
  <c r="X1341" i="109"/>
  <c r="V3329" i="109"/>
  <c r="S2070" i="109"/>
  <c r="Q1644" i="109"/>
  <c r="X4142" i="109"/>
  <c r="X1475" i="109"/>
  <c r="S3653" i="109"/>
  <c r="O2166" i="112"/>
  <c r="Q607" i="112"/>
  <c r="O385" i="109"/>
  <c r="U3461" i="109"/>
  <c r="V4237" i="109"/>
  <c r="R1571" i="112"/>
  <c r="Q3311" i="109"/>
  <c r="O4125" i="109"/>
  <c r="V3724" i="109"/>
  <c r="P2569" i="112"/>
  <c r="N1392" i="112"/>
  <c r="O1209" i="112"/>
  <c r="Y1988" i="109"/>
  <c r="M69" i="113"/>
  <c r="Q1891" i="112"/>
  <c r="X1675" i="109"/>
  <c r="O2771" i="109"/>
  <c r="V1845" i="109"/>
  <c r="W872" i="109"/>
  <c r="O1891" i="112"/>
  <c r="O1154" i="112"/>
  <c r="P1958" i="112"/>
  <c r="O608" i="112"/>
  <c r="P162" i="110"/>
  <c r="V3812" i="109"/>
  <c r="P725" i="112"/>
  <c r="Y1472" i="109"/>
  <c r="X3177" i="109"/>
  <c r="Y607" i="109"/>
  <c r="W499" i="109"/>
  <c r="M60" i="113"/>
  <c r="Y849" i="109"/>
  <c r="P2456" i="109"/>
  <c r="R3911" i="109"/>
  <c r="V428" i="109"/>
  <c r="R3742" i="109"/>
  <c r="N964" i="109"/>
  <c r="Y968" i="109"/>
  <c r="O143" i="112"/>
  <c r="W3371" i="109"/>
  <c r="T2295" i="109"/>
  <c r="P2659" i="112"/>
  <c r="N3462" i="109"/>
  <c r="W3491" i="109"/>
  <c r="N3511" i="109"/>
  <c r="P542" i="109"/>
  <c r="Z1809" i="109"/>
  <c r="T145" i="109"/>
  <c r="S2072" i="109"/>
  <c r="V3443" i="109"/>
  <c r="P53" i="112"/>
  <c r="V3767" i="109"/>
  <c r="P462" i="109"/>
  <c r="X3368" i="109"/>
  <c r="O1912" i="109"/>
  <c r="V4083" i="109"/>
  <c r="S4140" i="109"/>
  <c r="S2296" i="109"/>
  <c r="S524" i="109"/>
  <c r="O169" i="112"/>
  <c r="V33" i="109"/>
  <c r="N3028" i="109"/>
  <c r="V3118" i="109"/>
  <c r="Y1246" i="109"/>
  <c r="P1982" i="109"/>
  <c r="X2476" i="109"/>
  <c r="Q586" i="112"/>
  <c r="X1735" i="109"/>
  <c r="Y4284" i="109"/>
  <c r="O503" i="109"/>
  <c r="T126" i="110"/>
  <c r="R656" i="112"/>
  <c r="Q878" i="109"/>
  <c r="Q240" i="112"/>
  <c r="Q3384" i="109"/>
  <c r="P1758" i="112"/>
  <c r="M130" i="113"/>
  <c r="O1644" i="112"/>
  <c r="V4055" i="109"/>
  <c r="N138" i="109"/>
  <c r="P1175" i="112"/>
  <c r="T64" i="110"/>
  <c r="P253" i="112"/>
  <c r="Y826" i="109"/>
  <c r="O3131" i="109"/>
  <c r="V3496" i="109"/>
  <c r="Y2727" i="109"/>
  <c r="P1648" i="112"/>
  <c r="V762" i="109"/>
  <c r="S1918" i="109"/>
  <c r="Q1543" i="109"/>
  <c r="W139" i="109"/>
  <c r="N1698" i="112"/>
  <c r="Q2024" i="112"/>
  <c r="U13" i="110"/>
  <c r="M97" i="110"/>
  <c r="U3354" i="109"/>
  <c r="Q2630" i="112"/>
  <c r="W3020" i="109"/>
  <c r="V2258" i="109"/>
  <c r="S25" i="109"/>
  <c r="V3731" i="109"/>
  <c r="Q1125" i="109"/>
  <c r="P2924" i="109"/>
  <c r="Q2706" i="109"/>
  <c r="U2583" i="109"/>
  <c r="P2946" i="109"/>
  <c r="Y1541" i="109"/>
  <c r="N2239" i="112"/>
  <c r="V1256" i="109"/>
  <c r="N1919" i="112"/>
  <c r="Q3203" i="109"/>
  <c r="U3697" i="109"/>
  <c r="U2936" i="109"/>
  <c r="O619" i="109"/>
  <c r="Q1296" i="112"/>
  <c r="N2175" i="112"/>
  <c r="R3943" i="109"/>
  <c r="Q2344" i="109"/>
  <c r="S3734" i="109"/>
  <c r="Y2091" i="109"/>
  <c r="J145" i="110"/>
  <c r="U142" i="110"/>
  <c r="N1878" i="112"/>
  <c r="Q2001" i="109"/>
  <c r="N2694" i="112"/>
  <c r="P3730" i="109"/>
  <c r="Q3875" i="109"/>
  <c r="P2786" i="109"/>
  <c r="N2073" i="112"/>
  <c r="R32" i="110"/>
  <c r="Q631" i="112"/>
  <c r="N2145" i="112"/>
  <c r="X1854" i="109"/>
  <c r="V752" i="109"/>
  <c r="O1064" i="112"/>
  <c r="T3557" i="109"/>
  <c r="Q522" i="109"/>
  <c r="N2572" i="112"/>
  <c r="P1091" i="112"/>
  <c r="Q136" i="110"/>
  <c r="Y2940" i="109"/>
  <c r="R903" i="112"/>
  <c r="N1890" i="112"/>
  <c r="M24" i="113"/>
  <c r="Y3761" i="109"/>
  <c r="O3182" i="109"/>
  <c r="Q2208" i="112"/>
  <c r="T4219" i="109"/>
  <c r="N1704" i="112"/>
  <c r="P338" i="112"/>
  <c r="W3713" i="109"/>
  <c r="R4074" i="109"/>
  <c r="R3935" i="109"/>
  <c r="O368" i="112"/>
  <c r="O842" i="109"/>
  <c r="T1914" i="109"/>
  <c r="Y2353" i="109"/>
  <c r="Q2997" i="109"/>
  <c r="U923" i="109"/>
  <c r="Y3211" i="109"/>
  <c r="O3030" i="109"/>
  <c r="U2454" i="109"/>
  <c r="T2636" i="109"/>
  <c r="W432" i="109"/>
  <c r="V3375" i="109"/>
  <c r="R3791" i="109"/>
  <c r="P4198" i="109"/>
  <c r="X4062" i="109"/>
  <c r="N373" i="112"/>
  <c r="S244" i="109"/>
  <c r="O3798" i="109"/>
  <c r="N71" i="112"/>
  <c r="T939" i="109"/>
  <c r="N4192" i="109"/>
  <c r="Y81" i="109"/>
  <c r="O1513" i="112"/>
  <c r="N2639" i="112"/>
  <c r="U422" i="109"/>
  <c r="S1837" i="109"/>
  <c r="O3180" i="109"/>
  <c r="O581" i="109"/>
  <c r="P2604" i="112"/>
  <c r="P1498" i="112"/>
  <c r="L124" i="110"/>
  <c r="V254" i="109"/>
  <c r="V1887" i="109"/>
  <c r="W128" i="109"/>
  <c r="S1590" i="109"/>
  <c r="N640" i="112"/>
  <c r="Y3066" i="109"/>
  <c r="P1427" i="112"/>
  <c r="Y2978" i="109"/>
  <c r="N3301" i="109"/>
  <c r="Y4186" i="109"/>
  <c r="O521" i="112"/>
  <c r="V3385" i="109"/>
  <c r="T3801" i="109"/>
  <c r="N773" i="112"/>
  <c r="S2281" i="109"/>
  <c r="S3483" i="109"/>
  <c r="W2661" i="109"/>
  <c r="P832" i="112"/>
  <c r="Q3818" i="109"/>
  <c r="Y3789" i="109"/>
  <c r="R122" i="109"/>
  <c r="O1655" i="109"/>
  <c r="S1711" i="109"/>
  <c r="N866" i="112"/>
  <c r="T2413" i="109"/>
  <c r="Q2555" i="112"/>
  <c r="V4019" i="109"/>
  <c r="P1644" i="112"/>
  <c r="P1869" i="112"/>
  <c r="U1464" i="109"/>
  <c r="V1147" i="109"/>
  <c r="P562" i="109"/>
  <c r="Q1922" i="112"/>
  <c r="R3288" i="109"/>
  <c r="X3447" i="109"/>
  <c r="P1160" i="112"/>
  <c r="W3557" i="109"/>
  <c r="N2468" i="112"/>
  <c r="P1400" i="112"/>
  <c r="K131" i="110"/>
  <c r="V2327" i="109"/>
  <c r="J77" i="110"/>
  <c r="X3853" i="109"/>
  <c r="M146" i="113"/>
  <c r="O1681" i="112"/>
  <c r="P1734" i="109"/>
  <c r="O64" i="110"/>
  <c r="X1110" i="109"/>
  <c r="Q3882" i="109"/>
  <c r="N396" i="109"/>
  <c r="W45" i="109"/>
  <c r="O3287" i="109"/>
  <c r="O2079" i="109"/>
  <c r="X4300" i="109"/>
  <c r="N309" i="112"/>
  <c r="W1615" i="109"/>
  <c r="P1912" i="112"/>
  <c r="P1453" i="112"/>
  <c r="N3193" i="109"/>
  <c r="N1394" i="112"/>
  <c r="P1157" i="112"/>
  <c r="Q382" i="109"/>
  <c r="J155" i="113"/>
  <c r="O1175" i="109"/>
  <c r="O853" i="112"/>
  <c r="R3406" i="109"/>
  <c r="N2192" i="112"/>
  <c r="R2415" i="109"/>
  <c r="N2011" i="109"/>
  <c r="P4172" i="109"/>
  <c r="U3496" i="109"/>
  <c r="R2739" i="109"/>
  <c r="U2811" i="109"/>
  <c r="Q641" i="112"/>
  <c r="N2424" i="112"/>
  <c r="Q24" i="110"/>
  <c r="N1018" i="112"/>
  <c r="O1627" i="112"/>
  <c r="O1760" i="112"/>
  <c r="N2049" i="109"/>
  <c r="T735" i="109"/>
  <c r="X274" i="109"/>
  <c r="W4174" i="109"/>
  <c r="P1961" i="112"/>
  <c r="Y2735" i="109"/>
  <c r="W2939" i="109"/>
  <c r="N1555" i="112"/>
  <c r="O110" i="112"/>
  <c r="K53" i="113"/>
  <c r="R155" i="110"/>
  <c r="O2672" i="112"/>
  <c r="Q1326" i="112"/>
  <c r="N836" i="112"/>
  <c r="O2390" i="112"/>
  <c r="N1950" i="112"/>
  <c r="P2251" i="109"/>
  <c r="R4030" i="109"/>
  <c r="R379" i="109"/>
  <c r="R175" i="110"/>
  <c r="P3557" i="109"/>
  <c r="O1228" i="112"/>
  <c r="O541" i="112"/>
  <c r="O279" i="112"/>
  <c r="U2701" i="109"/>
  <c r="V615" i="109"/>
  <c r="S856" i="109"/>
  <c r="R4182" i="109"/>
  <c r="Y2596" i="109"/>
  <c r="V2691" i="109"/>
  <c r="Q1885" i="112"/>
  <c r="W3763" i="109"/>
  <c r="N1224" i="112"/>
  <c r="R920" i="112"/>
  <c r="N582" i="112"/>
  <c r="Y1020" i="109"/>
  <c r="W3552" i="109"/>
  <c r="K157" i="113"/>
  <c r="S4295" i="109"/>
  <c r="R2263" i="112"/>
  <c r="Y3663" i="109"/>
  <c r="U3942" i="109"/>
  <c r="O3320" i="109"/>
  <c r="R2741" i="109"/>
  <c r="Y3000" i="109"/>
  <c r="R128" i="110"/>
  <c r="Y2193" i="109"/>
  <c r="R691" i="112"/>
  <c r="X1359" i="109"/>
  <c r="Y172" i="109"/>
  <c r="Q1919" i="112"/>
  <c r="Q2677" i="112"/>
  <c r="R975" i="109"/>
  <c r="Q133" i="110"/>
  <c r="O2311" i="109"/>
  <c r="T1143" i="109"/>
  <c r="R1856" i="109"/>
  <c r="X2634" i="109"/>
  <c r="P828" i="109"/>
  <c r="W3474" i="109"/>
  <c r="N732" i="112"/>
  <c r="Q4254" i="109"/>
  <c r="Z4374" i="109"/>
  <c r="K134" i="113"/>
  <c r="O4026" i="109"/>
  <c r="U1862" i="109"/>
  <c r="R420" i="112"/>
  <c r="P2670" i="112"/>
  <c r="N1249" i="109"/>
  <c r="P1584" i="109"/>
  <c r="N1334" i="109"/>
  <c r="P573" i="112"/>
  <c r="V1535" i="109"/>
  <c r="N3129" i="109"/>
  <c r="V3558" i="109"/>
  <c r="W1170" i="109"/>
  <c r="Q1986" i="112"/>
  <c r="O1266" i="112"/>
  <c r="N563" i="112"/>
  <c r="R1378" i="112"/>
  <c r="O2151" i="112"/>
  <c r="S1011" i="109"/>
  <c r="W2673" i="109"/>
  <c r="O3693" i="109"/>
  <c r="O2121" i="112"/>
  <c r="O1694" i="112"/>
  <c r="N4054" i="109"/>
  <c r="P3865" i="109"/>
  <c r="U3321" i="109"/>
  <c r="Q1449" i="112"/>
  <c r="L120" i="110"/>
  <c r="O1557" i="112"/>
  <c r="P1567" i="109"/>
  <c r="U2310" i="109"/>
  <c r="V3421" i="109"/>
  <c r="O132" i="112"/>
  <c r="V1846" i="109"/>
  <c r="O801" i="109"/>
  <c r="N2031" i="109"/>
  <c r="M15" i="110"/>
  <c r="V4109" i="109"/>
  <c r="P2351" i="112"/>
  <c r="N2665" i="109"/>
  <c r="P1018" i="112"/>
  <c r="O854" i="109"/>
  <c r="N2691" i="112"/>
  <c r="N919" i="109"/>
  <c r="S4047" i="109"/>
  <c r="L32" i="110"/>
  <c r="O2248" i="112"/>
  <c r="N2550" i="112"/>
  <c r="N2679" i="112"/>
  <c r="S2055" i="109"/>
  <c r="Q799" i="112"/>
  <c r="O3137" i="109"/>
  <c r="Q132" i="112"/>
  <c r="P110" i="112"/>
  <c r="X1514" i="109"/>
  <c r="O3577" i="109"/>
  <c r="Q3343" i="109"/>
  <c r="V3494" i="109"/>
  <c r="X36" i="109"/>
  <c r="Z4353" i="109"/>
  <c r="O2947" i="109"/>
  <c r="P3885" i="109"/>
  <c r="U437" i="109"/>
  <c r="T2580" i="109"/>
  <c r="W2354" i="109"/>
  <c r="N3423" i="109"/>
  <c r="Y2577" i="109"/>
  <c r="S1586" i="109"/>
  <c r="Q2360" i="109"/>
  <c r="Y1133" i="109"/>
  <c r="S2699" i="109"/>
  <c r="N2672" i="112"/>
  <c r="Q29" i="112"/>
  <c r="Y2570" i="109"/>
  <c r="W1714" i="109"/>
  <c r="X586" i="109"/>
  <c r="P146" i="109"/>
  <c r="X831" i="109"/>
  <c r="N2123" i="112"/>
  <c r="W3092" i="109"/>
  <c r="T3839" i="109"/>
  <c r="T88" i="109"/>
  <c r="T2678" i="109"/>
  <c r="Q2468" i="112"/>
  <c r="U2413" i="109"/>
  <c r="S607" i="109"/>
  <c r="X3715" i="109"/>
  <c r="V2616" i="109"/>
  <c r="N4225" i="109"/>
  <c r="Q1895" i="112"/>
  <c r="N3422" i="109"/>
  <c r="W3765" i="109"/>
  <c r="P2106" i="112"/>
  <c r="W1897" i="109"/>
  <c r="S1173" i="109"/>
  <c r="P1863" i="109"/>
  <c r="T658" i="109"/>
  <c r="R2257" i="112"/>
  <c r="O4157" i="109"/>
  <c r="V4199" i="109"/>
  <c r="N4294" i="109"/>
  <c r="P136" i="112"/>
  <c r="N1215" i="112"/>
  <c r="X2223" i="109"/>
  <c r="P82" i="109"/>
  <c r="N935" i="109"/>
  <c r="T1555" i="109"/>
  <c r="W3306" i="109"/>
  <c r="P2173" i="112"/>
  <c r="M85" i="113"/>
  <c r="X3092" i="109"/>
  <c r="S1661" i="109"/>
  <c r="S3179" i="109"/>
  <c r="L167" i="110"/>
  <c r="R4044" i="109"/>
  <c r="N1751" i="112"/>
  <c r="Y4247" i="109"/>
  <c r="N3075" i="109"/>
  <c r="Z2493" i="109"/>
  <c r="P707" i="112"/>
  <c r="W4301" i="109"/>
  <c r="Q1187" i="109"/>
  <c r="Q4269" i="109"/>
  <c r="X1346" i="109"/>
  <c r="P972" i="112"/>
  <c r="S2262" i="109"/>
  <c r="X563" i="109"/>
  <c r="N152" i="112"/>
  <c r="P534" i="112"/>
  <c r="R2046" i="112"/>
  <c r="P2175" i="112"/>
  <c r="Y2456" i="109"/>
  <c r="T1730" i="109"/>
  <c r="Y795" i="109"/>
  <c r="T74" i="110"/>
  <c r="P1195" i="112"/>
  <c r="O77" i="110"/>
  <c r="O3699" i="109"/>
  <c r="O594" i="109"/>
  <c r="N3684" i="109"/>
  <c r="O2598" i="112"/>
  <c r="Q4228" i="109"/>
  <c r="W2957" i="109"/>
  <c r="V3540" i="109"/>
  <c r="P1005" i="109"/>
  <c r="R1806" i="112"/>
  <c r="X4128" i="109"/>
  <c r="W4229" i="109"/>
  <c r="V2273" i="109"/>
  <c r="R3359" i="109"/>
  <c r="O2302" i="109"/>
  <c r="Q3850" i="109"/>
  <c r="Q3058" i="109"/>
  <c r="Y939" i="109"/>
  <c r="U3539" i="109"/>
  <c r="N9" i="110"/>
  <c r="R2755" i="112"/>
  <c r="Q43" i="112"/>
  <c r="U1283" i="109"/>
  <c r="X3357" i="109"/>
  <c r="T2239" i="109"/>
  <c r="P2138" i="112"/>
  <c r="T3456" i="109"/>
  <c r="L150" i="110"/>
  <c r="O3356" i="109"/>
  <c r="Q3460" i="109"/>
  <c r="S3553" i="109"/>
  <c r="O4064" i="109"/>
  <c r="N2221" i="112"/>
  <c r="P1365" i="109"/>
  <c r="W4182" i="109"/>
  <c r="Q3694" i="109"/>
  <c r="U3516" i="109"/>
  <c r="P121" i="110"/>
  <c r="U3104" i="109"/>
  <c r="N1640" i="112"/>
  <c r="K61" i="110"/>
  <c r="Q2589" i="112"/>
  <c r="S3906" i="109"/>
  <c r="Q1303" i="109"/>
  <c r="O1677" i="112"/>
  <c r="K177" i="110"/>
  <c r="P3761" i="109"/>
  <c r="O3762" i="109"/>
  <c r="N2371" i="112"/>
  <c r="U172" i="110"/>
  <c r="R2347" i="109"/>
  <c r="P3097" i="109"/>
  <c r="T67" i="110"/>
  <c r="O246" i="112"/>
  <c r="O64" i="112"/>
  <c r="Q970" i="109"/>
  <c r="T3099" i="109"/>
  <c r="O1648" i="112"/>
  <c r="P4302" i="109"/>
  <c r="O1378" i="109"/>
  <c r="P3863" i="109"/>
  <c r="O2168" i="112"/>
  <c r="S1234" i="109"/>
  <c r="U3708" i="109"/>
  <c r="Q2532" i="112"/>
  <c r="P152" i="110"/>
  <c r="U1629" i="109"/>
  <c r="R1290" i="109"/>
  <c r="R2197" i="109"/>
  <c r="S1943" i="109"/>
  <c r="N240" i="109"/>
  <c r="N1929" i="112"/>
  <c r="S2615" i="109"/>
  <c r="V2631" i="109"/>
  <c r="Q1406" i="112"/>
  <c r="U4052" i="109"/>
  <c r="R4270" i="109"/>
  <c r="N2446" i="109"/>
  <c r="S1554" i="109"/>
  <c r="N2567" i="112"/>
  <c r="X3511" i="109"/>
  <c r="Y3656" i="109"/>
  <c r="T10" i="110"/>
  <c r="S773" i="109"/>
  <c r="Q28" i="110"/>
  <c r="Q1064" i="112"/>
  <c r="S148" i="110"/>
  <c r="N3508" i="109"/>
  <c r="X4027" i="109"/>
  <c r="Z2909" i="109"/>
  <c r="S3487" i="109"/>
  <c r="N1870" i="112"/>
  <c r="W2802" i="109"/>
  <c r="X1895" i="109"/>
  <c r="Y3186" i="109"/>
  <c r="P2017" i="112"/>
  <c r="R969" i="109"/>
  <c r="N1071" i="112"/>
  <c r="U3545" i="109"/>
  <c r="R1503" i="109"/>
  <c r="Q2385" i="112"/>
  <c r="O3177" i="109"/>
  <c r="P3496" i="109"/>
  <c r="O2252" i="112"/>
  <c r="N1680" i="112"/>
  <c r="W2425" i="109"/>
  <c r="W2655" i="109"/>
  <c r="Q1297" i="109"/>
  <c r="N349" i="112"/>
  <c r="J95" i="113"/>
  <c r="S3057" i="109"/>
  <c r="O1012" i="112"/>
  <c r="P1334" i="112"/>
  <c r="M119" i="110"/>
  <c r="P123" i="109"/>
  <c r="U1664" i="109"/>
  <c r="N2569" i="112"/>
  <c r="O2421" i="109"/>
  <c r="Q2225" i="109"/>
  <c r="N1683" i="112"/>
  <c r="U1192" i="109"/>
  <c r="S3176" i="109"/>
  <c r="S127" i="110"/>
  <c r="R3365" i="109"/>
  <c r="R2515" i="112"/>
  <c r="P38" i="112"/>
  <c r="K41" i="110"/>
  <c r="R1624" i="109"/>
  <c r="X2942" i="109"/>
  <c r="S4195" i="109"/>
  <c r="T4166" i="109"/>
  <c r="V178" i="109"/>
  <c r="U1695" i="109"/>
  <c r="Y4023" i="109"/>
  <c r="S3170" i="109"/>
  <c r="O1469" i="112"/>
  <c r="P2197" i="109"/>
  <c r="O1917" i="112"/>
  <c r="P996" i="109"/>
  <c r="V908" i="109"/>
  <c r="Q953" i="109"/>
  <c r="W3883" i="109"/>
  <c r="P2572" i="112"/>
  <c r="N1600" i="109"/>
  <c r="P2309" i="112"/>
  <c r="W4286" i="109"/>
  <c r="T28" i="110"/>
  <c r="W1865" i="109"/>
  <c r="S1188" i="109"/>
  <c r="Q776" i="109"/>
  <c r="Q2697" i="109"/>
  <c r="N3305" i="109"/>
  <c r="Y653" i="109"/>
  <c r="P3014" i="109"/>
  <c r="U994" i="109"/>
  <c r="Q1396" i="112"/>
  <c r="R387" i="109"/>
  <c r="U3033" i="109"/>
  <c r="V1231" i="109"/>
  <c r="Y1245" i="109"/>
  <c r="R3354" i="109"/>
  <c r="O2288" i="109"/>
  <c r="R1743" i="109"/>
  <c r="O251" i="112"/>
  <c r="O170" i="109"/>
  <c r="O761" i="109"/>
  <c r="W1684" i="109"/>
  <c r="N70" i="112"/>
  <c r="Y1834" i="109"/>
  <c r="T1374" i="109"/>
  <c r="T171" i="110"/>
  <c r="S3870" i="109"/>
  <c r="N2798" i="109"/>
  <c r="W1724" i="109"/>
  <c r="S3847" i="109"/>
  <c r="S887" i="109"/>
  <c r="O2682" i="109"/>
  <c r="Y3397" i="109"/>
  <c r="O4037" i="109"/>
  <c r="M49" i="113"/>
  <c r="T1173" i="109"/>
  <c r="O1704" i="112"/>
  <c r="O169" i="110"/>
  <c r="O1689" i="112"/>
  <c r="W283" i="109"/>
  <c r="X1295" i="109"/>
  <c r="Y3907" i="109"/>
  <c r="Z1074" i="109"/>
  <c r="Q4304" i="109"/>
  <c r="X3156" i="109"/>
  <c r="P173" i="109"/>
  <c r="O2312" i="112"/>
  <c r="S1164" i="109"/>
  <c r="P3405" i="109"/>
  <c r="Q478" i="112"/>
  <c r="P4289" i="109"/>
  <c r="K170" i="110"/>
  <c r="R518" i="109"/>
  <c r="Z1794" i="109"/>
  <c r="X2450" i="109"/>
  <c r="R3026" i="109"/>
  <c r="Q479" i="112"/>
  <c r="R3756" i="109"/>
  <c r="P2337" i="112"/>
  <c r="N2540" i="112"/>
  <c r="Q960" i="112"/>
  <c r="Q850" i="112"/>
  <c r="Q4151" i="109"/>
  <c r="Q923" i="112"/>
  <c r="Q34" i="110"/>
  <c r="S3502" i="109"/>
  <c r="Q1943" i="112"/>
  <c r="P2600" i="112"/>
  <c r="O52" i="110"/>
  <c r="N168" i="110"/>
  <c r="P2622" i="112"/>
  <c r="P9" i="112"/>
  <c r="N64" i="112"/>
  <c r="R3073" i="109"/>
  <c r="P2320" i="112"/>
  <c r="Q248" i="112"/>
  <c r="N550" i="112"/>
  <c r="O1929" i="112"/>
  <c r="O2604" i="112"/>
  <c r="S1216" i="109"/>
  <c r="P1383" i="112"/>
  <c r="S3763" i="109"/>
  <c r="O82" i="110"/>
  <c r="O618" i="109"/>
  <c r="R53" i="110"/>
  <c r="S4150" i="109"/>
  <c r="O365" i="112"/>
  <c r="N46" i="112"/>
  <c r="P1043" i="112"/>
  <c r="P1780" i="112"/>
  <c r="T94" i="110"/>
  <c r="Y2301" i="109"/>
  <c r="W2927" i="109"/>
  <c r="M158" i="110"/>
  <c r="O1222" i="112"/>
  <c r="O2647" i="112"/>
  <c r="W1322" i="109"/>
  <c r="P4294" i="109"/>
  <c r="X2368" i="109"/>
  <c r="P638" i="112"/>
  <c r="N3347" i="109"/>
  <c r="X1542" i="109"/>
  <c r="N4223" i="109"/>
  <c r="N47" i="110"/>
  <c r="V3078" i="109"/>
  <c r="O1691" i="112"/>
  <c r="R2996" i="109"/>
  <c r="P1991" i="109"/>
  <c r="P19" i="112"/>
  <c r="Q1021" i="112"/>
  <c r="T2221" i="109"/>
  <c r="U937" i="109"/>
  <c r="O4142" i="109"/>
  <c r="K71" i="113"/>
  <c r="U3397" i="109"/>
  <c r="M127" i="110"/>
  <c r="N968" i="112"/>
  <c r="V3578" i="109"/>
  <c r="N127" i="109"/>
  <c r="Q1318" i="112"/>
  <c r="R1144" i="112"/>
  <c r="S1637" i="109"/>
  <c r="T4300" i="109"/>
  <c r="O2016" i="112"/>
  <c r="O13" i="110"/>
  <c r="U3466" i="109"/>
  <c r="N3662" i="109"/>
  <c r="Q593" i="112"/>
  <c r="N2159" i="112"/>
  <c r="Y2757" i="109"/>
  <c r="O1620" i="112"/>
  <c r="P780" i="112"/>
  <c r="O1755" i="112"/>
  <c r="X2335" i="109"/>
  <c r="R2735" i="112"/>
  <c r="T3692" i="109"/>
  <c r="Q997" i="112"/>
  <c r="O620" i="112"/>
  <c r="W3207" i="109"/>
  <c r="U3542" i="109"/>
  <c r="V4205" i="109"/>
  <c r="T3388" i="109"/>
  <c r="N1719" i="112"/>
  <c r="Y1385" i="109"/>
  <c r="O395" i="109"/>
  <c r="Q1944" i="112"/>
  <c r="P3147" i="109"/>
  <c r="U4294" i="109"/>
  <c r="L155" i="110"/>
  <c r="Q399" i="112"/>
  <c r="Y4196" i="109"/>
  <c r="N807" i="112"/>
  <c r="U3453" i="109"/>
  <c r="P1540" i="112"/>
  <c r="Q574" i="112"/>
  <c r="N1000" i="112"/>
  <c r="V3857" i="109"/>
  <c r="Q1152" i="112"/>
  <c r="O4287" i="109"/>
  <c r="Q1978" i="112"/>
  <c r="N3120" i="109"/>
  <c r="P2140" i="112"/>
  <c r="O950" i="112"/>
  <c r="O2091" i="112"/>
  <c r="Q1240" i="109"/>
  <c r="S1515" i="109"/>
  <c r="P1068" i="112"/>
  <c r="Q2409" i="112"/>
  <c r="W3073" i="109"/>
  <c r="U4178" i="109"/>
  <c r="P380" i="112"/>
  <c r="O2619" i="109"/>
  <c r="N118" i="112"/>
  <c r="Z2921" i="109"/>
  <c r="P568" i="112"/>
  <c r="O2004" i="112"/>
  <c r="R1798" i="112"/>
  <c r="R3324" i="109"/>
  <c r="N2548" i="112"/>
  <c r="N3324" i="109"/>
  <c r="W4271" i="109"/>
  <c r="O1878" i="112"/>
  <c r="O3755" i="109"/>
  <c r="S3526" i="109"/>
  <c r="P76" i="112"/>
  <c r="V112" i="109"/>
  <c r="T1877" i="109"/>
  <c r="K179" i="110"/>
  <c r="Y2009" i="109"/>
  <c r="Q225" i="109"/>
  <c r="Q1401" i="112"/>
  <c r="V2653" i="109"/>
  <c r="N787" i="112"/>
  <c r="U4017" i="109"/>
  <c r="X3022" i="109"/>
  <c r="S1718" i="109"/>
  <c r="O153" i="109"/>
  <c r="N3135" i="109"/>
  <c r="T4093" i="109"/>
  <c r="R921" i="112"/>
  <c r="R1151" i="112"/>
  <c r="N813" i="109"/>
  <c r="N2244" i="109"/>
  <c r="P1439" i="112"/>
  <c r="Y3692" i="109"/>
  <c r="N1080" i="112"/>
  <c r="R3772" i="109"/>
  <c r="L124" i="113"/>
  <c r="R3405" i="109"/>
  <c r="P1178" i="112"/>
  <c r="O2669" i="109"/>
  <c r="P335" i="112"/>
  <c r="O1450" i="112"/>
  <c r="P2062" i="109"/>
  <c r="U531" i="109"/>
  <c r="Y4029" i="109"/>
  <c r="P1926" i="109"/>
  <c r="V3338" i="109"/>
  <c r="W2216" i="109"/>
  <c r="R451" i="112"/>
  <c r="O510" i="112"/>
  <c r="S151" i="110"/>
  <c r="O336" i="112"/>
  <c r="P4266" i="109"/>
  <c r="T3682" i="109"/>
  <c r="P3038" i="109"/>
  <c r="O1628" i="112"/>
  <c r="O322" i="112"/>
  <c r="N2223" i="112"/>
  <c r="R3192" i="109"/>
  <c r="O1228" i="109"/>
  <c r="Q2615" i="112"/>
  <c r="J36" i="110"/>
  <c r="P63" i="110"/>
  <c r="O1265" i="112"/>
  <c r="P527" i="112"/>
  <c r="P21" i="110"/>
  <c r="P3501" i="109"/>
  <c r="N1531" i="109"/>
  <c r="U3686" i="109"/>
  <c r="Y3736" i="109"/>
  <c r="L28" i="110"/>
  <c r="O1428" i="112"/>
  <c r="Q1716" i="112"/>
  <c r="S3033" i="109"/>
  <c r="Q36" i="110"/>
  <c r="S1641" i="109"/>
  <c r="O4225" i="109"/>
  <c r="O539" i="109"/>
  <c r="O1766" i="112"/>
  <c r="W3401" i="109"/>
  <c r="U1640" i="109"/>
  <c r="Y3075" i="109"/>
  <c r="M132" i="110"/>
  <c r="X3189" i="109"/>
  <c r="V1854" i="109"/>
  <c r="R4165" i="109"/>
  <c r="U3909" i="109"/>
  <c r="P1704" i="112"/>
  <c r="P1983" i="112"/>
  <c r="R3432" i="109"/>
  <c r="R2220" i="109"/>
  <c r="Q2180" i="112"/>
  <c r="N3653" i="109"/>
  <c r="N2449" i="112"/>
  <c r="U184" i="109"/>
  <c r="O2241" i="112"/>
  <c r="R36" i="110"/>
  <c r="W1863" i="109"/>
  <c r="Q3744" i="109"/>
  <c r="Y1302" i="109"/>
  <c r="P1534" i="109"/>
  <c r="P1063" i="112"/>
  <c r="P503" i="109"/>
  <c r="P4189" i="109"/>
  <c r="P838" i="112"/>
  <c r="T3189" i="109"/>
  <c r="Y4208" i="109"/>
  <c r="S2929" i="109"/>
  <c r="S2708" i="109"/>
  <c r="N3792" i="109"/>
  <c r="Q796" i="112"/>
  <c r="T3519" i="109"/>
  <c r="N1520" i="112"/>
  <c r="N3095" i="109"/>
  <c r="S2603" i="109"/>
  <c r="Q2372" i="112"/>
  <c r="S884" i="109"/>
  <c r="W1916" i="109"/>
  <c r="O1311" i="112"/>
  <c r="Q803" i="109"/>
  <c r="O377" i="112"/>
  <c r="S37" i="110"/>
  <c r="Z3256" i="109"/>
  <c r="T105" i="109"/>
  <c r="V65" i="109"/>
  <c r="U2734" i="109"/>
  <c r="U3780" i="109"/>
  <c r="Q2585" i="112"/>
  <c r="P3456" i="109"/>
  <c r="Q2149" i="112"/>
  <c r="Q284" i="112"/>
  <c r="U2370" i="109"/>
  <c r="Q563" i="112"/>
  <c r="Q3795" i="109"/>
  <c r="R4206" i="109"/>
  <c r="S2607" i="109"/>
  <c r="Q3192" i="109"/>
  <c r="R1573" i="112"/>
  <c r="Q1994" i="112"/>
  <c r="Z1784" i="109"/>
  <c r="T4157" i="109"/>
  <c r="V4043" i="109"/>
  <c r="S3447" i="109"/>
  <c r="W1651" i="109"/>
  <c r="Z3986" i="109"/>
  <c r="K38" i="110"/>
  <c r="Q2730" i="109"/>
  <c r="U2699" i="109"/>
  <c r="V3923" i="109"/>
  <c r="Q1719" i="112"/>
  <c r="N2226" i="112"/>
  <c r="Y3476" i="109"/>
  <c r="V4073" i="109"/>
  <c r="V4128" i="109"/>
  <c r="W148" i="109"/>
  <c r="O2824" i="109"/>
  <c r="O695" i="112"/>
  <c r="Y4144" i="109"/>
  <c r="N2755" i="109"/>
  <c r="Q4299" i="109"/>
  <c r="N3158" i="109"/>
  <c r="O40" i="110"/>
  <c r="Y3840" i="109"/>
  <c r="S1209" i="109"/>
  <c r="N2995" i="109"/>
  <c r="Y1352" i="109"/>
  <c r="N4291" i="109"/>
  <c r="Y2607" i="109"/>
  <c r="Y4139" i="109"/>
  <c r="O115" i="110"/>
  <c r="O328" i="112"/>
  <c r="N4024" i="109"/>
  <c r="O4292" i="109"/>
  <c r="Q2637" i="109"/>
  <c r="R3834" i="109"/>
  <c r="U68" i="110"/>
  <c r="R458" i="112"/>
  <c r="V1725" i="109"/>
  <c r="P1981" i="109"/>
  <c r="N4263" i="109"/>
  <c r="Q4229" i="109"/>
  <c r="S4187" i="109"/>
  <c r="Q3202" i="109"/>
  <c r="N3791" i="109"/>
  <c r="Q3932" i="109"/>
  <c r="P2657" i="112"/>
  <c r="Q1182" i="109"/>
  <c r="Q870" i="109"/>
  <c r="Z3278" i="109"/>
  <c r="Q2387" i="109"/>
  <c r="N1735" i="109"/>
  <c r="V1643" i="109"/>
  <c r="W4145" i="109"/>
  <c r="Q2153" i="112"/>
  <c r="Y4165" i="109"/>
  <c r="Y1284" i="109"/>
  <c r="S2053" i="109"/>
  <c r="P2652" i="112"/>
  <c r="T3875" i="109"/>
  <c r="V605" i="109"/>
  <c r="N3156" i="109"/>
  <c r="V441" i="109"/>
  <c r="O4226" i="109"/>
  <c r="P2631" i="109"/>
  <c r="Y3569" i="109"/>
  <c r="N3740" i="109"/>
  <c r="Z2191" i="109"/>
  <c r="T3795" i="109"/>
  <c r="Q585" i="112"/>
  <c r="V3940" i="109"/>
  <c r="R4142" i="109"/>
  <c r="O776" i="112"/>
  <c r="X160" i="109"/>
  <c r="N3831" i="109"/>
  <c r="Q2323" i="112"/>
  <c r="X2018" i="109"/>
  <c r="N3898" i="109"/>
  <c r="O2474" i="112"/>
  <c r="P2714" i="112"/>
  <c r="Q3809" i="109"/>
  <c r="O2776" i="109"/>
  <c r="U70" i="109"/>
  <c r="S3196" i="109"/>
  <c r="O2635" i="109"/>
  <c r="T3663" i="109"/>
  <c r="O154" i="110"/>
  <c r="O4114" i="109"/>
  <c r="N2025" i="112"/>
  <c r="Q2148" i="112"/>
  <c r="T3043" i="109"/>
  <c r="O4117" i="109"/>
  <c r="Q710" i="112"/>
  <c r="Y4166" i="109"/>
  <c r="N1280" i="112"/>
  <c r="P2647" i="112"/>
  <c r="Q1363" i="109"/>
  <c r="U2280" i="109"/>
  <c r="P587" i="112"/>
  <c r="S3328" i="109"/>
  <c r="W3026" i="109"/>
  <c r="T2267" i="109"/>
  <c r="T2480" i="109"/>
  <c r="P1904" i="112"/>
  <c r="U3753" i="109"/>
  <c r="N3138" i="109"/>
  <c r="V139" i="109"/>
  <c r="P2753" i="109"/>
  <c r="Q1266" i="109"/>
  <c r="Y2449" i="109"/>
  <c r="S68" i="110"/>
  <c r="N2063" i="109"/>
  <c r="Y2286" i="109"/>
  <c r="S983" i="109"/>
  <c r="V2202" i="109"/>
  <c r="P1354" i="109"/>
  <c r="Y3772" i="109"/>
  <c r="U2978" i="109"/>
  <c r="U2947" i="109"/>
  <c r="W919" i="109"/>
  <c r="P2137" i="112"/>
  <c r="Y2953" i="109"/>
  <c r="Q150" i="112"/>
  <c r="P637" i="109"/>
  <c r="R4272" i="109"/>
  <c r="X2367" i="109"/>
  <c r="Q3660" i="109"/>
  <c r="N1940" i="112"/>
  <c r="Y2833" i="109"/>
  <c r="P2554" i="112"/>
  <c r="Y1349" i="109"/>
  <c r="U3055" i="109"/>
  <c r="P1425" i="112"/>
  <c r="O1854" i="112"/>
  <c r="T3783" i="109"/>
  <c r="T48" i="110"/>
  <c r="N774" i="112"/>
  <c r="Q30" i="110"/>
  <c r="V785" i="109"/>
  <c r="R4244" i="109"/>
  <c r="Y3030" i="109"/>
  <c r="R1871" i="109"/>
  <c r="S3726" i="109"/>
  <c r="P1286" i="112"/>
  <c r="P1564" i="109"/>
  <c r="Q401" i="112"/>
  <c r="R749" i="109"/>
  <c r="T3007" i="109"/>
  <c r="V2027" i="109"/>
  <c r="S96" i="110"/>
  <c r="N1979" i="112"/>
  <c r="P563" i="112"/>
  <c r="T2693" i="109"/>
  <c r="R3760" i="109"/>
  <c r="O3725" i="109"/>
  <c r="Q8" i="110"/>
  <c r="X1908" i="109"/>
  <c r="Q3090" i="109"/>
  <c r="N2958" i="109"/>
  <c r="Q1225" i="112"/>
  <c r="X2638" i="109"/>
  <c r="V3440" i="109"/>
  <c r="T2776" i="109"/>
  <c r="U1723" i="109"/>
  <c r="Y1556" i="109"/>
  <c r="O18" i="112"/>
  <c r="X1566" i="109"/>
  <c r="W102" i="109"/>
  <c r="N1911" i="112"/>
  <c r="N1942" i="109"/>
  <c r="N2385" i="112"/>
  <c r="T2845" i="109"/>
  <c r="Y1643" i="109"/>
  <c r="Q2416" i="112"/>
  <c r="S1252" i="109"/>
  <c r="N1748" i="112"/>
  <c r="Q76" i="110"/>
  <c r="O2355" i="112"/>
  <c r="T4253" i="109"/>
  <c r="N2598" i="112"/>
  <c r="Q1685" i="112"/>
  <c r="N1743" i="112"/>
  <c r="M137" i="110"/>
  <c r="J108" i="110"/>
  <c r="U115" i="110"/>
  <c r="S3554" i="109"/>
  <c r="N2433" i="112"/>
  <c r="N634" i="109"/>
  <c r="V2479" i="109"/>
  <c r="N2543" i="112"/>
  <c r="U830" i="109"/>
  <c r="Q924" i="112"/>
  <c r="S2939" i="109"/>
  <c r="U1693" i="109"/>
  <c r="X1537" i="109"/>
  <c r="R1137" i="112"/>
  <c r="U4308" i="109"/>
  <c r="Z3221" i="109"/>
  <c r="N4052" i="109"/>
  <c r="P2461" i="112"/>
  <c r="S1367" i="109"/>
  <c r="Q3853" i="109"/>
  <c r="O1142" i="109"/>
  <c r="O2460" i="112"/>
  <c r="O1496" i="112"/>
  <c r="P2043" i="109"/>
  <c r="X3358" i="109"/>
  <c r="S1462" i="109"/>
  <c r="N469" i="112"/>
  <c r="R2215" i="109"/>
  <c r="R3804" i="109"/>
  <c r="R3302" i="109"/>
  <c r="P2098" i="112"/>
  <c r="Z2853" i="109"/>
  <c r="T3727" i="109"/>
  <c r="O2457" i="109"/>
  <c r="Y4231" i="109"/>
  <c r="Y3881" i="109"/>
  <c r="N110" i="112"/>
  <c r="T1678" i="109"/>
  <c r="X1293" i="109"/>
  <c r="J38" i="110"/>
  <c r="O3766" i="109"/>
  <c r="R1827" i="109"/>
  <c r="N47" i="112"/>
  <c r="T502" i="109"/>
  <c r="R1885" i="109"/>
  <c r="S135" i="110"/>
  <c r="Q41" i="110"/>
  <c r="N98" i="110"/>
  <c r="P2705" i="109"/>
  <c r="O2254" i="112"/>
  <c r="P1399" i="112"/>
  <c r="P2382" i="109"/>
  <c r="W3924" i="109"/>
  <c r="W3208" i="109"/>
  <c r="R3015" i="109"/>
  <c r="O812" i="112"/>
  <c r="N2372" i="112"/>
  <c r="P399" i="109"/>
  <c r="P1308" i="112"/>
  <c r="T3305" i="109"/>
  <c r="Q2438" i="109"/>
  <c r="N2195" i="112"/>
  <c r="Y3136" i="109"/>
  <c r="S2041" i="109"/>
  <c r="N2404" i="112"/>
  <c r="V552" i="109"/>
  <c r="O1263" i="112"/>
  <c r="N4128" i="109"/>
  <c r="O1687" i="112"/>
  <c r="Q4126" i="109"/>
  <c r="S2285" i="109"/>
  <c r="U2017" i="109"/>
  <c r="X3331" i="109"/>
  <c r="R1568" i="112"/>
  <c r="Q407" i="112"/>
  <c r="S119" i="110"/>
  <c r="Q238" i="112"/>
  <c r="U906" i="109"/>
  <c r="V4145" i="109"/>
  <c r="Q2599" i="109"/>
  <c r="N4045" i="109"/>
  <c r="U3442" i="109"/>
  <c r="U3879" i="109"/>
  <c r="S3724" i="109"/>
  <c r="W4275" i="109"/>
  <c r="N1987" i="109"/>
  <c r="N794" i="112"/>
  <c r="X3147" i="109"/>
  <c r="U3316" i="109"/>
  <c r="Y1848" i="109"/>
  <c r="S40" i="110"/>
  <c r="O2654" i="112"/>
  <c r="P1154" i="109"/>
  <c r="O3827" i="109"/>
  <c r="M29" i="113"/>
  <c r="U3911" i="109"/>
  <c r="X1551" i="109"/>
  <c r="O850" i="112"/>
  <c r="V2705" i="109"/>
  <c r="O471" i="112"/>
  <c r="N2151" i="112"/>
  <c r="P2583" i="112"/>
  <c r="R4266" i="109"/>
  <c r="O2442" i="109"/>
  <c r="J139" i="113"/>
  <c r="P1984" i="109"/>
  <c r="S3795" i="109"/>
  <c r="N245" i="112"/>
  <c r="Z4360" i="109"/>
  <c r="O2306" i="112"/>
  <c r="T3845" i="109"/>
  <c r="X4122" i="109"/>
  <c r="W766" i="109"/>
  <c r="Y1974" i="109"/>
  <c r="Y2986" i="109"/>
  <c r="O3456" i="109"/>
  <c r="O1916" i="112"/>
  <c r="T2990" i="109"/>
  <c r="O1749" i="112"/>
  <c r="S3751" i="109"/>
  <c r="N124" i="110"/>
  <c r="P2030" i="109"/>
  <c r="X3783" i="109"/>
  <c r="N2785" i="109"/>
  <c r="U4234" i="109"/>
  <c r="U2718" i="109"/>
  <c r="W942" i="109"/>
  <c r="W3081" i="109"/>
  <c r="P1861" i="112"/>
  <c r="Y3327" i="109"/>
  <c r="U2357" i="109"/>
  <c r="Q2425" i="109"/>
  <c r="N446" i="109"/>
  <c r="Q818" i="112"/>
  <c r="Q1846" i="109"/>
  <c r="S644" i="109"/>
  <c r="P4109" i="109"/>
  <c r="U4266" i="109"/>
  <c r="P1058" i="112"/>
  <c r="P3886" i="109"/>
  <c r="Q2665" i="109"/>
  <c r="U3920" i="109"/>
  <c r="O1884" i="112"/>
  <c r="U4071" i="109"/>
  <c r="Z4348" i="109"/>
  <c r="Q1438" i="112"/>
  <c r="S1843" i="109"/>
  <c r="R3819" i="109"/>
  <c r="T3142" i="109"/>
  <c r="N2379" i="112"/>
  <c r="O2160" i="112"/>
  <c r="O1298" i="112"/>
  <c r="W496" i="109"/>
  <c r="X2115" i="109"/>
  <c r="P257" i="112"/>
  <c r="R3725" i="109"/>
  <c r="Q53" i="110"/>
  <c r="N3862" i="109"/>
  <c r="X2417" i="109"/>
  <c r="O2290" i="109"/>
  <c r="N2105" i="112"/>
  <c r="P2752" i="109"/>
  <c r="R49" i="110"/>
  <c r="Q540" i="109"/>
  <c r="Q1963" i="109"/>
  <c r="K176" i="113"/>
  <c r="Y3482" i="109"/>
  <c r="K113" i="113"/>
  <c r="X4252" i="109"/>
  <c r="W818" i="109"/>
  <c r="S4161" i="109"/>
  <c r="N2188" i="112"/>
  <c r="O1330" i="112"/>
  <c r="X1009" i="109"/>
  <c r="P1392" i="112"/>
  <c r="O2054" i="109"/>
  <c r="Q4109" i="109"/>
  <c r="R3892" i="109"/>
  <c r="P2416" i="112"/>
  <c r="J48" i="113"/>
  <c r="S2747" i="109"/>
  <c r="O2475" i="112"/>
  <c r="X2989" i="109"/>
  <c r="V4033" i="109"/>
  <c r="P3823" i="109"/>
  <c r="R3927" i="109"/>
  <c r="N1732" i="112"/>
  <c r="Q3126" i="109"/>
  <c r="O116" i="112"/>
  <c r="O44" i="112"/>
  <c r="V3664" i="109"/>
  <c r="O2268" i="109"/>
  <c r="N1781" i="112"/>
  <c r="W3041" i="109"/>
  <c r="N4297" i="109"/>
  <c r="N1541" i="112"/>
  <c r="O1279" i="112"/>
  <c r="T135" i="109"/>
  <c r="L15" i="110"/>
  <c r="N2605" i="109"/>
  <c r="X3653" i="109"/>
  <c r="X2060" i="109"/>
  <c r="P851" i="112"/>
  <c r="O585" i="112"/>
  <c r="W420" i="109"/>
  <c r="Y4093" i="109"/>
  <c r="R761" i="109"/>
  <c r="T3754" i="109"/>
  <c r="N3310" i="109"/>
  <c r="V1160" i="109"/>
  <c r="V4308" i="109"/>
  <c r="O589" i="112"/>
  <c r="Z3601" i="109"/>
  <c r="R911" i="112"/>
  <c r="N66" i="110"/>
  <c r="O2396" i="109"/>
  <c r="X3726" i="109"/>
  <c r="T3098" i="109"/>
  <c r="W2384" i="109"/>
  <c r="U1945" i="109"/>
  <c r="N99" i="110"/>
  <c r="R3939" i="109"/>
  <c r="V1670" i="109"/>
  <c r="Z3997" i="109"/>
  <c r="W3194" i="109"/>
  <c r="J104" i="113"/>
  <c r="O31" i="109"/>
  <c r="S1519" i="109"/>
  <c r="O1280" i="109"/>
  <c r="S4017" i="109"/>
  <c r="P476" i="112"/>
  <c r="S2712" i="109"/>
  <c r="X801" i="109"/>
  <c r="T827" i="109"/>
  <c r="R3336" i="109"/>
  <c r="P3204" i="109"/>
  <c r="O1407" i="112"/>
  <c r="S3393" i="109"/>
  <c r="X3483" i="109"/>
  <c r="P2278" i="109"/>
  <c r="X4021" i="109"/>
  <c r="O2641" i="112"/>
  <c r="P802" i="112"/>
  <c r="P1166" i="109"/>
  <c r="O3849" i="109"/>
  <c r="V2437" i="109"/>
  <c r="N2397" i="112"/>
  <c r="N3551" i="109"/>
  <c r="P478" i="112"/>
  <c r="N108" i="110"/>
  <c r="U1739" i="109"/>
  <c r="V2344" i="109"/>
  <c r="N1795" i="112"/>
  <c r="W559" i="109"/>
  <c r="O1964" i="112"/>
  <c r="T2924" i="109"/>
  <c r="R22" i="110"/>
  <c r="Q2021" i="112"/>
  <c r="S482" i="109"/>
  <c r="R797" i="109"/>
  <c r="Q1530" i="112"/>
  <c r="W2447" i="109"/>
  <c r="Q369" i="112"/>
  <c r="N2939" i="109"/>
  <c r="U3156" i="109"/>
  <c r="O4031" i="109"/>
  <c r="N1559" i="112"/>
  <c r="T55" i="110"/>
  <c r="X3901" i="109"/>
  <c r="P2237" i="112"/>
  <c r="U2422" i="109"/>
  <c r="O1871" i="112"/>
  <c r="V4142" i="109"/>
  <c r="T1172" i="109"/>
  <c r="P2190" i="112"/>
  <c r="V1985" i="109"/>
  <c r="O2483" i="112"/>
  <c r="P3883" i="109"/>
  <c r="V92" i="109"/>
  <c r="R980" i="109"/>
  <c r="X4229" i="109"/>
  <c r="Q2560" i="109"/>
  <c r="X3740" i="109"/>
  <c r="J79" i="110"/>
  <c r="Q1421" i="112"/>
  <c r="U3878" i="109"/>
  <c r="P1351" i="109"/>
  <c r="P1924" i="112"/>
  <c r="O399" i="109"/>
  <c r="S227" i="109"/>
  <c r="P1445" i="112"/>
  <c r="Q2288" i="109"/>
  <c r="O1216" i="112"/>
  <c r="N3164" i="109"/>
  <c r="V1544" i="109"/>
  <c r="O2940" i="109"/>
  <c r="Y2312" i="109"/>
  <c r="X1174" i="109"/>
  <c r="X4291" i="109"/>
  <c r="L143" i="113"/>
  <c r="W3323" i="109"/>
  <c r="T3725" i="109"/>
  <c r="X2280" i="109"/>
  <c r="Z2144" i="109"/>
  <c r="O110" i="109"/>
  <c r="Q3928" i="109"/>
  <c r="Y1381" i="109"/>
  <c r="Q1537" i="112"/>
  <c r="Z3588" i="109"/>
  <c r="P1794" i="112"/>
  <c r="T851" i="109"/>
  <c r="Q626" i="109"/>
  <c r="O2384" i="112"/>
  <c r="N612" i="112"/>
  <c r="M97" i="113"/>
  <c r="S4265" i="109"/>
  <c r="S746" i="109"/>
  <c r="X4169" i="109"/>
  <c r="N570" i="112"/>
  <c r="P3864" i="109"/>
  <c r="V1320" i="109"/>
  <c r="Q3070" i="109"/>
  <c r="W80" i="109"/>
  <c r="O1995" i="112"/>
  <c r="Q2242" i="112"/>
  <c r="N3895" i="109"/>
  <c r="T3699" i="109"/>
  <c r="N1526" i="112"/>
  <c r="Q3486" i="109"/>
  <c r="V3819" i="109"/>
  <c r="O975" i="112"/>
  <c r="S3123" i="109"/>
  <c r="O2370" i="112"/>
  <c r="O4132" i="109"/>
  <c r="O134" i="110"/>
  <c r="O619" i="112"/>
  <c r="Y3791" i="109"/>
  <c r="X2277" i="109"/>
  <c r="R1598" i="112"/>
  <c r="N224" i="109"/>
  <c r="K132" i="110"/>
  <c r="O445" i="109"/>
  <c r="P2310" i="112"/>
  <c r="W4270" i="109"/>
  <c r="R1535" i="109"/>
  <c r="O1332" i="112"/>
  <c r="R1894" i="109"/>
  <c r="O764" i="112"/>
  <c r="O567" i="112"/>
  <c r="P713" i="112"/>
  <c r="P1795" i="112"/>
  <c r="O1683" i="109"/>
  <c r="Q1172" i="109"/>
  <c r="V23" i="109"/>
  <c r="K90" i="113"/>
  <c r="N3870" i="109"/>
  <c r="O1332" i="109"/>
  <c r="U4075" i="109"/>
  <c r="R891" i="112"/>
  <c r="R59" i="110"/>
  <c r="N276" i="112"/>
  <c r="T3063" i="109"/>
  <c r="M41" i="113"/>
  <c r="P132" i="112"/>
  <c r="R231" i="112"/>
  <c r="Z1765" i="109"/>
  <c r="P275" i="112"/>
  <c r="X986" i="109"/>
  <c r="T1250" i="109"/>
  <c r="N844" i="112"/>
  <c r="V2335" i="109"/>
  <c r="P2440" i="112"/>
  <c r="N296" i="112"/>
  <c r="S3180" i="109"/>
  <c r="Y497" i="109"/>
  <c r="U84" i="110"/>
  <c r="W1609" i="109"/>
  <c r="T144" i="110"/>
  <c r="O1906" i="109"/>
  <c r="N2438" i="109"/>
  <c r="W1885" i="109"/>
  <c r="O2223" i="109"/>
  <c r="V4173" i="109"/>
  <c r="O3788" i="109"/>
  <c r="S2564" i="109"/>
  <c r="S840" i="109"/>
  <c r="S3141" i="109"/>
  <c r="W3004" i="109"/>
  <c r="W3941" i="109"/>
  <c r="O597" i="112"/>
  <c r="Q813" i="112"/>
  <c r="T1694" i="109"/>
  <c r="X3911" i="109"/>
  <c r="X2371" i="109"/>
  <c r="T4188" i="109"/>
  <c r="Y2405" i="109"/>
  <c r="N963" i="112"/>
  <c r="S60" i="110"/>
  <c r="Y1151" i="109"/>
  <c r="O2660" i="112"/>
  <c r="Q2111" i="112"/>
  <c r="T129" i="110"/>
  <c r="P2223" i="109"/>
  <c r="Q505" i="109"/>
  <c r="V4262" i="109"/>
  <c r="P51" i="110"/>
  <c r="N1455" i="112"/>
  <c r="Y3061" i="109"/>
  <c r="Q2404" i="109"/>
  <c r="W2302" i="109"/>
  <c r="Z3264" i="109"/>
  <c r="N3197" i="109"/>
  <c r="P1049" i="112"/>
  <c r="Q1250" i="109"/>
  <c r="O2411" i="112"/>
  <c r="Q2661" i="112"/>
  <c r="O1449" i="112"/>
  <c r="W2711" i="109"/>
  <c r="N2616" i="109"/>
  <c r="W1332" i="109"/>
  <c r="U3721" i="109"/>
  <c r="N1888" i="112"/>
  <c r="R8" i="110"/>
  <c r="O1053" i="112"/>
  <c r="N1159" i="112"/>
  <c r="N3707" i="109"/>
  <c r="W4113" i="109"/>
  <c r="T830" i="109"/>
  <c r="Q2930" i="109"/>
  <c r="W2068" i="109"/>
  <c r="P149" i="109"/>
  <c r="O2445" i="112"/>
  <c r="T501" i="109"/>
  <c r="K102" i="113"/>
  <c r="O12" i="110"/>
  <c r="N101" i="112"/>
  <c r="R2843" i="109"/>
  <c r="W2380" i="109"/>
  <c r="W1470" i="109"/>
  <c r="V1206" i="109"/>
  <c r="O3722" i="109"/>
  <c r="X3367" i="109"/>
  <c r="Y4031" i="109"/>
  <c r="P1477" i="112"/>
  <c r="O1973" i="112"/>
  <c r="L90" i="113"/>
  <c r="N1100" i="112"/>
  <c r="Q2178" i="112"/>
  <c r="Y3087" i="109"/>
  <c r="W85" i="109"/>
  <c r="W3865" i="109"/>
  <c r="R115" i="110"/>
  <c r="N3160" i="109"/>
  <c r="O1976" i="109"/>
  <c r="Z671" i="109"/>
  <c r="O2589" i="112"/>
  <c r="T93" i="110"/>
  <c r="L47" i="113"/>
  <c r="V760" i="109"/>
  <c r="W2466" i="109"/>
  <c r="Y3172" i="109"/>
  <c r="N1550" i="112"/>
  <c r="O1073" i="112"/>
  <c r="P1304" i="112"/>
  <c r="O1657" i="112"/>
  <c r="S998" i="109"/>
  <c r="Q1689" i="112"/>
  <c r="O1956" i="112"/>
  <c r="Q2397" i="112"/>
  <c r="Q1450" i="112"/>
  <c r="W1550" i="109"/>
  <c r="Q1536" i="112"/>
  <c r="O1699" i="112"/>
  <c r="P2603" i="109"/>
  <c r="Q2332" i="112"/>
  <c r="R660" i="112"/>
  <c r="N3877" i="109"/>
  <c r="W4068" i="109"/>
  <c r="R4223" i="109"/>
  <c r="O1499" i="112"/>
  <c r="V4104" i="109"/>
  <c r="X2258" i="109"/>
  <c r="O1592" i="109"/>
  <c r="Q2321" i="112"/>
  <c r="N628" i="109"/>
  <c r="P2591" i="112"/>
  <c r="N2730" i="109"/>
  <c r="N1424" i="112"/>
  <c r="P489" i="112"/>
  <c r="Q3670" i="109"/>
  <c r="W264" i="109"/>
  <c r="T4" i="110"/>
  <c r="T4149" i="109"/>
  <c r="U2331" i="109"/>
  <c r="N775" i="112"/>
  <c r="T279" i="109"/>
  <c r="W6" i="109"/>
  <c r="T4238" i="109"/>
  <c r="P11" i="112"/>
  <c r="U1990" i="109"/>
  <c r="T1976" i="109"/>
  <c r="X2924" i="109"/>
  <c r="Q85" i="110"/>
  <c r="X3308" i="109"/>
  <c r="Y2309" i="109"/>
  <c r="Q2159" i="112"/>
  <c r="U2048" i="109"/>
  <c r="R2507" i="112"/>
  <c r="P4051" i="109"/>
  <c r="R631" i="109"/>
  <c r="N4059" i="109"/>
  <c r="Q2818" i="109"/>
  <c r="N4110" i="109"/>
  <c r="N783" i="109"/>
  <c r="O1061" i="112"/>
  <c r="O4074" i="109"/>
  <c r="W808" i="109"/>
  <c r="W3335" i="109"/>
  <c r="Q2116" i="112"/>
  <c r="Q167" i="112"/>
  <c r="W1511" i="109"/>
  <c r="U4082" i="109"/>
  <c r="Y2395" i="109"/>
  <c r="V4056" i="109"/>
  <c r="P1264" i="112"/>
  <c r="X4210" i="109"/>
  <c r="L60" i="113"/>
  <c r="N1287" i="112"/>
  <c r="Y3489" i="109"/>
  <c r="P2575" i="109"/>
  <c r="N311" i="112"/>
  <c r="O518" i="112"/>
  <c r="R4128" i="109"/>
  <c r="X3001" i="109"/>
  <c r="N492" i="112"/>
  <c r="Q2454" i="112"/>
  <c r="O3058" i="109"/>
  <c r="U1371" i="109"/>
  <c r="T2604" i="109"/>
  <c r="Q4103" i="109"/>
  <c r="P2994" i="109"/>
  <c r="O1644" i="109"/>
  <c r="N1468" i="112"/>
  <c r="T1549" i="109"/>
  <c r="X3017" i="109"/>
  <c r="N125" i="110"/>
  <c r="R1149" i="112"/>
  <c r="O772" i="112"/>
  <c r="R2789" i="109"/>
  <c r="O2394" i="112"/>
  <c r="O1992" i="109"/>
  <c r="Q1838" i="109"/>
  <c r="P2072" i="112"/>
  <c r="Y911" i="109"/>
  <c r="Z2185" i="109"/>
  <c r="P2109" i="112"/>
  <c r="O2328" i="112"/>
  <c r="U2827" i="109"/>
  <c r="Y1484" i="109"/>
  <c r="Q2315" i="112"/>
  <c r="Q2569" i="109"/>
  <c r="Y4298" i="109"/>
  <c r="S2669" i="109"/>
  <c r="Q784" i="112"/>
  <c r="W2952" i="109"/>
  <c r="N489" i="112"/>
  <c r="R3800" i="109"/>
  <c r="P1670" i="112"/>
  <c r="O941" i="112"/>
  <c r="T178" i="110"/>
  <c r="N2313" i="112"/>
  <c r="R3327" i="109"/>
  <c r="T4242" i="109"/>
  <c r="Q1863" i="112"/>
  <c r="P2672" i="112"/>
  <c r="V2569" i="109"/>
  <c r="P2423" i="112"/>
  <c r="P1968" i="112"/>
  <c r="O83" i="109"/>
  <c r="Q3492" i="109"/>
  <c r="O1511" i="112"/>
  <c r="R2757" i="112"/>
  <c r="N2464" i="112"/>
  <c r="R2733" i="109"/>
  <c r="Q617" i="112"/>
  <c r="N1235" i="112"/>
  <c r="N2384" i="109"/>
  <c r="W3063" i="109"/>
  <c r="O953" i="112"/>
  <c r="Q1736" i="112"/>
  <c r="J43" i="113"/>
  <c r="U158" i="109"/>
  <c r="O4085" i="109"/>
  <c r="S158" i="109"/>
  <c r="Q1070" i="112"/>
  <c r="P2642" i="112"/>
  <c r="O1035" i="112"/>
  <c r="X3424" i="109"/>
  <c r="U2724" i="109"/>
  <c r="Z3614" i="109"/>
  <c r="Q485" i="109"/>
  <c r="W3318" i="109"/>
  <c r="U933" i="109"/>
  <c r="Q1650" i="112"/>
  <c r="L173" i="113"/>
  <c r="O3713" i="109"/>
  <c r="P2202" i="112"/>
  <c r="T3916" i="109"/>
  <c r="N2154" i="112"/>
  <c r="U911" i="109"/>
  <c r="P582" i="109"/>
  <c r="P1873" i="112"/>
  <c r="R2589" i="109"/>
  <c r="P2463" i="109"/>
  <c r="N2637" i="109"/>
  <c r="P2548" i="112"/>
  <c r="Q2609" i="112"/>
  <c r="T3820" i="109"/>
  <c r="V3813" i="109"/>
  <c r="Q1192" i="112"/>
  <c r="Q2393" i="112"/>
  <c r="O871" i="109"/>
  <c r="T2818" i="109"/>
  <c r="W1737" i="109"/>
  <c r="P40" i="110"/>
  <c r="O1538" i="109"/>
  <c r="N1793" i="112"/>
  <c r="O931" i="112"/>
  <c r="R93" i="110"/>
  <c r="N500" i="112"/>
  <c r="Q2780" i="109"/>
  <c r="Q1232" i="112"/>
  <c r="P1426" i="112"/>
  <c r="Q1737" i="112"/>
  <c r="O1983" i="112"/>
  <c r="Q2296" i="109"/>
  <c r="W430" i="109"/>
  <c r="O3575" i="109"/>
  <c r="W485" i="109"/>
  <c r="P1023" i="112"/>
  <c r="N4307" i="109"/>
  <c r="R1819" i="112"/>
  <c r="P2595" i="112"/>
  <c r="N121" i="112"/>
  <c r="Y2416" i="109"/>
  <c r="P559" i="112"/>
  <c r="Y2642" i="109"/>
  <c r="X933" i="109"/>
  <c r="U3068" i="109"/>
  <c r="O269" i="112"/>
  <c r="S3188" i="109"/>
  <c r="R3316" i="109"/>
  <c r="T85" i="110"/>
  <c r="J83" i="110"/>
  <c r="Q1967" i="112"/>
  <c r="N2711" i="112"/>
  <c r="Q3417" i="109"/>
  <c r="K56" i="110"/>
  <c r="P1047" i="112"/>
  <c r="W1120" i="109"/>
  <c r="T1679" i="109"/>
  <c r="N3348" i="109"/>
  <c r="P2171" i="112"/>
  <c r="O2590" i="112"/>
  <c r="N3170" i="109"/>
  <c r="S3752" i="109"/>
  <c r="Q45" i="110"/>
  <c r="O3689" i="109"/>
  <c r="S2637" i="109"/>
  <c r="T2271" i="109"/>
  <c r="Q1194" i="112"/>
  <c r="Q2146" i="112"/>
  <c r="N1693" i="112"/>
  <c r="P59" i="110"/>
  <c r="P576" i="112"/>
  <c r="Q747" i="112"/>
  <c r="P1183" i="109"/>
  <c r="R424" i="112"/>
  <c r="L116" i="110"/>
  <c r="N158" i="112"/>
  <c r="R1901" i="109"/>
  <c r="J151" i="113"/>
  <c r="N3341" i="109"/>
  <c r="Z3259" i="109"/>
  <c r="N2686" i="109"/>
  <c r="U133" i="110"/>
  <c r="Y2459" i="109"/>
  <c r="O2169" i="112"/>
  <c r="P3545" i="109"/>
  <c r="X4058" i="109"/>
  <c r="O3431" i="109"/>
  <c r="J124" i="113"/>
  <c r="O740" i="112"/>
  <c r="V4213" i="109"/>
  <c r="P3480" i="109"/>
  <c r="U3747" i="109"/>
  <c r="P2425" i="112"/>
  <c r="N1174" i="112"/>
  <c r="W2566" i="109"/>
  <c r="T2611" i="109"/>
  <c r="Y1329" i="109"/>
  <c r="X171" i="109"/>
  <c r="M40" i="110"/>
  <c r="X3127" i="109"/>
  <c r="R1903" i="109"/>
  <c r="Y3821" i="109"/>
  <c r="P1775" i="112"/>
  <c r="K36" i="113"/>
  <c r="O22" i="112"/>
  <c r="P1481" i="112"/>
  <c r="U4064" i="109"/>
  <c r="V599" i="109"/>
  <c r="U597" i="109"/>
  <c r="M177" i="110"/>
  <c r="V3008" i="109"/>
  <c r="S3695" i="109"/>
  <c r="W3486" i="109"/>
  <c r="Q3889" i="109"/>
  <c r="X2637" i="109"/>
  <c r="Q1941" i="112"/>
  <c r="P3843" i="109"/>
  <c r="U951" i="109"/>
  <c r="T3849" i="109"/>
  <c r="Q2320" i="112"/>
  <c r="U3938" i="109"/>
  <c r="N2819" i="109"/>
  <c r="P2973" i="109"/>
  <c r="T4146" i="109"/>
  <c r="O1634" i="112"/>
  <c r="R3771" i="109"/>
  <c r="W2690" i="109"/>
  <c r="K26" i="113"/>
  <c r="X4200" i="109"/>
  <c r="O2318" i="112"/>
  <c r="T2578" i="109"/>
  <c r="R2495" i="112"/>
  <c r="Y3575" i="109"/>
  <c r="R2049" i="112"/>
  <c r="X2644" i="109"/>
  <c r="Y285" i="109"/>
  <c r="J123" i="110"/>
  <c r="Q553" i="112"/>
  <c r="Q1470" i="109"/>
  <c r="Q4102" i="109"/>
  <c r="P1440" i="112"/>
  <c r="N43" i="110"/>
  <c r="P3385" i="109"/>
  <c r="W4264" i="109"/>
  <c r="P2650" i="112"/>
  <c r="O4219" i="109"/>
  <c r="P2302" i="112"/>
  <c r="N3838" i="109"/>
  <c r="Q2624" i="112"/>
  <c r="T40" i="110"/>
  <c r="V2762" i="109"/>
  <c r="S3549" i="109"/>
  <c r="R2401" i="109"/>
  <c r="S3184" i="109"/>
  <c r="X2574" i="109"/>
  <c r="U34" i="109"/>
  <c r="P1911" i="112"/>
  <c r="R50" i="110"/>
  <c r="Q1974" i="109"/>
  <c r="R2067" i="112"/>
  <c r="Q1518" i="112"/>
  <c r="T3316" i="109"/>
  <c r="P464" i="109"/>
  <c r="P1177" i="112"/>
  <c r="Q3549" i="109"/>
  <c r="X2039" i="109"/>
  <c r="Y2641" i="109"/>
  <c r="U594" i="109"/>
  <c r="Y3848" i="109"/>
  <c r="Q97" i="110"/>
  <c r="O3557" i="109"/>
  <c r="N2479" i="109"/>
  <c r="N2721" i="109"/>
  <c r="V4263" i="109"/>
  <c r="V3733" i="109"/>
  <c r="M143" i="110"/>
  <c r="S3578" i="109"/>
  <c r="U3569" i="109"/>
  <c r="Z4309" i="109"/>
  <c r="Y4268" i="109"/>
  <c r="N852" i="112"/>
  <c r="N4276" i="109"/>
  <c r="R141" i="110"/>
  <c r="Y3424" i="109"/>
  <c r="Q3077" i="109"/>
  <c r="P1748" i="112"/>
  <c r="N4082" i="109"/>
  <c r="L95" i="113"/>
  <c r="O2078" i="112"/>
  <c r="P2253" i="112"/>
  <c r="X2788" i="109"/>
  <c r="P36" i="110"/>
  <c r="Q105" i="110"/>
  <c r="W2838" i="109"/>
  <c r="Y1279" i="109"/>
  <c r="T3190" i="109"/>
  <c r="P245" i="112"/>
  <c r="R3852" i="109"/>
  <c r="P1218" i="112"/>
  <c r="N2559" i="112"/>
  <c r="S3034" i="109"/>
  <c r="W376" i="109"/>
  <c r="O238" i="112"/>
  <c r="N3427" i="109"/>
  <c r="W1944" i="109"/>
  <c r="Q1642" i="112"/>
  <c r="V3844" i="109"/>
  <c r="R3671" i="109"/>
  <c r="Q740" i="112"/>
  <c r="V3071" i="109"/>
  <c r="Q1207" i="109"/>
  <c r="N2152" i="112"/>
  <c r="Q2995" i="109"/>
  <c r="N1449" i="112"/>
  <c r="X2618" i="109"/>
  <c r="P2358" i="112"/>
  <c r="M40" i="113"/>
  <c r="O1839" i="109"/>
  <c r="Q2764" i="109"/>
  <c r="O1429" i="112"/>
  <c r="Q536" i="112"/>
  <c r="Q13" i="110"/>
  <c r="T96" i="110"/>
  <c r="T2408" i="109"/>
  <c r="T2834" i="109"/>
  <c r="V1265" i="109"/>
  <c r="J164" i="110"/>
  <c r="N3113" i="109"/>
  <c r="P1983" i="109"/>
  <c r="O394" i="112"/>
  <c r="V1626" i="109"/>
  <c r="P1237" i="112"/>
  <c r="W4147" i="109"/>
  <c r="W2098" i="109"/>
  <c r="T1698" i="109"/>
  <c r="Y1947" i="109"/>
  <c r="U1704" i="109"/>
  <c r="N1247" i="112"/>
  <c r="N455" i="109"/>
  <c r="O2707" i="112"/>
  <c r="N719" i="112"/>
  <c r="P420" i="109"/>
  <c r="N4240" i="109"/>
  <c r="R131" i="110"/>
  <c r="X3143" i="109"/>
  <c r="T4106" i="109"/>
  <c r="N1246" i="112"/>
  <c r="N3069" i="109"/>
  <c r="N759" i="112"/>
  <c r="W454" i="109"/>
  <c r="J62" i="110"/>
  <c r="V2435" i="109"/>
  <c r="N1842" i="112"/>
  <c r="Q12" i="110"/>
  <c r="S3120" i="109"/>
  <c r="O3847" i="109"/>
  <c r="Y1978" i="109"/>
  <c r="Q2688" i="112"/>
  <c r="Q1381" i="109"/>
  <c r="P52" i="110"/>
  <c r="N2662" i="112"/>
  <c r="U4258" i="109"/>
  <c r="N1557" i="112"/>
  <c r="T3056" i="109"/>
  <c r="X2620" i="109"/>
  <c r="Y3359" i="109"/>
  <c r="X879" i="109"/>
  <c r="V3671" i="109"/>
  <c r="W829" i="109"/>
  <c r="O2176" i="112"/>
  <c r="N46" i="110"/>
  <c r="Q84" i="112"/>
  <c r="Q697" i="112"/>
  <c r="V4141" i="109"/>
  <c r="Q292" i="112"/>
  <c r="T2779" i="109"/>
  <c r="Q2170" i="112"/>
  <c r="V3166" i="109"/>
  <c r="J156" i="110"/>
  <c r="O4199" i="109"/>
  <c r="Q2704" i="109"/>
  <c r="U1100" i="109"/>
  <c r="T856" i="109"/>
  <c r="U3028" i="109"/>
  <c r="N2644" i="112"/>
  <c r="P2197" i="112"/>
  <c r="Q2233" i="112"/>
  <c r="X1829" i="109"/>
  <c r="Y2654" i="109"/>
  <c r="U1857" i="109"/>
  <c r="N2234" i="112"/>
  <c r="V1152" i="109"/>
  <c r="O3471" i="109"/>
  <c r="U2602" i="109"/>
  <c r="X2773" i="109"/>
  <c r="N116" i="112"/>
  <c r="U1999" i="109"/>
  <c r="S2632" i="109"/>
  <c r="Q2169" i="112"/>
  <c r="Q2473" i="112"/>
  <c r="R2211" i="109"/>
  <c r="Q1249" i="112"/>
  <c r="Y4184" i="109"/>
  <c r="O291" i="112"/>
  <c r="P721" i="112"/>
  <c r="N1827" i="109"/>
  <c r="Q4267" i="109"/>
  <c r="R894" i="112"/>
  <c r="X3667" i="109"/>
  <c r="Q579" i="109"/>
  <c r="O912" i="109"/>
  <c r="P152" i="112"/>
  <c r="N2746" i="109"/>
  <c r="T3883" i="109"/>
  <c r="J113" i="113"/>
  <c r="S3" i="109"/>
  <c r="N2438" i="112"/>
  <c r="Y751" i="109"/>
  <c r="N2378" i="112"/>
  <c r="P724" i="112"/>
  <c r="P1405" i="112"/>
  <c r="P2355" i="112"/>
  <c r="S1690" i="109"/>
  <c r="Q126" i="112"/>
  <c r="W1995" i="109"/>
  <c r="U3418" i="109"/>
  <c r="O3191" i="109"/>
  <c r="N1093" i="112"/>
  <c r="V2237" i="109"/>
  <c r="N265" i="112"/>
  <c r="U3186" i="109"/>
  <c r="Y156" i="109"/>
  <c r="V1329" i="109"/>
  <c r="V3703" i="109"/>
  <c r="N2251" i="112"/>
  <c r="Y1198" i="109"/>
  <c r="S3850" i="109"/>
  <c r="N1233" i="109"/>
  <c r="L129" i="110"/>
  <c r="M141" i="110"/>
  <c r="Q3420" i="109"/>
  <c r="O519" i="112"/>
  <c r="P37" i="110"/>
  <c r="Q534" i="109"/>
  <c r="O4270" i="109"/>
  <c r="R2064" i="112"/>
  <c r="P2661" i="109"/>
  <c r="J159" i="110"/>
  <c r="U367" i="109"/>
  <c r="R2408" i="109"/>
  <c r="N1734" i="112"/>
  <c r="P48" i="112"/>
  <c r="T66" i="110"/>
  <c r="Q3446" i="109"/>
  <c r="N281" i="112"/>
  <c r="O1739" i="112"/>
  <c r="P2077" i="112"/>
  <c r="K149" i="110"/>
  <c r="U174" i="110"/>
  <c r="U4226" i="109"/>
  <c r="N2591" i="109"/>
  <c r="Q622" i="109"/>
  <c r="R3516" i="109"/>
  <c r="N860" i="112"/>
  <c r="J90" i="113"/>
  <c r="U4218" i="109"/>
  <c r="N12" i="112"/>
  <c r="Q4215" i="109"/>
  <c r="N2594" i="109"/>
  <c r="K85" i="113"/>
  <c r="Y2832" i="109"/>
  <c r="O4204" i="109"/>
  <c r="R3534" i="109"/>
  <c r="Q1009" i="112"/>
  <c r="U3460" i="109"/>
  <c r="O4277" i="109"/>
  <c r="O424" i="109"/>
  <c r="T165" i="110"/>
  <c r="N216" i="109"/>
  <c r="N371" i="112"/>
  <c r="Q3798" i="109"/>
  <c r="N1044" i="112"/>
  <c r="J94" i="113"/>
  <c r="N158" i="109"/>
  <c r="W3162" i="109"/>
  <c r="O747" i="112"/>
  <c r="Q3879" i="109"/>
  <c r="N227" i="109"/>
  <c r="U3695" i="109"/>
  <c r="X2199" i="109"/>
  <c r="X165" i="109"/>
  <c r="Y3773" i="109"/>
  <c r="X550" i="109"/>
  <c r="S3916" i="109"/>
  <c r="J20" i="113"/>
  <c r="P1513" i="112"/>
  <c r="O3825" i="109"/>
  <c r="Q2453" i="112"/>
  <c r="T2033" i="109"/>
  <c r="Q2393" i="109"/>
  <c r="X1689" i="109"/>
  <c r="T376" i="109"/>
  <c r="W1291" i="109"/>
  <c r="P598" i="112"/>
  <c r="O1887" i="109"/>
  <c r="P2" i="112"/>
  <c r="P2364" i="112"/>
  <c r="N2269" i="109"/>
  <c r="X3133" i="109"/>
  <c r="T986" i="109"/>
  <c r="O2954" i="109"/>
  <c r="O3726" i="109"/>
  <c r="P1142" i="109"/>
  <c r="O986" i="109"/>
  <c r="Q596" i="112"/>
  <c r="J149" i="113"/>
  <c r="O3316" i="109"/>
  <c r="V3446" i="109"/>
  <c r="W1562" i="109"/>
  <c r="X3460" i="109"/>
  <c r="N959" i="112"/>
  <c r="Q1903" i="112"/>
  <c r="N714" i="112"/>
  <c r="Z3584" i="109"/>
  <c r="L113" i="113"/>
  <c r="V1692" i="109"/>
  <c r="Q101" i="110"/>
  <c r="S2215" i="109"/>
  <c r="Y224" i="109"/>
  <c r="S3680" i="109"/>
  <c r="T1600" i="109"/>
  <c r="L100" i="113"/>
  <c r="X248" i="109"/>
  <c r="O2369" i="112"/>
  <c r="Q533" i="112"/>
  <c r="R1925" i="109"/>
  <c r="O166" i="109"/>
  <c r="Q127" i="109"/>
  <c r="P976" i="112"/>
  <c r="Q3821" i="109"/>
  <c r="T547" i="109"/>
  <c r="W1305" i="109"/>
  <c r="T515" i="109"/>
  <c r="U1682" i="109"/>
  <c r="N2308" i="112"/>
  <c r="P564" i="112"/>
  <c r="Q1983" i="109"/>
  <c r="V901" i="109"/>
  <c r="Y3054" i="109"/>
  <c r="Q348" i="112"/>
  <c r="Q474" i="112"/>
  <c r="O131" i="110"/>
  <c r="N2848" i="109"/>
  <c r="O1864" i="112"/>
  <c r="Y3730" i="109"/>
  <c r="Q4174" i="109"/>
  <c r="N1713" i="112"/>
  <c r="P1753" i="112"/>
  <c r="S3038" i="109"/>
  <c r="N3336" i="109"/>
  <c r="X159" i="109"/>
  <c r="Q935" i="112"/>
  <c r="N3492" i="109"/>
  <c r="V2836" i="109"/>
  <c r="W1117" i="109"/>
  <c r="R3092" i="109"/>
  <c r="Q256" i="112"/>
  <c r="N1522" i="112"/>
  <c r="K134" i="110"/>
  <c r="Y4296" i="109"/>
  <c r="P3698" i="109"/>
  <c r="L135" i="113"/>
  <c r="P1760" i="112"/>
  <c r="Q1307" i="109"/>
  <c r="W3558" i="109"/>
  <c r="N2666" i="109"/>
  <c r="N3499" i="109"/>
  <c r="O1220" i="112"/>
  <c r="O172" i="112"/>
  <c r="R7" i="110"/>
  <c r="X2215" i="109"/>
  <c r="P547" i="112"/>
  <c r="X2291" i="109"/>
  <c r="V1016" i="109"/>
  <c r="O3075" i="109"/>
  <c r="Y1305" i="109"/>
  <c r="T3441" i="109"/>
  <c r="P4232" i="109"/>
  <c r="N986" i="112"/>
  <c r="O1063" i="112"/>
  <c r="R3840" i="109"/>
  <c r="O2208" i="112"/>
  <c r="Y2842" i="109"/>
  <c r="R2944" i="109"/>
  <c r="U1989" i="109"/>
  <c r="S2946" i="109"/>
  <c r="R3306" i="109"/>
  <c r="Y149" i="109"/>
  <c r="U3662" i="109"/>
  <c r="O2798" i="109"/>
  <c r="P2215" i="112"/>
  <c r="P2667" i="112"/>
  <c r="S1263" i="109"/>
  <c r="T177" i="110"/>
  <c r="P627" i="112"/>
  <c r="S3872" i="109"/>
  <c r="W3067" i="109"/>
  <c r="R3312" i="109"/>
  <c r="O980" i="109"/>
  <c r="T1724" i="109"/>
  <c r="N1992" i="112"/>
  <c r="P3523" i="109"/>
  <c r="K159" i="113"/>
  <c r="W2429" i="109"/>
  <c r="R2340" i="109"/>
  <c r="Q4197" i="109"/>
  <c r="N2356" i="112"/>
  <c r="O1187" i="109"/>
  <c r="O66" i="110"/>
  <c r="Q1961" i="109"/>
  <c r="P3139" i="109"/>
  <c r="Y3918" i="109"/>
  <c r="V3437" i="109"/>
  <c r="U2020" i="109"/>
  <c r="W4281" i="109"/>
  <c r="P1675" i="109"/>
  <c r="Q3146" i="109"/>
  <c r="X442" i="109"/>
  <c r="V3866" i="109"/>
  <c r="Q2406" i="112"/>
  <c r="Q1850" i="109"/>
  <c r="R56" i="109"/>
  <c r="Q3824" i="109"/>
  <c r="T2660" i="109"/>
  <c r="P1234" i="112"/>
  <c r="Y3007" i="109"/>
  <c r="X4034" i="109"/>
  <c r="R1799" i="112"/>
  <c r="P1723" i="112"/>
  <c r="O1014" i="112"/>
  <c r="R130" i="110"/>
  <c r="Q2339" i="112"/>
  <c r="O2542" i="112"/>
  <c r="S3431" i="109"/>
  <c r="U3716" i="109"/>
  <c r="V1930" i="109"/>
  <c r="T3876" i="109"/>
  <c r="Q2618" i="112"/>
  <c r="P283" i="112"/>
  <c r="N1484" i="112"/>
  <c r="P1487" i="112"/>
  <c r="R1370" i="112"/>
  <c r="Q2340" i="112"/>
  <c r="Q2196" i="112"/>
  <c r="O1514" i="112"/>
  <c r="J31" i="110"/>
  <c r="Q374" i="112"/>
  <c r="Y1098" i="109"/>
  <c r="P2058" i="109"/>
  <c r="Q2563" i="112"/>
  <c r="U4263" i="109"/>
  <c r="L66" i="113"/>
  <c r="N716" i="112"/>
  <c r="O1742" i="112"/>
  <c r="P1510" i="112"/>
  <c r="O109" i="112"/>
  <c r="Y51" i="109"/>
  <c r="V1280" i="109"/>
  <c r="Q2400" i="109"/>
  <c r="N2638" i="112"/>
  <c r="P1414" i="112"/>
  <c r="P2719" i="109"/>
  <c r="P2555" i="112"/>
  <c r="O1410" i="112"/>
  <c r="P3758" i="109"/>
  <c r="S2058" i="109"/>
  <c r="P2233" i="112"/>
  <c r="Y378" i="109"/>
  <c r="S3037" i="109"/>
  <c r="X4285" i="109"/>
  <c r="J117" i="110"/>
  <c r="W557" i="109"/>
  <c r="T1288" i="109"/>
  <c r="S630" i="109"/>
  <c r="R2282" i="112"/>
  <c r="X3657" i="109"/>
  <c r="P786" i="109"/>
  <c r="N2571" i="109"/>
  <c r="W4047" i="109"/>
  <c r="U2312" i="109"/>
  <c r="O2742" i="109"/>
  <c r="Y1979" i="109"/>
  <c r="P50" i="112"/>
  <c r="O1301" i="109"/>
  <c r="V2602" i="109"/>
  <c r="R3368" i="109"/>
  <c r="P2448" i="112"/>
  <c r="N380" i="109"/>
  <c r="K60" i="110"/>
  <c r="O2010" i="112"/>
  <c r="X585" i="109"/>
  <c r="V4070" i="109"/>
  <c r="N2122" i="112"/>
  <c r="W112" i="109"/>
  <c r="N2383" i="112"/>
  <c r="Y3434" i="109"/>
  <c r="O1725" i="112"/>
  <c r="J144" i="113"/>
  <c r="O534" i="112"/>
  <c r="P1028" i="112"/>
  <c r="Y3342" i="109"/>
  <c r="R14" i="110"/>
  <c r="P2696" i="112"/>
  <c r="X3183" i="109"/>
  <c r="L83" i="110"/>
  <c r="O4245" i="109"/>
  <c r="N2534" i="112"/>
  <c r="S2018" i="109"/>
  <c r="J6" i="110"/>
  <c r="R1201" i="109"/>
  <c r="Q2438" i="112"/>
  <c r="R4167" i="109"/>
  <c r="P838" i="109"/>
  <c r="V3931" i="109"/>
  <c r="R2266" i="109"/>
  <c r="S4116" i="109"/>
  <c r="N3031" i="109"/>
  <c r="Q581" i="112"/>
  <c r="Q1189" i="109"/>
  <c r="R889" i="112"/>
  <c r="W3794" i="109"/>
  <c r="L131" i="113"/>
  <c r="W4140" i="109"/>
  <c r="N3884" i="109"/>
  <c r="V1600" i="109"/>
  <c r="Q2642" i="112"/>
  <c r="O2042" i="109"/>
  <c r="P4139" i="109"/>
  <c r="O1323" i="112"/>
  <c r="X3484" i="109"/>
  <c r="N4064" i="109"/>
  <c r="U1170" i="109"/>
  <c r="Q2167" i="112"/>
  <c r="O415" i="112"/>
  <c r="S51" i="110"/>
  <c r="P4301" i="109"/>
  <c r="R167" i="110"/>
  <c r="Q796" i="109"/>
  <c r="R684" i="112"/>
  <c r="T2768" i="109"/>
  <c r="V3294" i="109"/>
  <c r="R2927" i="109"/>
  <c r="V2739" i="109"/>
  <c r="W2624" i="109"/>
  <c r="J131" i="113"/>
  <c r="Q152" i="112"/>
  <c r="X1906" i="109"/>
  <c r="M92" i="113"/>
  <c r="X582" i="109"/>
  <c r="O19" i="110"/>
  <c r="T1386" i="109"/>
  <c r="Q2777" i="109"/>
  <c r="S3428" i="109"/>
  <c r="R4095" i="109"/>
  <c r="K140" i="113"/>
  <c r="U3842" i="109"/>
  <c r="P789" i="112"/>
  <c r="V2725" i="109"/>
  <c r="W3817" i="109"/>
  <c r="Q1876" i="112"/>
  <c r="Z3214" i="109"/>
  <c r="O319" i="112"/>
  <c r="P2210" i="109"/>
  <c r="J171" i="113"/>
  <c r="U1581" i="109"/>
  <c r="Q4244" i="109"/>
  <c r="Q108" i="110"/>
  <c r="U2056" i="109"/>
  <c r="R3002" i="109"/>
  <c r="W781" i="109"/>
  <c r="N472" i="112"/>
  <c r="X3475" i="109"/>
  <c r="U2263" i="109"/>
  <c r="X3904" i="109"/>
  <c r="O35" i="112"/>
  <c r="P354" i="112"/>
  <c r="W2924" i="109"/>
  <c r="U1363" i="109"/>
  <c r="N39" i="112"/>
  <c r="X1353" i="109"/>
  <c r="P743" i="112"/>
  <c r="N1872" i="112"/>
  <c r="P818" i="112"/>
  <c r="Y1680" i="109"/>
  <c r="O1975" i="112"/>
  <c r="P1906" i="112"/>
  <c r="T280" i="109"/>
  <c r="Y2376" i="109"/>
  <c r="N1273" i="112"/>
  <c r="N2699" i="112"/>
  <c r="Q429" i="109"/>
  <c r="X2275" i="109"/>
  <c r="V1315" i="109"/>
  <c r="W3755" i="109"/>
  <c r="V622" i="109"/>
  <c r="J71" i="110"/>
  <c r="V580" i="109"/>
  <c r="S3104" i="109"/>
  <c r="S1899" i="109"/>
  <c r="Q3057" i="109"/>
  <c r="N3175" i="109"/>
  <c r="S842" i="109"/>
  <c r="X3899" i="109"/>
  <c r="R3731" i="109"/>
  <c r="O4113" i="109"/>
  <c r="P1725" i="112"/>
  <c r="S84" i="110"/>
  <c r="T1595" i="109"/>
  <c r="R3656" i="109"/>
  <c r="R3518" i="109"/>
  <c r="W4231" i="109"/>
  <c r="N1234" i="112"/>
  <c r="O2763" i="109"/>
  <c r="Q1476" i="112"/>
  <c r="O414" i="112"/>
  <c r="O3373" i="109"/>
  <c r="Q736" i="112"/>
  <c r="U3929" i="109"/>
  <c r="O2150" i="112"/>
  <c r="X603" i="109"/>
  <c r="S1526" i="109"/>
  <c r="Q3718" i="109"/>
  <c r="Q2328" i="112"/>
  <c r="R34" i="110"/>
  <c r="J77" i="113"/>
  <c r="N2417" i="112"/>
  <c r="X2093" i="109"/>
  <c r="N2670" i="112"/>
  <c r="O4043" i="109"/>
  <c r="Z3964" i="109"/>
  <c r="X3887" i="109"/>
  <c r="Y2829" i="109"/>
  <c r="T1541" i="109"/>
  <c r="T988" i="109"/>
  <c r="W4217" i="109"/>
  <c r="W1380" i="109"/>
  <c r="N2838" i="109"/>
  <c r="Q1395" i="112"/>
  <c r="T173" i="110"/>
  <c r="S4081" i="109"/>
  <c r="O548" i="112"/>
  <c r="N2634" i="112"/>
  <c r="P3898" i="109"/>
  <c r="O1936" i="112"/>
  <c r="Z4009" i="109"/>
  <c r="P263" i="112"/>
  <c r="P1288" i="112"/>
  <c r="Y1942" i="109"/>
  <c r="P166" i="110"/>
  <c r="Y1878" i="109"/>
  <c r="U1697" i="109"/>
  <c r="O3933" i="109"/>
  <c r="T4024" i="109"/>
  <c r="W2600" i="109"/>
  <c r="Q2535" i="112"/>
  <c r="O1290" i="112"/>
  <c r="Q2811" i="109"/>
  <c r="V2831" i="109"/>
  <c r="P1419" i="112"/>
  <c r="S3454" i="109"/>
  <c r="Q4033" i="109"/>
  <c r="Y2825" i="109"/>
  <c r="S3460" i="109"/>
  <c r="X3305" i="109"/>
  <c r="V1630" i="109"/>
  <c r="S3099" i="109"/>
  <c r="Q1321" i="112"/>
  <c r="P1704" i="109"/>
  <c r="T592" i="109"/>
  <c r="O1524" i="112"/>
  <c r="Y2338" i="109"/>
  <c r="Q1915" i="109"/>
  <c r="R1338" i="112"/>
  <c r="X3734" i="109"/>
  <c r="X2016" i="109"/>
  <c r="N4070" i="109"/>
  <c r="S3300" i="109"/>
  <c r="Q3430" i="109"/>
  <c r="Q1462" i="112"/>
  <c r="M6" i="113"/>
  <c r="Q1091" i="112"/>
  <c r="O59" i="109"/>
  <c r="R1486" i="109"/>
  <c r="W1292" i="109"/>
  <c r="U4260" i="109"/>
  <c r="Q4043" i="109"/>
  <c r="T1502" i="109"/>
  <c r="S278" i="109"/>
  <c r="S3093" i="109"/>
  <c r="N3748" i="109"/>
  <c r="N542" i="112"/>
  <c r="Q1003" i="112"/>
  <c r="W1198" i="109"/>
  <c r="N1953" i="109"/>
  <c r="Y4098" i="109"/>
  <c r="P736" i="112"/>
  <c r="T3195" i="109"/>
  <c r="P1893" i="112"/>
  <c r="O4161" i="109"/>
  <c r="O1908" i="112"/>
  <c r="P3074" i="109"/>
  <c r="R221" i="112"/>
  <c r="T3091" i="109"/>
  <c r="Q1724" i="109"/>
  <c r="Q2324" i="109"/>
  <c r="Y557" i="109"/>
  <c r="S3049" i="109"/>
  <c r="X3811" i="109"/>
  <c r="N822" i="109"/>
  <c r="P159" i="112"/>
  <c r="W1297" i="109"/>
  <c r="Z4316" i="109"/>
  <c r="O2788" i="109"/>
  <c r="S1881" i="109"/>
  <c r="W3571" i="109"/>
  <c r="U2600" i="109"/>
  <c r="S532" i="109"/>
  <c r="U3776" i="109"/>
  <c r="P371" i="112"/>
  <c r="U2924" i="109"/>
  <c r="P2022" i="112"/>
  <c r="T1609" i="109"/>
  <c r="R1585" i="109"/>
  <c r="Y1597" i="109"/>
  <c r="W255" i="109"/>
  <c r="W3296" i="109"/>
  <c r="P3083" i="109"/>
  <c r="T4044" i="109"/>
  <c r="N1668" i="109"/>
  <c r="T3484" i="109"/>
  <c r="R2013" i="109"/>
  <c r="Q885" i="109"/>
  <c r="Q3032" i="109"/>
  <c r="P4286" i="109"/>
  <c r="R3381" i="109"/>
  <c r="P3803" i="109"/>
  <c r="W3481" i="109"/>
  <c r="T3127" i="109"/>
  <c r="Q1945" i="112"/>
  <c r="O1907" i="112"/>
  <c r="U4125" i="109"/>
  <c r="Q554" i="109"/>
  <c r="V4118" i="109"/>
  <c r="U628" i="109"/>
  <c r="N1724" i="112"/>
  <c r="N2938" i="109"/>
  <c r="Q371" i="112"/>
  <c r="U2997" i="109"/>
  <c r="T961" i="109"/>
  <c r="O1288" i="112"/>
  <c r="R2450" i="109"/>
  <c r="P2588" i="112"/>
  <c r="O1045" i="112"/>
  <c r="U3213" i="109"/>
  <c r="P3302" i="109"/>
  <c r="O737" i="109"/>
  <c r="O31" i="110"/>
  <c r="Z3240" i="109"/>
  <c r="Q553" i="109"/>
  <c r="V3728" i="109"/>
  <c r="V2966" i="109"/>
  <c r="T1134" i="109"/>
  <c r="X1971" i="109"/>
  <c r="X1129" i="109"/>
  <c r="O1858" i="112"/>
  <c r="J83" i="113"/>
  <c r="S3189" i="109"/>
  <c r="M36" i="113"/>
  <c r="O784" i="112"/>
  <c r="R1002" i="109"/>
  <c r="U3127" i="109"/>
  <c r="Q1962" i="109"/>
  <c r="N608" i="112"/>
  <c r="N212" i="109"/>
  <c r="V3693" i="109"/>
  <c r="W2675" i="109"/>
  <c r="S2463" i="109"/>
  <c r="U3036" i="109"/>
  <c r="Y1920" i="109"/>
  <c r="Z1798" i="109"/>
  <c r="R3019" i="109"/>
  <c r="S3457" i="109"/>
  <c r="O2626" i="112"/>
  <c r="Z3960" i="109"/>
  <c r="L101" i="113"/>
  <c r="S4208" i="109"/>
  <c r="Q1252" i="109"/>
  <c r="U4038" i="109"/>
  <c r="O1788" i="112"/>
  <c r="O1215" i="112"/>
  <c r="Y3816" i="109"/>
  <c r="Q1490" i="112"/>
  <c r="S1582" i="109"/>
  <c r="Z3613" i="109"/>
  <c r="Q2029" i="109"/>
  <c r="O42" i="112"/>
  <c r="P2211" i="109"/>
  <c r="N1129" i="109"/>
  <c r="T2362" i="109"/>
  <c r="P2398" i="109"/>
  <c r="O1395" i="112"/>
  <c r="Q2072" i="112"/>
  <c r="R3942" i="109"/>
  <c r="N4098" i="109"/>
  <c r="O184" i="112"/>
  <c r="Y4189" i="109"/>
  <c r="O3925" i="109"/>
  <c r="V3934" i="109"/>
  <c r="P1122" i="109"/>
  <c r="W3731" i="109"/>
  <c r="N21" i="110"/>
  <c r="U3770" i="109"/>
  <c r="O624" i="112"/>
  <c r="R190" i="112"/>
  <c r="Q81" i="109"/>
  <c r="O3853" i="109"/>
  <c r="P271" i="112"/>
  <c r="J174" i="110"/>
  <c r="R578" i="109"/>
  <c r="Z2890" i="109"/>
  <c r="T911" i="109"/>
  <c r="P566" i="109"/>
  <c r="P3064" i="109"/>
  <c r="Q4066" i="109"/>
  <c r="M70" i="113"/>
  <c r="P2399" i="112"/>
  <c r="P2682" i="109"/>
  <c r="T2276" i="109"/>
  <c r="V3871" i="109"/>
  <c r="N1659" i="112"/>
  <c r="P4218" i="109"/>
  <c r="O2678" i="112"/>
  <c r="S2808" i="109"/>
  <c r="V4093" i="109"/>
  <c r="Q47" i="109"/>
  <c r="N1844" i="109"/>
  <c r="Q3938" i="109"/>
  <c r="J16" i="110"/>
  <c r="S789" i="109"/>
  <c r="O2255" i="109"/>
  <c r="N2681" i="112"/>
  <c r="Y3448" i="109"/>
  <c r="S3002" i="109"/>
  <c r="Y4055" i="109"/>
  <c r="X4266" i="109"/>
  <c r="N3915" i="109"/>
  <c r="N770" i="112"/>
  <c r="Q2948" i="109"/>
  <c r="N575" i="112"/>
  <c r="P1268" i="112"/>
  <c r="N1997" i="109"/>
  <c r="N475" i="109"/>
  <c r="S1255" i="109"/>
  <c r="Y4058" i="109"/>
  <c r="U3308" i="109"/>
  <c r="U2011" i="109"/>
  <c r="Q57" i="110"/>
  <c r="P262" i="112"/>
  <c r="N4030" i="109"/>
  <c r="Y1899" i="109"/>
  <c r="S94" i="110"/>
  <c r="T3040" i="109"/>
  <c r="Q2168" i="112"/>
  <c r="R1351" i="112"/>
  <c r="R2077" i="109"/>
  <c r="P539" i="109"/>
  <c r="R1596" i="112"/>
  <c r="P800" i="109"/>
  <c r="Y2830" i="109"/>
  <c r="Q4247" i="109"/>
  <c r="X1695" i="109"/>
  <c r="N2285" i="109"/>
  <c r="U2982" i="109"/>
  <c r="R1800" i="112"/>
  <c r="N2128" i="112"/>
  <c r="J100" i="113"/>
  <c r="N144" i="110"/>
  <c r="R2525" i="112"/>
  <c r="P119" i="110"/>
  <c r="P4224" i="109"/>
  <c r="P125" i="110"/>
  <c r="N1265" i="112"/>
  <c r="Q1660" i="112"/>
  <c r="Q603" i="112"/>
  <c r="V3682" i="109"/>
  <c r="R2739" i="112"/>
  <c r="Q1290" i="112"/>
  <c r="S2631" i="109"/>
  <c r="V3412" i="109"/>
  <c r="U1174" i="109"/>
  <c r="P1612" i="112"/>
  <c r="V1197" i="109"/>
  <c r="O3737" i="109"/>
  <c r="S4168" i="109"/>
  <c r="U3727" i="109"/>
  <c r="Y1333" i="109"/>
  <c r="W4129" i="109"/>
  <c r="O1754" i="112"/>
  <c r="N2078" i="112"/>
  <c r="P938" i="112"/>
  <c r="U4128" i="109"/>
  <c r="Q6" i="109"/>
  <c r="T1534" i="109"/>
  <c r="X2972" i="109"/>
  <c r="R2742" i="112"/>
  <c r="T260" i="109"/>
  <c r="P2128" i="112"/>
  <c r="V3562" i="109"/>
  <c r="W3553" i="109"/>
  <c r="P2600" i="109"/>
  <c r="U3732" i="109"/>
  <c r="J176" i="110"/>
  <c r="W3654" i="109"/>
  <c r="N717" i="112"/>
  <c r="R2959" i="109"/>
  <c r="O550" i="112"/>
  <c r="Q1011" i="112"/>
  <c r="O3420" i="109"/>
  <c r="P2240" i="112"/>
  <c r="N1105" i="109"/>
  <c r="P4210" i="109"/>
  <c r="S2253" i="109"/>
  <c r="S3521" i="109"/>
  <c r="Q840" i="112"/>
  <c r="X3354" i="109"/>
  <c r="X2814" i="109"/>
  <c r="W2989" i="109"/>
  <c r="V3337" i="109"/>
  <c r="X3097" i="109"/>
  <c r="Q25" i="112"/>
  <c r="R3510" i="109"/>
  <c r="O93" i="112"/>
  <c r="Q1024" i="112"/>
  <c r="S2954" i="109"/>
  <c r="R1572" i="112"/>
  <c r="R110" i="110"/>
  <c r="Y3492" i="109"/>
  <c r="O2350" i="112"/>
  <c r="O1619" i="109"/>
  <c r="W124" i="109"/>
  <c r="Y3135" i="109"/>
  <c r="L121" i="113"/>
  <c r="K146" i="113"/>
  <c r="S4117" i="109"/>
  <c r="R3174" i="109"/>
  <c r="Q2376" i="109"/>
  <c r="Q3738" i="109"/>
  <c r="O2961" i="109"/>
  <c r="S226" i="109"/>
  <c r="Y1278" i="109"/>
  <c r="P2113" i="112"/>
  <c r="Q50" i="110"/>
  <c r="N3009" i="109"/>
  <c r="P932" i="109"/>
  <c r="V922" i="109"/>
  <c r="R1023" i="109"/>
  <c r="P1503" i="112"/>
  <c r="R1835" i="112"/>
  <c r="W2079" i="109"/>
  <c r="P1300" i="112"/>
  <c r="N983" i="112"/>
  <c r="O3064" i="109"/>
  <c r="N4243" i="109"/>
  <c r="P2637" i="112"/>
  <c r="R1103" i="109"/>
  <c r="P2318" i="112"/>
  <c r="T4179" i="109"/>
  <c r="R67" i="109"/>
  <c r="R427" i="112"/>
  <c r="S3665" i="109"/>
  <c r="P1134" i="109"/>
  <c r="X1974" i="109"/>
  <c r="Q2626" i="112"/>
  <c r="U4048" i="109"/>
  <c r="U3788" i="109"/>
  <c r="S1383" i="109"/>
  <c r="O3559" i="109"/>
  <c r="N764" i="112"/>
  <c r="P1537" i="112"/>
  <c r="X4238" i="109"/>
  <c r="T3367" i="109"/>
  <c r="P1698" i="109"/>
  <c r="P2962" i="109"/>
  <c r="O2407" i="112"/>
  <c r="V982" i="109"/>
  <c r="T3407" i="109"/>
  <c r="X2010" i="109"/>
  <c r="T2630" i="109"/>
  <c r="N1783" i="112"/>
  <c r="Y1748" i="109"/>
  <c r="S34" i="110"/>
  <c r="O1705" i="112"/>
  <c r="P1520" i="109"/>
  <c r="N619" i="112"/>
  <c r="K22" i="110"/>
  <c r="J114" i="113"/>
  <c r="Y4149" i="109"/>
  <c r="W2676" i="109"/>
  <c r="X2613" i="109"/>
  <c r="X1183" i="109"/>
  <c r="Q2421" i="112"/>
  <c r="O2213" i="112"/>
  <c r="X2080" i="109"/>
  <c r="N2940" i="109"/>
  <c r="U3019" i="109"/>
  <c r="N2610" i="109"/>
  <c r="Q1632" i="112"/>
  <c r="P65" i="110"/>
  <c r="P42" i="112"/>
  <c r="V743" i="109"/>
  <c r="Q2254" i="112"/>
  <c r="Q1671" i="112"/>
  <c r="N1909" i="112"/>
  <c r="Y2949" i="109"/>
  <c r="S3134" i="109"/>
  <c r="P3915" i="109"/>
  <c r="S886" i="109"/>
  <c r="L131" i="110"/>
  <c r="U4150" i="109"/>
  <c r="V2686" i="109"/>
  <c r="R1366" i="112"/>
  <c r="R2616" i="109"/>
  <c r="P2154" i="112"/>
  <c r="W751" i="109"/>
  <c r="U1298" i="109"/>
  <c r="N4250" i="109"/>
  <c r="O2424" i="112"/>
  <c r="Q1945" i="109"/>
  <c r="P135" i="110"/>
  <c r="S112" i="110"/>
  <c r="W992" i="109"/>
  <c r="X1290" i="109"/>
  <c r="P1360" i="109"/>
  <c r="O3862" i="109"/>
  <c r="P1249" i="112"/>
  <c r="P2645" i="112"/>
  <c r="X1361" i="109"/>
  <c r="P3722" i="109"/>
  <c r="W1933" i="109"/>
  <c r="L48" i="113"/>
  <c r="N72" i="109"/>
  <c r="U4197" i="109"/>
  <c r="R78" i="109"/>
  <c r="W2200" i="109"/>
  <c r="Y4294" i="109"/>
  <c r="V1097" i="109"/>
  <c r="R883" i="109"/>
  <c r="W466" i="109"/>
  <c r="U1915" i="109"/>
  <c r="T1019" i="109"/>
  <c r="X1522" i="109"/>
  <c r="W3373" i="109"/>
  <c r="N2300" i="109"/>
  <c r="U3696" i="109"/>
  <c r="R4121" i="109"/>
  <c r="P3769" i="109"/>
  <c r="Q3020" i="109"/>
  <c r="S1239" i="109"/>
  <c r="P1625" i="112"/>
  <c r="P3159" i="109"/>
  <c r="O3804" i="109"/>
  <c r="W2067" i="109"/>
  <c r="T2300" i="109"/>
  <c r="T3803" i="109"/>
  <c r="O3372" i="109"/>
  <c r="Q114" i="110"/>
  <c r="R1372" i="112"/>
  <c r="Q743" i="112"/>
  <c r="P1514" i="112"/>
  <c r="O2818" i="109"/>
  <c r="X3212" i="109"/>
  <c r="N3827" i="109"/>
  <c r="O46" i="110"/>
  <c r="O2199" i="109"/>
  <c r="X812" i="109"/>
  <c r="Z1756" i="109"/>
  <c r="N167" i="112"/>
  <c r="N141" i="112"/>
  <c r="R1718" i="109"/>
  <c r="N2641" i="112"/>
  <c r="U1325" i="109"/>
  <c r="W1902" i="109"/>
  <c r="S3702" i="109"/>
  <c r="Q466" i="109"/>
  <c r="S2583" i="109"/>
  <c r="Y3412" i="109"/>
  <c r="N115" i="112"/>
  <c r="Y3357" i="109"/>
  <c r="V3655" i="109"/>
  <c r="X14" i="109"/>
  <c r="Y1645" i="109"/>
  <c r="P115" i="112"/>
  <c r="O1432" i="112"/>
  <c r="P126" i="110"/>
  <c r="S3403" i="109"/>
  <c r="T3402" i="109"/>
  <c r="N3296" i="109"/>
  <c r="P4131" i="109"/>
  <c r="O2792" i="109"/>
  <c r="S3800" i="109"/>
  <c r="W4057" i="109"/>
  <c r="P2713" i="112"/>
  <c r="S3657" i="109"/>
  <c r="U155" i="110"/>
  <c r="W55" i="109"/>
  <c r="U631" i="109"/>
  <c r="S2837" i="109"/>
  <c r="N560" i="112"/>
  <c r="N3468" i="109"/>
  <c r="Q1202" i="109"/>
  <c r="P258" i="109"/>
  <c r="Q3873" i="109"/>
  <c r="X1591" i="109"/>
  <c r="Z3955" i="109"/>
  <c r="T2647" i="109"/>
  <c r="O2693" i="112"/>
  <c r="P1171" i="109"/>
  <c r="Q2671" i="112"/>
  <c r="Q106" i="109"/>
  <c r="J138" i="113"/>
  <c r="S3046" i="109"/>
  <c r="S2829" i="109"/>
  <c r="R3399" i="109"/>
  <c r="Y1363" i="109"/>
  <c r="Q78" i="109"/>
  <c r="O3865" i="109"/>
  <c r="N68" i="112"/>
  <c r="R4094" i="109"/>
  <c r="W2599" i="109"/>
  <c r="R2012" i="109"/>
  <c r="W2595" i="109"/>
  <c r="U3521" i="109"/>
  <c r="U3188" i="109"/>
  <c r="Q3410" i="109"/>
  <c r="O2303" i="109"/>
  <c r="O1487" i="112"/>
  <c r="M107" i="110"/>
  <c r="O4079" i="109"/>
  <c r="T993" i="109"/>
  <c r="N2735" i="109"/>
  <c r="S3386" i="109"/>
  <c r="U131" i="110"/>
  <c r="U1868" i="109"/>
  <c r="N1258" i="109"/>
  <c r="O1386" i="109"/>
  <c r="S3122" i="109"/>
  <c r="X3316" i="109"/>
  <c r="P3937" i="109"/>
  <c r="P4209" i="109"/>
  <c r="X966" i="109"/>
  <c r="P3571" i="109"/>
  <c r="V2735" i="109"/>
  <c r="R738" i="109"/>
  <c r="N2698" i="112"/>
  <c r="Y433" i="109"/>
  <c r="N2081" i="109"/>
  <c r="W3893" i="109"/>
  <c r="P1036" i="112"/>
  <c r="X4301" i="109"/>
  <c r="W3468" i="109"/>
  <c r="T3047" i="109"/>
  <c r="R1352" i="112"/>
  <c r="N2643" i="112"/>
  <c r="U1198" i="109"/>
  <c r="T3496" i="109"/>
  <c r="Q993" i="109"/>
  <c r="P4261" i="109"/>
  <c r="O577" i="112"/>
  <c r="T1685" i="109"/>
  <c r="K53" i="110"/>
  <c r="W3912" i="109"/>
  <c r="Q966" i="112"/>
  <c r="Y3685" i="109"/>
  <c r="N533" i="112"/>
  <c r="S1878" i="109"/>
  <c r="N859" i="112"/>
  <c r="T2460" i="109"/>
  <c r="R2518" i="112"/>
  <c r="O962" i="112"/>
  <c r="R764" i="109"/>
  <c r="Z1810" i="109"/>
  <c r="O2297" i="109"/>
  <c r="Q1761" i="112"/>
  <c r="Q63" i="109"/>
  <c r="U3135" i="109"/>
  <c r="R3148" i="109"/>
  <c r="W750" i="109"/>
  <c r="V277" i="109"/>
  <c r="N3654" i="109"/>
  <c r="P2609" i="112"/>
  <c r="V420" i="109"/>
  <c r="T2314" i="109"/>
  <c r="W133" i="109"/>
  <c r="Q246" i="109"/>
  <c r="X4123" i="109"/>
  <c r="P2112" i="112"/>
  <c r="Q936" i="112"/>
  <c r="O3667" i="109"/>
  <c r="R3348" i="109"/>
  <c r="U4251" i="109"/>
  <c r="N1188" i="109"/>
  <c r="N1256" i="112"/>
  <c r="Y3191" i="109"/>
  <c r="W617" i="109"/>
  <c r="X3492" i="109"/>
  <c r="O4108" i="109"/>
  <c r="S2984" i="109"/>
  <c r="P757" i="112"/>
  <c r="Q368" i="112"/>
  <c r="P271" i="109"/>
  <c r="O1484" i="112"/>
  <c r="M141" i="113"/>
  <c r="P2382" i="112"/>
  <c r="S3350" i="109"/>
  <c r="O2323" i="109"/>
  <c r="P2990" i="109"/>
  <c r="X1274" i="109"/>
  <c r="R3818" i="109"/>
  <c r="P2779" i="109"/>
  <c r="O1164" i="109"/>
  <c r="L105" i="113"/>
  <c r="T462" i="109"/>
  <c r="N938" i="112"/>
  <c r="U3700" i="109"/>
  <c r="S3857" i="109"/>
  <c r="Q1019" i="109"/>
  <c r="K152" i="113"/>
  <c r="U2311" i="109"/>
  <c r="P1310" i="112"/>
  <c r="P482" i="112"/>
  <c r="W3193" i="109"/>
  <c r="S91" i="110"/>
  <c r="N3530" i="109"/>
  <c r="L104" i="113"/>
  <c r="Q2574" i="109"/>
  <c r="W4297" i="109"/>
  <c r="N171" i="110"/>
  <c r="O4282" i="109"/>
  <c r="T1318" i="109"/>
  <c r="R3844" i="109"/>
  <c r="Q2046" i="109"/>
  <c r="P46" i="112"/>
  <c r="N3910" i="109"/>
  <c r="V1223" i="109"/>
  <c r="M174" i="110"/>
  <c r="P4147" i="109"/>
  <c r="U2284" i="109"/>
  <c r="M156" i="110"/>
  <c r="Q1239" i="112"/>
  <c r="P1739" i="109"/>
  <c r="Y3523" i="109"/>
  <c r="P3388" i="109"/>
  <c r="V3447" i="109"/>
  <c r="R2299" i="112"/>
  <c r="P1270" i="109"/>
  <c r="W3168" i="109"/>
  <c r="P2666" i="112"/>
  <c r="N2092" i="112"/>
  <c r="U1181" i="109"/>
  <c r="S139" i="110"/>
  <c r="T276" i="109"/>
  <c r="S2642" i="109"/>
  <c r="Y1827" i="109"/>
  <c r="V367" i="109"/>
  <c r="O382" i="112"/>
  <c r="T3893" i="109"/>
  <c r="N3509" i="109"/>
  <c r="S3736" i="109"/>
  <c r="T4262" i="109"/>
  <c r="Q3510" i="109"/>
  <c r="O3198" i="109"/>
  <c r="T512" i="109"/>
  <c r="T2808" i="109"/>
  <c r="Q2330" i="112"/>
  <c r="R1600" i="112"/>
  <c r="Q4079" i="109"/>
  <c r="P1021" i="112"/>
  <c r="X1711" i="109"/>
  <c r="O1221" i="109"/>
  <c r="N3057" i="109"/>
  <c r="Q117" i="112"/>
  <c r="N1931" i="112"/>
  <c r="N1621" i="112"/>
  <c r="Q1499" i="112"/>
  <c r="X1488" i="109"/>
  <c r="S1270" i="109"/>
  <c r="Y822" i="109"/>
  <c r="U2931" i="109"/>
  <c r="P2949" i="109"/>
  <c r="U2366" i="109"/>
  <c r="X745" i="109"/>
  <c r="S3485" i="109"/>
  <c r="O2308" i="112"/>
  <c r="R3910" i="109"/>
  <c r="P1289" i="112"/>
  <c r="N1037" i="112"/>
  <c r="O3799" i="109"/>
  <c r="V4297" i="109"/>
  <c r="T3290" i="109"/>
  <c r="Y3148" i="109"/>
  <c r="W4163" i="109"/>
  <c r="N1994" i="112"/>
  <c r="Q977" i="112"/>
  <c r="W400" i="109"/>
  <c r="Y4022" i="109"/>
  <c r="V3546" i="109"/>
  <c r="O1259" i="112"/>
  <c r="R140" i="109"/>
  <c r="V1312" i="109"/>
  <c r="V3448" i="109"/>
  <c r="P927" i="109"/>
  <c r="V1501" i="109"/>
  <c r="S4149" i="109"/>
  <c r="T2635" i="109"/>
  <c r="Q3799" i="109"/>
  <c r="Y3868" i="109"/>
  <c r="U1603" i="109"/>
  <c r="N2954" i="109"/>
  <c r="Q3448" i="109"/>
  <c r="P2631" i="112"/>
  <c r="X3786" i="109"/>
  <c r="O2567" i="112"/>
  <c r="P2563" i="109"/>
  <c r="Q2028" i="109"/>
  <c r="N1219" i="112"/>
  <c r="L76" i="113"/>
  <c r="Q242" i="112"/>
  <c r="N442" i="109"/>
  <c r="O2697" i="112"/>
  <c r="O1057" i="112"/>
  <c r="Q1093" i="112"/>
  <c r="N173" i="112"/>
  <c r="P348" i="112"/>
  <c r="T904" i="109"/>
  <c r="P2125" i="112"/>
  <c r="M165" i="113"/>
  <c r="T2799" i="109"/>
  <c r="S1906" i="109"/>
  <c r="U1700" i="109"/>
  <c r="O156" i="110"/>
  <c r="N1482" i="112"/>
  <c r="S834" i="109"/>
  <c r="Y3702" i="109"/>
  <c r="R115" i="109"/>
  <c r="N2694" i="109"/>
  <c r="X3434" i="109"/>
  <c r="W573" i="109"/>
  <c r="R39" i="110"/>
  <c r="Q2460" i="109"/>
  <c r="P4141" i="109"/>
  <c r="W1879" i="109"/>
  <c r="T3842" i="109"/>
  <c r="S2330" i="109"/>
  <c r="U2379" i="109"/>
  <c r="Q1738" i="112"/>
  <c r="O1664" i="109"/>
  <c r="S3834" i="109"/>
  <c r="R3574" i="109"/>
  <c r="X3192" i="109"/>
  <c r="O4211" i="109"/>
  <c r="V140" i="109"/>
  <c r="W2047" i="109"/>
  <c r="V3313" i="109"/>
  <c r="Q2313" i="109"/>
  <c r="O2011" i="112"/>
  <c r="Y2279" i="109"/>
  <c r="S2446" i="109"/>
  <c r="Q2969" i="109"/>
  <c r="X1217" i="109"/>
  <c r="S1276" i="109"/>
  <c r="T4261" i="109"/>
  <c r="O1406" i="112"/>
  <c r="Q564" i="112"/>
  <c r="Y2941" i="109"/>
  <c r="O1485" i="112"/>
  <c r="N2648" i="109"/>
  <c r="Q2458" i="112"/>
  <c r="Q951" i="109"/>
  <c r="P1648" i="109"/>
  <c r="R1673" i="109"/>
  <c r="X2214" i="109"/>
  <c r="K144" i="110"/>
  <c r="J80" i="113"/>
  <c r="P1403" i="112"/>
  <c r="N622" i="112"/>
  <c r="P3893" i="109"/>
  <c r="Y3514" i="109"/>
  <c r="Q2787" i="109"/>
  <c r="S2014" i="109"/>
  <c r="N337" i="112"/>
  <c r="N1956" i="112"/>
  <c r="Q1616" i="112"/>
  <c r="Q1436" i="112"/>
  <c r="O1987" i="109"/>
  <c r="N2689" i="112"/>
  <c r="S3379" i="109"/>
  <c r="Q3695" i="109"/>
  <c r="P4057" i="109"/>
  <c r="O166" i="110"/>
  <c r="O2733" i="109"/>
  <c r="N2409" i="112"/>
  <c r="N1970" i="109"/>
  <c r="T577" i="109"/>
  <c r="X420" i="109"/>
  <c r="R81" i="110"/>
  <c r="O3427" i="109"/>
  <c r="O2254" i="109"/>
  <c r="Y1181" i="109"/>
  <c r="W187" i="109"/>
  <c r="S936" i="109"/>
  <c r="M88" i="110"/>
  <c r="W438" i="109"/>
  <c r="O3705" i="109"/>
  <c r="S3419" i="109"/>
  <c r="O1504" i="109"/>
  <c r="Y4103" i="109"/>
  <c r="Y230" i="109"/>
  <c r="R525" i="109"/>
  <c r="W3133" i="109"/>
  <c r="N1348" i="109"/>
  <c r="O2466" i="109"/>
  <c r="R2749" i="112"/>
  <c r="V3694" i="109"/>
  <c r="S144" i="110"/>
  <c r="U2841" i="109"/>
  <c r="R884" i="112"/>
  <c r="U1841" i="109"/>
  <c r="W3781" i="109"/>
  <c r="O1249" i="112"/>
  <c r="R671" i="112"/>
  <c r="N1054" i="112"/>
  <c r="N1852" i="112"/>
  <c r="T2669" i="109"/>
  <c r="P2983" i="109"/>
  <c r="V3705" i="109"/>
  <c r="Q2480" i="112"/>
  <c r="P279" i="112"/>
  <c r="R4243" i="109"/>
  <c r="O3088" i="109"/>
  <c r="R3112" i="109"/>
  <c r="U1698" i="109"/>
  <c r="U4183" i="109"/>
  <c r="P2734" i="109"/>
  <c r="Q3167" i="109"/>
  <c r="J11" i="113"/>
  <c r="P2678" i="112"/>
  <c r="X1113" i="109"/>
  <c r="P2389" i="112"/>
  <c r="U44" i="110"/>
  <c r="O2705" i="112"/>
  <c r="R3007" i="109"/>
  <c r="Q3823" i="109"/>
  <c r="R4125" i="109"/>
  <c r="K168" i="110"/>
  <c r="O264" i="112"/>
  <c r="Y4082" i="109"/>
  <c r="O632" i="112"/>
  <c r="O77" i="109"/>
  <c r="P2810" i="109"/>
  <c r="P1362" i="109"/>
  <c r="N1217" i="112"/>
  <c r="N3454" i="109"/>
  <c r="U3933" i="109"/>
  <c r="O958" i="109"/>
  <c r="U3734" i="109"/>
  <c r="V4268" i="109"/>
  <c r="O1952" i="112"/>
  <c r="W241" i="109"/>
  <c r="Q1559" i="109"/>
  <c r="Q1554" i="112"/>
  <c r="Q2195" i="112"/>
  <c r="Z2182" i="109"/>
  <c r="U1197" i="109"/>
  <c r="U3852" i="109"/>
  <c r="M143" i="113"/>
  <c r="S83" i="110"/>
  <c r="O922" i="112"/>
  <c r="R1857" i="109"/>
  <c r="U4124" i="109"/>
  <c r="T3777" i="109"/>
  <c r="U4244" i="109"/>
  <c r="U2110" i="109"/>
  <c r="R3931" i="109"/>
  <c r="Q1233" i="112"/>
  <c r="X3026" i="109"/>
  <c r="U1828" i="109"/>
  <c r="Y2369" i="109"/>
  <c r="N1160" i="112"/>
  <c r="Q778" i="109"/>
  <c r="N62" i="112"/>
  <c r="S477" i="109"/>
  <c r="S4155" i="109"/>
  <c r="N2076" i="112"/>
  <c r="P595" i="112"/>
  <c r="R643" i="109"/>
  <c r="R1167" i="109"/>
  <c r="N163" i="110"/>
  <c r="V2341" i="109"/>
  <c r="U2732" i="109"/>
  <c r="O3718" i="109"/>
  <c r="P2695" i="112"/>
  <c r="S4136" i="109"/>
  <c r="N496" i="112"/>
  <c r="Y3307" i="109"/>
  <c r="O1104" i="109"/>
  <c r="U4119" i="109"/>
  <c r="Y3754" i="109"/>
  <c r="Q4050" i="109"/>
  <c r="O171" i="112"/>
  <c r="N3575" i="109"/>
  <c r="O2102" i="112"/>
  <c r="W2456" i="109"/>
  <c r="W3160" i="109"/>
  <c r="N2319" i="112"/>
  <c r="S1020" i="109"/>
  <c r="T3912" i="109"/>
  <c r="Q1762" i="112"/>
  <c r="S3741" i="109"/>
  <c r="V3052" i="109"/>
  <c r="N1902" i="109"/>
  <c r="X4242" i="109"/>
  <c r="U1879" i="109"/>
  <c r="Z2902" i="109"/>
  <c r="O18" i="109"/>
  <c r="Y4248" i="109"/>
  <c r="T3044" i="109"/>
  <c r="T44" i="110"/>
  <c r="Z3644" i="109"/>
  <c r="L3" i="110"/>
  <c r="V2972" i="109"/>
  <c r="R1323" i="109"/>
  <c r="U4297" i="109"/>
  <c r="V1681" i="109"/>
  <c r="V3065" i="109"/>
  <c r="P1292" i="112"/>
  <c r="N397" i="112"/>
  <c r="N1753" i="112"/>
  <c r="J95" i="110"/>
  <c r="O2438" i="109"/>
  <c r="V2350" i="109"/>
  <c r="Q1237" i="109"/>
  <c r="T2458" i="109"/>
  <c r="V2213" i="109"/>
  <c r="T4248" i="109"/>
  <c r="T59" i="110"/>
  <c r="S1281" i="109"/>
  <c r="X2472" i="109"/>
  <c r="O3578" i="109"/>
  <c r="R1716" i="109"/>
  <c r="P577" i="112"/>
  <c r="X4199" i="109"/>
  <c r="Q27" i="112"/>
  <c r="O3776" i="109"/>
  <c r="N4132" i="109"/>
  <c r="N532" i="112"/>
  <c r="S3787" i="109"/>
  <c r="M167" i="113"/>
  <c r="T220" i="109"/>
  <c r="O289" i="109"/>
  <c r="P2478" i="109"/>
  <c r="O1271" i="112"/>
  <c r="Y4097" i="109"/>
  <c r="R1603" i="109"/>
  <c r="Y3315" i="109"/>
  <c r="P131" i="110"/>
  <c r="P2481" i="112"/>
  <c r="N2384" i="112"/>
  <c r="U46" i="110"/>
  <c r="R1821" i="112"/>
  <c r="Q748" i="109"/>
  <c r="O1695" i="112"/>
  <c r="N1095" i="112"/>
  <c r="O3130" i="109"/>
  <c r="P3393" i="109"/>
  <c r="Q1678" i="112"/>
  <c r="N1196" i="109"/>
  <c r="N2549" i="112"/>
  <c r="U851" i="109"/>
  <c r="N2208" i="109"/>
  <c r="O2587" i="112"/>
  <c r="U3855" i="109"/>
  <c r="R1578" i="112"/>
  <c r="R2658" i="109"/>
  <c r="S2113" i="109"/>
  <c r="V3476" i="109"/>
  <c r="R3899" i="109"/>
  <c r="N555" i="109"/>
  <c r="U3847" i="109"/>
  <c r="X1937" i="109"/>
  <c r="V759" i="109"/>
  <c r="P2590" i="109"/>
  <c r="Q2795" i="109"/>
  <c r="P2076" i="109"/>
  <c r="T480" i="109"/>
  <c r="V1134" i="109"/>
  <c r="T1244" i="109"/>
  <c r="R3326" i="109"/>
  <c r="Y212" i="109"/>
  <c r="Z686" i="109"/>
  <c r="V4048" i="109"/>
  <c r="O1988" i="109"/>
  <c r="N2337" i="112"/>
  <c r="O2985" i="109"/>
  <c r="W966" i="109"/>
  <c r="Y1262" i="109"/>
  <c r="V4022" i="109"/>
  <c r="N1984" i="112"/>
  <c r="V4082" i="109"/>
  <c r="T2599" i="109"/>
  <c r="O2563" i="112"/>
  <c r="V2604" i="109"/>
  <c r="L147" i="113"/>
  <c r="T7" i="110"/>
  <c r="J145" i="113"/>
  <c r="O257" i="109"/>
  <c r="X4133" i="109"/>
  <c r="X44" i="109"/>
  <c r="O345" i="112"/>
  <c r="W1912" i="109"/>
  <c r="S2561" i="109"/>
  <c r="N527" i="112"/>
  <c r="S2922" i="109"/>
  <c r="W1843" i="109"/>
  <c r="Z3258" i="109"/>
  <c r="O3001" i="109"/>
  <c r="V427" i="109"/>
  <c r="X228" i="109"/>
  <c r="Q1071" i="112"/>
  <c r="X4186" i="109"/>
  <c r="U2946" i="109"/>
  <c r="S3191" i="109"/>
  <c r="P913" i="109"/>
  <c r="M57" i="110"/>
  <c r="Y2316" i="109"/>
  <c r="Q4262" i="109"/>
  <c r="X1831" i="109"/>
  <c r="W3123" i="109"/>
  <c r="T1208" i="109"/>
  <c r="T2936" i="109"/>
  <c r="Z2155" i="109"/>
  <c r="X2961" i="109"/>
  <c r="N2019" i="109"/>
  <c r="W2626" i="109"/>
  <c r="W3392" i="109"/>
  <c r="U23" i="110"/>
  <c r="O3534" i="109"/>
  <c r="U269" i="109"/>
  <c r="R430" i="112"/>
  <c r="X4231" i="109"/>
  <c r="N1188" i="112"/>
  <c r="W3034" i="109"/>
  <c r="R3770" i="109"/>
  <c r="N2701" i="109"/>
  <c r="Q835" i="112"/>
  <c r="W224" i="109"/>
  <c r="X280" i="109"/>
  <c r="O96" i="112"/>
  <c r="T2232" i="109"/>
  <c r="O1055" i="112"/>
  <c r="Q1385" i="112"/>
  <c r="Q950" i="112"/>
  <c r="Q175" i="110"/>
  <c r="Q810" i="112"/>
  <c r="N854" i="109"/>
  <c r="S1565" i="109"/>
  <c r="Y1562" i="109"/>
  <c r="T2772" i="109"/>
  <c r="Q502" i="112"/>
  <c r="W2826" i="109"/>
  <c r="N2685" i="109"/>
  <c r="N597" i="109"/>
  <c r="P488" i="112"/>
  <c r="R2747" i="109"/>
  <c r="P1464" i="112"/>
  <c r="N4135" i="109"/>
  <c r="O607" i="109"/>
  <c r="N994" i="112"/>
  <c r="Q1990" i="109"/>
  <c r="J56" i="113"/>
  <c r="N4116" i="109"/>
  <c r="P377" i="109"/>
  <c r="X1978" i="109"/>
  <c r="V3902" i="109"/>
  <c r="S4291" i="109"/>
  <c r="S2818" i="109"/>
  <c r="T3395" i="109"/>
  <c r="J134" i="110"/>
  <c r="V3288" i="109"/>
  <c r="W3666" i="109"/>
  <c r="T3072" i="109"/>
  <c r="S3512" i="109"/>
  <c r="Q516" i="112"/>
  <c r="W3528" i="109"/>
  <c r="O144" i="109"/>
  <c r="Q2366" i="112"/>
  <c r="X8" i="109"/>
  <c r="W401" i="109"/>
  <c r="T990" i="109"/>
  <c r="N156" i="110"/>
  <c r="X3893" i="109"/>
  <c r="V239" i="109"/>
  <c r="O236" i="112"/>
  <c r="Q518" i="109"/>
  <c r="P3833" i="109"/>
  <c r="O3203" i="109"/>
  <c r="O3937" i="109"/>
  <c r="Q409" i="112"/>
  <c r="N3907" i="109"/>
  <c r="R77" i="110"/>
  <c r="Q714" i="112"/>
  <c r="O1528" i="109"/>
  <c r="V2095" i="109"/>
  <c r="O2627" i="109"/>
  <c r="Q4135" i="109"/>
  <c r="X4047" i="109"/>
  <c r="O489" i="112"/>
  <c r="P523" i="112"/>
  <c r="T3737" i="109"/>
  <c r="U4077" i="109"/>
  <c r="T1880" i="109"/>
  <c r="O2473" i="109"/>
  <c r="Z1030" i="109"/>
  <c r="P1875" i="109"/>
  <c r="N1306" i="109"/>
  <c r="P1226" i="112"/>
  <c r="O1387" i="112"/>
  <c r="W3299" i="109"/>
  <c r="Q3147" i="109"/>
  <c r="T1097" i="109"/>
  <c r="R19" i="110"/>
  <c r="Q3335" i="109"/>
  <c r="X1606" i="109"/>
  <c r="O1608" i="109"/>
  <c r="V2678" i="109"/>
  <c r="W3410" i="109"/>
  <c r="Q2794" i="109"/>
  <c r="W3823" i="109"/>
  <c r="N634" i="112"/>
  <c r="V3171" i="109"/>
  <c r="Q1721" i="112"/>
  <c r="Y4264" i="109"/>
  <c r="N1865" i="112"/>
  <c r="U3499" i="109"/>
  <c r="P2112" i="109"/>
  <c r="W3930" i="109"/>
  <c r="S3548" i="109"/>
  <c r="X4143" i="109"/>
  <c r="O3696" i="109"/>
  <c r="Q63" i="110"/>
  <c r="Q3026" i="109"/>
  <c r="M52" i="113"/>
  <c r="P3442" i="109"/>
  <c r="O1493" i="112"/>
  <c r="X136" i="109"/>
  <c r="N1991" i="109"/>
  <c r="T1206" i="109"/>
  <c r="O3679" i="109"/>
  <c r="U2842" i="109"/>
  <c r="N1879" i="112"/>
  <c r="P499" i="112"/>
  <c r="P2550" i="112"/>
  <c r="Y1725" i="109"/>
  <c r="N3034" i="109"/>
  <c r="Y3568" i="109"/>
  <c r="W3678" i="109"/>
  <c r="N1924" i="112"/>
  <c r="Q89" i="109"/>
  <c r="U2763" i="109"/>
  <c r="Q3035" i="109"/>
  <c r="O1125" i="109"/>
  <c r="P3045" i="109"/>
  <c r="N1056" i="112"/>
  <c r="V930" i="109"/>
  <c r="M64" i="113"/>
  <c r="T3702" i="109"/>
  <c r="N384" i="112"/>
  <c r="M35" i="110"/>
  <c r="R2949" i="109"/>
  <c r="Q3325" i="109"/>
  <c r="U1465" i="109"/>
  <c r="T4196" i="109"/>
  <c r="X1693" i="109"/>
  <c r="N2321" i="112"/>
  <c r="U2594" i="109"/>
  <c r="P2764" i="109"/>
  <c r="X1519" i="109"/>
  <c r="O2067" i="109"/>
  <c r="O38" i="112"/>
  <c r="O4239" i="109"/>
  <c r="P2355" i="109"/>
  <c r="V1480" i="109"/>
  <c r="Y836" i="109"/>
  <c r="P74" i="110"/>
  <c r="S3711" i="109"/>
  <c r="Q2107" i="109"/>
  <c r="N1183" i="109"/>
  <c r="P1323" i="112"/>
  <c r="P2613" i="109"/>
  <c r="R2598" i="109"/>
  <c r="R2249" i="109"/>
  <c r="N3824" i="109"/>
  <c r="R1921" i="109"/>
  <c r="X1922" i="109"/>
  <c r="Z2904" i="109"/>
  <c r="U141" i="109"/>
  <c r="U2776" i="109"/>
  <c r="W3551" i="109"/>
  <c r="U3739" i="109"/>
  <c r="U3023" i="109"/>
  <c r="P1610" i="109"/>
  <c r="P1871" i="109"/>
  <c r="S958" i="109"/>
  <c r="O2216" i="112"/>
  <c r="L122" i="110"/>
  <c r="X2731" i="109"/>
  <c r="Y472" i="109"/>
  <c r="U157" i="110"/>
  <c r="O89" i="110"/>
  <c r="R736" i="109"/>
  <c r="O4084" i="109"/>
  <c r="U869" i="109"/>
  <c r="P1867" i="112"/>
  <c r="Y2390" i="109"/>
  <c r="S1981" i="109"/>
  <c r="P1681" i="112"/>
  <c r="R3421" i="109"/>
  <c r="N957" i="112"/>
  <c r="P926" i="112"/>
  <c r="U4191" i="109"/>
  <c r="T3565" i="109"/>
  <c r="O1978" i="109"/>
  <c r="Q1165" i="112"/>
  <c r="N1942" i="112"/>
  <c r="V3544" i="109"/>
  <c r="M37" i="110"/>
  <c r="P2704" i="112"/>
  <c r="Q2251" i="109"/>
  <c r="Y1372" i="109"/>
  <c r="P16" i="112"/>
  <c r="R2612" i="109"/>
  <c r="P924" i="112"/>
  <c r="S1587" i="109"/>
  <c r="Q4134" i="109"/>
  <c r="T2723" i="109"/>
  <c r="U3351" i="109"/>
  <c r="N623" i="109"/>
  <c r="O1957" i="112"/>
  <c r="Q2334" i="109"/>
  <c r="T2625" i="109"/>
  <c r="V3506" i="109"/>
  <c r="W1959" i="109"/>
  <c r="O1333" i="112"/>
  <c r="V179" i="109"/>
  <c r="R3490" i="109"/>
  <c r="O4130" i="109"/>
  <c r="J17" i="110"/>
  <c r="R2194" i="109"/>
  <c r="P2425" i="109"/>
  <c r="U3745" i="109"/>
  <c r="S3078" i="109"/>
  <c r="Q122" i="112"/>
  <c r="Y1900" i="109"/>
  <c r="S2476" i="109"/>
  <c r="X4233" i="109"/>
  <c r="N4058" i="109"/>
  <c r="V2580" i="109"/>
  <c r="R4139" i="109"/>
  <c r="R861" i="109"/>
  <c r="N613" i="112"/>
  <c r="N4046" i="109"/>
  <c r="Q3030" i="109"/>
  <c r="N2131" i="112"/>
  <c r="O1604" i="109"/>
  <c r="Q1131" i="109"/>
  <c r="K101" i="110"/>
  <c r="Q2368" i="112"/>
  <c r="Q2354" i="109"/>
  <c r="P3096" i="109"/>
  <c r="Y1553" i="109"/>
  <c r="Q573" i="112"/>
  <c r="T1619" i="109"/>
  <c r="X909" i="109"/>
  <c r="N765" i="109"/>
  <c r="T1894" i="109"/>
  <c r="T3381" i="109"/>
  <c r="U4194" i="109"/>
  <c r="N3788" i="109"/>
  <c r="P3515" i="109"/>
  <c r="N629" i="109"/>
  <c r="O1859" i="112"/>
  <c r="M62" i="110"/>
  <c r="S493" i="109"/>
  <c r="W1110" i="109"/>
  <c r="P1480" i="112"/>
  <c r="R2602" i="109"/>
  <c r="T4061" i="109"/>
  <c r="X161" i="109"/>
  <c r="V2033" i="109"/>
  <c r="X3073" i="109"/>
  <c r="Q874" i="109"/>
  <c r="W1499" i="109"/>
  <c r="V246" i="109"/>
  <c r="Y2462" i="109"/>
  <c r="O2575" i="112"/>
  <c r="X3324" i="109"/>
  <c r="R2839" i="109"/>
  <c r="J127" i="110"/>
  <c r="R461" i="112"/>
  <c r="T3514" i="109"/>
  <c r="O923" i="109"/>
  <c r="N2162" i="112"/>
  <c r="Z2868" i="109"/>
  <c r="Y1263" i="109"/>
  <c r="R2771" i="109"/>
  <c r="O1183" i="112"/>
  <c r="Q1589" i="109"/>
  <c r="V1918" i="109"/>
  <c r="O2123" i="112"/>
  <c r="U1748" i="109"/>
  <c r="U2727" i="109"/>
  <c r="P806" i="109"/>
  <c r="V3136" i="109"/>
  <c r="Q1653" i="112"/>
  <c r="N4287" i="109"/>
  <c r="O4286" i="109"/>
  <c r="O1467" i="109"/>
  <c r="O4193" i="109"/>
  <c r="Q3008" i="109"/>
  <c r="Q1171" i="112"/>
  <c r="S3404" i="109"/>
  <c r="W4109" i="109"/>
  <c r="V2343" i="109"/>
  <c r="U77" i="110"/>
  <c r="O87" i="110"/>
  <c r="R214" i="109"/>
  <c r="V4272" i="109"/>
  <c r="T2568" i="109"/>
  <c r="L151" i="110"/>
  <c r="N3395" i="109"/>
  <c r="U3508" i="109"/>
  <c r="S4254" i="109"/>
  <c r="N1706" i="109"/>
  <c r="R1375" i="112"/>
  <c r="O2167" i="112"/>
  <c r="S3822" i="109"/>
  <c r="P870" i="109"/>
  <c r="Y2585" i="109"/>
  <c r="S1469" i="109"/>
  <c r="Y4161" i="109"/>
  <c r="P3470" i="109"/>
  <c r="Q3804" i="109"/>
  <c r="N1015" i="109"/>
  <c r="Y369" i="109"/>
  <c r="R2292" i="109"/>
  <c r="P3186" i="109"/>
  <c r="N129" i="110"/>
  <c r="N2770" i="109"/>
  <c r="Q227" i="109"/>
  <c r="T4189" i="109"/>
  <c r="W3796" i="109"/>
  <c r="Q1758" i="112"/>
  <c r="N1269" i="112"/>
  <c r="O2611" i="112"/>
  <c r="T3748" i="109"/>
  <c r="R2522" i="112"/>
  <c r="P618" i="109"/>
  <c r="T84" i="109"/>
  <c r="V3163" i="109"/>
  <c r="V3165" i="109"/>
  <c r="Q1523" i="112"/>
  <c r="P296" i="112"/>
  <c r="U3897" i="109"/>
  <c r="W1983" i="109"/>
  <c r="Q2223" i="109"/>
  <c r="P532" i="109"/>
  <c r="O884" i="109"/>
  <c r="Q3120" i="109"/>
  <c r="X4052" i="109"/>
  <c r="O1433" i="112"/>
  <c r="Q464" i="112"/>
  <c r="U573" i="109"/>
  <c r="Q345" i="112"/>
  <c r="V3128" i="109"/>
  <c r="P3525" i="109"/>
  <c r="O1920" i="112"/>
  <c r="O24" i="112"/>
  <c r="V127" i="109"/>
  <c r="N2445" i="109"/>
  <c r="V4112" i="109"/>
  <c r="S3294" i="109"/>
  <c r="P2640" i="109"/>
  <c r="O3761" i="109"/>
  <c r="N2252" i="109"/>
  <c r="R1896" i="109"/>
  <c r="O3814" i="109"/>
  <c r="N1466" i="112"/>
  <c r="J157" i="113"/>
  <c r="S2351" i="109"/>
  <c r="M115" i="110"/>
  <c r="Q2326" i="112"/>
  <c r="T885" i="109"/>
  <c r="Y3124" i="109"/>
  <c r="P56" i="112"/>
  <c r="N2084" i="109"/>
  <c r="R2574" i="109"/>
  <c r="R3464" i="109"/>
  <c r="U461" i="109"/>
  <c r="N2636" i="112"/>
  <c r="R2483" i="109"/>
  <c r="X3186" i="109"/>
  <c r="Q2479" i="109"/>
  <c r="V1476" i="109"/>
  <c r="N844" i="109"/>
  <c r="Q1679" i="109"/>
  <c r="W1836" i="109"/>
  <c r="O4243" i="109"/>
  <c r="O2545" i="112"/>
  <c r="W2293" i="109"/>
  <c r="X3327" i="109"/>
  <c r="Y1495" i="109"/>
  <c r="P710" i="112"/>
  <c r="P485" i="112"/>
  <c r="O1036" i="112"/>
  <c r="N1959" i="112"/>
  <c r="N1281" i="112"/>
  <c r="U938" i="109"/>
  <c r="X2685" i="109"/>
  <c r="U1222" i="109"/>
  <c r="T1106" i="109"/>
  <c r="J178" i="110"/>
  <c r="S2841" i="109"/>
  <c r="P4263" i="109"/>
  <c r="N169" i="110"/>
  <c r="S2732" i="109"/>
  <c r="V3804" i="109"/>
  <c r="P1246" i="109"/>
  <c r="Q124" i="112"/>
  <c r="O2466" i="112"/>
  <c r="P978" i="109"/>
  <c r="O535" i="112"/>
  <c r="S4154" i="109"/>
  <c r="R459" i="112"/>
  <c r="L80" i="110"/>
  <c r="Q3787" i="109"/>
  <c r="U1115" i="109"/>
  <c r="W1606" i="109"/>
  <c r="N795" i="112"/>
  <c r="N4026" i="109"/>
  <c r="U735" i="109"/>
  <c r="S41" i="110"/>
  <c r="T26" i="110"/>
  <c r="U3348" i="109"/>
  <c r="K33" i="113"/>
  <c r="S4129" i="109"/>
  <c r="O2689" i="112"/>
  <c r="U3564" i="109"/>
  <c r="Y878" i="109"/>
  <c r="Q2117" i="112"/>
  <c r="N1098" i="112"/>
  <c r="X3104" i="109"/>
  <c r="P2412" i="109"/>
  <c r="S3940" i="109"/>
  <c r="W596" i="109"/>
  <c r="Q3682" i="109"/>
  <c r="J129" i="113"/>
  <c r="S2943" i="109"/>
  <c r="U4042" i="109"/>
  <c r="Q2638" i="109"/>
  <c r="N737" i="109"/>
  <c r="W3461" i="109"/>
  <c r="O163" i="109"/>
  <c r="U1493" i="109"/>
  <c r="X2012" i="109"/>
  <c r="N319" i="112"/>
  <c r="T4058" i="109"/>
  <c r="T2654" i="109"/>
  <c r="S413" i="109"/>
  <c r="Q793" i="109"/>
  <c r="N1765" i="112"/>
  <c r="P2341" i="112"/>
  <c r="X1938" i="109"/>
  <c r="R2043" i="112"/>
  <c r="O181" i="112"/>
  <c r="V407" i="109"/>
  <c r="P4081" i="109"/>
  <c r="P1146" i="109"/>
  <c r="T3542" i="109"/>
  <c r="T495" i="109"/>
  <c r="X4188" i="109"/>
  <c r="N1859" i="112"/>
  <c r="R2845" i="109"/>
  <c r="O2925" i="109"/>
  <c r="O4269" i="109"/>
  <c r="K154" i="110"/>
  <c r="Y4226" i="109"/>
  <c r="T42" i="110"/>
  <c r="P83" i="112"/>
  <c r="R1732" i="109"/>
  <c r="X2569" i="109"/>
  <c r="O3924" i="109"/>
  <c r="Y3777" i="109"/>
  <c r="S3082" i="109"/>
  <c r="U2216" i="109"/>
  <c r="X4157" i="109"/>
  <c r="V4267" i="109"/>
  <c r="O3314" i="109"/>
  <c r="P555" i="112"/>
  <c r="O3558" i="109"/>
  <c r="S4125" i="109"/>
  <c r="U2953" i="109"/>
  <c r="N151" i="112"/>
  <c r="T1507" i="109"/>
  <c r="X3416" i="109"/>
  <c r="O1990" i="112"/>
  <c r="P1181" i="112"/>
  <c r="Y2427" i="109"/>
  <c r="O1719" i="112"/>
  <c r="P3562" i="109"/>
  <c r="X1633" i="109"/>
  <c r="N188" i="109"/>
  <c r="U3733" i="109"/>
  <c r="R422" i="112"/>
  <c r="P931" i="112"/>
  <c r="N109" i="109"/>
  <c r="N1016" i="112"/>
  <c r="S3047" i="109"/>
  <c r="N2833" i="109"/>
  <c r="Q2572" i="112"/>
  <c r="T3848" i="109"/>
  <c r="N1286" i="112"/>
  <c r="X3113" i="109"/>
  <c r="W3809" i="109"/>
  <c r="R3567" i="109"/>
  <c r="V2941" i="109"/>
  <c r="T847" i="109"/>
  <c r="W1553" i="109"/>
  <c r="Q783" i="112"/>
  <c r="Y2951" i="109"/>
  <c r="Z2168" i="109"/>
  <c r="V1262" i="109"/>
  <c r="Q860" i="112"/>
  <c r="U463" i="109"/>
  <c r="O1880" i="112"/>
  <c r="V3292" i="109"/>
  <c r="S3136" i="109"/>
  <c r="Y631" i="109"/>
  <c r="N3299" i="109"/>
  <c r="V612" i="109"/>
  <c r="O1219" i="112"/>
  <c r="Y4118" i="109"/>
  <c r="T3352" i="109"/>
  <c r="R1364" i="112"/>
  <c r="Q1498" i="112"/>
  <c r="S4213" i="109"/>
  <c r="Z3280" i="109"/>
  <c r="Y1885" i="109"/>
  <c r="U4176" i="109"/>
  <c r="N976" i="112"/>
  <c r="R1368" i="112"/>
  <c r="N131" i="109"/>
  <c r="P550" i="109"/>
  <c r="R1717" i="109"/>
  <c r="P2652" i="109"/>
  <c r="T3734" i="109"/>
  <c r="T3062" i="109"/>
  <c r="O621" i="112"/>
  <c r="N2457" i="112"/>
  <c r="U4279" i="109"/>
  <c r="O1991" i="109"/>
  <c r="Y3435" i="109"/>
  <c r="V2433" i="109"/>
  <c r="V2333" i="109"/>
  <c r="X3157" i="109"/>
  <c r="N1400" i="112"/>
  <c r="N925" i="112"/>
  <c r="N59" i="110"/>
  <c r="O17" i="110"/>
  <c r="Q1703" i="112"/>
  <c r="R2728" i="109"/>
  <c r="N4264" i="109"/>
  <c r="O2030" i="109"/>
  <c r="Z2850" i="109"/>
  <c r="U33" i="109"/>
  <c r="Y1602" i="109"/>
  <c r="W1113" i="109"/>
  <c r="S410" i="109"/>
  <c r="V2421" i="109"/>
  <c r="O2555" i="112"/>
  <c r="T2628" i="109"/>
  <c r="Q2008" i="112"/>
  <c r="Y2293" i="109"/>
  <c r="P2231" i="112"/>
  <c r="P1947" i="112"/>
  <c r="W1210" i="109"/>
  <c r="J112" i="110"/>
  <c r="S4273" i="109"/>
  <c r="Q29" i="110"/>
  <c r="O2631" i="112"/>
  <c r="V2834" i="109"/>
  <c r="Q2326" i="109"/>
  <c r="X2329" i="109"/>
  <c r="R4203" i="109"/>
  <c r="P2316" i="112"/>
  <c r="Q1917" i="112"/>
  <c r="V3014" i="109"/>
  <c r="T114" i="109"/>
  <c r="X1177" i="109"/>
  <c r="Y1236" i="109"/>
  <c r="O1503" i="109"/>
  <c r="O3199" i="109"/>
  <c r="P1660" i="112"/>
  <c r="P2756" i="109"/>
  <c r="Z4012" i="109"/>
  <c r="V2687" i="109"/>
  <c r="Q944" i="112"/>
  <c r="Q322" i="112"/>
  <c r="P2363" i="112"/>
  <c r="N3384" i="109"/>
  <c r="V1947" i="109"/>
  <c r="R3707" i="109"/>
  <c r="V4247" i="109"/>
  <c r="Q3350" i="109"/>
  <c r="T1303" i="109"/>
  <c r="U3812" i="109"/>
  <c r="R4147" i="109"/>
  <c r="N2575" i="112"/>
  <c r="W2699" i="109"/>
  <c r="R3560" i="109"/>
  <c r="O1703" i="109"/>
  <c r="T3370" i="109"/>
  <c r="O3859" i="109"/>
  <c r="Q173" i="112"/>
  <c r="N1286" i="109"/>
  <c r="V1002" i="109"/>
  <c r="U2752" i="109"/>
  <c r="Q4159" i="109"/>
  <c r="W4294" i="109"/>
  <c r="T421" i="109"/>
  <c r="N1408" i="112"/>
  <c r="S3875" i="109"/>
  <c r="V73" i="109"/>
  <c r="N308" i="112"/>
  <c r="N3099" i="109"/>
  <c r="Q3661" i="109"/>
  <c r="N4218" i="109"/>
  <c r="O1966" i="112"/>
  <c r="Y3551" i="109"/>
  <c r="O354" i="112"/>
  <c r="Y4274" i="109"/>
  <c r="N1510" i="109"/>
  <c r="T3670" i="109"/>
  <c r="T1524" i="109"/>
  <c r="X208" i="109"/>
  <c r="L61" i="110"/>
  <c r="Y1904" i="109"/>
  <c r="S1577" i="109"/>
  <c r="O2971" i="109"/>
  <c r="W3177" i="109"/>
  <c r="Y3564" i="109"/>
  <c r="X162" i="109"/>
  <c r="O943" i="112"/>
  <c r="Q3543" i="109"/>
  <c r="Z4011" i="109"/>
  <c r="R108" i="109"/>
  <c r="Q3336" i="109"/>
  <c r="P1114" i="109"/>
  <c r="U3809" i="109"/>
  <c r="W87" i="109"/>
  <c r="V3907" i="109"/>
  <c r="P68" i="112"/>
  <c r="Z2516" i="109"/>
  <c r="Q1441" i="112"/>
  <c r="T4168" i="109"/>
  <c r="X3837" i="109"/>
  <c r="P1003" i="109"/>
  <c r="N586" i="112"/>
  <c r="P3461" i="109"/>
  <c r="Q2263" i="109"/>
  <c r="T1968" i="109"/>
  <c r="O1992" i="112"/>
  <c r="U1463" i="109"/>
  <c r="Y4157" i="109"/>
  <c r="P3374" i="109"/>
  <c r="Q1244" i="112"/>
  <c r="Q3576" i="109"/>
  <c r="Z2487" i="109"/>
  <c r="P826" i="109"/>
  <c r="X1740" i="109"/>
  <c r="N2561" i="112"/>
  <c r="S4067" i="109"/>
  <c r="R1017" i="109"/>
  <c r="P1859" i="109"/>
  <c r="Q4221" i="109"/>
  <c r="N820" i="109"/>
  <c r="Q86" i="112"/>
  <c r="W4235" i="109"/>
  <c r="U1311" i="109"/>
  <c r="P526" i="109"/>
  <c r="X3087" i="109"/>
  <c r="W2016" i="109"/>
  <c r="N2301" i="109"/>
  <c r="V1158" i="109"/>
  <c r="R3442" i="109"/>
  <c r="P147" i="110"/>
  <c r="X2479" i="109"/>
  <c r="Q2605" i="109"/>
  <c r="P2219" i="112"/>
  <c r="R4238" i="109"/>
  <c r="V1269" i="109"/>
  <c r="V1734" i="109"/>
  <c r="O43" i="110"/>
  <c r="O703" i="112"/>
  <c r="V2812" i="109"/>
  <c r="Q2804" i="109"/>
  <c r="O2303" i="112"/>
  <c r="T3066" i="109"/>
  <c r="S4141" i="109"/>
  <c r="Y1750" i="109"/>
  <c r="U1293" i="109"/>
  <c r="P1279" i="109"/>
  <c r="V4207" i="109"/>
  <c r="P47" i="109"/>
  <c r="Y1224" i="109"/>
  <c r="S2317" i="109"/>
  <c r="N1668" i="112"/>
  <c r="W4039" i="109"/>
  <c r="X881" i="109"/>
  <c r="O1666" i="109"/>
  <c r="U2262" i="109"/>
  <c r="Q2701" i="112"/>
  <c r="P1128" i="109"/>
  <c r="W2834" i="109"/>
  <c r="V1196" i="109"/>
  <c r="P2456" i="112"/>
  <c r="T112" i="110"/>
  <c r="R1133" i="112"/>
  <c r="O1728" i="112"/>
  <c r="V2249" i="109"/>
  <c r="Q1254" i="112"/>
  <c r="Y3573" i="109"/>
  <c r="P2325" i="112"/>
  <c r="S4089" i="109"/>
  <c r="P1388" i="112"/>
  <c r="Y2835" i="109"/>
  <c r="U3773" i="109"/>
  <c r="N2619" i="109"/>
  <c r="O866" i="109"/>
  <c r="S1753" i="109"/>
  <c r="Q601" i="109"/>
  <c r="T221" i="109"/>
  <c r="O385" i="112"/>
  <c r="Q1195" i="112"/>
  <c r="P2221" i="109"/>
  <c r="O2117" i="109"/>
  <c r="O2677" i="112"/>
  <c r="J155" i="110"/>
  <c r="O763" i="109"/>
  <c r="N2762" i="109"/>
  <c r="W3773" i="109"/>
  <c r="P4217" i="109"/>
  <c r="V3943" i="109"/>
  <c r="N22" i="110"/>
  <c r="Y24" i="109"/>
  <c r="R3856" i="109"/>
  <c r="N138" i="112"/>
  <c r="R4260" i="109"/>
  <c r="V3042" i="109"/>
  <c r="Q2005" i="112"/>
  <c r="O724" i="112"/>
  <c r="N1726" i="112"/>
  <c r="N2542" i="112"/>
  <c r="W3155" i="109"/>
  <c r="O2422" i="112"/>
  <c r="J23" i="113"/>
  <c r="V2263" i="109"/>
  <c r="N1895" i="112"/>
  <c r="R3563" i="109"/>
  <c r="V2671" i="109"/>
  <c r="S3790" i="109"/>
  <c r="Q27" i="110"/>
  <c r="N2186" i="112"/>
  <c r="N2359" i="112"/>
  <c r="J35" i="110"/>
  <c r="P1852" i="112"/>
  <c r="P1279" i="112"/>
  <c r="O3831" i="109"/>
  <c r="O4182" i="109"/>
  <c r="K159" i="110"/>
  <c r="N867" i="109"/>
  <c r="U87" i="110"/>
  <c r="P1449" i="112"/>
  <c r="O1468" i="112"/>
  <c r="P87" i="110"/>
  <c r="O860" i="112"/>
  <c r="J134" i="113"/>
  <c r="W2593" i="109"/>
  <c r="O1474" i="112"/>
  <c r="O15" i="109"/>
  <c r="N1257" i="109"/>
  <c r="Q537" i="109"/>
  <c r="N92" i="110"/>
  <c r="Q1558" i="112"/>
  <c r="N1560" i="109"/>
  <c r="O4075" i="109"/>
  <c r="P3791" i="109"/>
  <c r="Q3108" i="109"/>
  <c r="N632" i="109"/>
  <c r="W2426" i="109"/>
  <c r="O1262" i="109"/>
  <c r="Q785" i="109"/>
  <c r="U3113" i="109"/>
  <c r="P3476" i="109"/>
  <c r="Y1634" i="109"/>
  <c r="O1720" i="112"/>
  <c r="R2039" i="112"/>
  <c r="U3349" i="109"/>
  <c r="R4024" i="109"/>
  <c r="S3652" i="109"/>
  <c r="V3085" i="109"/>
  <c r="O1599" i="109"/>
  <c r="N146" i="112"/>
  <c r="Q1359" i="109"/>
  <c r="P2848" i="109"/>
  <c r="P3776" i="109"/>
  <c r="V494" i="109"/>
  <c r="W2395" i="109"/>
  <c r="N1099" i="112"/>
  <c r="J19" i="113"/>
  <c r="N2986" i="109"/>
  <c r="Q1111" i="109"/>
  <c r="R76" i="110"/>
  <c r="T123" i="110"/>
  <c r="P168" i="110"/>
  <c r="R62" i="109"/>
  <c r="N2423" i="109"/>
  <c r="R1520" i="109"/>
  <c r="O1925" i="112"/>
  <c r="N1629" i="112"/>
  <c r="W109" i="109"/>
  <c r="Y1334" i="109"/>
  <c r="J180" i="110"/>
  <c r="Y2751" i="109"/>
  <c r="Q3383" i="109"/>
  <c r="O2688" i="112"/>
  <c r="R416" i="112"/>
  <c r="N1328" i="112"/>
  <c r="J42" i="110"/>
  <c r="N1770" i="112"/>
  <c r="S3729" i="109"/>
  <c r="V1669" i="109"/>
  <c r="Y3092" i="109"/>
  <c r="Q2727" i="109"/>
  <c r="P809" i="112"/>
  <c r="Q127" i="110"/>
  <c r="P2159" i="112"/>
  <c r="N2068" i="109"/>
  <c r="U4174" i="109"/>
  <c r="R4140" i="109"/>
  <c r="Q136" i="112"/>
  <c r="X2062" i="109"/>
  <c r="N2390" i="109"/>
  <c r="Y3576" i="109"/>
  <c r="J14" i="113"/>
  <c r="V2744" i="109"/>
  <c r="N845" i="112"/>
  <c r="Y3712" i="109"/>
  <c r="N2141" i="112"/>
  <c r="U2385" i="109"/>
  <c r="O1399" i="112"/>
  <c r="Y1522" i="109"/>
  <c r="N526" i="112"/>
  <c r="P1552" i="112"/>
  <c r="T98" i="110"/>
  <c r="O2347" i="112"/>
  <c r="P2222" i="112"/>
  <c r="S4057" i="109"/>
  <c r="W2923" i="109"/>
  <c r="W2212" i="109"/>
  <c r="T49" i="109"/>
  <c r="O50" i="110"/>
  <c r="P48" i="110"/>
  <c r="P1176" i="112"/>
  <c r="W3751" i="109"/>
  <c r="N903" i="109"/>
  <c r="X3124" i="109"/>
  <c r="S1966" i="109"/>
  <c r="R124" i="109"/>
  <c r="T3684" i="109"/>
  <c r="U113" i="109"/>
  <c r="R1337" i="112"/>
  <c r="J133" i="110"/>
  <c r="S2332" i="109"/>
  <c r="O2681" i="109"/>
  <c r="S3685" i="109"/>
  <c r="N9" i="112"/>
  <c r="X2959" i="109"/>
  <c r="Y3404" i="109"/>
  <c r="Q1946" i="112"/>
  <c r="N3018" i="109"/>
  <c r="S1299" i="109"/>
  <c r="U4019" i="109"/>
  <c r="O3875" i="109"/>
  <c r="S437" i="109"/>
  <c r="R104" i="110"/>
  <c r="S1306" i="109"/>
  <c r="R1971" i="109"/>
  <c r="X3860" i="109"/>
  <c r="V2436" i="109"/>
  <c r="Q2152" i="112"/>
  <c r="O1286" i="112"/>
  <c r="T2034" i="109"/>
  <c r="Q2773" i="109"/>
  <c r="Y3812" i="109"/>
  <c r="Y3525" i="109"/>
  <c r="P1265" i="112"/>
  <c r="Q3740" i="109"/>
  <c r="V1531" i="109"/>
  <c r="T3847" i="109"/>
  <c r="N2376" i="112"/>
  <c r="P2362" i="112"/>
  <c r="Y536" i="109"/>
  <c r="P562" i="112"/>
  <c r="Y3009" i="109"/>
  <c r="P1398" i="112"/>
  <c r="Q723" i="112"/>
  <c r="P2424" i="112"/>
  <c r="M51" i="113"/>
  <c r="U3439" i="109"/>
  <c r="Y3289" i="109"/>
  <c r="S3420" i="109"/>
  <c r="J71" i="113"/>
  <c r="N834" i="112"/>
  <c r="P3798" i="109"/>
  <c r="P236" i="109"/>
  <c r="X4066" i="109"/>
  <c r="V3167" i="109"/>
  <c r="Q3398" i="109"/>
  <c r="P1013" i="112"/>
  <c r="V1153" i="109"/>
  <c r="V4129" i="109"/>
  <c r="X647" i="109"/>
  <c r="O3560" i="109"/>
  <c r="T4103" i="109"/>
  <c r="O81" i="110"/>
  <c r="O579" i="112"/>
  <c r="W1324" i="109"/>
  <c r="Z1419" i="109"/>
  <c r="Y936" i="109"/>
  <c r="S2558" i="109"/>
  <c r="R1343" i="112"/>
  <c r="Q1611" i="109"/>
  <c r="U1670" i="109"/>
  <c r="N2218" i="109"/>
  <c r="P47" i="112"/>
  <c r="S2310" i="109"/>
  <c r="P548" i="112"/>
  <c r="U3103" i="109"/>
  <c r="Q1531" i="109"/>
  <c r="W4119" i="109"/>
  <c r="K3" i="113"/>
  <c r="X2939" i="109"/>
  <c r="T3032" i="109"/>
  <c r="X2426" i="109"/>
  <c r="R1360" i="112"/>
  <c r="P2470" i="112"/>
  <c r="X4115" i="109"/>
  <c r="Q3334" i="109"/>
  <c r="Q1948" i="112"/>
  <c r="Q2623" i="112"/>
  <c r="R2563" i="109"/>
  <c r="Q3205" i="109"/>
  <c r="R2748" i="112"/>
  <c r="T3070" i="109"/>
  <c r="O2449" i="109"/>
  <c r="N3727" i="109"/>
  <c r="V4211" i="109"/>
  <c r="O2371" i="109"/>
  <c r="U2073" i="109"/>
  <c r="S2056" i="109"/>
  <c r="O97" i="112"/>
  <c r="N1397" i="112"/>
  <c r="R2734" i="112"/>
  <c r="N1285" i="109"/>
  <c r="P2377" i="112"/>
  <c r="W4308" i="109"/>
  <c r="S751" i="109"/>
  <c r="N1088" i="112"/>
  <c r="O2595" i="109"/>
  <c r="V3142" i="109"/>
  <c r="R2775" i="109"/>
  <c r="P178" i="112"/>
  <c r="Y3004" i="109"/>
  <c r="Q376" i="112"/>
  <c r="T3672" i="109"/>
  <c r="Q1641" i="109"/>
  <c r="Q1333" i="109"/>
  <c r="Q2401" i="112"/>
  <c r="N1726" i="109"/>
  <c r="T1321" i="109"/>
  <c r="T4100" i="109"/>
  <c r="P827" i="112"/>
  <c r="R2259" i="109"/>
  <c r="N1331" i="109"/>
  <c r="O1593" i="109"/>
  <c r="N2399" i="112"/>
  <c r="Q4297" i="109"/>
  <c r="Z2539" i="109"/>
  <c r="O1272" i="112"/>
  <c r="X655" i="109"/>
  <c r="N3532" i="109"/>
  <c r="Q433" i="109"/>
  <c r="O3529" i="109"/>
  <c r="Q1980" i="109"/>
  <c r="N3735" i="109"/>
  <c r="Q2184" i="112"/>
  <c r="O1299" i="109"/>
  <c r="O2729" i="109"/>
  <c r="U874" i="109"/>
  <c r="P2454" i="112"/>
  <c r="J162" i="110"/>
  <c r="P2697" i="112"/>
  <c r="V3890" i="109"/>
  <c r="R895" i="109"/>
  <c r="X2029" i="109"/>
  <c r="N1004" i="112"/>
  <c r="P2628" i="112"/>
  <c r="Z3599" i="109"/>
  <c r="P3012" i="109"/>
  <c r="V1975" i="109"/>
  <c r="R46" i="110"/>
  <c r="Q1104" i="109"/>
  <c r="W2028" i="109"/>
  <c r="Z3969" i="109"/>
  <c r="P1301" i="112"/>
  <c r="N1689" i="109"/>
  <c r="V59" i="109"/>
  <c r="N819" i="112"/>
  <c r="Q3401" i="109"/>
  <c r="O45" i="112"/>
  <c r="S3421" i="109"/>
  <c r="N2544" i="112"/>
  <c r="O413" i="112"/>
  <c r="T1480" i="109"/>
  <c r="R2351" i="109"/>
  <c r="O800" i="112"/>
  <c r="S3760" i="109"/>
  <c r="O3207" i="109"/>
  <c r="U3092" i="109"/>
  <c r="S3821" i="109"/>
  <c r="N24" i="112"/>
  <c r="T865" i="109"/>
  <c r="Q780" i="112"/>
  <c r="W2345" i="109"/>
  <c r="P2646" i="112"/>
  <c r="Y3720" i="109"/>
  <c r="P1929" i="109"/>
  <c r="U3365" i="109"/>
  <c r="V1485" i="109"/>
  <c r="Q125" i="112"/>
  <c r="W3530" i="109"/>
  <c r="P31" i="112"/>
  <c r="Y152" i="109"/>
  <c r="V1558" i="109"/>
  <c r="Q3775" i="109"/>
  <c r="W3499" i="109"/>
  <c r="U3690" i="109"/>
  <c r="W1904" i="109"/>
  <c r="O1119" i="109"/>
  <c r="U136" i="109"/>
  <c r="O696" i="112"/>
  <c r="U3324" i="109"/>
  <c r="V3481" i="109"/>
  <c r="Y3050" i="109"/>
  <c r="X506" i="109"/>
  <c r="U473" i="109"/>
  <c r="N1203" i="112"/>
  <c r="P96" i="112"/>
  <c r="V1342" i="109"/>
  <c r="W1006" i="109"/>
  <c r="Z4324" i="109"/>
  <c r="O4036" i="109"/>
  <c r="X378" i="109"/>
  <c r="Q552" i="112"/>
  <c r="P565" i="112"/>
  <c r="R267" i="109"/>
  <c r="J99" i="110"/>
  <c r="R3692" i="109"/>
  <c r="O402" i="112"/>
  <c r="N3409" i="109"/>
  <c r="R2973" i="109"/>
  <c r="S4069" i="109"/>
  <c r="S2352" i="109"/>
  <c r="T3301" i="109"/>
  <c r="S2075" i="109"/>
  <c r="Z4313" i="109"/>
  <c r="K133" i="113"/>
  <c r="X2420" i="109"/>
  <c r="Y1137" i="109"/>
  <c r="W2955" i="109"/>
  <c r="W1982" i="109"/>
  <c r="N871" i="109"/>
  <c r="O1892" i="109"/>
  <c r="Y2939" i="109"/>
  <c r="J161" i="110"/>
  <c r="X2706" i="109"/>
  <c r="T1138" i="109"/>
  <c r="O78" i="112"/>
  <c r="N38" i="112"/>
  <c r="P2653" i="109"/>
  <c r="W3082" i="109"/>
  <c r="O800" i="109"/>
  <c r="N3169" i="109"/>
  <c r="S2839" i="109"/>
  <c r="T1116" i="109"/>
  <c r="R3823" i="109"/>
  <c r="J33" i="110"/>
  <c r="W858" i="109"/>
  <c r="T193" i="109"/>
  <c r="Q2662" i="109"/>
  <c r="O3843" i="109"/>
  <c r="P2234" i="112"/>
  <c r="Z3586" i="109"/>
  <c r="Q2667" i="109"/>
  <c r="Y1216" i="109"/>
  <c r="U3757" i="109"/>
  <c r="Y3330" i="109"/>
  <c r="Q1911" i="112"/>
  <c r="T2311" i="109"/>
  <c r="N2099" i="109"/>
  <c r="R4064" i="109"/>
  <c r="P810" i="109"/>
  <c r="V1354" i="109"/>
  <c r="W4024" i="109"/>
  <c r="N1957" i="112"/>
  <c r="O2094" i="112"/>
  <c r="W2973" i="109"/>
  <c r="Y2381" i="109"/>
  <c r="U4264" i="109"/>
  <c r="O2468" i="112"/>
  <c r="L32" i="113"/>
  <c r="N3326" i="109"/>
  <c r="P2465" i="109"/>
  <c r="T2318" i="109"/>
  <c r="X498" i="109"/>
  <c r="N3006" i="109"/>
  <c r="R2774" i="109"/>
  <c r="T3159" i="109"/>
  <c r="U1920" i="109"/>
  <c r="O1957" i="109"/>
  <c r="O2377" i="112"/>
  <c r="L158" i="113"/>
  <c r="U1146" i="109"/>
  <c r="S2738" i="109"/>
  <c r="R1964" i="109"/>
  <c r="N4257" i="109"/>
  <c r="O2629" i="112"/>
  <c r="Q1890" i="112"/>
  <c r="P746" i="109"/>
  <c r="P473" i="112"/>
  <c r="Q1334" i="112"/>
  <c r="R2557" i="109"/>
  <c r="V773" i="109"/>
  <c r="W3506" i="109"/>
  <c r="Y2238" i="109"/>
  <c r="Q3680" i="109"/>
  <c r="N65" i="110"/>
  <c r="U3311" i="109"/>
  <c r="Q3333" i="109"/>
  <c r="P250" i="112"/>
  <c r="U3007" i="109"/>
  <c r="S846" i="109"/>
  <c r="O832" i="112"/>
  <c r="Q1133" i="109"/>
  <c r="X2069" i="109"/>
  <c r="Q2396" i="109"/>
  <c r="T2024" i="109"/>
  <c r="Q1937" i="112"/>
  <c r="R526" i="109"/>
  <c r="N2217" i="109"/>
  <c r="Q763" i="112"/>
  <c r="T3668" i="109"/>
  <c r="Q756" i="109"/>
  <c r="N638" i="112"/>
  <c r="W4090" i="109"/>
  <c r="Q3721" i="109"/>
  <c r="P510" i="112"/>
  <c r="V1881" i="109"/>
  <c r="Q1886" i="112"/>
  <c r="Q3064" i="109"/>
  <c r="P1088" i="112"/>
  <c r="O59" i="112"/>
  <c r="Q3554" i="109"/>
  <c r="O4293" i="109"/>
  <c r="S3140" i="109"/>
  <c r="X1198" i="109"/>
  <c r="M170" i="110"/>
  <c r="S2220" i="109"/>
  <c r="Q3561" i="109"/>
  <c r="X1967" i="109"/>
  <c r="X981" i="109"/>
  <c r="Y4130" i="109"/>
  <c r="T1231" i="109"/>
  <c r="P591" i="112"/>
  <c r="Q2981" i="109"/>
  <c r="R1314" i="109"/>
  <c r="N2683" i="112"/>
  <c r="N1682" i="109"/>
  <c r="M4" i="110"/>
  <c r="Y3739" i="109"/>
  <c r="P580" i="109"/>
  <c r="T3836" i="109"/>
  <c r="P3152" i="109"/>
  <c r="P1615" i="112"/>
  <c r="N1277" i="112"/>
  <c r="Q1635" i="112"/>
  <c r="P3036" i="109"/>
  <c r="P2661" i="112"/>
  <c r="S3885" i="109"/>
  <c r="R1476" i="109"/>
  <c r="O4214" i="109"/>
  <c r="U4303" i="109"/>
  <c r="P95" i="112"/>
  <c r="R2321" i="109"/>
  <c r="N3159" i="109"/>
  <c r="Q3101" i="109"/>
  <c r="W3029" i="109"/>
  <c r="U3063" i="109"/>
  <c r="K160" i="110"/>
  <c r="O600" i="112"/>
  <c r="P2467" i="109"/>
  <c r="O3511" i="109"/>
  <c r="N1226" i="112"/>
  <c r="T1557" i="109"/>
  <c r="R1102" i="109"/>
  <c r="N2209" i="109"/>
  <c r="P140" i="109"/>
  <c r="Y947" i="109"/>
  <c r="O2739" i="109"/>
  <c r="X1194" i="109"/>
  <c r="T2661" i="109"/>
  <c r="U2383" i="109"/>
  <c r="Z3958" i="109"/>
  <c r="Q33" i="112"/>
  <c r="W47" i="109"/>
  <c r="Q472" i="112"/>
  <c r="O2182" i="112"/>
  <c r="Q2664" i="112"/>
  <c r="X1957" i="109"/>
  <c r="Q4209" i="109"/>
  <c r="P310" i="112"/>
  <c r="R3355" i="109"/>
  <c r="S2462" i="109"/>
  <c r="T3761" i="109"/>
  <c r="T4045" i="109"/>
  <c r="N100" i="109"/>
  <c r="X3803" i="109"/>
  <c r="N2815" i="109"/>
  <c r="O872" i="109"/>
  <c r="Q1550" i="109"/>
  <c r="Y3508" i="109"/>
  <c r="S3701" i="109"/>
  <c r="O469" i="112"/>
  <c r="W3117" i="109"/>
  <c r="T3718" i="109"/>
  <c r="R1181" i="109"/>
  <c r="U3480" i="109"/>
  <c r="N2153" i="112"/>
  <c r="K156" i="110"/>
  <c r="N1503" i="112"/>
  <c r="W2787" i="109"/>
  <c r="W3141" i="109"/>
  <c r="Q1440" i="112"/>
  <c r="O1434" i="112"/>
  <c r="Q3764" i="109"/>
  <c r="Q62" i="110"/>
  <c r="R1531" i="109"/>
  <c r="Q1930" i="112"/>
  <c r="O803" i="109"/>
  <c r="P2274" i="109"/>
  <c r="P3391" i="109"/>
  <c r="V3859" i="109"/>
  <c r="Q2379" i="112"/>
  <c r="P1275" i="109"/>
  <c r="Q2324" i="112"/>
  <c r="W2052" i="109"/>
  <c r="J102" i="110"/>
  <c r="W1325" i="109"/>
  <c r="V4164" i="109"/>
  <c r="N166" i="112"/>
  <c r="N1970" i="112"/>
  <c r="P4132" i="109"/>
  <c r="P1646" i="112"/>
  <c r="O990" i="112"/>
  <c r="Y2827" i="109"/>
  <c r="R2521" i="112"/>
  <c r="W1628" i="109"/>
  <c r="O537" i="109"/>
  <c r="N3857" i="109"/>
  <c r="Q138" i="109"/>
  <c r="T3924" i="109"/>
  <c r="P2676" i="112"/>
  <c r="Q478" i="109"/>
  <c r="Q1734" i="112"/>
  <c r="X3573" i="109"/>
  <c r="S1883" i="109"/>
  <c r="S3315" i="109"/>
  <c r="P752" i="112"/>
  <c r="W3288" i="109"/>
  <c r="Y17" i="109"/>
  <c r="O98" i="112"/>
  <c r="Q1264" i="109"/>
  <c r="O2302" i="112"/>
  <c r="O3092" i="109"/>
  <c r="V3811" i="109"/>
  <c r="P2577" i="112"/>
  <c r="N1156" i="109"/>
  <c r="O3848" i="109"/>
  <c r="P1418" i="112"/>
  <c r="O2132" i="112"/>
  <c r="P2587" i="109"/>
  <c r="P498" i="112"/>
  <c r="Y1646" i="109"/>
  <c r="Y3073" i="109"/>
  <c r="N2436" i="112"/>
  <c r="S3147" i="109"/>
  <c r="O569" i="112"/>
  <c r="X2708" i="109"/>
  <c r="Q2373" i="112"/>
  <c r="P537" i="112"/>
  <c r="N391" i="112"/>
  <c r="X3392" i="109"/>
  <c r="V2009" i="109"/>
  <c r="N2796" i="109"/>
  <c r="N4259" i="109"/>
  <c r="Q4245" i="109"/>
  <c r="R450" i="112"/>
  <c r="Z2121" i="109"/>
  <c r="T2560" i="109"/>
  <c r="P4225" i="109"/>
  <c r="Q2734" i="109"/>
  <c r="V2462" i="109"/>
  <c r="R503" i="109"/>
  <c r="N1413" i="112"/>
  <c r="W2621" i="109"/>
  <c r="S3171" i="109"/>
  <c r="O101" i="112"/>
  <c r="R880" i="112"/>
  <c r="N718" i="112"/>
  <c r="Q982" i="112"/>
  <c r="P1282" i="112"/>
  <c r="O2745" i="109"/>
  <c r="Q2258" i="109"/>
  <c r="N1655" i="109"/>
  <c r="N3941" i="109"/>
  <c r="X946" i="109"/>
  <c r="Q986" i="109"/>
  <c r="S4098" i="109"/>
  <c r="K82" i="113"/>
  <c r="R1592" i="112"/>
  <c r="Y4252" i="109"/>
  <c r="P1511" i="112"/>
  <c r="U4110" i="109"/>
  <c r="P4238" i="109"/>
  <c r="T804" i="109"/>
  <c r="O2975" i="109"/>
  <c r="W279" i="109"/>
  <c r="V1592" i="109"/>
  <c r="X2787" i="109"/>
  <c r="P2698" i="112"/>
  <c r="O967" i="109"/>
  <c r="Q3720" i="109"/>
  <c r="S2009" i="109"/>
  <c r="Q1952" i="112"/>
  <c r="P107" i="109"/>
  <c r="U4269" i="109"/>
  <c r="V189" i="109"/>
  <c r="Q1970" i="109"/>
  <c r="V2284" i="109"/>
  <c r="O1533" i="109"/>
  <c r="N2386" i="112"/>
  <c r="P1526" i="112"/>
  <c r="O2126" i="112"/>
  <c r="O3943" i="109"/>
  <c r="Y3528" i="109"/>
  <c r="Q177" i="112"/>
  <c r="P464" i="112"/>
  <c r="X426" i="109"/>
  <c r="T2679" i="109"/>
  <c r="W43" i="109"/>
  <c r="Y396" i="109"/>
  <c r="U4221" i="109"/>
  <c r="P3919" i="109"/>
  <c r="Y3117" i="109"/>
  <c r="N2270" i="109"/>
  <c r="L88" i="113"/>
  <c r="Q2668" i="112"/>
  <c r="W4054" i="109"/>
  <c r="R1153" i="109"/>
  <c r="W4188" i="109"/>
  <c r="N1009" i="112"/>
  <c r="P2413" i="112"/>
  <c r="N1210" i="112"/>
  <c r="Y834" i="109"/>
  <c r="N2007" i="109"/>
  <c r="O3194" i="109"/>
  <c r="O4022" i="109"/>
  <c r="Y1534" i="109"/>
  <c r="P323" i="112"/>
  <c r="Y1281" i="109"/>
  <c r="M116" i="113"/>
  <c r="R3565" i="109"/>
  <c r="P4226" i="109"/>
  <c r="Q1566" i="109"/>
  <c r="T4040" i="109"/>
  <c r="P2758" i="109"/>
  <c r="N2231" i="109"/>
  <c r="N330" i="112"/>
  <c r="X2007" i="109"/>
  <c r="V3775" i="109"/>
  <c r="Q1557" i="109"/>
  <c r="Q933" i="112"/>
  <c r="V1667" i="109"/>
  <c r="R3719" i="109"/>
  <c r="Q2714" i="109"/>
  <c r="W4136" i="109"/>
  <c r="X134" i="109"/>
  <c r="Q3741" i="109"/>
  <c r="T4299" i="109"/>
  <c r="X3680" i="109"/>
  <c r="N3564" i="109"/>
  <c r="P1563" i="109"/>
  <c r="P1843" i="112"/>
  <c r="Z337" i="109"/>
  <c r="P3429" i="109"/>
  <c r="P1215" i="112"/>
  <c r="N1913" i="109"/>
  <c r="T174" i="110"/>
  <c r="S919" i="109"/>
  <c r="X2339" i="109"/>
  <c r="Q1756" i="112"/>
  <c r="S959" i="109"/>
  <c r="S107" i="110"/>
  <c r="Y4124" i="109"/>
  <c r="U4043" i="109"/>
  <c r="Z1453" i="109"/>
  <c r="T2247" i="109"/>
  <c r="P723" i="112"/>
  <c r="J141" i="113"/>
  <c r="N2657" i="109"/>
  <c r="M73" i="110"/>
  <c r="V2776" i="109"/>
  <c r="Q3349" i="109"/>
  <c r="O942" i="112"/>
  <c r="P2371" i="112"/>
  <c r="T1717" i="109"/>
  <c r="S3772" i="109"/>
  <c r="Q2106" i="112"/>
  <c r="Y3770" i="109"/>
  <c r="T1943" i="109"/>
  <c r="R674" i="112"/>
  <c r="Q3796" i="109"/>
  <c r="L130" i="113"/>
  <c r="R1814" i="112"/>
  <c r="S3204" i="109"/>
  <c r="V736" i="109"/>
  <c r="P3800" i="109"/>
  <c r="O3302" i="109"/>
  <c r="O2828" i="109"/>
  <c r="J170" i="110"/>
  <c r="S2935" i="109"/>
  <c r="Z2859" i="109"/>
  <c r="P532" i="112"/>
  <c r="O4042" i="109"/>
  <c r="S3786" i="109"/>
  <c r="Q847" i="112"/>
  <c r="X4204" i="109"/>
  <c r="Q3522" i="109"/>
  <c r="O546" i="112"/>
  <c r="P1519" i="112"/>
  <c r="Q1953" i="109"/>
  <c r="V2750" i="109"/>
  <c r="V2210" i="109"/>
  <c r="X4107" i="109"/>
  <c r="Q11" i="110"/>
  <c r="N248" i="112"/>
  <c r="O3292" i="109"/>
  <c r="V3027" i="109"/>
  <c r="X176" i="109"/>
  <c r="W2965" i="109"/>
  <c r="W614" i="109"/>
  <c r="T49" i="110"/>
  <c r="W2934" i="109"/>
  <c r="U3725" i="109"/>
  <c r="O2704" i="112"/>
  <c r="Y2261" i="109"/>
  <c r="S1472" i="109"/>
  <c r="P764" i="112"/>
  <c r="Q1675" i="112"/>
  <c r="T2305" i="109"/>
  <c r="O1886" i="112"/>
  <c r="P477" i="112"/>
  <c r="T3910" i="109"/>
  <c r="Y429" i="109"/>
  <c r="N95" i="110"/>
  <c r="Q4104" i="109"/>
  <c r="N2649" i="112"/>
  <c r="V2746" i="109"/>
  <c r="Q1861" i="112"/>
  <c r="W1900" i="109"/>
  <c r="J2" i="113"/>
  <c r="V150" i="109"/>
  <c r="X2283" i="109"/>
  <c r="O50" i="112"/>
  <c r="Q3530" i="109"/>
  <c r="N763" i="112"/>
  <c r="M180" i="110"/>
  <c r="P4245" i="109"/>
  <c r="R3653" i="109"/>
  <c r="N861" i="112"/>
  <c r="P1673" i="112"/>
  <c r="W2734" i="109"/>
  <c r="W1864" i="109"/>
  <c r="R1334" i="109"/>
  <c r="N738" i="109"/>
  <c r="X1360" i="109"/>
  <c r="L118" i="110"/>
  <c r="N2279" i="109"/>
  <c r="O575" i="109"/>
  <c r="S1654" i="109"/>
  <c r="Q4044" i="109"/>
  <c r="O637" i="109"/>
  <c r="T488" i="109"/>
  <c r="N2692" i="112"/>
  <c r="V3539" i="109"/>
  <c r="X3495" i="109"/>
  <c r="S3761" i="109"/>
  <c r="X3884" i="109"/>
  <c r="U4283" i="109"/>
  <c r="X2089" i="109"/>
  <c r="R4168" i="109"/>
  <c r="T2084" i="109"/>
  <c r="N137" i="112"/>
  <c r="T1652" i="109"/>
  <c r="Q859" i="112"/>
  <c r="X1673" i="109"/>
  <c r="N2210" i="109"/>
  <c r="Y2058" i="109"/>
  <c r="Q2632" i="112"/>
  <c r="P3485" i="109"/>
  <c r="X4159" i="109"/>
  <c r="O631" i="112"/>
  <c r="Z1056" i="109"/>
  <c r="Q3802" i="109"/>
  <c r="U151" i="110"/>
  <c r="O558" i="112"/>
  <c r="P162" i="112"/>
  <c r="U3924" i="109"/>
  <c r="X379" i="109"/>
  <c r="N60" i="112"/>
  <c r="N476" i="112"/>
  <c r="L52" i="113"/>
  <c r="N780" i="112"/>
  <c r="W743" i="109"/>
  <c r="N843" i="112"/>
  <c r="K51" i="110"/>
  <c r="N120" i="112"/>
  <c r="O1404" i="112"/>
  <c r="U42" i="110"/>
  <c r="V1198" i="109"/>
  <c r="T103" i="110"/>
  <c r="R31" i="110"/>
  <c r="S175" i="109"/>
  <c r="S3911" i="109"/>
  <c r="M50" i="113"/>
  <c r="Q444" i="109"/>
  <c r="U3045" i="109"/>
  <c r="P3399" i="109"/>
  <c r="O2450" i="112"/>
  <c r="P71" i="110"/>
  <c r="J152" i="113"/>
  <c r="O134" i="112"/>
  <c r="T3376" i="109"/>
  <c r="P3547" i="109"/>
  <c r="O3523" i="109"/>
  <c r="P1731" i="109"/>
  <c r="Y3878" i="109"/>
  <c r="R27" i="110"/>
  <c r="R3310" i="109"/>
  <c r="O3894" i="109"/>
  <c r="Y3738" i="109"/>
  <c r="X3920" i="109"/>
  <c r="O3415" i="109"/>
  <c r="Z3612" i="109"/>
  <c r="P248" i="112"/>
  <c r="R1602" i="112"/>
  <c r="V3012" i="109"/>
  <c r="R4236" i="109"/>
  <c r="P2075" i="109"/>
  <c r="S3545" i="109"/>
  <c r="O2613" i="112"/>
  <c r="N1140" i="109"/>
  <c r="Y2205" i="109"/>
  <c r="X1011" i="109"/>
  <c r="Q2336" i="109"/>
  <c r="R4171" i="109"/>
  <c r="R2441" i="109"/>
  <c r="N92" i="112"/>
  <c r="P1443" i="112"/>
  <c r="S4207" i="109"/>
  <c r="R2940" i="109"/>
  <c r="V3534" i="109"/>
  <c r="R1986" i="109"/>
  <c r="N3001" i="109"/>
  <c r="O63" i="112"/>
  <c r="O34" i="110"/>
  <c r="R4029" i="109"/>
  <c r="S72" i="110"/>
  <c r="S4142" i="109"/>
  <c r="O1201" i="109"/>
  <c r="R2978" i="109"/>
  <c r="R3741" i="109"/>
  <c r="X4075" i="109"/>
  <c r="U1171" i="109"/>
  <c r="Q159" i="110"/>
  <c r="T2004" i="109"/>
  <c r="P1873" i="109"/>
  <c r="K117" i="110"/>
  <c r="N2048" i="109"/>
  <c r="U2661" i="109"/>
  <c r="T95" i="109"/>
  <c r="O1003" i="112"/>
  <c r="N3523" i="109"/>
  <c r="Q2596" i="112"/>
  <c r="R3793" i="109"/>
  <c r="N1314" i="112"/>
  <c r="O1066" i="112"/>
  <c r="W4102" i="109"/>
  <c r="Y2944" i="109"/>
  <c r="K20" i="113"/>
  <c r="R3059" i="109"/>
  <c r="S4272" i="109"/>
  <c r="Q2568" i="109"/>
  <c r="R3871" i="109"/>
  <c r="O188" i="109"/>
  <c r="R55" i="110"/>
  <c r="T3401" i="109"/>
  <c r="O63" i="110"/>
  <c r="O796" i="112"/>
  <c r="S1907" i="109"/>
  <c r="S4093" i="109"/>
  <c r="N3756" i="109"/>
  <c r="V1494" i="109"/>
  <c r="Y398" i="109"/>
  <c r="S8" i="110"/>
  <c r="S2302" i="109"/>
  <c r="N3667" i="109"/>
  <c r="O2578" i="112"/>
  <c r="O3141" i="109"/>
  <c r="O1025" i="112"/>
  <c r="P52" i="112"/>
  <c r="R418" i="112"/>
  <c r="T3701" i="109"/>
  <c r="K76" i="113"/>
  <c r="T3078" i="109"/>
  <c r="O1310" i="112"/>
  <c r="N4199" i="109"/>
  <c r="O28" i="110"/>
  <c r="W2815" i="109"/>
  <c r="R94" i="109"/>
  <c r="L25" i="110"/>
  <c r="K40" i="110"/>
  <c r="N1425" i="112"/>
  <c r="P2466" i="112"/>
  <c r="V3818" i="109"/>
  <c r="O2591" i="112"/>
  <c r="Q3891" i="109"/>
  <c r="W580" i="109"/>
  <c r="U3864" i="109"/>
  <c r="N741" i="109"/>
  <c r="O524" i="112"/>
  <c r="X2560" i="109"/>
  <c r="W1374" i="109"/>
  <c r="P1429" i="112"/>
  <c r="O1070" i="112"/>
  <c r="N596" i="109"/>
  <c r="V229" i="109"/>
  <c r="L112" i="113"/>
  <c r="R2392" i="109"/>
  <c r="V4303" i="109"/>
  <c r="Y554" i="109"/>
  <c r="Q3358" i="109"/>
  <c r="N800" i="112"/>
  <c r="S3707" i="109"/>
  <c r="O2120" i="112"/>
  <c r="N3655" i="109"/>
  <c r="Q1158" i="109"/>
  <c r="K72" i="110"/>
  <c r="S999" i="109"/>
  <c r="U4171" i="109"/>
  <c r="O1898" i="112"/>
  <c r="O4122" i="109"/>
  <c r="X3850" i="109"/>
  <c r="Y3668" i="109"/>
  <c r="Q405" i="112"/>
  <c r="S3770" i="109"/>
  <c r="V3079" i="109"/>
  <c r="N2782" i="109"/>
  <c r="O2115" i="109"/>
  <c r="P3808" i="109"/>
  <c r="N416" i="109"/>
  <c r="R733" i="109"/>
  <c r="T624" i="109"/>
  <c r="T2930" i="109"/>
  <c r="S2083" i="109"/>
  <c r="N127" i="110"/>
  <c r="U3471" i="109"/>
  <c r="P1643" i="109"/>
  <c r="N1731" i="112"/>
  <c r="T3167" i="109"/>
  <c r="Q979" i="112"/>
  <c r="S2470" i="109"/>
  <c r="R3491" i="109"/>
  <c r="P3676" i="109"/>
  <c r="Q4285" i="109"/>
  <c r="R1556" i="109"/>
  <c r="P4213" i="109"/>
  <c r="O1258" i="109"/>
  <c r="O242" i="112"/>
  <c r="N1330" i="109"/>
  <c r="N3127" i="109"/>
  <c r="L80" i="113"/>
  <c r="Y83" i="109"/>
  <c r="X3922" i="109"/>
  <c r="Q3106" i="109"/>
  <c r="S98" i="110"/>
  <c r="Z2503" i="109"/>
  <c r="N150" i="109"/>
  <c r="U45" i="110"/>
  <c r="R1237" i="109"/>
  <c r="N1322" i="109"/>
  <c r="T1865" i="109"/>
  <c r="R2115" i="109"/>
  <c r="T187" i="109"/>
  <c r="P2373" i="109"/>
  <c r="P3363" i="109"/>
  <c r="T3541" i="109"/>
  <c r="V2456" i="109"/>
  <c r="W564" i="109"/>
  <c r="V2426" i="109"/>
  <c r="P309" i="112"/>
  <c r="O2728" i="109"/>
  <c r="P2379" i="109"/>
  <c r="Y1220" i="109"/>
  <c r="Y4077" i="109"/>
  <c r="O3720" i="109"/>
  <c r="Q518" i="112"/>
  <c r="X2983" i="109"/>
  <c r="U33" i="110"/>
  <c r="N4125" i="109"/>
  <c r="O2594" i="109"/>
  <c r="N3298" i="109"/>
  <c r="R1000" i="109"/>
  <c r="O68" i="110"/>
  <c r="Q867" i="112"/>
  <c r="V2032" i="109"/>
  <c r="S3780" i="109"/>
  <c r="S3910" i="109"/>
  <c r="Q2816" i="109"/>
  <c r="S3663" i="109"/>
  <c r="Y2697" i="109"/>
  <c r="Q1159" i="112"/>
  <c r="Q1775" i="112"/>
  <c r="S3912" i="109"/>
  <c r="U52" i="110"/>
  <c r="Y2709" i="109"/>
  <c r="N1197" i="112"/>
  <c r="Q83" i="112"/>
  <c r="O135" i="110"/>
  <c r="X1510" i="109"/>
  <c r="S2049" i="109"/>
  <c r="Q4199" i="109"/>
  <c r="S1505" i="109"/>
  <c r="Q1995" i="112"/>
  <c r="O4222" i="109"/>
  <c r="Q2297" i="109"/>
  <c r="T4206" i="109"/>
  <c r="Q1856" i="112"/>
  <c r="Y4276" i="109"/>
  <c r="V3077" i="109"/>
  <c r="R262" i="109"/>
  <c r="T2192" i="109"/>
  <c r="V575" i="109"/>
  <c r="V3456" i="109"/>
  <c r="S499" i="109"/>
  <c r="R1109" i="112"/>
  <c r="S2264" i="109"/>
  <c r="X2412" i="109"/>
  <c r="Q766" i="112"/>
  <c r="U3575" i="109"/>
  <c r="P1891" i="109"/>
  <c r="W3311" i="109"/>
  <c r="P1651" i="112"/>
  <c r="Y1491" i="109"/>
  <c r="U240" i="109"/>
  <c r="X180" i="109"/>
  <c r="X2995" i="109"/>
  <c r="P1476" i="112"/>
  <c r="W3866" i="109"/>
  <c r="U1230" i="109"/>
  <c r="N3187" i="109"/>
  <c r="R3441" i="109"/>
  <c r="Y2658" i="109"/>
  <c r="Y1926" i="109"/>
  <c r="X1114" i="109"/>
  <c r="O2317" i="109"/>
  <c r="O2086" i="112"/>
  <c r="Q779" i="112"/>
  <c r="N580" i="112"/>
  <c r="O2582" i="112"/>
  <c r="N828" i="109"/>
  <c r="P765" i="109"/>
  <c r="S1211" i="109"/>
  <c r="R918" i="112"/>
  <c r="R174" i="109"/>
  <c r="Q100" i="110"/>
  <c r="O2950" i="109"/>
  <c r="N487" i="112"/>
  <c r="P2450" i="109"/>
  <c r="O2473" i="112"/>
  <c r="U2993" i="109"/>
  <c r="Y2362" i="109"/>
  <c r="O1530" i="109"/>
  <c r="X4126" i="109"/>
  <c r="P791" i="112"/>
  <c r="Q1916" i="112"/>
  <c r="N282" i="112"/>
  <c r="O2833" i="109"/>
  <c r="V815" i="109"/>
  <c r="K48" i="110"/>
  <c r="O370" i="112"/>
  <c r="T2664" i="109"/>
  <c r="P4098" i="109"/>
  <c r="O742" i="109"/>
  <c r="O340" i="112"/>
  <c r="T1349" i="109"/>
  <c r="U880" i="109"/>
  <c r="Y4241" i="109"/>
  <c r="Q3507" i="109"/>
  <c r="O1206" i="109"/>
  <c r="L11" i="113"/>
  <c r="R2031" i="109"/>
  <c r="P383" i="109"/>
  <c r="T648" i="109"/>
  <c r="Y3010" i="109"/>
  <c r="U3450" i="109"/>
  <c r="S1734" i="109"/>
  <c r="S50" i="109"/>
  <c r="Q1117" i="109"/>
  <c r="O982" i="112"/>
  <c r="X3093" i="109"/>
  <c r="O2943" i="109"/>
  <c r="O2714" i="109"/>
  <c r="T1895" i="109"/>
  <c r="V4302" i="109"/>
  <c r="Q2333" i="109"/>
  <c r="O324" i="112"/>
  <c r="Y1114" i="109"/>
  <c r="O2238" i="112"/>
  <c r="R1478" i="109"/>
  <c r="N1462" i="109"/>
  <c r="Q1458" i="112"/>
  <c r="N1639" i="112"/>
  <c r="X3457" i="109"/>
  <c r="N4261" i="109"/>
  <c r="X1527" i="109"/>
  <c r="O1985" i="109"/>
  <c r="Y3759" i="109"/>
  <c r="T25" i="110"/>
  <c r="T1309" i="109"/>
  <c r="R2243" i="109"/>
  <c r="O707" i="112"/>
  <c r="O2155" i="112"/>
  <c r="N3821" i="109"/>
  <c r="R823" i="109"/>
  <c r="N2313" i="109"/>
  <c r="W4118" i="109"/>
  <c r="S116" i="110"/>
  <c r="V2067" i="109"/>
  <c r="V500" i="109"/>
  <c r="O1863" i="112"/>
  <c r="T1711" i="109"/>
  <c r="T4190" i="109"/>
  <c r="S3887" i="109"/>
  <c r="S157" i="109"/>
  <c r="Q1787" i="112"/>
  <c r="V3783" i="109"/>
  <c r="Q352" i="112"/>
  <c r="P2653" i="112"/>
  <c r="N1699" i="112"/>
  <c r="W2306" i="109"/>
  <c r="R3444" i="109"/>
  <c r="T757" i="109"/>
  <c r="R1832" i="109"/>
  <c r="Q1268" i="112"/>
  <c r="W36" i="109"/>
  <c r="O3444" i="109"/>
  <c r="O932" i="112"/>
  <c r="O2997" i="109"/>
  <c r="V2360" i="109"/>
  <c r="W2749" i="109"/>
  <c r="N35" i="112"/>
  <c r="Y3076" i="109"/>
  <c r="Q38" i="109"/>
  <c r="Y227" i="109"/>
  <c r="Z4380" i="109"/>
  <c r="N2414" i="109"/>
  <c r="O3464" i="109"/>
  <c r="T2815" i="109"/>
  <c r="V4103" i="109"/>
  <c r="Y2993" i="109"/>
  <c r="L70" i="113"/>
  <c r="W1955" i="109"/>
  <c r="W3785" i="109"/>
  <c r="Q741" i="112"/>
  <c r="R182" i="109"/>
  <c r="P642" i="109"/>
  <c r="P2766" i="109"/>
  <c r="K19" i="110"/>
  <c r="O3524" i="109"/>
  <c r="O2184" i="112"/>
  <c r="Q4121" i="109"/>
  <c r="N3763" i="109"/>
  <c r="N724" i="112"/>
  <c r="P168" i="112"/>
  <c r="P2958" i="109"/>
  <c r="O1750" i="112"/>
  <c r="Y3942" i="109"/>
  <c r="Q60" i="110"/>
  <c r="Q2559" i="112"/>
  <c r="U472" i="109"/>
  <c r="Q724" i="112"/>
  <c r="P3924" i="109"/>
  <c r="V2808" i="109"/>
  <c r="U3339" i="109"/>
  <c r="K44" i="113"/>
  <c r="W3059" i="109"/>
  <c r="O139" i="109"/>
  <c r="Q854" i="109"/>
  <c r="P2111" i="112"/>
  <c r="S3076" i="109"/>
  <c r="S129" i="110"/>
  <c r="L72" i="110"/>
  <c r="S4218" i="109"/>
  <c r="V2761" i="109"/>
  <c r="P525" i="109"/>
  <c r="Q1692" i="109"/>
  <c r="W3378" i="109"/>
  <c r="R4176" i="109"/>
  <c r="S4162" i="109"/>
  <c r="Q2986" i="109"/>
  <c r="V3774" i="109"/>
  <c r="O538" i="109"/>
  <c r="X3187" i="109"/>
  <c r="Q393" i="112"/>
  <c r="X2587" i="109"/>
  <c r="N2805" i="109"/>
  <c r="Q1261" i="112"/>
  <c r="W4120" i="109"/>
  <c r="O252" i="112"/>
  <c r="U20" i="109"/>
  <c r="N1650" i="109"/>
  <c r="O2989" i="109"/>
  <c r="X3500" i="109"/>
  <c r="R3816" i="109"/>
  <c r="Y59" i="109"/>
  <c r="K74" i="110"/>
  <c r="T4213" i="109"/>
  <c r="O2337" i="112"/>
  <c r="R1234" i="109"/>
  <c r="Y2772" i="109"/>
  <c r="Z3641" i="109"/>
  <c r="Q1483" i="109"/>
  <c r="Q72" i="109"/>
  <c r="V1740" i="109"/>
  <c r="U1274" i="109"/>
  <c r="V165" i="109"/>
  <c r="Q3359" i="109"/>
  <c r="N3679" i="109"/>
  <c r="N331" i="112"/>
  <c r="O3475" i="109"/>
  <c r="P1325" i="112"/>
  <c r="P1692" i="109"/>
  <c r="O1855" i="109"/>
  <c r="P4247" i="109"/>
  <c r="P1260" i="112"/>
  <c r="Y4105" i="109"/>
  <c r="X4298" i="109"/>
  <c r="W1106" i="109"/>
  <c r="Q4082" i="109"/>
  <c r="Y491" i="109"/>
  <c r="X133" i="109"/>
  <c r="Z334" i="109"/>
  <c r="J158" i="110"/>
  <c r="N1935" i="112"/>
  <c r="Y3055" i="109"/>
  <c r="R3655" i="109"/>
  <c r="S4261" i="109"/>
  <c r="T3507" i="109"/>
  <c r="P3880" i="109"/>
  <c r="P1518" i="112"/>
  <c r="Y4215" i="109"/>
  <c r="V601" i="109"/>
  <c r="N502" i="112"/>
  <c r="Q1706" i="109"/>
  <c r="N2583" i="109"/>
  <c r="N1312" i="112"/>
  <c r="V1216" i="109"/>
  <c r="Q1749" i="112"/>
  <c r="U995" i="109"/>
  <c r="V1652" i="109"/>
  <c r="Q2156" i="112"/>
  <c r="U4060" i="109"/>
  <c r="Q1923" i="112"/>
  <c r="R3418" i="109"/>
  <c r="S1102" i="109"/>
  <c r="O1950" i="109"/>
  <c r="U2042" i="109"/>
  <c r="S2406" i="109"/>
  <c r="U1490" i="109"/>
  <c r="Q385" i="112"/>
  <c r="S2570" i="109"/>
  <c r="S2342" i="109"/>
  <c r="R3467" i="109"/>
  <c r="P950" i="109"/>
  <c r="X1168" i="109"/>
  <c r="U853" i="109"/>
  <c r="O97" i="110"/>
  <c r="O1067" i="112"/>
  <c r="Q3210" i="109"/>
  <c r="W598" i="109"/>
  <c r="O411" i="112"/>
  <c r="P68" i="109"/>
  <c r="Q1686" i="112"/>
  <c r="N2329" i="109"/>
  <c r="O2734" i="109"/>
  <c r="O2973" i="109"/>
  <c r="P693" i="112"/>
  <c r="Q1849" i="112"/>
  <c r="X3523" i="109"/>
  <c r="N1553" i="112"/>
  <c r="Z4336" i="109"/>
  <c r="W3114" i="109"/>
  <c r="W3328" i="109"/>
  <c r="V406" i="109"/>
  <c r="Q1226" i="112"/>
  <c r="S1979" i="109"/>
  <c r="T2298" i="109"/>
  <c r="N4019" i="109"/>
  <c r="W539" i="109"/>
  <c r="O1688" i="112"/>
  <c r="R3438" i="109"/>
  <c r="R3184" i="109"/>
  <c r="J52" i="110"/>
  <c r="R3712" i="109"/>
  <c r="N1161" i="112"/>
  <c r="T104" i="110"/>
  <c r="X3086" i="109"/>
  <c r="J122" i="113"/>
  <c r="R829" i="109"/>
  <c r="R1809" i="112"/>
  <c r="R1097" i="109"/>
  <c r="P2363" i="109"/>
  <c r="Y2780" i="109"/>
  <c r="Q4163" i="109"/>
  <c r="R2474" i="109"/>
  <c r="P2479" i="112"/>
  <c r="Q2464" i="109"/>
  <c r="X4307" i="109"/>
  <c r="Y2562" i="109"/>
  <c r="R2286" i="112"/>
  <c r="X1685" i="109"/>
  <c r="P3390" i="109"/>
  <c r="W923" i="109"/>
  <c r="J46" i="113"/>
  <c r="Z2534" i="109"/>
  <c r="O3028" i="109"/>
  <c r="O1984" i="109"/>
  <c r="P3860" i="109"/>
  <c r="N1176" i="112"/>
  <c r="R1610" i="109"/>
  <c r="X991" i="109"/>
  <c r="T3576" i="109"/>
  <c r="S3209" i="109"/>
  <c r="P1927" i="109"/>
  <c r="T3111" i="109"/>
  <c r="N1498" i="112"/>
  <c r="V4292" i="109"/>
  <c r="R122" i="110"/>
  <c r="Q1504" i="112"/>
  <c r="Y3078" i="109"/>
  <c r="N2183" i="112"/>
  <c r="S3518" i="109"/>
  <c r="N1287" i="109"/>
  <c r="W4255" i="109"/>
  <c r="K43" i="113"/>
  <c r="P4236" i="109"/>
  <c r="Q372" i="112"/>
  <c r="X978" i="109"/>
  <c r="U1535" i="109"/>
  <c r="O2080" i="109"/>
  <c r="V1484" i="109"/>
  <c r="Q2434" i="109"/>
  <c r="Q567" i="112"/>
  <c r="O11" i="110"/>
  <c r="Z1034" i="109"/>
  <c r="O172" i="109"/>
  <c r="N1878" i="109"/>
  <c r="P2174" i="112"/>
  <c r="O4107" i="109"/>
  <c r="T3767" i="109"/>
  <c r="S206" i="109"/>
  <c r="O2107" i="109"/>
  <c r="S3867" i="109"/>
  <c r="X1985" i="109"/>
  <c r="X898" i="109"/>
  <c r="R72" i="109"/>
  <c r="J40" i="110"/>
  <c r="P1949" i="112"/>
  <c r="Q650" i="109"/>
  <c r="Y2775" i="109"/>
  <c r="T3769" i="109"/>
  <c r="V564" i="109"/>
  <c r="R2278" i="112"/>
  <c r="S3891" i="109"/>
  <c r="Q2370" i="112"/>
  <c r="U1747" i="109"/>
  <c r="U3895" i="109"/>
  <c r="Q1329" i="112"/>
  <c r="R214" i="112"/>
  <c r="T53" i="110"/>
  <c r="V1867" i="109"/>
  <c r="O3708" i="109"/>
  <c r="T3840" i="109"/>
  <c r="P833" i="112"/>
  <c r="O795" i="112"/>
  <c r="U740" i="109"/>
  <c r="Y1707" i="109"/>
  <c r="T2361" i="109"/>
  <c r="O3400" i="109"/>
  <c r="N232" i="112"/>
  <c r="Y3314" i="109"/>
  <c r="S2608" i="109"/>
  <c r="U1233" i="109"/>
  <c r="R3559" i="109"/>
  <c r="P2740" i="109"/>
  <c r="O223" i="109"/>
  <c r="R209" i="109"/>
  <c r="Q2672" i="109"/>
  <c r="Q2462" i="109"/>
  <c r="O91" i="110"/>
  <c r="Q2325" i="112"/>
  <c r="V3145" i="109"/>
  <c r="X1560" i="109"/>
  <c r="O556" i="112"/>
  <c r="Q291" i="112"/>
  <c r="P2955" i="109"/>
  <c r="Q582" i="112"/>
  <c r="R1829" i="112"/>
  <c r="P208" i="109"/>
  <c r="O856" i="112"/>
  <c r="P2236" i="109"/>
  <c r="X3883" i="109"/>
  <c r="Y1960" i="109"/>
  <c r="V991" i="109"/>
  <c r="V3915" i="109"/>
  <c r="N543" i="109"/>
  <c r="R439" i="109"/>
  <c r="Q504" i="112"/>
  <c r="P112" i="110"/>
  <c r="P569" i="112"/>
  <c r="N2429" i="112"/>
  <c r="N874" i="109"/>
  <c r="O1614" i="112"/>
  <c r="U2448" i="109"/>
  <c r="N1367" i="109"/>
  <c r="Q1108" i="109"/>
  <c r="N2588" i="109"/>
  <c r="P2433" i="112"/>
  <c r="P164" i="109"/>
  <c r="O549" i="109"/>
  <c r="Q3213" i="109"/>
  <c r="X3148" i="109"/>
  <c r="W3314" i="109"/>
  <c r="U2596" i="109"/>
  <c r="N105" i="110"/>
  <c r="X4116" i="109"/>
  <c r="W3750" i="109"/>
  <c r="N4151" i="109"/>
  <c r="P4264" i="109"/>
  <c r="R3528" i="109"/>
  <c r="V3310" i="109"/>
  <c r="X3414" i="109"/>
  <c r="Y1679" i="109"/>
  <c r="O1017" i="112"/>
  <c r="T1681" i="109"/>
  <c r="S3807" i="109"/>
  <c r="S3903" i="109"/>
  <c r="L163" i="110"/>
  <c r="U3358" i="109"/>
  <c r="U4220" i="109"/>
  <c r="Q1718" i="112"/>
  <c r="Y2838" i="109"/>
  <c r="R3751" i="109"/>
  <c r="W2664" i="109"/>
  <c r="P717" i="112"/>
  <c r="P2650" i="109"/>
  <c r="O3902" i="109"/>
  <c r="Q1087" i="112"/>
  <c r="Y4280" i="109"/>
  <c r="N147" i="109"/>
  <c r="Q3801" i="109"/>
  <c r="O1210" i="112"/>
  <c r="N4217" i="109"/>
  <c r="S3348" i="109"/>
  <c r="W1686" i="109"/>
  <c r="P1057" i="112"/>
  <c r="J131" i="110"/>
  <c r="O496" i="112"/>
  <c r="P772" i="112"/>
  <c r="O2304" i="109"/>
  <c r="Q2345" i="112"/>
  <c r="S2482" i="109"/>
  <c r="P1900" i="109"/>
  <c r="R1728" i="109"/>
  <c r="U3678" i="109"/>
  <c r="S62" i="109"/>
  <c r="J162" i="113"/>
  <c r="O2012" i="109"/>
  <c r="M175" i="113"/>
  <c r="O3327" i="109"/>
  <c r="X2441" i="109"/>
  <c r="P2340" i="112"/>
  <c r="V1872" i="109"/>
  <c r="L168" i="113"/>
  <c r="P2210" i="112"/>
  <c r="R135" i="110"/>
  <c r="N1880" i="112"/>
  <c r="P2075" i="112"/>
  <c r="V1678" i="109"/>
  <c r="U171" i="110"/>
  <c r="O1060" i="112"/>
  <c r="U4250" i="109"/>
  <c r="S11" i="110"/>
  <c r="S3742" i="109"/>
  <c r="Q55" i="110"/>
  <c r="N2754" i="109"/>
  <c r="T3400" i="109"/>
  <c r="R2746" i="112"/>
  <c r="U2816" i="109"/>
  <c r="N2649" i="109"/>
  <c r="S4054" i="109"/>
  <c r="T3534" i="109"/>
  <c r="T3909" i="109"/>
  <c r="O159" i="109"/>
  <c r="Y3456" i="109"/>
  <c r="U3443" i="109"/>
  <c r="O4034" i="109"/>
  <c r="R1880" i="109"/>
  <c r="O826" i="109"/>
  <c r="X2938" i="109"/>
  <c r="U3298" i="109"/>
  <c r="T118" i="110"/>
  <c r="Y4277" i="109"/>
  <c r="Q3939" i="109"/>
  <c r="M89" i="110"/>
  <c r="Z4002" i="109"/>
  <c r="R3886" i="109"/>
  <c r="V3505" i="109"/>
  <c r="N2381" i="109"/>
  <c r="R1631" i="109"/>
  <c r="O452" i="109"/>
  <c r="N3191" i="109"/>
  <c r="Q2831" i="109"/>
  <c r="N3771" i="109"/>
  <c r="R2345" i="109"/>
  <c r="O1509" i="109"/>
  <c r="U1273" i="109"/>
  <c r="U2043" i="109"/>
  <c r="N1255" i="109"/>
  <c r="V3673" i="109"/>
  <c r="R4072" i="109"/>
  <c r="W1257" i="109"/>
  <c r="Q4253" i="109"/>
  <c r="J16" i="113"/>
  <c r="O81" i="112"/>
  <c r="X1569" i="109"/>
  <c r="Y2970" i="109"/>
  <c r="Q2224" i="112"/>
  <c r="Q180" i="110"/>
  <c r="Q1914" i="109"/>
  <c r="U1555" i="109"/>
  <c r="O790" i="112"/>
  <c r="N944" i="112"/>
  <c r="V37" i="109"/>
  <c r="S1256" i="109"/>
  <c r="Q4143" i="109"/>
  <c r="U2041" i="109"/>
  <c r="N160" i="110"/>
  <c r="R1869" i="109"/>
  <c r="W1544" i="109"/>
  <c r="W1828" i="109"/>
  <c r="T452" i="109"/>
  <c r="O3794" i="109"/>
  <c r="X2791" i="109"/>
  <c r="Z3616" i="109"/>
  <c r="Q1284" i="112"/>
  <c r="R4143" i="109"/>
  <c r="T105" i="110"/>
  <c r="W3455" i="109"/>
  <c r="U3315" i="109"/>
  <c r="O617" i="109"/>
  <c r="W4144" i="109"/>
  <c r="V4175" i="109"/>
  <c r="N2052" i="109"/>
  <c r="P1466" i="112"/>
  <c r="O3760" i="109"/>
  <c r="P148" i="110"/>
  <c r="Q2106" i="109"/>
  <c r="O37" i="112"/>
  <c r="T3830" i="109"/>
  <c r="P4183" i="109"/>
  <c r="R258" i="109"/>
  <c r="O3340" i="109"/>
  <c r="W2992" i="109"/>
  <c r="W3776" i="109"/>
  <c r="P62" i="109"/>
  <c r="W1481" i="109"/>
  <c r="R2283" i="112"/>
  <c r="V2983" i="109"/>
  <c r="W2954" i="109"/>
  <c r="S3783" i="109"/>
  <c r="R828" i="109"/>
  <c r="N29" i="112"/>
  <c r="U2192" i="109"/>
  <c r="M180" i="113"/>
  <c r="O2239" i="112"/>
  <c r="R3843" i="109"/>
  <c r="V2825" i="109"/>
  <c r="X1257" i="109"/>
  <c r="X2779" i="109"/>
  <c r="S3924" i="109"/>
  <c r="V2312" i="109"/>
  <c r="R138" i="109"/>
  <c r="P779" i="109"/>
  <c r="X4208" i="109"/>
  <c r="N96" i="110"/>
  <c r="N618" i="112"/>
  <c r="Y4244" i="109"/>
  <c r="P3874" i="109"/>
  <c r="X601" i="109"/>
  <c r="O2038" i="109"/>
  <c r="T3495" i="109"/>
  <c r="X3808" i="109"/>
  <c r="N1261" i="109"/>
  <c r="Y68" i="109"/>
  <c r="U1480" i="109"/>
  <c r="T482" i="109"/>
  <c r="V962" i="109"/>
  <c r="Q2381" i="112"/>
  <c r="O281" i="112"/>
  <c r="T2782" i="109"/>
  <c r="L46" i="110"/>
  <c r="T849" i="109"/>
  <c r="U1148" i="109"/>
  <c r="Q2749" i="109"/>
  <c r="Q630" i="109"/>
  <c r="T2983" i="109"/>
  <c r="T73" i="110"/>
  <c r="T2777" i="109"/>
  <c r="O61" i="112"/>
  <c r="P3738" i="109"/>
  <c r="X188" i="109"/>
  <c r="K108" i="113"/>
  <c r="T1569" i="109"/>
  <c r="X277" i="109"/>
  <c r="P2656" i="112"/>
  <c r="R2805" i="109"/>
  <c r="N193" i="109"/>
  <c r="X229" i="109"/>
  <c r="M139" i="110"/>
  <c r="Q2337" i="109"/>
  <c r="O2979" i="109"/>
  <c r="Q4257" i="109"/>
  <c r="V2019" i="109"/>
  <c r="V3692" i="109"/>
  <c r="T1475" i="109"/>
  <c r="P2558" i="112"/>
  <c r="Q134" i="112"/>
  <c r="Y2682" i="109"/>
  <c r="N318" i="112"/>
  <c r="U864" i="109"/>
  <c r="R85" i="110"/>
  <c r="O3026" i="109"/>
  <c r="S419" i="109"/>
  <c r="N1325" i="109"/>
  <c r="W767" i="109"/>
  <c r="N1674" i="112"/>
  <c r="P2014" i="112"/>
  <c r="W1616" i="109"/>
  <c r="Q488" i="109"/>
  <c r="U603" i="109"/>
  <c r="N3344" i="109"/>
  <c r="Y3535" i="109"/>
  <c r="O3701" i="109"/>
  <c r="O951" i="112"/>
  <c r="T2952" i="109"/>
  <c r="Q1510" i="112"/>
  <c r="U2625" i="109"/>
  <c r="R1371" i="112"/>
  <c r="N1222" i="109"/>
  <c r="S2735" i="109"/>
  <c r="N4160" i="109"/>
  <c r="N266" i="112"/>
  <c r="P793" i="112"/>
  <c r="T2674" i="109"/>
  <c r="T3299" i="109"/>
  <c r="N3696" i="109"/>
  <c r="Y1482" i="109"/>
  <c r="L27" i="110"/>
  <c r="T2445" i="109"/>
  <c r="W1161" i="109"/>
  <c r="P2305" i="112"/>
  <c r="S172" i="110"/>
  <c r="S47" i="110"/>
  <c r="W2097" i="109"/>
  <c r="V2357" i="109"/>
  <c r="Z3961" i="109"/>
  <c r="O1946" i="109"/>
  <c r="P2776" i="109"/>
  <c r="X609" i="109"/>
  <c r="O1837" i="109"/>
  <c r="O3362" i="109"/>
  <c r="P182" i="112"/>
  <c r="P1854" i="112"/>
  <c r="R4031" i="109"/>
  <c r="R1578" i="109"/>
  <c r="U1600" i="109"/>
  <c r="Z1762" i="109"/>
  <c r="T552" i="109"/>
  <c r="N2411" i="109"/>
  <c r="S4235" i="109"/>
  <c r="K118" i="110"/>
  <c r="N1404" i="112"/>
  <c r="P973" i="112"/>
  <c r="P2769" i="109"/>
  <c r="P2101" i="109"/>
  <c r="S2989" i="109"/>
  <c r="V4155" i="109"/>
  <c r="W2693" i="109"/>
  <c r="Y3182" i="109"/>
  <c r="Y3399" i="109"/>
  <c r="Q332" i="112"/>
  <c r="R3879" i="109"/>
  <c r="V4172" i="109"/>
  <c r="W3715" i="109"/>
  <c r="O2084" i="109"/>
  <c r="P1560" i="112"/>
  <c r="P326" i="112"/>
  <c r="Q510" i="112"/>
  <c r="N2472" i="109"/>
  <c r="Y1588" i="109"/>
  <c r="W2342" i="109"/>
  <c r="O1389" i="112"/>
  <c r="U419" i="109"/>
  <c r="T1975" i="109"/>
  <c r="P648" i="109"/>
  <c r="Q72" i="112"/>
  <c r="W3099" i="109"/>
  <c r="P4097" i="109"/>
  <c r="T4152" i="109"/>
  <c r="X2110" i="109"/>
  <c r="O3089" i="109"/>
  <c r="V186" i="109"/>
  <c r="P3533" i="109"/>
  <c r="U4288" i="109"/>
  <c r="S1113" i="109"/>
  <c r="R2935" i="109"/>
  <c r="O183" i="112"/>
  <c r="N1974" i="112"/>
  <c r="Q2570" i="109"/>
  <c r="R1171" i="109"/>
  <c r="R1652" i="109"/>
  <c r="W3212" i="109"/>
  <c r="U2756" i="109"/>
  <c r="Q756" i="112"/>
  <c r="V1189" i="109"/>
  <c r="X4278" i="109"/>
  <c r="W737" i="109"/>
  <c r="X386" i="109"/>
  <c r="W2971" i="109"/>
  <c r="T235" i="109"/>
  <c r="T3475" i="109"/>
  <c r="W1690" i="109"/>
  <c r="V3462" i="109"/>
  <c r="Q2200" i="112"/>
  <c r="X3110" i="109"/>
  <c r="V2039" i="109"/>
  <c r="P7" i="110"/>
  <c r="U3173" i="109"/>
  <c r="V268" i="109"/>
  <c r="U4209" i="109"/>
  <c r="T2965" i="109"/>
  <c r="O1777" i="112"/>
  <c r="Q2441" i="109"/>
  <c r="T2975" i="109"/>
  <c r="Y3820" i="109"/>
  <c r="Q93" i="109"/>
  <c r="N585" i="109"/>
  <c r="O1710" i="112"/>
  <c r="U1935" i="109"/>
  <c r="U2844" i="109"/>
  <c r="N578" i="112"/>
  <c r="Q2674" i="109"/>
  <c r="N1528" i="112"/>
  <c r="W1608" i="109"/>
  <c r="K7" i="110"/>
  <c r="W3877" i="109"/>
  <c r="X3301" i="109"/>
  <c r="P624" i="109"/>
  <c r="O4124" i="109"/>
  <c r="P2281" i="109"/>
  <c r="P1062" i="112"/>
  <c r="V519" i="109"/>
  <c r="N1720" i="112"/>
  <c r="Q2058" i="109"/>
  <c r="O400" i="112"/>
  <c r="N1685" i="112"/>
  <c r="W613" i="109"/>
  <c r="Q3128" i="109"/>
  <c r="R1208" i="109"/>
  <c r="Y647" i="109"/>
  <c r="O1715" i="112"/>
  <c r="R1251" i="109"/>
  <c r="N7" i="112"/>
  <c r="T2307" i="109"/>
  <c r="P1510" i="109"/>
  <c r="S1482" i="109"/>
  <c r="U3120" i="109"/>
  <c r="R2698" i="109"/>
  <c r="U3388" i="109"/>
  <c r="Q1538" i="112"/>
  <c r="R2082" i="109"/>
  <c r="T1708" i="109"/>
  <c r="N2235" i="109"/>
  <c r="P176" i="109"/>
  <c r="R429" i="109"/>
  <c r="N540" i="109"/>
  <c r="S103" i="109"/>
  <c r="L42" i="110"/>
  <c r="V2287" i="109"/>
  <c r="P1635" i="112"/>
  <c r="R914" i="112"/>
  <c r="N3425" i="109"/>
  <c r="O587" i="109"/>
  <c r="V2590" i="109"/>
  <c r="X3027" i="109"/>
  <c r="P320" i="112"/>
  <c r="P2689" i="109"/>
  <c r="O362" i="112"/>
  <c r="R2036" i="112"/>
  <c r="U1208" i="109"/>
  <c r="U1744" i="109"/>
  <c r="Y592" i="109"/>
  <c r="U1584" i="109"/>
  <c r="R785" i="109"/>
  <c r="X1868" i="109"/>
  <c r="T3776" i="109"/>
  <c r="S1998" i="109"/>
  <c r="P17" i="110"/>
  <c r="P2827" i="109"/>
  <c r="P239" i="112"/>
  <c r="Z3222" i="109"/>
  <c r="U3820" i="109"/>
  <c r="R3887" i="109"/>
  <c r="N3568" i="109"/>
  <c r="P1475" i="112"/>
  <c r="P56" i="109"/>
  <c r="P3862" i="109"/>
  <c r="S2411" i="109"/>
  <c r="X4031" i="109"/>
  <c r="V1727" i="109"/>
  <c r="V4264" i="109"/>
  <c r="L17" i="113"/>
  <c r="R2512" i="112"/>
  <c r="T4132" i="109"/>
  <c r="U4228" i="109"/>
  <c r="V3452" i="109"/>
  <c r="U1348" i="109"/>
  <c r="W2948" i="109"/>
  <c r="O168" i="112"/>
  <c r="P1653" i="112"/>
  <c r="S909" i="109"/>
  <c r="S4064" i="109"/>
  <c r="W825" i="109"/>
  <c r="Y2385" i="109"/>
  <c r="W1848" i="109"/>
  <c r="U4231" i="109"/>
  <c r="O1460" i="112"/>
  <c r="L122" i="113"/>
  <c r="N1692" i="109"/>
  <c r="Q2705" i="109"/>
  <c r="O1757" i="112"/>
  <c r="S2322" i="109"/>
  <c r="O1909" i="109"/>
  <c r="T1241" i="109"/>
  <c r="R3789" i="109"/>
  <c r="N3046" i="109"/>
  <c r="N571" i="109"/>
  <c r="S3041" i="109"/>
  <c r="Z4001" i="109"/>
  <c r="O562" i="112"/>
  <c r="V2410" i="109"/>
  <c r="O2013" i="109"/>
  <c r="J150" i="113"/>
  <c r="S1251" i="109"/>
  <c r="O2572" i="109"/>
  <c r="Q2472" i="112"/>
  <c r="N944" i="109"/>
  <c r="X1977" i="109"/>
  <c r="V2962" i="109"/>
  <c r="P1254" i="109"/>
  <c r="N2083" i="109"/>
  <c r="T569" i="109"/>
  <c r="R1582" i="112"/>
  <c r="Q1081" i="112"/>
  <c r="Q2360" i="112"/>
  <c r="P3882" i="109"/>
  <c r="P4180" i="109"/>
  <c r="V3154" i="109"/>
  <c r="O1502" i="112"/>
  <c r="X1864" i="109"/>
  <c r="V3927" i="109"/>
  <c r="P2405" i="109"/>
  <c r="Q2942" i="109"/>
  <c r="U3374" i="109"/>
  <c r="R3758" i="109"/>
  <c r="S4224" i="109"/>
  <c r="W948" i="109"/>
  <c r="Q88" i="112"/>
  <c r="W98" i="109"/>
  <c r="L49" i="113"/>
  <c r="Q2983" i="109"/>
  <c r="Q746" i="112"/>
  <c r="S1946" i="109"/>
  <c r="U3457" i="109"/>
  <c r="U3167" i="109"/>
  <c r="R1179" i="109"/>
  <c r="S1332" i="109"/>
  <c r="Q1356" i="109"/>
  <c r="N403" i="112"/>
  <c r="Z696" i="109"/>
  <c r="Y4250" i="109"/>
  <c r="O2108" i="109"/>
  <c r="Q387" i="109"/>
  <c r="S4297" i="109"/>
  <c r="P803" i="112"/>
  <c r="S503" i="109"/>
  <c r="N1106" i="109"/>
  <c r="O3856" i="109"/>
  <c r="O3046" i="109"/>
  <c r="Q2685" i="112"/>
  <c r="X4181" i="109"/>
  <c r="N1230" i="112"/>
  <c r="Q3037" i="109"/>
  <c r="T522" i="109"/>
  <c r="N68" i="110"/>
  <c r="N2326" i="112"/>
  <c r="N304" i="112"/>
  <c r="N942" i="112"/>
  <c r="O542" i="109"/>
  <c r="X2742" i="109"/>
  <c r="N2203" i="109"/>
  <c r="R3122" i="109"/>
  <c r="P4239" i="109"/>
  <c r="P3875" i="109"/>
  <c r="O2219" i="112"/>
  <c r="Q236" i="112"/>
  <c r="X3496" i="109"/>
  <c r="S2297" i="109"/>
  <c r="W4196" i="109"/>
  <c r="P847" i="112"/>
  <c r="U1714" i="109"/>
  <c r="P2681" i="112"/>
  <c r="R3171" i="109"/>
  <c r="V2980" i="109"/>
  <c r="N744" i="112"/>
  <c r="N3061" i="109"/>
  <c r="Z3975" i="109"/>
  <c r="Q1899" i="109"/>
  <c r="R659" i="112"/>
  <c r="S3536" i="109"/>
  <c r="T4122" i="109"/>
  <c r="S1098" i="109"/>
  <c r="U3735" i="109"/>
  <c r="V285" i="109"/>
  <c r="T4018" i="109"/>
  <c r="P761" i="109"/>
  <c r="Q2317" i="112"/>
  <c r="O2482" i="112"/>
  <c r="S2620" i="109"/>
  <c r="N573" i="112"/>
  <c r="X3682" i="109"/>
  <c r="W4100" i="109"/>
  <c r="O384" i="112"/>
  <c r="N3931" i="109"/>
  <c r="Y2989" i="109"/>
  <c r="N2582" i="109"/>
  <c r="M82" i="110"/>
  <c r="N1543" i="109"/>
  <c r="N339" i="112"/>
  <c r="S2319" i="109"/>
  <c r="Q1746" i="112"/>
  <c r="W3478" i="109"/>
  <c r="L30" i="113"/>
  <c r="O1008" i="112"/>
  <c r="V2106" i="109"/>
  <c r="Y2347" i="109"/>
  <c r="P1559" i="112"/>
  <c r="P2759" i="109"/>
  <c r="N273" i="109"/>
  <c r="X1149" i="109"/>
  <c r="V1347" i="109"/>
  <c r="W1989" i="109"/>
  <c r="N1681" i="112"/>
  <c r="Y3411" i="109"/>
  <c r="N1673" i="112"/>
  <c r="S2817" i="109"/>
  <c r="N1915" i="112"/>
  <c r="V3384" i="109"/>
  <c r="V2208" i="109"/>
  <c r="U3368" i="109"/>
  <c r="O2752" i="109"/>
  <c r="U3319" i="109"/>
  <c r="Q3083" i="109"/>
  <c r="O2343" i="112"/>
  <c r="Y3570" i="109"/>
  <c r="R4060" i="109"/>
  <c r="R110" i="109"/>
  <c r="U94" i="110"/>
  <c r="N80" i="112"/>
  <c r="N3013" i="109"/>
  <c r="Y3089" i="109"/>
  <c r="N3814" i="109"/>
  <c r="N3823" i="109"/>
  <c r="P3339" i="109"/>
  <c r="Y2633" i="109"/>
  <c r="V4021" i="109"/>
  <c r="S2293" i="109"/>
  <c r="T546" i="109"/>
  <c r="O4163" i="109"/>
  <c r="Q938" i="112"/>
  <c r="R4051" i="109"/>
  <c r="S45" i="110"/>
  <c r="N1040" i="112"/>
  <c r="S2596" i="109"/>
  <c r="T780" i="109"/>
  <c r="S1964" i="109"/>
  <c r="U2644" i="109"/>
  <c r="U3797" i="109"/>
  <c r="Q1445" i="112"/>
  <c r="O326" i="112"/>
  <c r="R127" i="110"/>
  <c r="S3542" i="109"/>
  <c r="Q3303" i="109"/>
  <c r="P904" i="109"/>
  <c r="O2577" i="112"/>
  <c r="V2926" i="109"/>
  <c r="S3779" i="109"/>
  <c r="P784" i="112"/>
  <c r="Y3440" i="109"/>
  <c r="Y2424" i="109"/>
  <c r="R666" i="112"/>
  <c r="Y1259" i="109"/>
  <c r="Y2198" i="109"/>
  <c r="W3916" i="109"/>
  <c r="P3908" i="109"/>
  <c r="R2847" i="109"/>
  <c r="N1766" i="112"/>
  <c r="Y1170" i="109"/>
  <c r="L34" i="110"/>
  <c r="Y580" i="109"/>
  <c r="R913" i="112"/>
  <c r="P2244" i="112"/>
  <c r="P2713" i="109"/>
  <c r="N2687" i="109"/>
  <c r="N486" i="112"/>
  <c r="N2642" i="112"/>
  <c r="P2818" i="109"/>
  <c r="Q1017" i="109"/>
  <c r="Q2089" i="112"/>
  <c r="U4078" i="109"/>
  <c r="T893" i="109"/>
  <c r="R493" i="109"/>
  <c r="S3676" i="109"/>
  <c r="Y2450" i="109"/>
  <c r="O2360" i="109"/>
  <c r="O1203" i="112"/>
  <c r="N1323" i="112"/>
  <c r="N2092" i="109"/>
  <c r="T2646" i="109"/>
  <c r="Q241" i="109"/>
  <c r="X1553" i="109"/>
  <c r="Q2659" i="109"/>
  <c r="J164" i="113"/>
  <c r="T3045" i="109"/>
  <c r="Q3027" i="109"/>
  <c r="Z4015" i="109"/>
  <c r="P3691" i="109"/>
  <c r="O2201" i="112"/>
  <c r="Q3053" i="109"/>
  <c r="W2462" i="109"/>
  <c r="N386" i="112"/>
  <c r="N106" i="110"/>
  <c r="T4054" i="109"/>
  <c r="O56" i="109"/>
  <c r="X4125" i="109"/>
  <c r="R2975" i="109"/>
  <c r="Q1213" i="112"/>
  <c r="U10" i="110"/>
  <c r="N1851" i="109"/>
  <c r="Y518" i="109"/>
  <c r="P2124" i="112"/>
  <c r="O161" i="110"/>
  <c r="O3741" i="109"/>
  <c r="R455" i="112"/>
  <c r="N2143" i="112"/>
  <c r="Q4118" i="109"/>
  <c r="Q4136" i="109"/>
  <c r="R879" i="112"/>
  <c r="P1782" i="112"/>
  <c r="Y1691" i="109"/>
  <c r="Q2669" i="109"/>
  <c r="X856" i="109"/>
  <c r="O1171" i="109"/>
  <c r="S2062" i="109"/>
  <c r="N3686" i="109"/>
  <c r="V3082" i="109"/>
  <c r="N1055" i="112"/>
  <c r="V1270" i="109"/>
  <c r="Y2831" i="109"/>
  <c r="T2694" i="109"/>
  <c r="R3715" i="109"/>
  <c r="O958" i="112"/>
  <c r="Y3114" i="109"/>
  <c r="X3427" i="109"/>
  <c r="Z2162" i="109"/>
  <c r="Q3456" i="109"/>
  <c r="Q704" i="112"/>
  <c r="Q833" i="112"/>
  <c r="V1144" i="109"/>
  <c r="O1309" i="112"/>
  <c r="O2005" i="109"/>
  <c r="Y928" i="109"/>
  <c r="Q2343" i="112"/>
  <c r="M9" i="110"/>
  <c r="Q1242" i="112"/>
  <c r="X2721" i="109"/>
  <c r="R224" i="112"/>
  <c r="T2071" i="109"/>
  <c r="P3312" i="109"/>
  <c r="U1646" i="109"/>
  <c r="V751" i="109"/>
  <c r="R3389" i="109"/>
  <c r="O890" i="109"/>
  <c r="P1473" i="109"/>
  <c r="V649" i="109"/>
  <c r="Q546" i="109"/>
  <c r="N198" i="109"/>
  <c r="O2232" i="112"/>
  <c r="O1344" i="109"/>
  <c r="Z3579" i="109"/>
  <c r="U3165" i="109"/>
  <c r="N1399" i="112"/>
  <c r="X3473" i="109"/>
  <c r="U225" i="109"/>
  <c r="V486" i="109"/>
  <c r="Q3506" i="109"/>
  <c r="X481" i="109"/>
  <c r="Q2620" i="112"/>
  <c r="W2987" i="109"/>
  <c r="Q2633" i="112"/>
  <c r="O382" i="109"/>
  <c r="S4270" i="109"/>
  <c r="U2059" i="109"/>
  <c r="R3063" i="109"/>
  <c r="N4231" i="109"/>
  <c r="N2103" i="112"/>
  <c r="W2695" i="109"/>
  <c r="S3423" i="109"/>
  <c r="P1888" i="112"/>
  <c r="P927" i="112"/>
  <c r="X3499" i="109"/>
  <c r="V3147" i="109"/>
  <c r="U563" i="109"/>
  <c r="O1762" i="112"/>
  <c r="Q1726" i="109"/>
  <c r="V2478" i="109"/>
  <c r="O4086" i="109"/>
  <c r="Q3380" i="109"/>
  <c r="U815" i="109"/>
  <c r="R930" i="109"/>
  <c r="W1243" i="109"/>
  <c r="Q1040" i="112"/>
  <c r="S4204" i="109"/>
  <c r="V2246" i="109"/>
  <c r="Q1213" i="109"/>
  <c r="R2797" i="109"/>
  <c r="N2393" i="109"/>
  <c r="Q2311" i="112"/>
  <c r="N2430" i="109"/>
  <c r="R3575" i="109"/>
  <c r="M142" i="110"/>
  <c r="T1572" i="109"/>
  <c r="Q4192" i="109"/>
  <c r="R3023" i="109"/>
  <c r="Q2425" i="112"/>
  <c r="X4253" i="109"/>
  <c r="R391" i="109"/>
  <c r="R281" i="109"/>
  <c r="U3467" i="109"/>
  <c r="N1216" i="112"/>
  <c r="N2013" i="109"/>
  <c r="Y408" i="109"/>
  <c r="R3434" i="109"/>
  <c r="P2844" i="109"/>
  <c r="P529" i="112"/>
  <c r="S2647" i="109"/>
  <c r="Y1676" i="109"/>
  <c r="N4306" i="109"/>
  <c r="R2280" i="112"/>
  <c r="N3349" i="109"/>
  <c r="V4246" i="109"/>
  <c r="N254" i="112"/>
  <c r="S241" i="109"/>
  <c r="P3744" i="109"/>
  <c r="T1260" i="109"/>
  <c r="N3047" i="109"/>
  <c r="R3808" i="109"/>
  <c r="U3494" i="109"/>
  <c r="N2620" i="109"/>
  <c r="U235" i="109"/>
  <c r="Q2111" i="109"/>
  <c r="X948" i="109"/>
  <c r="O2274" i="109"/>
  <c r="U3119" i="109"/>
  <c r="R1830" i="112"/>
  <c r="N565" i="112"/>
  <c r="V3106" i="109"/>
  <c r="Q3708" i="109"/>
  <c r="X1530" i="109"/>
  <c r="X2006" i="109"/>
  <c r="O1564" i="112"/>
  <c r="V3377" i="109"/>
  <c r="R392" i="109"/>
  <c r="X2350" i="109"/>
  <c r="R1232" i="109"/>
  <c r="N113" i="110"/>
  <c r="X28" i="109"/>
  <c r="U3161" i="109"/>
  <c r="W1680" i="109"/>
  <c r="P3323" i="109"/>
  <c r="R145" i="109"/>
  <c r="O36" i="110"/>
  <c r="V1953" i="109"/>
  <c r="Q181" i="109"/>
  <c r="T923" i="109"/>
  <c r="P364" i="112"/>
  <c r="W4290" i="109"/>
  <c r="N1282" i="109"/>
  <c r="U29" i="109"/>
  <c r="W1720" i="109"/>
  <c r="T2457" i="109"/>
  <c r="O3201" i="109"/>
  <c r="Q219" i="109"/>
  <c r="W271" i="109"/>
  <c r="R2948" i="109"/>
  <c r="V1357" i="109"/>
  <c r="N818" i="112"/>
  <c r="T3125" i="109"/>
  <c r="R2466" i="109"/>
  <c r="Z306" i="109"/>
  <c r="K77" i="113"/>
  <c r="V1353" i="109"/>
  <c r="Y2350" i="109"/>
  <c r="V1148" i="109"/>
  <c r="P1781" i="112"/>
  <c r="P2568" i="109"/>
  <c r="N786" i="109"/>
  <c r="R3727" i="109"/>
  <c r="V279" i="109"/>
  <c r="P1538" i="109"/>
  <c r="W2746" i="109"/>
  <c r="O2648" i="109"/>
  <c r="T1654" i="109"/>
  <c r="S97" i="110"/>
  <c r="P1842" i="109"/>
  <c r="W4186" i="109"/>
  <c r="S3470" i="109"/>
  <c r="O3462" i="109"/>
  <c r="Z2894" i="109"/>
  <c r="R2969" i="109"/>
  <c r="X2296" i="109"/>
  <c r="T4090" i="109"/>
  <c r="N2305" i="109"/>
  <c r="P3755" i="109"/>
  <c r="V3701" i="109"/>
  <c r="L9" i="110"/>
  <c r="V2337" i="109"/>
  <c r="O2338" i="109"/>
  <c r="P856" i="112"/>
  <c r="T99" i="110"/>
  <c r="O131" i="109"/>
  <c r="K121" i="110"/>
  <c r="S3329" i="109"/>
  <c r="W4103" i="109"/>
  <c r="X4118" i="109"/>
  <c r="P782" i="112"/>
  <c r="R176" i="110"/>
  <c r="S4026" i="109"/>
  <c r="X4056" i="109"/>
  <c r="N233" i="112"/>
  <c r="Y3026" i="109"/>
  <c r="N1459" i="112"/>
  <c r="U1165" i="109"/>
  <c r="X3940" i="109"/>
  <c r="O301" i="112"/>
  <c r="J168" i="110"/>
  <c r="O4052" i="109"/>
  <c r="W2727" i="109"/>
  <c r="P2148" i="112"/>
  <c r="S3515" i="109"/>
  <c r="N2233" i="109"/>
  <c r="O838" i="112"/>
  <c r="Q1831" i="109"/>
  <c r="Q901" i="109"/>
  <c r="R3121" i="109"/>
  <c r="Q2377" i="112"/>
  <c r="Y2067" i="109"/>
  <c r="T3437" i="109"/>
  <c r="P3377" i="109"/>
  <c r="P2073" i="112"/>
  <c r="N1536" i="112"/>
  <c r="N3162" i="109"/>
  <c r="Q1164" i="109"/>
  <c r="P4123" i="109"/>
  <c r="X2800" i="109"/>
  <c r="T3493" i="109"/>
  <c r="R2740" i="112"/>
  <c r="R1240" i="109"/>
  <c r="U282" i="109"/>
  <c r="O770" i="112"/>
  <c r="T1714" i="109"/>
  <c r="O4167" i="109"/>
  <c r="P831" i="112"/>
  <c r="O1641" i="112"/>
  <c r="R4023" i="109"/>
  <c r="R3781" i="109"/>
  <c r="S3855" i="109"/>
  <c r="O212" i="109"/>
  <c r="U2377" i="109"/>
  <c r="P3711" i="109"/>
  <c r="R2737" i="112"/>
  <c r="S39" i="110"/>
  <c r="W3854" i="109"/>
  <c r="T1749" i="109"/>
  <c r="R3431" i="109"/>
  <c r="N61" i="110"/>
  <c r="Q365" i="112"/>
  <c r="N968" i="109"/>
  <c r="V2058" i="109"/>
  <c r="Q289" i="112"/>
  <c r="Z2150" i="109"/>
  <c r="P3178" i="109"/>
  <c r="U2021" i="109"/>
  <c r="Y394" i="109"/>
  <c r="Q274" i="112"/>
  <c r="O1343" i="109"/>
  <c r="P3136" i="109"/>
  <c r="P294" i="112"/>
  <c r="U3325" i="109"/>
  <c r="R3042" i="109"/>
  <c r="X2843" i="109"/>
  <c r="T2755" i="109"/>
  <c r="P2383" i="112"/>
  <c r="Q1121" i="109"/>
  <c r="N620" i="109"/>
  <c r="K171" i="110"/>
  <c r="N90" i="110"/>
  <c r="N402" i="112"/>
  <c r="W1827" i="109"/>
  <c r="R3445" i="109"/>
  <c r="P33" i="109"/>
  <c r="V80" i="109"/>
  <c r="N1435" i="112"/>
  <c r="R135" i="109"/>
  <c r="O1443" i="112"/>
  <c r="N590" i="112"/>
  <c r="Y3737" i="109"/>
  <c r="X3549" i="109"/>
  <c r="S833" i="109"/>
  <c r="M153" i="110"/>
  <c r="Z1825" i="109"/>
  <c r="N1329" i="112"/>
  <c r="S3349" i="109"/>
  <c r="Y3204" i="109"/>
  <c r="O525" i="109"/>
  <c r="W1273" i="109"/>
  <c r="X4240" i="109"/>
  <c r="W3756" i="109"/>
  <c r="W288" i="109"/>
  <c r="X1317" i="109"/>
  <c r="U4262" i="109"/>
  <c r="T901" i="109"/>
  <c r="Z688" i="109"/>
  <c r="O2348" i="112"/>
  <c r="R1299" i="109"/>
  <c r="R2335" i="109"/>
  <c r="R1608" i="112"/>
  <c r="R3344" i="109"/>
  <c r="U1357" i="109"/>
  <c r="W410" i="109"/>
  <c r="R1593" i="112"/>
  <c r="W4149" i="109"/>
  <c r="P3013" i="109"/>
  <c r="O124" i="110"/>
  <c r="S1610" i="109"/>
  <c r="P483" i="112"/>
  <c r="S1323" i="109"/>
  <c r="Q2121" i="112"/>
  <c r="Z3617" i="109"/>
  <c r="O3745" i="109"/>
  <c r="P571" i="109"/>
  <c r="S145" i="109"/>
  <c r="Q643" i="109"/>
  <c r="Q3935" i="109"/>
  <c r="R504" i="109"/>
  <c r="Q2096" i="112"/>
  <c r="O2097" i="109"/>
  <c r="Y2" i="109"/>
  <c r="Z3611" i="109"/>
  <c r="Q2113" i="112"/>
  <c r="T1211" i="109"/>
  <c r="V3685" i="109"/>
  <c r="O2980" i="109"/>
  <c r="P2437" i="109"/>
  <c r="R4220" i="109"/>
  <c r="U2390" i="109"/>
  <c r="T3187" i="109"/>
  <c r="W746" i="109"/>
  <c r="N2284" i="109"/>
  <c r="V2704" i="109"/>
  <c r="O29" i="109"/>
  <c r="S3893" i="109"/>
  <c r="R2459" i="109"/>
  <c r="W4183" i="109"/>
  <c r="Q1409" i="112"/>
  <c r="N329" i="112"/>
  <c r="O2464" i="112"/>
  <c r="Q1246" i="112"/>
  <c r="Q2388" i="109"/>
  <c r="X4166" i="109"/>
  <c r="P1169" i="109"/>
  <c r="R23" i="109"/>
  <c r="V3074" i="109"/>
  <c r="Y1016" i="109"/>
  <c r="Q1887" i="109"/>
  <c r="R1595" i="109"/>
  <c r="N2307" i="109"/>
  <c r="S57" i="109"/>
  <c r="U1878" i="109"/>
  <c r="N1356" i="109"/>
  <c r="Y3421" i="109"/>
  <c r="P1877" i="109"/>
  <c r="O112" i="109"/>
  <c r="N1690" i="112"/>
  <c r="Y2412" i="109"/>
  <c r="S1602" i="109"/>
  <c r="O2353" i="112"/>
  <c r="P2243" i="109"/>
  <c r="R4224" i="109"/>
  <c r="R565" i="109"/>
  <c r="W838" i="109"/>
  <c r="Q2760" i="109"/>
  <c r="N2401" i="109"/>
  <c r="Q2946" i="109"/>
  <c r="Y1271" i="109"/>
  <c r="Q147" i="110"/>
  <c r="W2434" i="109"/>
  <c r="P2749" i="109"/>
  <c r="U4299" i="109"/>
  <c r="P826" i="112"/>
  <c r="Q1666" i="109"/>
  <c r="V4079" i="109"/>
  <c r="N979" i="112"/>
  <c r="O713" i="112"/>
  <c r="O3812" i="109"/>
  <c r="P1348" i="109"/>
  <c r="Q1760" i="112"/>
  <c r="T2703" i="109"/>
  <c r="N3673" i="109"/>
  <c r="U4278" i="109"/>
  <c r="O1224" i="112"/>
  <c r="P750" i="112"/>
  <c r="R4085" i="109"/>
  <c r="Y3308" i="109"/>
  <c r="U1708" i="109"/>
  <c r="T431" i="109"/>
  <c r="P3094" i="109"/>
  <c r="Y907" i="109"/>
  <c r="Y503" i="109"/>
  <c r="R4175" i="109"/>
  <c r="Z1036" i="109"/>
  <c r="Y267" i="109"/>
  <c r="T3792" i="109"/>
  <c r="J61" i="113"/>
  <c r="N2217" i="112"/>
  <c r="U3703" i="109"/>
  <c r="R2376" i="109"/>
  <c r="U1668" i="109"/>
  <c r="Y1503" i="109"/>
  <c r="W108" i="109"/>
  <c r="U2665" i="109"/>
  <c r="Y994" i="109"/>
  <c r="N500" i="109"/>
  <c r="V4030" i="109"/>
  <c r="O3336" i="109"/>
  <c r="V5" i="109"/>
  <c r="P644" i="112"/>
  <c r="Z4318" i="109"/>
  <c r="V1129" i="109"/>
  <c r="R947" i="109"/>
  <c r="X559" i="109"/>
  <c r="X284" i="109"/>
  <c r="O3395" i="109"/>
  <c r="Z1031" i="109"/>
  <c r="V3676" i="109"/>
  <c r="N14" i="112"/>
  <c r="T287" i="109"/>
  <c r="Z1754" i="109"/>
  <c r="T1854" i="109"/>
  <c r="P1547" i="112"/>
  <c r="W2836" i="109"/>
  <c r="Q1511" i="112"/>
  <c r="P281" i="112"/>
  <c r="Y2331" i="109"/>
  <c r="O743" i="112"/>
  <c r="R1685" i="109"/>
  <c r="Q3866" i="109"/>
  <c r="T801" i="109"/>
  <c r="N2230" i="112"/>
  <c r="S3399" i="109"/>
  <c r="X469" i="109"/>
  <c r="V181" i="109"/>
  <c r="V979" i="109"/>
  <c r="P630" i="109"/>
  <c r="Q1140" i="109"/>
  <c r="P3899" i="109"/>
  <c r="N2709" i="109"/>
  <c r="R465" i="109"/>
  <c r="X3401" i="109"/>
  <c r="R2068" i="112"/>
  <c r="V2474" i="109"/>
  <c r="Y638" i="109"/>
  <c r="N1701" i="109"/>
  <c r="Q4153" i="109"/>
  <c r="Q2619" i="109"/>
  <c r="W4059" i="109"/>
  <c r="U490" i="109"/>
  <c r="N3789" i="109"/>
  <c r="W3548" i="109"/>
  <c r="S619" i="109"/>
  <c r="U839" i="109"/>
  <c r="O1257" i="109"/>
  <c r="R2490" i="112"/>
  <c r="T2706" i="109"/>
  <c r="Q865" i="109"/>
  <c r="O1247" i="112"/>
  <c r="T262" i="109"/>
  <c r="T1866" i="109"/>
  <c r="O3403" i="109"/>
  <c r="T4048" i="109"/>
  <c r="Y3879" i="109"/>
  <c r="N2811" i="109"/>
  <c r="Q249" i="112"/>
  <c r="P726" i="112"/>
  <c r="T4071" i="109"/>
  <c r="O2661" i="112"/>
  <c r="X1516" i="109"/>
  <c r="W1889" i="109"/>
  <c r="N3491" i="109"/>
  <c r="P1985" i="112"/>
  <c r="P1208" i="112"/>
  <c r="Q3490" i="109"/>
  <c r="V3758" i="109"/>
  <c r="S3750" i="109"/>
  <c r="W2793" i="109"/>
  <c r="Q1178" i="112"/>
  <c r="S1248" i="109"/>
  <c r="R1308" i="109"/>
  <c r="Q3172" i="109"/>
  <c r="Q653" i="109"/>
  <c r="V3511" i="109"/>
  <c r="Q955" i="109"/>
  <c r="U1189" i="109"/>
  <c r="N1289" i="109"/>
  <c r="P4059" i="109"/>
  <c r="O4070" i="109"/>
  <c r="N1267" i="112"/>
  <c r="T456" i="109"/>
  <c r="N147" i="110"/>
  <c r="T275" i="109"/>
  <c r="V1724" i="109"/>
  <c r="O827" i="109"/>
  <c r="R3908" i="109"/>
  <c r="Q1522" i="109"/>
  <c r="V191" i="109"/>
  <c r="Q131" i="110"/>
  <c r="Q2483" i="109"/>
  <c r="X4212" i="109"/>
  <c r="W1338" i="109"/>
  <c r="X53" i="109"/>
  <c r="T1629" i="109"/>
  <c r="X4294" i="109"/>
  <c r="Q974" i="109"/>
  <c r="T248" i="109"/>
  <c r="Q1710" i="112"/>
  <c r="U3923" i="109"/>
  <c r="O1056" i="112"/>
  <c r="P3383" i="109"/>
  <c r="U85" i="110"/>
  <c r="R3407" i="109"/>
  <c r="P2620" i="112"/>
  <c r="N4198" i="109"/>
  <c r="Q4260" i="109"/>
  <c r="R2334" i="109"/>
  <c r="Q1016" i="112"/>
  <c r="P481" i="112"/>
  <c r="O2560" i="112"/>
  <c r="Q3524" i="109"/>
  <c r="V774" i="109"/>
  <c r="P1929" i="112"/>
  <c r="N243" i="112"/>
  <c r="Q2789" i="109"/>
  <c r="T3566" i="109"/>
  <c r="Q155" i="112"/>
  <c r="W3810" i="109"/>
  <c r="Q107" i="109"/>
  <c r="Q924" i="109"/>
  <c r="V4140" i="109"/>
  <c r="Q592" i="112"/>
  <c r="O80" i="112"/>
  <c r="V1665" i="109"/>
  <c r="U827" i="109"/>
  <c r="U2098" i="109"/>
  <c r="X3151" i="109"/>
  <c r="Y1866" i="109"/>
  <c r="P286" i="109"/>
  <c r="U51" i="109"/>
  <c r="Y239" i="109"/>
  <c r="Y3304" i="109"/>
  <c r="V3211" i="109"/>
  <c r="Q696" i="112"/>
  <c r="Y243" i="109"/>
  <c r="N833" i="109"/>
  <c r="R1136" i="109"/>
  <c r="R589" i="109"/>
  <c r="Q2220" i="112"/>
  <c r="P90" i="112"/>
  <c r="N743" i="112"/>
  <c r="T3358" i="109"/>
  <c r="Y1141" i="109"/>
  <c r="R3803" i="109"/>
  <c r="Z2550" i="109"/>
  <c r="N2440" i="112"/>
  <c r="W1469" i="109"/>
  <c r="O1735" i="112"/>
  <c r="Q119" i="110"/>
  <c r="O2272" i="109"/>
  <c r="Y1635" i="109"/>
  <c r="P3120" i="109"/>
  <c r="Q133" i="109"/>
  <c r="Y1146" i="109"/>
  <c r="Q140" i="109"/>
  <c r="N1489" i="112"/>
  <c r="P154" i="112"/>
  <c r="W850" i="109"/>
  <c r="R773" i="109"/>
  <c r="P1744" i="112"/>
  <c r="N1288" i="112"/>
  <c r="U3040" i="109"/>
  <c r="P465" i="109"/>
  <c r="P692" i="112"/>
  <c r="N3832" i="109"/>
  <c r="Y6" i="109"/>
  <c r="N1951" i="112"/>
  <c r="N1013" i="109"/>
  <c r="X3915" i="109"/>
  <c r="T3693" i="109"/>
  <c r="W2324" i="109"/>
  <c r="N3560" i="109"/>
  <c r="W621" i="109"/>
  <c r="Q1272" i="109"/>
  <c r="X2563" i="109"/>
  <c r="R2317" i="109"/>
  <c r="P861" i="109"/>
  <c r="Y3717" i="109"/>
  <c r="T3008" i="109"/>
  <c r="T3671" i="109"/>
  <c r="P888" i="109"/>
  <c r="Q197" i="109"/>
  <c r="W1311" i="109"/>
  <c r="R2593" i="109"/>
  <c r="Z2877" i="109"/>
  <c r="Q64" i="109"/>
  <c r="T57" i="110"/>
  <c r="Q134" i="109"/>
  <c r="W1166" i="109"/>
  <c r="P500" i="109"/>
  <c r="X1847" i="109"/>
  <c r="O4177" i="109"/>
  <c r="W1547" i="109"/>
  <c r="P1193" i="109"/>
  <c r="Q3785" i="109"/>
  <c r="R2067" i="109"/>
  <c r="P283" i="109"/>
  <c r="Q1669" i="109"/>
  <c r="N925" i="109"/>
  <c r="N2239" i="109"/>
  <c r="T1188" i="109"/>
  <c r="Y3193" i="109"/>
  <c r="S279" i="109"/>
  <c r="Y1649" i="109"/>
  <c r="N1712" i="109"/>
  <c r="R2617" i="109"/>
  <c r="Z302" i="109"/>
  <c r="V4037" i="109"/>
  <c r="U3529" i="109"/>
  <c r="R1838" i="112"/>
  <c r="Q2368" i="109"/>
  <c r="U48" i="110"/>
  <c r="S105" i="110"/>
  <c r="O2708" i="112"/>
  <c r="V3389" i="109"/>
  <c r="T2714" i="109"/>
  <c r="L62" i="113"/>
  <c r="Q1467" i="112"/>
  <c r="O279" i="109"/>
  <c r="S3756" i="109"/>
  <c r="R3915" i="109"/>
  <c r="O712" i="112"/>
  <c r="Y249" i="109"/>
  <c r="Q41" i="109"/>
  <c r="O482" i="109"/>
  <c r="P1673" i="109"/>
  <c r="O737" i="112"/>
  <c r="W1906" i="109"/>
  <c r="O1291" i="109"/>
  <c r="V3730" i="109"/>
  <c r="Q1379" i="109"/>
  <c r="Z3236" i="109"/>
  <c r="T3129" i="109"/>
  <c r="N2808" i="109"/>
  <c r="O3874" i="109"/>
  <c r="S4209" i="109"/>
  <c r="U2112" i="109"/>
  <c r="S2612" i="109"/>
  <c r="R827" i="109"/>
  <c r="Q1583" i="109"/>
  <c r="Q1471" i="112"/>
  <c r="Y1388" i="109"/>
  <c r="Q2430" i="112"/>
  <c r="U1740" i="109"/>
  <c r="Q1555" i="109"/>
  <c r="T433" i="109"/>
  <c r="N2174" i="112"/>
  <c r="T1387" i="109"/>
  <c r="N181" i="109"/>
  <c r="Q2597" i="109"/>
  <c r="R1107" i="112"/>
  <c r="N2423" i="112"/>
  <c r="W2657" i="109"/>
  <c r="N615" i="112"/>
  <c r="T2206" i="109"/>
  <c r="P1462" i="109"/>
  <c r="R1695" i="109"/>
  <c r="T870" i="109"/>
  <c r="X1209" i="109"/>
  <c r="S1731" i="109"/>
  <c r="R1327" i="109"/>
  <c r="O2072" i="109"/>
  <c r="V1595" i="109"/>
  <c r="P1931" i="109"/>
  <c r="V2384" i="109"/>
  <c r="J85" i="113"/>
  <c r="O1965" i="112"/>
  <c r="N55" i="109"/>
  <c r="L51" i="110"/>
  <c r="V2673" i="109"/>
  <c r="T803" i="109"/>
  <c r="W3127" i="109"/>
  <c r="R3851" i="109"/>
  <c r="N2323" i="109"/>
  <c r="V3439" i="109"/>
  <c r="N127" i="112"/>
  <c r="R2053" i="109"/>
  <c r="U2968" i="109"/>
  <c r="Q1190" i="112"/>
  <c r="Q3863" i="109"/>
  <c r="R1139" i="112"/>
  <c r="P967" i="112"/>
  <c r="U2080" i="109"/>
  <c r="N261" i="109"/>
  <c r="S1542" i="109"/>
  <c r="Y2436" i="109"/>
  <c r="Q1853" i="109"/>
  <c r="R3537" i="109"/>
  <c r="N1780" i="112"/>
  <c r="O1239" i="109"/>
  <c r="W1136" i="109"/>
  <c r="V796" i="109"/>
  <c r="O2683" i="109"/>
  <c r="Q2234" i="109"/>
  <c r="N3426" i="109"/>
  <c r="V1671" i="109"/>
  <c r="P2997" i="109"/>
  <c r="Y3146" i="109"/>
  <c r="M148" i="110"/>
  <c r="R29" i="109"/>
  <c r="P3040" i="109"/>
  <c r="N2924" i="109"/>
  <c r="R1737" i="109"/>
  <c r="P3413" i="109"/>
  <c r="T3347" i="109"/>
  <c r="W2311" i="109"/>
  <c r="U1669" i="109"/>
  <c r="P928" i="109"/>
  <c r="O1780" i="112"/>
  <c r="U732" i="109"/>
  <c r="P2170" i="112"/>
  <c r="W2351" i="109"/>
  <c r="W3460" i="109"/>
  <c r="T1500" i="109"/>
  <c r="W2483" i="109"/>
  <c r="O2389" i="109"/>
  <c r="S2043" i="109"/>
  <c r="U2666" i="109"/>
  <c r="Q95" i="109"/>
  <c r="R3739" i="109"/>
  <c r="O4020" i="109"/>
  <c r="O1727" i="112"/>
  <c r="S456" i="109"/>
  <c r="N2337" i="109"/>
  <c r="O2415" i="109"/>
  <c r="W3790" i="109"/>
  <c r="X1289" i="109"/>
  <c r="T2985" i="109"/>
  <c r="X630" i="109"/>
  <c r="O1695" i="109"/>
  <c r="L169" i="113"/>
  <c r="V3865" i="109"/>
  <c r="W189" i="109"/>
  <c r="O2326" i="112"/>
  <c r="P29" i="109"/>
  <c r="U2573" i="109"/>
  <c r="U275" i="109"/>
  <c r="N2004" i="109"/>
  <c r="N3165" i="109"/>
  <c r="P1032" i="112"/>
  <c r="S1580" i="109"/>
  <c r="N1457" i="112"/>
  <c r="N2653" i="112"/>
  <c r="R1304" i="109"/>
  <c r="R2336" i="109"/>
  <c r="R629" i="109"/>
  <c r="P1694" i="112"/>
  <c r="X26" i="109"/>
  <c r="T4178" i="109"/>
  <c r="T2603" i="109"/>
  <c r="Q482" i="112"/>
  <c r="R121" i="109"/>
  <c r="U2682" i="109"/>
  <c r="N3500" i="109"/>
  <c r="U3464" i="109"/>
  <c r="S3302" i="109"/>
  <c r="X1743" i="109"/>
  <c r="V957" i="109"/>
  <c r="R760" i="109"/>
  <c r="R2318" i="109"/>
  <c r="R4189" i="109"/>
  <c r="W2756" i="109"/>
  <c r="W2637" i="109"/>
  <c r="T826" i="109"/>
  <c r="V408" i="109"/>
  <c r="X2263" i="109"/>
  <c r="S3928" i="109"/>
  <c r="S3894" i="109"/>
  <c r="W2321" i="109"/>
  <c r="Q2475" i="109"/>
  <c r="W2594" i="109"/>
  <c r="N5" i="110"/>
  <c r="O3772" i="109"/>
  <c r="X3879" i="109"/>
  <c r="N50" i="112"/>
  <c r="T589" i="109"/>
  <c r="Y890" i="109"/>
  <c r="P790" i="109"/>
  <c r="W63" i="109"/>
  <c r="X2017" i="109"/>
  <c r="Y3940" i="109"/>
  <c r="U3082" i="109"/>
  <c r="T1273" i="109"/>
  <c r="V1369" i="109"/>
  <c r="N4087" i="109"/>
  <c r="V2428" i="109"/>
  <c r="V3510" i="109"/>
  <c r="R3408" i="109"/>
  <c r="N4168" i="109"/>
  <c r="S205" i="109"/>
  <c r="W4051" i="109"/>
  <c r="T879" i="109"/>
  <c r="N1442" i="112"/>
  <c r="R1177" i="109"/>
  <c r="W152" i="109"/>
  <c r="P3707" i="109"/>
  <c r="S2275" i="109"/>
  <c r="Y526" i="109"/>
  <c r="J104" i="110"/>
  <c r="P1199" i="109"/>
  <c r="P3330" i="109"/>
  <c r="P99" i="110"/>
  <c r="O1342" i="109"/>
  <c r="U3018" i="109"/>
  <c r="U417" i="109"/>
  <c r="Q363" i="112"/>
  <c r="T34" i="110"/>
  <c r="S591" i="109"/>
  <c r="R2367" i="109"/>
  <c r="N247" i="112"/>
  <c r="P2767" i="109"/>
  <c r="N1199" i="109"/>
  <c r="P472" i="109"/>
  <c r="N1996" i="112"/>
  <c r="N2084" i="112"/>
  <c r="Y2998" i="109"/>
  <c r="P488" i="109"/>
  <c r="N1243" i="112"/>
  <c r="Y380" i="109"/>
  <c r="Y3763" i="109"/>
  <c r="P1792" i="112"/>
  <c r="X3529" i="109"/>
  <c r="O1282" i="112"/>
  <c r="S3818" i="109"/>
  <c r="W2789" i="109"/>
  <c r="Q2613" i="112"/>
  <c r="N196" i="109"/>
  <c r="K67" i="113"/>
  <c r="N1096" i="112"/>
  <c r="N392" i="112"/>
  <c r="Y2024" i="109"/>
  <c r="X3886" i="109"/>
  <c r="S3303" i="109"/>
  <c r="Q2320" i="109"/>
  <c r="X2596" i="109"/>
  <c r="P714" i="112"/>
  <c r="S3820" i="109"/>
  <c r="Q1196" i="109"/>
  <c r="R984" i="109"/>
  <c r="W2001" i="109"/>
  <c r="Q2132" i="112"/>
  <c r="O553" i="109"/>
  <c r="S1112" i="109"/>
  <c r="Q134" i="110"/>
  <c r="V4040" i="109"/>
  <c r="O1635" i="112"/>
  <c r="T1570" i="109"/>
  <c r="N2661" i="109"/>
  <c r="O2478" i="109"/>
  <c r="Q3370" i="109"/>
  <c r="N535" i="112"/>
  <c r="X2084" i="109"/>
  <c r="M22" i="110"/>
  <c r="L4" i="110"/>
  <c r="O2096" i="112"/>
  <c r="V2792" i="109"/>
  <c r="K21" i="110"/>
  <c r="N438" i="109"/>
  <c r="Q852" i="112"/>
  <c r="N884" i="109"/>
  <c r="W3730" i="109"/>
  <c r="L109" i="113"/>
  <c r="V4026" i="109"/>
  <c r="N1030" i="112"/>
  <c r="Q2348" i="112"/>
  <c r="O2022" i="112"/>
  <c r="Y4216" i="109"/>
  <c r="O4191" i="109"/>
  <c r="N566" i="109"/>
  <c r="Q2" i="109"/>
  <c r="R4046" i="109"/>
  <c r="W4228" i="109"/>
  <c r="W2091" i="109"/>
  <c r="U2809" i="109"/>
  <c r="N514" i="109"/>
  <c r="Y1255" i="109"/>
  <c r="X58" i="109"/>
  <c r="R3774" i="109"/>
  <c r="O702" i="112"/>
  <c r="P295" i="112"/>
  <c r="W206" i="109"/>
  <c r="J12" i="110"/>
  <c r="P1899" i="112"/>
  <c r="O62" i="110"/>
  <c r="U3751" i="109"/>
  <c r="R3572" i="109"/>
  <c r="Q1942" i="112"/>
  <c r="P1543" i="109"/>
  <c r="R103" i="110"/>
  <c r="Q998" i="109"/>
  <c r="W1541" i="109"/>
  <c r="P116" i="109"/>
  <c r="U2477" i="109"/>
  <c r="O1889" i="112"/>
  <c r="Y1613" i="109"/>
  <c r="P2843" i="109"/>
  <c r="S3476" i="109"/>
  <c r="N3904" i="109"/>
  <c r="W1682" i="109"/>
  <c r="V1847" i="109"/>
  <c r="S4085" i="109"/>
  <c r="W441" i="109"/>
  <c r="V4143" i="109"/>
  <c r="T2650" i="109"/>
  <c r="S2740" i="109"/>
  <c r="P737" i="109"/>
  <c r="Q3371" i="109"/>
  <c r="R2661" i="109"/>
  <c r="S155" i="109"/>
  <c r="V3683" i="109"/>
  <c r="T3016" i="109"/>
  <c r="U2974" i="109"/>
  <c r="W1007" i="109"/>
  <c r="O42" i="110"/>
  <c r="N2421" i="112"/>
  <c r="Z1449" i="109"/>
  <c r="W2659" i="109"/>
  <c r="T293" i="109"/>
  <c r="P1928" i="112"/>
  <c r="N1856" i="109"/>
  <c r="O1420" i="112"/>
  <c r="N997" i="112"/>
  <c r="V2348" i="109"/>
  <c r="V896" i="109"/>
  <c r="Q80" i="110"/>
  <c r="Q837" i="112"/>
  <c r="V4226" i="109"/>
  <c r="X3526" i="109"/>
  <c r="N946" i="112"/>
  <c r="Q595" i="112"/>
  <c r="Y1204" i="109"/>
  <c r="O3790" i="109"/>
  <c r="X3051" i="109"/>
  <c r="P1442" i="112"/>
  <c r="U2342" i="109"/>
  <c r="O3505" i="109"/>
  <c r="Y4254" i="109"/>
  <c r="S1369" i="109"/>
  <c r="X3445" i="109"/>
  <c r="P1248" i="109"/>
  <c r="O1185" i="112"/>
  <c r="S1726" i="109"/>
  <c r="P3751" i="109"/>
  <c r="Y4299" i="109"/>
  <c r="T628" i="109"/>
  <c r="X1284" i="109"/>
  <c r="R382" i="109"/>
  <c r="P1707" i="112"/>
  <c r="V1491" i="109"/>
  <c r="T2644" i="109"/>
  <c r="O155" i="109"/>
  <c r="N3507" i="109"/>
  <c r="N2215" i="109"/>
  <c r="N524" i="112"/>
  <c r="R2023" i="109"/>
  <c r="O1914" i="109"/>
  <c r="X3319" i="109"/>
  <c r="R1850" i="109"/>
  <c r="Q1865" i="109"/>
  <c r="O94" i="110"/>
  <c r="Z1447" i="109"/>
  <c r="O3662" i="109"/>
  <c r="R2624" i="109"/>
  <c r="Q3934" i="109"/>
  <c r="N2350" i="112"/>
  <c r="N444" i="109"/>
  <c r="W773" i="109"/>
  <c r="P3667" i="109"/>
  <c r="W911" i="109"/>
  <c r="S1194" i="109"/>
  <c r="Q1992" i="112"/>
  <c r="X2659" i="109"/>
  <c r="M101" i="110"/>
  <c r="Q834" i="112"/>
  <c r="Q2843" i="109"/>
  <c r="R655" i="109"/>
  <c r="P4158" i="109"/>
  <c r="P2951" i="109"/>
  <c r="T563" i="109"/>
  <c r="S3139" i="109"/>
  <c r="V544" i="109"/>
  <c r="U4133" i="109"/>
  <c r="N1774" i="112"/>
  <c r="W3507" i="109"/>
  <c r="Q3422" i="109"/>
  <c r="P1294" i="109"/>
  <c r="T47" i="110"/>
  <c r="O3439" i="109"/>
  <c r="L74" i="110"/>
  <c r="N952" i="112"/>
  <c r="X1191" i="109"/>
  <c r="N2038" i="109"/>
  <c r="S458" i="109"/>
  <c r="P840" i="112"/>
  <c r="O2325" i="109"/>
  <c r="Q396" i="112"/>
  <c r="N594" i="112"/>
  <c r="R101" i="109"/>
  <c r="R1468" i="109"/>
  <c r="R1227" i="109"/>
  <c r="O3354" i="109"/>
  <c r="O745" i="109"/>
  <c r="P2208" i="109"/>
  <c r="N274" i="109"/>
  <c r="S2452" i="109"/>
  <c r="T1566" i="109"/>
  <c r="R931" i="109"/>
  <c r="O3007" i="109"/>
  <c r="T254" i="109"/>
  <c r="U480" i="109"/>
  <c r="Y54" i="109"/>
  <c r="R3072" i="109"/>
  <c r="R1462" i="109"/>
  <c r="X24" i="109"/>
  <c r="O3090" i="109"/>
  <c r="P581" i="109"/>
  <c r="P396" i="109"/>
  <c r="S1832" i="109"/>
  <c r="T3312" i="109"/>
  <c r="R2009" i="109"/>
  <c r="N3539" i="109"/>
  <c r="W458" i="109"/>
  <c r="X2334" i="109"/>
  <c r="N1243" i="109"/>
  <c r="P1747" i="109"/>
  <c r="L160" i="110"/>
  <c r="X3178" i="109"/>
  <c r="V584" i="109"/>
  <c r="P2373" i="112"/>
  <c r="Q4052" i="109"/>
  <c r="P983" i="109"/>
  <c r="N3081" i="109"/>
  <c r="Q82" i="110"/>
  <c r="Z3650" i="109"/>
  <c r="R3024" i="109"/>
  <c r="S196" i="109"/>
  <c r="X1338" i="109"/>
  <c r="V3336" i="109"/>
  <c r="R3701" i="109"/>
  <c r="R759" i="109"/>
  <c r="Y4075" i="109"/>
  <c r="N3096" i="109"/>
  <c r="W2015" i="109"/>
  <c r="Q1571" i="109"/>
  <c r="Q3337" i="109"/>
  <c r="N3875" i="109"/>
  <c r="O533" i="112"/>
  <c r="P24" i="112"/>
  <c r="P3449" i="109"/>
  <c r="N2460" i="109"/>
  <c r="O960" i="109"/>
  <c r="U2815" i="109"/>
  <c r="N2944" i="109"/>
  <c r="N3678" i="109"/>
  <c r="R3172" i="109"/>
  <c r="U2116" i="109"/>
  <c r="P124" i="109"/>
  <c r="X1608" i="109"/>
  <c r="U4153" i="109"/>
  <c r="U1667" i="109"/>
  <c r="Q3836" i="109"/>
  <c r="K80" i="110"/>
  <c r="T4172" i="109"/>
  <c r="Q296" i="112"/>
  <c r="P2655" i="109"/>
  <c r="W140" i="109"/>
  <c r="P1943" i="112"/>
  <c r="O3017" i="109"/>
  <c r="P281" i="109"/>
  <c r="N922" i="112"/>
  <c r="V4260" i="109"/>
  <c r="J53" i="113"/>
  <c r="X2382" i="109"/>
  <c r="U1303" i="109"/>
  <c r="Z301" i="109"/>
  <c r="L35" i="110"/>
  <c r="O3347" i="109"/>
  <c r="O2224" i="109"/>
  <c r="N2074" i="109"/>
  <c r="N3312" i="109"/>
  <c r="Q1661" i="112"/>
  <c r="X1388" i="109"/>
  <c r="R3696" i="109"/>
  <c r="U3451" i="109"/>
  <c r="P3370" i="109"/>
  <c r="P921" i="109"/>
  <c r="U1905" i="109"/>
  <c r="O16" i="110"/>
  <c r="V3087" i="109"/>
  <c r="N69" i="112"/>
  <c r="Q4232" i="109"/>
  <c r="Q1739" i="112"/>
  <c r="S3177" i="109"/>
  <c r="Z2546" i="109"/>
  <c r="P4175" i="109"/>
  <c r="O403" i="109"/>
  <c r="N1154" i="112"/>
  <c r="O146" i="110"/>
  <c r="Y455" i="109"/>
  <c r="Q1619" i="109"/>
  <c r="S3933" i="109"/>
  <c r="N4121" i="109"/>
  <c r="P712" i="112"/>
  <c r="R1347" i="109"/>
  <c r="R1832" i="112"/>
  <c r="J30" i="110"/>
  <c r="V271" i="109"/>
  <c r="O1101" i="112"/>
  <c r="X1609" i="109"/>
  <c r="N395" i="109"/>
  <c r="N111" i="110"/>
  <c r="Q3351" i="109"/>
  <c r="O2937" i="109"/>
  <c r="S4029" i="109"/>
  <c r="X2024" i="109"/>
  <c r="R4225" i="109"/>
  <c r="Y3464" i="109"/>
  <c r="Q3920" i="109"/>
  <c r="Q3753" i="109"/>
  <c r="Y2804" i="109"/>
  <c r="Y1201" i="109"/>
  <c r="S1021" i="109"/>
  <c r="N1063" i="112"/>
  <c r="W2738" i="109"/>
  <c r="P2960" i="109"/>
  <c r="P924" i="109"/>
  <c r="W477" i="109"/>
  <c r="V173" i="109"/>
  <c r="V2362" i="109"/>
  <c r="U1896" i="109"/>
  <c r="W3741" i="109"/>
  <c r="V2588" i="109"/>
  <c r="O1316" i="112"/>
  <c r="Q2953" i="109"/>
  <c r="Q2239" i="109"/>
  <c r="V1238" i="109"/>
  <c r="N1926" i="112"/>
  <c r="N1204" i="109"/>
  <c r="P1447" i="112"/>
  <c r="X2830" i="109"/>
  <c r="Q2999" i="109"/>
  <c r="Y1382" i="109"/>
  <c r="T3526" i="109"/>
  <c r="P2249" i="109"/>
  <c r="T2281" i="109"/>
  <c r="Q122" i="110"/>
  <c r="O198" i="109"/>
  <c r="V1112" i="109"/>
  <c r="P3820" i="109"/>
  <c r="R3809" i="109"/>
  <c r="P180" i="109"/>
  <c r="X3809" i="109"/>
  <c r="T153" i="110"/>
  <c r="Y618" i="109"/>
  <c r="Y157" i="109"/>
  <c r="Y1928" i="109"/>
  <c r="Q2067" i="109"/>
  <c r="V2594" i="109"/>
  <c r="Q571" i="109"/>
  <c r="R2038" i="109"/>
  <c r="N2427" i="112"/>
  <c r="W3834" i="109"/>
  <c r="S797" i="109"/>
  <c r="Q1010" i="109"/>
  <c r="W1829" i="109"/>
  <c r="W3841" i="109"/>
  <c r="S2243" i="109"/>
  <c r="U3089" i="109"/>
  <c r="X2792" i="109"/>
  <c r="W2627" i="109"/>
  <c r="O617" i="112"/>
  <c r="P508" i="109"/>
  <c r="O536" i="112"/>
  <c r="O2702" i="109"/>
  <c r="K116" i="113"/>
  <c r="N2001" i="112"/>
  <c r="Q1305" i="109"/>
  <c r="P507" i="109"/>
  <c r="T3764" i="109"/>
  <c r="X2751" i="109"/>
  <c r="Z2175" i="109"/>
  <c r="Y3200" i="109"/>
  <c r="U1710" i="109"/>
  <c r="Y91" i="109"/>
  <c r="O316" i="112"/>
  <c r="U2012" i="109"/>
  <c r="Q1487" i="112"/>
  <c r="X3077" i="109"/>
  <c r="O3550" i="109"/>
  <c r="X540" i="109"/>
  <c r="X1956" i="109"/>
  <c r="W1570" i="109"/>
  <c r="Q715" i="112"/>
  <c r="P261" i="109"/>
  <c r="W3319" i="109"/>
  <c r="U765" i="109"/>
  <c r="M168" i="113"/>
  <c r="X55" i="109"/>
  <c r="N1978" i="112"/>
  <c r="Y2960" i="109"/>
  <c r="N1676" i="109"/>
  <c r="T412" i="109"/>
  <c r="M99" i="110"/>
  <c r="Y1330" i="109"/>
  <c r="T2681" i="109"/>
  <c r="V891" i="109"/>
  <c r="P2207" i="109"/>
  <c r="P1273" i="112"/>
  <c r="Q142" i="110"/>
  <c r="R71" i="110"/>
  <c r="U3004" i="109"/>
  <c r="P1953" i="112"/>
  <c r="V2987" i="109"/>
  <c r="X143" i="109"/>
  <c r="N2674" i="109"/>
  <c r="R1733" i="109"/>
  <c r="O839" i="112"/>
  <c r="R2685" i="109"/>
  <c r="U2813" i="109"/>
  <c r="V3356" i="109"/>
  <c r="T2470" i="109"/>
  <c r="O1994" i="109"/>
  <c r="V2461" i="109"/>
  <c r="L59" i="110"/>
  <c r="W902" i="109"/>
  <c r="X3409" i="109"/>
  <c r="Z2552" i="109"/>
  <c r="X3706" i="109"/>
  <c r="W2279" i="109"/>
  <c r="U620" i="109"/>
  <c r="K151" i="110"/>
  <c r="U233" i="109"/>
  <c r="O1030" i="112"/>
  <c r="R2319" i="109"/>
  <c r="O2384" i="109"/>
  <c r="R1311" i="109"/>
  <c r="Q2664" i="109"/>
  <c r="Y1202" i="109"/>
  <c r="Q2201" i="109"/>
  <c r="N3825" i="109"/>
  <c r="O3719" i="109"/>
  <c r="W4154" i="109"/>
  <c r="T1257" i="109"/>
  <c r="V108" i="109"/>
  <c r="V63" i="109"/>
  <c r="Q3021" i="109"/>
  <c r="S1384" i="109"/>
  <c r="Y229" i="109"/>
  <c r="Y2019" i="109"/>
  <c r="T3446" i="109"/>
  <c r="T3511" i="109"/>
  <c r="Q2650" i="109"/>
  <c r="R2048" i="109"/>
  <c r="U2681" i="109"/>
  <c r="O2748" i="109"/>
  <c r="W1967" i="109"/>
  <c r="R1346" i="109"/>
  <c r="N514" i="112"/>
  <c r="P3828" i="109"/>
  <c r="O1680" i="112"/>
  <c r="P45" i="112"/>
  <c r="U80" i="110"/>
  <c r="S2670" i="109"/>
  <c r="W1387" i="109"/>
  <c r="Q849" i="112"/>
  <c r="R424" i="109"/>
  <c r="U3652" i="109"/>
  <c r="X1664" i="109"/>
  <c r="N1641" i="112"/>
  <c r="R2044" i="112"/>
  <c r="Y2967" i="109"/>
  <c r="V3030" i="109"/>
  <c r="O1542" i="109"/>
  <c r="R1128" i="112"/>
  <c r="U3357" i="109"/>
  <c r="Q1667" i="112"/>
  <c r="P4299" i="109"/>
  <c r="Y2104" i="109"/>
  <c r="U2306" i="109"/>
  <c r="N2104" i="109"/>
  <c r="O532" i="112"/>
  <c r="V4146" i="109"/>
  <c r="W3313" i="109"/>
  <c r="Q2247" i="112"/>
  <c r="L29" i="113"/>
  <c r="T163" i="110"/>
  <c r="W855" i="109"/>
  <c r="O952" i="112"/>
  <c r="V3564" i="109"/>
  <c r="X290" i="109"/>
  <c r="Q1398" i="112"/>
  <c r="V1719" i="109"/>
  <c r="X4289" i="109"/>
  <c r="T3090" i="109"/>
  <c r="P4295" i="109"/>
  <c r="Q1018" i="112"/>
  <c r="N2366" i="109"/>
  <c r="M3" i="110"/>
  <c r="W998" i="109"/>
  <c r="N3868" i="109"/>
  <c r="O2330" i="109"/>
  <c r="N410" i="112"/>
  <c r="V2772" i="109"/>
  <c r="S1855" i="109"/>
  <c r="X819" i="109"/>
  <c r="Q4032" i="109"/>
  <c r="N3404" i="109"/>
  <c r="T2575" i="109"/>
  <c r="Y4300" i="109"/>
  <c r="T3907" i="109"/>
  <c r="P2009" i="109"/>
  <c r="Y4286" i="109"/>
  <c r="W3887" i="109"/>
  <c r="P2735" i="109"/>
  <c r="O1257" i="112"/>
  <c r="X54" i="109"/>
  <c r="R2098" i="109"/>
  <c r="V1518" i="109"/>
  <c r="P1616" i="112"/>
  <c r="V473" i="109"/>
  <c r="M71" i="110"/>
  <c r="J130" i="110"/>
  <c r="Q751" i="109"/>
  <c r="Y3545" i="109"/>
  <c r="Q3477" i="109"/>
  <c r="X3202" i="109"/>
  <c r="U2353" i="109"/>
  <c r="Q4068" i="109"/>
  <c r="Y466" i="109"/>
  <c r="V4179" i="109"/>
  <c r="T3049" i="109"/>
  <c r="U2279" i="109"/>
  <c r="Q423" i="109"/>
  <c r="O931" i="109"/>
  <c r="X1245" i="109"/>
  <c r="W3799" i="109"/>
  <c r="X4148" i="109"/>
  <c r="O613" i="112"/>
  <c r="P2086" i="112"/>
  <c r="V2999" i="109"/>
  <c r="O1223" i="112"/>
  <c r="S2208" i="109"/>
  <c r="O1563" i="112"/>
  <c r="N3890" i="109"/>
  <c r="P1210" i="112"/>
  <c r="O3093" i="109"/>
  <c r="Y4132" i="109"/>
  <c r="N3322" i="109"/>
  <c r="O3355" i="109"/>
  <c r="S3013" i="109"/>
  <c r="S1861" i="109"/>
  <c r="Y3468" i="109"/>
  <c r="Y2455" i="109"/>
  <c r="X638" i="109"/>
  <c r="S3031" i="109"/>
  <c r="S2334" i="109"/>
  <c r="O928" i="109"/>
  <c r="L91" i="113"/>
  <c r="Q503" i="109"/>
  <c r="R2671" i="109"/>
  <c r="P148" i="112"/>
  <c r="X3323" i="109"/>
  <c r="P1561" i="112"/>
  <c r="X614" i="109"/>
  <c r="X3748" i="109"/>
  <c r="T550" i="109"/>
  <c r="Y3691" i="109"/>
  <c r="R3311" i="109"/>
  <c r="O1004" i="109"/>
  <c r="Q1858" i="112"/>
  <c r="N3909" i="109"/>
  <c r="O1715" i="109"/>
  <c r="N761" i="112"/>
  <c r="O1112" i="109"/>
  <c r="S478" i="109"/>
  <c r="X1202" i="109"/>
  <c r="Q141" i="110"/>
  <c r="T63" i="109"/>
  <c r="Y1296" i="109"/>
  <c r="W2196" i="109"/>
  <c r="R1128" i="109"/>
  <c r="T2368" i="109"/>
  <c r="R2923" i="109"/>
  <c r="O3210" i="109"/>
  <c r="K18" i="110"/>
  <c r="Y541" i="109"/>
  <c r="P2468" i="109"/>
  <c r="O1944" i="112"/>
  <c r="Y3904" i="109"/>
  <c r="V3935" i="109"/>
  <c r="O1085" i="112"/>
  <c r="U166" i="110"/>
  <c r="O3307" i="109"/>
  <c r="Z4326" i="109"/>
  <c r="V2226" i="109"/>
  <c r="U1105" i="109"/>
  <c r="P1935" i="109"/>
  <c r="R1255" i="109"/>
  <c r="P61" i="112"/>
  <c r="Y1956" i="109"/>
  <c r="N935" i="112"/>
  <c r="U4053" i="109"/>
  <c r="O548" i="109"/>
  <c r="P4022" i="109"/>
  <c r="X1617" i="109"/>
  <c r="X1526" i="109"/>
  <c r="J59" i="110"/>
  <c r="T787" i="109"/>
  <c r="O2603" i="109"/>
  <c r="Q3130" i="109"/>
  <c r="R3140" i="109"/>
  <c r="R2577" i="109"/>
  <c r="W1249" i="109"/>
  <c r="N1464" i="109"/>
  <c r="P610" i="109"/>
  <c r="N3351" i="109"/>
  <c r="Q1224" i="109"/>
  <c r="Y117" i="109"/>
  <c r="W1100" i="109"/>
  <c r="P871" i="112"/>
  <c r="P2123" i="112"/>
  <c r="W4187" i="109"/>
  <c r="V4148" i="109"/>
  <c r="Q2440" i="109"/>
  <c r="Y595" i="109"/>
  <c r="W3134" i="109"/>
  <c r="T844" i="109"/>
  <c r="T1286" i="109"/>
  <c r="N810" i="109"/>
  <c r="K131" i="113"/>
  <c r="P528" i="112"/>
  <c r="P601" i="112"/>
  <c r="O4231" i="109"/>
  <c r="W3712" i="109"/>
  <c r="S165" i="110"/>
  <c r="O1340" i="109"/>
  <c r="N2648" i="112"/>
  <c r="O1498" i="112"/>
  <c r="O1165" i="112"/>
  <c r="S1721" i="109"/>
  <c r="Y3445" i="109"/>
  <c r="Q2042" i="109"/>
  <c r="S4179" i="109"/>
  <c r="U377" i="109"/>
  <c r="V3296" i="109"/>
  <c r="L161" i="113"/>
  <c r="X4293" i="109"/>
  <c r="Y4174" i="109"/>
  <c r="Y602" i="109"/>
  <c r="O1746" i="112"/>
  <c r="W2003" i="109"/>
  <c r="N1045" i="112"/>
  <c r="P1490" i="112"/>
  <c r="W134" i="109"/>
  <c r="W552" i="109"/>
  <c r="Y1624" i="109"/>
  <c r="W56" i="109"/>
  <c r="R2951" i="109"/>
  <c r="S3361" i="109"/>
  <c r="U154" i="109"/>
  <c r="V204" i="109"/>
  <c r="Y2086" i="109"/>
  <c r="P1488" i="109"/>
  <c r="R69" i="110"/>
  <c r="N69" i="110"/>
  <c r="T1325" i="109"/>
  <c r="U3505" i="109"/>
  <c r="X3029" i="109"/>
  <c r="Q1676" i="109"/>
  <c r="P2115" i="109"/>
  <c r="N1708" i="109"/>
  <c r="N1588" i="109"/>
  <c r="N3032" i="109"/>
  <c r="U1470" i="109"/>
  <c r="L125" i="110"/>
  <c r="Q562" i="112"/>
  <c r="O1900" i="112"/>
  <c r="R1643" i="109"/>
  <c r="Y2335" i="109"/>
  <c r="M95" i="113"/>
  <c r="X250" i="109"/>
  <c r="N2397" i="109"/>
  <c r="N774" i="109"/>
  <c r="Z322" i="109"/>
  <c r="W1126" i="109"/>
  <c r="U410" i="109"/>
  <c r="R1219" i="109"/>
  <c r="S3755" i="109"/>
  <c r="R1111" i="109"/>
  <c r="O1570" i="109"/>
  <c r="N2959" i="109"/>
  <c r="R986" i="109"/>
  <c r="P3004" i="109"/>
  <c r="O3366" i="109"/>
  <c r="Q390" i="109"/>
  <c r="R3672" i="109"/>
  <c r="W1137" i="109"/>
  <c r="N3833" i="109"/>
  <c r="P986" i="112"/>
  <c r="X1945" i="109"/>
  <c r="K31" i="113"/>
  <c r="O429" i="109"/>
  <c r="X3686" i="109"/>
  <c r="U1137" i="109"/>
  <c r="O828" i="112"/>
  <c r="T574" i="109"/>
  <c r="P797" i="112"/>
  <c r="S1480" i="109"/>
  <c r="X2220" i="109"/>
  <c r="P931" i="109"/>
  <c r="N3934" i="109"/>
  <c r="R2817" i="109"/>
  <c r="Q3536" i="109"/>
  <c r="V412" i="109"/>
  <c r="P1836" i="109"/>
  <c r="O14" i="109"/>
  <c r="X529" i="109"/>
  <c r="N3731" i="109"/>
  <c r="R2267" i="112"/>
  <c r="X3518" i="109"/>
  <c r="P1148" i="109"/>
  <c r="P1843" i="109"/>
  <c r="U3519" i="109"/>
  <c r="R471" i="109"/>
  <c r="V3497" i="109"/>
  <c r="T3394" i="109"/>
  <c r="R1676" i="109"/>
  <c r="V2738" i="109"/>
  <c r="Y2380" i="109"/>
  <c r="P1653" i="109"/>
  <c r="U2966" i="109"/>
  <c r="V3130" i="109"/>
  <c r="P3683" i="109"/>
  <c r="Q1002" i="112"/>
  <c r="U3024" i="109"/>
  <c r="Y2640" i="109"/>
  <c r="U11" i="110"/>
  <c r="S54" i="109"/>
  <c r="Q2259" i="109"/>
  <c r="P3080" i="109"/>
  <c r="N578" i="109"/>
  <c r="V3433" i="109"/>
  <c r="M131" i="110"/>
  <c r="W1678" i="109"/>
  <c r="R90" i="110"/>
  <c r="X4147" i="109"/>
  <c r="Z1757" i="109"/>
  <c r="P3093" i="109"/>
  <c r="U395" i="109"/>
  <c r="X2205" i="109"/>
  <c r="Q4029" i="109"/>
  <c r="X2633" i="109"/>
  <c r="Q2693" i="112"/>
  <c r="P3406" i="109"/>
  <c r="X1534" i="109"/>
  <c r="Q278" i="112"/>
  <c r="X3862" i="109"/>
  <c r="W597" i="109"/>
  <c r="R3507" i="109"/>
  <c r="S1934" i="109"/>
  <c r="P4151" i="109"/>
  <c r="W567" i="109"/>
  <c r="U3373" i="109"/>
  <c r="Q3175" i="109"/>
  <c r="O1009" i="112"/>
  <c r="O2701" i="112"/>
  <c r="N3118" i="109"/>
  <c r="W2268" i="109"/>
  <c r="V619" i="109"/>
  <c r="W2956" i="109"/>
  <c r="Y1932" i="109"/>
  <c r="Q904" i="109"/>
  <c r="U1894" i="109"/>
  <c r="U2228" i="109"/>
  <c r="Q641" i="109"/>
  <c r="O3144" i="109"/>
  <c r="U109" i="109"/>
  <c r="S2304" i="109"/>
  <c r="T2402" i="109"/>
  <c r="S150" i="109"/>
  <c r="U1383" i="109"/>
  <c r="S2835" i="109"/>
  <c r="T2928" i="109"/>
  <c r="Q1175" i="112"/>
  <c r="S3534" i="109"/>
  <c r="Q1479" i="109"/>
  <c r="N979" i="109"/>
  <c r="P38" i="110"/>
  <c r="T442" i="109"/>
  <c r="W209" i="109"/>
  <c r="Q976" i="112"/>
  <c r="P3686" i="109"/>
  <c r="Y1238" i="109"/>
  <c r="N707" i="112"/>
  <c r="Z313" i="109"/>
  <c r="R58" i="110"/>
  <c r="R101" i="110"/>
  <c r="Q3903" i="109"/>
  <c r="Y4178" i="109"/>
  <c r="T2272" i="109"/>
  <c r="U127" i="109"/>
  <c r="N1327" i="109"/>
  <c r="Q109" i="112"/>
  <c r="O2843" i="109"/>
  <c r="N574" i="112"/>
  <c r="Q235" i="112"/>
  <c r="O37" i="109"/>
  <c r="Q2274" i="109"/>
  <c r="Q4097" i="109"/>
  <c r="Z1791" i="109"/>
  <c r="X3034" i="109"/>
  <c r="Q1562" i="109"/>
  <c r="S1159" i="109"/>
  <c r="Q418" i="109"/>
  <c r="X2239" i="109"/>
  <c r="X2077" i="109"/>
  <c r="V4100" i="109"/>
  <c r="V3666" i="109"/>
  <c r="R2757" i="109"/>
  <c r="R4083" i="109"/>
  <c r="Y1841" i="109"/>
  <c r="N3522" i="109"/>
  <c r="S3817" i="109"/>
  <c r="S3725" i="109"/>
  <c r="R2329" i="109"/>
  <c r="S465" i="109"/>
  <c r="Q1351" i="109"/>
  <c r="Y4148" i="109"/>
  <c r="Y3419" i="109"/>
  <c r="T2040" i="109"/>
  <c r="R1147" i="112"/>
  <c r="T2745" i="109"/>
  <c r="Q2549" i="112"/>
  <c r="J5" i="110"/>
  <c r="R1608" i="109"/>
  <c r="X2459" i="109"/>
  <c r="P365" i="112"/>
  <c r="O2177" i="112"/>
  <c r="O1153" i="112"/>
  <c r="P400" i="112"/>
  <c r="Y4261" i="109"/>
  <c r="P3577" i="109"/>
  <c r="X798" i="109"/>
  <c r="P2087" i="109"/>
  <c r="Q3475" i="109"/>
  <c r="V3922" i="109"/>
  <c r="T2209" i="109"/>
  <c r="Q265" i="112"/>
  <c r="X2829" i="109"/>
  <c r="Y2438" i="109"/>
  <c r="V3711" i="109"/>
  <c r="U2483" i="109"/>
  <c r="O169" i="109"/>
  <c r="R3287" i="109"/>
  <c r="T656" i="109"/>
  <c r="O987" i="109"/>
  <c r="N584" i="109"/>
  <c r="S3156" i="109"/>
  <c r="N2681" i="109"/>
  <c r="X2202" i="109"/>
  <c r="S209" i="109"/>
  <c r="N960" i="109"/>
  <c r="P2407" i="112"/>
  <c r="O1846" i="112"/>
  <c r="P153" i="112"/>
  <c r="U3673" i="109"/>
  <c r="U821" i="109"/>
  <c r="Y2375" i="109"/>
  <c r="Z1461" i="109"/>
  <c r="U1665" i="109"/>
  <c r="U760" i="109"/>
  <c r="T984" i="109"/>
  <c r="Z1774" i="109"/>
  <c r="N2339" i="112"/>
  <c r="X2013" i="109"/>
  <c r="V2957" i="109"/>
  <c r="P1184" i="112"/>
  <c r="Q1505" i="112"/>
  <c r="Q4087" i="109"/>
  <c r="P2755" i="109"/>
  <c r="L132" i="113"/>
  <c r="W3857" i="109"/>
  <c r="Q2735" i="109"/>
  <c r="M130" i="110"/>
  <c r="T1200" i="109"/>
  <c r="N812" i="109"/>
  <c r="T283" i="109"/>
  <c r="S3812" i="109"/>
  <c r="T3144" i="109"/>
  <c r="W3434" i="109"/>
  <c r="T4070" i="109"/>
  <c r="V3575" i="109"/>
  <c r="V2464" i="109"/>
  <c r="P3482" i="109"/>
  <c r="N1976" i="112"/>
  <c r="P3146" i="109"/>
  <c r="O2693" i="109"/>
  <c r="Y981" i="109"/>
  <c r="V3146" i="109"/>
  <c r="Z3642" i="109"/>
  <c r="Y2656" i="109"/>
  <c r="K125" i="110"/>
  <c r="U2704" i="109"/>
  <c r="S3095" i="109"/>
  <c r="O4206" i="109"/>
  <c r="X2302" i="109"/>
  <c r="N4093" i="109"/>
  <c r="N2070" i="109"/>
  <c r="P3788" i="109"/>
  <c r="S3717" i="109"/>
  <c r="R2953" i="109"/>
  <c r="V1991" i="109"/>
  <c r="S2641" i="109"/>
  <c r="W1596" i="109"/>
  <c r="R898" i="109"/>
  <c r="R1293" i="109"/>
  <c r="V1344" i="109"/>
  <c r="N78" i="109"/>
  <c r="P126" i="112"/>
  <c r="Y3043" i="109"/>
  <c r="Y1223" i="109"/>
  <c r="Y209" i="109"/>
  <c r="S3943" i="109"/>
  <c r="T2587" i="109"/>
  <c r="U2319" i="109"/>
  <c r="X1464" i="109"/>
  <c r="N117" i="112"/>
  <c r="W3303" i="109"/>
  <c r="V1863" i="109"/>
  <c r="K11" i="110"/>
  <c r="O488" i="112"/>
  <c r="N125" i="112"/>
  <c r="O997" i="109"/>
  <c r="P4181" i="109"/>
  <c r="W4155" i="109"/>
  <c r="V2781" i="109"/>
  <c r="V3201" i="109"/>
  <c r="U3117" i="109"/>
  <c r="P2365" i="112"/>
  <c r="S2425" i="109"/>
  <c r="X3575" i="109"/>
  <c r="V3877" i="109"/>
  <c r="W292" i="109"/>
  <c r="O2346" i="109"/>
  <c r="Y3429" i="109"/>
  <c r="N821" i="109"/>
  <c r="S2089" i="109"/>
  <c r="R2294" i="112"/>
  <c r="V3677" i="109"/>
  <c r="O1033" i="112"/>
  <c r="X4059" i="109"/>
  <c r="V137" i="109"/>
  <c r="L137" i="110"/>
  <c r="O1516" i="109"/>
  <c r="W864" i="109"/>
  <c r="V1838" i="109"/>
  <c r="Z2520" i="109"/>
  <c r="Y1846" i="109"/>
  <c r="U3073" i="109"/>
  <c r="X278" i="109"/>
  <c r="J142" i="113"/>
  <c r="N1742" i="112"/>
  <c r="V654" i="109"/>
  <c r="N1469" i="112"/>
  <c r="Q1568" i="109"/>
  <c r="Q2562" i="112"/>
  <c r="N1198" i="112"/>
  <c r="N1709" i="112"/>
  <c r="U110" i="109"/>
  <c r="T3428" i="109"/>
  <c r="R605" i="109"/>
  <c r="S1376" i="109"/>
  <c r="X3381" i="109"/>
  <c r="N1987" i="112"/>
  <c r="P1218" i="109"/>
  <c r="P2730" i="109"/>
  <c r="W1700" i="109"/>
  <c r="O981" i="112"/>
  <c r="P3407" i="109"/>
  <c r="P2390" i="112"/>
  <c r="X537" i="109"/>
  <c r="S2052" i="109"/>
  <c r="Z336" i="109"/>
  <c r="X1720" i="109"/>
  <c r="V3872" i="109"/>
  <c r="P1621" i="109"/>
  <c r="N44" i="110"/>
  <c r="W3859" i="109"/>
  <c r="U1021" i="109"/>
  <c r="L10" i="110"/>
  <c r="Q494" i="112"/>
  <c r="N3668" i="109"/>
  <c r="O4021" i="109"/>
  <c r="T1830" i="109"/>
  <c r="S2959" i="109"/>
  <c r="P1870" i="112"/>
  <c r="Z722" i="109"/>
  <c r="P3792" i="109"/>
  <c r="O930" i="112"/>
  <c r="Q2249" i="109"/>
  <c r="O3342" i="109"/>
  <c r="P388" i="112"/>
  <c r="V451" i="109"/>
  <c r="R3916" i="109"/>
  <c r="O337" i="112"/>
  <c r="X112" i="109"/>
  <c r="O694" i="112"/>
  <c r="V2956" i="109"/>
  <c r="R1347" i="112"/>
  <c r="U2087" i="109"/>
  <c r="W3539" i="109"/>
  <c r="Q1014" i="112"/>
  <c r="W586" i="109"/>
  <c r="U744" i="109"/>
  <c r="Q1288" i="112"/>
  <c r="W974" i="109"/>
  <c r="R3387" i="109"/>
  <c r="O2223" i="112"/>
  <c r="O1981" i="109"/>
  <c r="N2837" i="109"/>
  <c r="Z2176" i="109"/>
  <c r="S145" i="110"/>
  <c r="R368" i="109"/>
  <c r="W180" i="109"/>
  <c r="U784" i="109"/>
  <c r="Q2135" i="112"/>
  <c r="O638" i="112"/>
  <c r="R1878" i="109"/>
  <c r="O2312" i="109"/>
  <c r="Q2574" i="112"/>
  <c r="N2475" i="109"/>
  <c r="N1307" i="109"/>
  <c r="O4146" i="109"/>
  <c r="X2247" i="109"/>
  <c r="O2044" i="109"/>
  <c r="S772" i="109"/>
  <c r="Y2007" i="109"/>
  <c r="N1385" i="112"/>
  <c r="N1917" i="109"/>
  <c r="U1527" i="109"/>
  <c r="V3420" i="109"/>
  <c r="Q2248" i="112"/>
  <c r="W3706" i="109"/>
  <c r="T1561" i="109"/>
  <c r="P4234" i="109"/>
  <c r="V611" i="109"/>
  <c r="R1173" i="109"/>
  <c r="T2817" i="109"/>
  <c r="S17" i="110"/>
  <c r="Y3138" i="109"/>
  <c r="O577" i="109"/>
  <c r="U3849" i="109"/>
  <c r="N627" i="109"/>
  <c r="O1361" i="109"/>
  <c r="N3210" i="109"/>
  <c r="Q1927" i="112"/>
  <c r="Q2395" i="112"/>
  <c r="S1724" i="109"/>
  <c r="R2054" i="109"/>
  <c r="W186" i="109"/>
  <c r="R241" i="109"/>
  <c r="Q4037" i="109"/>
  <c r="O700" i="112"/>
  <c r="R3297" i="109"/>
  <c r="Y3520" i="109"/>
  <c r="V13" i="109"/>
  <c r="N2205" i="109"/>
  <c r="V4160" i="109"/>
  <c r="Y997" i="109"/>
  <c r="P4117" i="109"/>
  <c r="U2032" i="109"/>
  <c r="Q1999" i="112"/>
  <c r="P2354" i="109"/>
  <c r="X3388" i="109"/>
  <c r="Q945" i="109"/>
  <c r="P2284" i="109"/>
  <c r="O1166" i="109"/>
  <c r="S1180" i="109"/>
  <c r="W528" i="109"/>
  <c r="N1077" i="112"/>
  <c r="Y1740" i="109"/>
  <c r="R3657" i="109"/>
  <c r="T2027" i="109"/>
  <c r="V3568" i="109"/>
  <c r="P157" i="109"/>
  <c r="P287" i="109"/>
  <c r="X1462" i="109"/>
  <c r="P4211" i="109"/>
  <c r="Y1376" i="109"/>
  <c r="P64" i="110"/>
  <c r="S1662" i="109"/>
  <c r="N3716" i="109"/>
  <c r="O3165" i="109"/>
  <c r="N2127" i="112"/>
  <c r="O2716" i="109"/>
  <c r="U140" i="109"/>
  <c r="P1268" i="109"/>
  <c r="P272" i="109"/>
  <c r="R2652" i="109"/>
  <c r="O15" i="112"/>
  <c r="P3192" i="109"/>
  <c r="S4049" i="109"/>
  <c r="V3744" i="109"/>
  <c r="O162" i="112"/>
  <c r="Q3404" i="109"/>
  <c r="N2231" i="112"/>
  <c r="Y1140" i="109"/>
  <c r="V2936" i="109"/>
  <c r="P2601" i="112"/>
  <c r="R4253" i="109"/>
  <c r="N405" i="109"/>
  <c r="N840" i="109"/>
  <c r="R3149" i="109"/>
  <c r="N422" i="109"/>
  <c r="Z4356" i="109"/>
  <c r="Q3001" i="109"/>
  <c r="Q137" i="110"/>
  <c r="S3777" i="109"/>
  <c r="Y1496" i="109"/>
  <c r="P2250" i="112"/>
  <c r="R4256" i="109"/>
  <c r="O2367" i="109"/>
  <c r="N4103" i="109"/>
  <c r="P1885" i="112"/>
  <c r="O143" i="110"/>
  <c r="N130" i="112"/>
  <c r="P2482" i="112"/>
  <c r="Q168" i="110"/>
  <c r="Q1412" i="112"/>
  <c r="W3479" i="109"/>
  <c r="V3816" i="109"/>
  <c r="O2623" i="109"/>
  <c r="Y87" i="109"/>
  <c r="T2240" i="109"/>
  <c r="W455" i="109"/>
  <c r="R2260" i="112"/>
  <c r="P2172" i="112"/>
  <c r="O2114" i="109"/>
  <c r="T782" i="109"/>
  <c r="Y2936" i="109"/>
  <c r="S2686" i="109"/>
  <c r="X4038" i="109"/>
  <c r="X4254" i="109"/>
  <c r="N1347" i="109"/>
  <c r="V639" i="109"/>
  <c r="P1654" i="112"/>
  <c r="L103" i="113"/>
  <c r="P2571" i="112"/>
  <c r="Y1857" i="109"/>
  <c r="O513" i="112"/>
  <c r="Q1668" i="109"/>
  <c r="R2985" i="109"/>
  <c r="R1680" i="109"/>
  <c r="P623" i="109"/>
  <c r="N1524" i="109"/>
  <c r="T429" i="109"/>
  <c r="R3857" i="109"/>
  <c r="U64" i="109"/>
  <c r="T37" i="109"/>
  <c r="Z316" i="109"/>
  <c r="T3861" i="109"/>
  <c r="U3756" i="109"/>
  <c r="T1009" i="109"/>
  <c r="P2981" i="109"/>
  <c r="V2840" i="109"/>
  <c r="O1120" i="109"/>
  <c r="Z3228" i="109"/>
  <c r="O2944" i="109"/>
  <c r="P3685" i="109"/>
  <c r="W4067" i="109"/>
  <c r="P93" i="109"/>
  <c r="R1595" i="112"/>
  <c r="N3897" i="109"/>
  <c r="T31" i="109"/>
  <c r="Q804" i="112"/>
  <c r="Q821" i="112"/>
  <c r="Y2670" i="109"/>
  <c r="S3481" i="109"/>
  <c r="V2945" i="109"/>
  <c r="P1999" i="112"/>
  <c r="T1921" i="109"/>
  <c r="U1590" i="109"/>
  <c r="R381" i="109"/>
  <c r="O1654" i="112"/>
  <c r="U4115" i="109"/>
  <c r="O2097" i="112"/>
  <c r="P4177" i="109"/>
  <c r="S1830" i="109"/>
  <c r="O1543" i="109"/>
  <c r="V1705" i="109"/>
  <c r="Q2987" i="109"/>
  <c r="O1850" i="109"/>
  <c r="S914" i="109"/>
  <c r="Q1437" i="112"/>
  <c r="O3332" i="109"/>
  <c r="R2038" i="112"/>
  <c r="U143" i="110"/>
  <c r="N1833" i="109"/>
  <c r="N831" i="109"/>
  <c r="Q1968" i="112"/>
  <c r="Q1000" i="109"/>
  <c r="O2806" i="109"/>
  <c r="W3149" i="109"/>
  <c r="P3861" i="109"/>
  <c r="P1011" i="109"/>
  <c r="O4207" i="109"/>
  <c r="X3524" i="109"/>
  <c r="W3749" i="109"/>
  <c r="X1504" i="109"/>
  <c r="P2082" i="112"/>
  <c r="O3906" i="109"/>
  <c r="Z1755" i="109"/>
  <c r="P222" i="109"/>
  <c r="Q57" i="109"/>
  <c r="P9" i="109"/>
  <c r="N3455" i="109"/>
  <c r="R3078" i="109"/>
  <c r="O1232" i="109"/>
  <c r="M55" i="110"/>
  <c r="R466" i="109"/>
  <c r="Q1956" i="112"/>
  <c r="X3842" i="109"/>
  <c r="N1733" i="109"/>
  <c r="X2251" i="109"/>
  <c r="V3089" i="109"/>
  <c r="V3062" i="109"/>
  <c r="Q415" i="109"/>
  <c r="P1692" i="112"/>
  <c r="U3108" i="109"/>
  <c r="Q2606" i="109"/>
  <c r="T1661" i="109"/>
  <c r="V1718" i="109"/>
  <c r="W3393" i="109"/>
  <c r="O1612" i="112"/>
  <c r="P776" i="112"/>
  <c r="T449" i="109"/>
  <c r="U4268" i="109"/>
  <c r="O4216" i="109"/>
  <c r="V1561" i="109"/>
  <c r="U1925" i="109"/>
  <c r="T3559" i="109"/>
  <c r="L89" i="110"/>
  <c r="Z2897" i="109"/>
  <c r="P1744" i="109"/>
  <c r="P4219" i="109"/>
  <c r="Y2469" i="109"/>
  <c r="T2429" i="109"/>
  <c r="V3300" i="109"/>
  <c r="R431" i="112"/>
  <c r="T3419" i="109"/>
  <c r="P4105" i="109"/>
  <c r="W3084" i="109"/>
  <c r="U769" i="109"/>
  <c r="N1034" i="112"/>
  <c r="R85" i="109"/>
  <c r="Q863" i="112"/>
  <c r="R3054" i="109"/>
  <c r="P588" i="112"/>
  <c r="N856" i="109"/>
  <c r="Q3004" i="109"/>
  <c r="K58" i="113"/>
  <c r="V151" i="109"/>
  <c r="T251" i="109"/>
  <c r="W493" i="109"/>
  <c r="N633" i="112"/>
  <c r="N91" i="110"/>
  <c r="P4200" i="109"/>
  <c r="P1067" i="112"/>
  <c r="Q3353" i="109"/>
  <c r="Q413" i="109"/>
  <c r="Q4148" i="109"/>
  <c r="O3393" i="109"/>
  <c r="T3148" i="109"/>
  <c r="P3486" i="109"/>
  <c r="N1167" i="112"/>
  <c r="Q2801" i="109"/>
  <c r="R2779" i="109"/>
  <c r="N2271" i="109"/>
  <c r="Y3908" i="109"/>
  <c r="N3089" i="109"/>
  <c r="P3421" i="109"/>
  <c r="T437" i="109"/>
  <c r="X376" i="109"/>
  <c r="O2782" i="109"/>
  <c r="T113" i="110"/>
  <c r="X73" i="109"/>
  <c r="Q1230" i="109"/>
  <c r="N656" i="109"/>
  <c r="S4126" i="109"/>
  <c r="N1640" i="109"/>
  <c r="R1585" i="112"/>
  <c r="N250" i="112"/>
  <c r="P2963" i="109"/>
  <c r="X554" i="109"/>
  <c r="T2770" i="109"/>
  <c r="T1923" i="109"/>
  <c r="S399" i="109"/>
  <c r="N870" i="112"/>
  <c r="T3482" i="109"/>
  <c r="V2231" i="109"/>
  <c r="N1671" i="112"/>
  <c r="N79" i="110"/>
  <c r="O2477" i="112"/>
  <c r="O3368" i="109"/>
  <c r="Q3800" i="109"/>
  <c r="Y34" i="109"/>
  <c r="U909" i="109"/>
  <c r="O833" i="112"/>
  <c r="X1119" i="109"/>
  <c r="N2733" i="109"/>
  <c r="P3392" i="109"/>
  <c r="U3672" i="109"/>
  <c r="W4085" i="109"/>
  <c r="S1840" i="109"/>
  <c r="N954" i="112"/>
  <c r="O1359" i="109"/>
  <c r="X1332" i="109"/>
  <c r="V1211" i="109"/>
  <c r="N3370" i="109"/>
  <c r="U1376" i="109"/>
  <c r="N3114" i="109"/>
  <c r="T3797" i="109"/>
  <c r="N1862" i="109"/>
  <c r="R2246" i="109"/>
  <c r="S2048" i="109"/>
  <c r="N2476" i="109"/>
  <c r="J126" i="110"/>
  <c r="S1835" i="109"/>
  <c r="S223" i="109"/>
  <c r="R4290" i="109"/>
  <c r="O2406" i="112"/>
  <c r="X1349" i="109"/>
  <c r="N2961" i="109"/>
  <c r="U3022" i="109"/>
  <c r="U3914" i="109"/>
  <c r="T2725" i="109"/>
  <c r="Q1597" i="109"/>
  <c r="Z1440" i="109"/>
  <c r="T2104" i="109"/>
  <c r="R3330" i="109"/>
  <c r="J42" i="113"/>
  <c r="P1977" i="112"/>
  <c r="Q78" i="112"/>
  <c r="S375" i="109"/>
  <c r="Y1598" i="109"/>
  <c r="T143" i="110"/>
  <c r="V1146" i="109"/>
  <c r="P4026" i="109"/>
  <c r="N1028" i="112"/>
  <c r="P1611" i="109"/>
  <c r="O2234" i="109"/>
  <c r="R169" i="110"/>
  <c r="X1590" i="109"/>
  <c r="O2637" i="109"/>
  <c r="L99" i="110"/>
  <c r="O407" i="109"/>
  <c r="W268" i="109"/>
  <c r="O802" i="112"/>
  <c r="P1332" i="109"/>
  <c r="V3797" i="109"/>
  <c r="O1270" i="112"/>
  <c r="O477" i="109"/>
  <c r="X1593" i="109"/>
  <c r="O1027" i="112"/>
  <c r="X1019" i="109"/>
  <c r="X542" i="109"/>
  <c r="S3096" i="109"/>
  <c r="J142" i="110"/>
  <c r="T3083" i="109"/>
  <c r="N631" i="112"/>
  <c r="N588" i="109"/>
  <c r="N835" i="109"/>
  <c r="P4035" i="109"/>
  <c r="W937" i="109"/>
  <c r="N1737" i="112"/>
  <c r="Y483" i="109"/>
  <c r="V111" i="109"/>
  <c r="N1107" i="109"/>
  <c r="W2792" i="109"/>
  <c r="Y926" i="109"/>
  <c r="N4227" i="109"/>
  <c r="V3572" i="109"/>
  <c r="P2201" i="112"/>
  <c r="S3743" i="109"/>
  <c r="S1118" i="109"/>
  <c r="Y2296" i="109"/>
  <c r="N3708" i="109"/>
  <c r="N1677" i="112"/>
  <c r="U2412" i="109"/>
  <c r="W2976" i="109"/>
  <c r="R2605" i="109"/>
  <c r="Y1990" i="109"/>
  <c r="U150" i="110"/>
  <c r="V1586" i="109"/>
  <c r="Q2414" i="112"/>
  <c r="P2039" i="109"/>
  <c r="S1245" i="109"/>
  <c r="U3048" i="109"/>
  <c r="Q1150" i="109"/>
  <c r="O2125" i="112"/>
  <c r="R3859" i="109"/>
  <c r="W4261" i="109"/>
  <c r="V2060" i="109"/>
  <c r="N336" i="112"/>
  <c r="O497" i="112"/>
  <c r="Y734" i="109"/>
  <c r="U867" i="109"/>
  <c r="N791" i="112"/>
  <c r="R3294" i="109"/>
  <c r="O3670" i="109"/>
  <c r="P4053" i="109"/>
  <c r="Q2589" i="109"/>
  <c r="Y3291" i="109"/>
  <c r="U2007" i="109"/>
  <c r="P4273" i="109"/>
  <c r="P12" i="112"/>
  <c r="Q566" i="112"/>
  <c r="T3516" i="109"/>
  <c r="T1947" i="109"/>
  <c r="Y760" i="109"/>
  <c r="Q3672" i="109"/>
  <c r="O2537" i="112"/>
  <c r="N4089" i="109"/>
  <c r="L140" i="110"/>
  <c r="N3289" i="109"/>
  <c r="Y1663" i="109"/>
  <c r="R1597" i="112"/>
  <c r="U4089" i="109"/>
  <c r="W1660" i="109"/>
  <c r="X137" i="109"/>
  <c r="O3495" i="109"/>
  <c r="N3412" i="109"/>
  <c r="W1260" i="109"/>
  <c r="X2038" i="109"/>
  <c r="U1932" i="109"/>
  <c r="T3561" i="109"/>
  <c r="P2422" i="109"/>
  <c r="S2644" i="109"/>
  <c r="V1388" i="109"/>
  <c r="P987" i="112"/>
  <c r="Q1960" i="109"/>
  <c r="T1245" i="109"/>
  <c r="N1377" i="109"/>
  <c r="V1233" i="109"/>
  <c r="V3725" i="109"/>
  <c r="P2426" i="112"/>
  <c r="Q41" i="112"/>
  <c r="V4166" i="109"/>
  <c r="N2713" i="109"/>
  <c r="P1715" i="112"/>
  <c r="X2050" i="109"/>
  <c r="U3822" i="109"/>
  <c r="Y3778" i="109"/>
  <c r="Q1161" i="109"/>
  <c r="O1318" i="112"/>
  <c r="Q130" i="109"/>
  <c r="Q1541" i="112"/>
  <c r="N3109" i="109"/>
  <c r="P2182" i="112"/>
  <c r="Q3728" i="109"/>
  <c r="Y3913" i="109"/>
  <c r="P1207" i="112"/>
  <c r="P1872" i="109"/>
  <c r="S380" i="109"/>
  <c r="S2213" i="109"/>
  <c r="T613" i="109"/>
  <c r="Q3089" i="109"/>
  <c r="T1016" i="109"/>
  <c r="T1540" i="109"/>
  <c r="W3006" i="109"/>
  <c r="P3298" i="109"/>
  <c r="Z341" i="109"/>
  <c r="O623" i="109"/>
  <c r="O965" i="112"/>
  <c r="Q1529" i="112"/>
  <c r="P2115" i="112"/>
  <c r="U2796" i="109"/>
  <c r="Y2252" i="109"/>
  <c r="R219" i="112"/>
  <c r="P2301" i="109"/>
  <c r="K122" i="110"/>
  <c r="P1022" i="112"/>
  <c r="O2012" i="112"/>
  <c r="L31" i="110"/>
  <c r="R1588" i="112"/>
  <c r="Q638" i="109"/>
  <c r="Q1540" i="112"/>
  <c r="N368" i="112"/>
  <c r="O367" i="109"/>
  <c r="P1160" i="109"/>
  <c r="Z1424" i="109"/>
  <c r="T3853" i="109"/>
  <c r="U1545" i="109"/>
  <c r="X3905" i="109"/>
  <c r="W1860" i="109"/>
  <c r="K132" i="113"/>
  <c r="V3519" i="109"/>
  <c r="U3718" i="109"/>
  <c r="N293" i="112"/>
  <c r="Y953" i="109"/>
  <c r="Z699" i="109"/>
  <c r="U4116" i="109"/>
  <c r="X271" i="109"/>
  <c r="P2674" i="109"/>
  <c r="N2341" i="109"/>
  <c r="X2705" i="109"/>
  <c r="X3522" i="109"/>
  <c r="Q4042" i="109"/>
  <c r="R3509" i="109"/>
  <c r="S4135" i="109"/>
  <c r="P3700" i="109"/>
  <c r="W33" i="109"/>
  <c r="W994" i="109"/>
  <c r="W980" i="109"/>
  <c r="O4290" i="109"/>
  <c r="M181" i="110"/>
  <c r="P2566" i="109"/>
  <c r="X2250" i="109"/>
  <c r="P150" i="109"/>
  <c r="R1196" i="109"/>
  <c r="U900" i="109"/>
  <c r="S291" i="109"/>
  <c r="Q2655" i="109"/>
  <c r="Z3988" i="109"/>
  <c r="P3293" i="109"/>
  <c r="W1712" i="109"/>
  <c r="P1113" i="109"/>
  <c r="N3943" i="109"/>
  <c r="M155" i="113"/>
  <c r="R584" i="109"/>
  <c r="Q2076" i="109"/>
  <c r="W2401" i="109"/>
  <c r="S448" i="109"/>
  <c r="R3677" i="109"/>
  <c r="Y3377" i="109"/>
  <c r="O107" i="112"/>
  <c r="P609" i="112"/>
  <c r="M77" i="110"/>
  <c r="O133" i="110"/>
  <c r="W1530" i="109"/>
  <c r="R582" i="109"/>
  <c r="N2080" i="109"/>
  <c r="S2274" i="109"/>
  <c r="N847" i="112"/>
  <c r="W3428" i="109"/>
  <c r="W1368" i="109"/>
  <c r="S966" i="109"/>
  <c r="X1552" i="109"/>
  <c r="Y1875" i="109"/>
  <c r="N2100" i="109"/>
  <c r="X2933" i="109"/>
  <c r="V4036" i="109"/>
  <c r="O2840" i="109"/>
  <c r="X1151" i="109"/>
  <c r="S2586" i="109"/>
  <c r="R1145" i="109"/>
  <c r="O2232" i="109"/>
  <c r="N2776" i="109"/>
  <c r="Q3922" i="109"/>
  <c r="U4296" i="109"/>
  <c r="O4289" i="109"/>
  <c r="S4175" i="109"/>
  <c r="W4212" i="109"/>
  <c r="R2981" i="109"/>
  <c r="Q3468" i="109"/>
  <c r="U1204" i="109"/>
  <c r="W2032" i="109"/>
  <c r="N83" i="110"/>
  <c r="S2639" i="109"/>
  <c r="O2932" i="109"/>
  <c r="P1945" i="109"/>
  <c r="Y1705" i="109"/>
  <c r="Q1696" i="109"/>
  <c r="R272" i="109"/>
  <c r="N1353" i="109"/>
  <c r="W2636" i="109"/>
  <c r="Y851" i="109"/>
  <c r="Q2073" i="112"/>
  <c r="O3754" i="109"/>
  <c r="T3431" i="109"/>
  <c r="Q2602" i="109"/>
  <c r="R70" i="110"/>
  <c r="V3032" i="109"/>
  <c r="O719" i="112"/>
  <c r="W957" i="109"/>
  <c r="O1049" i="112"/>
  <c r="V1022" i="109"/>
  <c r="X156" i="109"/>
  <c r="W1974" i="109"/>
  <c r="N2201" i="109"/>
  <c r="X3759" i="109"/>
  <c r="S207" i="109"/>
  <c r="T1742" i="109"/>
  <c r="X1700" i="109"/>
  <c r="T910" i="109"/>
  <c r="Q855" i="109"/>
  <c r="S967" i="109"/>
  <c r="V3369" i="109"/>
  <c r="W3293" i="109"/>
  <c r="W26" i="109"/>
  <c r="V4281" i="109"/>
  <c r="Q3769" i="109"/>
  <c r="Q24" i="109"/>
  <c r="S4103" i="109"/>
  <c r="R2608" i="109"/>
  <c r="N2773" i="109"/>
  <c r="U442" i="109"/>
  <c r="Q3184" i="109"/>
  <c r="Q2138" i="112"/>
  <c r="S3464" i="109"/>
  <c r="V1125" i="109"/>
  <c r="Q597" i="112"/>
  <c r="K6" i="113"/>
  <c r="P466" i="109"/>
  <c r="O1834" i="109"/>
  <c r="V4020" i="109"/>
  <c r="Q76" i="109"/>
  <c r="N2570" i="112"/>
  <c r="Y3102" i="109"/>
  <c r="W3147" i="109"/>
  <c r="U1145" i="109"/>
  <c r="Y2934" i="109"/>
  <c r="Y2690" i="109"/>
  <c r="O4181" i="109"/>
  <c r="O4259" i="109"/>
  <c r="N2402" i="109"/>
  <c r="P884" i="109"/>
  <c r="X2717" i="109"/>
  <c r="U50" i="109"/>
  <c r="N736" i="109"/>
  <c r="R895" i="112"/>
  <c r="S3722" i="109"/>
  <c r="T765" i="109"/>
  <c r="S2405" i="109"/>
  <c r="Y2098" i="109"/>
  <c r="U95" i="109"/>
  <c r="W3868" i="109"/>
  <c r="P26" i="110"/>
  <c r="Y3865" i="109"/>
  <c r="N2610" i="112"/>
  <c r="W3446" i="109"/>
  <c r="T4274" i="109"/>
  <c r="Z358" i="109"/>
  <c r="N1445" i="112"/>
  <c r="Q3091" i="109"/>
  <c r="S4214" i="109"/>
  <c r="Y2421" i="109"/>
  <c r="Q1383" i="112"/>
  <c r="Y1925" i="109"/>
  <c r="Q806" i="112"/>
  <c r="W1366" i="109"/>
  <c r="Z2172" i="109"/>
  <c r="P110" i="109"/>
  <c r="Z3639" i="109"/>
  <c r="W4065" i="109"/>
  <c r="O4097" i="109"/>
  <c r="T1497" i="109"/>
  <c r="Y877" i="109"/>
  <c r="O1526" i="112"/>
  <c r="Q1184" i="109"/>
  <c r="X1742" i="109"/>
  <c r="N1289" i="112"/>
  <c r="Q129" i="112"/>
  <c r="O1721" i="112"/>
  <c r="N3467" i="109"/>
  <c r="Q1294" i="109"/>
  <c r="O478" i="112"/>
  <c r="P393" i="109"/>
  <c r="N139" i="110"/>
  <c r="R3124" i="109"/>
  <c r="Q2619" i="112"/>
  <c r="W2340" i="109"/>
  <c r="N1116" i="109"/>
  <c r="L12" i="113"/>
  <c r="X2324" i="109"/>
  <c r="K121" i="113"/>
  <c r="X3451" i="109"/>
  <c r="Q3791" i="109"/>
  <c r="Q4234" i="109"/>
  <c r="W2604" i="109"/>
  <c r="N785" i="109"/>
  <c r="R406" i="109"/>
  <c r="T2933" i="109"/>
  <c r="Q1687" i="112"/>
  <c r="Q866" i="112"/>
  <c r="W4218" i="109"/>
  <c r="Q35" i="110"/>
  <c r="S3205" i="109"/>
  <c r="Q908" i="109"/>
  <c r="T3509" i="109"/>
  <c r="V2412" i="109"/>
  <c r="O1368" i="109"/>
  <c r="N110" i="109"/>
  <c r="N781" i="109"/>
  <c r="R96" i="109"/>
  <c r="Z2874" i="109"/>
  <c r="R21" i="109"/>
  <c r="W3035" i="109"/>
  <c r="R1162" i="109"/>
  <c r="W3910" i="109"/>
  <c r="O3034" i="109"/>
  <c r="V3905" i="109"/>
  <c r="O3731" i="109"/>
  <c r="V3741" i="109"/>
  <c r="U27" i="110"/>
  <c r="V34" i="109"/>
  <c r="Q3189" i="109"/>
  <c r="U54" i="109"/>
  <c r="Y2013" i="109"/>
  <c r="R1610" i="112"/>
  <c r="O1213" i="112"/>
  <c r="N3380" i="109"/>
  <c r="Q937" i="112"/>
  <c r="S764" i="109"/>
  <c r="W3103" i="109"/>
  <c r="P158" i="112"/>
  <c r="S2705" i="109"/>
  <c r="Q2095" i="109"/>
  <c r="J66" i="110"/>
  <c r="V2768" i="109"/>
  <c r="X4090" i="109"/>
  <c r="W3178" i="109"/>
  <c r="X843" i="109"/>
  <c r="T2787" i="109"/>
  <c r="O4083" i="109"/>
  <c r="O506" i="109"/>
  <c r="W1874" i="109"/>
  <c r="Q80" i="112"/>
  <c r="P4254" i="109"/>
  <c r="V3895" i="109"/>
  <c r="S2595" i="109"/>
  <c r="O1448" i="112"/>
  <c r="W3931" i="109"/>
  <c r="V135" i="109"/>
  <c r="R1166" i="109"/>
  <c r="W1523" i="109"/>
  <c r="Q5" i="110"/>
  <c r="N2086" i="112"/>
  <c r="W69" i="109"/>
  <c r="P1186" i="109"/>
  <c r="Q40" i="110"/>
  <c r="X3562" i="109"/>
  <c r="P4083" i="109"/>
  <c r="Q1257" i="109"/>
  <c r="O3421" i="109"/>
  <c r="U3540" i="109"/>
  <c r="Q2374" i="109"/>
  <c r="U2670" i="109"/>
  <c r="W3870" i="109"/>
  <c r="S2366" i="109"/>
  <c r="R4237" i="109"/>
  <c r="J68" i="110"/>
  <c r="Q2403" i="112"/>
  <c r="U2791" i="109"/>
  <c r="W607" i="109"/>
  <c r="Q209" i="109"/>
  <c r="P366" i="112"/>
  <c r="S218" i="109"/>
  <c r="P792" i="109"/>
  <c r="P522" i="112"/>
  <c r="S3438" i="109"/>
  <c r="T864" i="109"/>
  <c r="Q820" i="109"/>
  <c r="N621" i="109"/>
  <c r="O1296" i="112"/>
  <c r="O2450" i="109"/>
  <c r="U902" i="109"/>
  <c r="T1010" i="109"/>
  <c r="P1714" i="112"/>
  <c r="O1325" i="109"/>
  <c r="L123" i="110"/>
  <c r="T425" i="109"/>
  <c r="Y1380" i="109"/>
  <c r="U26" i="110"/>
  <c r="Y37" i="109"/>
  <c r="V4123" i="109"/>
  <c r="P561" i="112"/>
  <c r="W3083" i="109"/>
  <c r="W2482" i="109"/>
  <c r="V1159" i="109"/>
  <c r="N3360" i="109"/>
  <c r="Q2331" i="109"/>
  <c r="S2023" i="109"/>
  <c r="N2081" i="112"/>
  <c r="N1894" i="109"/>
  <c r="W3294" i="109"/>
  <c r="N3465" i="109"/>
  <c r="V765" i="109"/>
  <c r="S2384" i="109"/>
  <c r="X4039" i="109"/>
  <c r="T3440" i="109"/>
  <c r="R74" i="110"/>
  <c r="Y2636" i="109"/>
  <c r="W252" i="109"/>
  <c r="O749" i="109"/>
  <c r="Y2693" i="109"/>
  <c r="Q1088" i="112"/>
  <c r="S4216" i="109"/>
  <c r="O1629" i="109"/>
  <c r="Q65" i="110"/>
  <c r="P4277" i="109"/>
  <c r="R2767" i="109"/>
  <c r="U825" i="109"/>
  <c r="N3408" i="109"/>
  <c r="Q2439" i="112"/>
  <c r="P265" i="112"/>
  <c r="O1492" i="112"/>
  <c r="S181" i="110"/>
  <c r="X3182" i="109"/>
  <c r="U2473" i="109"/>
  <c r="N2451" i="109"/>
  <c r="X2358" i="109"/>
  <c r="U541" i="109"/>
  <c r="W2997" i="109"/>
  <c r="V247" i="109"/>
  <c r="Q2104" i="109"/>
  <c r="X2707" i="109"/>
  <c r="Q4073" i="109"/>
  <c r="Y941" i="109"/>
  <c r="X1752" i="109"/>
  <c r="O383" i="109"/>
  <c r="N4086" i="109"/>
  <c r="R1105" i="109"/>
  <c r="W4037" i="109"/>
  <c r="U2062" i="109"/>
  <c r="X1513" i="109"/>
  <c r="V3840" i="109"/>
  <c r="P3021" i="109"/>
  <c r="N1513" i="112"/>
  <c r="X2711" i="109"/>
  <c r="S3385" i="109"/>
  <c r="P1543" i="112"/>
  <c r="T101" i="109"/>
  <c r="O2195" i="112"/>
  <c r="T644" i="109"/>
  <c r="Q1523" i="109"/>
  <c r="Q1645" i="109"/>
  <c r="V233" i="109"/>
  <c r="O2253" i="112"/>
  <c r="T108" i="110"/>
  <c r="T1499" i="109"/>
  <c r="R2720" i="109"/>
  <c r="J91" i="110"/>
  <c r="O3162" i="109"/>
  <c r="Y1571" i="109"/>
  <c r="T2589" i="109"/>
  <c r="Q3862" i="109"/>
  <c r="W782" i="109"/>
  <c r="Q1056" i="112"/>
  <c r="O1227" i="109"/>
  <c r="T1484" i="109"/>
  <c r="V3918" i="109"/>
  <c r="U1186" i="109"/>
  <c r="Q2130" i="112"/>
  <c r="T1610" i="109"/>
  <c r="W1103" i="109"/>
  <c r="O836" i="112"/>
  <c r="Y3341" i="109"/>
  <c r="O1364" i="109"/>
  <c r="W4295" i="109"/>
  <c r="P2532" i="112"/>
  <c r="Q358" i="112"/>
  <c r="N2630" i="109"/>
  <c r="N2635" i="109"/>
  <c r="O940" i="112"/>
  <c r="N1471" i="109"/>
  <c r="O108" i="112"/>
  <c r="Q2695" i="109"/>
  <c r="U1852" i="109"/>
  <c r="S1900" i="109"/>
  <c r="Y2979" i="109"/>
  <c r="Z1454" i="109"/>
  <c r="U285" i="109"/>
  <c r="N1986" i="109"/>
  <c r="V1203" i="109"/>
  <c r="X3170" i="109"/>
  <c r="P2317" i="112"/>
  <c r="U1513" i="109"/>
  <c r="U1556" i="109"/>
  <c r="P3314" i="109"/>
  <c r="P4256" i="109"/>
  <c r="V397" i="109"/>
  <c r="W490" i="109"/>
  <c r="U251" i="109"/>
  <c r="S2673" i="109"/>
  <c r="S4063" i="109"/>
  <c r="X3664" i="109"/>
  <c r="Y531" i="109"/>
  <c r="P2193" i="109"/>
  <c r="R2205" i="109"/>
  <c r="N40" i="110"/>
  <c r="Q3687" i="109"/>
  <c r="Z3244" i="109"/>
  <c r="Z1790" i="109"/>
  <c r="Q749" i="112"/>
  <c r="P2436" i="112"/>
  <c r="N2316" i="109"/>
  <c r="X1746" i="109"/>
  <c r="M87" i="110"/>
  <c r="Y2755" i="109"/>
  <c r="O1504" i="112"/>
  <c r="R40" i="110"/>
  <c r="O4137" i="109"/>
  <c r="Q2346" i="112"/>
  <c r="W3520" i="109"/>
  <c r="O2370" i="109"/>
  <c r="U4169" i="109"/>
  <c r="Q1512" i="112"/>
  <c r="P1739" i="112"/>
  <c r="Y3346" i="109"/>
  <c r="N1889" i="112"/>
  <c r="P59" i="109"/>
  <c r="R2055" i="112"/>
  <c r="Y3145" i="109"/>
  <c r="Q1277" i="112"/>
  <c r="R1749" i="109"/>
  <c r="P1332" i="112"/>
  <c r="O1507" i="112"/>
  <c r="Q3867" i="109"/>
  <c r="R2937" i="109"/>
  <c r="Y3912" i="109"/>
  <c r="N4266" i="109"/>
  <c r="X3717" i="109"/>
  <c r="P1071" i="112"/>
  <c r="T2052" i="109"/>
  <c r="Q1488" i="109"/>
  <c r="N926" i="112"/>
  <c r="U3412" i="109"/>
  <c r="P2567" i="109"/>
  <c r="W4031" i="109"/>
  <c r="O4165" i="109"/>
  <c r="S260" i="109"/>
  <c r="T1283" i="109"/>
  <c r="O529" i="112"/>
  <c r="Y3187" i="109"/>
  <c r="O3570" i="109"/>
  <c r="N4094" i="109"/>
  <c r="V1911" i="109"/>
  <c r="P944" i="109"/>
  <c r="S2827" i="109"/>
  <c r="N3843" i="109"/>
  <c r="Q4216" i="109"/>
  <c r="V2645" i="109"/>
  <c r="R150" i="110"/>
  <c r="P2342" i="109"/>
  <c r="O3363" i="109"/>
  <c r="N2474" i="112"/>
  <c r="U181" i="110"/>
  <c r="P2651" i="109"/>
  <c r="Q1898" i="112"/>
  <c r="O2001" i="109"/>
  <c r="O2235" i="112"/>
  <c r="N3561" i="109"/>
  <c r="O3805" i="109"/>
  <c r="O2952" i="109"/>
  <c r="S6" i="110"/>
  <c r="W2436" i="109"/>
  <c r="X4108" i="109"/>
  <c r="W2463" i="109"/>
  <c r="R178" i="109"/>
  <c r="Y3819" i="109"/>
  <c r="X503" i="109"/>
  <c r="P851" i="109"/>
  <c r="Q2846" i="109"/>
  <c r="X1225" i="109"/>
  <c r="O1955" i="109"/>
  <c r="U3713" i="109"/>
  <c r="S185" i="109"/>
  <c r="R2192" i="109"/>
  <c r="U790" i="109"/>
  <c r="V3938" i="109"/>
  <c r="X3430" i="109"/>
  <c r="Q2702" i="112"/>
  <c r="T1346" i="109"/>
  <c r="N752" i="112"/>
  <c r="T3578" i="109"/>
  <c r="P3026" i="109"/>
  <c r="V3152" i="109"/>
  <c r="X2303" i="109"/>
  <c r="V4189" i="109"/>
  <c r="X2997" i="109"/>
  <c r="T1018" i="109"/>
  <c r="P1711" i="109"/>
  <c r="Z2878" i="109"/>
  <c r="S417" i="109"/>
  <c r="U3078" i="109"/>
  <c r="V4098" i="109"/>
  <c r="N286" i="109"/>
  <c r="U3205" i="109"/>
  <c r="W2697" i="109"/>
  <c r="Y258" i="109"/>
  <c r="P1749" i="112"/>
  <c r="K105" i="110"/>
  <c r="R2807" i="109"/>
  <c r="O1021" i="112"/>
  <c r="O3813" i="109"/>
  <c r="Q4138" i="109"/>
  <c r="T2238" i="109"/>
  <c r="Q1918" i="109"/>
  <c r="W3720" i="109"/>
  <c r="T3865" i="109"/>
  <c r="N2277" i="109"/>
  <c r="Q3340" i="109"/>
  <c r="T842" i="109"/>
  <c r="S2816" i="109"/>
  <c r="W1753" i="109"/>
  <c r="W3674" i="109"/>
  <c r="P530" i="112"/>
  <c r="N3116" i="109"/>
  <c r="T152" i="110"/>
  <c r="Q903" i="109"/>
  <c r="Y3309" i="109"/>
  <c r="L22" i="113"/>
  <c r="X3083" i="109"/>
  <c r="Q1158" i="112"/>
  <c r="O1455" i="112"/>
  <c r="P167" i="109"/>
  <c r="O1923" i="112"/>
  <c r="Q3900" i="109"/>
  <c r="T4032" i="109"/>
  <c r="X3061" i="109"/>
  <c r="N52" i="110"/>
  <c r="Y2461" i="109"/>
  <c r="V1860" i="109"/>
  <c r="Y1282" i="109"/>
  <c r="X1880" i="109"/>
  <c r="Q1289" i="112"/>
  <c r="X1463" i="109"/>
  <c r="N33" i="112"/>
  <c r="Y1109" i="109"/>
  <c r="N1966" i="109"/>
  <c r="Z2862" i="109"/>
  <c r="O1469" i="109"/>
  <c r="N2831" i="109"/>
  <c r="U1869" i="109"/>
  <c r="X2292" i="109"/>
  <c r="O386" i="112"/>
  <c r="X138" i="109"/>
  <c r="N2481" i="109"/>
  <c r="Q215" i="109"/>
  <c r="T1275" i="109"/>
  <c r="O2036" i="109"/>
  <c r="Q458" i="109"/>
  <c r="N604" i="112"/>
  <c r="U1359" i="109"/>
  <c r="N2991" i="109"/>
  <c r="S1628" i="109"/>
  <c r="V2659" i="109"/>
  <c r="T4260" i="109"/>
  <c r="N128" i="112"/>
  <c r="Y3671" i="109"/>
  <c r="X3456" i="109"/>
  <c r="N4047" i="109"/>
  <c r="S1719" i="109"/>
  <c r="T2404" i="109"/>
  <c r="Q1229" i="112"/>
  <c r="R742" i="109"/>
  <c r="S230" i="109"/>
  <c r="O3777" i="109"/>
  <c r="J67" i="110"/>
  <c r="P1714" i="109"/>
  <c r="Y1908" i="109"/>
  <c r="V591" i="109"/>
  <c r="X3725" i="109"/>
  <c r="Z2489" i="109"/>
  <c r="O1905" i="112"/>
  <c r="R2279" i="112"/>
  <c r="Q2166" i="112"/>
  <c r="O3840" i="109"/>
  <c r="O283" i="112"/>
  <c r="P2702" i="112"/>
  <c r="Q1021" i="109"/>
  <c r="O1859" i="109"/>
  <c r="Q826" i="112"/>
  <c r="Q1620" i="112"/>
  <c r="T2269" i="109"/>
  <c r="O132" i="110"/>
  <c r="O56" i="110"/>
  <c r="Q485" i="112"/>
  <c r="U1103" i="109"/>
  <c r="P178" i="109"/>
  <c r="Q2557" i="112"/>
  <c r="N807" i="109"/>
  <c r="N838" i="112"/>
  <c r="X2619" i="109"/>
  <c r="T1238" i="109"/>
  <c r="P476" i="109"/>
  <c r="O652" i="109"/>
  <c r="V4106" i="109"/>
  <c r="O2198" i="112"/>
  <c r="V2749" i="109"/>
  <c r="V1706" i="109"/>
  <c r="W3094" i="109"/>
  <c r="P2199" i="109"/>
  <c r="O797" i="109"/>
  <c r="U3307" i="109"/>
  <c r="O2669" i="112"/>
  <c r="P2636" i="112"/>
  <c r="Y1239" i="109"/>
  <c r="U2592" i="109"/>
  <c r="Q1338" i="109"/>
  <c r="N2347" i="112"/>
  <c r="N1477" i="109"/>
  <c r="Z2865" i="109"/>
  <c r="T90" i="110"/>
  <c r="O517" i="109"/>
  <c r="V905" i="109"/>
  <c r="Q3827" i="109"/>
  <c r="T2993" i="109"/>
  <c r="V3665" i="109"/>
  <c r="N1652" i="112"/>
  <c r="T1181" i="109"/>
  <c r="N3391" i="109"/>
  <c r="N3450" i="109"/>
  <c r="O3522" i="109"/>
  <c r="R3118" i="109"/>
  <c r="T164" i="109"/>
  <c r="W439" i="109"/>
  <c r="O1832" i="109"/>
  <c r="P2361" i="112"/>
  <c r="P2265" i="109"/>
  <c r="N733" i="109"/>
  <c r="Q247" i="109"/>
  <c r="X2750" i="109"/>
  <c r="Q3416" i="109"/>
  <c r="V3348" i="109"/>
  <c r="Y1353" i="109"/>
  <c r="R944" i="109"/>
  <c r="Q988" i="109"/>
  <c r="S4217" i="109"/>
  <c r="Y3710" i="109"/>
  <c r="Q612" i="112"/>
  <c r="O3712" i="109"/>
  <c r="T744" i="109"/>
  <c r="R4295" i="109"/>
  <c r="U1737" i="109"/>
  <c r="L111" i="113"/>
  <c r="W1104" i="109"/>
  <c r="V566" i="109"/>
  <c r="U231" i="109"/>
  <c r="Q969" i="112"/>
  <c r="W3377" i="109"/>
  <c r="U910" i="109"/>
  <c r="R1278" i="109"/>
  <c r="P1182" i="109"/>
  <c r="Y3329" i="109"/>
  <c r="O2436" i="109"/>
  <c r="O4237" i="109"/>
  <c r="P1960" i="112"/>
  <c r="V2214" i="109"/>
  <c r="P4076" i="109"/>
  <c r="P3671" i="109"/>
  <c r="Q2992" i="109"/>
  <c r="U2261" i="109"/>
  <c r="O3704" i="109"/>
  <c r="Y143" i="109"/>
  <c r="T1342" i="109"/>
  <c r="O2351" i="109"/>
  <c r="Q170" i="109"/>
  <c r="T3211" i="109"/>
  <c r="V855" i="109"/>
  <c r="V215" i="109"/>
  <c r="N118" i="110"/>
  <c r="W2686" i="109"/>
  <c r="V804" i="109"/>
  <c r="S162" i="109"/>
  <c r="Y110" i="109"/>
  <c r="O630" i="112"/>
  <c r="R2000" i="109"/>
  <c r="S3458" i="109"/>
  <c r="W1847" i="109"/>
  <c r="P35" i="109"/>
  <c r="N1506" i="112"/>
  <c r="Z2501" i="109"/>
  <c r="Q1733" i="109"/>
  <c r="T637" i="109"/>
  <c r="R2410" i="109"/>
  <c r="Q517" i="112"/>
  <c r="U2742" i="109"/>
  <c r="V4057" i="109"/>
  <c r="U3921" i="109"/>
  <c r="S1997" i="109"/>
  <c r="V3355" i="109"/>
  <c r="N3295" i="109"/>
  <c r="X2059" i="109"/>
  <c r="S1246" i="109"/>
  <c r="P3002" i="109"/>
  <c r="S3890" i="109"/>
  <c r="W1375" i="109"/>
  <c r="U861" i="109"/>
  <c r="Q1511" i="109"/>
  <c r="T1320" i="109"/>
  <c r="P2061" i="109"/>
  <c r="Y45" i="109"/>
  <c r="S28" i="110"/>
  <c r="U2773" i="109"/>
  <c r="Y190" i="109"/>
  <c r="O139" i="110"/>
  <c r="R1525" i="109"/>
  <c r="W590" i="109"/>
  <c r="Y4307" i="109"/>
  <c r="X1369" i="109"/>
  <c r="Q947" i="109"/>
  <c r="Q3849" i="109"/>
  <c r="V74" i="109"/>
  <c r="O4096" i="109"/>
  <c r="N3440" i="109"/>
  <c r="T3515" i="109"/>
  <c r="V2205" i="109"/>
  <c r="P1251" i="109"/>
  <c r="W1281" i="109"/>
  <c r="N3319" i="109"/>
  <c r="Q3719" i="109"/>
  <c r="O4127" i="109"/>
  <c r="R1900" i="109"/>
  <c r="Y3659" i="109"/>
  <c r="Q848" i="112"/>
  <c r="T1850" i="109"/>
  <c r="N1299" i="112"/>
  <c r="Y111" i="109"/>
  <c r="O1403" i="112"/>
  <c r="V520" i="109"/>
  <c r="R2092" i="109"/>
  <c r="Y3174" i="109"/>
  <c r="V3542" i="109"/>
  <c r="O930" i="109"/>
  <c r="X2797" i="109"/>
  <c r="S956" i="109"/>
  <c r="X1962" i="109"/>
  <c r="Q2650" i="112"/>
  <c r="Y1242" i="109"/>
  <c r="V2021" i="109"/>
  <c r="Q1791" i="112"/>
  <c r="U261" i="109"/>
  <c r="Y3852" i="109"/>
  <c r="Z1417" i="109"/>
  <c r="P1916" i="109"/>
  <c r="K12" i="110"/>
  <c r="N208" i="109"/>
  <c r="Q4" i="109"/>
  <c r="W2255" i="109"/>
  <c r="O1315" i="109"/>
  <c r="P3725" i="109"/>
  <c r="X3348" i="109"/>
  <c r="S4306" i="109"/>
  <c r="M159" i="113"/>
  <c r="O2749" i="109"/>
  <c r="V2726" i="109"/>
  <c r="N3131" i="109"/>
  <c r="Q3407" i="109"/>
  <c r="T4081" i="109"/>
  <c r="W1129" i="109"/>
  <c r="T3137" i="109"/>
  <c r="Q3937" i="109"/>
  <c r="N587" i="109"/>
  <c r="P1902" i="112"/>
  <c r="T3829" i="109"/>
  <c r="T3135" i="109"/>
  <c r="V2394" i="109"/>
  <c r="O3537" i="109"/>
  <c r="U1345" i="109"/>
  <c r="O2374" i="112"/>
  <c r="Z4000" i="109"/>
  <c r="P1696" i="112"/>
  <c r="Q1227" i="112"/>
  <c r="R2943" i="109"/>
  <c r="U465" i="109"/>
  <c r="P2722" i="109"/>
  <c r="V1564" i="109"/>
  <c r="W4256" i="109"/>
  <c r="T2035" i="109"/>
  <c r="T4145" i="109"/>
  <c r="X3835" i="109"/>
  <c r="Z335" i="109"/>
  <c r="O1714" i="112"/>
  <c r="V2711" i="109"/>
  <c r="R1150" i="112"/>
  <c r="S282" i="109"/>
  <c r="P3153" i="109"/>
  <c r="X1013" i="109"/>
  <c r="N123" i="112"/>
  <c r="Q1222" i="112"/>
  <c r="Y2784" i="109"/>
  <c r="W2573" i="109"/>
  <c r="W2590" i="109"/>
  <c r="X3877" i="109"/>
  <c r="V3080" i="109"/>
  <c r="R4258" i="109"/>
  <c r="V1500" i="109"/>
  <c r="P2362" i="109"/>
  <c r="N2158" i="112"/>
  <c r="X2831" i="109"/>
  <c r="P2799" i="109"/>
  <c r="W2938" i="109"/>
  <c r="P1484" i="112"/>
  <c r="O873" i="109"/>
  <c r="O3094" i="109"/>
  <c r="U3492" i="109"/>
  <c r="R3478" i="109"/>
  <c r="S2114" i="109"/>
  <c r="S3879" i="109"/>
  <c r="T2375" i="109"/>
  <c r="P698" i="112"/>
  <c r="N547" i="112"/>
  <c r="P602" i="109"/>
  <c r="Q54" i="110"/>
  <c r="R1284" i="109"/>
  <c r="U1225" i="109"/>
  <c r="V3175" i="109"/>
  <c r="Z1780" i="109"/>
  <c r="P3511" i="109"/>
  <c r="S2996" i="109"/>
  <c r="T2397" i="109"/>
  <c r="P4290" i="109"/>
  <c r="V558" i="109"/>
  <c r="Q373" i="109"/>
  <c r="O1954" i="112"/>
  <c r="Q3533" i="109"/>
  <c r="R440" i="112"/>
  <c r="R1113" i="112"/>
  <c r="X4270" i="109"/>
  <c r="Q3316" i="109"/>
  <c r="T4247" i="109"/>
  <c r="Q97" i="109"/>
  <c r="R871" i="109"/>
  <c r="Y2035" i="109"/>
  <c r="Q1638" i="112"/>
  <c r="O2024" i="109"/>
  <c r="U1913" i="109"/>
  <c r="Q1507" i="112"/>
  <c r="O3188" i="109"/>
  <c r="V199" i="109"/>
  <c r="X1535" i="109"/>
  <c r="W545" i="109"/>
  <c r="S3006" i="109"/>
  <c r="Q107" i="112"/>
  <c r="P2589" i="109"/>
  <c r="Q1012" i="112"/>
  <c r="P1630" i="112"/>
  <c r="P2970" i="109"/>
  <c r="X1278" i="109"/>
  <c r="S993" i="109"/>
  <c r="S506" i="109"/>
  <c r="Q367" i="112"/>
  <c r="R3786" i="109"/>
  <c r="R1628" i="109"/>
  <c r="O2586" i="109"/>
  <c r="Y2215" i="109"/>
  <c r="R2942" i="109"/>
  <c r="Q1102" i="109"/>
  <c r="O2777" i="109"/>
  <c r="W4108" i="109"/>
  <c r="Z1089" i="109"/>
  <c r="P4169" i="109"/>
  <c r="O214" i="109"/>
  <c r="R3453" i="109"/>
  <c r="S2928" i="109"/>
  <c r="S3769" i="109"/>
  <c r="P2209" i="109"/>
  <c r="O1949" i="112"/>
  <c r="O3038" i="109"/>
  <c r="Q727" i="112"/>
  <c r="N1545" i="109"/>
  <c r="N3059" i="109"/>
  <c r="S3463" i="109"/>
  <c r="V2933" i="109"/>
  <c r="W987" i="109"/>
  <c r="P2659" i="109"/>
  <c r="U2374" i="109"/>
  <c r="R2269" i="109"/>
  <c r="Q3201" i="109"/>
  <c r="T106" i="110"/>
  <c r="N2254" i="112"/>
  <c r="O1910" i="112"/>
  <c r="V3044" i="109"/>
  <c r="Q146" i="112"/>
  <c r="X2288" i="109"/>
  <c r="Q3544" i="109"/>
  <c r="O2747" i="109"/>
  <c r="V506" i="109"/>
  <c r="N479" i="109"/>
  <c r="T1972" i="109"/>
  <c r="X3797" i="109"/>
  <c r="Q623" i="112"/>
  <c r="Q2647" i="109"/>
  <c r="Y3889" i="109"/>
  <c r="Y3080" i="109"/>
  <c r="W2389" i="109"/>
  <c r="N759" i="109"/>
  <c r="P1516" i="109"/>
  <c r="W4209" i="109"/>
  <c r="R2094" i="109"/>
  <c r="R186" i="112"/>
  <c r="X810" i="109"/>
  <c r="R3540" i="109"/>
  <c r="O1177" i="109"/>
  <c r="U3105" i="109"/>
  <c r="Q3385" i="109"/>
  <c r="N3042" i="109"/>
  <c r="N3809" i="109"/>
  <c r="R210" i="112"/>
  <c r="O2692" i="112"/>
  <c r="O1855" i="112"/>
  <c r="O3016" i="109"/>
  <c r="O163" i="112"/>
  <c r="U4104" i="109"/>
  <c r="O3909" i="109"/>
  <c r="P1269" i="112"/>
  <c r="P2411" i="109"/>
  <c r="W996" i="109"/>
  <c r="S81" i="110"/>
  <c r="X3673" i="109"/>
  <c r="M155" i="110"/>
  <c r="R409" i="109"/>
  <c r="O1412" i="112"/>
  <c r="U2053" i="109"/>
  <c r="P2479" i="109"/>
  <c r="S2724" i="109"/>
  <c r="U4284" i="109"/>
  <c r="X2458" i="109"/>
  <c r="Q1177" i="112"/>
  <c r="W3056" i="109"/>
  <c r="Y4021" i="109"/>
  <c r="Q4071" i="109"/>
  <c r="O3503" i="109"/>
  <c r="W2605" i="109"/>
  <c r="X4028" i="109"/>
  <c r="S4" i="110"/>
  <c r="W3727" i="109"/>
  <c r="W114" i="109"/>
  <c r="U3370" i="109"/>
  <c r="W2729" i="109"/>
  <c r="N992" i="112"/>
  <c r="V1556" i="109"/>
  <c r="Y743" i="109"/>
  <c r="U3576" i="109"/>
  <c r="Q333" i="112"/>
  <c r="J152" i="110"/>
  <c r="N1650" i="112"/>
  <c r="X2977" i="109"/>
  <c r="U458" i="109"/>
  <c r="Y1001" i="109"/>
  <c r="V963" i="109"/>
  <c r="N3063" i="109"/>
  <c r="R2993" i="109"/>
  <c r="U161" i="110"/>
  <c r="U2785" i="109"/>
  <c r="U1626" i="109"/>
  <c r="P3839" i="109"/>
  <c r="S3862" i="109"/>
  <c r="P1491" i="112"/>
  <c r="N34" i="112"/>
  <c r="O164" i="112"/>
  <c r="Q63" i="112"/>
  <c r="R3068" i="109"/>
  <c r="T3203" i="109"/>
  <c r="Q2440" i="112"/>
  <c r="R1325" i="109"/>
  <c r="P143" i="109"/>
  <c r="S3297" i="109"/>
  <c r="P1848" i="109"/>
  <c r="N3180" i="109"/>
  <c r="U1975" i="109"/>
  <c r="V2429" i="109"/>
  <c r="W212" i="109"/>
  <c r="V213" i="109"/>
  <c r="Q958" i="112"/>
  <c r="R3110" i="109"/>
  <c r="R1655" i="109"/>
  <c r="P290" i="112"/>
  <c r="S2003" i="109"/>
  <c r="W3464" i="109"/>
  <c r="V2192" i="109"/>
  <c r="O3823" i="109"/>
  <c r="S240" i="109"/>
  <c r="X4139" i="109"/>
  <c r="N22" i="112"/>
  <c r="V1490" i="109"/>
  <c r="R1501" i="109"/>
  <c r="U4259" i="109"/>
  <c r="O1753" i="112"/>
  <c r="U3083" i="109"/>
  <c r="T3558" i="109"/>
  <c r="T3012" i="109"/>
  <c r="R3386" i="109"/>
  <c r="O1334" i="109"/>
  <c r="U927" i="109"/>
  <c r="S572" i="109"/>
  <c r="N1362" i="109"/>
  <c r="N1309" i="112"/>
  <c r="Q912" i="109"/>
  <c r="S488" i="109"/>
  <c r="V1515" i="109"/>
  <c r="O1217" i="112"/>
  <c r="Q3458" i="109"/>
  <c r="T208" i="109"/>
  <c r="T3804" i="109"/>
  <c r="T195" i="109"/>
  <c r="S13" i="110"/>
  <c r="Y3923" i="109"/>
  <c r="S1196" i="109"/>
  <c r="V2606" i="109"/>
  <c r="O3290" i="109"/>
  <c r="R246" i="109"/>
  <c r="Z2514" i="109"/>
  <c r="P1278" i="109"/>
  <c r="U379" i="109"/>
  <c r="P2665" i="112"/>
  <c r="V4180" i="109"/>
  <c r="O2778" i="109"/>
  <c r="T4115" i="109"/>
  <c r="S1290" i="109"/>
  <c r="S3813" i="109"/>
  <c r="S3211" i="109"/>
  <c r="T1736" i="109"/>
  <c r="X1511" i="109"/>
  <c r="T739" i="109"/>
  <c r="V1274" i="109"/>
  <c r="S3182" i="109"/>
  <c r="S2429" i="109"/>
  <c r="O2760" i="109"/>
  <c r="Q1216" i="112"/>
  <c r="Q1200" i="112"/>
  <c r="N1782" i="112"/>
  <c r="U2992" i="109"/>
  <c r="S581" i="109"/>
  <c r="Q3497" i="109"/>
  <c r="W1727" i="109"/>
  <c r="R1591" i="109"/>
  <c r="O1320" i="109"/>
  <c r="W1551" i="109"/>
  <c r="Y543" i="109"/>
  <c r="N417" i="109"/>
  <c r="Q776" i="112"/>
  <c r="N3073" i="109"/>
  <c r="X3555" i="109"/>
  <c r="V1536" i="109"/>
  <c r="P1018" i="109"/>
  <c r="U1156" i="109"/>
  <c r="N2984" i="109"/>
  <c r="Z2526" i="109"/>
  <c r="P1585" i="109"/>
  <c r="N2928" i="109"/>
  <c r="O4224" i="109"/>
  <c r="Q563" i="109"/>
  <c r="P3028" i="109"/>
  <c r="P2934" i="109"/>
  <c r="T2048" i="109"/>
  <c r="W2331" i="109"/>
  <c r="Z2899" i="109"/>
  <c r="R12" i="110"/>
  <c r="X2825" i="109"/>
  <c r="W3031" i="109"/>
  <c r="O238" i="109"/>
  <c r="S2338" i="109"/>
  <c r="T1630" i="109"/>
  <c r="S1868" i="109"/>
  <c r="P3185" i="109"/>
  <c r="Z730" i="109"/>
  <c r="R2433" i="109"/>
  <c r="P754" i="112"/>
  <c r="T2355" i="109"/>
  <c r="W4206" i="109"/>
  <c r="N863" i="112"/>
  <c r="X4180" i="109"/>
  <c r="S2205" i="109"/>
  <c r="O940" i="109"/>
  <c r="U2610" i="109"/>
  <c r="S3318" i="109"/>
  <c r="O1842" i="109"/>
  <c r="O3743" i="109"/>
  <c r="O1851" i="112"/>
  <c r="N2671" i="112"/>
  <c r="Y780" i="109"/>
  <c r="W638" i="109"/>
  <c r="W2845" i="109"/>
  <c r="Q1269" i="109"/>
  <c r="U4024" i="109"/>
  <c r="V1892" i="109"/>
  <c r="Q2" i="110"/>
  <c r="S3289" i="109"/>
  <c r="M121" i="110"/>
  <c r="N779" i="109"/>
  <c r="V3047" i="109"/>
  <c r="O2931" i="109"/>
  <c r="Q316" i="112"/>
  <c r="U2957" i="109"/>
  <c r="S3808" i="109"/>
  <c r="P2041" i="109"/>
  <c r="P622" i="109"/>
  <c r="Q2433" i="109"/>
  <c r="Q4182" i="109"/>
  <c r="O536" i="109"/>
  <c r="X293" i="109"/>
  <c r="U3840" i="109"/>
  <c r="W610" i="109"/>
  <c r="X2287" i="109"/>
  <c r="R3755" i="109"/>
  <c r="Y2802" i="109"/>
  <c r="X104" i="109"/>
  <c r="W3700" i="109"/>
  <c r="N1787" i="112"/>
  <c r="V2345" i="109"/>
  <c r="O3897" i="109"/>
  <c r="Z1460" i="109"/>
  <c r="W3768" i="109"/>
  <c r="S3708" i="109"/>
  <c r="Q2700" i="112"/>
  <c r="P2458" i="112"/>
  <c r="T406" i="109"/>
  <c r="U3056" i="109"/>
  <c r="W4265" i="109"/>
  <c r="J22" i="113"/>
  <c r="X1902" i="109"/>
  <c r="U495" i="109"/>
  <c r="X2116" i="109"/>
  <c r="S2373" i="109"/>
  <c r="O1581" i="109"/>
  <c r="T3344" i="109"/>
  <c r="Q565" i="109"/>
  <c r="V4169" i="109"/>
  <c r="P1897" i="109"/>
  <c r="Y3532" i="109"/>
  <c r="O3490" i="109"/>
  <c r="X889" i="109"/>
  <c r="W1851" i="109"/>
  <c r="S1975" i="109"/>
  <c r="X3070" i="109"/>
  <c r="Q3851" i="109"/>
  <c r="Q959" i="109"/>
  <c r="R2026" i="112"/>
  <c r="O3306" i="109"/>
  <c r="R2471" i="109"/>
  <c r="N2360" i="109"/>
  <c r="Q36" i="109"/>
  <c r="M92" i="110"/>
  <c r="P2543" i="112"/>
  <c r="T2231" i="109"/>
  <c r="Q4287" i="109"/>
  <c r="O377" i="109"/>
  <c r="V1527" i="109"/>
  <c r="P196" i="109"/>
  <c r="W2006" i="109"/>
  <c r="P3891" i="109"/>
  <c r="U2622" i="109"/>
  <c r="U3835" i="109"/>
  <c r="V3801" i="109"/>
  <c r="X3482" i="109"/>
  <c r="U3079" i="109"/>
  <c r="N2822" i="109"/>
  <c r="X571" i="109"/>
  <c r="U1482" i="109"/>
  <c r="Z2525" i="109"/>
  <c r="Z2919" i="109"/>
  <c r="S3937" i="109"/>
  <c r="N3849" i="109"/>
  <c r="V771" i="109"/>
  <c r="Q1645" i="112"/>
  <c r="W3758" i="109"/>
  <c r="Q1570" i="109"/>
  <c r="R2711" i="109"/>
  <c r="P702" i="112"/>
  <c r="R2758" i="109"/>
  <c r="W1920" i="109"/>
  <c r="Q37" i="110"/>
  <c r="W2932" i="109"/>
  <c r="N721" i="112"/>
  <c r="T1383" i="109"/>
  <c r="W131" i="109"/>
  <c r="P2562" i="109"/>
  <c r="T2700" i="109"/>
  <c r="P2228" i="109"/>
  <c r="Y861" i="109"/>
  <c r="W1673" i="109"/>
  <c r="R3114" i="109"/>
  <c r="U2821" i="109"/>
  <c r="N3529" i="109"/>
  <c r="P48" i="109"/>
  <c r="S965" i="109"/>
  <c r="T168" i="110"/>
  <c r="O3502" i="109"/>
  <c r="Q2446" i="112"/>
  <c r="Z1394" i="109"/>
  <c r="Y1980" i="109"/>
  <c r="U1150" i="109"/>
  <c r="Y1257" i="109"/>
  <c r="Q1580" i="109"/>
  <c r="T2991" i="109"/>
  <c r="N3526" i="109"/>
  <c r="V4154" i="109"/>
  <c r="S818" i="109"/>
  <c r="P2476" i="112"/>
  <c r="V914" i="109"/>
  <c r="N178" i="112"/>
  <c r="V3330" i="109"/>
  <c r="O496" i="109"/>
  <c r="R1291" i="109"/>
  <c r="Y3661" i="109"/>
  <c r="Q108" i="112"/>
  <c r="R3703" i="109"/>
  <c r="Y3356" i="109"/>
  <c r="V4168" i="109"/>
  <c r="N1326" i="109"/>
  <c r="T1954" i="109"/>
  <c r="O130" i="112"/>
  <c r="T1217" i="109"/>
  <c r="U3400" i="109"/>
  <c r="X734" i="109"/>
  <c r="Y374" i="109"/>
  <c r="Q3780" i="109"/>
  <c r="U218" i="109"/>
  <c r="W1930" i="109"/>
  <c r="O508" i="109"/>
  <c r="S3901" i="109"/>
  <c r="X3159" i="109"/>
  <c r="W1502" i="109"/>
  <c r="Y2635" i="109"/>
  <c r="T2002" i="109"/>
  <c r="T4126" i="109"/>
  <c r="Q463" i="112"/>
  <c r="V2682" i="109"/>
  <c r="O2802" i="109"/>
  <c r="U2388" i="109"/>
  <c r="V2579" i="109"/>
  <c r="X2676" i="109"/>
  <c r="U1264" i="109"/>
  <c r="U901" i="109"/>
  <c r="U912" i="109"/>
  <c r="Q1513" i="112"/>
  <c r="P634" i="112"/>
  <c r="W3163" i="109"/>
  <c r="V196" i="109"/>
  <c r="Y1268" i="109"/>
  <c r="V782" i="109"/>
  <c r="R1210" i="109"/>
  <c r="W949" i="109"/>
  <c r="Y1558" i="109"/>
  <c r="W3151" i="109"/>
  <c r="T2807" i="109"/>
  <c r="W2694" i="109"/>
  <c r="N838" i="109"/>
  <c r="V3755" i="109"/>
  <c r="N3111" i="109"/>
  <c r="V2976" i="109"/>
  <c r="Z2857" i="109"/>
  <c r="Q1647" i="112"/>
  <c r="V814" i="109"/>
  <c r="Y943" i="109"/>
  <c r="X4290" i="109"/>
  <c r="Q419" i="109"/>
  <c r="Q380" i="112"/>
  <c r="N1102" i="112"/>
  <c r="X3551" i="109"/>
  <c r="T3293" i="109"/>
  <c r="Y646" i="109"/>
  <c r="T390" i="109"/>
  <c r="Q4219" i="109"/>
  <c r="O3653" i="109"/>
  <c r="W4075" i="109"/>
  <c r="T3458" i="109"/>
  <c r="R483" i="109"/>
  <c r="S4062" i="109"/>
  <c r="O517" i="112"/>
  <c r="Y137" i="109"/>
  <c r="N1493" i="112"/>
  <c r="O2447" i="112"/>
  <c r="X3203" i="109"/>
  <c r="N960" i="112"/>
  <c r="U903" i="109"/>
  <c r="Q1846" i="112"/>
  <c r="X421" i="109"/>
  <c r="O4159" i="109"/>
  <c r="P4246" i="109"/>
  <c r="Z1057" i="109"/>
  <c r="X1840" i="109"/>
  <c r="R1562" i="109"/>
  <c r="W540" i="109"/>
  <c r="O1883" i="112"/>
  <c r="N1542" i="112"/>
  <c r="P756" i="112"/>
  <c r="U1944" i="109"/>
  <c r="N1623" i="109"/>
  <c r="Q967" i="109"/>
  <c r="Y3365" i="109"/>
  <c r="Y9" i="109"/>
  <c r="N1081" i="112"/>
  <c r="Q2433" i="112"/>
  <c r="U4224" i="109"/>
  <c r="R4187" i="109"/>
  <c r="N4056" i="109"/>
  <c r="U449" i="109"/>
  <c r="Y4018" i="109"/>
  <c r="N3447" i="109"/>
  <c r="X526" i="109"/>
  <c r="Q1856" i="109"/>
  <c r="Q2392" i="109"/>
  <c r="S1494" i="109"/>
  <c r="X4043" i="109"/>
  <c r="S3934" i="109"/>
  <c r="O957" i="109"/>
  <c r="V3498" i="109"/>
  <c r="T4169" i="109"/>
  <c r="X1190" i="109"/>
  <c r="N3908" i="109"/>
  <c r="W4304" i="109"/>
  <c r="U1592" i="109"/>
  <c r="X645" i="109"/>
  <c r="R1907" i="109"/>
  <c r="O2009" i="109"/>
  <c r="N653" i="109"/>
  <c r="Q1519" i="109"/>
  <c r="W759" i="109"/>
  <c r="R2699" i="109"/>
  <c r="N1500" i="109"/>
  <c r="U1550" i="109"/>
  <c r="P1923" i="109"/>
  <c r="P4212" i="109"/>
  <c r="Q1560" i="112"/>
  <c r="Q1637" i="109"/>
  <c r="X3386" i="109"/>
  <c r="Q3860" i="109"/>
  <c r="N1845" i="109"/>
  <c r="Y3288" i="109"/>
  <c r="X835" i="109"/>
  <c r="T950" i="109"/>
  <c r="O889" i="109"/>
  <c r="S2237" i="109"/>
  <c r="J12" i="113"/>
  <c r="U2964" i="109"/>
  <c r="O3438" i="109"/>
  <c r="S1836" i="109"/>
  <c r="U186" i="109"/>
  <c r="W3843" i="109"/>
  <c r="W2039" i="109"/>
  <c r="K24" i="113"/>
  <c r="N1000" i="109"/>
  <c r="N80" i="110"/>
  <c r="X436" i="109"/>
  <c r="S964" i="109"/>
  <c r="P2001" i="109"/>
  <c r="R1726" i="109"/>
  <c r="W4258" i="109"/>
  <c r="R3912" i="109"/>
  <c r="X4176" i="109"/>
  <c r="S4040" i="109"/>
  <c r="P1512" i="112"/>
  <c r="Y628" i="109"/>
  <c r="N292" i="112"/>
  <c r="Q3908" i="109"/>
  <c r="N985" i="112"/>
  <c r="P2241" i="112"/>
  <c r="P2710" i="109"/>
  <c r="T959" i="109"/>
  <c r="Y745" i="109"/>
  <c r="N614" i="112"/>
  <c r="T4275" i="109"/>
  <c r="K165" i="110"/>
  <c r="Q3825" i="109"/>
  <c r="V3116" i="109"/>
  <c r="Q176" i="109"/>
  <c r="N148" i="112"/>
  <c r="N3842" i="109"/>
  <c r="S142" i="110"/>
  <c r="W886" i="109"/>
  <c r="O2339" i="112"/>
  <c r="U2060" i="109"/>
  <c r="U781" i="109"/>
  <c r="S3477" i="109"/>
  <c r="P2712" i="109"/>
  <c r="W4134" i="109"/>
  <c r="U1916" i="109"/>
  <c r="X1683" i="109"/>
  <c r="O170" i="112"/>
  <c r="N4162" i="109"/>
  <c r="W2440" i="109"/>
  <c r="X3121" i="109"/>
  <c r="N522" i="112"/>
  <c r="Z2500" i="109"/>
  <c r="W1560" i="109"/>
  <c r="W744" i="109"/>
  <c r="Q542" i="112"/>
  <c r="Q471" i="112"/>
  <c r="S4191" i="109"/>
  <c r="L62" i="110"/>
  <c r="V2413" i="109"/>
  <c r="Y3484" i="109"/>
  <c r="S2617" i="109"/>
  <c r="O1630" i="109"/>
  <c r="T80" i="110"/>
  <c r="Q277" i="112"/>
  <c r="N1375" i="109"/>
  <c r="X3047" i="109"/>
  <c r="U3207" i="109"/>
  <c r="N3303" i="109"/>
  <c r="M10" i="110"/>
  <c r="Y1516" i="109"/>
  <c r="W788" i="109"/>
  <c r="U3834" i="109"/>
  <c r="O506" i="112"/>
  <c r="R2473" i="109"/>
  <c r="N2701" i="112"/>
  <c r="N2777" i="109"/>
  <c r="T139" i="109"/>
  <c r="Y2809" i="109"/>
  <c r="W93" i="109"/>
  <c r="U3663" i="109"/>
  <c r="O4274" i="109"/>
  <c r="O2666" i="112"/>
  <c r="Y1856" i="109"/>
  <c r="T2218" i="109"/>
  <c r="Q385" i="109"/>
  <c r="N3150" i="109"/>
  <c r="Q189" i="109"/>
  <c r="P593" i="109"/>
  <c r="X3521" i="109"/>
  <c r="W2949" i="109"/>
  <c r="N3067" i="109"/>
  <c r="Q3170" i="109"/>
  <c r="P1966" i="112"/>
  <c r="Q4023" i="109"/>
  <c r="N3294" i="109"/>
  <c r="P29" i="110"/>
  <c r="V2640" i="109"/>
  <c r="U4067" i="109"/>
  <c r="T4215" i="109"/>
  <c r="N4159" i="109"/>
  <c r="U170" i="110"/>
  <c r="P1999" i="109"/>
  <c r="O3801" i="109"/>
  <c r="X1703" i="109"/>
  <c r="N89" i="110"/>
  <c r="O2334" i="109"/>
  <c r="X3867" i="109"/>
  <c r="N2818" i="109"/>
  <c r="O2667" i="109"/>
  <c r="U4106" i="109"/>
  <c r="U1663" i="109"/>
  <c r="U4223" i="109"/>
  <c r="V219" i="109"/>
  <c r="O2616" i="109"/>
  <c r="Q2577" i="109"/>
  <c r="N1664" i="109"/>
  <c r="N3548" i="109"/>
  <c r="K135" i="110"/>
  <c r="Q3498" i="109"/>
  <c r="N2325" i="109"/>
  <c r="R3905" i="109"/>
  <c r="Z2886" i="109"/>
  <c r="Q106" i="112"/>
  <c r="O3297" i="109"/>
  <c r="O1479" i="112"/>
  <c r="O1126" i="109"/>
  <c r="Y925" i="109"/>
  <c r="U102" i="110"/>
  <c r="X3166" i="109"/>
  <c r="N4" i="112"/>
  <c r="S3749" i="109"/>
  <c r="V2309" i="109"/>
  <c r="P8" i="109"/>
  <c r="T2658" i="109"/>
  <c r="Q4250" i="109"/>
  <c r="R453" i="109"/>
  <c r="R1289" i="109"/>
  <c r="R3766" i="109"/>
  <c r="T4224" i="109"/>
  <c r="N981" i="112"/>
  <c r="S2098" i="109"/>
  <c r="U941" i="109"/>
  <c r="S35" i="109"/>
  <c r="Z299" i="109"/>
  <c r="X4192" i="109"/>
  <c r="S3762" i="109"/>
  <c r="Q2661" i="109"/>
  <c r="P386" i="112"/>
  <c r="O3115" i="109"/>
  <c r="U66" i="110"/>
  <c r="U2652" i="109"/>
  <c r="Y513" i="109"/>
  <c r="Q1022" i="112"/>
  <c r="N395" i="112"/>
  <c r="P2678" i="109"/>
  <c r="N4215" i="109"/>
  <c r="W2026" i="109"/>
  <c r="X3791" i="109"/>
  <c r="O2463" i="109"/>
  <c r="P2381" i="112"/>
  <c r="O2808" i="109"/>
  <c r="Y2737" i="109"/>
  <c r="V1105" i="109"/>
  <c r="S2611" i="109"/>
  <c r="Y2762" i="109"/>
  <c r="U3180" i="109"/>
  <c r="N3881" i="109"/>
  <c r="W3053" i="109"/>
  <c r="Q1420" i="112"/>
  <c r="Y2341" i="109"/>
  <c r="Q245" i="112"/>
  <c r="N1089" i="112"/>
  <c r="V3197" i="109"/>
  <c r="U2466" i="109"/>
  <c r="Q2625" i="109"/>
  <c r="U17" i="109"/>
  <c r="U1686" i="109"/>
  <c r="U3932" i="109"/>
  <c r="T3828" i="109"/>
  <c r="P1221" i="112"/>
  <c r="S2719" i="109"/>
  <c r="V41" i="109"/>
  <c r="O378" i="112"/>
  <c r="N969" i="112"/>
  <c r="O1074" i="112"/>
  <c r="N2166" i="112"/>
  <c r="O1996" i="109"/>
  <c r="T4295" i="109"/>
  <c r="V3878" i="109"/>
  <c r="T3690" i="109"/>
  <c r="N3866" i="109"/>
  <c r="X4078" i="109"/>
  <c r="Q2183" i="112"/>
  <c r="N2369" i="109"/>
  <c r="S1895" i="109"/>
  <c r="X1638" i="109"/>
  <c r="O2576" i="109"/>
  <c r="V3391" i="109"/>
  <c r="V3048" i="109"/>
  <c r="V440" i="109"/>
  <c r="M28" i="110"/>
  <c r="N1576" i="109"/>
  <c r="T4209" i="109"/>
  <c r="L39" i="113"/>
  <c r="N1741" i="109"/>
  <c r="M135" i="110"/>
  <c r="O1753" i="109"/>
  <c r="W2930" i="109"/>
  <c r="W4236" i="109"/>
  <c r="X3814" i="109"/>
  <c r="N2669" i="112"/>
  <c r="P1868" i="112"/>
  <c r="V856" i="109"/>
  <c r="Q140" i="112"/>
  <c r="Q4187" i="109"/>
  <c r="S3450" i="109"/>
  <c r="T906" i="109"/>
  <c r="K45" i="110"/>
  <c r="N2715" i="112"/>
  <c r="S1139" i="109"/>
  <c r="Q1092" i="112"/>
  <c r="R4231" i="109"/>
  <c r="W2702" i="109"/>
  <c r="Z1084" i="109"/>
  <c r="N3841" i="109"/>
  <c r="X18" i="109"/>
  <c r="L92" i="110"/>
  <c r="V786" i="109"/>
  <c r="R1807" i="112"/>
  <c r="S1922" i="109"/>
  <c r="V16" i="109"/>
  <c r="T1982" i="109"/>
  <c r="V4232" i="109"/>
  <c r="V3295" i="109"/>
  <c r="N1252" i="109"/>
  <c r="V1938" i="109"/>
  <c r="Q606" i="109"/>
  <c r="T584" i="109"/>
  <c r="O1019" i="112"/>
  <c r="N2418" i="109"/>
  <c r="W2418" i="109"/>
  <c r="Y89" i="109"/>
  <c r="N4140" i="109"/>
  <c r="P1660" i="109"/>
  <c r="Q144" i="112"/>
  <c r="Q3842" i="109"/>
  <c r="N3203" i="109"/>
  <c r="O1039" i="112"/>
  <c r="U786" i="109"/>
  <c r="T2967" i="109"/>
  <c r="X3749" i="109"/>
  <c r="R60" i="109"/>
  <c r="Q4291" i="109"/>
  <c r="U2455" i="109"/>
  <c r="N1626" i="112"/>
  <c r="Y3838" i="109"/>
  <c r="V2969" i="109"/>
  <c r="V3332" i="109"/>
  <c r="W2684" i="109"/>
  <c r="N1384" i="109"/>
  <c r="U3858" i="109"/>
  <c r="S2985" i="109"/>
  <c r="T1673" i="109"/>
  <c r="P1016" i="109"/>
  <c r="Y1337" i="109"/>
  <c r="S2602" i="109"/>
  <c r="V99" i="109"/>
  <c r="Y268" i="109"/>
  <c r="S1288" i="109"/>
  <c r="M53" i="113"/>
  <c r="V2649" i="109"/>
  <c r="Q4207" i="109"/>
  <c r="S1485" i="109"/>
  <c r="X2945" i="109"/>
  <c r="R2313" i="109"/>
  <c r="Y4072" i="109"/>
  <c r="N4018" i="109"/>
  <c r="Y3784" i="109"/>
  <c r="N581" i="112"/>
  <c r="R1298" i="109"/>
  <c r="Y1618" i="109"/>
  <c r="N1198" i="109"/>
  <c r="S3402" i="109"/>
  <c r="R4158" i="109"/>
  <c r="O1562" i="112"/>
  <c r="N2449" i="109"/>
  <c r="T3568" i="109"/>
  <c r="U4130" i="109"/>
  <c r="V4251" i="109"/>
  <c r="W1666" i="109"/>
  <c r="L174" i="110"/>
  <c r="N154" i="112"/>
  <c r="U479" i="109"/>
  <c r="R2" i="110"/>
  <c r="R23" i="110"/>
  <c r="R3430" i="109"/>
  <c r="O1295" i="112"/>
  <c r="V3434" i="109"/>
  <c r="Q1654" i="109"/>
  <c r="S3106" i="109"/>
  <c r="Y2264" i="109"/>
  <c r="X3888" i="109"/>
  <c r="P489" i="109"/>
  <c r="X3559" i="109"/>
  <c r="Z665" i="109"/>
  <c r="R872" i="109"/>
  <c r="P2287" i="109"/>
  <c r="V3115" i="109"/>
  <c r="W3398" i="109"/>
  <c r="J45" i="110"/>
  <c r="X4268" i="109"/>
  <c r="O40" i="109"/>
  <c r="X644" i="109"/>
  <c r="Z3995" i="109"/>
  <c r="W177" i="109"/>
  <c r="U3448" i="109"/>
  <c r="U876" i="109"/>
  <c r="X3928" i="109"/>
  <c r="P2783" i="109"/>
  <c r="O816" i="112"/>
  <c r="Q457" i="109"/>
  <c r="V3366" i="109"/>
  <c r="U4190" i="109"/>
  <c r="R3933" i="109"/>
  <c r="W4071" i="109"/>
  <c r="O2311" i="112"/>
  <c r="S3654" i="109"/>
  <c r="P1582" i="109"/>
  <c r="U93" i="109"/>
  <c r="U1579" i="109"/>
  <c r="S1985" i="109"/>
  <c r="N169" i="112"/>
  <c r="Q82" i="112"/>
  <c r="R1822" i="112"/>
  <c r="Q1319" i="112"/>
  <c r="S122" i="109"/>
  <c r="W1687" i="109"/>
  <c r="Q2048" i="109"/>
  <c r="Z4350" i="109"/>
  <c r="O1902" i="112"/>
  <c r="N1918" i="109"/>
  <c r="P69" i="112"/>
  <c r="Z3620" i="109"/>
  <c r="Q1886" i="109"/>
  <c r="N633" i="109"/>
  <c r="W3545" i="109"/>
  <c r="Q3566" i="109"/>
  <c r="T3071" i="109"/>
  <c r="T3153" i="109"/>
  <c r="W1998" i="109"/>
  <c r="T4250" i="109"/>
  <c r="O3566" i="109"/>
  <c r="R537" i="109"/>
  <c r="M133" i="110"/>
  <c r="Q2805" i="109"/>
  <c r="T3658" i="109"/>
  <c r="Y3790" i="109"/>
  <c r="Q3187" i="109"/>
  <c r="T2364" i="109"/>
  <c r="Q2006" i="109"/>
  <c r="T2748" i="109"/>
  <c r="U2468" i="109"/>
  <c r="N2298" i="109"/>
  <c r="R3902" i="109"/>
  <c r="R1363" i="109"/>
  <c r="N1148" i="109"/>
  <c r="V1621" i="109"/>
  <c r="X3906" i="109"/>
  <c r="W199" i="109"/>
  <c r="S1632" i="109"/>
  <c r="Z2908" i="109"/>
  <c r="P1618" i="112"/>
  <c r="N2232" i="109"/>
  <c r="Q1910" i="112"/>
  <c r="U2109" i="109"/>
  <c r="U791" i="109"/>
  <c r="R3571" i="109"/>
  <c r="U796" i="109"/>
  <c r="P3102" i="109"/>
  <c r="P1546" i="112"/>
  <c r="P251" i="112"/>
  <c r="P1883" i="112"/>
  <c r="P3143" i="109"/>
  <c r="W3687" i="109"/>
  <c r="T2108" i="109"/>
  <c r="W920" i="109"/>
  <c r="S1002" i="109"/>
  <c r="V2272" i="109"/>
  <c r="P2686" i="112"/>
  <c r="O1199" i="109"/>
  <c r="Q2802" i="109"/>
  <c r="O644" i="112"/>
  <c r="P424" i="109"/>
  <c r="N2117" i="109"/>
  <c r="Y2476" i="109"/>
  <c r="V1381" i="109"/>
  <c r="W3414" i="109"/>
  <c r="O731" i="112"/>
  <c r="Q3127" i="109"/>
  <c r="Q919" i="109"/>
  <c r="P383" i="112"/>
  <c r="U372" i="109"/>
  <c r="Q4294" i="109"/>
  <c r="N990" i="112"/>
  <c r="X3819" i="109"/>
  <c r="U1124" i="109"/>
  <c r="T3854" i="109"/>
  <c r="O984" i="109"/>
  <c r="N1368" i="109"/>
  <c r="N2638" i="109"/>
  <c r="Y4089" i="109"/>
  <c r="N3300" i="109"/>
  <c r="P144" i="109"/>
  <c r="W2329" i="109"/>
  <c r="N1324" i="109"/>
  <c r="W3418" i="109"/>
  <c r="V2079" i="109"/>
  <c r="X3096" i="109"/>
  <c r="U1154" i="109"/>
  <c r="N2704" i="109"/>
  <c r="P2321" i="109"/>
  <c r="R3787" i="109"/>
  <c r="Q1675" i="109"/>
  <c r="S3506" i="109"/>
  <c r="Q1907" i="109"/>
  <c r="V598" i="109"/>
  <c r="R4296" i="109"/>
  <c r="N3167" i="109"/>
  <c r="X3676" i="109"/>
  <c r="U3389" i="109"/>
  <c r="T2107" i="109"/>
  <c r="N1453" i="112"/>
  <c r="Q105" i="109"/>
  <c r="T264" i="109"/>
  <c r="R1552" i="109"/>
  <c r="U542" i="109"/>
  <c r="T134" i="110"/>
  <c r="T3794" i="109"/>
  <c r="S2271" i="109"/>
  <c r="W734" i="109"/>
  <c r="S3359" i="109"/>
  <c r="O2263" i="109"/>
  <c r="Q792" i="112"/>
  <c r="P1180" i="109"/>
  <c r="R4071" i="109"/>
  <c r="N206" i="109"/>
  <c r="P2262" i="109"/>
  <c r="Q1076" i="112"/>
  <c r="T1519" i="109"/>
  <c r="N1896" i="109"/>
  <c r="R1243" i="109"/>
  <c r="O507" i="112"/>
  <c r="O2567" i="109"/>
  <c r="T3345" i="109"/>
  <c r="N1660" i="109"/>
  <c r="O2982" i="109"/>
  <c r="N118" i="109"/>
  <c r="X741" i="109"/>
  <c r="V3763" i="109"/>
  <c r="N138" i="110"/>
  <c r="Q2093" i="109"/>
  <c r="O1912" i="112"/>
  <c r="Y1298" i="109"/>
  <c r="Q2758" i="109"/>
  <c r="O565" i="109"/>
  <c r="O872" i="112"/>
  <c r="U2236" i="109"/>
  <c r="R2607" i="109"/>
  <c r="N1032" i="112"/>
  <c r="Q1414" i="112"/>
  <c r="W2357" i="109"/>
  <c r="O3353" i="109"/>
  <c r="S474" i="109"/>
  <c r="P384" i="109"/>
  <c r="V3061" i="109"/>
  <c r="N376" i="112"/>
  <c r="V3874" i="109"/>
  <c r="O605" i="112"/>
  <c r="X754" i="109"/>
  <c r="O758" i="109"/>
  <c r="Y3375" i="109"/>
  <c r="Y2826" i="109"/>
  <c r="O217" i="109"/>
  <c r="O1897" i="112"/>
  <c r="O1274" i="112"/>
  <c r="R2284" i="109"/>
  <c r="Q2954" i="109"/>
  <c r="Y1651" i="109"/>
  <c r="Z725" i="109"/>
  <c r="O1223" i="109"/>
  <c r="Q1727" i="112"/>
  <c r="P2033" i="109"/>
  <c r="U3160" i="109"/>
  <c r="P371" i="109"/>
  <c r="Y3183" i="109"/>
  <c r="Q4100" i="109"/>
  <c r="Q549" i="112"/>
  <c r="W2813" i="109"/>
  <c r="X2988" i="109"/>
  <c r="P1284" i="109"/>
  <c r="O1787" i="112"/>
  <c r="N1751" i="109"/>
  <c r="Y772" i="109"/>
  <c r="Q980" i="112"/>
  <c r="U2386" i="109"/>
  <c r="N650" i="109"/>
  <c r="V4190" i="109"/>
  <c r="R1708" i="109"/>
  <c r="O7" i="112"/>
  <c r="N1845" i="112"/>
  <c r="N2034" i="109"/>
  <c r="V1942" i="109"/>
  <c r="X2304" i="109"/>
  <c r="X2399" i="109"/>
  <c r="P1632" i="109"/>
  <c r="N869" i="112"/>
  <c r="Q249" i="109"/>
  <c r="W3881" i="109"/>
  <c r="N1985" i="109"/>
  <c r="R2263" i="109"/>
  <c r="V274" i="109"/>
  <c r="Y253" i="109"/>
  <c r="O3005" i="109"/>
  <c r="N2228" i="109"/>
  <c r="V2374" i="109"/>
  <c r="Y1308" i="109"/>
  <c r="N549" i="109"/>
  <c r="O640" i="109"/>
  <c r="R1555" i="109"/>
  <c r="S489" i="109"/>
  <c r="O894" i="109"/>
  <c r="S2802" i="109"/>
  <c r="Q2041" i="109"/>
  <c r="U1950" i="109"/>
  <c r="R2562" i="109"/>
  <c r="V3936" i="109"/>
  <c r="P2687" i="109"/>
  <c r="W3573" i="109"/>
  <c r="S2251" i="109"/>
  <c r="R220" i="112"/>
  <c r="P3903" i="109"/>
  <c r="R1725" i="109"/>
  <c r="R896" i="112"/>
  <c r="T2077" i="109"/>
  <c r="W250" i="109"/>
  <c r="V1519" i="109"/>
  <c r="W3337" i="109"/>
  <c r="U3550" i="109"/>
  <c r="R1604" i="109"/>
  <c r="P1972" i="109"/>
  <c r="N1463" i="112"/>
  <c r="N2050" i="109"/>
  <c r="Q64" i="112"/>
  <c r="Q1418" i="112"/>
  <c r="Y873" i="109"/>
  <c r="X1310" i="109"/>
  <c r="O1421" i="112"/>
  <c r="U2942" i="109"/>
  <c r="R622" i="109"/>
  <c r="Q2073" i="109"/>
  <c r="N428" i="109"/>
  <c r="Y490" i="109"/>
  <c r="P6" i="112"/>
  <c r="R1710" i="109"/>
  <c r="O1999" i="109"/>
  <c r="P4251" i="109"/>
  <c r="N3461" i="109"/>
  <c r="N890" i="109"/>
  <c r="N3105" i="109"/>
  <c r="W3384" i="109"/>
  <c r="P3897" i="109"/>
  <c r="P284" i="112"/>
  <c r="U3353" i="109"/>
  <c r="P1452" i="112"/>
  <c r="X1926" i="109"/>
  <c r="N248" i="109"/>
  <c r="N4057" i="109"/>
  <c r="S745" i="109"/>
  <c r="N2095" i="109"/>
  <c r="V470" i="109"/>
  <c r="W2242" i="109"/>
  <c r="N1458" i="112"/>
  <c r="T3205" i="109"/>
  <c r="N815" i="112"/>
  <c r="Y3208" i="109"/>
  <c r="O174" i="112"/>
  <c r="K13" i="110"/>
  <c r="P80" i="112"/>
  <c r="U1097" i="109"/>
  <c r="P27" i="109"/>
  <c r="Y1879" i="109"/>
  <c r="Y792" i="109"/>
  <c r="R1472" i="109"/>
  <c r="S2346" i="109"/>
  <c r="S1910" i="109"/>
  <c r="W807" i="109"/>
  <c r="U2445" i="109"/>
  <c r="P2016" i="112"/>
  <c r="S3306" i="109"/>
  <c r="P4298" i="109"/>
  <c r="N27" i="110"/>
  <c r="Y79" i="109"/>
  <c r="N1627" i="109"/>
  <c r="X3563" i="109"/>
  <c r="P256" i="112"/>
  <c r="Y4259" i="109"/>
  <c r="P1027" i="112"/>
  <c r="O3099" i="109"/>
  <c r="R2" i="109"/>
  <c r="W3061" i="109"/>
  <c r="U2784" i="109"/>
  <c r="W3065" i="109"/>
  <c r="O1914" i="112"/>
  <c r="N518" i="112"/>
  <c r="O3512" i="109"/>
  <c r="W2583" i="109"/>
  <c r="R2307" i="109"/>
  <c r="O3920" i="109"/>
  <c r="Q2200" i="109"/>
  <c r="R2250" i="109"/>
  <c r="V636" i="109"/>
  <c r="L25" i="113"/>
  <c r="Y2062" i="109"/>
  <c r="N4146" i="109"/>
  <c r="U3900" i="109"/>
  <c r="N1391" i="112"/>
  <c r="P1151" i="109"/>
  <c r="O553" i="112"/>
  <c r="Q1163" i="109"/>
  <c r="U2976" i="109"/>
  <c r="Q2955" i="109"/>
  <c r="Q894" i="109"/>
  <c r="S2955" i="109"/>
  <c r="P1295" i="112"/>
  <c r="X2477" i="109"/>
  <c r="T174" i="109"/>
  <c r="W384" i="109"/>
  <c r="P27" i="112"/>
  <c r="S3697" i="109"/>
  <c r="N3498" i="109"/>
  <c r="Q2542" i="112"/>
  <c r="R3212" i="109"/>
  <c r="O1338" i="109"/>
  <c r="Q390" i="112"/>
  <c r="Q1887" i="112"/>
  <c r="O1436" i="112"/>
  <c r="V3172" i="109"/>
  <c r="R1715" i="109"/>
  <c r="P1638" i="109"/>
  <c r="Q3003" i="109"/>
  <c r="V1617" i="109"/>
  <c r="P1533" i="112"/>
  <c r="Y2227" i="109"/>
  <c r="P2258" i="109"/>
  <c r="S3324" i="109"/>
  <c r="P131" i="112"/>
  <c r="Q3312" i="109"/>
  <c r="V3908" i="109"/>
  <c r="P127" i="109"/>
  <c r="O2616" i="112"/>
  <c r="O2255" i="112"/>
  <c r="O2019" i="112"/>
  <c r="Z2891" i="109"/>
  <c r="R3300" i="109"/>
  <c r="X2802" i="109"/>
  <c r="Q400" i="112"/>
  <c r="P195" i="109"/>
  <c r="V4138" i="109"/>
  <c r="X2786" i="109"/>
  <c r="U4219" i="109"/>
  <c r="Y3855" i="109"/>
  <c r="O1103" i="109"/>
  <c r="N2712" i="112"/>
  <c r="O388" i="112"/>
  <c r="P658" i="109"/>
  <c r="O1278" i="109"/>
  <c r="N910" i="109"/>
  <c r="N2784" i="109"/>
  <c r="U1322" i="109"/>
  <c r="X558" i="109"/>
  <c r="S2202" i="109"/>
  <c r="V1164" i="109"/>
  <c r="N1853" i="112"/>
  <c r="U1978" i="109"/>
  <c r="X245" i="109"/>
  <c r="O3555" i="109"/>
  <c r="W1233" i="109"/>
  <c r="S1292" i="109"/>
  <c r="S4293" i="109"/>
  <c r="S4199" i="109"/>
  <c r="L88" i="110"/>
  <c r="R2391" i="109"/>
  <c r="N2603" i="109"/>
  <c r="Q2426" i="112"/>
  <c r="Y972" i="109"/>
  <c r="P722" i="112"/>
  <c r="Q62" i="109"/>
  <c r="J119" i="110"/>
  <c r="R1579" i="109"/>
  <c r="W1652" i="109"/>
  <c r="O4025" i="109"/>
  <c r="U131" i="109"/>
  <c r="W2299" i="109"/>
  <c r="Q1959" i="112"/>
  <c r="O533" i="109"/>
  <c r="U1164" i="109"/>
  <c r="Q2682" i="109"/>
  <c r="X261" i="109"/>
  <c r="P1700" i="112"/>
  <c r="P2729" i="109"/>
  <c r="N4104" i="109"/>
  <c r="V2109" i="109"/>
  <c r="S3892" i="109"/>
  <c r="S3301" i="109"/>
  <c r="O2141" i="112"/>
  <c r="Y3008" i="109"/>
  <c r="Z1064" i="109"/>
  <c r="P3300" i="109"/>
  <c r="V3769" i="109"/>
  <c r="P47" i="110"/>
  <c r="R4117" i="109"/>
  <c r="Q2426" i="109"/>
  <c r="X2092" i="109"/>
  <c r="S372" i="109"/>
  <c r="Q119" i="109"/>
  <c r="S3560" i="109"/>
  <c r="S470" i="109"/>
  <c r="V380" i="109"/>
  <c r="S2445" i="109"/>
  <c r="P2792" i="109"/>
  <c r="Q379" i="109"/>
  <c r="Q2082" i="112"/>
  <c r="O1848" i="112"/>
  <c r="R26" i="110"/>
  <c r="Y4083" i="109"/>
  <c r="T1659" i="109"/>
  <c r="Q2389" i="109"/>
  <c r="T1917" i="109"/>
  <c r="P745" i="112"/>
  <c r="O401" i="112"/>
  <c r="T2942" i="109"/>
  <c r="S1223" i="109"/>
  <c r="X2680" i="109"/>
  <c r="P1562" i="109"/>
  <c r="S880" i="109"/>
  <c r="T1929" i="109"/>
  <c r="T2061" i="109"/>
  <c r="N15" i="112"/>
  <c r="Q3686" i="109"/>
  <c r="V4282" i="109"/>
  <c r="V3380" i="109"/>
  <c r="W2645" i="109"/>
  <c r="Q2937" i="109"/>
  <c r="Q492" i="109"/>
  <c r="Q3028" i="109"/>
  <c r="S3305" i="109"/>
  <c r="Y3017" i="109"/>
  <c r="P167" i="112"/>
  <c r="Y1005" i="109"/>
  <c r="U2290" i="109"/>
  <c r="R4193" i="109"/>
  <c r="R3017" i="109"/>
  <c r="Q3716" i="109"/>
  <c r="U561" i="109"/>
  <c r="Y547" i="109"/>
  <c r="X3874" i="109"/>
  <c r="O2429" i="109"/>
  <c r="N3321" i="109"/>
  <c r="Q2634" i="109"/>
  <c r="W1238" i="109"/>
  <c r="M98" i="113"/>
  <c r="T1908" i="109"/>
  <c r="T1118" i="109"/>
  <c r="R2056" i="109"/>
  <c r="P528" i="109"/>
  <c r="R1494" i="109"/>
  <c r="W3005" i="109"/>
  <c r="R194" i="109"/>
  <c r="Q413" i="112"/>
  <c r="T3309" i="109"/>
  <c r="V3422" i="109"/>
  <c r="P1669" i="109"/>
  <c r="X1648" i="109"/>
  <c r="X1306" i="109"/>
  <c r="N352" i="112"/>
  <c r="R2662" i="109"/>
  <c r="P1204" i="112"/>
  <c r="O76" i="112"/>
  <c r="N2969" i="109"/>
  <c r="N492" i="109"/>
  <c r="Q720" i="112"/>
  <c r="S177" i="110"/>
  <c r="N2072" i="109"/>
  <c r="O1509" i="112"/>
  <c r="Q2437" i="112"/>
  <c r="T1162" i="109"/>
  <c r="O397" i="112"/>
  <c r="O4090" i="109"/>
  <c r="U863" i="109"/>
  <c r="O2559" i="112"/>
  <c r="Q2003" i="112"/>
  <c r="W2647" i="109"/>
  <c r="O3067" i="109"/>
  <c r="Q3837" i="109"/>
  <c r="Q1236" i="112"/>
  <c r="O2230" i="109"/>
  <c r="V1848" i="109"/>
  <c r="J46" i="110"/>
  <c r="V2998" i="109"/>
  <c r="P1197" i="109"/>
  <c r="O552" i="109"/>
  <c r="Y1859" i="109"/>
  <c r="Y2713" i="109"/>
  <c r="T2741" i="109"/>
  <c r="Q1226" i="109"/>
  <c r="S4082" i="109"/>
  <c r="W881" i="109"/>
  <c r="Q6" i="112"/>
  <c r="V64" i="109"/>
  <c r="T1903" i="109"/>
  <c r="Q13" i="109"/>
  <c r="V4269" i="109"/>
  <c r="O1989" i="109"/>
  <c r="Q3341" i="109"/>
  <c r="N1881" i="109"/>
  <c r="O1962" i="112"/>
  <c r="Q4051" i="109"/>
  <c r="P746" i="112"/>
  <c r="Q2720" i="109"/>
  <c r="Y2623" i="109"/>
  <c r="O527" i="109"/>
  <c r="Q1323" i="109"/>
  <c r="Q1979" i="109"/>
  <c r="R1751" i="109"/>
  <c r="V3467" i="109"/>
  <c r="N460" i="109"/>
  <c r="Q980" i="109"/>
  <c r="P374" i="112"/>
  <c r="Q2351" i="109"/>
  <c r="Y2714" i="109"/>
  <c r="O3687" i="109"/>
  <c r="Y4090" i="109"/>
  <c r="U3513" i="109"/>
  <c r="V3826" i="109"/>
  <c r="X651" i="109"/>
  <c r="R2201" i="109"/>
  <c r="X561" i="109"/>
  <c r="U4173" i="109"/>
  <c r="W4162" i="109"/>
  <c r="T2822" i="109"/>
  <c r="P1716" i="109"/>
  <c r="N1729" i="112"/>
  <c r="U2096" i="109"/>
  <c r="U49" i="110"/>
  <c r="S1708" i="109"/>
  <c r="X2270" i="109"/>
  <c r="N141" i="109"/>
  <c r="U575" i="109"/>
  <c r="X3501" i="109"/>
  <c r="P163" i="112"/>
  <c r="P288" i="109"/>
  <c r="Z3271" i="109"/>
  <c r="O407" i="112"/>
  <c r="T34" i="109"/>
  <c r="V2355" i="109"/>
  <c r="U1109" i="109"/>
  <c r="P1922" i="112"/>
  <c r="O2194" i="112"/>
  <c r="Y3864" i="109"/>
  <c r="Y2719" i="109"/>
  <c r="R4219" i="109"/>
  <c r="Z2120" i="109"/>
  <c r="P946" i="112"/>
  <c r="V2361" i="109"/>
  <c r="P1523" i="112"/>
  <c r="Q1257" i="112"/>
  <c r="V3839" i="109"/>
  <c r="N1195" i="112"/>
  <c r="Y2433" i="109"/>
  <c r="Q604" i="112"/>
  <c r="Q1859" i="112"/>
  <c r="P2348" i="112"/>
  <c r="Q2779" i="109"/>
  <c r="S464" i="109"/>
  <c r="V3768" i="109"/>
  <c r="T2478" i="109"/>
  <c r="O1172" i="112"/>
  <c r="T1637" i="109"/>
  <c r="Q133" i="112"/>
  <c r="O3386" i="109"/>
  <c r="W2814" i="109"/>
  <c r="X385" i="109"/>
  <c r="P3351" i="109"/>
  <c r="O1846" i="109"/>
  <c r="N3030" i="109"/>
  <c r="S2767" i="109"/>
  <c r="R4091" i="109"/>
  <c r="K28" i="110"/>
  <c r="W4088" i="109"/>
  <c r="Q3331" i="109"/>
  <c r="Q1908" i="112"/>
  <c r="O160" i="112"/>
  <c r="N1438" i="112"/>
  <c r="N549" i="112"/>
  <c r="N552" i="109"/>
  <c r="Y2587" i="109"/>
  <c r="R3716" i="109"/>
  <c r="Q120" i="109"/>
  <c r="N1433" i="112"/>
  <c r="P711" i="112"/>
  <c r="X4248" i="109"/>
  <c r="P1191" i="109"/>
  <c r="V2438" i="109"/>
  <c r="N2767" i="109"/>
  <c r="Q1925" i="112"/>
  <c r="Y4146" i="109"/>
  <c r="Y3655" i="109"/>
  <c r="P4258" i="109"/>
  <c r="P3058" i="109"/>
  <c r="Z1429" i="109"/>
  <c r="U2036" i="109"/>
  <c r="R946" i="109"/>
  <c r="O4306" i="109"/>
  <c r="Y3317" i="109"/>
  <c r="X2681" i="109"/>
  <c r="R794" i="109"/>
  <c r="N2614" i="112"/>
  <c r="S960" i="109"/>
  <c r="W3862" i="109"/>
  <c r="W3086" i="109"/>
  <c r="Q3033" i="109"/>
  <c r="N858" i="109"/>
  <c r="Q142" i="109"/>
  <c r="V994" i="109"/>
  <c r="Y4188" i="109"/>
  <c r="P1296" i="109"/>
  <c r="R854" i="109"/>
  <c r="W435" i="109"/>
  <c r="R456" i="112"/>
  <c r="P3447" i="109"/>
  <c r="V3784" i="109"/>
  <c r="P1623" i="112"/>
  <c r="N3054" i="109"/>
  <c r="X656" i="109"/>
  <c r="N1947" i="109"/>
  <c r="S387" i="109"/>
  <c r="Y533" i="109"/>
  <c r="S1225" i="109"/>
  <c r="K142" i="110"/>
  <c r="T4195" i="109"/>
  <c r="S261" i="109"/>
  <c r="S1373" i="109"/>
  <c r="P2690" i="112"/>
  <c r="X415" i="109"/>
  <c r="X4221" i="109"/>
  <c r="T621" i="109"/>
  <c r="S2458" i="109"/>
  <c r="W1222" i="109"/>
  <c r="V557" i="109"/>
  <c r="V4201" i="109"/>
  <c r="X2941" i="109"/>
  <c r="V4307" i="109"/>
  <c r="X803" i="109"/>
  <c r="T46" i="109"/>
  <c r="W2628" i="109"/>
  <c r="S4153" i="109"/>
  <c r="X969" i="109"/>
  <c r="P1504" i="109"/>
  <c r="Q3808" i="109"/>
  <c r="Q1262" i="109"/>
  <c r="R1253" i="109"/>
  <c r="Y494" i="109"/>
  <c r="Y1219" i="109"/>
  <c r="O992" i="112"/>
  <c r="P487" i="109"/>
  <c r="Q2757" i="109"/>
  <c r="Z3250" i="109"/>
  <c r="O2213" i="109"/>
  <c r="Y3410" i="109"/>
  <c r="S1608" i="109"/>
  <c r="R1337" i="109"/>
  <c r="O1001" i="109"/>
  <c r="S122" i="110"/>
  <c r="T3207" i="109"/>
  <c r="R1936" i="109"/>
  <c r="N2614" i="109"/>
  <c r="X40" i="109"/>
  <c r="T1125" i="109"/>
  <c r="S4239" i="109"/>
  <c r="X577" i="109"/>
  <c r="V422" i="109"/>
  <c r="Y949" i="109"/>
  <c r="U1152" i="109"/>
  <c r="P501" i="109"/>
  <c r="P93" i="110"/>
  <c r="P2969" i="109"/>
  <c r="Q1296" i="109"/>
  <c r="S4302" i="109"/>
  <c r="S2776" i="109"/>
  <c r="O2736" i="109"/>
  <c r="S791" i="109"/>
  <c r="R3792" i="109"/>
  <c r="R952" i="109"/>
  <c r="X2765" i="109"/>
  <c r="X1321" i="109"/>
  <c r="W2612" i="109"/>
  <c r="O412" i="112"/>
  <c r="T2342" i="109"/>
  <c r="P1224" i="109"/>
  <c r="V801" i="109"/>
  <c r="Y1948" i="109"/>
  <c r="W4116" i="109"/>
  <c r="U544" i="109"/>
  <c r="J9" i="110"/>
  <c r="S2840" i="109"/>
  <c r="Y1906" i="109"/>
  <c r="P87" i="112"/>
  <c r="R937" i="109"/>
  <c r="T1931" i="109"/>
  <c r="V657" i="109"/>
  <c r="P1917" i="109"/>
  <c r="W2660" i="109"/>
  <c r="N3437" i="109"/>
  <c r="Q487" i="112"/>
  <c r="Q2414" i="109"/>
  <c r="Q46" i="110"/>
  <c r="U2286" i="109"/>
  <c r="W2379" i="109"/>
  <c r="U2709" i="109"/>
  <c r="O2190" i="112"/>
  <c r="O1136" i="109"/>
  <c r="Q317" i="112"/>
  <c r="P1915" i="109"/>
  <c r="V4220" i="109"/>
  <c r="P4265" i="109"/>
  <c r="T3417" i="109"/>
  <c r="U3845" i="109"/>
  <c r="X2359" i="109"/>
  <c r="O2720" i="109"/>
  <c r="U98" i="109"/>
  <c r="P1190" i="109"/>
  <c r="W4161" i="109"/>
  <c r="N1276" i="112"/>
  <c r="V755" i="109"/>
  <c r="U1662" i="109"/>
  <c r="W1830" i="109"/>
  <c r="Y1229" i="109"/>
  <c r="Q1288" i="109"/>
  <c r="O2933" i="109"/>
  <c r="O2770" i="109"/>
  <c r="V105" i="109"/>
  <c r="N385" i="112"/>
  <c r="Q34" i="109"/>
  <c r="W2985" i="109"/>
  <c r="X476" i="109"/>
  <c r="U578" i="109"/>
  <c r="O1561" i="112"/>
  <c r="R423" i="109"/>
  <c r="Q2471" i="109"/>
  <c r="Z312" i="109"/>
  <c r="Q1184" i="112"/>
  <c r="Y3557" i="109"/>
  <c r="Q1924" i="112"/>
  <c r="W1634" i="109"/>
  <c r="N4076" i="109"/>
  <c r="Q4070" i="109"/>
  <c r="O996" i="112"/>
  <c r="T1319" i="109"/>
  <c r="R2930" i="109"/>
  <c r="U4304" i="109"/>
  <c r="U1256" i="109"/>
  <c r="N2466" i="109"/>
  <c r="V1837" i="109"/>
  <c r="O400" i="109"/>
  <c r="N576" i="112"/>
  <c r="S3193" i="109"/>
  <c r="X2828" i="109"/>
  <c r="O4102" i="109"/>
  <c r="R1379" i="112"/>
  <c r="T215" i="109"/>
  <c r="X3350" i="109"/>
  <c r="Q826" i="109"/>
  <c r="N3790" i="109"/>
  <c r="J172" i="110"/>
  <c r="V243" i="109"/>
  <c r="N87" i="112"/>
  <c r="Q3347" i="109"/>
  <c r="U77" i="109"/>
  <c r="O2779" i="109"/>
  <c r="R1722" i="109"/>
  <c r="R3658" i="109"/>
  <c r="N1062" i="112"/>
  <c r="V2675" i="109"/>
  <c r="X3668" i="109"/>
  <c r="N3652" i="109"/>
  <c r="N4171" i="109"/>
  <c r="Q1157" i="112"/>
  <c r="Y3914" i="109"/>
  <c r="U551" i="109"/>
  <c r="Y3339" i="109"/>
  <c r="P3334" i="109"/>
  <c r="O794" i="112"/>
  <c r="R158" i="109"/>
  <c r="T1370" i="109"/>
  <c r="R1356" i="112"/>
  <c r="Y4202" i="109"/>
  <c r="Y3660" i="109"/>
  <c r="W518" i="109"/>
  <c r="O1903" i="109"/>
  <c r="O734" i="112"/>
  <c r="O575" i="112"/>
  <c r="Q2689" i="112"/>
  <c r="U1907" i="109"/>
  <c r="R2405" i="109"/>
  <c r="O15" i="110"/>
  <c r="Y579" i="109"/>
  <c r="N4249" i="109"/>
  <c r="O1188" i="109"/>
  <c r="W2810" i="109"/>
  <c r="O1963" i="112"/>
  <c r="N1877" i="109"/>
  <c r="N3433" i="109"/>
  <c r="U1517" i="109"/>
  <c r="O1747" i="112"/>
  <c r="X3049" i="109"/>
  <c r="P3151" i="109"/>
  <c r="T2341" i="109"/>
  <c r="O983" i="109"/>
  <c r="N696" i="112"/>
  <c r="P1322" i="109"/>
  <c r="S1359" i="109"/>
  <c r="Y3547" i="109"/>
  <c r="N242" i="109"/>
  <c r="O3447" i="109"/>
  <c r="S3355" i="109"/>
  <c r="L138" i="113"/>
  <c r="P3763" i="109"/>
  <c r="Y2278" i="109"/>
  <c r="Q3168" i="109"/>
  <c r="W3412" i="109"/>
  <c r="O3824" i="109"/>
  <c r="P2607" i="109"/>
  <c r="Q4258" i="109"/>
  <c r="Q1255" i="109"/>
  <c r="N846" i="109"/>
  <c r="N1471" i="112"/>
  <c r="S2402" i="109"/>
  <c r="X2747" i="109"/>
  <c r="U1122" i="109"/>
  <c r="J88" i="110"/>
  <c r="U1121" i="109"/>
  <c r="W870" i="109"/>
  <c r="X48" i="109"/>
  <c r="P580" i="112"/>
  <c r="U174" i="109"/>
  <c r="Q1900" i="109"/>
  <c r="T29" i="109"/>
  <c r="R1147" i="109"/>
  <c r="S1971" i="109"/>
  <c r="J21" i="113"/>
  <c r="N2439" i="112"/>
  <c r="S948" i="109"/>
  <c r="Q821" i="109"/>
  <c r="V3864" i="109"/>
  <c r="V2605" i="109"/>
  <c r="Q1750" i="109"/>
  <c r="X837" i="109"/>
  <c r="Q4281" i="109"/>
  <c r="Y3925" i="109"/>
  <c r="N1869" i="109"/>
  <c r="Q1433" i="112"/>
  <c r="V2610" i="109"/>
  <c r="U421" i="109"/>
  <c r="W1591" i="109"/>
  <c r="Z1426" i="109"/>
  <c r="S4288" i="109"/>
  <c r="Q1991" i="109"/>
  <c r="S589" i="109"/>
  <c r="O135" i="112"/>
  <c r="Y2717" i="109"/>
  <c r="Y2465" i="109"/>
  <c r="S2836" i="109"/>
  <c r="N84" i="112"/>
  <c r="K112" i="110"/>
  <c r="T2219" i="109"/>
  <c r="T2205" i="109"/>
  <c r="Q3861" i="109"/>
  <c r="W3105" i="109"/>
  <c r="S179" i="109"/>
  <c r="R495" i="109"/>
  <c r="W953" i="109"/>
  <c r="N4196" i="109"/>
  <c r="T3361" i="109"/>
  <c r="V4171" i="109"/>
  <c r="P1199" i="112"/>
  <c r="Q619" i="112"/>
  <c r="K65" i="110"/>
  <c r="R1146" i="109"/>
  <c r="X2818" i="109"/>
  <c r="P577" i="109"/>
  <c r="X4202" i="109"/>
  <c r="X1892" i="109"/>
  <c r="R1668" i="109"/>
  <c r="N1388" i="109"/>
  <c r="S2785" i="109"/>
  <c r="T3415" i="109"/>
  <c r="R2240" i="109"/>
  <c r="N3106" i="109"/>
  <c r="S61" i="110"/>
  <c r="U2927" i="109"/>
  <c r="U1724" i="109"/>
  <c r="Q819" i="109"/>
  <c r="X1143" i="109"/>
  <c r="N914" i="109"/>
  <c r="W624" i="109"/>
  <c r="W3209" i="109"/>
  <c r="T2412" i="109"/>
  <c r="O1640" i="112"/>
  <c r="T2699" i="109"/>
  <c r="U1317" i="109"/>
  <c r="P2702" i="109"/>
  <c r="W3295" i="109"/>
  <c r="W1179" i="109"/>
  <c r="O2953" i="109"/>
  <c r="Q1317" i="112"/>
  <c r="Q1617" i="112"/>
  <c r="U1302" i="109"/>
  <c r="N3504" i="109"/>
  <c r="X1674" i="109"/>
  <c r="O160" i="109"/>
  <c r="P560" i="109"/>
  <c r="N2793" i="109"/>
  <c r="U375" i="109"/>
  <c r="O2215" i="109"/>
  <c r="P3665" i="109"/>
  <c r="Q275" i="109"/>
  <c r="V3780" i="109"/>
  <c r="T3696" i="109"/>
  <c r="Z1456" i="109"/>
  <c r="S104" i="109"/>
  <c r="X109" i="109"/>
  <c r="U2058" i="109"/>
  <c r="R4285" i="109"/>
  <c r="R3868" i="109"/>
  <c r="T2712" i="109"/>
  <c r="Y3500" i="109"/>
  <c r="O4062" i="109"/>
  <c r="R4265" i="109"/>
  <c r="Y1889" i="109"/>
  <c r="O558" i="109"/>
  <c r="T4280" i="109"/>
  <c r="W2469" i="109"/>
  <c r="N10" i="110"/>
  <c r="S428" i="109"/>
  <c r="R3307" i="109"/>
  <c r="O1324" i="109"/>
  <c r="W883" i="109"/>
  <c r="X1128" i="109"/>
  <c r="U2088" i="109"/>
  <c r="O130" i="110"/>
  <c r="T166" i="109"/>
  <c r="N3317" i="109"/>
  <c r="N984" i="112"/>
  <c r="V44" i="109"/>
  <c r="Q3526" i="109"/>
  <c r="P2683" i="109"/>
  <c r="P1252" i="109"/>
  <c r="Q627" i="112"/>
  <c r="O588" i="109"/>
  <c r="N1728" i="109"/>
  <c r="Q551" i="112"/>
  <c r="S942" i="109"/>
  <c r="X1935" i="109"/>
  <c r="N1014" i="109"/>
  <c r="O4283" i="109"/>
  <c r="N1850" i="109"/>
  <c r="T3480" i="109"/>
  <c r="V4278" i="109"/>
  <c r="U4280" i="109"/>
  <c r="Y1658" i="109"/>
  <c r="X3692" i="109"/>
  <c r="T3711" i="109"/>
  <c r="R98" i="110"/>
  <c r="T2263" i="109"/>
  <c r="P2081" i="109"/>
  <c r="P608" i="112"/>
  <c r="R2477" i="109"/>
  <c r="Y99" i="109"/>
  <c r="Q557" i="112"/>
  <c r="Q3103" i="109"/>
  <c r="R3462" i="109"/>
  <c r="V1677" i="109"/>
  <c r="P787" i="109"/>
  <c r="N1467" i="109"/>
  <c r="V79" i="109"/>
  <c r="S2306" i="109"/>
  <c r="V3016" i="109"/>
  <c r="V2313" i="109"/>
  <c r="P243" i="112"/>
  <c r="R746" i="109"/>
  <c r="O112" i="112"/>
  <c r="O2248" i="109"/>
  <c r="X3382" i="109"/>
  <c r="O2597" i="109"/>
  <c r="V2339" i="109"/>
  <c r="U2631" i="109"/>
  <c r="R2331" i="109"/>
  <c r="W2035" i="109"/>
  <c r="S1318" i="109"/>
  <c r="V2944" i="109"/>
  <c r="P242" i="112"/>
  <c r="P88" i="112"/>
  <c r="Y3905" i="109"/>
  <c r="S18" i="110"/>
  <c r="R92" i="109"/>
  <c r="Y2712" i="109"/>
  <c r="Q2057" i="109"/>
  <c r="N253" i="112"/>
  <c r="K37" i="110"/>
  <c r="O4058" i="109"/>
  <c r="T499" i="109"/>
  <c r="U3511" i="109"/>
  <c r="N3163" i="109"/>
  <c r="P601" i="109"/>
  <c r="O1613" i="109"/>
  <c r="O608" i="109"/>
  <c r="Q338" i="112"/>
  <c r="T2116" i="109"/>
  <c r="U4036" i="109"/>
  <c r="T3191" i="109"/>
  <c r="O255" i="109"/>
  <c r="N537" i="112"/>
  <c r="O2432" i="112"/>
  <c r="U917" i="109"/>
  <c r="N1665" i="112"/>
  <c r="T4182" i="109"/>
  <c r="O2137" i="112"/>
  <c r="Q1466" i="112"/>
  <c r="P4194" i="109"/>
  <c r="T160" i="109"/>
  <c r="T814" i="109"/>
  <c r="V3752" i="109"/>
  <c r="S3684" i="109"/>
  <c r="W836" i="109"/>
  <c r="Q262" i="112"/>
  <c r="T1933" i="109"/>
  <c r="N1382" i="112"/>
  <c r="N1166" i="109"/>
  <c r="V109" i="109"/>
  <c r="O1948" i="109"/>
  <c r="Q1002" i="109"/>
  <c r="N2015" i="112"/>
  <c r="W2775" i="109"/>
  <c r="Q3664" i="109"/>
  <c r="O1280" i="112"/>
  <c r="S3544" i="109"/>
  <c r="Q605" i="112"/>
  <c r="Q3520" i="109"/>
  <c r="P787" i="112"/>
  <c r="W3017" i="109"/>
  <c r="N848" i="112"/>
  <c r="N1269" i="109"/>
  <c r="X189" i="109"/>
  <c r="N1748" i="109"/>
  <c r="Z1805" i="109"/>
  <c r="V983" i="109"/>
  <c r="N3782" i="109"/>
  <c r="P32" i="110"/>
  <c r="K48" i="113"/>
  <c r="N781" i="112"/>
  <c r="Q283" i="109"/>
  <c r="Q4059" i="109"/>
  <c r="Q1280" i="112"/>
  <c r="P1313" i="109"/>
  <c r="Q862" i="112"/>
  <c r="P1624" i="112"/>
  <c r="P2736" i="109"/>
  <c r="O2471" i="112"/>
  <c r="P640" i="112"/>
  <c r="O602" i="112"/>
  <c r="O2970" i="109"/>
  <c r="P1297" i="112"/>
  <c r="V628" i="109"/>
  <c r="Q115" i="109"/>
  <c r="P2386" i="112"/>
  <c r="N1303" i="112"/>
  <c r="S3322" i="109"/>
  <c r="U1563" i="109"/>
  <c r="S3488" i="109"/>
  <c r="U120" i="110"/>
  <c r="Y1383" i="109"/>
  <c r="X3655" i="109"/>
  <c r="T791" i="109"/>
  <c r="R264" i="109"/>
  <c r="N2196" i="109"/>
  <c r="P415" i="112"/>
  <c r="V4097" i="109"/>
  <c r="S2803" i="109"/>
  <c r="Q1519" i="112"/>
  <c r="Z683" i="109"/>
  <c r="Q3534" i="109"/>
  <c r="U2795" i="109"/>
  <c r="Y2994" i="109"/>
  <c r="P865" i="112"/>
  <c r="W3351" i="109"/>
  <c r="U1570" i="109"/>
  <c r="W4190" i="109"/>
  <c r="N4031" i="109"/>
  <c r="S216" i="109"/>
  <c r="T2705" i="109"/>
  <c r="Q2432" i="109"/>
  <c r="Y3403" i="109"/>
  <c r="N45" i="110"/>
  <c r="U1346" i="109"/>
  <c r="V2299" i="109"/>
  <c r="T2619" i="109"/>
  <c r="Q2032" i="109"/>
  <c r="Q3098" i="109"/>
  <c r="U2307" i="109"/>
  <c r="T832" i="109"/>
  <c r="N1920" i="112"/>
  <c r="V818" i="109"/>
  <c r="N1010" i="112"/>
  <c r="W1143" i="109"/>
  <c r="O1915" i="109"/>
  <c r="P1694" i="109"/>
  <c r="U499" i="109"/>
  <c r="J51" i="110"/>
  <c r="N1941" i="109"/>
  <c r="R1287" i="109"/>
  <c r="T3715" i="109"/>
  <c r="P3652" i="109"/>
  <c r="V3140" i="109"/>
  <c r="N145" i="110"/>
  <c r="P1253" i="112"/>
  <c r="X2328" i="109"/>
  <c r="O1678" i="112"/>
  <c r="N1139" i="109"/>
  <c r="N1938" i="109"/>
  <c r="N153" i="112"/>
  <c r="P1139" i="109"/>
  <c r="N1051" i="112"/>
  <c r="X2323" i="109"/>
  <c r="Q2572" i="109"/>
  <c r="P454" i="109"/>
  <c r="X1630" i="109"/>
  <c r="S3291" i="109"/>
  <c r="O1272" i="109"/>
  <c r="T3502" i="109"/>
  <c r="N1537" i="112"/>
  <c r="R1967" i="109"/>
  <c r="R4106" i="109"/>
  <c r="Q1630" i="112"/>
  <c r="P2611" i="109"/>
  <c r="Q1973" i="109"/>
  <c r="O1392" i="112"/>
  <c r="T2824" i="109"/>
  <c r="Q718" i="112"/>
  <c r="X3058" i="109"/>
  <c r="Y1473" i="109"/>
  <c r="Y3198" i="109"/>
  <c r="W1745" i="109"/>
  <c r="N2664" i="109"/>
  <c r="O1698" i="109"/>
  <c r="W4227" i="109"/>
  <c r="X2325" i="109"/>
  <c r="Z3217" i="109"/>
  <c r="Q3438" i="109"/>
  <c r="S4147" i="109"/>
  <c r="R2678" i="109"/>
  <c r="R1727" i="109"/>
  <c r="R3448" i="109"/>
  <c r="W3144" i="109"/>
  <c r="X3112" i="109"/>
  <c r="V1100" i="109"/>
  <c r="T1651" i="109"/>
  <c r="W1623" i="109"/>
  <c r="V3825" i="109"/>
  <c r="W2056" i="109"/>
  <c r="N1115" i="109"/>
  <c r="X2346" i="109"/>
  <c r="N2058" i="109"/>
  <c r="Q1237" i="112"/>
  <c r="S475" i="109"/>
  <c r="Y4025" i="109"/>
  <c r="V2924" i="109"/>
  <c r="X2294" i="109"/>
  <c r="T4252" i="109"/>
  <c r="U2647" i="109"/>
  <c r="X1983" i="109"/>
  <c r="X2105" i="109"/>
  <c r="N1132" i="109"/>
  <c r="T2251" i="109"/>
  <c r="Q973" i="109"/>
  <c r="N1409" i="112"/>
  <c r="T632" i="109"/>
  <c r="R881" i="112"/>
  <c r="Y2946" i="109"/>
  <c r="S18" i="109"/>
  <c r="O3073" i="109"/>
  <c r="M30" i="110"/>
  <c r="V2989" i="109"/>
  <c r="Q1165" i="109"/>
  <c r="V1683" i="109"/>
  <c r="R865" i="109"/>
  <c r="R2089" i="109"/>
  <c r="W862" i="109"/>
  <c r="V3205" i="109"/>
  <c r="T3942" i="109"/>
  <c r="T898" i="109"/>
  <c r="R2836" i="109"/>
  <c r="P2444" i="112"/>
  <c r="Q2239" i="112"/>
  <c r="U3059" i="109"/>
  <c r="U2233" i="109"/>
  <c r="U1336" i="109"/>
  <c r="Y4206" i="109"/>
  <c r="S2272" i="109"/>
  <c r="P3396" i="109"/>
  <c r="Y2290" i="109"/>
  <c r="W939" i="109"/>
  <c r="Q1643" i="109"/>
  <c r="S1677" i="109"/>
  <c r="N200" i="109"/>
  <c r="Z4013" i="109"/>
  <c r="V3344" i="109"/>
  <c r="V3928" i="109"/>
  <c r="Q1743" i="112"/>
  <c r="T469" i="109"/>
  <c r="X289" i="109"/>
  <c r="U1158" i="109"/>
  <c r="U190" i="109"/>
  <c r="P4262" i="109"/>
  <c r="V3552" i="109"/>
  <c r="P1524" i="112"/>
  <c r="R1301" i="109"/>
  <c r="P242" i="109"/>
  <c r="P808" i="112"/>
  <c r="O2179" i="112"/>
  <c r="P1182" i="112"/>
  <c r="O2624" i="112"/>
  <c r="X4104" i="109"/>
  <c r="O939" i="109"/>
  <c r="W1354" i="109"/>
  <c r="N1778" i="112"/>
  <c r="W646" i="109"/>
  <c r="O2376" i="109"/>
  <c r="X768" i="109"/>
  <c r="R3014" i="109"/>
  <c r="U264" i="109"/>
  <c r="Q3762" i="109"/>
  <c r="W77" i="109"/>
  <c r="N4299" i="109"/>
  <c r="T1564" i="109"/>
  <c r="P788" i="112"/>
  <c r="S2961" i="109"/>
  <c r="T896" i="109"/>
  <c r="X145" i="109"/>
  <c r="T4277" i="109"/>
  <c r="O1661" i="112"/>
  <c r="O56" i="112"/>
  <c r="T1642" i="109"/>
  <c r="N987" i="109"/>
  <c r="X3366" i="109"/>
  <c r="T1844" i="109"/>
  <c r="R3828" i="109"/>
  <c r="Y3558" i="109"/>
  <c r="P1317" i="109"/>
  <c r="U34" i="110"/>
  <c r="S1316" i="109"/>
  <c r="Y749" i="109"/>
  <c r="P179" i="109"/>
  <c r="O1971" i="112"/>
  <c r="V3036" i="109"/>
  <c r="P2345" i="109"/>
  <c r="U141" i="110"/>
  <c r="V4158" i="109"/>
  <c r="O530" i="109"/>
  <c r="S110" i="110"/>
  <c r="S3132" i="109"/>
  <c r="W4300" i="109"/>
  <c r="W1952" i="109"/>
  <c r="R812" i="109"/>
  <c r="S1552" i="109"/>
  <c r="O964" i="112"/>
  <c r="T3006" i="109"/>
  <c r="R426" i="112"/>
  <c r="N1119" i="109"/>
  <c r="R3135" i="109"/>
  <c r="W2407" i="109"/>
  <c r="U2196" i="109"/>
  <c r="O1993" i="112"/>
  <c r="N2623" i="109"/>
  <c r="P184" i="109"/>
  <c r="Q2587" i="109"/>
  <c r="W2254" i="109"/>
  <c r="R57" i="109"/>
  <c r="S4230" i="109"/>
  <c r="U1873" i="109"/>
  <c r="W3472" i="109"/>
  <c r="W456" i="109"/>
  <c r="T3418" i="109"/>
  <c r="O1937" i="109"/>
  <c r="W2937" i="109"/>
  <c r="O2406" i="109"/>
  <c r="O1256" i="109"/>
  <c r="R218" i="112"/>
  <c r="O991" i="109"/>
  <c r="S938" i="109"/>
  <c r="V972" i="109"/>
  <c r="U2115" i="109"/>
  <c r="P1269" i="109"/>
  <c r="P4227" i="109"/>
  <c r="T1683" i="109"/>
  <c r="Q2713" i="109"/>
  <c r="U2479" i="109"/>
  <c r="Q378" i="109"/>
  <c r="O935" i="109"/>
  <c r="U2657" i="109"/>
  <c r="X2667" i="109"/>
  <c r="N3102" i="109"/>
  <c r="N464" i="109"/>
  <c r="V853" i="109"/>
  <c r="Y3797" i="109"/>
  <c r="O2197" i="109"/>
  <c r="S2997" i="109"/>
  <c r="T4029" i="109"/>
  <c r="N4204" i="109"/>
  <c r="X4282" i="109"/>
  <c r="T2289" i="109"/>
  <c r="O1515" i="109"/>
  <c r="P926" i="109"/>
  <c r="N1017" i="109"/>
  <c r="O716" i="112"/>
  <c r="P534" i="109"/>
  <c r="X588" i="109"/>
  <c r="Y534" i="109"/>
  <c r="N1525" i="112"/>
  <c r="R452" i="109"/>
  <c r="Q2763" i="109"/>
  <c r="Z1437" i="109"/>
  <c r="T4175" i="109"/>
  <c r="R4098" i="109"/>
  <c r="S597" i="109"/>
  <c r="X1602" i="109"/>
  <c r="P292" i="109"/>
  <c r="V1138" i="109"/>
  <c r="V1170" i="109"/>
  <c r="P551" i="109"/>
  <c r="N1601" i="109"/>
  <c r="P23" i="109"/>
  <c r="X3206" i="109"/>
  <c r="U4205" i="109"/>
  <c r="Y98" i="109"/>
  <c r="U3062" i="109"/>
  <c r="N42" i="110"/>
  <c r="W1256" i="109"/>
  <c r="N1177" i="109"/>
  <c r="Q1782" i="112"/>
  <c r="T2291" i="109"/>
  <c r="P1633" i="112"/>
  <c r="V118" i="109"/>
  <c r="Y3048" i="109"/>
  <c r="R1120" i="109"/>
  <c r="P1740" i="112"/>
  <c r="Y2948" i="109"/>
  <c r="U2822" i="109"/>
  <c r="V3906" i="109"/>
  <c r="O2626" i="109"/>
  <c r="U2323" i="109"/>
  <c r="S1864" i="109"/>
  <c r="W2943" i="109"/>
  <c r="R2623" i="109"/>
  <c r="R2037" i="109"/>
  <c r="P2004" i="109"/>
  <c r="Q1235" i="112"/>
  <c r="N391" i="109"/>
  <c r="W2479" i="109"/>
  <c r="T114" i="110"/>
  <c r="Y42" i="109"/>
  <c r="Y3362" i="109"/>
  <c r="N1171" i="112"/>
  <c r="Z4008" i="109"/>
  <c r="U2402" i="109"/>
  <c r="O1590" i="109"/>
  <c r="X3154" i="109"/>
  <c r="P552" i="109"/>
  <c r="R2226" i="109"/>
  <c r="Q2560" i="112"/>
  <c r="Y989" i="109"/>
  <c r="O746" i="109"/>
  <c r="T534" i="109"/>
  <c r="S3027" i="109"/>
  <c r="O1307" i="109"/>
  <c r="P2470" i="109"/>
  <c r="V2795" i="109"/>
  <c r="Q4054" i="109"/>
  <c r="S2370" i="109"/>
  <c r="R1514" i="109"/>
  <c r="Q2975" i="109"/>
  <c r="W584" i="109"/>
  <c r="P1478" i="109"/>
  <c r="O2175" i="112"/>
  <c r="Q4057" i="109"/>
  <c r="P1939" i="109"/>
  <c r="M85" i="110"/>
  <c r="K9" i="113"/>
  <c r="V180" i="109"/>
  <c r="O1568" i="109"/>
  <c r="Q3195" i="109"/>
  <c r="U2453" i="109"/>
  <c r="Z3269" i="109"/>
  <c r="N1551" i="109"/>
  <c r="N1531" i="112"/>
  <c r="T2303" i="109"/>
  <c r="R4194" i="109"/>
  <c r="O3479" i="109"/>
  <c r="O965" i="109"/>
  <c r="Q815" i="112"/>
  <c r="X2233" i="109"/>
  <c r="N4233" i="109"/>
  <c r="X3399" i="109"/>
  <c r="P1495" i="109"/>
  <c r="S3771" i="109"/>
  <c r="V3803" i="109"/>
  <c r="N1843" i="112"/>
  <c r="S1902" i="109"/>
  <c r="P3936" i="109"/>
  <c r="R2062" i="112"/>
  <c r="Y1139" i="109"/>
  <c r="P837" i="112"/>
  <c r="W2005" i="109"/>
  <c r="O1304" i="112"/>
  <c r="X1888" i="109"/>
  <c r="U1177" i="109"/>
  <c r="U3667" i="109"/>
  <c r="S2239" i="109"/>
  <c r="O1472" i="109"/>
  <c r="X3745" i="109"/>
  <c r="R86" i="109"/>
  <c r="Y438" i="109"/>
  <c r="O628" i="109"/>
  <c r="U2935" i="109"/>
  <c r="Z2866" i="109"/>
  <c r="Y1159" i="109"/>
  <c r="N2645" i="112"/>
  <c r="R4080" i="109"/>
  <c r="Q869" i="109"/>
  <c r="Y3431" i="109"/>
  <c r="Q59" i="110"/>
  <c r="R1698" i="109"/>
  <c r="Q828" i="109"/>
  <c r="N2185" i="112"/>
  <c r="P113" i="110"/>
  <c r="S3160" i="109"/>
  <c r="R4076" i="109"/>
  <c r="N4095" i="109"/>
  <c r="Z366" i="109"/>
  <c r="X832" i="109"/>
  <c r="Y854" i="109"/>
  <c r="O3900" i="109"/>
  <c r="S2203" i="109"/>
  <c r="O2336" i="112"/>
  <c r="P3540" i="109"/>
  <c r="O514" i="109"/>
  <c r="U260" i="109"/>
  <c r="O372" i="109"/>
  <c r="U576" i="109"/>
  <c r="N755" i="109"/>
  <c r="O2206" i="112"/>
  <c r="T1258" i="109"/>
  <c r="N362" i="112"/>
  <c r="P2683" i="112"/>
  <c r="N2761" i="109"/>
  <c r="Q3308" i="109"/>
  <c r="O1225" i="112"/>
  <c r="W3060" i="109"/>
  <c r="T2804" i="109"/>
  <c r="Q948" i="112"/>
  <c r="Q1999" i="109"/>
  <c r="N3033" i="109"/>
  <c r="T159" i="109"/>
  <c r="P2447" i="109"/>
  <c r="Q446" i="109"/>
  <c r="W2025" i="109"/>
  <c r="Q269" i="112"/>
  <c r="S1463" i="109"/>
  <c r="U2707" i="109"/>
  <c r="R3129" i="109"/>
  <c r="P947" i="112"/>
  <c r="Y196" i="109"/>
  <c r="X2257" i="109"/>
  <c r="T3483" i="109"/>
  <c r="O1860" i="112"/>
  <c r="P881" i="109"/>
  <c r="R4110" i="109"/>
  <c r="W3908" i="109"/>
  <c r="X1242" i="109"/>
  <c r="T2456" i="109"/>
  <c r="R149" i="109"/>
  <c r="Q2839" i="109"/>
  <c r="V650" i="109"/>
  <c r="P1241" i="109"/>
  <c r="Q3919" i="109"/>
  <c r="R4302" i="109"/>
  <c r="N113" i="109"/>
  <c r="U247" i="109"/>
  <c r="O2774" i="109"/>
  <c r="Q3729" i="109"/>
  <c r="Y504" i="109"/>
  <c r="V409" i="109"/>
  <c r="N1931" i="109"/>
  <c r="U2470" i="109"/>
  <c r="P459" i="109"/>
  <c r="W3807" i="109"/>
  <c r="R1359" i="112"/>
  <c r="Y2818" i="109"/>
  <c r="X3025" i="109"/>
  <c r="J116" i="113"/>
  <c r="V278" i="109"/>
  <c r="W3003" i="109"/>
  <c r="X488" i="109"/>
  <c r="U4165" i="109"/>
  <c r="R926" i="109"/>
  <c r="T414" i="109"/>
  <c r="Y570" i="109"/>
  <c r="V876" i="109"/>
  <c r="X2452" i="109"/>
  <c r="T1559" i="109"/>
  <c r="T3130" i="109"/>
  <c r="T18" i="109"/>
  <c r="S3159" i="109"/>
  <c r="N703" i="112"/>
  <c r="S3213" i="109"/>
  <c r="Q74" i="109"/>
  <c r="N2211" i="112"/>
  <c r="X3724" i="109"/>
  <c r="N52" i="112"/>
  <c r="X217" i="109"/>
  <c r="Q2136" i="112"/>
  <c r="N497" i="112"/>
  <c r="P998" i="109"/>
  <c r="O3008" i="109"/>
  <c r="R1605" i="112"/>
  <c r="V3560" i="109"/>
  <c r="P3031" i="109"/>
  <c r="P1302" i="109"/>
  <c r="S277" i="109"/>
  <c r="U2449" i="109"/>
  <c r="N3571" i="109"/>
  <c r="T121" i="109"/>
  <c r="P2109" i="109"/>
  <c r="Q20" i="112"/>
  <c r="Q3669" i="109"/>
  <c r="S2076" i="109"/>
  <c r="O2706" i="112"/>
  <c r="Y532" i="109"/>
  <c r="X2336" i="109"/>
  <c r="X3688" i="109"/>
  <c r="P1541" i="109"/>
  <c r="T2005" i="109"/>
  <c r="S4019" i="109"/>
  <c r="N1533" i="109"/>
  <c r="M160" i="113"/>
  <c r="S1117" i="109"/>
  <c r="X4099" i="109"/>
  <c r="Q2395" i="109"/>
  <c r="V2112" i="109"/>
  <c r="R2196" i="109"/>
  <c r="Q1668" i="112"/>
  <c r="N1679" i="109"/>
  <c r="N2254" i="109"/>
  <c r="Z1761" i="109"/>
  <c r="R463" i="109"/>
  <c r="Z3645" i="109"/>
  <c r="Q2473" i="109"/>
  <c r="N3178" i="109"/>
  <c r="P3887" i="109"/>
  <c r="Q861" i="112"/>
  <c r="N1895" i="109"/>
  <c r="N3848" i="109"/>
  <c r="T2396" i="109"/>
  <c r="S3004" i="109"/>
  <c r="O3112" i="109"/>
  <c r="S2298" i="109"/>
  <c r="S4045" i="109"/>
  <c r="O3942" i="109"/>
  <c r="V3551" i="109"/>
  <c r="Q3441" i="109"/>
  <c r="Q627" i="109"/>
  <c r="W4060" i="109"/>
  <c r="U289" i="109"/>
  <c r="X1208" i="109"/>
  <c r="O3329" i="109"/>
  <c r="O2375" i="109"/>
  <c r="O1791" i="112"/>
  <c r="N3924" i="109"/>
  <c r="Q1216" i="109"/>
  <c r="Q376" i="109"/>
  <c r="N2257" i="109"/>
  <c r="U3340" i="109"/>
  <c r="O2799" i="109"/>
  <c r="O1037" i="112"/>
  <c r="S1170" i="109"/>
  <c r="O3907" i="109"/>
  <c r="O2804" i="109"/>
  <c r="N1301" i="109"/>
  <c r="U1101" i="109"/>
  <c r="Q3330" i="109"/>
  <c r="X3894" i="109"/>
  <c r="X3572" i="109"/>
  <c r="T4116" i="109"/>
  <c r="V2298" i="109"/>
  <c r="T9" i="110"/>
  <c r="T1160" i="109"/>
  <c r="X2614" i="109"/>
  <c r="P112" i="109"/>
  <c r="R2673" i="109"/>
  <c r="R755" i="109"/>
  <c r="Q435" i="109"/>
  <c r="P4174" i="109"/>
  <c r="U814" i="109"/>
  <c r="Z729" i="109"/>
  <c r="T1853" i="109"/>
  <c r="Q1911" i="109"/>
  <c r="U213" i="109"/>
  <c r="N1977" i="112"/>
  <c r="P2387" i="109"/>
  <c r="Q2806" i="109"/>
  <c r="P2346" i="109"/>
  <c r="R2348" i="109"/>
  <c r="P695" i="112"/>
  <c r="X3463" i="109"/>
  <c r="R4150" i="109"/>
  <c r="U877" i="109"/>
  <c r="W3873" i="109"/>
  <c r="V4257" i="109"/>
  <c r="P4275" i="109"/>
  <c r="O1981" i="112"/>
  <c r="S238" i="109"/>
  <c r="P937" i="112"/>
  <c r="M98" i="110"/>
  <c r="N4301" i="109"/>
  <c r="N808" i="112"/>
  <c r="S248" i="109"/>
  <c r="O1656" i="112"/>
  <c r="O1751" i="109"/>
  <c r="W735" i="109"/>
  <c r="P1328" i="109"/>
  <c r="O977" i="112"/>
  <c r="T3489" i="109"/>
  <c r="O2414" i="109"/>
  <c r="X3168" i="109"/>
  <c r="U1909" i="109"/>
  <c r="T1543" i="109"/>
  <c r="X908" i="109"/>
  <c r="P2663" i="112"/>
  <c r="O3554" i="109"/>
  <c r="Q1090" i="112"/>
  <c r="O1245" i="112"/>
  <c r="R2333" i="109"/>
  <c r="T133" i="110"/>
  <c r="P2098" i="109"/>
  <c r="P43" i="110"/>
  <c r="O2561" i="109"/>
  <c r="O67" i="109"/>
  <c r="P1434" i="112"/>
  <c r="X45" i="109"/>
  <c r="O1263" i="109"/>
  <c r="O739" i="112"/>
  <c r="N871" i="112"/>
  <c r="W2843" i="109"/>
  <c r="W524" i="109"/>
  <c r="O4126" i="109"/>
  <c r="U1903" i="109"/>
  <c r="X751" i="109"/>
  <c r="S2034" i="109"/>
  <c r="O2602" i="112"/>
  <c r="Q717" i="112"/>
  <c r="N1298" i="109"/>
  <c r="L106" i="110"/>
  <c r="O220" i="109"/>
  <c r="N2018" i="112"/>
  <c r="P1637" i="112"/>
  <c r="W3379" i="109"/>
  <c r="Y3700" i="109"/>
  <c r="Y3742" i="109"/>
  <c r="O1723" i="112"/>
  <c r="Y379" i="109"/>
  <c r="Q364" i="112"/>
  <c r="T1464" i="109"/>
  <c r="T884" i="109"/>
  <c r="V831" i="109"/>
  <c r="W2835" i="109"/>
  <c r="P1192" i="112"/>
  <c r="O2441" i="112"/>
  <c r="P3821" i="109"/>
  <c r="T513" i="109"/>
  <c r="V2731" i="109"/>
  <c r="V2947" i="109"/>
  <c r="U2229" i="109"/>
  <c r="V2697" i="109"/>
  <c r="S3452" i="109"/>
  <c r="P3056" i="109"/>
  <c r="S3108" i="109"/>
  <c r="V938" i="109"/>
  <c r="N535" i="109"/>
  <c r="Y625" i="109"/>
  <c r="Q2035" i="109"/>
  <c r="V997" i="109"/>
  <c r="N1180" i="112"/>
  <c r="X35" i="109"/>
  <c r="Q2585" i="109"/>
  <c r="P1212" i="112"/>
  <c r="X479" i="109"/>
  <c r="N3563" i="109"/>
  <c r="R2659" i="109"/>
  <c r="T3413" i="109"/>
  <c r="S590" i="109"/>
  <c r="P1100" i="109"/>
  <c r="S2047" i="109"/>
  <c r="P3783" i="109"/>
  <c r="R1296" i="109"/>
  <c r="Q3352" i="109"/>
  <c r="T205" i="109"/>
  <c r="Q15" i="110"/>
  <c r="Q157" i="112"/>
  <c r="N1866" i="109"/>
  <c r="N2718" i="109"/>
  <c r="T199" i="109"/>
  <c r="O2735" i="109"/>
  <c r="Y4187" i="109"/>
  <c r="Y2444" i="109"/>
  <c r="X4165" i="109"/>
  <c r="Z1397" i="109"/>
  <c r="N408" i="112"/>
  <c r="N2225" i="112"/>
  <c r="N776" i="112"/>
  <c r="R138" i="110"/>
  <c r="Q1471" i="109"/>
  <c r="U3299" i="109"/>
  <c r="O3175" i="109"/>
  <c r="R4222" i="109"/>
  <c r="O149" i="112"/>
  <c r="O287" i="112"/>
  <c r="O447" i="109"/>
  <c r="O1708" i="109"/>
  <c r="U761" i="109"/>
  <c r="V1581" i="109"/>
  <c r="P297" i="112"/>
  <c r="S22" i="109"/>
  <c r="N2288" i="109"/>
  <c r="P4045" i="109"/>
  <c r="O3040" i="109"/>
  <c r="O177" i="112"/>
  <c r="P147" i="109"/>
  <c r="Q824" i="112"/>
  <c r="W895" i="109"/>
  <c r="T127" i="109"/>
  <c r="Q848" i="109"/>
  <c r="S3295" i="109"/>
  <c r="Q428" i="109"/>
  <c r="V3667" i="109"/>
  <c r="W1462" i="109"/>
  <c r="S2361" i="109"/>
  <c r="W1607" i="109"/>
  <c r="Y383" i="109"/>
  <c r="U3436" i="109"/>
  <c r="X1101" i="109"/>
  <c r="U99" i="109"/>
  <c r="Y1586" i="109"/>
  <c r="U287" i="109"/>
  <c r="P1320" i="112"/>
  <c r="O1483" i="109"/>
  <c r="V3729" i="109"/>
  <c r="Z2912" i="109"/>
  <c r="P2031" i="109"/>
  <c r="U2240" i="109"/>
  <c r="V917" i="109"/>
  <c r="S2414" i="109"/>
  <c r="Q1509" i="109"/>
  <c r="W4272" i="109"/>
  <c r="W39" i="109"/>
  <c r="X4106" i="109"/>
  <c r="Y3764" i="109"/>
  <c r="T857" i="109"/>
  <c r="Z2123" i="109"/>
  <c r="U3823" i="109"/>
  <c r="S1924" i="109"/>
  <c r="R2005" i="109"/>
  <c r="S2087" i="109"/>
  <c r="P2418" i="109"/>
  <c r="Z3980" i="109"/>
  <c r="R152" i="109"/>
  <c r="O1537" i="109"/>
  <c r="V1282" i="109"/>
  <c r="U3728" i="109"/>
  <c r="P1193" i="112"/>
  <c r="Q2934" i="109"/>
  <c r="R4281" i="109"/>
  <c r="R2968" i="109"/>
  <c r="N496" i="109"/>
  <c r="P2083" i="109"/>
  <c r="Q1139" i="109"/>
  <c r="T1366" i="109"/>
  <c r="Q2231" i="112"/>
  <c r="Q4256" i="109"/>
  <c r="S1146" i="109"/>
  <c r="S1330" i="109"/>
  <c r="W1939" i="109"/>
  <c r="O849" i="109"/>
  <c r="R2078" i="109"/>
  <c r="O2596" i="109"/>
  <c r="Y284" i="109"/>
  <c r="P1865" i="109"/>
  <c r="N1744" i="112"/>
  <c r="O492" i="109"/>
  <c r="P3914" i="109"/>
  <c r="N3547" i="109"/>
  <c r="Y1366" i="109"/>
  <c r="O789" i="109"/>
  <c r="U3889" i="109"/>
  <c r="L144" i="110"/>
  <c r="Z2146" i="109"/>
  <c r="Z4354" i="109"/>
  <c r="U2801" i="109"/>
  <c r="V3418" i="109"/>
  <c r="Y3866" i="109"/>
  <c r="O2083" i="109"/>
  <c r="Q501" i="112"/>
  <c r="T3841" i="109"/>
  <c r="X3826" i="109"/>
  <c r="W4159" i="109"/>
  <c r="O2659" i="109"/>
  <c r="S1828" i="109"/>
  <c r="R603" i="109"/>
  <c r="P467" i="112"/>
  <c r="X140" i="109"/>
  <c r="U2589" i="109"/>
  <c r="J148" i="113"/>
  <c r="X3098" i="109"/>
  <c r="U1888" i="109"/>
  <c r="R1473" i="109"/>
  <c r="S933" i="109"/>
  <c r="T1332" i="109"/>
  <c r="N1382" i="109"/>
  <c r="P3775" i="109"/>
  <c r="O17" i="112"/>
  <c r="N3574" i="109"/>
  <c r="U390" i="109"/>
  <c r="S2099" i="109"/>
  <c r="R4053" i="109"/>
  <c r="T936" i="109"/>
  <c r="S2102" i="109"/>
  <c r="X3054" i="109"/>
  <c r="T1884" i="109"/>
  <c r="S158" i="110"/>
  <c r="V2216" i="109"/>
  <c r="T3901" i="109"/>
  <c r="P1533" i="109"/>
  <c r="R4045" i="109"/>
  <c r="W3327" i="109"/>
  <c r="P3794" i="109"/>
  <c r="S3052" i="109"/>
  <c r="N1227" i="112"/>
  <c r="P392" i="112"/>
  <c r="V916" i="109"/>
  <c r="Z3225" i="109"/>
  <c r="P1101" i="112"/>
  <c r="U859" i="109"/>
  <c r="O2458" i="109"/>
  <c r="U4027" i="109"/>
  <c r="Y55" i="109"/>
  <c r="T873" i="109"/>
  <c r="Q4077" i="109"/>
  <c r="P3347" i="109"/>
  <c r="X3390" i="109"/>
  <c r="O2801" i="109"/>
  <c r="Y182" i="109"/>
  <c r="Q1147" i="109"/>
  <c r="O3834" i="109"/>
  <c r="T1530" i="109"/>
  <c r="N1001" i="109"/>
  <c r="Q1677" i="109"/>
  <c r="T635" i="109"/>
  <c r="O276" i="112"/>
  <c r="P961" i="109"/>
  <c r="U3926" i="109"/>
  <c r="N4165" i="109"/>
  <c r="W2117" i="109"/>
  <c r="Z4003" i="109"/>
  <c r="T3741" i="109"/>
  <c r="O2408" i="109"/>
  <c r="O23" i="110"/>
  <c r="N1167" i="109"/>
  <c r="X1932" i="109"/>
  <c r="P1007" i="109"/>
  <c r="V4279" i="109"/>
  <c r="O3412" i="109"/>
  <c r="T3524" i="109"/>
  <c r="S876" i="109"/>
  <c r="N753" i="112"/>
  <c r="X397" i="109"/>
  <c r="O305" i="112"/>
  <c r="R1955" i="109"/>
  <c r="Q362" i="112"/>
  <c r="U3356" i="109"/>
  <c r="X2380" i="109"/>
  <c r="Y1596" i="109"/>
  <c r="X1312" i="109"/>
  <c r="U245" i="109"/>
  <c r="Q4089" i="109"/>
  <c r="O3408" i="109"/>
  <c r="N1209" i="112"/>
  <c r="U4275" i="109"/>
  <c r="P307" i="112"/>
  <c r="N4042" i="109"/>
  <c r="S1280" i="109"/>
  <c r="X629" i="109"/>
  <c r="S4201" i="109"/>
  <c r="R111" i="109"/>
  <c r="S4193" i="109"/>
  <c r="W960" i="109"/>
  <c r="U75" i="109"/>
  <c r="Y3194" i="109"/>
  <c r="P1985" i="109"/>
  <c r="R963" i="109"/>
  <c r="X2774" i="109"/>
  <c r="Q12" i="112"/>
  <c r="S1138" i="109"/>
  <c r="R830" i="109"/>
  <c r="O2122" i="112"/>
  <c r="R4145" i="109"/>
  <c r="O1686" i="109"/>
  <c r="U115" i="109"/>
  <c r="O179" i="110"/>
  <c r="Q499" i="112"/>
  <c r="S2579" i="109"/>
  <c r="Y4076" i="109"/>
  <c r="N1500" i="112"/>
  <c r="O2228" i="109"/>
  <c r="T1486" i="109"/>
  <c r="X419" i="109"/>
  <c r="Y1959" i="109"/>
  <c r="S2250" i="109"/>
  <c r="V3039" i="109"/>
  <c r="T922" i="109"/>
  <c r="T4160" i="109"/>
  <c r="Q2966" i="109"/>
  <c r="J148" i="110"/>
  <c r="X2928" i="109"/>
  <c r="Y2306" i="109"/>
  <c r="P1956" i="109"/>
  <c r="N1884" i="109"/>
  <c r="N749" i="109"/>
  <c r="R486" i="109"/>
  <c r="K42" i="113"/>
  <c r="R3874" i="109"/>
  <c r="Q330" i="112"/>
  <c r="R2674" i="109"/>
  <c r="J159" i="113"/>
  <c r="O2202" i="109"/>
  <c r="Q2218" i="112"/>
  <c r="R1341" i="109"/>
  <c r="O1294" i="109"/>
  <c r="W965" i="109"/>
  <c r="N2290" i="109"/>
  <c r="Z2164" i="109"/>
  <c r="Q1215" i="112"/>
  <c r="N1298" i="112"/>
  <c r="M113" i="110"/>
  <c r="U1013" i="109"/>
  <c r="Q1548" i="109"/>
  <c r="Q2847" i="109"/>
  <c r="S4276" i="109"/>
  <c r="Y4087" i="109"/>
  <c r="P2473" i="109"/>
  <c r="Z687" i="109"/>
  <c r="S2200" i="109"/>
  <c r="O162" i="109"/>
  <c r="W470" i="109"/>
  <c r="P900" i="109"/>
  <c r="Z1789" i="109"/>
  <c r="W944" i="109"/>
  <c r="O2791" i="109"/>
  <c r="P3122" i="109"/>
  <c r="P108" i="109"/>
  <c r="N536" i="109"/>
  <c r="Q4196" i="109"/>
  <c r="O647" i="109"/>
  <c r="R194" i="112"/>
  <c r="T4254" i="109"/>
  <c r="O20" i="112"/>
  <c r="N4091" i="109"/>
  <c r="Q760" i="112"/>
  <c r="O2007" i="112"/>
  <c r="T3895" i="109"/>
  <c r="T4118" i="109"/>
  <c r="P4112" i="109"/>
  <c r="S2100" i="109"/>
  <c r="S1896" i="109"/>
  <c r="N865" i="112"/>
  <c r="X1211" i="109"/>
  <c r="O3049" i="109"/>
  <c r="Q3759" i="109"/>
  <c r="X1865" i="109"/>
  <c r="Q3413" i="109"/>
  <c r="N3441" i="109"/>
  <c r="Y1023" i="109"/>
  <c r="V2318" i="109"/>
  <c r="T2964" i="109"/>
  <c r="X3760" i="109"/>
  <c r="O1649" i="112"/>
  <c r="N177" i="112"/>
  <c r="N1529" i="112"/>
  <c r="W3837" i="109"/>
  <c r="Y1570" i="109"/>
  <c r="P1785" i="112"/>
  <c r="Y2564" i="109"/>
  <c r="T83" i="110"/>
  <c r="V2607" i="109"/>
  <c r="N1743" i="109"/>
  <c r="R594" i="109"/>
  <c r="T862" i="109"/>
  <c r="R2784" i="109"/>
  <c r="P2201" i="109"/>
  <c r="Y3042" i="109"/>
  <c r="Q2072" i="109"/>
  <c r="P2728" i="109"/>
  <c r="S3068" i="109"/>
  <c r="U3323" i="109"/>
  <c r="X2749" i="109"/>
  <c r="U996" i="109"/>
  <c r="R3686" i="109"/>
  <c r="W642" i="109"/>
  <c r="S36" i="110"/>
  <c r="W2640" i="109"/>
  <c r="X3839" i="109"/>
  <c r="Y789" i="109"/>
  <c r="W1743" i="109"/>
  <c r="W1376" i="109"/>
  <c r="T1900" i="109"/>
  <c r="Q3562" i="109"/>
  <c r="N3758" i="109"/>
  <c r="O435" i="109"/>
  <c r="U2001" i="109"/>
  <c r="R2198" i="109"/>
  <c r="T32" i="109"/>
  <c r="U2340" i="109"/>
  <c r="N56" i="110"/>
  <c r="X1298" i="109"/>
  <c r="N992" i="109"/>
  <c r="N1572" i="109"/>
  <c r="Q2052" i="109"/>
  <c r="V3349" i="109"/>
  <c r="T905" i="109"/>
  <c r="Z1442" i="109"/>
  <c r="P340" i="112"/>
  <c r="W3677" i="109"/>
  <c r="T2025" i="109"/>
  <c r="O1052" i="112"/>
  <c r="R3382" i="109"/>
  <c r="W1013" i="109"/>
  <c r="Z315" i="109"/>
  <c r="P3689" i="109"/>
  <c r="Q1640" i="112"/>
  <c r="Y2692" i="109"/>
  <c r="Z1409" i="109"/>
  <c r="U847" i="109"/>
  <c r="W3689" i="109"/>
  <c r="Y1254" i="109"/>
  <c r="Q1682" i="112"/>
  <c r="X244" i="109"/>
  <c r="X1219" i="109"/>
  <c r="Z347" i="109"/>
  <c r="V2297" i="109"/>
  <c r="P2536" i="112"/>
  <c r="Q3688" i="109"/>
  <c r="Y3453" i="109"/>
  <c r="Q73" i="109"/>
  <c r="T3459" i="109"/>
  <c r="W3456" i="109"/>
  <c r="X3478" i="109"/>
  <c r="N2" i="110"/>
  <c r="U2738" i="109"/>
  <c r="P39" i="110"/>
  <c r="N2539" i="112"/>
  <c r="W272" i="109"/>
  <c r="T4050" i="109"/>
  <c r="T1590" i="109"/>
  <c r="Z2188" i="109"/>
  <c r="Q1155" i="109"/>
  <c r="Y2470" i="109"/>
  <c r="P2339" i="109"/>
  <c r="Q7" i="110"/>
  <c r="N1228" i="112"/>
  <c r="X3744" i="109"/>
  <c r="Z3626" i="109"/>
  <c r="P763" i="112"/>
  <c r="P2223" i="112"/>
  <c r="X2696" i="109"/>
  <c r="P3077" i="109"/>
  <c r="P1500" i="109"/>
  <c r="Y3005" i="109"/>
  <c r="L146" i="113"/>
  <c r="N4080" i="109"/>
  <c r="U7" i="110"/>
  <c r="S1468" i="109"/>
  <c r="Q1955" i="112"/>
  <c r="N1029" i="112"/>
  <c r="X834" i="109"/>
  <c r="S4245" i="109"/>
  <c r="P1266" i="109"/>
  <c r="T3320" i="109"/>
  <c r="S2288" i="109"/>
  <c r="U520" i="109"/>
  <c r="R841" i="109"/>
  <c r="R3213" i="109"/>
  <c r="Z3257" i="109"/>
  <c r="O2652" i="109"/>
  <c r="Q606" i="112"/>
  <c r="Y2269" i="109"/>
  <c r="S2005" i="109"/>
  <c r="J128" i="110"/>
  <c r="O3024" i="109"/>
  <c r="N192" i="109"/>
  <c r="N2994" i="109"/>
  <c r="S370" i="109"/>
  <c r="N945" i="109"/>
  <c r="O428" i="109"/>
  <c r="X3799" i="109"/>
  <c r="V540" i="109"/>
  <c r="U4237" i="109"/>
  <c r="X3766" i="109"/>
  <c r="P2611" i="112"/>
  <c r="P3736" i="109"/>
  <c r="W2807" i="109"/>
  <c r="Q288" i="112"/>
  <c r="Y3756" i="109"/>
  <c r="W118" i="109"/>
  <c r="Y3413" i="109"/>
  <c r="X1911" i="109"/>
  <c r="Q1243" i="109"/>
  <c r="P2834" i="109"/>
  <c r="W4198" i="109"/>
  <c r="O2033" i="109"/>
  <c r="V2469" i="109"/>
  <c r="S3739" i="109"/>
  <c r="N1306" i="112"/>
  <c r="R457" i="109"/>
  <c r="R4241" i="109"/>
  <c r="W2312" i="109"/>
  <c r="V3093" i="109"/>
  <c r="O2057" i="109"/>
  <c r="Q598" i="109"/>
  <c r="X2362" i="109"/>
  <c r="Q64" i="110"/>
  <c r="X2340" i="109"/>
  <c r="U855" i="109"/>
  <c r="Q1978" i="109"/>
  <c r="N133" i="109"/>
  <c r="V2845" i="109"/>
  <c r="N2273" i="109"/>
  <c r="V1573" i="109"/>
  <c r="W999" i="109"/>
  <c r="N298" i="112"/>
  <c r="V128" i="109"/>
  <c r="N965" i="109"/>
  <c r="Q1181" i="109"/>
  <c r="V1924" i="109"/>
  <c r="Q1614" i="112"/>
  <c r="T2955" i="109"/>
  <c r="T1741" i="109"/>
  <c r="Z3238" i="109"/>
  <c r="Q266" i="109"/>
  <c r="O1184" i="112"/>
  <c r="W3043" i="109"/>
  <c r="O2084" i="112"/>
  <c r="V2206" i="109"/>
  <c r="U4143" i="109"/>
  <c r="R2609" i="109"/>
  <c r="P3419" i="109"/>
  <c r="N1396" i="112"/>
  <c r="O932" i="109"/>
  <c r="N1636" i="112"/>
  <c r="Q2682" i="112"/>
  <c r="U2587" i="109"/>
  <c r="Q1884" i="112"/>
  <c r="Q575" i="112"/>
  <c r="Y3572" i="109"/>
  <c r="P3060" i="109"/>
  <c r="N1084" i="112"/>
  <c r="X2305" i="109"/>
  <c r="O3352" i="109"/>
  <c r="Q2616" i="109"/>
  <c r="Y56" i="109"/>
  <c r="W1504" i="109"/>
  <c r="N1508" i="112"/>
  <c r="M74" i="113"/>
  <c r="V2676" i="109"/>
  <c r="O3519" i="109"/>
  <c r="P3889" i="109"/>
  <c r="O2617" i="109"/>
  <c r="Q934" i="112"/>
  <c r="Y2360" i="109"/>
  <c r="P94" i="110"/>
  <c r="O2402" i="109"/>
  <c r="Z3629" i="109"/>
  <c r="X4269" i="109"/>
  <c r="N1998" i="112"/>
  <c r="W3856" i="109"/>
  <c r="O806" i="109"/>
  <c r="Q475" i="112"/>
  <c r="W4172" i="109"/>
  <c r="S1187" i="109"/>
  <c r="R3179" i="109"/>
  <c r="V2946" i="109"/>
  <c r="V3323" i="109"/>
  <c r="O2762" i="109"/>
  <c r="V740" i="109"/>
  <c r="U2826" i="109"/>
  <c r="U939" i="109"/>
  <c r="S2571" i="109"/>
  <c r="L24" i="113"/>
  <c r="O2924" i="109"/>
  <c r="P2647" i="109"/>
  <c r="T2302" i="109"/>
  <c r="N693" i="112"/>
  <c r="Y1751" i="109"/>
  <c r="Q1181" i="112"/>
  <c r="P105" i="112"/>
  <c r="O4253" i="109"/>
  <c r="P441" i="109"/>
  <c r="Z2528" i="109"/>
  <c r="R1264" i="109"/>
  <c r="Y2628" i="109"/>
  <c r="T1552" i="109"/>
  <c r="T596" i="109"/>
  <c r="R3836" i="109"/>
  <c r="X3528" i="109"/>
  <c r="P1627" i="109"/>
  <c r="U1876" i="109"/>
  <c r="S1599" i="109"/>
  <c r="P2324" i="109"/>
  <c r="R1143" i="112"/>
  <c r="R4090" i="109"/>
  <c r="P2570" i="112"/>
  <c r="N4127" i="109"/>
  <c r="N813" i="112"/>
  <c r="Q3157" i="109"/>
  <c r="S1136" i="109"/>
  <c r="X2204" i="109"/>
  <c r="Q391" i="109"/>
  <c r="N1739" i="112"/>
  <c r="T2639" i="109"/>
  <c r="U3503" i="109"/>
  <c r="Z298" i="109"/>
  <c r="T1614" i="109"/>
  <c r="N149" i="112"/>
  <c r="O1019" i="109"/>
  <c r="S3097" i="109"/>
  <c r="V2319" i="109"/>
  <c r="U1128" i="109"/>
  <c r="N1023" i="109"/>
  <c r="S164" i="109"/>
  <c r="U1962" i="109"/>
  <c r="Q3807" i="109"/>
  <c r="P2434" i="109"/>
  <c r="Y2010" i="109"/>
  <c r="O4223" i="109"/>
  <c r="N3342" i="109"/>
  <c r="P567" i="109"/>
  <c r="S2025" i="109"/>
  <c r="U3141" i="109"/>
  <c r="W116" i="109"/>
  <c r="Y4263" i="109"/>
  <c r="P3316" i="109"/>
  <c r="N862" i="112"/>
  <c r="R2925" i="109"/>
  <c r="U1954" i="109"/>
  <c r="W3534" i="109"/>
  <c r="Q3000" i="109"/>
  <c r="Y4256" i="109"/>
  <c r="O143" i="109"/>
  <c r="R1601" i="112"/>
  <c r="R373" i="109"/>
  <c r="Q527" i="109"/>
  <c r="T2230" i="109"/>
  <c r="Q426" i="109"/>
  <c r="Y3745" i="109"/>
  <c r="S3826" i="109"/>
  <c r="O3419" i="109"/>
  <c r="X2714" i="109"/>
  <c r="N853" i="112"/>
  <c r="P1717" i="109"/>
  <c r="O1964" i="109"/>
  <c r="Q1475" i="109"/>
  <c r="X2030" i="109"/>
  <c r="W3047" i="109"/>
  <c r="V1528" i="109"/>
  <c r="N2678" i="112"/>
  <c r="Y3782" i="109"/>
  <c r="S808" i="109"/>
  <c r="S2614" i="109"/>
  <c r="T1526" i="109"/>
  <c r="P1856" i="109"/>
  <c r="Q1248" i="109"/>
  <c r="W591" i="109"/>
  <c r="U109" i="110"/>
  <c r="Q3770" i="109"/>
  <c r="U3441" i="109"/>
  <c r="O946" i="112"/>
  <c r="S3932" i="109"/>
  <c r="W771" i="109"/>
  <c r="S180" i="109"/>
  <c r="R2832" i="109"/>
  <c r="R2442" i="109"/>
  <c r="Y2258" i="109"/>
  <c r="V526" i="109"/>
  <c r="V1827" i="109"/>
  <c r="T1640" i="109"/>
  <c r="X976" i="109"/>
  <c r="O1880" i="109"/>
  <c r="R2003" i="109"/>
  <c r="U2662" i="109"/>
  <c r="Z1776" i="109"/>
  <c r="P512" i="109"/>
  <c r="S51" i="109"/>
  <c r="R1317" i="109"/>
  <c r="Q3765" i="109"/>
  <c r="U1620" i="109"/>
  <c r="Q1464" i="109"/>
  <c r="V4187" i="109"/>
  <c r="N1235" i="109"/>
  <c r="S101" i="109"/>
  <c r="P407" i="112"/>
  <c r="O414" i="109"/>
  <c r="S3117" i="109"/>
  <c r="Q8" i="112"/>
  <c r="N569" i="112"/>
  <c r="U3377" i="109"/>
  <c r="S3694" i="109"/>
  <c r="T3034" i="109"/>
  <c r="X3891" i="109"/>
  <c r="T1544" i="109"/>
  <c r="N264" i="109"/>
  <c r="U3688" i="109"/>
  <c r="U3029" i="109"/>
  <c r="O256" i="109"/>
  <c r="W967" i="109"/>
  <c r="P1771" i="112"/>
  <c r="P1867" i="109"/>
  <c r="N3383" i="109"/>
  <c r="S1377" i="109"/>
  <c r="X233" i="109"/>
  <c r="P16" i="109"/>
  <c r="T3023" i="109"/>
  <c r="V4087" i="109"/>
  <c r="U1923" i="109"/>
  <c r="Y2069" i="109"/>
  <c r="X2378" i="109"/>
  <c r="V2044" i="109"/>
  <c r="T180" i="109"/>
  <c r="S2291" i="109"/>
  <c r="P2294" i="109"/>
  <c r="Y3774" i="109"/>
  <c r="N2367" i="109"/>
  <c r="V2203" i="109"/>
  <c r="X281" i="109"/>
  <c r="O2592" i="112"/>
  <c r="O2211" i="112"/>
  <c r="Q2659" i="112"/>
  <c r="X4024" i="109"/>
  <c r="X3356" i="109"/>
  <c r="Q1951" i="112"/>
  <c r="X4287" i="109"/>
  <c r="Q587" i="112"/>
  <c r="U655" i="109"/>
  <c r="O427" i="109"/>
  <c r="U3832" i="109"/>
  <c r="T854" i="109"/>
  <c r="N2658" i="109"/>
  <c r="Q2036" i="109"/>
  <c r="T288" i="109"/>
  <c r="U1930" i="109"/>
  <c r="P443" i="109"/>
  <c r="Y986" i="109"/>
  <c r="T1905" i="109"/>
  <c r="Q3450" i="109"/>
  <c r="X4098" i="109"/>
  <c r="Y3927" i="109"/>
  <c r="O3308" i="109"/>
  <c r="O3809" i="109"/>
  <c r="S951" i="109"/>
  <c r="O963" i="109"/>
  <c r="Y3771" i="109"/>
  <c r="P58" i="112"/>
  <c r="W3169" i="109"/>
  <c r="X3205" i="109"/>
  <c r="T2951" i="109"/>
  <c r="X3158" i="109"/>
  <c r="O2622" i="109"/>
  <c r="W1124" i="109"/>
  <c r="N1620" i="112"/>
  <c r="P2485" i="112"/>
  <c r="W2451" i="109"/>
  <c r="O16" i="112"/>
  <c r="R1109" i="109"/>
  <c r="R1114" i="109"/>
  <c r="Y759" i="109"/>
  <c r="M120" i="110"/>
  <c r="O1478" i="109"/>
  <c r="X3137" i="109"/>
  <c r="R1380" i="109"/>
  <c r="Q3063" i="109"/>
  <c r="W3368" i="109"/>
  <c r="T977" i="109"/>
  <c r="O798" i="109"/>
  <c r="O2662" i="109"/>
  <c r="T234" i="109"/>
  <c r="W884" i="109"/>
  <c r="P1900" i="112"/>
  <c r="U3794" i="109"/>
  <c r="Q1918" i="112"/>
  <c r="O1372" i="109"/>
  <c r="V1737" i="109"/>
  <c r="S2206" i="109"/>
  <c r="Q608" i="109"/>
  <c r="T3714" i="109"/>
  <c r="Y1117" i="109"/>
  <c r="U1326" i="109"/>
  <c r="Y951" i="109"/>
  <c r="O1046" i="112"/>
  <c r="W227" i="109"/>
  <c r="O193" i="109"/>
  <c r="S1366" i="109"/>
  <c r="X2242" i="109"/>
  <c r="S1936" i="109"/>
  <c r="U971" i="109"/>
  <c r="O1626" i="112"/>
  <c r="U2363" i="109"/>
  <c r="O1029" i="112"/>
  <c r="V1840" i="109"/>
  <c r="Q711" i="112"/>
  <c r="P3780" i="109"/>
  <c r="T607" i="109"/>
  <c r="W2108" i="109"/>
  <c r="P823" i="109"/>
  <c r="V1495" i="109"/>
  <c r="O1966" i="109"/>
  <c r="P1320" i="109"/>
  <c r="U93" i="110"/>
  <c r="S896" i="109"/>
  <c r="R462" i="109"/>
  <c r="N2101" i="112"/>
  <c r="Q1735" i="109"/>
  <c r="R3188" i="109"/>
  <c r="U3901" i="109"/>
  <c r="N1536" i="109"/>
  <c r="P2095" i="109"/>
  <c r="Q1120" i="109"/>
  <c r="P748" i="109"/>
  <c r="W2750" i="109"/>
  <c r="V498" i="109"/>
  <c r="N4219" i="109"/>
  <c r="X2463" i="109"/>
  <c r="Y163" i="109"/>
  <c r="R3454" i="109"/>
  <c r="U3017" i="109"/>
  <c r="S44" i="110"/>
  <c r="X2219" i="109"/>
  <c r="O2432" i="109"/>
  <c r="T2758" i="109"/>
  <c r="O2625" i="112"/>
  <c r="W2804" i="109"/>
  <c r="O751" i="109"/>
  <c r="X3731" i="109"/>
  <c r="Q124" i="110"/>
  <c r="Q1228" i="112"/>
  <c r="V4068" i="109"/>
  <c r="P381" i="112"/>
  <c r="Y3062" i="109"/>
  <c r="V1583" i="109"/>
  <c r="Y617" i="109"/>
  <c r="X853" i="109"/>
  <c r="T1584" i="109"/>
  <c r="P1770" i="112"/>
  <c r="N2645" i="109"/>
  <c r="Y2671" i="109"/>
  <c r="N1321" i="112"/>
  <c r="X2031" i="109"/>
  <c r="Q957" i="109"/>
  <c r="P344" i="112"/>
  <c r="N3798" i="109"/>
  <c r="N790" i="109"/>
  <c r="M179" i="110"/>
  <c r="Y3024" i="109"/>
  <c r="X3379" i="109"/>
  <c r="T2323" i="109"/>
  <c r="W2821" i="109"/>
  <c r="N3448" i="109"/>
  <c r="O3304" i="109"/>
  <c r="L44" i="110"/>
  <c r="S1175" i="109"/>
  <c r="S2725" i="109"/>
  <c r="V1604" i="109"/>
  <c r="X3341" i="109"/>
  <c r="N2200" i="112"/>
  <c r="Z317" i="109"/>
  <c r="N2320" i="109"/>
  <c r="S2714" i="109"/>
  <c r="P3162" i="109"/>
  <c r="Q2690" i="109"/>
  <c r="P3353" i="109"/>
  <c r="U4198" i="109"/>
  <c r="N3188" i="109"/>
  <c r="T766" i="109"/>
  <c r="O3204" i="109"/>
  <c r="M127" i="113"/>
  <c r="S3310" i="109"/>
  <c r="P4204" i="109"/>
  <c r="P1291" i="109"/>
  <c r="O1354" i="109"/>
  <c r="R4261" i="109"/>
  <c r="Y1589" i="109"/>
  <c r="Q3701" i="109"/>
  <c r="W1730" i="109"/>
  <c r="P232" i="112"/>
  <c r="S2654" i="109"/>
  <c r="Z330" i="109"/>
  <c r="S1880" i="109"/>
  <c r="Y990" i="109"/>
  <c r="T253" i="109"/>
  <c r="T4056" i="109"/>
  <c r="Y3858" i="109"/>
  <c r="U630" i="109"/>
  <c r="Q2622" i="109"/>
  <c r="Y970" i="109"/>
  <c r="Q2353" i="109"/>
  <c r="N545" i="109"/>
  <c r="X2817" i="109"/>
  <c r="O1546" i="109"/>
  <c r="U2201" i="109"/>
  <c r="N1506" i="109"/>
  <c r="U2384" i="109"/>
  <c r="N1675" i="112"/>
  <c r="U4096" i="109"/>
  <c r="Y2588" i="109"/>
  <c r="O474" i="109"/>
  <c r="S2663" i="109"/>
  <c r="U1995" i="109"/>
  <c r="O1748" i="109"/>
  <c r="Q2541" i="112"/>
  <c r="O2022" i="109"/>
  <c r="P2953" i="109"/>
  <c r="P1374" i="109"/>
  <c r="Y1923" i="109"/>
  <c r="N83" i="109"/>
  <c r="T525" i="109"/>
  <c r="Z3615" i="109"/>
  <c r="N226" i="109"/>
  <c r="N154" i="110"/>
  <c r="Q3911" i="109"/>
  <c r="Q233" i="109"/>
  <c r="X1559" i="109"/>
  <c r="R3206" i="109"/>
  <c r="R1638" i="109"/>
  <c r="O2264" i="109"/>
  <c r="V3852" i="109"/>
  <c r="X562" i="109"/>
  <c r="Q750" i="112"/>
  <c r="S995" i="109"/>
  <c r="U548" i="109"/>
  <c r="Q3295" i="109"/>
  <c r="V989" i="109"/>
  <c r="T945" i="109"/>
  <c r="Y835" i="109"/>
  <c r="R134" i="109"/>
  <c r="V843" i="109"/>
  <c r="T55" i="109"/>
  <c r="W647" i="109"/>
  <c r="Q2339" i="109"/>
  <c r="O633" i="112"/>
  <c r="U4111" i="109"/>
  <c r="X1665" i="109"/>
  <c r="S1585" i="109"/>
  <c r="Y3708" i="109"/>
  <c r="U3495" i="109"/>
  <c r="Q4240" i="109"/>
  <c r="W2579" i="109"/>
  <c r="Z3609" i="109"/>
  <c r="N474" i="109"/>
  <c r="S955" i="109"/>
  <c r="W2234" i="109"/>
  <c r="V3538" i="109"/>
  <c r="N845" i="109"/>
  <c r="P2408" i="109"/>
  <c r="R2957" i="109"/>
  <c r="R531" i="109"/>
  <c r="S994" i="109"/>
  <c r="P1748" i="109"/>
  <c r="Q844" i="109"/>
  <c r="V1140" i="109"/>
  <c r="Q2076" i="112"/>
  <c r="R2327" i="109"/>
  <c r="Y3002" i="109"/>
  <c r="X21" i="109"/>
  <c r="P797" i="109"/>
  <c r="U1567" i="109"/>
  <c r="V1736" i="109"/>
  <c r="V475" i="109"/>
  <c r="Q262" i="109"/>
  <c r="Y3446" i="109"/>
  <c r="T1469" i="109"/>
  <c r="N510" i="109"/>
  <c r="O299" i="112"/>
  <c r="P2442" i="112"/>
  <c r="S1854" i="109"/>
  <c r="Q1185" i="112"/>
  <c r="X1130" i="109"/>
  <c r="W1610" i="109"/>
  <c r="P3434" i="109"/>
  <c r="L162" i="110"/>
  <c r="X3863" i="109"/>
  <c r="R2986" i="109"/>
  <c r="S212" i="109"/>
  <c r="T2236" i="109"/>
  <c r="Y1706" i="109"/>
  <c r="W1298" i="109"/>
  <c r="Y1749" i="109"/>
  <c r="P3840" i="109"/>
  <c r="N259" i="112"/>
  <c r="N4221" i="109"/>
  <c r="V3834" i="109"/>
  <c r="O2816" i="109"/>
  <c r="O3513" i="109"/>
  <c r="V3723" i="109"/>
  <c r="Q2767" i="109"/>
  <c r="W3913" i="109"/>
  <c r="W1707" i="109"/>
  <c r="U1973" i="109"/>
  <c r="Y442" i="109"/>
  <c r="X255" i="109"/>
  <c r="W3182" i="109"/>
  <c r="W3186" i="109"/>
  <c r="X2320" i="109"/>
  <c r="N1304" i="112"/>
  <c r="Q866" i="109"/>
  <c r="U134" i="110"/>
  <c r="N397" i="109"/>
  <c r="R915" i="112"/>
  <c r="X1023" i="109"/>
  <c r="Q2799" i="109"/>
  <c r="Q59" i="112"/>
  <c r="S111" i="110"/>
  <c r="N731" i="112"/>
  <c r="N3471" i="109"/>
  <c r="X253" i="109"/>
  <c r="O2305" i="109"/>
  <c r="W1377" i="109"/>
  <c r="O1475" i="112"/>
  <c r="N115" i="109"/>
  <c r="Y3373" i="109"/>
  <c r="P401" i="109"/>
  <c r="N2686" i="112"/>
  <c r="W3179" i="109"/>
  <c r="P450" i="109"/>
  <c r="U1530" i="109"/>
  <c r="P1663" i="112"/>
  <c r="N1874" i="109"/>
  <c r="P2245" i="109"/>
  <c r="U1844" i="109"/>
  <c r="O1132" i="109"/>
  <c r="O636" i="112"/>
  <c r="T2634" i="109"/>
  <c r="U2558" i="109"/>
  <c r="Y1839" i="109"/>
  <c r="R1984" i="109"/>
  <c r="T161" i="109"/>
  <c r="X3384" i="109"/>
  <c r="Q793" i="112"/>
  <c r="W2347" i="109"/>
  <c r="R1965" i="109"/>
  <c r="W2084" i="109"/>
  <c r="N1158" i="112"/>
  <c r="N641" i="109"/>
  <c r="X3325" i="109"/>
  <c r="R3675" i="109"/>
  <c r="R3544" i="109"/>
  <c r="W3015" i="109"/>
  <c r="T2481" i="109"/>
  <c r="N1268" i="109"/>
  <c r="R752" i="109"/>
  <c r="Q1914" i="112"/>
  <c r="O989" i="112"/>
  <c r="X4082" i="109"/>
  <c r="T2752" i="109"/>
  <c r="Y590" i="109"/>
  <c r="N3327" i="109"/>
  <c r="Y1918" i="109"/>
  <c r="O1246" i="109"/>
  <c r="U2446" i="109"/>
  <c r="P1273" i="109"/>
  <c r="W2064" i="109"/>
  <c r="X66" i="109"/>
  <c r="P1225" i="112"/>
  <c r="W1473" i="109"/>
  <c r="S3497" i="109"/>
  <c r="N3121" i="109"/>
  <c r="P3488" i="109"/>
  <c r="R254" i="109"/>
  <c r="W23" i="109"/>
  <c r="Y3744" i="109"/>
  <c r="S547" i="109"/>
  <c r="X1999" i="109"/>
  <c r="T799" i="109"/>
  <c r="V1336" i="109"/>
  <c r="W4184" i="109"/>
  <c r="Y527" i="109"/>
  <c r="Q855" i="112"/>
  <c r="N2459" i="109"/>
  <c r="L86" i="113"/>
  <c r="U2198" i="109"/>
  <c r="S1701" i="109"/>
  <c r="Q3207" i="109"/>
  <c r="O3769" i="109"/>
  <c r="X3847" i="109"/>
  <c r="P1926" i="112"/>
  <c r="O1401" i="112"/>
  <c r="R2202" i="109"/>
  <c r="W2481" i="109"/>
  <c r="R2355" i="109"/>
  <c r="P2471" i="109"/>
  <c r="V3484" i="109"/>
  <c r="W3739" i="109"/>
  <c r="X1660" i="109"/>
  <c r="X1939" i="109"/>
  <c r="O3382" i="109"/>
  <c r="W3183" i="109"/>
  <c r="V976" i="109"/>
  <c r="O4103" i="109"/>
  <c r="K111" i="113"/>
  <c r="M142" i="113"/>
  <c r="R2090" i="109"/>
  <c r="S1696" i="109"/>
  <c r="T3553" i="109"/>
  <c r="P1415" i="112"/>
  <c r="P407" i="109"/>
  <c r="N176" i="112"/>
  <c r="P1666" i="109"/>
  <c r="T638" i="109"/>
  <c r="O2711" i="112"/>
  <c r="T4204" i="109"/>
  <c r="O146" i="112"/>
  <c r="P1591" i="109"/>
  <c r="W854" i="109"/>
  <c r="R3885" i="109"/>
  <c r="T1746" i="109"/>
  <c r="S2368" i="109"/>
  <c r="W1194" i="109"/>
  <c r="U1260" i="109"/>
  <c r="R1617" i="109"/>
  <c r="R888" i="109"/>
  <c r="X1933" i="109"/>
  <c r="U3762" i="109"/>
  <c r="S1848" i="109"/>
  <c r="T3551" i="109"/>
  <c r="S624" i="109"/>
  <c r="P1373" i="109"/>
  <c r="N773" i="109"/>
  <c r="O226" i="109"/>
  <c r="N20" i="109"/>
  <c r="X4187" i="109"/>
  <c r="Q3888" i="109"/>
  <c r="T1163" i="109"/>
  <c r="W2809" i="109"/>
  <c r="V955" i="109"/>
  <c r="P3867" i="109"/>
  <c r="Q993" i="112"/>
  <c r="Y883" i="109"/>
  <c r="O742" i="112"/>
  <c r="V1191" i="109"/>
  <c r="Y3428" i="109"/>
  <c r="S507" i="109"/>
  <c r="U202" i="109"/>
  <c r="N1615" i="112"/>
  <c r="N1718" i="109"/>
  <c r="U1385" i="109"/>
  <c r="X3140" i="109"/>
  <c r="Q3078" i="109"/>
  <c r="T3449" i="109"/>
  <c r="P3201" i="109"/>
  <c r="V3761" i="109"/>
  <c r="W1319" i="109"/>
  <c r="T1984" i="109"/>
  <c r="O3867" i="109"/>
  <c r="W2205" i="109"/>
  <c r="P2337" i="109"/>
  <c r="N1740" i="109"/>
  <c r="R243" i="109"/>
  <c r="V1319" i="109"/>
  <c r="Z2536" i="109"/>
  <c r="V1259" i="109"/>
  <c r="R1274" i="109"/>
  <c r="T897" i="109"/>
  <c r="N2236" i="109"/>
  <c r="P66" i="112"/>
  <c r="S2333" i="109"/>
  <c r="O925" i="112"/>
  <c r="O2624" i="109"/>
  <c r="P3687" i="109"/>
  <c r="U1353" i="109"/>
  <c r="U4248" i="109"/>
  <c r="Q1628" i="109"/>
  <c r="S3691" i="109"/>
  <c r="Y2603" i="109"/>
  <c r="P3754" i="109"/>
  <c r="X2622" i="109"/>
  <c r="R2413" i="109"/>
  <c r="X854" i="109"/>
  <c r="O606" i="109"/>
  <c r="Y1623" i="109"/>
  <c r="X1328" i="109"/>
  <c r="V2949" i="109"/>
  <c r="Y1554" i="109"/>
  <c r="Y265" i="109"/>
  <c r="N2964" i="109"/>
  <c r="N1971" i="109"/>
  <c r="W122" i="109"/>
  <c r="Q3679" i="109"/>
  <c r="N3396" i="109"/>
  <c r="Q3454" i="109"/>
  <c r="X1472" i="109"/>
  <c r="N4300" i="109"/>
  <c r="W2315" i="109"/>
  <c r="Y2392" i="109"/>
  <c r="N2779" i="109"/>
  <c r="O3811" i="109"/>
  <c r="X4145" i="109"/>
  <c r="T1695" i="109"/>
  <c r="X3802" i="109"/>
  <c r="W2625" i="109"/>
  <c r="O1296" i="109"/>
  <c r="V1251" i="109"/>
  <c r="O1390" i="112"/>
  <c r="R3930" i="109"/>
  <c r="W3382" i="109"/>
  <c r="U252" i="109"/>
  <c r="S1684" i="109"/>
  <c r="Q1551" i="109"/>
  <c r="W4017" i="109"/>
  <c r="V3304" i="109"/>
  <c r="S19" i="109"/>
  <c r="P2238" i="109"/>
  <c r="Q3318" i="109"/>
  <c r="V1883" i="109"/>
  <c r="Q1901" i="109"/>
  <c r="Y231" i="109"/>
  <c r="W3001" i="109"/>
  <c r="N4023" i="109"/>
  <c r="X1604" i="109"/>
  <c r="V4132" i="109"/>
  <c r="O44" i="109"/>
  <c r="U3300" i="109"/>
  <c r="N3672" i="109"/>
  <c r="V2017" i="109"/>
  <c r="R3665" i="109"/>
  <c r="T3325" i="109"/>
  <c r="Y4094" i="109"/>
  <c r="V231" i="109"/>
  <c r="Q484" i="112"/>
  <c r="N13" i="110"/>
  <c r="V2584" i="109"/>
  <c r="J59" i="113"/>
  <c r="P993" i="112"/>
  <c r="S927" i="109"/>
  <c r="P1538" i="112"/>
  <c r="P3475" i="109"/>
  <c r="N3036" i="109"/>
  <c r="Q1755" i="112"/>
  <c r="Y1970" i="109"/>
  <c r="Y2665" i="109"/>
  <c r="X490" i="109"/>
  <c r="V1685" i="109"/>
  <c r="X2923" i="109"/>
  <c r="V434" i="109"/>
  <c r="Y2681" i="109"/>
  <c r="R1683" i="109"/>
  <c r="W2580" i="109"/>
  <c r="P3354" i="109"/>
  <c r="T6" i="110"/>
  <c r="U570" i="109"/>
  <c r="Q541" i="112"/>
  <c r="R4291" i="109"/>
  <c r="P1029" i="112"/>
  <c r="X2606" i="109"/>
  <c r="Y1332" i="109"/>
  <c r="P380" i="109"/>
  <c r="T1645" i="109"/>
  <c r="V1017" i="109"/>
  <c r="R2717" i="109"/>
  <c r="V1629" i="109"/>
  <c r="R3878" i="109"/>
  <c r="X2842" i="109"/>
  <c r="N2617" i="109"/>
  <c r="N1544" i="109"/>
  <c r="O547" i="109"/>
  <c r="Z4377" i="109"/>
  <c r="U2570" i="109"/>
  <c r="X4124" i="109"/>
  <c r="W125" i="109"/>
  <c r="P3673" i="109"/>
  <c r="X1134" i="109"/>
  <c r="Q169" i="112"/>
  <c r="Y740" i="109"/>
  <c r="R4239" i="109"/>
  <c r="T2602" i="109"/>
  <c r="M167" i="110"/>
  <c r="S86" i="109"/>
  <c r="R1636" i="109"/>
  <c r="P4176" i="109"/>
  <c r="R2281" i="109"/>
  <c r="X94" i="109"/>
  <c r="Q2617" i="109"/>
  <c r="P3818" i="109"/>
  <c r="P1364" i="109"/>
  <c r="X3129" i="109"/>
  <c r="Y4306" i="109"/>
  <c r="N3003" i="109"/>
  <c r="X42" i="109"/>
  <c r="N2800" i="109"/>
  <c r="W1573" i="109"/>
  <c r="R3315" i="109"/>
  <c r="Y3749" i="109"/>
  <c r="Y613" i="109"/>
  <c r="R1131" i="109"/>
  <c r="P1187" i="109"/>
  <c r="T3759" i="109"/>
  <c r="Y2841" i="109"/>
  <c r="W2105" i="109"/>
  <c r="X1696" i="109"/>
  <c r="P3699" i="109"/>
  <c r="Q1839" i="109"/>
  <c r="X144" i="109"/>
  <c r="V3850" i="109"/>
  <c r="X993" i="109"/>
  <c r="O2471" i="109"/>
  <c r="P2218" i="109"/>
  <c r="Y165" i="109"/>
  <c r="O1659" i="112"/>
  <c r="R2691" i="109"/>
  <c r="Q2539" i="112"/>
  <c r="T2773" i="109"/>
  <c r="R2712" i="109"/>
  <c r="W3078" i="109"/>
  <c r="Q2675" i="109"/>
  <c r="V3081" i="109"/>
  <c r="P1707" i="109"/>
  <c r="Q182" i="109"/>
  <c r="X1997" i="109"/>
  <c r="Y3454" i="109"/>
  <c r="T2999" i="109"/>
  <c r="Q2218" i="109"/>
  <c r="Y3179" i="109"/>
  <c r="Q3194" i="109"/>
  <c r="T3823" i="109"/>
  <c r="W4208" i="109"/>
  <c r="N995" i="109"/>
  <c r="O1266" i="109"/>
  <c r="Y2961" i="109"/>
  <c r="V1650" i="109"/>
  <c r="P74" i="112"/>
  <c r="W3098" i="109"/>
  <c r="W1145" i="109"/>
  <c r="N3681" i="109"/>
  <c r="Q36" i="112"/>
  <c r="V235" i="109"/>
  <c r="Q168" i="112"/>
  <c r="N1670" i="109"/>
  <c r="T1023" i="109"/>
  <c r="W3918" i="109"/>
  <c r="U409" i="109"/>
  <c r="Y375" i="109"/>
  <c r="R1474" i="109"/>
  <c r="N291" i="109"/>
  <c r="R2645" i="109"/>
  <c r="W1302" i="109"/>
  <c r="V1735" i="109"/>
  <c r="T2728" i="109"/>
  <c r="Z2174" i="109"/>
  <c r="S102" i="110"/>
  <c r="P2400" i="109"/>
  <c r="O3515" i="109"/>
  <c r="Z2173" i="109"/>
  <c r="R976" i="109"/>
  <c r="P1759" i="112"/>
  <c r="N2108" i="112"/>
  <c r="O3202" i="109"/>
  <c r="P1260" i="109"/>
  <c r="P3735" i="109"/>
  <c r="V565" i="109"/>
  <c r="L31" i="113"/>
  <c r="Q19" i="109"/>
  <c r="V1266" i="109"/>
  <c r="Y1627" i="109"/>
  <c r="O627" i="109"/>
  <c r="O3872" i="109"/>
  <c r="Y4137" i="109"/>
  <c r="O4228" i="109"/>
  <c r="V2807" i="109"/>
  <c r="Q961" i="112"/>
  <c r="Q1908" i="109"/>
  <c r="Y3554" i="109"/>
  <c r="W2772" i="109"/>
  <c r="Q2188" i="112"/>
  <c r="L63" i="110"/>
  <c r="U1863" i="109"/>
  <c r="Y558" i="109"/>
  <c r="O2386" i="112"/>
  <c r="Q1991" i="112"/>
  <c r="X3510" i="109"/>
  <c r="X2025" i="109"/>
  <c r="N1305" i="109"/>
  <c r="O49" i="112"/>
  <c r="W4299" i="109"/>
  <c r="Y945" i="109"/>
  <c r="M36" i="110"/>
  <c r="Y3516" i="109"/>
  <c r="X10" i="109"/>
  <c r="T4042" i="109"/>
  <c r="O1021" i="109"/>
  <c r="O3212" i="109"/>
  <c r="N568" i="112"/>
  <c r="M83" i="113"/>
  <c r="T940" i="109"/>
  <c r="Q2817" i="109"/>
  <c r="Q3803" i="109"/>
  <c r="Q3138" i="109"/>
  <c r="P10" i="109"/>
  <c r="Q4308" i="109"/>
  <c r="O189" i="109"/>
  <c r="U1917" i="109"/>
  <c r="W24" i="109"/>
  <c r="S450" i="109"/>
  <c r="P1571" i="109"/>
  <c r="Y3724" i="109"/>
  <c r="O2431" i="109"/>
  <c r="P795" i="112"/>
  <c r="O2252" i="109"/>
  <c r="N2177" i="112"/>
  <c r="Y131" i="109"/>
  <c r="Q1781" i="112"/>
  <c r="Z2149" i="109"/>
  <c r="O832" i="109"/>
  <c r="S4024" i="109"/>
  <c r="X877" i="109"/>
  <c r="N2110" i="109"/>
  <c r="P243" i="109"/>
  <c r="U1466" i="109"/>
  <c r="U1215" i="109"/>
  <c r="N3377" i="109"/>
  <c r="R216" i="112"/>
  <c r="S733" i="109"/>
  <c r="Z1764" i="109"/>
  <c r="U1539" i="109"/>
  <c r="U89" i="110"/>
  <c r="J73" i="110"/>
  <c r="V2048" i="109"/>
  <c r="N4275" i="109"/>
  <c r="S214" i="109"/>
  <c r="U882" i="109"/>
  <c r="P533" i="112"/>
  <c r="R1618" i="109"/>
  <c r="U1199" i="109"/>
  <c r="O2049" i="109"/>
  <c r="U3934" i="109"/>
  <c r="N150" i="110"/>
  <c r="T504" i="109"/>
  <c r="U420" i="109"/>
  <c r="S3782" i="109"/>
  <c r="U883" i="109"/>
  <c r="Q825" i="112"/>
  <c r="U4132" i="109"/>
  <c r="Y3562" i="109"/>
  <c r="U4113" i="109"/>
  <c r="U2305" i="109"/>
  <c r="V488" i="109"/>
  <c r="U378" i="109"/>
  <c r="S4156" i="109"/>
  <c r="P3934" i="109"/>
  <c r="X3806" i="109"/>
  <c r="Y4106" i="109"/>
  <c r="X4023" i="109"/>
  <c r="R2267" i="109"/>
  <c r="X461" i="109"/>
  <c r="P2401" i="109"/>
  <c r="W2473" i="109"/>
  <c r="X602" i="109"/>
  <c r="Q53" i="109"/>
  <c r="O3652" i="109"/>
  <c r="O4261" i="109"/>
  <c r="T1744" i="109"/>
  <c r="T3067" i="109"/>
  <c r="N3936" i="109"/>
  <c r="O282" i="109"/>
  <c r="V4186" i="109"/>
  <c r="Q1708" i="109"/>
  <c r="O2698" i="109"/>
  <c r="T99" i="109"/>
  <c r="X1283" i="109"/>
  <c r="T100" i="109"/>
  <c r="Y3088" i="109"/>
  <c r="P2797" i="109"/>
  <c r="Q2213" i="112"/>
  <c r="P2055" i="109"/>
  <c r="Y2307" i="109"/>
  <c r="N60" i="109"/>
  <c r="V2046" i="109"/>
  <c r="N2783" i="109"/>
  <c r="N2927" i="109"/>
  <c r="M25" i="110"/>
  <c r="O953" i="109"/>
  <c r="U2762" i="109"/>
  <c r="S26" i="110"/>
  <c r="N532" i="109"/>
  <c r="V992" i="109"/>
  <c r="W3890" i="109"/>
  <c r="S1111" i="109"/>
  <c r="O2569" i="109"/>
  <c r="Q1232" i="109"/>
  <c r="X1269" i="109"/>
  <c r="P974" i="112"/>
  <c r="S934" i="109"/>
  <c r="T3424" i="109"/>
  <c r="M31" i="110"/>
  <c r="W747" i="109"/>
  <c r="N2789" i="109"/>
  <c r="Q1657" i="109"/>
  <c r="Q569" i="109"/>
  <c r="V69" i="109"/>
  <c r="S3529" i="109"/>
  <c r="O34" i="109"/>
  <c r="P2689" i="112"/>
  <c r="P1290" i="109"/>
  <c r="O3857" i="109"/>
  <c r="N2238" i="109"/>
  <c r="Q378" i="112"/>
  <c r="P2842" i="109"/>
  <c r="U4182" i="109"/>
  <c r="Y598" i="109"/>
  <c r="T828" i="109"/>
  <c r="M128" i="110"/>
  <c r="O3510" i="109"/>
  <c r="X2615" i="109"/>
  <c r="O3152" i="109"/>
  <c r="Q957" i="112"/>
  <c r="R195" i="112"/>
  <c r="R2022" i="109"/>
  <c r="Y1969" i="109"/>
  <c r="Y3786" i="109"/>
  <c r="W3420" i="109"/>
  <c r="U170" i="109"/>
  <c r="T760" i="109"/>
  <c r="T112" i="109"/>
  <c r="P3289" i="109"/>
  <c r="X1329" i="109"/>
  <c r="P124" i="112"/>
  <c r="X1753" i="109"/>
  <c r="W2402" i="109"/>
  <c r="S3735" i="109"/>
  <c r="S932" i="109"/>
  <c r="O13" i="109"/>
  <c r="V3523" i="109"/>
  <c r="P561" i="109"/>
  <c r="Y1465" i="109"/>
  <c r="Q1728" i="109"/>
  <c r="U1207" i="109"/>
  <c r="O304" i="112"/>
  <c r="Y1976" i="109"/>
  <c r="Y1547" i="109"/>
  <c r="O501" i="112"/>
  <c r="N1553" i="109"/>
  <c r="P1461" i="112"/>
  <c r="W2606" i="109"/>
  <c r="X219" i="109"/>
  <c r="R3745" i="109"/>
  <c r="Z338" i="109"/>
  <c r="N2797" i="109"/>
  <c r="S2365" i="109"/>
  <c r="R2245" i="109"/>
  <c r="Y4158" i="109"/>
  <c r="N1630" i="109"/>
  <c r="T117" i="109"/>
  <c r="N1961" i="109"/>
  <c r="T2757" i="109"/>
  <c r="N1156" i="112"/>
  <c r="S513" i="109"/>
  <c r="Q1229" i="109"/>
  <c r="U97" i="109"/>
  <c r="U850" i="109"/>
  <c r="P2675" i="109"/>
  <c r="P2780" i="109"/>
  <c r="Q645" i="109"/>
  <c r="O989" i="109"/>
  <c r="S1983" i="109"/>
  <c r="X2027" i="109"/>
  <c r="N568" i="109"/>
  <c r="T2569" i="109"/>
  <c r="R1838" i="109"/>
  <c r="Y519" i="109"/>
  <c r="P156" i="109"/>
  <c r="V3713" i="109"/>
  <c r="S990" i="109"/>
  <c r="Q269" i="109"/>
  <c r="Y2614" i="109"/>
  <c r="P2242" i="109"/>
  <c r="R864" i="109"/>
  <c r="U3783" i="109"/>
  <c r="N2030" i="109"/>
  <c r="T1253" i="109"/>
  <c r="U918" i="109"/>
  <c r="R3030" i="109"/>
  <c r="P938" i="109"/>
  <c r="O2101" i="112"/>
  <c r="U3361" i="109"/>
  <c r="O422" i="109"/>
  <c r="O335" i="112"/>
  <c r="Y575" i="109"/>
  <c r="V2457" i="109"/>
  <c r="T508" i="109"/>
  <c r="X2846" i="109"/>
  <c r="X800" i="109"/>
  <c r="W2430" i="109"/>
  <c r="O11" i="109"/>
  <c r="R1753" i="109"/>
  <c r="O1765" i="112"/>
  <c r="R276" i="109"/>
  <c r="S4289" i="109"/>
  <c r="V4266" i="109"/>
  <c r="W1597" i="109"/>
  <c r="Q1730" i="109"/>
  <c r="Q2430" i="109"/>
  <c r="V3194" i="109"/>
  <c r="N1901" i="109"/>
  <c r="U3026" i="109"/>
  <c r="R54" i="109"/>
  <c r="N2711" i="109"/>
  <c r="S3011" i="109"/>
  <c r="U2938" i="109"/>
  <c r="X2095" i="109"/>
  <c r="O2260" i="109"/>
  <c r="P1908" i="112"/>
  <c r="P966" i="109"/>
  <c r="P3454" i="109"/>
  <c r="X3108" i="109"/>
  <c r="S3748" i="109"/>
  <c r="K157" i="110"/>
  <c r="Y3543" i="109"/>
  <c r="Q98" i="112"/>
  <c r="Y3023" i="109"/>
  <c r="N276" i="109"/>
  <c r="S2356" i="109"/>
  <c r="U3530" i="109"/>
  <c r="N3065" i="109"/>
  <c r="R2383" i="109"/>
  <c r="S569" i="109"/>
  <c r="T60" i="110"/>
  <c r="T1331" i="109"/>
  <c r="N1520" i="109"/>
  <c r="S95" i="109"/>
  <c r="O1084" i="112"/>
  <c r="V3875" i="109"/>
  <c r="W1835" i="109"/>
  <c r="T1849" i="109"/>
  <c r="V3662" i="109"/>
  <c r="U57" i="109"/>
  <c r="P1404" i="112"/>
  <c r="X900" i="109"/>
  <c r="O4285" i="109"/>
  <c r="Z661" i="109"/>
  <c r="P792" i="112"/>
  <c r="P709" i="112"/>
  <c r="P4084" i="109"/>
  <c r="S3129" i="109"/>
  <c r="R3301" i="109"/>
  <c r="T887" i="109"/>
  <c r="O274" i="109"/>
  <c r="S94" i="109"/>
  <c r="Q2301" i="109"/>
  <c r="Y2246" i="109"/>
  <c r="Q777" i="112"/>
  <c r="N3567" i="109"/>
  <c r="S859" i="109"/>
  <c r="R1341" i="112"/>
  <c r="S2408" i="109"/>
  <c r="V1668" i="109"/>
  <c r="O3751" i="109"/>
  <c r="P4027" i="109"/>
  <c r="Y2482" i="109"/>
  <c r="P403" i="112"/>
  <c r="X1000" i="109"/>
  <c r="S2311" i="109"/>
  <c r="U3002" i="109"/>
  <c r="Y594" i="109"/>
  <c r="W2264" i="109"/>
  <c r="U2591" i="109"/>
  <c r="N165" i="112"/>
  <c r="P1705" i="109"/>
  <c r="R1367" i="109"/>
  <c r="U116" i="110"/>
  <c r="T1145" i="109"/>
  <c r="V62" i="109"/>
  <c r="Q46" i="109"/>
  <c r="N2364" i="109"/>
  <c r="Y3898" i="109"/>
  <c r="V536" i="109"/>
  <c r="N907" i="109"/>
  <c r="U1540" i="109"/>
  <c r="S1578" i="109"/>
  <c r="R2587" i="109"/>
  <c r="W1558" i="109"/>
  <c r="W2671" i="109"/>
  <c r="T47" i="109"/>
  <c r="R4155" i="109"/>
  <c r="W1605" i="109"/>
  <c r="W1721" i="109"/>
  <c r="Q3319" i="109"/>
  <c r="V1275" i="109"/>
  <c r="X1336" i="109"/>
  <c r="T1177" i="109"/>
  <c r="O3070" i="109"/>
  <c r="T496" i="109"/>
  <c r="V1590" i="109"/>
  <c r="Q768" i="112"/>
  <c r="P505" i="112"/>
  <c r="U223" i="109"/>
  <c r="V2688" i="109"/>
  <c r="S3543" i="109"/>
  <c r="X857" i="109"/>
  <c r="Y11" i="109"/>
  <c r="V3721" i="109"/>
  <c r="Y2732" i="109"/>
  <c r="P3161" i="109"/>
  <c r="R2039" i="109"/>
  <c r="U2615" i="109"/>
  <c r="V1988" i="109"/>
  <c r="T4176" i="109"/>
  <c r="N217" i="109"/>
  <c r="Q1410" i="112"/>
  <c r="Y499" i="109"/>
  <c r="Q2663" i="109"/>
  <c r="Q92" i="109"/>
  <c r="N694" i="112"/>
  <c r="O4092" i="109"/>
  <c r="N3451" i="109"/>
  <c r="Q232" i="109"/>
  <c r="P2405" i="112"/>
  <c r="R1306" i="109"/>
  <c r="R2029" i="112"/>
  <c r="O2299" i="109"/>
  <c r="V3933" i="109"/>
  <c r="V784" i="109"/>
  <c r="O234" i="112"/>
  <c r="P760" i="112"/>
  <c r="O1480" i="109"/>
  <c r="N2585" i="109"/>
  <c r="R4197" i="109"/>
  <c r="O3572" i="109"/>
  <c r="P1468" i="109"/>
  <c r="Z3252" i="109"/>
  <c r="S3029" i="109"/>
  <c r="X1750" i="109"/>
  <c r="S3024" i="109"/>
  <c r="U20" i="110"/>
  <c r="Q1217" i="112"/>
  <c r="W2208" i="109"/>
  <c r="W3396" i="109"/>
  <c r="X2232" i="109"/>
  <c r="N269" i="112"/>
  <c r="S953" i="109"/>
  <c r="N831" i="112"/>
  <c r="N3773" i="109"/>
  <c r="R249" i="109"/>
  <c r="O966" i="112"/>
  <c r="U4276" i="109"/>
  <c r="U3417" i="109"/>
  <c r="S2417" i="109"/>
  <c r="Y1721" i="109"/>
  <c r="S3490" i="109"/>
  <c r="V545" i="109"/>
  <c r="Q2961" i="109"/>
  <c r="O2832" i="109"/>
  <c r="O3844" i="109"/>
  <c r="S929" i="109"/>
  <c r="T3833" i="109"/>
  <c r="Y2192" i="109"/>
  <c r="Y1575" i="109"/>
  <c r="S1716" i="109"/>
  <c r="X753" i="109"/>
  <c r="P237" i="112"/>
  <c r="O1908" i="109"/>
  <c r="U3759" i="109"/>
  <c r="O2481" i="112"/>
  <c r="N493" i="112"/>
  <c r="X3485" i="109"/>
  <c r="V3514" i="109"/>
  <c r="R3807" i="109"/>
  <c r="S133" i="109"/>
  <c r="R3812" i="109"/>
  <c r="N3829" i="109"/>
  <c r="P2721" i="109"/>
  <c r="Z3957" i="109"/>
  <c r="U2560" i="109"/>
  <c r="U4273" i="109"/>
  <c r="V1327" i="109"/>
  <c r="X462" i="109"/>
  <c r="P2085" i="112"/>
  <c r="O2034" i="109"/>
  <c r="Y763" i="109"/>
  <c r="Y2389" i="109"/>
  <c r="N71" i="110"/>
  <c r="N3475" i="109"/>
  <c r="N2230" i="109"/>
  <c r="S799" i="109"/>
  <c r="R2344" i="109"/>
  <c r="W2963" i="109"/>
  <c r="O3305" i="109"/>
  <c r="M103" i="113"/>
  <c r="X2467" i="109"/>
  <c r="Y1370" i="109"/>
  <c r="N2989" i="109"/>
  <c r="S1530" i="109"/>
  <c r="U3813" i="109"/>
  <c r="K58" i="110"/>
  <c r="U3346" i="109"/>
  <c r="T1906" i="109"/>
  <c r="Z1775" i="109"/>
  <c r="R881" i="109"/>
  <c r="X3307" i="109"/>
  <c r="Y960" i="109"/>
  <c r="T3756" i="109"/>
  <c r="R902" i="112"/>
  <c r="W946" i="109"/>
  <c r="T1478" i="109"/>
  <c r="N3288" i="109"/>
  <c r="N712" i="112"/>
  <c r="O1541" i="109"/>
  <c r="Q1632" i="109"/>
  <c r="N113" i="112"/>
  <c r="P990" i="112"/>
  <c r="U3691" i="109"/>
  <c r="U1716" i="109"/>
  <c r="T3560" i="109"/>
  <c r="Q2630" i="109"/>
  <c r="W3477" i="109"/>
  <c r="N739" i="112"/>
  <c r="T2583" i="109"/>
  <c r="X439" i="109"/>
  <c r="W3942" i="109"/>
  <c r="N609" i="109"/>
  <c r="P2293" i="109"/>
  <c r="R1098" i="109"/>
  <c r="U2839" i="109"/>
  <c r="P39" i="112"/>
  <c r="W2252" i="109"/>
  <c r="Y221" i="109"/>
  <c r="S1993" i="109"/>
  <c r="T4263" i="109"/>
  <c r="P1161" i="112"/>
  <c r="X1897" i="109"/>
  <c r="V124" i="109"/>
  <c r="O4241" i="109"/>
  <c r="T2425" i="109"/>
  <c r="V166" i="109"/>
  <c r="W4101" i="109"/>
  <c r="Y782" i="109"/>
  <c r="U787" i="109"/>
  <c r="N1279" i="109"/>
  <c r="N375" i="109"/>
  <c r="Y1660" i="109"/>
  <c r="Y2653" i="109"/>
  <c r="O2111" i="112"/>
  <c r="S267" i="109"/>
  <c r="O128" i="112"/>
  <c r="T2422" i="109"/>
  <c r="U3765" i="109"/>
  <c r="T1107" i="109"/>
  <c r="U51" i="110"/>
  <c r="V2450" i="109"/>
  <c r="T420" i="109"/>
  <c r="S3884" i="109"/>
  <c r="W572" i="109"/>
  <c r="U2798" i="109"/>
  <c r="Y3111" i="109"/>
  <c r="V1745" i="109"/>
  <c r="Q2745" i="109"/>
  <c r="N595" i="112"/>
  <c r="Q1204" i="112"/>
  <c r="U733" i="109"/>
  <c r="V2785" i="109"/>
  <c r="R1185" i="109"/>
  <c r="P214" i="109"/>
  <c r="W3668" i="109"/>
  <c r="V146" i="109"/>
  <c r="T2229" i="109"/>
  <c r="S1973" i="109"/>
  <c r="O2984" i="109"/>
  <c r="U3826" i="109"/>
  <c r="O2385" i="112"/>
  <c r="P2452" i="109"/>
  <c r="S742" i="109"/>
  <c r="V1279" i="109"/>
  <c r="N802" i="112"/>
  <c r="X4144" i="109"/>
  <c r="S566" i="109"/>
  <c r="R1906" i="109"/>
  <c r="Q1573" i="109"/>
  <c r="P2116" i="109"/>
  <c r="V3759" i="109"/>
  <c r="S2687" i="109"/>
  <c r="W3032" i="109"/>
  <c r="S981" i="109"/>
  <c r="R2055" i="109"/>
  <c r="S768" i="109"/>
  <c r="P2127" i="112"/>
  <c r="W1657" i="109"/>
  <c r="Q2002" i="109"/>
  <c r="Z1038" i="109"/>
  <c r="N1226" i="109"/>
  <c r="O1517" i="112"/>
  <c r="S4176" i="109"/>
  <c r="T1215" i="109"/>
  <c r="S29" i="109"/>
  <c r="Y1893" i="109"/>
  <c r="T2030" i="109"/>
  <c r="W2439" i="109"/>
  <c r="W2040" i="109"/>
  <c r="O3176" i="109"/>
  <c r="V3373" i="109"/>
  <c r="S2788" i="109"/>
  <c r="N2720" i="109"/>
  <c r="N2414" i="112"/>
  <c r="N2014" i="109"/>
  <c r="W1877" i="109"/>
  <c r="R3798" i="109"/>
  <c r="R2087" i="109"/>
  <c r="V3161" i="109"/>
  <c r="Y3555" i="109"/>
  <c r="P322" i="112"/>
  <c r="X3426" i="109"/>
  <c r="P1740" i="109"/>
  <c r="P372" i="112"/>
  <c r="R419" i="112"/>
  <c r="P3150" i="109"/>
  <c r="X1749" i="109"/>
  <c r="P4271" i="109"/>
  <c r="Q3079" i="109"/>
  <c r="S1720" i="109"/>
  <c r="V592" i="109"/>
  <c r="P3349" i="109"/>
  <c r="U384" i="109"/>
  <c r="P647" i="109"/>
  <c r="N3528" i="109"/>
  <c r="Y966" i="109"/>
  <c r="T2567" i="109"/>
  <c r="W3346" i="109"/>
  <c r="R68" i="109"/>
  <c r="R4022" i="109"/>
  <c r="X883" i="109"/>
  <c r="U1019" i="109"/>
  <c r="Q2583" i="109"/>
  <c r="O1110" i="109"/>
  <c r="O1249" i="109"/>
  <c r="U2744" i="109"/>
  <c r="P137" i="110"/>
  <c r="W3180" i="109"/>
  <c r="W1689" i="109"/>
  <c r="P2698" i="109"/>
  <c r="Q3811" i="109"/>
  <c r="V907" i="109"/>
  <c r="W2773" i="109"/>
  <c r="Q118" i="112"/>
  <c r="Y2266" i="109"/>
  <c r="Q1051" i="112"/>
  <c r="X2068" i="109"/>
  <c r="Z2881" i="109"/>
  <c r="S1688" i="109"/>
  <c r="X2313" i="109"/>
  <c r="X778" i="109"/>
  <c r="V236" i="109"/>
  <c r="N3147" i="109"/>
  <c r="Z721" i="109"/>
  <c r="Q989" i="109"/>
  <c r="V2769" i="109"/>
  <c r="X3287" i="109"/>
  <c r="Q3369" i="109"/>
  <c r="S249" i="109"/>
  <c r="V49" i="109"/>
  <c r="R1853" i="109"/>
  <c r="X1613" i="109"/>
  <c r="N364" i="112"/>
  <c r="T3444" i="109"/>
  <c r="X770" i="109"/>
  <c r="V2743" i="109"/>
  <c r="W2412" i="109"/>
  <c r="O2574" i="109"/>
  <c r="O1472" i="112"/>
  <c r="W2420" i="109"/>
  <c r="T3164" i="109"/>
  <c r="S1358" i="109"/>
  <c r="Q731" i="112"/>
  <c r="R961" i="109"/>
  <c r="O571" i="109"/>
  <c r="O2686" i="109"/>
  <c r="P2660" i="112"/>
  <c r="V4046" i="109"/>
  <c r="Y1517" i="109"/>
  <c r="R1125" i="112"/>
  <c r="R3337" i="109"/>
  <c r="N2609" i="112"/>
  <c r="X4195" i="109"/>
  <c r="R157" i="109"/>
  <c r="S755" i="109"/>
  <c r="X1732" i="109"/>
  <c r="V2758" i="109"/>
  <c r="T2358" i="109"/>
  <c r="Y119" i="109"/>
  <c r="Q153" i="110"/>
  <c r="W2776" i="109"/>
  <c r="N4048" i="109"/>
  <c r="V3835" i="109"/>
  <c r="Q917" i="109"/>
  <c r="Q523" i="112"/>
  <c r="O251" i="109"/>
  <c r="X4247" i="109"/>
  <c r="W3665" i="109"/>
  <c r="T1483" i="109"/>
  <c r="Q436" i="109"/>
  <c r="S2657" i="109"/>
  <c r="P521" i="109"/>
  <c r="S1356" i="109"/>
  <c r="R1524" i="109"/>
  <c r="N490" i="109"/>
  <c r="U3888" i="109"/>
  <c r="T3328" i="109"/>
  <c r="T2430" i="109"/>
  <c r="R1960" i="109"/>
  <c r="X2004" i="109"/>
  <c r="T4138" i="109"/>
  <c r="W2681" i="109"/>
  <c r="Y2468" i="109"/>
  <c r="O4185" i="109"/>
  <c r="R2234" i="109"/>
  <c r="Y3743" i="109"/>
  <c r="Q524" i="109"/>
  <c r="V3513" i="109"/>
  <c r="U1132" i="109"/>
  <c r="X1990" i="109"/>
  <c r="Y432" i="109"/>
  <c r="R165" i="110"/>
  <c r="P2835" i="109"/>
  <c r="Q1699" i="109"/>
  <c r="T2692" i="109"/>
  <c r="R3799" i="109"/>
  <c r="X246" i="109"/>
  <c r="Q1127" i="109"/>
  <c r="W1308" i="109"/>
  <c r="N3893" i="109"/>
  <c r="Q4108" i="109"/>
  <c r="S141" i="109"/>
  <c r="T2197" i="109"/>
  <c r="P1075" i="112"/>
  <c r="X3441" i="109"/>
  <c r="T2337" i="109"/>
  <c r="Q1692" i="112"/>
  <c r="N290" i="112"/>
  <c r="P1507" i="109"/>
  <c r="O37" i="110"/>
  <c r="X1108" i="109"/>
  <c r="N2396" i="109"/>
  <c r="U1379" i="109"/>
  <c r="U1193" i="109"/>
  <c r="O241" i="109"/>
  <c r="N3394" i="109"/>
  <c r="P1979" i="112"/>
  <c r="N1767" i="112"/>
  <c r="S2380" i="109"/>
  <c r="W527" i="109"/>
  <c r="T17" i="109"/>
  <c r="Q2945" i="109"/>
  <c r="T1974" i="109"/>
  <c r="N176" i="110"/>
  <c r="V2414" i="109"/>
  <c r="W4081" i="109"/>
  <c r="O4027" i="109"/>
  <c r="Q1654" i="112"/>
  <c r="W1199" i="109"/>
  <c r="N2387" i="109"/>
  <c r="O2460" i="109"/>
  <c r="W3308" i="109"/>
  <c r="Y4266" i="109"/>
  <c r="Z2498" i="109"/>
  <c r="W3012" i="109"/>
  <c r="P226" i="109"/>
  <c r="U517" i="109"/>
  <c r="P1009" i="112"/>
  <c r="P2195" i="112"/>
  <c r="T1234" i="109"/>
  <c r="Q1446" i="112"/>
  <c r="X2641" i="109"/>
  <c r="Q603" i="109"/>
  <c r="U2072" i="109"/>
  <c r="R3145" i="109"/>
  <c r="Y2759" i="109"/>
  <c r="W3423" i="109"/>
  <c r="W2958" i="109"/>
  <c r="Q834" i="109"/>
  <c r="N2311" i="109"/>
  <c r="O1697" i="109"/>
  <c r="T2753" i="109"/>
  <c r="T2592" i="109"/>
  <c r="Y2728" i="109"/>
  <c r="V3299" i="109"/>
  <c r="O3425" i="109"/>
  <c r="V4245" i="109"/>
  <c r="Q823" i="109"/>
  <c r="S2681" i="109"/>
  <c r="W473" i="109"/>
  <c r="P490" i="109"/>
  <c r="Q2303" i="112"/>
  <c r="R1569" i="109"/>
  <c r="R662" i="112"/>
  <c r="S2646" i="109"/>
  <c r="X918" i="109"/>
  <c r="J105" i="113"/>
  <c r="W1648" i="109"/>
  <c r="O4120" i="109"/>
  <c r="O128" i="110"/>
  <c r="U2097" i="109"/>
  <c r="P54" i="109"/>
  <c r="N1217" i="109"/>
  <c r="T87" i="109"/>
  <c r="X1115" i="109"/>
  <c r="R3413" i="109"/>
  <c r="S2473" i="109"/>
  <c r="N876" i="109"/>
  <c r="X787" i="109"/>
  <c r="V1182" i="109"/>
  <c r="T94" i="109"/>
  <c r="R415" i="109"/>
  <c r="N185" i="112"/>
  <c r="O3836" i="109"/>
  <c r="R1537" i="109"/>
  <c r="X833" i="109"/>
  <c r="U1637" i="109"/>
  <c r="Q2445" i="109"/>
  <c r="W3206" i="109"/>
  <c r="O498" i="112"/>
  <c r="X1570" i="109"/>
  <c r="V119" i="109"/>
  <c r="P81" i="109"/>
  <c r="Q178" i="110"/>
  <c r="Q4266" i="109"/>
  <c r="W3315" i="109"/>
  <c r="P3688" i="109"/>
  <c r="U4240" i="109"/>
  <c r="V3771" i="109"/>
  <c r="Q1622" i="112"/>
  <c r="R2510" i="112"/>
  <c r="P493" i="112"/>
  <c r="N497" i="109"/>
  <c r="N2556" i="112"/>
  <c r="P2384" i="109"/>
  <c r="Y2203" i="109"/>
  <c r="N2008" i="112"/>
  <c r="P1887" i="109"/>
  <c r="N2246" i="109"/>
  <c r="S1016" i="109"/>
  <c r="S487" i="109"/>
  <c r="N2006" i="112"/>
  <c r="R487" i="109"/>
  <c r="N1510" i="112"/>
  <c r="R3829" i="109"/>
  <c r="Y959" i="109"/>
  <c r="W2328" i="109"/>
  <c r="U583" i="109"/>
  <c r="S3292" i="109"/>
  <c r="W3027" i="109"/>
  <c r="R3492" i="109"/>
  <c r="Z2160" i="109"/>
  <c r="U532" i="109"/>
  <c r="S2278" i="109"/>
  <c r="R2457" i="109"/>
  <c r="J179" i="110"/>
  <c r="R4033" i="109"/>
  <c r="V648" i="109"/>
  <c r="W3148" i="109"/>
  <c r="P863" i="112"/>
  <c r="X1694" i="109"/>
  <c r="U4155" i="109"/>
  <c r="N1887" i="112"/>
  <c r="U1004" i="109"/>
  <c r="X2228" i="109"/>
  <c r="U122" i="110"/>
  <c r="T3208" i="109"/>
  <c r="Y4073" i="109"/>
  <c r="S3926" i="109"/>
  <c r="V761" i="109"/>
  <c r="N867" i="112"/>
  <c r="T745" i="109"/>
  <c r="O2089" i="109"/>
  <c r="Y1346" i="109"/>
  <c r="R3095" i="109"/>
  <c r="N1270" i="109"/>
  <c r="W3742" i="109"/>
  <c r="V1830" i="109"/>
  <c r="P2469" i="109"/>
  <c r="Q2837" i="109"/>
  <c r="O913" i="109"/>
  <c r="X885" i="109"/>
  <c r="O3483" i="109"/>
  <c r="O3846" i="109"/>
  <c r="R3299" i="109"/>
  <c r="S81" i="109"/>
  <c r="Y4053" i="109"/>
  <c r="W1688" i="109"/>
  <c r="U1281" i="109"/>
  <c r="P1895" i="109"/>
  <c r="R3133" i="109"/>
  <c r="Y2724" i="109"/>
  <c r="P3677" i="109"/>
  <c r="S2593" i="109"/>
  <c r="Y57" i="109"/>
  <c r="Y1318" i="109"/>
  <c r="N2467" i="109"/>
  <c r="Z3636" i="109"/>
  <c r="O250" i="112"/>
  <c r="N966" i="112"/>
  <c r="T1130" i="109"/>
  <c r="Q1736" i="109"/>
  <c r="R1692" i="109"/>
  <c r="Q4180" i="109"/>
  <c r="P3428" i="109"/>
  <c r="N1934" i="109"/>
  <c r="O4082" i="109"/>
  <c r="S883" i="109"/>
  <c r="O87" i="109"/>
  <c r="Q570" i="109"/>
  <c r="W1213" i="109"/>
  <c r="N4234" i="109"/>
  <c r="O1219" i="109"/>
  <c r="S2796" i="109"/>
  <c r="U2705" i="109"/>
  <c r="S2659" i="109"/>
  <c r="X37" i="109"/>
  <c r="S925" i="109"/>
  <c r="S3101" i="109"/>
  <c r="O2098" i="109"/>
  <c r="Y403" i="109"/>
  <c r="Q504" i="109"/>
  <c r="N1903" i="109"/>
  <c r="P273" i="109"/>
  <c r="S89" i="109"/>
  <c r="P3455" i="109"/>
  <c r="U2638" i="109"/>
  <c r="V4204" i="109"/>
  <c r="O2786" i="109"/>
  <c r="O779" i="109"/>
  <c r="O137" i="112"/>
  <c r="X4095" i="109"/>
  <c r="V1596" i="109"/>
  <c r="O603" i="112"/>
  <c r="Y3212" i="109"/>
  <c r="T1941" i="109"/>
  <c r="R1200" i="109"/>
  <c r="W1555" i="109"/>
  <c r="P1860" i="112"/>
  <c r="W515" i="109"/>
  <c r="P2480" i="112"/>
  <c r="V3543" i="109"/>
  <c r="N1644" i="112"/>
  <c r="N1851" i="112"/>
  <c r="U2309" i="109"/>
  <c r="T24" i="109"/>
  <c r="X2949" i="109"/>
  <c r="T597" i="109"/>
  <c r="W1190" i="109"/>
  <c r="T1919" i="109"/>
  <c r="R2041" i="109"/>
  <c r="S1702" i="109"/>
  <c r="Y1497" i="109"/>
  <c r="N128" i="109"/>
  <c r="V474" i="109"/>
  <c r="P3884" i="109"/>
  <c r="Y3701" i="109"/>
  <c r="S4225" i="109"/>
  <c r="O3424" i="109"/>
  <c r="T4139" i="109"/>
  <c r="N1233" i="112"/>
  <c r="O2787" i="109"/>
  <c r="P106" i="110"/>
  <c r="N3389" i="109"/>
  <c r="U163" i="109"/>
  <c r="Q3781" i="109"/>
  <c r="V2692" i="109"/>
  <c r="O1072" i="112"/>
  <c r="T2091" i="109"/>
  <c r="U2693" i="109"/>
  <c r="S1623" i="109"/>
  <c r="V1663" i="109"/>
  <c r="P2808" i="109"/>
  <c r="R1117" i="109"/>
  <c r="Q2718" i="109"/>
  <c r="U1548" i="109"/>
  <c r="W2317" i="109"/>
  <c r="O1585" i="109"/>
  <c r="P3138" i="109"/>
  <c r="X3779" i="109"/>
  <c r="N3432" i="109"/>
  <c r="Q1295" i="109"/>
  <c r="Y4129" i="109"/>
  <c r="P844" i="112"/>
  <c r="R1122" i="109"/>
  <c r="Q1989" i="109"/>
  <c r="R3872" i="109"/>
  <c r="Y1110" i="109"/>
  <c r="W181" i="109"/>
  <c r="S849" i="109"/>
  <c r="Q2442" i="109"/>
  <c r="Q319" i="112"/>
  <c r="Z1800" i="109"/>
  <c r="N902" i="109"/>
  <c r="O3039" i="109"/>
  <c r="Y2087" i="109"/>
  <c r="W3364" i="109"/>
  <c r="R3142" i="109"/>
  <c r="S1852" i="109"/>
  <c r="X2798" i="109"/>
  <c r="W1928" i="109"/>
  <c r="Y3305" i="109"/>
  <c r="O2239" i="109"/>
  <c r="T1706" i="109"/>
  <c r="M48" i="110"/>
  <c r="S518" i="109"/>
  <c r="Q1495" i="112"/>
  <c r="S1991" i="109"/>
  <c r="N1018" i="109"/>
  <c r="V2467" i="109"/>
  <c r="S2233" i="109"/>
  <c r="X101" i="109"/>
  <c r="S4279" i="109"/>
  <c r="N2096" i="109"/>
  <c r="N1157" i="109"/>
  <c r="O1175" i="112"/>
  <c r="N3331" i="109"/>
  <c r="R1315" i="109"/>
  <c r="N3559" i="109"/>
  <c r="P859" i="112"/>
  <c r="V2700" i="109"/>
  <c r="O2211" i="109"/>
  <c r="Y3093" i="109"/>
  <c r="O3190" i="109"/>
  <c r="S3710" i="109"/>
  <c r="X3342" i="109"/>
  <c r="O275" i="112"/>
  <c r="Z708" i="109"/>
  <c r="U460" i="109"/>
  <c r="Q583" i="112"/>
  <c r="V763" i="109"/>
  <c r="P560" i="112"/>
  <c r="V2615" i="109"/>
  <c r="V286" i="109"/>
  <c r="W3324" i="109"/>
  <c r="X3703" i="109"/>
  <c r="S734" i="109"/>
  <c r="P2785" i="109"/>
  <c r="K91" i="113"/>
  <c r="T965" i="109"/>
  <c r="X840" i="109"/>
  <c r="S232" i="109"/>
  <c r="P4121" i="109"/>
  <c r="W4303" i="109"/>
  <c r="U3485" i="109"/>
  <c r="P4137" i="109"/>
  <c r="X566" i="109"/>
  <c r="Q4055" i="109"/>
  <c r="O1774" i="112"/>
  <c r="O3" i="112"/>
  <c r="O1507" i="109"/>
  <c r="W182" i="109"/>
  <c r="S472" i="109"/>
  <c r="R1241" i="109"/>
  <c r="P1231" i="109"/>
  <c r="R950" i="109"/>
  <c r="Z1408" i="109"/>
  <c r="P1913" i="109"/>
  <c r="Q2116" i="109"/>
  <c r="W1174" i="109"/>
  <c r="U805" i="109"/>
  <c r="X521" i="109"/>
  <c r="W3409" i="109"/>
  <c r="Y2320" i="109"/>
  <c r="X478" i="109"/>
  <c r="L143" i="110"/>
  <c r="T110" i="109"/>
  <c r="R885" i="112"/>
  <c r="Q493" i="109"/>
  <c r="V3672" i="109"/>
  <c r="O844" i="112"/>
  <c r="W4130" i="109"/>
  <c r="N160" i="109"/>
  <c r="U1634" i="109"/>
  <c r="R775" i="109"/>
  <c r="V8" i="109"/>
  <c r="J27" i="110"/>
  <c r="O1155" i="112"/>
  <c r="V2076" i="109"/>
  <c r="W3431" i="109"/>
  <c r="M154" i="113"/>
  <c r="U2208" i="109"/>
  <c r="Z1066" i="109"/>
  <c r="Y410" i="109"/>
  <c r="O2310" i="109"/>
  <c r="Q2045" i="109"/>
  <c r="Y4069" i="109"/>
  <c r="T1263" i="109"/>
  <c r="Q2247" i="109"/>
  <c r="V2463" i="109"/>
  <c r="Q2396" i="112"/>
  <c r="N2463" i="112"/>
  <c r="T1015" i="109"/>
  <c r="W2728" i="109"/>
  <c r="O4024" i="109"/>
  <c r="Q1175" i="109"/>
  <c r="U1224" i="109"/>
  <c r="Q30" i="112"/>
  <c r="W1584" i="109"/>
  <c r="P183" i="112"/>
  <c r="R2669" i="109"/>
  <c r="R1828" i="109"/>
  <c r="J76" i="113"/>
  <c r="N1302" i="112"/>
  <c r="V3327" i="109"/>
  <c r="W2419" i="109"/>
  <c r="W2211" i="109"/>
  <c r="V2371" i="109"/>
  <c r="U3438" i="109"/>
  <c r="P960" i="112"/>
  <c r="S3384" i="109"/>
  <c r="R1721" i="109"/>
  <c r="S2932" i="109"/>
  <c r="K24" i="110"/>
  <c r="O1286" i="109"/>
  <c r="R592" i="109"/>
  <c r="O862" i="112"/>
  <c r="S401" i="109"/>
  <c r="W2568" i="109"/>
  <c r="Y581" i="109"/>
  <c r="T929" i="109"/>
  <c r="Q2427" i="109"/>
  <c r="T3003" i="109"/>
  <c r="P2471" i="112"/>
  <c r="X1896" i="109"/>
  <c r="S2800" i="109"/>
  <c r="O1264" i="109"/>
  <c r="R3111" i="109"/>
  <c r="R1939" i="109"/>
  <c r="Q2559" i="109"/>
  <c r="P939" i="109"/>
  <c r="U3671" i="109"/>
  <c r="Y1912" i="109"/>
  <c r="O1078" i="112"/>
  <c r="Y205" i="109"/>
  <c r="V1252" i="109"/>
  <c r="P1259" i="109"/>
  <c r="P3345" i="109"/>
  <c r="Y2477" i="109"/>
  <c r="R2394" i="109"/>
  <c r="R2571" i="109"/>
  <c r="X3868" i="109"/>
  <c r="X471" i="109"/>
  <c r="U2442" i="109"/>
  <c r="R2751" i="109"/>
  <c r="P128" i="109"/>
  <c r="X3697" i="109"/>
  <c r="Z2513" i="109"/>
  <c r="U3578" i="109"/>
  <c r="Z356" i="109"/>
  <c r="Y1230" i="109"/>
  <c r="N58" i="112"/>
  <c r="N2387" i="112"/>
  <c r="T919" i="109"/>
  <c r="N989" i="109"/>
  <c r="Q743" i="109"/>
  <c r="S117" i="110"/>
  <c r="X3164" i="109"/>
  <c r="S1867" i="109"/>
  <c r="U1871" i="109"/>
  <c r="R2770" i="109"/>
  <c r="S531" i="109"/>
  <c r="P3433" i="109"/>
  <c r="T2939" i="109"/>
  <c r="R3695" i="109"/>
  <c r="N135" i="109"/>
  <c r="U455" i="109"/>
  <c r="R1141" i="109"/>
  <c r="Y4026" i="109"/>
  <c r="U2649" i="109"/>
  <c r="N197" i="109"/>
  <c r="O1367" i="109"/>
  <c r="N3359" i="109"/>
  <c r="V2465" i="109"/>
  <c r="T2715" i="109"/>
  <c r="W3838" i="109"/>
  <c r="O761" i="112"/>
  <c r="O1380" i="109"/>
  <c r="T1155" i="109"/>
  <c r="Q3419" i="109"/>
  <c r="P1596" i="109"/>
  <c r="P3398" i="109"/>
  <c r="V192" i="109"/>
  <c r="R3388" i="109"/>
  <c r="T82" i="110"/>
  <c r="Q1208" i="109"/>
  <c r="N142" i="109"/>
  <c r="Y4304" i="109"/>
  <c r="O748" i="109"/>
  <c r="P70" i="112"/>
  <c r="Q3400" i="109"/>
  <c r="R237" i="109"/>
  <c r="N464" i="112"/>
  <c r="W2273" i="109"/>
  <c r="O104" i="110"/>
  <c r="Q2103" i="109"/>
  <c r="W548" i="109"/>
  <c r="Y3443" i="109"/>
  <c r="W2404" i="109"/>
  <c r="N1162" i="109"/>
  <c r="Y1289" i="109"/>
  <c r="Q1854" i="112"/>
  <c r="X507" i="109"/>
  <c r="Q2405" i="109"/>
  <c r="X958" i="109"/>
  <c r="S4072" i="109"/>
  <c r="U381" i="109"/>
  <c r="R1295" i="109"/>
  <c r="T4180" i="109"/>
  <c r="N1248" i="109"/>
  <c r="X106" i="109"/>
  <c r="S1571" i="109"/>
  <c r="R3164" i="109"/>
  <c r="R257" i="109"/>
  <c r="Y277" i="109"/>
  <c r="O1098" i="112"/>
  <c r="O4050" i="109"/>
  <c r="X389" i="109"/>
  <c r="R935" i="109"/>
  <c r="N524" i="109"/>
  <c r="Q285" i="112"/>
  <c r="R2597" i="109"/>
  <c r="V817" i="109"/>
  <c r="S559" i="109"/>
  <c r="N122" i="109"/>
  <c r="Y2453" i="109"/>
  <c r="V946" i="109"/>
  <c r="N3663" i="109"/>
  <c r="S2744" i="109"/>
  <c r="N2020" i="109"/>
  <c r="U67" i="109"/>
  <c r="Y783" i="109"/>
  <c r="W947" i="109"/>
  <c r="Y1573" i="109"/>
  <c r="V2051" i="109"/>
  <c r="Q2350" i="109"/>
  <c r="R1933" i="109"/>
  <c r="S2477" i="109"/>
  <c r="N2706" i="109"/>
  <c r="N4062" i="109"/>
  <c r="X2424" i="109"/>
  <c r="N1143" i="109"/>
  <c r="T4112" i="109"/>
  <c r="X3903" i="109"/>
  <c r="O425" i="109"/>
  <c r="N103" i="112"/>
  <c r="O1572" i="109"/>
  <c r="W3793" i="109"/>
  <c r="W2679" i="109"/>
  <c r="V742" i="109"/>
  <c r="R1500" i="109"/>
  <c r="Y1323" i="109"/>
  <c r="W2428" i="109"/>
  <c r="O10" i="109"/>
  <c r="U1110" i="109"/>
  <c r="X626" i="109"/>
  <c r="U2797" i="109"/>
  <c r="Y3072" i="109"/>
  <c r="W3851" i="109"/>
  <c r="V3678" i="109"/>
  <c r="P2013" i="112"/>
  <c r="O114" i="110"/>
  <c r="X1500" i="109"/>
  <c r="T944" i="109"/>
  <c r="Q1386" i="109"/>
  <c r="N2832" i="109"/>
  <c r="U1884" i="109"/>
  <c r="W577" i="109"/>
  <c r="X4153" i="109"/>
  <c r="N904" i="109"/>
  <c r="W819" i="109"/>
  <c r="Q161" i="112"/>
  <c r="V928" i="109"/>
  <c r="Y1492" i="109"/>
  <c r="W2563" i="109"/>
  <c r="V806" i="109"/>
  <c r="Y2322" i="109"/>
  <c r="Q3154" i="109"/>
  <c r="O612" i="112"/>
  <c r="U270" i="109"/>
  <c r="R3557" i="109"/>
  <c r="W2092" i="109"/>
  <c r="Q928" i="109"/>
  <c r="T1371" i="109"/>
  <c r="U195" i="109"/>
  <c r="W1973" i="109"/>
  <c r="X1610" i="109"/>
  <c r="T3789" i="109"/>
  <c r="T1703" i="109"/>
  <c r="W2831" i="109"/>
  <c r="Y3439" i="109"/>
  <c r="S972" i="109"/>
  <c r="W3374" i="109"/>
  <c r="Q2005" i="109"/>
  <c r="U574" i="109"/>
  <c r="U1597" i="109"/>
  <c r="U1904" i="109"/>
  <c r="Y1103" i="109"/>
  <c r="Y2118" i="109"/>
  <c r="Y1340" i="109"/>
  <c r="P1395" i="112"/>
  <c r="R3201" i="109"/>
  <c r="X3063" i="109"/>
  <c r="T4293" i="109"/>
  <c r="T3068" i="109"/>
  <c r="X1473" i="109"/>
  <c r="O2690" i="109"/>
  <c r="P14" i="112"/>
  <c r="X1832" i="109"/>
  <c r="O2795" i="109"/>
  <c r="O1020" i="112"/>
  <c r="Y3063" i="109"/>
  <c r="M45" i="110"/>
  <c r="S2557" i="109"/>
  <c r="Y2604" i="109"/>
  <c r="Q1545" i="109"/>
  <c r="W2765" i="109"/>
  <c r="P1866" i="109"/>
  <c r="X1727" i="109"/>
  <c r="N1933" i="112"/>
  <c r="P3402" i="109"/>
  <c r="P1573" i="109"/>
  <c r="U2071" i="109"/>
  <c r="R2117" i="109"/>
  <c r="U3702" i="109"/>
  <c r="O1737" i="112"/>
  <c r="U1931" i="109"/>
  <c r="T145" i="110"/>
  <c r="P2310" i="109"/>
  <c r="Y2617" i="109"/>
  <c r="Q259" i="112"/>
  <c r="N3922" i="109"/>
  <c r="N1469" i="109"/>
  <c r="S4152" i="109"/>
  <c r="V3031" i="109"/>
  <c r="Y1629" i="109"/>
  <c r="Q255" i="109"/>
  <c r="X1699" i="109"/>
  <c r="W3154" i="109"/>
  <c r="S3043" i="109"/>
  <c r="Z3590" i="109"/>
  <c r="X2807" i="109"/>
  <c r="Q4200" i="109"/>
  <c r="R564" i="109"/>
  <c r="V1853" i="109"/>
  <c r="Q1044" i="112"/>
  <c r="S864" i="109"/>
  <c r="N975" i="109"/>
  <c r="N441" i="109"/>
  <c r="R1110" i="112"/>
  <c r="X1343" i="109"/>
  <c r="O2691" i="109"/>
  <c r="S2731" i="109"/>
  <c r="N2114" i="109"/>
  <c r="Q4264" i="109"/>
  <c r="S1121" i="109"/>
  <c r="Q1866" i="109"/>
  <c r="W3037" i="109"/>
  <c r="R1245" i="109"/>
  <c r="R4307" i="109"/>
  <c r="O1184" i="109"/>
  <c r="S1846" i="109"/>
  <c r="X924" i="109"/>
  <c r="Q1214" i="109"/>
  <c r="O3402" i="109"/>
  <c r="S786" i="109"/>
  <c r="S806" i="109"/>
  <c r="Y2195" i="109"/>
  <c r="T3037" i="109"/>
  <c r="V1212" i="109"/>
  <c r="R987" i="109"/>
  <c r="S3930" i="109"/>
  <c r="U2299" i="109"/>
  <c r="R236" i="109"/>
  <c r="O995" i="109"/>
  <c r="P1612" i="109"/>
  <c r="S803" i="109"/>
  <c r="S42" i="109"/>
  <c r="R2300" i="112"/>
  <c r="T4110" i="109"/>
  <c r="U2962" i="109"/>
  <c r="U2278" i="109"/>
  <c r="V4167" i="109"/>
  <c r="U2667" i="109"/>
  <c r="R1881" i="109"/>
  <c r="T4035" i="109"/>
  <c r="N1184" i="109"/>
  <c r="N1518" i="109"/>
  <c r="R3436" i="109"/>
  <c r="S2745" i="109"/>
  <c r="S452" i="109"/>
  <c r="N641" i="112"/>
  <c r="T860" i="109"/>
  <c r="N1562" i="109"/>
  <c r="O1559" i="109"/>
  <c r="S2312" i="109"/>
  <c r="O1591" i="109"/>
  <c r="S2007" i="109"/>
  <c r="T1691" i="109"/>
  <c r="W3365" i="109"/>
  <c r="O47" i="112"/>
  <c r="P1198" i="112"/>
  <c r="V1732" i="109"/>
  <c r="Q1855" i="112"/>
  <c r="N802" i="109"/>
  <c r="W2783" i="109"/>
  <c r="Q3577" i="109"/>
  <c r="S117" i="109"/>
  <c r="N3797" i="109"/>
  <c r="Q27" i="109"/>
  <c r="N740" i="109"/>
  <c r="N2093" i="109"/>
  <c r="O1980" i="112"/>
  <c r="P98" i="109"/>
  <c r="N899" i="109"/>
  <c r="P2056" i="109"/>
  <c r="V4218" i="109"/>
  <c r="Y3201" i="109"/>
  <c r="R906" i="109"/>
  <c r="N2712" i="109"/>
  <c r="W1310" i="109"/>
  <c r="N1901" i="112"/>
  <c r="Q281" i="109"/>
  <c r="P3701" i="109"/>
  <c r="S1168" i="109"/>
  <c r="N4169" i="109"/>
  <c r="W3833" i="109"/>
  <c r="Y2754" i="109"/>
  <c r="P1709" i="112"/>
  <c r="T79" i="109"/>
  <c r="N3205" i="109"/>
  <c r="V1245" i="109"/>
  <c r="T3479" i="109"/>
  <c r="O387" i="109"/>
  <c r="Q522" i="112"/>
  <c r="O3716" i="109"/>
  <c r="O3493" i="109"/>
  <c r="X3516" i="109"/>
  <c r="Y3795" i="109"/>
  <c r="W3533" i="109"/>
  <c r="X3929" i="109"/>
  <c r="T4051" i="109"/>
  <c r="V1843" i="109"/>
  <c r="N180" i="110"/>
  <c r="W2632" i="109"/>
  <c r="P811" i="109"/>
  <c r="Y855" i="109"/>
  <c r="O381" i="112"/>
  <c r="R3475" i="109"/>
  <c r="S1160" i="109"/>
  <c r="R1992" i="109"/>
  <c r="Q712" i="112"/>
  <c r="Q1540" i="109"/>
  <c r="P3441" i="109"/>
  <c r="Q2991" i="109"/>
  <c r="Q739" i="112"/>
  <c r="O1322" i="109"/>
  <c r="Y421" i="109"/>
  <c r="S2258" i="109"/>
  <c r="T758" i="109"/>
  <c r="O472" i="112"/>
  <c r="Y4142" i="109"/>
  <c r="P2264" i="109"/>
  <c r="T203" i="109"/>
  <c r="X146" i="109"/>
  <c r="T4307" i="109"/>
  <c r="X2315" i="109"/>
  <c r="O2316" i="112"/>
  <c r="V1637" i="109"/>
  <c r="O148" i="109"/>
  <c r="Y2935" i="109"/>
  <c r="N97" i="110"/>
  <c r="O1664" i="112"/>
  <c r="Y1258" i="109"/>
  <c r="R1228" i="109"/>
  <c r="O261" i="112"/>
  <c r="Q185" i="112"/>
  <c r="M19" i="110"/>
  <c r="T4199" i="109"/>
  <c r="X658" i="109"/>
  <c r="U1601" i="109"/>
  <c r="Y572" i="109"/>
  <c r="T1831" i="109"/>
  <c r="V2092" i="109"/>
  <c r="Y1594" i="109"/>
  <c r="X2394" i="109"/>
  <c r="O2234" i="112"/>
  <c r="R4061" i="109"/>
  <c r="V1866" i="109"/>
  <c r="Y3499" i="109"/>
  <c r="W1187" i="109"/>
  <c r="N882" i="109"/>
  <c r="W500" i="109"/>
  <c r="N58" i="110"/>
  <c r="Q932" i="109"/>
  <c r="R2833" i="109"/>
  <c r="R2729" i="109"/>
  <c r="Q4255" i="109"/>
  <c r="N1212" i="112"/>
  <c r="U3717" i="109"/>
  <c r="V3870" i="109"/>
  <c r="V3029" i="109"/>
  <c r="T1229" i="109"/>
  <c r="Q4030" i="109"/>
  <c r="Y3103" i="109"/>
  <c r="N4180" i="109"/>
  <c r="S650" i="109"/>
  <c r="V3855" i="109"/>
  <c r="P4276" i="109"/>
  <c r="Y1685" i="109"/>
  <c r="Y2441" i="109"/>
  <c r="Q1841" i="109"/>
  <c r="Q3663" i="109"/>
  <c r="Y529" i="109"/>
  <c r="W2944" i="109"/>
  <c r="N201" i="109"/>
  <c r="U426" i="109"/>
  <c r="S1857" i="109"/>
  <c r="R3047" i="109"/>
  <c r="W3839" i="109"/>
  <c r="R619" i="109"/>
  <c r="U1908" i="109"/>
  <c r="S622" i="109"/>
  <c r="O2271" i="109"/>
  <c r="R2655" i="109"/>
  <c r="P3894" i="109"/>
  <c r="O2341" i="109"/>
  <c r="Y521" i="109"/>
  <c r="V3213" i="109"/>
  <c r="Y3461" i="109"/>
  <c r="N3778" i="109"/>
  <c r="N3410" i="109"/>
  <c r="P1021" i="109"/>
  <c r="J26" i="110"/>
  <c r="Y1711" i="109"/>
  <c r="T1832" i="109"/>
  <c r="P204" i="109"/>
  <c r="O2404" i="109"/>
  <c r="Q3737" i="109"/>
  <c r="V2020" i="109"/>
  <c r="W2265" i="109"/>
  <c r="X396" i="109"/>
  <c r="J62" i="113"/>
  <c r="S3753" i="109"/>
  <c r="Q615" i="112"/>
  <c r="Y2981" i="109"/>
  <c r="O3854" i="109"/>
  <c r="S2773" i="109"/>
  <c r="P632" i="109"/>
  <c r="V252" i="109"/>
  <c r="V4208" i="109"/>
  <c r="P1232" i="112"/>
  <c r="S2374" i="109"/>
  <c r="R686" i="112"/>
  <c r="S1535" i="109"/>
  <c r="X3756" i="109"/>
  <c r="O1712" i="112"/>
  <c r="S2340" i="109"/>
  <c r="O165" i="112"/>
  <c r="R3066" i="109"/>
  <c r="Y3430" i="109"/>
  <c r="U21" i="109"/>
  <c r="U3738" i="109"/>
  <c r="Y3830" i="109"/>
  <c r="U156" i="110"/>
  <c r="Q1515" i="109"/>
  <c r="Q3013" i="109"/>
  <c r="P2560" i="109"/>
  <c r="T3150" i="109"/>
  <c r="W2262" i="109"/>
  <c r="X11" i="109"/>
  <c r="P804" i="109"/>
  <c r="W428" i="109"/>
  <c r="S2381" i="109"/>
  <c r="T4130" i="109"/>
  <c r="V1593" i="109"/>
  <c r="V4285" i="109"/>
  <c r="P116" i="110"/>
  <c r="U2009" i="109"/>
  <c r="R1601" i="109"/>
  <c r="X4203" i="109"/>
  <c r="P439" i="109"/>
  <c r="P3943" i="109"/>
  <c r="Q23" i="109"/>
  <c r="S3098" i="109"/>
  <c r="P138" i="110"/>
  <c r="P819" i="109"/>
  <c r="N2965" i="109"/>
  <c r="X869" i="109"/>
  <c r="T450" i="109"/>
  <c r="V3515" i="109"/>
  <c r="Q138" i="112"/>
  <c r="V1234" i="109"/>
  <c r="N1642" i="112"/>
  <c r="N1828" i="109"/>
  <c r="Q3080" i="109"/>
  <c r="W3724" i="109"/>
  <c r="N3766" i="109"/>
  <c r="R2435" i="109"/>
  <c r="X3320" i="109"/>
  <c r="U2794" i="109"/>
  <c r="V1163" i="109"/>
  <c r="X3089" i="109"/>
  <c r="R2429" i="109"/>
  <c r="S4044" i="109"/>
  <c r="T3569" i="109"/>
  <c r="O141" i="112"/>
  <c r="N811" i="109"/>
  <c r="Q3290" i="109"/>
  <c r="V924" i="109"/>
  <c r="Q1528" i="109"/>
  <c r="Y2068" i="109"/>
  <c r="Y187" i="109"/>
  <c r="N4150" i="109"/>
  <c r="O787" i="109"/>
  <c r="V2196" i="109"/>
  <c r="V3403" i="109"/>
  <c r="N3733" i="109"/>
  <c r="U4030" i="109"/>
  <c r="Q3139" i="109"/>
  <c r="T3323" i="109"/>
  <c r="T4038" i="109"/>
  <c r="Y2049" i="109"/>
  <c r="R3130" i="109"/>
  <c r="Q754" i="112"/>
  <c r="W3686" i="109"/>
  <c r="Y2645" i="109"/>
  <c r="N894" i="109"/>
  <c r="U4033" i="109"/>
  <c r="U3818" i="109"/>
  <c r="W256" i="109"/>
  <c r="N44" i="109"/>
  <c r="S1547" i="109"/>
  <c r="W3376" i="109"/>
  <c r="P594" i="112"/>
  <c r="U3176" i="109"/>
  <c r="Y1015" i="109"/>
  <c r="Q452" i="109"/>
  <c r="O3507" i="109"/>
  <c r="X1352" i="109"/>
  <c r="P2245" i="112"/>
  <c r="P1069" i="112"/>
  <c r="P1965" i="112"/>
  <c r="W2009" i="109"/>
  <c r="V2242" i="109"/>
  <c r="V2929" i="109"/>
  <c r="N1261" i="112"/>
  <c r="P2688" i="109"/>
  <c r="S1669" i="109"/>
  <c r="P3001" i="109"/>
  <c r="O2386" i="109"/>
  <c r="U1727" i="109"/>
  <c r="Y2454" i="109"/>
  <c r="P1727" i="112"/>
  <c r="T3460" i="109"/>
  <c r="Z2549" i="109"/>
  <c r="R153" i="109"/>
  <c r="S4065" i="109"/>
  <c r="N3044" i="109"/>
  <c r="U2787" i="109"/>
  <c r="W2752" i="109"/>
  <c r="Q3015" i="109"/>
  <c r="U4187" i="109"/>
  <c r="Q2592" i="109"/>
  <c r="N106" i="112"/>
  <c r="W2446" i="109"/>
  <c r="O504" i="112"/>
  <c r="N1461" i="112"/>
  <c r="O1665" i="109"/>
  <c r="N3517" i="109"/>
  <c r="O3817" i="109"/>
  <c r="O2923" i="109"/>
  <c r="Q1738" i="109"/>
  <c r="Z2138" i="109"/>
  <c r="S4097" i="109"/>
  <c r="U3666" i="109"/>
  <c r="U1624" i="109"/>
  <c r="N788" i="109"/>
  <c r="Y3394" i="109"/>
  <c r="O2643" i="109"/>
  <c r="S4148" i="109"/>
  <c r="Y3013" i="109"/>
  <c r="W1549" i="109"/>
  <c r="N3354" i="109"/>
  <c r="P1995" i="109"/>
  <c r="S2986" i="109"/>
  <c r="Q2621" i="109"/>
  <c r="Y3294" i="109"/>
  <c r="V2971" i="109"/>
  <c r="P2350" i="109"/>
  <c r="O2640" i="109"/>
  <c r="N473" i="109"/>
  <c r="P4116" i="109"/>
  <c r="Q2685" i="109"/>
  <c r="K114" i="113"/>
  <c r="Y4245" i="109"/>
  <c r="P4274" i="109"/>
  <c r="V1015" i="109"/>
  <c r="R2390" i="109"/>
  <c r="X1474" i="109"/>
  <c r="V2575" i="109"/>
  <c r="S2453" i="109"/>
  <c r="S255" i="109"/>
  <c r="Q1712" i="109"/>
  <c r="S3864" i="109"/>
  <c r="Q2461" i="109"/>
  <c r="S544" i="109"/>
  <c r="R1479" i="109"/>
  <c r="N927" i="112"/>
  <c r="O2977" i="109"/>
  <c r="P2798" i="109"/>
  <c r="N912" i="109"/>
  <c r="U411" i="109"/>
  <c r="O1100" i="109"/>
  <c r="O244" i="112"/>
  <c r="P833" i="109"/>
  <c r="X774" i="109"/>
  <c r="U2930" i="109"/>
  <c r="Q3844" i="109"/>
  <c r="R3854" i="109"/>
  <c r="V977" i="109"/>
  <c r="R205" i="112"/>
  <c r="S585" i="109"/>
  <c r="T4088" i="109"/>
  <c r="Q494" i="109"/>
  <c r="V2927" i="109"/>
  <c r="X4080" i="109"/>
  <c r="S175" i="110"/>
  <c r="Q3356" i="109"/>
  <c r="N1323" i="109"/>
  <c r="U2469" i="109"/>
  <c r="O3002" i="109"/>
  <c r="N396" i="112"/>
  <c r="Y3126" i="109"/>
  <c r="T109" i="110"/>
  <c r="R2438" i="109"/>
  <c r="T3307" i="109"/>
  <c r="T2367" i="109"/>
  <c r="Z2170" i="109"/>
  <c r="Z1039" i="109"/>
  <c r="P2777" i="109"/>
  <c r="V454" i="109"/>
  <c r="R3420" i="109"/>
  <c r="Y3799" i="109"/>
  <c r="O4176" i="109"/>
  <c r="Q472" i="109"/>
  <c r="S760" i="109"/>
  <c r="X2344" i="109"/>
  <c r="N1137" i="109"/>
  <c r="U2480" i="109"/>
  <c r="S1849" i="109"/>
  <c r="W2336" i="109"/>
  <c r="O592" i="112"/>
  <c r="X3075" i="109"/>
  <c r="N3775" i="109"/>
  <c r="W1744" i="109"/>
  <c r="W4073" i="109"/>
  <c r="S3341" i="109"/>
  <c r="O1669" i="109"/>
  <c r="P4090" i="109"/>
  <c r="T3802" i="109"/>
  <c r="T968" i="109"/>
  <c r="O1838" i="109"/>
  <c r="U1212" i="109"/>
  <c r="X1943" i="109"/>
  <c r="Q2566" i="109"/>
  <c r="Y2225" i="109"/>
  <c r="O3779" i="109"/>
  <c r="W2758" i="109"/>
  <c r="Y3047" i="109"/>
  <c r="V1921" i="109"/>
  <c r="X4213" i="109"/>
  <c r="N1253" i="109"/>
  <c r="Y3379" i="109"/>
  <c r="X782" i="109"/>
  <c r="Q1266" i="112"/>
  <c r="X2391" i="109"/>
  <c r="T835" i="109"/>
  <c r="N320" i="112"/>
  <c r="T93" i="109"/>
  <c r="N4039" i="109"/>
  <c r="O2249" i="109"/>
  <c r="Y1261" i="109"/>
  <c r="V3509" i="109"/>
  <c r="Y1320" i="109"/>
  <c r="Q1829" i="109"/>
  <c r="Q1148" i="109"/>
  <c r="Q401" i="109"/>
  <c r="U2478" i="109"/>
  <c r="X1889" i="109"/>
  <c r="S3740" i="109"/>
  <c r="Q2208" i="109"/>
  <c r="N786" i="112"/>
  <c r="R198" i="112"/>
  <c r="S25" i="110"/>
  <c r="U2579" i="109"/>
  <c r="X120" i="109"/>
  <c r="P1961" i="109"/>
  <c r="S1938" i="109"/>
  <c r="P516" i="109"/>
  <c r="J89" i="110"/>
  <c r="Q809" i="109"/>
  <c r="S3008" i="109"/>
  <c r="S2787" i="109"/>
  <c r="Z2870" i="109"/>
  <c r="T3729" i="109"/>
  <c r="X648" i="109"/>
  <c r="N286" i="112"/>
  <c r="P2720" i="109"/>
  <c r="R3734" i="109"/>
  <c r="S2020" i="109"/>
  <c r="W2754" i="109"/>
  <c r="U1339" i="109"/>
  <c r="P2311" i="112"/>
  <c r="O1100" i="112"/>
  <c r="S2702" i="109"/>
  <c r="V1333" i="109"/>
  <c r="V1180" i="109"/>
  <c r="N2657" i="112"/>
  <c r="Q4125" i="109"/>
  <c r="O1718" i="112"/>
  <c r="Q1331" i="109"/>
  <c r="R1808" i="112"/>
  <c r="Y901" i="109"/>
  <c r="T225" i="109"/>
  <c r="P3561" i="109"/>
  <c r="R3372" i="109"/>
  <c r="P942" i="109"/>
  <c r="N3000" i="109"/>
  <c r="O582" i="112"/>
  <c r="K91" i="110"/>
  <c r="U2691" i="109"/>
  <c r="T2246" i="109"/>
  <c r="W3362" i="109"/>
  <c r="O1993" i="109"/>
  <c r="S830" i="109"/>
  <c r="V758" i="109"/>
  <c r="N1592" i="109"/>
  <c r="P269" i="112"/>
  <c r="U2" i="109"/>
  <c r="X2259" i="109"/>
  <c r="T1285" i="109"/>
  <c r="Q1159" i="109"/>
  <c r="N2580" i="109"/>
  <c r="T4128" i="109"/>
  <c r="V1123" i="109"/>
  <c r="Q760" i="109"/>
  <c r="P164" i="112"/>
  <c r="O2698" i="112"/>
  <c r="O959" i="109"/>
  <c r="X2041" i="109"/>
  <c r="U4180" i="109"/>
  <c r="X3363" i="109"/>
  <c r="N825" i="112"/>
  <c r="R2829" i="109"/>
  <c r="S2613" i="109"/>
  <c r="V2447" i="109"/>
  <c r="Q116" i="112"/>
  <c r="Y3414" i="109"/>
  <c r="P848" i="112"/>
  <c r="Y3113" i="109"/>
  <c r="R65" i="110"/>
  <c r="Q2206" i="109"/>
  <c r="R3754" i="109"/>
  <c r="V3508" i="109"/>
  <c r="V3499" i="109"/>
  <c r="Q822" i="112"/>
  <c r="Q1061" i="112"/>
  <c r="N447" i="109"/>
  <c r="S14" i="109"/>
  <c r="X3652" i="109"/>
  <c r="R4138" i="109"/>
  <c r="V2269" i="109"/>
  <c r="W413" i="109"/>
  <c r="T4210" i="109"/>
  <c r="W198" i="109"/>
  <c r="Q1569" i="109"/>
  <c r="U1324" i="109"/>
  <c r="R73" i="110"/>
  <c r="U1356" i="109"/>
  <c r="Q3525" i="109"/>
  <c r="W3831" i="109"/>
  <c r="V1307" i="109"/>
  <c r="S1254" i="109"/>
  <c r="N2115" i="109"/>
  <c r="O875" i="112"/>
  <c r="P2724" i="109"/>
  <c r="U4094" i="109"/>
  <c r="Q926" i="109"/>
  <c r="R3331" i="109"/>
  <c r="Y930" i="109"/>
  <c r="Q4237" i="109"/>
  <c r="Q3418" i="109"/>
  <c r="N857" i="112"/>
  <c r="P3871" i="109"/>
  <c r="N1017" i="112"/>
  <c r="R35" i="110"/>
  <c r="O1606" i="109"/>
  <c r="U1478" i="109"/>
  <c r="X4109" i="109"/>
  <c r="Q1329" i="109"/>
  <c r="Q403" i="112"/>
  <c r="T2997" i="109"/>
  <c r="R2043" i="109"/>
  <c r="P75" i="110"/>
  <c r="Q1399" i="112"/>
  <c r="S2467" i="109"/>
  <c r="Q3514" i="109"/>
  <c r="O1726" i="109"/>
  <c r="R2926" i="109"/>
  <c r="U2612" i="109"/>
  <c r="S757" i="109"/>
  <c r="Z3235" i="109"/>
  <c r="P1051" i="112"/>
  <c r="S1018" i="109"/>
  <c r="N2204" i="112"/>
  <c r="S195" i="109"/>
  <c r="P1012" i="112"/>
  <c r="Y115" i="109"/>
  <c r="Q3345" i="109"/>
  <c r="Y3287" i="109"/>
  <c r="X2782" i="109"/>
  <c r="O764" i="109"/>
  <c r="R1143" i="109"/>
  <c r="X489" i="109"/>
  <c r="X3885" i="109"/>
  <c r="X1684" i="109"/>
  <c r="X1704" i="109"/>
  <c r="T4164" i="109"/>
  <c r="R2063" i="109"/>
  <c r="U1272" i="109"/>
  <c r="T154" i="109"/>
  <c r="S1230" i="109"/>
  <c r="Q3659" i="109"/>
  <c r="O1486" i="112"/>
  <c r="Q3482" i="109"/>
  <c r="Y4099" i="109"/>
  <c r="V767" i="109"/>
  <c r="N1714" i="109"/>
  <c r="N1980" i="109"/>
  <c r="Q1492" i="109"/>
  <c r="R3866" i="109"/>
  <c r="Q1106" i="109"/>
  <c r="S191" i="109"/>
  <c r="R1852" i="109"/>
  <c r="U1481" i="109"/>
  <c r="T511" i="109"/>
  <c r="T144" i="109"/>
  <c r="O2740" i="109"/>
  <c r="Y4234" i="109"/>
  <c r="W290" i="109"/>
  <c r="O1232" i="112"/>
  <c r="W754" i="109"/>
  <c r="Y1321" i="109"/>
  <c r="T2241" i="109"/>
  <c r="S1621" i="109"/>
  <c r="P939" i="112"/>
  <c r="P463" i="112"/>
  <c r="V3453" i="109"/>
  <c r="Y737" i="109"/>
  <c r="Q2205" i="112"/>
  <c r="R3385" i="109"/>
  <c r="O507" i="109"/>
  <c r="U1749" i="109"/>
  <c r="S765" i="109"/>
  <c r="Y3310" i="109"/>
  <c r="N1420" i="112"/>
  <c r="V525" i="109"/>
  <c r="Q4" i="110"/>
  <c r="X4214" i="109"/>
  <c r="Q1490" i="109"/>
  <c r="W2300" i="109"/>
  <c r="T138" i="110"/>
  <c r="W3185" i="109"/>
  <c r="R148" i="110"/>
  <c r="O2708" i="109"/>
  <c r="N1480" i="112"/>
  <c r="S1176" i="109"/>
  <c r="T2977" i="109"/>
  <c r="N2631" i="109"/>
  <c r="N1292" i="109"/>
  <c r="P2090" i="112"/>
  <c r="X2033" i="109"/>
  <c r="T3472" i="109"/>
  <c r="O2846" i="109"/>
  <c r="O1613" i="112"/>
  <c r="T1620" i="109"/>
  <c r="V2068" i="109"/>
  <c r="O2848" i="109"/>
  <c r="Y427" i="109"/>
  <c r="Q2250" i="109"/>
  <c r="X2020" i="109"/>
  <c r="Y4038" i="109"/>
  <c r="N814" i="109"/>
  <c r="Y3176" i="109"/>
  <c r="P62" i="110"/>
  <c r="N973" i="112"/>
  <c r="P207" i="109"/>
  <c r="R2816" i="109"/>
  <c r="R1691" i="109"/>
  <c r="S1524" i="109"/>
  <c r="V2624" i="109"/>
  <c r="X3465" i="109"/>
  <c r="X1277" i="109"/>
  <c r="Q1963" i="112"/>
  <c r="O1729" i="109"/>
  <c r="T4185" i="109"/>
  <c r="P1562" i="112"/>
  <c r="N288" i="112"/>
  <c r="Q515" i="109"/>
  <c r="O491" i="112"/>
  <c r="N635" i="112"/>
  <c r="Q1876" i="109"/>
  <c r="O2092" i="112"/>
  <c r="W3718" i="109"/>
  <c r="T3750" i="109"/>
  <c r="T1607" i="109"/>
  <c r="S2242" i="109"/>
  <c r="Q897" i="109"/>
  <c r="O59" i="110"/>
  <c r="O1008" i="109"/>
  <c r="R665" i="112"/>
  <c r="X3312" i="109"/>
  <c r="N2812" i="109"/>
  <c r="X1001" i="109"/>
  <c r="Q135" i="112"/>
  <c r="Y2076" i="109"/>
  <c r="U67" i="110"/>
  <c r="O1874" i="109"/>
  <c r="T4246" i="109"/>
  <c r="V3937" i="109"/>
  <c r="S187" i="109"/>
  <c r="R38" i="109"/>
  <c r="U134" i="109"/>
  <c r="Y2217" i="109"/>
  <c r="X4069" i="109"/>
  <c r="R570" i="109"/>
  <c r="Y821" i="109"/>
  <c r="O1896" i="109"/>
  <c r="N466" i="109"/>
  <c r="N112" i="110"/>
  <c r="V261" i="109"/>
  <c r="R2472" i="109"/>
  <c r="Q1845" i="112"/>
  <c r="Q2006" i="112"/>
  <c r="Q1976" i="112"/>
  <c r="V3501" i="109"/>
  <c r="S2033" i="109"/>
  <c r="W1672" i="109"/>
  <c r="O734" i="109"/>
  <c r="U148" i="110"/>
  <c r="N1960" i="112"/>
  <c r="U3447" i="109"/>
  <c r="P3355" i="109"/>
  <c r="P244" i="109"/>
  <c r="P1686" i="109"/>
  <c r="P2623" i="109"/>
  <c r="P967" i="109"/>
  <c r="Q981" i="112"/>
  <c r="X3774" i="109"/>
  <c r="S2475" i="109"/>
  <c r="N2089" i="109"/>
  <c r="S2799" i="109"/>
  <c r="Y1682" i="109"/>
  <c r="U3194" i="109"/>
  <c r="N148" i="110"/>
  <c r="Q35" i="109"/>
  <c r="Y2025" i="109"/>
  <c r="Z2127" i="109"/>
  <c r="Q24" i="112"/>
  <c r="Y946" i="109"/>
  <c r="V521" i="109"/>
  <c r="Q3073" i="109"/>
  <c r="Y2400" i="109"/>
  <c r="S11" i="109"/>
  <c r="O3516" i="109"/>
  <c r="T2286" i="109"/>
  <c r="S2382" i="109"/>
  <c r="Q1161" i="112"/>
  <c r="R79" i="109"/>
  <c r="W231" i="109"/>
  <c r="K177" i="113"/>
  <c r="V1687" i="109"/>
  <c r="O3461" i="109"/>
  <c r="Q1279" i="109"/>
  <c r="Q2122" i="112"/>
  <c r="S2313" i="109"/>
  <c r="V481" i="109"/>
  <c r="O1099" i="112"/>
  <c r="Y1989" i="109"/>
  <c r="R1872" i="109"/>
  <c r="O2405" i="109"/>
  <c r="Q1986" i="109"/>
  <c r="Q3376" i="109"/>
  <c r="V3293" i="109"/>
  <c r="T1970" i="109"/>
  <c r="R3318" i="109"/>
  <c r="X3704" i="109"/>
  <c r="O2282" i="109"/>
  <c r="O1248" i="112"/>
  <c r="Y2078" i="109"/>
  <c r="V1524" i="109"/>
  <c r="W247" i="109"/>
  <c r="R1666" i="109"/>
  <c r="P435" i="109"/>
  <c r="L158" i="110"/>
  <c r="U736" i="109"/>
  <c r="V547" i="109"/>
  <c r="Q1661" i="109"/>
  <c r="S245" i="109"/>
  <c r="P3332" i="109"/>
  <c r="X632" i="109"/>
  <c r="O3193" i="109"/>
  <c r="R3038" i="109"/>
  <c r="W2720" i="109"/>
  <c r="U286" i="109"/>
  <c r="P1699" i="109"/>
  <c r="R2386" i="109"/>
  <c r="S1214" i="109"/>
  <c r="P29" i="112"/>
  <c r="W3830" i="109"/>
  <c r="P88" i="110"/>
  <c r="Y3785" i="109"/>
  <c r="U2045" i="109"/>
  <c r="T4207" i="109"/>
  <c r="V4259" i="109"/>
  <c r="N842" i="109"/>
  <c r="W1313" i="109"/>
  <c r="R990" i="109"/>
  <c r="P486" i="109"/>
  <c r="Q3199" i="109"/>
  <c r="W1245" i="109"/>
  <c r="Q575" i="109"/>
  <c r="P1444" i="112"/>
  <c r="V182" i="109"/>
  <c r="Q2293" i="109"/>
  <c r="P104" i="109"/>
  <c r="R887" i="112"/>
  <c r="N1108" i="109"/>
  <c r="W2736" i="109"/>
  <c r="Q585" i="109"/>
  <c r="W119" i="109"/>
  <c r="Q976" i="109"/>
  <c r="X2082" i="109"/>
  <c r="Y392" i="109"/>
  <c r="O4184" i="109"/>
  <c r="O520" i="112"/>
  <c r="X1170" i="109"/>
  <c r="N528" i="112"/>
  <c r="X4178" i="109"/>
  <c r="Y4043" i="109"/>
  <c r="P2096" i="112"/>
  <c r="O870" i="112"/>
  <c r="Y1356" i="109"/>
  <c r="U2000" i="109"/>
  <c r="N762" i="112"/>
  <c r="S931" i="109"/>
  <c r="P2837" i="109"/>
  <c r="S774" i="109"/>
  <c r="N458" i="109"/>
  <c r="V3407" i="109"/>
  <c r="P2617" i="109"/>
  <c r="U1560" i="109"/>
  <c r="V980" i="109"/>
  <c r="W442" i="109"/>
  <c r="W783" i="109"/>
  <c r="Y97" i="109"/>
  <c r="U1703" i="109"/>
  <c r="W2392" i="109"/>
  <c r="V4135" i="109"/>
  <c r="Q809" i="112"/>
  <c r="Q4170" i="109"/>
  <c r="Z1455" i="109"/>
  <c r="Y3664" i="109"/>
  <c r="T2097" i="109"/>
  <c r="O3663" i="109"/>
  <c r="Y3752" i="109"/>
  <c r="X413" i="109"/>
  <c r="R2946" i="109"/>
  <c r="Y3861" i="109"/>
  <c r="T1139" i="109"/>
  <c r="Z3977" i="109"/>
  <c r="N273" i="112"/>
  <c r="P395" i="109"/>
  <c r="W2935" i="109"/>
  <c r="O1609" i="109"/>
  <c r="U1685" i="109"/>
  <c r="K180" i="110"/>
  <c r="Y2627" i="109"/>
  <c r="T463" i="109"/>
  <c r="X809" i="109"/>
  <c r="N1515" i="109"/>
  <c r="R1225" i="109"/>
  <c r="T2618" i="109"/>
  <c r="P1216" i="109"/>
  <c r="P2691" i="109"/>
  <c r="Y586" i="109"/>
  <c r="Q2683" i="109"/>
  <c r="U230" i="109"/>
  <c r="X2281" i="109"/>
  <c r="S3683" i="109"/>
  <c r="U2064" i="109"/>
  <c r="X70" i="109"/>
  <c r="N2407" i="109"/>
  <c r="V918" i="109"/>
  <c r="N3202" i="109"/>
  <c r="V3096" i="109"/>
  <c r="V1907" i="109"/>
  <c r="O4233" i="109"/>
  <c r="U95" i="110"/>
  <c r="N607" i="109"/>
  <c r="N2378" i="109"/>
  <c r="R1625" i="109"/>
  <c r="N326" i="112"/>
  <c r="V458" i="109"/>
  <c r="T1574" i="109"/>
  <c r="S462" i="109"/>
  <c r="X2074" i="109"/>
  <c r="P741" i="109"/>
  <c r="U1614" i="109"/>
  <c r="N265" i="109"/>
  <c r="Y955" i="109"/>
  <c r="O2475" i="109"/>
  <c r="Q2221" i="109"/>
  <c r="W612" i="109"/>
  <c r="N1386" i="112"/>
  <c r="O1038" i="112"/>
  <c r="T996" i="109"/>
  <c r="N2236" i="112"/>
  <c r="X1670" i="109"/>
  <c r="Y1287" i="109"/>
  <c r="X2387" i="109"/>
  <c r="P3733" i="109"/>
  <c r="N1218" i="109"/>
  <c r="U2326" i="109"/>
  <c r="P2559" i="109"/>
  <c r="P1303" i="109"/>
  <c r="S3493" i="109"/>
  <c r="P3869" i="109"/>
  <c r="R657" i="109"/>
  <c r="O3852" i="109"/>
  <c r="U1304" i="109"/>
  <c r="Q88" i="109"/>
  <c r="S565" i="109"/>
  <c r="U2364" i="109"/>
  <c r="S3323" i="109"/>
  <c r="Q1995" i="109"/>
  <c r="N2572" i="109"/>
  <c r="N823" i="112"/>
  <c r="T516" i="109"/>
  <c r="U1942" i="109"/>
  <c r="N2639" i="109"/>
  <c r="N1234" i="109"/>
  <c r="X43" i="109"/>
  <c r="R2794" i="109"/>
  <c r="R1544" i="109"/>
  <c r="P2928" i="109"/>
  <c r="Q2411" i="109"/>
  <c r="Q2231" i="109"/>
  <c r="X637" i="109"/>
  <c r="R3450" i="109"/>
  <c r="X3488" i="109"/>
  <c r="V2427" i="109"/>
  <c r="N2382" i="109"/>
  <c r="T2666" i="109"/>
  <c r="W816" i="109"/>
  <c r="O3533" i="109"/>
  <c r="S861" i="109"/>
  <c r="O1525" i="109"/>
  <c r="S604" i="109"/>
  <c r="Y1365" i="109"/>
  <c r="S55" i="110"/>
  <c r="R1678" i="109"/>
  <c r="Q4018" i="109"/>
  <c r="W3480" i="109"/>
  <c r="W809" i="109"/>
  <c r="O518" i="109"/>
  <c r="S3107" i="109"/>
  <c r="X2276" i="109"/>
  <c r="O2664" i="109"/>
  <c r="S2804" i="109"/>
  <c r="N2114" i="112"/>
  <c r="T3143" i="109"/>
  <c r="T1284" i="109"/>
  <c r="Q145" i="112"/>
  <c r="Z4314" i="109"/>
  <c r="V873" i="109"/>
  <c r="P178" i="110"/>
  <c r="Q257" i="109"/>
  <c r="O3035" i="109"/>
  <c r="Y4308" i="109"/>
  <c r="S1489" i="109"/>
  <c r="U3711" i="109"/>
  <c r="T740" i="109"/>
  <c r="O271" i="112"/>
  <c r="Y525" i="109"/>
  <c r="X424" i="109"/>
  <c r="N1033" i="112"/>
  <c r="O2556" i="112"/>
  <c r="O1768" i="112"/>
  <c r="V1857" i="109"/>
  <c r="O2962" i="109"/>
  <c r="Y164" i="109"/>
  <c r="Y952" i="109"/>
  <c r="P3759" i="109"/>
  <c r="T169" i="109"/>
  <c r="S1956" i="109"/>
  <c r="Q539" i="109"/>
  <c r="P2822" i="109"/>
  <c r="T281" i="109"/>
  <c r="U2463" i="109"/>
  <c r="X147" i="109"/>
  <c r="P2696" i="109"/>
  <c r="Y4136" i="109"/>
  <c r="W3922" i="109"/>
  <c r="O3205" i="109"/>
  <c r="W1699" i="109"/>
  <c r="O1636" i="109"/>
  <c r="W1583" i="109"/>
  <c r="N284" i="112"/>
  <c r="N482" i="112"/>
  <c r="N782" i="112"/>
  <c r="Y2048" i="109"/>
  <c r="O2561" i="112"/>
  <c r="O4077" i="109"/>
  <c r="X2255" i="109"/>
  <c r="U3407" i="109"/>
  <c r="X459" i="109"/>
  <c r="N1662" i="109"/>
  <c r="Q2316" i="109"/>
  <c r="T2421" i="109"/>
  <c r="N114" i="112"/>
  <c r="O988" i="112"/>
  <c r="V2813" i="109"/>
  <c r="Q408" i="112"/>
  <c r="Y611" i="109"/>
  <c r="Z4371" i="109"/>
  <c r="P377" i="112"/>
  <c r="Y2569" i="109"/>
  <c r="P1499" i="109"/>
  <c r="X594" i="109"/>
  <c r="P4170" i="109"/>
  <c r="V1504" i="109"/>
  <c r="U3197" i="109"/>
  <c r="V3781" i="109"/>
  <c r="S251" i="109"/>
  <c r="N2213" i="109"/>
  <c r="P1708" i="112"/>
  <c r="Y186" i="109"/>
  <c r="S3499" i="109"/>
  <c r="O1328" i="112"/>
  <c r="N1628" i="112"/>
  <c r="T3780" i="109"/>
  <c r="R628" i="109"/>
  <c r="N2671" i="109"/>
  <c r="V2304" i="109"/>
  <c r="P1432" i="112"/>
  <c r="P117" i="112"/>
  <c r="P4201" i="109"/>
  <c r="T1492" i="109"/>
  <c r="X2944" i="109"/>
  <c r="O292" i="112"/>
  <c r="Q4212" i="109"/>
  <c r="Z3231" i="109"/>
  <c r="Y3432" i="109"/>
  <c r="Q2387" i="112"/>
  <c r="P1446" i="112"/>
  <c r="N260" i="109"/>
  <c r="Q2809" i="109"/>
  <c r="U1509" i="109"/>
  <c r="W289" i="109"/>
  <c r="T2325" i="109"/>
  <c r="U3883" i="109"/>
  <c r="W1893" i="109"/>
  <c r="T3698" i="109"/>
  <c r="W411" i="109"/>
  <c r="U3573" i="109"/>
  <c r="Q1169" i="109"/>
  <c r="T3930" i="109"/>
  <c r="O1320" i="112"/>
  <c r="V1331" i="109"/>
  <c r="Q2689" i="109"/>
  <c r="S2078" i="109"/>
  <c r="P1515" i="109"/>
  <c r="N2926" i="109"/>
  <c r="W3920" i="109"/>
  <c r="N3174" i="109"/>
  <c r="N2970" i="109"/>
  <c r="Q3180" i="109"/>
  <c r="Q1764" i="112"/>
  <c r="S504" i="109"/>
  <c r="R1367" i="112"/>
  <c r="Y2848" i="109"/>
  <c r="O357" i="112"/>
  <c r="T1951" i="109"/>
  <c r="W3669" i="109"/>
  <c r="V1311" i="109"/>
  <c r="P94" i="109"/>
  <c r="R3447" i="109"/>
  <c r="Y3494" i="109"/>
  <c r="N1904" i="109"/>
  <c r="Q353" i="112"/>
  <c r="S1607" i="109"/>
  <c r="N4118" i="109"/>
  <c r="Y1945" i="109"/>
  <c r="S124" i="109"/>
  <c r="Q2398" i="109"/>
  <c r="T2253" i="109"/>
  <c r="N609" i="112"/>
  <c r="W1340" i="109"/>
  <c r="V3011" i="109"/>
  <c r="Q258" i="109"/>
  <c r="R3099" i="109"/>
  <c r="Q493" i="112"/>
  <c r="X3117" i="109"/>
  <c r="U1576" i="109"/>
  <c r="R2052" i="112"/>
  <c r="P1435" i="112"/>
  <c r="R1198" i="109"/>
  <c r="Y1752" i="109"/>
  <c r="U38" i="110"/>
  <c r="X1653" i="109"/>
  <c r="T3890" i="109"/>
  <c r="R3166" i="109"/>
  <c r="O3312" i="109"/>
  <c r="P2160" i="112"/>
  <c r="Y2983" i="109"/>
  <c r="S1319" i="109"/>
  <c r="Q1965" i="109"/>
  <c r="Y3731" i="109"/>
  <c r="N2635" i="112"/>
  <c r="Q253" i="112"/>
  <c r="N414" i="109"/>
  <c r="V3458" i="109"/>
  <c r="N260" i="112"/>
  <c r="N3701" i="109"/>
  <c r="T980" i="109"/>
  <c r="P1206" i="109"/>
  <c r="Y3876" i="109"/>
  <c r="S3017" i="109"/>
  <c r="N4049" i="109"/>
  <c r="N424" i="109"/>
  <c r="O1736" i="109"/>
  <c r="U1953" i="109"/>
  <c r="Y2655" i="109"/>
  <c r="T2438" i="109"/>
  <c r="S1925" i="109"/>
  <c r="Y4160" i="109"/>
  <c r="O221" i="109"/>
  <c r="W4169" i="109"/>
  <c r="W2247" i="109"/>
  <c r="S4043" i="109"/>
  <c r="V1606" i="109"/>
  <c r="T2260" i="109"/>
  <c r="N136" i="110"/>
  <c r="S996" i="109"/>
  <c r="Q2356" i="109"/>
  <c r="T4251" i="109"/>
  <c r="V2970" i="109"/>
  <c r="P1390" i="112"/>
  <c r="U843" i="109"/>
  <c r="W1152" i="109"/>
  <c r="Z4345" i="109"/>
  <c r="T1835" i="109"/>
  <c r="S3922" i="109"/>
  <c r="Q3322" i="109"/>
  <c r="O2347" i="109"/>
  <c r="N3196" i="109"/>
  <c r="R3383" i="109"/>
  <c r="U3086" i="109"/>
  <c r="O1565" i="109"/>
  <c r="P3465" i="109"/>
  <c r="W3925" i="109"/>
  <c r="P1247" i="109"/>
  <c r="V1658" i="109"/>
  <c r="R2995" i="109"/>
  <c r="W2326" i="109"/>
  <c r="R2308" i="109"/>
  <c r="O1156" i="112"/>
  <c r="J47" i="110"/>
  <c r="N1299" i="109"/>
  <c r="X2327" i="109"/>
  <c r="W394" i="109"/>
  <c r="N3442" i="109"/>
  <c r="Q1136" i="109"/>
  <c r="O1497" i="112"/>
  <c r="O2674" i="109"/>
  <c r="W2065" i="109"/>
  <c r="W1467" i="109"/>
  <c r="O2586" i="112"/>
  <c r="W1970" i="109"/>
  <c r="V400" i="109"/>
  <c r="U2285" i="109"/>
  <c r="Q3499" i="109"/>
  <c r="Q1726" i="112"/>
  <c r="O376" i="112"/>
  <c r="T4108" i="109"/>
  <c r="Q2968" i="109"/>
  <c r="M164" i="110"/>
  <c r="W4137" i="109"/>
  <c r="S1879" i="109"/>
  <c r="Q1925" i="109"/>
  <c r="X3815" i="109"/>
  <c r="Z3952" i="109"/>
  <c r="Y3034" i="109"/>
  <c r="O2627" i="112"/>
  <c r="T615" i="109"/>
  <c r="L52" i="110"/>
  <c r="R434" i="109"/>
  <c r="N310" i="112"/>
  <c r="N4032" i="109"/>
  <c r="N1295" i="112"/>
  <c r="X95" i="109"/>
  <c r="T238" i="109"/>
  <c r="O906" i="109"/>
  <c r="N1998" i="109"/>
  <c r="Q2254" i="109"/>
  <c r="U40" i="109"/>
  <c r="N2955" i="109"/>
  <c r="W2118" i="109"/>
  <c r="X3364" i="109"/>
  <c r="R3304" i="109"/>
  <c r="P1529" i="109"/>
  <c r="O519" i="109"/>
  <c r="R17" i="110"/>
  <c r="T4205" i="109"/>
  <c r="R3187" i="109"/>
  <c r="P860" i="109"/>
  <c r="P1437" i="112"/>
  <c r="P3092" i="109"/>
  <c r="P160" i="109"/>
  <c r="U116" i="109"/>
  <c r="U2755" i="109"/>
  <c r="X3685" i="109"/>
  <c r="P2082" i="109"/>
  <c r="X3875" i="109"/>
  <c r="X3172" i="109"/>
  <c r="O1770" i="112"/>
  <c r="S600" i="109"/>
  <c r="V368" i="109"/>
  <c r="Z3998" i="109"/>
  <c r="P1712" i="109"/>
  <c r="Y3748" i="109"/>
  <c r="Q3287" i="109"/>
  <c r="R34" i="109"/>
  <c r="O2957" i="109"/>
  <c r="O3497" i="109"/>
  <c r="N3518" i="109"/>
  <c r="Q411" i="109"/>
  <c r="R3197" i="109"/>
  <c r="Z3233" i="109"/>
  <c r="U1367" i="109"/>
  <c r="Q2580" i="109"/>
  <c r="J54" i="110"/>
  <c r="W2281" i="109"/>
  <c r="S574" i="109"/>
  <c r="O2709" i="109"/>
  <c r="O275" i="109"/>
  <c r="Q600" i="112"/>
  <c r="Q3794" i="109"/>
  <c r="N54" i="109"/>
  <c r="V4152" i="109"/>
  <c r="O2026" i="109"/>
  <c r="X1692" i="109"/>
  <c r="P964" i="112"/>
  <c r="P394" i="112"/>
  <c r="Y2221" i="109"/>
  <c r="N1360" i="109"/>
  <c r="P3708" i="109"/>
  <c r="R4126" i="109"/>
  <c r="R1843" i="109"/>
  <c r="N1625" i="109"/>
  <c r="O4208" i="109"/>
  <c r="P1830" i="109"/>
  <c r="W1132" i="109"/>
  <c r="Y1523" i="109"/>
  <c r="P1172" i="112"/>
  <c r="N3092" i="109"/>
  <c r="N616" i="109"/>
  <c r="S2437" i="109"/>
  <c r="Y2931" i="109"/>
  <c r="W3441" i="109"/>
  <c r="X953" i="109"/>
  <c r="P252" i="109"/>
  <c r="P419" i="109"/>
  <c r="U641" i="109"/>
  <c r="N2477" i="112"/>
  <c r="R4020" i="109"/>
  <c r="Q126" i="110"/>
  <c r="Q12" i="109"/>
  <c r="Y4081" i="109"/>
  <c r="S2727" i="109"/>
  <c r="O1233" i="109"/>
  <c r="O2946" i="109"/>
  <c r="O2243" i="109"/>
  <c r="M90" i="110"/>
  <c r="V2665" i="109"/>
  <c r="W127" i="109"/>
  <c r="W1197" i="109"/>
  <c r="Z3989" i="109"/>
  <c r="R4092" i="109"/>
  <c r="T3856" i="109"/>
  <c r="R2437" i="109"/>
  <c r="Q853" i="112"/>
  <c r="P1176" i="109"/>
  <c r="O1262" i="112"/>
  <c r="P3367" i="109"/>
  <c r="R112" i="109"/>
  <c r="X209" i="109"/>
  <c r="V2751" i="109"/>
  <c r="P525" i="112"/>
  <c r="Q477" i="112"/>
  <c r="V3900" i="109"/>
  <c r="W1208" i="109"/>
  <c r="U2616" i="109"/>
  <c r="N3801" i="109"/>
  <c r="Y528" i="109"/>
  <c r="U4199" i="109"/>
  <c r="O1617" i="112"/>
  <c r="Q1475" i="112"/>
  <c r="Y3020" i="109"/>
  <c r="Y2263" i="109"/>
  <c r="N3122" i="109"/>
  <c r="Q2021" i="109"/>
  <c r="P2763" i="109"/>
  <c r="Z2898" i="109"/>
  <c r="Q1667" i="109"/>
  <c r="N1990" i="109"/>
  <c r="W3681" i="109"/>
  <c r="Q1328" i="109"/>
  <c r="X77" i="109"/>
  <c r="Q2744" i="109"/>
  <c r="U162" i="110"/>
  <c r="X115" i="109"/>
  <c r="N1410" i="112"/>
  <c r="O2087" i="109"/>
  <c r="O1560" i="112"/>
  <c r="Q999" i="112"/>
  <c r="T2960" i="109"/>
  <c r="U1014" i="109"/>
  <c r="P1100" i="112"/>
  <c r="O850" i="109"/>
  <c r="V1135" i="109"/>
  <c r="W3915" i="109"/>
  <c r="Q2445" i="112"/>
  <c r="O2713" i="109"/>
  <c r="V1750" i="109"/>
  <c r="R601" i="109"/>
  <c r="O231" i="109"/>
  <c r="T2400" i="109"/>
  <c r="X2416" i="109"/>
  <c r="Q887" i="109"/>
  <c r="S4123" i="109"/>
  <c r="U3571" i="109"/>
  <c r="O3863" i="109"/>
  <c r="S3070" i="109"/>
  <c r="V527" i="109"/>
  <c r="O3869" i="109"/>
  <c r="Q4045" i="109"/>
  <c r="U959" i="109"/>
  <c r="Q2791" i="109"/>
  <c r="Q154" i="112"/>
  <c r="S2479" i="109"/>
  <c r="O557" i="109"/>
  <c r="O3361" i="109"/>
  <c r="W1719" i="109"/>
  <c r="O1600" i="109"/>
  <c r="X3002" i="109"/>
  <c r="R4183" i="109"/>
  <c r="S871" i="109"/>
  <c r="Y2359" i="109"/>
  <c r="X2465" i="109"/>
  <c r="X1654" i="109"/>
  <c r="Y439" i="109"/>
  <c r="P2580" i="109"/>
  <c r="W3532" i="109"/>
  <c r="Q1896" i="109"/>
  <c r="S1705" i="109"/>
  <c r="R632" i="109"/>
  <c r="N1949" i="112"/>
  <c r="Y552" i="109"/>
  <c r="X425" i="109"/>
  <c r="U642" i="109"/>
  <c r="X3114" i="109"/>
  <c r="T1338" i="109"/>
  <c r="W623" i="109"/>
  <c r="Q1898" i="109"/>
  <c r="O2650" i="112"/>
  <c r="P25" i="110"/>
  <c r="V3190" i="109"/>
  <c r="U2574" i="109"/>
  <c r="U84" i="109"/>
  <c r="R161" i="110"/>
  <c r="P3544" i="109"/>
  <c r="U2764" i="109"/>
  <c r="N808" i="109"/>
  <c r="V1338" i="109"/>
  <c r="Y3713" i="109"/>
  <c r="N14" i="109"/>
  <c r="S424" i="109"/>
  <c r="X3689" i="109"/>
  <c r="T3889" i="109"/>
  <c r="V4215" i="109"/>
  <c r="X3333" i="109"/>
  <c r="Y3112" i="109"/>
  <c r="X367" i="109"/>
  <c r="V2116" i="109"/>
  <c r="N1661" i="109"/>
  <c r="W1153" i="109"/>
  <c r="T932" i="109"/>
  <c r="P1668" i="109"/>
  <c r="Q2016" i="109"/>
  <c r="O2454" i="112"/>
  <c r="P2457" i="109"/>
  <c r="Z346" i="109"/>
  <c r="P2679" i="112"/>
  <c r="U1360" i="109"/>
  <c r="T530" i="109"/>
  <c r="Y2002" i="109"/>
  <c r="X2575" i="109"/>
  <c r="O1159" i="109"/>
  <c r="T2348" i="109"/>
  <c r="O2352" i="109"/>
  <c r="N2668" i="109"/>
  <c r="T2953" i="109"/>
  <c r="U489" i="109"/>
  <c r="Q2403" i="109"/>
  <c r="N4037" i="109"/>
  <c r="R137" i="110"/>
  <c r="W3783" i="109"/>
  <c r="Q621" i="112"/>
  <c r="N2696" i="109"/>
  <c r="S3713" i="109"/>
  <c r="W2296" i="109"/>
  <c r="X2246" i="109"/>
  <c r="W3565" i="109"/>
  <c r="Y1215" i="109"/>
  <c r="P3444" i="109"/>
  <c r="O1967" i="109"/>
  <c r="P3172" i="109"/>
  <c r="X2738" i="109"/>
  <c r="X3662" i="109"/>
  <c r="V2830" i="109"/>
  <c r="L145" i="110"/>
  <c r="S1231" i="109"/>
  <c r="O606" i="112"/>
  <c r="T920" i="109"/>
  <c r="P2813" i="109"/>
  <c r="T378" i="109"/>
  <c r="N1465" i="112"/>
  <c r="J121" i="110"/>
  <c r="Y2271" i="109"/>
  <c r="Y4238" i="109"/>
  <c r="U121" i="110"/>
  <c r="P2535" i="112"/>
  <c r="V3695" i="109"/>
  <c r="P936" i="109"/>
  <c r="V293" i="109"/>
  <c r="P767" i="112"/>
  <c r="V3697" i="109"/>
  <c r="P1004" i="112"/>
  <c r="Y2200" i="109"/>
  <c r="W2096" i="109"/>
  <c r="P2141" i="112"/>
  <c r="P3575" i="109"/>
  <c r="Y3057" i="109"/>
  <c r="O1522" i="109"/>
  <c r="Q501" i="109"/>
  <c r="Y4221" i="109"/>
  <c r="N3836" i="109"/>
  <c r="P3366" i="109"/>
  <c r="V2954" i="109"/>
  <c r="Y2302" i="109"/>
  <c r="U3051" i="109"/>
  <c r="N1316" i="109"/>
  <c r="N1213" i="109"/>
  <c r="N3810" i="109"/>
  <c r="Q3768" i="109"/>
  <c r="U454" i="109"/>
  <c r="R9" i="110"/>
  <c r="W4245" i="109"/>
  <c r="V258" i="109"/>
  <c r="Q184" i="109"/>
  <c r="T5" i="110"/>
  <c r="Q2985" i="109"/>
  <c r="Q2209" i="109"/>
  <c r="S4198" i="109"/>
  <c r="P120" i="112"/>
  <c r="R1927" i="109"/>
  <c r="Y790" i="109"/>
  <c r="N3828" i="109"/>
  <c r="T3487" i="109"/>
  <c r="V50" i="109"/>
  <c r="X1586" i="109"/>
  <c r="S4068" i="109"/>
  <c r="V3112" i="109"/>
  <c r="R3720" i="109"/>
  <c r="X1573" i="109"/>
  <c r="S425" i="109"/>
  <c r="Y2222" i="109"/>
  <c r="N2447" i="109"/>
  <c r="S420" i="109"/>
  <c r="V25" i="109"/>
  <c r="W2977" i="109"/>
  <c r="Y4060" i="109"/>
  <c r="R783" i="109"/>
  <c r="N917" i="109"/>
  <c r="Q1494" i="112"/>
  <c r="X2612" i="109"/>
  <c r="R2769" i="109"/>
  <c r="Q147" i="109"/>
  <c r="W1220" i="109"/>
  <c r="P1336" i="109"/>
  <c r="O877" i="109"/>
  <c r="U2457" i="109"/>
  <c r="T4177" i="109"/>
  <c r="O1275" i="112"/>
  <c r="Y2745" i="109"/>
  <c r="P255" i="109"/>
  <c r="X3800" i="109"/>
  <c r="X468" i="109"/>
  <c r="P1693" i="109"/>
  <c r="S652" i="109"/>
  <c r="Q543" i="112"/>
  <c r="P3166" i="109"/>
  <c r="Z2524" i="109"/>
  <c r="O865" i="109"/>
  <c r="Q1982" i="109"/>
  <c r="W2970" i="109"/>
  <c r="X2370" i="109"/>
  <c r="U3808" i="109"/>
  <c r="N295" i="112"/>
  <c r="O2060" i="109"/>
  <c r="W1172" i="109"/>
  <c r="Q1859" i="109"/>
  <c r="Y2064" i="109"/>
  <c r="V114" i="109"/>
  <c r="S3395" i="109"/>
  <c r="V1605" i="109"/>
  <c r="N3745" i="109"/>
  <c r="N928" i="112"/>
  <c r="Q778" i="112"/>
  <c r="V1299" i="109"/>
  <c r="N4251" i="109"/>
  <c r="P254" i="112"/>
  <c r="O168" i="110"/>
  <c r="Q2772" i="109"/>
  <c r="V3883" i="109"/>
  <c r="L157" i="110"/>
  <c r="O1645" i="109"/>
  <c r="Q4152" i="109"/>
  <c r="X1891" i="109"/>
  <c r="S2308" i="109"/>
  <c r="W402" i="109"/>
  <c r="T2925" i="109"/>
  <c r="W1601" i="109"/>
  <c r="N3753" i="109"/>
  <c r="W2931" i="109"/>
  <c r="Q3048" i="109"/>
  <c r="R2281" i="112"/>
  <c r="Q3734" i="109"/>
  <c r="R3043" i="109"/>
  <c r="Y464" i="109"/>
  <c r="W2313" i="109"/>
  <c r="P1311" i="109"/>
  <c r="Y3290" i="109"/>
  <c r="V4111" i="109"/>
  <c r="N3525" i="109"/>
  <c r="W2477" i="109"/>
  <c r="Q129" i="110"/>
  <c r="P164" i="110"/>
  <c r="S430" i="109"/>
  <c r="T160" i="110"/>
  <c r="N3837" i="109"/>
  <c r="X192" i="109"/>
  <c r="U4035" i="109"/>
  <c r="Y3460" i="109"/>
  <c r="O1706" i="112"/>
  <c r="Q1984" i="112"/>
  <c r="P458" i="109"/>
  <c r="S1873" i="109"/>
  <c r="N2719" i="109"/>
  <c r="N490" i="112"/>
  <c r="W765" i="109"/>
  <c r="R819" i="109"/>
  <c r="P748" i="112"/>
  <c r="W2266" i="109"/>
  <c r="O374" i="112"/>
  <c r="N11" i="112"/>
  <c r="S23" i="109"/>
  <c r="S3390" i="109"/>
  <c r="P446" i="109"/>
  <c r="N551" i="112"/>
  <c r="R181" i="109"/>
  <c r="Q268" i="112"/>
  <c r="R3881" i="109"/>
  <c r="Q914" i="109"/>
  <c r="X2047" i="109"/>
  <c r="N2422" i="109"/>
  <c r="Q1527" i="112"/>
  <c r="S3059" i="109"/>
  <c r="Y3019" i="109"/>
  <c r="Y261" i="109"/>
  <c r="M93" i="110"/>
  <c r="V3395" i="109"/>
  <c r="W1545" i="109"/>
  <c r="N991" i="109"/>
  <c r="Q121" i="110"/>
  <c r="W1841" i="109"/>
  <c r="V95" i="109"/>
  <c r="R3419" i="109"/>
  <c r="Q2367" i="109"/>
  <c r="P3005" i="109"/>
  <c r="N1999" i="109"/>
  <c r="Q194" i="109"/>
  <c r="T3932" i="109"/>
  <c r="N321" i="112"/>
  <c r="V48" i="109"/>
  <c r="W3459" i="109"/>
  <c r="R609" i="109"/>
  <c r="Y895" i="109"/>
  <c r="Y2414" i="109"/>
  <c r="X1917" i="109"/>
  <c r="Q221" i="109"/>
  <c r="V2847" i="109"/>
  <c r="O926" i="112"/>
  <c r="N2417" i="109"/>
  <c r="V2243" i="109"/>
  <c r="O2956" i="109"/>
  <c r="X3118" i="109"/>
  <c r="W32" i="109"/>
  <c r="W3072" i="109"/>
  <c r="O1719" i="109"/>
  <c r="Y1996" i="109"/>
  <c r="U566" i="109"/>
  <c r="V2568" i="109"/>
  <c r="T517" i="109"/>
  <c r="P2308" i="112"/>
  <c r="Z331" i="109"/>
  <c r="X3406" i="109"/>
  <c r="T3709" i="109"/>
  <c r="V1302" i="109"/>
  <c r="U2010" i="109"/>
  <c r="X532" i="109"/>
  <c r="S2431" i="109"/>
  <c r="U63" i="109"/>
  <c r="N896" i="109"/>
  <c r="P2701" i="109"/>
  <c r="V4176" i="109"/>
  <c r="Q128" i="109"/>
  <c r="O4249" i="109"/>
  <c r="O2655" i="112"/>
  <c r="U106" i="109"/>
  <c r="P2681" i="109"/>
  <c r="Y1300" i="109"/>
  <c r="S796" i="109"/>
  <c r="Q114" i="109"/>
  <c r="X1979" i="109"/>
  <c r="W2044" i="109"/>
  <c r="V228" i="109"/>
  <c r="R1236" i="109"/>
  <c r="R1919" i="109"/>
  <c r="T3093" i="109"/>
  <c r="P1306" i="109"/>
  <c r="U1251" i="109"/>
  <c r="S30" i="109"/>
  <c r="Q1023" i="112"/>
  <c r="N1187" i="109"/>
  <c r="S1573" i="109"/>
  <c r="S4159" i="109"/>
  <c r="Q632" i="112"/>
  <c r="W3153" i="109"/>
  <c r="S3899" i="109"/>
  <c r="W4053" i="109"/>
  <c r="P3675" i="109"/>
  <c r="P102" i="110"/>
  <c r="Y467" i="109"/>
  <c r="Y516" i="109"/>
  <c r="Q2342" i="109"/>
  <c r="Y806" i="109"/>
  <c r="V3170" i="109"/>
  <c r="S536" i="109"/>
  <c r="M170" i="113"/>
  <c r="S4021" i="109"/>
  <c r="P3682" i="109"/>
  <c r="N152" i="109"/>
  <c r="U2117" i="109"/>
  <c r="U232" i="109"/>
  <c r="S2000" i="109"/>
  <c r="X1171" i="109"/>
  <c r="P2660" i="109"/>
  <c r="W2393" i="109"/>
  <c r="N2180" i="112"/>
  <c r="J120" i="113"/>
  <c r="O26" i="109"/>
  <c r="S3073" i="109"/>
  <c r="U4080" i="109"/>
  <c r="N2435" i="112"/>
  <c r="Y1251" i="109"/>
  <c r="R177" i="109"/>
  <c r="P1465" i="109"/>
  <c r="Q2584" i="109"/>
  <c r="U3536" i="109"/>
  <c r="R3837" i="109"/>
  <c r="Y4289" i="109"/>
  <c r="Y1197" i="109"/>
  <c r="N1973" i="109"/>
  <c r="R3126" i="109"/>
  <c r="O864" i="109"/>
  <c r="N1888" i="109"/>
  <c r="T481" i="109"/>
  <c r="S2790" i="109"/>
  <c r="W423" i="109"/>
  <c r="T622" i="109"/>
  <c r="Q3473" i="109"/>
  <c r="P1240" i="109"/>
  <c r="P1853" i="112"/>
  <c r="V425" i="109"/>
  <c r="P959" i="109"/>
  <c r="P308" i="112"/>
  <c r="P1314" i="109"/>
  <c r="Y220" i="109"/>
  <c r="V4059" i="109"/>
  <c r="N1900" i="109"/>
  <c r="R1945" i="109"/>
  <c r="N1554" i="112"/>
  <c r="S1357" i="109"/>
  <c r="U3772" i="109"/>
  <c r="S168" i="110"/>
  <c r="P89" i="109"/>
  <c r="U436" i="109"/>
  <c r="Z1046" i="109"/>
  <c r="N8" i="109"/>
  <c r="N525" i="109"/>
  <c r="Q1495" i="109"/>
  <c r="P936" i="112"/>
  <c r="S4182" i="109"/>
  <c r="T246" i="109"/>
  <c r="W1647" i="109"/>
  <c r="R52" i="109"/>
  <c r="U3830" i="109"/>
  <c r="X3681" i="109"/>
  <c r="V2054" i="109"/>
  <c r="U3090" i="109"/>
  <c r="Q615" i="109"/>
  <c r="R2107" i="109"/>
  <c r="O1705" i="109"/>
  <c r="X3461" i="109"/>
  <c r="T157" i="109"/>
  <c r="P816" i="109"/>
  <c r="P1202" i="112"/>
  <c r="W2253" i="109"/>
  <c r="Z1059" i="109"/>
  <c r="Q1058" i="112"/>
  <c r="R3890" i="109"/>
  <c r="N2434" i="109"/>
  <c r="W1385" i="109"/>
  <c r="N1829" i="109"/>
  <c r="O409" i="109"/>
  <c r="T3855" i="109"/>
  <c r="T741" i="109"/>
  <c r="P3795" i="109"/>
  <c r="Y1843" i="109"/>
  <c r="V3473" i="109"/>
  <c r="Q1012" i="109"/>
  <c r="S1619" i="109"/>
  <c r="T2732" i="109"/>
  <c r="N1189" i="109"/>
  <c r="N3742" i="109"/>
  <c r="R2455" i="109"/>
  <c r="S2343" i="109"/>
  <c r="W453" i="109"/>
  <c r="T38" i="109"/>
  <c r="Q749" i="109"/>
  <c r="W3702" i="109"/>
  <c r="Q1517" i="112"/>
  <c r="T172" i="110"/>
  <c r="X3545" i="109"/>
  <c r="W4093" i="109"/>
  <c r="U1840" i="109"/>
  <c r="P3141" i="109"/>
  <c r="R4086" i="109"/>
  <c r="P440" i="109"/>
  <c r="T79" i="110"/>
  <c r="N4102" i="109"/>
  <c r="O2568" i="112"/>
  <c r="S2666" i="109"/>
  <c r="Y218" i="109"/>
  <c r="U3386" i="109"/>
  <c r="O2448" i="109"/>
  <c r="O840" i="109"/>
  <c r="O60" i="109"/>
  <c r="V1482" i="109"/>
  <c r="Y1131" i="109"/>
  <c r="P849" i="112"/>
  <c r="Q1549" i="109"/>
  <c r="V2217" i="109"/>
  <c r="Y2695" i="109"/>
  <c r="O132" i="109"/>
  <c r="O2242" i="109"/>
  <c r="P1133" i="109"/>
  <c r="S2624" i="109"/>
  <c r="P1944" i="112"/>
  <c r="U4300" i="109"/>
  <c r="Q556" i="109"/>
  <c r="O4059" i="109"/>
  <c r="P2976" i="109"/>
  <c r="P1553" i="109"/>
  <c r="Y847" i="109"/>
  <c r="P2967" i="109"/>
  <c r="X862" i="109"/>
  <c r="U3761" i="109"/>
  <c r="W1556" i="109"/>
  <c r="U813" i="109"/>
  <c r="N1100" i="109"/>
  <c r="T2075" i="109"/>
  <c r="W3569" i="109"/>
  <c r="W3049" i="109"/>
  <c r="Y1189" i="109"/>
  <c r="W972" i="109"/>
  <c r="N1383" i="112"/>
  <c r="R88" i="110"/>
  <c r="T2223" i="109"/>
  <c r="X3361" i="109"/>
  <c r="P3009" i="109"/>
  <c r="Q1144" i="109"/>
  <c r="S2828" i="109"/>
  <c r="S2741" i="109"/>
  <c r="Y1895" i="109"/>
  <c r="W3502" i="109"/>
  <c r="W1301" i="109"/>
  <c r="N2372" i="109"/>
  <c r="V3360" i="109"/>
  <c r="N3917" i="109"/>
  <c r="U2832" i="109"/>
  <c r="O875" i="109"/>
  <c r="O3895" i="109"/>
  <c r="U130" i="109"/>
  <c r="W1559" i="109"/>
  <c r="P579" i="112"/>
  <c r="R2074" i="109"/>
  <c r="W178" i="109"/>
  <c r="X799" i="109"/>
  <c r="Q1340" i="109"/>
  <c r="W2110" i="109"/>
  <c r="X3153" i="109"/>
  <c r="W2374" i="109"/>
  <c r="O2006" i="112"/>
  <c r="T1315" i="109"/>
  <c r="O358" i="112"/>
  <c r="U509" i="109"/>
  <c r="O1331" i="109"/>
  <c r="Q2269" i="109"/>
  <c r="S383" i="109"/>
  <c r="S4071" i="109"/>
  <c r="W878" i="109"/>
  <c r="Q86" i="110"/>
  <c r="Y1828" i="109"/>
  <c r="T3084" i="109"/>
  <c r="O12" i="112"/>
  <c r="S3907" i="109"/>
  <c r="N741" i="112"/>
  <c r="Q2359" i="109"/>
  <c r="Q1827" i="109"/>
  <c r="K111" i="110"/>
  <c r="P779" i="112"/>
  <c r="U2089" i="109"/>
  <c r="S1467" i="109"/>
  <c r="Y500" i="109"/>
  <c r="S594" i="109"/>
  <c r="Z4362" i="109"/>
  <c r="T2836" i="109"/>
  <c r="Q1170" i="109"/>
  <c r="T1212" i="109"/>
  <c r="O2699" i="109"/>
  <c r="U3155" i="109"/>
  <c r="O156" i="112"/>
  <c r="P108" i="112"/>
  <c r="Y1256" i="109"/>
  <c r="R3496" i="109"/>
  <c r="Y1161" i="109"/>
  <c r="Q2480" i="109"/>
  <c r="S537" i="109"/>
  <c r="X1846" i="109"/>
  <c r="Z3583" i="109"/>
  <c r="O4054" i="109"/>
  <c r="X4246" i="109"/>
  <c r="T3872" i="109"/>
  <c r="U2671" i="109"/>
  <c r="Y1304" i="109"/>
  <c r="Z304" i="109"/>
  <c r="Z3265" i="109"/>
  <c r="P2097" i="109"/>
  <c r="W2323" i="109"/>
  <c r="N1597" i="109"/>
  <c r="R1259" i="109"/>
  <c r="Q1000" i="112"/>
  <c r="M43" i="113"/>
  <c r="Q3557" i="109"/>
  <c r="P1864" i="112"/>
  <c r="O2661" i="109"/>
  <c r="Q1468" i="109"/>
  <c r="P481" i="109"/>
  <c r="S136" i="109"/>
  <c r="V3017" i="109"/>
  <c r="P1729" i="109"/>
  <c r="Q4129" i="109"/>
  <c r="J103" i="110"/>
  <c r="U1619" i="109"/>
  <c r="W1341" i="109"/>
  <c r="X163" i="109"/>
  <c r="P3842" i="109"/>
  <c r="W1636" i="109"/>
  <c r="O3802" i="109"/>
  <c r="R4157" i="109"/>
  <c r="T2987" i="109"/>
  <c r="W658" i="109"/>
  <c r="T2633" i="109"/>
  <c r="Q3572" i="109"/>
  <c r="S1714" i="109"/>
  <c r="W769" i="109"/>
  <c r="U2996" i="109"/>
  <c r="X173" i="109"/>
  <c r="T274" i="109"/>
  <c r="Q2390" i="109"/>
  <c r="T1223" i="109"/>
  <c r="U3168" i="109"/>
  <c r="O4178" i="109"/>
  <c r="Y2646" i="109"/>
  <c r="Q2469" i="109"/>
  <c r="P3670" i="109"/>
  <c r="P1903" i="112"/>
  <c r="O32" i="112"/>
  <c r="N2072" i="112"/>
  <c r="X905" i="109"/>
  <c r="X2583" i="109"/>
  <c r="W2403" i="109"/>
  <c r="Q815" i="109"/>
  <c r="T899" i="109"/>
  <c r="P914" i="109"/>
  <c r="O1618" i="109"/>
  <c r="N267" i="109"/>
  <c r="O3735" i="109"/>
  <c r="W3109" i="109"/>
  <c r="X2309" i="109"/>
  <c r="S1272" i="109"/>
  <c r="Q2034" i="109"/>
  <c r="O1602" i="109"/>
  <c r="N377" i="109"/>
  <c r="Q1228" i="109"/>
  <c r="S93" i="109"/>
  <c r="Q459" i="109"/>
  <c r="N2759" i="109"/>
  <c r="S4292" i="109"/>
  <c r="O1693" i="112"/>
  <c r="X1964" i="109"/>
  <c r="Z3981" i="109"/>
  <c r="Y2092" i="109"/>
  <c r="T1553" i="109"/>
  <c r="V2407" i="109"/>
  <c r="X2778" i="109"/>
  <c r="R87" i="110"/>
  <c r="P2941" i="109"/>
  <c r="S2221" i="109"/>
  <c r="W242" i="109"/>
  <c r="P285" i="109"/>
  <c r="Y2211" i="109"/>
  <c r="S541" i="109"/>
  <c r="S2015" i="109"/>
  <c r="V1610" i="109"/>
  <c r="W3075" i="109"/>
  <c r="P969" i="112"/>
  <c r="V2372" i="109"/>
  <c r="V2259" i="109"/>
  <c r="O4296" i="109"/>
  <c r="P954" i="109"/>
  <c r="U753" i="109"/>
  <c r="U619" i="109"/>
  <c r="V4300" i="109"/>
  <c r="N2676" i="112"/>
  <c r="S2636" i="109"/>
  <c r="O1173" i="109"/>
  <c r="V1999" i="109"/>
  <c r="N2305" i="112"/>
  <c r="S3829" i="109"/>
  <c r="W2567" i="109"/>
  <c r="S1704" i="109"/>
  <c r="M123" i="110"/>
  <c r="P3463" i="109"/>
  <c r="P2697" i="109"/>
  <c r="R3825" i="109"/>
  <c r="S631" i="109"/>
  <c r="Q3291" i="109"/>
  <c r="T1682" i="109"/>
  <c r="S4137" i="109"/>
  <c r="Q637" i="109"/>
  <c r="Q1220" i="109"/>
  <c r="W1535" i="109"/>
  <c r="N80" i="109"/>
  <c r="U1538" i="109"/>
  <c r="W48" i="109"/>
  <c r="P1454" i="112"/>
  <c r="R3020" i="109"/>
  <c r="Q211" i="109"/>
  <c r="Y447" i="109"/>
  <c r="T2820" i="109"/>
  <c r="S3019" i="109"/>
  <c r="W2305" i="109"/>
  <c r="N84" i="109"/>
  <c r="U3778" i="109"/>
  <c r="P1522" i="109"/>
  <c r="U2343" i="109"/>
  <c r="P1670" i="109"/>
  <c r="X1539" i="109"/>
  <c r="O1946" i="112"/>
  <c r="O278" i="112"/>
  <c r="S189" i="109"/>
  <c r="S131" i="109"/>
  <c r="O470" i="112"/>
  <c r="Y1341" i="109"/>
  <c r="N620" i="112"/>
  <c r="Q515" i="112"/>
  <c r="S237" i="109"/>
  <c r="T833" i="109"/>
  <c r="U1313" i="109"/>
  <c r="T1953" i="109"/>
  <c r="O3065" i="109"/>
  <c r="X1251" i="109"/>
  <c r="P1204" i="109"/>
  <c r="V1124" i="109"/>
  <c r="O1712" i="109"/>
  <c r="O1528" i="112"/>
  <c r="X3297" i="109"/>
  <c r="V2061" i="109"/>
  <c r="N1211" i="109"/>
  <c r="T822" i="109"/>
  <c r="P1937" i="109"/>
  <c r="U3170" i="109"/>
  <c r="W1992" i="109"/>
  <c r="X4193" i="109"/>
  <c r="V1641" i="109"/>
  <c r="T3082" i="109"/>
  <c r="Y1291" i="109"/>
  <c r="Y4262" i="109"/>
  <c r="U572" i="109"/>
  <c r="P2286" i="109"/>
  <c r="Q1143" i="109"/>
  <c r="N6" i="110"/>
  <c r="R369" i="109"/>
  <c r="O2430" i="109"/>
  <c r="P4060" i="109"/>
  <c r="N1386" i="109"/>
  <c r="Q2" i="112"/>
  <c r="Q920" i="109"/>
  <c r="V1900" i="109"/>
  <c r="P72" i="112"/>
  <c r="W2221" i="109"/>
  <c r="O641" i="112"/>
  <c r="O1309" i="109"/>
  <c r="P3556" i="109"/>
  <c r="T266" i="109"/>
  <c r="O62" i="109"/>
  <c r="O1987" i="112"/>
  <c r="X1509" i="109"/>
  <c r="N2005" i="112"/>
  <c r="Q4290" i="109"/>
  <c r="S505" i="109"/>
  <c r="P276" i="109"/>
  <c r="W1002" i="109"/>
  <c r="Y1943" i="109"/>
  <c r="X2925" i="109"/>
  <c r="P61" i="110"/>
  <c r="P4093" i="109"/>
  <c r="U3489" i="109"/>
  <c r="O140" i="112"/>
  <c r="R3058" i="109"/>
  <c r="Q487" i="109"/>
  <c r="N2343" i="109"/>
  <c r="Q222" i="109"/>
  <c r="S2585" i="109"/>
  <c r="Y1506" i="109"/>
  <c r="Q3540" i="109"/>
  <c r="X226" i="109"/>
  <c r="S445" i="109"/>
  <c r="Y2074" i="109"/>
  <c r="Z1457" i="109"/>
  <c r="P2642" i="109"/>
  <c r="O3414" i="109"/>
  <c r="R757" i="109"/>
  <c r="S215" i="109"/>
  <c r="R3484" i="109"/>
  <c r="X3122" i="109"/>
  <c r="T494" i="109"/>
  <c r="U1546" i="109"/>
  <c r="W14" i="109"/>
  <c r="P1904" i="109"/>
  <c r="W4178" i="109"/>
  <c r="O4066" i="109"/>
  <c r="N1915" i="109"/>
  <c r="W2653" i="109"/>
  <c r="T1962" i="109"/>
  <c r="Y1515" i="109"/>
  <c r="Y4265" i="109"/>
  <c r="W3808" i="109"/>
  <c r="S285" i="109"/>
  <c r="Q1284" i="109"/>
  <c r="R3346" i="109"/>
  <c r="U370" i="109"/>
  <c r="O1129" i="109"/>
  <c r="V27" i="109"/>
  <c r="O1479" i="109"/>
  <c r="O2584" i="109"/>
  <c r="R2622" i="109"/>
  <c r="R1865" i="109"/>
  <c r="N1702" i="112"/>
  <c r="N1927" i="109"/>
  <c r="W1951" i="109"/>
  <c r="P3876" i="109"/>
  <c r="O631" i="109"/>
  <c r="V169" i="109"/>
  <c r="W287" i="109"/>
  <c r="V479" i="109"/>
  <c r="Y2260" i="109"/>
  <c r="N2419" i="112"/>
  <c r="Q3429" i="109"/>
  <c r="X394" i="109"/>
  <c r="Q1539" i="112"/>
  <c r="O161" i="109"/>
  <c r="U852" i="109"/>
  <c r="Q1998" i="112"/>
  <c r="S2649" i="109"/>
  <c r="R3932" i="109"/>
  <c r="R3934" i="109"/>
  <c r="P1245" i="109"/>
  <c r="T1259" i="109"/>
  <c r="N926" i="109"/>
  <c r="R2007" i="109"/>
  <c r="S3446" i="109"/>
  <c r="Q1465" i="109"/>
  <c r="Y4061" i="109"/>
  <c r="N5" i="112"/>
  <c r="R4205" i="109"/>
  <c r="S2229" i="109"/>
  <c r="P238" i="112"/>
  <c r="W3113" i="109"/>
  <c r="N89" i="109"/>
  <c r="N209" i="109"/>
  <c r="N115" i="110"/>
  <c r="P781" i="112"/>
  <c r="R3152" i="109"/>
  <c r="R1372" i="109"/>
  <c r="W2400" i="109"/>
  <c r="W1195" i="109"/>
  <c r="U3724" i="109"/>
  <c r="W1509" i="109"/>
  <c r="P2444" i="109"/>
  <c r="S4112" i="109"/>
  <c r="O1236" i="109"/>
  <c r="S123" i="110"/>
  <c r="Q1527" i="109"/>
  <c r="P4303" i="109"/>
  <c r="U1536" i="109"/>
  <c r="Q3489" i="109"/>
  <c r="O2335" i="109"/>
  <c r="R4134" i="109"/>
  <c r="Q2099" i="112"/>
  <c r="N398" i="109"/>
  <c r="P2435" i="112"/>
  <c r="T3377" i="109"/>
  <c r="U3894" i="109"/>
  <c r="X3872" i="109"/>
  <c r="P1966" i="109"/>
  <c r="W2292" i="109"/>
  <c r="X3176" i="109"/>
  <c r="Q4274" i="109"/>
  <c r="W4244" i="109"/>
  <c r="N3385" i="109"/>
  <c r="Q3102" i="109"/>
  <c r="R2035" i="112"/>
  <c r="U3755" i="109"/>
  <c r="N4053" i="109"/>
  <c r="T3354" i="109"/>
  <c r="T454" i="109"/>
  <c r="P1325" i="109"/>
  <c r="P311" i="112"/>
  <c r="S1648" i="109"/>
  <c r="Y2922" i="109"/>
  <c r="P1333" i="109"/>
  <c r="N1619" i="109"/>
  <c r="W4221" i="109"/>
  <c r="U502" i="109"/>
  <c r="T2235" i="109"/>
  <c r="U3381" i="109"/>
  <c r="Y2326" i="109"/>
  <c r="O3562" i="109"/>
  <c r="Q1273" i="112"/>
  <c r="Y2270" i="109"/>
  <c r="W1519" i="109"/>
  <c r="Q3061" i="109"/>
  <c r="P1150" i="109"/>
  <c r="N277" i="109"/>
  <c r="W1739" i="109"/>
  <c r="P1622" i="109"/>
  <c r="T379" i="109"/>
  <c r="O1452" i="112"/>
  <c r="X3787" i="109"/>
  <c r="Z300" i="109"/>
  <c r="Q3479" i="109"/>
  <c r="O1324" i="112"/>
  <c r="O2618" i="109"/>
  <c r="U1259" i="109"/>
  <c r="W27" i="109"/>
  <c r="P3918" i="109"/>
  <c r="T2265" i="109"/>
  <c r="O1701" i="112"/>
  <c r="S3459" i="109"/>
  <c r="X2440" i="109"/>
  <c r="Y766" i="109"/>
  <c r="U3535" i="109"/>
  <c r="N4157" i="109"/>
  <c r="T3536" i="109"/>
  <c r="N3738" i="109"/>
  <c r="Y771" i="109"/>
  <c r="P234" i="112"/>
  <c r="U3768" i="109"/>
  <c r="Q131" i="109"/>
  <c r="P1742" i="112"/>
  <c r="T3087" i="109"/>
  <c r="O3139" i="109"/>
  <c r="S2106" i="109"/>
  <c r="Y4151" i="109"/>
  <c r="S3758" i="109"/>
  <c r="R2476" i="109"/>
  <c r="Y2676" i="109"/>
  <c r="Y2675" i="109"/>
  <c r="Q4171" i="109"/>
  <c r="T3145" i="109"/>
  <c r="Y3937" i="109"/>
  <c r="U3565" i="109"/>
  <c r="Y1886" i="109"/>
  <c r="T2423" i="109"/>
  <c r="U483" i="109"/>
  <c r="Q3086" i="109"/>
  <c r="Q1374" i="109"/>
  <c r="Y92" i="109"/>
  <c r="O2468" i="109"/>
  <c r="U2052" i="109"/>
  <c r="W440" i="109"/>
  <c r="O1216" i="109"/>
  <c r="U59" i="110"/>
  <c r="R836" i="109"/>
  <c r="Q613" i="112"/>
  <c r="P2100" i="109"/>
  <c r="N2265" i="109"/>
  <c r="O2477" i="109"/>
  <c r="Q2091" i="109"/>
  <c r="Q1067" i="112"/>
  <c r="S902" i="109"/>
  <c r="U1649" i="109"/>
  <c r="X3658" i="109"/>
  <c r="O3527" i="109"/>
  <c r="X3431" i="109"/>
  <c r="N3374" i="109"/>
  <c r="Q560" i="109"/>
  <c r="S1533" i="109"/>
  <c r="W2111" i="109"/>
  <c r="X2422" i="109"/>
  <c r="O1373" i="109"/>
  <c r="Y3071" i="109"/>
  <c r="V1318" i="109"/>
  <c r="N940" i="112"/>
  <c r="U2765" i="109"/>
  <c r="Q3707" i="109"/>
  <c r="R3769" i="109"/>
  <c r="U1185" i="109"/>
  <c r="Q1685" i="109"/>
  <c r="R2028" i="109"/>
  <c r="Q577" i="112"/>
  <c r="T120" i="109"/>
  <c r="Z703" i="109"/>
  <c r="Q1190" i="109"/>
  <c r="X3558" i="109"/>
  <c r="Q1623" i="109"/>
  <c r="Q825" i="109"/>
  <c r="X4141" i="109"/>
  <c r="O629" i="112"/>
  <c r="O515" i="112"/>
  <c r="U2708" i="109"/>
  <c r="S2359" i="109"/>
  <c r="T1221" i="109"/>
  <c r="U2338" i="109"/>
  <c r="O1051" i="112"/>
  <c r="P4257" i="109"/>
  <c r="Q3898" i="109"/>
  <c r="U826" i="109"/>
  <c r="V193" i="109"/>
  <c r="R428" i="112"/>
  <c r="P734" i="112"/>
  <c r="T3529" i="109"/>
  <c r="P8" i="110"/>
  <c r="Q1005" i="109"/>
  <c r="S3565" i="109"/>
  <c r="Z717" i="109"/>
  <c r="R2374" i="109"/>
  <c r="O3573" i="109"/>
  <c r="P1730" i="112"/>
  <c r="U1111" i="109"/>
  <c r="O1841" i="109"/>
  <c r="N406" i="112"/>
  <c r="Q334" i="112"/>
  <c r="Q408" i="109"/>
  <c r="Q498" i="112"/>
  <c r="T1128" i="109"/>
  <c r="W1923" i="109"/>
  <c r="Q1895" i="109"/>
  <c r="Q1187" i="112"/>
  <c r="N2968" i="109"/>
  <c r="U4105" i="109"/>
  <c r="N2247" i="109"/>
  <c r="O620" i="109"/>
  <c r="R3477" i="109"/>
  <c r="P137" i="112"/>
  <c r="O2359" i="109"/>
  <c r="T2202" i="109"/>
  <c r="P3765" i="109"/>
  <c r="U477" i="109"/>
  <c r="R3472" i="109"/>
  <c r="T2789" i="109"/>
  <c r="T6" i="109"/>
  <c r="T216" i="109"/>
  <c r="S752" i="109"/>
  <c r="Q1218" i="109"/>
  <c r="O3096" i="109"/>
  <c r="V2330" i="109"/>
  <c r="O468" i="112"/>
  <c r="R1605" i="109"/>
  <c r="O1836" i="109"/>
  <c r="X951" i="109"/>
  <c r="U1919" i="109"/>
  <c r="V1316" i="109"/>
  <c r="S3556" i="109"/>
  <c r="V4038" i="109"/>
  <c r="T3720" i="109"/>
  <c r="V3710" i="109"/>
  <c r="R3087" i="109"/>
  <c r="N1859" i="109"/>
  <c r="Q994" i="112"/>
  <c r="V2077" i="109"/>
  <c r="Q1714" i="109"/>
  <c r="N3452" i="109"/>
  <c r="O2847" i="109"/>
  <c r="Y2715" i="109"/>
  <c r="U1495" i="109"/>
  <c r="Y93" i="109"/>
  <c r="Y1168" i="109"/>
  <c r="N937" i="109"/>
  <c r="P172" i="110"/>
  <c r="O1261" i="109"/>
  <c r="P2606" i="112"/>
  <c r="Z1052" i="109"/>
  <c r="X453" i="109"/>
  <c r="V1179" i="109"/>
  <c r="W3447" i="109"/>
  <c r="S385" i="109"/>
  <c r="T1873" i="109"/>
  <c r="T1971" i="109"/>
  <c r="P3194" i="109"/>
  <c r="O2694" i="109"/>
  <c r="W34" i="109"/>
  <c r="S1264" i="109"/>
  <c r="Y520" i="109"/>
  <c r="R1746" i="109"/>
  <c r="V4136" i="109"/>
  <c r="X2217" i="109"/>
  <c r="P2694" i="109"/>
  <c r="O3399" i="109"/>
  <c r="Y2051" i="109"/>
  <c r="N2312" i="109"/>
  <c r="Q586" i="109"/>
  <c r="Q2620" i="109"/>
  <c r="N2327" i="109"/>
  <c r="X4284" i="109"/>
  <c r="Q3511" i="109"/>
  <c r="P1257" i="112"/>
  <c r="X973" i="109"/>
  <c r="P2431" i="109"/>
  <c r="Y3469" i="109"/>
  <c r="V2296" i="109"/>
  <c r="Q1323" i="112"/>
  <c r="N2100" i="112"/>
  <c r="R2976" i="109"/>
  <c r="O782" i="112"/>
  <c r="P1690" i="109"/>
  <c r="S3158" i="109"/>
  <c r="N4131" i="109"/>
  <c r="X2981" i="109"/>
  <c r="N1928" i="109"/>
  <c r="Y2824" i="109"/>
  <c r="P991" i="112"/>
  <c r="S58" i="110"/>
  <c r="O239" i="112"/>
  <c r="P1778" i="112"/>
  <c r="X2414" i="109"/>
  <c r="S563" i="109"/>
  <c r="S1745" i="109"/>
  <c r="Q2691" i="112"/>
  <c r="N839" i="109"/>
  <c r="T2615" i="109"/>
  <c r="U74" i="110"/>
  <c r="P136" i="109"/>
  <c r="N4158" i="109"/>
  <c r="P559" i="109"/>
  <c r="N2402" i="112"/>
  <c r="P1383" i="109"/>
  <c r="N23" i="112"/>
  <c r="N837" i="112"/>
  <c r="Q523" i="109"/>
  <c r="P324" i="112"/>
  <c r="P2349" i="112"/>
  <c r="X1139" i="109"/>
  <c r="S639" i="109"/>
  <c r="P810" i="112"/>
  <c r="P1531" i="109"/>
  <c r="Q930" i="109"/>
  <c r="O2217" i="109"/>
  <c r="Y648" i="109"/>
  <c r="N2983" i="109"/>
  <c r="P863" i="109"/>
  <c r="Q3771" i="109"/>
  <c r="T3870" i="109"/>
  <c r="T50" i="110"/>
  <c r="L101" i="110"/>
  <c r="O3676" i="109"/>
  <c r="Y807" i="109"/>
  <c r="O3898" i="109"/>
  <c r="V2453" i="109"/>
  <c r="U1269" i="109"/>
  <c r="Q1500" i="109"/>
  <c r="P171" i="112"/>
  <c r="N2683" i="109"/>
  <c r="V511" i="109"/>
  <c r="K107" i="113"/>
  <c r="O2236" i="109"/>
  <c r="P868" i="109"/>
  <c r="R2791" i="109"/>
  <c r="Q906" i="109"/>
  <c r="Y2467" i="109"/>
  <c r="Q4090" i="109"/>
  <c r="X619" i="109"/>
  <c r="N139" i="109"/>
  <c r="P2427" i="109"/>
  <c r="X3831" i="109"/>
  <c r="Q3653" i="109"/>
  <c r="W1697" i="109"/>
  <c r="V237" i="109"/>
  <c r="P1852" i="109"/>
  <c r="U3491" i="109"/>
  <c r="Y85" i="109"/>
  <c r="Y3518" i="109"/>
  <c r="V3068" i="109"/>
  <c r="Q1870" i="112"/>
  <c r="N2373" i="112"/>
  <c r="O2621" i="109"/>
  <c r="V1151" i="109"/>
  <c r="R3511" i="109"/>
  <c r="Q1557" i="112"/>
  <c r="U2218" i="109"/>
  <c r="W4282" i="109"/>
  <c r="Y4115" i="109"/>
  <c r="Q2435" i="109"/>
  <c r="O1851" i="109"/>
  <c r="X1487" i="109"/>
  <c r="U1370" i="109"/>
  <c r="Y1205" i="109"/>
  <c r="W9" i="109"/>
  <c r="V55" i="109"/>
  <c r="J61" i="110"/>
  <c r="U2482" i="109"/>
  <c r="N2335" i="112"/>
  <c r="U143" i="109"/>
  <c r="N210" i="109"/>
  <c r="N527" i="109"/>
  <c r="Y3497" i="109"/>
  <c r="Q1906" i="112"/>
  <c r="O604" i="112"/>
  <c r="P2299" i="109"/>
  <c r="Q3034" i="109"/>
  <c r="N1290" i="109"/>
  <c r="Y61" i="109"/>
  <c r="P1857" i="112"/>
  <c r="S1901" i="109"/>
  <c r="W3195" i="109"/>
  <c r="Y2803" i="109"/>
  <c r="W2202" i="109"/>
  <c r="U928" i="109"/>
  <c r="X1175" i="109"/>
  <c r="O493" i="109"/>
  <c r="R3426" i="109"/>
  <c r="W976" i="109"/>
  <c r="T838" i="109"/>
  <c r="T1999" i="109"/>
  <c r="N453" i="109"/>
  <c r="Q467" i="112"/>
  <c r="Y2997" i="109"/>
  <c r="R2831" i="109"/>
  <c r="Q790" i="112"/>
  <c r="N2333" i="109"/>
  <c r="Y2391" i="109"/>
  <c r="R2204" i="109"/>
  <c r="Q2469" i="112"/>
  <c r="W3317" i="109"/>
  <c r="S2387" i="109"/>
  <c r="N4190" i="109"/>
  <c r="T1161" i="109"/>
  <c r="T869" i="109"/>
  <c r="P2083" i="112"/>
  <c r="R4067" i="109"/>
  <c r="N4238" i="109"/>
  <c r="N2627" i="109"/>
  <c r="T3334" i="109"/>
  <c r="V4051" i="109"/>
  <c r="Y2020" i="109"/>
  <c r="R919" i="112"/>
  <c r="Q1567" i="109"/>
  <c r="R1009" i="109"/>
  <c r="U2055" i="109"/>
  <c r="S83" i="109"/>
  <c r="U3720" i="109"/>
  <c r="W418" i="109"/>
  <c r="Z4351" i="109"/>
  <c r="V223" i="109"/>
  <c r="N3166" i="109"/>
  <c r="Q1917" i="109"/>
  <c r="Q2268" i="109"/>
  <c r="T1189" i="109"/>
  <c r="J18" i="110"/>
  <c r="Q2352" i="112"/>
  <c r="R4108" i="109"/>
  <c r="T2428" i="109"/>
  <c r="O757" i="109"/>
  <c r="Q271" i="112"/>
  <c r="R58" i="109"/>
  <c r="O247" i="109"/>
  <c r="N125" i="109"/>
  <c r="N474" i="112"/>
  <c r="T3116" i="109"/>
  <c r="R882" i="112"/>
  <c r="Q941" i="112"/>
  <c r="O1679" i="112"/>
  <c r="P1247" i="112"/>
  <c r="W13" i="109"/>
  <c r="N2804" i="109"/>
  <c r="O2813" i="109"/>
  <c r="X3820" i="109"/>
  <c r="O1872" i="109"/>
  <c r="R3" i="109"/>
  <c r="Q2740" i="109"/>
  <c r="V2418" i="109"/>
  <c r="X2274" i="109"/>
  <c r="V1645" i="109"/>
  <c r="T914" i="109"/>
  <c r="W3052" i="109"/>
  <c r="Q2223" i="112"/>
  <c r="Y3707" i="109"/>
  <c r="O3441" i="109"/>
  <c r="N3683" i="109"/>
  <c r="O972" i="109"/>
  <c r="R270" i="109"/>
  <c r="T1876" i="109"/>
  <c r="O1654" i="109"/>
  <c r="X1988" i="109"/>
  <c r="T866" i="109"/>
  <c r="U2643" i="109"/>
  <c r="W88" i="109"/>
  <c r="X3509" i="109"/>
  <c r="R170" i="110"/>
  <c r="U1252" i="109"/>
  <c r="S612" i="109"/>
  <c r="R1863" i="109"/>
  <c r="V3430" i="109"/>
  <c r="N3103" i="109"/>
  <c r="X1210" i="109"/>
  <c r="O2600" i="112"/>
  <c r="N2464" i="109"/>
  <c r="X393" i="109"/>
  <c r="Q1101" i="112"/>
  <c r="R1902" i="109"/>
  <c r="R907" i="112"/>
  <c r="S3137" i="109"/>
  <c r="W230" i="109"/>
  <c r="W1915" i="109"/>
  <c r="R1720" i="109"/>
  <c r="U838" i="109"/>
  <c r="O1849" i="109"/>
  <c r="O187" i="109"/>
  <c r="S497" i="109"/>
  <c r="U1588" i="109"/>
  <c r="P2824" i="109"/>
  <c r="Y2361" i="109"/>
  <c r="S68" i="109"/>
  <c r="N615" i="109"/>
  <c r="X1187" i="109"/>
  <c r="P105" i="110"/>
  <c r="N2600" i="109"/>
  <c r="Q2978" i="109"/>
  <c r="N2013" i="112"/>
  <c r="O104" i="109"/>
  <c r="O3195" i="109"/>
  <c r="R1129" i="109"/>
  <c r="O3057" i="109"/>
  <c r="W1675" i="109"/>
  <c r="Y3032" i="109"/>
  <c r="P1256" i="112"/>
  <c r="T3739" i="109"/>
  <c r="S1951" i="109"/>
  <c r="Y2241" i="109"/>
  <c r="S945" i="109"/>
  <c r="Y862" i="109"/>
  <c r="Y52" i="109"/>
  <c r="V4258" i="109"/>
  <c r="S1474" i="109"/>
  <c r="S1940" i="109"/>
  <c r="S3287" i="109"/>
  <c r="O547" i="112"/>
  <c r="V1864" i="109"/>
  <c r="P4221" i="109"/>
  <c r="W2630" i="109"/>
  <c r="V1306" i="109"/>
  <c r="K130" i="110"/>
  <c r="O1304" i="109"/>
  <c r="Q1983" i="112"/>
  <c r="S3336" i="109"/>
  <c r="O797" i="112"/>
  <c r="M67" i="110"/>
  <c r="U3709" i="109"/>
  <c r="T2220" i="109"/>
  <c r="V1119" i="109"/>
  <c r="N1355" i="109"/>
  <c r="W1280" i="109"/>
  <c r="X3838" i="109"/>
  <c r="R3750" i="109"/>
  <c r="S64" i="110"/>
  <c r="Y1007" i="109"/>
  <c r="Q3714" i="109"/>
  <c r="Q254" i="109"/>
  <c r="U2025" i="109"/>
  <c r="O2443" i="112"/>
  <c r="P626" i="109"/>
  <c r="O6" i="110"/>
  <c r="N463" i="109"/>
  <c r="Q3551" i="109"/>
  <c r="X1117" i="109"/>
  <c r="P2584" i="109"/>
  <c r="T2686" i="109"/>
  <c r="W887" i="109"/>
  <c r="O3197" i="109"/>
  <c r="T2389" i="109"/>
  <c r="P2049" i="109"/>
  <c r="W656" i="109"/>
  <c r="T1890" i="109"/>
  <c r="P234" i="109"/>
  <c r="X2654" i="109"/>
  <c r="X3376" i="109"/>
  <c r="Y765" i="109"/>
  <c r="S391" i="109"/>
  <c r="T90" i="109"/>
  <c r="O1242" i="109"/>
  <c r="W4072" i="109"/>
  <c r="W3693" i="109"/>
  <c r="U242" i="109"/>
  <c r="V1294" i="109"/>
  <c r="T2565" i="109"/>
  <c r="Y2668" i="109"/>
  <c r="R2261" i="109"/>
  <c r="Q354" i="112"/>
  <c r="N3076" i="109"/>
  <c r="Q3459" i="109"/>
  <c r="Y3928" i="109"/>
  <c r="T3785" i="109"/>
  <c r="S485" i="109"/>
  <c r="T245" i="109"/>
  <c r="N1738" i="109"/>
  <c r="O3364" i="109"/>
  <c r="N16" i="109"/>
  <c r="Q440" i="109"/>
  <c r="X1350" i="109"/>
  <c r="O4248" i="109"/>
  <c r="P1886" i="109"/>
  <c r="R2289" i="112"/>
  <c r="W4179" i="109"/>
  <c r="O376" i="109"/>
  <c r="Q2648" i="109"/>
  <c r="U3406" i="109"/>
  <c r="S2780" i="109"/>
  <c r="R4146" i="109"/>
  <c r="O1355" i="109"/>
  <c r="T471" i="109"/>
  <c r="W487" i="109"/>
  <c r="P3119" i="109"/>
  <c r="X1599" i="109"/>
  <c r="S3714" i="109"/>
  <c r="P2954" i="109"/>
  <c r="P2066" i="109"/>
  <c r="V1852" i="109"/>
  <c r="X1206" i="109"/>
  <c r="W388" i="109"/>
  <c r="W260" i="109"/>
  <c r="S878" i="109"/>
  <c r="Q2065" i="109"/>
  <c r="N1927" i="112"/>
  <c r="N2056" i="109"/>
  <c r="V1220" i="109"/>
  <c r="P1010" i="112"/>
  <c r="T4294" i="109"/>
  <c r="R3870" i="109"/>
  <c r="R164" i="109"/>
  <c r="V1748" i="109"/>
  <c r="T1739" i="109"/>
  <c r="N1912" i="109"/>
  <c r="R837" i="109"/>
  <c r="X3440" i="109"/>
  <c r="R510" i="109"/>
  <c r="S3429" i="109"/>
  <c r="U947" i="109"/>
  <c r="W464" i="109"/>
  <c r="N3439" i="109"/>
  <c r="O3485" i="109"/>
  <c r="O3128" i="109"/>
  <c r="P1393" i="112"/>
  <c r="N2066" i="109"/>
  <c r="V4049" i="109"/>
  <c r="X2225" i="109"/>
  <c r="W3564" i="109"/>
  <c r="M81" i="110"/>
  <c r="S922" i="109"/>
  <c r="O3107" i="109"/>
  <c r="R278" i="109"/>
  <c r="Y3548" i="109"/>
  <c r="Q3378" i="109"/>
  <c r="U3080" i="109"/>
  <c r="O2588" i="112"/>
  <c r="Q2453" i="109"/>
  <c r="O2055" i="109"/>
  <c r="U828" i="109"/>
  <c r="Q893" i="109"/>
  <c r="P1324" i="109"/>
  <c r="N2745" i="109"/>
  <c r="V1936" i="109"/>
  <c r="N1248" i="112"/>
  <c r="K145" i="113"/>
  <c r="R96" i="110"/>
  <c r="P3112" i="109"/>
  <c r="U3202" i="109"/>
  <c r="Z1407" i="109"/>
  <c r="W3100" i="109"/>
  <c r="T2691" i="109"/>
  <c r="S2601" i="109"/>
  <c r="U2090" i="109"/>
  <c r="P119" i="109"/>
  <c r="X404" i="109"/>
  <c r="N143" i="112"/>
  <c r="O432" i="109"/>
  <c r="V3298" i="109"/>
  <c r="Q1972" i="109"/>
  <c r="U3379" i="109"/>
  <c r="S1624" i="109"/>
  <c r="T4147" i="109"/>
  <c r="Q3846" i="109"/>
  <c r="T3520" i="109"/>
  <c r="O2412" i="109"/>
  <c r="V795" i="109"/>
  <c r="P976" i="109"/>
  <c r="P291" i="112"/>
  <c r="P373" i="112"/>
  <c r="U3737" i="109"/>
  <c r="U482" i="109"/>
  <c r="Q829" i="112"/>
  <c r="Q1234" i="112"/>
  <c r="T2049" i="109"/>
  <c r="P2050" i="109"/>
  <c r="P268" i="109"/>
  <c r="W3779" i="109"/>
  <c r="N3402" i="109"/>
  <c r="U4074" i="109"/>
  <c r="U2808" i="109"/>
  <c r="W3174" i="109"/>
  <c r="P1271" i="112"/>
  <c r="Z2181" i="109"/>
  <c r="P2106" i="109"/>
  <c r="Z3968" i="109"/>
  <c r="Q946" i="112"/>
  <c r="Q3344" i="109"/>
  <c r="S161" i="110"/>
  <c r="N467" i="109"/>
  <c r="V1828" i="109"/>
  <c r="W417" i="109"/>
  <c r="T532" i="109"/>
  <c r="Z2554" i="109"/>
  <c r="P3922" i="109"/>
  <c r="N1752" i="109"/>
  <c r="O829" i="109"/>
  <c r="T1957" i="109"/>
  <c r="W1119" i="109"/>
  <c r="S65" i="109"/>
  <c r="R3077" i="109"/>
  <c r="W2260" i="109"/>
  <c r="N3520" i="109"/>
  <c r="Y2288" i="109"/>
  <c r="R380" i="109"/>
  <c r="N69" i="109"/>
  <c r="O3000" i="109"/>
  <c r="Q1429" i="112"/>
  <c r="U2812" i="109"/>
  <c r="V2108" i="109"/>
  <c r="N1283" i="112"/>
  <c r="L100" i="110"/>
  <c r="Y2343" i="109"/>
  <c r="O3389" i="109"/>
  <c r="S4066" i="109"/>
  <c r="V1603" i="109"/>
  <c r="U957" i="109"/>
  <c r="U2584" i="109"/>
  <c r="T2989" i="109"/>
  <c r="T3171" i="109"/>
  <c r="T1556" i="109"/>
  <c r="P1544" i="109"/>
  <c r="V1208" i="109"/>
  <c r="W2322" i="109"/>
  <c r="O339" i="112"/>
  <c r="W65" i="109"/>
  <c r="U3774" i="109"/>
  <c r="P883" i="109"/>
  <c r="R3292" i="109"/>
  <c r="X4150" i="109"/>
  <c r="Q751" i="112"/>
  <c r="N3535" i="109"/>
  <c r="X141" i="109"/>
  <c r="S3432" i="109"/>
  <c r="P799" i="109"/>
  <c r="P4058" i="109"/>
  <c r="N3494" i="109"/>
  <c r="V4124" i="109"/>
  <c r="U3304" i="109"/>
  <c r="T2297" i="109"/>
  <c r="T4027" i="109"/>
  <c r="P2275" i="109"/>
  <c r="T507" i="109"/>
  <c r="W3074" i="109"/>
  <c r="P1378" i="109"/>
  <c r="R2558" i="109"/>
  <c r="Q375" i="112"/>
  <c r="Y1864" i="109"/>
  <c r="X1747" i="109"/>
  <c r="U2395" i="109"/>
  <c r="U2361" i="109"/>
  <c r="N4105" i="109"/>
  <c r="U1153" i="109"/>
  <c r="P126" i="109"/>
  <c r="P89" i="110"/>
  <c r="W645" i="109"/>
  <c r="R132" i="109"/>
  <c r="Q1686" i="109"/>
  <c r="N956" i="112"/>
  <c r="Q618" i="112"/>
  <c r="V2797" i="109"/>
  <c r="P3846" i="109"/>
  <c r="X3576" i="109"/>
  <c r="T4226" i="109"/>
  <c r="S9" i="110"/>
  <c r="X875" i="109"/>
  <c r="S1513" i="109"/>
  <c r="Y2794" i="109"/>
  <c r="O39" i="112"/>
  <c r="T1182" i="109"/>
  <c r="X2806" i="109"/>
  <c r="W2285" i="109"/>
  <c r="T1604" i="109"/>
  <c r="N2091" i="109"/>
  <c r="O2092" i="109"/>
  <c r="X3931" i="109"/>
  <c r="U3440" i="109"/>
  <c r="P544" i="112"/>
  <c r="N591" i="109"/>
  <c r="U2828" i="109"/>
  <c r="S1995" i="109"/>
  <c r="N2226" i="109"/>
  <c r="O806" i="112"/>
  <c r="V4074" i="109"/>
  <c r="V571" i="109"/>
  <c r="T1872" i="109"/>
  <c r="N2457" i="109"/>
  <c r="Y184" i="109"/>
  <c r="N3134" i="109"/>
  <c r="P3806" i="109"/>
  <c r="P2045" i="109"/>
  <c r="R3401" i="109"/>
  <c r="U158" i="110"/>
  <c r="S3410" i="109"/>
  <c r="O3509" i="109"/>
  <c r="L16" i="110"/>
  <c r="R668" i="112"/>
  <c r="O970" i="112"/>
  <c r="P3520" i="109"/>
  <c r="V1959" i="109"/>
  <c r="O4109" i="109"/>
  <c r="N817" i="109"/>
  <c r="X1148" i="109"/>
  <c r="R633" i="109"/>
  <c r="U2318" i="109"/>
  <c r="P2483" i="109"/>
  <c r="W510" i="109"/>
  <c r="N255" i="112"/>
  <c r="W31" i="109"/>
  <c r="P1664" i="112"/>
  <c r="Z1090" i="109"/>
  <c r="S2004" i="109"/>
  <c r="Q3387" i="109"/>
  <c r="S1593" i="109"/>
  <c r="X1489" i="109"/>
  <c r="O167" i="112"/>
  <c r="R670" i="112"/>
  <c r="W2666" i="109"/>
  <c r="W2688" i="109"/>
  <c r="N1622" i="109"/>
  <c r="S1250" i="109"/>
  <c r="S1575" i="109"/>
  <c r="R1681" i="109"/>
  <c r="Y3804" i="109"/>
  <c r="O3916" i="109"/>
  <c r="X411" i="109"/>
  <c r="Q3709" i="109"/>
  <c r="Y84" i="109"/>
  <c r="Q2835" i="109"/>
  <c r="V2008" i="109"/>
  <c r="X4239" i="109"/>
  <c r="W240" i="109"/>
  <c r="X1374" i="109"/>
  <c r="O209" i="109"/>
  <c r="P3850" i="109"/>
  <c r="P818" i="109"/>
  <c r="V167" i="109"/>
  <c r="X3753" i="109"/>
  <c r="T2339" i="109"/>
  <c r="N3715" i="109"/>
  <c r="W511" i="109"/>
  <c r="P2627" i="109"/>
  <c r="V1214" i="109"/>
  <c r="R6" i="109"/>
  <c r="Q2357" i="109"/>
  <c r="Y1175" i="109"/>
  <c r="U4131" i="109"/>
  <c r="P2088" i="109"/>
  <c r="N2410" i="109"/>
  <c r="N3093" i="109"/>
  <c r="N3346" i="109"/>
  <c r="R204" i="109"/>
  <c r="T3905" i="109"/>
  <c r="N1963" i="109"/>
  <c r="P3719" i="109"/>
  <c r="P97" i="112"/>
  <c r="N3297" i="109"/>
  <c r="Q4186" i="109"/>
  <c r="T2479" i="109"/>
  <c r="V3094" i="109"/>
  <c r="U2251" i="109"/>
  <c r="U2710" i="109"/>
  <c r="Q698" i="112"/>
  <c r="T1955" i="109"/>
  <c r="T3665" i="109"/>
  <c r="X968" i="109"/>
  <c r="S1313" i="109"/>
  <c r="R8" i="109"/>
  <c r="P1239" i="109"/>
  <c r="N2651" i="109"/>
  <c r="X4048" i="109"/>
  <c r="N168" i="109"/>
  <c r="P1526" i="109"/>
  <c r="O111" i="109"/>
  <c r="Z1025" i="109"/>
  <c r="N256" i="109"/>
  <c r="Q2565" i="112"/>
  <c r="X2262" i="109"/>
  <c r="Q3173" i="109"/>
  <c r="Q277" i="109"/>
  <c r="R853" i="109"/>
  <c r="O4203" i="109"/>
  <c r="U19" i="109"/>
  <c r="U132" i="109"/>
  <c r="X1596" i="109"/>
  <c r="W3356" i="109"/>
  <c r="Q932" i="112"/>
  <c r="V3210" i="109"/>
  <c r="U1557" i="109"/>
  <c r="Y3038" i="109"/>
  <c r="U3338" i="109"/>
  <c r="N1021" i="109"/>
  <c r="Y905" i="109"/>
  <c r="P1752" i="109"/>
  <c r="Q4280" i="109"/>
  <c r="T3897" i="109"/>
  <c r="X1159" i="109"/>
  <c r="V3792" i="109"/>
  <c r="R15" i="110"/>
  <c r="T561" i="109"/>
  <c r="W1379" i="109"/>
  <c r="Y2778" i="109"/>
  <c r="T3196" i="109"/>
  <c r="O3655" i="109"/>
  <c r="T2826" i="109"/>
  <c r="U2410" i="109"/>
  <c r="W4248" i="109"/>
  <c r="Q3382" i="109"/>
  <c r="U1242" i="109"/>
  <c r="V961" i="109"/>
  <c r="R1469" i="109"/>
  <c r="T2717" i="109"/>
  <c r="P2121" i="112"/>
  <c r="Y645" i="109"/>
  <c r="V2386" i="109"/>
  <c r="O810" i="109"/>
  <c r="S2265" i="109"/>
  <c r="N174" i="110"/>
  <c r="Q1744" i="109"/>
  <c r="W3171" i="109"/>
  <c r="Y1891" i="109"/>
  <c r="P606" i="112"/>
  <c r="V3053" i="109"/>
  <c r="T3537" i="109"/>
  <c r="O2570" i="109"/>
  <c r="R685" i="112"/>
  <c r="P3827" i="109"/>
  <c r="P1291" i="112"/>
  <c r="P4068" i="109"/>
  <c r="X2044" i="109"/>
  <c r="S4101" i="109"/>
  <c r="R620" i="109"/>
  <c r="X873" i="109"/>
  <c r="T76" i="109"/>
  <c r="T1625" i="109"/>
  <c r="Y4203" i="109"/>
  <c r="T4049" i="109"/>
  <c r="Q2641" i="109"/>
  <c r="U3025" i="109"/>
  <c r="Q2609" i="109"/>
  <c r="X940" i="109"/>
  <c r="O597" i="109"/>
  <c r="U450" i="109"/>
  <c r="Q1649" i="109"/>
  <c r="Y48" i="109"/>
  <c r="Q3571" i="109"/>
  <c r="S1278" i="109"/>
  <c r="U3164" i="109"/>
  <c r="U2437" i="109"/>
  <c r="W1661" i="109"/>
  <c r="Y3166" i="109"/>
  <c r="J115" i="110"/>
  <c r="O1123" i="109"/>
  <c r="R4250" i="109"/>
  <c r="Y4027" i="109"/>
  <c r="R2618" i="109"/>
  <c r="W4240" i="109"/>
  <c r="Q3149" i="109"/>
  <c r="O2382" i="109"/>
  <c r="R1138" i="109"/>
  <c r="N3406" i="109"/>
  <c r="V1529" i="109"/>
  <c r="P1938" i="109"/>
  <c r="N3459" i="109"/>
  <c r="R3676" i="109"/>
  <c r="P2576" i="109"/>
  <c r="V2713" i="109"/>
  <c r="Y2557" i="109"/>
  <c r="Y3129" i="109"/>
  <c r="W1750" i="109"/>
  <c r="N2963" i="109"/>
  <c r="Y2358" i="109"/>
  <c r="V450" i="109"/>
  <c r="P2312" i="109"/>
  <c r="O4267" i="109"/>
  <c r="X61" i="109"/>
  <c r="P1479" i="109"/>
  <c r="Y2701" i="109"/>
  <c r="Q1564" i="109"/>
  <c r="R4254" i="109"/>
  <c r="O1468" i="109"/>
  <c r="R1126" i="112"/>
  <c r="U4271" i="109"/>
  <c r="R2496" i="112"/>
  <c r="N1015" i="112"/>
  <c r="X860" i="109"/>
  <c r="X3131" i="109"/>
  <c r="N1501" i="109"/>
  <c r="P2036" i="109"/>
  <c r="V528" i="109"/>
  <c r="N1966" i="112"/>
  <c r="W801" i="109"/>
  <c r="Q321" i="112"/>
  <c r="N2042" i="109"/>
  <c r="Y2624" i="109"/>
  <c r="T227" i="109"/>
  <c r="V1710" i="109"/>
  <c r="Q3399" i="109"/>
  <c r="V1700" i="109"/>
  <c r="N3177" i="109"/>
  <c r="N1617" i="109"/>
  <c r="N1512" i="112"/>
  <c r="U69" i="109"/>
  <c r="P1996" i="109"/>
  <c r="O1959" i="109"/>
  <c r="Q32" i="110"/>
  <c r="V3367" i="109"/>
  <c r="P452" i="109"/>
  <c r="N952" i="109"/>
  <c r="P4159" i="109"/>
  <c r="V270" i="109"/>
  <c r="X3569" i="109"/>
  <c r="P3457" i="109"/>
  <c r="P3690" i="109"/>
  <c r="X777" i="109"/>
  <c r="T1004" i="109"/>
  <c r="U819" i="109"/>
  <c r="U2249" i="109"/>
  <c r="S2756" i="109"/>
  <c r="J32" i="113"/>
  <c r="P1121" i="109"/>
  <c r="P1949" i="109"/>
  <c r="N2840" i="109"/>
  <c r="S1656" i="109"/>
  <c r="S423" i="109"/>
  <c r="N1098" i="109"/>
  <c r="N4216" i="109"/>
  <c r="T970" i="109"/>
  <c r="W1362" i="109"/>
  <c r="R1226" i="109"/>
  <c r="T4217" i="109"/>
  <c r="Q4113" i="109"/>
  <c r="N1585" i="109"/>
  <c r="V1620" i="109"/>
  <c r="Z3631" i="109"/>
  <c r="Q3143" i="109"/>
  <c r="Q1579" i="109"/>
  <c r="R429" i="112"/>
  <c r="U2601" i="109"/>
  <c r="N2156" i="112"/>
  <c r="Y2678" i="109"/>
  <c r="S3042" i="109"/>
  <c r="N3292" i="109"/>
  <c r="R454" i="109"/>
  <c r="X3435" i="109"/>
  <c r="Y1966" i="109"/>
  <c r="T2017" i="109"/>
  <c r="Q2392" i="112"/>
  <c r="N137" i="110"/>
  <c r="Y1992" i="109"/>
  <c r="P2586" i="109"/>
  <c r="U836" i="109"/>
  <c r="T1340" i="109"/>
  <c r="Q4268" i="109"/>
  <c r="Q1482" i="109"/>
  <c r="O3103" i="109"/>
  <c r="R201" i="109"/>
  <c r="O1869" i="109"/>
  <c r="X3570" i="109"/>
  <c r="T1599" i="109"/>
  <c r="U1328" i="109"/>
  <c r="X520" i="109"/>
  <c r="P1127" i="109"/>
  <c r="V2793" i="109"/>
  <c r="W3575" i="109"/>
  <c r="P771" i="109"/>
  <c r="O68" i="112"/>
  <c r="Q795" i="112"/>
  <c r="Q725" i="112"/>
  <c r="Y1144" i="109"/>
  <c r="O1031" i="112"/>
  <c r="X2040" i="109"/>
  <c r="O3029" i="109"/>
  <c r="O2685" i="109"/>
  <c r="Q226" i="109"/>
  <c r="Q237" i="109"/>
  <c r="J14" i="110"/>
  <c r="V2324" i="109"/>
  <c r="O1182" i="112"/>
  <c r="Y3728" i="109"/>
  <c r="X4063" i="109"/>
  <c r="Q2926" i="109"/>
  <c r="R2382" i="109"/>
  <c r="X2293" i="109"/>
  <c r="P298" i="112"/>
  <c r="W963" i="109"/>
  <c r="Q3652" i="109"/>
  <c r="Y3926" i="109"/>
  <c r="Z2915" i="109"/>
  <c r="V4304" i="109"/>
  <c r="T4053" i="109"/>
  <c r="T3178" i="109"/>
  <c r="S15" i="110"/>
  <c r="U90" i="109"/>
  <c r="R928" i="109"/>
  <c r="S1622" i="109"/>
  <c r="R2590" i="109"/>
  <c r="X2045" i="109"/>
  <c r="U3187" i="109"/>
  <c r="Y2765" i="109"/>
  <c r="T1198" i="109"/>
  <c r="R4212" i="109"/>
  <c r="R1123" i="109"/>
  <c r="N2952" i="109"/>
  <c r="U459" i="109"/>
  <c r="T652" i="109"/>
  <c r="P1589" i="109"/>
  <c r="W608" i="109"/>
  <c r="P3212" i="109"/>
  <c r="M163" i="110"/>
  <c r="N74" i="109"/>
  <c r="Q741" i="109"/>
  <c r="W2785" i="109"/>
  <c r="V89" i="109"/>
  <c r="T2371" i="109"/>
  <c r="X2775" i="109"/>
  <c r="T1246" i="109"/>
  <c r="W1345" i="109"/>
  <c r="L102" i="110"/>
  <c r="Q2481" i="112"/>
  <c r="R425" i="112"/>
  <c r="K147" i="110"/>
  <c r="W123" i="109"/>
  <c r="T890" i="109"/>
  <c r="V788" i="109"/>
  <c r="U4066" i="109"/>
  <c r="Q1200" i="109"/>
  <c r="O1149" i="109"/>
  <c r="T2234" i="109"/>
  <c r="V383" i="109"/>
  <c r="T908" i="109"/>
  <c r="P2096" i="109"/>
  <c r="X3711" i="109"/>
  <c r="U3861" i="109"/>
  <c r="R2939" i="109"/>
  <c r="V1337" i="109"/>
  <c r="P858" i="109"/>
  <c r="Q2693" i="109"/>
  <c r="Y3729" i="109"/>
  <c r="P3317" i="109"/>
  <c r="P287" i="112"/>
  <c r="X1910" i="109"/>
  <c r="U3075" i="109"/>
  <c r="P3203" i="109"/>
  <c r="V2005" i="109"/>
  <c r="N1875" i="109"/>
  <c r="S2999" i="109"/>
  <c r="P1407" i="112"/>
  <c r="O2380" i="109"/>
  <c r="Y3203" i="109"/>
  <c r="T754" i="109"/>
  <c r="Y3845" i="109"/>
  <c r="S9" i="109"/>
  <c r="X3149" i="109"/>
  <c r="R99" i="110"/>
  <c r="Z2895" i="109"/>
  <c r="O2152" i="112"/>
  <c r="O578" i="109"/>
  <c r="T1881" i="109"/>
  <c r="N2363" i="109"/>
  <c r="P909" i="109"/>
  <c r="X595" i="109"/>
  <c r="X1634" i="109"/>
  <c r="V1928" i="109"/>
  <c r="T4121" i="109"/>
  <c r="P1933" i="112"/>
  <c r="T1117" i="109"/>
  <c r="O1500" i="109"/>
  <c r="X1576" i="109"/>
  <c r="R2050" i="109"/>
  <c r="X157" i="109"/>
  <c r="O124" i="112"/>
  <c r="L45" i="113"/>
  <c r="W3309" i="109"/>
  <c r="N26" i="110"/>
  <c r="W3475" i="109"/>
  <c r="N488" i="112"/>
  <c r="X484" i="109"/>
  <c r="X2745" i="109"/>
  <c r="Q3302" i="109"/>
  <c r="T3118" i="109"/>
  <c r="R4088" i="109"/>
  <c r="Q2193" i="109"/>
  <c r="P587" i="109"/>
  <c r="X3413" i="109"/>
  <c r="P3756" i="109"/>
  <c r="Y3829" i="109"/>
  <c r="S58" i="109"/>
  <c r="V2950" i="109"/>
  <c r="S2944" i="109"/>
  <c r="Q78" i="110"/>
  <c r="S2987" i="109"/>
  <c r="R437" i="109"/>
  <c r="S3716" i="109"/>
  <c r="Q2832" i="109"/>
  <c r="N2680" i="109"/>
  <c r="R2282" i="109"/>
  <c r="V1680" i="109"/>
  <c r="N3083" i="109"/>
  <c r="N1503" i="109"/>
  <c r="X403" i="109"/>
  <c r="O2457" i="112"/>
  <c r="T510" i="109"/>
  <c r="N3400" i="109"/>
  <c r="P4138" i="109"/>
  <c r="S3482" i="109"/>
  <c r="R2694" i="109"/>
  <c r="R917" i="112"/>
  <c r="R2569" i="109"/>
  <c r="X463" i="109"/>
  <c r="P1217" i="109"/>
  <c r="N1899" i="109"/>
  <c r="Q4306" i="109"/>
  <c r="Q994" i="109"/>
  <c r="V1690" i="109"/>
  <c r="T601" i="109"/>
  <c r="X391" i="109"/>
  <c r="S34" i="109"/>
  <c r="R2403" i="109"/>
  <c r="S3115" i="109"/>
  <c r="P3107" i="109"/>
  <c r="V2314" i="109"/>
  <c r="R1861" i="109"/>
  <c r="V3891" i="109"/>
  <c r="Y3022" i="109"/>
  <c r="M8" i="110"/>
  <c r="Q3309" i="109"/>
  <c r="Y1619" i="109"/>
  <c r="W2406" i="109"/>
  <c r="Q3212" i="109"/>
  <c r="N1560" i="112"/>
  <c r="W3572" i="109"/>
  <c r="R2400" i="109"/>
  <c r="U2291" i="109"/>
  <c r="M4" i="113"/>
  <c r="N65" i="112"/>
  <c r="V71" i="109"/>
  <c r="W3660" i="109"/>
  <c r="R3841" i="109"/>
  <c r="P4279" i="109"/>
  <c r="S3681" i="109"/>
  <c r="T1204" i="109"/>
  <c r="X88" i="109"/>
  <c r="Y4211" i="109"/>
  <c r="Q3505" i="109"/>
  <c r="U376" i="109"/>
  <c r="U612" i="109"/>
  <c r="N742" i="112"/>
  <c r="S1333" i="109"/>
  <c r="R1893" i="109"/>
  <c r="T62" i="110"/>
  <c r="W2020" i="109"/>
  <c r="R4163" i="109"/>
  <c r="X824" i="109"/>
  <c r="T3784" i="109"/>
  <c r="O89" i="112"/>
  <c r="S481" i="109"/>
  <c r="O2601" i="109"/>
  <c r="R2692" i="109"/>
  <c r="V1642" i="109"/>
  <c r="R1590" i="112"/>
  <c r="P2336" i="109"/>
  <c r="Y739" i="109"/>
  <c r="U3683" i="109"/>
  <c r="N1314" i="109"/>
  <c r="Y2560" i="109"/>
  <c r="S2752" i="109"/>
  <c r="O1458" i="112"/>
  <c r="Q1096" i="112"/>
  <c r="P423" i="109"/>
  <c r="T3021" i="109"/>
  <c r="O331" i="112"/>
  <c r="Y1243" i="109"/>
  <c r="Q2470" i="109"/>
  <c r="S3878" i="109"/>
  <c r="N1380" i="109"/>
  <c r="U3795" i="109"/>
  <c r="S847" i="109"/>
  <c r="Y1111" i="109"/>
  <c r="X2607" i="109"/>
  <c r="Q99" i="109"/>
  <c r="W3298" i="109"/>
  <c r="R2641" i="109"/>
  <c r="Q1315" i="112"/>
  <c r="O91" i="109"/>
  <c r="R3763" i="109"/>
  <c r="W3385" i="109"/>
  <c r="S3413" i="109"/>
  <c r="R1888" i="109"/>
  <c r="W3701" i="109"/>
  <c r="R1383" i="109"/>
  <c r="U2034" i="109"/>
  <c r="T850" i="109"/>
  <c r="Z670" i="109"/>
  <c r="W1994" i="109"/>
  <c r="O2638" i="112"/>
  <c r="V4243" i="109"/>
  <c r="N2090" i="109"/>
  <c r="W2099" i="109"/>
  <c r="Q4160" i="109"/>
  <c r="Y866" i="109"/>
  <c r="V3802" i="109"/>
  <c r="Q1199" i="112"/>
  <c r="S1911" i="109"/>
  <c r="O609" i="109"/>
  <c r="R3451" i="109"/>
  <c r="S611" i="109"/>
  <c r="O2002" i="112"/>
  <c r="U3398" i="109"/>
  <c r="P282" i="109"/>
  <c r="Y750" i="109"/>
  <c r="P109" i="112"/>
  <c r="P1118" i="109"/>
  <c r="O1709" i="109"/>
  <c r="R4123" i="109"/>
  <c r="N101" i="110"/>
  <c r="W4084" i="109"/>
  <c r="O848" i="112"/>
  <c r="P3090" i="109"/>
  <c r="N1256" i="109"/>
  <c r="N2057" i="109"/>
  <c r="U1850" i="109"/>
  <c r="Q2681" i="109"/>
  <c r="P1851" i="112"/>
  <c r="S2326" i="109"/>
  <c r="V97" i="109"/>
  <c r="P1065" i="112"/>
  <c r="R2809" i="109"/>
  <c r="R4275" i="109"/>
  <c r="Y3324" i="109"/>
  <c r="W234" i="109"/>
  <c r="Q2329" i="112"/>
  <c r="P817" i="112"/>
  <c r="T140" i="110"/>
  <c r="J127" i="113"/>
  <c r="R2397" i="109"/>
  <c r="X3747" i="109"/>
  <c r="R4103" i="109"/>
  <c r="V931" i="109"/>
  <c r="Q17" i="112"/>
  <c r="P869" i="112"/>
  <c r="U1875" i="109"/>
  <c r="Q1019" i="112"/>
  <c r="Z1433" i="109"/>
  <c r="O140" i="109"/>
  <c r="X3288" i="109"/>
  <c r="R2241" i="109"/>
  <c r="N2085" i="112"/>
  <c r="N173" i="109"/>
  <c r="N2993" i="109"/>
  <c r="N1207" i="109"/>
  <c r="W1901" i="109"/>
  <c r="R3209" i="109"/>
  <c r="V3423" i="109"/>
  <c r="W762" i="109"/>
  <c r="X2955" i="109"/>
  <c r="Q3817" i="109"/>
  <c r="N3456" i="109"/>
  <c r="P2393" i="112"/>
  <c r="Q2756" i="109"/>
  <c r="O1511" i="109"/>
  <c r="P742" i="112"/>
  <c r="X2286" i="109"/>
  <c r="O1157" i="112"/>
  <c r="W2576" i="109"/>
  <c r="Y2813" i="109"/>
  <c r="S1737" i="109"/>
  <c r="X1541" i="109"/>
  <c r="W1888" i="109"/>
  <c r="P1137" i="109"/>
  <c r="U2242" i="109"/>
  <c r="O766" i="109"/>
  <c r="P1649" i="109"/>
  <c r="S1360" i="109"/>
  <c r="R4109" i="109"/>
  <c r="S2671" i="109"/>
  <c r="N3328" i="109"/>
  <c r="Q135" i="109"/>
  <c r="V2468" i="109"/>
  <c r="W173" i="109"/>
  <c r="U2472" i="109"/>
  <c r="T3379" i="109"/>
  <c r="R2368" i="109"/>
  <c r="O2400" i="109"/>
  <c r="Q2279" i="109"/>
  <c r="Q4277" i="109"/>
  <c r="W3536" i="109"/>
  <c r="O2958" i="109"/>
  <c r="Q1308" i="109"/>
  <c r="O2395" i="109"/>
  <c r="R4216" i="109"/>
  <c r="T776" i="109"/>
  <c r="Y1894" i="109"/>
  <c r="J94" i="110"/>
  <c r="X2677" i="109"/>
  <c r="V1346" i="109"/>
  <c r="S739" i="109"/>
  <c r="S1311" i="109"/>
  <c r="R3295" i="109"/>
  <c r="T2562" i="109"/>
  <c r="Q2022" i="109"/>
  <c r="P73" i="109"/>
  <c r="U3918" i="109"/>
  <c r="O938" i="109"/>
  <c r="O500" i="112"/>
  <c r="R2744" i="109"/>
  <c r="O2345" i="109"/>
  <c r="Q3743" i="109"/>
  <c r="T1916" i="109"/>
  <c r="T272" i="109"/>
  <c r="V1136" i="109"/>
  <c r="W2680" i="109"/>
  <c r="S1163" i="109"/>
  <c r="Y479" i="109"/>
  <c r="T3923" i="109"/>
  <c r="S2660" i="109"/>
  <c r="U1712" i="109"/>
  <c r="Z2910" i="109"/>
  <c r="W3010" i="109"/>
  <c r="U180" i="109"/>
  <c r="V537" i="109"/>
  <c r="X2755" i="109"/>
  <c r="Q3453" i="109"/>
  <c r="X3776" i="109"/>
  <c r="N2249" i="109"/>
  <c r="W2846" i="109"/>
  <c r="Q90" i="109"/>
  <c r="R1663" i="109"/>
  <c r="U179" i="109"/>
  <c r="R575" i="109"/>
  <c r="T2754" i="109"/>
  <c r="R652" i="109"/>
  <c r="Z359" i="109"/>
  <c r="P4130" i="109"/>
  <c r="X2674" i="109"/>
  <c r="Q1332" i="109"/>
  <c r="P3299" i="109"/>
  <c r="W202" i="109"/>
  <c r="N3353" i="109"/>
  <c r="Q414" i="109"/>
  <c r="W4076" i="109"/>
  <c r="U4056" i="109"/>
  <c r="S2652" i="109"/>
  <c r="X1362" i="109"/>
  <c r="X3194" i="109"/>
  <c r="O1879" i="109"/>
  <c r="O3109" i="109"/>
  <c r="U2568" i="109"/>
  <c r="V1903" i="109"/>
  <c r="P3133" i="109"/>
  <c r="P2344" i="109"/>
  <c r="N1387" i="109"/>
  <c r="M138" i="113"/>
  <c r="T1376" i="109"/>
  <c r="O1858" i="109"/>
  <c r="P3292" i="109"/>
  <c r="T595" i="109"/>
  <c r="O122" i="110"/>
  <c r="U4163" i="109"/>
  <c r="O419" i="109"/>
  <c r="O2564" i="109"/>
  <c r="V651" i="109"/>
  <c r="U1507" i="109"/>
  <c r="S3119" i="109"/>
  <c r="S579" i="109"/>
  <c r="N3676" i="109"/>
  <c r="Q2383" i="109"/>
  <c r="V4028" i="109"/>
  <c r="W2726" i="109"/>
  <c r="Y1237" i="109"/>
  <c r="R1013" i="109"/>
  <c r="R1839" i="112"/>
  <c r="U515" i="109"/>
  <c r="P411" i="112"/>
  <c r="S4169" i="109"/>
  <c r="U3178" i="109"/>
  <c r="V462" i="109"/>
  <c r="O926" i="109"/>
  <c r="P1039" i="112"/>
  <c r="Y4233" i="109"/>
  <c r="L108" i="110"/>
  <c r="Y3796" i="109"/>
  <c r="Q3662" i="109"/>
  <c r="V2782" i="109"/>
  <c r="P813" i="112"/>
  <c r="X446" i="109"/>
  <c r="S1746" i="109"/>
  <c r="S1314" i="109"/>
  <c r="P1746" i="109"/>
  <c r="W1838" i="109"/>
  <c r="T3350" i="109"/>
  <c r="O1919" i="112"/>
  <c r="Y3391" i="109"/>
  <c r="O147" i="112"/>
  <c r="R472" i="109"/>
  <c r="N631" i="109"/>
  <c r="Q3402" i="109"/>
  <c r="X1186" i="109"/>
  <c r="K16" i="110"/>
  <c r="Q1259" i="109"/>
  <c r="O1737" i="109"/>
  <c r="P1857" i="109"/>
  <c r="T416" i="109"/>
  <c r="R2099" i="109"/>
  <c r="V3520" i="109"/>
  <c r="U3140" i="109"/>
  <c r="R2478" i="109"/>
  <c r="O605" i="109"/>
  <c r="P4146" i="109"/>
  <c r="Z4334" i="109"/>
  <c r="N2182" i="112"/>
  <c r="N1352" i="109"/>
  <c r="Q2608" i="109"/>
  <c r="X3174" i="109"/>
  <c r="O4252" i="109"/>
  <c r="W2602" i="109"/>
  <c r="S1166" i="109"/>
  <c r="X3317" i="109"/>
  <c r="O1352" i="109"/>
  <c r="T3289" i="109"/>
  <c r="P169" i="109"/>
  <c r="N1586" i="109"/>
  <c r="W2386" i="109"/>
  <c r="P1215" i="109"/>
  <c r="Q70" i="109"/>
  <c r="S3848" i="109"/>
  <c r="V3125" i="109"/>
  <c r="V3025" i="109"/>
  <c r="R4118" i="109"/>
  <c r="P32" i="109"/>
  <c r="T2085" i="109"/>
  <c r="Q1491" i="112"/>
  <c r="N1468" i="109"/>
  <c r="W2480" i="109"/>
  <c r="Q2304" i="109"/>
  <c r="N3940" i="109"/>
  <c r="R1575" i="109"/>
  <c r="T1352" i="109"/>
  <c r="U1933" i="109"/>
  <c r="O348" i="112"/>
  <c r="P3051" i="109"/>
  <c r="S1913" i="109"/>
  <c r="M53" i="110"/>
  <c r="U1956" i="109"/>
  <c r="N3176" i="109"/>
  <c r="R401" i="109"/>
  <c r="V3390" i="109"/>
  <c r="Q3360" i="109"/>
  <c r="V2443" i="109"/>
  <c r="U2840" i="109"/>
  <c r="Q112" i="109"/>
  <c r="W3132" i="109"/>
  <c r="Z1071" i="109"/>
  <c r="N99" i="109"/>
  <c r="T549" i="109"/>
  <c r="X3504" i="109"/>
  <c r="Z3216" i="109"/>
  <c r="P3395" i="109"/>
  <c r="P372" i="109"/>
  <c r="W1751" i="109"/>
  <c r="Q964" i="109"/>
  <c r="N1746" i="112"/>
  <c r="W3495" i="109"/>
  <c r="P2948" i="109"/>
  <c r="P166" i="109"/>
  <c r="S1620" i="109"/>
  <c r="O4180" i="109"/>
  <c r="Z297" i="109"/>
  <c r="R2439" i="109"/>
  <c r="O2675" i="109"/>
  <c r="O1122" i="109"/>
  <c r="N6" i="112"/>
  <c r="U149" i="110"/>
  <c r="W2978" i="109"/>
  <c r="Y4190" i="109"/>
  <c r="Q4140" i="109"/>
  <c r="X3900" i="109"/>
  <c r="W2223" i="109"/>
  <c r="P2833" i="109"/>
  <c r="Q2448" i="109"/>
  <c r="X2847" i="109"/>
  <c r="R2708" i="109"/>
  <c r="O1947" i="109"/>
  <c r="T1701" i="109"/>
  <c r="R808" i="109"/>
  <c r="R2983" i="109"/>
  <c r="U1381" i="109"/>
  <c r="Q1993" i="112"/>
  <c r="W4202" i="109"/>
  <c r="P1726" i="109"/>
  <c r="W58" i="109"/>
  <c r="N2164" i="112"/>
  <c r="O2926" i="109"/>
  <c r="O23" i="112"/>
  <c r="N3035" i="109"/>
  <c r="N3206" i="109"/>
  <c r="P3401" i="109"/>
  <c r="T1843" i="109"/>
  <c r="Y1985" i="109"/>
  <c r="T653" i="109"/>
  <c r="N643" i="112"/>
  <c r="W3436" i="109"/>
  <c r="Q318" i="112"/>
  <c r="R1338" i="109"/>
  <c r="O2834" i="109"/>
  <c r="T1316" i="109"/>
  <c r="W4215" i="109"/>
  <c r="T4193" i="109"/>
  <c r="T2255" i="109"/>
  <c r="Y3420" i="109"/>
  <c r="W3842" i="109"/>
  <c r="N178" i="109"/>
  <c r="Q3109" i="109"/>
  <c r="N644" i="112"/>
  <c r="X3314" i="109"/>
  <c r="Y1354" i="109"/>
  <c r="V292" i="109"/>
  <c r="N1349" i="109"/>
  <c r="X3303" i="109"/>
  <c r="U3523" i="109"/>
  <c r="U503" i="109"/>
  <c r="P1636" i="109"/>
  <c r="W1018" i="109"/>
  <c r="N1524" i="112"/>
  <c r="Y2699" i="109"/>
  <c r="R845" i="109"/>
  <c r="R2579" i="109"/>
  <c r="Q3915" i="109"/>
  <c r="U3203" i="109"/>
  <c r="V2664" i="109"/>
  <c r="V4134" i="109"/>
  <c r="S2801" i="109"/>
  <c r="Y95" i="109"/>
  <c r="O1281" i="109"/>
  <c r="P1448" i="112"/>
  <c r="U3015" i="109"/>
  <c r="O3721" i="109"/>
  <c r="Y2430" i="109"/>
  <c r="O71" i="112"/>
  <c r="R1534" i="109"/>
  <c r="O57" i="110"/>
  <c r="U2077" i="109"/>
  <c r="P4095" i="109"/>
  <c r="N178" i="110"/>
  <c r="Q162" i="110"/>
  <c r="M20" i="110"/>
  <c r="V439" i="109"/>
  <c r="Z2502" i="109"/>
  <c r="N4068" i="109"/>
  <c r="Y3883" i="109"/>
  <c r="Q3293" i="109"/>
  <c r="R2275" i="109"/>
  <c r="T1358" i="109"/>
  <c r="Y77" i="109"/>
  <c r="S1681" i="109"/>
  <c r="Y2995" i="109"/>
  <c r="P1211" i="109"/>
  <c r="T1699" i="109"/>
  <c r="N1876" i="109"/>
  <c r="S149" i="110"/>
  <c r="S1346" i="109"/>
  <c r="N189" i="109"/>
  <c r="Y1526" i="109"/>
  <c r="N2039" i="109"/>
  <c r="N566" i="112"/>
  <c r="R1197" i="109"/>
  <c r="U1851" i="109"/>
  <c r="P2926" i="109"/>
  <c r="P2113" i="109"/>
  <c r="N2608" i="109"/>
  <c r="Y1156" i="109"/>
  <c r="V1111" i="109"/>
  <c r="P1646" i="109"/>
  <c r="Y1896" i="109"/>
  <c r="V1340" i="109"/>
  <c r="S4095" i="109"/>
  <c r="P776" i="109"/>
  <c r="R1538" i="109"/>
  <c r="R378" i="109"/>
  <c r="W2195" i="109"/>
  <c r="S2019" i="109"/>
  <c r="Q3896" i="109"/>
  <c r="O253" i="112"/>
  <c r="Z2876" i="109"/>
  <c r="S3567" i="109"/>
  <c r="Y2088" i="109"/>
  <c r="P2747" i="109"/>
  <c r="S4307" i="109"/>
  <c r="T3798" i="109"/>
  <c r="S2037" i="109"/>
  <c r="Y3196" i="109"/>
  <c r="Q799" i="109"/>
  <c r="R2264" i="109"/>
  <c r="U4238" i="109"/>
  <c r="R3074" i="109"/>
  <c r="N2647" i="109"/>
  <c r="W225" i="109"/>
  <c r="O1189" i="109"/>
  <c r="Y2753" i="109"/>
  <c r="P1469" i="109"/>
  <c r="R1813" i="112"/>
  <c r="Q1390" i="112"/>
  <c r="V2473" i="109"/>
  <c r="O1682" i="112"/>
  <c r="O1463" i="109"/>
  <c r="Z2504" i="109"/>
  <c r="N2763" i="109"/>
  <c r="P1971" i="109"/>
  <c r="Y1120" i="109"/>
  <c r="P2251" i="112"/>
  <c r="S2444" i="109"/>
  <c r="X1946" i="109"/>
  <c r="O485" i="109"/>
  <c r="S1155" i="109"/>
  <c r="Z4365" i="109"/>
  <c r="X1925" i="109"/>
  <c r="W1275" i="109"/>
  <c r="W1932" i="109"/>
  <c r="T3521" i="109"/>
  <c r="P3087" i="109"/>
  <c r="N776" i="109"/>
  <c r="N559" i="109"/>
  <c r="Y1297" i="109"/>
  <c r="U4254" i="109"/>
  <c r="O2103" i="112"/>
  <c r="N269" i="109"/>
  <c r="Y4194" i="109"/>
  <c r="X3537" i="109"/>
  <c r="T1512" i="109"/>
  <c r="S3898" i="109"/>
  <c r="W756" i="109"/>
  <c r="O2467" i="109"/>
  <c r="N2398" i="112"/>
  <c r="U3153" i="109"/>
  <c r="V269" i="109"/>
  <c r="R4144" i="109"/>
  <c r="N801" i="112"/>
  <c r="N1609" i="109"/>
  <c r="S868" i="109"/>
  <c r="O282" i="112"/>
  <c r="O408" i="112"/>
  <c r="N11" i="109"/>
  <c r="V2326" i="109"/>
  <c r="T1985" i="109"/>
  <c r="T825" i="109"/>
  <c r="X2203" i="109"/>
  <c r="Q383" i="109"/>
  <c r="W4175" i="109"/>
  <c r="Q23" i="110"/>
  <c r="X3550" i="109"/>
  <c r="O3883" i="109"/>
  <c r="W1219" i="109"/>
  <c r="V121" i="109"/>
  <c r="R3411" i="109"/>
  <c r="T3169" i="109"/>
  <c r="P1951" i="112"/>
  <c r="U1472" i="109"/>
  <c r="W889" i="109"/>
  <c r="T3906" i="109"/>
  <c r="U804" i="109"/>
  <c r="W3462" i="109"/>
  <c r="U832" i="109"/>
  <c r="P3462" i="109"/>
  <c r="W790" i="109"/>
  <c r="Q1225" i="109"/>
  <c r="V3155" i="109"/>
  <c r="R4" i="109"/>
  <c r="P3848" i="109"/>
  <c r="T3545" i="109"/>
  <c r="T3103" i="109"/>
  <c r="X3052" i="109"/>
  <c r="T1545" i="109"/>
  <c r="N162" i="112"/>
  <c r="U1284" i="109"/>
  <c r="V4081" i="109"/>
  <c r="P387" i="109"/>
  <c r="R820" i="109"/>
  <c r="W3341" i="109"/>
  <c r="P1952" i="112"/>
  <c r="N3505" i="109"/>
  <c r="V2839" i="109"/>
  <c r="U2247" i="109"/>
  <c r="S2201" i="109"/>
  <c r="R807" i="109"/>
  <c r="Q3424" i="109"/>
  <c r="O1894" i="109"/>
  <c r="O36" i="112"/>
  <c r="X3150" i="109"/>
  <c r="P2168" i="112"/>
  <c r="N572" i="112"/>
  <c r="Q2751" i="109"/>
  <c r="O746" i="112"/>
  <c r="Y3669" i="109"/>
  <c r="P2410" i="109"/>
  <c r="N792" i="109"/>
  <c r="P1312" i="109"/>
  <c r="R1244" i="109"/>
  <c r="U2365" i="109"/>
  <c r="P3427" i="109"/>
  <c r="Q2078" i="112"/>
  <c r="T974" i="109"/>
  <c r="U72" i="109"/>
  <c r="U2394" i="109"/>
  <c r="P109" i="110"/>
  <c r="U2711" i="109"/>
  <c r="P3767" i="109"/>
  <c r="Q301" i="112"/>
  <c r="Q3704" i="109"/>
  <c r="T1847" i="109"/>
  <c r="U3000" i="109"/>
  <c r="R1653" i="109"/>
  <c r="T4278" i="109"/>
  <c r="X3167" i="109"/>
  <c r="W1097" i="109"/>
  <c r="S4038" i="109"/>
  <c r="X4037" i="109"/>
  <c r="S3453" i="109"/>
  <c r="X121" i="109"/>
  <c r="N63" i="110"/>
  <c r="R3005" i="109"/>
  <c r="Y2351" i="109"/>
  <c r="W859" i="109"/>
  <c r="R1854" i="109"/>
  <c r="P1662" i="112"/>
  <c r="T2204" i="109"/>
  <c r="Y484" i="109"/>
  <c r="T623" i="109"/>
  <c r="O2609" i="112"/>
  <c r="S642" i="109"/>
  <c r="Q1878" i="112"/>
  <c r="R2305" i="109"/>
  <c r="W2284" i="109"/>
  <c r="R3777" i="109"/>
  <c r="V2988" i="109"/>
  <c r="S1725" i="109"/>
  <c r="W3002" i="109"/>
  <c r="P82" i="112"/>
  <c r="T2596" i="109"/>
  <c r="W2980" i="109"/>
  <c r="U1489" i="109"/>
  <c r="N1882" i="109"/>
  <c r="Y1339" i="109"/>
  <c r="Q514" i="112"/>
  <c r="W4086" i="109"/>
  <c r="U3211" i="109"/>
  <c r="Q214" i="109"/>
  <c r="X3138" i="109"/>
  <c r="R4039" i="109"/>
  <c r="Q4235" i="109"/>
  <c r="Q1723" i="109"/>
  <c r="U18" i="109"/>
  <c r="O1586" i="109"/>
  <c r="N3004" i="109"/>
  <c r="S3469" i="109"/>
  <c r="P1098" i="112"/>
  <c r="X3892" i="109"/>
  <c r="V1228" i="109"/>
  <c r="U1168" i="109"/>
  <c r="Q1770" i="112"/>
  <c r="X3848" i="109"/>
  <c r="Q561" i="112"/>
  <c r="S2232" i="109"/>
  <c r="N1723" i="109"/>
  <c r="X3719" i="109"/>
  <c r="T48" i="109"/>
  <c r="T1274" i="109"/>
  <c r="Y1157" i="109"/>
  <c r="T158" i="109"/>
  <c r="Y498" i="109"/>
  <c r="N1464" i="112"/>
  <c r="X1538" i="109"/>
  <c r="O4135" i="109"/>
  <c r="Y2672" i="109"/>
  <c r="X2393" i="109"/>
  <c r="R968" i="109"/>
  <c r="J57" i="110"/>
  <c r="O173" i="109"/>
  <c r="T385" i="109"/>
  <c r="V3719" i="109"/>
  <c r="O3149" i="109"/>
  <c r="V45" i="109"/>
  <c r="N2437" i="109"/>
  <c r="O2020" i="109"/>
  <c r="P4308" i="109"/>
  <c r="N3859" i="109"/>
  <c r="U2979" i="109"/>
  <c r="R3711" i="109"/>
  <c r="W3769" i="109"/>
  <c r="Q1609" i="109"/>
  <c r="Q409" i="109"/>
  <c r="P1010" i="109"/>
  <c r="N401" i="109"/>
  <c r="Q3466" i="109"/>
  <c r="S4165" i="109"/>
  <c r="P3789" i="109"/>
  <c r="P3213" i="109"/>
  <c r="W1507" i="109"/>
  <c r="Q1753" i="109"/>
  <c r="Y488" i="109"/>
  <c r="S930" i="109"/>
  <c r="X2197" i="109"/>
  <c r="Q4213" i="109"/>
  <c r="R2271" i="109"/>
  <c r="Y1636" i="109"/>
  <c r="O70" i="112"/>
  <c r="Q3893" i="109"/>
  <c r="T506" i="109"/>
  <c r="T1329" i="109"/>
  <c r="P1102" i="109"/>
  <c r="P4125" i="109"/>
  <c r="R762" i="109"/>
  <c r="Z3637" i="109"/>
  <c r="V754" i="109"/>
  <c r="Y1874" i="109"/>
  <c r="Q1750" i="112"/>
  <c r="S1948" i="109"/>
  <c r="T2377" i="109"/>
  <c r="Z1043" i="109"/>
  <c r="X2438" i="109"/>
  <c r="P392" i="109"/>
  <c r="Y958" i="109"/>
  <c r="S2842" i="109"/>
  <c r="W478" i="109"/>
  <c r="O3430" i="109"/>
  <c r="N1584" i="109"/>
  <c r="P875" i="112"/>
  <c r="Q1900" i="112"/>
  <c r="N1944" i="109"/>
  <c r="X3330" i="109"/>
  <c r="W2014" i="109"/>
  <c r="O2425" i="109"/>
  <c r="S1298" i="109"/>
  <c r="U4289" i="109"/>
  <c r="S114" i="109"/>
  <c r="R3037" i="109"/>
  <c r="T2282" i="109"/>
  <c r="V2244" i="109"/>
  <c r="X4303" i="109"/>
  <c r="Y1252" i="109"/>
  <c r="P2406" i="109"/>
  <c r="W2725" i="109"/>
  <c r="V1511" i="109"/>
  <c r="P541" i="109"/>
  <c r="P1016" i="112"/>
  <c r="O463" i="112"/>
  <c r="U609" i="109"/>
  <c r="O1897" i="109"/>
  <c r="N1466" i="109"/>
  <c r="Q3883" i="109"/>
  <c r="O2741" i="109"/>
  <c r="Q137" i="109"/>
  <c r="R144" i="109"/>
  <c r="O1693" i="109"/>
  <c r="R2214" i="109"/>
  <c r="R658" i="112"/>
  <c r="T3166" i="109"/>
  <c r="W940" i="109"/>
  <c r="R1630" i="109"/>
  <c r="O465" i="109"/>
  <c r="U2350" i="109"/>
  <c r="O131" i="112"/>
  <c r="P2804" i="109"/>
  <c r="Q507" i="109"/>
  <c r="Y2659" i="109"/>
  <c r="O1640" i="109"/>
  <c r="R2030" i="109"/>
  <c r="U3829" i="109"/>
  <c r="Y1210" i="109"/>
  <c r="S490" i="109"/>
  <c r="T3039" i="109"/>
  <c r="V1997" i="109"/>
  <c r="V1898" i="109"/>
  <c r="P2196" i="112"/>
  <c r="O1882" i="109"/>
  <c r="O847" i="109"/>
  <c r="N4020" i="109"/>
  <c r="U1147" i="109"/>
  <c r="U129" i="109"/>
  <c r="Q3758" i="109"/>
  <c r="L67" i="113"/>
  <c r="T1361" i="109"/>
  <c r="W1221" i="109"/>
  <c r="X1682" i="109"/>
  <c r="R1671" i="109"/>
  <c r="W3014" i="109"/>
  <c r="O487" i="112"/>
  <c r="R898" i="112"/>
  <c r="T768" i="109"/>
  <c r="X2564" i="109"/>
  <c r="N1150" i="109"/>
  <c r="Y1727" i="109"/>
  <c r="V2084" i="109"/>
  <c r="Q1179" i="109"/>
  <c r="P3771" i="109"/>
  <c r="S2391" i="109"/>
  <c r="S3058" i="109"/>
  <c r="R795" i="109"/>
  <c r="Z340" i="109"/>
  <c r="V3086" i="109"/>
  <c r="T257" i="109"/>
  <c r="W2396" i="109"/>
  <c r="O41" i="109"/>
  <c r="T2213" i="109"/>
  <c r="U185" i="109"/>
  <c r="Q3377" i="109"/>
  <c r="Z2165" i="109"/>
  <c r="Q3171" i="109"/>
  <c r="S3837" i="109"/>
  <c r="T773" i="109"/>
  <c r="O2451" i="109"/>
  <c r="O2819" i="109"/>
  <c r="T143" i="109"/>
  <c r="V276" i="109"/>
  <c r="N3820" i="109"/>
  <c r="Y1187" i="109"/>
  <c r="Z693" i="109"/>
  <c r="W386" i="109"/>
  <c r="T1314" i="109"/>
  <c r="U907" i="109"/>
  <c r="Q4" i="112"/>
  <c r="Q3513" i="109"/>
  <c r="U2044" i="109"/>
  <c r="N3355" i="109"/>
  <c r="Q4112" i="109"/>
  <c r="O1333" i="109"/>
  <c r="Y2418" i="109"/>
  <c r="U443" i="109"/>
  <c r="R3452" i="109"/>
  <c r="U105" i="110"/>
  <c r="P2784" i="109"/>
  <c r="V2288" i="109"/>
  <c r="W3879" i="109"/>
  <c r="R3314" i="109"/>
  <c r="N3098" i="109"/>
  <c r="R2806" i="109"/>
  <c r="W1892" i="109"/>
  <c r="O3773" i="109"/>
  <c r="Y3478" i="109"/>
  <c r="Q252" i="109"/>
  <c r="T605" i="109"/>
  <c r="R1571" i="109"/>
  <c r="N1983" i="109"/>
  <c r="O1721" i="109"/>
  <c r="P1789" i="112"/>
  <c r="V3846" i="109"/>
  <c r="Q2611" i="112"/>
  <c r="W3771" i="109"/>
  <c r="R3428" i="109"/>
  <c r="Y3175" i="109"/>
  <c r="R3139" i="109"/>
  <c r="U487" i="109"/>
  <c r="N4208" i="109"/>
  <c r="V1971" i="109"/>
  <c r="N2105" i="109"/>
  <c r="P2453" i="109"/>
  <c r="Y21" i="109"/>
  <c r="U3309" i="109"/>
  <c r="S3370" i="109"/>
  <c r="Y2991" i="109"/>
  <c r="S2268" i="109"/>
  <c r="N71" i="109"/>
  <c r="O3928" i="109"/>
  <c r="Q3870" i="109"/>
  <c r="X154" i="109"/>
  <c r="R209" i="112"/>
  <c r="T3109" i="109"/>
  <c r="X398" i="109"/>
  <c r="W221" i="109"/>
  <c r="S1682" i="109"/>
  <c r="X3889" i="109"/>
  <c r="S1125" i="109"/>
  <c r="U3484" i="109"/>
  <c r="R2651" i="109"/>
  <c r="Q1948" i="109"/>
  <c r="V4139" i="109"/>
  <c r="U79" i="109"/>
  <c r="X2238" i="109"/>
  <c r="Q2341" i="109"/>
  <c r="R371" i="109"/>
  <c r="P611" i="109"/>
  <c r="Q3299" i="109"/>
  <c r="J41" i="110"/>
  <c r="U973" i="109"/>
  <c r="S273" i="109"/>
  <c r="R859" i="109"/>
  <c r="Q794" i="112"/>
  <c r="Z720" i="109"/>
  <c r="T4101" i="109"/>
  <c r="T1020" i="109"/>
  <c r="O2398" i="109"/>
  <c r="Z4016" i="109"/>
  <c r="V1882" i="109"/>
  <c r="U4121" i="109"/>
  <c r="X2728" i="109"/>
  <c r="O2753" i="109"/>
  <c r="W1016" i="109"/>
  <c r="X878" i="109"/>
  <c r="N1337" i="109"/>
  <c r="Q3342" i="109"/>
  <c r="V17" i="109"/>
  <c r="N1463" i="109"/>
  <c r="R4052" i="109"/>
  <c r="T1613" i="109"/>
  <c r="V879" i="109"/>
  <c r="N701" i="112"/>
  <c r="V2389" i="109"/>
  <c r="T2273" i="109"/>
  <c r="W1972" i="109"/>
  <c r="U2672" i="109"/>
  <c r="N3457" i="109"/>
  <c r="X3209" i="109"/>
  <c r="R1938" i="109"/>
  <c r="P807" i="109"/>
  <c r="P2830" i="109"/>
  <c r="N1266" i="112"/>
  <c r="S377" i="109"/>
  <c r="Q367" i="109"/>
  <c r="O283" i="109"/>
  <c r="S1740" i="109"/>
  <c r="Y3388" i="109"/>
  <c r="P885" i="109"/>
  <c r="Y1206" i="109"/>
  <c r="U1660" i="109"/>
  <c r="U1641" i="109"/>
  <c r="O1207" i="112"/>
  <c r="Q2702" i="109"/>
  <c r="T4065" i="109"/>
  <c r="T3408" i="109"/>
  <c r="T103" i="109"/>
  <c r="P3514" i="109"/>
  <c r="Y889" i="109"/>
  <c r="S1191" i="109"/>
  <c r="P548" i="109"/>
  <c r="Y639" i="109"/>
  <c r="X3772" i="109"/>
  <c r="T3202" i="109"/>
  <c r="S1284" i="109"/>
  <c r="S2347" i="109"/>
  <c r="U3500" i="109"/>
  <c r="O31" i="112"/>
  <c r="Y3672" i="109"/>
  <c r="O1335" i="112"/>
  <c r="T1912" i="109"/>
  <c r="Q4019" i="109"/>
  <c r="Y228" i="109"/>
  <c r="X776" i="109"/>
  <c r="Y2661" i="109"/>
  <c r="X2811" i="109"/>
  <c r="R3132" i="109"/>
  <c r="Y1702" i="109"/>
  <c r="W866" i="109"/>
  <c r="T3549" i="109"/>
  <c r="U2741" i="109"/>
  <c r="Q3177" i="109"/>
  <c r="P930" i="109"/>
  <c r="Q4241" i="109"/>
  <c r="Q2014" i="109"/>
  <c r="Y3343" i="109"/>
  <c r="Z711" i="109"/>
  <c r="Q1689" i="109"/>
  <c r="R136" i="110"/>
  <c r="P3197" i="109"/>
  <c r="P1277" i="109"/>
  <c r="S3679" i="109"/>
  <c r="S1553" i="109"/>
  <c r="U4253" i="109"/>
  <c r="U3867" i="109"/>
  <c r="Q1885" i="109"/>
  <c r="P3746" i="109"/>
  <c r="U2722" i="109"/>
  <c r="U2792" i="109"/>
  <c r="P3039" i="109"/>
  <c r="T1388" i="109"/>
  <c r="R2218" i="109"/>
  <c r="T1666" i="109"/>
  <c r="R3494" i="109"/>
  <c r="V849" i="109"/>
  <c r="Q3843" i="109"/>
  <c r="O498" i="109"/>
  <c r="P893" i="109"/>
  <c r="Y449" i="109"/>
  <c r="O555" i="109"/>
  <c r="Q694" i="112"/>
  <c r="P2977" i="109"/>
  <c r="N1496" i="109"/>
  <c r="N2219" i="112"/>
  <c r="X3933" i="109"/>
  <c r="U4277" i="109"/>
  <c r="P1679" i="109"/>
  <c r="Z2551" i="109"/>
  <c r="S1009" i="109"/>
  <c r="T2292" i="109"/>
  <c r="U604" i="109"/>
  <c r="V1332" i="109"/>
  <c r="N2204" i="109"/>
  <c r="W2243" i="109"/>
  <c r="P1084" i="112"/>
  <c r="R1020" i="109"/>
  <c r="V1968" i="109"/>
  <c r="W2371" i="109"/>
  <c r="P1107" i="109"/>
  <c r="U610" i="109"/>
  <c r="U2582" i="109"/>
  <c r="T487" i="109"/>
  <c r="V1471" i="109"/>
  <c r="P2839" i="109"/>
  <c r="S912" i="109"/>
  <c r="W4267" i="109"/>
  <c r="O2998" i="109"/>
  <c r="Y2084" i="109"/>
  <c r="V640" i="109"/>
  <c r="P3081" i="109"/>
  <c r="O3858" i="109"/>
  <c r="N642" i="109"/>
  <c r="X377" i="109"/>
  <c r="Y1549" i="109"/>
  <c r="X1876" i="109"/>
  <c r="Q736" i="109"/>
  <c r="Y3726" i="109"/>
  <c r="X1371" i="109"/>
  <c r="P974" i="109"/>
  <c r="V3740" i="109"/>
  <c r="N3556" i="109"/>
  <c r="P157" i="112"/>
  <c r="S895" i="109"/>
  <c r="P2605" i="109"/>
  <c r="R2272" i="109"/>
  <c r="N1529" i="109"/>
  <c r="S491" i="109"/>
  <c r="W1962" i="109"/>
  <c r="R3008" i="109"/>
  <c r="O2566" i="112"/>
  <c r="Q1503" i="112"/>
  <c r="X392" i="109"/>
  <c r="Q1434" i="112"/>
  <c r="T2588" i="109"/>
  <c r="O516" i="109"/>
  <c r="N827" i="109"/>
  <c r="T4304" i="109"/>
  <c r="N3291" i="109"/>
  <c r="O3288" i="109"/>
  <c r="T917" i="109"/>
  <c r="U1979" i="109"/>
  <c r="V2701" i="109"/>
  <c r="P4127" i="109"/>
  <c r="R212" i="109"/>
  <c r="T51" i="110"/>
  <c r="U1335" i="109"/>
  <c r="T60" i="109"/>
  <c r="R2752" i="109"/>
  <c r="Z4007" i="109"/>
  <c r="Q16" i="109"/>
  <c r="O227" i="109"/>
  <c r="O178" i="109"/>
  <c r="O3477" i="109"/>
  <c r="P1408" i="112"/>
  <c r="O572" i="109"/>
  <c r="S1976" i="109"/>
  <c r="T3122" i="109"/>
  <c r="Z1079" i="109"/>
  <c r="Q757" i="109"/>
  <c r="N1906" i="109"/>
  <c r="V851" i="109"/>
  <c r="T981" i="109"/>
  <c r="X2360" i="109"/>
  <c r="V491" i="109"/>
  <c r="N2461" i="109"/>
  <c r="Y233" i="109"/>
  <c r="V1587" i="109"/>
  <c r="Y1317" i="109"/>
  <c r="U1099" i="109"/>
  <c r="N1417" i="112"/>
  <c r="R2296" i="109"/>
  <c r="S1351" i="109"/>
  <c r="N2841" i="109"/>
  <c r="O191" i="109"/>
  <c r="W3316" i="109"/>
  <c r="N1593" i="109"/>
  <c r="N1485" i="109"/>
  <c r="S3737" i="109"/>
  <c r="R441" i="112"/>
  <c r="Y178" i="109"/>
  <c r="W1211" i="109"/>
  <c r="N692" i="112"/>
  <c r="Q1942" i="109"/>
  <c r="N4173" i="109"/>
  <c r="Y2056" i="109"/>
  <c r="Y2929" i="109"/>
  <c r="O1730" i="109"/>
  <c r="Q3890" i="109"/>
  <c r="P4048" i="109"/>
  <c r="R1911" i="109"/>
  <c r="W3071" i="109"/>
  <c r="P2481" i="109"/>
  <c r="N459" i="109"/>
  <c r="Y857" i="109"/>
  <c r="Y90" i="109"/>
  <c r="T3809" i="109"/>
  <c r="N2355" i="109"/>
  <c r="X654" i="109"/>
  <c r="V1324" i="109"/>
  <c r="Q45" i="109"/>
  <c r="X3169" i="109"/>
  <c r="V1893" i="109"/>
  <c r="R1542" i="109"/>
  <c r="T1723" i="109"/>
  <c r="S539" i="109"/>
  <c r="R1582" i="109"/>
  <c r="W2737" i="109"/>
  <c r="S4105" i="109"/>
  <c r="T4212" i="109"/>
  <c r="R3556" i="109"/>
  <c r="S1743" i="109"/>
  <c r="Q1722" i="109"/>
  <c r="Y2573" i="109"/>
  <c r="X218" i="109"/>
  <c r="Y2749" i="109"/>
  <c r="U1261" i="109"/>
  <c r="Z4317" i="109"/>
  <c r="V3018" i="109"/>
  <c r="T4131" i="109"/>
  <c r="U2389" i="109"/>
  <c r="R1487" i="109"/>
  <c r="S2730" i="109"/>
  <c r="T2200" i="109"/>
  <c r="N1730" i="109"/>
  <c r="V1870" i="109"/>
  <c r="R1626" i="109"/>
  <c r="P3117" i="109"/>
  <c r="R1303" i="109"/>
  <c r="R11" i="110"/>
  <c r="Y2249" i="109"/>
  <c r="Y2008" i="109"/>
  <c r="N2261" i="109"/>
  <c r="Q1688" i="109"/>
  <c r="R1611" i="109"/>
  <c r="V1664" i="109"/>
  <c r="P2594" i="109"/>
  <c r="X2249" i="109"/>
  <c r="V155" i="109"/>
  <c r="T3161" i="109"/>
  <c r="P3509" i="109"/>
  <c r="P2458" i="109"/>
  <c r="P1233" i="109"/>
  <c r="X1215" i="109"/>
  <c r="N1939" i="112"/>
  <c r="P1997" i="109"/>
  <c r="Q3329" i="109"/>
  <c r="W17" i="109"/>
  <c r="S784" i="109"/>
  <c r="U1705" i="109"/>
  <c r="P3089" i="109"/>
  <c r="N906" i="109"/>
  <c r="P4036" i="109"/>
  <c r="N229" i="109"/>
  <c r="R2422" i="109"/>
  <c r="Y3689" i="109"/>
  <c r="Y2047" i="109"/>
  <c r="N1192" i="109"/>
  <c r="U767" i="109"/>
  <c r="P943" i="112"/>
  <c r="U2475" i="109"/>
  <c r="N1613" i="109"/>
  <c r="X198" i="109"/>
  <c r="N3916" i="109"/>
  <c r="W593" i="109"/>
  <c r="W1658" i="109"/>
  <c r="T2576" i="109"/>
  <c r="Q2347" i="109"/>
  <c r="O738" i="109"/>
  <c r="N1210" i="109"/>
  <c r="N1721" i="109"/>
  <c r="O1928" i="109"/>
  <c r="U45" i="109"/>
  <c r="P1382" i="109"/>
  <c r="P1619" i="109"/>
  <c r="R2681" i="109"/>
  <c r="V1966" i="109"/>
  <c r="U3472" i="109"/>
  <c r="X1313" i="109"/>
  <c r="O583" i="109"/>
  <c r="U217" i="109"/>
  <c r="W876" i="109"/>
  <c r="T4124" i="109"/>
  <c r="Y2204" i="109"/>
  <c r="V504" i="109"/>
  <c r="Y612" i="109"/>
  <c r="O1961" i="109"/>
  <c r="O1722" i="109"/>
  <c r="V3374" i="109"/>
  <c r="X3932" i="109"/>
  <c r="O3060" i="109"/>
  <c r="N3014" i="109"/>
  <c r="T1292" i="109"/>
  <c r="R33" i="109"/>
  <c r="R2018" i="109"/>
  <c r="P109" i="109"/>
  <c r="X2462" i="109"/>
  <c r="U3685" i="109"/>
  <c r="N1085" i="112"/>
  <c r="O563" i="112"/>
  <c r="V2072" i="109"/>
  <c r="P987" i="109"/>
  <c r="Q1097" i="109"/>
  <c r="Q75" i="109"/>
  <c r="U1638" i="109"/>
  <c r="X2617" i="109"/>
  <c r="T3096" i="109"/>
  <c r="Q883" i="109"/>
  <c r="R2033" i="109"/>
  <c r="N2198" i="109"/>
  <c r="U4025" i="109"/>
  <c r="R200" i="109"/>
  <c r="X3099" i="109"/>
  <c r="V655" i="109"/>
  <c r="N3557" i="109"/>
  <c r="Q3355" i="109"/>
  <c r="Q1285" i="109"/>
  <c r="Z2517" i="109"/>
  <c r="Y2648" i="109"/>
  <c r="O190" i="109"/>
  <c r="U737" i="109"/>
  <c r="V2567" i="109"/>
  <c r="Z1085" i="109"/>
  <c r="W2461" i="109"/>
  <c r="O2301" i="109"/>
  <c r="N3680" i="109"/>
  <c r="Q288" i="109"/>
  <c r="N3817" i="109"/>
  <c r="R1482" i="109"/>
  <c r="T2046" i="109"/>
  <c r="N1008" i="109"/>
  <c r="R1910" i="109"/>
  <c r="W3556" i="109"/>
  <c r="Y1486" i="109"/>
  <c r="O12" i="109"/>
  <c r="W4105" i="109"/>
  <c r="V1751" i="109"/>
  <c r="O2644" i="109"/>
  <c r="Q1173" i="112"/>
  <c r="X96" i="109"/>
  <c r="S2480" i="109"/>
  <c r="Y418" i="109"/>
  <c r="U1320" i="109"/>
  <c r="P1874" i="109"/>
  <c r="U1713" i="109"/>
  <c r="U884" i="109"/>
  <c r="Q3166" i="109"/>
  <c r="P1876" i="112"/>
  <c r="Q3437" i="109"/>
  <c r="W2390" i="109"/>
  <c r="P639" i="109"/>
  <c r="Q2612" i="109"/>
  <c r="R831" i="109"/>
  <c r="X206" i="109"/>
  <c r="Y2081" i="109"/>
  <c r="P4091" i="109"/>
  <c r="Q2444" i="109"/>
  <c r="Y1331" i="109"/>
  <c r="R569" i="109"/>
  <c r="V3838" i="109"/>
  <c r="N3038" i="109"/>
  <c r="R2701" i="109"/>
  <c r="O180" i="109"/>
  <c r="O483" i="112"/>
  <c r="R1873" i="109"/>
  <c r="X2610" i="109"/>
  <c r="O6" i="109"/>
  <c r="S2273" i="109"/>
  <c r="V4077" i="109"/>
  <c r="Q3047" i="109"/>
  <c r="O874" i="109"/>
  <c r="T3786" i="109"/>
  <c r="O1339" i="109"/>
  <c r="N40" i="112"/>
  <c r="V418" i="109"/>
  <c r="T3326" i="109"/>
  <c r="N1649" i="109"/>
  <c r="P173" i="112"/>
  <c r="P2788" i="109"/>
  <c r="W2103" i="109"/>
  <c r="U4026" i="109"/>
  <c r="Q3918" i="109"/>
  <c r="X3821" i="109"/>
  <c r="U3210" i="109"/>
  <c r="Q3367" i="109"/>
  <c r="S1604" i="109"/>
  <c r="Y658" i="109"/>
  <c r="O443" i="109"/>
  <c r="R107" i="109"/>
  <c r="X191" i="109"/>
  <c r="O2673" i="109"/>
  <c r="Q2423" i="112"/>
  <c r="P2604" i="109"/>
  <c r="N1479" i="112"/>
  <c r="Q2109" i="109"/>
  <c r="T1747" i="109"/>
  <c r="Q856" i="112"/>
  <c r="V3903" i="109"/>
  <c r="V1122" i="109"/>
  <c r="R255" i="109"/>
  <c r="W796" i="109"/>
  <c r="X1382" i="109"/>
  <c r="R3517" i="109"/>
  <c r="U1653" i="109"/>
  <c r="U4123" i="109"/>
  <c r="N1582" i="109"/>
  <c r="N4185" i="109"/>
  <c r="Q1241" i="112"/>
  <c r="U2051" i="109"/>
  <c r="Y1745" i="109"/>
  <c r="R3455" i="109"/>
  <c r="V2222" i="109"/>
  <c r="U481" i="109"/>
  <c r="P2351" i="109"/>
  <c r="S2432" i="109"/>
  <c r="N2160" i="112"/>
  <c r="U2729" i="109"/>
  <c r="P1946" i="109"/>
  <c r="T989" i="109"/>
  <c r="N2197" i="109"/>
  <c r="R2052" i="109"/>
  <c r="T3813" i="109"/>
  <c r="R3762" i="109"/>
  <c r="P1380" i="109"/>
  <c r="Q1676" i="112"/>
  <c r="X2209" i="109"/>
  <c r="O1527" i="112"/>
  <c r="N2003" i="112"/>
  <c r="Q1314" i="109"/>
  <c r="Q2736" i="109"/>
  <c r="N551" i="109"/>
  <c r="Y1167" i="109"/>
  <c r="O9" i="109"/>
  <c r="N3749" i="109"/>
  <c r="R3865" i="109"/>
  <c r="Y1975" i="109"/>
  <c r="O733" i="112"/>
  <c r="X1850" i="109"/>
  <c r="L42" i="113"/>
  <c r="O232" i="109"/>
  <c r="T224" i="109"/>
  <c r="Y3059" i="109"/>
  <c r="Y3301" i="109"/>
  <c r="T3048" i="109"/>
  <c r="X184" i="109"/>
  <c r="W3421" i="109"/>
  <c r="Y3041" i="109"/>
  <c r="N17" i="110"/>
  <c r="Q445" i="109"/>
  <c r="Y139" i="109"/>
  <c r="R1254" i="109"/>
  <c r="U68" i="109"/>
  <c r="W3928" i="109"/>
  <c r="T11" i="109"/>
  <c r="P1350" i="109"/>
  <c r="Q1871" i="109"/>
  <c r="T2672" i="109"/>
  <c r="O4254" i="109"/>
  <c r="R1634" i="109"/>
  <c r="Y4068" i="109"/>
  <c r="N2768" i="109"/>
  <c r="N579" i="112"/>
  <c r="Y2055" i="109"/>
  <c r="U3528" i="109"/>
  <c r="S1739" i="109"/>
  <c r="S1638" i="109"/>
  <c r="T1183" i="109"/>
  <c r="Y918" i="109"/>
  <c r="Y31" i="109"/>
  <c r="Q645" i="112"/>
  <c r="T3779" i="109"/>
  <c r="X744" i="109"/>
  <c r="V4150" i="109"/>
  <c r="U1475" i="109"/>
  <c r="Y3938" i="109"/>
  <c r="Q2127" i="112"/>
  <c r="R163" i="110"/>
  <c r="Q3548" i="109"/>
  <c r="O1316" i="109"/>
  <c r="P1477" i="109"/>
  <c r="Q4063" i="109"/>
  <c r="Y3571" i="109"/>
  <c r="W1711" i="109"/>
  <c r="U569" i="109"/>
  <c r="U3184" i="109"/>
  <c r="W3522" i="109"/>
  <c r="N3401" i="109"/>
  <c r="X964" i="109"/>
  <c r="S2323" i="109"/>
  <c r="P4285" i="109"/>
  <c r="X499" i="109"/>
  <c r="R4075" i="109"/>
  <c r="Y376" i="109"/>
  <c r="X929" i="109"/>
  <c r="P3576" i="109"/>
  <c r="O2403" i="109"/>
  <c r="P45" i="109"/>
  <c r="N2992" i="109"/>
  <c r="R75" i="109"/>
  <c r="Y744" i="109"/>
  <c r="T4052" i="109"/>
  <c r="W1309" i="109"/>
  <c r="P941" i="112"/>
  <c r="N2604" i="109"/>
  <c r="T155" i="109"/>
  <c r="P6" i="109"/>
  <c r="S2618" i="109"/>
  <c r="S1903" i="109"/>
  <c r="R2303" i="109"/>
  <c r="S1119" i="109"/>
  <c r="O1628" i="109"/>
  <c r="W901" i="109"/>
  <c r="N1616" i="109"/>
  <c r="W732" i="109"/>
  <c r="T1598" i="109"/>
  <c r="N1526" i="109"/>
  <c r="P4" i="112"/>
  <c r="P653" i="109"/>
  <c r="S90" i="109"/>
  <c r="O480" i="109"/>
  <c r="O14" i="112"/>
  <c r="T3322" i="109"/>
  <c r="P1048" i="112"/>
  <c r="U1241" i="109"/>
  <c r="Z1431" i="109"/>
  <c r="R1859" i="109"/>
  <c r="V1377" i="109"/>
  <c r="U1265" i="109"/>
  <c r="V1187" i="109"/>
  <c r="W4099" i="109"/>
  <c r="Q404" i="112"/>
  <c r="N380" i="112"/>
  <c r="V593" i="109"/>
  <c r="S3824" i="109"/>
  <c r="P3202" i="109"/>
  <c r="O3138" i="109"/>
  <c r="X3394" i="109"/>
  <c r="Y899" i="109"/>
  <c r="V1523" i="109"/>
  <c r="Y992" i="109"/>
  <c r="R2409" i="109"/>
  <c r="O614" i="109"/>
  <c r="W2256" i="109"/>
  <c r="U2300" i="109"/>
  <c r="Q1162" i="109"/>
  <c r="S171" i="109"/>
  <c r="N2317" i="109"/>
  <c r="X3761" i="109"/>
  <c r="Q1459" i="112"/>
  <c r="N1180" i="109"/>
  <c r="W885" i="109"/>
  <c r="N1546" i="109"/>
  <c r="T997" i="109"/>
  <c r="N1013" i="112"/>
  <c r="T2437" i="109"/>
  <c r="N81" i="109"/>
  <c r="P3423" i="109"/>
  <c r="Y929" i="109"/>
  <c r="O2247" i="109"/>
  <c r="P759" i="109"/>
  <c r="Q83" i="109"/>
  <c r="S3672" i="109"/>
  <c r="V828" i="109"/>
  <c r="V3188" i="109"/>
  <c r="S4281" i="109"/>
  <c r="R799" i="109"/>
  <c r="S1890" i="109"/>
  <c r="T1271" i="109"/>
  <c r="W1517" i="109"/>
  <c r="N3020" i="109"/>
  <c r="X2377" i="109"/>
  <c r="N393" i="109"/>
  <c r="N1284" i="109"/>
  <c r="N2775" i="109"/>
  <c r="Q1345" i="109"/>
  <c r="N153" i="110"/>
  <c r="W2218" i="109"/>
  <c r="R3698" i="109"/>
  <c r="Z1040" i="109"/>
  <c r="N1610" i="109"/>
  <c r="S45" i="109"/>
  <c r="U1561" i="109"/>
  <c r="Y3155" i="109"/>
  <c r="U2220" i="109"/>
  <c r="Q1256" i="109"/>
  <c r="T2954" i="109"/>
  <c r="W3158" i="109"/>
  <c r="W2942" i="109"/>
  <c r="Y1377" i="109"/>
  <c r="N778" i="109"/>
  <c r="W2658" i="109"/>
  <c r="O1017" i="109"/>
  <c r="O1218" i="112"/>
  <c r="V1284" i="109"/>
  <c r="R239" i="109"/>
  <c r="W3725" i="109"/>
  <c r="W1512" i="109"/>
  <c r="X3175" i="109"/>
  <c r="T4111" i="109"/>
  <c r="P3726" i="109"/>
  <c r="X2341" i="109"/>
  <c r="N2281" i="109"/>
  <c r="P3315" i="109"/>
  <c r="Y2342" i="109"/>
  <c r="O2653" i="109"/>
  <c r="Y2591" i="109"/>
  <c r="R2498" i="112"/>
  <c r="P1229" i="112"/>
  <c r="X258" i="109"/>
  <c r="P1888" i="109"/>
  <c r="X3107" i="109"/>
  <c r="Y72" i="109"/>
  <c r="Q1372" i="109"/>
  <c r="U3337" i="109"/>
  <c r="Q2422" i="109"/>
  <c r="N1170" i="112"/>
  <c r="U1580" i="109"/>
  <c r="Q1035" i="112"/>
  <c r="W1542" i="109"/>
  <c r="T3758" i="109"/>
  <c r="O484" i="109"/>
  <c r="Q3553" i="109"/>
  <c r="X568" i="109"/>
  <c r="N279" i="112"/>
  <c r="Z1420" i="109"/>
  <c r="R4286" i="109"/>
  <c r="W3307" i="109"/>
  <c r="Q1128" i="109"/>
  <c r="R1168" i="109"/>
  <c r="N601" i="109"/>
  <c r="P177" i="112"/>
  <c r="U2715" i="109"/>
  <c r="P2754" i="109"/>
  <c r="V1688" i="109"/>
  <c r="O2136" i="112"/>
  <c r="T3386" i="109"/>
  <c r="T2360" i="109"/>
  <c r="Y1984" i="109"/>
  <c r="Q1180" i="109"/>
  <c r="T1367" i="109"/>
  <c r="Q479" i="109"/>
  <c r="W2698" i="109"/>
  <c r="P1751" i="109"/>
  <c r="P1370" i="109"/>
  <c r="S3353" i="109"/>
  <c r="W618" i="109"/>
  <c r="Y435" i="109"/>
  <c r="O3697" i="109"/>
  <c r="P3757" i="109"/>
  <c r="Y1326" i="109"/>
  <c r="Y2059" i="109"/>
  <c r="Y1221" i="109"/>
  <c r="Q706" i="112"/>
  <c r="Q1270" i="109"/>
  <c r="V2698" i="109"/>
  <c r="Y41" i="109"/>
  <c r="P1637" i="109"/>
  <c r="W1204" i="109"/>
  <c r="O195" i="109"/>
  <c r="T2948" i="109"/>
  <c r="Y3130" i="109"/>
  <c r="N3072" i="109"/>
  <c r="O1611" i="109"/>
  <c r="Y2626" i="109"/>
  <c r="O2336" i="109"/>
  <c r="X1249" i="109"/>
  <c r="P413" i="109"/>
  <c r="N2980" i="109"/>
  <c r="W4194" i="109"/>
  <c r="N2328" i="109"/>
  <c r="P1695" i="109"/>
  <c r="U1846" i="109"/>
  <c r="S3696" i="109"/>
  <c r="S1657" i="109"/>
  <c r="Y1696" i="109"/>
  <c r="N1507" i="109"/>
  <c r="S4128" i="109"/>
  <c r="O2314" i="109"/>
  <c r="V214" i="109"/>
  <c r="V3149" i="109"/>
  <c r="O105" i="110"/>
  <c r="N2348" i="109"/>
  <c r="P834" i="109"/>
  <c r="R160" i="109"/>
  <c r="T1021" i="109"/>
  <c r="U3193" i="109"/>
  <c r="U388" i="109"/>
  <c r="X3856" i="109"/>
  <c r="Q832" i="109"/>
  <c r="O375" i="112"/>
  <c r="S3164" i="109"/>
  <c r="W3192" i="109"/>
  <c r="Y3158" i="109"/>
  <c r="X771" i="109"/>
  <c r="O1295" i="109"/>
  <c r="R407" i="109"/>
  <c r="T2585" i="109"/>
  <c r="W214" i="109"/>
  <c r="O1502" i="109"/>
  <c r="N162" i="109"/>
  <c r="U3474" i="109"/>
  <c r="P2304" i="109"/>
  <c r="S1685" i="109"/>
  <c r="Z2555" i="109"/>
  <c r="Q2204" i="109"/>
  <c r="O1327" i="112"/>
  <c r="Y1855" i="109"/>
  <c r="Q3742" i="109"/>
  <c r="W2619" i="109"/>
  <c r="R1492" i="109"/>
  <c r="Q506" i="112"/>
  <c r="Y522" i="109"/>
  <c r="Y561" i="109"/>
  <c r="S4104" i="109"/>
  <c r="R571" i="109"/>
  <c r="W2696" i="109"/>
  <c r="R848" i="109"/>
  <c r="Z1048" i="109"/>
  <c r="Q2652" i="109"/>
  <c r="N222" i="109"/>
  <c r="V132" i="109"/>
  <c r="Q609" i="109"/>
  <c r="Q198" i="109"/>
  <c r="U1688" i="109"/>
  <c r="R1607" i="109"/>
  <c r="P2269" i="109"/>
  <c r="Q1662" i="112"/>
  <c r="Q3677" i="109"/>
  <c r="N2758" i="109"/>
  <c r="P2093" i="109"/>
  <c r="S433" i="109"/>
  <c r="Q1153" i="109"/>
  <c r="W1478" i="109"/>
  <c r="X3762" i="109"/>
  <c r="T1140" i="109"/>
  <c r="P1289" i="109"/>
  <c r="Q2450" i="112"/>
  <c r="W1557" i="109"/>
  <c r="P73" i="112"/>
  <c r="T1939" i="109"/>
  <c r="S651" i="109"/>
  <c r="Q3884" i="109"/>
  <c r="P163" i="109"/>
  <c r="P946" i="109"/>
  <c r="O1356" i="109"/>
  <c r="W3663" i="109"/>
  <c r="N1049" i="112"/>
  <c r="W4050" i="109"/>
  <c r="N1264" i="109"/>
  <c r="X2354" i="109"/>
  <c r="Y4102" i="109"/>
  <c r="X3076" i="109"/>
  <c r="V4090" i="109"/>
  <c r="Q3060" i="109"/>
  <c r="P3479" i="109"/>
  <c r="U271" i="109"/>
  <c r="Y976" i="109"/>
  <c r="S2246" i="109"/>
  <c r="T831" i="109"/>
  <c r="P187" i="109"/>
  <c r="Q7" i="112"/>
  <c r="N160" i="112"/>
  <c r="P1984" i="112"/>
  <c r="W3181" i="109"/>
  <c r="O3048" i="109"/>
  <c r="W1997" i="109"/>
  <c r="T484" i="109"/>
  <c r="S12" i="109"/>
  <c r="P218" i="109"/>
  <c r="R395" i="109"/>
  <c r="N1512" i="109"/>
  <c r="L6" i="110"/>
  <c r="X736" i="109"/>
  <c r="X2940" i="109"/>
  <c r="Q3696" i="109"/>
  <c r="Q2984" i="109"/>
  <c r="O1016" i="112"/>
  <c r="N2820" i="109"/>
  <c r="U164" i="110"/>
  <c r="P413" i="112"/>
  <c r="S4073" i="109"/>
  <c r="Z2872" i="109"/>
  <c r="R651" i="109"/>
  <c r="O2456" i="112"/>
  <c r="T565" i="109"/>
  <c r="T606" i="109"/>
  <c r="O224" i="109"/>
  <c r="U963" i="109"/>
  <c r="O554" i="109"/>
  <c r="X2445" i="109"/>
  <c r="T837" i="109"/>
  <c r="X3780" i="109"/>
  <c r="Q816" i="109"/>
  <c r="Y203" i="109"/>
  <c r="X3781" i="109"/>
  <c r="T1935" i="109"/>
  <c r="R1954" i="109"/>
  <c r="S4166" i="109"/>
  <c r="R2423" i="109"/>
  <c r="O1578" i="109"/>
  <c r="W3320" i="109"/>
  <c r="Q4176" i="109"/>
  <c r="U1237" i="109"/>
  <c r="T196" i="109"/>
  <c r="P2057" i="109"/>
  <c r="T435" i="109"/>
  <c r="X3548" i="109"/>
  <c r="N207" i="109"/>
  <c r="R2270" i="112"/>
  <c r="Y1922" i="109"/>
  <c r="R1566" i="109"/>
  <c r="Q3715" i="109"/>
  <c r="Q1960" i="112"/>
  <c r="U2375" i="109"/>
  <c r="V2985" i="109"/>
  <c r="R3196" i="109"/>
  <c r="O3429" i="109"/>
  <c r="Q2482" i="109"/>
  <c r="V447" i="109"/>
  <c r="N3674" i="109"/>
  <c r="V4095" i="109"/>
  <c r="P2985" i="109"/>
  <c r="X2753" i="109"/>
  <c r="Y2399" i="109"/>
  <c r="S1928" i="109"/>
  <c r="N997" i="109"/>
  <c r="T3052" i="109"/>
  <c r="R3190" i="109"/>
  <c r="V1913" i="109"/>
  <c r="S132" i="109"/>
  <c r="N1688" i="109"/>
  <c r="V3090" i="109"/>
  <c r="T598" i="109"/>
  <c r="V1227" i="109"/>
  <c r="P3066" i="109"/>
  <c r="X12" i="109"/>
  <c r="S1335" i="109"/>
  <c r="U4241" i="109"/>
  <c r="Y462" i="109"/>
  <c r="V3459" i="109"/>
  <c r="S3167" i="109"/>
  <c r="R1003" i="109"/>
  <c r="W2381" i="109"/>
  <c r="U3081" i="109"/>
  <c r="N564" i="109"/>
  <c r="Q548" i="109"/>
  <c r="O68" i="109"/>
  <c r="R1382" i="109"/>
  <c r="T3915" i="109"/>
  <c r="Y1584" i="109"/>
  <c r="X1667" i="109"/>
  <c r="P2279" i="109"/>
  <c r="N2751" i="109"/>
  <c r="X3322" i="109"/>
  <c r="R2358" i="109"/>
  <c r="O2737" i="109"/>
  <c r="U239" i="109"/>
  <c r="Y1934" i="109"/>
  <c r="R388" i="109"/>
  <c r="U2061" i="109"/>
  <c r="W1370" i="109"/>
  <c r="W2333" i="109"/>
  <c r="X4197" i="109"/>
  <c r="R1747" i="109"/>
  <c r="O1371" i="109"/>
  <c r="O2959" i="109"/>
  <c r="V1937" i="109"/>
  <c r="N592" i="109"/>
  <c r="N353" i="112"/>
  <c r="J64" i="110"/>
  <c r="X2483" i="109"/>
  <c r="Q3198" i="109"/>
  <c r="W3443" i="109"/>
  <c r="N3062" i="109"/>
  <c r="X2655" i="109"/>
  <c r="T65" i="110"/>
  <c r="N572" i="109"/>
  <c r="O3023" i="109"/>
  <c r="P3935" i="109"/>
  <c r="T3387" i="109"/>
  <c r="Q3039" i="109"/>
  <c r="S4240" i="109"/>
  <c r="Y2232" i="109"/>
  <c r="Q536" i="109"/>
  <c r="R1140" i="109"/>
  <c r="Q2842" i="109"/>
  <c r="X2241" i="109"/>
  <c r="W1732" i="109"/>
  <c r="Q2446" i="109"/>
  <c r="Q4190" i="109"/>
  <c r="Y1677" i="109"/>
  <c r="X2230" i="109"/>
  <c r="T818" i="109"/>
  <c r="T969" i="109"/>
  <c r="V1964" i="109"/>
  <c r="R1640" i="109"/>
  <c r="N4242" i="109"/>
  <c r="P2006" i="109"/>
  <c r="O2814" i="109"/>
  <c r="S3889" i="109"/>
  <c r="P2412" i="112"/>
  <c r="Q3940" i="109"/>
  <c r="U1949" i="109"/>
  <c r="P2230" i="109"/>
  <c r="T1300" i="109"/>
  <c r="W3054" i="109"/>
  <c r="S2763" i="109"/>
  <c r="M132" i="113"/>
  <c r="X1184" i="109"/>
  <c r="P550" i="112"/>
  <c r="O2113" i="109"/>
  <c r="R2310" i="109"/>
  <c r="Y2758" i="109"/>
  <c r="U4265" i="109"/>
  <c r="W2719" i="109"/>
  <c r="Y1244" i="109"/>
  <c r="O17" i="109"/>
  <c r="R468" i="109"/>
  <c r="S459" i="109"/>
  <c r="O2270" i="109"/>
  <c r="X2198" i="109"/>
  <c r="Y2082" i="109"/>
  <c r="N2957" i="109"/>
  <c r="O3071" i="109"/>
  <c r="Q2292" i="109"/>
  <c r="O4155" i="109"/>
  <c r="O3896" i="109"/>
  <c r="N1685" i="109"/>
  <c r="U922" i="109"/>
  <c r="P1234" i="109"/>
  <c r="W933" i="109"/>
  <c r="V3942" i="109"/>
  <c r="V1540" i="109"/>
  <c r="W3498" i="109"/>
  <c r="T2082" i="109"/>
  <c r="O1230" i="109"/>
  <c r="Q2302" i="109"/>
  <c r="V3315" i="109"/>
  <c r="S3414" i="109"/>
  <c r="R2225" i="109"/>
  <c r="Y542" i="109"/>
  <c r="V2075" i="109"/>
  <c r="X1260" i="109"/>
  <c r="R4057" i="109"/>
  <c r="W543" i="109"/>
  <c r="S2290" i="109"/>
  <c r="X1205" i="109"/>
  <c r="S3895" i="109"/>
  <c r="N1262" i="109"/>
  <c r="Q1672" i="109"/>
  <c r="V2559" i="109"/>
  <c r="R2960" i="109"/>
  <c r="W1664" i="109"/>
  <c r="R3404" i="109"/>
  <c r="N2941" i="109"/>
  <c r="V1644" i="109"/>
  <c r="R850" i="109"/>
  <c r="W3198" i="109"/>
  <c r="W3848" i="109"/>
  <c r="S14" i="110"/>
  <c r="R4227" i="109"/>
  <c r="X2675" i="109"/>
  <c r="W4160" i="109"/>
  <c r="U3887" i="109"/>
  <c r="T263" i="109"/>
  <c r="Y210" i="109"/>
  <c r="N3366" i="109"/>
  <c r="R1670" i="109"/>
  <c r="P170" i="112"/>
  <c r="Q166" i="109"/>
  <c r="N130" i="109"/>
  <c r="X4177" i="109"/>
  <c r="S1543" i="109"/>
  <c r="Y3295" i="109"/>
  <c r="W3905" i="109"/>
  <c r="V1249" i="109"/>
  <c r="Q984" i="109"/>
  <c r="V1841" i="109"/>
  <c r="S3412" i="109"/>
  <c r="P2318" i="109"/>
  <c r="W2000" i="109"/>
  <c r="N2416" i="109"/>
  <c r="W205" i="109"/>
  <c r="W236" i="109"/>
  <c r="N3569" i="109"/>
  <c r="P2260" i="109"/>
  <c r="N294" i="112"/>
  <c r="P3057" i="109"/>
  <c r="T3300" i="109"/>
  <c r="S2680" i="109"/>
  <c r="R2992" i="109"/>
  <c r="R421" i="109"/>
  <c r="Q1556" i="109"/>
  <c r="T957" i="109"/>
  <c r="S2065" i="109"/>
  <c r="O1655" i="112"/>
  <c r="T1650" i="109"/>
  <c r="V3059" i="109"/>
  <c r="U1543" i="109"/>
  <c r="R635" i="109"/>
  <c r="N2747" i="109"/>
  <c r="W1258" i="109"/>
  <c r="X3694" i="109"/>
  <c r="Q557" i="109"/>
  <c r="O3691" i="109"/>
  <c r="Q488" i="112"/>
  <c r="X531" i="109"/>
  <c r="O2696" i="109"/>
  <c r="N2090" i="112"/>
  <c r="S623" i="109"/>
  <c r="P637" i="112"/>
  <c r="S498" i="109"/>
  <c r="W2588" i="109"/>
  <c r="R1526" i="109"/>
  <c r="R1926" i="109"/>
  <c r="S4188" i="109"/>
  <c r="N3287" i="109"/>
  <c r="Y1882" i="109"/>
  <c r="Y3323" i="109"/>
  <c r="P2315" i="109"/>
  <c r="U2301" i="109"/>
  <c r="Q1542" i="109"/>
  <c r="Z1393" i="109"/>
  <c r="N574" i="109"/>
  <c r="V3524" i="109"/>
  <c r="O3295" i="109"/>
  <c r="P973" i="109"/>
  <c r="V2655" i="109"/>
  <c r="S1370" i="109"/>
  <c r="U1217" i="109"/>
  <c r="T1343" i="109"/>
  <c r="S928" i="109"/>
  <c r="Q3856" i="109"/>
  <c r="U216" i="109"/>
  <c r="Y3455" i="109"/>
  <c r="V1675" i="109"/>
  <c r="U613" i="109"/>
  <c r="R2679" i="109"/>
  <c r="N2607" i="109"/>
  <c r="R4054" i="109"/>
  <c r="Q794" i="109"/>
  <c r="X2803" i="109"/>
  <c r="Y406" i="109"/>
  <c r="Y3091" i="109"/>
  <c r="X2418" i="109"/>
  <c r="X2840" i="109"/>
  <c r="W476" i="109"/>
  <c r="V1162" i="109"/>
  <c r="Q432" i="109"/>
  <c r="Q1693" i="109"/>
  <c r="R413" i="109"/>
  <c r="P3211" i="109"/>
  <c r="O225" i="109"/>
  <c r="Q174" i="109"/>
  <c r="R924" i="109"/>
  <c r="P4207" i="109"/>
  <c r="P1632" i="112"/>
  <c r="N630" i="109"/>
  <c r="V1978" i="109"/>
  <c r="O1650" i="109"/>
  <c r="W2700" i="109"/>
  <c r="P173" i="110"/>
  <c r="S3212" i="109"/>
  <c r="R644" i="109"/>
  <c r="T407" i="109"/>
  <c r="P1261" i="112"/>
  <c r="S1871" i="109"/>
  <c r="N1595" i="109"/>
  <c r="U1881" i="109"/>
  <c r="P2215" i="109"/>
  <c r="O2210" i="109"/>
  <c r="W3469" i="109"/>
  <c r="R915" i="109"/>
  <c r="T1521" i="109"/>
  <c r="P2815" i="109"/>
  <c r="O1139" i="109"/>
  <c r="V1285" i="109"/>
  <c r="Q1254" i="109"/>
  <c r="N3117" i="109"/>
  <c r="T4074" i="109"/>
  <c r="R3827" i="109"/>
  <c r="O2825" i="109"/>
  <c r="N647" i="109"/>
  <c r="W2046" i="109"/>
  <c r="O176" i="109"/>
  <c r="O3009" i="109"/>
  <c r="Q2318" i="112"/>
  <c r="P1129" i="109"/>
  <c r="N1974" i="109"/>
  <c r="Q1711" i="112"/>
  <c r="U1288" i="109"/>
  <c r="O290" i="109"/>
  <c r="V3076" i="109"/>
  <c r="Q17" i="110"/>
  <c r="N476" i="109"/>
  <c r="O2990" i="109"/>
  <c r="U177" i="109"/>
  <c r="Z3987" i="109"/>
  <c r="T3000" i="109"/>
  <c r="U1337" i="109"/>
  <c r="X472" i="109"/>
  <c r="T1132" i="109"/>
  <c r="T976" i="109"/>
  <c r="Q2195" i="109"/>
  <c r="U2339" i="109"/>
  <c r="U2675" i="109"/>
  <c r="W3529" i="109"/>
  <c r="U771" i="109"/>
  <c r="P2616" i="109"/>
  <c r="X4264" i="109"/>
  <c r="V3469" i="109"/>
  <c r="V1623" i="109"/>
  <c r="W3375" i="109"/>
  <c r="V3468" i="109"/>
  <c r="Y776" i="109"/>
  <c r="R3373" i="109"/>
  <c r="Q2947" i="109"/>
  <c r="W3828" i="109"/>
  <c r="Q3022" i="109"/>
  <c r="Y3818" i="109"/>
  <c r="Y1650" i="109"/>
  <c r="V2460" i="109"/>
  <c r="O2938" i="109"/>
  <c r="S3517" i="109"/>
  <c r="T2031" i="109"/>
  <c r="R956" i="109"/>
  <c r="V2011" i="109"/>
  <c r="R981" i="109"/>
  <c r="Q1113" i="109"/>
  <c r="P871" i="109"/>
  <c r="N3688" i="109"/>
  <c r="U545" i="109"/>
  <c r="P186" i="109"/>
  <c r="Q3148" i="109"/>
  <c r="T747" i="109"/>
  <c r="R3678" i="109"/>
  <c r="O3931" i="109"/>
  <c r="P956" i="112"/>
  <c r="Q864" i="109"/>
  <c r="T3378" i="109"/>
  <c r="X747" i="109"/>
  <c r="T89" i="110"/>
  <c r="O1848" i="109"/>
  <c r="W1169" i="109"/>
  <c r="Q792" i="109"/>
  <c r="O244" i="109"/>
  <c r="P241" i="109"/>
  <c r="S109" i="110"/>
  <c r="Q2681" i="112"/>
  <c r="N1841" i="109"/>
  <c r="Y1607" i="109"/>
  <c r="Y2558" i="109"/>
  <c r="O1704" i="109"/>
  <c r="W910" i="109"/>
  <c r="W997" i="109"/>
  <c r="O479" i="109"/>
  <c r="P239" i="109"/>
  <c r="U1583" i="109"/>
  <c r="N3026" i="109"/>
  <c r="R1802" i="112"/>
  <c r="Q1245" i="109"/>
  <c r="S4305" i="109"/>
  <c r="T1364" i="109"/>
  <c r="Q4259" i="109"/>
  <c r="T3825" i="109"/>
  <c r="P865" i="109"/>
  <c r="O2598" i="109"/>
  <c r="R3768" i="109"/>
  <c r="O2401" i="109"/>
  <c r="N577" i="109"/>
  <c r="O3926" i="109"/>
  <c r="S3778" i="109"/>
  <c r="R2353" i="109"/>
  <c r="P1940" i="112"/>
  <c r="Q1753" i="112"/>
  <c r="N1206" i="109"/>
  <c r="X1855" i="109"/>
  <c r="X3459" i="109"/>
  <c r="T2427" i="109"/>
  <c r="O1576" i="109"/>
  <c r="P2939" i="109"/>
  <c r="N3506" i="109"/>
  <c r="N3765" i="109"/>
  <c r="N2250" i="109"/>
  <c r="R2387" i="109"/>
  <c r="O614" i="112"/>
  <c r="S1296" i="109"/>
  <c r="P2436" i="109"/>
  <c r="P2261" i="109"/>
  <c r="S2848" i="109"/>
  <c r="S556" i="109"/>
  <c r="R3709" i="109"/>
  <c r="Q2678" i="109"/>
  <c r="N4025" i="109"/>
  <c r="T1230" i="109"/>
  <c r="Y1375" i="109"/>
  <c r="S509" i="109"/>
  <c r="Q836" i="112"/>
  <c r="P2195" i="109"/>
  <c r="T1986" i="109"/>
  <c r="R2290" i="109"/>
  <c r="T4150" i="109"/>
  <c r="Q243" i="112"/>
  <c r="W1347" i="109"/>
  <c r="X945" i="109"/>
  <c r="N2022" i="109"/>
  <c r="U2018" i="109"/>
  <c r="O1750" i="109"/>
  <c r="S1986" i="109"/>
  <c r="O3706" i="109"/>
  <c r="Y784" i="109"/>
  <c r="Q1902" i="112"/>
  <c r="U1595" i="109"/>
  <c r="Y2409" i="109"/>
  <c r="P1201" i="112"/>
  <c r="R216" i="109"/>
  <c r="O1293" i="109"/>
  <c r="S2973" i="109"/>
  <c r="S3796" i="109"/>
  <c r="V863" i="109"/>
  <c r="X2768" i="109"/>
  <c r="V1539" i="109"/>
  <c r="R774" i="109"/>
  <c r="V848" i="109"/>
  <c r="Q858" i="109"/>
  <c r="Q3667" i="109"/>
  <c r="S1508" i="109"/>
  <c r="Y3758" i="109"/>
  <c r="V72" i="109"/>
  <c r="O2972" i="109"/>
  <c r="W1261" i="109"/>
  <c r="R2416" i="109"/>
  <c r="S439" i="109"/>
  <c r="K78" i="110"/>
  <c r="U1473" i="109"/>
  <c r="X3849" i="109"/>
  <c r="Q3129" i="109"/>
  <c r="U3857" i="109"/>
  <c r="P1871" i="112"/>
  <c r="Q795" i="109"/>
  <c r="W3576" i="109"/>
  <c r="X131" i="109"/>
  <c r="S1512" i="109"/>
  <c r="W2373" i="109"/>
  <c r="Q3819" i="109"/>
  <c r="X583" i="109"/>
  <c r="Q744" i="112"/>
  <c r="Q289" i="109"/>
  <c r="N3304" i="109"/>
  <c r="W1488" i="109"/>
  <c r="O2981" i="109"/>
  <c r="V1497" i="109"/>
  <c r="S2401" i="109"/>
  <c r="Y2959" i="109"/>
  <c r="X1550" i="109"/>
  <c r="O3797" i="109"/>
  <c r="O522" i="112"/>
  <c r="X387" i="109"/>
  <c r="P4087" i="109"/>
  <c r="L45" i="110"/>
  <c r="N2088" i="109"/>
  <c r="W3145" i="109"/>
  <c r="W2087" i="109"/>
  <c r="N1488" i="109"/>
  <c r="R612" i="109"/>
  <c r="N2386" i="109"/>
  <c r="R230" i="112"/>
  <c r="V3691" i="109"/>
  <c r="U3095" i="109"/>
  <c r="V4151" i="109"/>
  <c r="T1546" i="109"/>
  <c r="O451" i="109"/>
  <c r="O3782" i="109"/>
  <c r="W4095" i="109"/>
  <c r="S1320" i="109"/>
  <c r="P1271" i="109"/>
  <c r="P643" i="109"/>
  <c r="V1023" i="109"/>
  <c r="N3464" i="109"/>
  <c r="Q503" i="112"/>
  <c r="O3166" i="109"/>
  <c r="N4246" i="109"/>
  <c r="X1877" i="109"/>
  <c r="R1108" i="112"/>
  <c r="Q2929" i="109"/>
  <c r="N1370" i="109"/>
  <c r="Y3872" i="109"/>
  <c r="W3805" i="109"/>
  <c r="S3738" i="109"/>
  <c r="S1303" i="109"/>
  <c r="Y1021" i="109"/>
  <c r="S545" i="109"/>
  <c r="V2267" i="109"/>
  <c r="T255" i="109"/>
  <c r="Q3865" i="109"/>
  <c r="R186" i="109"/>
  <c r="X3852" i="109"/>
  <c r="Y562" i="109"/>
  <c r="P947" i="109"/>
  <c r="Y964" i="109"/>
  <c r="W3170" i="109"/>
  <c r="Q1702" i="109"/>
  <c r="X2663" i="109"/>
  <c r="W70" i="109"/>
  <c r="Y2202" i="109"/>
  <c r="N751" i="109"/>
  <c r="Q2097" i="109"/>
  <c r="X3050" i="109"/>
  <c r="R3545" i="109"/>
  <c r="U3087" i="109"/>
  <c r="V1622" i="109"/>
  <c r="R2954" i="109"/>
  <c r="U1921" i="109"/>
  <c r="N169" i="109"/>
  <c r="O2757" i="109"/>
  <c r="W2642" i="109"/>
  <c r="R4081" i="109"/>
  <c r="T4284" i="109"/>
  <c r="W1969" i="109"/>
  <c r="O821" i="109"/>
  <c r="T3805" i="109"/>
  <c r="Y3765" i="109"/>
  <c r="N381" i="109"/>
  <c r="P1297" i="109"/>
  <c r="O3717" i="109"/>
  <c r="Q1681" i="109"/>
  <c r="Y2774" i="109"/>
  <c r="W78" i="109"/>
  <c r="R3170" i="109"/>
  <c r="U2232" i="109"/>
  <c r="W1268" i="109"/>
  <c r="U1960" i="109"/>
  <c r="V1532" i="109"/>
  <c r="R450" i="109"/>
  <c r="X3913" i="109"/>
  <c r="W3403" i="109"/>
  <c r="Q114" i="112"/>
  <c r="R3864" i="109"/>
  <c r="R970" i="109"/>
  <c r="V1534" i="109"/>
  <c r="W68" i="109"/>
  <c r="O453" i="109"/>
  <c r="P2451" i="109"/>
  <c r="O1416" i="112"/>
  <c r="W3487" i="109"/>
  <c r="U393" i="109"/>
  <c r="N1563" i="109"/>
  <c r="W3058" i="109"/>
  <c r="V3549" i="109"/>
  <c r="Y3847" i="109"/>
  <c r="X1564" i="109"/>
  <c r="S1012" i="109"/>
  <c r="P1020" i="112"/>
  <c r="X1661" i="109"/>
  <c r="U2456" i="109"/>
  <c r="P972" i="109"/>
  <c r="T1301" i="109"/>
  <c r="R3724" i="109"/>
  <c r="N798" i="109"/>
  <c r="T1981" i="109"/>
  <c r="Q2240" i="112"/>
  <c r="W4185" i="109"/>
  <c r="T3173" i="109"/>
  <c r="S2236" i="109"/>
  <c r="Y3141" i="109"/>
  <c r="O4278" i="109"/>
  <c r="Q2369" i="109"/>
  <c r="W1121" i="109"/>
  <c r="Q1319" i="109"/>
  <c r="N623" i="112"/>
  <c r="U1350" i="109"/>
  <c r="V3746" i="109"/>
  <c r="R432" i="109"/>
  <c r="Y416" i="109"/>
  <c r="V1261" i="109"/>
  <c r="Q1103" i="112"/>
  <c r="W977" i="109"/>
  <c r="Y2406" i="109"/>
  <c r="W137" i="109"/>
  <c r="N2700" i="109"/>
  <c r="N3726" i="109"/>
  <c r="X1486" i="109"/>
  <c r="S1195" i="109"/>
  <c r="R2656" i="109"/>
  <c r="V203" i="109"/>
  <c r="O944" i="109"/>
  <c r="X493" i="109"/>
  <c r="P4165" i="109"/>
  <c r="O3915" i="109"/>
  <c r="T3134" i="109"/>
  <c r="Q842" i="109"/>
  <c r="P3025" i="109"/>
  <c r="U555" i="109"/>
  <c r="S1381" i="109"/>
  <c r="V2754" i="109"/>
  <c r="N3930" i="109"/>
  <c r="O1467" i="112"/>
  <c r="Y3452" i="109"/>
  <c r="W1388" i="109"/>
  <c r="W3901" i="109"/>
  <c r="V70" i="109"/>
  <c r="Y3549" i="109"/>
  <c r="T200" i="109"/>
  <c r="P263" i="109"/>
  <c r="X3771" i="109"/>
  <c r="V567" i="109"/>
  <c r="T1961" i="109"/>
  <c r="Y65" i="109"/>
  <c r="U47" i="109"/>
  <c r="S1703" i="109"/>
  <c r="R3849" i="109"/>
  <c r="T1327" i="109"/>
  <c r="T4062" i="109"/>
  <c r="W4089" i="109"/>
  <c r="N3693" i="109"/>
  <c r="S1919" i="109"/>
  <c r="V3455" i="109"/>
  <c r="U1644" i="109"/>
  <c r="P4242" i="109"/>
  <c r="T2465" i="109"/>
  <c r="O1044" i="112"/>
  <c r="N3356" i="109"/>
  <c r="O1681" i="109"/>
  <c r="P118" i="112"/>
  <c r="Y2957" i="109"/>
  <c r="R43" i="110"/>
  <c r="P2290" i="109"/>
  <c r="Q4194" i="109"/>
  <c r="Q992" i="109"/>
  <c r="S101" i="110"/>
  <c r="Q2754" i="109"/>
  <c r="V83" i="109"/>
  <c r="Y3561" i="109"/>
  <c r="N2003" i="109"/>
  <c r="Y49" i="109"/>
  <c r="W913" i="109"/>
  <c r="U1552" i="109"/>
  <c r="M144" i="110"/>
  <c r="W631" i="109"/>
  <c r="S3199" i="109"/>
  <c r="Q3327" i="109"/>
  <c r="O2059" i="109"/>
  <c r="V1963" i="109"/>
  <c r="V510" i="109"/>
  <c r="Q74" i="112"/>
  <c r="U798" i="109"/>
  <c r="V4221" i="109"/>
  <c r="V3102" i="109"/>
  <c r="W2074" i="109"/>
  <c r="Q1027" i="112"/>
  <c r="U3088" i="109"/>
  <c r="P3306" i="109"/>
  <c r="S3511" i="109"/>
  <c r="N2847" i="109"/>
  <c r="V1753" i="109"/>
  <c r="P1013" i="109"/>
  <c r="S800" i="109"/>
  <c r="Y2368" i="109"/>
  <c r="V3830" i="109"/>
  <c r="R4209" i="109"/>
  <c r="Q1099" i="109"/>
  <c r="R821" i="109"/>
  <c r="N91" i="112"/>
  <c r="R556" i="109"/>
  <c r="N4268" i="109"/>
  <c r="Y1355" i="109"/>
  <c r="P472" i="112"/>
  <c r="P3378" i="109"/>
  <c r="O53" i="109"/>
  <c r="N1242" i="109"/>
  <c r="Y3029" i="109"/>
  <c r="O917" i="109"/>
  <c r="V1273" i="109"/>
  <c r="T217" i="109"/>
  <c r="X3560" i="109"/>
  <c r="S3430" i="109"/>
  <c r="X742" i="109"/>
  <c r="O1739" i="109"/>
  <c r="Q2769" i="109"/>
  <c r="S1887" i="109"/>
  <c r="X829" i="109"/>
  <c r="R1022" i="109"/>
  <c r="W3664" i="109"/>
  <c r="Y2969" i="109"/>
  <c r="W1946" i="109"/>
  <c r="R2420" i="109"/>
  <c r="R1891" i="109"/>
  <c r="O1327" i="109"/>
  <c r="R1739" i="109"/>
  <c r="Y2208" i="109"/>
  <c r="U3302" i="109"/>
  <c r="Q1198" i="112"/>
  <c r="S378" i="109"/>
  <c r="Y843" i="109"/>
  <c r="Y2679" i="109"/>
  <c r="Y2688" i="109"/>
  <c r="P845" i="109"/>
  <c r="W1565" i="109"/>
  <c r="W2031" i="109"/>
  <c r="Q3674" i="109"/>
  <c r="U778" i="109"/>
  <c r="W4021" i="109"/>
  <c r="R1970" i="109"/>
  <c r="P92" i="109"/>
  <c r="T1551" i="109"/>
  <c r="W211" i="109"/>
  <c r="P2628" i="109"/>
  <c r="O1642" i="109"/>
  <c r="R3561" i="109"/>
  <c r="Y2018" i="109"/>
  <c r="Y1501" i="109"/>
  <c r="Y4145" i="109"/>
  <c r="N829" i="109"/>
  <c r="Q391" i="112"/>
  <c r="O1109" i="109"/>
  <c r="O1827" i="109"/>
  <c r="R283" i="109"/>
  <c r="Y2114" i="109"/>
  <c r="O595" i="112"/>
  <c r="X2306" i="109"/>
  <c r="S1694" i="109"/>
  <c r="T153" i="109"/>
  <c r="R213" i="109"/>
  <c r="P2424" i="109"/>
  <c r="O1985" i="112"/>
  <c r="N481" i="109"/>
  <c r="W814" i="109"/>
  <c r="X3470" i="109"/>
  <c r="O1190" i="109"/>
  <c r="W1528" i="109"/>
  <c r="Y1539" i="109"/>
  <c r="T3174" i="109"/>
  <c r="X2653" i="109"/>
  <c r="Q146" i="109"/>
  <c r="O1682" i="109"/>
  <c r="K40" i="113"/>
  <c r="N1696" i="109"/>
  <c r="V1559" i="109"/>
  <c r="W2784" i="109"/>
  <c r="O462" i="109"/>
  <c r="S1261" i="109"/>
  <c r="X1972" i="109"/>
  <c r="N3357" i="109"/>
  <c r="R3921" i="109"/>
  <c r="X2769" i="109"/>
  <c r="P574" i="109"/>
  <c r="Q1851" i="109"/>
  <c r="R256" i="109"/>
  <c r="U3707" i="109"/>
  <c r="T3304" i="109"/>
  <c r="T4303" i="109"/>
  <c r="U1349" i="109"/>
  <c r="P2020" i="109"/>
  <c r="Y1386" i="109"/>
  <c r="Y38" i="109"/>
  <c r="P302" i="112"/>
  <c r="Q87" i="112"/>
  <c r="P155" i="112"/>
  <c r="O3145" i="109"/>
  <c r="O3714" i="109"/>
  <c r="P2067" i="109"/>
  <c r="O1520" i="109"/>
  <c r="S2195" i="109"/>
  <c r="P1184" i="109"/>
  <c r="P150" i="112"/>
  <c r="V1615" i="109"/>
  <c r="X2451" i="109"/>
  <c r="Q3877" i="109"/>
  <c r="X1676" i="109"/>
  <c r="R1980" i="109"/>
  <c r="W164" i="109"/>
  <c r="Y4036" i="109"/>
  <c r="R1119" i="109"/>
  <c r="N3008" i="109"/>
  <c r="Q1402" i="112"/>
  <c r="P282" i="112"/>
  <c r="O2392" i="109"/>
  <c r="P3356" i="109"/>
  <c r="X3696" i="109"/>
  <c r="W1534" i="109"/>
  <c r="T2839" i="109"/>
  <c r="P2267" i="109"/>
  <c r="O103" i="112"/>
  <c r="R664" i="112"/>
  <c r="U1848" i="109"/>
  <c r="Y3506" i="109"/>
  <c r="X1233" i="109"/>
  <c r="U1271" i="109"/>
  <c r="P1298" i="112"/>
  <c r="Q774" i="112"/>
  <c r="T958" i="109"/>
  <c r="Y2041" i="109"/>
  <c r="P2313" i="109"/>
  <c r="W446" i="109"/>
  <c r="P2220" i="109"/>
  <c r="W1185" i="109"/>
  <c r="W622" i="109"/>
  <c r="V2385" i="109"/>
  <c r="N1541" i="109"/>
  <c r="S3072" i="109"/>
  <c r="N204" i="109"/>
  <c r="Q2066" i="109"/>
  <c r="S20" i="109"/>
  <c r="Q4128" i="109"/>
  <c r="T2786" i="109"/>
  <c r="T3318" i="109"/>
  <c r="Y1350" i="109"/>
  <c r="V3361" i="109"/>
  <c r="U3067" i="109"/>
  <c r="X2447" i="109"/>
  <c r="N1979" i="109"/>
  <c r="S2598" i="109"/>
  <c r="X3326" i="109"/>
  <c r="O568" i="109"/>
  <c r="U1319" i="109"/>
  <c r="V3507" i="109"/>
  <c r="R3167" i="109"/>
  <c r="U3799" i="109"/>
  <c r="O976" i="112"/>
  <c r="N33" i="109"/>
  <c r="O293" i="109"/>
  <c r="P2601" i="109"/>
  <c r="Q2284" i="109"/>
  <c r="T3147" i="109"/>
  <c r="Q1904" i="109"/>
  <c r="W2432" i="109"/>
  <c r="Q2007" i="112"/>
  <c r="S4301" i="109"/>
  <c r="V2062" i="109"/>
  <c r="T4255" i="109"/>
  <c r="R188" i="112"/>
  <c r="R4041" i="109"/>
  <c r="Y551" i="109"/>
  <c r="Q2594" i="112"/>
  <c r="W1659" i="109"/>
  <c r="P475" i="112"/>
  <c r="W1372" i="109"/>
  <c r="N4156" i="109"/>
  <c r="L146" i="110"/>
  <c r="T4064" i="109"/>
  <c r="N4137" i="109"/>
  <c r="U138" i="110"/>
  <c r="Q1201" i="112"/>
  <c r="K68" i="110"/>
  <c r="O843" i="109"/>
  <c r="P2064" i="109"/>
  <c r="Q2943" i="109"/>
  <c r="O2928" i="109"/>
  <c r="W922" i="109"/>
  <c r="N3942" i="109"/>
  <c r="Q2781" i="109"/>
  <c r="U4088" i="109"/>
  <c r="X1123" i="109"/>
  <c r="Q3731" i="109"/>
  <c r="X2726" i="109"/>
  <c r="S3669" i="109"/>
  <c r="O3816" i="109"/>
  <c r="X2686" i="109"/>
  <c r="L170" i="113"/>
  <c r="Q1857" i="109"/>
  <c r="T3396" i="109"/>
  <c r="X225" i="109"/>
  <c r="Z3248" i="109"/>
  <c r="O123" i="109"/>
  <c r="S869" i="109"/>
  <c r="U2759" i="109"/>
  <c r="N1847" i="109"/>
  <c r="O431" i="109"/>
  <c r="S3050" i="109"/>
  <c r="O574" i="112"/>
  <c r="S1307" i="109"/>
  <c r="X4260" i="109"/>
  <c r="T4287" i="109"/>
  <c r="P1283" i="112"/>
  <c r="O1135" i="109"/>
  <c r="R68" i="110"/>
  <c r="S2813" i="109"/>
  <c r="S3130" i="109"/>
  <c r="K49" i="110"/>
  <c r="P2999" i="109"/>
  <c r="T576" i="109"/>
  <c r="S1181" i="109"/>
  <c r="X4089" i="109"/>
  <c r="R2792" i="109"/>
  <c r="V3720" i="109"/>
  <c r="S1532" i="109"/>
  <c r="O3020" i="109"/>
  <c r="O2090" i="109"/>
  <c r="V2082" i="109"/>
  <c r="N1716" i="109"/>
  <c r="Y424" i="109"/>
  <c r="P796" i="112"/>
  <c r="P3460" i="109"/>
  <c r="W1943" i="109"/>
  <c r="Q1936" i="112"/>
  <c r="U4136" i="109"/>
  <c r="V508" i="109"/>
  <c r="U4204" i="109"/>
  <c r="O273" i="109"/>
  <c r="X4224" i="109"/>
  <c r="R2412" i="109"/>
  <c r="T31" i="110"/>
  <c r="T938" i="109"/>
  <c r="V3382" i="109"/>
  <c r="Q3942" i="109"/>
  <c r="O1493" i="109"/>
  <c r="T4148" i="109"/>
  <c r="W2437" i="109"/>
  <c r="Y773" i="109"/>
  <c r="O2936" i="109"/>
  <c r="Y1708" i="109"/>
  <c r="O2353" i="109"/>
  <c r="V3325" i="109"/>
  <c r="N219" i="109"/>
  <c r="T159" i="110"/>
  <c r="V2685" i="109"/>
  <c r="W2743" i="109"/>
  <c r="W3457" i="109"/>
  <c r="W3729" i="109"/>
  <c r="V1746" i="109"/>
  <c r="P467" i="109"/>
  <c r="N4228" i="109"/>
  <c r="W1111" i="109"/>
  <c r="X4265" i="109"/>
  <c r="P225" i="109"/>
  <c r="N3729" i="109"/>
  <c r="Y2447" i="109"/>
  <c r="Q327" i="112"/>
  <c r="Z2159" i="109"/>
  <c r="T736" i="109"/>
  <c r="T3862" i="109"/>
  <c r="O1305" i="109"/>
  <c r="S643" i="109"/>
  <c r="T2041" i="109"/>
  <c r="O2273" i="109"/>
  <c r="O1886" i="109"/>
  <c r="T3308" i="109"/>
  <c r="Q3894" i="109"/>
  <c r="W2650" i="109"/>
  <c r="U3856" i="109"/>
  <c r="O3899" i="109"/>
  <c r="O3675" i="109"/>
  <c r="U2349" i="109"/>
  <c r="N895" i="109"/>
  <c r="P1531" i="112"/>
  <c r="U2224" i="109"/>
  <c r="S1162" i="109"/>
  <c r="V2356" i="109"/>
  <c r="X2660" i="109"/>
  <c r="U1955" i="109"/>
  <c r="P1617" i="109"/>
  <c r="U1469" i="109"/>
  <c r="R3690" i="109"/>
  <c r="P2126" i="112"/>
  <c r="T3762" i="109"/>
  <c r="P2319" i="112"/>
  <c r="T2620" i="109"/>
  <c r="X764" i="109"/>
  <c r="V3290" i="109"/>
  <c r="P3573" i="109"/>
  <c r="V2282" i="109"/>
  <c r="V3688" i="109"/>
  <c r="R4042" i="109"/>
  <c r="R1339" i="109"/>
  <c r="S483" i="109"/>
  <c r="R3573" i="109"/>
  <c r="V1696" i="109"/>
  <c r="P912" i="109"/>
  <c r="S107" i="109"/>
  <c r="S3723" i="109"/>
  <c r="X3896" i="109"/>
  <c r="S1340" i="109"/>
  <c r="V2939" i="109"/>
  <c r="U1988" i="109"/>
  <c r="P502" i="112"/>
  <c r="Q2277" i="109"/>
  <c r="V3141" i="109"/>
  <c r="O1501" i="109"/>
  <c r="N241" i="112"/>
  <c r="Y463" i="109"/>
  <c r="P3747" i="109"/>
  <c r="R893" i="112"/>
  <c r="T505" i="109"/>
  <c r="V2662" i="109"/>
  <c r="J82" i="110"/>
  <c r="P2399" i="109"/>
  <c r="Q3730" i="109"/>
  <c r="R203" i="112"/>
  <c r="P1352" i="109"/>
  <c r="P4049" i="109"/>
  <c r="O1258" i="112"/>
  <c r="Q3298" i="109"/>
  <c r="W1993" i="109"/>
  <c r="N2023" i="112"/>
  <c r="P855" i="112"/>
  <c r="T2744" i="109"/>
  <c r="T1192" i="109"/>
  <c r="O1473" i="109"/>
  <c r="P3361" i="109"/>
  <c r="S3942" i="109"/>
  <c r="U1635" i="109"/>
  <c r="Y4162" i="109"/>
  <c r="V2677" i="109"/>
  <c r="P2814" i="109"/>
  <c r="N512" i="112"/>
  <c r="N427" i="109"/>
  <c r="Y2660" i="109"/>
  <c r="N2362" i="109"/>
  <c r="V573" i="109"/>
  <c r="P1059" i="112"/>
  <c r="P1002" i="112"/>
  <c r="X3458" i="109"/>
  <c r="S454" i="109"/>
  <c r="V91" i="109"/>
  <c r="O86" i="109"/>
  <c r="Q4224" i="109"/>
  <c r="R959" i="109"/>
  <c r="Y223" i="109"/>
  <c r="S3311" i="109"/>
  <c r="Y3052" i="109"/>
  <c r="U2593" i="109"/>
  <c r="Q1928" i="109"/>
  <c r="T4098" i="109"/>
  <c r="Q1992" i="109"/>
  <c r="N2573" i="109"/>
  <c r="O3069" i="109"/>
  <c r="P3082" i="109"/>
  <c r="T2088" i="109"/>
  <c r="T562" i="109"/>
  <c r="Q2607" i="109"/>
  <c r="S1343" i="109"/>
  <c r="U280" i="109"/>
  <c r="O1284" i="109"/>
  <c r="Y4039" i="109"/>
  <c r="N2241" i="109"/>
  <c r="T3336" i="109"/>
  <c r="R689" i="112"/>
  <c r="S3880" i="109"/>
  <c r="P3777" i="109"/>
  <c r="O2459" i="112"/>
  <c r="T2579" i="109"/>
  <c r="O1870" i="109"/>
  <c r="W163" i="109"/>
  <c r="S1287" i="109"/>
  <c r="V2007" i="109"/>
  <c r="P610" i="112"/>
  <c r="O857" i="112"/>
  <c r="X839" i="109"/>
  <c r="X1501" i="109"/>
  <c r="N2216" i="109"/>
  <c r="U2564" i="109"/>
  <c r="S1129" i="109"/>
  <c r="N1867" i="109"/>
  <c r="P1606" i="109"/>
  <c r="N2069" i="109"/>
  <c r="T654" i="109"/>
  <c r="N3858" i="109"/>
  <c r="N2443" i="109"/>
  <c r="Y286" i="109"/>
  <c r="P3815" i="109"/>
  <c r="Y1507" i="109"/>
  <c r="X93" i="109"/>
  <c r="Q2721" i="109"/>
  <c r="S1338" i="109"/>
  <c r="O3416" i="109"/>
  <c r="Q1302" i="109"/>
  <c r="W925" i="109"/>
  <c r="T578" i="109"/>
  <c r="R1635" i="109"/>
  <c r="J28" i="110"/>
  <c r="Q278" i="109"/>
  <c r="V2822" i="109"/>
  <c r="R2782" i="109"/>
  <c r="R1159" i="109"/>
  <c r="Y2610" i="109"/>
  <c r="R1133" i="109"/>
  <c r="U1202" i="109"/>
  <c r="W4191" i="109"/>
  <c r="S3173" i="109"/>
  <c r="T1099" i="109"/>
  <c r="Z2151" i="109"/>
  <c r="T3936" i="109"/>
  <c r="S1841" i="109"/>
  <c r="W1903" i="109"/>
  <c r="R2726" i="109"/>
  <c r="Y458" i="109"/>
  <c r="T3170" i="109"/>
  <c r="Y927" i="109"/>
  <c r="Q2314" i="109"/>
  <c r="W3465" i="109"/>
  <c r="W1683" i="109"/>
  <c r="P576" i="109"/>
  <c r="V1545" i="109"/>
  <c r="Y4230" i="109"/>
  <c r="Y1941" i="109"/>
  <c r="N996" i="112"/>
  <c r="X182" i="109"/>
  <c r="Y2073" i="109"/>
  <c r="U3305" i="109"/>
  <c r="M27" i="110"/>
  <c r="M102" i="110"/>
  <c r="P1412" i="112"/>
  <c r="W634" i="109"/>
  <c r="T3466" i="109"/>
  <c r="R100" i="109"/>
  <c r="U1691" i="109"/>
  <c r="N1277" i="109"/>
  <c r="N3091" i="109"/>
  <c r="P993" i="109"/>
  <c r="Q4154" i="109"/>
  <c r="V1579" i="109"/>
  <c r="T1990" i="109"/>
  <c r="U764" i="109"/>
  <c r="T1684" i="109"/>
  <c r="Y2105" i="109"/>
  <c r="R4210" i="109"/>
  <c r="Q2581" i="109"/>
  <c r="R3004" i="109"/>
  <c r="N4122" i="109"/>
  <c r="V3910" i="109"/>
  <c r="O4032" i="109"/>
  <c r="O1631" i="109"/>
  <c r="W41" i="109"/>
  <c r="N3764" i="109"/>
  <c r="Q3538" i="109"/>
  <c r="Q1073" i="112"/>
  <c r="N3338" i="109"/>
  <c r="Y2702" i="109"/>
  <c r="Z2494" i="109"/>
  <c r="O479" i="112"/>
  <c r="S1378" i="109"/>
  <c r="W3685" i="109"/>
  <c r="O1872" i="112"/>
  <c r="R4025" i="109"/>
  <c r="N83" i="112"/>
  <c r="X283" i="109"/>
  <c r="O3850" i="109"/>
  <c r="P3669" i="109"/>
  <c r="W103" i="109"/>
  <c r="V2431" i="109"/>
  <c r="U1496" i="109"/>
  <c r="R2068" i="109"/>
  <c r="Y1546" i="109"/>
  <c r="Y555" i="109"/>
  <c r="P232" i="109"/>
  <c r="Z325" i="109"/>
  <c r="N278" i="112"/>
  <c r="S1198" i="109"/>
  <c r="W92" i="109"/>
  <c r="X1671" i="109"/>
  <c r="O1740" i="109"/>
  <c r="X1859" i="109"/>
  <c r="Q2210" i="109"/>
  <c r="V883" i="109"/>
  <c r="X4151" i="109"/>
  <c r="P1889" i="109"/>
  <c r="P3062" i="109"/>
  <c r="Z3982" i="109"/>
  <c r="X407" i="109"/>
  <c r="U35" i="110"/>
  <c r="S2560" i="109"/>
  <c r="P2169" i="112"/>
  <c r="P1312" i="112"/>
  <c r="U2754" i="109"/>
  <c r="S31" i="109"/>
  <c r="N3077" i="109"/>
  <c r="O2090" i="112"/>
  <c r="U2037" i="109"/>
  <c r="P1267" i="109"/>
  <c r="Y1717" i="109"/>
  <c r="U1958" i="109"/>
  <c r="Q1994" i="109"/>
  <c r="S404" i="109"/>
  <c r="W556" i="109"/>
  <c r="V1625" i="109"/>
  <c r="N60" i="110"/>
  <c r="Q1590" i="109"/>
  <c r="U24" i="109"/>
  <c r="U466" i="109"/>
  <c r="U2083" i="109"/>
  <c r="T1727" i="109"/>
  <c r="O3783" i="109"/>
  <c r="X232" i="109"/>
  <c r="W2435" i="109"/>
  <c r="R4264" i="109"/>
  <c r="P1143" i="109"/>
  <c r="T173" i="109"/>
  <c r="W3102" i="109"/>
  <c r="N3815" i="109"/>
  <c r="S2825" i="109"/>
  <c r="O1022" i="109"/>
  <c r="Y153" i="109"/>
  <c r="Q531" i="112"/>
  <c r="W3721" i="109"/>
  <c r="R1831" i="109"/>
  <c r="T2365" i="109"/>
  <c r="S3754" i="109"/>
  <c r="W1887" i="109"/>
  <c r="W2222" i="109"/>
  <c r="N3320" i="109"/>
  <c r="V1117" i="109"/>
  <c r="Q1604" i="109"/>
  <c r="Q55" i="112"/>
  <c r="Z3241" i="109"/>
  <c r="P2557" i="109"/>
  <c r="X2400" i="109"/>
  <c r="W1977" i="109"/>
  <c r="X3439" i="109"/>
  <c r="V3398" i="109"/>
  <c r="T3055" i="109"/>
  <c r="Q153" i="112"/>
  <c r="T72" i="110"/>
  <c r="Q779" i="109"/>
  <c r="P2717" i="109"/>
  <c r="P20" i="110"/>
  <c r="N4303" i="109"/>
  <c r="Q1875" i="109"/>
  <c r="Y4288" i="109"/>
  <c r="O2019" i="109"/>
  <c r="T1006" i="109"/>
  <c r="X3679" i="109"/>
  <c r="S2588" i="109"/>
  <c r="X1364" i="109"/>
  <c r="X3481" i="109"/>
  <c r="W3846" i="109"/>
  <c r="N877" i="109"/>
  <c r="Q958" i="109"/>
  <c r="V2757" i="109"/>
  <c r="O1927" i="109"/>
  <c r="V444" i="109"/>
  <c r="N108" i="112"/>
  <c r="U491" i="109"/>
  <c r="N3386" i="109"/>
  <c r="W3096" i="109"/>
  <c r="O1195" i="109"/>
  <c r="Y2443" i="109"/>
  <c r="N1361" i="109"/>
  <c r="V937" i="109"/>
  <c r="X3064" i="109"/>
  <c r="R1589" i="109"/>
  <c r="W812" i="109"/>
  <c r="O1558" i="109"/>
  <c r="N184" i="109"/>
  <c r="Z677" i="109"/>
  <c r="N1181" i="112"/>
  <c r="V142" i="109"/>
  <c r="W2617" i="109"/>
  <c r="U2264" i="109"/>
  <c r="V1173" i="109"/>
  <c r="T1588" i="109"/>
  <c r="S826" i="109"/>
  <c r="O544" i="109"/>
  <c r="O3476" i="109"/>
  <c r="U1733" i="109"/>
  <c r="T123" i="109"/>
  <c r="V2968" i="109"/>
  <c r="Y280" i="109"/>
  <c r="P473" i="109"/>
  <c r="S3472" i="109"/>
  <c r="U2726" i="109"/>
  <c r="Q1115" i="109"/>
  <c r="W160" i="109"/>
  <c r="R3044" i="109"/>
  <c r="R1134" i="109"/>
  <c r="Q798" i="109"/>
  <c r="N3184" i="109"/>
  <c r="V3653" i="109"/>
  <c r="X3036" i="109"/>
  <c r="X3728" i="109"/>
  <c r="O2048" i="109"/>
  <c r="W113" i="109"/>
  <c r="O1686" i="112"/>
  <c r="R2982" i="109"/>
  <c r="X185" i="109"/>
  <c r="P1019" i="112"/>
  <c r="X1893" i="109"/>
  <c r="Q3690" i="109"/>
  <c r="W1277" i="109"/>
  <c r="P1190" i="112"/>
  <c r="X3045" i="109"/>
  <c r="P49" i="112"/>
  <c r="N252" i="112"/>
  <c r="T3462" i="109"/>
  <c r="S3321" i="109"/>
  <c r="N3692" i="109"/>
  <c r="Y2673" i="109"/>
  <c r="R3083" i="109"/>
  <c r="W2682" i="109"/>
  <c r="Y1883" i="109"/>
  <c r="R1596" i="109"/>
  <c r="O1102" i="109"/>
  <c r="Y64" i="109"/>
  <c r="N3573" i="109"/>
  <c r="Y1869" i="109"/>
  <c r="T3027" i="109"/>
  <c r="V1547" i="109"/>
  <c r="Q3854" i="109"/>
  <c r="P3834" i="109"/>
  <c r="Q3699" i="109"/>
  <c r="K153" i="110"/>
  <c r="P1170" i="112"/>
  <c r="N3799" i="109"/>
  <c r="V3033" i="109"/>
  <c r="V1132" i="109"/>
  <c r="W753" i="109"/>
  <c r="Y746" i="109"/>
  <c r="T1542" i="109"/>
  <c r="R1112" i="112"/>
  <c r="N2973" i="109"/>
  <c r="O2390" i="109"/>
  <c r="Y2346" i="109"/>
  <c r="R3503" i="109"/>
  <c r="O512" i="109"/>
  <c r="N1450" i="112"/>
  <c r="S2021" i="109"/>
  <c r="O898" i="109"/>
  <c r="P1221" i="109"/>
  <c r="Z3956" i="109"/>
  <c r="P728" i="112"/>
  <c r="P220" i="109"/>
  <c r="U3287" i="109"/>
  <c r="N1099" i="109"/>
  <c r="Y4047" i="109"/>
  <c r="O1930" i="109"/>
  <c r="S274" i="109"/>
  <c r="N172" i="112"/>
  <c r="V67" i="109"/>
  <c r="U1236" i="109"/>
  <c r="N3179" i="109"/>
  <c r="Y3383" i="109"/>
  <c r="W3038" i="109"/>
  <c r="S2064" i="109"/>
  <c r="N3428" i="109"/>
  <c r="S234" i="109"/>
  <c r="U3669" i="109"/>
  <c r="S2630" i="109"/>
  <c r="P605" i="109"/>
  <c r="Y1467" i="109"/>
  <c r="P4113" i="109"/>
  <c r="V3932" i="109"/>
  <c r="N1202" i="109"/>
  <c r="X1315" i="109"/>
  <c r="V893" i="109"/>
  <c r="X1709" i="109"/>
  <c r="N155" i="109"/>
  <c r="Q1231" i="109"/>
  <c r="R550" i="109"/>
  <c r="N4038" i="109"/>
  <c r="R2772" i="109"/>
  <c r="Y566" i="109"/>
  <c r="O1150" i="109"/>
  <c r="V101" i="109"/>
  <c r="O1118" i="109"/>
  <c r="T3652" i="109"/>
  <c r="N3670" i="109"/>
  <c r="T36" i="109"/>
  <c r="R3154" i="109"/>
  <c r="T2704" i="109"/>
  <c r="U738" i="109"/>
  <c r="U1743" i="109"/>
  <c r="V548" i="109"/>
  <c r="N23" i="110"/>
  <c r="O790" i="109"/>
  <c r="W461" i="109"/>
  <c r="W107" i="109"/>
  <c r="S3671" i="109"/>
  <c r="W846" i="109"/>
  <c r="S4061" i="109"/>
  <c r="U276" i="109"/>
  <c r="U2424" i="109"/>
  <c r="W2822" i="109"/>
  <c r="S1941" i="109"/>
  <c r="Y2289" i="109"/>
  <c r="N2741" i="109"/>
  <c r="U1922" i="109"/>
  <c r="N3493" i="109"/>
  <c r="Q1977" i="109"/>
  <c r="J149" i="110"/>
  <c r="Q245" i="109"/>
  <c r="R82" i="110"/>
  <c r="N761" i="109"/>
  <c r="P520" i="109"/>
  <c r="S1147" i="109"/>
  <c r="Q896" i="109"/>
  <c r="N2579" i="109"/>
  <c r="W2041" i="109"/>
  <c r="X4194" i="109"/>
  <c r="N2022" i="112"/>
  <c r="Q2114" i="109"/>
  <c r="N3043" i="109"/>
  <c r="T4297" i="109"/>
  <c r="P646" i="109"/>
  <c r="N3080" i="109"/>
  <c r="O858" i="109"/>
  <c r="Y2356" i="109"/>
  <c r="U3200" i="109"/>
  <c r="N2732" i="109"/>
  <c r="P1493" i="109"/>
  <c r="W2258" i="109"/>
  <c r="W637" i="109"/>
  <c r="P923" i="112"/>
  <c r="S3859" i="109"/>
  <c r="X642" i="109"/>
  <c r="W73" i="109"/>
  <c r="T3094" i="109"/>
  <c r="R2595" i="109"/>
  <c r="V3041" i="109"/>
  <c r="V632" i="109"/>
  <c r="N2364" i="112"/>
  <c r="N1683" i="109"/>
  <c r="T3505" i="109"/>
  <c r="P306" i="112"/>
  <c r="Y505" i="109"/>
  <c r="P2388" i="112"/>
  <c r="R554" i="109"/>
  <c r="Q1602" i="109"/>
  <c r="Y4168" i="109"/>
  <c r="P2312" i="112"/>
  <c r="O1366" i="109"/>
  <c r="V766" i="109"/>
  <c r="T2729" i="109"/>
  <c r="T3451" i="109"/>
  <c r="O578" i="112"/>
  <c r="P2090" i="109"/>
  <c r="O372" i="112"/>
  <c r="R2933" i="109"/>
  <c r="P1912" i="109"/>
  <c r="R1470" i="109"/>
  <c r="R2581" i="109"/>
  <c r="J13" i="113"/>
  <c r="V3522" i="109"/>
  <c r="V4217" i="109"/>
  <c r="O2575" i="109"/>
  <c r="V4178" i="109"/>
  <c r="P1681" i="109"/>
  <c r="Y1373" i="109"/>
  <c r="Q2212" i="109"/>
  <c r="T3445" i="109"/>
  <c r="X2231" i="109"/>
  <c r="T2929" i="109"/>
  <c r="S1992" i="109"/>
  <c r="U150" i="109"/>
  <c r="R2361" i="109"/>
  <c r="S1010" i="109"/>
  <c r="Y2248" i="109"/>
  <c r="V948" i="109"/>
  <c r="O949" i="109"/>
  <c r="L112" i="110"/>
  <c r="O2075" i="109"/>
  <c r="Q1929" i="109"/>
  <c r="W657" i="109"/>
  <c r="P794" i="109"/>
  <c r="P337" i="112"/>
  <c r="O1298" i="109"/>
  <c r="N2078" i="109"/>
  <c r="O370" i="109"/>
  <c r="W2714" i="109"/>
  <c r="P1743" i="109"/>
  <c r="Q42" i="109"/>
  <c r="Y1152" i="109"/>
  <c r="P2695" i="109"/>
  <c r="X1594" i="109"/>
  <c r="Y977" i="109"/>
  <c r="N3710" i="109"/>
  <c r="W3578" i="109"/>
  <c r="O3296" i="109"/>
  <c r="Q3848" i="109"/>
  <c r="Z2861" i="109"/>
  <c r="T3736" i="109"/>
  <c r="N1896" i="112"/>
  <c r="U2217" i="109"/>
  <c r="S1174" i="109"/>
  <c r="U3318" i="109"/>
  <c r="P764" i="109"/>
  <c r="W504" i="109"/>
  <c r="J7" i="113"/>
  <c r="P1554" i="109"/>
  <c r="V3185" i="109"/>
  <c r="Q3822" i="109"/>
  <c r="O2592" i="109"/>
  <c r="X2651" i="109"/>
  <c r="U627" i="109"/>
  <c r="P134" i="110"/>
  <c r="Y2442" i="109"/>
  <c r="Q44" i="109"/>
  <c r="V3559" i="109"/>
  <c r="V3929" i="109"/>
  <c r="P1879" i="109"/>
  <c r="X1316" i="109"/>
  <c r="P1064" i="112"/>
  <c r="N1689" i="112"/>
  <c r="W1250" i="109"/>
  <c r="X3795" i="109"/>
  <c r="W640" i="109"/>
  <c r="U1877" i="109"/>
  <c r="U3846" i="109"/>
  <c r="T3303" i="109"/>
  <c r="Q2007" i="109"/>
  <c r="R2714" i="109"/>
  <c r="T1697" i="109"/>
  <c r="X2216" i="109"/>
  <c r="O1163" i="109"/>
  <c r="U1906" i="109"/>
  <c r="V2380" i="109"/>
  <c r="T1360" i="109"/>
  <c r="X4103" i="109"/>
  <c r="Q3912" i="109"/>
  <c r="V3196" i="109"/>
  <c r="T76" i="110"/>
  <c r="Y202" i="109"/>
  <c r="O455" i="109"/>
  <c r="O379" i="109"/>
  <c r="T810" i="109"/>
  <c r="P2333" i="109"/>
  <c r="X3422" i="109"/>
  <c r="N1195" i="109"/>
  <c r="X1479" i="109"/>
  <c r="R2591" i="109"/>
  <c r="P1959" i="109"/>
  <c r="W258" i="109"/>
  <c r="X3207" i="109"/>
  <c r="O754" i="112"/>
  <c r="P2111" i="109"/>
  <c r="S2341" i="109"/>
  <c r="P4044" i="109"/>
  <c r="V2057" i="109"/>
  <c r="P2709" i="109"/>
  <c r="T1339" i="109"/>
  <c r="T1290" i="109"/>
  <c r="P416" i="109"/>
  <c r="R291" i="109"/>
  <c r="R3469" i="109"/>
  <c r="X2683" i="109"/>
  <c r="P15" i="109"/>
  <c r="Y159" i="109"/>
  <c r="N1251" i="109"/>
  <c r="O1553" i="109"/>
  <c r="W2269" i="109"/>
  <c r="Q2240" i="109"/>
  <c r="Y649" i="109"/>
  <c r="R816" i="109"/>
  <c r="N2021" i="109"/>
  <c r="K57" i="110"/>
  <c r="T867" i="109"/>
  <c r="U2234" i="109"/>
  <c r="O706" i="112"/>
  <c r="Y2707" i="109"/>
  <c r="S292" i="109"/>
  <c r="Y2022" i="109"/>
  <c r="T2949" i="109"/>
  <c r="Q930" i="112"/>
  <c r="N183" i="109"/>
  <c r="O909" i="109"/>
  <c r="Q3068" i="109"/>
  <c r="U2101" i="109"/>
  <c r="R917" i="109"/>
  <c r="V517" i="109"/>
  <c r="N984" i="109"/>
  <c r="O1829" i="109"/>
  <c r="R1190" i="109"/>
  <c r="V3133" i="109"/>
  <c r="V3770" i="109"/>
  <c r="W873" i="109"/>
  <c r="U1011" i="109"/>
  <c r="U777" i="109"/>
  <c r="L37" i="110"/>
  <c r="P732" i="112"/>
  <c r="S386" i="109"/>
  <c r="V2974" i="109"/>
  <c r="S2420" i="109"/>
  <c r="O928" i="112"/>
  <c r="W1171" i="109"/>
  <c r="T1563" i="109"/>
  <c r="R1381" i="109"/>
  <c r="O2344" i="109"/>
  <c r="V194" i="109"/>
  <c r="R4099" i="109"/>
  <c r="U975" i="109"/>
  <c r="O4247" i="109"/>
  <c r="P1249" i="109"/>
  <c r="S3071" i="109"/>
  <c r="V2338" i="109"/>
  <c r="O2105" i="109"/>
  <c r="T2582" i="109"/>
  <c r="N2429" i="109"/>
  <c r="R456" i="109"/>
  <c r="M145" i="110"/>
  <c r="V1358" i="109"/>
  <c r="S396" i="109"/>
  <c r="P3558" i="109"/>
  <c r="Y870" i="109"/>
  <c r="Q737" i="109"/>
  <c r="P2673" i="109"/>
  <c r="P617" i="112"/>
  <c r="Q521" i="109"/>
  <c r="O1235" i="109"/>
  <c r="P1969" i="109"/>
  <c r="O3746" i="109"/>
  <c r="V1729" i="109"/>
  <c r="T1860" i="109"/>
  <c r="K19" i="113"/>
  <c r="N3154" i="109"/>
  <c r="Q944" i="109"/>
  <c r="X3742" i="109"/>
  <c r="V3464" i="109"/>
  <c r="P2975" i="109"/>
  <c r="Q656" i="109"/>
  <c r="S1921" i="109"/>
  <c r="S220" i="109"/>
  <c r="U151" i="109"/>
  <c r="O2577" i="109"/>
  <c r="R3568" i="109"/>
  <c r="L26" i="110"/>
  <c r="X3321" i="109"/>
  <c r="Y829" i="109"/>
  <c r="W431" i="109"/>
  <c r="T2570" i="109"/>
  <c r="V84" i="109"/>
  <c r="V3015" i="109"/>
  <c r="V4067" i="109"/>
  <c r="O985" i="112"/>
  <c r="Y3479" i="109"/>
  <c r="T2962" i="109"/>
  <c r="X779" i="109"/>
  <c r="U3396" i="109"/>
  <c r="Q772" i="109"/>
  <c r="S1892" i="109"/>
  <c r="W903" i="109"/>
  <c r="S900" i="109"/>
  <c r="R4136" i="109"/>
  <c r="U3020" i="109"/>
  <c r="V2325" i="109"/>
  <c r="N1733" i="112"/>
  <c r="O3101" i="109"/>
  <c r="N3097" i="109"/>
  <c r="X842" i="109"/>
  <c r="P2328" i="109"/>
  <c r="S1205" i="109"/>
  <c r="S3000" i="109"/>
  <c r="S1285" i="109"/>
  <c r="R3309" i="109"/>
  <c r="Q2346" i="109"/>
  <c r="V3199" i="109"/>
  <c r="Y2071" i="109"/>
  <c r="S4027" i="109"/>
  <c r="S393" i="109"/>
  <c r="V970" i="109"/>
  <c r="V226" i="109"/>
  <c r="R3757" i="109"/>
  <c r="O1169" i="112"/>
  <c r="T3919" i="109"/>
  <c r="Y775" i="109"/>
  <c r="W83" i="109"/>
  <c r="N4283" i="109"/>
  <c r="X1469" i="109"/>
  <c r="W3300" i="109"/>
  <c r="T2439" i="109"/>
  <c r="V1919" i="109"/>
  <c r="V2646" i="109"/>
  <c r="T1576" i="109"/>
  <c r="V2388" i="109"/>
  <c r="W1543" i="109"/>
  <c r="N3891" i="109"/>
  <c r="T2042" i="109"/>
  <c r="U3154" i="109"/>
  <c r="Q68" i="112"/>
  <c r="O805" i="112"/>
  <c r="O3787" i="109"/>
  <c r="U1750" i="109"/>
  <c r="U4151" i="109"/>
  <c r="N3040" i="109"/>
  <c r="N1732" i="109"/>
  <c r="T3937" i="109"/>
  <c r="U3175" i="109"/>
  <c r="T2825" i="109"/>
  <c r="S3473" i="109"/>
  <c r="S3861" i="109"/>
  <c r="V452" i="109"/>
  <c r="J80" i="110"/>
  <c r="R2057" i="109"/>
  <c r="Q2099" i="109"/>
  <c r="T1357" i="109"/>
  <c r="R1149" i="109"/>
  <c r="O3535" i="109"/>
  <c r="T223" i="109"/>
  <c r="N2445" i="112"/>
  <c r="N2222" i="112"/>
  <c r="N1621" i="109"/>
  <c r="Y756" i="109"/>
  <c r="P633" i="109"/>
  <c r="O2088" i="109"/>
  <c r="X598" i="109"/>
  <c r="U1562" i="109"/>
  <c r="V2439" i="109"/>
  <c r="R2636" i="109"/>
  <c r="V2425" i="109"/>
  <c r="S442" i="109"/>
  <c r="Q135" i="110"/>
  <c r="Y1837" i="109"/>
  <c r="O1241" i="109"/>
  <c r="Y517" i="109"/>
  <c r="T3461" i="109"/>
  <c r="R1495" i="109"/>
  <c r="W3680" i="109"/>
  <c r="O203" i="109"/>
  <c r="Q2062" i="109"/>
  <c r="Q2117" i="109"/>
  <c r="X1611" i="109"/>
  <c r="V2292" i="109"/>
  <c r="R3069" i="109"/>
  <c r="R2962" i="109"/>
  <c r="X1562" i="109"/>
  <c r="T162" i="109"/>
  <c r="W565" i="109"/>
  <c r="V391" i="109"/>
  <c r="V3321" i="109"/>
  <c r="O1852" i="112"/>
  <c r="V2802" i="109"/>
  <c r="O2965" i="109"/>
  <c r="T3681" i="109"/>
  <c r="W1741" i="109"/>
  <c r="V1335" i="109"/>
  <c r="P2760" i="109"/>
  <c r="S1152" i="109"/>
  <c r="P634" i="109"/>
  <c r="T1264" i="109"/>
  <c r="X1995" i="109"/>
  <c r="U133" i="109"/>
  <c r="U3195" i="109"/>
  <c r="P3072" i="109"/>
  <c r="S2942" i="109"/>
  <c r="Y417" i="109"/>
  <c r="W1947" i="109"/>
  <c r="R913" i="109"/>
  <c r="T1194" i="109"/>
  <c r="P589" i="109"/>
  <c r="U2452" i="109"/>
  <c r="O2276" i="109"/>
  <c r="Q2591" i="112"/>
  <c r="Y1315" i="109"/>
  <c r="T1669" i="109"/>
  <c r="N2662" i="109"/>
  <c r="R3919" i="109"/>
  <c r="U4272" i="109"/>
  <c r="W3018" i="109"/>
  <c r="T3162" i="109"/>
  <c r="U977" i="109"/>
  <c r="S2397" i="109"/>
  <c r="S3678" i="109"/>
  <c r="T1725" i="109"/>
  <c r="Y2963" i="109"/>
  <c r="R3106" i="109"/>
  <c r="Y867" i="109"/>
  <c r="X3291" i="109"/>
  <c r="Y2265" i="109"/>
  <c r="N170" i="110"/>
  <c r="R1302" i="109"/>
  <c r="R676" i="112"/>
  <c r="R561" i="109"/>
  <c r="V1099" i="109"/>
  <c r="O2283" i="109"/>
  <c r="N2375" i="109"/>
  <c r="R3138" i="109"/>
  <c r="Y1316" i="109"/>
  <c r="V2271" i="109"/>
  <c r="Q3043" i="109"/>
  <c r="N512" i="109"/>
  <c r="X1920" i="109"/>
  <c r="V3143" i="109"/>
  <c r="N1769" i="112"/>
  <c r="P1187" i="112"/>
  <c r="N2055" i="109"/>
  <c r="Z1082" i="109"/>
  <c r="Y3127" i="109"/>
  <c r="N2264" i="109"/>
  <c r="T401" i="109"/>
  <c r="V794" i="109"/>
  <c r="T4286" i="109"/>
  <c r="Y2410" i="109"/>
  <c r="O2445" i="109"/>
  <c r="O3013" i="109"/>
  <c r="S1635" i="109"/>
  <c r="Z2171" i="109"/>
  <c r="S4" i="109"/>
  <c r="V280" i="109"/>
  <c r="P1103" i="109"/>
  <c r="P1956" i="112"/>
  <c r="N4252" i="109"/>
  <c r="P4229" i="109"/>
  <c r="R453" i="112"/>
  <c r="U3548" i="109"/>
  <c r="O121" i="109"/>
  <c r="R1292" i="109"/>
  <c r="X2081" i="109"/>
  <c r="O586" i="112"/>
  <c r="Y1877" i="109"/>
  <c r="S382" i="109"/>
  <c r="V810" i="109"/>
  <c r="X2005" i="109"/>
  <c r="T109" i="109"/>
  <c r="Q2739" i="109"/>
  <c r="O2206" i="109"/>
  <c r="Q3792" i="109"/>
  <c r="P3478" i="109"/>
  <c r="U549" i="109"/>
  <c r="S2753" i="109"/>
  <c r="N1960" i="109"/>
  <c r="Y1476" i="109"/>
  <c r="T4225" i="109"/>
  <c r="Q2642" i="109"/>
  <c r="V2065" i="109"/>
  <c r="Z727" i="109"/>
  <c r="Q1118" i="109"/>
  <c r="N2461" i="112"/>
  <c r="Y3675" i="109"/>
  <c r="Q2362" i="109"/>
  <c r="V1699" i="109"/>
  <c r="O1713" i="109"/>
  <c r="Q159" i="109"/>
  <c r="X518" i="109"/>
  <c r="Y894" i="109"/>
  <c r="S2440" i="109"/>
  <c r="T4057" i="109"/>
  <c r="Q1149" i="109"/>
  <c r="V2587" i="109"/>
  <c r="T3661" i="109"/>
  <c r="N3024" i="109"/>
  <c r="S3367" i="109"/>
  <c r="S609" i="109"/>
  <c r="X1304" i="109"/>
  <c r="L111" i="110"/>
  <c r="O4202" i="109"/>
  <c r="Y2820" i="109"/>
  <c r="X3062" i="109"/>
  <c r="R2200" i="109"/>
  <c r="S2783" i="109"/>
  <c r="Q238" i="109"/>
  <c r="P1261" i="109"/>
  <c r="R3664" i="109"/>
  <c r="N3476" i="109"/>
  <c r="O2350" i="109"/>
  <c r="W4254" i="109"/>
  <c r="R414" i="109"/>
  <c r="U434" i="109"/>
  <c r="O473" i="112"/>
  <c r="U3084" i="109"/>
  <c r="T3033" i="109"/>
  <c r="X4102" i="109"/>
  <c r="W2318" i="109"/>
  <c r="V4197" i="109"/>
  <c r="Y3441" i="109"/>
  <c r="V3378" i="109"/>
  <c r="Y1213" i="109"/>
  <c r="W1914" i="109"/>
  <c r="Q171" i="109"/>
  <c r="Q3578" i="109"/>
  <c r="P830" i="112"/>
  <c r="Z3261" i="109"/>
  <c r="W1620" i="109"/>
  <c r="N43" i="112"/>
  <c r="Y4096" i="109"/>
  <c r="W2723" i="109"/>
  <c r="Q2468" i="109"/>
  <c r="N3364" i="109"/>
  <c r="N873" i="112"/>
  <c r="W2075" i="109"/>
  <c r="S586" i="109"/>
  <c r="R3470" i="109"/>
  <c r="P182" i="109"/>
  <c r="O3161" i="109"/>
  <c r="T985" i="109"/>
  <c r="X2347" i="109"/>
  <c r="Q1880" i="109"/>
  <c r="O1023" i="112"/>
  <c r="R2740" i="109"/>
  <c r="X282" i="109"/>
  <c r="N412" i="112"/>
  <c r="Z1390" i="109"/>
  <c r="U4175" i="109"/>
  <c r="O165" i="109"/>
  <c r="V3858" i="109"/>
  <c r="Q3065" i="109"/>
  <c r="P1342" i="109"/>
  <c r="T2605" i="109"/>
  <c r="Q519" i="109"/>
  <c r="P70" i="110"/>
  <c r="O185" i="112"/>
  <c r="V2789" i="109"/>
  <c r="P1340" i="109"/>
  <c r="R4195" i="109"/>
  <c r="N230" i="109"/>
  <c r="U618" i="109"/>
  <c r="R3673" i="109"/>
  <c r="V2449" i="109"/>
  <c r="Q3575" i="109"/>
  <c r="O90" i="110"/>
  <c r="U3410" i="109"/>
  <c r="R2568" i="109"/>
  <c r="P3804" i="109"/>
  <c r="P2718" i="109"/>
  <c r="S3704" i="109"/>
  <c r="V1352" i="109"/>
  <c r="O1377" i="109"/>
  <c r="V2405" i="109"/>
  <c r="S4079" i="109"/>
  <c r="U2745" i="109"/>
  <c r="X2784" i="109"/>
  <c r="Q491" i="109"/>
  <c r="V2666" i="109"/>
  <c r="S794" i="109"/>
  <c r="Y368" i="109"/>
  <c r="S2345" i="109"/>
  <c r="T2617" i="109"/>
  <c r="U1127" i="109"/>
  <c r="N3774" i="109"/>
  <c r="Y2471" i="109"/>
  <c r="N2960" i="109"/>
  <c r="U622" i="109"/>
  <c r="V1702" i="109"/>
  <c r="P3797" i="109"/>
  <c r="Q1748" i="109"/>
  <c r="N832" i="109"/>
  <c r="Z3600" i="109"/>
  <c r="O692" i="112"/>
  <c r="Z345" i="109"/>
  <c r="N437" i="109"/>
  <c r="N934" i="112"/>
  <c r="Y2107" i="109"/>
  <c r="Y2220" i="109"/>
  <c r="R1242" i="109"/>
  <c r="R372" i="109"/>
  <c r="Y2571" i="109"/>
  <c r="R4037" i="109"/>
  <c r="T2320" i="109"/>
  <c r="Q3783" i="109"/>
  <c r="V3917" i="109"/>
  <c r="W2433" i="109"/>
  <c r="N1295" i="109"/>
  <c r="O1732" i="109"/>
  <c r="X2055" i="109"/>
  <c r="Q3411" i="109"/>
  <c r="P2442" i="109"/>
  <c r="O929" i="109"/>
  <c r="X970" i="109"/>
  <c r="S2810" i="109"/>
  <c r="Q91" i="109"/>
  <c r="X1276" i="109"/>
  <c r="U1651" i="109"/>
  <c r="Q1630" i="109"/>
  <c r="U3537" i="109"/>
  <c r="Z692" i="109"/>
  <c r="T1277" i="109"/>
  <c r="P385" i="112"/>
  <c r="Y4033" i="109"/>
  <c r="T2980" i="109"/>
  <c r="R430" i="109"/>
  <c r="P40" i="112"/>
  <c r="O520" i="109"/>
  <c r="R4050" i="109"/>
  <c r="S3157" i="109"/>
  <c r="U3884" i="109"/>
  <c r="P118" i="109"/>
  <c r="Q1524" i="109"/>
  <c r="N1631" i="109"/>
  <c r="Y1907" i="109"/>
  <c r="O471" i="109"/>
  <c r="X3798" i="109"/>
  <c r="Q1283" i="112"/>
  <c r="O1144" i="109"/>
  <c r="S1339" i="109"/>
  <c r="P1689" i="112"/>
  <c r="Z320" i="109"/>
  <c r="R2076" i="109"/>
  <c r="Y3943" i="109"/>
  <c r="N2340" i="109"/>
  <c r="X447" i="109"/>
  <c r="R2446" i="109"/>
  <c r="O1088" i="112"/>
  <c r="U3814" i="109"/>
  <c r="P34" i="112"/>
  <c r="R567" i="109"/>
  <c r="P24" i="110"/>
  <c r="S3775" i="109"/>
  <c r="R4278" i="109"/>
  <c r="W755" i="109"/>
  <c r="X1250" i="109"/>
  <c r="R4082" i="109"/>
  <c r="O2427" i="109"/>
  <c r="Q960" i="109"/>
  <c r="S476" i="109"/>
  <c r="N31" i="112"/>
  <c r="P134" i="112"/>
  <c r="S132" i="110"/>
  <c r="N1938" i="112"/>
  <c r="V159" i="109"/>
  <c r="Q3425" i="109"/>
  <c r="P1464" i="109"/>
  <c r="Q164" i="109"/>
  <c r="Q253" i="109"/>
  <c r="Y627" i="109"/>
  <c r="T1295" i="109"/>
  <c r="P1252" i="112"/>
  <c r="Q995" i="109"/>
  <c r="T3691" i="109"/>
  <c r="X238" i="109"/>
  <c r="U1893" i="109"/>
  <c r="J98" i="110"/>
  <c r="N2354" i="109"/>
  <c r="Q4081" i="109"/>
  <c r="T2668" i="109"/>
  <c r="X641" i="109"/>
  <c r="V756" i="109"/>
  <c r="N412" i="109"/>
  <c r="T22" i="110"/>
  <c r="P2419" i="112"/>
  <c r="R1941" i="109"/>
  <c r="U636" i="109"/>
  <c r="Y4293" i="109"/>
  <c r="S2846" i="109"/>
  <c r="Y2945" i="109"/>
  <c r="U3129" i="109"/>
  <c r="P896" i="109"/>
  <c r="P3770" i="109"/>
  <c r="Q4099" i="109"/>
  <c r="Q2660" i="109"/>
  <c r="S851" i="109"/>
  <c r="Q521" i="112"/>
  <c r="N541" i="112"/>
  <c r="T3405" i="109"/>
  <c r="W1207" i="109"/>
  <c r="S3352" i="109"/>
  <c r="Y655" i="109"/>
  <c r="Y3725" i="109"/>
  <c r="R826" i="109"/>
  <c r="O3480" i="109"/>
  <c r="V2081" i="109"/>
  <c r="O3435" i="109"/>
  <c r="N849" i="109"/>
  <c r="T600" i="109"/>
  <c r="N1544" i="112"/>
  <c r="R1539" i="109"/>
  <c r="U3157" i="109"/>
  <c r="Q465" i="109"/>
  <c r="N1505" i="109"/>
  <c r="O2397" i="109"/>
  <c r="V3793" i="109"/>
  <c r="U590" i="109"/>
  <c r="O3723" i="109"/>
  <c r="T4119" i="109"/>
  <c r="O2608" i="109"/>
  <c r="W2649" i="109"/>
  <c r="Y2704" i="109"/>
  <c r="T4033" i="109"/>
  <c r="X3023" i="109"/>
  <c r="Q1472" i="112"/>
  <c r="X1690" i="109"/>
  <c r="P638" i="109"/>
  <c r="T1948" i="109"/>
  <c r="Q828" i="112"/>
  <c r="U3570" i="109"/>
  <c r="O2289" i="109"/>
  <c r="X4152" i="109"/>
  <c r="X3701" i="109"/>
  <c r="P2573" i="109"/>
  <c r="P1154" i="112"/>
  <c r="T3913" i="109"/>
  <c r="V2364" i="109"/>
  <c r="U1736" i="109"/>
  <c r="U3841" i="109"/>
  <c r="R2325" i="109"/>
  <c r="P65" i="112"/>
  <c r="O2266" i="109"/>
  <c r="V777" i="109"/>
  <c r="P809" i="109"/>
  <c r="N2581" i="112"/>
  <c r="S2038" i="109"/>
  <c r="S2284" i="109"/>
  <c r="X735" i="109"/>
  <c r="R2583" i="109"/>
  <c r="N4152" i="109"/>
  <c r="S288" i="109"/>
  <c r="R4017" i="109"/>
  <c r="N771" i="109"/>
  <c r="X1612" i="109"/>
  <c r="P2366" i="109"/>
  <c r="N548" i="112"/>
  <c r="U1544" i="109"/>
  <c r="V282" i="109"/>
  <c r="N1178" i="109"/>
  <c r="O564" i="109"/>
  <c r="X259" i="109"/>
  <c r="U2019" i="109"/>
  <c r="W2424" i="109"/>
  <c r="X1592" i="109"/>
  <c r="S1363" i="109"/>
  <c r="V2471" i="109"/>
  <c r="T2050" i="109"/>
  <c r="V3742" i="109"/>
  <c r="P4252" i="109"/>
  <c r="K120" i="110"/>
  <c r="X2698" i="109"/>
  <c r="O993" i="112"/>
  <c r="R452" i="112"/>
  <c r="O3122" i="109"/>
  <c r="S469" i="109"/>
  <c r="Q1375" i="109"/>
  <c r="Y1174" i="109"/>
  <c r="U2391" i="109"/>
  <c r="V2329" i="109"/>
  <c r="S4189" i="109"/>
  <c r="Q3017" i="109"/>
  <c r="Q4101" i="109"/>
  <c r="X3520" i="109"/>
  <c r="N2380" i="109"/>
  <c r="N796" i="109"/>
  <c r="X2321" i="109"/>
  <c r="O129" i="110"/>
  <c r="T4170" i="109"/>
  <c r="L41" i="110"/>
  <c r="Y2925" i="109"/>
  <c r="V257" i="109"/>
  <c r="Y1292" i="109"/>
  <c r="N8" i="112"/>
  <c r="N1890" i="109"/>
  <c r="R2058" i="109"/>
  <c r="X4189" i="109"/>
  <c r="Y4185" i="109"/>
  <c r="Q103" i="109"/>
  <c r="S916" i="109"/>
  <c r="P1023" i="109"/>
  <c r="T1960" i="109"/>
  <c r="Y4114" i="109"/>
  <c r="U2571" i="109"/>
  <c r="W1147" i="109"/>
  <c r="V1939" i="109"/>
  <c r="X3298" i="109"/>
  <c r="W1703" i="109"/>
  <c r="Y47" i="109"/>
  <c r="T2065" i="109"/>
  <c r="U2945" i="109"/>
  <c r="O1081" i="112"/>
  <c r="S3181" i="109"/>
  <c r="X1018" i="109"/>
  <c r="U1187" i="109"/>
  <c r="X3400" i="109"/>
  <c r="O1639" i="112"/>
  <c r="Q1301" i="109"/>
  <c r="R1866" i="109"/>
  <c r="W1869" i="109"/>
  <c r="W3090" i="109"/>
  <c r="Q3040" i="109"/>
  <c r="T4194" i="109"/>
  <c r="Y4287" i="109"/>
  <c r="Q1168" i="109"/>
  <c r="O2710" i="109"/>
  <c r="Y3361" i="109"/>
  <c r="S2466" i="109"/>
  <c r="T1713" i="109"/>
  <c r="O3031" i="109"/>
  <c r="R2352" i="109"/>
  <c r="S782" i="109"/>
  <c r="P1299" i="109"/>
  <c r="Q2077" i="109"/>
  <c r="Y3871" i="109"/>
  <c r="Y777" i="109"/>
  <c r="W2820" i="109"/>
  <c r="R2468" i="109"/>
  <c r="Q4283" i="109"/>
  <c r="O521" i="109"/>
  <c r="Y2027" i="109"/>
  <c r="S3016" i="109"/>
  <c r="Y3783" i="109"/>
  <c r="P68" i="110"/>
  <c r="P1192" i="109"/>
  <c r="R398" i="109"/>
  <c r="Q180" i="109"/>
  <c r="R3782" i="109"/>
  <c r="Q2334" i="112"/>
  <c r="U3363" i="109"/>
  <c r="P2021" i="109"/>
  <c r="W2291" i="109"/>
  <c r="X3044" i="109"/>
  <c r="X3152" i="109"/>
  <c r="P895" i="109"/>
  <c r="X1555" i="109"/>
  <c r="R1204" i="109"/>
  <c r="Q2026" i="109"/>
  <c r="Q1834" i="109"/>
  <c r="U1639" i="109"/>
  <c r="V2581" i="109"/>
  <c r="N652" i="109"/>
  <c r="N1346" i="109"/>
  <c r="U2086" i="109"/>
  <c r="P2296" i="109"/>
  <c r="O2560" i="109"/>
  <c r="T769" i="109"/>
  <c r="Q1256" i="112"/>
  <c r="O963" i="112"/>
  <c r="V1541" i="109"/>
  <c r="P3189" i="109"/>
  <c r="N2677" i="109"/>
  <c r="S217" i="109"/>
  <c r="V3698" i="109"/>
  <c r="W526" i="109"/>
  <c r="T991" i="109"/>
  <c r="S1750" i="109"/>
  <c r="W3119" i="109"/>
  <c r="R1357" i="109"/>
  <c r="P2246" i="112"/>
  <c r="Y2576" i="109"/>
  <c r="Q566" i="109"/>
  <c r="P312" i="112"/>
  <c r="P3425" i="109"/>
  <c r="X1335" i="109"/>
  <c r="O3383" i="109"/>
  <c r="N2660" i="109"/>
  <c r="R654" i="112"/>
  <c r="Q2290" i="109"/>
  <c r="Q625" i="112"/>
  <c r="P518" i="109"/>
  <c r="R3779" i="109"/>
  <c r="T384" i="109"/>
  <c r="Q1938" i="109"/>
  <c r="Y3109" i="109"/>
  <c r="Q2348" i="109"/>
  <c r="O3930" i="109"/>
  <c r="W4061" i="109"/>
  <c r="O1913" i="109"/>
  <c r="W4138" i="109"/>
  <c r="S3914" i="109"/>
  <c r="P3310" i="109"/>
  <c r="T111" i="109"/>
  <c r="Q1322" i="112"/>
  <c r="S3688" i="109"/>
  <c r="W1014" i="109"/>
  <c r="V2696" i="109"/>
  <c r="W2192" i="109"/>
  <c r="Q1517" i="109"/>
  <c r="O979" i="112"/>
  <c r="S156" i="109"/>
  <c r="V2658" i="109"/>
  <c r="N2347" i="109"/>
  <c r="N1019" i="109"/>
  <c r="Y2663" i="109"/>
  <c r="P1511" i="109"/>
  <c r="V3504" i="109"/>
  <c r="V3882" i="109"/>
  <c r="W2763" i="109"/>
  <c r="O234" i="109"/>
  <c r="T1203" i="109"/>
  <c r="Q2003" i="109"/>
  <c r="N61" i="109"/>
  <c r="P3344" i="109"/>
  <c r="Y3680" i="109"/>
  <c r="S1967" i="109"/>
  <c r="S1579" i="109"/>
  <c r="S879" i="109"/>
  <c r="N3784" i="109"/>
  <c r="Q128" i="112"/>
  <c r="P1725" i="109"/>
  <c r="N3759" i="109"/>
  <c r="S1612" i="109"/>
  <c r="W3496" i="109"/>
  <c r="P3160" i="109"/>
  <c r="O5" i="109"/>
  <c r="O2028" i="109"/>
  <c r="N185" i="109"/>
  <c r="X129" i="109"/>
  <c r="S535" i="109"/>
  <c r="O396" i="112"/>
  <c r="W3122" i="109"/>
  <c r="Q2546" i="112"/>
  <c r="X3876" i="109"/>
  <c r="O1445" i="112"/>
  <c r="W170" i="109"/>
  <c r="Q3774" i="109"/>
  <c r="P1593" i="109"/>
  <c r="N562" i="109"/>
  <c r="R2247" i="109"/>
  <c r="Y508" i="109"/>
  <c r="Y289" i="109"/>
  <c r="U265" i="109"/>
  <c r="O379" i="112"/>
  <c r="P3154" i="109"/>
  <c r="Y262" i="109"/>
  <c r="V4108" i="109"/>
  <c r="T4200" i="109"/>
  <c r="T655" i="109"/>
  <c r="Y2563" i="109"/>
  <c r="U1702" i="109"/>
  <c r="O1465" i="109"/>
  <c r="P1987" i="112"/>
  <c r="U4162" i="109"/>
  <c r="N1155" i="109"/>
  <c r="V1304" i="109"/>
  <c r="T2379" i="109"/>
  <c r="R925" i="109"/>
  <c r="X3793" i="109"/>
  <c r="Q2363" i="109"/>
  <c r="V1186" i="109"/>
  <c r="U1172" i="109"/>
  <c r="N383" i="109"/>
  <c r="T2764" i="109"/>
  <c r="Q1054" i="112"/>
  <c r="O258" i="109"/>
  <c r="T2687" i="109"/>
  <c r="S192" i="109"/>
  <c r="V1010" i="109"/>
  <c r="P1494" i="109"/>
  <c r="U3085" i="109"/>
  <c r="N1607" i="109"/>
  <c r="Y1971" i="109"/>
  <c r="W4302" i="109"/>
  <c r="O1065" i="112"/>
  <c r="R2396" i="109"/>
  <c r="U416" i="109"/>
  <c r="T1255" i="109"/>
  <c r="Q2298" i="109"/>
  <c r="R3393" i="109"/>
  <c r="P1483" i="109"/>
  <c r="Y2756" i="109"/>
  <c r="Y1921" i="109"/>
  <c r="Q782" i="112"/>
  <c r="O1752" i="109"/>
  <c r="Z1026" i="109"/>
  <c r="O4227" i="109"/>
  <c r="P2394" i="109"/>
  <c r="P3657" i="109"/>
  <c r="Q1162" i="112"/>
  <c r="U2577" i="109"/>
  <c r="T941" i="109"/>
  <c r="P1309" i="109"/>
  <c r="O825" i="112"/>
  <c r="T3397" i="109"/>
  <c r="W1381" i="109"/>
  <c r="N3781" i="109"/>
  <c r="P940" i="109"/>
  <c r="T2217" i="109"/>
  <c r="R1741" i="109"/>
  <c r="V3868" i="109"/>
  <c r="V1834" i="109"/>
  <c r="V3894" i="109"/>
  <c r="V2759" i="109"/>
  <c r="L67" i="110"/>
  <c r="T2721" i="109"/>
  <c r="Q132" i="109"/>
  <c r="Q94" i="109"/>
  <c r="P1640" i="112"/>
  <c r="X1266" i="109"/>
  <c r="T2332" i="109"/>
  <c r="P2645" i="109"/>
  <c r="Q2691" i="109"/>
  <c r="T2405" i="109"/>
  <c r="T4092" i="109"/>
  <c r="X2640" i="109"/>
  <c r="R2274" i="109"/>
  <c r="Q37" i="109"/>
  <c r="U3437" i="109"/>
  <c r="T4270" i="109"/>
  <c r="R2295" i="109"/>
  <c r="Q4039" i="109"/>
  <c r="N1296" i="112"/>
  <c r="O2579" i="109"/>
  <c r="N3392" i="109"/>
  <c r="R552" i="109"/>
  <c r="U2433" i="109"/>
  <c r="R2629" i="109"/>
  <c r="P1115" i="109"/>
  <c r="Q1795" i="112"/>
  <c r="P984" i="109"/>
  <c r="R2756" i="109"/>
  <c r="V829" i="109"/>
  <c r="R1974" i="109"/>
  <c r="P1539" i="109"/>
  <c r="P78" i="112"/>
  <c r="T2649" i="109"/>
  <c r="X2364" i="109"/>
  <c r="Y2561" i="109"/>
  <c r="S2949" i="109"/>
  <c r="O2214" i="109"/>
  <c r="X1152" i="109"/>
  <c r="R1810" i="112"/>
  <c r="V4222" i="109"/>
  <c r="N810" i="112"/>
  <c r="R3429" i="109"/>
  <c r="P868" i="112"/>
  <c r="Q471" i="109"/>
  <c r="S13" i="109"/>
  <c r="S1970" i="109"/>
  <c r="Y107" i="109"/>
  <c r="S3089" i="109"/>
  <c r="S3327" i="109"/>
  <c r="W2106" i="109"/>
  <c r="O717" i="112"/>
  <c r="S3659" i="109"/>
  <c r="N2934" i="109"/>
  <c r="Q165" i="109"/>
  <c r="Z1405" i="109"/>
  <c r="U1680" i="109"/>
  <c r="O634" i="112"/>
  <c r="N1848" i="112"/>
  <c r="U3393" i="109"/>
  <c r="R2449" i="109"/>
  <c r="V1950" i="109"/>
  <c r="R1536" i="109"/>
  <c r="V1200" i="109"/>
  <c r="U1134" i="109"/>
  <c r="W1642" i="109"/>
  <c r="O85" i="109"/>
  <c r="Y582" i="109"/>
  <c r="Y2334" i="109"/>
  <c r="P11" i="109"/>
  <c r="P546" i="109"/>
  <c r="X1375" i="109"/>
  <c r="U4160" i="109"/>
  <c r="Q1628" i="112"/>
  <c r="Q2746" i="109"/>
  <c r="U1542" i="109"/>
  <c r="N172" i="109"/>
  <c r="U3526" i="109"/>
  <c r="P2407" i="109"/>
  <c r="Q985" i="112"/>
  <c r="Q1485" i="112"/>
  <c r="O845" i="112"/>
  <c r="W3858" i="109"/>
  <c r="V3411" i="109"/>
  <c r="X2734" i="109"/>
  <c r="Y414" i="109"/>
  <c r="O111" i="110"/>
  <c r="R3542" i="109"/>
  <c r="Q2970" i="109"/>
  <c r="Y35" i="109"/>
  <c r="N2286" i="109"/>
  <c r="V1383" i="109"/>
  <c r="X2058" i="109"/>
  <c r="Q1244" i="109"/>
  <c r="T152" i="109"/>
  <c r="Y1621" i="109"/>
  <c r="S1672" i="109"/>
  <c r="Z1413" i="109"/>
  <c r="R2941" i="109"/>
  <c r="S38" i="109"/>
  <c r="X2285" i="109"/>
  <c r="P4215" i="109"/>
  <c r="R3010" i="109"/>
  <c r="X1736" i="109"/>
  <c r="R1263" i="109"/>
  <c r="R3006" i="109"/>
  <c r="V587" i="109"/>
  <c r="Y1132" i="109"/>
  <c r="R953" i="109"/>
  <c r="Y3825" i="109"/>
  <c r="O593" i="109"/>
  <c r="W1831" i="109"/>
  <c r="O3504" i="109"/>
  <c r="O3738" i="109"/>
  <c r="Z1024" i="109"/>
  <c r="R3045" i="109"/>
  <c r="R866" i="109"/>
  <c r="R3423" i="109"/>
  <c r="T239" i="109"/>
  <c r="O3148" i="109"/>
  <c r="Z1436" i="109"/>
  <c r="P3079" i="109"/>
  <c r="O976" i="109"/>
  <c r="V1011" i="109"/>
  <c r="R3708" i="109"/>
  <c r="P2074" i="112"/>
  <c r="Q868" i="109"/>
  <c r="T2468" i="109"/>
  <c r="O2680" i="109"/>
  <c r="Y1862" i="109"/>
  <c r="P515" i="109"/>
  <c r="X474" i="109"/>
  <c r="Q3755" i="109"/>
  <c r="O2447" i="109"/>
  <c r="O3375" i="109"/>
  <c r="V3745" i="109"/>
  <c r="R3721" i="109"/>
  <c r="S3727" i="109"/>
  <c r="Y4046" i="109"/>
  <c r="X3665" i="109"/>
  <c r="Y2930" i="109"/>
  <c r="U2673" i="109"/>
  <c r="W4157" i="109"/>
  <c r="U763" i="109"/>
  <c r="N909" i="109"/>
  <c r="Q1371" i="109"/>
  <c r="S2024" i="109"/>
  <c r="P1070" i="112"/>
  <c r="T1901" i="109"/>
  <c r="Q1124" i="109"/>
  <c r="W2030" i="109"/>
  <c r="O856" i="109"/>
  <c r="N221" i="109"/>
  <c r="Y1348" i="109"/>
  <c r="O2227" i="109"/>
  <c r="N237" i="109"/>
  <c r="Z2522" i="109"/>
  <c r="O1931" i="112"/>
  <c r="S1100" i="109"/>
  <c r="V82" i="109"/>
  <c r="Q831" i="109"/>
  <c r="V830" i="109"/>
  <c r="W3108" i="109"/>
  <c r="R2257" i="109"/>
  <c r="O1547" i="109"/>
  <c r="R179" i="109"/>
  <c r="U445" i="109"/>
  <c r="Y3465" i="109"/>
  <c r="W2616" i="109"/>
  <c r="R1704" i="109"/>
  <c r="R84" i="109"/>
  <c r="U1843" i="109"/>
  <c r="X549" i="109"/>
  <c r="U291" i="109"/>
  <c r="P3128" i="109"/>
  <c r="V2045" i="109"/>
  <c r="Q68" i="109"/>
  <c r="N2723" i="109"/>
  <c r="S1184" i="109"/>
  <c r="V117" i="109"/>
  <c r="Q3161" i="109"/>
  <c r="Z4335" i="109"/>
  <c r="W1312" i="109"/>
  <c r="R1121" i="109"/>
  <c r="U4034" i="109"/>
  <c r="P1547" i="109"/>
  <c r="N3794" i="109"/>
  <c r="Z2887" i="109"/>
  <c r="Y2397" i="109"/>
  <c r="T2381" i="109"/>
  <c r="N2646" i="109"/>
  <c r="W892" i="109"/>
  <c r="O635" i="112"/>
  <c r="X4209" i="109"/>
  <c r="O3432" i="109"/>
  <c r="X1851" i="109"/>
  <c r="Q476" i="109"/>
  <c r="R663" i="112"/>
  <c r="Q1299" i="112"/>
  <c r="S3712" i="109"/>
  <c r="R4245" i="109"/>
  <c r="Q2243" i="109"/>
  <c r="Q3390" i="109"/>
  <c r="Z1391" i="109"/>
  <c r="V1868" i="109"/>
  <c r="U4065" i="109"/>
  <c r="P1846" i="109"/>
  <c r="T397" i="109"/>
  <c r="T377" i="109"/>
  <c r="X4070" i="109"/>
  <c r="Y4110" i="109"/>
  <c r="Q1271" i="109"/>
  <c r="W3087" i="109"/>
  <c r="O141" i="109"/>
  <c r="N235" i="109"/>
  <c r="R2798" i="109"/>
  <c r="Y656" i="109"/>
  <c r="V3024" i="109"/>
  <c r="Y865" i="109"/>
  <c r="Y423" i="109"/>
  <c r="T1298" i="109"/>
  <c r="V2780" i="109"/>
  <c r="U2015" i="109"/>
  <c r="T4302" i="109"/>
  <c r="T1335" i="109"/>
  <c r="R109" i="109"/>
  <c r="U144" i="109"/>
  <c r="X643" i="109"/>
  <c r="Y1692" i="109"/>
  <c r="U1941" i="109"/>
  <c r="U3411" i="109"/>
  <c r="V1986" i="109"/>
  <c r="R2827" i="109"/>
  <c r="Y3805" i="109"/>
  <c r="V554" i="109"/>
  <c r="X1744" i="109"/>
  <c r="Y1285" i="109"/>
  <c r="U2684" i="109"/>
  <c r="S1611" i="109"/>
  <c r="O359" i="112"/>
  <c r="S1017" i="109"/>
  <c r="O2025" i="109"/>
  <c r="Q111" i="109"/>
  <c r="N164" i="109"/>
  <c r="R3502" i="109"/>
  <c r="S1969" i="109"/>
  <c r="Y651" i="109"/>
  <c r="V1909" i="109"/>
  <c r="Z1452" i="109"/>
  <c r="X2244" i="109"/>
  <c r="P2987" i="109"/>
  <c r="Q3675" i="109"/>
  <c r="U950" i="109"/>
  <c r="Q654" i="109"/>
  <c r="Y4297" i="109"/>
  <c r="W200" i="109"/>
  <c r="O980" i="112"/>
  <c r="T1655" i="109"/>
  <c r="Q1240" i="112"/>
  <c r="O736" i="109"/>
  <c r="T3871" i="109"/>
  <c r="R37" i="109"/>
  <c r="Q1939" i="109"/>
  <c r="P929" i="109"/>
  <c r="O2417" i="112"/>
  <c r="R3806" i="109"/>
  <c r="N618" i="109"/>
  <c r="W915" i="109"/>
  <c r="V792" i="109"/>
  <c r="U263" i="109"/>
  <c r="Y1738" i="109"/>
  <c r="W16" i="109"/>
  <c r="R2260" i="109"/>
  <c r="R878" i="112"/>
  <c r="N27" i="112"/>
  <c r="Q2613" i="109"/>
  <c r="X2348" i="109"/>
  <c r="N104" i="112"/>
  <c r="R139" i="110"/>
  <c r="O2700" i="109"/>
  <c r="W2777" i="109"/>
  <c r="S4106" i="109"/>
  <c r="O1107" i="109"/>
  <c r="U3209" i="109"/>
  <c r="W467" i="109"/>
  <c r="U2565" i="109"/>
  <c r="V1956" i="109"/>
  <c r="P1384" i="112"/>
  <c r="S1891" i="109"/>
  <c r="V1666" i="109"/>
  <c r="Q1368" i="109"/>
  <c r="U1266" i="109"/>
  <c r="N2420" i="109"/>
  <c r="V1994" i="109"/>
  <c r="R3513" i="109"/>
  <c r="Y2437" i="109"/>
  <c r="X2723" i="109"/>
  <c r="S4236" i="109"/>
  <c r="R817" i="109"/>
  <c r="T639" i="109"/>
  <c r="O86" i="112"/>
  <c r="W1578" i="109"/>
  <c r="Q3164" i="109"/>
  <c r="S845" i="109"/>
  <c r="Y3101" i="109"/>
  <c r="U2065" i="109"/>
  <c r="T4158" i="109"/>
  <c r="N2672" i="109"/>
  <c r="P1482" i="109"/>
  <c r="Y4117" i="109"/>
  <c r="T1113" i="109"/>
  <c r="N470" i="112"/>
  <c r="R2987" i="109"/>
  <c r="P2599" i="109"/>
  <c r="S4210" i="109"/>
  <c r="Q972" i="109"/>
  <c r="T381" i="109"/>
  <c r="P2826" i="109"/>
  <c r="T3657" i="109"/>
  <c r="U119" i="109"/>
  <c r="W3753" i="109"/>
  <c r="W1206" i="109"/>
  <c r="U3681" i="109"/>
  <c r="R1493" i="109"/>
  <c r="W4131" i="109"/>
  <c r="W2940" i="109"/>
  <c r="R2776" i="109"/>
  <c r="Q555" i="109"/>
  <c r="S2092" i="109"/>
  <c r="W2352" i="109"/>
  <c r="O1068" i="112"/>
  <c r="O3442" i="109"/>
  <c r="P2032" i="109"/>
  <c r="U4206" i="109"/>
  <c r="N136" i="109"/>
  <c r="N2140" i="112"/>
  <c r="S3142" i="109"/>
  <c r="X86" i="109"/>
  <c r="P2996" i="109"/>
  <c r="Z4342" i="109"/>
  <c r="R3479" i="109"/>
  <c r="T497" i="109"/>
  <c r="Q1847" i="112"/>
  <c r="V3049" i="109"/>
  <c r="O1028" i="112"/>
  <c r="S889" i="109"/>
  <c r="S151" i="109"/>
  <c r="R3367" i="109"/>
  <c r="O2658" i="109"/>
  <c r="P3926" i="109"/>
  <c r="X3698" i="109"/>
  <c r="S2234" i="109"/>
  <c r="V290" i="109"/>
  <c r="V1654" i="109"/>
  <c r="O560" i="109"/>
  <c r="S763" i="109"/>
  <c r="Q1592" i="109"/>
  <c r="Y1535" i="109"/>
  <c r="T1344" i="109"/>
  <c r="T3389" i="109"/>
  <c r="X3195" i="109"/>
  <c r="P1285" i="109"/>
  <c r="O356" i="112"/>
  <c r="O3074" i="109"/>
  <c r="T3213" i="109"/>
  <c r="S3060" i="109"/>
  <c r="T2401" i="109"/>
  <c r="O1919" i="109"/>
  <c r="S208" i="109"/>
  <c r="P1117" i="109"/>
  <c r="P773" i="109"/>
  <c r="N62" i="109"/>
  <c r="U1023" i="109"/>
  <c r="Q2410" i="109"/>
  <c r="Y3069" i="109"/>
  <c r="V501" i="109"/>
  <c r="Y1128" i="109"/>
  <c r="V741" i="109"/>
  <c r="X2301" i="109"/>
  <c r="J19" i="110"/>
  <c r="T3728" i="109"/>
  <c r="Z2496" i="109"/>
  <c r="N190" i="109"/>
  <c r="W982" i="109"/>
  <c r="Q2194" i="109"/>
  <c r="O4144" i="109"/>
  <c r="N1178" i="112"/>
  <c r="U447" i="109"/>
  <c r="Y863" i="109"/>
  <c r="U1188" i="109"/>
  <c r="V3472" i="109"/>
  <c r="S1242" i="109"/>
  <c r="P434" i="109"/>
  <c r="W1342" i="109"/>
  <c r="V387" i="109"/>
  <c r="O975" i="109"/>
  <c r="T1305" i="109"/>
  <c r="U469" i="109"/>
  <c r="N735" i="109"/>
  <c r="W2745" i="109"/>
  <c r="P145" i="112"/>
  <c r="W3159" i="109"/>
  <c r="R3028" i="109"/>
  <c r="N1133" i="109"/>
  <c r="V3810" i="109"/>
  <c r="O2765" i="109"/>
  <c r="S62" i="110"/>
  <c r="Y3142" i="109"/>
  <c r="W3019" i="109"/>
  <c r="W3321" i="109"/>
  <c r="S1609" i="109"/>
  <c r="Y62" i="109"/>
  <c r="Q108" i="109"/>
  <c r="U809" i="109"/>
  <c r="P3408" i="109"/>
  <c r="P635" i="109"/>
  <c r="X1176" i="109"/>
  <c r="Y963" i="109"/>
  <c r="W3562" i="109"/>
  <c r="T1578" i="109"/>
  <c r="W1303" i="109"/>
  <c r="R3343" i="109"/>
  <c r="R1126" i="109"/>
  <c r="S2419" i="109"/>
  <c r="O171" i="109"/>
  <c r="P4155" i="109"/>
  <c r="W1717" i="109"/>
  <c r="S781" i="109"/>
  <c r="Q3435" i="109"/>
  <c r="T1743" i="109"/>
  <c r="P1159" i="112"/>
  <c r="P2716" i="109"/>
  <c r="O4121" i="109"/>
  <c r="Y120" i="109"/>
  <c r="V3138" i="109"/>
  <c r="V2037" i="109"/>
  <c r="S3369" i="109"/>
  <c r="U1323" i="109"/>
  <c r="W2233" i="109"/>
  <c r="R1499" i="109"/>
  <c r="P3672" i="109"/>
  <c r="T3005" i="109"/>
  <c r="P210" i="109"/>
  <c r="O2008" i="109"/>
  <c r="S570" i="109"/>
  <c r="Q282" i="109"/>
  <c r="Q152" i="109"/>
  <c r="V2995" i="109"/>
  <c r="V1749" i="109"/>
  <c r="U2934" i="109"/>
  <c r="R2015" i="109"/>
  <c r="O4080" i="109"/>
  <c r="V175" i="109"/>
  <c r="T2473" i="109"/>
  <c r="U3483" i="109"/>
  <c r="Q1873" i="109"/>
  <c r="X3750" i="109"/>
  <c r="N495" i="109"/>
  <c r="Q461" i="109"/>
  <c r="T1190" i="109"/>
  <c r="Y151" i="109"/>
  <c r="N1959" i="109"/>
  <c r="T226" i="109"/>
  <c r="U441" i="109"/>
  <c r="U3384" i="109"/>
  <c r="T3097" i="109"/>
  <c r="O725" i="112"/>
  <c r="Q32" i="109"/>
  <c r="Q594" i="109"/>
  <c r="N1880" i="109"/>
  <c r="R2482" i="109"/>
  <c r="U1534" i="109"/>
  <c r="N1519" i="109"/>
  <c r="Z353" i="109"/>
  <c r="S3845" i="109"/>
  <c r="Q2278" i="109"/>
  <c r="Y2589" i="109"/>
  <c r="R2324" i="109"/>
  <c r="P3023" i="109"/>
  <c r="Y2460" i="109"/>
  <c r="N306" i="112"/>
  <c r="R2796" i="109"/>
  <c r="O3147" i="109"/>
  <c r="Q30" i="109"/>
  <c r="P166" i="112"/>
  <c r="O80" i="109"/>
  <c r="R3076" i="109"/>
  <c r="Q1698" i="109"/>
  <c r="W10" i="109"/>
  <c r="R2016" i="109"/>
  <c r="T3457" i="109"/>
  <c r="O1746" i="109"/>
  <c r="R4097" i="109"/>
  <c r="V1325" i="109"/>
  <c r="O196" i="109"/>
  <c r="O745" i="112"/>
  <c r="Q543" i="109"/>
  <c r="O1660" i="109"/>
  <c r="X1380" i="109"/>
  <c r="X3165" i="109"/>
  <c r="U4087" i="109"/>
  <c r="Y2095" i="109"/>
  <c r="Y214" i="109"/>
  <c r="X2103" i="109"/>
  <c r="X128" i="109"/>
  <c r="Q3123" i="109"/>
  <c r="N1952" i="109"/>
  <c r="O3561" i="109"/>
  <c r="T951" i="109"/>
  <c r="T1918" i="109"/>
  <c r="R1944" i="109"/>
  <c r="Y1269" i="109"/>
  <c r="U999" i="109"/>
  <c r="W611" i="109"/>
  <c r="V1247" i="109"/>
  <c r="S2279" i="109"/>
  <c r="Y2329" i="109"/>
  <c r="Y177" i="109"/>
  <c r="N1173" i="112"/>
  <c r="P2038" i="109"/>
  <c r="S3730" i="109"/>
  <c r="W2045" i="109"/>
  <c r="N4244" i="109"/>
  <c r="U1334" i="109"/>
  <c r="T2351" i="109"/>
  <c r="W3395" i="109"/>
  <c r="P1579" i="109"/>
  <c r="T3486" i="109"/>
  <c r="O1994" i="112"/>
  <c r="U2994" i="109"/>
  <c r="O1883" i="109"/>
  <c r="Q1364" i="109"/>
  <c r="O820" i="109"/>
  <c r="U3201" i="109"/>
  <c r="X1232" i="109"/>
  <c r="V1929" i="109"/>
  <c r="S3918" i="109"/>
  <c r="N869" i="109"/>
  <c r="S4252" i="109"/>
  <c r="O1741" i="112"/>
  <c r="J140" i="110"/>
  <c r="S3805" i="109"/>
  <c r="V833" i="109"/>
  <c r="S3003" i="109"/>
  <c r="R3456" i="109"/>
  <c r="N3329" i="109"/>
  <c r="N1193" i="109"/>
  <c r="O1643" i="112"/>
  <c r="S2764" i="109"/>
  <c r="P2649" i="109"/>
  <c r="X3705" i="109"/>
  <c r="U3913" i="109"/>
  <c r="N847" i="109"/>
  <c r="Z684" i="109"/>
  <c r="N2321" i="109"/>
  <c r="K99" i="113"/>
  <c r="X2964" i="109"/>
  <c r="X2559" i="109"/>
  <c r="T925" i="109"/>
  <c r="Q3568" i="109"/>
  <c r="Y4140" i="109"/>
  <c r="W3818" i="109"/>
  <c r="N2586" i="109"/>
  <c r="X3804" i="109"/>
  <c r="S805" i="109"/>
  <c r="O530" i="112"/>
  <c r="N3512" i="109"/>
  <c r="U3093" i="109"/>
  <c r="O262" i="112"/>
  <c r="U807" i="109"/>
  <c r="P1779" i="112"/>
  <c r="Y2750" i="109"/>
  <c r="P923" i="109"/>
  <c r="X1657" i="109"/>
  <c r="P2156" i="112"/>
  <c r="T1902" i="109"/>
  <c r="P2374" i="109"/>
  <c r="N3141" i="109"/>
  <c r="V2564" i="109"/>
  <c r="T2469" i="109"/>
  <c r="N1988" i="109"/>
  <c r="O878" i="109"/>
  <c r="S2259" i="109"/>
  <c r="Y2616" i="109"/>
  <c r="N1840" i="109"/>
  <c r="Q559" i="109"/>
  <c r="V19" i="109"/>
  <c r="Y879" i="109"/>
  <c r="P1986" i="112"/>
  <c r="R2848" i="109"/>
  <c r="Q447" i="109"/>
  <c r="O892" i="109"/>
  <c r="S1945" i="109"/>
  <c r="Q620" i="109"/>
  <c r="V1291" i="109"/>
  <c r="O982" i="109"/>
  <c r="Y2401" i="109"/>
  <c r="W3716" i="109"/>
  <c r="R2719" i="109"/>
  <c r="W3036" i="109"/>
  <c r="O1521" i="109"/>
  <c r="P1587" i="109"/>
  <c r="N2465" i="112"/>
  <c r="R2493" i="112"/>
  <c r="N865" i="109"/>
  <c r="N1646" i="112"/>
  <c r="O3050" i="109"/>
  <c r="P1631" i="112"/>
  <c r="P404" i="112"/>
  <c r="S3081" i="109"/>
  <c r="Y935" i="109"/>
  <c r="R489" i="109"/>
  <c r="M90" i="113"/>
  <c r="T71" i="109"/>
  <c r="T3327" i="109"/>
  <c r="V1640" i="109"/>
  <c r="U3042" i="109"/>
  <c r="N3920" i="109"/>
  <c r="N1871" i="109"/>
  <c r="P2685" i="109"/>
  <c r="U2409" i="109"/>
  <c r="T1636" i="109"/>
  <c r="U2563" i="109"/>
  <c r="N143" i="109"/>
  <c r="R681" i="112"/>
  <c r="P2133" i="112"/>
  <c r="S4092" i="109"/>
  <c r="Y549" i="109"/>
  <c r="O4162" i="109"/>
  <c r="P1928" i="109"/>
  <c r="Y853" i="109"/>
  <c r="S4113" i="109"/>
  <c r="L14" i="110"/>
  <c r="O4067" i="109"/>
  <c r="P2809" i="109"/>
  <c r="T21" i="109"/>
  <c r="W3343" i="109"/>
  <c r="U4057" i="109"/>
  <c r="N133" i="112"/>
  <c r="S440" i="109"/>
  <c r="X606" i="109"/>
  <c r="R1956" i="109"/>
  <c r="Y1661" i="109"/>
  <c r="V1832" i="109"/>
  <c r="R4148" i="109"/>
  <c r="Q4198" i="109"/>
  <c r="X4041" i="109"/>
  <c r="N2553" i="112"/>
  <c r="X1563" i="109"/>
  <c r="Q1362" i="109"/>
  <c r="R813" i="109"/>
  <c r="P3537" i="109"/>
  <c r="O19" i="109"/>
  <c r="P1726" i="112"/>
  <c r="O1951" i="109"/>
  <c r="N4302" i="109"/>
  <c r="W3363" i="109"/>
  <c r="T4239" i="109"/>
  <c r="O881" i="109"/>
  <c r="P3335" i="109"/>
  <c r="P2224" i="109"/>
  <c r="P78" i="110"/>
  <c r="Q4086" i="109"/>
  <c r="P3578" i="109"/>
  <c r="N498" i="109"/>
  <c r="P1581" i="109"/>
  <c r="R1830" i="109"/>
  <c r="S3530" i="109"/>
  <c r="R1551" i="109"/>
  <c r="S3550" i="109"/>
  <c r="W575" i="109"/>
  <c r="V543" i="109"/>
  <c r="Z672" i="109"/>
  <c r="P957" i="109"/>
  <c r="Q1221" i="112"/>
  <c r="V549" i="109"/>
  <c r="T1269" i="109"/>
  <c r="P92" i="110"/>
  <c r="V780" i="109"/>
  <c r="Q1078" i="112"/>
  <c r="S3010" i="109"/>
  <c r="Y215" i="109"/>
  <c r="X1166" i="109"/>
  <c r="P1329" i="112"/>
  <c r="O1002" i="112"/>
  <c r="T3799" i="109"/>
  <c r="O8" i="112"/>
  <c r="Q1987" i="109"/>
  <c r="X1900" i="109"/>
  <c r="V413" i="109"/>
  <c r="N1291" i="112"/>
  <c r="N1197" i="109"/>
  <c r="N108" i="109"/>
  <c r="X4168" i="109"/>
  <c r="P1609" i="109"/>
  <c r="O307" i="112"/>
  <c r="N1594" i="109"/>
  <c r="P3436" i="109"/>
  <c r="P819" i="112"/>
  <c r="U2747" i="109"/>
  <c r="O569" i="109"/>
  <c r="X1950" i="109"/>
  <c r="O2379" i="109"/>
  <c r="Q1542" i="112"/>
  <c r="O3184" i="109"/>
  <c r="S1959" i="109"/>
  <c r="S3400" i="109"/>
  <c r="N2352" i="112"/>
  <c r="Q2038" i="109"/>
  <c r="V4130" i="109"/>
  <c r="Q1727" i="109"/>
  <c r="S3102" i="109"/>
  <c r="Q267" i="109"/>
  <c r="O869" i="109"/>
  <c r="R2646" i="109"/>
  <c r="O799" i="109"/>
  <c r="V2636" i="109"/>
  <c r="X5" i="109"/>
  <c r="O2159" i="112"/>
  <c r="N4194" i="109"/>
  <c r="V2050" i="109"/>
  <c r="V3438" i="109"/>
  <c r="P60" i="110"/>
  <c r="Q2229" i="109"/>
  <c r="T1476" i="109"/>
  <c r="P1214" i="112"/>
  <c r="Y1724" i="109"/>
  <c r="P18" i="112"/>
  <c r="Q2060" i="109"/>
  <c r="Q3135" i="109"/>
  <c r="O26" i="110"/>
  <c r="R646" i="112"/>
  <c r="Y2618" i="109"/>
  <c r="N2578" i="109"/>
  <c r="N4224" i="109"/>
  <c r="N1707" i="109"/>
  <c r="P1496" i="109"/>
  <c r="Q1080" i="112"/>
  <c r="X3136" i="109"/>
  <c r="Y2473" i="109"/>
  <c r="U1248" i="109"/>
  <c r="V1003" i="109"/>
  <c r="U2367" i="109"/>
  <c r="N93" i="112"/>
  <c r="P3451" i="109"/>
  <c r="X1898" i="109"/>
  <c r="S4234" i="109"/>
  <c r="S1156" i="109"/>
  <c r="Y748" i="109"/>
  <c r="Q200" i="109"/>
  <c r="N2373" i="109"/>
  <c r="O22" i="109"/>
  <c r="R2070" i="112"/>
  <c r="N1327" i="112"/>
  <c r="N504" i="109"/>
  <c r="U1722" i="109"/>
  <c r="W3488" i="109"/>
  <c r="N1654" i="109"/>
  <c r="U3163" i="109"/>
  <c r="S605" i="109"/>
  <c r="N522" i="109"/>
  <c r="W285" i="109"/>
  <c r="R599" i="109"/>
  <c r="Y4095" i="109"/>
  <c r="P990" i="109"/>
  <c r="R3363" i="109"/>
  <c r="V3555" i="109"/>
  <c r="N3190" i="109"/>
  <c r="Q2458" i="109"/>
  <c r="U2696" i="109"/>
  <c r="X1607" i="109"/>
  <c r="X457" i="109"/>
  <c r="Q1613" i="109"/>
  <c r="N1320" i="109"/>
  <c r="W2623" i="109"/>
  <c r="Z704" i="109"/>
  <c r="O456" i="109"/>
  <c r="V3760" i="109"/>
  <c r="V3727" i="109"/>
  <c r="P339" i="112"/>
  <c r="X4219" i="109"/>
  <c r="Y430" i="109"/>
  <c r="W1862" i="109"/>
  <c r="R3822" i="109"/>
  <c r="O2102" i="109"/>
  <c r="N2428" i="109"/>
  <c r="X3916" i="109"/>
  <c r="P839" i="112"/>
  <c r="V2446" i="109"/>
  <c r="X1109" i="109"/>
  <c r="R2787" i="109"/>
  <c r="R2799" i="109"/>
  <c r="T3713" i="109"/>
  <c r="V1370" i="109"/>
  <c r="S1475" i="109"/>
  <c r="O2279" i="109"/>
  <c r="T1867" i="109"/>
  <c r="Q2044" i="109"/>
  <c r="P889" i="109"/>
  <c r="W1667" i="109"/>
  <c r="R3570" i="109"/>
  <c r="V790" i="109"/>
  <c r="V2826" i="109"/>
  <c r="O460" i="109"/>
  <c r="O2365" i="109"/>
  <c r="P1108" i="109"/>
  <c r="Y3296" i="109"/>
  <c r="N2085" i="109"/>
  <c r="O1226" i="112"/>
  <c r="Q158" i="109"/>
  <c r="O3178" i="109"/>
  <c r="O2368" i="109"/>
  <c r="O3443" i="109"/>
  <c r="P782" i="109"/>
  <c r="X207" i="109"/>
  <c r="S184" i="109"/>
  <c r="O4170" i="109"/>
  <c r="Z3596" i="109"/>
  <c r="Q2402" i="109"/>
  <c r="Q336" i="112"/>
  <c r="R3554" i="109"/>
  <c r="X1931" i="109"/>
  <c r="V880" i="109"/>
  <c r="N469" i="109"/>
  <c r="T889" i="109"/>
  <c r="R1123" i="112"/>
  <c r="P246" i="109"/>
  <c r="X3758" i="109"/>
  <c r="W374" i="109"/>
  <c r="O120" i="109"/>
  <c r="P270" i="112"/>
  <c r="N473" i="112"/>
  <c r="N2433" i="109"/>
  <c r="U3853" i="109"/>
  <c r="T1312" i="109"/>
  <c r="X3403" i="109"/>
  <c r="U273" i="109"/>
  <c r="V3869" i="109"/>
  <c r="T2572" i="109"/>
  <c r="R892" i="109"/>
  <c r="N4147" i="109"/>
  <c r="P33" i="110"/>
  <c r="Y493" i="109"/>
  <c r="N482" i="109"/>
  <c r="S3092" i="109"/>
  <c r="V929" i="109"/>
  <c r="P3529" i="109"/>
  <c r="N1483" i="112"/>
  <c r="P954" i="112"/>
  <c r="O970" i="109"/>
  <c r="O1205" i="109"/>
  <c r="W1479" i="109"/>
  <c r="V66" i="109"/>
  <c r="Z2137" i="109"/>
  <c r="Y2011" i="109"/>
  <c r="X3768" i="109"/>
  <c r="Y2053" i="109"/>
  <c r="W1216" i="109"/>
  <c r="O2815" i="109"/>
  <c r="R3523" i="109"/>
  <c r="R154" i="109"/>
  <c r="W2771" i="109"/>
  <c r="M43" i="110"/>
  <c r="Y2779" i="109"/>
  <c r="X79" i="109"/>
  <c r="U3804" i="109"/>
  <c r="U2989" i="109"/>
  <c r="V1364" i="109"/>
  <c r="V2722" i="109"/>
  <c r="P1624" i="109"/>
  <c r="R3795" i="109"/>
  <c r="S3083" i="109"/>
  <c r="Y413" i="109"/>
  <c r="W3850" i="109"/>
  <c r="W121" i="109"/>
  <c r="V2091" i="109"/>
  <c r="W1009" i="109"/>
  <c r="R1510" i="109"/>
  <c r="T39" i="109"/>
  <c r="T3156" i="109"/>
  <c r="V1145" i="109"/>
  <c r="Q3075" i="109"/>
  <c r="Y999" i="109"/>
  <c r="U3109" i="109"/>
  <c r="S1185" i="109"/>
  <c r="O2766" i="109"/>
  <c r="V3002" i="109"/>
  <c r="N2033" i="109"/>
  <c r="U1726" i="109"/>
  <c r="V1697" i="109"/>
  <c r="S2931" i="109"/>
  <c r="S4296" i="109"/>
  <c r="X4156" i="109"/>
  <c r="N4209" i="109"/>
  <c r="T3105" i="109"/>
  <c r="P1903" i="109"/>
  <c r="P3877" i="109"/>
  <c r="T3020" i="109"/>
  <c r="X3822" i="109"/>
  <c r="V1226" i="109"/>
  <c r="Y2226" i="109"/>
  <c r="Q867" i="109"/>
  <c r="Q3052" i="109"/>
  <c r="S3346" i="109"/>
  <c r="R250" i="109"/>
  <c r="V1693" i="109"/>
  <c r="V4286" i="109"/>
  <c r="O1214" i="109"/>
  <c r="O4018" i="109"/>
  <c r="O2221" i="109"/>
  <c r="Q368" i="109"/>
  <c r="Q3313" i="109"/>
  <c r="R1005" i="109"/>
  <c r="R1466" i="109"/>
  <c r="Q600" i="109"/>
  <c r="P1130" i="109"/>
  <c r="Q1541" i="109"/>
  <c r="U1477" i="109"/>
  <c r="P901" i="109"/>
  <c r="N824" i="109"/>
  <c r="R128" i="109"/>
  <c r="U2022" i="109"/>
  <c r="S1831" i="109"/>
  <c r="U2435" i="109"/>
  <c r="T2621" i="109"/>
  <c r="Q1693" i="112"/>
  <c r="Q4098" i="109"/>
  <c r="N161" i="109"/>
  <c r="U2746" i="109"/>
  <c r="P880" i="109"/>
  <c r="N1511" i="109"/>
  <c r="P3917" i="109"/>
  <c r="X1936" i="109"/>
  <c r="Y3860" i="109"/>
  <c r="T3724" i="109"/>
  <c r="T1959" i="109"/>
  <c r="R4271" i="109"/>
  <c r="W1351" i="109"/>
  <c r="T1164" i="109"/>
  <c r="Z3946" i="109"/>
  <c r="T3212" i="109"/>
  <c r="R753" i="109"/>
  <c r="N3407" i="109"/>
  <c r="P3740" i="109"/>
  <c r="P3137" i="109"/>
  <c r="O4195" i="109"/>
  <c r="Q2748" i="109"/>
  <c r="N573" i="109"/>
  <c r="Y650" i="109"/>
  <c r="P3412" i="109"/>
  <c r="Y940" i="109"/>
  <c r="Q1104" i="112"/>
  <c r="N2703" i="109"/>
  <c r="O736" i="112"/>
  <c r="Q2304" i="112"/>
  <c r="U3" i="110"/>
  <c r="U3710" i="109"/>
  <c r="Y399" i="109"/>
  <c r="Z2548" i="109"/>
  <c r="S1132" i="109"/>
  <c r="O653" i="109"/>
  <c r="O2229" i="109"/>
  <c r="X2956" i="109"/>
  <c r="U229" i="109"/>
  <c r="P2247" i="109"/>
  <c r="Y3732" i="109"/>
  <c r="P2044" i="109"/>
  <c r="T2788" i="109"/>
  <c r="P1828" i="109"/>
  <c r="X1870" i="109"/>
  <c r="O3727" i="109"/>
  <c r="R1664" i="109"/>
  <c r="S1325" i="109"/>
  <c r="W3662" i="109"/>
  <c r="T2431" i="109"/>
  <c r="V1149" i="109"/>
  <c r="T1927" i="109"/>
  <c r="P3702" i="109"/>
  <c r="W3175" i="109"/>
  <c r="V1646" i="109"/>
  <c r="N165" i="110"/>
  <c r="T886" i="109"/>
  <c r="Q1208" i="112"/>
  <c r="X1873" i="109"/>
  <c r="T23" i="109"/>
  <c r="S3314" i="109"/>
  <c r="O3394" i="109"/>
  <c r="P4032" i="109"/>
  <c r="M146" i="110"/>
  <c r="S2762" i="109"/>
  <c r="V3576" i="109"/>
  <c r="W2832" i="109"/>
  <c r="Q240" i="109"/>
  <c r="V1557" i="109"/>
  <c r="O1419" i="112"/>
  <c r="U1247" i="109"/>
  <c r="S438" i="109"/>
  <c r="N1103" i="109"/>
  <c r="X445" i="109"/>
  <c r="V3179" i="109"/>
  <c r="N41" i="112"/>
  <c r="T1989" i="109"/>
  <c r="O4041" i="109"/>
  <c r="P3658" i="109"/>
  <c r="W1643" i="109"/>
  <c r="Q3735" i="109"/>
  <c r="P206" i="109"/>
  <c r="X3801" i="109"/>
  <c r="U3821" i="109"/>
  <c r="R245" i="109"/>
  <c r="T1249" i="109"/>
  <c r="Q1507" i="109"/>
  <c r="X3764" i="109"/>
  <c r="P1668" i="112"/>
  <c r="R527" i="109"/>
  <c r="S2294" i="109"/>
  <c r="V2707" i="109"/>
  <c r="N457" i="109"/>
  <c r="O141" i="110"/>
  <c r="Q524" i="112"/>
  <c r="Q2409" i="109"/>
  <c r="T560" i="109"/>
  <c r="S44" i="109"/>
  <c r="O2194" i="109"/>
  <c r="V2614" i="109"/>
  <c r="Y3001" i="109"/>
  <c r="W1641" i="109"/>
  <c r="Q381" i="112"/>
  <c r="R3922" i="109"/>
  <c r="Z2180" i="109"/>
  <c r="T457" i="109"/>
  <c r="X3030" i="109"/>
  <c r="N1706" i="112"/>
  <c r="U290" i="109"/>
  <c r="P1942" i="109"/>
  <c r="N750" i="109"/>
  <c r="R2104" i="109"/>
  <c r="P86" i="110"/>
  <c r="R4102" i="109"/>
  <c r="S1528" i="109"/>
  <c r="T2037" i="109"/>
  <c r="Q1403" i="112"/>
  <c r="Q3881" i="109"/>
  <c r="S135" i="109"/>
  <c r="Q2765" i="109"/>
  <c r="T1126" i="109"/>
  <c r="S2329" i="109"/>
  <c r="O3116" i="109"/>
  <c r="O1204" i="109"/>
  <c r="S2627" i="109"/>
  <c r="S32" i="110"/>
  <c r="N346" i="112"/>
  <c r="W219" i="109"/>
  <c r="Y3559" i="109"/>
  <c r="Y471" i="109"/>
  <c r="S254" i="109"/>
  <c r="Y1560" i="109"/>
  <c r="V2472" i="109"/>
  <c r="Y3031" i="109"/>
  <c r="N501" i="109"/>
  <c r="X1200" i="109"/>
  <c r="N2415" i="109"/>
  <c r="N117" i="110"/>
  <c r="W197" i="109"/>
  <c r="S2707" i="109"/>
  <c r="O4045" i="109"/>
  <c r="Z4321" i="109"/>
  <c r="Y102" i="109"/>
  <c r="S3365" i="109"/>
  <c r="N1329" i="109"/>
  <c r="S5" i="109"/>
  <c r="R2071" i="109"/>
  <c r="W126" i="109"/>
  <c r="U956" i="109"/>
  <c r="Q588" i="109"/>
  <c r="V2702" i="109"/>
  <c r="R4305" i="109"/>
  <c r="O1963" i="109"/>
  <c r="U1589" i="109"/>
  <c r="O1998" i="112"/>
  <c r="P3849" i="109"/>
  <c r="Q15" i="112"/>
  <c r="Q3830" i="109"/>
  <c r="R2922" i="109"/>
  <c r="O444" i="109"/>
  <c r="S3014" i="109"/>
  <c r="N2358" i="109"/>
  <c r="P1687" i="109"/>
  <c r="P4" i="109"/>
  <c r="T1676" i="109"/>
  <c r="S3197" i="109"/>
  <c r="Y1211" i="109"/>
  <c r="N704" i="112"/>
  <c r="V2400" i="109"/>
  <c r="U179" i="110"/>
  <c r="X3770" i="109"/>
  <c r="X925" i="109"/>
  <c r="P1307" i="112"/>
  <c r="M61" i="110"/>
  <c r="W3518" i="109"/>
  <c r="X1565" i="109"/>
  <c r="T2028" i="109"/>
  <c r="P1667" i="112"/>
  <c r="N3313" i="109"/>
  <c r="T3700" i="109"/>
  <c r="P2383" i="109"/>
  <c r="Q2680" i="112"/>
  <c r="R473" i="109"/>
  <c r="P962" i="109"/>
  <c r="Q3697" i="109"/>
  <c r="S2074" i="109"/>
  <c r="X2222" i="109"/>
  <c r="Y2254" i="109"/>
  <c r="P2989" i="109"/>
  <c r="S4157" i="109"/>
  <c r="W2215" i="109"/>
  <c r="N1750" i="112"/>
  <c r="V2442" i="109"/>
  <c r="R3682" i="109"/>
  <c r="W143" i="109"/>
  <c r="X1981" i="109"/>
  <c r="X242" i="109"/>
  <c r="N1333" i="109"/>
  <c r="S1581" i="109"/>
  <c r="X2051" i="109"/>
  <c r="V3873" i="109"/>
  <c r="P2714" i="109"/>
  <c r="T3498" i="109"/>
  <c r="N2634" i="109"/>
  <c r="R682" i="112"/>
  <c r="X1358" i="109"/>
  <c r="X2078" i="109"/>
  <c r="Y3536" i="109"/>
  <c r="U2403" i="109"/>
  <c r="R2734" i="109"/>
  <c r="T1689" i="109"/>
  <c r="T2594" i="109"/>
  <c r="O127" i="112"/>
  <c r="V98" i="109"/>
  <c r="X1363" i="109"/>
  <c r="X539" i="109"/>
  <c r="N123" i="109"/>
  <c r="O823" i="109"/>
  <c r="Y2434" i="109"/>
  <c r="N4040" i="109"/>
  <c r="P2255" i="109"/>
  <c r="Y2731" i="109"/>
  <c r="U794" i="109"/>
  <c r="S1337" i="109"/>
  <c r="N247" i="109"/>
  <c r="Q4169" i="109"/>
  <c r="O4039" i="109"/>
  <c r="X287" i="109"/>
  <c r="Y1872" i="109"/>
  <c r="V1611" i="109"/>
  <c r="X1899" i="109"/>
  <c r="U26" i="109"/>
  <c r="Q1616" i="109"/>
  <c r="V3333" i="109"/>
  <c r="N2193" i="109"/>
  <c r="Q1393" i="112"/>
  <c r="Y2366" i="109"/>
  <c r="N3325" i="109"/>
  <c r="P950" i="112"/>
  <c r="P253" i="109"/>
  <c r="N737" i="112"/>
  <c r="U1316" i="109"/>
  <c r="O2679" i="109"/>
  <c r="U1578" i="109"/>
  <c r="O21" i="112"/>
  <c r="T2449" i="109"/>
  <c r="X3068" i="109"/>
  <c r="X543" i="109"/>
  <c r="O735" i="109"/>
  <c r="Y3353" i="109"/>
  <c r="V2086" i="109"/>
  <c r="S3063" i="109"/>
  <c r="W772" i="109"/>
  <c r="X3677" i="109"/>
  <c r="U3330" i="109"/>
  <c r="Q1299" i="109"/>
  <c r="R1996" i="109"/>
  <c r="T2811" i="109"/>
  <c r="U3689" i="109"/>
  <c r="Q4060" i="109"/>
  <c r="S968" i="109"/>
  <c r="O4300" i="109"/>
  <c r="X3004" i="109"/>
  <c r="X1155" i="109"/>
  <c r="R957" i="109"/>
  <c r="X3185" i="109"/>
  <c r="N12" i="110"/>
  <c r="V188" i="109"/>
  <c r="X1969" i="109"/>
  <c r="T465" i="109"/>
  <c r="P1847" i="109"/>
  <c r="W1017" i="109"/>
  <c r="O1300" i="109"/>
  <c r="N2646" i="112"/>
  <c r="R4297" i="109"/>
  <c r="U1487" i="109"/>
  <c r="X2931" i="109"/>
  <c r="Q2068" i="109"/>
  <c r="Z1793" i="109"/>
  <c r="Q1166" i="109"/>
  <c r="S2981" i="109"/>
  <c r="Q370" i="112"/>
  <c r="W3172" i="109"/>
  <c r="Y1344" i="109"/>
  <c r="Y1936" i="109"/>
  <c r="R1246" i="109"/>
  <c r="V1554" i="109"/>
  <c r="P2007" i="109"/>
  <c r="T750" i="109"/>
  <c r="R610" i="109"/>
  <c r="W4152" i="109"/>
  <c r="W2996" i="109"/>
  <c r="Z3582" i="109"/>
  <c r="U2998" i="109"/>
  <c r="P949" i="112"/>
  <c r="K3" i="110"/>
  <c r="P824" i="109"/>
  <c r="V244" i="109"/>
  <c r="T1983" i="109"/>
  <c r="T2373" i="109"/>
  <c r="R137" i="109"/>
  <c r="V2720" i="109"/>
  <c r="W183" i="109"/>
  <c r="Y3674" i="109"/>
  <c r="R2742" i="109"/>
  <c r="Y991" i="109"/>
  <c r="Y2031" i="109"/>
  <c r="R3156" i="109"/>
  <c r="R992" i="109"/>
  <c r="N2807" i="109"/>
  <c r="U1471" i="109"/>
  <c r="T3467" i="109"/>
  <c r="U1842" i="109"/>
  <c r="X1021" i="109"/>
  <c r="U1621" i="109"/>
  <c r="N1547" i="109"/>
  <c r="Q750" i="109"/>
  <c r="R3143" i="109"/>
  <c r="T1680" i="109"/>
  <c r="W2445" i="109"/>
  <c r="U2576" i="109"/>
  <c r="Y2063" i="109"/>
  <c r="Q498" i="109"/>
  <c r="R1261" i="109"/>
  <c r="W601" i="109"/>
  <c r="Y1734" i="109"/>
  <c r="O1913" i="112"/>
  <c r="W1246" i="109"/>
  <c r="Z328" i="109"/>
  <c r="R771" i="109"/>
  <c r="W1012" i="109"/>
  <c r="Y2943" i="109"/>
  <c r="V284" i="109"/>
  <c r="W3118" i="109"/>
  <c r="N449" i="109"/>
  <c r="U3427" i="109"/>
  <c r="Q400" i="109"/>
  <c r="T1304" i="109"/>
  <c r="P3530" i="109"/>
  <c r="Q2593" i="109"/>
  <c r="Y2243" i="109"/>
  <c r="Q1245" i="112"/>
  <c r="X2946" i="109"/>
  <c r="Z2507" i="109"/>
  <c r="Q1976" i="109"/>
  <c r="T4043" i="109"/>
  <c r="S1749" i="109"/>
  <c r="T2426" i="109"/>
  <c r="W1251" i="109"/>
  <c r="T2738" i="109"/>
  <c r="U611" i="109"/>
  <c r="S1844" i="109"/>
  <c r="Q869" i="112"/>
  <c r="T277" i="109"/>
  <c r="S748" i="109"/>
  <c r="O3289" i="109"/>
  <c r="Q1289" i="109"/>
  <c r="T2001" i="109"/>
  <c r="X440" i="109"/>
  <c r="O2444" i="109"/>
  <c r="T2106" i="109"/>
  <c r="W278" i="109"/>
  <c r="R4304" i="109"/>
  <c r="O454" i="109"/>
  <c r="O1310" i="109"/>
  <c r="U1344" i="109"/>
  <c r="N142" i="112"/>
  <c r="U2359" i="109"/>
  <c r="P1892" i="109"/>
  <c r="T541" i="109"/>
  <c r="W3291" i="109"/>
  <c r="W991" i="109"/>
  <c r="P275" i="109"/>
  <c r="Y1125" i="109"/>
  <c r="V4209" i="109"/>
  <c r="R2594" i="109"/>
  <c r="Q1603" i="109"/>
  <c r="V595" i="109"/>
  <c r="O1522" i="112"/>
  <c r="P1946" i="112"/>
  <c r="W582" i="109"/>
  <c r="Q20" i="110"/>
  <c r="P65" i="109"/>
  <c r="T2414" i="109"/>
  <c r="Y2295" i="109"/>
  <c r="T2446" i="109"/>
  <c r="N1491" i="112"/>
  <c r="Z1432" i="109"/>
  <c r="Z2875" i="109"/>
  <c r="P291" i="109"/>
  <c r="P314" i="112"/>
  <c r="Y2594" i="109"/>
  <c r="V256" i="109"/>
  <c r="N2318" i="112"/>
  <c r="V2316" i="109"/>
  <c r="T4249" i="109"/>
  <c r="V2215" i="109"/>
  <c r="R3016" i="109"/>
  <c r="R1335" i="109"/>
  <c r="W1540" i="109"/>
  <c r="R1686" i="109"/>
  <c r="O2684" i="109"/>
  <c r="T3199" i="109"/>
  <c r="Q729" i="112"/>
  <c r="O861" i="112"/>
  <c r="Q931" i="112"/>
  <c r="U1605" i="109"/>
  <c r="Q2436" i="109"/>
  <c r="Y636" i="109"/>
  <c r="N34" i="109"/>
  <c r="U3654" i="109"/>
  <c r="N1241" i="109"/>
  <c r="Y3566" i="109"/>
  <c r="R1108" i="109"/>
  <c r="U608" i="109"/>
  <c r="N3436" i="109"/>
  <c r="O1523" i="109"/>
  <c r="Q2261" i="109"/>
  <c r="Y2323" i="109"/>
  <c r="X1953" i="109"/>
  <c r="U3071" i="109"/>
  <c r="W3305" i="109"/>
  <c r="Q1505" i="109"/>
  <c r="V2354" i="109"/>
  <c r="P96" i="110"/>
  <c r="O2073" i="109"/>
  <c r="O1388" i="109"/>
  <c r="V1926" i="109"/>
  <c r="T1479" i="109"/>
  <c r="S946" i="109"/>
  <c r="W4189" i="109"/>
  <c r="Y2201" i="109"/>
  <c r="S4246" i="109"/>
  <c r="Y2597" i="109"/>
  <c r="V1708" i="109"/>
  <c r="V1931" i="109"/>
  <c r="Y1962" i="109"/>
  <c r="W75" i="109"/>
  <c r="S3703" i="109"/>
  <c r="W2297" i="109"/>
  <c r="T85" i="109"/>
  <c r="R3466" i="109"/>
  <c r="X4170" i="109"/>
  <c r="P2192" i="109"/>
  <c r="P585" i="109"/>
  <c r="T268" i="109"/>
  <c r="U429" i="109"/>
  <c r="V1638" i="109"/>
  <c r="V2366" i="109"/>
  <c r="W99" i="109"/>
  <c r="Q3840" i="109"/>
  <c r="O3350" i="109"/>
  <c r="Y4156" i="109"/>
  <c r="U1718" i="109"/>
  <c r="Y4080" i="109"/>
  <c r="Y18" i="109"/>
  <c r="Q1544" i="109"/>
  <c r="Q1334" i="109"/>
  <c r="Y3149" i="109"/>
  <c r="T3029" i="109"/>
  <c r="Q3464" i="109"/>
  <c r="X49" i="109"/>
  <c r="Q940" i="109"/>
  <c r="R274" i="109"/>
  <c r="V2307" i="109"/>
  <c r="O133" i="112"/>
  <c r="S3839" i="109"/>
  <c r="N387" i="109"/>
  <c r="P3506" i="109"/>
  <c r="W930" i="109"/>
  <c r="T3807" i="109"/>
  <c r="X2662" i="109"/>
  <c r="W3519" i="109"/>
  <c r="P379" i="109"/>
  <c r="Y768" i="109"/>
  <c r="N164" i="112"/>
  <c r="X3902" i="109"/>
  <c r="W2353" i="109"/>
  <c r="U2050" i="109"/>
  <c r="S2441" i="109"/>
  <c r="Z2143" i="109"/>
  <c r="W3682" i="109"/>
  <c r="U3552" i="109"/>
  <c r="X2043" i="109"/>
  <c r="Z2529" i="109"/>
  <c r="X2585" i="109"/>
  <c r="X3525" i="109"/>
  <c r="Q4036" i="109"/>
  <c r="V168" i="109"/>
  <c r="X611" i="109"/>
  <c r="T1527" i="109"/>
  <c r="N2097" i="109"/>
  <c r="N803" i="112"/>
  <c r="P1310" i="109"/>
  <c r="N1381" i="109"/>
  <c r="T1326" i="109"/>
  <c r="Q812" i="109"/>
  <c r="P1140" i="109"/>
  <c r="Q1317" i="109"/>
  <c r="Q1086" i="112"/>
  <c r="N144" i="109"/>
  <c r="Y642" i="109"/>
  <c r="X266" i="109"/>
  <c r="N1154" i="109"/>
  <c r="O4197" i="109"/>
  <c r="U2081" i="109"/>
  <c r="Q4144" i="109"/>
  <c r="R1619" i="109"/>
  <c r="P4191" i="109"/>
  <c r="T609" i="109"/>
  <c r="X4292" i="109"/>
  <c r="Y3451" i="109"/>
  <c r="T461" i="109"/>
  <c r="P1914" i="112"/>
  <c r="O1133" i="109"/>
  <c r="R585" i="109"/>
  <c r="U593" i="109"/>
  <c r="Q1883" i="109"/>
  <c r="N290" i="109"/>
  <c r="Y2962" i="109"/>
  <c r="R1331" i="109"/>
  <c r="Q4149" i="109"/>
  <c r="X955" i="109"/>
  <c r="X438" i="109"/>
  <c r="Y2637" i="109"/>
  <c r="Y3715" i="109"/>
  <c r="P89" i="112"/>
  <c r="N495" i="112"/>
  <c r="N3919" i="109"/>
  <c r="P805" i="112"/>
  <c r="T982" i="109"/>
  <c r="V2965" i="109"/>
  <c r="U1232" i="109"/>
  <c r="W2478" i="109"/>
  <c r="T3053" i="109"/>
  <c r="U2774" i="109"/>
  <c r="N3037" i="109"/>
  <c r="Y114" i="109"/>
  <c r="U513" i="109"/>
  <c r="S1674" i="109"/>
  <c r="V2740" i="109"/>
  <c r="P4092" i="109"/>
  <c r="V3722" i="109"/>
  <c r="R2279" i="109"/>
  <c r="V3449" i="109"/>
  <c r="U2462" i="109"/>
  <c r="R2762" i="109"/>
  <c r="R2286" i="109"/>
  <c r="W1990" i="109"/>
  <c r="S1107" i="109"/>
  <c r="W3415" i="109"/>
  <c r="Q3181" i="109"/>
  <c r="N423" i="109"/>
  <c r="V638" i="109"/>
  <c r="V2586" i="109"/>
  <c r="Y69" i="109"/>
  <c r="O487" i="109"/>
  <c r="Y1012" i="109"/>
  <c r="P2624" i="112"/>
  <c r="N951" i="109"/>
  <c r="P2845" i="109"/>
  <c r="T2701" i="109"/>
  <c r="N2199" i="109"/>
  <c r="Q1595" i="109"/>
  <c r="Q1975" i="109"/>
  <c r="O3885" i="109"/>
  <c r="O3066" i="109"/>
  <c r="P1105" i="109"/>
  <c r="Y4135" i="109"/>
  <c r="T3112" i="109"/>
  <c r="R4179" i="109"/>
  <c r="Y3768" i="109"/>
  <c r="Q1687" i="109"/>
  <c r="O105" i="109"/>
  <c r="P821" i="112"/>
  <c r="S256" i="109"/>
  <c r="W2799" i="109"/>
  <c r="W1346" i="109"/>
  <c r="O1907" i="109"/>
  <c r="O523" i="109"/>
  <c r="W1705" i="109"/>
  <c r="N256" i="112"/>
  <c r="R1355" i="109"/>
  <c r="O891" i="109"/>
  <c r="X2943" i="109"/>
  <c r="W1160" i="109"/>
  <c r="N334" i="112"/>
  <c r="Q943" i="109"/>
  <c r="T1728" i="109"/>
  <c r="P2309" i="109"/>
  <c r="P487" i="112"/>
  <c r="V3308" i="109"/>
  <c r="Q1893" i="109"/>
  <c r="V2585" i="109"/>
  <c r="P3826" i="109"/>
  <c r="X3347" i="109"/>
  <c r="U2203" i="109"/>
  <c r="N1478" i="109"/>
  <c r="Q1082" i="112"/>
  <c r="L126" i="110"/>
  <c r="W3516" i="109"/>
  <c r="W897" i="109"/>
  <c r="Y426" i="109"/>
  <c r="V1481" i="109"/>
  <c r="X1698" i="109"/>
  <c r="T86" i="109"/>
  <c r="R1550" i="109"/>
  <c r="Q3406" i="109"/>
  <c r="Q4175" i="109"/>
  <c r="V594" i="109"/>
  <c r="X1745" i="109"/>
  <c r="X987" i="109"/>
  <c r="P907" i="109"/>
  <c r="P2005" i="112"/>
  <c r="T1151" i="109"/>
  <c r="T62" i="109"/>
  <c r="P1911" i="109"/>
  <c r="X963" i="109"/>
  <c r="P318" i="112"/>
  <c r="R4177" i="109"/>
  <c r="P1604" i="109"/>
  <c r="Y1854" i="109"/>
  <c r="S4080" i="109"/>
  <c r="W3021" i="109"/>
  <c r="N828" i="112"/>
  <c r="Q3317" i="109"/>
  <c r="V197" i="109"/>
  <c r="R1662" i="109"/>
  <c r="O1226" i="109"/>
  <c r="Y2730" i="109"/>
  <c r="U500" i="109"/>
  <c r="X2720" i="109"/>
  <c r="V144" i="109"/>
  <c r="N2382" i="112"/>
  <c r="P3182" i="109"/>
  <c r="J44" i="110"/>
  <c r="Q3114" i="109"/>
  <c r="P409" i="112"/>
  <c r="X2962" i="109"/>
  <c r="S2093" i="109"/>
  <c r="N1914" i="112"/>
  <c r="U3016" i="109"/>
  <c r="R3046" i="109"/>
  <c r="N1479" i="109"/>
  <c r="T3035" i="109"/>
  <c r="X1508" i="109"/>
  <c r="W1128" i="109"/>
  <c r="W2712" i="109"/>
  <c r="R269" i="109"/>
  <c r="T4097" i="109"/>
  <c r="Q1156" i="109"/>
  <c r="S620" i="109"/>
  <c r="O3409" i="109"/>
  <c r="P1159" i="109"/>
  <c r="U1947" i="109"/>
  <c r="P1287" i="109"/>
  <c r="T926" i="109"/>
  <c r="W3939" i="109"/>
  <c r="X1272" i="109"/>
  <c r="O3819" i="109"/>
  <c r="V2625" i="109"/>
  <c r="Y1910" i="109"/>
  <c r="X1558" i="109"/>
  <c r="N2304" i="112"/>
  <c r="Y4133" i="109"/>
  <c r="N67" i="110"/>
  <c r="U156" i="109"/>
  <c r="S762" i="109"/>
  <c r="T1355" i="109"/>
  <c r="S4018" i="109"/>
  <c r="Q1506" i="112"/>
  <c r="X2455" i="109"/>
  <c r="V3732" i="109"/>
  <c r="U2039" i="109"/>
  <c r="P1303" i="112"/>
  <c r="Q858" i="112"/>
  <c r="N328" i="112"/>
  <c r="Q2415" i="109"/>
  <c r="U1957" i="109"/>
  <c r="R2372" i="109"/>
  <c r="Z361" i="109"/>
  <c r="O1091" i="112"/>
  <c r="P198" i="109"/>
  <c r="K174" i="110"/>
  <c r="P2806" i="109"/>
  <c r="R224" i="109"/>
  <c r="V3127" i="109"/>
  <c r="X91" i="109"/>
  <c r="Y1611" i="109"/>
  <c r="W489" i="109"/>
  <c r="O1729" i="112"/>
  <c r="V802" i="109"/>
  <c r="P750" i="109"/>
  <c r="P3737" i="109"/>
  <c r="N2403" i="112"/>
  <c r="R3182" i="109"/>
  <c r="R1994" i="109"/>
  <c r="Z2492" i="109"/>
  <c r="N268" i="112"/>
  <c r="Q747" i="109"/>
  <c r="Z351" i="109"/>
  <c r="U248" i="109"/>
  <c r="S991" i="109"/>
  <c r="W222" i="109"/>
  <c r="P975" i="112"/>
  <c r="W2805" i="109"/>
  <c r="O1218" i="109"/>
  <c r="X3873" i="109"/>
  <c r="Q150" i="109"/>
  <c r="N4270" i="109"/>
  <c r="V2577" i="109"/>
  <c r="Q2092" i="112"/>
  <c r="U1201" i="109"/>
  <c r="P943" i="109"/>
  <c r="S2711" i="109"/>
  <c r="X1379" i="109"/>
  <c r="T2797" i="109"/>
  <c r="S468" i="109"/>
  <c r="N3536" i="109"/>
  <c r="Q2450" i="109"/>
  <c r="S3674" i="109"/>
  <c r="S3733" i="109"/>
  <c r="R860" i="109"/>
  <c r="U4126" i="109"/>
  <c r="N2309" i="109"/>
  <c r="Y556" i="109"/>
  <c r="Y4051" i="109"/>
  <c r="Y2605" i="109"/>
  <c r="V585" i="109"/>
  <c r="P8" i="112"/>
  <c r="X3796" i="109"/>
  <c r="N2227" i="109"/>
  <c r="X980" i="109"/>
  <c r="S4053" i="109"/>
  <c r="V2331" i="109"/>
  <c r="R3896" i="109"/>
  <c r="O2629" i="109"/>
  <c r="X2442" i="109"/>
  <c r="W508" i="109"/>
  <c r="W1314" i="109"/>
  <c r="X2930" i="109"/>
  <c r="S1135" i="109"/>
  <c r="T1871" i="109"/>
  <c r="N1091" i="112"/>
  <c r="P992" i="112"/>
  <c r="N1868" i="109"/>
  <c r="U3444" i="109"/>
  <c r="U86" i="110"/>
  <c r="O2378" i="112"/>
  <c r="P1858" i="112"/>
  <c r="V576" i="109"/>
  <c r="U32" i="110"/>
  <c r="W3000" i="109"/>
  <c r="O782" i="109"/>
  <c r="R1968" i="109"/>
  <c r="T393" i="109"/>
  <c r="S1486" i="109"/>
  <c r="T2055" i="109"/>
  <c r="T67" i="109"/>
  <c r="P3" i="110"/>
  <c r="N2067" i="109"/>
  <c r="O3768" i="109"/>
  <c r="W2582" i="109"/>
  <c r="T2464" i="109"/>
  <c r="U1849" i="109"/>
  <c r="O1444" i="112"/>
  <c r="O3672" i="109"/>
  <c r="U2421" i="109"/>
  <c r="Q968" i="112"/>
  <c r="Y974" i="109"/>
  <c r="T3113" i="109"/>
  <c r="Q1740" i="109"/>
  <c r="Q547" i="109"/>
  <c r="U164" i="109"/>
  <c r="N1284" i="112"/>
  <c r="Q876" i="109"/>
  <c r="Q29" i="109"/>
  <c r="N2823" i="109"/>
  <c r="U3763" i="109"/>
  <c r="X818" i="109"/>
  <c r="Q1639" i="109"/>
  <c r="X124" i="109"/>
  <c r="T4087" i="109"/>
  <c r="W1353" i="109"/>
  <c r="N1146" i="109"/>
  <c r="N2266" i="109"/>
  <c r="P103" i="110"/>
  <c r="Q279" i="109"/>
  <c r="T1575" i="109"/>
  <c r="P1845" i="109"/>
  <c r="T1842" i="109"/>
  <c r="R1597" i="109"/>
  <c r="Q4181" i="109"/>
  <c r="Q1574" i="109"/>
  <c r="Q3895" i="109"/>
  <c r="S3456" i="109"/>
  <c r="X2602" i="109"/>
  <c r="O4174" i="109"/>
  <c r="Q1515" i="112"/>
  <c r="Q3379" i="109"/>
  <c r="S2097" i="109"/>
  <c r="P1656" i="112"/>
  <c r="P604" i="109"/>
  <c r="X3448" i="109"/>
  <c r="P2585" i="109"/>
  <c r="Y1322" i="109"/>
  <c r="N508" i="109"/>
  <c r="W589" i="109"/>
  <c r="P1856" i="112"/>
  <c r="U3422" i="109"/>
  <c r="N3375" i="109"/>
  <c r="T538" i="109"/>
  <c r="O524" i="109"/>
  <c r="T4163" i="109"/>
  <c r="V373" i="109"/>
  <c r="X1688" i="109"/>
  <c r="N4161" i="109"/>
  <c r="N2596" i="109"/>
  <c r="O2153" i="112"/>
  <c r="U78" i="109"/>
  <c r="W3290" i="109"/>
  <c r="X186" i="109"/>
  <c r="U428" i="109"/>
  <c r="V4091" i="109"/>
  <c r="Y2393" i="109"/>
  <c r="Z2854" i="109"/>
  <c r="N760" i="109"/>
  <c r="Q2309" i="109"/>
  <c r="P99" i="112"/>
  <c r="X458" i="109"/>
  <c r="T1991" i="109"/>
  <c r="X1521" i="109"/>
  <c r="U2344" i="109"/>
  <c r="R1349" i="112"/>
  <c r="P1706" i="109"/>
  <c r="Y290" i="109"/>
  <c r="S1327" i="109"/>
  <c r="W1941" i="109"/>
  <c r="T2454" i="109"/>
  <c r="N879" i="109"/>
  <c r="Q1622" i="109"/>
  <c r="U1005" i="109"/>
  <c r="O1711" i="109"/>
  <c r="Q2827" i="109"/>
  <c r="U979" i="109"/>
  <c r="P2291" i="109"/>
  <c r="U4286" i="109"/>
  <c r="O74" i="109"/>
  <c r="W569" i="109"/>
  <c r="T2653" i="109"/>
  <c r="V3782" i="109"/>
  <c r="Y1730" i="109"/>
  <c r="N1073" i="112"/>
  <c r="O4201" i="109"/>
  <c r="U3385" i="109"/>
  <c r="Y1722" i="109"/>
  <c r="N131" i="112"/>
  <c r="N2982" i="109"/>
  <c r="N2389" i="109"/>
  <c r="U4208" i="109"/>
  <c r="O3888" i="109"/>
  <c r="U3527" i="109"/>
  <c r="R562" i="109"/>
  <c r="Z1410" i="109"/>
  <c r="Q406" i="109"/>
  <c r="Y538" i="109"/>
  <c r="U2289" i="109"/>
  <c r="P982" i="109"/>
  <c r="N2799" i="109"/>
  <c r="X2767" i="109"/>
  <c r="N4106" i="109"/>
  <c r="Q538" i="109"/>
  <c r="W1244" i="109"/>
  <c r="N2359" i="109"/>
  <c r="V253" i="109"/>
  <c r="Y96" i="109"/>
  <c r="W3814" i="109"/>
  <c r="Z1402" i="109"/>
  <c r="U3320" i="109"/>
  <c r="V2260" i="109"/>
  <c r="T4136" i="109"/>
  <c r="S1650" i="109"/>
  <c r="Y2213" i="109"/>
  <c r="W1613" i="109"/>
  <c r="R2972" i="109"/>
  <c r="R3832" i="109"/>
  <c r="U380" i="109"/>
  <c r="P633" i="112"/>
  <c r="R1205" i="109"/>
  <c r="Q1704" i="109"/>
  <c r="V2708" i="109"/>
  <c r="T73" i="109"/>
  <c r="U201" i="109"/>
  <c r="S1850" i="109"/>
  <c r="Y1665" i="109"/>
  <c r="Q992" i="112"/>
  <c r="Y4179" i="109"/>
  <c r="S2692" i="109"/>
  <c r="P1614" i="112"/>
  <c r="N240" i="112"/>
  <c r="O3422" i="109"/>
  <c r="T1964" i="109"/>
  <c r="N1549" i="112"/>
  <c r="T3886" i="109"/>
  <c r="S2947" i="109"/>
  <c r="T2968" i="109"/>
  <c r="Q241" i="112"/>
  <c r="L77" i="110"/>
  <c r="S2584" i="109"/>
  <c r="U135" i="109"/>
  <c r="O781" i="112"/>
  <c r="X3746" i="109"/>
  <c r="V207" i="109"/>
  <c r="N2688" i="109"/>
  <c r="Y232" i="109"/>
  <c r="P1588" i="109"/>
  <c r="O831" i="109"/>
  <c r="O3908" i="109"/>
  <c r="P2705" i="112"/>
  <c r="O793" i="112"/>
  <c r="Z3991" i="109"/>
  <c r="S479" i="109"/>
  <c r="Y1310" i="109"/>
  <c r="P1663" i="109"/>
  <c r="V3482" i="109"/>
  <c r="O1701" i="109"/>
  <c r="Q3876" i="109"/>
  <c r="Q1615" i="109"/>
  <c r="W929" i="109"/>
  <c r="V2261" i="109"/>
  <c r="R2064" i="109"/>
  <c r="N930" i="109"/>
  <c r="O541" i="109"/>
  <c r="Q3858" i="109"/>
  <c r="U398" i="109"/>
  <c r="N3709" i="109"/>
  <c r="X1994" i="109"/>
  <c r="T1712" i="109"/>
  <c r="U2049" i="109"/>
  <c r="R758" i="109"/>
  <c r="Y58" i="109"/>
  <c r="X979" i="109"/>
  <c r="P1222" i="109"/>
  <c r="V2311" i="109"/>
  <c r="R3116" i="109"/>
  <c r="N1596" i="109"/>
  <c r="X75" i="109"/>
  <c r="R1839" i="109"/>
  <c r="W3139" i="109"/>
  <c r="W2638" i="109"/>
  <c r="Y1617" i="109"/>
  <c r="N2834" i="109"/>
  <c r="W896" i="109"/>
  <c r="T1861" i="109"/>
  <c r="N1667" i="109"/>
  <c r="Y241" i="109"/>
  <c r="P3210" i="109"/>
  <c r="T2304" i="109"/>
  <c r="Y2955" i="109"/>
  <c r="V1219" i="109"/>
  <c r="W1878" i="109"/>
  <c r="R2312" i="109"/>
  <c r="Y3513" i="109"/>
  <c r="Y1378" i="109"/>
  <c r="T533" i="109"/>
  <c r="N1267" i="109"/>
  <c r="S2057" i="109"/>
  <c r="X3553" i="109"/>
  <c r="S250" i="109"/>
  <c r="O1196" i="109"/>
  <c r="P514" i="109"/>
  <c r="O2372" i="109"/>
  <c r="O2717" i="109"/>
  <c r="X4035" i="109"/>
  <c r="Q574" i="109"/>
  <c r="X2935" i="109"/>
  <c r="W609" i="109"/>
  <c r="P3841" i="109"/>
  <c r="N2385" i="109"/>
  <c r="O3551" i="109"/>
  <c r="X3139" i="109"/>
  <c r="V3847" i="109"/>
  <c r="Q547" i="112"/>
  <c r="U3376" i="109"/>
  <c r="X3508" i="109"/>
  <c r="W3550" i="109"/>
  <c r="T4068" i="109"/>
  <c r="O3105" i="109"/>
  <c r="Q2242" i="109"/>
  <c r="S636" i="109"/>
  <c r="V3095" i="109"/>
  <c r="P2117" i="109"/>
  <c r="S2969" i="109"/>
  <c r="V3795" i="109"/>
  <c r="W1922" i="109"/>
  <c r="T900" i="109"/>
  <c r="U4201" i="109"/>
  <c r="T4142" i="109"/>
  <c r="Y1115" i="109"/>
  <c r="W111" i="109"/>
  <c r="S804" i="109"/>
  <c r="O2000" i="109"/>
  <c r="O556" i="109"/>
  <c r="L68" i="110"/>
  <c r="U2420" i="109"/>
  <c r="P2430" i="112"/>
  <c r="Q395" i="109"/>
  <c r="R3183" i="109"/>
  <c r="N3302" i="109"/>
  <c r="Y3427" i="109"/>
  <c r="R89" i="109"/>
  <c r="Q1647" i="109"/>
  <c r="T19" i="110"/>
  <c r="Q2437" i="109"/>
  <c r="R3551" i="109"/>
  <c r="O1417" i="112"/>
  <c r="X4050" i="109"/>
  <c r="V2022" i="109"/>
  <c r="R3877" i="109"/>
  <c r="V825" i="109"/>
  <c r="U3098" i="109"/>
  <c r="V750" i="109"/>
  <c r="T2290" i="109"/>
  <c r="S2385" i="109"/>
  <c r="R4170" i="109"/>
  <c r="S2656" i="109"/>
  <c r="O3532" i="109"/>
  <c r="S1862" i="109"/>
  <c r="X1207" i="109"/>
  <c r="N2436" i="109"/>
  <c r="Q1937" i="109"/>
  <c r="T2000" i="109"/>
  <c r="T1336" i="109"/>
  <c r="T1597" i="109"/>
  <c r="V2055" i="109"/>
  <c r="Q1526" i="112"/>
  <c r="W1861" i="109"/>
  <c r="U162" i="109"/>
  <c r="Y1464" i="109"/>
  <c r="O4301" i="109"/>
  <c r="N1964" i="109"/>
  <c r="Y4228" i="109"/>
  <c r="N2629" i="109"/>
  <c r="Q1196" i="112"/>
  <c r="U3333" i="109"/>
  <c r="Y2287" i="109"/>
  <c r="S3086" i="109"/>
  <c r="Z3990" i="109"/>
  <c r="N2606" i="109"/>
  <c r="P266" i="112"/>
  <c r="U220" i="109"/>
  <c r="W4080" i="109"/>
  <c r="T902" i="109"/>
  <c r="U1612" i="109"/>
  <c r="T629" i="109"/>
  <c r="N1245" i="109"/>
  <c r="P358" i="112"/>
  <c r="Q117" i="109"/>
  <c r="W839" i="109"/>
  <c r="X2032" i="109"/>
  <c r="S790" i="109"/>
  <c r="O1922" i="109"/>
  <c r="W3023" i="109"/>
  <c r="O895" i="109"/>
  <c r="U100" i="109"/>
  <c r="X4279" i="109"/>
  <c r="S1210" i="109"/>
  <c r="V2369" i="109"/>
  <c r="X3362" i="109"/>
  <c r="W246" i="109"/>
  <c r="U219" i="109"/>
  <c r="Q3099" i="109"/>
  <c r="W3095" i="109"/>
  <c r="P2743" i="109"/>
  <c r="X1998" i="109"/>
  <c r="V1237" i="109"/>
  <c r="S852" i="109"/>
  <c r="O3018" i="109"/>
  <c r="T1158" i="109"/>
  <c r="Z3239" i="109"/>
  <c r="Q89" i="112"/>
  <c r="R2206" i="109"/>
  <c r="W3173" i="109"/>
  <c r="V1385" i="109"/>
  <c r="U23" i="109"/>
  <c r="N145" i="109"/>
  <c r="Q182" i="112"/>
  <c r="S3886" i="109"/>
  <c r="U2464" i="109"/>
  <c r="P898" i="109"/>
  <c r="T3119" i="109"/>
  <c r="O1358" i="109"/>
  <c r="Q48" i="112"/>
  <c r="V1551" i="109"/>
  <c r="P125" i="109"/>
  <c r="Z664" i="109"/>
  <c r="O4100" i="109"/>
  <c r="Y3695" i="109"/>
  <c r="Y1997" i="109"/>
  <c r="X967" i="109"/>
  <c r="U3549" i="109"/>
  <c r="X169" i="109"/>
  <c r="R2846" i="109"/>
  <c r="O2320" i="112"/>
  <c r="N2786" i="109"/>
  <c r="Q60" i="109"/>
  <c r="T1487" i="109"/>
  <c r="V211" i="109"/>
  <c r="N878" i="109"/>
  <c r="U121" i="109"/>
  <c r="Y3896" i="109"/>
  <c r="X30" i="109"/>
  <c r="U1551" i="109"/>
  <c r="P3458" i="109"/>
  <c r="R506" i="109"/>
  <c r="Q2950" i="109"/>
  <c r="Q439" i="109"/>
  <c r="N1009" i="109"/>
  <c r="Z3249" i="109"/>
  <c r="O1665" i="112"/>
  <c r="O2050" i="109"/>
  <c r="N419" i="109"/>
  <c r="X874" i="109"/>
  <c r="R1215" i="109"/>
  <c r="U506" i="109"/>
  <c r="Q361" i="112"/>
  <c r="Q1684" i="112"/>
  <c r="N3537" i="109"/>
  <c r="W1099" i="109"/>
  <c r="X1686" i="109"/>
  <c r="W776" i="109"/>
  <c r="T24" i="110"/>
  <c r="O3453" i="109"/>
  <c r="P4055" i="109"/>
  <c r="N293" i="109"/>
  <c r="R3146" i="109"/>
  <c r="U1929" i="109"/>
  <c r="U2632" i="109"/>
  <c r="U1009" i="109"/>
  <c r="W2063" i="109"/>
  <c r="W904" i="109"/>
  <c r="O1155" i="109"/>
  <c r="O2021" i="109"/>
  <c r="S2633" i="109"/>
  <c r="W2320" i="109"/>
  <c r="Y3185" i="109"/>
  <c r="W4121" i="109"/>
  <c r="R2750" i="109"/>
  <c r="R63" i="109"/>
  <c r="Y2768" i="109"/>
  <c r="N95" i="112"/>
  <c r="O988" i="109"/>
  <c r="V4084" i="109"/>
  <c r="P3041" i="109"/>
  <c r="Q633" i="109"/>
  <c r="T2613" i="109"/>
  <c r="P200" i="109"/>
  <c r="Y898" i="109"/>
  <c r="U2325" i="109"/>
  <c r="N1898" i="109"/>
  <c r="X545" i="109"/>
  <c r="T3508" i="109"/>
  <c r="Y74" i="109"/>
  <c r="S941" i="109"/>
  <c r="R30" i="109"/>
  <c r="N1240" i="109"/>
  <c r="O1101" i="109"/>
  <c r="T2607" i="109"/>
  <c r="Q1234" i="109"/>
  <c r="O534" i="109"/>
  <c r="X4132" i="109"/>
  <c r="R154" i="110"/>
  <c r="W774" i="109"/>
  <c r="X2957" i="109"/>
  <c r="Q2015" i="109"/>
  <c r="U4152" i="109"/>
  <c r="X806" i="109"/>
  <c r="T964" i="109"/>
  <c r="U1297" i="109"/>
  <c r="P1672" i="109"/>
  <c r="R2628" i="109"/>
  <c r="S2791" i="109"/>
  <c r="V744" i="109"/>
  <c r="O374" i="109"/>
  <c r="U913" i="109"/>
  <c r="Z2518" i="109"/>
  <c r="P1371" i="109"/>
  <c r="O3833" i="109"/>
  <c r="X3313" i="109"/>
  <c r="P429" i="109"/>
  <c r="Q2956" i="109"/>
  <c r="U3791" i="109"/>
  <c r="W4260" i="109"/>
  <c r="N4286" i="109"/>
  <c r="U2609" i="109"/>
  <c r="Q3196" i="109"/>
  <c r="V1572" i="109"/>
  <c r="R441" i="109"/>
  <c r="Q1304" i="109"/>
  <c r="O1863" i="109"/>
  <c r="N1326" i="112"/>
  <c r="V3124" i="109"/>
  <c r="V392" i="109"/>
  <c r="T2380" i="109"/>
  <c r="Q1183" i="109"/>
  <c r="U2712" i="109"/>
  <c r="X1320" i="109"/>
  <c r="U3295" i="109"/>
  <c r="P3309" i="109"/>
  <c r="P362" i="112"/>
  <c r="W544" i="109"/>
  <c r="W1514" i="109"/>
  <c r="P1845" i="112"/>
  <c r="Q1684" i="109"/>
  <c r="Q4022" i="109"/>
  <c r="Q2307" i="109"/>
  <c r="S3825" i="109"/>
  <c r="Z1412" i="109"/>
  <c r="X1248" i="109"/>
  <c r="S2625" i="109"/>
  <c r="W2739" i="109"/>
  <c r="O2244" i="109"/>
  <c r="U488" i="109"/>
  <c r="V1833" i="109"/>
  <c r="Z3230" i="109"/>
  <c r="N399" i="112"/>
  <c r="V842" i="109"/>
  <c r="Q271" i="109"/>
  <c r="O2593" i="109"/>
  <c r="W955" i="109"/>
  <c r="S2577" i="109"/>
  <c r="X2947" i="109"/>
  <c r="W1109" i="109"/>
  <c r="S1137" i="109"/>
  <c r="O2479" i="109"/>
  <c r="S1651" i="109"/>
  <c r="U2760" i="109"/>
  <c r="X126" i="109"/>
  <c r="Y3781" i="109"/>
  <c r="Y2584" i="109"/>
  <c r="W636" i="109"/>
  <c r="Y3213" i="109"/>
  <c r="P4082" i="109"/>
  <c r="Q2738" i="109"/>
  <c r="X1355" i="109"/>
  <c r="V1310" i="109"/>
  <c r="N501" i="112"/>
  <c r="X794" i="109"/>
  <c r="Z1061" i="109"/>
  <c r="U930" i="109"/>
  <c r="W784" i="109"/>
  <c r="T3859" i="109"/>
  <c r="S1958" i="109"/>
  <c r="R4065" i="109"/>
  <c r="T2751" i="109"/>
  <c r="O412" i="109"/>
  <c r="N1899" i="112"/>
  <c r="Q1658" i="109"/>
  <c r="P615" i="109"/>
  <c r="L14" i="113"/>
  <c r="W506" i="109"/>
  <c r="N2653" i="109"/>
  <c r="O897" i="109"/>
  <c r="Q2193" i="112"/>
  <c r="P1727" i="109"/>
  <c r="V1246" i="109"/>
  <c r="O529" i="109"/>
  <c r="O1663" i="109"/>
  <c r="Y2345" i="109"/>
  <c r="S3860" i="109"/>
  <c r="X1238" i="109"/>
  <c r="W3743" i="109"/>
  <c r="T909" i="109"/>
  <c r="U984" i="109"/>
  <c r="R1490" i="109"/>
  <c r="X513" i="109"/>
  <c r="Q596" i="109"/>
  <c r="O48" i="109"/>
  <c r="R1223" i="109"/>
  <c r="W2767" i="109"/>
  <c r="V401" i="109"/>
  <c r="O562" i="109"/>
  <c r="P4184" i="109"/>
  <c r="V3414" i="109"/>
  <c r="Y3084" i="109"/>
  <c r="Y4030" i="109"/>
  <c r="R2945" i="109"/>
  <c r="R1170" i="109"/>
  <c r="T1671" i="109"/>
  <c r="Y3832" i="109"/>
  <c r="S1636" i="109"/>
  <c r="T3742" i="109"/>
  <c r="X748" i="109"/>
  <c r="O1374" i="109"/>
  <c r="V2591" i="109"/>
  <c r="R1650" i="109"/>
  <c r="N3750" i="109"/>
  <c r="Z1803" i="109"/>
  <c r="N728" i="112"/>
  <c r="X3123" i="109"/>
  <c r="Q244" i="112"/>
  <c r="Q977" i="109"/>
  <c r="N4141" i="109"/>
  <c r="W2708" i="109"/>
  <c r="T2816" i="109"/>
  <c r="O6" i="112"/>
  <c r="R2091" i="109"/>
  <c r="R2062" i="109"/>
  <c r="S171" i="110"/>
  <c r="N2642" i="109"/>
  <c r="U3399" i="109"/>
  <c r="Y3300" i="109"/>
  <c r="P606" i="109"/>
  <c r="Q1596" i="109"/>
  <c r="O1759" i="112"/>
  <c r="W3165" i="109"/>
  <c r="S3007" i="109"/>
  <c r="P3415" i="109"/>
  <c r="V421" i="109"/>
  <c r="R1565" i="109"/>
  <c r="O559" i="109"/>
  <c r="O770" i="109"/>
  <c r="S3451" i="109"/>
  <c r="V4023" i="109"/>
  <c r="S1675" i="109"/>
  <c r="S1963" i="109"/>
  <c r="Z1032" i="109"/>
  <c r="Y76" i="109"/>
  <c r="O1010" i="112"/>
  <c r="T2424" i="109"/>
  <c r="V2784" i="109"/>
  <c r="P537" i="109"/>
  <c r="O1723" i="109"/>
  <c r="N4035" i="109"/>
  <c r="P1514" i="109"/>
  <c r="Y1481" i="109"/>
  <c r="X3048" i="109"/>
  <c r="U1196" i="109"/>
  <c r="N2654" i="109"/>
  <c r="R591" i="109"/>
  <c r="W2085" i="109"/>
  <c r="R4036" i="109"/>
  <c r="R2479" i="109"/>
  <c r="N418" i="109"/>
  <c r="Q3395" i="109"/>
  <c r="Y1731" i="109"/>
  <c r="U1112" i="109"/>
  <c r="R835" i="109"/>
  <c r="P1948" i="109"/>
  <c r="T881" i="109"/>
  <c r="O1685" i="109"/>
  <c r="R170" i="109"/>
  <c r="Y1280" i="109"/>
  <c r="S3920" i="109"/>
  <c r="T2832" i="109"/>
  <c r="O2322" i="109"/>
  <c r="Q762" i="109"/>
  <c r="V2811" i="109"/>
  <c r="O147" i="109"/>
  <c r="T1538" i="109"/>
  <c r="T2655" i="109"/>
  <c r="R2453" i="109"/>
  <c r="P1724" i="112"/>
  <c r="T948" i="109"/>
  <c r="X1261" i="109"/>
  <c r="W4173" i="109"/>
  <c r="P482" i="109"/>
  <c r="Z4341" i="109"/>
  <c r="R1687" i="109"/>
  <c r="N1263" i="109"/>
  <c r="V2293" i="109"/>
  <c r="V1662" i="109"/>
  <c r="X584" i="109"/>
  <c r="P3059" i="109"/>
  <c r="R939" i="109"/>
  <c r="P2817" i="109"/>
  <c r="N595" i="109"/>
  <c r="X1710" i="109"/>
  <c r="Q3188" i="109"/>
  <c r="T3921" i="109"/>
  <c r="W1748" i="109"/>
  <c r="N77" i="110"/>
  <c r="X3100" i="109"/>
  <c r="X2311" i="109"/>
  <c r="O992" i="109"/>
  <c r="S3869" i="109"/>
  <c r="X3864" i="109"/>
  <c r="S814" i="109"/>
  <c r="S461" i="109"/>
  <c r="R1905" i="109"/>
  <c r="O1285" i="109"/>
  <c r="R3747" i="109"/>
  <c r="U1239" i="109"/>
  <c r="P2455" i="109"/>
  <c r="U4157" i="109"/>
  <c r="O1885" i="109"/>
  <c r="P2715" i="109"/>
  <c r="O3695" i="109"/>
  <c r="N2659" i="112"/>
  <c r="Q403" i="109"/>
  <c r="Z3610" i="109"/>
  <c r="N606" i="109"/>
  <c r="V617" i="109"/>
  <c r="R1957" i="109"/>
  <c r="Q966" i="109"/>
  <c r="R1011" i="109"/>
  <c r="O216" i="109"/>
  <c r="P75" i="112"/>
  <c r="T1573" i="109"/>
  <c r="R2326" i="109"/>
  <c r="V3345" i="109"/>
  <c r="P4110" i="109"/>
  <c r="P549" i="109"/>
  <c r="N2262" i="109"/>
  <c r="X2361" i="109"/>
  <c r="P2308" i="109"/>
  <c r="V3173" i="109"/>
  <c r="P2369" i="109"/>
  <c r="T1267" i="109"/>
  <c r="Q797" i="112"/>
  <c r="N769" i="109"/>
  <c r="P1720" i="109"/>
  <c r="X4184" i="109"/>
  <c r="W1339" i="109"/>
  <c r="X2235" i="109"/>
  <c r="O1758" i="112"/>
  <c r="N2253" i="109"/>
  <c r="P1463" i="109"/>
  <c r="P2335" i="109"/>
  <c r="O823" i="112"/>
  <c r="N2408" i="109"/>
  <c r="W834" i="109"/>
  <c r="Q149" i="109"/>
  <c r="W1163" i="109"/>
  <c r="N1236" i="112"/>
  <c r="P854" i="112"/>
  <c r="X3111" i="109"/>
  <c r="Y3170" i="109"/>
  <c r="U1142" i="109"/>
  <c r="Q51" i="109"/>
  <c r="W1846" i="109"/>
  <c r="Y3040" i="109"/>
  <c r="R2046" i="109"/>
  <c r="Q11" i="109"/>
  <c r="V2102" i="109"/>
  <c r="O2754" i="109"/>
  <c r="Q158" i="110"/>
  <c r="P3207" i="109"/>
  <c r="X3578" i="109"/>
  <c r="R1010" i="109"/>
  <c r="T1738" i="109"/>
  <c r="P4179" i="109"/>
  <c r="R3308" i="109"/>
  <c r="U2330" i="109"/>
  <c r="R51" i="109"/>
  <c r="W811" i="109"/>
  <c r="S2784" i="109"/>
  <c r="X105" i="109"/>
  <c r="P1642" i="109"/>
  <c r="M61" i="113"/>
  <c r="N980" i="109"/>
  <c r="Q157" i="109"/>
  <c r="S3372" i="109"/>
  <c r="Q1313" i="112"/>
  <c r="N1147" i="109"/>
  <c r="S2046" i="109"/>
  <c r="U948" i="109"/>
  <c r="O4049" i="109"/>
  <c r="V1314" i="109"/>
  <c r="S3210" i="109"/>
  <c r="S841" i="109"/>
  <c r="X17" i="109"/>
  <c r="T1602" i="109"/>
  <c r="T179" i="109"/>
  <c r="Y4064" i="109"/>
  <c r="T3296" i="109"/>
  <c r="U2679" i="109"/>
  <c r="P989" i="112"/>
  <c r="Y2034" i="109"/>
  <c r="Y88" i="109"/>
  <c r="T282" i="109"/>
  <c r="O3358" i="109"/>
  <c r="P1245" i="112"/>
  <c r="S3331" i="109"/>
  <c r="U3372" i="109"/>
  <c r="R1563" i="109"/>
  <c r="W4142" i="109"/>
  <c r="U1587" i="109"/>
  <c r="W3009" i="109"/>
  <c r="N363" i="112"/>
  <c r="N1343" i="109"/>
  <c r="Q3665" i="109"/>
  <c r="S2694" i="109"/>
  <c r="P1227" i="109"/>
  <c r="X4046" i="109"/>
  <c r="Q2420" i="109"/>
  <c r="O817" i="112"/>
  <c r="U935" i="109"/>
  <c r="V2770" i="109"/>
  <c r="O816" i="109"/>
  <c r="P103" i="112"/>
  <c r="S3444" i="109"/>
  <c r="P2944" i="109"/>
  <c r="X220" i="109"/>
  <c r="Y603" i="109"/>
  <c r="P1213" i="109"/>
  <c r="R2224" i="109"/>
  <c r="N2374" i="109"/>
  <c r="X2405" i="109"/>
  <c r="N2835" i="109"/>
  <c r="N1487" i="109"/>
  <c r="Y3842" i="109"/>
  <c r="P4134" i="109"/>
  <c r="O1679" i="109"/>
  <c r="W1173" i="109"/>
  <c r="U1151" i="109"/>
  <c r="O3571" i="109"/>
  <c r="T3089" i="109"/>
  <c r="W1200" i="109"/>
  <c r="R979" i="109"/>
  <c r="W1240" i="109"/>
  <c r="W67" i="109"/>
  <c r="U3148" i="109"/>
  <c r="S3656" i="109"/>
  <c r="Q3455" i="109"/>
  <c r="S2256" i="109"/>
  <c r="O887" i="109"/>
  <c r="W2214" i="109"/>
  <c r="W2979" i="109"/>
  <c r="Z3963" i="109"/>
  <c r="T529" i="109"/>
  <c r="T2730" i="109"/>
  <c r="V2597" i="109"/>
  <c r="W4224" i="109"/>
  <c r="Y1247" i="109"/>
  <c r="O27" i="112"/>
  <c r="O4264" i="109"/>
  <c r="R1845" i="109"/>
  <c r="P92" i="112"/>
  <c r="P1595" i="109"/>
  <c r="S502" i="109"/>
  <c r="P2429" i="109"/>
  <c r="O753" i="109"/>
  <c r="W3869" i="109"/>
  <c r="R1978" i="109"/>
  <c r="N2652" i="109"/>
  <c r="Q13" i="112"/>
  <c r="V3383" i="109"/>
  <c r="N3871" i="109"/>
  <c r="Q260" i="109"/>
  <c r="X3861" i="109"/>
  <c r="U2748" i="109"/>
  <c r="W826" i="109"/>
  <c r="W4279" i="109"/>
  <c r="Q506" i="109"/>
  <c r="Y4085" i="109"/>
  <c r="X2679" i="109"/>
  <c r="P3055" i="109"/>
  <c r="O1603" i="109"/>
  <c r="Y2337" i="109"/>
  <c r="O3508" i="109"/>
  <c r="V1914" i="109"/>
  <c r="Y2771" i="109"/>
  <c r="O1514" i="109"/>
  <c r="N1573" i="109"/>
  <c r="N1980" i="112"/>
  <c r="R1379" i="109"/>
  <c r="Q33" i="109"/>
  <c r="N3755" i="109"/>
  <c r="U650" i="109"/>
  <c r="R548" i="109"/>
  <c r="N571" i="112"/>
  <c r="U2213" i="109"/>
  <c r="R1110" i="109"/>
  <c r="N4179" i="109"/>
  <c r="W4035" i="109"/>
  <c r="T3104" i="109"/>
  <c r="P2002" i="112"/>
  <c r="O1645" i="112"/>
  <c r="Y816" i="109"/>
  <c r="Q3816" i="109"/>
  <c r="P84" i="109"/>
  <c r="P2945" i="109"/>
  <c r="Q573" i="109"/>
  <c r="O1662" i="109"/>
  <c r="O1534" i="109"/>
  <c r="W1738" i="109"/>
  <c r="V2681" i="109"/>
  <c r="O311" i="112"/>
  <c r="P531" i="109"/>
  <c r="Q1195" i="109"/>
  <c r="Y384" i="109"/>
  <c r="T772" i="109"/>
  <c r="N748" i="112"/>
  <c r="T4256" i="109"/>
  <c r="T1740" i="109"/>
  <c r="O1866" i="109"/>
  <c r="P2726" i="109"/>
  <c r="U818" i="109"/>
  <c r="Q2219" i="109"/>
  <c r="S2050" i="109"/>
  <c r="W599" i="109"/>
  <c r="W791" i="109"/>
  <c r="O2966" i="109"/>
  <c r="P2178" i="112"/>
  <c r="W950" i="109"/>
  <c r="X3134" i="109"/>
  <c r="P1858" i="109"/>
  <c r="T3822" i="109"/>
  <c r="Y4253" i="109"/>
  <c r="Y2721" i="109"/>
  <c r="O1499" i="109"/>
  <c r="O3830" i="109"/>
  <c r="P3902" i="109"/>
  <c r="Y1364" i="109"/>
  <c r="R960" i="109"/>
  <c r="R2654" i="109"/>
  <c r="P2136" i="112"/>
  <c r="K86" i="110"/>
  <c r="P156" i="110"/>
  <c r="S99" i="109"/>
  <c r="X1965" i="109"/>
  <c r="U407" i="109"/>
  <c r="T2009" i="109"/>
  <c r="P4142" i="109"/>
  <c r="W4106" i="109"/>
  <c r="V3401" i="109"/>
  <c r="Q1881" i="112"/>
  <c r="N2310" i="109"/>
  <c r="V827" i="109"/>
  <c r="R2027" i="109"/>
  <c r="Q2699" i="112"/>
  <c r="U1699" i="109"/>
  <c r="Q2477" i="109"/>
  <c r="X750" i="109"/>
  <c r="Q989" i="112"/>
  <c r="U2783" i="109"/>
  <c r="N9" i="109"/>
  <c r="S613" i="109"/>
  <c r="P1784" i="112"/>
  <c r="U3742" i="109"/>
  <c r="W2585" i="109"/>
  <c r="Q1253" i="109"/>
  <c r="Y126" i="109"/>
  <c r="U1294" i="109"/>
  <c r="O3473" i="109"/>
  <c r="X417" i="109"/>
  <c r="U3431" i="109"/>
  <c r="S3339" i="109"/>
  <c r="M23" i="113"/>
  <c r="N1292" i="112"/>
  <c r="T3573" i="109"/>
  <c r="U1971" i="109"/>
  <c r="O1881" i="112"/>
  <c r="U3322" i="109"/>
  <c r="R273" i="109"/>
  <c r="S1109" i="109"/>
  <c r="V888" i="109"/>
  <c r="Q3038" i="109"/>
  <c r="R985" i="109"/>
  <c r="R982" i="109"/>
  <c r="W1539" i="109"/>
  <c r="R3356" i="109"/>
  <c r="N1656" i="109"/>
  <c r="O389" i="112"/>
  <c r="V1005" i="109"/>
  <c r="X4096" i="109"/>
  <c r="O111" i="112"/>
  <c r="X3926" i="109"/>
  <c r="R3794" i="109"/>
  <c r="Y2816" i="109"/>
  <c r="U3380" i="109"/>
  <c r="O2841" i="109"/>
  <c r="Y3447" i="109"/>
  <c r="Y4141" i="109"/>
  <c r="W4020" i="109"/>
  <c r="W3493" i="109"/>
  <c r="Y1741" i="109"/>
  <c r="O474" i="112"/>
  <c r="P1022" i="109"/>
  <c r="V2404" i="109"/>
  <c r="Q1650" i="109"/>
  <c r="T3819" i="109"/>
  <c r="T2343" i="109"/>
  <c r="Q69" i="112"/>
  <c r="Q965" i="109"/>
  <c r="Z2851" i="109"/>
  <c r="Y2364" i="109"/>
  <c r="V4116" i="109"/>
  <c r="R1282" i="109"/>
  <c r="S1988" i="109"/>
  <c r="W3200" i="109"/>
  <c r="Q1451" i="112"/>
  <c r="V147" i="109"/>
  <c r="T4197" i="109"/>
  <c r="O1656" i="109"/>
  <c r="Q1352" i="109"/>
  <c r="Q1207" i="112"/>
  <c r="R2814" i="109"/>
  <c r="O2581" i="109"/>
  <c r="W3490" i="109"/>
  <c r="K75" i="113"/>
  <c r="P3942" i="109"/>
  <c r="N184" i="112"/>
  <c r="S2001" i="109"/>
  <c r="Q3471" i="109"/>
  <c r="U3150" i="109"/>
  <c r="Q3676" i="109"/>
  <c r="O3496" i="109"/>
  <c r="T56" i="109"/>
  <c r="R2620" i="109"/>
  <c r="Z4347" i="109"/>
  <c r="S3568" i="109"/>
  <c r="P3287" i="109"/>
  <c r="R113" i="109"/>
  <c r="J18" i="113"/>
  <c r="V3941" i="109"/>
  <c r="N2299" i="109"/>
  <c r="R1262" i="109"/>
  <c r="T855" i="109"/>
  <c r="T3685" i="109"/>
  <c r="Q2640" i="109"/>
  <c r="Y4134" i="109"/>
  <c r="R1480" i="109"/>
  <c r="Y4120" i="109"/>
  <c r="Y2089" i="109"/>
  <c r="Y3846" i="109"/>
  <c r="T1952" i="109"/>
  <c r="W2415" i="109"/>
  <c r="X3943" i="109"/>
  <c r="X251" i="109"/>
  <c r="V653" i="109"/>
  <c r="V1131" i="109"/>
  <c r="N463" i="112"/>
  <c r="T3695" i="109"/>
  <c r="O3086" i="109"/>
  <c r="S1845" i="109"/>
  <c r="T771" i="109"/>
  <c r="P654" i="109"/>
  <c r="R446" i="112"/>
  <c r="S2299" i="109"/>
  <c r="S1271" i="109"/>
  <c r="O433" i="109"/>
  <c r="Z4372" i="109"/>
  <c r="N1907" i="112"/>
  <c r="X20" i="109"/>
  <c r="P2445" i="112"/>
  <c r="U3514" i="109"/>
  <c r="W1842" i="109"/>
  <c r="S2559" i="109"/>
  <c r="P1485" i="112"/>
  <c r="R766" i="109"/>
  <c r="P4020" i="109"/>
  <c r="S3827" i="109"/>
  <c r="O39" i="110"/>
  <c r="O24" i="109"/>
  <c r="P1232" i="109"/>
  <c r="V1330" i="109"/>
  <c r="W110" i="109"/>
  <c r="X1835" i="109"/>
  <c r="W1840" i="109"/>
  <c r="Q243" i="109"/>
  <c r="P64" i="112"/>
  <c r="O705" i="112"/>
  <c r="Q3784" i="109"/>
  <c r="Y2242" i="109"/>
  <c r="Y282" i="109"/>
  <c r="Q3373" i="109"/>
  <c r="V821" i="109"/>
  <c r="O1167" i="112"/>
  <c r="N18" i="109"/>
  <c r="S1596" i="109"/>
  <c r="N316" i="112"/>
  <c r="P3881" i="109"/>
  <c r="O473" i="109"/>
  <c r="P1716" i="112"/>
  <c r="Q915" i="109"/>
  <c r="V3058" i="109"/>
  <c r="O263" i="112"/>
  <c r="V2340" i="109"/>
  <c r="P2263" i="109"/>
  <c r="P979" i="112"/>
  <c r="Q513" i="109"/>
  <c r="Z319" i="109"/>
  <c r="T1468" i="109"/>
  <c r="W2587" i="109"/>
  <c r="T2612" i="109"/>
  <c r="V4117" i="109"/>
  <c r="S1838" i="109"/>
  <c r="R2276" i="109"/>
  <c r="V172" i="109"/>
  <c r="S2280" i="109"/>
  <c r="W282" i="109"/>
  <c r="P2046" i="109"/>
  <c r="N93" i="110"/>
  <c r="T1639" i="109"/>
  <c r="X3832" i="109"/>
  <c r="Y4074" i="109"/>
  <c r="U3758" i="109"/>
  <c r="Y4167" i="109"/>
  <c r="S41" i="109"/>
  <c r="O1643" i="109"/>
  <c r="Q58" i="112"/>
  <c r="T555" i="109"/>
  <c r="O1463" i="112"/>
  <c r="Y1260" i="109"/>
  <c r="R1963" i="109"/>
  <c r="V2063" i="109"/>
  <c r="W2010" i="109"/>
  <c r="N4265" i="109"/>
  <c r="P581" i="112"/>
  <c r="T404" i="109"/>
  <c r="T3575" i="109"/>
  <c r="Y838" i="109"/>
  <c r="T23" i="110"/>
  <c r="W286" i="109"/>
  <c r="Y885" i="109"/>
  <c r="V2650" i="109"/>
  <c r="T107" i="109"/>
  <c r="Y2206" i="109"/>
  <c r="O1231" i="109"/>
  <c r="N3051" i="109"/>
  <c r="N957" i="109"/>
  <c r="U2296" i="109"/>
  <c r="O1317" i="112"/>
  <c r="S1517" i="109"/>
  <c r="N996" i="109"/>
  <c r="P1710" i="109"/>
  <c r="X950" i="109"/>
  <c r="U505" i="109"/>
  <c r="O342" i="112"/>
  <c r="O2388" i="109"/>
  <c r="Z2495" i="109"/>
  <c r="R3303" i="109"/>
  <c r="R4073" i="109"/>
  <c r="V4156" i="109"/>
  <c r="V2992" i="109"/>
  <c r="O1442" i="112"/>
  <c r="Y1463" i="109"/>
  <c r="Y180" i="109"/>
  <c r="W3057" i="109"/>
  <c r="Y4255" i="109"/>
  <c r="X87" i="109"/>
  <c r="T1643" i="109"/>
  <c r="N936" i="109"/>
  <c r="U1833" i="109"/>
  <c r="Q4127" i="109"/>
  <c r="O3469" i="109"/>
  <c r="S152" i="109"/>
  <c r="P495" i="112"/>
  <c r="O484" i="112"/>
  <c r="R207" i="112"/>
  <c r="Q3724" i="109"/>
  <c r="Z2147" i="109"/>
  <c r="Z323" i="109"/>
  <c r="U1661" i="109"/>
  <c r="S69" i="109"/>
  <c r="X2289" i="109"/>
  <c r="W2574" i="109"/>
  <c r="Q113" i="109"/>
  <c r="R1148" i="109"/>
  <c r="O502" i="112"/>
  <c r="V1613" i="109"/>
  <c r="R646" i="109"/>
  <c r="Y3550" i="109"/>
  <c r="V2613" i="109"/>
  <c r="O3711" i="109"/>
  <c r="O3692" i="109"/>
  <c r="W3471" i="109"/>
  <c r="W3101" i="109"/>
  <c r="N4189" i="109"/>
  <c r="O743" i="109"/>
  <c r="Q259" i="109"/>
  <c r="X2388" i="109"/>
  <c r="R2965" i="109"/>
  <c r="N1125" i="109"/>
  <c r="X1860" i="109"/>
  <c r="S626" i="109"/>
  <c r="Q4115" i="109"/>
  <c r="V2053" i="109"/>
  <c r="O3309" i="109"/>
  <c r="V3168" i="109"/>
  <c r="Y736" i="109"/>
  <c r="W3380" i="109"/>
  <c r="X3462" i="109"/>
  <c r="N1130" i="109"/>
  <c r="O2251" i="109"/>
  <c r="U27" i="109"/>
  <c r="X1966" i="109"/>
  <c r="V1382" i="109"/>
  <c r="Y2394" i="109"/>
  <c r="Q1138" i="109"/>
  <c r="Q1461" i="112"/>
  <c r="W635" i="109"/>
  <c r="N740" i="112"/>
  <c r="Y3697" i="109"/>
  <c r="T1150" i="109"/>
  <c r="X3060" i="109"/>
  <c r="X2984" i="109"/>
  <c r="N839" i="112"/>
  <c r="W964" i="109"/>
  <c r="U13" i="109"/>
  <c r="R544" i="109"/>
  <c r="Q290" i="109"/>
  <c r="T2830" i="109"/>
  <c r="S935" i="109"/>
  <c r="R883" i="112"/>
  <c r="R2823" i="109"/>
  <c r="V1552" i="109"/>
  <c r="O638" i="109"/>
  <c r="S921" i="109"/>
  <c r="X1915" i="109"/>
  <c r="T4039" i="109"/>
  <c r="S2045" i="109"/>
  <c r="W397" i="109"/>
  <c r="N434" i="109"/>
  <c r="Y2349" i="109"/>
  <c r="Q2216" i="109"/>
  <c r="S3715" i="109"/>
  <c r="X4053" i="109"/>
  <c r="N409" i="112"/>
  <c r="V2596" i="109"/>
  <c r="Q3197" i="109"/>
  <c r="P111" i="112"/>
  <c r="N2361" i="112"/>
  <c r="N1565" i="112"/>
  <c r="Y2599" i="109"/>
  <c r="P3845" i="109"/>
  <c r="R3402" i="109"/>
  <c r="O1151" i="109"/>
  <c r="Q2611" i="109"/>
  <c r="N66" i="109"/>
  <c r="R3061" i="109"/>
  <c r="N931" i="109"/>
  <c r="X2848" i="109"/>
  <c r="O3322" i="109"/>
  <c r="X3309" i="109"/>
  <c r="Y1590" i="109"/>
  <c r="U2341" i="109"/>
  <c r="N1497" i="112"/>
  <c r="V3738" i="109"/>
  <c r="Y445" i="109"/>
  <c r="X538" i="109"/>
  <c r="V2110" i="109"/>
  <c r="L3" i="113"/>
  <c r="O258" i="112"/>
  <c r="N1852" i="109"/>
  <c r="V940" i="109"/>
  <c r="P965" i="109"/>
  <c r="X4" i="109"/>
  <c r="U47" i="110"/>
  <c r="T2099" i="109"/>
  <c r="V2668" i="109"/>
  <c r="Y967" i="109"/>
  <c r="P25" i="109"/>
  <c r="Q2085" i="109"/>
  <c r="O1835" i="109"/>
  <c r="O1497" i="109"/>
  <c r="P13" i="109"/>
  <c r="T69" i="109"/>
  <c r="W162" i="109"/>
  <c r="S247" i="109"/>
  <c r="N2769" i="109"/>
  <c r="N1161" i="109"/>
  <c r="R2379" i="109"/>
  <c r="Z2511" i="109"/>
  <c r="N2459" i="112"/>
  <c r="X821" i="109"/>
  <c r="S3319" i="109"/>
  <c r="S3776" i="109"/>
  <c r="Y2235" i="109"/>
  <c r="W1749" i="109"/>
  <c r="P1366" i="109"/>
  <c r="V3757" i="109"/>
  <c r="S1190" i="109"/>
  <c r="Z2140" i="109"/>
  <c r="P3923" i="109"/>
  <c r="W988" i="109"/>
  <c r="T3680" i="109"/>
  <c r="X3353" i="109"/>
  <c r="Y452" i="109"/>
  <c r="P3878" i="109"/>
  <c r="U1116" i="109"/>
  <c r="V1923" i="109"/>
  <c r="N2014" i="112"/>
  <c r="S4267" i="109"/>
  <c r="Q1333" i="112"/>
  <c r="T1513" i="109"/>
  <c r="S3025" i="109"/>
  <c r="W909" i="109"/>
  <c r="N170" i="112"/>
  <c r="S4247" i="109"/>
  <c r="Q115" i="110"/>
  <c r="R3820" i="109"/>
  <c r="Q986" i="112"/>
  <c r="W3202" i="109"/>
  <c r="N2035" i="109"/>
  <c r="Z1779" i="109"/>
  <c r="T2467" i="109"/>
  <c r="N2260" i="109"/>
  <c r="Q735" i="112"/>
  <c r="Z710" i="109"/>
  <c r="T3351" i="109"/>
  <c r="N3872" i="109"/>
  <c r="N1965" i="109"/>
  <c r="O2222" i="109"/>
  <c r="W3008" i="109"/>
  <c r="L36" i="110"/>
  <c r="P1165" i="112"/>
  <c r="P389" i="109"/>
  <c r="T14" i="110"/>
  <c r="Y637" i="109"/>
  <c r="S3357" i="109"/>
  <c r="N2195" i="109"/>
  <c r="V2703" i="109"/>
  <c r="U624" i="109"/>
  <c r="U43" i="109"/>
  <c r="V1375" i="109"/>
  <c r="X3197" i="109"/>
  <c r="U424" i="109"/>
  <c r="Z1037" i="109"/>
  <c r="S1722" i="109"/>
  <c r="W2104" i="109"/>
  <c r="U1249" i="109"/>
  <c r="S606" i="109"/>
  <c r="P2037" i="109"/>
  <c r="X3042" i="109"/>
  <c r="Q1273" i="109"/>
  <c r="O1726" i="112"/>
  <c r="Q1870" i="109"/>
  <c r="Y1150" i="109"/>
  <c r="R78" i="110"/>
  <c r="R3748" i="109"/>
  <c r="X4263" i="109"/>
  <c r="P1671" i="109"/>
  <c r="U3032" i="109"/>
  <c r="R2304" i="109"/>
  <c r="O1688" i="109"/>
  <c r="W4044" i="109"/>
  <c r="Q529" i="109"/>
  <c r="R3810" i="109"/>
  <c r="R4152" i="109"/>
  <c r="R658" i="109"/>
  <c r="P100" i="112"/>
  <c r="Z719" i="109"/>
  <c r="P1965" i="109"/>
  <c r="V2375" i="109"/>
  <c r="N964" i="112"/>
  <c r="N2272" i="109"/>
  <c r="N3151" i="109"/>
  <c r="O2328" i="109"/>
  <c r="O42" i="109"/>
  <c r="W3764" i="109"/>
  <c r="O3446" i="109"/>
  <c r="R2014" i="109"/>
  <c r="U795" i="109"/>
  <c r="Q2455" i="109"/>
  <c r="U1940" i="109"/>
  <c r="S3768" i="109"/>
  <c r="W1945" i="109"/>
  <c r="O3142" i="109"/>
  <c r="X596" i="109"/>
  <c r="O1271" i="109"/>
  <c r="O2208" i="109"/>
  <c r="O630" i="109"/>
  <c r="N1280" i="109"/>
  <c r="Q2960" i="109"/>
  <c r="Q835" i="109"/>
  <c r="O727" i="112"/>
  <c r="S2395" i="109"/>
  <c r="Y1733" i="109"/>
  <c r="U1672" i="109"/>
  <c r="W2249" i="109"/>
  <c r="X1182" i="109"/>
  <c r="Y2844" i="109"/>
  <c r="Q53" i="112"/>
  <c r="P2657" i="109"/>
  <c r="T2600" i="109"/>
  <c r="P1311" i="112"/>
  <c r="N1953" i="112"/>
  <c r="Q110" i="110"/>
  <c r="R4198" i="109"/>
  <c r="U6" i="109"/>
  <c r="W4036" i="109"/>
  <c r="Z3592" i="109"/>
  <c r="P367" i="112"/>
  <c r="O985" i="109"/>
  <c r="X2994" i="109"/>
  <c r="X4235" i="109"/>
  <c r="T4216" i="109"/>
  <c r="U1502" i="109"/>
  <c r="U199" i="109"/>
  <c r="U368" i="109"/>
  <c r="U3524" i="109"/>
  <c r="O977" i="109"/>
  <c r="R207" i="109"/>
  <c r="X1713" i="109"/>
  <c r="W4220" i="109"/>
  <c r="N1947" i="112"/>
  <c r="T4125" i="109"/>
  <c r="O2085" i="109"/>
  <c r="X3515" i="109"/>
  <c r="S2676" i="109"/>
  <c r="Y2403" i="109"/>
  <c r="X3846" i="109"/>
  <c r="V1723" i="109"/>
  <c r="Q3029" i="109"/>
  <c r="N962" i="109"/>
  <c r="O3183" i="109"/>
  <c r="S1889" i="109"/>
  <c r="X1201" i="109"/>
  <c r="P3872" i="109"/>
  <c r="O2256" i="109"/>
  <c r="O1130" i="109"/>
  <c r="U993" i="109"/>
  <c r="Y3527" i="109"/>
  <c r="P3144" i="109"/>
  <c r="Q173" i="109"/>
  <c r="N638" i="109"/>
  <c r="V1303" i="109"/>
  <c r="W619" i="109"/>
  <c r="V2028" i="109"/>
  <c r="X984" i="109"/>
  <c r="R2236" i="109"/>
  <c r="P644" i="109"/>
  <c r="S741" i="109"/>
  <c r="X965" i="109"/>
  <c r="Q3700" i="109"/>
  <c r="Q2377" i="109"/>
  <c r="Y4155" i="109"/>
  <c r="S1143" i="109"/>
  <c r="P1732" i="109"/>
  <c r="Y1190" i="109"/>
  <c r="V4240" i="109"/>
  <c r="V637" i="109"/>
  <c r="U3781" i="109"/>
  <c r="O3042" i="109"/>
  <c r="T1382" i="109"/>
  <c r="S3371" i="109"/>
  <c r="Y3028" i="109"/>
  <c r="N971" i="112"/>
  <c r="O2291" i="109"/>
  <c r="O162" i="110"/>
  <c r="Z1058" i="109"/>
  <c r="S2834" i="109"/>
  <c r="V1944" i="109"/>
  <c r="V22" i="109"/>
  <c r="U3124" i="109"/>
  <c r="U2426" i="109"/>
  <c r="W2316" i="109"/>
  <c r="P55" i="112"/>
  <c r="Q1946" i="109"/>
  <c r="Q1174" i="109"/>
  <c r="O1616" i="112"/>
  <c r="Y1264" i="109"/>
  <c r="Q2710" i="109"/>
  <c r="T1833" i="109"/>
  <c r="P1749" i="109"/>
  <c r="P784" i="109"/>
  <c r="O2695" i="109"/>
  <c r="S3938" i="109"/>
  <c r="V1694" i="109"/>
  <c r="U842" i="109"/>
  <c r="Q3396" i="109"/>
  <c r="O4198" i="109"/>
  <c r="O639" i="112"/>
  <c r="Q1107" i="109"/>
  <c r="L50" i="110"/>
  <c r="O616" i="112"/>
  <c r="X2761" i="109"/>
  <c r="U586" i="109"/>
  <c r="N2053" i="109"/>
  <c r="X2823" i="109"/>
  <c r="R3483" i="109"/>
  <c r="X1706" i="109"/>
  <c r="U1618" i="109"/>
  <c r="R4111" i="109"/>
  <c r="O1225" i="109"/>
  <c r="W2413" i="109"/>
  <c r="V2712" i="109"/>
  <c r="Q4095" i="109"/>
  <c r="P2570" i="109"/>
  <c r="S1564" i="109"/>
  <c r="N2599" i="109"/>
  <c r="V2101" i="109"/>
  <c r="R1491" i="109"/>
  <c r="P3905" i="109"/>
  <c r="Q143" i="109"/>
  <c r="N715" i="112"/>
  <c r="O1158" i="109"/>
  <c r="U63" i="110"/>
  <c r="P341" i="112"/>
  <c r="S4227" i="109"/>
  <c r="N385" i="109"/>
  <c r="R1609" i="109"/>
  <c r="U4233" i="109"/>
  <c r="T493" i="109"/>
  <c r="X3695" i="109"/>
  <c r="V1879" i="109"/>
  <c r="O1873" i="109"/>
  <c r="U2003" i="109"/>
  <c r="T853" i="109"/>
  <c r="O2677" i="109"/>
  <c r="U2476" i="109"/>
  <c r="Y796" i="109"/>
  <c r="T136" i="109"/>
  <c r="W1524" i="109"/>
  <c r="U2417" i="109"/>
  <c r="X1334" i="109"/>
  <c r="X2684" i="109"/>
  <c r="P4249" i="109"/>
  <c r="V375" i="109"/>
  <c r="U1526" i="109"/>
  <c r="O1277" i="112"/>
  <c r="O1267" i="112"/>
  <c r="V78" i="109"/>
  <c r="P54" i="112"/>
  <c r="S3409" i="109"/>
  <c r="P3866" i="109"/>
  <c r="S2301" i="109"/>
  <c r="W2327" i="109"/>
  <c r="P2629" i="109"/>
  <c r="R653" i="109"/>
  <c r="S480" i="109"/>
  <c r="U792" i="109"/>
  <c r="S105" i="109"/>
  <c r="X27" i="109"/>
  <c r="N24" i="109"/>
  <c r="O1198" i="109"/>
  <c r="W2227" i="109"/>
  <c r="V1264" i="109"/>
  <c r="U987" i="109"/>
  <c r="U1002" i="109"/>
  <c r="X1733" i="109"/>
  <c r="N68" i="109"/>
  <c r="V1691" i="109"/>
  <c r="R1134" i="112"/>
  <c r="X3008" i="109"/>
  <c r="Y2977" i="109"/>
  <c r="Q2043" i="109"/>
  <c r="N2061" i="109"/>
  <c r="U2222" i="109"/>
  <c r="P1840" i="109"/>
  <c r="N4230" i="109"/>
  <c r="P1742" i="109"/>
  <c r="Y1753" i="109"/>
  <c r="O1676" i="112"/>
  <c r="X3072" i="109"/>
  <c r="P190" i="109"/>
  <c r="W4223" i="109"/>
  <c r="N1311" i="112"/>
  <c r="Q2965" i="109"/>
  <c r="Q2083" i="109"/>
  <c r="Q54" i="109"/>
  <c r="R977" i="109"/>
  <c r="Y2747" i="109"/>
  <c r="T1834" i="109"/>
  <c r="S738" i="109"/>
  <c r="Q1743" i="109"/>
  <c r="S1133" i="109"/>
  <c r="R3553" i="109"/>
  <c r="V3766" i="109"/>
  <c r="V518" i="109"/>
  <c r="Y3180" i="109"/>
  <c r="O2354" i="109"/>
  <c r="O505" i="109"/>
  <c r="O1253" i="109"/>
  <c r="T3452" i="109"/>
  <c r="Z2545" i="109"/>
  <c r="P96" i="109"/>
  <c r="P2089" i="109"/>
  <c r="V3134" i="109"/>
  <c r="N1538" i="109"/>
  <c r="R98" i="109"/>
  <c r="R3784" i="109"/>
  <c r="V2790" i="109"/>
  <c r="Q3776" i="109"/>
  <c r="Q26" i="109"/>
  <c r="S2403" i="109"/>
  <c r="P3340" i="109"/>
  <c r="Y125" i="109"/>
  <c r="Q2575" i="109"/>
  <c r="V1199" i="109"/>
  <c r="S160" i="109"/>
  <c r="R1019" i="109"/>
  <c r="O2562" i="109"/>
  <c r="V2317" i="109"/>
  <c r="W4239" i="109"/>
  <c r="S3706" i="109"/>
  <c r="O3531" i="109"/>
  <c r="N3022" i="109"/>
  <c r="P3200" i="109"/>
  <c r="P1862" i="109"/>
  <c r="T198" i="109"/>
  <c r="O497" i="109"/>
  <c r="R615" i="109"/>
  <c r="V1657" i="109"/>
  <c r="R442" i="112"/>
  <c r="X194" i="109"/>
  <c r="U1218" i="109"/>
  <c r="R641" i="109"/>
  <c r="Q4084" i="109"/>
  <c r="S178" i="109"/>
  <c r="R2615" i="109"/>
  <c r="R168" i="109"/>
  <c r="Y121" i="109"/>
  <c r="U3014" i="109"/>
  <c r="N1482" i="109"/>
  <c r="Q45" i="112"/>
  <c r="Q1733" i="112"/>
  <c r="X3684" i="109"/>
  <c r="O127" i="109"/>
  <c r="X911" i="109"/>
  <c r="T1626" i="109"/>
  <c r="O4183" i="109"/>
  <c r="Z1053" i="109"/>
  <c r="Q4067" i="109"/>
  <c r="X3425" i="109"/>
  <c r="P628" i="109"/>
  <c r="X4138" i="109"/>
  <c r="U2199" i="109"/>
  <c r="Q3119" i="109"/>
  <c r="W2394" i="109"/>
  <c r="U494" i="109"/>
  <c r="R1988" i="109"/>
  <c r="R501" i="109"/>
  <c r="O2265" i="109"/>
  <c r="P1106" i="109"/>
  <c r="R3914" i="109"/>
  <c r="Q2618" i="109"/>
  <c r="O38" i="109"/>
  <c r="N91" i="109"/>
  <c r="W3044" i="109"/>
  <c r="Y2408" i="109"/>
  <c r="O1725" i="109"/>
  <c r="X3084" i="109"/>
  <c r="Q584" i="109"/>
  <c r="W4141" i="109"/>
  <c r="Q3658" i="109"/>
  <c r="O830" i="112"/>
  <c r="T1838" i="109"/>
  <c r="U4032" i="109"/>
  <c r="Q972" i="112"/>
  <c r="U478" i="109"/>
  <c r="Y1116" i="109"/>
  <c r="T2392" i="109"/>
  <c r="Q276" i="112"/>
  <c r="X2805" i="109"/>
  <c r="N3005" i="109"/>
  <c r="U782" i="109"/>
  <c r="X177" i="109"/>
  <c r="O815" i="109"/>
  <c r="N2771" i="109"/>
  <c r="W1186" i="109"/>
  <c r="N3182" i="109"/>
  <c r="Q2774" i="109"/>
  <c r="U886" i="109"/>
  <c r="O1733" i="109"/>
  <c r="Q2591" i="109"/>
  <c r="Q630" i="112"/>
  <c r="U1113" i="109"/>
  <c r="X844" i="109"/>
  <c r="V753" i="109"/>
  <c r="Q1275" i="109"/>
  <c r="R1577" i="109"/>
  <c r="Q1845" i="109"/>
  <c r="R798" i="109"/>
  <c r="R929" i="109"/>
  <c r="Z4323" i="109"/>
  <c r="O1454" i="112"/>
  <c r="T3311" i="109"/>
  <c r="U2295" i="109"/>
  <c r="U137" i="110"/>
  <c r="N727" i="112"/>
  <c r="O1887" i="112"/>
  <c r="O1252" i="109"/>
  <c r="Y3045" i="109"/>
  <c r="R1868" i="109"/>
  <c r="Q117" i="110"/>
  <c r="Q2428" i="109"/>
  <c r="N2659" i="109"/>
  <c r="N261" i="112"/>
  <c r="R851" i="109"/>
  <c r="N73" i="112"/>
  <c r="S1491" i="109"/>
  <c r="V385" i="109"/>
  <c r="Q2071" i="109"/>
  <c r="V524" i="109"/>
  <c r="O3540" i="109"/>
  <c r="U173" i="109"/>
  <c r="R226" i="109"/>
  <c r="W3466" i="109"/>
  <c r="R2675" i="109"/>
  <c r="T650" i="109"/>
  <c r="Q739" i="109"/>
  <c r="U123" i="109"/>
  <c r="X2966" i="109"/>
  <c r="N205" i="109"/>
  <c r="Q3301" i="109"/>
  <c r="Y1500" i="109"/>
  <c r="Q3155" i="109"/>
  <c r="Q3847" i="109"/>
  <c r="W459" i="109"/>
  <c r="V4229" i="109"/>
  <c r="N431" i="109"/>
  <c r="Q971" i="112"/>
  <c r="T2771" i="109"/>
  <c r="R790" i="109"/>
  <c r="P3549" i="109"/>
  <c r="N1978" i="109"/>
  <c r="P4145" i="109"/>
  <c r="X78" i="109"/>
  <c r="X456" i="109"/>
  <c r="Q4301" i="109"/>
  <c r="X1628" i="109"/>
  <c r="R2262" i="109"/>
  <c r="O235" i="112"/>
  <c r="R40" i="109"/>
  <c r="N2059" i="109"/>
  <c r="T1828" i="109"/>
  <c r="V4064" i="109"/>
  <c r="O1318" i="109"/>
  <c r="R1191" i="109"/>
  <c r="Q1670" i="109"/>
  <c r="X917" i="109"/>
  <c r="R2322" i="109"/>
  <c r="R492" i="109"/>
  <c r="W1248" i="109"/>
  <c r="N1716" i="112"/>
  <c r="P342" i="112"/>
  <c r="Y4037" i="109"/>
  <c r="P2108" i="109"/>
  <c r="Q1524" i="112"/>
  <c r="P1644" i="109"/>
  <c r="Y3472" i="109"/>
  <c r="R172" i="110"/>
  <c r="W1632" i="109"/>
  <c r="Q3517" i="109"/>
  <c r="T2067" i="109"/>
  <c r="Q1520" i="112"/>
  <c r="S1470" i="109"/>
  <c r="P141" i="109"/>
  <c r="V143" i="109"/>
  <c r="Y1235" i="109"/>
  <c r="P910" i="109"/>
  <c r="Y4180" i="109"/>
  <c r="N1294" i="109"/>
  <c r="V973" i="109"/>
  <c r="N1832" i="109"/>
  <c r="W1266" i="109"/>
  <c r="R1332" i="109"/>
  <c r="P2237" i="109"/>
  <c r="O1691" i="109"/>
  <c r="Y2612" i="109"/>
  <c r="O1939" i="109"/>
  <c r="O82" i="109"/>
  <c r="W1669" i="109"/>
  <c r="P1304" i="109"/>
  <c r="U3705" i="109"/>
  <c r="Q3297" i="109"/>
  <c r="Q388" i="112"/>
  <c r="P614" i="109"/>
  <c r="V2455" i="109"/>
  <c r="P3311" i="109"/>
  <c r="N1020" i="112"/>
  <c r="Y3011" i="109"/>
  <c r="U810" i="109"/>
  <c r="N4229" i="109"/>
  <c r="X1271" i="109"/>
  <c r="N86" i="109"/>
  <c r="W25" i="109"/>
  <c r="Q2401" i="109"/>
  <c r="U266" i="109"/>
  <c r="S1483" i="109"/>
  <c r="P26" i="112"/>
  <c r="O281" i="109"/>
  <c r="O3334" i="109"/>
  <c r="Y2483" i="109"/>
  <c r="O4171" i="109"/>
  <c r="U961" i="109"/>
  <c r="Y2615" i="109"/>
  <c r="W4156" i="109"/>
  <c r="R873" i="109"/>
  <c r="Z2178" i="109"/>
  <c r="O3763" i="109"/>
  <c r="T1496" i="109"/>
  <c r="N1354" i="109"/>
  <c r="V3939" i="109"/>
  <c r="U1738" i="109"/>
  <c r="P2757" i="109"/>
  <c r="L38" i="110"/>
  <c r="T290" i="109"/>
  <c r="R173" i="109"/>
  <c r="P1264" i="109"/>
  <c r="Q2282" i="109"/>
  <c r="O969" i="109"/>
  <c r="T2761" i="109"/>
  <c r="T3838" i="109"/>
  <c r="O2343" i="109"/>
  <c r="W2289" i="109"/>
  <c r="S625" i="109"/>
  <c r="N2368" i="109"/>
  <c r="O2582" i="109"/>
  <c r="R3548" i="109"/>
  <c r="Y3332" i="109"/>
  <c r="P856" i="109"/>
  <c r="T3182" i="109"/>
  <c r="Q499" i="109"/>
  <c r="R1267" i="109"/>
  <c r="S2792" i="109"/>
  <c r="W159" i="109"/>
  <c r="X733" i="109"/>
  <c r="O3694" i="109"/>
  <c r="S1511" i="109"/>
  <c r="R1836" i="109"/>
  <c r="X390" i="109"/>
  <c r="T372" i="109"/>
  <c r="U2406" i="109"/>
  <c r="Z3270" i="109"/>
  <c r="P129" i="109"/>
  <c r="T128" i="109"/>
  <c r="X2743" i="109"/>
  <c r="Q2025" i="112"/>
  <c r="V131" i="109"/>
  <c r="V3387" i="109"/>
  <c r="W2358" i="109"/>
  <c r="U124" i="109"/>
  <c r="T2956" i="109"/>
  <c r="P1175" i="109"/>
  <c r="V3084" i="109"/>
  <c r="Y882" i="109"/>
  <c r="R2112" i="109"/>
  <c r="S194" i="109"/>
  <c r="N3736" i="109"/>
  <c r="Y924" i="109"/>
  <c r="U1985" i="109"/>
  <c r="R3410" i="109"/>
  <c r="P768" i="109"/>
  <c r="O2632" i="109"/>
  <c r="X1294" i="109"/>
  <c r="N3795" i="109"/>
  <c r="Y1713" i="109"/>
  <c r="U1983" i="109"/>
  <c r="P1651" i="109"/>
  <c r="N929" i="109"/>
  <c r="R2561" i="109"/>
  <c r="U114" i="110"/>
  <c r="X1968" i="109"/>
  <c r="R1356" i="109"/>
  <c r="W4252" i="109"/>
  <c r="P1555" i="109"/>
  <c r="R417" i="112"/>
  <c r="Q1836" i="109"/>
  <c r="U2986" i="109"/>
  <c r="P744" i="109"/>
  <c r="O371" i="112"/>
  <c r="O483" i="109"/>
  <c r="S1972" i="109"/>
  <c r="U1606" i="109"/>
  <c r="Q868" i="112"/>
  <c r="W1919" i="109"/>
  <c r="Y608" i="109"/>
  <c r="O528" i="109"/>
  <c r="W2280" i="109"/>
  <c r="Q857" i="109"/>
  <c r="S4226" i="109"/>
  <c r="T583" i="109"/>
  <c r="Q1467" i="109"/>
  <c r="N1729" i="109"/>
  <c r="S3380" i="109"/>
  <c r="S3461" i="109"/>
  <c r="P2204" i="109"/>
  <c r="X3335" i="109"/>
  <c r="W952" i="109"/>
  <c r="V1507" i="109"/>
  <c r="N344" i="112"/>
  <c r="T3317" i="109"/>
  <c r="Y3150" i="109"/>
  <c r="O778" i="109"/>
  <c r="R218" i="109"/>
  <c r="P2427" i="112"/>
  <c r="X2310" i="109"/>
  <c r="N754" i="109"/>
  <c r="P715" i="112"/>
  <c r="V1277" i="109"/>
  <c r="Z3633" i="109"/>
  <c r="Y219" i="109"/>
  <c r="S183" i="109"/>
  <c r="O867" i="112"/>
  <c r="V2398" i="109"/>
  <c r="N1153" i="109"/>
  <c r="O4240" i="109"/>
  <c r="U221" i="109"/>
  <c r="O3037" i="109"/>
  <c r="O1161" i="109"/>
  <c r="U1173" i="109"/>
  <c r="N537" i="109"/>
  <c r="R1679" i="109"/>
  <c r="X3391" i="109"/>
  <c r="Q3190" i="109"/>
  <c r="R4063" i="109"/>
  <c r="Q2015" i="112"/>
  <c r="S3392" i="109"/>
  <c r="Y1987" i="109"/>
  <c r="W1976" i="109"/>
  <c r="R3815" i="109"/>
  <c r="Q851" i="112"/>
  <c r="Q1114" i="109"/>
  <c r="O591" i="109"/>
  <c r="V2378" i="109"/>
  <c r="Y245" i="109"/>
  <c r="V1869" i="109"/>
  <c r="P496" i="109"/>
  <c r="N795" i="109"/>
  <c r="S1465" i="109"/>
  <c r="V43" i="109"/>
  <c r="U4203" i="109"/>
  <c r="Q73" i="112"/>
  <c r="R3805" i="109"/>
  <c r="U181" i="109"/>
  <c r="Y2464" i="109"/>
  <c r="U4129" i="109"/>
  <c r="V3023" i="109"/>
  <c r="P3503" i="109"/>
  <c r="N1867" i="112"/>
  <c r="Y2310" i="109"/>
  <c r="Q1614" i="109"/>
  <c r="T184" i="109"/>
  <c r="X1890" i="109"/>
  <c r="V633" i="109"/>
  <c r="X3397" i="109"/>
  <c r="Y4126" i="109"/>
  <c r="N4293" i="109"/>
  <c r="P325" i="112"/>
  <c r="Y3851" i="109"/>
  <c r="X1571" i="109"/>
  <c r="U3506" i="109"/>
  <c r="N625" i="109"/>
  <c r="X2582" i="109"/>
  <c r="S970" i="109"/>
  <c r="T3176" i="109"/>
  <c r="U3719" i="109"/>
  <c r="S3185" i="109"/>
  <c r="P836" i="109"/>
  <c r="T558" i="109"/>
  <c r="O2076" i="112"/>
  <c r="T2309" i="109"/>
  <c r="O3369" i="109"/>
  <c r="S286" i="109"/>
  <c r="Y1695" i="109"/>
  <c r="W153" i="109"/>
  <c r="S168" i="109"/>
  <c r="U1734" i="109"/>
  <c r="Q3121" i="109"/>
  <c r="N747" i="109"/>
  <c r="N2425" i="109"/>
  <c r="V2718" i="109"/>
  <c r="P85" i="109"/>
  <c r="U2387" i="109"/>
  <c r="S3114" i="109"/>
  <c r="V471" i="109"/>
  <c r="R833" i="109"/>
  <c r="O2949" i="109"/>
  <c r="O586" i="109"/>
  <c r="V3132" i="109"/>
  <c r="Q4035" i="109"/>
  <c r="Y2255" i="109"/>
  <c r="N1128" i="109"/>
  <c r="N989" i="112"/>
  <c r="U982" i="109"/>
  <c r="U3425" i="109"/>
  <c r="R2977" i="109"/>
  <c r="R2840" i="109"/>
  <c r="P1902" i="109"/>
  <c r="O1268" i="109"/>
  <c r="T228" i="109"/>
  <c r="N164" i="110"/>
  <c r="X3494" i="109"/>
  <c r="P613" i="112"/>
  <c r="O936" i="109"/>
  <c r="R2761" i="112"/>
  <c r="W1254" i="109"/>
  <c r="X3300" i="109"/>
  <c r="X1230" i="109"/>
  <c r="Q611" i="109"/>
  <c r="S1551" i="109"/>
  <c r="O1451" i="112"/>
  <c r="P1850" i="109"/>
  <c r="Q3683" i="109"/>
  <c r="S1145" i="109"/>
  <c r="P3705" i="109"/>
  <c r="N545" i="112"/>
  <c r="X3912" i="109"/>
  <c r="P1925" i="109"/>
  <c r="N4183" i="109"/>
  <c r="T3704" i="109"/>
  <c r="O1595" i="109"/>
  <c r="R3075" i="109"/>
  <c r="X1281" i="109"/>
  <c r="W1716" i="109"/>
  <c r="X1376" i="109"/>
  <c r="T2074" i="109"/>
  <c r="L4" i="113"/>
  <c r="N1097" i="109"/>
  <c r="X3921" i="109"/>
  <c r="U932" i="109"/>
  <c r="O3724" i="109"/>
  <c r="P703" i="112"/>
  <c r="Z303" i="109"/>
  <c r="N2753" i="109"/>
  <c r="X1383" i="109"/>
  <c r="O3136" i="109"/>
  <c r="P2630" i="109"/>
  <c r="T2372" i="109"/>
  <c r="O2759" i="109"/>
  <c r="R2045" i="109"/>
  <c r="Q1209" i="109"/>
  <c r="X939" i="109"/>
  <c r="O1505" i="109"/>
  <c r="T478" i="109"/>
  <c r="P2303" i="109"/>
  <c r="S2241" i="109"/>
  <c r="T129" i="109"/>
  <c r="X1827" i="109"/>
  <c r="P2819" i="109"/>
  <c r="O1087" i="112"/>
  <c r="O995" i="112"/>
  <c r="V2300" i="109"/>
  <c r="T2847" i="109"/>
  <c r="Y767" i="109"/>
  <c r="W3411" i="109"/>
  <c r="O1350" i="109"/>
  <c r="X1216" i="109"/>
  <c r="S592" i="109"/>
  <c r="Q2241" i="109"/>
  <c r="P1322" i="112"/>
  <c r="W3197" i="109"/>
  <c r="O3158" i="109"/>
  <c r="Q324" i="112"/>
  <c r="P3360" i="109"/>
  <c r="R2328" i="109"/>
  <c r="O205" i="109"/>
  <c r="P4269" i="109"/>
  <c r="X930" i="109"/>
  <c r="V4127" i="109"/>
  <c r="P651" i="109"/>
  <c r="O2004" i="109"/>
  <c r="Y844" i="109"/>
  <c r="Y1612" i="109"/>
  <c r="X3290" i="109"/>
  <c r="U3091" i="109"/>
  <c r="T33" i="110"/>
  <c r="O2767" i="109"/>
  <c r="O21" i="109"/>
  <c r="O2583" i="109"/>
  <c r="T4231" i="109"/>
  <c r="W4250" i="109"/>
  <c r="P2807" i="109"/>
  <c r="V1955" i="109"/>
  <c r="T3121" i="109"/>
  <c r="T755" i="109"/>
  <c r="U2561" i="109"/>
  <c r="R2051" i="109"/>
  <c r="Q356" i="112"/>
  <c r="N110" i="110"/>
  <c r="V832" i="109"/>
  <c r="S3915" i="109"/>
  <c r="V986" i="109"/>
  <c r="V1589" i="109"/>
  <c r="X110" i="109"/>
  <c r="W3897" i="109"/>
  <c r="R1553" i="109"/>
  <c r="P2597" i="109"/>
  <c r="P1397" i="112"/>
  <c r="P71" i="109"/>
  <c r="O3398" i="109"/>
  <c r="U525" i="109"/>
  <c r="X2117" i="109"/>
  <c r="W3088" i="109"/>
  <c r="P1979" i="109"/>
  <c r="X1679" i="109"/>
  <c r="N887" i="109"/>
  <c r="P393" i="112"/>
  <c r="T2259" i="109"/>
  <c r="O278" i="109"/>
  <c r="S27" i="110"/>
  <c r="V3137" i="109"/>
  <c r="W4124" i="109"/>
  <c r="O2803" i="109"/>
  <c r="Y2435" i="109"/>
  <c r="O2193" i="112"/>
  <c r="R2813" i="109"/>
  <c r="N1342" i="109"/>
  <c r="P75" i="109"/>
  <c r="Q2688" i="109"/>
  <c r="O1093" i="112"/>
  <c r="R1642" i="109"/>
  <c r="S4100" i="109"/>
  <c r="W2238" i="109"/>
  <c r="O3385" i="109"/>
  <c r="T3928" i="109"/>
  <c r="V2562" i="109"/>
  <c r="U840" i="109"/>
  <c r="Y2703" i="109"/>
  <c r="V2627" i="109"/>
  <c r="X2098" i="109"/>
  <c r="O2611" i="109"/>
  <c r="S72" i="109"/>
  <c r="W2438" i="109"/>
  <c r="Q416" i="109"/>
  <c r="R2730" i="109"/>
  <c r="O1165" i="109"/>
  <c r="X2271" i="109"/>
  <c r="W1987" i="109"/>
  <c r="T45" i="109"/>
  <c r="V3714" i="109"/>
  <c r="Q2625" i="112"/>
  <c r="W2716" i="109"/>
  <c r="W20" i="109"/>
  <c r="O2559" i="109"/>
  <c r="S1996" i="109"/>
  <c r="N2595" i="109"/>
  <c r="Q1493" i="109"/>
  <c r="R408" i="109"/>
  <c r="S1103" i="109"/>
  <c r="N2636" i="109"/>
  <c r="W204" i="109"/>
  <c r="N1908" i="109"/>
  <c r="O1653" i="109"/>
  <c r="O2656" i="109"/>
  <c r="W4285" i="109"/>
  <c r="O2452" i="109"/>
  <c r="P174" i="109"/>
  <c r="Y1704" i="109"/>
  <c r="S2723" i="109"/>
  <c r="X2457" i="109"/>
  <c r="O306" i="112"/>
  <c r="N4163" i="109"/>
  <c r="P2010" i="112"/>
  <c r="X1598" i="109"/>
  <c r="N1109" i="109"/>
  <c r="N389" i="112"/>
  <c r="T2257" i="109"/>
  <c r="Q392" i="109"/>
  <c r="V90" i="109"/>
  <c r="V3406" i="109"/>
  <c r="Q303" i="112"/>
  <c r="S891" i="109"/>
  <c r="Q542" i="109"/>
  <c r="O502" i="109"/>
  <c r="X3827" i="109"/>
  <c r="N2781" i="109"/>
  <c r="U1632" i="109"/>
  <c r="O41" i="112"/>
  <c r="R2463" i="109"/>
  <c r="S2830" i="109"/>
  <c r="Y2766" i="109"/>
  <c r="R3938" i="109"/>
  <c r="M153" i="113"/>
  <c r="Y2770" i="109"/>
  <c r="Q342" i="112"/>
  <c r="X288" i="109"/>
  <c r="S837" i="109"/>
  <c r="U3317" i="109"/>
  <c r="N2289" i="109"/>
  <c r="P1688" i="109"/>
  <c r="U2922" i="109"/>
  <c r="R2231" i="109"/>
  <c r="Y599" i="109"/>
  <c r="M5" i="110"/>
  <c r="O1470" i="112"/>
  <c r="N3933" i="109"/>
  <c r="Y860" i="109"/>
  <c r="W3093" i="109"/>
  <c r="K100" i="113"/>
  <c r="X3713" i="109"/>
  <c r="U2613" i="109"/>
  <c r="X3693" i="109"/>
  <c r="N1661" i="112"/>
  <c r="T2201" i="109"/>
  <c r="Y4032" i="109"/>
  <c r="X1002" i="109"/>
  <c r="T3934" i="109"/>
  <c r="P221" i="109"/>
  <c r="O55" i="110"/>
  <c r="R2936" i="109"/>
  <c r="R894" i="109"/>
  <c r="P437" i="109"/>
  <c r="R1864" i="109"/>
  <c r="W605" i="109"/>
  <c r="P572" i="109"/>
  <c r="K44" i="110"/>
  <c r="V3302" i="109"/>
  <c r="U926" i="109"/>
  <c r="U2687" i="109"/>
  <c r="S1736" i="109"/>
  <c r="V2016" i="109"/>
  <c r="P783" i="112"/>
  <c r="R1305" i="109"/>
  <c r="T1913" i="109"/>
  <c r="Y3131" i="109"/>
  <c r="T2113" i="109"/>
  <c r="P2738" i="109"/>
  <c r="O4133" i="109"/>
  <c r="O955" i="112"/>
  <c r="U1647" i="109"/>
  <c r="X1503" i="109"/>
  <c r="U2771" i="109"/>
  <c r="T1311" i="109"/>
  <c r="P369" i="112"/>
  <c r="Y3422" i="109"/>
  <c r="V2764" i="109"/>
  <c r="Q947" i="112"/>
  <c r="U860" i="109"/>
  <c r="S3090" i="109"/>
  <c r="X2419" i="109"/>
  <c r="X1680" i="109"/>
  <c r="T3412" i="109"/>
  <c r="Y481" i="109"/>
  <c r="N929" i="112"/>
  <c r="Q1103" i="109"/>
  <c r="P3416" i="109"/>
  <c r="N297" i="112"/>
  <c r="U293" i="109"/>
  <c r="X3404" i="109"/>
  <c r="S4308" i="109"/>
  <c r="V4214" i="109"/>
  <c r="S4077" i="109"/>
  <c r="W1710" i="109"/>
  <c r="N2690" i="109"/>
  <c r="R2721" i="109"/>
  <c r="N2243" i="112"/>
  <c r="O94" i="109"/>
  <c r="S4238" i="109"/>
  <c r="P872" i="109"/>
  <c r="S1169" i="109"/>
  <c r="S2210" i="109"/>
  <c r="U2276" i="109"/>
  <c r="T18" i="110"/>
  <c r="T2250" i="109"/>
  <c r="O2300" i="109"/>
  <c r="Q1343" i="109"/>
  <c r="N103" i="110"/>
  <c r="N1208" i="109"/>
  <c r="X4172" i="109"/>
  <c r="S2240" i="109"/>
  <c r="X1192" i="109"/>
  <c r="O1958" i="109"/>
  <c r="T3073" i="109"/>
  <c r="V3000" i="109"/>
  <c r="P279" i="109"/>
  <c r="Y848" i="109"/>
  <c r="R2470" i="109"/>
  <c r="O2433" i="109"/>
  <c r="Y1123" i="109"/>
  <c r="W3907" i="109"/>
  <c r="U1730" i="109"/>
  <c r="P1565" i="112"/>
  <c r="L54" i="110"/>
  <c r="T2440" i="109"/>
  <c r="N2455" i="109"/>
  <c r="U1599" i="109"/>
  <c r="Y1603" i="109"/>
  <c r="X587" i="109"/>
  <c r="W491" i="109"/>
  <c r="N1255" i="112"/>
  <c r="J2" i="110"/>
  <c r="Y411" i="109"/>
  <c r="Y2026" i="109"/>
  <c r="Y4107" i="109"/>
  <c r="R3539" i="109"/>
  <c r="Q4161" i="109"/>
  <c r="T871" i="109"/>
  <c r="S2811" i="109"/>
  <c r="Y856" i="109"/>
  <c r="X1237" i="109"/>
  <c r="Q2998" i="109"/>
  <c r="V3206" i="109"/>
  <c r="W3413" i="109"/>
  <c r="P274" i="109"/>
  <c r="X1323" i="109"/>
  <c r="K93" i="110"/>
  <c r="O24" i="110"/>
  <c r="R3773" i="109"/>
  <c r="W2796" i="109"/>
  <c r="V1562" i="109"/>
  <c r="U3050" i="109"/>
  <c r="T2652" i="109"/>
  <c r="R4180" i="109"/>
  <c r="S985" i="109"/>
  <c r="X1726" i="109"/>
  <c r="P1195" i="109"/>
  <c r="Q480" i="109"/>
  <c r="T571" i="109"/>
  <c r="O996" i="109"/>
  <c r="R4186" i="109"/>
  <c r="P3438" i="109"/>
  <c r="V2310" i="109"/>
  <c r="X3359" i="109"/>
  <c r="V3569" i="109"/>
  <c r="Y635" i="109"/>
  <c r="Q377" i="109"/>
  <c r="Y2828" i="109"/>
  <c r="N843" i="109"/>
  <c r="O503" i="112"/>
  <c r="Y468" i="109"/>
  <c r="U2209" i="109"/>
  <c r="S3547" i="109"/>
  <c r="N1204" i="112"/>
  <c r="S2309" i="109"/>
  <c r="P1144" i="109"/>
  <c r="Q95" i="110"/>
  <c r="R2384" i="109"/>
  <c r="O2018" i="109"/>
  <c r="N1954" i="112"/>
  <c r="S3830" i="109"/>
  <c r="O3472" i="109"/>
  <c r="P3468" i="109"/>
  <c r="W1510" i="109"/>
  <c r="O1911" i="109"/>
  <c r="W4045" i="109"/>
  <c r="Y2625" i="109"/>
  <c r="X604" i="109"/>
  <c r="U38" i="109"/>
  <c r="T3481" i="109"/>
  <c r="Q190" i="109"/>
  <c r="V251" i="109"/>
  <c r="N3484" i="109"/>
  <c r="N955" i="109"/>
  <c r="R3566" i="109"/>
  <c r="V2434" i="109"/>
  <c r="V275" i="109"/>
  <c r="U2458" i="109"/>
  <c r="O117" i="109"/>
  <c r="Q1335" i="109"/>
  <c r="S1870" i="109"/>
  <c r="X2278" i="109"/>
  <c r="T206" i="109"/>
  <c r="X3436" i="109"/>
  <c r="S1568" i="109"/>
  <c r="U3030" i="109"/>
  <c r="W615" i="109"/>
  <c r="R2208" i="109"/>
  <c r="O3808" i="109"/>
  <c r="U974" i="109"/>
  <c r="P3499" i="109"/>
  <c r="S52" i="110"/>
  <c r="N980" i="112"/>
  <c r="U3839" i="109"/>
  <c r="N3706" i="109"/>
  <c r="T2268" i="109"/>
  <c r="P3474" i="109"/>
  <c r="N19" i="112"/>
  <c r="Q827" i="112"/>
  <c r="U3680" i="109"/>
  <c r="Q913" i="109"/>
  <c r="T1928" i="109"/>
  <c r="O74" i="112"/>
  <c r="X1913" i="109"/>
  <c r="O784" i="109"/>
  <c r="R4306" i="109"/>
  <c r="T1131" i="109"/>
  <c r="O3567" i="109"/>
  <c r="N2990" i="109"/>
  <c r="O2573" i="112"/>
  <c r="N1082" i="112"/>
  <c r="R2621" i="109"/>
  <c r="O3514" i="109"/>
  <c r="V3003" i="109"/>
  <c r="Y2592" i="109"/>
  <c r="Y3351" i="109"/>
  <c r="O3021" i="109"/>
  <c r="V3679" i="109"/>
  <c r="Q3100" i="109"/>
  <c r="Z1092" i="109"/>
  <c r="U1280" i="109"/>
  <c r="N3104" i="109"/>
  <c r="O1200" i="109"/>
  <c r="V493" i="109"/>
  <c r="P1333" i="112"/>
  <c r="Y904" i="109"/>
  <c r="X599" i="109"/>
  <c r="O1557" i="109"/>
  <c r="P1321" i="109"/>
  <c r="T12" i="110"/>
  <c r="Z4364" i="109"/>
  <c r="N1746" i="109"/>
  <c r="W4078" i="109"/>
  <c r="T808" i="109"/>
  <c r="T749" i="109"/>
  <c r="W49" i="109"/>
  <c r="O711" i="112"/>
  <c r="V1130" i="109"/>
  <c r="S3923" i="109"/>
  <c r="P739" i="109"/>
  <c r="N2844" i="109"/>
  <c r="V2302" i="109"/>
  <c r="V2219" i="109"/>
  <c r="U136" i="110"/>
  <c r="P2054" i="109"/>
  <c r="O2293" i="109"/>
  <c r="N2435" i="109"/>
  <c r="V3191" i="109"/>
  <c r="R606" i="109"/>
  <c r="W1495" i="109"/>
  <c r="N3368" i="109"/>
  <c r="U211" i="109"/>
  <c r="Q2327" i="109"/>
  <c r="N3027" i="109"/>
  <c r="S3334" i="109"/>
  <c r="P2831" i="109"/>
  <c r="V3706" i="109"/>
  <c r="P509" i="112"/>
  <c r="R1665" i="109"/>
  <c r="S997" i="109"/>
  <c r="P2610" i="109"/>
  <c r="V100" i="109"/>
  <c r="V2024" i="109"/>
  <c r="P3320" i="109"/>
  <c r="O3186" i="109"/>
  <c r="T3194" i="109"/>
  <c r="W3766" i="109"/>
  <c r="N406" i="109"/>
  <c r="W2303" i="109"/>
  <c r="R3134" i="109"/>
  <c r="X530" i="109"/>
  <c r="Q1309" i="109"/>
  <c r="T3193" i="109"/>
  <c r="O3656" i="109"/>
  <c r="N1892" i="112"/>
  <c r="V971" i="109"/>
  <c r="S3337" i="109"/>
  <c r="Z2142" i="109"/>
  <c r="Q646" i="109"/>
  <c r="U2954" i="109"/>
  <c r="N1350" i="109"/>
  <c r="V281" i="109"/>
  <c r="V433" i="109"/>
  <c r="V2229" i="109"/>
  <c r="O2558" i="109"/>
  <c r="S2118" i="109"/>
  <c r="Y1022" i="109"/>
  <c r="O55" i="109"/>
  <c r="Q2803" i="109"/>
  <c r="S3149" i="109"/>
  <c r="T2407" i="109"/>
  <c r="T2784" i="109"/>
  <c r="N3010" i="109"/>
  <c r="W1655" i="109"/>
  <c r="Q733" i="112"/>
  <c r="R1160" i="109"/>
  <c r="P83" i="109"/>
  <c r="Y1153" i="109"/>
  <c r="N266" i="109"/>
  <c r="O4129" i="109"/>
  <c r="Y3560" i="109"/>
  <c r="N3694" i="109"/>
  <c r="Z2154" i="109"/>
  <c r="Q1520" i="109"/>
  <c r="S3091" i="109"/>
  <c r="N2949" i="109"/>
  <c r="T4133" i="109"/>
  <c r="N788" i="112"/>
  <c r="Y1295" i="109"/>
  <c r="Q1178" i="109"/>
  <c r="V1582" i="109"/>
  <c r="N489" i="109"/>
  <c r="W3561" i="109"/>
  <c r="O1623" i="109"/>
  <c r="U3501" i="109"/>
  <c r="L94" i="110"/>
  <c r="N2655" i="109"/>
  <c r="U3111" i="109"/>
  <c r="Y800" i="109"/>
  <c r="O3664" i="109"/>
  <c r="N2079" i="109"/>
  <c r="O3780" i="109"/>
  <c r="O3374" i="109"/>
  <c r="N932" i="109"/>
  <c r="Y3839" i="109"/>
  <c r="W28" i="109"/>
  <c r="P3679" i="109"/>
  <c r="O773" i="109"/>
  <c r="W383" i="109"/>
  <c r="X195" i="109"/>
  <c r="W908" i="109"/>
  <c r="P2636" i="109"/>
  <c r="V2393" i="109"/>
  <c r="R897" i="109"/>
  <c r="R1858" i="109"/>
  <c r="X2073" i="109"/>
  <c r="V171" i="109"/>
  <c r="W1278" i="109"/>
  <c r="P564" i="109"/>
  <c r="V2827" i="109"/>
  <c r="W1262" i="109"/>
  <c r="O368" i="109"/>
  <c r="Q2312" i="109"/>
  <c r="T445" i="109"/>
  <c r="W821" i="109"/>
  <c r="X3369" i="109"/>
  <c r="T1012" i="109"/>
  <c r="W389" i="109"/>
  <c r="P603" i="112"/>
  <c r="X1546" i="109"/>
  <c r="P530" i="109"/>
  <c r="N63" i="109"/>
  <c r="U3009" i="109"/>
  <c r="Z2858" i="109"/>
  <c r="O1615" i="112"/>
  <c r="Z1450" i="109"/>
  <c r="W3708" i="109"/>
  <c r="O254" i="109"/>
  <c r="P417" i="109"/>
  <c r="R4229" i="109"/>
  <c r="R1106" i="109"/>
  <c r="P524" i="109"/>
  <c r="P400" i="109"/>
  <c r="O309" i="112"/>
  <c r="P2704" i="109"/>
  <c r="V4224" i="109"/>
  <c r="O466" i="109"/>
  <c r="R279" i="109"/>
  <c r="T1892" i="109"/>
  <c r="Q1188" i="109"/>
  <c r="O600" i="109"/>
  <c r="R900" i="109"/>
  <c r="Q890" i="109"/>
  <c r="X972" i="109"/>
  <c r="P4029" i="109"/>
  <c r="Q2129" i="112"/>
  <c r="X135" i="109"/>
  <c r="P527" i="109"/>
  <c r="S3187" i="109"/>
  <c r="X2427" i="109"/>
  <c r="P749" i="109"/>
  <c r="Q4295" i="109"/>
  <c r="S91" i="109"/>
  <c r="S3803" i="109"/>
  <c r="P1368" i="109"/>
  <c r="T2006" i="109"/>
  <c r="W3051" i="109"/>
  <c r="V3924" i="109"/>
  <c r="N1516" i="109"/>
  <c r="Q2133" i="112"/>
  <c r="W1494" i="109"/>
  <c r="R196" i="112"/>
  <c r="T3793" i="109"/>
  <c r="P114" i="112"/>
  <c r="O2342" i="109"/>
  <c r="T386" i="109"/>
  <c r="O7" i="109"/>
  <c r="V42" i="109"/>
  <c r="P1262" i="109"/>
  <c r="W2847" i="109"/>
  <c r="P557" i="109"/>
  <c r="Q1353" i="109"/>
  <c r="Q1163" i="112"/>
  <c r="T1197" i="109"/>
  <c r="R1188" i="109"/>
  <c r="O302" i="112"/>
  <c r="N2724" i="109"/>
  <c r="Q3009" i="109"/>
  <c r="P240" i="109"/>
  <c r="R3094" i="109"/>
  <c r="O580" i="109"/>
  <c r="Y138" i="109"/>
  <c r="Z1087" i="109"/>
  <c r="O47" i="110"/>
  <c r="V2420" i="109"/>
  <c r="W1218" i="109"/>
  <c r="N1985" i="112"/>
  <c r="V2694" i="109"/>
  <c r="U835" i="109"/>
  <c r="V542" i="109"/>
  <c r="N167" i="109"/>
  <c r="R1915" i="109"/>
  <c r="O2094" i="109"/>
  <c r="Y3833" i="109"/>
  <c r="S52" i="109"/>
  <c r="N1259" i="109"/>
  <c r="R500" i="109"/>
  <c r="O1177" i="112"/>
  <c r="S2042" i="109"/>
  <c r="R595" i="109"/>
  <c r="N2774" i="109"/>
  <c r="N1481" i="109"/>
  <c r="U1972" i="109"/>
  <c r="V3429" i="109"/>
  <c r="V808" i="109"/>
  <c r="W1965" i="109"/>
  <c r="N743" i="109"/>
  <c r="N26" i="112"/>
  <c r="W101" i="109"/>
  <c r="N529" i="109"/>
  <c r="N390" i="109"/>
  <c r="N3665" i="109"/>
  <c r="U606" i="109"/>
  <c r="U648" i="109"/>
  <c r="V1001" i="109"/>
  <c r="X1545" i="109"/>
  <c r="T1348" i="109"/>
  <c r="X1167" i="109"/>
  <c r="V886" i="109"/>
  <c r="T20" i="109"/>
  <c r="R2630" i="109"/>
  <c r="N1430" i="112"/>
  <c r="P93" i="112"/>
  <c r="O136" i="109"/>
  <c r="T3209" i="109"/>
  <c r="X2090" i="109"/>
  <c r="X3498" i="109"/>
  <c r="U1017" i="109"/>
  <c r="V2630" i="109"/>
  <c r="Q495" i="109"/>
  <c r="S408" i="109"/>
  <c r="Q956" i="112"/>
  <c r="R3161" i="109"/>
  <c r="S1952" i="109"/>
  <c r="S595" i="109"/>
  <c r="Q1001" i="112"/>
  <c r="P621" i="109"/>
  <c r="U4101" i="109"/>
  <c r="W2703" i="109"/>
  <c r="X572" i="109"/>
  <c r="N29" i="110"/>
  <c r="O510" i="109"/>
  <c r="Z2883" i="109"/>
  <c r="X1007" i="109"/>
  <c r="V224" i="109"/>
  <c r="S1014" i="109"/>
  <c r="W553" i="109"/>
  <c r="Q7" i="109"/>
  <c r="P2268" i="109"/>
  <c r="O1533" i="112"/>
  <c r="S2786" i="109"/>
  <c r="U3065" i="109"/>
  <c r="S3538" i="109"/>
  <c r="O478" i="109"/>
  <c r="X1342" i="109"/>
  <c r="N1092" i="112"/>
  <c r="N2564" i="109"/>
  <c r="N202" i="109"/>
  <c r="Q925" i="109"/>
  <c r="V57" i="109"/>
  <c r="N1039" i="112"/>
  <c r="T1294" i="109"/>
  <c r="X460" i="109"/>
  <c r="Z3948" i="109"/>
  <c r="U2206" i="109"/>
  <c r="U899" i="109"/>
  <c r="O3940" i="109"/>
  <c r="X3464" i="109"/>
  <c r="P3567" i="109"/>
  <c r="U746" i="109"/>
  <c r="X155" i="109"/>
  <c r="P36" i="112"/>
  <c r="Y2257" i="109"/>
  <c r="W3501" i="109"/>
  <c r="U1625" i="109"/>
  <c r="X4230" i="109"/>
  <c r="O523" i="112"/>
  <c r="N515" i="112"/>
  <c r="X2691" i="109"/>
  <c r="Y3538" i="109"/>
  <c r="P2672" i="109"/>
  <c r="N1647" i="109"/>
  <c r="V859" i="109"/>
  <c r="Q2365" i="109"/>
  <c r="T2947" i="109"/>
  <c r="Q844" i="112"/>
  <c r="W1271" i="109"/>
  <c r="Y1842" i="109"/>
  <c r="U3145" i="109"/>
  <c r="X1122" i="109"/>
  <c r="S1258" i="109"/>
  <c r="T4084" i="109"/>
  <c r="X1499" i="109"/>
  <c r="V4271" i="109"/>
  <c r="Q991" i="112"/>
  <c r="P494" i="112"/>
  <c r="Y1227" i="109"/>
  <c r="X2578" i="109"/>
  <c r="R2564" i="109"/>
  <c r="Q2564" i="109"/>
  <c r="R1632" i="109"/>
  <c r="R36" i="109"/>
  <c r="X3540" i="109"/>
  <c r="W2057" i="109"/>
  <c r="U2575" i="109"/>
  <c r="V1361" i="109"/>
  <c r="Y1540" i="109"/>
  <c r="N117" i="109"/>
  <c r="T26" i="109"/>
  <c r="Y982" i="109"/>
  <c r="U3766" i="109"/>
  <c r="O2533" i="112"/>
  <c r="N2348" i="112"/>
  <c r="V4228" i="109"/>
  <c r="Z3947" i="109"/>
  <c r="O802" i="109"/>
  <c r="R206" i="109"/>
  <c r="V3331" i="109"/>
  <c r="P2482" i="109"/>
  <c r="T2986" i="109"/>
  <c r="T2982" i="109"/>
  <c r="S1877" i="109"/>
  <c r="O1113" i="109"/>
  <c r="V2563" i="109"/>
  <c r="X388" i="109"/>
  <c r="P15" i="110"/>
  <c r="U605" i="109"/>
  <c r="S2270" i="109"/>
  <c r="Y983" i="109"/>
  <c r="Z4337" i="109"/>
  <c r="U1166" i="109"/>
  <c r="S112" i="109"/>
  <c r="N3852" i="109"/>
  <c r="V974" i="109"/>
  <c r="N4174" i="109"/>
  <c r="S243" i="109"/>
  <c r="V3069" i="109"/>
  <c r="Y4224" i="109"/>
  <c r="V1222" i="109"/>
  <c r="P2419" i="109"/>
  <c r="Q644" i="112"/>
  <c r="V419" i="109"/>
  <c r="X3751" i="109"/>
  <c r="N2318" i="109"/>
  <c r="N3846" i="109"/>
  <c r="O1215" i="109"/>
  <c r="Q640" i="109"/>
  <c r="W570" i="109"/>
  <c r="O819" i="109"/>
  <c r="Q454" i="109"/>
  <c r="P1486" i="109"/>
  <c r="R1207" i="109"/>
  <c r="W3391" i="109"/>
  <c r="P105" i="109"/>
  <c r="P2932" i="109"/>
  <c r="P1512" i="109"/>
  <c r="P2377" i="109"/>
  <c r="N1135" i="109"/>
  <c r="Q3137" i="109"/>
  <c r="O3881" i="109"/>
  <c r="X2652" i="109"/>
  <c r="Q1141" i="109"/>
  <c r="Z3619" i="109"/>
  <c r="Y1158" i="109"/>
  <c r="V3397" i="109"/>
  <c r="W3815" i="109"/>
  <c r="U3179" i="109"/>
  <c r="N762" i="109"/>
  <c r="Y578" i="109"/>
  <c r="U1856" i="109"/>
  <c r="X216" i="109"/>
  <c r="V781" i="109"/>
  <c r="S1220" i="109"/>
  <c r="T1657" i="109"/>
  <c r="T891" i="109"/>
  <c r="T422" i="109"/>
  <c r="N287" i="112"/>
  <c r="R1914" i="109"/>
  <c r="N1943" i="112"/>
  <c r="S110" i="109"/>
  <c r="N2601" i="109"/>
  <c r="N1448" i="112"/>
  <c r="P3500" i="109"/>
  <c r="O1001" i="112"/>
  <c r="N3212" i="109"/>
  <c r="Y3746" i="109"/>
  <c r="S2978" i="109"/>
  <c r="X1529" i="109"/>
  <c r="W30" i="109"/>
  <c r="X1646" i="109"/>
  <c r="X922" i="109"/>
  <c r="P3546" i="109"/>
  <c r="X3851" i="109"/>
  <c r="O3747" i="109"/>
  <c r="V3842" i="109"/>
  <c r="V965" i="109"/>
  <c r="P267" i="109"/>
  <c r="O3764" i="109"/>
  <c r="R3535" i="109"/>
  <c r="O2649" i="109"/>
  <c r="Y391" i="109"/>
  <c r="O827" i="112"/>
  <c r="N1566" i="109"/>
  <c r="P3341" i="109"/>
  <c r="R1193" i="109"/>
  <c r="T4167" i="109"/>
  <c r="R683" i="112"/>
  <c r="V3156" i="109"/>
  <c r="U940" i="109"/>
  <c r="P1231" i="112"/>
  <c r="X553" i="109"/>
  <c r="O1637" i="109"/>
  <c r="O632" i="109"/>
  <c r="S3030" i="109"/>
  <c r="P757" i="109"/>
  <c r="W875" i="109"/>
  <c r="T774" i="109"/>
  <c r="T1493" i="109"/>
  <c r="N360" i="112"/>
  <c r="L71" i="110"/>
  <c r="R3203" i="109"/>
  <c r="V958" i="109"/>
  <c r="O1185" i="109"/>
  <c r="Q3725" i="109"/>
  <c r="U2965" i="109"/>
  <c r="V3545" i="109"/>
  <c r="Q235" i="109"/>
  <c r="O416" i="109"/>
  <c r="P1471" i="109"/>
  <c r="O1301" i="112"/>
  <c r="N520" i="112"/>
  <c r="Q178" i="109"/>
  <c r="T1005" i="109"/>
  <c r="P1634" i="109"/>
  <c r="R3332" i="109"/>
  <c r="W1706" i="109"/>
  <c r="U934" i="109"/>
  <c r="N3770" i="109"/>
  <c r="Q3045" i="109"/>
  <c r="R792" i="109"/>
  <c r="Q588" i="112"/>
  <c r="V4032" i="109"/>
  <c r="Y3892" i="109"/>
  <c r="U925" i="109"/>
  <c r="Q2443" i="109"/>
  <c r="T57" i="109"/>
  <c r="U253" i="109"/>
  <c r="Y441" i="109"/>
  <c r="W2995" i="109"/>
  <c r="W3804" i="109"/>
  <c r="U2419" i="109"/>
  <c r="R3679" i="109"/>
  <c r="W4096" i="109"/>
  <c r="S1978" i="109"/>
  <c r="Z1807" i="109"/>
  <c r="V1008" i="109"/>
  <c r="S918" i="109"/>
  <c r="X502" i="109"/>
  <c r="Q1045" i="112"/>
  <c r="O366" i="112"/>
  <c r="V2803" i="109"/>
  <c r="S4184" i="109"/>
  <c r="P1733" i="112"/>
  <c r="T2451" i="109"/>
  <c r="T2746" i="109"/>
  <c r="N1120" i="109"/>
  <c r="P3301" i="109"/>
  <c r="Q285" i="109"/>
  <c r="S1019" i="109"/>
  <c r="Y1901" i="109"/>
  <c r="Q2670" i="109"/>
  <c r="Q900" i="109"/>
  <c r="Q602" i="109"/>
  <c r="N777" i="112"/>
  <c r="P3666" i="109"/>
  <c r="N440" i="109"/>
  <c r="P2142" i="112"/>
  <c r="Y2247" i="109"/>
  <c r="P2034" i="109"/>
  <c r="X2719" i="109"/>
  <c r="T1353" i="109"/>
  <c r="Q3183" i="109"/>
  <c r="O2842" i="109"/>
  <c r="Q632" i="109"/>
  <c r="S2344" i="109"/>
  <c r="Q3519" i="109"/>
  <c r="O292" i="109"/>
  <c r="Y3016" i="109"/>
  <c r="T413" i="109"/>
  <c r="P7" i="109"/>
  <c r="S3835" i="109"/>
  <c r="T439" i="109"/>
  <c r="Q3681" i="109"/>
  <c r="T2637" i="109"/>
  <c r="N33" i="110"/>
  <c r="U2598" i="109"/>
  <c r="Q3372" i="109"/>
  <c r="R1654" i="109"/>
  <c r="P535" i="109"/>
  <c r="R3186" i="109"/>
  <c r="U2428" i="109"/>
  <c r="O584" i="109"/>
  <c r="O936" i="112"/>
  <c r="X2338" i="109"/>
  <c r="U1098" i="109"/>
  <c r="R1387" i="109"/>
  <c r="U3670" i="109"/>
  <c r="X2035" i="109"/>
  <c r="X1138" i="109"/>
  <c r="V3006" i="109"/>
  <c r="X2048" i="109"/>
  <c r="T1937" i="109"/>
  <c r="Y2574" i="109"/>
  <c r="Y1605" i="109"/>
  <c r="O3303" i="109"/>
  <c r="W3555" i="109"/>
  <c r="Y476" i="109"/>
  <c r="P4291" i="109"/>
  <c r="X1907" i="109"/>
  <c r="T1350" i="109"/>
  <c r="Q462" i="109"/>
  <c r="T2557" i="109"/>
  <c r="T527" i="109"/>
  <c r="N2667" i="109"/>
  <c r="S3798" i="109"/>
  <c r="Q1376" i="109"/>
  <c r="N708" i="112"/>
  <c r="Y842" i="109"/>
  <c r="O4116" i="109"/>
  <c r="Q3094" i="109"/>
  <c r="P1349" i="109"/>
  <c r="Y2843" i="109"/>
  <c r="Q1731" i="109"/>
  <c r="Q2358" i="109"/>
  <c r="U415" i="109"/>
  <c r="Y1122" i="109"/>
  <c r="N1272" i="112"/>
  <c r="W2251" i="109"/>
  <c r="X2064" i="109"/>
  <c r="N465" i="112"/>
  <c r="Z3243" i="109"/>
  <c r="Q1891" i="109"/>
  <c r="L91" i="110"/>
  <c r="Q520" i="109"/>
  <c r="X876" i="109"/>
  <c r="N898" i="109"/>
  <c r="T579" i="109"/>
  <c r="N1244" i="109"/>
  <c r="L18" i="110"/>
  <c r="R3505" i="109"/>
  <c r="Y823" i="109"/>
  <c r="T2765" i="109"/>
  <c r="W1725" i="109"/>
  <c r="N977" i="112"/>
  <c r="X2932" i="109"/>
  <c r="R1322" i="109"/>
  <c r="W3350" i="109"/>
  <c r="U3426" i="109"/>
  <c r="N739" i="109"/>
  <c r="U3661" i="109"/>
  <c r="N959" i="109"/>
  <c r="O1940" i="109"/>
  <c r="W448" i="109"/>
  <c r="Y1112" i="109"/>
  <c r="R2222" i="109"/>
  <c r="N582" i="109"/>
  <c r="V3577" i="109"/>
  <c r="Q2821" i="109"/>
  <c r="X410" i="109"/>
  <c r="X1934" i="109"/>
  <c r="Y1102" i="109"/>
  <c r="U849" i="109"/>
  <c r="N1035" i="112"/>
  <c r="P94" i="112"/>
  <c r="R1276" i="109"/>
  <c r="S2927" i="109"/>
  <c r="W293" i="109"/>
  <c r="P960" i="109"/>
  <c r="Y2291" i="109"/>
  <c r="Q2431" i="109"/>
  <c r="P3371" i="109"/>
  <c r="Q156" i="110"/>
  <c r="R3519" i="109"/>
  <c r="X830" i="109"/>
  <c r="N1745" i="112"/>
  <c r="Q2447" i="109"/>
  <c r="X547" i="109"/>
  <c r="S429" i="109"/>
  <c r="P853" i="112"/>
  <c r="W2644" i="109"/>
  <c r="N948" i="109"/>
  <c r="U2749" i="109"/>
  <c r="Y3687" i="109"/>
  <c r="Q3062" i="109"/>
  <c r="R2611" i="109"/>
  <c r="V3832" i="109"/>
  <c r="W2231" i="109"/>
  <c r="P1831" i="109"/>
  <c r="X1366" i="109"/>
  <c r="U4179" i="109"/>
  <c r="T2829" i="109"/>
  <c r="S3109" i="109"/>
  <c r="U3805" i="109"/>
  <c r="W3116" i="109"/>
  <c r="P738" i="112"/>
  <c r="P172" i="112"/>
  <c r="N203" i="109"/>
  <c r="T1279" i="109"/>
  <c r="R130" i="109"/>
  <c r="W1929" i="109"/>
  <c r="Y2216" i="109"/>
  <c r="R2381" i="109"/>
  <c r="X3925" i="109"/>
  <c r="O1973" i="109"/>
  <c r="P2546" i="112"/>
  <c r="Q2315" i="109"/>
  <c r="T2563" i="109"/>
  <c r="O2587" i="109"/>
  <c r="S632" i="109"/>
  <c r="P31" i="110"/>
  <c r="W893" i="109"/>
  <c r="X1010" i="109"/>
  <c r="T823" i="109"/>
  <c r="N3146" i="109"/>
  <c r="Q56" i="109"/>
  <c r="N2448" i="109"/>
  <c r="P3668" i="109"/>
  <c r="U3941" i="109"/>
  <c r="Q775" i="109"/>
  <c r="O3569" i="109"/>
  <c r="T875" i="109"/>
  <c r="R125" i="109"/>
  <c r="U166" i="109"/>
  <c r="V490" i="109"/>
  <c r="O1540" i="109"/>
  <c r="X4185" i="109"/>
  <c r="W817" i="109"/>
  <c r="X19" i="109"/>
  <c r="S1856" i="109"/>
  <c r="R1898" i="109"/>
  <c r="R2341" i="109"/>
  <c r="S564" i="109"/>
  <c r="N583" i="109"/>
  <c r="N4288" i="109"/>
  <c r="W3791" i="109"/>
  <c r="O588" i="112"/>
  <c r="Z3580" i="109"/>
  <c r="R2663" i="109"/>
  <c r="L152" i="110"/>
  <c r="V3334" i="109"/>
  <c r="S1347" i="109"/>
  <c r="S2606" i="109"/>
  <c r="W906" i="109"/>
  <c r="U802" i="109"/>
  <c r="W2011" i="109"/>
  <c r="Y2662" i="109"/>
  <c r="X635" i="109"/>
  <c r="Y106" i="109"/>
  <c r="Y2782" i="109"/>
  <c r="Y1568" i="109"/>
  <c r="W2476" i="109"/>
  <c r="V4" i="109"/>
  <c r="T2670" i="109"/>
  <c r="O1667" i="109"/>
  <c r="U2983" i="109"/>
  <c r="V625" i="109"/>
  <c r="N3513" i="109"/>
  <c r="P4054" i="109"/>
  <c r="J87" i="110"/>
  <c r="W3143" i="109"/>
  <c r="X3014" i="109"/>
  <c r="T2442" i="109"/>
  <c r="O467" i="109"/>
  <c r="V3386" i="109"/>
  <c r="Q3689" i="109"/>
  <c r="T913" i="109"/>
  <c r="S3474" i="109"/>
  <c r="O3528" i="109"/>
  <c r="O353" i="112"/>
  <c r="X2809" i="109"/>
  <c r="Y3311" i="109"/>
  <c r="V495" i="109"/>
  <c r="O2313" i="109"/>
  <c r="Y3074" i="109"/>
  <c r="T2432" i="109"/>
  <c r="W4104" i="109"/>
  <c r="U3828" i="109"/>
  <c r="Q818" i="109"/>
  <c r="W1283" i="109"/>
  <c r="P613" i="109"/>
  <c r="T3751" i="109"/>
  <c r="Q2285" i="109"/>
  <c r="Q839" i="109"/>
  <c r="O321" i="112"/>
  <c r="R1973" i="109"/>
  <c r="O3174" i="109"/>
  <c r="Q4273" i="109"/>
  <c r="W2614" i="109"/>
  <c r="N132" i="109"/>
  <c r="Q528" i="109"/>
  <c r="K95" i="110"/>
  <c r="R869" i="109"/>
  <c r="P2846" i="109"/>
  <c r="Y1552" i="109"/>
  <c r="Q771" i="109"/>
  <c r="O769" i="109"/>
  <c r="N2206" i="109"/>
  <c r="Q2980" i="109"/>
  <c r="P857" i="109"/>
  <c r="U3076" i="109"/>
  <c r="S3745" i="109"/>
  <c r="U1016" i="109"/>
  <c r="U4212" i="109"/>
  <c r="R212" i="112"/>
  <c r="O1860" i="109"/>
  <c r="N577" i="112"/>
  <c r="R1229" i="109"/>
  <c r="P3008" i="109"/>
  <c r="O1794" i="112"/>
  <c r="R3376" i="109"/>
  <c r="V949" i="109"/>
  <c r="O2366" i="109"/>
  <c r="Q1102" i="112"/>
  <c r="S2261" i="109"/>
  <c r="P3802" i="109"/>
  <c r="U598" i="109"/>
  <c r="W2203" i="109"/>
  <c r="P3555" i="109"/>
  <c r="R4035" i="109"/>
  <c r="R4292" i="109"/>
  <c r="O723" i="112"/>
  <c r="Q3878" i="109"/>
  <c r="P411" i="109"/>
  <c r="T1105" i="109"/>
  <c r="W3760" i="109"/>
  <c r="T4023" i="109"/>
  <c r="S3498" i="109"/>
  <c r="Q2054" i="109"/>
  <c r="N4149" i="109"/>
  <c r="W1895" i="109"/>
  <c r="T3726" i="109"/>
  <c r="Q1662" i="109"/>
  <c r="S1642" i="109"/>
  <c r="S1652" i="109"/>
  <c r="V1334" i="109"/>
  <c r="Y15" i="109"/>
  <c r="N461" i="109"/>
  <c r="U964" i="109"/>
  <c r="R4255" i="109"/>
  <c r="Y195" i="109"/>
  <c r="Q261" i="112"/>
  <c r="Q2211" i="112"/>
  <c r="R1182" i="109"/>
  <c r="Z1445" i="109"/>
  <c r="U1910" i="109"/>
  <c r="O1552" i="112"/>
  <c r="O3876" i="109"/>
  <c r="U3482" i="109"/>
  <c r="U404" i="109"/>
  <c r="N1969" i="109"/>
  <c r="O1471" i="112"/>
  <c r="W2844" i="109"/>
  <c r="V2390" i="109"/>
  <c r="T2791" i="109"/>
  <c r="O1960" i="109"/>
  <c r="N2087" i="109"/>
  <c r="U471" i="109"/>
  <c r="O4298" i="109"/>
  <c r="Q635" i="112"/>
  <c r="N2598" i="109"/>
  <c r="T2316" i="109"/>
  <c r="N239" i="112"/>
  <c r="Q110" i="109"/>
  <c r="R225" i="109"/>
  <c r="Q879" i="109"/>
  <c r="V3114" i="109"/>
  <c r="U1939" i="109"/>
  <c r="X1982" i="109"/>
  <c r="N3084" i="109"/>
  <c r="O2116" i="109"/>
  <c r="O1191" i="109"/>
  <c r="O394" i="109"/>
  <c r="Z1396" i="109"/>
  <c r="O3445" i="109"/>
  <c r="S246" i="109"/>
  <c r="Y40" i="109"/>
  <c r="V900" i="109"/>
  <c r="Y2982" i="109"/>
  <c r="Y3110" i="109"/>
  <c r="O4" i="109"/>
  <c r="N3119" i="109"/>
  <c r="O69" i="109"/>
  <c r="W4064" i="109"/>
  <c r="U559" i="109"/>
  <c r="Q1848" i="109"/>
  <c r="X1614" i="109"/>
  <c r="X1226" i="109"/>
  <c r="V487" i="109"/>
  <c r="U2590" i="109"/>
  <c r="P600" i="109"/>
  <c r="X2243" i="109"/>
  <c r="Q3" i="112"/>
  <c r="N826" i="109"/>
  <c r="X2693" i="109"/>
  <c r="L110" i="110"/>
  <c r="Q567" i="109"/>
  <c r="X205" i="109"/>
  <c r="U3021" i="109"/>
  <c r="Q2936" i="109"/>
  <c r="W373" i="109"/>
  <c r="R1512" i="109"/>
  <c r="X740" i="109"/>
  <c r="U1006" i="109"/>
  <c r="N3339" i="109"/>
  <c r="S4256" i="109"/>
  <c r="Y3425" i="109"/>
  <c r="N4123" i="109"/>
  <c r="X2960" i="109"/>
  <c r="Q2380" i="109"/>
  <c r="V1649" i="109"/>
  <c r="O386" i="109"/>
  <c r="S3032" i="109"/>
  <c r="U2995" i="109"/>
  <c r="T411" i="109"/>
  <c r="V4227" i="109"/>
  <c r="O756" i="109"/>
  <c r="Q618" i="109"/>
  <c r="O1326" i="109"/>
  <c r="T3343" i="109"/>
  <c r="P3678" i="109"/>
  <c r="W3419" i="109"/>
  <c r="V2844" i="109"/>
  <c r="Y2075" i="109"/>
  <c r="V1632" i="109"/>
  <c r="R2664" i="109"/>
  <c r="W585" i="109"/>
  <c r="W1361" i="109"/>
  <c r="Y3540" i="109"/>
  <c r="R2932" i="109"/>
  <c r="U2990" i="109"/>
  <c r="P345" i="112"/>
  <c r="X401" i="109"/>
  <c r="Q1142" i="109"/>
  <c r="X1858" i="109"/>
  <c r="V1647" i="109"/>
  <c r="W1905" i="109"/>
  <c r="U396" i="109"/>
  <c r="R2227" i="109"/>
  <c r="O2660" i="109"/>
  <c r="T1745" i="109"/>
  <c r="T370" i="109"/>
  <c r="Z690" i="109"/>
  <c r="O592" i="109"/>
  <c r="Y1489" i="109"/>
  <c r="R1892" i="109"/>
  <c r="N2778" i="109"/>
  <c r="R887" i="109"/>
  <c r="Y3501" i="109"/>
  <c r="U748" i="109"/>
  <c r="N3171" i="109"/>
  <c r="W1330" i="109"/>
  <c r="P1136" i="109"/>
  <c r="T2659" i="109"/>
  <c r="W1984" i="109"/>
  <c r="Q1709" i="109"/>
  <c r="X2267" i="109"/>
  <c r="O2612" i="109"/>
  <c r="S3868" i="109"/>
  <c r="V3108" i="109"/>
  <c r="N543" i="112"/>
  <c r="S134" i="109"/>
  <c r="Y753" i="109"/>
  <c r="W797" i="109"/>
  <c r="U1268" i="109"/>
  <c r="U1574" i="109"/>
  <c r="O3728" i="109"/>
  <c r="U4047" i="109"/>
  <c r="N2116" i="109"/>
  <c r="N649" i="109"/>
  <c r="R651" i="112"/>
  <c r="Q2030" i="109"/>
  <c r="N2726" i="109"/>
  <c r="S2318" i="109"/>
  <c r="P106" i="109"/>
  <c r="T3518" i="109"/>
  <c r="Q1626" i="109"/>
  <c r="S1110" i="109"/>
  <c r="O1105" i="109"/>
  <c r="T4184" i="109"/>
  <c r="U1267" i="109"/>
  <c r="R538" i="109"/>
  <c r="P519" i="109"/>
  <c r="P2744" i="109"/>
  <c r="R914" i="109"/>
  <c r="Q283" i="112"/>
  <c r="Q1007" i="112"/>
  <c r="R1584" i="112"/>
  <c r="Q3191" i="109"/>
  <c r="O1244" i="109"/>
  <c r="X2692" i="109"/>
  <c r="Q938" i="109"/>
  <c r="R2209" i="109"/>
  <c r="W235" i="109"/>
  <c r="R3105" i="109"/>
  <c r="V1715" i="109"/>
  <c r="R1703" i="109"/>
  <c r="Q579" i="112"/>
  <c r="S653" i="109"/>
  <c r="Q1341" i="109"/>
  <c r="V3670" i="109"/>
  <c r="V56" i="109"/>
  <c r="Q2235" i="109"/>
  <c r="U2950" i="109"/>
  <c r="Q959" i="112"/>
  <c r="R4084" i="109"/>
  <c r="V1366" i="109"/>
  <c r="V1842" i="109"/>
  <c r="V3466" i="109"/>
  <c r="V3521" i="109"/>
  <c r="T3465" i="109"/>
  <c r="Q1174" i="112"/>
  <c r="Z3604" i="109"/>
  <c r="V2643" i="109"/>
  <c r="X4167" i="109"/>
  <c r="N3361" i="109"/>
  <c r="Q274" i="109"/>
  <c r="W3120" i="109"/>
  <c r="Q3165" i="109"/>
  <c r="T1123" i="109"/>
  <c r="Q1660" i="109"/>
  <c r="O3377" i="109"/>
  <c r="Q1646" i="109"/>
  <c r="N610" i="109"/>
  <c r="P2473" i="112"/>
  <c r="R1180" i="109"/>
  <c r="Y2330" i="109"/>
  <c r="Q1330" i="112"/>
  <c r="S3307" i="109"/>
  <c r="O1145" i="109"/>
  <c r="W768" i="109"/>
  <c r="T1251" i="109"/>
  <c r="T1593" i="109"/>
  <c r="R3127" i="109"/>
  <c r="Q655" i="109"/>
  <c r="T2308" i="109"/>
  <c r="N2825" i="109"/>
  <c r="U1162" i="109"/>
  <c r="S82" i="109"/>
  <c r="R451" i="109"/>
  <c r="V4058" i="109"/>
  <c r="V2684" i="109"/>
  <c r="S1567" i="109"/>
  <c r="S4203" i="109"/>
  <c r="Y1479" i="109"/>
  <c r="W457" i="109"/>
  <c r="T475" i="109"/>
  <c r="T1855" i="109"/>
  <c r="Y634" i="109"/>
  <c r="P2829" i="109"/>
  <c r="T61" i="110"/>
  <c r="Q2684" i="109"/>
  <c r="V4094" i="109"/>
  <c r="Y270" i="109"/>
  <c r="Y63" i="109"/>
  <c r="X2480" i="109"/>
  <c r="R271" i="109"/>
  <c r="P2295" i="109"/>
  <c r="T1993" i="109"/>
  <c r="Y118" i="109"/>
  <c r="P501" i="112"/>
  <c r="O1657" i="109"/>
  <c r="T2319" i="109"/>
  <c r="Y738" i="109"/>
  <c r="Q737" i="112"/>
  <c r="Q102" i="112"/>
  <c r="R2451" i="109"/>
  <c r="P1337" i="109"/>
  <c r="R289" i="109"/>
  <c r="S2109" i="109"/>
  <c r="S1199" i="109"/>
  <c r="O1274" i="109"/>
  <c r="Y3915" i="109"/>
  <c r="X466" i="109"/>
  <c r="R3034" i="109"/>
  <c r="U1928" i="109"/>
  <c r="N607" i="112"/>
  <c r="X1275" i="109"/>
  <c r="V2003" i="109"/>
  <c r="T2287" i="109"/>
  <c r="P1326" i="109"/>
  <c r="N3540" i="109"/>
  <c r="Q1154" i="109"/>
  <c r="Y3941" i="109"/>
  <c r="V3162" i="109"/>
  <c r="O3680" i="109"/>
  <c r="V1989" i="109"/>
  <c r="V2018" i="109"/>
  <c r="W3439" i="109"/>
  <c r="P1618" i="109"/>
  <c r="S1942" i="109"/>
  <c r="Y109" i="109"/>
  <c r="Y643" i="109"/>
  <c r="U878" i="109"/>
  <c r="O939" i="112"/>
  <c r="S1572" i="109"/>
  <c r="O1422" i="112"/>
  <c r="W2225" i="109"/>
  <c r="Q640" i="112"/>
  <c r="P3695" i="109"/>
  <c r="Y2117" i="109"/>
  <c r="U2308" i="109"/>
  <c r="O774" i="109"/>
  <c r="Q2994" i="109"/>
  <c r="U3886" i="109"/>
  <c r="Q90" i="110"/>
  <c r="Q769" i="109"/>
  <c r="U470" i="109"/>
  <c r="O1438" i="112"/>
  <c r="O1547" i="112"/>
  <c r="U107" i="109"/>
  <c r="S1365" i="109"/>
  <c r="P3140" i="109"/>
  <c r="S2407" i="109"/>
  <c r="O601" i="112"/>
  <c r="V3314" i="109"/>
  <c r="R1568" i="109"/>
  <c r="S421" i="109"/>
  <c r="O1673" i="109"/>
  <c r="W2100" i="109"/>
  <c r="U965" i="109"/>
  <c r="Y810" i="109"/>
  <c r="W61" i="109"/>
  <c r="Q1215" i="109"/>
  <c r="T2329" i="109"/>
  <c r="U198" i="109"/>
  <c r="W879" i="109"/>
  <c r="N2827" i="109"/>
  <c r="N3137" i="109"/>
  <c r="S603" i="109"/>
  <c r="X891" i="109"/>
  <c r="X2234" i="109"/>
  <c r="S2581" i="109"/>
  <c r="N1172" i="109"/>
  <c r="R2035" i="109"/>
  <c r="T2059" i="109"/>
  <c r="V2347" i="109"/>
  <c r="W538" i="109"/>
  <c r="W3863" i="109"/>
  <c r="O166" i="112"/>
  <c r="Z324" i="109"/>
  <c r="Y937" i="109"/>
  <c r="Q1268" i="109"/>
  <c r="T1214" i="109"/>
  <c r="W2967" i="109"/>
  <c r="T843" i="109"/>
  <c r="W2072" i="109"/>
  <c r="Y3081" i="109"/>
  <c r="X1975" i="109"/>
  <c r="P1870" i="109"/>
  <c r="K31" i="110"/>
  <c r="O1168" i="112"/>
  <c r="X3019" i="109"/>
  <c r="T2763" i="109"/>
  <c r="Y2927" i="109"/>
  <c r="S608" i="109"/>
  <c r="Y4164" i="109"/>
  <c r="S776" i="109"/>
  <c r="Y3884" i="109"/>
  <c r="Y2099" i="109"/>
  <c r="V443" i="109"/>
  <c r="T106" i="109"/>
  <c r="T649" i="109"/>
  <c r="R1157" i="109"/>
  <c r="P4096" i="109"/>
  <c r="R1517" i="109"/>
  <c r="V1323" i="109"/>
  <c r="O2773" i="109"/>
  <c r="M42" i="110"/>
  <c r="S87" i="109"/>
  <c r="R640" i="109"/>
  <c r="Z3971" i="109"/>
  <c r="P2746" i="109"/>
  <c r="T2254" i="109"/>
  <c r="O67" i="110"/>
  <c r="Y3108" i="109"/>
  <c r="X3360" i="109"/>
  <c r="Q2413" i="109"/>
  <c r="N1121" i="109"/>
  <c r="U1887" i="109"/>
  <c r="S888" i="109"/>
  <c r="U3115" i="109"/>
  <c r="O3549" i="109"/>
  <c r="U147" i="109"/>
  <c r="W1926" i="109"/>
  <c r="N1713" i="109"/>
  <c r="P1367" i="109"/>
  <c r="W84" i="109"/>
  <c r="W2286" i="109"/>
  <c r="S823" i="109"/>
  <c r="V2975" i="109"/>
  <c r="P2634" i="109"/>
  <c r="S2701" i="109"/>
  <c r="T258" i="109"/>
  <c r="T2419" i="109"/>
  <c r="S4220" i="109"/>
  <c r="Y1504" i="109"/>
  <c r="S3516" i="109"/>
  <c r="P3169" i="109"/>
  <c r="P1527" i="112"/>
  <c r="O2051" i="109"/>
  <c r="S2765" i="109"/>
  <c r="Y250" i="109"/>
  <c r="O2470" i="109"/>
  <c r="T4229" i="109"/>
  <c r="P1603" i="109"/>
  <c r="U2674" i="109"/>
  <c r="Q1518" i="109"/>
  <c r="O1671" i="109"/>
  <c r="O83" i="112"/>
  <c r="N897" i="109"/>
  <c r="O3068" i="109"/>
  <c r="R4277" i="109"/>
  <c r="Q1003" i="109"/>
  <c r="W393" i="109"/>
  <c r="X2986" i="109"/>
  <c r="O3384" i="109"/>
  <c r="Y2593" i="109"/>
  <c r="R400" i="109"/>
  <c r="U148" i="109"/>
  <c r="O2246" i="109"/>
  <c r="V2837" i="109"/>
  <c r="R405" i="109"/>
  <c r="X758" i="109"/>
  <c r="O1953" i="109"/>
  <c r="W1364" i="109"/>
  <c r="O1435" i="112"/>
  <c r="O2027" i="109"/>
  <c r="V1379" i="109"/>
  <c r="Y770" i="109"/>
  <c r="T1827" i="109"/>
  <c r="U553" i="109"/>
  <c r="W1715" i="109"/>
  <c r="Y1673" i="109"/>
  <c r="X1099" i="109"/>
  <c r="P1409" i="112"/>
  <c r="T2682" i="109"/>
  <c r="Y3209" i="109"/>
  <c r="X16" i="109"/>
  <c r="X631" i="109"/>
  <c r="U3824" i="109"/>
  <c r="Q1474" i="109"/>
  <c r="T1583" i="109"/>
  <c r="X2404" i="109"/>
  <c r="Q15" i="109"/>
  <c r="P448" i="109"/>
  <c r="T285" i="109"/>
  <c r="Q623" i="109"/>
  <c r="R3056" i="109"/>
  <c r="V2748" i="109"/>
  <c r="Q1100" i="109"/>
  <c r="X3716" i="109"/>
  <c r="Q234" i="109"/>
  <c r="S1947" i="109"/>
  <c r="X1229" i="109"/>
  <c r="S3408" i="109"/>
  <c r="Q4178" i="109"/>
  <c r="V437" i="109"/>
  <c r="Y2696" i="109"/>
  <c r="R636" i="109"/>
  <c r="O3878" i="109"/>
  <c r="X1554" i="109"/>
  <c r="N866" i="109"/>
  <c r="U3006" i="109"/>
  <c r="X1584" i="109"/>
  <c r="Q3433" i="109"/>
  <c r="T278" i="109"/>
  <c r="N2814" i="109"/>
  <c r="X3041" i="109"/>
  <c r="Q2566" i="112"/>
  <c r="U462" i="109"/>
  <c r="Y1002" i="109"/>
  <c r="U160" i="109"/>
  <c r="S1908" i="109"/>
  <c r="Q1176" i="109"/>
  <c r="O1638" i="109"/>
  <c r="O3315" i="109"/>
  <c r="S2650" i="109"/>
  <c r="W46" i="109"/>
  <c r="R377" i="109"/>
  <c r="T2783" i="109"/>
  <c r="N1300" i="112"/>
  <c r="V2629" i="109"/>
  <c r="W1536" i="109"/>
  <c r="V738" i="109"/>
  <c r="Y3670" i="109"/>
  <c r="P3018" i="109"/>
  <c r="U3764" i="109"/>
  <c r="P506" i="109"/>
  <c r="X605" i="109"/>
  <c r="Y616" i="109"/>
  <c r="Q2303" i="109"/>
  <c r="U2084" i="109"/>
  <c r="Y1530" i="109"/>
  <c r="X3669" i="109"/>
  <c r="V3788" i="109"/>
  <c r="Y733" i="109"/>
  <c r="O2193" i="109"/>
  <c r="S601" i="109"/>
  <c r="O2070" i="109"/>
  <c r="O576" i="109"/>
  <c r="R782" i="109"/>
  <c r="O197" i="109"/>
  <c r="N3545" i="109"/>
  <c r="V1591" i="109"/>
  <c r="Y130" i="109"/>
  <c r="S4134" i="109"/>
  <c r="X3071" i="109"/>
  <c r="P2371" i="109"/>
  <c r="P3327" i="109"/>
  <c r="Y101" i="109"/>
  <c r="O2426" i="109"/>
  <c r="Y2228" i="109"/>
  <c r="R1847" i="109"/>
  <c r="T1568" i="109"/>
  <c r="W1572" i="109"/>
  <c r="V2286" i="109"/>
  <c r="S3127" i="109"/>
  <c r="P1523" i="109"/>
  <c r="P769" i="109"/>
  <c r="O1621" i="109"/>
  <c r="T1001" i="109"/>
  <c r="Y16" i="109"/>
  <c r="W3085" i="109"/>
  <c r="T1356" i="109"/>
  <c r="N462" i="109"/>
  <c r="Q2300" i="109"/>
  <c r="R1297" i="109"/>
  <c r="T1726" i="109"/>
  <c r="X400" i="109"/>
  <c r="O1933" i="112"/>
  <c r="U1129" i="109"/>
  <c r="P3805" i="109"/>
  <c r="O3192" i="109"/>
  <c r="X2810" i="109"/>
  <c r="V3427" i="109"/>
  <c r="X570" i="109"/>
  <c r="X1142" i="109"/>
  <c r="O1589" i="109"/>
  <c r="N1558" i="109"/>
  <c r="P1565" i="109"/>
  <c r="O901" i="109"/>
  <c r="O154" i="109"/>
  <c r="O69" i="112"/>
  <c r="N937" i="112"/>
  <c r="Y2466" i="109"/>
  <c r="T391" i="109"/>
  <c r="L89" i="113"/>
  <c r="R193" i="109"/>
  <c r="Q2289" i="109"/>
  <c r="T175" i="109"/>
  <c r="R1150" i="109"/>
  <c r="N104" i="109"/>
  <c r="U3070" i="109"/>
  <c r="S3810" i="109"/>
  <c r="N254" i="109"/>
  <c r="U4118" i="109"/>
  <c r="U2275" i="109"/>
  <c r="X957" i="109"/>
  <c r="N1948" i="109"/>
  <c r="V2753" i="109"/>
  <c r="X237" i="109"/>
  <c r="S2060" i="109"/>
  <c r="X859" i="109"/>
  <c r="O2428" i="109"/>
  <c r="W3142" i="109"/>
  <c r="X510" i="109"/>
  <c r="Y998" i="109"/>
  <c r="Q2755" i="109"/>
  <c r="N1232" i="109"/>
  <c r="V1553" i="109"/>
  <c r="Y1574" i="109"/>
  <c r="X2396" i="109"/>
  <c r="Q1119" i="109"/>
  <c r="Q335" i="112"/>
  <c r="X181" i="109"/>
  <c r="O2472" i="109"/>
  <c r="X3844" i="109"/>
  <c r="U1577" i="109"/>
  <c r="Q2562" i="109"/>
  <c r="V3841" i="109"/>
  <c r="Q2286" i="109"/>
  <c r="O2991" i="109"/>
  <c r="U412" i="109"/>
  <c r="S508" i="109"/>
  <c r="T2252" i="109"/>
  <c r="O1346" i="109"/>
  <c r="W941" i="109"/>
  <c r="O4291" i="109"/>
  <c r="N12" i="109"/>
  <c r="X2345" i="109"/>
  <c r="U3848" i="109"/>
  <c r="V259" i="109"/>
  <c r="R248" i="109"/>
  <c r="R1816" i="112"/>
  <c r="U523" i="109"/>
  <c r="Q325" i="112"/>
  <c r="U865" i="109"/>
  <c r="V3837" i="109"/>
  <c r="N314" i="112"/>
  <c r="R2963" i="109"/>
  <c r="Y2666" i="109"/>
  <c r="X2665" i="109"/>
  <c r="Q3107" i="109"/>
  <c r="T1674" i="109"/>
  <c r="O2983" i="109"/>
  <c r="S3874" i="109"/>
  <c r="Q1920" i="109"/>
  <c r="R3497" i="109"/>
  <c r="R3811" i="109"/>
  <c r="T396" i="109"/>
  <c r="U1690" i="109"/>
  <c r="S2071" i="109"/>
  <c r="K172" i="110"/>
  <c r="N3011" i="109"/>
  <c r="T4072" i="109"/>
  <c r="N2663" i="109"/>
  <c r="R126" i="109"/>
  <c r="R4048" i="109"/>
  <c r="R2360" i="109"/>
  <c r="R146" i="109"/>
  <c r="Y1474" i="109"/>
  <c r="N3413" i="109"/>
  <c r="X2057" i="109"/>
  <c r="P3466" i="109"/>
  <c r="V4206" i="109"/>
  <c r="R1694" i="109"/>
  <c r="R4154" i="109"/>
  <c r="V1990" i="109"/>
  <c r="V1466" i="109"/>
  <c r="N2440" i="109"/>
  <c r="P2025" i="109"/>
  <c r="Y2259" i="109"/>
  <c r="T553" i="109"/>
  <c r="T2376" i="109"/>
  <c r="T2310" i="109"/>
  <c r="W381" i="109"/>
  <c r="R3488" i="109"/>
  <c r="X1324" i="109"/>
  <c r="S1315" i="109"/>
  <c r="P3933" i="109"/>
  <c r="U4306" i="109"/>
  <c r="V2709" i="109"/>
  <c r="X3930" i="109"/>
  <c r="N1483" i="109"/>
  <c r="T2072" i="109"/>
  <c r="S599" i="109"/>
  <c r="P144" i="112"/>
  <c r="Z333" i="109"/>
  <c r="U2769" i="109"/>
  <c r="Q929" i="112"/>
  <c r="U105" i="109"/>
  <c r="S2578" i="109"/>
  <c r="T1216" i="109"/>
  <c r="S3569" i="109"/>
  <c r="V3370" i="109"/>
  <c r="Q431" i="109"/>
  <c r="R2999" i="109"/>
  <c r="W15" i="109"/>
  <c r="P2259" i="109"/>
  <c r="W1918" i="109"/>
  <c r="S3551" i="109"/>
  <c r="R1602" i="109"/>
  <c r="X473" i="109"/>
  <c r="S95" i="110"/>
  <c r="S4145" i="109"/>
  <c r="Y2579" i="109"/>
  <c r="U3522" i="109"/>
  <c r="P934" i="109"/>
  <c r="Y2032" i="109"/>
  <c r="Q85" i="109"/>
  <c r="Q1425" i="112"/>
  <c r="N2413" i="112"/>
  <c r="S3326" i="109"/>
  <c r="W562" i="109"/>
  <c r="W3033" i="109"/>
  <c r="S870" i="109"/>
  <c r="T943" i="109"/>
  <c r="U3715" i="109"/>
  <c r="R1203" i="109"/>
  <c r="R3487" i="109"/>
  <c r="Y3787" i="109"/>
  <c r="X213" i="109"/>
  <c r="Y206" i="109"/>
  <c r="U485" i="109"/>
  <c r="R778" i="109"/>
  <c r="V3893" i="109"/>
  <c r="R189" i="109"/>
  <c r="U908" i="109"/>
  <c r="N242" i="112"/>
  <c r="Z3607" i="109"/>
  <c r="Q1293" i="112"/>
  <c r="Y1232" i="109"/>
  <c r="P1834" i="109"/>
  <c r="X2446" i="109"/>
  <c r="Y909" i="109"/>
  <c r="W3394" i="109"/>
  <c r="T543" i="109"/>
  <c r="O1183" i="109"/>
  <c r="X2272" i="109"/>
  <c r="S516" i="109"/>
  <c r="N73" i="109"/>
  <c r="X2975" i="109"/>
  <c r="Q2472" i="109"/>
  <c r="T3018" i="109"/>
  <c r="V1522" i="109"/>
  <c r="Y1466" i="109"/>
  <c r="N3195" i="109"/>
  <c r="Q393" i="109"/>
  <c r="R3732" i="109"/>
  <c r="Y614" i="109"/>
  <c r="Y204" i="109"/>
  <c r="O1477" i="112"/>
  <c r="O3709" i="109"/>
  <c r="O646" i="109"/>
  <c r="X4057" i="109"/>
  <c r="P470" i="109"/>
  <c r="Z1439" i="109"/>
  <c r="N2197" i="112"/>
  <c r="Q2232" i="109"/>
  <c r="S2600" i="109"/>
  <c r="T1591" i="109"/>
  <c r="W4296" i="109"/>
  <c r="O1902" i="109"/>
  <c r="R1948" i="109"/>
  <c r="O2294" i="109"/>
  <c r="O1323" i="109"/>
  <c r="W1925" i="109"/>
  <c r="Z1770" i="109"/>
  <c r="T2078" i="109"/>
  <c r="N4081" i="109"/>
  <c r="X2580" i="109"/>
  <c r="W4062" i="109"/>
  <c r="Y886" i="109"/>
  <c r="T1179" i="109"/>
  <c r="P469" i="112"/>
  <c r="V3828" i="109"/>
  <c r="U3011" i="109"/>
  <c r="N109" i="110"/>
  <c r="O3437" i="109"/>
  <c r="R1368" i="109"/>
  <c r="X114" i="109"/>
  <c r="S2700" i="109"/>
  <c r="X1181" i="109"/>
  <c r="N31" i="110"/>
  <c r="O7" i="110"/>
  <c r="Y2387" i="109"/>
  <c r="O3489" i="109"/>
  <c r="X4215" i="109"/>
  <c r="N1376" i="109"/>
  <c r="S3012" i="109"/>
  <c r="Y540" i="109"/>
  <c r="W1274" i="109"/>
  <c r="P142" i="109"/>
  <c r="V2417" i="109"/>
  <c r="T2382" i="109"/>
  <c r="N797" i="109"/>
  <c r="N1657" i="109"/>
  <c r="Y2045" i="109"/>
  <c r="R25" i="109"/>
  <c r="Q525" i="112"/>
  <c r="N2794" i="109"/>
  <c r="V1313" i="109"/>
  <c r="U89" i="109"/>
  <c r="X2079" i="109"/>
  <c r="N815" i="109"/>
  <c r="P3531" i="109"/>
  <c r="N2370" i="112"/>
  <c r="Q79" i="109"/>
  <c r="V1698" i="109"/>
  <c r="X1848" i="109"/>
  <c r="L107" i="113"/>
  <c r="S154" i="109"/>
  <c r="T556" i="109"/>
  <c r="Q3122" i="109"/>
  <c r="Q2645" i="109"/>
  <c r="N471" i="109"/>
  <c r="Z1817" i="109"/>
  <c r="S992" i="109"/>
  <c r="X1861" i="109"/>
  <c r="N57" i="109"/>
  <c r="X113" i="109"/>
  <c r="U2253" i="109"/>
  <c r="W849" i="109"/>
  <c r="X3507" i="109"/>
  <c r="S3138" i="109"/>
  <c r="P2017" i="109"/>
  <c r="U2313" i="109"/>
  <c r="N358" i="112"/>
  <c r="Q39" i="112"/>
  <c r="X97" i="109"/>
  <c r="R3115" i="109"/>
  <c r="X2229" i="109"/>
  <c r="Y2687" i="109"/>
  <c r="W1954" i="109"/>
  <c r="O1250" i="109"/>
  <c r="O133" i="109"/>
  <c r="S770" i="109"/>
  <c r="Y2575" i="109"/>
  <c r="N2593" i="109"/>
  <c r="X646" i="109"/>
  <c r="O3828" i="109"/>
  <c r="Q421" i="109"/>
  <c r="N301" i="112"/>
  <c r="P99" i="109"/>
  <c r="S2728" i="109"/>
  <c r="U2194" i="109"/>
  <c r="R1697" i="109"/>
  <c r="S1476" i="109"/>
  <c r="P28" i="110"/>
  <c r="O825" i="109"/>
  <c r="V3563" i="109"/>
  <c r="T2081" i="109"/>
  <c r="V3689" i="109"/>
  <c r="V216" i="109"/>
  <c r="P1372" i="109"/>
  <c r="P3439" i="109"/>
  <c r="T4162" i="109"/>
  <c r="T594" i="109"/>
  <c r="X1337" i="109"/>
  <c r="X1370" i="109"/>
  <c r="P2200" i="109"/>
  <c r="R4172" i="109"/>
  <c r="U3553" i="109"/>
  <c r="Y3364" i="109"/>
  <c r="Y1136" i="109"/>
  <c r="U921" i="109"/>
  <c r="Q1223" i="112"/>
  <c r="P410" i="112"/>
  <c r="S3908" i="109"/>
  <c r="X1146" i="109"/>
  <c r="P1347" i="109"/>
  <c r="N1303" i="109"/>
  <c r="Y3467" i="109"/>
  <c r="Y3498" i="109"/>
  <c r="X997" i="109"/>
  <c r="T2023" i="109"/>
  <c r="Y1670" i="109"/>
  <c r="X2724" i="109"/>
  <c r="U734" i="109"/>
  <c r="Y1890" i="109"/>
  <c r="W820" i="109"/>
  <c r="O52" i="112"/>
  <c r="V24" i="109"/>
  <c r="Y2800" i="109"/>
  <c r="M152" i="110"/>
  <c r="N2674" i="112"/>
  <c r="T1967" i="109"/>
  <c r="Q968" i="109"/>
  <c r="W2410" i="109"/>
  <c r="T1232" i="109"/>
  <c r="Y2336" i="109"/>
  <c r="S1977" i="109"/>
  <c r="T3885" i="109"/>
  <c r="W1537" i="109"/>
  <c r="X3046" i="109"/>
  <c r="R3541" i="109"/>
  <c r="S974" i="109"/>
  <c r="N2025" i="109"/>
  <c r="Y2407" i="109"/>
  <c r="P90" i="109"/>
  <c r="T928" i="109"/>
  <c r="S3022" i="109"/>
  <c r="O573" i="109"/>
  <c r="U2743" i="109"/>
  <c r="S950" i="109"/>
  <c r="N3699" i="109"/>
  <c r="Y1858" i="109"/>
  <c r="Y198" i="109"/>
  <c r="X103" i="109"/>
  <c r="T52" i="109"/>
  <c r="V3913" i="109"/>
  <c r="U1898" i="109"/>
  <c r="Y465" i="109"/>
  <c r="N3" i="112"/>
  <c r="P739" i="112"/>
  <c r="V3876" i="109"/>
  <c r="Y278" i="109"/>
  <c r="V1326" i="109"/>
  <c r="N407" i="112"/>
  <c r="T218" i="109"/>
  <c r="V769" i="109"/>
  <c r="X795" i="109"/>
  <c r="O1108" i="109"/>
  <c r="V1965" i="109"/>
  <c r="P2273" i="109"/>
  <c r="Y845" i="109"/>
  <c r="Q1270" i="112"/>
  <c r="Z3266" i="109"/>
  <c r="U1610" i="109"/>
  <c r="Y1664" i="109"/>
  <c r="N350" i="112"/>
  <c r="U799" i="109"/>
  <c r="X4179" i="109"/>
  <c r="W1635" i="109"/>
  <c r="U857" i="109"/>
  <c r="Q4168" i="109"/>
  <c r="Y2231" i="109"/>
  <c r="V3707" i="109"/>
  <c r="N174" i="109"/>
  <c r="X3723" i="109"/>
  <c r="Q28" i="112"/>
  <c r="X789" i="109"/>
  <c r="O908" i="109"/>
  <c r="T489" i="109"/>
  <c r="Q67" i="110"/>
  <c r="Q1480" i="109"/>
  <c r="W1633" i="109"/>
  <c r="X2439" i="109"/>
  <c r="S2321" i="109"/>
  <c r="Q1009" i="109"/>
  <c r="T2842" i="109"/>
  <c r="W3795" i="109"/>
  <c r="Z307" i="109"/>
  <c r="S2679" i="109"/>
  <c r="P747" i="109"/>
  <c r="Q635" i="109"/>
  <c r="Q23" i="112"/>
  <c r="V514" i="109"/>
  <c r="O1878" i="109"/>
  <c r="P3435" i="109"/>
  <c r="P1583" i="109"/>
  <c r="T1313" i="109"/>
  <c r="P1110" i="109"/>
  <c r="P144" i="110"/>
  <c r="O1490" i="109"/>
  <c r="U2669" i="109"/>
  <c r="R2640" i="109"/>
  <c r="R588" i="109"/>
  <c r="Q2081" i="109"/>
  <c r="S2101" i="109"/>
  <c r="T2274" i="109"/>
  <c r="Y235" i="109"/>
  <c r="U2585" i="109"/>
  <c r="P933" i="112"/>
  <c r="N635" i="109"/>
  <c r="V4192" i="109"/>
  <c r="K7" i="113"/>
  <c r="Y1180" i="109"/>
  <c r="W2372" i="109"/>
  <c r="O1251" i="109"/>
  <c r="Y1544" i="109"/>
  <c r="Q2351" i="112"/>
  <c r="U2239" i="109"/>
  <c r="X2023" i="109"/>
  <c r="P804" i="112"/>
  <c r="V4198" i="109"/>
  <c r="Q624" i="112"/>
  <c r="P2598" i="109"/>
  <c r="P741" i="112"/>
  <c r="R1886" i="109"/>
  <c r="Y1688" i="109"/>
  <c r="V3548" i="109"/>
  <c r="R2820" i="109"/>
  <c r="Z3589" i="109"/>
  <c r="S3668" i="109"/>
  <c r="Y2348" i="109"/>
  <c r="P3029" i="109"/>
  <c r="R604" i="109"/>
  <c r="T633" i="109"/>
  <c r="R2095" i="109"/>
  <c r="R253" i="109"/>
  <c r="Y3143" i="109"/>
  <c r="U3679" i="109"/>
  <c r="O785" i="112"/>
  <c r="Z2161" i="109"/>
  <c r="Q136" i="109"/>
  <c r="Z3651" i="109"/>
  <c r="O4151" i="109"/>
  <c r="V2619" i="109"/>
  <c r="J85" i="110"/>
  <c r="Z3640" i="109"/>
  <c r="U1292" i="109"/>
  <c r="O58" i="109"/>
  <c r="X2630" i="109"/>
  <c r="R43" i="109"/>
  <c r="P9" i="110"/>
  <c r="T15" i="109"/>
  <c r="P1168" i="109"/>
  <c r="R781" i="109"/>
  <c r="Y1563" i="109"/>
  <c r="X2226" i="109"/>
  <c r="V531" i="109"/>
  <c r="O1134" i="109"/>
  <c r="U3409" i="109"/>
  <c r="W865" i="109"/>
  <c r="U4293" i="109"/>
  <c r="R3290" i="109"/>
  <c r="T242" i="109"/>
  <c r="Y3070" i="109"/>
  <c r="S614" i="109"/>
  <c r="P1854" i="109"/>
  <c r="T1995" i="109"/>
  <c r="Q427" i="109"/>
  <c r="R2596" i="109"/>
  <c r="S920" i="109"/>
  <c r="P3437" i="109"/>
  <c r="O1488" i="109"/>
  <c r="X522" i="109"/>
  <c r="W4158" i="109"/>
  <c r="N1552" i="109"/>
  <c r="P925" i="109"/>
  <c r="N456" i="109"/>
  <c r="O3433" i="109"/>
  <c r="X257" i="109"/>
  <c r="O2237" i="109"/>
  <c r="V4174" i="109"/>
  <c r="X2836" i="109"/>
  <c r="W1891" i="109"/>
  <c r="P2233" i="109"/>
  <c r="W2833" i="109"/>
  <c r="X4032" i="109"/>
  <c r="R2710" i="109"/>
  <c r="R3907" i="109"/>
  <c r="R2565" i="109"/>
  <c r="X2603" i="109"/>
  <c r="R1546" i="109"/>
  <c r="S2375" i="109"/>
  <c r="N3497" i="109"/>
  <c r="S3564" i="109"/>
  <c r="O755" i="112"/>
  <c r="O9" i="112"/>
  <c r="Z1781" i="109"/>
  <c r="W1882" i="109"/>
  <c r="P3158" i="109"/>
  <c r="R805" i="109"/>
  <c r="P2654" i="109"/>
  <c r="N3724" i="109"/>
  <c r="V926" i="109"/>
  <c r="Q11" i="112"/>
  <c r="Y3867" i="109"/>
  <c r="R3532" i="109"/>
  <c r="X2628" i="109"/>
  <c r="W578" i="109"/>
  <c r="P2359" i="112"/>
  <c r="S15" i="109"/>
  <c r="N1951" i="109"/>
  <c r="N3107" i="109"/>
  <c r="Q265" i="109"/>
  <c r="W1142" i="109"/>
  <c r="V912" i="109"/>
  <c r="U1694" i="109"/>
  <c r="W2194" i="109"/>
  <c r="T2256" i="109"/>
  <c r="X927" i="109"/>
  <c r="V1891" i="109"/>
  <c r="O4017" i="109"/>
  <c r="R1386" i="109"/>
  <c r="O1176" i="112"/>
  <c r="P1525" i="109"/>
  <c r="R803" i="109"/>
  <c r="V3718" i="109"/>
  <c r="P953" i="109"/>
  <c r="Q313" i="112"/>
  <c r="N2932" i="109"/>
  <c r="P102" i="109"/>
  <c r="V881" i="109"/>
  <c r="P1014" i="112"/>
  <c r="W3745" i="109"/>
  <c r="S3340" i="109"/>
  <c r="W1476" i="109"/>
  <c r="V3287" i="109"/>
  <c r="Q3711" i="109"/>
  <c r="S31" i="110"/>
  <c r="X4081" i="109"/>
  <c r="N35" i="109"/>
  <c r="Y583" i="109"/>
  <c r="V1946" i="109"/>
  <c r="Y3544" i="109"/>
  <c r="W3860" i="109"/>
  <c r="U567" i="109"/>
  <c r="V2732" i="109"/>
  <c r="P3053" i="109"/>
  <c r="N924" i="109"/>
  <c r="Q144" i="109"/>
  <c r="X525" i="109"/>
  <c r="N271" i="109"/>
  <c r="R437" i="112"/>
  <c r="Y2739" i="109"/>
  <c r="V1876" i="109"/>
  <c r="N3879" i="109"/>
  <c r="N2974" i="109"/>
  <c r="P1472" i="112"/>
  <c r="R542" i="109"/>
  <c r="O2769" i="109"/>
  <c r="P246" i="112"/>
  <c r="X591" i="109"/>
  <c r="N1643" i="109"/>
  <c r="W3079" i="109"/>
  <c r="T2395" i="109"/>
  <c r="T2335" i="109"/>
  <c r="S2051" i="109"/>
  <c r="Y1851" i="109"/>
  <c r="O654" i="109"/>
  <c r="S3863" i="109"/>
  <c r="X500" i="109"/>
  <c r="X1579" i="109"/>
  <c r="U3454" i="109"/>
  <c r="R1312" i="109"/>
  <c r="O1563" i="109"/>
  <c r="V3186" i="109"/>
  <c r="T189" i="109"/>
  <c r="N1559" i="109"/>
  <c r="S616" i="109"/>
  <c r="W2562" i="109"/>
  <c r="Z1078" i="109"/>
  <c r="R3481" i="109"/>
  <c r="Q2332" i="109"/>
  <c r="R1277" i="109"/>
  <c r="T3678" i="109"/>
  <c r="Y1642" i="109"/>
  <c r="T1375" i="109"/>
  <c r="X4206" i="109"/>
  <c r="V1995" i="109"/>
  <c r="O2585" i="109"/>
  <c r="P1092" i="112"/>
  <c r="T1210" i="109"/>
  <c r="Q474" i="109"/>
  <c r="Y2567" i="109"/>
  <c r="Y1700" i="109"/>
  <c r="X4130" i="109"/>
  <c r="O1011" i="109"/>
  <c r="Y3409" i="109"/>
  <c r="O513" i="109"/>
  <c r="T3470" i="109"/>
  <c r="Q1241" i="109"/>
  <c r="X2572" i="109"/>
  <c r="W3695" i="109"/>
  <c r="Z728" i="109"/>
  <c r="S2982" i="109"/>
  <c r="Q2155" i="112"/>
  <c r="T1098" i="109"/>
  <c r="X4162" i="109"/>
  <c r="Q37" i="112"/>
  <c r="Z2132" i="109"/>
  <c r="T738" i="109"/>
  <c r="U3328" i="109"/>
  <c r="S3480" i="109"/>
  <c r="P360" i="112"/>
  <c r="V2928" i="109"/>
  <c r="W520" i="109"/>
  <c r="Q991" i="109"/>
  <c r="N515" i="109"/>
  <c r="R513" i="109"/>
  <c r="S1001" i="109"/>
  <c r="U2653" i="109"/>
  <c r="R1212" i="109"/>
  <c r="O1904" i="109"/>
  <c r="W3778" i="109"/>
  <c r="W1288" i="109"/>
  <c r="O2269" i="109"/>
  <c r="U2465" i="109"/>
  <c r="Q437" i="109"/>
  <c r="Y457" i="109"/>
  <c r="S3514" i="109"/>
  <c r="X633" i="109"/>
  <c r="W1474" i="109"/>
  <c r="S1183" i="109"/>
  <c r="T259" i="109"/>
  <c r="V2052" i="109"/>
  <c r="Y3515" i="109"/>
  <c r="T2961" i="109"/>
  <c r="T417" i="109"/>
  <c r="W1105" i="109"/>
  <c r="U3359" i="109"/>
  <c r="S3425" i="109"/>
  <c r="O3033" i="109"/>
  <c r="P980" i="109"/>
  <c r="R910" i="109"/>
  <c r="W1255" i="109"/>
  <c r="X1344" i="109"/>
  <c r="V1676" i="109"/>
  <c r="P199" i="109"/>
  <c r="P1549" i="109"/>
  <c r="X263" i="109"/>
  <c r="W385" i="109"/>
  <c r="R42" i="109"/>
  <c r="U632" i="109"/>
  <c r="U811" i="109"/>
  <c r="S2693" i="109"/>
  <c r="Q531" i="109"/>
  <c r="N1581" i="109"/>
  <c r="V3072" i="109"/>
  <c r="V590" i="109"/>
  <c r="Z2532" i="109"/>
  <c r="S1853" i="109"/>
  <c r="W3400" i="109"/>
  <c r="T1379" i="109"/>
  <c r="R1516" i="109"/>
  <c r="P556" i="109"/>
  <c r="P2633" i="109"/>
  <c r="P956" i="109"/>
  <c r="N3853" i="109"/>
  <c r="W1961" i="109"/>
  <c r="T43" i="109"/>
  <c r="S2964" i="109"/>
  <c r="S1509" i="109"/>
  <c r="P2737" i="109"/>
  <c r="Y2365" i="109"/>
  <c r="N1651" i="112"/>
  <c r="X1947" i="109"/>
  <c r="W785" i="109"/>
  <c r="Q2708" i="109"/>
  <c r="S2460" i="109"/>
  <c r="Y1681" i="109"/>
  <c r="R3883" i="109"/>
  <c r="N555" i="112"/>
  <c r="T1498" i="109"/>
  <c r="W1586" i="109"/>
  <c r="P2608" i="109"/>
  <c r="R1360" i="109"/>
  <c r="T4069" i="109"/>
  <c r="X1140" i="109"/>
  <c r="S3368" i="109"/>
  <c r="Y3014" i="109"/>
  <c r="X3708" i="109"/>
  <c r="W525" i="109"/>
  <c r="O450" i="109"/>
  <c r="S85" i="109"/>
  <c r="W1285" i="109"/>
  <c r="W3867" i="109"/>
  <c r="S1834" i="109"/>
  <c r="X893" i="109"/>
  <c r="Q3852" i="109"/>
  <c r="Q2598" i="109"/>
  <c r="Q1638" i="109"/>
  <c r="Y626" i="109"/>
  <c r="U3430" i="109"/>
  <c r="U400" i="109"/>
  <c r="X2599" i="109"/>
  <c r="P3338" i="109"/>
  <c r="N3805" i="109"/>
  <c r="Z1075" i="109"/>
  <c r="Q753" i="109"/>
  <c r="R3321" i="109"/>
  <c r="Q1530" i="109"/>
  <c r="T2992" i="109"/>
  <c r="P1470" i="109"/>
  <c r="Y2003" i="109"/>
  <c r="W1857" i="109"/>
  <c r="O73" i="110"/>
  <c r="L104" i="110"/>
  <c r="P469" i="109"/>
  <c r="N3173" i="109"/>
  <c r="T1195" i="109"/>
  <c r="P1475" i="109"/>
  <c r="X3881" i="109"/>
  <c r="X2819" i="109"/>
  <c r="P2732" i="109"/>
  <c r="S4052" i="109"/>
  <c r="R149" i="110"/>
  <c r="Y22" i="109"/>
  <c r="X291" i="109"/>
  <c r="P67" i="109"/>
  <c r="R193" i="112"/>
  <c r="R2786" i="109"/>
  <c r="N4138" i="109"/>
  <c r="N1887" i="109"/>
  <c r="O2613" i="109"/>
  <c r="T1858" i="109"/>
  <c r="P1662" i="109"/>
  <c r="U3367" i="109"/>
  <c r="O2437" i="109"/>
  <c r="O2306" i="109"/>
  <c r="W2007" i="109"/>
  <c r="O201" i="109"/>
  <c r="W3738" i="109"/>
  <c r="R127" i="109"/>
  <c r="V4293" i="109"/>
  <c r="P1957" i="109"/>
  <c r="T4198" i="109"/>
  <c r="N4175" i="109"/>
  <c r="P1656" i="109"/>
  <c r="T3765" i="109"/>
  <c r="N3132" i="109"/>
  <c r="P2118" i="112"/>
  <c r="U39" i="109"/>
  <c r="N3161" i="109"/>
  <c r="U1604" i="109"/>
  <c r="X1712" i="109"/>
  <c r="X1330" i="109"/>
  <c r="U3107" i="109"/>
  <c r="N625" i="112"/>
  <c r="Y1286" i="109"/>
  <c r="X3035" i="109"/>
  <c r="W4234" i="109"/>
  <c r="S4087" i="109"/>
  <c r="N2406" i="109"/>
  <c r="N53" i="109"/>
  <c r="N3445" i="109"/>
  <c r="N1304" i="109"/>
  <c r="R2315" i="109"/>
  <c r="O812" i="109"/>
  <c r="P1955" i="109"/>
  <c r="T998" i="109"/>
  <c r="T2363" i="109"/>
  <c r="Y3336" i="109"/>
  <c r="N4278" i="109"/>
  <c r="T526" i="109"/>
  <c r="S1744" i="109"/>
  <c r="Q1951" i="109"/>
  <c r="N1163" i="109"/>
  <c r="P1597" i="109"/>
  <c r="U625" i="109"/>
  <c r="P2823" i="109"/>
  <c r="X2581" i="109"/>
  <c r="V2301" i="109"/>
  <c r="U2432" i="109"/>
  <c r="P2254" i="109"/>
  <c r="R2343" i="109"/>
  <c r="S1154" i="109"/>
  <c r="Y1585" i="109"/>
  <c r="N2075" i="109"/>
  <c r="X825" i="109"/>
  <c r="Y2821" i="109"/>
  <c r="R65" i="109"/>
  <c r="T3088" i="109"/>
  <c r="V2638" i="109"/>
  <c r="W2662" i="109"/>
  <c r="N1690" i="109"/>
  <c r="O933" i="109"/>
  <c r="T3355" i="109"/>
  <c r="T1205" i="109"/>
  <c r="S523" i="109"/>
  <c r="S3489" i="109"/>
  <c r="Q591" i="109"/>
  <c r="W546" i="109"/>
  <c r="T1120" i="109"/>
  <c r="P2235" i="109"/>
  <c r="U1229" i="109"/>
  <c r="X3552" i="109"/>
  <c r="R997" i="109"/>
  <c r="L154" i="110"/>
  <c r="S3876" i="109"/>
  <c r="Q807" i="112"/>
  <c r="V436" i="109"/>
  <c r="S1858" i="109"/>
  <c r="Y422" i="109"/>
  <c r="U986" i="109"/>
  <c r="T2676" i="109"/>
  <c r="V4027" i="109"/>
  <c r="J69" i="113"/>
  <c r="T3538" i="109"/>
  <c r="P453" i="109"/>
  <c r="P3075" i="109"/>
  <c r="V1695" i="109"/>
  <c r="Z3949" i="109"/>
  <c r="R999" i="109"/>
  <c r="V3547" i="109"/>
  <c r="V255" i="109"/>
  <c r="W4176" i="109"/>
  <c r="Q1369" i="109"/>
  <c r="T42" i="109"/>
  <c r="Y801" i="109"/>
  <c r="P852" i="109"/>
  <c r="X866" i="109"/>
  <c r="N1153" i="112"/>
  <c r="S952" i="109"/>
  <c r="R1477" i="109"/>
  <c r="N2946" i="109"/>
  <c r="X3213" i="109"/>
  <c r="Q639" i="112"/>
  <c r="X2978" i="109"/>
  <c r="Y1324" i="109"/>
  <c r="N993" i="109"/>
  <c r="Q2677" i="109"/>
  <c r="T2833" i="109"/>
  <c r="P887" i="109"/>
  <c r="T3679" i="109"/>
  <c r="O1856" i="109"/>
  <c r="U2984" i="109"/>
  <c r="P3346" i="109"/>
  <c r="V3400" i="109"/>
  <c r="O2606" i="109"/>
  <c r="S2032" i="109"/>
  <c r="O4187" i="109"/>
  <c r="U754" i="109"/>
  <c r="P1125" i="109"/>
  <c r="S3062" i="109"/>
  <c r="V2611" i="109"/>
  <c r="W203" i="109"/>
  <c r="W1355" i="109"/>
  <c r="Q3923" i="109"/>
  <c r="N2945" i="109"/>
  <c r="U42" i="109"/>
  <c r="W517" i="109"/>
  <c r="V3409" i="109"/>
  <c r="N1994" i="109"/>
  <c r="T983" i="109"/>
  <c r="Y1689" i="109"/>
  <c r="Q3868" i="109"/>
  <c r="N3912" i="109"/>
  <c r="N1550" i="109"/>
  <c r="O1652" i="109"/>
  <c r="X1244" i="109"/>
  <c r="U4255" i="109"/>
  <c r="Y563" i="109"/>
  <c r="Z3274" i="109"/>
  <c r="T4227" i="109"/>
  <c r="Q969" i="109"/>
  <c r="N832" i="112"/>
  <c r="V987" i="109"/>
  <c r="U83" i="109"/>
  <c r="S88" i="109"/>
  <c r="X3845" i="109"/>
  <c r="Y3322" i="109"/>
  <c r="N987" i="112"/>
  <c r="R1837" i="109"/>
  <c r="N767" i="109"/>
  <c r="R1540" i="109"/>
  <c r="O941" i="109"/>
  <c r="N2715" i="109"/>
  <c r="Q2596" i="109"/>
  <c r="Q1146" i="109"/>
  <c r="S1897" i="109"/>
  <c r="S2758" i="109"/>
  <c r="N1385" i="109"/>
  <c r="S3308" i="109"/>
  <c r="P2725" i="109"/>
  <c r="T2593" i="109"/>
  <c r="P3030" i="109"/>
  <c r="S3439" i="109"/>
  <c r="P4178" i="109"/>
  <c r="X32" i="109"/>
  <c r="N3335" i="109"/>
  <c r="T2214" i="109"/>
  <c r="P3111" i="109"/>
  <c r="O1901" i="109"/>
  <c r="O1649" i="109"/>
  <c r="U920" i="109"/>
  <c r="U1937" i="109"/>
  <c r="S2289" i="109"/>
  <c r="R1370" i="109"/>
  <c r="P1385" i="109"/>
  <c r="N1618" i="109"/>
  <c r="S1700" i="109"/>
  <c r="W4274" i="109"/>
  <c r="O1098" i="109"/>
  <c r="W789" i="109"/>
  <c r="W2368" i="109"/>
  <c r="Q3323" i="109"/>
  <c r="R1908" i="109"/>
  <c r="V2695" i="109"/>
  <c r="P2288" i="109"/>
  <c r="R1541" i="109"/>
  <c r="O1617" i="109"/>
  <c r="P766" i="109"/>
  <c r="P1222" i="112"/>
  <c r="S3440" i="109"/>
  <c r="Y53" i="109"/>
  <c r="Y1844" i="109"/>
  <c r="X2211" i="109"/>
  <c r="Y1493" i="109"/>
  <c r="J86" i="110"/>
  <c r="T398" i="109"/>
  <c r="Q172" i="109"/>
  <c r="P1096" i="112"/>
  <c r="P2022" i="109"/>
  <c r="V927" i="109"/>
  <c r="P1626" i="109"/>
  <c r="P2558" i="109"/>
  <c r="Q3104" i="109"/>
  <c r="S500" i="109"/>
  <c r="O1000" i="109"/>
  <c r="U476" i="109"/>
  <c r="W2235" i="109"/>
  <c r="T2610" i="109"/>
  <c r="P1490" i="109"/>
  <c r="S2394" i="109"/>
  <c r="U175" i="109"/>
  <c r="W3832" i="109"/>
  <c r="U484" i="109"/>
  <c r="V614" i="109"/>
  <c r="R3070" i="109"/>
  <c r="Z3974" i="109"/>
  <c r="Z4332" i="109"/>
  <c r="U394" i="109"/>
  <c r="R796" i="109"/>
  <c r="R637" i="109"/>
  <c r="Z2860" i="109"/>
  <c r="X4201" i="109"/>
  <c r="S64" i="109"/>
  <c r="O1180" i="112"/>
  <c r="T636" i="109"/>
  <c r="Y3533" i="109"/>
  <c r="S1989" i="109"/>
  <c r="X4105" i="109"/>
  <c r="Q1671" i="109"/>
  <c r="O1935" i="109"/>
  <c r="X3517" i="109"/>
  <c r="N1693" i="109"/>
  <c r="V1463" i="109"/>
  <c r="Z701" i="109"/>
  <c r="T582" i="109"/>
  <c r="X846" i="109"/>
  <c r="S2975" i="109"/>
  <c r="R927" i="109"/>
  <c r="T68" i="110"/>
  <c r="P1518" i="109"/>
  <c r="X4227" i="109"/>
  <c r="W1585" i="109"/>
  <c r="P1987" i="109"/>
  <c r="W2024" i="109"/>
  <c r="T2010" i="109"/>
  <c r="X2965" i="109"/>
  <c r="T148" i="109"/>
  <c r="N502" i="109"/>
  <c r="U2212" i="109"/>
  <c r="U1355" i="109"/>
  <c r="P131" i="109"/>
  <c r="O3700" i="109"/>
  <c r="P1228" i="112"/>
  <c r="X1467" i="109"/>
  <c r="Q2004" i="109"/>
  <c r="N1172" i="112"/>
  <c r="U2076" i="109"/>
  <c r="Z1428" i="109"/>
  <c r="P540" i="109"/>
  <c r="T3210" i="109"/>
  <c r="U3463" i="109"/>
  <c r="X1702" i="109"/>
  <c r="T1149" i="109"/>
  <c r="T3943" i="109"/>
  <c r="R3499" i="109"/>
  <c r="Q3007" i="109"/>
  <c r="V787" i="109"/>
  <c r="N2565" i="109"/>
  <c r="V2352" i="109"/>
  <c r="Y1276" i="109"/>
  <c r="X2053" i="109"/>
  <c r="W2365" i="109"/>
  <c r="R949" i="109"/>
  <c r="Q744" i="109"/>
  <c r="P1967" i="109"/>
  <c r="Y3880" i="109"/>
  <c r="V2454" i="109"/>
  <c r="S638" i="109"/>
  <c r="S657" i="109"/>
  <c r="T1137" i="109"/>
  <c r="P497" i="109"/>
  <c r="W194" i="109"/>
  <c r="W2592" i="109"/>
  <c r="Q2384" i="109"/>
  <c r="Q4242" i="109"/>
  <c r="X3527" i="109"/>
  <c r="W931" i="109"/>
  <c r="W1834" i="109"/>
  <c r="W2398" i="109"/>
  <c r="Y1196" i="109"/>
  <c r="Q3134" i="109"/>
  <c r="W1671" i="109"/>
  <c r="R14" i="109"/>
  <c r="P1037" i="112"/>
  <c r="W1695" i="109"/>
  <c r="T1707" i="109"/>
  <c r="S4206" i="109"/>
  <c r="W2038" i="109"/>
  <c r="T3922" i="109"/>
  <c r="Q1265" i="112"/>
  <c r="U3306" i="109"/>
  <c r="P24" i="109"/>
  <c r="Q1422" i="112"/>
  <c r="Y1249" i="109"/>
  <c r="P4267" i="109"/>
  <c r="V1172" i="109"/>
  <c r="Q20" i="109"/>
  <c r="X2022" i="109"/>
  <c r="W1263" i="109"/>
  <c r="V1849" i="109"/>
  <c r="S881" i="109"/>
  <c r="P2690" i="109"/>
  <c r="X3557" i="109"/>
  <c r="S1537" i="109"/>
  <c r="Y3387" i="109"/>
  <c r="U1861" i="109"/>
  <c r="R1275" i="109"/>
  <c r="N2101" i="109"/>
  <c r="U870" i="109"/>
  <c r="N4253" i="109"/>
  <c r="S2760" i="109"/>
  <c r="V812" i="109"/>
  <c r="T781" i="109"/>
  <c r="R623" i="109"/>
  <c r="X848" i="109"/>
  <c r="S783" i="109"/>
  <c r="O3171" i="109"/>
  <c r="Y2677" i="109"/>
  <c r="Q129" i="109"/>
  <c r="S4059" i="109"/>
  <c r="O1303" i="109"/>
  <c r="T98" i="109"/>
  <c r="P2723" i="109"/>
  <c r="O3381" i="109"/>
  <c r="W763" i="109"/>
  <c r="Y136" i="109"/>
  <c r="U879" i="109"/>
  <c r="Z1448" i="109"/>
  <c r="V1475" i="109"/>
  <c r="V266" i="109"/>
  <c r="R203" i="109"/>
  <c r="V1915" i="109"/>
  <c r="R2036" i="109"/>
  <c r="S2710" i="109"/>
  <c r="O4106" i="109"/>
  <c r="U2396" i="109"/>
  <c r="W2213" i="109"/>
  <c r="P50" i="109"/>
  <c r="Q2759" i="109"/>
  <c r="W2115" i="109"/>
  <c r="Y150" i="109"/>
  <c r="X1465" i="109"/>
  <c r="T4267" i="109"/>
  <c r="V634" i="109"/>
  <c r="X2113" i="109"/>
  <c r="P597" i="109"/>
  <c r="W2801" i="109"/>
  <c r="Q3926" i="109"/>
  <c r="T1750" i="109"/>
  <c r="Q22" i="112"/>
  <c r="U3152" i="109"/>
  <c r="R3091" i="109"/>
  <c r="V1858" i="109"/>
  <c r="W3406" i="109"/>
  <c r="Y933" i="109"/>
  <c r="P504" i="109"/>
  <c r="T1878" i="109"/>
  <c r="T3385" i="109"/>
  <c r="U1617" i="109"/>
  <c r="O3822" i="109"/>
  <c r="O3310" i="109"/>
  <c r="U1338" i="109"/>
  <c r="T1539" i="109"/>
  <c r="S4060" i="109"/>
  <c r="N3388" i="109"/>
  <c r="N602" i="109"/>
  <c r="Q2211" i="109"/>
  <c r="U2314" i="109"/>
  <c r="X204" i="109"/>
  <c r="T1256" i="109"/>
  <c r="N861" i="109"/>
  <c r="W1196" i="109"/>
  <c r="T933" i="109"/>
  <c r="V3040" i="109"/>
  <c r="Y4175" i="109"/>
  <c r="S22" i="110"/>
  <c r="Q2181" i="112"/>
  <c r="O2761" i="109"/>
  <c r="T817" i="109"/>
  <c r="O256" i="112"/>
  <c r="R818" i="109"/>
  <c r="O944" i="112"/>
  <c r="O1453" i="112"/>
  <c r="N426" i="109"/>
  <c r="S3358" i="109"/>
  <c r="O3923" i="109"/>
  <c r="V2842" i="109"/>
  <c r="X994" i="109"/>
  <c r="Y3049" i="109"/>
  <c r="T1611" i="109"/>
  <c r="Q231" i="109"/>
  <c r="V442" i="109"/>
  <c r="S138" i="109"/>
  <c r="O410" i="109"/>
  <c r="T167" i="109"/>
  <c r="P1173" i="112"/>
  <c r="P2027" i="109"/>
  <c r="O721" i="112"/>
  <c r="S732" i="109"/>
  <c r="T3888" i="109"/>
  <c r="Q3442" i="109"/>
  <c r="R438" i="112"/>
  <c r="N3856" i="109"/>
  <c r="U652" i="109"/>
  <c r="O3052" i="109"/>
  <c r="Z3283" i="109"/>
  <c r="W1582" i="109"/>
  <c r="O1638" i="112"/>
  <c r="R420" i="109"/>
  <c r="W1908" i="109"/>
  <c r="T2775" i="109"/>
  <c r="U3057" i="109"/>
  <c r="T3546" i="109"/>
  <c r="N1078" i="112"/>
  <c r="O488" i="109"/>
  <c r="X2473" i="109"/>
  <c r="O2934" i="109"/>
  <c r="O458" i="109"/>
  <c r="W53" i="109"/>
  <c r="P3570" i="109"/>
  <c r="R435" i="112"/>
  <c r="N3521" i="109"/>
  <c r="U432" i="109"/>
  <c r="O1405" i="112"/>
  <c r="S2713" i="109"/>
  <c r="U2607" i="109"/>
  <c r="V2240" i="109"/>
  <c r="R2103" i="109"/>
  <c r="P2668" i="109"/>
  <c r="P2742" i="109"/>
  <c r="Q3772" i="109"/>
  <c r="T3177" i="109"/>
  <c r="U2329" i="109"/>
  <c r="O772" i="109"/>
  <c r="R2777" i="109"/>
  <c r="O1379" i="109"/>
  <c r="Y3719" i="109"/>
  <c r="O626" i="109"/>
  <c r="T1628" i="109"/>
  <c r="U2013" i="109"/>
  <c r="O178" i="112"/>
  <c r="R234" i="109"/>
  <c r="X3490" i="109"/>
  <c r="P873" i="109"/>
  <c r="X196" i="109"/>
  <c r="S2691" i="109"/>
  <c r="R215" i="109"/>
  <c r="N852" i="109"/>
  <c r="V120" i="109"/>
  <c r="U2070" i="109"/>
  <c r="N764" i="109"/>
  <c r="W1981" i="109"/>
  <c r="R3873" i="109"/>
  <c r="U543" i="109"/>
  <c r="X977" i="109"/>
  <c r="O2015" i="109"/>
  <c r="Q2185" i="112"/>
  <c r="V446" i="109"/>
  <c r="V2934" i="109"/>
  <c r="V217" i="109"/>
  <c r="R677" i="112"/>
  <c r="W1515" i="109"/>
  <c r="O330" i="112"/>
  <c r="Q509" i="109"/>
  <c r="S575" i="109"/>
  <c r="V3736" i="109"/>
  <c r="T1003" i="109"/>
  <c r="R1269" i="109"/>
  <c r="W1334" i="109"/>
  <c r="P1318" i="109"/>
  <c r="O622" i="109"/>
  <c r="X1918" i="109"/>
  <c r="O1735" i="109"/>
  <c r="O504" i="109"/>
  <c r="V2583" i="109"/>
  <c r="T858" i="109"/>
  <c r="R2300" i="109"/>
  <c r="X3336" i="109"/>
  <c r="W245" i="109"/>
  <c r="X808" i="109"/>
  <c r="X1741" i="109"/>
  <c r="N1555" i="109"/>
  <c r="P979" i="109"/>
  <c r="T1560" i="109"/>
  <c r="Q2964" i="109"/>
  <c r="Q840" i="109"/>
  <c r="V1984" i="109"/>
  <c r="Y3517" i="109"/>
  <c r="S1944" i="109"/>
  <c r="U3169" i="109"/>
  <c r="Q2019" i="109"/>
  <c r="O1273" i="109"/>
  <c r="W2070" i="109"/>
  <c r="V160" i="109"/>
  <c r="P185" i="109"/>
  <c r="X1308" i="109"/>
  <c r="R566" i="109"/>
  <c r="W1383" i="109"/>
  <c r="O3740" i="109"/>
  <c r="U856" i="109"/>
  <c r="O2096" i="109"/>
  <c r="R1230" i="109"/>
  <c r="Q2295" i="109"/>
  <c r="W1957" i="109"/>
  <c r="Q3310" i="109"/>
  <c r="O3359" i="109"/>
  <c r="U194" i="109"/>
  <c r="Z3632" i="109"/>
  <c r="R3670" i="109"/>
  <c r="N1363" i="109"/>
  <c r="Q2335" i="109"/>
  <c r="U1010" i="109"/>
  <c r="T1142" i="109"/>
  <c r="P1934" i="112"/>
  <c r="Q1247" i="109"/>
  <c r="P374" i="109"/>
  <c r="Z2864" i="109"/>
  <c r="P3543" i="109"/>
  <c r="Q2467" i="109"/>
  <c r="Q2557" i="109"/>
  <c r="U1300" i="109"/>
  <c r="T962" i="109"/>
  <c r="R3753" i="109"/>
  <c r="T3818" i="109"/>
  <c r="V2383" i="109"/>
  <c r="R1895" i="109"/>
  <c r="V2814" i="109"/>
  <c r="O701" i="112"/>
  <c r="Q1910" i="109"/>
  <c r="O1484" i="109"/>
  <c r="V3070" i="109"/>
  <c r="N2001" i="109"/>
  <c r="R2667" i="109"/>
  <c r="U770" i="109"/>
  <c r="S1266" i="109"/>
  <c r="T1209" i="109"/>
  <c r="O481" i="109"/>
  <c r="T252" i="109"/>
  <c r="U3174" i="109"/>
  <c r="X894" i="109"/>
  <c r="Y2214" i="109"/>
  <c r="U2252" i="109"/>
  <c r="R3062" i="109"/>
  <c r="Z3587" i="109"/>
  <c r="O423" i="109"/>
  <c r="O213" i="109"/>
  <c r="V2073" i="109"/>
  <c r="Q962" i="109"/>
  <c r="P1470" i="112"/>
  <c r="W1595" i="109"/>
  <c r="R442" i="109"/>
  <c r="R427" i="109"/>
  <c r="N2483" i="109"/>
  <c r="Y3924" i="109"/>
  <c r="W1327" i="109"/>
  <c r="U1537" i="109"/>
  <c r="R966" i="109"/>
  <c r="N2377" i="109"/>
  <c r="R10" i="110"/>
  <c r="U2955" i="109"/>
  <c r="P2256" i="109"/>
  <c r="W4262" i="109"/>
  <c r="Q4145" i="109"/>
  <c r="N1565" i="109"/>
  <c r="X823" i="109"/>
  <c r="W1909" i="109"/>
  <c r="U2382" i="109"/>
  <c r="W3940" i="109"/>
  <c r="X68" i="109"/>
  <c r="S422" i="109"/>
  <c r="N805" i="112"/>
  <c r="X2595" i="109"/>
  <c r="Q2812" i="109"/>
  <c r="P3939" i="109"/>
  <c r="P284" i="109"/>
  <c r="X1243" i="109"/>
  <c r="O1699" i="109"/>
  <c r="Y1164" i="109"/>
  <c r="V430" i="109"/>
  <c r="P1720" i="112"/>
  <c r="N2323" i="112"/>
  <c r="R141" i="109"/>
  <c r="Y440" i="109"/>
  <c r="N93" i="109"/>
  <c r="U1321" i="109"/>
  <c r="S3169" i="109"/>
  <c r="Z3944" i="109"/>
  <c r="Q1958" i="109"/>
  <c r="T1222" i="109"/>
  <c r="W2069" i="109"/>
  <c r="N95" i="109"/>
  <c r="P1861" i="109"/>
  <c r="R2447" i="109"/>
  <c r="Q2202" i="109"/>
  <c r="T1178" i="109"/>
  <c r="N454" i="109"/>
  <c r="P14" i="109"/>
  <c r="P2409" i="109"/>
  <c r="U1636" i="109"/>
  <c r="S43" i="110"/>
  <c r="Q564" i="109"/>
  <c r="V2236" i="109"/>
  <c r="Q832" i="112"/>
  <c r="X2982" i="109"/>
  <c r="V225" i="109"/>
  <c r="O1707" i="112"/>
  <c r="N3565" i="109"/>
  <c r="U3881" i="109"/>
  <c r="U1195" i="109"/>
  <c r="R4240" i="109"/>
  <c r="W2058" i="109"/>
  <c r="V2561" i="109"/>
  <c r="V1171" i="109"/>
  <c r="N3702" i="109"/>
  <c r="P2669" i="109"/>
  <c r="S2755" i="109"/>
  <c r="X1107" i="109"/>
  <c r="U2581" i="109"/>
  <c r="S3381" i="109"/>
  <c r="U59" i="109"/>
  <c r="Q2098" i="112"/>
  <c r="W983" i="109"/>
  <c r="T4047" i="109"/>
  <c r="U246" i="109"/>
  <c r="X792" i="109"/>
  <c r="O2439" i="109"/>
  <c r="S1499" i="109"/>
  <c r="X820" i="109"/>
  <c r="R1326" i="109"/>
  <c r="S3692" i="109"/>
  <c r="S2105" i="109"/>
  <c r="Y1830" i="109"/>
  <c r="V3525" i="109"/>
  <c r="W4126" i="109"/>
  <c r="T2801" i="109"/>
  <c r="Y2748" i="109"/>
  <c r="W995" i="109"/>
  <c r="P1560" i="109"/>
  <c r="W1733" i="109"/>
  <c r="P835" i="109"/>
  <c r="O3367" i="109"/>
  <c r="O776" i="109"/>
  <c r="R2938" i="109"/>
  <c r="U2720" i="109"/>
  <c r="P747" i="112"/>
  <c r="P1080" i="112"/>
  <c r="Z2855" i="109"/>
  <c r="S3053" i="109"/>
  <c r="P375" i="109"/>
  <c r="S3121" i="109"/>
  <c r="P233" i="109"/>
  <c r="P762" i="112"/>
  <c r="R1801" i="112"/>
  <c r="Q3857" i="109"/>
  <c r="S173" i="109"/>
  <c r="U1214" i="109"/>
  <c r="O1191" i="112"/>
  <c r="Y2384" i="109"/>
  <c r="T2843" i="109"/>
  <c r="T2720" i="109"/>
  <c r="X3000" i="109"/>
  <c r="S2424" i="109"/>
  <c r="U2270" i="109"/>
  <c r="V944" i="109"/>
  <c r="Q4047" i="109"/>
  <c r="O2411" i="109"/>
  <c r="U7" i="109"/>
  <c r="W79" i="109"/>
  <c r="T138" i="109"/>
  <c r="N1486" i="109"/>
  <c r="O415" i="109"/>
  <c r="V3365" i="109"/>
  <c r="Y884" i="109"/>
  <c r="W2224" i="109"/>
  <c r="T2684" i="109"/>
  <c r="P1973" i="109"/>
  <c r="U741" i="109"/>
  <c r="R3576" i="109"/>
  <c r="Q4223" i="109"/>
  <c r="V202" i="109"/>
  <c r="W3349" i="109"/>
  <c r="O4087" i="109"/>
  <c r="W1349" i="109"/>
  <c r="U829" i="109"/>
  <c r="P3098" i="109"/>
  <c r="R3684" i="109"/>
  <c r="T1490" i="109"/>
  <c r="O3775" i="109"/>
  <c r="N3935" i="109"/>
  <c r="Y3160" i="109"/>
  <c r="V4248" i="109"/>
  <c r="R647" i="109"/>
  <c r="Y208" i="109"/>
  <c r="U182" i="109"/>
  <c r="S1699" i="109"/>
  <c r="Y3823" i="109"/>
  <c r="P1174" i="109"/>
  <c r="S2110" i="109"/>
  <c r="S1124" i="109"/>
  <c r="N3760" i="109"/>
  <c r="V1309" i="109"/>
  <c r="T2595" i="109"/>
  <c r="W2201" i="109"/>
  <c r="P1546" i="109"/>
  <c r="S167" i="109"/>
  <c r="N194" i="109"/>
  <c r="R744" i="109"/>
  <c r="P1594" i="109"/>
  <c r="Y181" i="109"/>
  <c r="W1367" i="109"/>
  <c r="P2234" i="109"/>
  <c r="X2608" i="109"/>
  <c r="R3109" i="109"/>
  <c r="T3463" i="109"/>
  <c r="X3009" i="109"/>
  <c r="P4021" i="109"/>
  <c r="Q1278" i="109"/>
  <c r="Q3160" i="109"/>
  <c r="U1285" i="109"/>
  <c r="R3136" i="109"/>
  <c r="O750" i="109"/>
  <c r="P2092" i="109"/>
  <c r="T286" i="109"/>
  <c r="R2745" i="109"/>
  <c r="N376" i="109"/>
  <c r="T83" i="109"/>
  <c r="Y1742" i="109"/>
  <c r="N4235" i="109"/>
  <c r="O612" i="109"/>
  <c r="Y754" i="109"/>
  <c r="W3935" i="109"/>
  <c r="Z1411" i="109"/>
  <c r="O3660" i="109"/>
  <c r="R804" i="109"/>
  <c r="N645" i="112"/>
  <c r="U125" i="109"/>
  <c r="Q1584" i="109"/>
  <c r="M38" i="110"/>
  <c r="U3546" i="109"/>
  <c r="T3372" i="109"/>
  <c r="Y3483" i="109"/>
  <c r="W2220" i="109"/>
  <c r="P3773" i="109"/>
  <c r="U4083" i="109"/>
  <c r="Z310" i="109"/>
  <c r="X1478" i="109"/>
  <c r="P2327" i="109"/>
  <c r="P1485" i="109"/>
  <c r="N1246" i="109"/>
  <c r="Y3444" i="109"/>
  <c r="T1516" i="109"/>
  <c r="W833" i="109"/>
  <c r="W3152" i="109"/>
  <c r="W1101" i="109"/>
  <c r="W2017" i="109"/>
  <c r="U2271" i="109"/>
  <c r="N2376" i="109"/>
  <c r="Y1013" i="109"/>
  <c r="N1886" i="109"/>
  <c r="O3936" i="109"/>
  <c r="W2747" i="109"/>
  <c r="W1736" i="109"/>
  <c r="N3463" i="109"/>
  <c r="S2227" i="109"/>
  <c r="V1177" i="109"/>
  <c r="Q1526" i="109"/>
  <c r="O490" i="109"/>
  <c r="O565" i="112"/>
  <c r="O2032" i="109"/>
  <c r="U3790" i="109"/>
  <c r="U3917" i="109"/>
  <c r="V2294" i="109"/>
  <c r="P2280" i="109"/>
  <c r="W2448" i="109"/>
  <c r="X2256" i="109"/>
  <c r="W549" i="109"/>
  <c r="P2388" i="109"/>
  <c r="V3663" i="109"/>
  <c r="Y2029" i="109"/>
  <c r="W742" i="109"/>
  <c r="P1202" i="109"/>
  <c r="Q302" i="112"/>
  <c r="Z675" i="109"/>
  <c r="W3710" i="109"/>
  <c r="S906" i="109"/>
  <c r="X3865" i="109"/>
  <c r="X2087" i="109"/>
  <c r="T4" i="109"/>
  <c r="P2052" i="109"/>
  <c r="W1996" i="109"/>
  <c r="Y2111" i="109"/>
  <c r="Q1344" i="109"/>
  <c r="Q658" i="109"/>
  <c r="S2715" i="109"/>
  <c r="N1388" i="112"/>
  <c r="V1489" i="109"/>
  <c r="S1238" i="109"/>
  <c r="T2032" i="109"/>
  <c r="V435" i="109"/>
  <c r="W4292" i="109"/>
  <c r="W2232" i="109"/>
  <c r="W3500" i="109"/>
  <c r="N4083" i="109"/>
  <c r="O1487" i="109"/>
  <c r="Z1398" i="109"/>
  <c r="P3369" i="109"/>
  <c r="S4056" i="109"/>
  <c r="P1505" i="109"/>
  <c r="T2566" i="109"/>
  <c r="X221" i="109"/>
  <c r="P3048" i="109"/>
  <c r="V1359" i="109"/>
  <c r="N1567" i="109"/>
  <c r="P933" i="109"/>
  <c r="W653" i="109"/>
  <c r="V2113" i="109"/>
  <c r="Y3822" i="109"/>
  <c r="Q48" i="110"/>
  <c r="R2044" i="109"/>
  <c r="X46" i="109"/>
  <c r="Z365" i="109"/>
  <c r="Y3521" i="109"/>
  <c r="W799" i="109"/>
  <c r="N3470" i="109"/>
  <c r="Q3328" i="109"/>
  <c r="X451" i="109"/>
  <c r="S1875" i="109"/>
  <c r="Y2760" i="109"/>
  <c r="N934" i="109"/>
  <c r="X3059" i="109"/>
  <c r="S754" i="109"/>
  <c r="N1639" i="109"/>
  <c r="V2071" i="109"/>
  <c r="R1637" i="109"/>
  <c r="W4125" i="109"/>
  <c r="V2816" i="109"/>
  <c r="T999" i="109"/>
  <c r="P786" i="112"/>
  <c r="T1169" i="109"/>
  <c r="T4220" i="109"/>
  <c r="X1597" i="109"/>
  <c r="Q192" i="109"/>
  <c r="S2335" i="109"/>
  <c r="Y82" i="109"/>
  <c r="S957" i="109"/>
  <c r="W226" i="109"/>
  <c r="Q1487" i="109"/>
  <c r="P3762" i="109"/>
  <c r="O2461" i="109"/>
  <c r="O3682" i="109"/>
  <c r="Q755" i="109"/>
  <c r="X2236" i="109"/>
  <c r="W3541" i="109"/>
  <c r="Q3712" i="109"/>
  <c r="T2406" i="109"/>
  <c r="T2586" i="109"/>
  <c r="Y1275" i="109"/>
  <c r="X4296" i="109"/>
  <c r="S4259" i="109"/>
  <c r="R1286" i="109"/>
  <c r="Z342" i="109"/>
  <c r="U1310" i="109"/>
  <c r="V732" i="109"/>
  <c r="U167" i="110"/>
  <c r="T1996" i="109"/>
  <c r="P3047" i="109"/>
  <c r="N435" i="109"/>
  <c r="P3504" i="109"/>
  <c r="P408" i="112"/>
  <c r="V4062" i="109"/>
  <c r="X1505" i="109"/>
  <c r="N1335" i="109"/>
  <c r="W3397" i="109"/>
  <c r="N2443" i="112"/>
  <c r="T4075" i="109"/>
  <c r="W4280" i="109"/>
  <c r="Q2089" i="109"/>
  <c r="O2419" i="109"/>
  <c r="O3488" i="109"/>
  <c r="W1331" i="109"/>
  <c r="S2464" i="109"/>
  <c r="P398" i="109"/>
  <c r="Y1852" i="109"/>
  <c r="R13" i="109"/>
  <c r="W2575" i="109"/>
  <c r="P1602" i="109"/>
  <c r="W970" i="109"/>
  <c r="W558" i="109"/>
  <c r="R1560" i="109"/>
  <c r="P1633" i="109"/>
  <c r="Q558" i="109"/>
  <c r="V1215" i="109"/>
  <c r="P822" i="109"/>
  <c r="O2023" i="109"/>
  <c r="P1614" i="109"/>
  <c r="O2715" i="109"/>
  <c r="X1912" i="109"/>
  <c r="L159" i="110"/>
  <c r="V3157" i="109"/>
  <c r="Y817" i="109"/>
  <c r="U1611" i="109"/>
  <c r="U4225" i="109"/>
  <c r="U990" i="109"/>
  <c r="P1940" i="109"/>
  <c r="W1576" i="109"/>
  <c r="X2703" i="109"/>
  <c r="U1512" i="109"/>
  <c r="Q2389" i="112"/>
  <c r="T1891" i="109"/>
  <c r="R3067" i="109"/>
  <c r="X519" i="109"/>
  <c r="Q1664" i="109"/>
  <c r="R1127" i="109"/>
  <c r="Q1265" i="109"/>
  <c r="O571" i="112"/>
  <c r="X827" i="109"/>
  <c r="X1268" i="109"/>
  <c r="V2799" i="109"/>
  <c r="W460" i="109"/>
  <c r="O88" i="110"/>
  <c r="U272" i="109"/>
  <c r="T2195" i="109"/>
  <c r="T244" i="109"/>
  <c r="S3492" i="109"/>
  <c r="O1292" i="109"/>
  <c r="S159" i="109"/>
  <c r="R1124" i="109"/>
  <c r="W1486" i="109"/>
  <c r="R2803" i="109"/>
  <c r="O1222" i="109"/>
  <c r="Y1478" i="109"/>
  <c r="R2311" i="109"/>
  <c r="Z2869" i="109"/>
  <c r="N1203" i="109"/>
  <c r="U3787" i="109"/>
  <c r="T4191" i="109"/>
  <c r="Q1560" i="109"/>
  <c r="X3016" i="109"/>
  <c r="U4232" i="109"/>
  <c r="W4242" i="109"/>
  <c r="T1846" i="109"/>
  <c r="W422" i="109"/>
  <c r="X2194" i="109"/>
  <c r="P3358" i="109"/>
  <c r="O2333" i="109"/>
  <c r="W4283" i="109"/>
  <c r="W958" i="109"/>
  <c r="R1659" i="109"/>
  <c r="X223" i="109"/>
  <c r="Q1236" i="109"/>
  <c r="S2360" i="109"/>
  <c r="T75" i="109"/>
  <c r="N2454" i="109"/>
  <c r="T3102" i="109"/>
  <c r="O2046" i="109"/>
  <c r="R1580" i="109"/>
  <c r="O4194" i="109"/>
  <c r="Q3815" i="109"/>
  <c r="L117" i="110"/>
  <c r="W1102" i="109"/>
  <c r="Q616" i="109"/>
  <c r="O1291" i="112"/>
  <c r="Y255" i="109"/>
  <c r="O3003" i="109"/>
  <c r="X3442" i="109"/>
  <c r="O3160" i="109"/>
  <c r="N112" i="109"/>
  <c r="U159" i="109"/>
  <c r="Z363" i="109"/>
  <c r="X2837" i="109"/>
  <c r="Q179" i="109"/>
  <c r="Q1531" i="112"/>
  <c r="W4205" i="109"/>
  <c r="W4033" i="109"/>
  <c r="W3497" i="109"/>
  <c r="V1993" i="109"/>
  <c r="W2334" i="109"/>
  <c r="Z1814" i="109"/>
  <c r="O821" i="112"/>
  <c r="P2979" i="109"/>
  <c r="U755" i="109"/>
  <c r="U169" i="109"/>
  <c r="U3566" i="109"/>
  <c r="Y1543" i="109"/>
  <c r="O1623" i="112"/>
  <c r="Y3652" i="109"/>
  <c r="P217" i="109"/>
  <c r="N1617" i="112"/>
  <c r="U2283" i="109"/>
  <c r="R2419" i="109"/>
  <c r="P2438" i="109"/>
  <c r="P1880" i="109"/>
  <c r="Q287" i="109"/>
  <c r="Y2583" i="109"/>
  <c r="O1167" i="109"/>
  <c r="N1691" i="109"/>
  <c r="X2760" i="109"/>
  <c r="S4194" i="109"/>
  <c r="T3013" i="109"/>
  <c r="R1199" i="109"/>
  <c r="V3091" i="109"/>
  <c r="J106" i="113"/>
  <c r="S3662" i="109"/>
  <c r="O2418" i="109"/>
  <c r="Q3338" i="109"/>
  <c r="U2024" i="109"/>
  <c r="S519" i="109"/>
  <c r="U1982" i="109"/>
  <c r="Q331" i="112"/>
  <c r="Q1618" i="112"/>
  <c r="U1366" i="109"/>
  <c r="U2650" i="109"/>
  <c r="U2023" i="109"/>
  <c r="W2029" i="109"/>
  <c r="Y1212" i="109"/>
  <c r="O1584" i="109"/>
  <c r="V393" i="109"/>
  <c r="Y420" i="109"/>
  <c r="T4241" i="109"/>
  <c r="Q286" i="112"/>
  <c r="P3050" i="109"/>
  <c r="O2688" i="109"/>
  <c r="Q4263" i="109"/>
  <c r="X932" i="109"/>
  <c r="W989" i="109"/>
  <c r="Q3516" i="109"/>
  <c r="U3562" i="109"/>
  <c r="X790" i="109"/>
  <c r="W1203" i="109"/>
  <c r="Q1306" i="109"/>
  <c r="S1618" i="109"/>
  <c r="R1696" i="109"/>
  <c r="V370" i="109"/>
  <c r="Y4182" i="109"/>
  <c r="X3660" i="109"/>
  <c r="N1186" i="109"/>
  <c r="N2259" i="109"/>
  <c r="U1645" i="109"/>
  <c r="N2478" i="109"/>
  <c r="T4028" i="109"/>
  <c r="N3925" i="109"/>
  <c r="P2068" i="109"/>
  <c r="Z1759" i="109"/>
  <c r="X634" i="109"/>
  <c r="P867" i="112"/>
  <c r="Q463" i="109"/>
  <c r="R123" i="109"/>
  <c r="W3829" i="109"/>
  <c r="R558" i="109"/>
  <c r="W2361" i="109"/>
  <c r="S1829" i="109"/>
  <c r="O861" i="109"/>
  <c r="P1359" i="109"/>
  <c r="W3798" i="109"/>
  <c r="N1681" i="109"/>
  <c r="N2589" i="112"/>
  <c r="Q4292" i="109"/>
  <c r="T3899" i="109"/>
  <c r="P2663" i="109"/>
  <c r="X275" i="109"/>
  <c r="W367" i="109"/>
  <c r="T2462" i="109"/>
  <c r="R4204" i="109"/>
  <c r="U373" i="109"/>
  <c r="R772" i="109"/>
  <c r="S2698" i="109"/>
  <c r="O841" i="109"/>
  <c r="O803" i="112"/>
  <c r="N2251" i="109"/>
  <c r="R2404" i="109"/>
  <c r="X99" i="109"/>
  <c r="P289" i="112"/>
  <c r="U1870" i="109"/>
  <c r="P455" i="109"/>
  <c r="V2118" i="109"/>
  <c r="X3729" i="109"/>
  <c r="V3183" i="109"/>
  <c r="R1931" i="109"/>
  <c r="S1747" i="109"/>
  <c r="O3164" i="109"/>
  <c r="U2328" i="109"/>
  <c r="Q160" i="110"/>
  <c r="N2009" i="112"/>
  <c r="X3721" i="109"/>
  <c r="S1362" i="109"/>
  <c r="X175" i="109"/>
  <c r="Q2567" i="109"/>
  <c r="P165" i="110"/>
  <c r="Q2199" i="109"/>
  <c r="N374" i="112"/>
  <c r="R1646" i="109"/>
  <c r="O2730" i="109"/>
  <c r="S376" i="109"/>
  <c r="N2577" i="109"/>
  <c r="X247" i="109"/>
  <c r="V2660" i="109"/>
  <c r="W3886" i="109"/>
  <c r="X67" i="109"/>
  <c r="Y1519" i="109"/>
  <c r="R20" i="110"/>
  <c r="Y1927" i="109"/>
  <c r="Y880" i="109"/>
  <c r="W4111" i="109"/>
  <c r="R1217" i="109"/>
  <c r="N2817" i="109"/>
  <c r="P387" i="112"/>
  <c r="S937" i="109"/>
  <c r="X236" i="109"/>
  <c r="O3576" i="109"/>
  <c r="X2353" i="109"/>
  <c r="U3297" i="109"/>
  <c r="X3897" i="109"/>
  <c r="T3878" i="109"/>
  <c r="X1485" i="109"/>
  <c r="N2813" i="109"/>
  <c r="W3205" i="109"/>
  <c r="V2030" i="109"/>
  <c r="V2582" i="109"/>
  <c r="Q1492" i="112"/>
  <c r="P215" i="109"/>
  <c r="X1512" i="109"/>
  <c r="N1118" i="109"/>
  <c r="P555" i="109"/>
  <c r="Q3292" i="109"/>
  <c r="U188" i="109"/>
  <c r="O3470" i="109"/>
  <c r="P2341" i="109"/>
  <c r="S2628" i="109"/>
  <c r="N2006" i="109"/>
  <c r="S2809" i="109"/>
  <c r="Y2005" i="109"/>
  <c r="O2373" i="112"/>
  <c r="Q256" i="109"/>
  <c r="V3518" i="109"/>
  <c r="P2464" i="109"/>
  <c r="Y3367" i="109"/>
  <c r="P3193" i="109"/>
  <c r="X2101" i="109"/>
  <c r="O3080" i="109"/>
  <c r="R1116" i="109"/>
  <c r="X597" i="109"/>
  <c r="X1649" i="109"/>
  <c r="Q812" i="112"/>
  <c r="Q1563" i="109"/>
  <c r="P2420" i="109"/>
  <c r="R4188" i="109"/>
  <c r="X7" i="109"/>
  <c r="V2699" i="109"/>
  <c r="Q148" i="109"/>
  <c r="W2742" i="109"/>
  <c r="R877" i="109"/>
  <c r="V3856" i="109"/>
  <c r="O152" i="109"/>
  <c r="X3870" i="109"/>
  <c r="T2616" i="109"/>
  <c r="X2666" i="109"/>
  <c r="V824" i="109"/>
  <c r="S2235" i="109"/>
  <c r="W560" i="109"/>
  <c r="W469" i="109"/>
  <c r="R964" i="109"/>
  <c r="O3815" i="109"/>
  <c r="O2580" i="109"/>
  <c r="S3666" i="109"/>
  <c r="O747" i="109"/>
  <c r="R1135" i="109"/>
  <c r="Y2112" i="109"/>
  <c r="X1132" i="109"/>
  <c r="N2303" i="109"/>
  <c r="T1748" i="109"/>
  <c r="T1622" i="109"/>
  <c r="X4271" i="109"/>
  <c r="U1728" i="109"/>
  <c r="X2254" i="109"/>
  <c r="S229" i="109"/>
  <c r="T1242" i="109"/>
  <c r="Y3930" i="109"/>
  <c r="N594" i="109"/>
  <c r="X3737" i="109"/>
  <c r="S2443" i="109"/>
  <c r="X2454" i="109"/>
  <c r="Z1760" i="109"/>
  <c r="Y2822" i="109"/>
  <c r="T789" i="109"/>
  <c r="K123" i="113"/>
  <c r="Q1112" i="109"/>
  <c r="N163" i="109"/>
  <c r="N541" i="109"/>
  <c r="Y3792" i="109"/>
  <c r="X368" i="109"/>
  <c r="P1833" i="109"/>
  <c r="O413" i="109"/>
  <c r="O150" i="110"/>
  <c r="T2338" i="109"/>
  <c r="S1885" i="109"/>
  <c r="Y934" i="109"/>
  <c r="X3208" i="109"/>
  <c r="O398" i="109"/>
  <c r="P922" i="109"/>
  <c r="W416" i="109"/>
  <c r="R4127" i="109"/>
  <c r="R3875" i="109"/>
  <c r="U1692" i="109"/>
  <c r="R657" i="112"/>
  <c r="Y2992" i="109"/>
  <c r="R3504" i="109"/>
  <c r="S2103" i="109"/>
  <c r="Q1725" i="109"/>
  <c r="N1101" i="109"/>
  <c r="S872" i="109"/>
  <c r="T2014" i="109"/>
  <c r="O2257" i="109"/>
  <c r="Z3284" i="109"/>
  <c r="P1708" i="109"/>
  <c r="R2320" i="109"/>
  <c r="Y1940" i="109"/>
  <c r="T2642" i="109"/>
  <c r="V2001" i="109"/>
  <c r="V789" i="109"/>
  <c r="R3680" i="109"/>
  <c r="N384" i="109"/>
  <c r="O3351" i="109"/>
  <c r="Q2287" i="109"/>
  <c r="S2678" i="109"/>
  <c r="T2244" i="109"/>
  <c r="R580" i="109"/>
  <c r="Y4302" i="109"/>
  <c r="O315" i="112"/>
  <c r="U657" i="109"/>
  <c r="Y2317" i="109"/>
  <c r="Q1565" i="109"/>
  <c r="U2414" i="109"/>
  <c r="T1565" i="109"/>
  <c r="V399" i="109"/>
  <c r="P194" i="109"/>
  <c r="R2773" i="109"/>
  <c r="P783" i="109"/>
  <c r="Z2884" i="109"/>
  <c r="N3744" i="109"/>
  <c r="R230" i="109"/>
  <c r="P1157" i="109"/>
  <c r="J72" i="110"/>
  <c r="R2835" i="109"/>
  <c r="Z3227" i="109"/>
  <c r="V560" i="109"/>
  <c r="Y3721" i="109"/>
  <c r="Q4096" i="109"/>
  <c r="U3049" i="109"/>
  <c r="S3208" i="109"/>
  <c r="U1008" i="109"/>
  <c r="Q1389" i="112"/>
  <c r="T1363" i="109"/>
  <c r="U639" i="109"/>
  <c r="O2783" i="109"/>
  <c r="W1668" i="109"/>
  <c r="N2702" i="109"/>
  <c r="V3419" i="109"/>
  <c r="Y188" i="109"/>
  <c r="W3482" i="109"/>
  <c r="N2478" i="112"/>
  <c r="S1206" i="109"/>
  <c r="Q740" i="109"/>
  <c r="Q951" i="112"/>
  <c r="R3894" i="109"/>
  <c r="R180" i="110"/>
  <c r="P2448" i="109"/>
  <c r="P3779" i="109"/>
  <c r="Q4085" i="109"/>
  <c r="P1229" i="109"/>
  <c r="Y2790" i="109"/>
  <c r="P874" i="112"/>
  <c r="X3512" i="109"/>
  <c r="W2936" i="109"/>
  <c r="S39" i="109"/>
  <c r="Q763" i="109"/>
  <c r="P1290" i="112"/>
  <c r="P4070" i="109"/>
  <c r="Y1614" i="109"/>
  <c r="N1293" i="109"/>
  <c r="U3677" i="109"/>
  <c r="Y1726" i="109"/>
  <c r="U2095" i="109"/>
  <c r="T419" i="109"/>
  <c r="U2971" i="109"/>
  <c r="S2573" i="109"/>
  <c r="S2450" i="109"/>
  <c r="U168" i="109"/>
  <c r="Q2808" i="109"/>
  <c r="N3675" i="109"/>
  <c r="W2204" i="109"/>
  <c r="Y942" i="109"/>
  <c r="R3486" i="109"/>
  <c r="P2609" i="109"/>
  <c r="T3374" i="109"/>
  <c r="S1937" i="109"/>
  <c r="T13" i="109"/>
  <c r="O923" i="112"/>
  <c r="N4188" i="109"/>
  <c r="W1588" i="109"/>
  <c r="S3055" i="109"/>
  <c r="U1299" i="109"/>
  <c r="P854" i="109"/>
  <c r="R593" i="109"/>
  <c r="Z339" i="109"/>
  <c r="S1249" i="109"/>
  <c r="U1709" i="109"/>
  <c r="N1937" i="109"/>
  <c r="V3921" i="109"/>
  <c r="R3361" i="109"/>
  <c r="O1675" i="109"/>
  <c r="R1834" i="109"/>
  <c r="S2979" i="109"/>
  <c r="U2274" i="109"/>
  <c r="S2314" i="109"/>
  <c r="U2231" i="109"/>
  <c r="Y3418" i="109"/>
  <c r="Q2604" i="109"/>
  <c r="X3469" i="109"/>
  <c r="V3491" i="109"/>
  <c r="P835" i="112"/>
  <c r="Z1763" i="109"/>
  <c r="Y892" i="109"/>
  <c r="O464" i="109"/>
  <c r="N32" i="109"/>
  <c r="R2810" i="109"/>
  <c r="S4228" i="109"/>
  <c r="X4085" i="109"/>
  <c r="P1527" i="109"/>
  <c r="T1720" i="109"/>
  <c r="W4211" i="109"/>
  <c r="P2592" i="109"/>
  <c r="W2207" i="109"/>
  <c r="P1468" i="112"/>
  <c r="Q872" i="112"/>
  <c r="T2118" i="109"/>
  <c r="Q3023" i="109"/>
  <c r="N4" i="109"/>
  <c r="V2617" i="109"/>
  <c r="X501" i="109"/>
  <c r="Z689" i="109"/>
  <c r="U1486" i="109"/>
  <c r="Q872" i="109"/>
  <c r="T3499" i="109"/>
  <c r="R1351" i="109"/>
  <c r="O1962" i="109"/>
  <c r="W3024" i="109"/>
  <c r="T1889" i="109"/>
  <c r="R3340" i="109"/>
  <c r="N767" i="112"/>
  <c r="Z1816" i="109"/>
  <c r="S1326" i="109"/>
  <c r="P5" i="110"/>
  <c r="X1259" i="109"/>
  <c r="Y3885" i="109"/>
  <c r="O2285" i="109"/>
  <c r="W975" i="109"/>
  <c r="P1250" i="109"/>
  <c r="U3515" i="109"/>
  <c r="U3744" i="109"/>
  <c r="O1891" i="109"/>
  <c r="O161" i="112"/>
  <c r="X3021" i="109"/>
  <c r="V184" i="109"/>
  <c r="U1305" i="109"/>
  <c r="Q86" i="109"/>
  <c r="Q4040" i="109"/>
  <c r="W522" i="109"/>
  <c r="R2785" i="109"/>
  <c r="O2446" i="109"/>
  <c r="W4082" i="109"/>
  <c r="P2572" i="109"/>
  <c r="X2624" i="109"/>
  <c r="O2258" i="109"/>
  <c r="O101" i="109"/>
  <c r="R3296" i="109"/>
  <c r="O222" i="109"/>
  <c r="O218" i="109"/>
  <c r="O1003" i="109"/>
  <c r="Y1712" i="109"/>
  <c r="Y46" i="109"/>
  <c r="O130" i="109"/>
  <c r="R1507" i="109"/>
  <c r="N32" i="110"/>
  <c r="V4080" i="109"/>
  <c r="S646" i="109"/>
  <c r="X3295" i="109"/>
  <c r="W239" i="109"/>
  <c r="P2413" i="109"/>
  <c r="P299" i="112"/>
  <c r="T1219" i="109"/>
  <c r="Y3015" i="109"/>
  <c r="Q2653" i="109"/>
  <c r="V2717" i="109"/>
  <c r="R117" i="109"/>
  <c r="Y1545" i="109"/>
  <c r="Y2363" i="109"/>
  <c r="Y1958" i="109"/>
  <c r="S3921" i="109"/>
  <c r="U629" i="109"/>
  <c r="W1975" i="109"/>
  <c r="Q2456" i="109"/>
  <c r="V3831" i="109"/>
  <c r="R227" i="112"/>
  <c r="X1697" i="109"/>
  <c r="S4255" i="109"/>
  <c r="S766" i="109"/>
  <c r="N547" i="109"/>
  <c r="O3338" i="109"/>
  <c r="R3547" i="109"/>
  <c r="U2926" i="109"/>
  <c r="W3546" i="109"/>
  <c r="X1222" i="109"/>
  <c r="T3077" i="109"/>
  <c r="V3352" i="109"/>
  <c r="W837" i="109"/>
  <c r="X3702" i="109"/>
  <c r="Q3550" i="109"/>
  <c r="S1968" i="109"/>
  <c r="O1002" i="109"/>
  <c r="N2470" i="109"/>
  <c r="Q3692" i="109"/>
  <c r="Y1548" i="109"/>
  <c r="Q1909" i="112"/>
  <c r="Q270" i="109"/>
  <c r="T273" i="109"/>
  <c r="Z1050" i="109"/>
  <c r="S3020" i="109"/>
  <c r="U3131" i="109"/>
  <c r="P1685" i="109"/>
  <c r="V3399" i="109"/>
  <c r="O3855" i="109"/>
  <c r="T1644" i="109"/>
  <c r="Q3156" i="109"/>
  <c r="X2453" i="109"/>
  <c r="V1570" i="109"/>
  <c r="T1926" i="109"/>
  <c r="U1167" i="109"/>
  <c r="O1734" i="109"/>
  <c r="O3125" i="109"/>
  <c r="S1177" i="109"/>
  <c r="T1649" i="109"/>
  <c r="O1632" i="109"/>
  <c r="N3720" i="109"/>
  <c r="P2390" i="109"/>
  <c r="S3852" i="109"/>
  <c r="U189" i="109"/>
  <c r="O993" i="109"/>
  <c r="Y3417" i="109"/>
  <c r="T51" i="109"/>
  <c r="P2606" i="109"/>
  <c r="U2268" i="109"/>
  <c r="U3456" i="109"/>
  <c r="P176" i="112"/>
  <c r="O2045" i="109"/>
  <c r="V156" i="109"/>
  <c r="O2062" i="109"/>
  <c r="S558" i="109"/>
  <c r="O1153" i="109"/>
  <c r="W1001" i="109"/>
  <c r="T2558" i="109"/>
  <c r="X1666" i="109"/>
  <c r="U1532" i="109"/>
  <c r="R4269" i="109"/>
  <c r="W654" i="109"/>
  <c r="T2695" i="109"/>
  <c r="V1954" i="109"/>
  <c r="R2619" i="109"/>
  <c r="Y2046" i="109"/>
  <c r="Y2079" i="109"/>
  <c r="T2749" i="109"/>
  <c r="Q112" i="112"/>
  <c r="U2603" i="109"/>
  <c r="W3704" i="109"/>
  <c r="P2440" i="109"/>
  <c r="V3328" i="109"/>
  <c r="T806" i="109"/>
  <c r="Y283" i="109"/>
  <c r="N616" i="112"/>
  <c r="Q2989" i="109"/>
  <c r="R47" i="109"/>
  <c r="P1919" i="112"/>
  <c r="W588" i="109"/>
  <c r="X285" i="109"/>
  <c r="N2581" i="109"/>
  <c r="Q3750" i="109"/>
  <c r="N1710" i="109"/>
  <c r="R1130" i="109"/>
  <c r="O70" i="110"/>
  <c r="S3468" i="109"/>
  <c r="W407" i="109"/>
  <c r="N768" i="109"/>
  <c r="W3698" i="109"/>
  <c r="T3485" i="109"/>
  <c r="V3853" i="109"/>
  <c r="U103" i="109"/>
  <c r="N4211" i="109"/>
  <c r="T2466" i="109"/>
  <c r="N249" i="109"/>
  <c r="O978" i="109"/>
  <c r="U1867" i="109"/>
  <c r="P2329" i="109"/>
  <c r="S2824" i="109"/>
  <c r="S235" i="109"/>
  <c r="W907" i="109"/>
  <c r="P1172" i="109"/>
  <c r="Q1600" i="109"/>
  <c r="U1855" i="109"/>
  <c r="T2667" i="109"/>
  <c r="N102" i="109"/>
  <c r="W815" i="109"/>
  <c r="S3377" i="109"/>
  <c r="Y3132" i="109"/>
  <c r="V208" i="109"/>
  <c r="U2928" i="109"/>
  <c r="P2991" i="109"/>
  <c r="R904" i="109"/>
  <c r="U3429" i="109"/>
  <c r="S1905" i="109"/>
  <c r="W196" i="109"/>
  <c r="P2015" i="109"/>
  <c r="O3397" i="109"/>
  <c r="X1637" i="109"/>
  <c r="N2336" i="112"/>
  <c r="S2416" i="109"/>
  <c r="O2052" i="109"/>
  <c r="R3009" i="109"/>
  <c r="P102" i="112"/>
  <c r="U2258" i="109"/>
  <c r="Q19" i="112"/>
  <c r="Q4157" i="109"/>
  <c r="S2398" i="109"/>
  <c r="Q1134" i="109"/>
  <c r="O846" i="109"/>
  <c r="V3748" i="109"/>
  <c r="S166" i="109"/>
  <c r="O1256" i="112"/>
  <c r="N1568" i="109"/>
  <c r="N285" i="109"/>
  <c r="N1214" i="112"/>
  <c r="X3210" i="109"/>
  <c r="N1374" i="109"/>
  <c r="P3113" i="109"/>
  <c r="Q1629" i="109"/>
  <c r="Q55" i="109"/>
  <c r="S484" i="109"/>
  <c r="N22" i="109"/>
  <c r="W529" i="109"/>
  <c r="U4091" i="109"/>
  <c r="P51" i="109"/>
  <c r="S28" i="109"/>
  <c r="V32" i="109"/>
  <c r="V2370" i="109"/>
  <c r="W2458" i="109"/>
  <c r="P137" i="109"/>
  <c r="X3078" i="109"/>
  <c r="P3290" i="109"/>
  <c r="T1506" i="109"/>
  <c r="Y2698" i="109"/>
  <c r="O2999" i="109"/>
  <c r="N814" i="112"/>
  <c r="S924" i="109"/>
  <c r="U3682" i="109"/>
  <c r="Y3044" i="109"/>
  <c r="U2651" i="109"/>
  <c r="X2741" i="109"/>
  <c r="P1905" i="109"/>
  <c r="Y560" i="109"/>
  <c r="U2346" i="109"/>
  <c r="O122" i="112"/>
  <c r="O639" i="109"/>
  <c r="N3496" i="109"/>
  <c r="N3902" i="109"/>
  <c r="S222" i="109"/>
  <c r="R1156" i="109"/>
  <c r="S4055" i="109"/>
  <c r="P4106" i="109"/>
  <c r="S1693" i="109"/>
  <c r="Q2776" i="109"/>
  <c r="N734" i="109"/>
  <c r="Y2845" i="109"/>
  <c r="O1545" i="109"/>
  <c r="Y1832" i="109"/>
  <c r="T824" i="109"/>
  <c r="O1313" i="109"/>
  <c r="R238" i="109"/>
  <c r="Y1626" i="109"/>
  <c r="T2806" i="109"/>
  <c r="P2000" i="109"/>
  <c r="Q2192" i="109"/>
  <c r="S96" i="109"/>
  <c r="S1625" i="109"/>
  <c r="S3155" i="109"/>
  <c r="X2049" i="109"/>
  <c r="X2265" i="109"/>
  <c r="N1604" i="109"/>
  <c r="P759" i="112"/>
  <c r="O3097" i="109"/>
  <c r="O120" i="112"/>
  <c r="W1350" i="109"/>
  <c r="P616" i="109"/>
  <c r="O264" i="109"/>
  <c r="X1373" i="109"/>
  <c r="U3421" i="109"/>
  <c r="N379" i="112"/>
  <c r="Y1674" i="109"/>
  <c r="P2364" i="109"/>
  <c r="N3213" i="109"/>
  <c r="Q3095" i="109"/>
  <c r="O3370" i="109"/>
  <c r="T472" i="109"/>
  <c r="X92" i="109"/>
  <c r="Z4378" i="109"/>
  <c r="V218" i="109"/>
  <c r="X578" i="109"/>
  <c r="Y813" i="109"/>
  <c r="O2313" i="112"/>
  <c r="O1895" i="109"/>
  <c r="P2059" i="109"/>
  <c r="V1635" i="109"/>
  <c r="V466" i="109"/>
  <c r="O3085" i="109"/>
  <c r="Q590" i="109"/>
  <c r="T2963" i="109"/>
  <c r="V1021" i="109"/>
  <c r="Z2917" i="109"/>
  <c r="R1616" i="109"/>
  <c r="Y3793" i="109"/>
  <c r="V623" i="109"/>
  <c r="V1473" i="109"/>
  <c r="T2114" i="109"/>
  <c r="O3838" i="109"/>
  <c r="Y4269" i="109"/>
  <c r="O2231" i="109"/>
  <c r="P846" i="112"/>
  <c r="P216" i="109"/>
  <c r="X3296" i="109"/>
  <c r="V2475" i="109"/>
  <c r="O113" i="112"/>
  <c r="W1894" i="109"/>
  <c r="U3190" i="109"/>
  <c r="U237" i="109"/>
  <c r="S617" i="109"/>
  <c r="T2398" i="109"/>
  <c r="V1118" i="109"/>
  <c r="U4281" i="109"/>
  <c r="Q343" i="112"/>
  <c r="T2828" i="109"/>
  <c r="N2280" i="109"/>
  <c r="T3781" i="109"/>
  <c r="Z1041" i="109"/>
  <c r="R652" i="112"/>
  <c r="Q139" i="112"/>
  <c r="O2140" i="112"/>
  <c r="S3005" i="109"/>
  <c r="T2057" i="109"/>
  <c r="V1885" i="109"/>
  <c r="U3767" i="109"/>
  <c r="Y266" i="109"/>
  <c r="X1004" i="109"/>
  <c r="T2111" i="109"/>
  <c r="N3012" i="109"/>
  <c r="R3082" i="109"/>
  <c r="Q304" i="112"/>
  <c r="O2823" i="109"/>
  <c r="P3065" i="109"/>
  <c r="W2730" i="109"/>
  <c r="X1172" i="109"/>
  <c r="X1668" i="109"/>
  <c r="P2060" i="109"/>
  <c r="P785" i="109"/>
  <c r="U452" i="109"/>
  <c r="J163" i="110"/>
  <c r="P641" i="112"/>
  <c r="U3416" i="109"/>
  <c r="Y1185" i="109"/>
  <c r="N1155" i="112"/>
  <c r="X3181" i="109"/>
  <c r="W2210" i="109"/>
  <c r="Q2265" i="109"/>
  <c r="S1562" i="109"/>
  <c r="Q3375" i="109"/>
  <c r="P2205" i="109"/>
  <c r="Y3932" i="109"/>
  <c r="S2638" i="109"/>
  <c r="W851" i="109"/>
  <c r="Y576" i="109"/>
  <c r="V1120" i="109"/>
  <c r="Y1729" i="109"/>
  <c r="R265" i="109"/>
  <c r="X2085" i="109"/>
  <c r="P227" i="109"/>
  <c r="R1375" i="109"/>
  <c r="W2236" i="109"/>
  <c r="U1352" i="109"/>
  <c r="R2233" i="109"/>
  <c r="N850" i="109"/>
  <c r="Y14" i="109"/>
  <c r="V2973" i="109"/>
  <c r="P431" i="109"/>
  <c r="P816" i="112"/>
  <c r="U209" i="109"/>
  <c r="O2721" i="109"/>
  <c r="U102" i="109"/>
  <c r="Y1593" i="109"/>
  <c r="X2715" i="109"/>
  <c r="Q491" i="112"/>
  <c r="W2423" i="109"/>
  <c r="V646" i="109"/>
  <c r="W1728" i="109"/>
  <c r="X3532" i="109"/>
  <c r="N3818" i="109"/>
  <c r="R974" i="109"/>
  <c r="R226" i="112"/>
  <c r="N228" i="109"/>
  <c r="O2676" i="109"/>
  <c r="S2082" i="109"/>
  <c r="O436" i="109"/>
  <c r="W4026" i="109"/>
  <c r="T4019" i="109"/>
  <c r="T819" i="109"/>
  <c r="N636" i="109"/>
  <c r="U3144" i="109"/>
  <c r="V2199" i="109"/>
  <c r="N1877" i="112"/>
  <c r="V588" i="109"/>
  <c r="W845" i="109"/>
  <c r="N3087" i="109"/>
  <c r="Y1915" i="109"/>
  <c r="W1927" i="109"/>
  <c r="X3306" i="109"/>
  <c r="U967" i="109"/>
  <c r="N2028" i="109"/>
  <c r="K6" i="110"/>
  <c r="Q1253" i="112"/>
  <c r="O3" i="110"/>
  <c r="N1564" i="109"/>
  <c r="V1701" i="109"/>
  <c r="Y1648" i="109"/>
  <c r="T1491" i="109"/>
  <c r="X467" i="109"/>
  <c r="T163" i="109"/>
  <c r="W650" i="109"/>
  <c r="V2104" i="109"/>
  <c r="S3143" i="109"/>
  <c r="X926" i="109"/>
  <c r="Y565" i="109"/>
  <c r="S1233" i="109"/>
  <c r="O2829" i="109"/>
  <c r="S3080" i="109"/>
  <c r="T7" i="109"/>
  <c r="Y3085" i="109"/>
  <c r="O1287" i="109"/>
  <c r="Q2110" i="109"/>
  <c r="X816" i="109"/>
  <c r="S3391" i="109"/>
  <c r="R1583" i="112"/>
  <c r="Q1380" i="109"/>
  <c r="P1674" i="109"/>
  <c r="S2812" i="109"/>
  <c r="S1294" i="109"/>
  <c r="Q824" i="109"/>
  <c r="S266" i="109"/>
  <c r="P2676" i="109"/>
  <c r="R786" i="109"/>
  <c r="R4162" i="109"/>
  <c r="N998" i="109"/>
  <c r="W1282" i="109"/>
  <c r="W471" i="109"/>
  <c r="T1494" i="109"/>
  <c r="P2073" i="109"/>
  <c r="N2792" i="109"/>
  <c r="R211" i="109"/>
  <c r="R780" i="109"/>
  <c r="R2990" i="109"/>
  <c r="N805" i="109"/>
  <c r="O1847" i="109"/>
  <c r="U1501" i="109"/>
  <c r="P2602" i="109"/>
  <c r="T3850" i="109"/>
  <c r="U2016" i="109"/>
  <c r="T1658" i="109"/>
  <c r="S257" i="109"/>
  <c r="O3785" i="109"/>
  <c r="Y1747" i="109"/>
  <c r="U4141" i="109"/>
  <c r="Q526" i="109"/>
  <c r="O149" i="109"/>
  <c r="Y13" i="109"/>
  <c r="Q1610" i="109"/>
  <c r="O1311" i="109"/>
  <c r="Z2537" i="109"/>
  <c r="U774" i="109"/>
  <c r="Y3122" i="109"/>
  <c r="P815" i="109"/>
  <c r="S1679" i="109"/>
  <c r="X3671" i="109"/>
  <c r="N1247" i="109"/>
  <c r="R1572" i="109"/>
  <c r="Z3649" i="109"/>
  <c r="U453" i="109"/>
  <c r="X2011" i="109"/>
  <c r="Q2197" i="109"/>
  <c r="N4281" i="109"/>
  <c r="O582" i="109"/>
  <c r="W2778" i="109"/>
  <c r="O3311" i="109"/>
  <c r="P3420" i="109"/>
  <c r="Q1694" i="109"/>
  <c r="T2203" i="109"/>
  <c r="Z3966" i="109"/>
  <c r="R2761" i="109"/>
  <c r="X3816" i="109"/>
  <c r="N2361" i="109"/>
  <c r="Q3067" i="109"/>
  <c r="Y1860" i="109"/>
  <c r="T1932" i="109"/>
  <c r="T907" i="109"/>
  <c r="P280" i="112"/>
  <c r="N1003" i="109"/>
  <c r="X269" i="109"/>
  <c r="P3000" i="109"/>
  <c r="O1076" i="112"/>
  <c r="O3525" i="109"/>
  <c r="W3938" i="109"/>
  <c r="Q1105" i="109"/>
  <c r="X3039" i="109"/>
  <c r="X3337" i="109"/>
  <c r="O327" i="112"/>
  <c r="Q4130" i="109"/>
  <c r="O2413" i="109"/>
  <c r="S397" i="109"/>
  <c r="V579" i="109"/>
  <c r="U1890" i="109"/>
  <c r="X1841" i="109"/>
  <c r="R4207" i="109"/>
  <c r="S173" i="110"/>
  <c r="O3683" i="109"/>
  <c r="W2769" i="109"/>
  <c r="W1979" i="109"/>
  <c r="S1713" i="109"/>
  <c r="V2632" i="109"/>
  <c r="U3044" i="109"/>
  <c r="T2076" i="109"/>
  <c r="R563" i="109"/>
  <c r="N1540" i="109"/>
  <c r="S1334" i="109"/>
  <c r="S1555" i="109"/>
  <c r="X1015" i="109"/>
  <c r="S759" i="109"/>
  <c r="Q1968" i="109"/>
  <c r="Y3541" i="109"/>
  <c r="V424" i="109"/>
  <c r="Q1993" i="109"/>
  <c r="Q2454" i="109"/>
  <c r="Q3813" i="109"/>
  <c r="Q3481" i="109"/>
  <c r="W3566" i="109"/>
  <c r="P1910" i="109"/>
  <c r="U3375" i="109"/>
  <c r="W2383" i="109"/>
  <c r="S1257" i="109"/>
  <c r="Z702" i="109"/>
  <c r="U1488" i="109"/>
  <c r="Y103" i="109"/>
  <c r="S1560" i="109"/>
  <c r="O3185" i="109"/>
  <c r="N1495" i="109"/>
  <c r="X3752" i="109"/>
  <c r="O921" i="109"/>
  <c r="N1548" i="109"/>
  <c r="Z1815" i="109"/>
  <c r="Z2901" i="109"/>
  <c r="O1486" i="109"/>
  <c r="N50" i="109"/>
  <c r="K42" i="110"/>
  <c r="Y3125" i="109"/>
  <c r="W276" i="109"/>
  <c r="T1558" i="109"/>
  <c r="O2351" i="112"/>
  <c r="P3329" i="109"/>
  <c r="S137" i="109"/>
  <c r="T1233" i="109"/>
  <c r="U788" i="109"/>
  <c r="X1655" i="109"/>
  <c r="R3147" i="109"/>
  <c r="W1252" i="109"/>
  <c r="T2742" i="109"/>
  <c r="Y2799" i="109"/>
  <c r="V463" i="109"/>
  <c r="W104" i="109"/>
  <c r="V2195" i="109"/>
  <c r="Y1121" i="109"/>
  <c r="N1945" i="109"/>
  <c r="P1963" i="109"/>
  <c r="Q58" i="110"/>
  <c r="U1706" i="109"/>
  <c r="Q1170" i="112"/>
  <c r="U3658" i="109"/>
  <c r="X3332" i="109"/>
  <c r="X1976" i="109"/>
  <c r="Q1957" i="109"/>
  <c r="O698" i="112"/>
  <c r="W3130" i="109"/>
  <c r="P1635" i="109"/>
  <c r="X3141" i="109"/>
  <c r="T1495" i="109"/>
  <c r="K127" i="113"/>
  <c r="Z364" i="109"/>
  <c r="T81" i="109"/>
  <c r="X1357" i="109"/>
  <c r="Z2885" i="109"/>
  <c r="R938" i="109"/>
  <c r="P1899" i="109"/>
  <c r="Z2903" i="109"/>
  <c r="O2647" i="109"/>
  <c r="W853" i="109"/>
  <c r="R4252" i="109"/>
  <c r="U3458" i="109"/>
  <c r="T3382" i="109"/>
  <c r="T2756" i="109"/>
  <c r="V935" i="109"/>
  <c r="W917" i="109"/>
  <c r="N3469" i="109"/>
  <c r="O3313" i="109"/>
  <c r="V2815" i="109"/>
  <c r="Y1601" i="109"/>
  <c r="X254" i="109"/>
  <c r="N2589" i="109"/>
  <c r="P1497" i="109"/>
  <c r="P410" i="109"/>
  <c r="T500" i="109"/>
  <c r="N2248" i="109"/>
  <c r="U425" i="109"/>
  <c r="O2324" i="109"/>
  <c r="U1155" i="109"/>
  <c r="Y3679" i="109"/>
  <c r="O184" i="109"/>
  <c r="T3733" i="109"/>
  <c r="R3437" i="109"/>
  <c r="Q1703" i="109"/>
  <c r="X4283" i="109"/>
  <c r="O262" i="109"/>
  <c r="X995" i="109"/>
  <c r="O781" i="109"/>
  <c r="W3302" i="109"/>
  <c r="X1384" i="109"/>
  <c r="N2987" i="109"/>
  <c r="U1524" i="109"/>
  <c r="S2063" i="109"/>
  <c r="K112" i="113"/>
  <c r="N96" i="109"/>
  <c r="R1385" i="109"/>
  <c r="U16" i="109"/>
  <c r="S390" i="109"/>
  <c r="V1150" i="109"/>
  <c r="X2727" i="109"/>
  <c r="S3801" i="109"/>
  <c r="Q121" i="109"/>
  <c r="R3205" i="109"/>
  <c r="W2780" i="109"/>
  <c r="P573" i="109"/>
  <c r="O57" i="112"/>
  <c r="S2413" i="109"/>
  <c r="V4287" i="109"/>
  <c r="S3165" i="109"/>
  <c r="U637" i="109"/>
  <c r="R197" i="109"/>
  <c r="O272" i="109"/>
  <c r="P37" i="109"/>
  <c r="V1293" i="109"/>
  <c r="O862" i="109"/>
  <c r="X653" i="109"/>
  <c r="U3741" i="109"/>
  <c r="O167" i="109"/>
  <c r="U1901" i="109"/>
  <c r="T2996" i="109"/>
  <c r="Q2977" i="109"/>
  <c r="N2142" i="112"/>
  <c r="S451" i="109"/>
  <c r="R3375" i="109"/>
  <c r="X1347" i="109"/>
  <c r="R910" i="112"/>
  <c r="X2193" i="109"/>
  <c r="Q2385" i="109"/>
  <c r="Y1662" i="109"/>
  <c r="Z2535" i="109"/>
  <c r="X1494" i="109"/>
  <c r="Y1113" i="109"/>
  <c r="W4038" i="109"/>
  <c r="O1596" i="109"/>
  <c r="O4145" i="109"/>
  <c r="Z2515" i="109"/>
  <c r="Y3105" i="109"/>
  <c r="Y3168" i="109"/>
  <c r="O4153" i="109"/>
  <c r="P982" i="112"/>
  <c r="U1358" i="109"/>
  <c r="Q4106" i="109"/>
  <c r="V3372" i="109"/>
  <c r="Q2011" i="109"/>
  <c r="T626" i="109"/>
  <c r="V2262" i="109"/>
  <c r="O1326" i="112"/>
  <c r="V2336" i="109"/>
  <c r="N1561" i="109"/>
  <c r="O1828" i="109"/>
  <c r="R3390" i="109"/>
  <c r="P4243" i="109"/>
  <c r="Q1231" i="112"/>
  <c r="V1932" i="109"/>
  <c r="P772" i="109"/>
  <c r="V3661" i="109"/>
  <c r="N1717" i="109"/>
  <c r="Y1531" i="109"/>
  <c r="R639" i="109"/>
  <c r="W1746" i="109"/>
  <c r="V550" i="109"/>
  <c r="Y402" i="109"/>
  <c r="Y2110" i="109"/>
  <c r="O3083" i="109"/>
  <c r="P1613" i="109"/>
  <c r="O3337" i="109"/>
  <c r="V616" i="109"/>
  <c r="X2381" i="109"/>
  <c r="W1552" i="109"/>
  <c r="S744" i="109"/>
  <c r="Q420" i="109"/>
  <c r="O3321" i="109"/>
  <c r="Y1293" i="109"/>
  <c r="X4076" i="109"/>
  <c r="P1696" i="109"/>
  <c r="V954" i="109"/>
  <c r="T1240" i="109"/>
  <c r="Y2808" i="109"/>
  <c r="P2622" i="109"/>
  <c r="U2079" i="109"/>
  <c r="Q3326" i="109"/>
  <c r="N1358" i="109"/>
  <c r="O760" i="112"/>
  <c r="N263" i="112"/>
  <c r="T1567" i="109"/>
  <c r="W228" i="109"/>
  <c r="S1646" i="109"/>
  <c r="Q733" i="109"/>
  <c r="Y2725" i="109"/>
  <c r="P1276" i="112"/>
  <c r="P3838" i="109"/>
  <c r="W1538" i="109"/>
  <c r="P4046" i="109"/>
  <c r="X231" i="109"/>
  <c r="W2282" i="109"/>
  <c r="V3800" i="109"/>
  <c r="P4196" i="109"/>
  <c r="R1867" i="109"/>
  <c r="T4030" i="109"/>
  <c r="P1292" i="109"/>
  <c r="N1946" i="109"/>
  <c r="T524" i="109"/>
  <c r="P1960" i="109"/>
  <c r="P918" i="109"/>
  <c r="W918" i="109"/>
  <c r="O25" i="109"/>
  <c r="N2738" i="109"/>
  <c r="N2424" i="109"/>
  <c r="W2781" i="109"/>
  <c r="R95" i="110"/>
  <c r="W270" i="109"/>
  <c r="R42" i="110"/>
  <c r="R839" i="109"/>
  <c r="O3458" i="109"/>
  <c r="W3463" i="109"/>
  <c r="T742" i="109"/>
  <c r="S2472" i="109"/>
  <c r="V1597" i="109"/>
  <c r="Q695" i="112"/>
  <c r="X772" i="109"/>
  <c r="O3792" i="109"/>
  <c r="U2658" i="109"/>
  <c r="N2335" i="109"/>
  <c r="W1482" i="109"/>
  <c r="R3352" i="109"/>
  <c r="S3152" i="109"/>
  <c r="V1943" i="109"/>
  <c r="O874" i="112"/>
  <c r="P4278" i="109"/>
  <c r="P1971" i="112"/>
  <c r="Y931" i="109"/>
  <c r="X781" i="109"/>
  <c r="Q126" i="109"/>
  <c r="R502" i="109"/>
  <c r="W1940" i="109"/>
  <c r="U2195" i="109"/>
  <c r="N167" i="110"/>
  <c r="U905" i="109"/>
  <c r="X2372" i="109"/>
  <c r="N7" i="109"/>
  <c r="P1884" i="112"/>
  <c r="T591" i="109"/>
  <c r="O1289" i="112"/>
  <c r="Q85" i="112"/>
  <c r="W176" i="109"/>
  <c r="O3506" i="109"/>
  <c r="U4146" i="109"/>
  <c r="O624" i="109"/>
  <c r="X1951" i="109"/>
  <c r="P369" i="109"/>
  <c r="Y1357" i="109"/>
  <c r="P1240" i="112"/>
  <c r="W1496" i="109"/>
  <c r="N2756" i="109"/>
  <c r="P142" i="112"/>
  <c r="N523" i="112"/>
  <c r="X2373" i="109"/>
  <c r="N3208" i="109"/>
  <c r="Y539" i="109"/>
  <c r="Y785" i="109"/>
  <c r="V467" i="109"/>
  <c r="Y3755" i="109"/>
  <c r="O3564" i="109"/>
  <c r="U1000" i="109"/>
  <c r="V4110" i="109"/>
  <c r="R3738" i="109"/>
  <c r="P3929" i="109"/>
  <c r="P2459" i="109"/>
  <c r="R2686" i="109"/>
  <c r="T3468" i="109"/>
  <c r="W66" i="109"/>
  <c r="X3418" i="109"/>
  <c r="N432" i="109"/>
  <c r="S857" i="109"/>
  <c r="P2227" i="112"/>
  <c r="R2235" i="109"/>
  <c r="Q3434" i="109"/>
  <c r="P4072" i="109"/>
  <c r="W648" i="109"/>
  <c r="P3148" i="109"/>
  <c r="O3426" i="109"/>
  <c r="P2084" i="112"/>
  <c r="P3502" i="109"/>
  <c r="V1829" i="109"/>
  <c r="O3715" i="109"/>
  <c r="P1481" i="109"/>
  <c r="Q273" i="109"/>
  <c r="S82" i="110"/>
  <c r="N3800" i="109"/>
  <c r="R3710" i="109"/>
  <c r="S756" i="109"/>
  <c r="S1631" i="109"/>
  <c r="T2716" i="109"/>
  <c r="P1025" i="112"/>
  <c r="V1580" i="109"/>
  <c r="Z1786" i="109"/>
  <c r="R217" i="112"/>
  <c r="S4219" i="109"/>
  <c r="P720" i="112"/>
  <c r="V1874" i="109"/>
  <c r="N1279" i="112"/>
  <c r="Q1004" i="109"/>
  <c r="Q2807" i="109"/>
  <c r="Q532" i="109"/>
  <c r="Y1127" i="109"/>
  <c r="R2828" i="109"/>
  <c r="X41" i="109"/>
  <c r="S2998" i="109"/>
  <c r="O3698" i="109"/>
  <c r="T2813" i="109"/>
  <c r="Y3306" i="109"/>
  <c r="Q2651" i="109"/>
  <c r="U1106" i="109"/>
  <c r="R2842" i="109"/>
  <c r="N30" i="109"/>
  <c r="Y238" i="109"/>
  <c r="P3829" i="109"/>
  <c r="O16" i="109"/>
  <c r="Q3072" i="109"/>
  <c r="T3525" i="109"/>
  <c r="O1462" i="109"/>
  <c r="U1022" i="109"/>
  <c r="U99" i="110"/>
  <c r="V1855" i="109"/>
  <c r="W3449" i="109"/>
  <c r="Y482" i="109"/>
  <c r="Q31" i="112"/>
  <c r="Q1477" i="109"/>
  <c r="S1667" i="109"/>
  <c r="X1279" i="109"/>
  <c r="U550" i="109"/>
  <c r="Y741" i="109"/>
  <c r="Z3591" i="109"/>
  <c r="Y1567" i="109"/>
  <c r="V2089" i="109"/>
  <c r="Q1608" i="109"/>
  <c r="O75" i="109"/>
  <c r="N3527" i="109"/>
  <c r="P1876" i="109"/>
  <c r="O1982" i="109"/>
  <c r="T3577" i="109"/>
  <c r="P2618" i="109"/>
  <c r="U1707" i="109"/>
  <c r="Q2822" i="109"/>
  <c r="Q4093" i="109"/>
  <c r="N848" i="109"/>
  <c r="Z1091" i="109"/>
  <c r="N238" i="109"/>
  <c r="R2456" i="109"/>
  <c r="Y1615" i="109"/>
  <c r="V4202" i="109"/>
  <c r="P2416" i="109"/>
  <c r="O2756" i="109"/>
  <c r="W912" i="109"/>
  <c r="V1492" i="109"/>
  <c r="R2256" i="109"/>
  <c r="O650" i="109"/>
  <c r="N1170" i="109"/>
  <c r="O1784" i="112"/>
  <c r="O1620" i="109"/>
  <c r="O1209" i="109"/>
  <c r="V1462" i="109"/>
  <c r="O129" i="109"/>
  <c r="Z2145" i="109"/>
  <c r="X2383" i="109"/>
  <c r="V1957" i="109"/>
  <c r="R3549" i="109"/>
  <c r="S74" i="109"/>
  <c r="T423" i="109"/>
  <c r="Y1625" i="109"/>
  <c r="N2243" i="109"/>
  <c r="V4113" i="109"/>
  <c r="W1521" i="109"/>
  <c r="N2112" i="109"/>
  <c r="U1219" i="109"/>
  <c r="V553" i="109"/>
  <c r="T29" i="110"/>
  <c r="V1831" i="109"/>
  <c r="T2026" i="109"/>
  <c r="Q631" i="109"/>
  <c r="P4089" i="109"/>
  <c r="O2099" i="109"/>
  <c r="Q381" i="109"/>
  <c r="R1258" i="109"/>
  <c r="Q3055" i="109"/>
  <c r="N1509" i="109"/>
  <c r="Q1624" i="112"/>
  <c r="Y869" i="109"/>
  <c r="S534" i="109"/>
  <c r="O3821" i="109"/>
  <c r="N3779" i="109"/>
  <c r="T1635" i="109"/>
  <c r="N1699" i="109"/>
  <c r="T3706" i="109"/>
  <c r="N3578" i="109"/>
  <c r="R1498" i="109"/>
  <c r="R1975" i="109"/>
  <c r="V4119" i="109"/>
  <c r="O3734" i="109"/>
  <c r="Q2686" i="109"/>
  <c r="O2797" i="109"/>
  <c r="W4127" i="109"/>
  <c r="T2657" i="109"/>
  <c r="Z1060" i="109"/>
  <c r="W218" i="109"/>
  <c r="Q2255" i="109"/>
  <c r="T3042" i="109"/>
  <c r="Y2985" i="109"/>
  <c r="V2440" i="109"/>
  <c r="U1511" i="109"/>
  <c r="R161" i="109"/>
  <c r="O2692" i="109"/>
  <c r="O981" i="109"/>
  <c r="T3535" i="109"/>
  <c r="W3407" i="109"/>
  <c r="T1580" i="109"/>
  <c r="N1344" i="109"/>
  <c r="P69" i="109"/>
  <c r="U4245" i="109"/>
  <c r="P2750" i="109"/>
  <c r="X1923" i="109"/>
  <c r="N1182" i="109"/>
  <c r="O1234" i="112"/>
  <c r="Q529" i="112"/>
  <c r="N1714" i="112"/>
  <c r="O835" i="112"/>
  <c r="V3104" i="109"/>
  <c r="W3895" i="109"/>
  <c r="S2469" i="109"/>
  <c r="S514" i="109"/>
  <c r="Y3416" i="109"/>
  <c r="W2066" i="109"/>
  <c r="P2091" i="109"/>
  <c r="N289" i="112"/>
  <c r="X380" i="109"/>
  <c r="P1629" i="109"/>
  <c r="T1345" i="109"/>
  <c r="V1258" i="109"/>
  <c r="V890" i="109"/>
  <c r="W2741" i="109"/>
  <c r="U2046" i="109"/>
  <c r="Q1474" i="112"/>
  <c r="O768" i="109"/>
  <c r="X1574" i="109"/>
  <c r="X2245" i="109"/>
  <c r="V2235" i="109"/>
  <c r="Y1336" i="109"/>
  <c r="N2787" i="109"/>
  <c r="O1131" i="109"/>
  <c r="W3016" i="109"/>
  <c r="R87" i="109"/>
  <c r="Q4072" i="109"/>
  <c r="Q3826" i="109"/>
  <c r="P1188" i="109"/>
  <c r="V2423" i="109"/>
  <c r="W2707" i="109"/>
  <c r="N1476" i="109"/>
  <c r="U2737" i="109"/>
  <c r="T3522" i="109"/>
  <c r="Y1228" i="109"/>
  <c r="P4100" i="109"/>
  <c r="X617" i="109"/>
  <c r="N19" i="109"/>
  <c r="X3349" i="109"/>
  <c r="Y2834" i="109"/>
  <c r="P1959" i="112"/>
  <c r="O1471" i="109"/>
  <c r="V410" i="109"/>
  <c r="S621" i="109"/>
  <c r="U1318" i="109"/>
  <c r="N3100" i="109"/>
  <c r="U1001" i="109"/>
  <c r="Q535" i="112"/>
  <c r="Z3272" i="109"/>
  <c r="R2025" i="109"/>
  <c r="Q398" i="109"/>
  <c r="P1330" i="112"/>
  <c r="O1362" i="109"/>
  <c r="R1283" i="109"/>
  <c r="O5" i="110"/>
  <c r="Q3671" i="109"/>
  <c r="N3757" i="109"/>
  <c r="Y2801" i="109"/>
  <c r="X3505" i="109"/>
  <c r="N179" i="112"/>
  <c r="V1133" i="109"/>
  <c r="O1466" i="109"/>
  <c r="V1174" i="109"/>
  <c r="W1931" i="109"/>
  <c r="M168" i="110"/>
  <c r="Q145" i="109"/>
  <c r="X1351" i="109"/>
  <c r="S778" i="109"/>
  <c r="V3495" i="109"/>
  <c r="U2" i="110"/>
  <c r="N1189" i="112"/>
  <c r="R7" i="109"/>
  <c r="Q837" i="109"/>
  <c r="P4154" i="109"/>
  <c r="Y2102" i="109"/>
  <c r="U4229" i="109"/>
  <c r="X3506" i="109"/>
  <c r="X1286" i="109"/>
  <c r="N4071" i="109"/>
  <c r="W2344" i="109"/>
  <c r="U2706" i="109"/>
  <c r="Q1188" i="112"/>
  <c r="Y461" i="109"/>
  <c r="O838" i="109"/>
  <c r="V1714" i="109"/>
  <c r="Z1813" i="109"/>
  <c r="Q1916" i="109"/>
  <c r="N1926" i="109"/>
  <c r="V3808" i="109"/>
  <c r="V3075" i="109"/>
  <c r="P1226" i="109"/>
  <c r="X600" i="109"/>
  <c r="S4078" i="109"/>
  <c r="Y621" i="109"/>
  <c r="P158" i="109"/>
  <c r="T4085" i="109"/>
  <c r="Q2639" i="109"/>
  <c r="P4104" i="109"/>
  <c r="O3027" i="109"/>
  <c r="S60" i="109"/>
  <c r="U1211" i="109"/>
  <c r="Y511" i="109"/>
  <c r="U2372" i="109"/>
  <c r="T2416" i="109"/>
  <c r="T1992" i="109"/>
  <c r="S615" i="109"/>
  <c r="S521" i="109"/>
  <c r="T1997" i="109"/>
  <c r="S176" i="109"/>
  <c r="R2008" i="109"/>
  <c r="Z1777" i="109"/>
  <c r="N3524" i="109"/>
  <c r="W488" i="109"/>
  <c r="R3341" i="109"/>
  <c r="S33" i="109"/>
  <c r="V2829" i="109"/>
  <c r="U904" i="109"/>
  <c r="R2743" i="109"/>
  <c r="K49" i="113"/>
  <c r="X2980" i="109"/>
  <c r="S2597" i="109"/>
  <c r="T3716" i="109"/>
  <c r="V809" i="109"/>
  <c r="V2621" i="109"/>
  <c r="P4074" i="109"/>
  <c r="P847" i="109"/>
  <c r="O46" i="109"/>
  <c r="S280" i="109"/>
  <c r="S2726" i="109"/>
  <c r="V2948" i="109"/>
  <c r="Q210" i="109"/>
  <c r="Q3864" i="109"/>
  <c r="V1633" i="109"/>
  <c r="X1305" i="109"/>
  <c r="Y367" i="109"/>
  <c r="R2566" i="109"/>
  <c r="Y1557" i="109"/>
  <c r="N601" i="112"/>
  <c r="R3119" i="109"/>
  <c r="X2730" i="109"/>
  <c r="S71" i="109"/>
  <c r="Y2274" i="109"/>
  <c r="O269" i="109"/>
  <c r="T3017" i="109"/>
  <c r="V1339" i="109"/>
  <c r="P2474" i="109"/>
  <c r="P3553" i="109"/>
  <c r="T794" i="109"/>
  <c r="T3683" i="109"/>
  <c r="N3183" i="109"/>
  <c r="Q1830" i="109"/>
  <c r="R2929" i="109"/>
  <c r="R2309" i="109"/>
  <c r="Z3965" i="109"/>
  <c r="R95" i="109"/>
  <c r="V1920" i="109"/>
  <c r="N451" i="109"/>
  <c r="T3038" i="109"/>
  <c r="T4208" i="109"/>
  <c r="P35" i="110"/>
  <c r="U1505" i="109"/>
  <c r="W1911" i="109"/>
  <c r="P3535" i="109"/>
  <c r="W644" i="109"/>
  <c r="N2283" i="109"/>
  <c r="N1308" i="109"/>
  <c r="Q1544" i="112"/>
  <c r="Y2240" i="109"/>
  <c r="P1158" i="109"/>
  <c r="X4237" i="109"/>
  <c r="V582" i="109"/>
  <c r="Y2281" i="109"/>
  <c r="T2795" i="109"/>
  <c r="R247" i="109"/>
  <c r="S3288" i="109"/>
  <c r="N3487" i="109"/>
  <c r="V195" i="109"/>
  <c r="W1896" i="109"/>
  <c r="P2811" i="109"/>
  <c r="T1186" i="109"/>
  <c r="N4021" i="109"/>
  <c r="Q3145" i="109"/>
  <c r="U1205" i="109"/>
  <c r="Q3502" i="109"/>
  <c r="Q294" i="112"/>
  <c r="P3448" i="109"/>
  <c r="X1147" i="109"/>
  <c r="T2092" i="109"/>
  <c r="P905" i="109"/>
  <c r="Q1862" i="109"/>
  <c r="N1003" i="112"/>
  <c r="X1247" i="109"/>
  <c r="O1111" i="109"/>
  <c r="Y1253" i="109"/>
  <c r="U57" i="110"/>
  <c r="S1200" i="109"/>
  <c r="X3807" i="109"/>
  <c r="X2355" i="109"/>
  <c r="R199" i="109"/>
  <c r="P2352" i="109"/>
  <c r="Y1240" i="109"/>
  <c r="Q1354" i="109"/>
  <c r="X861" i="109"/>
  <c r="U3077" i="109"/>
  <c r="Y4088" i="109"/>
  <c r="T249" i="109"/>
  <c r="S2286" i="109"/>
  <c r="P1186" i="112"/>
  <c r="Y3116" i="109"/>
  <c r="Y2030" i="109"/>
  <c r="U439" i="109"/>
  <c r="R2702" i="109"/>
  <c r="N2821" i="109"/>
  <c r="P2925" i="109"/>
  <c r="V1655" i="109"/>
  <c r="N408" i="109"/>
  <c r="T1734" i="109"/>
  <c r="W3898" i="109"/>
  <c r="X3670" i="109"/>
  <c r="P1666" i="112"/>
  <c r="V1317" i="109"/>
  <c r="P3422" i="109"/>
  <c r="P2980" i="109"/>
  <c r="S907" i="109"/>
  <c r="O509" i="112"/>
  <c r="W1627" i="109"/>
  <c r="W561" i="109"/>
  <c r="Q1294" i="112"/>
  <c r="Y4019" i="109"/>
  <c r="J55" i="110"/>
  <c r="N3901" i="109"/>
  <c r="Y3524" i="109"/>
  <c r="O128" i="109"/>
  <c r="Q1878" i="109"/>
  <c r="O2431" i="112"/>
  <c r="N1723" i="112"/>
  <c r="Z678" i="109"/>
  <c r="X1150" i="109"/>
  <c r="X2561" i="109"/>
  <c r="O2565" i="109"/>
  <c r="Q326" i="112"/>
  <c r="V1367" i="109"/>
  <c r="Z3967" i="109"/>
  <c r="X3438" i="109"/>
  <c r="O2205" i="109"/>
  <c r="S2266" i="109"/>
  <c r="N234" i="112"/>
  <c r="R789" i="109"/>
  <c r="T1165" i="109"/>
  <c r="P1145" i="109"/>
  <c r="S1949" i="109"/>
  <c r="U1976" i="109"/>
  <c r="Q2416" i="109"/>
  <c r="U1559" i="109"/>
  <c r="P639" i="112"/>
  <c r="X2097" i="109"/>
  <c r="X3449" i="109"/>
  <c r="R3158" i="109"/>
  <c r="O2483" i="109"/>
  <c r="N1658" i="112"/>
  <c r="N1076" i="112"/>
  <c r="P3518" i="109"/>
  <c r="Q1307" i="112"/>
  <c r="R402" i="109"/>
  <c r="W1468" i="109"/>
  <c r="Q1377" i="109"/>
  <c r="O863" i="109"/>
  <c r="R884" i="109"/>
  <c r="Y193" i="109"/>
  <c r="P4195" i="109"/>
  <c r="P1460" i="112"/>
  <c r="R2298" i="109"/>
  <c r="T1608" i="109"/>
  <c r="P17" i="112"/>
  <c r="V1960" i="109"/>
  <c r="T3409" i="109"/>
  <c r="S259" i="109"/>
  <c r="O100" i="112"/>
  <c r="U1149" i="109"/>
  <c r="Y3690" i="109"/>
  <c r="Z2892" i="109"/>
  <c r="P161" i="112"/>
  <c r="V522" i="109"/>
  <c r="V396" i="109"/>
  <c r="O1397" i="112"/>
  <c r="U2294" i="109"/>
  <c r="V1731" i="109"/>
  <c r="S1588" i="109"/>
  <c r="S2412" i="109"/>
  <c r="T3115" i="109"/>
  <c r="S3112" i="109"/>
  <c r="Q4204" i="109"/>
  <c r="N21" i="109"/>
  <c r="S1594" i="109"/>
  <c r="X2969" i="109"/>
  <c r="S1558" i="109"/>
  <c r="T14" i="109"/>
  <c r="V1292" i="109"/>
  <c r="O1314" i="112"/>
  <c r="V234" i="109"/>
  <c r="M126" i="110"/>
  <c r="U1622" i="109"/>
  <c r="O1026" i="112"/>
  <c r="P139" i="109"/>
  <c r="S577" i="109"/>
  <c r="R1192" i="109"/>
  <c r="Q2084" i="109"/>
  <c r="S2566" i="109"/>
  <c r="V1271" i="109"/>
  <c r="N639" i="109"/>
  <c r="X2192" i="109"/>
  <c r="Q369" i="109"/>
  <c r="Q1678" i="109"/>
  <c r="U48" i="109"/>
  <c r="V3432" i="109"/>
  <c r="V3764" i="109"/>
  <c r="U2430" i="109"/>
  <c r="N3017" i="109"/>
  <c r="V854" i="109"/>
  <c r="X3666" i="109"/>
  <c r="N981" i="109"/>
  <c r="V1343" i="109"/>
  <c r="Q425" i="109"/>
  <c r="X2003" i="109"/>
  <c r="O3117" i="109"/>
  <c r="N1835" i="109"/>
  <c r="O2410" i="109"/>
  <c r="T1166" i="109"/>
  <c r="O1498" i="109"/>
  <c r="V820" i="109"/>
  <c r="S2438" i="109"/>
  <c r="Y2239" i="109"/>
  <c r="U2197" i="109"/>
  <c r="U2078" i="109"/>
  <c r="W3902" i="109"/>
  <c r="U1213" i="109"/>
  <c r="Q1634" i="109"/>
  <c r="V2103" i="109"/>
  <c r="X1581" i="109"/>
  <c r="P1576" i="109"/>
  <c r="P3560" i="109"/>
  <c r="X1691" i="109"/>
  <c r="Q1842" i="112"/>
  <c r="R2653" i="109"/>
  <c r="N1932" i="109"/>
  <c r="V4133" i="109"/>
  <c r="O942" i="109"/>
  <c r="T448" i="109"/>
  <c r="Y3741" i="109"/>
  <c r="Y3808" i="109"/>
  <c r="Q268" i="109"/>
  <c r="U4069" i="109"/>
  <c r="P1030" i="112"/>
  <c r="O3492" i="109"/>
  <c r="N4166" i="109"/>
  <c r="W823" i="109"/>
  <c r="R4226" i="109"/>
  <c r="U3125" i="109"/>
  <c r="T2391" i="109"/>
  <c r="S3398" i="109"/>
  <c r="N407" i="109"/>
  <c r="V264" i="109"/>
  <c r="S1022" i="109"/>
  <c r="R1724" i="109"/>
  <c r="R1513" i="109"/>
  <c r="X2643" i="109"/>
  <c r="W934" i="109"/>
  <c r="R1139" i="109"/>
  <c r="N1956" i="109"/>
  <c r="W3166" i="109"/>
  <c r="U2411" i="109"/>
  <c r="N2076" i="109"/>
  <c r="N26" i="109"/>
  <c r="N3903" i="109"/>
  <c r="S2778" i="109"/>
  <c r="S2962" i="109"/>
  <c r="Q2717" i="109"/>
  <c r="Q2629" i="109"/>
  <c r="Q2830" i="109"/>
  <c r="P3768" i="109"/>
  <c r="K34" i="110"/>
  <c r="V2441" i="109"/>
  <c r="N2010" i="109"/>
  <c r="Q985" i="109"/>
  <c r="Q109" i="109"/>
  <c r="V1156" i="109"/>
  <c r="R2704" i="109"/>
  <c r="N1321" i="109"/>
  <c r="Y1371" i="109"/>
  <c r="V4042" i="109"/>
  <c r="X804" i="109"/>
  <c r="W2757" i="109"/>
  <c r="R2585" i="109"/>
  <c r="S2090" i="109"/>
  <c r="Q916" i="109"/>
  <c r="Q949" i="109"/>
  <c r="X1483" i="109"/>
  <c r="X912" i="109"/>
  <c r="R469" i="109"/>
  <c r="W72" i="109"/>
  <c r="O1845" i="112"/>
  <c r="Q3451" i="109"/>
  <c r="O1179" i="109"/>
  <c r="R4301" i="109"/>
  <c r="O489" i="109"/>
  <c r="V2775" i="109"/>
  <c r="P3662" i="109"/>
  <c r="R885" i="109"/>
  <c r="N953" i="109"/>
  <c r="O1601" i="109"/>
  <c r="O1720" i="109"/>
  <c r="W82" i="109"/>
  <c r="R213" i="112"/>
  <c r="Q2047" i="109"/>
  <c r="Q237" i="112"/>
  <c r="Y2388" i="109"/>
  <c r="Q3006" i="109"/>
  <c r="T2675" i="109"/>
  <c r="P183" i="109"/>
  <c r="V10" i="109"/>
  <c r="N1527" i="109"/>
  <c r="Y3530" i="109"/>
  <c r="W1708" i="109"/>
  <c r="Q123" i="112"/>
  <c r="X2567" i="109"/>
  <c r="R4028" i="109"/>
  <c r="W2112" i="109"/>
  <c r="O1385" i="109"/>
  <c r="S1680" i="109"/>
  <c r="S1122" i="109"/>
  <c r="P3721" i="109"/>
  <c r="V2938" i="109"/>
  <c r="Q611" i="112"/>
  <c r="N232" i="109"/>
  <c r="N439" i="109"/>
  <c r="R2660" i="109"/>
  <c r="T1615" i="109"/>
  <c r="T1022" i="109"/>
  <c r="S1301" i="109"/>
  <c r="V1917" i="109"/>
  <c r="U2569" i="109"/>
  <c r="W2786" i="109"/>
  <c r="Y26" i="109"/>
  <c r="X2770" i="109"/>
  <c r="Q4211" i="109"/>
  <c r="U759" i="109"/>
  <c r="T3790" i="109"/>
  <c r="V1508" i="109"/>
  <c r="W412" i="109"/>
  <c r="S211" i="109"/>
  <c r="W2073" i="109"/>
  <c r="T1715" i="109"/>
  <c r="V164" i="109"/>
  <c r="W4237" i="109"/>
  <c r="P2621" i="109"/>
  <c r="W1856" i="109"/>
  <c r="U3329" i="109"/>
  <c r="S785" i="109"/>
  <c r="T631" i="109"/>
  <c r="T1282" i="109"/>
  <c r="S388" i="109"/>
  <c r="X1941" i="109"/>
  <c r="P801" i="109"/>
  <c r="Y2657" i="109"/>
  <c r="P2972" i="109"/>
  <c r="S1957" i="109"/>
  <c r="O2820" i="109"/>
  <c r="T66" i="109"/>
  <c r="O2399" i="109"/>
  <c r="P1702" i="109"/>
  <c r="V2422" i="109"/>
  <c r="U226" i="109"/>
  <c r="P2693" i="109"/>
  <c r="W2764" i="109"/>
  <c r="Y3107" i="109"/>
  <c r="Y3035" i="109"/>
  <c r="Z3953" i="109"/>
  <c r="Q3124" i="109"/>
  <c r="R1840" i="109"/>
  <c r="O3448" i="109"/>
  <c r="N1883" i="109"/>
  <c r="P1189" i="109"/>
  <c r="Y1917" i="109"/>
  <c r="R4100" i="109"/>
  <c r="Z3993" i="109"/>
  <c r="O759" i="109"/>
  <c r="Y758" i="109"/>
  <c r="T916" i="109"/>
  <c r="N3211" i="109"/>
  <c r="N563" i="109"/>
  <c r="P3017" i="109"/>
  <c r="T2433" i="109"/>
  <c r="R3049" i="109"/>
  <c r="T2927" i="109"/>
  <c r="Y2017" i="109"/>
  <c r="X3161" i="109"/>
  <c r="T1154" i="109"/>
  <c r="S4151" i="109"/>
  <c r="O1501" i="112"/>
  <c r="U1533" i="109"/>
  <c r="N1173" i="109"/>
  <c r="Q477" i="109"/>
  <c r="P474" i="112"/>
  <c r="S1930" i="109"/>
  <c r="N698" i="112"/>
  <c r="N4237" i="109"/>
  <c r="R1937" i="109"/>
  <c r="V4137" i="109"/>
  <c r="X22" i="109"/>
  <c r="Q3820" i="109"/>
  <c r="Y3292" i="109"/>
  <c r="O384" i="109"/>
  <c r="V232" i="109"/>
  <c r="Q1690" i="109"/>
  <c r="P1557" i="109"/>
  <c r="T1868" i="109"/>
  <c r="X4234" i="109"/>
  <c r="S4287" i="109"/>
  <c r="W1212" i="109"/>
  <c r="Y2209" i="109"/>
  <c r="W3800" i="109"/>
  <c r="V4194" i="109"/>
  <c r="P969" i="109"/>
  <c r="T87" i="110"/>
  <c r="X4134" i="109"/>
  <c r="Y1250" i="109"/>
  <c r="Y3709" i="109"/>
  <c r="O4131" i="109"/>
  <c r="Q1535" i="109"/>
  <c r="P1457" i="112"/>
  <c r="U1566" i="109"/>
  <c r="Q305" i="112"/>
  <c r="U2324" i="109"/>
  <c r="U224" i="109"/>
  <c r="W1133" i="109"/>
  <c r="Q4024" i="109"/>
  <c r="N1986" i="112"/>
  <c r="R3305" i="109"/>
  <c r="O85" i="112"/>
  <c r="V3148" i="109"/>
  <c r="Y957" i="109"/>
  <c r="U1286" i="109"/>
  <c r="W4110" i="109"/>
  <c r="U2082" i="109"/>
  <c r="S1204" i="109"/>
  <c r="R856" i="109"/>
  <c r="N2400" i="109"/>
  <c r="P2014" i="109"/>
  <c r="V1896" i="109"/>
  <c r="T1653" i="109"/>
  <c r="Q732" i="109"/>
  <c r="S530" i="109"/>
  <c r="T3666" i="109"/>
  <c r="O2056" i="109"/>
  <c r="O45" i="109"/>
  <c r="O2218" i="109"/>
  <c r="R2753" i="109"/>
  <c r="V1502" i="109"/>
  <c r="U1234" i="109"/>
  <c r="O1156" i="109"/>
  <c r="Q3084" i="109"/>
  <c r="P908" i="109"/>
  <c r="V3461" i="109"/>
  <c r="W1910" i="109"/>
  <c r="T2334" i="109"/>
  <c r="W1329" i="109"/>
  <c r="U3657" i="109"/>
  <c r="O3294" i="109"/>
  <c r="U3660" i="109"/>
  <c r="X1547" i="109"/>
  <c r="X3043" i="109"/>
  <c r="T1156" i="109"/>
  <c r="O1489" i="109"/>
  <c r="T816" i="109"/>
  <c r="N2211" i="109"/>
  <c r="Q1238" i="109"/>
  <c r="N1737" i="109"/>
  <c r="R920" i="109"/>
  <c r="O3091" i="109"/>
  <c r="O361" i="112"/>
  <c r="Y474" i="109"/>
  <c r="N3723" i="109"/>
  <c r="X512" i="109"/>
  <c r="V906" i="109"/>
  <c r="T2471" i="109"/>
  <c r="N151" i="109"/>
  <c r="S769" i="109"/>
  <c r="U1136" i="109"/>
  <c r="Q2273" i="109"/>
  <c r="Y3033" i="109"/>
  <c r="N2618" i="109"/>
  <c r="X1482" i="109"/>
  <c r="O1672" i="109"/>
  <c r="V3067" i="109"/>
  <c r="W261" i="109"/>
  <c r="W1978" i="109"/>
  <c r="R390" i="109"/>
  <c r="R1935" i="109"/>
  <c r="W1602" i="109"/>
  <c r="O2106" i="109"/>
  <c r="W1880" i="109"/>
  <c r="V2634" i="109"/>
  <c r="W1241" i="109"/>
  <c r="O3053" i="109"/>
  <c r="W1726" i="109"/>
  <c r="P2311" i="109"/>
  <c r="R3767" i="109"/>
  <c r="V2791" i="109"/>
  <c r="W1270" i="109"/>
  <c r="S2108" i="109"/>
  <c r="R3128" i="109"/>
  <c r="R187" i="112"/>
  <c r="V11" i="109"/>
  <c r="W1966" i="109"/>
  <c r="P2005" i="109"/>
  <c r="U3712" i="109"/>
  <c r="Q1890" i="109"/>
  <c r="U2626" i="109"/>
  <c r="V581" i="109"/>
  <c r="N2806" i="109"/>
  <c r="S492" i="109"/>
  <c r="S27" i="109"/>
  <c r="R2006" i="109"/>
  <c r="X1914" i="109"/>
  <c r="W2471" i="109"/>
  <c r="N2293" i="109"/>
  <c r="X384" i="109"/>
  <c r="O102" i="109"/>
  <c r="X1839" i="109"/>
  <c r="O1016" i="109"/>
  <c r="W2450" i="109"/>
  <c r="X448" i="109"/>
  <c r="R1161" i="109"/>
  <c r="Y174" i="109"/>
  <c r="S78" i="109"/>
  <c r="U65" i="109"/>
  <c r="Y3762" i="109"/>
  <c r="T937" i="109"/>
  <c r="U92" i="109"/>
  <c r="O964" i="109"/>
  <c r="P1111" i="109"/>
  <c r="K27" i="110"/>
  <c r="X892" i="109"/>
  <c r="Z1438" i="109"/>
  <c r="W3683" i="109"/>
  <c r="N3572" i="109"/>
  <c r="O2332" i="109"/>
  <c r="R496" i="109"/>
  <c r="R3395" i="109"/>
  <c r="Q3315" i="109"/>
  <c r="T446" i="109"/>
  <c r="P97" i="109"/>
  <c r="Y2457" i="109"/>
  <c r="P491" i="109"/>
  <c r="U946" i="109"/>
  <c r="V877" i="109"/>
  <c r="Q4302" i="109"/>
  <c r="W4276" i="109"/>
  <c r="P1623" i="109"/>
  <c r="P1377" i="109"/>
  <c r="Y3890" i="109"/>
  <c r="Z2491" i="109"/>
  <c r="T237" i="109"/>
  <c r="N860" i="109"/>
  <c r="V968" i="109"/>
  <c r="W2449" i="109"/>
  <c r="X3927" i="109"/>
  <c r="R3360" i="109"/>
  <c r="P3037" i="109"/>
  <c r="R1361" i="109"/>
  <c r="Q2118" i="112"/>
  <c r="P2624" i="109"/>
  <c r="J21" i="110"/>
  <c r="X1003" i="109"/>
  <c r="Q863" i="109"/>
  <c r="X2227" i="109"/>
  <c r="P447" i="109"/>
  <c r="R650" i="112"/>
  <c r="X2635" i="109"/>
  <c r="Q1780" i="112"/>
  <c r="Q4195" i="109"/>
  <c r="O3793" i="109"/>
  <c r="Z2911" i="109"/>
  <c r="V874" i="109"/>
  <c r="N2626" i="109"/>
  <c r="U539" i="109"/>
  <c r="Y1487" i="109"/>
  <c r="N374" i="109"/>
  <c r="V3789" i="109"/>
  <c r="X845" i="109"/>
  <c r="Y456" i="109"/>
  <c r="S2194" i="109"/>
  <c r="R1373" i="109"/>
  <c r="T3770" i="109"/>
  <c r="N2036" i="109"/>
  <c r="U3292" i="109"/>
  <c r="R1648" i="109"/>
  <c r="U1235" i="109"/>
  <c r="X3544" i="109"/>
  <c r="Q2568" i="112"/>
  <c r="O1605" i="109"/>
  <c r="R581" i="109"/>
  <c r="X477" i="109"/>
  <c r="V1217" i="109"/>
  <c r="Y3374" i="109"/>
  <c r="Q2088" i="109"/>
  <c r="V4029" i="109"/>
  <c r="O967" i="112"/>
  <c r="S1123" i="109"/>
  <c r="S3388" i="109"/>
  <c r="Z326" i="109"/>
  <c r="W265" i="109"/>
  <c r="N1271" i="109"/>
  <c r="R2684" i="109"/>
  <c r="S1478" i="109"/>
  <c r="Q1659" i="109"/>
  <c r="Q1926" i="109"/>
  <c r="Y2815" i="109"/>
  <c r="P3497" i="109"/>
  <c r="S573" i="109"/>
  <c r="Q2092" i="109"/>
  <c r="O1012" i="109"/>
  <c r="O446" i="109"/>
  <c r="Y2060" i="109"/>
  <c r="T1153" i="109"/>
  <c r="Q105" i="112"/>
  <c r="P965" i="112"/>
  <c r="Y2807" i="109"/>
  <c r="T3086" i="109"/>
  <c r="Y1097" i="109"/>
  <c r="P3907" i="109"/>
  <c r="R1977" i="109"/>
  <c r="T646" i="109"/>
  <c r="V2193" i="109"/>
  <c r="T172" i="109"/>
  <c r="P3069" i="109"/>
  <c r="P17" i="109"/>
  <c r="O60" i="112"/>
  <c r="P830" i="109"/>
  <c r="X3714" i="109"/>
  <c r="X1241" i="109"/>
  <c r="R1176" i="109"/>
  <c r="W629" i="109"/>
  <c r="N1724" i="109"/>
  <c r="Y1930" i="109"/>
  <c r="P1893" i="109"/>
  <c r="S1189" i="109"/>
  <c r="O2630" i="109"/>
  <c r="U2611" i="109"/>
  <c r="O2588" i="109"/>
  <c r="S3153" i="109"/>
  <c r="Q3722" i="109"/>
  <c r="O66" i="109"/>
  <c r="R5" i="109"/>
  <c r="V2042" i="109"/>
  <c r="Q633" i="112"/>
  <c r="T1531" i="109"/>
  <c r="Z2166" i="109"/>
  <c r="N99" i="112"/>
  <c r="X1734" i="109"/>
  <c r="Q2009" i="109"/>
  <c r="X2300" i="109"/>
  <c r="X1707" i="109"/>
  <c r="X3491" i="109"/>
  <c r="Q1715" i="112"/>
  <c r="W3723" i="109"/>
  <c r="T1293" i="109"/>
  <c r="Z4328" i="109"/>
  <c r="W868" i="109"/>
  <c r="R1750" i="109"/>
  <c r="P1116" i="109"/>
  <c r="V1614" i="109"/>
  <c r="N2077" i="109"/>
  <c r="S3563" i="109"/>
  <c r="Q2381" i="109"/>
  <c r="R989" i="109"/>
  <c r="P36" i="109"/>
  <c r="T3061" i="109"/>
  <c r="R2294" i="109"/>
  <c r="W3383" i="109"/>
  <c r="Y2080" i="109"/>
  <c r="R1475" i="109"/>
  <c r="V2392" i="109"/>
  <c r="S2567" i="109"/>
  <c r="U2205" i="109"/>
  <c r="V376" i="109"/>
  <c r="O732" i="112"/>
  <c r="O777" i="109"/>
  <c r="K94" i="110"/>
  <c r="S2580" i="109"/>
  <c r="T503" i="109"/>
  <c r="W2683" i="109"/>
  <c r="Q2584" i="112"/>
  <c r="Y395" i="109"/>
  <c r="S2930" i="109"/>
  <c r="Q1683" i="109"/>
  <c r="W429" i="109"/>
  <c r="O49" i="109"/>
  <c r="X4044" i="109"/>
  <c r="W547" i="109"/>
  <c r="U2091" i="109"/>
  <c r="Y94" i="109"/>
  <c r="T1523" i="109"/>
  <c r="X3373" i="109"/>
  <c r="S1742" i="109"/>
  <c r="Q69" i="109"/>
  <c r="W2990" i="109"/>
  <c r="X4223" i="109"/>
  <c r="Y2354" i="109"/>
  <c r="U3138" i="109"/>
  <c r="X2732" i="109"/>
  <c r="S3351" i="109"/>
  <c r="S4266" i="109"/>
  <c r="T3373" i="109"/>
  <c r="V2334" i="109"/>
  <c r="N2561" i="109"/>
  <c r="P278" i="109"/>
  <c r="U383" i="109"/>
  <c r="N556" i="112"/>
  <c r="R384" i="109"/>
  <c r="P3054" i="109"/>
  <c r="O3879" i="109"/>
  <c r="L5" i="110"/>
  <c r="W1287" i="109"/>
  <c r="O1335" i="109"/>
  <c r="T1672" i="109"/>
  <c r="R855" i="109"/>
  <c r="U2099" i="109"/>
  <c r="T1870" i="109"/>
  <c r="N2684" i="109"/>
  <c r="R590" i="109"/>
  <c r="N468" i="112"/>
  <c r="Q2237" i="109"/>
  <c r="Y1148" i="109"/>
  <c r="Q1327" i="109"/>
  <c r="U464" i="109"/>
  <c r="Q996" i="109"/>
  <c r="O3022" i="109"/>
  <c r="N1151" i="109"/>
  <c r="N4262" i="109"/>
  <c r="O1176" i="109"/>
  <c r="P1909" i="109"/>
  <c r="R2467" i="109"/>
  <c r="O1127" i="109"/>
  <c r="O1482" i="109"/>
  <c r="W2998" i="109"/>
  <c r="P1223" i="109"/>
  <c r="W1619" i="109"/>
  <c r="X1524" i="109"/>
  <c r="O125" i="110"/>
  <c r="P4192" i="109"/>
  <c r="U2002" i="109"/>
  <c r="Y2083" i="109"/>
  <c r="W2457" i="109"/>
  <c r="S2980" i="109"/>
  <c r="T2324" i="109"/>
  <c r="Q922" i="112"/>
  <c r="S2006" i="109"/>
  <c r="X920" i="109"/>
  <c r="U4166" i="109"/>
  <c r="P2277" i="109"/>
  <c r="Y3552" i="109"/>
  <c r="X249" i="109"/>
  <c r="O1975" i="109"/>
  <c r="W1676" i="109"/>
  <c r="P1315" i="112"/>
  <c r="N3362" i="109"/>
  <c r="N4107" i="109"/>
  <c r="O1579" i="109"/>
  <c r="T604" i="109"/>
  <c r="O103" i="109"/>
  <c r="P760" i="109"/>
  <c r="M28" i="113"/>
  <c r="S2572" i="109"/>
  <c r="T202" i="109"/>
  <c r="R2950" i="109"/>
  <c r="V2332" i="109"/>
  <c r="V3117" i="109"/>
  <c r="Q1191" i="109"/>
  <c r="R2688" i="109"/>
  <c r="P477" i="109"/>
  <c r="Q1094" i="112"/>
  <c r="P3305" i="109"/>
  <c r="S2667" i="109"/>
  <c r="P3513" i="109"/>
  <c r="O2041" i="109"/>
  <c r="Y400" i="109"/>
  <c r="S813" i="109"/>
  <c r="R2666" i="109"/>
  <c r="T3719" i="109"/>
  <c r="N2444" i="112"/>
  <c r="R4056" i="109"/>
  <c r="N1590" i="109"/>
  <c r="O486" i="112"/>
  <c r="N4075" i="109"/>
  <c r="P4150" i="109"/>
  <c r="Y269" i="109"/>
  <c r="Q637" i="112"/>
  <c r="O3889" i="109"/>
  <c r="P4305" i="109"/>
  <c r="N1181" i="109"/>
  <c r="S1498" i="109"/>
  <c r="X25" i="109"/>
  <c r="Z1044" i="109"/>
  <c r="V739" i="109"/>
  <c r="S2451" i="109"/>
  <c r="U244" i="109"/>
  <c r="Q562" i="109"/>
  <c r="W2013" i="109"/>
  <c r="R3550" i="109"/>
  <c r="Y2386" i="109"/>
  <c r="Q2310" i="109"/>
  <c r="N1340" i="109"/>
  <c r="Q822" i="109"/>
  <c r="N506" i="109"/>
  <c r="T1751" i="109"/>
  <c r="R3796" i="109"/>
  <c r="N3124" i="109"/>
  <c r="Q244" i="109"/>
  <c r="U1203" i="109"/>
  <c r="X273" i="109"/>
  <c r="S1385" i="109"/>
  <c r="P705" i="112"/>
  <c r="T151" i="109"/>
  <c r="V2608" i="109"/>
  <c r="V3103" i="109"/>
  <c r="Y3177" i="109"/>
  <c r="X1623" i="109"/>
  <c r="U4102" i="109"/>
  <c r="O1622" i="109"/>
  <c r="Q3182" i="109"/>
  <c r="V3431" i="109"/>
  <c r="S1182" i="109"/>
  <c r="X2682" i="109"/>
  <c r="U2723" i="109"/>
  <c r="U2345" i="109"/>
  <c r="V915" i="109"/>
  <c r="Q1894" i="109"/>
  <c r="Z2553" i="109"/>
  <c r="X3738" i="109"/>
  <c r="R1511" i="109"/>
  <c r="R1660" i="109"/>
  <c r="W770" i="109"/>
  <c r="U1123" i="109"/>
  <c r="W2237" i="109"/>
  <c r="Y2776" i="109"/>
  <c r="O2724" i="109"/>
  <c r="S2217" i="109"/>
  <c r="V174" i="109"/>
  <c r="N4142" i="109"/>
  <c r="W2961" i="109"/>
  <c r="U3419" i="109"/>
  <c r="K128" i="110"/>
  <c r="V126" i="109"/>
  <c r="S988" i="109"/>
  <c r="N388" i="109"/>
  <c r="Y3153" i="109"/>
  <c r="U1492" i="109"/>
  <c r="X2299" i="109"/>
  <c r="Q2561" i="109"/>
  <c r="W3672" i="109"/>
  <c r="P248" i="109"/>
  <c r="X2322" i="109"/>
  <c r="T3152" i="109"/>
  <c r="P2699" i="109"/>
  <c r="Q3788" i="109"/>
  <c r="P1225" i="109"/>
  <c r="W2356" i="109"/>
  <c r="V596" i="109"/>
  <c r="S3919" i="109"/>
  <c r="V2669" i="109"/>
  <c r="N2037" i="109"/>
  <c r="Y3018" i="109"/>
  <c r="O3837" i="109"/>
  <c r="X738" i="109"/>
  <c r="Y987" i="109"/>
  <c r="U2113" i="109"/>
  <c r="Y3673" i="109"/>
  <c r="Z1819" i="109"/>
  <c r="N3315" i="109"/>
  <c r="P2595" i="109"/>
  <c r="S2569" i="109"/>
  <c r="R2049" i="109"/>
  <c r="R1929" i="109"/>
  <c r="N477" i="109"/>
  <c r="P3564" i="109"/>
  <c r="V845" i="109"/>
  <c r="V3749" i="109"/>
  <c r="Y2340" i="109"/>
  <c r="P3431" i="109"/>
  <c r="Y2085" i="109"/>
  <c r="Q3685" i="109"/>
  <c r="V2788" i="109"/>
  <c r="V2997" i="109"/>
  <c r="N706" i="112"/>
  <c r="S1601" i="109"/>
  <c r="N516" i="109"/>
  <c r="R2237" i="109"/>
  <c r="R1573" i="109"/>
  <c r="N2219" i="109"/>
  <c r="P235" i="109"/>
  <c r="S2115" i="109"/>
  <c r="S1237" i="109"/>
  <c r="N801" i="109"/>
  <c r="N3002" i="109"/>
  <c r="V2" i="109"/>
  <c r="U1104" i="109"/>
  <c r="N39" i="110"/>
  <c r="O4255" i="109"/>
  <c r="V3034" i="109"/>
  <c r="U1943" i="109"/>
  <c r="W1639" i="109"/>
  <c r="O2031" i="109"/>
  <c r="R3107" i="109"/>
  <c r="N2102" i="112"/>
  <c r="U2740" i="109"/>
  <c r="S153" i="109"/>
  <c r="Y610" i="109"/>
  <c r="Q1219" i="109"/>
  <c r="Q2386" i="112"/>
  <c r="P1630" i="109"/>
  <c r="R519" i="109"/>
  <c r="V860" i="109"/>
  <c r="P2019" i="109"/>
  <c r="T935" i="109"/>
  <c r="T171" i="109"/>
  <c r="O109" i="109"/>
  <c r="U3497" i="109"/>
  <c r="W2984" i="109"/>
  <c r="R3178" i="109"/>
  <c r="R133" i="110"/>
  <c r="Y1840" i="109"/>
  <c r="Q2712" i="112"/>
  <c r="N517" i="112"/>
  <c r="P238" i="109"/>
  <c r="T1752" i="109"/>
  <c r="W1858" i="109"/>
  <c r="P1580" i="109"/>
  <c r="U66" i="109"/>
  <c r="R1343" i="109"/>
  <c r="U780" i="109"/>
  <c r="P414" i="112"/>
  <c r="U916" i="109"/>
  <c r="V4216" i="109"/>
  <c r="R2837" i="109"/>
  <c r="P985" i="109"/>
  <c r="W2808" i="109"/>
  <c r="M105" i="113"/>
  <c r="U1689" i="109"/>
  <c r="V3532" i="109"/>
  <c r="Y615" i="109"/>
  <c r="T2083" i="109"/>
  <c r="P2118" i="109"/>
  <c r="P1095" i="112"/>
  <c r="P599" i="109"/>
  <c r="V841" i="109"/>
  <c r="V1516" i="109"/>
  <c r="N2403" i="109"/>
  <c r="N3480" i="109"/>
  <c r="V3056" i="109"/>
  <c r="S1598" i="109"/>
  <c r="O640" i="112"/>
  <c r="P3116" i="109"/>
  <c r="Q1365" i="109"/>
  <c r="X815" i="109"/>
  <c r="Y2783" i="109"/>
  <c r="N275" i="112"/>
  <c r="X4033" i="109"/>
  <c r="Z1403" i="109"/>
  <c r="R1174" i="109"/>
  <c r="U4298" i="109"/>
  <c r="T2330" i="109"/>
  <c r="V850" i="109"/>
  <c r="Q1261" i="109"/>
  <c r="T2038" i="109"/>
  <c r="P3208" i="109"/>
  <c r="Y3511" i="109"/>
  <c r="O95" i="109"/>
  <c r="P408" i="109"/>
  <c r="U895" i="109"/>
  <c r="X534" i="109"/>
  <c r="O1678" i="109"/>
  <c r="X3444" i="109"/>
  <c r="S2697" i="109"/>
  <c r="P1525" i="112"/>
  <c r="Y2823" i="109"/>
  <c r="S1355" i="109"/>
  <c r="P4152" i="109"/>
  <c r="R2627" i="109"/>
  <c r="Q975" i="109"/>
  <c r="P1741" i="109"/>
  <c r="O2722" i="109"/>
  <c r="X1644" i="109"/>
  <c r="U386" i="109"/>
  <c r="O1040" i="112"/>
  <c r="R2203" i="109"/>
  <c r="S1953" i="109"/>
  <c r="X434" i="109"/>
  <c r="X60" i="109"/>
  <c r="X3116" i="109"/>
  <c r="W3772" i="109"/>
  <c r="X4245" i="109"/>
  <c r="X1252" i="109"/>
  <c r="T3433" i="109"/>
  <c r="N78" i="112"/>
  <c r="R672" i="112"/>
  <c r="O3517" i="109"/>
  <c r="Y4243" i="109"/>
  <c r="S2587" i="109"/>
  <c r="P2209" i="112"/>
  <c r="S1980" i="109"/>
  <c r="R3713" i="109"/>
  <c r="V3851" i="109"/>
  <c r="N2194" i="109"/>
  <c r="V2252" i="109"/>
  <c r="Y386" i="109"/>
  <c r="O3829" i="109"/>
  <c r="R3578" i="109"/>
  <c r="N1224" i="109"/>
  <c r="P77" i="112"/>
  <c r="V811" i="109"/>
  <c r="Y641" i="109"/>
  <c r="S4299" i="109"/>
  <c r="S275" i="109"/>
  <c r="Y1659" i="109"/>
  <c r="P2305" i="109"/>
  <c r="T947" i="109"/>
  <c r="U3752" i="109"/>
  <c r="P1170" i="109"/>
  <c r="N372" i="109"/>
  <c r="Z4005" i="109"/>
  <c r="V1289" i="109"/>
  <c r="N3576" i="109"/>
  <c r="W3322" i="109"/>
  <c r="T1466" i="109"/>
  <c r="X108" i="109"/>
  <c r="P1558" i="109"/>
  <c r="X3091" i="109"/>
  <c r="N2996" i="109"/>
  <c r="S1268" i="109"/>
  <c r="Y147" i="109"/>
  <c r="T4222" i="109"/>
  <c r="Q502" i="109"/>
  <c r="N1897" i="112"/>
  <c r="O4154" i="109"/>
  <c r="U888" i="109"/>
  <c r="X200" i="109"/>
  <c r="P3900" i="109"/>
  <c r="P513" i="109"/>
  <c r="Y3862" i="109"/>
  <c r="S2247" i="109"/>
  <c r="Q1516" i="109"/>
  <c r="W64" i="109"/>
  <c r="R2100" i="109"/>
  <c r="Y3344" i="109"/>
  <c r="N3415" i="109"/>
  <c r="U1184" i="109"/>
  <c r="X3566" i="109"/>
  <c r="Q3005" i="109"/>
  <c r="O1255" i="109"/>
  <c r="S2353" i="109"/>
  <c r="P138" i="109"/>
  <c r="X2999" i="109"/>
  <c r="P1210" i="109"/>
  <c r="W3684" i="109"/>
  <c r="T3768" i="109"/>
  <c r="T2053" i="109"/>
  <c r="X732" i="109"/>
  <c r="R1993" i="109"/>
  <c r="O658" i="109"/>
  <c r="Q17" i="109"/>
  <c r="Q1745" i="109"/>
  <c r="U176" i="110"/>
  <c r="X3188" i="109"/>
  <c r="P1640" i="109"/>
  <c r="S1569" i="109"/>
  <c r="P2107" i="109"/>
  <c r="Q1997" i="109"/>
  <c r="R2102" i="109"/>
  <c r="U24" i="110"/>
  <c r="V2087" i="109"/>
  <c r="S3843" i="109"/>
  <c r="P625" i="109"/>
  <c r="N370" i="109"/>
  <c r="Q266" i="112"/>
  <c r="O1714" i="109"/>
  <c r="P2836" i="109"/>
  <c r="U2221" i="109"/>
  <c r="W1886" i="109"/>
  <c r="P3859" i="109"/>
  <c r="V947" i="109"/>
  <c r="X4154" i="109"/>
  <c r="P2080" i="109"/>
  <c r="S1013" i="109"/>
  <c r="W3903" i="109"/>
  <c r="X2100" i="109"/>
  <c r="L115" i="110"/>
  <c r="T1550" i="109"/>
  <c r="T383" i="109"/>
  <c r="V2452" i="109"/>
  <c r="V4294" i="109"/>
  <c r="U3798" i="109"/>
  <c r="V1348" i="109"/>
  <c r="X2590" i="109"/>
  <c r="X622" i="109"/>
  <c r="P1736" i="109"/>
  <c r="S747" i="109"/>
  <c r="W652" i="109"/>
  <c r="N3007" i="109"/>
  <c r="P1896" i="109"/>
  <c r="V897" i="109"/>
  <c r="N834" i="109"/>
  <c r="Q2010" i="109"/>
  <c r="S1247" i="109"/>
  <c r="V509" i="109"/>
  <c r="X828" i="109"/>
  <c r="S2339" i="109"/>
  <c r="N3739" i="109"/>
  <c r="P2194" i="109"/>
  <c r="P86" i="112"/>
  <c r="O1692" i="109"/>
  <c r="U2436" i="109"/>
  <c r="W778" i="109"/>
  <c r="R2575" i="109"/>
  <c r="Q2836" i="109"/>
  <c r="S3504" i="109"/>
  <c r="U1642" i="109"/>
  <c r="N4063" i="109"/>
  <c r="N913" i="109"/>
  <c r="W534" i="109"/>
  <c r="W284" i="109"/>
  <c r="X1125" i="109"/>
  <c r="Q3" i="109"/>
  <c r="O3119" i="109"/>
  <c r="T3898" i="109"/>
  <c r="V1709" i="109"/>
  <c r="P582" i="112"/>
  <c r="O814" i="109"/>
  <c r="O580" i="112"/>
  <c r="U3817" i="109"/>
  <c r="Q1005" i="112"/>
  <c r="X1836" i="109"/>
  <c r="Y1351" i="109"/>
  <c r="W1859" i="109"/>
  <c r="R3847" i="109"/>
  <c r="O603" i="109"/>
  <c r="S1950" i="109"/>
  <c r="W1151" i="109"/>
  <c r="R624" i="109"/>
  <c r="O2578" i="109"/>
  <c r="Q948" i="109"/>
  <c r="P1958" i="109"/>
  <c r="U3394" i="109"/>
  <c r="O1141" i="109"/>
  <c r="N250" i="109"/>
  <c r="Q3082" i="109"/>
  <c r="N277" i="112"/>
  <c r="X39" i="109"/>
  <c r="R53" i="109"/>
  <c r="Q1967" i="109"/>
  <c r="U2103" i="109"/>
  <c r="O4192" i="109"/>
  <c r="X454" i="109"/>
  <c r="X3038" i="109"/>
  <c r="S3118" i="109"/>
  <c r="T4282" i="109"/>
  <c r="T2561" i="109"/>
  <c r="N2326" i="109"/>
  <c r="T573" i="109"/>
  <c r="Y2700" i="109"/>
  <c r="Y1171" i="109"/>
  <c r="Q3069" i="109"/>
  <c r="Y1710" i="109"/>
  <c r="O775" i="109"/>
  <c r="O3054" i="109"/>
  <c r="S4086" i="109"/>
  <c r="L13" i="110"/>
  <c r="Q1729" i="109"/>
  <c r="R2301" i="109"/>
  <c r="Q22" i="110"/>
  <c r="V3785" i="109"/>
  <c r="S2320" i="109"/>
  <c r="X2091" i="109"/>
  <c r="T618" i="109"/>
  <c r="P656" i="109"/>
  <c r="W2766" i="109"/>
  <c r="N236" i="109"/>
  <c r="S580" i="109"/>
  <c r="Y1163" i="109"/>
  <c r="V1301" i="109"/>
  <c r="W4273" i="109"/>
  <c r="S1504" i="109"/>
  <c r="Y1903" i="109"/>
  <c r="Q4282" i="109"/>
  <c r="N2200" i="109"/>
  <c r="Y1871" i="109"/>
  <c r="R1528" i="109"/>
  <c r="P2077" i="109"/>
  <c r="Q40" i="109"/>
  <c r="T792" i="109"/>
  <c r="U958" i="109"/>
  <c r="N2469" i="109"/>
  <c r="Y425" i="109"/>
  <c r="Q1558" i="109"/>
  <c r="P3750" i="109"/>
  <c r="Y2285" i="109"/>
  <c r="S640" i="109"/>
  <c r="S3441" i="109"/>
  <c r="Y3827" i="109"/>
  <c r="T3314" i="109"/>
  <c r="R1320" i="109"/>
  <c r="V2115" i="109"/>
  <c r="O1386" i="112"/>
  <c r="V2290" i="109"/>
  <c r="Q2018" i="109"/>
  <c r="Y1579" i="109"/>
  <c r="X1543" i="109"/>
  <c r="V538" i="109"/>
  <c r="W2219" i="109"/>
  <c r="P1099" i="109"/>
  <c r="R166" i="109"/>
  <c r="V3898" i="109"/>
  <c r="T77" i="109"/>
  <c r="N3478" i="109"/>
  <c r="R448" i="109"/>
  <c r="V3750" i="109"/>
  <c r="N145" i="112"/>
  <c r="N2041" i="109"/>
  <c r="P775" i="109"/>
  <c r="Q1854" i="109"/>
  <c r="S3416" i="109"/>
  <c r="P58" i="109"/>
  <c r="W2715" i="109"/>
  <c r="Y973" i="109"/>
  <c r="Y2606" i="109"/>
  <c r="V238" i="109"/>
  <c r="V1287" i="109"/>
  <c r="O574" i="109"/>
  <c r="N613" i="109"/>
  <c r="U1254" i="109"/>
  <c r="W1934" i="109"/>
  <c r="N2234" i="109"/>
  <c r="V3193" i="109"/>
  <c r="P1382" i="112"/>
  <c r="V1673" i="109"/>
  <c r="V3100" i="109"/>
  <c r="S2081" i="109"/>
  <c r="N1166" i="112"/>
  <c r="R3531" i="109"/>
  <c r="N2923" i="109"/>
  <c r="T68" i="109"/>
  <c r="W532" i="109"/>
  <c r="U892" i="109"/>
  <c r="U3479" i="109"/>
  <c r="Y1529" i="109"/>
  <c r="W21" i="109"/>
  <c r="W2597" i="109"/>
  <c r="T3151" i="109"/>
  <c r="S92" i="110"/>
  <c r="T186" i="109"/>
  <c r="Q4185" i="109"/>
  <c r="P19" i="110"/>
  <c r="T1254" i="109"/>
  <c r="O886" i="109"/>
  <c r="N775" i="109"/>
  <c r="U3520" i="109"/>
  <c r="N1857" i="109"/>
  <c r="P1988" i="109"/>
  <c r="P229" i="109"/>
  <c r="Z2888" i="109"/>
  <c r="R3394" i="109"/>
  <c r="X431" i="109"/>
  <c r="T3877" i="109"/>
  <c r="Y2643" i="109"/>
  <c r="U6" i="110"/>
  <c r="Q3508" i="109"/>
  <c r="P952" i="109"/>
  <c r="N3543" i="109"/>
  <c r="V1839" i="109"/>
  <c r="O1954" i="109"/>
  <c r="X2804" i="109"/>
  <c r="X3074" i="109"/>
  <c r="X2820" i="109"/>
  <c r="Y1637" i="109"/>
  <c r="V1137" i="109"/>
  <c r="X1849" i="109"/>
  <c r="V1362" i="109"/>
  <c r="N1275" i="112"/>
  <c r="N1229" i="109"/>
  <c r="T2805" i="109"/>
  <c r="X2475" i="109"/>
  <c r="W2370" i="109"/>
  <c r="O346" i="112"/>
  <c r="S1645" i="109"/>
  <c r="R509" i="109"/>
  <c r="Z1062" i="109"/>
  <c r="O1952" i="109"/>
  <c r="N2563" i="109"/>
  <c r="R80" i="109"/>
  <c r="U889" i="109"/>
  <c r="N1680" i="109"/>
  <c r="W1234" i="109"/>
  <c r="T1702" i="109"/>
  <c r="Q1282" i="109"/>
  <c r="X793" i="109"/>
  <c r="T3138" i="109"/>
  <c r="R1348" i="109"/>
  <c r="Q4053" i="109"/>
  <c r="V3765" i="109"/>
  <c r="U2031" i="109"/>
  <c r="N586" i="109"/>
  <c r="R3162" i="109"/>
  <c r="P3516" i="109"/>
  <c r="Y446" i="109"/>
  <c r="Y2256" i="109"/>
  <c r="V2778" i="109"/>
  <c r="M6" i="110"/>
  <c r="W1239" i="109"/>
  <c r="X4051" i="109"/>
  <c r="P3167" i="109"/>
  <c r="N484" i="109"/>
  <c r="P1183" i="112"/>
  <c r="T267" i="109"/>
  <c r="S1644" i="109"/>
  <c r="O64" i="109"/>
  <c r="Y1744" i="109"/>
  <c r="P2971" i="109"/>
  <c r="U4072" i="109"/>
  <c r="Q2253" i="112"/>
  <c r="W2609" i="109"/>
  <c r="Q1456" i="112"/>
  <c r="Q1382" i="112"/>
  <c r="O39" i="109"/>
  <c r="R1115" i="109"/>
  <c r="P563" i="109"/>
  <c r="S3148" i="109"/>
  <c r="X428" i="109"/>
  <c r="V1566" i="109"/>
  <c r="N2342" i="109"/>
  <c r="V1242" i="109"/>
  <c r="T4181" i="109"/>
  <c r="N3847" i="109"/>
  <c r="W795" i="109"/>
  <c r="U529" i="109"/>
  <c r="W3511" i="109"/>
  <c r="P2428" i="109"/>
  <c r="P1654" i="109"/>
  <c r="O164" i="109"/>
  <c r="W1649" i="109"/>
  <c r="V1169" i="109"/>
  <c r="N811" i="112"/>
  <c r="V2382" i="109"/>
  <c r="O1612" i="109"/>
  <c r="N3549" i="109"/>
  <c r="X3125" i="109"/>
  <c r="N2297" i="109"/>
  <c r="P2199" i="112"/>
  <c r="S649" i="109"/>
  <c r="P2561" i="109"/>
  <c r="Q884" i="109"/>
  <c r="X1842" i="109"/>
  <c r="N1993" i="109"/>
  <c r="O116" i="109"/>
  <c r="V1488" i="109"/>
  <c r="X2577" i="109"/>
  <c r="S3478" i="109"/>
  <c r="T3179" i="109"/>
  <c r="R3546" i="109"/>
  <c r="Q526" i="112"/>
  <c r="S1741" i="109"/>
  <c r="N1310" i="109"/>
  <c r="Y407" i="109"/>
  <c r="O4147" i="109"/>
  <c r="R877" i="112"/>
  <c r="O4143" i="109"/>
  <c r="P3653" i="109"/>
  <c r="S3828" i="109"/>
  <c r="X170" i="109"/>
  <c r="Y568" i="109"/>
  <c r="X2689" i="109"/>
  <c r="Y1524" i="109"/>
  <c r="W2113" i="109"/>
  <c r="W3112" i="109"/>
  <c r="V1514" i="109"/>
  <c r="P484" i="112"/>
  <c r="N1860" i="109"/>
  <c r="X1658" i="109"/>
  <c r="N1830" i="109"/>
  <c r="P855" i="109"/>
  <c r="P3727" i="109"/>
  <c r="R163" i="109"/>
  <c r="U588" i="109"/>
  <c r="P1992" i="109"/>
  <c r="W4019" i="109"/>
  <c r="Z669" i="109"/>
  <c r="R3177" i="109"/>
  <c r="N368" i="109"/>
  <c r="X2061" i="109"/>
  <c r="Y1532" i="109"/>
  <c r="S3203" i="109"/>
  <c r="V4125" i="109"/>
  <c r="P87" i="109"/>
  <c r="Y2411" i="109"/>
  <c r="T1836" i="109"/>
  <c r="R1344" i="109"/>
  <c r="U1163" i="109"/>
  <c r="R4282" i="109"/>
  <c r="W978" i="109"/>
  <c r="Y825" i="109"/>
  <c r="X2072" i="109"/>
  <c r="Y1147" i="109"/>
  <c r="T3512" i="109"/>
  <c r="N1580" i="109"/>
  <c r="R1983" i="109"/>
  <c r="P2632" i="109"/>
  <c r="Z2167" i="109"/>
  <c r="O4179" i="109"/>
  <c r="Z1080" i="109"/>
  <c r="R1285" i="109"/>
  <c r="P1733" i="109"/>
  <c r="S853" i="109"/>
  <c r="Y3931" i="109"/>
  <c r="O1670" i="109"/>
  <c r="X882" i="109"/>
  <c r="X2632" i="109"/>
  <c r="Y3757" i="109"/>
  <c r="V2280" i="109"/>
  <c r="T125" i="109"/>
  <c r="W3437" i="109"/>
  <c r="V1004" i="109"/>
  <c r="Y1911" i="109"/>
  <c r="S975" i="109"/>
  <c r="W3424" i="109"/>
  <c r="S2634" i="109"/>
  <c r="T373" i="109"/>
  <c r="U3843" i="109"/>
  <c r="T492" i="109"/>
  <c r="X3755" i="109"/>
  <c r="S2653" i="109"/>
  <c r="Q52" i="109"/>
  <c r="R77" i="109"/>
  <c r="S583" i="109"/>
  <c r="X2777" i="109"/>
  <c r="Z3608" i="109"/>
  <c r="Y747" i="109"/>
  <c r="X852" i="109"/>
  <c r="T1472" i="109"/>
  <c r="Y2318" i="109"/>
  <c r="N1910" i="109"/>
  <c r="U2618" i="109"/>
  <c r="R1672" i="109"/>
  <c r="O601" i="109"/>
  <c r="P2065" i="109"/>
  <c r="W916" i="109"/>
  <c r="T2663" i="109"/>
  <c r="W3876" i="109"/>
  <c r="S225" i="109"/>
  <c r="T460" i="109"/>
  <c r="V3681" i="109"/>
  <c r="N3669" i="109"/>
  <c r="U101" i="110"/>
  <c r="P3904" i="109"/>
  <c r="O570" i="109"/>
  <c r="X2433" i="109"/>
  <c r="Z2190" i="109"/>
  <c r="W3707" i="109"/>
  <c r="T954" i="109"/>
  <c r="S3764" i="109"/>
  <c r="O2614" i="109"/>
  <c r="O4033" i="109"/>
  <c r="Q10" i="109"/>
  <c r="Y2638" i="109"/>
  <c r="P1664" i="109"/>
  <c r="N864" i="112"/>
  <c r="Q4056" i="109"/>
  <c r="Q927" i="109"/>
  <c r="Y2837" i="109"/>
  <c r="R2763" i="109"/>
  <c r="V456" i="109"/>
  <c r="U3851" i="109"/>
  <c r="N1606" i="109"/>
  <c r="Y1265" i="109"/>
  <c r="U4247" i="109"/>
  <c r="X374" i="109"/>
  <c r="N988" i="109"/>
  <c r="R4018" i="109"/>
  <c r="R2815" i="109"/>
  <c r="S2257" i="109"/>
  <c r="V222" i="109"/>
  <c r="Q2814" i="109"/>
  <c r="W421" i="109"/>
  <c r="S2970" i="109"/>
  <c r="O9" i="110"/>
  <c r="Q2336" i="112"/>
  <c r="U53" i="109"/>
  <c r="O947" i="109"/>
  <c r="Y2956" i="109"/>
  <c r="P832" i="109"/>
  <c r="S2750" i="109"/>
  <c r="P1033" i="112"/>
  <c r="O2732" i="109"/>
  <c r="P2964" i="109"/>
  <c r="R3021" i="109"/>
  <c r="U2459" i="109"/>
  <c r="V3426" i="109"/>
  <c r="X2083" i="109"/>
  <c r="W434" i="109"/>
  <c r="V1689" i="109"/>
  <c r="W40" i="109"/>
  <c r="X2958" i="109"/>
  <c r="N946" i="109"/>
  <c r="S749" i="109"/>
  <c r="V28" i="109"/>
  <c r="W2761" i="109"/>
  <c r="Q1633" i="112"/>
  <c r="V2289" i="109"/>
  <c r="Q2699" i="109"/>
  <c r="X1265" i="109"/>
  <c r="N3887" i="109"/>
  <c r="P1994" i="109"/>
  <c r="U1648" i="109"/>
  <c r="P1017" i="109"/>
  <c r="T3766" i="109"/>
  <c r="W4291" i="109"/>
  <c r="Y372" i="109"/>
  <c r="N3659" i="109"/>
  <c r="N1209" i="109"/>
  <c r="V3526" i="109"/>
  <c r="W37" i="109"/>
  <c r="P592" i="112"/>
  <c r="S2066" i="109"/>
  <c r="X2395" i="109"/>
  <c r="R802" i="109"/>
  <c r="V1360" i="109"/>
  <c r="Z1446" i="109"/>
  <c r="P1719" i="109"/>
  <c r="R1877" i="109"/>
  <c r="Q4119" i="109"/>
  <c r="Y3121" i="109"/>
  <c r="Q120" i="112"/>
  <c r="N1057" i="112"/>
  <c r="S1994" i="109"/>
  <c r="S3128" i="109"/>
  <c r="W3577" i="109"/>
  <c r="X2435" i="109"/>
  <c r="N885" i="109"/>
  <c r="Y2971" i="109"/>
  <c r="N1722" i="109"/>
  <c r="T2394" i="109"/>
  <c r="N3316" i="109"/>
  <c r="U498" i="109"/>
  <c r="Y1714" i="109"/>
  <c r="R1599" i="112"/>
  <c r="P132" i="109"/>
  <c r="O108" i="109"/>
  <c r="V3454" i="109"/>
  <c r="R3923" i="109"/>
  <c r="R3200" i="109"/>
  <c r="Y1502" i="109"/>
  <c r="N4084" i="109"/>
  <c r="Y600" i="109"/>
  <c r="U2848" i="109"/>
  <c r="T3369" i="109"/>
  <c r="T80" i="109"/>
  <c r="X286" i="109"/>
  <c r="Q1847" i="109"/>
  <c r="X1154" i="109"/>
  <c r="O156" i="109"/>
  <c r="U387" i="109"/>
  <c r="P2035" i="109"/>
  <c r="O276" i="109"/>
  <c r="O3482" i="109"/>
  <c r="V4277" i="109"/>
  <c r="O880" i="109"/>
  <c r="S3667" i="109"/>
  <c r="X4101" i="109"/>
  <c r="X3163" i="109"/>
  <c r="O1474" i="109"/>
  <c r="V2432" i="109"/>
  <c r="R9" i="109"/>
  <c r="U138" i="109"/>
  <c r="U1541" i="109"/>
  <c r="P1631" i="109"/>
  <c r="U945" i="109"/>
  <c r="O2455" i="109"/>
  <c r="L8" i="110"/>
  <c r="P1677" i="109"/>
  <c r="T1272" i="109"/>
  <c r="T946" i="109"/>
  <c r="N1561" i="112"/>
  <c r="R3113" i="109"/>
  <c r="J45" i="113"/>
  <c r="T1882" i="109"/>
  <c r="R3334" i="109"/>
  <c r="Y2726" i="109"/>
  <c r="P385" i="109"/>
  <c r="O2836" i="109"/>
  <c r="T3046" i="109"/>
  <c r="Y3123" i="109"/>
  <c r="Y30" i="109"/>
  <c r="V3126" i="109"/>
  <c r="S1203" i="109"/>
  <c r="N3472" i="109"/>
  <c r="N487" i="109"/>
  <c r="P2391" i="109"/>
  <c r="T3331" i="109"/>
  <c r="P1474" i="112"/>
  <c r="X3055" i="109"/>
  <c r="P989" i="109"/>
  <c r="N544" i="109"/>
  <c r="S2635" i="109"/>
  <c r="Q4133" i="109"/>
  <c r="P1889" i="112"/>
  <c r="U3341" i="109"/>
  <c r="Q3487" i="109"/>
  <c r="Q1921" i="109"/>
  <c r="Z4322" i="109"/>
  <c r="X3103" i="109"/>
  <c r="O1840" i="109"/>
  <c r="Q541" i="109"/>
  <c r="Q3444" i="109"/>
  <c r="O2391" i="109"/>
  <c r="X2927" i="109"/>
  <c r="N2722" i="109"/>
  <c r="Q1235" i="109"/>
  <c r="R399" i="109"/>
  <c r="T392" i="109"/>
  <c r="P2248" i="109"/>
  <c r="O3045" i="109"/>
  <c r="N4305" i="109"/>
  <c r="S735" i="109"/>
  <c r="S2245" i="109"/>
  <c r="Y2014" i="109"/>
  <c r="V2667" i="109"/>
  <c r="U2423" i="109"/>
  <c r="S3354" i="109"/>
  <c r="X1120" i="109"/>
  <c r="V2223" i="109"/>
  <c r="O1172" i="109"/>
  <c r="O1152" i="109"/>
  <c r="O3520" i="109"/>
  <c r="S2658" i="109"/>
  <c r="Q3655" i="109"/>
  <c r="O4169" i="109"/>
  <c r="T4066" i="109"/>
  <c r="Y840" i="109"/>
  <c r="Y814" i="109"/>
  <c r="W2840" i="109"/>
  <c r="N2743" i="109"/>
  <c r="Q2590" i="109"/>
  <c r="P605" i="112"/>
  <c r="S795" i="109"/>
  <c r="P2765" i="109"/>
  <c r="S446" i="109"/>
  <c r="R673" i="112"/>
  <c r="U250" i="109"/>
  <c r="R741" i="109"/>
  <c r="O2130" i="112"/>
  <c r="V106" i="109"/>
  <c r="S1304" i="109"/>
  <c r="P140" i="112"/>
  <c r="R874" i="109"/>
  <c r="P1881" i="109"/>
  <c r="T1859" i="109"/>
  <c r="O50" i="109"/>
  <c r="T3517" i="109"/>
  <c r="T2483" i="109"/>
  <c r="R880" i="109"/>
  <c r="U2597" i="109"/>
  <c r="O481" i="112"/>
  <c r="Q830" i="109"/>
  <c r="T45" i="110"/>
  <c r="Y875" i="109"/>
  <c r="X4072" i="109"/>
  <c r="U3819" i="109"/>
  <c r="P593" i="112"/>
  <c r="W1999" i="109"/>
  <c r="S1005" i="109"/>
  <c r="W1293" i="109"/>
  <c r="Y1100" i="109"/>
  <c r="Y2952" i="109"/>
  <c r="Y2685" i="109"/>
  <c r="W3176" i="109"/>
  <c r="R995" i="109"/>
  <c r="P2063" i="109"/>
  <c r="U1228" i="109"/>
  <c r="R2713" i="109"/>
  <c r="P1361" i="109"/>
  <c r="Q2013" i="109"/>
  <c r="Y1003" i="109"/>
  <c r="P2003" i="112"/>
  <c r="X2838" i="109"/>
  <c r="P55" i="109"/>
  <c r="P192" i="109"/>
  <c r="O2364" i="109"/>
  <c r="P1682" i="109"/>
  <c r="U2397" i="109"/>
  <c r="R3717" i="109"/>
  <c r="Q843" i="109"/>
  <c r="S3505" i="109"/>
  <c r="O3871" i="109"/>
  <c r="X1557" i="109"/>
  <c r="P2028" i="109"/>
  <c r="R2572" i="109"/>
  <c r="O4094" i="109"/>
  <c r="V2747" i="109"/>
  <c r="Q59" i="109"/>
  <c r="U52" i="109"/>
  <c r="X555" i="109"/>
  <c r="Q3706" i="109"/>
  <c r="T2357" i="109"/>
  <c r="O3153" i="109"/>
  <c r="P45" i="110"/>
  <c r="N1583" i="109"/>
  <c r="V3207" i="109"/>
  <c r="P762" i="109"/>
  <c r="N120" i="109"/>
  <c r="O115" i="109"/>
  <c r="O469" i="109"/>
  <c r="W2346" i="109"/>
  <c r="U2085" i="109"/>
  <c r="Y3369" i="109"/>
  <c r="O1743" i="112"/>
  <c r="P875" i="109"/>
  <c r="Y2582" i="109"/>
  <c r="W42" i="109"/>
  <c r="U988" i="109"/>
  <c r="X4088" i="109"/>
  <c r="P1120" i="109"/>
  <c r="O2636" i="109"/>
  <c r="P177" i="109"/>
  <c r="N289" i="109"/>
  <c r="O1890" i="112"/>
  <c r="S2574" i="109"/>
  <c r="U3171" i="109"/>
  <c r="W1849" i="109"/>
  <c r="U3038" i="109"/>
  <c r="S3192" i="109"/>
  <c r="S4119" i="109"/>
  <c r="P91" i="112"/>
  <c r="T752" i="109"/>
  <c r="R2060" i="109"/>
  <c r="S1342" i="109"/>
  <c r="X552" i="109"/>
  <c r="U30" i="109"/>
  <c r="Y3474" i="109"/>
  <c r="Z1787" i="109"/>
  <c r="U4287" i="109"/>
  <c r="V2657" i="109"/>
  <c r="R1731" i="109"/>
  <c r="Y1314" i="109"/>
  <c r="T796" i="109"/>
  <c r="T788" i="109"/>
  <c r="T2096" i="109"/>
  <c r="U4211" i="109"/>
  <c r="U3859" i="109"/>
  <c r="S2934" i="109"/>
  <c r="Y1946" i="109"/>
  <c r="O280" i="109"/>
  <c r="R918" i="109"/>
  <c r="P892" i="109"/>
  <c r="R1340" i="109"/>
  <c r="P2957" i="109"/>
  <c r="Q2276" i="109"/>
  <c r="O3133" i="109"/>
  <c r="N1837" i="109"/>
  <c r="V2358" i="109"/>
  <c r="Y3556" i="109"/>
  <c r="Y965" i="109"/>
  <c r="V2251" i="109"/>
  <c r="N3900" i="109"/>
  <c r="Q2967" i="109"/>
  <c r="O3418" i="109"/>
  <c r="R150" i="109"/>
  <c r="U885" i="109"/>
  <c r="Y1616" i="109"/>
  <c r="R13" i="110"/>
  <c r="W3353" i="109"/>
  <c r="T1002" i="109"/>
  <c r="Y169" i="109"/>
  <c r="P4293" i="109"/>
  <c r="O155" i="112"/>
  <c r="U1572" i="109"/>
  <c r="R941" i="109"/>
  <c r="R449" i="109"/>
  <c r="R3702" i="109"/>
  <c r="Y1311" i="109"/>
  <c r="O8" i="109"/>
  <c r="X1651" i="109"/>
  <c r="Y3831" i="109"/>
  <c r="Q757" i="112"/>
  <c r="P1298" i="109"/>
  <c r="P4214" i="109"/>
  <c r="S3411" i="109"/>
  <c r="U1549" i="109"/>
  <c r="P1586" i="109"/>
  <c r="Q617" i="109"/>
  <c r="T759" i="109"/>
  <c r="W3801" i="109"/>
  <c r="O2393" i="109"/>
  <c r="Z697" i="109"/>
  <c r="Q2031" i="109"/>
  <c r="U486" i="109"/>
  <c r="V136" i="109"/>
  <c r="Y2219" i="109"/>
  <c r="W4180" i="109"/>
  <c r="Z1806" i="109"/>
  <c r="V3424" i="109"/>
  <c r="W266" i="109"/>
  <c r="Q525" i="109"/>
  <c r="O804" i="109"/>
  <c r="T912" i="109"/>
  <c r="O3025" i="109"/>
  <c r="Q734" i="109"/>
  <c r="U3121" i="109"/>
  <c r="V4024" i="109"/>
  <c r="Q216" i="109"/>
  <c r="R1008" i="109"/>
  <c r="N1843" i="109"/>
  <c r="O2743" i="109"/>
  <c r="P4136" i="109"/>
  <c r="P2703" i="109"/>
  <c r="Q1020" i="109"/>
  <c r="O1548" i="109"/>
  <c r="V3445" i="109"/>
  <c r="N1338" i="109"/>
  <c r="O3892" i="109"/>
  <c r="N20" i="110"/>
  <c r="R2065" i="109"/>
  <c r="S1917" i="109"/>
  <c r="O962" i="109"/>
  <c r="Y144" i="109"/>
  <c r="P3130" i="109"/>
  <c r="V3777" i="109"/>
  <c r="X1204" i="109"/>
  <c r="N3332" i="109"/>
  <c r="O1742" i="109"/>
  <c r="X901" i="109"/>
  <c r="V1548" i="109"/>
  <c r="Y393" i="109"/>
  <c r="Y4056" i="109"/>
  <c r="P2226" i="109"/>
  <c r="K138" i="113"/>
  <c r="N842" i="112"/>
  <c r="Q202" i="109"/>
  <c r="R2375" i="109"/>
  <c r="O3744" i="109"/>
  <c r="T2482" i="109"/>
  <c r="N1745" i="109"/>
  <c r="X1874" i="109"/>
  <c r="N1136" i="109"/>
  <c r="W1592" i="109"/>
  <c r="Q3393" i="109"/>
  <c r="P119" i="112"/>
  <c r="X1020" i="109"/>
  <c r="X541" i="109"/>
  <c r="W3366" i="109"/>
  <c r="Y781" i="109"/>
  <c r="N3041" i="109"/>
  <c r="Y2065" i="109"/>
  <c r="Q2731" i="109"/>
  <c r="V1945" i="109"/>
  <c r="X4045" i="109"/>
  <c r="R3898" i="109"/>
  <c r="T1547" i="109"/>
  <c r="O2988" i="109"/>
  <c r="P155" i="109"/>
  <c r="O1328" i="109"/>
  <c r="Q2834" i="109"/>
  <c r="Q2134" i="112"/>
  <c r="Y923" i="109"/>
  <c r="P421" i="109"/>
  <c r="R3691" i="109"/>
  <c r="Y4171" i="109"/>
  <c r="T4114" i="109"/>
  <c r="Q791" i="109"/>
  <c r="T467" i="109"/>
  <c r="Z2900" i="109"/>
  <c r="R1849" i="109"/>
  <c r="P3906" i="109"/>
  <c r="P1751" i="112"/>
  <c r="Q1648" i="109"/>
  <c r="V3444" i="109"/>
  <c r="S602" i="109"/>
  <c r="Q3307" i="109"/>
  <c r="W445" i="109"/>
  <c r="Q263" i="109"/>
  <c r="T3014" i="109"/>
  <c r="Q467" i="109"/>
  <c r="P603" i="109"/>
  <c r="T1893" i="109"/>
  <c r="O918" i="109"/>
  <c r="W2093" i="109"/>
  <c r="U1872" i="109"/>
  <c r="W3126" i="109"/>
  <c r="U86" i="109"/>
  <c r="Q58" i="109"/>
  <c r="X3318" i="109"/>
  <c r="W3128" i="109"/>
  <c r="W3124" i="109"/>
  <c r="Y1610" i="109"/>
  <c r="Y276" i="109"/>
  <c r="S903" i="109"/>
  <c r="U1889" i="109"/>
  <c r="O1106" i="109"/>
  <c r="O910" i="109"/>
  <c r="K73" i="110"/>
  <c r="Q2578" i="109"/>
  <c r="N1297" i="109"/>
  <c r="T551" i="109"/>
  <c r="N765" i="112"/>
  <c r="Q1185" i="109"/>
  <c r="V1888" i="109"/>
  <c r="V2654" i="109"/>
  <c r="P4124" i="109"/>
  <c r="U4135" i="109"/>
  <c r="Y4020" i="109"/>
  <c r="O1647" i="109"/>
  <c r="X3199" i="109"/>
  <c r="P113" i="112"/>
  <c r="W926" i="109"/>
  <c r="Z694" i="109"/>
  <c r="U640" i="109"/>
  <c r="X1930" i="109"/>
  <c r="Y1327" i="109"/>
  <c r="Q3314" i="109"/>
  <c r="Y3686" i="109"/>
  <c r="Q2558" i="109"/>
  <c r="W2652" i="109"/>
  <c r="S4041" i="109"/>
  <c r="W277" i="109"/>
  <c r="X3707" i="109"/>
  <c r="X1650" i="109"/>
  <c r="R1257" i="109"/>
  <c r="N75" i="110"/>
  <c r="T1235" i="109"/>
  <c r="O2701" i="109"/>
  <c r="N3762" i="109"/>
  <c r="V797" i="109"/>
  <c r="V1720" i="109"/>
  <c r="Q990" i="109"/>
  <c r="P1943" i="109"/>
  <c r="T1924" i="109"/>
  <c r="R2668" i="109"/>
  <c r="O1877" i="112"/>
  <c r="N29" i="109"/>
  <c r="Q583" i="109"/>
  <c r="O1476" i="112"/>
  <c r="X1292" i="109"/>
  <c r="U3035" i="109"/>
  <c r="V2578" i="109"/>
  <c r="N523" i="109"/>
  <c r="V1901" i="109"/>
  <c r="U200" i="109"/>
  <c r="Q4141" i="109"/>
  <c r="W2319" i="109"/>
  <c r="Q3445" i="109"/>
  <c r="X1856" i="109"/>
  <c r="Z2184" i="109"/>
  <c r="U955" i="109"/>
  <c r="O4044" i="109"/>
  <c r="P619" i="109"/>
  <c r="R3366" i="109"/>
  <c r="X1830" i="109"/>
  <c r="T894" i="109"/>
  <c r="Y919" i="109"/>
  <c r="W3655" i="109"/>
  <c r="N1492" i="109"/>
  <c r="W232" i="109"/>
  <c r="V3021" i="109"/>
  <c r="Y2568" i="109"/>
  <c r="U2963" i="109"/>
  <c r="W990" i="109"/>
  <c r="T3132" i="109"/>
  <c r="O391" i="109"/>
  <c r="Y1518" i="109"/>
  <c r="X2444" i="109"/>
  <c r="X1218" i="109"/>
  <c r="V2729" i="109"/>
  <c r="X895" i="109"/>
  <c r="T2212" i="109"/>
  <c r="U414" i="109"/>
  <c r="X375" i="109"/>
  <c r="T895" i="109"/>
  <c r="W842" i="109"/>
  <c r="R901" i="112"/>
  <c r="R1543" i="109"/>
  <c r="N3446" i="109"/>
  <c r="X1322" i="109"/>
  <c r="V1101" i="109"/>
  <c r="Z308" i="109"/>
  <c r="Q442" i="109"/>
  <c r="P1480" i="109"/>
  <c r="W804" i="109"/>
  <c r="S1752" i="109"/>
  <c r="N2427" i="109"/>
  <c r="W1505" i="109"/>
  <c r="Q1130" i="109"/>
  <c r="U56" i="109"/>
  <c r="T41" i="109"/>
  <c r="T2726" i="109"/>
  <c r="T1956" i="109"/>
  <c r="N2845" i="109"/>
  <c r="W905" i="109"/>
  <c r="V3879" i="109"/>
  <c r="N1719" i="109"/>
  <c r="Q2643" i="109"/>
  <c r="Q508" i="109"/>
  <c r="V1268" i="109"/>
  <c r="P3109" i="109"/>
  <c r="W758" i="109"/>
  <c r="S2069" i="109"/>
  <c r="R1966" i="109"/>
  <c r="X1385" i="109"/>
  <c r="N976" i="109"/>
  <c r="V3435" i="109"/>
  <c r="R843" i="109"/>
  <c r="P375" i="112"/>
  <c r="S553" i="109"/>
  <c r="P1882" i="109"/>
  <c r="X3377" i="109"/>
  <c r="Y2402" i="109"/>
  <c r="T1101" i="109"/>
  <c r="P2840" i="109"/>
  <c r="N3698" i="109"/>
  <c r="Q2696" i="109"/>
  <c r="Z2136" i="109"/>
  <c r="P26" i="109"/>
  <c r="T4099" i="109"/>
  <c r="S1312" i="109"/>
  <c r="V2230" i="109"/>
  <c r="S2223" i="109"/>
  <c r="O58" i="110"/>
  <c r="T2474" i="109"/>
  <c r="O1639" i="109"/>
  <c r="Z2856" i="109"/>
  <c r="P1181" i="109"/>
  <c r="O2620" i="109"/>
  <c r="S79" i="109"/>
  <c r="S1116" i="109"/>
  <c r="W1685" i="109"/>
  <c r="O3686" i="109"/>
  <c r="N870" i="109"/>
  <c r="W2825" i="109"/>
  <c r="Q833" i="109"/>
  <c r="U2067" i="109"/>
  <c r="R3208" i="109"/>
  <c r="N2624" i="109"/>
  <c r="T100" i="110"/>
  <c r="O1703" i="112"/>
  <c r="Z1054" i="109"/>
  <c r="Y1294" i="109"/>
  <c r="N1390" i="112"/>
  <c r="R3102" i="109"/>
  <c r="U451" i="109"/>
  <c r="O1972" i="109"/>
  <c r="V76" i="109"/>
  <c r="V3297" i="109"/>
  <c r="P2656" i="109"/>
  <c r="W2350" i="109"/>
  <c r="V1368" i="109"/>
  <c r="O2793" i="109"/>
  <c r="Y453" i="109"/>
  <c r="T2969" i="109"/>
  <c r="V3110" i="109"/>
  <c r="V533" i="109"/>
  <c r="N1171" i="109"/>
  <c r="Y4237" i="109"/>
  <c r="W50" i="109"/>
  <c r="R3562" i="109"/>
  <c r="N78" i="110"/>
  <c r="O1536" i="109"/>
  <c r="Q963" i="112"/>
  <c r="T3364" i="109"/>
  <c r="P1869" i="109"/>
  <c r="P3052" i="109"/>
  <c r="P2218" i="112"/>
  <c r="N3157" i="109"/>
  <c r="O1564" i="109"/>
  <c r="P798" i="109"/>
  <c r="X4274" i="109"/>
  <c r="N1005" i="109"/>
  <c r="P3857" i="109"/>
  <c r="Y2245" i="109"/>
  <c r="Q1923" i="109"/>
  <c r="Y460" i="109"/>
  <c r="Y259" i="109"/>
  <c r="O836" i="109"/>
  <c r="Y1126" i="109"/>
  <c r="V1512" i="109"/>
  <c r="W7" i="109"/>
  <c r="V402" i="109"/>
  <c r="R389" i="109"/>
  <c r="P1837" i="109"/>
  <c r="N2937" i="109"/>
  <c r="O2016" i="109"/>
  <c r="U1175" i="109"/>
  <c r="O257" i="112"/>
  <c r="N1632" i="109"/>
  <c r="X1325" i="109"/>
  <c r="V1850" i="109"/>
  <c r="Z1772" i="109"/>
  <c r="Q616" i="112"/>
  <c r="N3685" i="109"/>
  <c r="Q2784" i="109"/>
  <c r="Y3706" i="109"/>
  <c r="P3003" i="109"/>
  <c r="N1493" i="109"/>
  <c r="R1949" i="109"/>
  <c r="P3188" i="109"/>
  <c r="Q2707" i="109"/>
  <c r="V12" i="109"/>
  <c r="U3355" i="109"/>
  <c r="V887" i="109"/>
  <c r="T3722" i="109"/>
  <c r="W3330" i="109"/>
  <c r="N534" i="109"/>
  <c r="V1464" i="109"/>
  <c r="S1717" i="109"/>
  <c r="P1665" i="109"/>
  <c r="T3531" i="109"/>
  <c r="N2060" i="109"/>
  <c r="V4182" i="109"/>
  <c r="Y2218" i="109"/>
  <c r="Q309" i="112"/>
  <c r="O2996" i="109"/>
  <c r="U526" i="109"/>
  <c r="P2593" i="109"/>
  <c r="U205" i="109"/>
  <c r="R1364" i="109"/>
  <c r="R1101" i="109"/>
  <c r="R2480" i="109"/>
  <c r="Z716" i="109"/>
  <c r="Q2636" i="109"/>
  <c r="S3166" i="109"/>
  <c r="T1136" i="109"/>
  <c r="N2772" i="109"/>
  <c r="Y2622" i="109"/>
  <c r="S567" i="109"/>
  <c r="U44" i="109"/>
  <c r="X556" i="109"/>
  <c r="T645" i="109"/>
  <c r="U522" i="109"/>
  <c r="Q2370" i="109"/>
  <c r="X2656" i="109"/>
  <c r="R460" i="112"/>
  <c r="T3" i="109"/>
  <c r="Q4075" i="109"/>
  <c r="X650" i="109"/>
  <c r="P2956" i="109"/>
  <c r="R2586" i="109"/>
  <c r="P442" i="109"/>
  <c r="R1615" i="109"/>
  <c r="R2239" i="109"/>
  <c r="U418" i="109"/>
  <c r="U2226" i="109"/>
  <c r="Q3141" i="109"/>
  <c r="X2096" i="109"/>
  <c r="N1317" i="109"/>
  <c r="N2051" i="109"/>
  <c r="S582" i="109"/>
  <c r="R3821" i="109"/>
  <c r="N257" i="109"/>
  <c r="X2822" i="109"/>
  <c r="V578" i="109"/>
  <c r="V2279" i="109"/>
  <c r="P2356" i="109"/>
  <c r="R2644" i="109"/>
  <c r="P2029" i="109"/>
  <c r="Q2419" i="109"/>
  <c r="Q1350" i="109"/>
  <c r="Q377" i="112"/>
  <c r="M157" i="110"/>
  <c r="Q453" i="109"/>
  <c r="X3480" i="109"/>
  <c r="U2830" i="109"/>
  <c r="S76" i="109"/>
  <c r="U812" i="109"/>
  <c r="R1248" i="109"/>
  <c r="Z2141" i="109"/>
  <c r="U2102" i="109"/>
  <c r="N2615" i="109"/>
  <c r="P878" i="109"/>
  <c r="V1728" i="109"/>
  <c r="S1827" i="109"/>
  <c r="N583" i="112"/>
  <c r="O974" i="109"/>
  <c r="Q3408" i="109"/>
  <c r="N1864" i="109"/>
  <c r="N2009" i="109"/>
  <c r="U1993" i="109"/>
  <c r="Y567" i="109"/>
  <c r="S1127" i="109"/>
  <c r="Y2652" i="109"/>
  <c r="S3814" i="109"/>
  <c r="O228" i="109"/>
  <c r="P1180" i="112"/>
  <c r="N1521" i="109"/>
  <c r="Q613" i="109"/>
  <c r="W2635" i="109"/>
  <c r="P2625" i="109"/>
  <c r="V1730" i="109"/>
  <c r="N863" i="109"/>
  <c r="S629" i="109"/>
  <c r="S4088" i="109"/>
  <c r="X494" i="109"/>
  <c r="Q2958" i="109"/>
  <c r="T2577" i="109"/>
  <c r="R439" i="112"/>
  <c r="N97" i="109"/>
  <c r="U1190" i="109"/>
  <c r="Q3131" i="109"/>
  <c r="O1182" i="109"/>
  <c r="T3342" i="109"/>
  <c r="N1554" i="109"/>
  <c r="P2658" i="109"/>
  <c r="V4219" i="109"/>
  <c r="N1494" i="112"/>
  <c r="T1554" i="109"/>
  <c r="R3858" i="109"/>
  <c r="N1145" i="109"/>
  <c r="N1401" i="112"/>
  <c r="O2639" i="109"/>
  <c r="V1940" i="109"/>
  <c r="T212" i="109"/>
  <c r="R1213" i="109"/>
  <c r="U1847" i="109"/>
  <c r="V3657" i="109"/>
  <c r="U1720" i="109"/>
  <c r="Q2595" i="109"/>
  <c r="W492" i="109"/>
  <c r="Y1135" i="109"/>
  <c r="P1986" i="109"/>
  <c r="R1876" i="109"/>
  <c r="O2845" i="109"/>
  <c r="N251" i="109"/>
  <c r="S3781" i="109"/>
  <c r="P28" i="112"/>
  <c r="O3864" i="109"/>
  <c r="W3524" i="109"/>
  <c r="R1515" i="109"/>
  <c r="X524" i="109"/>
  <c r="X2282" i="109"/>
  <c r="X2429" i="109"/>
  <c r="Q2198" i="109"/>
  <c r="W2230" i="109"/>
  <c r="O2992" i="109"/>
  <c r="P3940" i="109"/>
  <c r="N137" i="109"/>
  <c r="V7" i="109"/>
  <c r="U4230" i="109"/>
  <c r="Q2703" i="109"/>
  <c r="R287" i="109"/>
  <c r="N2452" i="112"/>
  <c r="N2587" i="109"/>
  <c r="N1250" i="112"/>
  <c r="Z3232" i="109"/>
  <c r="N1260" i="112"/>
  <c r="V4203" i="109"/>
  <c r="Y815" i="109"/>
  <c r="X2589" i="109"/>
  <c r="N2956" i="109"/>
  <c r="U3730" i="109"/>
  <c r="N1176" i="109"/>
  <c r="S1548" i="109"/>
  <c r="Q1496" i="112"/>
  <c r="P1641" i="109"/>
  <c r="W563" i="109"/>
  <c r="X1652" i="109"/>
  <c r="Z715" i="109"/>
  <c r="V1372" i="109"/>
  <c r="O3702" i="109"/>
  <c r="P1592" i="109"/>
  <c r="U137" i="109"/>
  <c r="Y3897" i="109"/>
  <c r="X2785" i="109"/>
  <c r="T1199" i="109"/>
  <c r="N3687" i="109"/>
  <c r="V1546" i="109"/>
  <c r="P2386" i="109"/>
  <c r="N3880" i="109"/>
  <c r="W3344" i="109"/>
  <c r="O990" i="109"/>
  <c r="R2687" i="109"/>
  <c r="V3743" i="109"/>
  <c r="W2731" i="109"/>
  <c r="U32" i="109"/>
  <c r="P1272" i="109"/>
  <c r="X450" i="109"/>
  <c r="W254" i="109"/>
  <c r="P74" i="109"/>
  <c r="Y2686" i="109"/>
  <c r="X38" i="109"/>
  <c r="O486" i="109"/>
  <c r="S416" i="109"/>
  <c r="S551" i="109"/>
  <c r="Q1227" i="109"/>
  <c r="N1936" i="109"/>
  <c r="Y1143" i="109"/>
  <c r="U2933" i="109"/>
  <c r="P2270" i="109"/>
  <c r="T878" i="109"/>
  <c r="U518" i="109"/>
  <c r="O1161" i="112"/>
  <c r="V1707" i="109"/>
  <c r="X193" i="109"/>
  <c r="Y4159" i="109"/>
  <c r="Y450" i="109"/>
  <c r="N1742" i="109"/>
  <c r="O180" i="112"/>
  <c r="P831" i="109"/>
  <c r="O2563" i="109"/>
  <c r="U2814" i="109"/>
  <c r="O924" i="109"/>
  <c r="P2331" i="109"/>
  <c r="P813" i="109"/>
  <c r="W2004" i="109"/>
  <c r="V40" i="109"/>
  <c r="Y797" i="109"/>
  <c r="N2409" i="109"/>
  <c r="O867" i="109"/>
  <c r="W399" i="109"/>
  <c r="N1200" i="109"/>
  <c r="R600" i="109"/>
  <c r="Z2547" i="109"/>
  <c r="O1506" i="112"/>
  <c r="U71" i="109"/>
  <c r="U824" i="109"/>
  <c r="N17" i="109"/>
  <c r="Y2038" i="109"/>
  <c r="W3476" i="109"/>
  <c r="V263" i="109"/>
  <c r="X2588" i="109"/>
  <c r="U831" i="109"/>
  <c r="Y932" i="109"/>
  <c r="Q2601" i="109"/>
  <c r="Y2480" i="109"/>
  <c r="N2473" i="109"/>
  <c r="U91" i="109"/>
  <c r="S53" i="110"/>
  <c r="V4063" i="109"/>
  <c r="Y2423" i="109"/>
  <c r="R737" i="109"/>
  <c r="V1624" i="109"/>
  <c r="Y3408" i="109"/>
  <c r="P567" i="112"/>
  <c r="T3497" i="109"/>
  <c r="N521" i="109"/>
  <c r="N2256" i="109"/>
  <c r="P3129" i="109"/>
  <c r="S1471" i="109"/>
  <c r="Q983" i="109"/>
  <c r="Y4123" i="109"/>
  <c r="O3126" i="109"/>
  <c r="V4284" i="109"/>
  <c r="V2043" i="109"/>
  <c r="R1592" i="109"/>
  <c r="N3079" i="109"/>
  <c r="P2357" i="109"/>
  <c r="P133" i="112"/>
  <c r="Q1874" i="109"/>
  <c r="R1189" i="109"/>
  <c r="P1379" i="109"/>
  <c r="W2271" i="109"/>
  <c r="W2586" i="109"/>
  <c r="N1569" i="109"/>
  <c r="S2350" i="109"/>
  <c r="N1608" i="109"/>
  <c r="N1102" i="109"/>
  <c r="O2844" i="109"/>
  <c r="Z2873" i="109"/>
  <c r="P891" i="109"/>
  <c r="S119" i="109"/>
  <c r="W3042" i="109"/>
  <c r="P640" i="109"/>
  <c r="W1617" i="109"/>
  <c r="O1727" i="109"/>
  <c r="W38" i="109"/>
  <c r="R393" i="109"/>
  <c r="R3667" i="109"/>
  <c r="Q551" i="109"/>
  <c r="N1190" i="109"/>
  <c r="Y2250" i="109"/>
  <c r="W4177" i="109"/>
  <c r="N1624" i="109"/>
  <c r="W262" i="109"/>
  <c r="W757" i="109"/>
  <c r="R2724" i="109"/>
  <c r="T3368" i="109"/>
  <c r="Q217" i="109"/>
  <c r="W3331" i="109"/>
  <c r="R4246" i="109"/>
  <c r="P598" i="109"/>
  <c r="Z1459" i="109"/>
  <c r="Q3556" i="109"/>
  <c r="R3722" i="109"/>
  <c r="Q1318" i="109"/>
  <c r="T3338" i="109"/>
  <c r="R3358" i="109"/>
  <c r="T2352" i="109"/>
  <c r="U3882" i="109"/>
  <c r="V289" i="109"/>
  <c r="O65" i="109"/>
  <c r="Q808" i="112"/>
  <c r="S193" i="109"/>
  <c r="O274" i="112"/>
  <c r="V3904" i="109"/>
  <c r="R2270" i="109"/>
  <c r="T2739" i="109"/>
  <c r="T470" i="109"/>
  <c r="W3515" i="109"/>
  <c r="Q3054" i="109"/>
  <c r="X1960" i="109"/>
  <c r="T2018" i="109"/>
  <c r="R1178" i="109"/>
  <c r="P3015" i="109"/>
  <c r="R196" i="109"/>
  <c r="U891" i="109"/>
  <c r="X1948" i="109"/>
  <c r="R188" i="109"/>
  <c r="R2338" i="109"/>
  <c r="R3125" i="109"/>
  <c r="V1884" i="109"/>
  <c r="O956" i="109"/>
  <c r="U1306" i="109"/>
  <c r="R1633" i="109"/>
  <c r="Q1952" i="109"/>
  <c r="O2103" i="109"/>
  <c r="T1306" i="109"/>
  <c r="Q2270" i="109"/>
  <c r="Q3488" i="109"/>
  <c r="R3104" i="109"/>
  <c r="N3802" i="109"/>
  <c r="U2952" i="109"/>
  <c r="T409" i="109"/>
  <c r="Q443" i="109"/>
  <c r="R645" i="109"/>
  <c r="P3010" i="109"/>
  <c r="Q384" i="109"/>
  <c r="Q415" i="112"/>
  <c r="N519" i="109"/>
  <c r="P2104" i="109"/>
  <c r="S971" i="109"/>
  <c r="T3204" i="109"/>
  <c r="Q3011" i="109"/>
  <c r="P1590" i="109"/>
  <c r="Y2344" i="109"/>
  <c r="U607" i="109"/>
  <c r="S369" i="109"/>
  <c r="S2720" i="109"/>
  <c r="O1916" i="109"/>
  <c r="P3801" i="109"/>
  <c r="S2742" i="109"/>
  <c r="R147" i="109"/>
  <c r="S123" i="109"/>
  <c r="T2415" i="109"/>
  <c r="U2354" i="109"/>
  <c r="Z3229" i="109"/>
  <c r="X2713" i="109"/>
  <c r="N1629" i="109"/>
  <c r="P351" i="112"/>
  <c r="R143" i="109"/>
  <c r="U2415" i="109"/>
  <c r="Y809" i="109"/>
  <c r="S2945" i="109"/>
  <c r="R890" i="109"/>
  <c r="O1234" i="109"/>
  <c r="P3440" i="109"/>
  <c r="Y2810" i="109"/>
  <c r="S838" i="109"/>
  <c r="Z2880" i="109"/>
  <c r="O2017" i="112"/>
  <c r="T4094" i="109"/>
  <c r="S2478" i="109"/>
  <c r="W2335" i="109"/>
  <c r="T2835" i="109"/>
  <c r="U2227" i="109"/>
  <c r="O3574" i="109"/>
  <c r="S1300" i="109"/>
  <c r="N1142" i="109"/>
  <c r="X3530" i="109"/>
  <c r="P2272" i="109"/>
  <c r="W2033" i="109"/>
  <c r="V2714" i="109"/>
  <c r="U2621" i="109"/>
  <c r="X514" i="109"/>
  <c r="N748" i="109"/>
  <c r="O2308" i="109"/>
  <c r="O2689" i="109"/>
  <c r="R3861" i="109"/>
  <c r="O2017" i="109"/>
  <c r="O3684" i="109"/>
  <c r="R3733" i="109"/>
  <c r="M23" i="110"/>
  <c r="R1844" i="109"/>
  <c r="W1167" i="109"/>
  <c r="Q1712" i="112"/>
  <c r="R967" i="109"/>
  <c r="O3213" i="109"/>
  <c r="S3304" i="109"/>
  <c r="T1514" i="109"/>
  <c r="Q48" i="109"/>
  <c r="V998" i="109"/>
  <c r="Z668" i="109"/>
  <c r="U919" i="109"/>
  <c r="W156" i="109"/>
  <c r="S1141" i="109"/>
  <c r="N2737" i="109"/>
  <c r="R3522" i="109"/>
  <c r="W828" i="109"/>
  <c r="W2966" i="109"/>
  <c r="V3778" i="109"/>
  <c r="W3137" i="109"/>
  <c r="X752" i="109"/>
  <c r="Z311" i="109"/>
  <c r="O1652" i="112"/>
  <c r="Q2722" i="109"/>
  <c r="W3864" i="109"/>
  <c r="N70" i="109"/>
  <c r="O2750" i="109"/>
  <c r="V3340" i="109"/>
  <c r="X2386" i="109"/>
  <c r="T2386" i="109"/>
  <c r="Y2096" i="109"/>
  <c r="N3015" i="109"/>
  <c r="U468" i="109"/>
  <c r="O1615" i="109"/>
  <c r="S24" i="109"/>
  <c r="O158" i="112"/>
  <c r="N262" i="109"/>
  <c r="Q1680" i="109"/>
  <c r="S2409" i="109"/>
  <c r="O2945" i="109"/>
  <c r="O1527" i="109"/>
  <c r="S3700" i="109"/>
  <c r="O1783" i="112"/>
  <c r="Q1833" i="109"/>
  <c r="O245" i="112"/>
  <c r="T4123" i="109"/>
  <c r="W3336" i="109"/>
  <c r="R1307" i="109"/>
  <c r="V4072" i="109"/>
  <c r="Q3747" i="109"/>
  <c r="X640" i="109"/>
  <c r="T3735" i="109"/>
  <c r="V3535" i="109"/>
  <c r="X2014" i="109"/>
  <c r="W2277" i="109"/>
  <c r="W2558" i="109"/>
  <c r="N923" i="112"/>
  <c r="J144" i="110"/>
  <c r="T2733" i="109"/>
  <c r="N888" i="109"/>
  <c r="U1246" i="109"/>
  <c r="O1194" i="109"/>
  <c r="W841" i="109"/>
  <c r="X370" i="109"/>
  <c r="W2929" i="109"/>
  <c r="N233" i="109"/>
  <c r="R1712" i="109"/>
  <c r="Q587" i="109"/>
  <c r="R1310" i="109"/>
  <c r="S3125" i="109"/>
  <c r="Q484" i="109"/>
  <c r="T1897" i="109"/>
  <c r="V3863" i="109"/>
  <c r="W2314" i="109"/>
  <c r="P2332" i="109"/>
  <c r="Y3780" i="109"/>
  <c r="Y3423" i="109"/>
  <c r="O1831" i="109"/>
  <c r="O1290" i="109"/>
  <c r="Q745" i="109"/>
  <c r="O1614" i="109"/>
  <c r="U872" i="109"/>
  <c r="Q754" i="109"/>
  <c r="R4169" i="109"/>
  <c r="X2763" i="109"/>
  <c r="S20" i="110"/>
  <c r="P857" i="112"/>
  <c r="O1516" i="112"/>
  <c r="X4054" i="109"/>
  <c r="P2667" i="109"/>
  <c r="W1872" i="109"/>
  <c r="S1302" i="109"/>
  <c r="Z4312" i="109"/>
  <c r="O2053" i="109"/>
  <c r="N3732" i="109"/>
  <c r="Q3901" i="109"/>
  <c r="S4212" i="109"/>
  <c r="Q1203" i="109"/>
  <c r="Y3854" i="109"/>
  <c r="W1232" i="109"/>
  <c r="N816" i="109"/>
  <c r="Q1730" i="112"/>
  <c r="R945" i="109"/>
  <c r="V1967" i="109"/>
  <c r="O3156" i="109"/>
  <c r="Y2273" i="109"/>
  <c r="S635" i="109"/>
  <c r="X1984" i="109"/>
  <c r="R2285" i="112"/>
  <c r="W2709" i="109"/>
  <c r="W2928" i="109"/>
  <c r="Y2684" i="109"/>
  <c r="R1579" i="112"/>
  <c r="P1208" i="109"/>
  <c r="U4186" i="109"/>
  <c r="Y4052" i="109"/>
  <c r="Y757" i="109"/>
  <c r="Z1796" i="109"/>
  <c r="N3381" i="109"/>
  <c r="Q1739" i="109"/>
  <c r="N539" i="112"/>
  <c r="X2028" i="109"/>
  <c r="Z4319" i="109"/>
  <c r="Q121" i="112"/>
  <c r="U4305" i="109"/>
  <c r="W2459" i="109"/>
  <c r="R83" i="109"/>
  <c r="Y4084" i="109"/>
  <c r="V2233" i="109"/>
  <c r="Q193" i="109"/>
  <c r="Q2571" i="109"/>
  <c r="N3149" i="109"/>
  <c r="W1123" i="109"/>
  <c r="M171" i="110"/>
  <c r="O3440" i="109"/>
  <c r="N214" i="109"/>
  <c r="Y2050" i="109"/>
  <c r="R2393" i="109"/>
  <c r="N158" i="110"/>
  <c r="Q2962" i="109"/>
  <c r="W437" i="109"/>
  <c r="Q1325" i="109"/>
  <c r="X383" i="109"/>
  <c r="U2929" i="109"/>
  <c r="S2212" i="109"/>
  <c r="P3663" i="109"/>
  <c r="N45" i="109"/>
  <c r="Y3802" i="109"/>
  <c r="V2281" i="109"/>
  <c r="N1149" i="109"/>
  <c r="P518" i="112"/>
  <c r="S180" i="110"/>
  <c r="W151" i="109"/>
  <c r="S954" i="109"/>
  <c r="Q1491" i="109"/>
  <c r="W392" i="109"/>
  <c r="Y4113" i="109"/>
  <c r="S2838" i="109"/>
  <c r="S1707" i="109"/>
  <c r="P22" i="109"/>
  <c r="Q3793" i="109"/>
  <c r="P1330" i="109"/>
  <c r="T3095" i="109"/>
  <c r="X241" i="109"/>
  <c r="Q2361" i="109"/>
  <c r="P1678" i="109"/>
  <c r="Q790" i="109"/>
  <c r="N218" i="109"/>
  <c r="X71" i="109"/>
  <c r="N2278" i="109"/>
  <c r="Q1546" i="109"/>
  <c r="T92" i="109"/>
  <c r="U2111" i="109"/>
  <c r="N1694" i="109"/>
  <c r="S1361" i="109"/>
  <c r="O3051" i="109"/>
  <c r="N2739" i="109"/>
  <c r="Q2391" i="109"/>
  <c r="X2650" i="109"/>
  <c r="T2450" i="109"/>
  <c r="T3019" i="109"/>
  <c r="V1128" i="109"/>
  <c r="T3939" i="109"/>
  <c r="O644" i="109"/>
  <c r="Q1186" i="109"/>
  <c r="Q777" i="109"/>
  <c r="N486" i="109"/>
  <c r="N1885" i="109"/>
  <c r="S2609" i="109"/>
  <c r="T751" i="109"/>
  <c r="U1301" i="109"/>
  <c r="P608" i="109"/>
  <c r="T876" i="109"/>
  <c r="N119" i="112"/>
  <c r="N2043" i="109"/>
  <c r="T141" i="109"/>
  <c r="R875" i="109"/>
  <c r="V749" i="109"/>
  <c r="N4139" i="109"/>
  <c r="P46" i="109"/>
  <c r="X3577" i="109"/>
  <c r="S780" i="109"/>
  <c r="N378" i="109"/>
  <c r="W2656" i="109"/>
  <c r="R3666" i="109"/>
  <c r="Y2262" i="109"/>
  <c r="T1586" i="109"/>
  <c r="T647" i="109"/>
  <c r="O3434" i="109"/>
  <c r="U3877" i="109"/>
  <c r="X523" i="109"/>
  <c r="V1253" i="109"/>
  <c r="V2622" i="109"/>
  <c r="Q1126" i="109"/>
  <c r="Y4225" i="109"/>
  <c r="Y2283" i="109"/>
  <c r="U1839" i="109"/>
  <c r="O259" i="109"/>
  <c r="J101" i="110"/>
  <c r="X3018" i="109"/>
  <c r="S3044" i="109"/>
  <c r="N3053" i="109"/>
  <c r="Z318" i="109"/>
  <c r="V4177" i="109"/>
  <c r="O1943" i="112"/>
  <c r="Q2192" i="112"/>
  <c r="N4074" i="109"/>
  <c r="U1657" i="109"/>
  <c r="U651" i="109"/>
  <c r="O4303" i="109"/>
  <c r="N25" i="109"/>
  <c r="Y2452" i="109"/>
  <c r="V3798" i="109"/>
  <c r="S525" i="109"/>
  <c r="Y27" i="109"/>
  <c r="T1886" i="109"/>
  <c r="N2750" i="109"/>
  <c r="S939" i="109"/>
  <c r="O791" i="109"/>
  <c r="W4087" i="109"/>
  <c r="V2238" i="109"/>
  <c r="N494" i="109"/>
  <c r="W12" i="109"/>
  <c r="V551" i="109"/>
  <c r="S2095" i="109"/>
  <c r="Q1717" i="109"/>
  <c r="O200" i="109"/>
  <c r="P67" i="110"/>
  <c r="P716" i="112"/>
  <c r="O3465" i="109"/>
  <c r="R3506" i="109"/>
  <c r="Y3565" i="109"/>
  <c r="V942" i="109"/>
  <c r="R1991" i="109"/>
  <c r="T1262" i="109"/>
  <c r="Q2766" i="109"/>
  <c r="O211" i="109"/>
  <c r="U4139" i="109"/>
  <c r="Y3406" i="109"/>
  <c r="S3844" i="109"/>
  <c r="O2287" i="109"/>
  <c r="X921" i="109"/>
  <c r="Y36" i="109"/>
  <c r="O468" i="109"/>
  <c r="S3576" i="109"/>
  <c r="Q1594" i="109"/>
  <c r="T131" i="109"/>
  <c r="Q187" i="109"/>
  <c r="T761" i="109"/>
  <c r="N2809" i="109"/>
  <c r="N943" i="112"/>
  <c r="Q470" i="109"/>
  <c r="O4046" i="109"/>
  <c r="Q981" i="109"/>
  <c r="R475" i="109"/>
  <c r="S2662" i="109"/>
  <c r="T587" i="109"/>
  <c r="P1168" i="112"/>
  <c r="X167" i="109"/>
  <c r="R978" i="109"/>
  <c r="T211" i="109"/>
  <c r="T1508" i="109"/>
  <c r="X1949" i="109"/>
  <c r="N3752" i="109"/>
  <c r="S3194" i="109"/>
  <c r="W481" i="109"/>
  <c r="R574" i="109"/>
  <c r="O817" i="109"/>
  <c r="N157" i="109"/>
  <c r="Y1367" i="109"/>
  <c r="O2292" i="109"/>
  <c r="O968" i="109"/>
  <c r="Q850" i="109"/>
  <c r="U989" i="109"/>
  <c r="P321" i="112"/>
  <c r="Y1609" i="109"/>
  <c r="X2991" i="109"/>
  <c r="S3832" i="109"/>
  <c r="N3826" i="109"/>
  <c r="O1383" i="109"/>
  <c r="V960" i="109"/>
  <c r="Q65" i="109"/>
  <c r="Y1303" i="109"/>
  <c r="U1308" i="109"/>
  <c r="Q2976" i="109"/>
  <c r="T483" i="109"/>
  <c r="O1370" i="109"/>
  <c r="T2766" i="109"/>
  <c r="P4099" i="109"/>
  <c r="N1087" i="112"/>
  <c r="S426" i="109"/>
  <c r="O1881" i="109"/>
  <c r="V230" i="109"/>
  <c r="X465" i="109"/>
  <c r="S510" i="109"/>
  <c r="W824" i="109"/>
  <c r="O3887" i="109"/>
  <c r="V1722" i="109"/>
  <c r="U79" i="110"/>
  <c r="T2095" i="109"/>
  <c r="P803" i="109"/>
  <c r="Y3828" i="109"/>
  <c r="O2383" i="109"/>
  <c r="R86" i="110"/>
  <c r="T753" i="109"/>
  <c r="V2342" i="109"/>
  <c r="X4173" i="109"/>
  <c r="O1956" i="109"/>
  <c r="W2794" i="109"/>
  <c r="N351" i="112"/>
  <c r="O3789" i="109"/>
  <c r="V3" i="109"/>
  <c r="V4120" i="109"/>
  <c r="Q2355" i="109"/>
  <c r="W4298" i="109"/>
  <c r="S4181" i="109"/>
  <c r="O973" i="109"/>
  <c r="N1335" i="112"/>
  <c r="Q3439" i="109"/>
  <c r="P56" i="110"/>
  <c r="Q2343" i="109"/>
  <c r="V3734" i="109"/>
  <c r="T2237" i="109"/>
  <c r="X1887" i="109"/>
  <c r="N1364" i="109"/>
  <c r="N159" i="109"/>
  <c r="S2789" i="109"/>
  <c r="O1899" i="112"/>
  <c r="N2559" i="109"/>
  <c r="W495" i="109"/>
  <c r="P21" i="112"/>
  <c r="Y2744" i="109"/>
  <c r="O3121" i="109"/>
  <c r="R607" i="109"/>
  <c r="Q1913" i="109"/>
  <c r="W1663" i="109"/>
  <c r="U1528" i="109"/>
  <c r="R1916" i="109"/>
  <c r="S120" i="109"/>
  <c r="T40" i="109"/>
  <c r="O732" i="109"/>
  <c r="Q2752" i="109"/>
  <c r="O830" i="109"/>
  <c r="W2557" i="109"/>
  <c r="N2988" i="109"/>
  <c r="N3189" i="109"/>
  <c r="V516" i="109"/>
  <c r="S557" i="109"/>
  <c r="V1594" i="109"/>
  <c r="Q2050" i="109"/>
  <c r="O3756" i="109"/>
  <c r="T1511" i="109"/>
  <c r="T97" i="109"/>
  <c r="S1665" i="109"/>
  <c r="Q2770" i="109"/>
  <c r="P113" i="109"/>
  <c r="Q2053" i="109"/>
  <c r="O2324" i="112"/>
  <c r="U2698" i="109"/>
  <c r="K23" i="110"/>
  <c r="N1228" i="109"/>
  <c r="W1188" i="109"/>
  <c r="U475" i="109"/>
  <c r="X3661" i="109"/>
  <c r="U4282" i="109"/>
  <c r="S1283" i="109"/>
  <c r="S3561" i="109"/>
  <c r="S3133" i="109"/>
  <c r="W779" i="109"/>
  <c r="U192" i="109"/>
  <c r="Y3747" i="109"/>
  <c r="X98" i="109"/>
  <c r="Q2724" i="109"/>
  <c r="R661" i="112"/>
  <c r="V1213" i="109"/>
  <c r="R3050" i="109"/>
  <c r="Y1347" i="109"/>
  <c r="N558" i="109"/>
  <c r="S2696" i="109"/>
  <c r="P133" i="109"/>
  <c r="U262" i="109"/>
  <c r="T2388" i="109"/>
  <c r="Q380" i="109"/>
  <c r="Q3917" i="109"/>
  <c r="X943" i="109"/>
  <c r="S1659" i="109"/>
  <c r="S3799" i="109"/>
  <c r="Z3618" i="109"/>
  <c r="N2557" i="109"/>
  <c r="U2030" i="109"/>
  <c r="O2363" i="109"/>
  <c r="U152" i="110"/>
  <c r="Y1193" i="109"/>
  <c r="U284" i="109"/>
  <c r="X4100" i="109"/>
  <c r="N2765" i="109"/>
  <c r="S1466" i="109"/>
  <c r="Q1336" i="109"/>
  <c r="Y1608" i="109"/>
  <c r="P1316" i="109"/>
  <c r="N155" i="112"/>
  <c r="N738" i="112"/>
  <c r="V3131" i="109"/>
  <c r="U1330" i="109"/>
  <c r="W3146" i="109"/>
  <c r="X2210" i="109"/>
  <c r="N725" i="112"/>
  <c r="W752" i="109"/>
  <c r="N3049" i="109"/>
  <c r="O902" i="109"/>
  <c r="S1531" i="109"/>
  <c r="S1260" i="109"/>
  <c r="P249" i="112"/>
  <c r="O767" i="109"/>
  <c r="T1122" i="109"/>
  <c r="P2" i="110"/>
  <c r="S1253" i="109"/>
  <c r="R4221" i="109"/>
  <c r="Q1198" i="109"/>
  <c r="R3461" i="109"/>
  <c r="Q1197" i="109"/>
  <c r="N2951" i="109"/>
  <c r="X82" i="109"/>
  <c r="R1833" i="109"/>
  <c r="Q644" i="109"/>
  <c r="T1109" i="109"/>
  <c r="Y3470" i="109"/>
  <c r="S2966" i="109"/>
  <c r="X533" i="109"/>
  <c r="W2651" i="109"/>
  <c r="Y4295" i="109"/>
  <c r="R3906" i="109"/>
  <c r="Q201" i="109"/>
  <c r="Y4246" i="109"/>
  <c r="Q1274" i="109"/>
  <c r="T1501" i="109"/>
  <c r="Y1666" i="109"/>
  <c r="T2012" i="109"/>
  <c r="T559" i="109"/>
  <c r="N961" i="109"/>
  <c r="R433" i="109"/>
  <c r="O780" i="109"/>
  <c r="W1948" i="109"/>
  <c r="N3899" i="109"/>
  <c r="Y3922" i="109"/>
  <c r="U1732" i="109"/>
  <c r="S2012" i="109"/>
  <c r="Y585" i="109"/>
  <c r="N4066" i="109"/>
  <c r="T3291" i="109"/>
  <c r="X2213" i="109"/>
  <c r="X2922" i="109"/>
  <c r="N950" i="109"/>
  <c r="P1906" i="109"/>
  <c r="Q935" i="109"/>
  <c r="V985" i="109"/>
  <c r="T1017" i="109"/>
  <c r="S501" i="109"/>
  <c r="W1988" i="109"/>
  <c r="S161" i="109"/>
  <c r="V4035" i="109"/>
  <c r="Q775" i="112"/>
  <c r="R3654" i="109"/>
  <c r="X983" i="109"/>
  <c r="Y1134" i="109"/>
  <c r="Y256" i="109"/>
  <c r="N4271" i="109"/>
  <c r="P4041" i="109"/>
  <c r="U227" i="109"/>
  <c r="R2716" i="109"/>
  <c r="X2736" i="109"/>
  <c r="R4112" i="109"/>
  <c r="P742" i="109"/>
  <c r="R240" i="109"/>
  <c r="Y496" i="109"/>
  <c r="T243" i="109"/>
  <c r="X371" i="109"/>
  <c r="S1379" i="109"/>
  <c r="O1749" i="109"/>
  <c r="Y3875" i="109"/>
  <c r="Y2327" i="109"/>
  <c r="N1498" i="109"/>
  <c r="W2209" i="109"/>
  <c r="Y80" i="109"/>
  <c r="Y1957" i="109"/>
  <c r="P3157" i="109"/>
  <c r="R3180" i="109"/>
  <c r="R613" i="109"/>
  <c r="Y1993" i="109"/>
  <c r="U1504" i="109"/>
  <c r="T845" i="109"/>
  <c r="W3387" i="109"/>
  <c r="O3043" i="109"/>
  <c r="U997" i="109"/>
  <c r="T74" i="109"/>
  <c r="N2979" i="109"/>
  <c r="X1228" i="109"/>
  <c r="R1319" i="109"/>
  <c r="P1194" i="112"/>
  <c r="O1337" i="109"/>
  <c r="S2688" i="109"/>
  <c r="T2971" i="109"/>
  <c r="V3554" i="109"/>
  <c r="P1274" i="109"/>
  <c r="Z3646" i="109"/>
  <c r="W3013" i="109"/>
  <c r="P2961" i="109"/>
  <c r="T3763" i="109"/>
  <c r="Y2028" i="109"/>
  <c r="U171" i="109"/>
  <c r="O4078" i="109"/>
  <c r="O182" i="112"/>
  <c r="W1626" i="109"/>
  <c r="N3101" i="109"/>
  <c r="U402" i="109"/>
  <c r="P533" i="109"/>
  <c r="P1532" i="109"/>
  <c r="Y1977" i="109"/>
  <c r="R3351" i="109"/>
  <c r="R1943" i="109"/>
  <c r="V288" i="109"/>
  <c r="U3369" i="109"/>
  <c r="S263" i="109"/>
  <c r="R3476" i="109"/>
  <c r="S874" i="109"/>
  <c r="X2815" i="109"/>
  <c r="W1290" i="109"/>
  <c r="X227" i="109"/>
  <c r="S3575" i="109"/>
  <c r="P540" i="112"/>
  <c r="R3705" i="109"/>
  <c r="R3714" i="109"/>
  <c r="S1630" i="109"/>
  <c r="U1974" i="109"/>
  <c r="Q581" i="109"/>
  <c r="U3786" i="109"/>
  <c r="S2196" i="109"/>
  <c r="V36" i="109"/>
  <c r="Y3703" i="109"/>
  <c r="O88" i="109"/>
  <c r="U1676" i="109"/>
  <c r="R477" i="109"/>
  <c r="Q3542" i="109"/>
  <c r="P1135" i="109"/>
  <c r="S3539" i="109"/>
  <c r="S984" i="109"/>
  <c r="U643" i="109"/>
  <c r="T3745" i="109"/>
  <c r="Q1581" i="109"/>
  <c r="N836" i="109"/>
  <c r="P1014" i="109"/>
  <c r="R116" i="109"/>
  <c r="Q946" i="109"/>
  <c r="U592" i="109"/>
  <c r="T3655" i="109"/>
  <c r="X3160" i="109"/>
  <c r="O35" i="110"/>
  <c r="S453" i="109"/>
  <c r="V9" i="109"/>
  <c r="N1241" i="112"/>
  <c r="Q3910" i="109"/>
  <c r="S1962" i="109"/>
  <c r="Q2321" i="109"/>
  <c r="S233" i="109"/>
  <c r="P975" i="109"/>
  <c r="W899" i="109"/>
  <c r="K52" i="110"/>
  <c r="Q2275" i="109"/>
  <c r="Z724" i="109"/>
  <c r="Q3076" i="109"/>
  <c r="S284" i="109"/>
  <c r="X1137" i="109"/>
  <c r="P592" i="109"/>
  <c r="U474" i="109"/>
  <c r="O1793" i="112"/>
  <c r="Q3751" i="109"/>
  <c r="O1969" i="109"/>
  <c r="N44" i="112"/>
  <c r="T19" i="109"/>
  <c r="P57" i="109"/>
  <c r="T2923" i="109"/>
  <c r="O657" i="109"/>
  <c r="W4091" i="109"/>
  <c r="S962" i="109"/>
  <c r="N1910" i="112"/>
  <c r="T1934" i="109"/>
  <c r="Y7" i="109"/>
  <c r="R3422" i="109"/>
  <c r="V909" i="109"/>
  <c r="P1851" i="109"/>
  <c r="P2365" i="109"/>
  <c r="N241" i="109"/>
  <c r="V4121" i="109"/>
  <c r="Q3892" i="109"/>
  <c r="T229" i="109"/>
  <c r="W1134" i="109"/>
  <c r="Q44" i="110"/>
  <c r="N985" i="109"/>
  <c r="Q40" i="112"/>
  <c r="R815" i="109"/>
  <c r="V1927" i="109"/>
  <c r="U2214" i="109"/>
  <c r="S977" i="109"/>
  <c r="U3344" i="109"/>
  <c r="Y3319" i="109"/>
  <c r="W155" i="109"/>
  <c r="W516" i="109"/>
  <c r="U1161" i="109"/>
  <c r="Q1301" i="112"/>
  <c r="O437" i="109"/>
  <c r="N88" i="109"/>
  <c r="X508" i="109"/>
  <c r="Q4026" i="109"/>
  <c r="P3389" i="109"/>
  <c r="P1198" i="109"/>
  <c r="P1835" i="109"/>
  <c r="W179" i="109"/>
  <c r="P2376" i="109"/>
  <c r="O2663" i="109"/>
  <c r="Z3999" i="109"/>
  <c r="R2768" i="109"/>
  <c r="U5" i="109"/>
  <c r="P735" i="109"/>
  <c r="O3481" i="109"/>
  <c r="W1358" i="109"/>
  <c r="Y3810" i="109"/>
  <c r="W2972" i="109"/>
  <c r="N79" i="109"/>
  <c r="W1850" i="109"/>
  <c r="O2374" i="109"/>
  <c r="R3370" i="109"/>
  <c r="W822" i="109"/>
  <c r="Q468" i="109"/>
  <c r="W993" i="109"/>
  <c r="P1369" i="109"/>
  <c r="Q1313" i="109"/>
  <c r="W3926" i="109"/>
  <c r="O4140" i="109"/>
  <c r="Q410" i="109"/>
  <c r="V2403" i="109"/>
  <c r="Q3483" i="109"/>
  <c r="T1462" i="109"/>
  <c r="S877" i="109"/>
  <c r="S1710" i="109"/>
  <c r="O815" i="112"/>
  <c r="W798" i="109"/>
  <c r="R1649" i="109"/>
  <c r="W1485" i="109"/>
  <c r="P1574" i="109"/>
  <c r="R2465" i="109"/>
  <c r="O1625" i="112"/>
  <c r="V161" i="109"/>
  <c r="W4098" i="109"/>
  <c r="R1981" i="109"/>
  <c r="P1174" i="112"/>
  <c r="N3873" i="109"/>
  <c r="Q2935" i="109"/>
  <c r="S1549" i="109"/>
  <c r="O765" i="112"/>
  <c r="O1554" i="112"/>
  <c r="R82" i="109"/>
  <c r="N2611" i="109"/>
  <c r="S2941" i="109"/>
  <c r="O2671" i="109"/>
  <c r="X2379" i="109"/>
  <c r="U2716" i="109"/>
  <c r="U88" i="109"/>
  <c r="X2604" i="109"/>
  <c r="X1728" i="109"/>
  <c r="P2803" i="109"/>
  <c r="X1549" i="109"/>
  <c r="R446" i="109"/>
  <c r="S1372" i="109"/>
  <c r="W1618" i="109"/>
  <c r="N1972" i="109"/>
  <c r="U1514" i="109"/>
  <c r="U35" i="109"/>
  <c r="O1330" i="109"/>
  <c r="S198" i="109"/>
  <c r="Z2906" i="109"/>
  <c r="U521" i="109"/>
  <c r="W4" i="109"/>
  <c r="J70" i="110"/>
  <c r="S3144" i="109"/>
  <c r="Y1179" i="109"/>
  <c r="Q846" i="109"/>
  <c r="U118" i="109"/>
  <c r="W117" i="109"/>
  <c r="P161" i="109"/>
  <c r="O3658" i="109"/>
  <c r="N699" i="112"/>
  <c r="N2795" i="109"/>
  <c r="R1918" i="109"/>
  <c r="Q1312" i="109"/>
  <c r="X1568" i="109"/>
  <c r="W1622" i="109"/>
  <c r="W1691" i="109"/>
  <c r="R3098" i="109"/>
  <c r="R2066" i="109"/>
  <c r="Q1642" i="109"/>
  <c r="Z1788" i="109"/>
  <c r="R1989" i="109"/>
  <c r="R290" i="109"/>
  <c r="Y10" i="109"/>
  <c r="Q3113" i="109"/>
  <c r="U3162" i="109"/>
  <c r="Z1783" i="109"/>
  <c r="S163" i="109"/>
  <c r="S2751" i="109"/>
  <c r="Y3366" i="109"/>
  <c r="Q1384" i="109"/>
  <c r="U214" i="109"/>
  <c r="X3938" i="109"/>
  <c r="V1651" i="109"/>
  <c r="X1158" i="109"/>
  <c r="Y515" i="109"/>
  <c r="Q2248" i="109"/>
  <c r="Y852" i="109"/>
  <c r="Y2746" i="109"/>
  <c r="X1640" i="109"/>
  <c r="X199" i="109"/>
  <c r="R806" i="109"/>
  <c r="W130" i="109"/>
  <c r="O1213" i="109"/>
  <c r="R933" i="109"/>
  <c r="S3531" i="109"/>
  <c r="T2312" i="109"/>
  <c r="X127" i="109"/>
  <c r="Y1283" i="109"/>
  <c r="N2568" i="109"/>
  <c r="W2828" i="109"/>
  <c r="Q1860" i="109"/>
  <c r="R385" i="109"/>
  <c r="W71" i="109"/>
  <c r="W502" i="109"/>
  <c r="U2315" i="109"/>
  <c r="S2364" i="109"/>
  <c r="P1757" i="112"/>
  <c r="P172" i="109"/>
  <c r="U155" i="109"/>
  <c r="Q16" i="110"/>
  <c r="P18" i="110"/>
  <c r="O2003" i="109"/>
  <c r="Q4117" i="109"/>
  <c r="W3213" i="109"/>
  <c r="V2359" i="109"/>
  <c r="R517" i="109"/>
  <c r="V417" i="109"/>
  <c r="W2077" i="109"/>
  <c r="U3301" i="109"/>
  <c r="X1008" i="109"/>
  <c r="S3362" i="109"/>
  <c r="N2962" i="109"/>
  <c r="N2780" i="109"/>
  <c r="W1526" i="109"/>
  <c r="O270" i="109"/>
  <c r="X1600" i="109"/>
  <c r="U4216" i="109"/>
  <c r="Q1122" i="109"/>
  <c r="R2212" i="109"/>
  <c r="W1165" i="109"/>
  <c r="O2678" i="109"/>
  <c r="O2453" i="109"/>
  <c r="R2952" i="109"/>
  <c r="Y254" i="109"/>
  <c r="T1248" i="109"/>
  <c r="U2789" i="109"/>
  <c r="R4129" i="109"/>
  <c r="T1577" i="109"/>
  <c r="W1694" i="109"/>
  <c r="S2685" i="109"/>
  <c r="P799" i="112"/>
  <c r="S1345" i="109"/>
  <c r="V4301" i="109"/>
  <c r="N720" i="112"/>
  <c r="O1277" i="109"/>
  <c r="V476" i="109"/>
  <c r="P1619" i="112"/>
  <c r="X1300" i="109"/>
  <c r="Y896" i="109"/>
  <c r="W2444" i="109"/>
  <c r="Q1694" i="112"/>
  <c r="X544" i="109"/>
  <c r="S394" i="109"/>
  <c r="P3165" i="109"/>
  <c r="S1202" i="109"/>
  <c r="R48" i="109"/>
  <c r="O242" i="109"/>
  <c r="N1223" i="109"/>
  <c r="V3351" i="109"/>
  <c r="Q1877" i="109"/>
  <c r="X1377" i="109"/>
  <c r="U4040" i="109"/>
  <c r="P849" i="109"/>
  <c r="R577" i="109"/>
  <c r="Y401" i="109"/>
  <c r="U1837" i="109"/>
  <c r="T1471" i="109"/>
  <c r="N1916" i="109"/>
  <c r="Y1686" i="109"/>
  <c r="N1949" i="109"/>
  <c r="Q4208" i="109"/>
  <c r="V4050" i="109"/>
  <c r="N2622" i="109"/>
  <c r="U1253" i="109"/>
  <c r="Y477" i="109"/>
  <c r="Q807" i="109"/>
  <c r="U1914" i="109"/>
  <c r="N640" i="109"/>
  <c r="W3722" i="109"/>
  <c r="Y166" i="109"/>
  <c r="Y3699" i="109"/>
  <c r="Y2207" i="109"/>
  <c r="O1933" i="109"/>
  <c r="P3890" i="109"/>
  <c r="Z1088" i="109"/>
  <c r="P461" i="109"/>
  <c r="W2974" i="109"/>
  <c r="Q2782" i="109"/>
  <c r="Y1983" i="109"/>
  <c r="W2241" i="109"/>
  <c r="O2104" i="109"/>
  <c r="Y2586" i="109"/>
  <c r="S858" i="109"/>
  <c r="R539" i="109"/>
  <c r="R1874" i="109"/>
  <c r="Q4272" i="109"/>
  <c r="V1904" i="109"/>
  <c r="Q4303" i="109"/>
  <c r="S2430" i="109"/>
  <c r="O268" i="112"/>
  <c r="X3355" i="109"/>
  <c r="W1624" i="109"/>
  <c r="Q1723" i="112"/>
  <c r="X4207" i="109"/>
  <c r="U546" i="109"/>
  <c r="K22" i="113"/>
  <c r="N1848" i="109"/>
  <c r="W1881" i="109"/>
  <c r="W535" i="109"/>
  <c r="T841" i="109"/>
  <c r="Q83" i="110"/>
  <c r="O3143" i="109"/>
  <c r="R4289" i="109"/>
  <c r="R1378" i="109"/>
  <c r="R4040" i="109"/>
  <c r="P7" i="112"/>
  <c r="O752" i="112"/>
  <c r="X2026" i="109"/>
  <c r="Q1157" i="109"/>
  <c r="W595" i="109"/>
  <c r="U3402" i="109"/>
  <c r="Y39" i="109"/>
  <c r="O2241" i="109"/>
  <c r="Q2075" i="109"/>
  <c r="V1260" i="109"/>
  <c r="Q1292" i="109"/>
  <c r="N709" i="112"/>
  <c r="W587" i="109"/>
  <c r="W4123" i="109"/>
  <c r="N357" i="112"/>
  <c r="S1522" i="109"/>
  <c r="O3293" i="109"/>
  <c r="R2790" i="109"/>
  <c r="W971" i="109"/>
  <c r="X3180" i="109"/>
  <c r="T3184" i="109"/>
  <c r="X1924" i="109"/>
  <c r="P812" i="109"/>
  <c r="P181" i="109"/>
  <c r="N2650" i="109"/>
  <c r="V2628" i="109"/>
  <c r="Q1348" i="109"/>
  <c r="N43" i="109"/>
  <c r="Y2244" i="109"/>
  <c r="Q1211" i="112"/>
  <c r="U1586" i="109"/>
  <c r="W3417" i="109"/>
  <c r="S2379" i="109"/>
  <c r="P1550" i="112"/>
  <c r="W3531" i="109"/>
  <c r="U3800" i="109"/>
  <c r="W3381" i="109"/>
  <c r="U1678" i="109"/>
  <c r="P1947" i="109"/>
  <c r="O885" i="109"/>
  <c r="T4134" i="109"/>
  <c r="S1649" i="109"/>
  <c r="O1629" i="112"/>
  <c r="X1862" i="109"/>
  <c r="U3916" i="109"/>
  <c r="V1278" i="109"/>
  <c r="N1695" i="109"/>
  <c r="W2349" i="109"/>
  <c r="Q856" i="109"/>
  <c r="N597" i="112"/>
  <c r="Y1362" i="109"/>
  <c r="Q2102" i="109"/>
  <c r="R2643" i="109"/>
  <c r="X504" i="109"/>
  <c r="Q208" i="109"/>
  <c r="R3349" i="109"/>
  <c r="Q1742" i="112"/>
  <c r="P2432" i="109"/>
  <c r="U2026" i="109"/>
  <c r="W1968" i="109"/>
  <c r="P2936" i="109"/>
  <c r="Z3972" i="109"/>
  <c r="Z1400" i="109"/>
  <c r="W628" i="109"/>
  <c r="N3405" i="109"/>
  <c r="R545" i="109"/>
  <c r="R2293" i="109"/>
  <c r="N4055" i="109"/>
  <c r="W157" i="109"/>
  <c r="P1119" i="109"/>
  <c r="W2071" i="109"/>
  <c r="Y1675" i="109"/>
  <c r="Q898" i="109"/>
  <c r="X2973" i="109"/>
  <c r="U3488" i="109"/>
  <c r="T1980" i="109"/>
  <c r="R3027" i="109"/>
  <c r="V1204" i="109"/>
  <c r="Q2371" i="109"/>
  <c r="U1523" i="109"/>
  <c r="W1942" i="109"/>
  <c r="O3547" i="109"/>
  <c r="Q1100" i="112"/>
  <c r="P3328" i="109"/>
  <c r="V4060" i="109"/>
  <c r="W1709" i="109"/>
  <c r="X2351" i="109"/>
  <c r="U1117" i="109"/>
  <c r="P378" i="109"/>
  <c r="R1998" i="109"/>
  <c r="U868" i="109"/>
  <c r="T762" i="109"/>
  <c r="S3290" i="109"/>
  <c r="N553" i="109"/>
  <c r="Q4191" i="109"/>
  <c r="N2352" i="109"/>
  <c r="O1633" i="112"/>
  <c r="R1489" i="109"/>
  <c r="U3870" i="109"/>
  <c r="S3131" i="109"/>
  <c r="P2359" i="109"/>
  <c r="W1226" i="109"/>
  <c r="W632" i="109"/>
  <c r="V3478" i="109"/>
  <c r="R1518" i="109"/>
  <c r="R50" i="109"/>
  <c r="Q3546" i="109"/>
  <c r="P15" i="112"/>
  <c r="R936" i="109"/>
  <c r="Y3574" i="109"/>
  <c r="Y1561" i="109"/>
  <c r="Y113" i="109"/>
  <c r="Z3605" i="109"/>
  <c r="Q3457" i="109"/>
  <c r="U3816" i="109"/>
  <c r="P301" i="112"/>
  <c r="W398" i="109"/>
  <c r="Y1510" i="109"/>
  <c r="V2818" i="109"/>
  <c r="U504" i="109"/>
  <c r="R103" i="109"/>
  <c r="T2629" i="109"/>
  <c r="Y544" i="109"/>
  <c r="U1135" i="109"/>
  <c r="U4222" i="109"/>
  <c r="X4137" i="109"/>
  <c r="V1905" i="109"/>
  <c r="P3175" i="109"/>
  <c r="N3434" i="109"/>
  <c r="N567" i="109"/>
  <c r="X29" i="109"/>
  <c r="O563" i="109"/>
  <c r="Q1533" i="109"/>
  <c r="V2670" i="109"/>
  <c r="V2368" i="109"/>
  <c r="J177" i="110"/>
  <c r="T4031" i="109"/>
  <c r="P1257" i="109"/>
  <c r="N3126" i="109"/>
  <c r="O2363" i="112"/>
  <c r="X2466" i="109"/>
  <c r="U4249" i="109"/>
  <c r="U241" i="109"/>
  <c r="N3066" i="109"/>
  <c r="U1108" i="109"/>
  <c r="W641" i="109"/>
  <c r="X1528" i="109"/>
  <c r="R1846" i="109"/>
  <c r="U4114" i="109"/>
  <c r="N3538" i="109"/>
  <c r="Q595" i="109"/>
  <c r="U408" i="109"/>
  <c r="Y2061" i="109"/>
  <c r="P1827" i="109"/>
  <c r="X475" i="109"/>
  <c r="O3877" i="109"/>
  <c r="X1843" i="109"/>
  <c r="T2101" i="109"/>
  <c r="N2370" i="109"/>
  <c r="Y3874" i="109"/>
  <c r="Y3169" i="109"/>
  <c r="T4228" i="109"/>
  <c r="X904" i="109"/>
  <c r="O1006" i="109"/>
  <c r="P3784" i="109"/>
  <c r="Q2564" i="112"/>
  <c r="T3028" i="109"/>
  <c r="X3007" i="109"/>
  <c r="V210" i="109"/>
  <c r="R3785" i="109"/>
  <c r="U3684" i="109"/>
  <c r="V3854" i="109"/>
  <c r="W2663" i="109"/>
  <c r="U537" i="109"/>
  <c r="N915" i="109"/>
  <c r="S3720" i="109"/>
  <c r="N967" i="109"/>
  <c r="O3406" i="109"/>
  <c r="W396" i="109"/>
  <c r="V1686" i="109"/>
  <c r="Q636" i="112"/>
  <c r="O271" i="109"/>
  <c r="T1167" i="109"/>
  <c r="X4182" i="109"/>
  <c r="V93" i="109"/>
  <c r="R4191" i="109"/>
  <c r="S139" i="109"/>
  <c r="T1879" i="109"/>
  <c r="Z2156" i="109"/>
  <c r="N2426" i="109"/>
  <c r="V2090" i="109"/>
  <c r="U2676" i="109"/>
  <c r="P629" i="109"/>
  <c r="Q1860" i="112"/>
  <c r="R474" i="109"/>
  <c r="R994" i="109"/>
  <c r="X838" i="109"/>
  <c r="U1131" i="109"/>
  <c r="P977" i="112"/>
  <c r="R1309" i="109"/>
  <c r="W1178" i="109"/>
  <c r="N3373" i="109"/>
  <c r="U64" i="110"/>
  <c r="N3148" i="109"/>
  <c r="X2722" i="109"/>
  <c r="N2588" i="112"/>
  <c r="N2584" i="112"/>
  <c r="U3408" i="109"/>
  <c r="P3095" i="109"/>
  <c r="Q3332" i="109"/>
  <c r="W74" i="109"/>
  <c r="P753" i="109"/>
  <c r="Y4305" i="109"/>
  <c r="U1655" i="109"/>
  <c r="Y1916" i="109"/>
  <c r="W1533" i="109"/>
  <c r="P3742" i="109"/>
  <c r="N883" i="109"/>
  <c r="V3528" i="109"/>
  <c r="U1114" i="109"/>
  <c r="V3402" i="109"/>
  <c r="P3387" i="109"/>
  <c r="N3128" i="109"/>
  <c r="U2104" i="109"/>
  <c r="W2941" i="109"/>
  <c r="U3206" i="109"/>
  <c r="U2427" i="109"/>
  <c r="Q2423" i="109"/>
  <c r="N2324" i="109"/>
  <c r="R27" i="109"/>
  <c r="Y802" i="109"/>
  <c r="Q257" i="112"/>
  <c r="N2764" i="109"/>
  <c r="O2480" i="109"/>
  <c r="Y1887" i="109"/>
  <c r="R3900" i="109"/>
  <c r="V1276" i="109"/>
  <c r="U2688" i="109"/>
  <c r="U283" i="109"/>
  <c r="T1864" i="109"/>
  <c r="R2966" i="109"/>
  <c r="U196" i="109"/>
  <c r="N365" i="112"/>
  <c r="N3290" i="109"/>
  <c r="S3437" i="109"/>
  <c r="R1675" i="109"/>
  <c r="Q1924" i="109"/>
  <c r="Q2676" i="109"/>
  <c r="N1992" i="109"/>
  <c r="N975" i="112"/>
  <c r="Y1564" i="109"/>
  <c r="X1955" i="109"/>
  <c r="X1236" i="109"/>
  <c r="R1294" i="109"/>
  <c r="L53" i="110"/>
  <c r="P2246" i="109"/>
  <c r="O809" i="112"/>
  <c r="Q3397" i="109"/>
  <c r="V2365" i="109"/>
  <c r="O2043" i="109"/>
  <c r="N2306" i="109"/>
  <c r="V2724" i="109"/>
  <c r="Y864" i="109"/>
  <c r="P3" i="109"/>
  <c r="U2700" i="109"/>
  <c r="Q1869" i="109"/>
  <c r="U929" i="109"/>
  <c r="V1166" i="109"/>
  <c r="W594" i="109"/>
  <c r="X2824" i="109"/>
  <c r="N1158" i="109"/>
  <c r="R4280" i="109"/>
  <c r="O807" i="109"/>
  <c r="P2361" i="109"/>
  <c r="T118" i="109"/>
  <c r="R2385" i="109"/>
  <c r="P3909" i="109"/>
  <c r="Q115" i="112"/>
  <c r="R1522" i="109"/>
  <c r="P174" i="112"/>
  <c r="P72" i="109"/>
  <c r="X1520" i="109"/>
  <c r="X2688" i="109"/>
  <c r="N2943" i="109"/>
  <c r="S1165" i="109"/>
  <c r="N2729" i="109"/>
  <c r="R105" i="109"/>
  <c r="W4028" i="109"/>
  <c r="V4195" i="109"/>
  <c r="Q9" i="112"/>
  <c r="Y1000" i="109"/>
  <c r="O2703" i="109"/>
  <c r="Y2620" i="109"/>
  <c r="V3709" i="109"/>
  <c r="S1350" i="109"/>
  <c r="W382" i="109"/>
  <c r="W2193" i="109"/>
  <c r="O284" i="112"/>
  <c r="X1213" i="109"/>
  <c r="N1517" i="109"/>
  <c r="N2079" i="112"/>
  <c r="V889" i="109"/>
  <c r="Q1300" i="109"/>
  <c r="W1192" i="109"/>
  <c r="P334" i="112"/>
  <c r="U2243" i="109"/>
  <c r="P3888" i="109"/>
  <c r="S126" i="109"/>
  <c r="N4145" i="109"/>
  <c r="N1662" i="112"/>
  <c r="T486" i="109"/>
  <c r="P3414" i="109"/>
  <c r="Z667" i="109"/>
  <c r="U1980" i="109"/>
  <c r="S2737" i="109"/>
  <c r="Y1641" i="109"/>
  <c r="P2794" i="109"/>
  <c r="V819" i="109"/>
  <c r="S1640" i="109"/>
  <c r="U2605" i="109"/>
  <c r="S1305" i="109"/>
  <c r="Y2933" i="109"/>
  <c r="T3567" i="109"/>
  <c r="U4076" i="109"/>
  <c r="N1508" i="109"/>
  <c r="O2275" i="109"/>
  <c r="W503" i="109"/>
  <c r="N1665" i="109"/>
  <c r="O726" i="112"/>
  <c r="W2081" i="109"/>
  <c r="T2837" i="109"/>
  <c r="W3746" i="109"/>
  <c r="S1120" i="109"/>
  <c r="Q438" i="109"/>
  <c r="Q4092" i="109"/>
  <c r="Q497" i="109"/>
  <c r="X3417" i="109"/>
  <c r="T3383" i="109"/>
  <c r="O2216" i="109"/>
  <c r="P3790" i="109"/>
  <c r="P2071" i="109"/>
  <c r="Q1302" i="112"/>
  <c r="N3804" i="109"/>
  <c r="N1571" i="109"/>
  <c r="U980" i="109"/>
  <c r="S1114" i="109"/>
  <c r="W3451" i="109"/>
  <c r="U1467" i="109"/>
  <c r="W1665" i="109"/>
  <c r="Q1512" i="109"/>
  <c r="R1548" i="109"/>
  <c r="U1591" i="109"/>
  <c r="N4067" i="109"/>
  <c r="Q1286" i="109"/>
  <c r="S113" i="109"/>
  <c r="Q1534" i="109"/>
  <c r="Y3372" i="109"/>
  <c r="Q1627" i="109"/>
  <c r="Q2417" i="109"/>
  <c r="X1916" i="109"/>
  <c r="O192" i="109"/>
  <c r="X3784" i="109"/>
  <c r="W2571" i="109"/>
  <c r="T1369" i="109"/>
  <c r="X2224" i="109"/>
  <c r="Q8" i="109"/>
  <c r="P1411" i="112"/>
  <c r="N1359" i="109"/>
  <c r="X59" i="109"/>
  <c r="V3556" i="109"/>
  <c r="T36" i="110"/>
  <c r="Q272" i="112"/>
  <c r="N211" i="109"/>
  <c r="X3542" i="109"/>
  <c r="R104" i="109"/>
  <c r="U1968" i="109"/>
  <c r="V505" i="109"/>
  <c r="T2284" i="109"/>
  <c r="R1154" i="109"/>
  <c r="Q118" i="109"/>
  <c r="P2319" i="109"/>
  <c r="P1556" i="109"/>
  <c r="R2610" i="109"/>
  <c r="U3420" i="109"/>
  <c r="S540" i="109"/>
  <c r="V583" i="109"/>
  <c r="V3860" i="109"/>
  <c r="T786" i="109"/>
  <c r="R1976" i="109"/>
  <c r="U2211" i="109"/>
  <c r="U3476" i="109"/>
  <c r="T1102" i="109"/>
  <c r="P1625" i="109"/>
  <c r="R1593" i="109"/>
  <c r="N1955" i="109"/>
  <c r="W3077" i="109"/>
  <c r="R2337" i="109"/>
  <c r="V3158" i="109"/>
  <c r="X2474" i="109"/>
  <c r="Y1277" i="109"/>
  <c r="U1725" i="109"/>
  <c r="R2356" i="109"/>
  <c r="R2648" i="109"/>
  <c r="Z2519" i="109"/>
  <c r="Y2276" i="109"/>
  <c r="Y197" i="109"/>
  <c r="V287" i="109"/>
  <c r="R547" i="109"/>
  <c r="T1467" i="109"/>
  <c r="N1300" i="109"/>
  <c r="Q4110" i="109"/>
  <c r="Y485" i="109"/>
  <c r="R2288" i="109"/>
  <c r="W1735" i="109"/>
  <c r="S2415" i="109"/>
  <c r="N2628" i="109"/>
  <c r="P1918" i="109"/>
  <c r="S2224" i="109"/>
  <c r="O1244" i="112"/>
  <c r="N2115" i="112"/>
  <c r="S1732" i="109"/>
  <c r="O1733" i="112"/>
  <c r="S1212" i="109"/>
  <c r="S405" i="109"/>
  <c r="X996" i="109"/>
  <c r="U2825" i="109"/>
  <c r="X3057" i="109"/>
  <c r="P20" i="109"/>
  <c r="V381" i="109"/>
  <c r="N477" i="112"/>
  <c r="O2081" i="109"/>
  <c r="S210" i="109"/>
  <c r="R142" i="109"/>
  <c r="S656" i="109"/>
  <c r="R198" i="109"/>
  <c r="V1115" i="109"/>
  <c r="N632" i="112"/>
  <c r="O1193" i="109"/>
  <c r="Q405" i="109"/>
  <c r="R459" i="109"/>
  <c r="R232" i="109"/>
  <c r="W3508" i="109"/>
  <c r="Z3630" i="109"/>
  <c r="Y444" i="109"/>
  <c r="O4105" i="109"/>
  <c r="O1203" i="109"/>
  <c r="S37" i="109"/>
  <c r="Q2715" i="109"/>
  <c r="P432" i="109"/>
  <c r="N282" i="109"/>
  <c r="Y105" i="109"/>
  <c r="N821" i="112"/>
  <c r="X610" i="109"/>
  <c r="Q2376" i="112"/>
  <c r="W2229" i="109"/>
  <c r="O1974" i="109"/>
  <c r="U4257" i="109"/>
  <c r="O3189" i="109"/>
  <c r="Y3682" i="109"/>
  <c r="O36" i="109"/>
  <c r="Y2446" i="109"/>
  <c r="T3677" i="109"/>
  <c r="R514" i="109"/>
  <c r="N4277" i="109"/>
  <c r="R3319" i="109"/>
  <c r="Y1462" i="109"/>
  <c r="N2020" i="112"/>
  <c r="Y569" i="109"/>
  <c r="O3839" i="109"/>
  <c r="Q2828" i="109"/>
  <c r="O2280" i="109"/>
  <c r="O1319" i="109"/>
  <c r="Q3041" i="109"/>
  <c r="X1531" i="109"/>
  <c r="O3134" i="109"/>
  <c r="T1180" i="109"/>
  <c r="R2633" i="109"/>
  <c r="P1962" i="109"/>
  <c r="N1891" i="112"/>
  <c r="X1572" i="109"/>
  <c r="W1564" i="109"/>
  <c r="P262" i="109"/>
  <c r="S3792" i="109"/>
  <c r="T805" i="109"/>
  <c r="S1550" i="109"/>
  <c r="U1964" i="109"/>
  <c r="V453" i="109"/>
  <c r="O598" i="112"/>
  <c r="R191" i="109"/>
  <c r="W2022" i="109"/>
  <c r="P491" i="112"/>
  <c r="Q1079" i="112"/>
  <c r="U1012" i="109"/>
  <c r="P879" i="109"/>
  <c r="P3011" i="109"/>
  <c r="T608" i="109"/>
  <c r="O526" i="112"/>
  <c r="S4096" i="109"/>
  <c r="Y3120" i="109"/>
  <c r="Q2236" i="109"/>
  <c r="O4071" i="109"/>
  <c r="T4165" i="109"/>
  <c r="O4273" i="109"/>
  <c r="X1348" i="109"/>
  <c r="S1273" i="109"/>
  <c r="P2646" i="109"/>
  <c r="N3200" i="109"/>
  <c r="R2113" i="109"/>
  <c r="R2765" i="109"/>
  <c r="S2661" i="109"/>
  <c r="V1609" i="109"/>
  <c r="U2202" i="109"/>
  <c r="O2805" i="109"/>
  <c r="R2248" i="109"/>
  <c r="P2940" i="109"/>
  <c r="U4217" i="109"/>
  <c r="Y4220" i="109"/>
  <c r="T2934" i="109"/>
  <c r="R426" i="109"/>
  <c r="V3113" i="109"/>
  <c r="N1016" i="109"/>
  <c r="U2630" i="109"/>
  <c r="P4108" i="109"/>
  <c r="P4206" i="109"/>
  <c r="T382" i="109"/>
  <c r="U2778" i="109"/>
  <c r="P821" i="109"/>
  <c r="R3736" i="109"/>
  <c r="O1668" i="109"/>
  <c r="V2395" i="109"/>
  <c r="S467" i="109"/>
  <c r="Q2679" i="109"/>
  <c r="Y3095" i="109"/>
  <c r="U2371" i="109"/>
  <c r="R2984" i="109"/>
  <c r="N1905" i="109"/>
  <c r="P575" i="109"/>
  <c r="T2117" i="109"/>
  <c r="X90" i="109"/>
  <c r="X1833" i="109"/>
  <c r="W2244" i="109"/>
  <c r="O194" i="109"/>
  <c r="P331" i="112"/>
  <c r="Q929" i="109"/>
  <c r="W1713" i="109"/>
  <c r="P2219" i="109"/>
  <c r="P599" i="112"/>
  <c r="Q293" i="109"/>
  <c r="U4207" i="109"/>
  <c r="W1227" i="109"/>
  <c r="W3483" i="109"/>
  <c r="L136" i="113"/>
  <c r="W3070" i="109"/>
  <c r="R3926" i="109"/>
  <c r="V2603" i="109"/>
  <c r="W468" i="109"/>
  <c r="N2641" i="109"/>
  <c r="T2443" i="109"/>
  <c r="X3420" i="109"/>
  <c r="Q982" i="109"/>
  <c r="U3469" i="109"/>
  <c r="Q2022" i="112"/>
  <c r="R476" i="109"/>
  <c r="T1632" i="109"/>
  <c r="U2646" i="109"/>
  <c r="V978" i="109"/>
  <c r="P3409" i="109"/>
  <c r="O260" i="109"/>
  <c r="P1194" i="109"/>
  <c r="U1250" i="109"/>
  <c r="W185" i="109"/>
  <c r="O1124" i="109"/>
  <c r="Z3276" i="109"/>
  <c r="Q1927" i="109"/>
  <c r="O371" i="109"/>
  <c r="O1369" i="109"/>
  <c r="R2278" i="109"/>
  <c r="W3435" i="109"/>
  <c r="U2624" i="109"/>
  <c r="U2757" i="109"/>
  <c r="O267" i="109"/>
  <c r="Y1982" i="109"/>
  <c r="M41" i="110"/>
  <c r="P3505" i="109"/>
  <c r="W1532" i="109"/>
  <c r="Q2761" i="109"/>
  <c r="U816" i="109"/>
  <c r="P2403" i="109"/>
  <c r="P755" i="109"/>
  <c r="P100" i="109"/>
  <c r="Q203" i="109"/>
  <c r="T2385" i="109"/>
  <c r="O2118" i="109"/>
  <c r="Q1903" i="109"/>
  <c r="Q3496" i="109"/>
  <c r="V956" i="109"/>
  <c r="N1216" i="109"/>
  <c r="R3729" i="109"/>
  <c r="W2613" i="109"/>
  <c r="V51" i="109"/>
  <c r="N48" i="112"/>
  <c r="S43" i="109"/>
  <c r="R2475" i="109"/>
  <c r="U2118" i="109"/>
  <c r="U2559" i="109"/>
  <c r="V206" i="109"/>
  <c r="T2294" i="109"/>
  <c r="U1573" i="109"/>
  <c r="P970" i="109"/>
  <c r="W3203" i="109"/>
  <c r="Y1669" i="109"/>
  <c r="Y832" i="109"/>
  <c r="V3393" i="109"/>
  <c r="Q746" i="109"/>
  <c r="W1490" i="109"/>
  <c r="Y179" i="109"/>
  <c r="Y3181" i="109"/>
  <c r="O1845" i="109"/>
  <c r="Y2210" i="109"/>
  <c r="V2220" i="109"/>
  <c r="U1986" i="109"/>
  <c r="Y3869" i="109"/>
  <c r="Q2137" i="112"/>
  <c r="Q156" i="109"/>
  <c r="O1508" i="109"/>
  <c r="T2673" i="109"/>
  <c r="U288" i="109"/>
  <c r="Q2424" i="112"/>
  <c r="X2974" i="109"/>
  <c r="R3185" i="109"/>
  <c r="X1616" i="109"/>
  <c r="R2217" i="109"/>
  <c r="X1497" i="109"/>
  <c r="Q3002" i="109"/>
  <c r="P2727" i="109"/>
  <c r="R2974" i="109"/>
  <c r="O1531" i="109"/>
  <c r="U1373" i="109"/>
  <c r="Q3739" i="109"/>
  <c r="X4158" i="109"/>
  <c r="T2747" i="109"/>
  <c r="Z2506" i="109"/>
  <c r="S384" i="109"/>
  <c r="T3469" i="109"/>
  <c r="P1522" i="112"/>
  <c r="O1424" i="112"/>
  <c r="Q3841" i="109"/>
  <c r="V996" i="109"/>
  <c r="X2443" i="109"/>
  <c r="Q3909" i="109"/>
  <c r="N1858" i="109"/>
  <c r="O3767" i="109"/>
  <c r="P769" i="112"/>
  <c r="Q2394" i="109"/>
  <c r="X3081" i="109"/>
  <c r="Y902" i="109"/>
  <c r="Y1853" i="109"/>
  <c r="N76" i="110"/>
  <c r="V2305" i="109"/>
  <c r="U1568" i="109"/>
  <c r="Z2488" i="109"/>
  <c r="R2559" i="109"/>
  <c r="X867" i="109"/>
  <c r="U1387" i="109"/>
  <c r="S3840" i="109"/>
  <c r="N94" i="109"/>
  <c r="P842" i="109"/>
  <c r="Y1328" i="109"/>
  <c r="V2376" i="109"/>
  <c r="N3207" i="109"/>
  <c r="U212" i="109"/>
  <c r="U4301" i="109"/>
  <c r="T388" i="109"/>
  <c r="S2013" i="109"/>
  <c r="V2006" i="109"/>
  <c r="Y1697" i="109"/>
  <c r="N1700" i="109"/>
  <c r="Y4232" i="109"/>
  <c r="R4124" i="109"/>
  <c r="T1226" i="109"/>
  <c r="U22" i="109"/>
  <c r="S3387" i="109"/>
  <c r="Y404" i="109"/>
  <c r="Y584" i="109"/>
  <c r="X1656" i="109"/>
  <c r="R403" i="109"/>
  <c r="W1156" i="109"/>
  <c r="Q1006" i="109"/>
  <c r="O3" i="109"/>
  <c r="W1723" i="109"/>
  <c r="Q3386" i="109"/>
  <c r="R908" i="112"/>
  <c r="P3512" i="109"/>
  <c r="R1940" i="109"/>
  <c r="N4096" i="109"/>
  <c r="X3471" i="109"/>
  <c r="P3715" i="109"/>
  <c r="S1545" i="109"/>
  <c r="T3421" i="109"/>
  <c r="Y1913" i="109"/>
  <c r="P1009" i="109"/>
  <c r="W443" i="109"/>
  <c r="Y1520" i="109"/>
  <c r="N970" i="109"/>
  <c r="W1563" i="109"/>
  <c r="X2671" i="109"/>
  <c r="W761" i="109"/>
  <c r="P2300" i="109"/>
  <c r="N2439" i="109"/>
  <c r="S1605" i="109"/>
  <c r="Y3921" i="109"/>
  <c r="T3330" i="109"/>
  <c r="P129" i="112"/>
  <c r="S374" i="109"/>
  <c r="N837" i="109"/>
  <c r="Y2377" i="109"/>
  <c r="T30" i="109"/>
  <c r="Z1758" i="109"/>
  <c r="S264" i="109"/>
  <c r="N2363" i="112"/>
  <c r="W891" i="109"/>
  <c r="N3363" i="109"/>
  <c r="S1914" i="109"/>
  <c r="Q2993" i="109"/>
  <c r="V4188" i="109"/>
  <c r="S1221" i="109"/>
  <c r="N1373" i="109"/>
  <c r="T2974" i="109"/>
  <c r="P1945" i="112"/>
  <c r="T2016" i="109"/>
  <c r="X1882" i="109"/>
  <c r="Q1532" i="109"/>
  <c r="V2786" i="109"/>
  <c r="N3016" i="109"/>
  <c r="O835" i="109"/>
  <c r="T987" i="109"/>
  <c r="X3825" i="109"/>
  <c r="X2746" i="109"/>
  <c r="Y2355" i="109"/>
  <c r="P2002" i="109"/>
  <c r="O616" i="109"/>
  <c r="Y629" i="109"/>
  <c r="X4191" i="109"/>
  <c r="W2199" i="109"/>
  <c r="T2976" i="109"/>
  <c r="O3423" i="109"/>
  <c r="X2000" i="109"/>
  <c r="U3927" i="109"/>
  <c r="U2069" i="109"/>
  <c r="V3787" i="109"/>
  <c r="Q3518" i="109"/>
  <c r="Q1539" i="109"/>
  <c r="Y1684" i="109"/>
  <c r="V1257" i="109"/>
  <c r="S2806" i="109"/>
  <c r="P2120" i="112"/>
  <c r="N2333" i="112"/>
  <c r="T1668" i="109"/>
  <c r="N908" i="109"/>
  <c r="U2937" i="109"/>
  <c r="P1978" i="109"/>
  <c r="V209" i="109"/>
  <c r="O1929" i="109"/>
  <c r="X775" i="109"/>
  <c r="S3941" i="109"/>
  <c r="Z3954" i="109"/>
  <c r="P796" i="109"/>
  <c r="T127" i="110"/>
  <c r="S106" i="109"/>
  <c r="X2709" i="109"/>
  <c r="T3180" i="109"/>
  <c r="S2823" i="109"/>
  <c r="P1123" i="109"/>
  <c r="Y1716" i="109"/>
  <c r="X382" i="109"/>
  <c r="W3386" i="109"/>
  <c r="R3204" i="109"/>
  <c r="Q3558" i="109"/>
  <c r="Q789" i="109"/>
  <c r="U87" i="109"/>
  <c r="R3937" i="109"/>
  <c r="Q3056" i="109"/>
  <c r="O3460" i="109"/>
  <c r="Q1013" i="109"/>
  <c r="P3787" i="109"/>
  <c r="T468" i="109"/>
  <c r="P224" i="109"/>
  <c r="O237" i="109"/>
  <c r="R1224" i="109"/>
  <c r="Y3184" i="109"/>
  <c r="Y1104" i="109"/>
  <c r="T3774" i="109"/>
  <c r="R192" i="109"/>
  <c r="U1631" i="109"/>
  <c r="P1281" i="109"/>
  <c r="V398" i="109"/>
  <c r="O41" i="110"/>
  <c r="V2806" i="109"/>
  <c r="O546" i="109"/>
  <c r="Y791" i="109"/>
  <c r="X102" i="109"/>
  <c r="U614" i="109"/>
  <c r="Y1998" i="109"/>
  <c r="N3108" i="109"/>
  <c r="W1752" i="109"/>
  <c r="U2782" i="109"/>
  <c r="Y492" i="109"/>
  <c r="Q1342" i="109"/>
  <c r="Q2452" i="109"/>
  <c r="O589" i="109"/>
  <c r="P495" i="109"/>
  <c r="O1648" i="109"/>
  <c r="P1941" i="109"/>
  <c r="U1602" i="109"/>
  <c r="X433" i="109"/>
  <c r="W1107" i="109"/>
  <c r="P3426" i="109"/>
  <c r="N920" i="109"/>
  <c r="Q2840" i="109"/>
  <c r="W233" i="109"/>
  <c r="U496" i="109"/>
  <c r="Q3691" i="109"/>
  <c r="Y3704" i="109"/>
  <c r="V3881" i="109"/>
  <c r="P1914" i="109"/>
  <c r="N220" i="109"/>
  <c r="Q3409" i="109"/>
  <c r="R3040" i="109"/>
  <c r="R3396" i="109"/>
  <c r="Y640" i="109"/>
  <c r="Y1514" i="109"/>
  <c r="S2798" i="109"/>
  <c r="S66" i="109"/>
  <c r="X1921" i="109"/>
  <c r="Q597" i="109"/>
  <c r="Y459" i="109"/>
  <c r="X4117" i="109"/>
  <c r="R3416" i="109"/>
  <c r="W1230" i="109"/>
  <c r="N766" i="109"/>
  <c r="S4139" i="109"/>
  <c r="U2961" i="109"/>
  <c r="Y510" i="109"/>
  <c r="N4069" i="109"/>
  <c r="W3826" i="109"/>
  <c r="X4067" i="109"/>
  <c r="N2302" i="109"/>
  <c r="N2275" i="109"/>
  <c r="T3880" i="109"/>
  <c r="N433" i="109"/>
  <c r="W3844" i="109"/>
  <c r="V2800" i="109"/>
  <c r="P80" i="109"/>
  <c r="S3075" i="109"/>
  <c r="W1844" i="109"/>
  <c r="Y3681" i="109"/>
  <c r="Y3056" i="109"/>
  <c r="R1333" i="109"/>
  <c r="O11" i="112"/>
  <c r="X2576" i="109"/>
  <c r="V176" i="109"/>
  <c r="O233" i="109"/>
  <c r="Y1914" i="109"/>
  <c r="T1291" i="109"/>
  <c r="O1011" i="112"/>
  <c r="P591" i="109"/>
  <c r="W1493" i="109"/>
  <c r="P468" i="109"/>
  <c r="S3816" i="109"/>
  <c r="N2456" i="109"/>
  <c r="V2570" i="109"/>
  <c r="N37" i="109"/>
  <c r="Q3081" i="109"/>
  <c r="Y4112" i="109"/>
  <c r="X3428" i="109"/>
  <c r="U2985" i="109"/>
  <c r="T2390" i="109"/>
  <c r="Y1200" i="109"/>
  <c r="P571" i="112"/>
  <c r="R4174" i="109"/>
  <c r="N2237" i="109"/>
  <c r="Q768" i="109"/>
  <c r="O4076" i="109"/>
  <c r="O150" i="109"/>
  <c r="U1216" i="109"/>
  <c r="W141" i="109"/>
  <c r="U492" i="109"/>
  <c r="S3436" i="109"/>
  <c r="R1658" i="109"/>
  <c r="N4034" i="109"/>
  <c r="N405" i="112"/>
  <c r="S1876" i="109"/>
  <c r="X482" i="109"/>
  <c r="U1277" i="109"/>
  <c r="T1829" i="109"/>
  <c r="O3301" i="109"/>
  <c r="T399" i="109"/>
  <c r="R2059" i="109"/>
  <c r="Q974" i="112"/>
  <c r="S2357" i="109"/>
  <c r="T634" i="109"/>
  <c r="W1175" i="109"/>
  <c r="T149" i="109"/>
  <c r="R1985" i="109"/>
  <c r="U1179" i="109"/>
  <c r="W3570" i="109"/>
  <c r="X1603" i="109"/>
  <c r="N38" i="109"/>
  <c r="W1326" i="109"/>
  <c r="R2242" i="109"/>
  <c r="N1605" i="109"/>
  <c r="V3007" i="109"/>
  <c r="O2726" i="109"/>
  <c r="N3772" i="109"/>
  <c r="N3806" i="109"/>
  <c r="Z2905" i="109"/>
  <c r="S1698" i="109"/>
  <c r="X64" i="109"/>
  <c r="S3719" i="109"/>
  <c r="R2696" i="109"/>
  <c r="U931" i="109"/>
  <c r="Y112" i="109"/>
  <c r="R2961" i="109"/>
  <c r="Q2305" i="109"/>
  <c r="T3310" i="109"/>
  <c r="W3788" i="109"/>
  <c r="Q18" i="110"/>
  <c r="X569" i="109"/>
  <c r="R2398" i="109"/>
  <c r="S1309" i="109"/>
  <c r="V807" i="109"/>
  <c r="Y850" i="109"/>
  <c r="R3198" i="109"/>
  <c r="Y4100" i="109"/>
  <c r="R1211" i="109"/>
  <c r="V1493" i="109"/>
  <c r="U4051" i="109"/>
  <c r="P456" i="109"/>
  <c r="Y3363" i="109"/>
  <c r="W3188" i="109"/>
  <c r="X3" i="109"/>
  <c r="K88" i="110"/>
  <c r="V1598" i="109"/>
  <c r="S228" i="109"/>
  <c r="R3508" i="109"/>
  <c r="R192" i="112"/>
  <c r="S2039" i="109"/>
  <c r="S3312" i="109"/>
  <c r="V3098" i="109"/>
  <c r="T3059" i="109"/>
  <c r="W3430" i="109"/>
  <c r="O938" i="112"/>
  <c r="R4166" i="109"/>
  <c r="X1162" i="109"/>
  <c r="N3541" i="109"/>
  <c r="Q4296" i="109"/>
  <c r="Y237" i="109"/>
  <c r="P403" i="109"/>
  <c r="N941" i="112"/>
  <c r="W3433" i="109"/>
  <c r="P3205" i="109"/>
  <c r="Q75" i="110"/>
  <c r="U2692" i="109"/>
  <c r="Y2431" i="109"/>
  <c r="N116" i="109"/>
  <c r="W2800" i="109"/>
  <c r="O3324" i="109"/>
  <c r="W2959" i="109"/>
  <c r="X2279" i="109"/>
  <c r="U2717" i="109"/>
  <c r="N777" i="109"/>
  <c r="Q649" i="109"/>
  <c r="Q4205" i="109"/>
  <c r="U1859" i="109"/>
  <c r="X1471" i="109"/>
  <c r="V415" i="109"/>
  <c r="U3754" i="109"/>
  <c r="S2993" i="109"/>
  <c r="O411" i="109"/>
  <c r="N2458" i="109"/>
  <c r="Z1083" i="109"/>
  <c r="N2644" i="109"/>
  <c r="P1131" i="109"/>
  <c r="T38" i="110"/>
  <c r="S3190" i="109"/>
  <c r="U2005" i="109"/>
  <c r="Y236" i="109"/>
  <c r="N1697" i="109"/>
  <c r="N1747" i="109"/>
  <c r="R4230" i="109"/>
  <c r="W3699" i="109"/>
  <c r="R1730" i="109"/>
  <c r="U3114" i="109"/>
  <c r="Q1837" i="109"/>
  <c r="U1159" i="109"/>
  <c r="O2704" i="109"/>
  <c r="U4112" i="109"/>
  <c r="V2771" i="109"/>
  <c r="T292" i="109"/>
  <c r="N3068" i="109"/>
  <c r="W248" i="109"/>
  <c r="Q2205" i="109"/>
  <c r="R2727" i="112"/>
  <c r="P3816" i="109"/>
  <c r="U4242" i="109"/>
  <c r="N971" i="109"/>
  <c r="R3100" i="109"/>
  <c r="Q3421" i="109"/>
  <c r="P2988" i="109"/>
  <c r="Q1312" i="112"/>
  <c r="W1935" i="109"/>
  <c r="Y1994" i="109"/>
  <c r="Y4078" i="109"/>
  <c r="S1709" i="109"/>
  <c r="R1132" i="109"/>
  <c r="Y2451" i="109"/>
  <c r="Y553" i="109"/>
  <c r="Q813" i="109"/>
  <c r="V1161" i="109"/>
  <c r="Y60" i="109"/>
  <c r="R2339" i="109"/>
  <c r="U2943" i="109"/>
  <c r="S2749" i="109"/>
  <c r="W2986" i="109"/>
  <c r="U2008" i="109"/>
  <c r="W217" i="109"/>
  <c r="V1355" i="109"/>
  <c r="U3066" i="109"/>
  <c r="R1961" i="109"/>
  <c r="Q3208" i="109"/>
  <c r="R1195" i="109"/>
  <c r="U2438" i="109"/>
  <c r="R490" i="109"/>
  <c r="O954" i="109"/>
  <c r="V395" i="109"/>
  <c r="S1909" i="109"/>
  <c r="N37" i="110"/>
  <c r="R497" i="109"/>
  <c r="O3552" i="109"/>
  <c r="O1634" i="109"/>
  <c r="V3475" i="109"/>
  <c r="T1317" i="109"/>
  <c r="R1158" i="109"/>
  <c r="X3011" i="109"/>
  <c r="W425" i="109"/>
  <c r="R1669" i="109"/>
  <c r="T3881" i="109"/>
  <c r="R886" i="109"/>
  <c r="R3726" i="109"/>
  <c r="Y1630" i="109"/>
  <c r="W2740" i="109"/>
  <c r="X1605" i="109"/>
  <c r="U649" i="109"/>
  <c r="L133" i="110"/>
  <c r="U2114" i="109"/>
  <c r="R1506" i="109"/>
  <c r="T2938" i="109"/>
  <c r="X2992" i="109"/>
  <c r="Y1591" i="109"/>
  <c r="Z3247" i="109"/>
  <c r="N3378" i="109"/>
  <c r="N2338" i="109"/>
  <c r="R4173" i="109"/>
  <c r="W1833" i="109"/>
  <c r="R2106" i="109"/>
  <c r="Q1884" i="109"/>
  <c r="P2224" i="112"/>
  <c r="Q1892" i="109"/>
  <c r="P2812" i="109"/>
  <c r="W2622" i="109"/>
  <c r="R3663" i="109"/>
  <c r="Z357" i="109"/>
  <c r="S926" i="109"/>
  <c r="U2972" i="109"/>
  <c r="U998" i="109"/>
  <c r="U157" i="109"/>
  <c r="U4158" i="109"/>
  <c r="Y1101" i="109"/>
  <c r="Y1154" i="109"/>
  <c r="N630" i="112"/>
  <c r="P958" i="112"/>
  <c r="X123" i="109"/>
  <c r="Z2179" i="109"/>
  <c r="N2187" i="112"/>
  <c r="P1713" i="109"/>
  <c r="P1976" i="109"/>
  <c r="O3114" i="109"/>
  <c r="R1581" i="109"/>
  <c r="P3411" i="109"/>
  <c r="V1560" i="109"/>
  <c r="X1645" i="109"/>
  <c r="N153" i="109"/>
  <c r="Q10" i="112"/>
  <c r="Y2429" i="109"/>
  <c r="P3912" i="109"/>
  <c r="P2314" i="109"/>
  <c r="S979" i="109"/>
  <c r="P607" i="109"/>
  <c r="S1884" i="109"/>
  <c r="R1576" i="109"/>
  <c r="X491" i="109"/>
  <c r="O96" i="110"/>
  <c r="S1172" i="109"/>
  <c r="N1563" i="112"/>
  <c r="V4126" i="109"/>
  <c r="T3384" i="109"/>
  <c r="V2379" i="109"/>
  <c r="Q2481" i="109"/>
  <c r="N891" i="109"/>
  <c r="O151" i="109"/>
  <c r="O1854" i="109"/>
  <c r="Y1248" i="109"/>
  <c r="O1238" i="109"/>
  <c r="V212" i="109"/>
  <c r="O762" i="112"/>
  <c r="U3335" i="109"/>
  <c r="O71" i="109"/>
  <c r="Q160" i="112"/>
  <c r="U599" i="109"/>
  <c r="Y1954" i="109"/>
  <c r="W1506" i="109"/>
  <c r="U2959" i="109"/>
  <c r="Q2075" i="112"/>
  <c r="X270" i="109"/>
  <c r="W1722" i="109"/>
  <c r="T70" i="109"/>
  <c r="P2102" i="112"/>
  <c r="Q3115" i="109"/>
  <c r="L177" i="110"/>
  <c r="X1883" i="109"/>
  <c r="Q500" i="109"/>
  <c r="P763" i="109"/>
  <c r="Q728" i="112"/>
  <c r="T1488" i="109"/>
  <c r="Q975" i="112"/>
  <c r="N2670" i="109"/>
  <c r="N1258" i="112"/>
  <c r="T2823" i="109"/>
  <c r="X3782" i="109"/>
  <c r="O1117" i="109"/>
  <c r="Q836" i="109"/>
  <c r="Y71" i="109"/>
  <c r="N2613" i="109"/>
  <c r="N855" i="109"/>
  <c r="W2049" i="109"/>
  <c r="Y938" i="109"/>
  <c r="O1607" i="109"/>
  <c r="U3395" i="109"/>
  <c r="R116" i="110"/>
  <c r="N2698" i="109"/>
  <c r="N853" i="109"/>
  <c r="S654" i="109"/>
  <c r="V600" i="109"/>
  <c r="Y3354" i="109"/>
  <c r="P708" i="112"/>
  <c r="Y3190" i="109"/>
  <c r="R4113" i="109"/>
  <c r="X3574" i="109"/>
  <c r="T1380" i="109"/>
  <c r="O900" i="109"/>
  <c r="X1318" i="109"/>
  <c r="Q2082" i="109"/>
  <c r="P1074" i="112"/>
  <c r="X1993" i="109"/>
  <c r="O2822" i="109"/>
  <c r="P44" i="109"/>
  <c r="O153" i="112"/>
  <c r="Q2447" i="112"/>
  <c r="V734" i="109"/>
  <c r="U556" i="109"/>
  <c r="P1196" i="112"/>
  <c r="T2208" i="109"/>
  <c r="S3094" i="109"/>
  <c r="S2952" i="109"/>
  <c r="N567" i="112"/>
  <c r="P4185" i="109"/>
  <c r="S2421" i="109"/>
  <c r="Q3093" i="109"/>
  <c r="S1591" i="109"/>
  <c r="P1441" i="112"/>
  <c r="Y846" i="109"/>
  <c r="O1285" i="112"/>
  <c r="N2111" i="109"/>
  <c r="Y1129" i="109"/>
  <c r="Q871" i="109"/>
  <c r="O2942" i="109"/>
  <c r="P3319" i="109"/>
  <c r="Q2733" i="109"/>
  <c r="Y2812" i="109"/>
  <c r="R2342" i="109"/>
  <c r="Y247" i="109"/>
  <c r="O3012" i="109"/>
  <c r="Q735" i="109"/>
  <c r="Y819" i="109"/>
  <c r="N2953" i="109"/>
  <c r="Q3142" i="109"/>
  <c r="P41" i="109"/>
  <c r="R814" i="109"/>
  <c r="Q1110" i="109"/>
  <c r="S2757" i="109"/>
  <c r="Y1160" i="109"/>
  <c r="Q386" i="112"/>
  <c r="Y1924" i="109"/>
  <c r="N3088" i="109"/>
  <c r="X256" i="109"/>
  <c r="P4094" i="109"/>
  <c r="Y3662" i="109"/>
  <c r="P1228" i="109"/>
  <c r="T178" i="109"/>
  <c r="V1653" i="109"/>
  <c r="W1598" i="109"/>
  <c r="P2700" i="109"/>
  <c r="O438" i="109"/>
  <c r="P4129" i="109"/>
  <c r="O84" i="109"/>
  <c r="O3548" i="109"/>
  <c r="U83" i="110"/>
  <c r="P88" i="109"/>
  <c r="V1661" i="109"/>
  <c r="U2441" i="109"/>
  <c r="X3196" i="109"/>
  <c r="N2697" i="109"/>
  <c r="X50" i="109"/>
  <c r="X2781" i="109"/>
  <c r="V1588" i="109"/>
  <c r="Q814" i="109"/>
  <c r="P780" i="109"/>
  <c r="O2935" i="109"/>
  <c r="V1948" i="109"/>
  <c r="W391" i="109"/>
  <c r="X4025" i="109"/>
  <c r="O3707" i="109"/>
  <c r="R3071" i="109"/>
  <c r="X151" i="109"/>
  <c r="S3558" i="109"/>
  <c r="R2971" i="109"/>
  <c r="S2967" i="109"/>
  <c r="R3543" i="109"/>
  <c r="V2391" i="109"/>
  <c r="O2665" i="109"/>
  <c r="R3895" i="109"/>
  <c r="T1141" i="109"/>
  <c r="P1544" i="112"/>
  <c r="T3337" i="109"/>
  <c r="O96" i="109"/>
  <c r="P1206" i="112"/>
  <c r="P3743" i="109"/>
  <c r="V2232" i="109"/>
  <c r="Q2318" i="109"/>
  <c r="N1525" i="109"/>
  <c r="Q1370" i="109"/>
  <c r="P34" i="109"/>
  <c r="P1700" i="109"/>
  <c r="Y1672" i="109"/>
  <c r="S1715" i="109"/>
  <c r="N1124" i="109"/>
  <c r="Y1640" i="109"/>
  <c r="R648" i="109"/>
  <c r="P2370" i="109"/>
  <c r="Q2429" i="109"/>
  <c r="W2339" i="109"/>
  <c r="N1066" i="112"/>
  <c r="X1491" i="109"/>
  <c r="U3342" i="109"/>
  <c r="S2474" i="109"/>
  <c r="S3110" i="109"/>
  <c r="P98" i="110"/>
  <c r="N52" i="109"/>
  <c r="V568" i="109"/>
  <c r="T400" i="109"/>
  <c r="Y3734" i="109"/>
  <c r="Z685" i="109"/>
  <c r="O3939" i="109"/>
  <c r="W1546" i="109"/>
  <c r="V783" i="109"/>
  <c r="T2584" i="109"/>
  <c r="N3490" i="109"/>
  <c r="N1141" i="109"/>
  <c r="N1981" i="109"/>
  <c r="R1734" i="109"/>
  <c r="N3199" i="109"/>
  <c r="K18" i="113"/>
  <c r="P2340" i="109"/>
  <c r="S3338" i="109"/>
  <c r="Q3140" i="109"/>
  <c r="Q3031" i="109"/>
  <c r="P1153" i="109"/>
  <c r="W2994" i="109"/>
  <c r="R102" i="109"/>
  <c r="Q3786" i="109"/>
  <c r="N564" i="112"/>
  <c r="T3816" i="109"/>
  <c r="W2713" i="109"/>
  <c r="T2094" i="109"/>
  <c r="V1659" i="109"/>
  <c r="O2706" i="109"/>
  <c r="W3780" i="109"/>
  <c r="S3397" i="109"/>
  <c r="O1306" i="109"/>
  <c r="P492" i="112"/>
  <c r="T181" i="109"/>
  <c r="Y4197" i="109"/>
  <c r="W1645" i="109"/>
  <c r="U3746" i="109"/>
  <c r="R521" i="109"/>
  <c r="P3372" i="109"/>
  <c r="R261" i="109"/>
  <c r="T1310" i="109"/>
  <c r="P2950" i="109"/>
  <c r="Y805" i="109"/>
  <c r="Q709" i="112"/>
  <c r="P1922" i="109"/>
  <c r="V2408" i="109"/>
  <c r="O792" i="109"/>
  <c r="Q2725" i="109"/>
  <c r="Q1843" i="109"/>
  <c r="W3691" i="109"/>
  <c r="R1366" i="109"/>
  <c r="N1174" i="109"/>
  <c r="Q1321" i="109"/>
  <c r="U785" i="109"/>
  <c r="W436" i="109"/>
  <c r="T3015" i="109"/>
  <c r="W1135" i="109"/>
  <c r="X2019" i="109"/>
  <c r="W97" i="109"/>
  <c r="R1521" i="109"/>
  <c r="P4114" i="109"/>
  <c r="W3732" i="109"/>
  <c r="T3815" i="109"/>
  <c r="T1385" i="109"/>
  <c r="W620" i="109"/>
  <c r="S409" i="109"/>
  <c r="W921" i="109"/>
  <c r="O839" i="109"/>
  <c r="P1878" i="109"/>
  <c r="T2581" i="109"/>
  <c r="S3100" i="109"/>
  <c r="Q3814" i="109"/>
  <c r="Q1746" i="109"/>
  <c r="S3925" i="109"/>
  <c r="Q2925" i="109"/>
  <c r="T2671" i="109"/>
  <c r="R438" i="109"/>
  <c r="Q1199" i="109"/>
  <c r="W2078" i="109"/>
  <c r="Y787" i="109"/>
  <c r="X649" i="109"/>
  <c r="R776" i="109"/>
  <c r="W2048" i="109"/>
  <c r="O1173" i="112"/>
  <c r="O1895" i="112"/>
  <c r="V768" i="109"/>
  <c r="S1984" i="109"/>
  <c r="Y3776" i="109"/>
  <c r="N953" i="112"/>
  <c r="W1629" i="109"/>
  <c r="Q1211" i="109"/>
  <c r="Y43" i="109"/>
  <c r="Y2300" i="109"/>
  <c r="V461" i="109"/>
  <c r="V503" i="109"/>
  <c r="O584" i="112"/>
  <c r="N2788" i="109"/>
  <c r="T1268" i="109"/>
  <c r="Q171" i="112"/>
  <c r="O2794" i="109"/>
  <c r="W1116" i="109"/>
  <c r="U2223" i="109"/>
  <c r="R3788" i="109"/>
  <c r="R2520" i="112"/>
  <c r="V4086" i="109"/>
  <c r="U3289" i="109"/>
  <c r="K10" i="110"/>
  <c r="N82" i="109"/>
  <c r="S2390" i="109"/>
  <c r="Y3531" i="109"/>
  <c r="S1616" i="109"/>
  <c r="O550" i="109"/>
  <c r="N2238" i="112"/>
  <c r="P1200" i="109"/>
  <c r="Y3449" i="109"/>
  <c r="Z1430" i="109"/>
  <c r="V1744" i="109"/>
  <c r="N2482" i="109"/>
  <c r="V96" i="109"/>
  <c r="U3432" i="109"/>
  <c r="V2937" i="109"/>
  <c r="W2674" i="109"/>
  <c r="N2826" i="109"/>
  <c r="O475" i="109"/>
  <c r="S3373" i="109"/>
  <c r="O2602" i="109"/>
  <c r="V478" i="109"/>
  <c r="P2072" i="109"/>
  <c r="S30" i="110"/>
  <c r="T2331" i="109"/>
  <c r="Y3835" i="109"/>
  <c r="W1321" i="109"/>
  <c r="T3420" i="109"/>
  <c r="S3200" i="109"/>
  <c r="S3320" i="109"/>
  <c r="V1205" i="109"/>
  <c r="V3001" i="109"/>
  <c r="T28" i="109"/>
  <c r="W3757" i="109"/>
  <c r="T1270" i="109"/>
  <c r="N101" i="109"/>
  <c r="N794" i="109"/>
  <c r="V483" i="109"/>
  <c r="X4061" i="109"/>
  <c r="O1523" i="112"/>
  <c r="S1321" i="109"/>
  <c r="S976" i="109"/>
  <c r="S1534" i="109"/>
  <c r="U3525" i="109"/>
  <c r="L139" i="113"/>
  <c r="N3387" i="109"/>
  <c r="Q1931" i="109"/>
  <c r="U1911" i="109"/>
  <c r="N1922" i="109"/>
  <c r="P197" i="109"/>
  <c r="O786" i="109"/>
  <c r="L96" i="110"/>
  <c r="S648" i="109"/>
  <c r="R769" i="109"/>
  <c r="R3409" i="109"/>
  <c r="T1537" i="109"/>
  <c r="Y148" i="109"/>
  <c r="V1139" i="109"/>
  <c r="N2073" i="109"/>
  <c r="N361" i="112"/>
  <c r="Z1792" i="109"/>
  <c r="V1543" i="109"/>
  <c r="T477" i="109"/>
  <c r="Q1624" i="109"/>
  <c r="T1950" i="109"/>
  <c r="O2571" i="109"/>
  <c r="Y1169" i="109"/>
  <c r="O4063" i="109"/>
  <c r="P162" i="109"/>
  <c r="R189" i="112"/>
  <c r="Y872" i="109"/>
  <c r="Y3106" i="109"/>
  <c r="Q3036" i="109"/>
  <c r="U2642" i="109"/>
  <c r="T2677" i="109"/>
  <c r="O2809" i="109"/>
  <c r="Q572" i="109"/>
  <c r="T3329" i="109"/>
  <c r="R1117" i="112"/>
  <c r="P632" i="112"/>
  <c r="P23" i="110"/>
  <c r="X607" i="109"/>
  <c r="O76" i="109"/>
  <c r="T1377" i="109"/>
  <c r="T2346" i="109"/>
  <c r="O1700" i="109"/>
  <c r="U2736" i="109"/>
  <c r="O280" i="112"/>
  <c r="O1137" i="109"/>
  <c r="Y2268" i="109"/>
  <c r="R2778" i="109"/>
  <c r="O215" i="109"/>
  <c r="O987" i="112"/>
  <c r="T3120" i="109"/>
  <c r="Y1272" i="109"/>
  <c r="W2591" i="109"/>
  <c r="O1877" i="109"/>
  <c r="R1209" i="109"/>
  <c r="R3202" i="109"/>
  <c r="X1894" i="109"/>
  <c r="N1870" i="109"/>
  <c r="U3872" i="109"/>
  <c r="V1014" i="109"/>
  <c r="Y1490" i="109"/>
  <c r="P2239" i="109"/>
  <c r="P3078" i="109"/>
  <c r="R479" i="109"/>
  <c r="Q1679" i="112"/>
  <c r="T441" i="109"/>
  <c r="U1984" i="109"/>
  <c r="U2735" i="109"/>
  <c r="Y1499" i="109"/>
  <c r="Q1048" i="112"/>
  <c r="W3923" i="109"/>
  <c r="O392" i="109"/>
  <c r="N2675" i="109"/>
  <c r="R4021" i="109"/>
  <c r="N2689" i="109"/>
  <c r="U1020" i="109"/>
  <c r="J181" i="113"/>
  <c r="Y546" i="109"/>
  <c r="Q2264" i="109"/>
  <c r="N1112" i="109"/>
  <c r="T2624" i="109"/>
  <c r="N1923" i="109"/>
  <c r="U654" i="109"/>
  <c r="U2281" i="109"/>
  <c r="S2777" i="109"/>
  <c r="U2956" i="109"/>
  <c r="N3112" i="109"/>
  <c r="X886" i="109"/>
  <c r="U1675" i="109"/>
  <c r="S1380" i="109"/>
  <c r="U3334" i="109"/>
  <c r="Q1137" i="109"/>
  <c r="W2337" i="109"/>
  <c r="S494" i="109"/>
  <c r="P4042" i="109"/>
  <c r="W1140" i="109"/>
  <c r="X1386" i="109"/>
  <c r="R2273" i="112"/>
  <c r="T50" i="109"/>
  <c r="X1989" i="109"/>
  <c r="T3422" i="109"/>
  <c r="X3204" i="109"/>
  <c r="W2206" i="109"/>
  <c r="X1639" i="109"/>
  <c r="O714" i="112"/>
  <c r="Q3016" i="109"/>
  <c r="R1700" i="109"/>
  <c r="O369" i="109"/>
  <c r="Y291" i="109"/>
  <c r="T2998" i="109"/>
  <c r="Y50" i="109"/>
  <c r="W1581" i="109"/>
  <c r="S3699" i="109"/>
  <c r="T3857" i="109"/>
  <c r="X1356" i="109"/>
  <c r="V882" i="109"/>
  <c r="U2932" i="109"/>
  <c r="T2062" i="109"/>
  <c r="Q535" i="109"/>
  <c r="R1913" i="109"/>
  <c r="X1583" i="109"/>
  <c r="V163" i="109"/>
  <c r="Y1538" i="109"/>
  <c r="R2599" i="109"/>
  <c r="U2586" i="109"/>
  <c r="N443" i="109"/>
  <c r="X2996" i="109"/>
  <c r="U122" i="109"/>
  <c r="X1561" i="109"/>
  <c r="X2645" i="109"/>
  <c r="X178" i="109"/>
  <c r="N1914" i="109"/>
  <c r="Y4207" i="109"/>
  <c r="R2722" i="109"/>
  <c r="W3527" i="109"/>
  <c r="V1525" i="109"/>
  <c r="O491" i="109"/>
  <c r="Y1963" i="109"/>
  <c r="P1859" i="112"/>
  <c r="Y129" i="109"/>
  <c r="Y371" i="109"/>
  <c r="W3357" i="109"/>
  <c r="T3060" i="109"/>
  <c r="R1851" i="109"/>
  <c r="R2073" i="109"/>
  <c r="X3571" i="109"/>
  <c r="S3566" i="109"/>
  <c r="W2665" i="109"/>
  <c r="P1315" i="109"/>
  <c r="U1938" i="109"/>
  <c r="Q1529" i="109"/>
  <c r="P2003" i="109"/>
  <c r="W1701" i="109"/>
  <c r="U2094" i="109"/>
  <c r="W2982" i="109"/>
  <c r="S1490" i="109"/>
  <c r="V627" i="109"/>
  <c r="X897" i="109"/>
  <c r="T3539" i="109"/>
  <c r="O229" i="109"/>
  <c r="Q179" i="110"/>
  <c r="V4305" i="109"/>
  <c r="V2377" i="109"/>
  <c r="N2933" i="109"/>
  <c r="T2981" i="109"/>
  <c r="O2922" i="109"/>
  <c r="X2343" i="109"/>
  <c r="N420" i="109"/>
  <c r="P3022" i="109"/>
  <c r="Y3929" i="109"/>
  <c r="R878" i="109"/>
  <c r="V3020" i="109"/>
  <c r="Y2339" i="109"/>
  <c r="Y141" i="109"/>
  <c r="X2926" i="109"/>
  <c r="Q4038" i="109"/>
  <c r="Q2668" i="109"/>
  <c r="P1162" i="109"/>
  <c r="Q3569" i="109"/>
  <c r="N2930" i="109"/>
  <c r="V68" i="109"/>
  <c r="O2599" i="109"/>
  <c r="S839" i="109"/>
  <c r="Q3779" i="109"/>
  <c r="R4132" i="109"/>
  <c r="N1378" i="109"/>
  <c r="R3689" i="109"/>
  <c r="Y171" i="109"/>
  <c r="U3899" i="109"/>
  <c r="Q1173" i="109"/>
  <c r="V1486" i="109"/>
  <c r="X557" i="109"/>
  <c r="Q1339" i="109"/>
  <c r="W871" i="109"/>
  <c r="X2054" i="109"/>
  <c r="W805" i="109"/>
  <c r="N875" i="112"/>
  <c r="W604" i="109"/>
  <c r="R3465" i="109"/>
  <c r="R2760" i="109"/>
  <c r="Y1559" i="109"/>
  <c r="U2770" i="109"/>
  <c r="Z3624" i="109"/>
  <c r="S3111" i="109"/>
  <c r="V3659" i="109"/>
  <c r="Q1023" i="109"/>
  <c r="X1307" i="109"/>
  <c r="T3360" i="109"/>
  <c r="Q3111" i="109"/>
  <c r="U82" i="109"/>
  <c r="S3747" i="109"/>
  <c r="Q1902" i="109"/>
  <c r="Z1826" i="109"/>
  <c r="R45" i="109"/>
  <c r="T2571" i="109"/>
  <c r="Q841" i="109"/>
  <c r="N4050" i="109"/>
  <c r="Q1964" i="109"/>
  <c r="P122" i="110"/>
  <c r="N916" i="109"/>
  <c r="N2682" i="109"/>
  <c r="N1614" i="109"/>
  <c r="R2109" i="109"/>
  <c r="P1266" i="112"/>
  <c r="U17" i="110"/>
  <c r="S1265" i="109"/>
  <c r="T2313" i="109"/>
  <c r="W1580" i="109"/>
  <c r="W3509" i="109"/>
  <c r="P2202" i="109"/>
  <c r="W2246" i="109"/>
  <c r="Y3302" i="109"/>
  <c r="P1220" i="109"/>
  <c r="Q841" i="112"/>
  <c r="Y657" i="109"/>
  <c r="T27" i="109"/>
  <c r="R1879" i="109"/>
  <c r="Y2795" i="109"/>
  <c r="R940" i="109"/>
  <c r="T921" i="109"/>
  <c r="R756" i="109"/>
  <c r="U3008" i="109"/>
  <c r="Y2280" i="109"/>
  <c r="T3688" i="109"/>
  <c r="Q886" i="109"/>
  <c r="Q355" i="112"/>
  <c r="P3163" i="109"/>
  <c r="Y2947" i="109"/>
  <c r="V3899" i="109"/>
  <c r="N3658" i="109"/>
  <c r="N106" i="109"/>
  <c r="W414" i="109"/>
  <c r="R596" i="109"/>
  <c r="Q4166" i="109"/>
  <c r="P925" i="112"/>
  <c r="N3168" i="109"/>
  <c r="N3712" i="109"/>
  <c r="O2976" i="109"/>
  <c r="P37" i="112"/>
  <c r="P86" i="109"/>
  <c r="O783" i="109"/>
  <c r="U1244" i="109"/>
  <c r="X3372" i="109"/>
  <c r="P44" i="112"/>
  <c r="T1621" i="109"/>
  <c r="V3045" i="109"/>
  <c r="W2086" i="109"/>
  <c r="U1238" i="109"/>
  <c r="P497" i="112"/>
  <c r="O1624" i="109"/>
  <c r="T1482" i="109"/>
  <c r="N927" i="109"/>
  <c r="R3328" i="109"/>
  <c r="T3864" i="109"/>
  <c r="V2600" i="109"/>
  <c r="O3791" i="109"/>
  <c r="Q295" i="112"/>
  <c r="V2783" i="109"/>
  <c r="P3706" i="109"/>
  <c r="T4140" i="109"/>
  <c r="Y1186" i="109"/>
  <c r="V2810" i="109"/>
  <c r="P3491" i="109"/>
  <c r="W2581" i="109"/>
  <c r="Q2940" i="109"/>
  <c r="Y1010" i="109"/>
  <c r="P3135" i="109"/>
  <c r="U1510" i="109"/>
  <c r="O1146" i="109"/>
  <c r="N539" i="109"/>
  <c r="T3080" i="109"/>
  <c r="T4183" i="109"/>
  <c r="S3163" i="109"/>
  <c r="O2930" i="109"/>
  <c r="Q1944" i="109"/>
  <c r="Y916" i="109"/>
  <c r="Y755" i="109"/>
  <c r="P1001" i="109"/>
  <c r="S1341" i="109"/>
  <c r="Y827" i="109"/>
  <c r="P1738" i="109"/>
  <c r="X855" i="109"/>
  <c r="Y3809" i="109"/>
  <c r="V577" i="109"/>
  <c r="W1286" i="109"/>
  <c r="V1190" i="109"/>
  <c r="R559" i="109"/>
  <c r="P433" i="109"/>
  <c r="U806" i="109"/>
  <c r="S2664" i="109"/>
  <c r="N327" i="112"/>
  <c r="V3363" i="109"/>
  <c r="N1557" i="109"/>
  <c r="U1564" i="109"/>
  <c r="V2824" i="109"/>
  <c r="Q3855" i="109"/>
  <c r="Y596" i="109"/>
  <c r="U890" i="109"/>
  <c r="Q3913" i="109"/>
  <c r="Q559" i="112"/>
  <c r="W158" i="109"/>
  <c r="N13" i="109"/>
  <c r="X449" i="109"/>
  <c r="X2330" i="109"/>
  <c r="O2278" i="109"/>
  <c r="T4305" i="109"/>
  <c r="Y167" i="109"/>
  <c r="R3414" i="109"/>
  <c r="R3173" i="109"/>
  <c r="W1336" i="109"/>
  <c r="S2951" i="109"/>
  <c r="X1254" i="109"/>
  <c r="N436" i="109"/>
  <c r="W1000" i="109"/>
  <c r="V1510" i="109"/>
  <c r="N154" i="109"/>
  <c r="R2086" i="109"/>
  <c r="K119" i="110"/>
  <c r="O3753" i="109"/>
  <c r="S2832" i="109"/>
  <c r="O2077" i="109"/>
  <c r="Y1374" i="109"/>
  <c r="N11" i="110"/>
  <c r="U1497" i="109"/>
  <c r="S627" i="109"/>
  <c r="V1577" i="109"/>
  <c r="R2406" i="109"/>
  <c r="U1270" i="109"/>
  <c r="Z3275" i="109"/>
  <c r="T1368" i="109"/>
  <c r="P1964" i="109"/>
  <c r="V3465" i="109"/>
  <c r="N1266" i="109"/>
  <c r="R2994" i="109"/>
  <c r="P64" i="109"/>
  <c r="P142" i="110"/>
  <c r="V2248" i="109"/>
  <c r="P179" i="112"/>
  <c r="S2112" i="109"/>
  <c r="V1009" i="109"/>
  <c r="U3097" i="109"/>
  <c r="N16" i="110"/>
  <c r="R863" i="109"/>
  <c r="N3876" i="109"/>
  <c r="T3051" i="109"/>
  <c r="U2970" i="109"/>
  <c r="Q2579" i="109"/>
  <c r="O1275" i="109"/>
  <c r="N1897" i="109"/>
  <c r="N1921" i="109"/>
  <c r="O557" i="112"/>
  <c r="Y271" i="109"/>
  <c r="Q1361" i="109"/>
  <c r="N4065" i="109"/>
  <c r="Y134" i="109"/>
  <c r="Z1785" i="109"/>
  <c r="T3851" i="109"/>
  <c r="P740" i="109"/>
  <c r="R858" i="109"/>
  <c r="V1877" i="109"/>
  <c r="Q2000" i="109"/>
  <c r="S736" i="109"/>
  <c r="Z362" i="109"/>
  <c r="V3747" i="109"/>
  <c r="X2066" i="109"/>
  <c r="V1202" i="109"/>
  <c r="O3750" i="109"/>
  <c r="X3534" i="109"/>
  <c r="P3380" i="109"/>
  <c r="W847" i="109"/>
  <c r="W1650" i="109"/>
  <c r="V2663" i="109"/>
  <c r="O249" i="109"/>
  <c r="V933" i="109"/>
  <c r="T539" i="109"/>
  <c r="V496" i="109"/>
  <c r="Y2324" i="109"/>
  <c r="V867" i="109"/>
  <c r="O3344" i="109"/>
  <c r="V1154" i="109"/>
  <c r="W2042" i="109"/>
  <c r="U4149" i="109"/>
  <c r="T4290" i="109"/>
  <c r="O2927" i="109"/>
  <c r="Q4164" i="109"/>
  <c r="O933" i="112"/>
  <c r="N1711" i="109"/>
  <c r="Q599" i="112"/>
  <c r="P2838" i="109"/>
  <c r="U4050" i="109"/>
  <c r="T3175" i="109"/>
  <c r="R1342" i="109"/>
  <c r="Z2125" i="109"/>
  <c r="T952" i="109"/>
  <c r="X1863" i="109"/>
  <c r="X1227" i="109"/>
  <c r="X3834" i="109"/>
  <c r="O2086" i="109"/>
  <c r="P1152" i="109"/>
  <c r="W2759" i="109"/>
  <c r="O1115" i="109"/>
  <c r="N1967" i="109"/>
  <c r="P42" i="109"/>
  <c r="W4251" i="109"/>
  <c r="W1868" i="109"/>
  <c r="O625" i="109"/>
  <c r="O2589" i="109"/>
  <c r="S2068" i="109"/>
  <c r="V3675" i="109"/>
  <c r="U433" i="109"/>
  <c r="Z1077" i="109"/>
  <c r="Q1478" i="109"/>
  <c r="N2047" i="109"/>
  <c r="N3713" i="109"/>
  <c r="W3884" i="109"/>
  <c r="Q971" i="109"/>
  <c r="T2979" i="109"/>
  <c r="Y2764" i="109"/>
  <c r="S463" i="109"/>
  <c r="U3116" i="109"/>
  <c r="S3802" i="109"/>
  <c r="X4160" i="109"/>
  <c r="N1603" i="109"/>
  <c r="X9" i="109"/>
  <c r="X2376" i="109"/>
  <c r="P51" i="112"/>
  <c r="U1836" i="109"/>
  <c r="U3122" i="109"/>
  <c r="S2061" i="109"/>
  <c r="T1485" i="109"/>
  <c r="Q3125" i="109"/>
  <c r="Y514" i="109"/>
  <c r="Y593" i="109"/>
  <c r="O3173" i="109"/>
  <c r="R2070" i="109"/>
  <c r="O3810" i="109"/>
  <c r="Q223" i="109"/>
  <c r="N1309" i="109"/>
  <c r="R788" i="109"/>
  <c r="U1364" i="109"/>
  <c r="N2584" i="109"/>
  <c r="Q1926" i="112"/>
  <c r="Q2408" i="109"/>
  <c r="S2604" i="109"/>
  <c r="O2638" i="109"/>
  <c r="Q1537" i="109"/>
  <c r="Q1577" i="109"/>
  <c r="N3333" i="109"/>
  <c r="W2706" i="109"/>
  <c r="N2315" i="109"/>
  <c r="Y1892" i="109"/>
  <c r="S3562" i="109"/>
  <c r="R2801" i="109"/>
  <c r="S270" i="109"/>
  <c r="N789" i="109"/>
  <c r="X1580" i="109"/>
  <c r="X4135" i="109"/>
  <c r="P547" i="109"/>
  <c r="O805" i="109"/>
  <c r="T61" i="109"/>
  <c r="Q3085" i="109"/>
  <c r="N2471" i="109"/>
  <c r="P6" i="110"/>
  <c r="V2647" i="109"/>
  <c r="Y920" i="109"/>
  <c r="S560" i="109"/>
  <c r="U1255" i="109"/>
  <c r="X2052" i="109"/>
  <c r="V3178" i="109"/>
  <c r="P2927" i="109"/>
  <c r="O81" i="109"/>
  <c r="U844" i="109"/>
  <c r="P4024" i="109"/>
  <c r="Y2374" i="109"/>
  <c r="S4263" i="109"/>
  <c r="R3924" i="109"/>
  <c r="R2032" i="109"/>
  <c r="W869" i="109"/>
  <c r="Q880" i="109"/>
  <c r="Y1606" i="109"/>
  <c r="Q578" i="109"/>
  <c r="R2350" i="109"/>
  <c r="Z3643" i="109"/>
  <c r="O73" i="112"/>
  <c r="O3491" i="109"/>
  <c r="V2257" i="109"/>
  <c r="N1260" i="109"/>
  <c r="U4161" i="109"/>
  <c r="U1827" i="109"/>
  <c r="V844" i="109"/>
  <c r="X3923" i="109"/>
  <c r="U197" i="109"/>
  <c r="N2710" i="109"/>
  <c r="X906" i="109"/>
  <c r="Q3832" i="109"/>
  <c r="X1173" i="109"/>
  <c r="V245" i="109"/>
  <c r="Q599" i="109"/>
  <c r="N1674" i="109"/>
  <c r="T2248" i="109"/>
  <c r="P937" i="109"/>
  <c r="P3868" i="109"/>
  <c r="Q1719" i="109"/>
  <c r="P2801" i="109"/>
  <c r="O1202" i="109"/>
  <c r="S2590" i="109"/>
  <c r="W1497" i="109"/>
  <c r="R3093" i="109"/>
  <c r="V3122" i="109"/>
  <c r="Q1828" i="109"/>
  <c r="W3740" i="109"/>
  <c r="U801" i="109"/>
  <c r="N792" i="112"/>
  <c r="T554" i="109"/>
  <c r="X1588" i="109"/>
  <c r="O3870" i="109"/>
  <c r="O3118" i="109"/>
  <c r="O1513" i="109"/>
  <c r="N2693" i="109"/>
  <c r="P615" i="112"/>
  <c r="N2404" i="109"/>
  <c r="U268" i="109"/>
  <c r="V2719" i="109"/>
  <c r="W748" i="109"/>
  <c r="X264" i="109"/>
  <c r="X222" i="109"/>
  <c r="P3694" i="109"/>
  <c r="T531" i="109"/>
  <c r="V3404" i="109"/>
  <c r="O1128" i="109"/>
  <c r="N2304" i="109"/>
  <c r="T2411" i="109"/>
  <c r="O1114" i="109"/>
  <c r="O2633" i="109"/>
  <c r="T514" i="109"/>
  <c r="N3554" i="109"/>
  <c r="V58" i="109"/>
  <c r="U3047" i="109"/>
  <c r="S432" i="109"/>
  <c r="O911" i="109"/>
  <c r="N413" i="109"/>
  <c r="N2008" i="109"/>
  <c r="R2223" i="109"/>
  <c r="V2430" i="109"/>
  <c r="S381" i="109"/>
  <c r="W1315" i="109"/>
  <c r="U540" i="109"/>
  <c r="Y122" i="109"/>
  <c r="O907" i="109"/>
  <c r="S236" i="109"/>
  <c r="N2839" i="109"/>
  <c r="U126" i="109"/>
  <c r="S947" i="109"/>
  <c r="X3937" i="109"/>
  <c r="P1970" i="109"/>
  <c r="R3659" i="109"/>
  <c r="P645" i="109"/>
  <c r="T2354" i="109"/>
  <c r="P578" i="109"/>
  <c r="T3504" i="109"/>
  <c r="P4253" i="109"/>
  <c r="P2480" i="109"/>
  <c r="R1917" i="109"/>
  <c r="R2221" i="109"/>
  <c r="R3909" i="109"/>
  <c r="N2029" i="109"/>
  <c r="P2644" i="112"/>
  <c r="W1356" i="109"/>
  <c r="S49" i="109"/>
  <c r="X486" i="109"/>
  <c r="T2434" i="109"/>
  <c r="Q489" i="109"/>
  <c r="V4115" i="109"/>
  <c r="Y1483" i="109"/>
  <c r="Q2786" i="109"/>
  <c r="R2444" i="109"/>
  <c r="R3189" i="109"/>
  <c r="O1556" i="109"/>
  <c r="Y1301" i="109"/>
  <c r="Q3763" i="109"/>
  <c r="Q486" i="109"/>
  <c r="Q1705" i="109"/>
  <c r="X2436" i="109"/>
  <c r="N285" i="112"/>
  <c r="Z3262" i="109"/>
  <c r="T1168" i="109"/>
  <c r="Q2825" i="109"/>
  <c r="V3107" i="109"/>
  <c r="X2248" i="109"/>
  <c r="R3853" i="109"/>
  <c r="V826" i="109"/>
  <c r="O3079" i="109"/>
  <c r="T4258" i="109"/>
  <c r="N3172" i="109"/>
  <c r="Y1106" i="109"/>
  <c r="O1844" i="109"/>
  <c r="N830" i="109"/>
  <c r="Q2719" i="109"/>
  <c r="P1658" i="109"/>
  <c r="Z4343" i="109"/>
  <c r="V113" i="109"/>
  <c r="O79" i="110"/>
  <c r="Z700" i="109"/>
  <c r="R621" i="109"/>
  <c r="R2111" i="109"/>
  <c r="T3867" i="109"/>
  <c r="V2828" i="109"/>
  <c r="S2036" i="109"/>
  <c r="Q1868" i="112"/>
  <c r="P2426" i="109"/>
  <c r="V4223" i="109"/>
  <c r="N3495" i="109"/>
  <c r="N1644" i="109"/>
  <c r="N24" i="110"/>
  <c r="O2796" i="109"/>
  <c r="O40" i="112"/>
  <c r="Y226" i="109"/>
  <c r="N1704" i="109"/>
  <c r="N3382" i="109"/>
  <c r="X2397" i="109"/>
  <c r="T1718" i="109"/>
  <c r="S855" i="109"/>
  <c r="V3668" i="109"/>
  <c r="O1944" i="109"/>
  <c r="Q1384" i="112"/>
  <c r="P123" i="112"/>
  <c r="V1194" i="109"/>
  <c r="Q2666" i="109"/>
  <c r="N1004" i="109"/>
  <c r="P536" i="109"/>
  <c r="R3740" i="109"/>
  <c r="X1005" i="109"/>
  <c r="V2835" i="109"/>
  <c r="Y3133" i="109"/>
  <c r="S2328" i="109"/>
  <c r="T4059" i="109"/>
  <c r="W136" i="109"/>
  <c r="U750" i="109"/>
  <c r="Y833" i="109"/>
  <c r="O1211" i="112"/>
  <c r="U1287" i="109"/>
  <c r="U2818" i="109"/>
  <c r="U924" i="109"/>
  <c r="O1731" i="109"/>
  <c r="W220" i="109"/>
  <c r="V2470" i="109"/>
  <c r="W494" i="109"/>
  <c r="T1641" i="109"/>
  <c r="M54" i="110"/>
  <c r="X1016" i="109"/>
  <c r="Y2234" i="109"/>
  <c r="V94" i="109"/>
  <c r="N2574" i="109"/>
  <c r="P1998" i="109"/>
  <c r="N3918" i="109"/>
  <c r="R551" i="109"/>
  <c r="P3774" i="109"/>
  <c r="W2926" i="109"/>
  <c r="R2230" i="109"/>
  <c r="Q804" i="109"/>
  <c r="Y2965" i="109"/>
  <c r="O494" i="109"/>
  <c r="P1282" i="109"/>
  <c r="X63" i="109"/>
  <c r="V482" i="109"/>
  <c r="P1484" i="109"/>
  <c r="O2462" i="109"/>
  <c r="O2008" i="112"/>
  <c r="Q1123" i="109"/>
  <c r="R3345" i="109"/>
  <c r="N612" i="109"/>
  <c r="O1555" i="109"/>
  <c r="W2685" i="109"/>
  <c r="O406" i="109"/>
  <c r="U1506" i="109"/>
  <c r="S2054" i="109"/>
  <c r="W3736" i="109"/>
  <c r="V4181" i="109"/>
  <c r="W2043" i="109"/>
  <c r="O1174" i="109"/>
  <c r="O277" i="109"/>
  <c r="O828" i="109"/>
  <c r="O4212" i="109"/>
  <c r="R166" i="110"/>
  <c r="P114" i="109"/>
  <c r="V3460" i="109"/>
  <c r="R948" i="109"/>
  <c r="J4" i="110"/>
  <c r="T3002" i="109"/>
  <c r="Q291" i="109"/>
  <c r="T3563" i="109"/>
  <c r="T1623" i="109"/>
  <c r="Q3778" i="109"/>
  <c r="W1566" i="109"/>
  <c r="Z314" i="109"/>
  <c r="W1269" i="109"/>
  <c r="P869" i="109"/>
  <c r="U3556" i="109"/>
  <c r="U1830" i="109"/>
  <c r="Y2954" i="109"/>
  <c r="P212" i="109"/>
  <c r="N3082" i="109"/>
  <c r="O1562" i="109"/>
  <c r="P3068" i="109"/>
  <c r="S2833" i="109"/>
  <c r="X3890" i="109"/>
  <c r="Q902" i="109"/>
  <c r="T3423" i="109"/>
  <c r="P3106" i="109"/>
  <c r="V866" i="109"/>
  <c r="U238" i="109"/>
  <c r="V1178" i="109"/>
  <c r="Y910" i="109"/>
  <c r="V2993" i="109"/>
  <c r="O403" i="112"/>
  <c r="V3009" i="109"/>
  <c r="R2075" i="109"/>
  <c r="S3794" i="109"/>
  <c r="R3555" i="109"/>
  <c r="Q552" i="109"/>
  <c r="P315" i="112"/>
  <c r="R2703" i="109"/>
  <c r="S3069" i="109"/>
  <c r="U3793" i="109"/>
  <c r="X1587" i="109"/>
  <c r="N170" i="109"/>
  <c r="S4131" i="109"/>
  <c r="S444" i="109"/>
  <c r="T1185" i="109"/>
  <c r="O4136" i="109"/>
  <c r="W2607" i="109"/>
  <c r="V561" i="109"/>
  <c r="T872" i="109"/>
  <c r="P498" i="109"/>
  <c r="T2463" i="109"/>
  <c r="Y412" i="109"/>
  <c r="O1718" i="109"/>
  <c r="Q3927" i="109"/>
  <c r="Q2959" i="109"/>
  <c r="Y5" i="109"/>
  <c r="Q116" i="110"/>
  <c r="S522" i="109"/>
  <c r="O531" i="112"/>
  <c r="U41" i="109"/>
  <c r="Q1499" i="109"/>
  <c r="N943" i="109"/>
  <c r="O2464" i="109"/>
  <c r="T1354" i="109"/>
  <c r="Q3839" i="109"/>
  <c r="X2195" i="109"/>
  <c r="Q1621" i="109"/>
  <c r="W4146" i="109"/>
  <c r="S2016" i="109"/>
  <c r="O235" i="109"/>
  <c r="Q2080" i="109"/>
  <c r="R2377" i="109"/>
  <c r="T1489" i="109"/>
  <c r="Q2118" i="109"/>
  <c r="N1225" i="109"/>
  <c r="N1275" i="109"/>
  <c r="V898" i="109"/>
  <c r="W1921" i="109"/>
  <c r="X2316" i="109"/>
  <c r="U1719" i="109"/>
  <c r="Q97" i="112"/>
  <c r="O1023" i="109"/>
  <c r="T2353" i="109"/>
  <c r="S515" i="109"/>
  <c r="P4101" i="109"/>
  <c r="X2413" i="109"/>
  <c r="Q4150" i="109"/>
  <c r="O3345" i="109"/>
  <c r="T1589" i="109"/>
  <c r="W2790" i="109"/>
  <c r="W3062" i="109"/>
  <c r="U3558" i="109"/>
  <c r="R1740" i="109"/>
  <c r="P649" i="109"/>
  <c r="Y2793" i="109"/>
  <c r="X2415" i="109"/>
  <c r="T2702" i="109"/>
  <c r="S758" i="109"/>
  <c r="P2325" i="109"/>
  <c r="P3350" i="109"/>
  <c r="N257" i="112"/>
  <c r="V2574" i="109"/>
  <c r="O2422" i="109"/>
  <c r="X3503" i="109"/>
  <c r="U1333" i="109"/>
  <c r="N175" i="112"/>
  <c r="Z3223" i="109"/>
  <c r="Y644" i="109"/>
  <c r="N561" i="109"/>
  <c r="P583" i="109"/>
  <c r="K29" i="113"/>
  <c r="V1912" i="109"/>
  <c r="P3745" i="109"/>
  <c r="S1633" i="109"/>
  <c r="Q922" i="109"/>
  <c r="S2355" i="109"/>
  <c r="X2794" i="109"/>
  <c r="V2276" i="109"/>
  <c r="P1363" i="109"/>
  <c r="N1750" i="109"/>
  <c r="O3757" i="109"/>
  <c r="W792" i="109"/>
  <c r="N1126" i="109"/>
  <c r="Y3313" i="109"/>
  <c r="N39" i="109"/>
  <c r="R46" i="109"/>
  <c r="N918" i="109"/>
  <c r="Q1716" i="109"/>
  <c r="N2744" i="109"/>
  <c r="Y3491" i="109"/>
  <c r="U833" i="109"/>
  <c r="W1352" i="109"/>
  <c r="V1469" i="109"/>
  <c r="W2560" i="109"/>
  <c r="N1589" i="109"/>
  <c r="Z1823" i="109"/>
  <c r="X1282" i="109"/>
  <c r="R1137" i="109"/>
  <c r="V60" i="109"/>
  <c r="X3190" i="109"/>
  <c r="S2079" i="109"/>
  <c r="S2781" i="109"/>
  <c r="N46" i="109"/>
  <c r="X4026" i="109"/>
  <c r="V778" i="109"/>
  <c r="N1117" i="109"/>
  <c r="X3173" i="109"/>
  <c r="Q1606" i="109"/>
  <c r="P3007" i="109"/>
  <c r="R467" i="109"/>
  <c r="N604" i="109"/>
  <c r="P1212" i="109"/>
  <c r="U58" i="109"/>
  <c r="T1581" i="109"/>
  <c r="J68" i="113"/>
  <c r="S2031" i="109"/>
  <c r="S2022" i="109"/>
  <c r="V1239" i="109"/>
  <c r="N941" i="109"/>
  <c r="Y2975" i="109"/>
  <c r="N605" i="109"/>
  <c r="N658" i="109"/>
  <c r="S1647" i="109"/>
  <c r="X3765" i="109"/>
  <c r="W3106" i="109"/>
  <c r="Y903" i="109"/>
  <c r="R529" i="109"/>
  <c r="N2311" i="112"/>
  <c r="Y2472" i="109"/>
  <c r="R1012" i="109"/>
  <c r="S2950" i="109"/>
  <c r="X4022" i="109"/>
  <c r="Y162" i="109"/>
  <c r="V4031" i="109"/>
  <c r="O3484" i="109"/>
  <c r="O811" i="109"/>
  <c r="X1097" i="109"/>
  <c r="P1263" i="109"/>
  <c r="S40" i="109"/>
  <c r="U1331" i="109"/>
  <c r="X3918" i="109"/>
  <c r="Q2214" i="109"/>
  <c r="T2950" i="109"/>
  <c r="N2106" i="109"/>
  <c r="X1996" i="109"/>
  <c r="O3935" i="109"/>
  <c r="S2454" i="109"/>
  <c r="V1506" i="109"/>
  <c r="W161" i="109"/>
  <c r="V3305" i="109"/>
  <c r="W368" i="109"/>
  <c r="T1616" i="109"/>
  <c r="T1612" i="109"/>
  <c r="P752" i="109"/>
  <c r="S3040" i="109"/>
  <c r="T748" i="109"/>
  <c r="O2327" i="109"/>
  <c r="X914" i="109"/>
  <c r="N1911" i="109"/>
  <c r="W1344" i="109"/>
  <c r="Y1850" i="109"/>
  <c r="V2100" i="109"/>
  <c r="S4249" i="109"/>
  <c r="Y523" i="109"/>
  <c r="N1163" i="112"/>
  <c r="S186" i="109"/>
  <c r="O2810" i="109"/>
  <c r="N2222" i="109"/>
  <c r="P966" i="112"/>
  <c r="O1980" i="109"/>
  <c r="N1635" i="109"/>
  <c r="P1728" i="109"/>
  <c r="T464" i="109"/>
  <c r="O893" i="109"/>
  <c r="U28" i="110"/>
  <c r="W1224" i="109"/>
  <c r="U1981" i="109"/>
  <c r="R553" i="109"/>
  <c r="W1162" i="109"/>
  <c r="O126" i="109"/>
  <c r="Q1072" i="112"/>
  <c r="Q3570" i="109"/>
  <c r="V2247" i="109"/>
  <c r="V2080" i="109"/>
  <c r="S371" i="109"/>
  <c r="S875" i="109"/>
  <c r="N736" i="112"/>
  <c r="X485" i="109"/>
  <c r="X1986" i="109"/>
  <c r="T2020" i="109"/>
  <c r="X3730" i="109"/>
  <c r="S848" i="109"/>
  <c r="N1579" i="109"/>
  <c r="Q2257" i="109"/>
  <c r="N2015" i="109"/>
  <c r="O1857" i="109"/>
  <c r="S142" i="109"/>
  <c r="W935" i="109"/>
  <c r="Y3826" i="109"/>
  <c r="Y1477" i="109"/>
  <c r="W1638" i="109"/>
  <c r="U3777" i="109"/>
  <c r="W3547" i="109"/>
  <c r="Y390" i="109"/>
  <c r="R3362" i="109"/>
  <c r="X2403" i="109"/>
  <c r="V2096" i="109"/>
  <c r="R765" i="109"/>
  <c r="P1402" i="112"/>
  <c r="S1131" i="109"/>
  <c r="X2268" i="109"/>
  <c r="Y824" i="109"/>
  <c r="S2067" i="109"/>
  <c r="S811" i="109"/>
  <c r="T1111" i="109"/>
  <c r="P2040" i="109"/>
  <c r="T521" i="109"/>
  <c r="T3771" i="109"/>
  <c r="X464" i="109"/>
  <c r="Q50" i="109"/>
  <c r="R2002" i="109"/>
  <c r="W169" i="109"/>
  <c r="R32" i="109"/>
  <c r="R210" i="109"/>
  <c r="Z1822" i="109"/>
  <c r="U1183" i="109"/>
  <c r="S2619" i="109"/>
  <c r="O3325" i="109"/>
  <c r="X2366" i="109"/>
  <c r="W981" i="109"/>
  <c r="N2391" i="109"/>
  <c r="P3063" i="109"/>
  <c r="W3069" i="109"/>
  <c r="V4131" i="109"/>
  <c r="U501" i="109"/>
  <c r="O291" i="109"/>
  <c r="O246" i="109"/>
  <c r="V3043" i="109"/>
  <c r="S2254" i="109"/>
  <c r="S2388" i="109"/>
  <c r="W3045" i="109"/>
  <c r="Z1414" i="109"/>
  <c r="O1524" i="109"/>
  <c r="X2269" i="109"/>
  <c r="R2780" i="109"/>
  <c r="O107" i="109"/>
  <c r="P3170" i="109"/>
  <c r="Q4124" i="109"/>
  <c r="N3398" i="109"/>
  <c r="N1164" i="112"/>
  <c r="O4095" i="109"/>
  <c r="Y3906" i="109"/>
  <c r="S2736" i="109"/>
  <c r="V1889" i="109"/>
  <c r="X1340" i="109"/>
  <c r="Y3458" i="109"/>
  <c r="S2276" i="109"/>
  <c r="U1314" i="109"/>
  <c r="Y3352" i="109"/>
  <c r="R2793" i="109"/>
  <c r="N758" i="109"/>
  <c r="Z1404" i="109"/>
  <c r="V3806" i="109"/>
  <c r="Q4218" i="109"/>
  <c r="Z3286" i="109"/>
  <c r="O3181" i="109"/>
  <c r="N746" i="112"/>
  <c r="P586" i="109"/>
  <c r="R2639" i="109"/>
  <c r="Y3334" i="109"/>
  <c r="N603" i="109"/>
  <c r="Y4176" i="109"/>
  <c r="Q1089" i="112"/>
  <c r="P3430" i="109"/>
  <c r="R19" i="109"/>
  <c r="V1549" i="109"/>
  <c r="O1475" i="109"/>
  <c r="Y3577" i="109"/>
  <c r="O2355" i="109"/>
  <c r="Q2115" i="109"/>
  <c r="T564" i="109"/>
  <c r="Q798" i="112"/>
  <c r="R2680" i="109"/>
  <c r="N2268" i="109"/>
  <c r="Q1936" i="109"/>
  <c r="X797" i="109"/>
  <c r="U3903" i="109"/>
  <c r="T1885" i="109"/>
  <c r="T2472" i="109"/>
  <c r="R1485" i="109"/>
  <c r="R1882" i="109"/>
  <c r="R4087" i="109"/>
  <c r="N581" i="109"/>
  <c r="O100" i="109"/>
  <c r="Y3546" i="109"/>
  <c r="W76" i="109"/>
  <c r="S2648" i="109"/>
  <c r="P1020" i="109"/>
  <c r="P1189" i="112"/>
  <c r="U1835" i="109"/>
  <c r="T1013" i="109"/>
  <c r="O1551" i="109"/>
  <c r="S1364" i="109"/>
  <c r="O401" i="109"/>
  <c r="X1381" i="109"/>
  <c r="S831" i="109"/>
  <c r="V2633" i="109"/>
  <c r="Z1801" i="109"/>
  <c r="Q1001" i="109"/>
  <c r="Q284" i="109"/>
  <c r="Y3505" i="109"/>
  <c r="R852" i="109"/>
  <c r="P430" i="109"/>
  <c r="Q1473" i="109"/>
  <c r="O3348" i="109"/>
  <c r="N1678" i="109"/>
  <c r="N2176" i="112"/>
  <c r="W1180" i="109"/>
  <c r="V2943" i="109"/>
  <c r="T1171" i="109"/>
  <c r="P175" i="109"/>
  <c r="W2107" i="109"/>
  <c r="O2329" i="109"/>
  <c r="Q1867" i="109"/>
  <c r="W3187" i="109"/>
  <c r="P1097" i="112"/>
  <c r="N548" i="109"/>
  <c r="Q151" i="112"/>
  <c r="X381" i="109"/>
  <c r="T2093" i="109"/>
  <c r="U3928" i="109"/>
  <c r="O4229" i="109"/>
  <c r="V635" i="109"/>
  <c r="U1951" i="109"/>
  <c r="Q1640" i="109"/>
  <c r="R587" i="109"/>
  <c r="R3457" i="109"/>
  <c r="W4153" i="109"/>
  <c r="U2725" i="109"/>
  <c r="U577" i="109"/>
  <c r="X52" i="109"/>
  <c r="Q3754" i="109"/>
  <c r="O1674" i="109"/>
  <c r="U2958" i="109"/>
  <c r="P3693" i="109"/>
  <c r="N195" i="109"/>
  <c r="P2820" i="109"/>
  <c r="W191" i="109"/>
  <c r="T2317" i="109"/>
  <c r="Q2797" i="109"/>
  <c r="V1013" i="109"/>
  <c r="O822" i="109"/>
  <c r="N1995" i="112"/>
  <c r="X2591" i="109"/>
  <c r="O1865" i="109"/>
  <c r="R4202" i="109"/>
  <c r="W1015" i="109"/>
  <c r="Q4210" i="109"/>
  <c r="P4103" i="109"/>
  <c r="R4049" i="109"/>
  <c r="R1313" i="109"/>
  <c r="R12" i="109"/>
  <c r="Q3503" i="109"/>
  <c r="P4140" i="109"/>
  <c r="X858" i="109"/>
  <c r="V38" i="109"/>
  <c r="S775" i="109"/>
  <c r="Y2720" i="109"/>
  <c r="S548" i="109"/>
  <c r="S4146" i="109"/>
  <c r="T2" i="109"/>
  <c r="U1966" i="109"/>
  <c r="Y2847" i="109"/>
  <c r="T1700" i="109"/>
  <c r="R549" i="109"/>
  <c r="P607" i="112"/>
  <c r="V2978" i="109"/>
  <c r="V3493" i="109"/>
  <c r="U4189" i="109"/>
  <c r="Y434" i="109"/>
  <c r="N2000" i="109"/>
  <c r="O1488" i="112"/>
  <c r="X4244" i="109"/>
  <c r="Q68" i="110"/>
  <c r="Y3060" i="109"/>
  <c r="Q1864" i="109"/>
  <c r="W835" i="109"/>
  <c r="V2598" i="109"/>
  <c r="Q628" i="109"/>
  <c r="R508" i="109"/>
  <c r="R1165" i="109"/>
  <c r="Q831" i="112"/>
  <c r="W1337" i="109"/>
  <c r="Y1938" i="109"/>
  <c r="X2672" i="109"/>
  <c r="V4275" i="109"/>
  <c r="P870" i="112"/>
  <c r="S4033" i="109"/>
  <c r="Q2238" i="109"/>
  <c r="P814" i="109"/>
  <c r="Q2654" i="109"/>
  <c r="X2408" i="109"/>
  <c r="Z1435" i="109"/>
  <c r="O2378" i="109"/>
  <c r="Y1105" i="109"/>
  <c r="T3547" i="109"/>
  <c r="P2796" i="109"/>
  <c r="V1157" i="109"/>
  <c r="W985" i="109"/>
  <c r="S6" i="109"/>
  <c r="P41" i="110"/>
  <c r="X2333" i="109"/>
  <c r="Y1587" i="109"/>
  <c r="V2767" i="109"/>
  <c r="R846" i="109"/>
  <c r="V2254" i="109"/>
  <c r="Z712" i="109"/>
  <c r="V885" i="109"/>
  <c r="N4041" i="109"/>
  <c r="Y146" i="109"/>
  <c r="N3839" i="109"/>
  <c r="S2640" i="109"/>
  <c r="V3654" i="109"/>
  <c r="R484" i="109"/>
  <c r="S21" i="109"/>
  <c r="X4250" i="109"/>
  <c r="V643" i="109"/>
  <c r="S3471" i="109"/>
  <c r="X2470" i="109"/>
  <c r="P736" i="109"/>
  <c r="P1953" i="109"/>
  <c r="T3471" i="109"/>
  <c r="T3079" i="109"/>
  <c r="P2321" i="112"/>
  <c r="Z2916" i="109"/>
  <c r="N1221" i="109"/>
  <c r="Q621" i="109"/>
  <c r="N3397" i="109"/>
  <c r="U2604" i="109"/>
  <c r="O649" i="109"/>
  <c r="R586" i="109"/>
  <c r="P1883" i="109"/>
  <c r="R879" i="109"/>
  <c r="T2022" i="109"/>
  <c r="V862" i="109"/>
  <c r="S368" i="109"/>
  <c r="P2974" i="109"/>
  <c r="X4218" i="109"/>
  <c r="R867" i="109"/>
  <c r="Y1931" i="109"/>
  <c r="N1332" i="112"/>
  <c r="X1701" i="109"/>
  <c r="Y2237" i="109"/>
  <c r="P1791" i="112"/>
  <c r="R1279" i="109"/>
  <c r="U3352" i="109"/>
  <c r="P2664" i="109"/>
  <c r="N538" i="112"/>
  <c r="P409" i="109"/>
  <c r="N969" i="109"/>
  <c r="V3063" i="109"/>
  <c r="W201" i="109"/>
  <c r="Q392" i="112"/>
  <c r="U4142" i="109"/>
  <c r="P1008" i="109"/>
  <c r="U3" i="109"/>
  <c r="T567" i="109"/>
  <c r="O103" i="110"/>
  <c r="V374" i="109"/>
  <c r="W3039" i="109"/>
  <c r="W1484" i="109"/>
  <c r="S1557" i="109"/>
  <c r="Q1575" i="109"/>
  <c r="T1907" i="109"/>
  <c r="W2228" i="109"/>
  <c r="Q5" i="109"/>
  <c r="R2754" i="109"/>
  <c r="S2965" i="109"/>
  <c r="O1336" i="109"/>
  <c r="J37" i="110"/>
  <c r="V1521" i="109"/>
  <c r="Y405" i="109"/>
  <c r="P1164" i="109"/>
  <c r="Y382" i="109"/>
  <c r="Y3152" i="109"/>
  <c r="V21" i="109"/>
  <c r="Q1578" i="109"/>
  <c r="U3364" i="109"/>
  <c r="S3445" i="109"/>
  <c r="Q229" i="109"/>
  <c r="X899" i="109"/>
  <c r="O349" i="112"/>
  <c r="R1953" i="109"/>
  <c r="T240" i="109"/>
  <c r="U1262" i="109"/>
  <c r="W3510" i="109"/>
  <c r="Q2824" i="109"/>
  <c r="O3196" i="109"/>
  <c r="W1108" i="109"/>
  <c r="N1205" i="109"/>
  <c r="R2297" i="109"/>
  <c r="Q1909" i="109"/>
  <c r="Y1536" i="109"/>
  <c r="X2312" i="109"/>
  <c r="U149" i="109"/>
  <c r="P1246" i="112"/>
  <c r="T3673" i="109"/>
  <c r="T1945" i="109"/>
  <c r="W1306" i="109"/>
  <c r="W195" i="109"/>
  <c r="R3323" i="109"/>
  <c r="Q545" i="112"/>
  <c r="O3047" i="109"/>
  <c r="W1272" i="109"/>
  <c r="R3181" i="109"/>
  <c r="R576" i="109"/>
  <c r="R431" i="109"/>
  <c r="T374" i="109"/>
  <c r="Q100" i="109"/>
  <c r="S162" i="110"/>
  <c r="P793" i="109"/>
  <c r="P3417" i="109"/>
  <c r="P911" i="109"/>
  <c r="N753" i="109"/>
  <c r="S1697" i="109"/>
  <c r="N550" i="109"/>
  <c r="Y1494" i="109"/>
  <c r="W4040" i="109"/>
  <c r="O813" i="109"/>
  <c r="U2588" i="109"/>
  <c r="Z1821" i="109"/>
  <c r="U2567" i="109"/>
  <c r="T1904" i="109"/>
  <c r="U2678" i="109"/>
  <c r="Y1199" i="109"/>
  <c r="Q651" i="109"/>
  <c r="T892" i="109"/>
  <c r="V149" i="109"/>
  <c r="Q3050" i="109"/>
  <c r="X3380" i="109"/>
  <c r="O526" i="109"/>
  <c r="N1522" i="109"/>
  <c r="P1089" i="112"/>
  <c r="W3129" i="109"/>
  <c r="V1195" i="109"/>
  <c r="V1142" i="109"/>
  <c r="P618" i="112"/>
  <c r="Y448" i="109"/>
  <c r="T767" i="109"/>
  <c r="W2453" i="109"/>
  <c r="Q61" i="112"/>
  <c r="W1021" i="109"/>
  <c r="S2459" i="109"/>
  <c r="S1561" i="109"/>
  <c r="Q2313" i="112"/>
  <c r="O265" i="109"/>
  <c r="Y1951" i="109"/>
  <c r="N4115" i="109"/>
  <c r="N67" i="109"/>
  <c r="X1724" i="109"/>
  <c r="X3556" i="109"/>
  <c r="O2076" i="109"/>
  <c r="W1491" i="109"/>
  <c r="Z2889" i="109"/>
  <c r="O3401" i="109"/>
  <c r="N413" i="112"/>
  <c r="N4111" i="109"/>
  <c r="N2214" i="109"/>
  <c r="Q808" i="109"/>
  <c r="X2631" i="109"/>
  <c r="S1226" i="109"/>
  <c r="N4126" i="109"/>
  <c r="P77" i="109"/>
  <c r="U4079" i="109"/>
  <c r="O2416" i="109"/>
  <c r="V4252" i="109"/>
  <c r="O2424" i="109"/>
  <c r="P1263" i="112"/>
  <c r="V3410" i="109"/>
  <c r="S1664" i="109"/>
  <c r="X4019" i="109"/>
  <c r="N369" i="109"/>
  <c r="P2460" i="109"/>
  <c r="S3146" i="109"/>
  <c r="W962" i="109"/>
  <c r="N4108" i="109"/>
  <c r="Q1625" i="109"/>
  <c r="R3826" i="109"/>
  <c r="W1670" i="109"/>
  <c r="O25" i="110"/>
  <c r="R2600" i="109"/>
  <c r="N1201" i="112"/>
  <c r="X3299" i="109"/>
  <c r="N8" i="110"/>
  <c r="V3686" i="109"/>
  <c r="T537" i="109"/>
  <c r="V861" i="109"/>
  <c r="N1624" i="112"/>
  <c r="Z2130" i="109"/>
  <c r="Y2458" i="109"/>
  <c r="Q4120" i="109"/>
  <c r="T269" i="109"/>
  <c r="T1529" i="109"/>
  <c r="R3322" i="109"/>
  <c r="W1343" i="109"/>
  <c r="S1613" i="109"/>
  <c r="W2116" i="109"/>
  <c r="P426" i="109"/>
  <c r="O627" i="112"/>
  <c r="X850" i="109"/>
  <c r="O760" i="109"/>
  <c r="X1179" i="109"/>
  <c r="Q2090" i="109"/>
  <c r="X2067" i="109"/>
  <c r="W484" i="109"/>
  <c r="R3687" i="109"/>
  <c r="K89" i="110"/>
  <c r="U128" i="109"/>
  <c r="T124" i="109"/>
  <c r="Y3162" i="109"/>
  <c r="P1615" i="109"/>
  <c r="P2213" i="112"/>
  <c r="P1376" i="109"/>
  <c r="P3748" i="109"/>
  <c r="U1912" i="109"/>
  <c r="T3022" i="109"/>
  <c r="P1000" i="109"/>
  <c r="O2573" i="109"/>
  <c r="X2812" i="109"/>
  <c r="O1921" i="109"/>
  <c r="N800" i="109"/>
  <c r="N119" i="109"/>
  <c r="U756" i="109"/>
  <c r="P1650" i="112"/>
  <c r="T2622" i="109"/>
  <c r="Q251" i="109"/>
  <c r="U1741" i="109"/>
  <c r="N579" i="109"/>
  <c r="S1527" i="109"/>
  <c r="Z1802" i="109"/>
  <c r="S2449" i="109"/>
  <c r="O771" i="109"/>
  <c r="S1627" i="109"/>
  <c r="Y1521" i="109"/>
  <c r="Y3873" i="109"/>
  <c r="O33" i="109"/>
  <c r="T2455" i="109"/>
  <c r="N28" i="109"/>
  <c r="S1851" i="109"/>
  <c r="M24" i="110"/>
  <c r="Q496" i="109"/>
  <c r="T4104" i="109"/>
  <c r="O3784" i="109"/>
  <c r="V932" i="109"/>
  <c r="R3157" i="109"/>
  <c r="W2474" i="109"/>
  <c r="R3797" i="109"/>
  <c r="N1687" i="109"/>
  <c r="P1179" i="109"/>
  <c r="W3405" i="109"/>
  <c r="N81" i="110"/>
  <c r="W3107" i="109"/>
  <c r="S3732" i="109"/>
  <c r="V1542" i="109"/>
  <c r="N868" i="109"/>
  <c r="Q1553" i="109"/>
  <c r="S471" i="109"/>
  <c r="V735" i="109"/>
  <c r="Q1469" i="112"/>
  <c r="Q1391" i="112"/>
  <c r="O2112" i="109"/>
  <c r="R4287"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tc={27291C28-42B9-42FC-BA37-7FB3E8C2C937}</author>
    <author>tc={094B8D3F-FA90-40C5-A571-C937F641051C}</author>
  </authors>
  <commentList>
    <comment ref="S35" authorId="0" shapeId="0" xr:uid="{27291C28-42B9-42FC-BA37-7FB3E8C2C937}">
      <text>
        <t>[Threaded comment]
Your version of Excel allows you to read this threaded comment; however, any edits to it will get removed if the file is opened in a newer version of Excel. Learn more: https://go.microsoft.com/fwlink/?linkid=870924
Comment:
    see ASR instructions tab and add a calculation here!</t>
      </text>
    </comment>
    <comment ref="T35" authorId="1" shapeId="0" xr:uid="{094B8D3F-FA90-40C5-A571-C937F641051C}">
      <text>
        <t>[Threaded comment]
Your version of Excel allows you to read this threaded comment; however, any edits to it will get removed if the file is opened in a newer version of Excel. Learn more: https://go.microsoft.com/fwlink/?linkid=870924
Comment:
    see ASR instructions tab and add a calculation here!
Reply:
    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<sst xmlns="http://schemas.openxmlformats.org/spreadsheetml/2006/main" count="82604" uniqueCount="1802">
  <si>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</si>
  <si>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</si>
  <si>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</si>
  <si>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</si>
  <si>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</si>
  <si>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</si>
  <si>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</si>
  <si>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</si>
  <si>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</si>
  <si>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</si>
  <si>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</si>
  <si>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</si>
  <si>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</si>
  <si>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</si>
  <si>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</si>
  <si>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</si>
  <si>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</si>
  <si>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</si>
  <si>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</si>
  <si>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</si>
  <si>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</si>
  <si>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</si>
  <si>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</si>
  <si>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</si>
  <si>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</si>
  <si>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</si>
  <si>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</si>
  <si>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</si>
  <si>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</si>
  <si>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</si>
  <si>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</si>
  <si>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</si>
  <si>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</si>
  <si>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</si>
  <si>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</si>
  <si>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</si>
  <si>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</si>
  <si>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</si>
  <si>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</si>
  <si>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</si>
  <si>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</si>
  <si>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</si>
  <si>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</si>
  <si>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</si>
  <si>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</si>
  <si>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</si>
  <si>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</si>
  <si>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</si>
  <si>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</si>
  <si>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</si>
  <si>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</si>
  <si>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</si>
  <si>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</si>
  <si>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</si>
  <si>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</si>
  <si>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</si>
  <si>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</si>
  <si>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</si>
  <si>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</si>
  <si>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</si>
  <si>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</si>
  <si>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</si>
  <si>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</si>
  <si>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</si>
  <si>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</si>
  <si>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</si>
  <si>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</si>
  <si>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</si>
  <si>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</si>
  <si>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</si>
  <si>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</si>
  <si>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</si>
  <si>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</si>
  <si>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</si>
  <si>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</si>
  <si>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</si>
  <si>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</si>
  <si>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</si>
  <si>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</si>
  <si>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</si>
  <si>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</si>
  <si>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</si>
  <si>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</si>
  <si>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</si>
  <si>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</si>
  <si>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</si>
  <si>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</si>
  <si>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</si>
  <si>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</si>
  <si>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</si>
  <si>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</si>
  <si>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</si>
  <si>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</si>
  <si>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</si>
  <si>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</si>
  <si>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</si>
  <si>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</si>
  <si>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</si>
  <si>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</si>
  <si>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</si>
  <si>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</si>
  <si>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</si>
  <si>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</si>
  <si>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</si>
  <si>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</si>
  <si>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</si>
  <si>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</si>
  <si>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</si>
  <si>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</si>
  <si>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</si>
  <si>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</si>
  <si>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</si>
  <si>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</si>
  <si>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</si>
  <si>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</si>
  <si>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</si>
  <si>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</si>
  <si>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</si>
  <si>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</si>
  <si>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</si>
  <si>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</si>
  <si>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</si>
  <si>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</si>
  <si>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</si>
  <si>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</si>
  <si>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</si>
  <si>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</si>
  <si>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</si>
  <si>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</si>
  <si>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</si>
  <si>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</si>
  <si>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</si>
  <si>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</si>
  <si>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</si>
  <si>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</si>
  <si>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</si>
  <si>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</si>
  <si>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</si>
  <si>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</si>
  <si>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</si>
  <si>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</si>
  <si>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</si>
  <si>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</si>
  <si>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</si>
  <si>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</si>
  <si>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</si>
  <si>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</si>
  <si>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</si>
  <si>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</si>
  <si>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</si>
  <si>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</si>
  <si>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</si>
  <si>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</si>
  <si>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</si>
  <si>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</si>
  <si>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</si>
  <si>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</si>
  <si>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</si>
  <si>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</si>
  <si>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</si>
  <si>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</si>
  <si>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</si>
  <si>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</si>
  <si>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</si>
  <si>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</si>
  <si>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</si>
  <si>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</si>
  <si>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</si>
  <si>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</si>
  <si>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</si>
  <si>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</si>
  <si>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</si>
  <si>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</si>
  <si>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</si>
  <si>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</si>
  <si>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</si>
  <si>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</si>
  <si>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</si>
  <si>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</si>
  <si>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</si>
  <si>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</si>
  <si>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</si>
  <si>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</si>
  <si>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</si>
  <si>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</si>
  <si>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</si>
  <si>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</si>
  <si>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</si>
  <si>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</si>
  <si>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</si>
  <si>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</si>
  <si>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</si>
  <si>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</si>
  <si>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</si>
  <si>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</si>
  <si>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</si>
  <si>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</si>
  <si>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</si>
  <si>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</si>
  <si>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</si>
  <si>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</si>
  <si>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</si>
  <si>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</si>
  <si>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</si>
  <si>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</si>
  <si>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</si>
  <si>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</si>
  <si>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</si>
  <si>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</si>
  <si>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</si>
  <si>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</si>
  <si>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</si>
  <si>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</si>
  <si>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</si>
  <si>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</si>
  <si>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</si>
  <si>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</si>
  <si>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</si>
  <si>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</si>
  <si>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</si>
  <si>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</si>
  <si>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</si>
  <si>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</si>
  <si>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</si>
  <si>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</si>
  <si>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</si>
  <si>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</si>
  <si>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</si>
  <si>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</si>
  <si>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</si>
  <si>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</si>
  <si>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</si>
  <si>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</si>
  <si>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</si>
  <si>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</si>
  <si>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</si>
  <si>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</si>
  <si>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</si>
  <si>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</si>
  <si>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</si>
  <si>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</si>
  <si>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</si>
  <si>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</si>
  <si>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</si>
  <si>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</si>
  <si>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</si>
  <si>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</si>
  <si>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</si>
  <si>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</si>
  <si>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</si>
  <si>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</si>
  <si>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</si>
  <si>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</si>
  <si>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</si>
  <si>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</si>
  <si>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</si>
  <si>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</si>
  <si>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</si>
  <si>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</si>
  <si>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</si>
  <si>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</si>
  <si>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</si>
  <si>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</si>
  <si>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</si>
  <si>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</si>
  <si>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</si>
  <si>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</si>
  <si>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</si>
  <si>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</si>
  <si>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</si>
  <si>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</si>
  <si>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</si>
  <si>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</si>
  <si>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</si>
  <si>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</si>
  <si>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</si>
  <si>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</si>
  <si>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</si>
  <si>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</si>
  <si>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</si>
  <si>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</si>
  <si>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</si>
  <si>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</si>
  <si>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</si>
  <si>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</si>
  <si>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</si>
  <si>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</si>
  <si>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</si>
  <si>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</si>
  <si>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</si>
  <si>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</si>
  <si>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</si>
  <si>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</si>
  <si>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</si>
  <si>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</si>
  <si>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</si>
  <si>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</si>
  <si>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</si>
  <si>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</si>
  <si>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</si>
  <si>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</si>
  <si>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</si>
  <si>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</si>
  <si>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</si>
  <si>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</si>
  <si>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</si>
  <si>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</si>
  <si>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</si>
  <si>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</si>
  <si>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</si>
  <si>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</si>
  <si>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</si>
  <si>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</si>
  <si>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</si>
  <si>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</si>
  <si>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</si>
  <si>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</si>
  <si>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</si>
  <si>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</si>
  <si>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</si>
  <si>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</si>
  <si>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</si>
  <si>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</si>
  <si>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</si>
  <si>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</si>
  <si>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</si>
  <si>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</si>
  <si>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</si>
  <si>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</si>
  <si>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</si>
  <si>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</si>
  <si>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</si>
  <si>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</si>
  <si>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</si>
  <si>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</si>
  <si>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</si>
  <si>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</si>
  <si>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</si>
  <si>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</si>
  <si>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</si>
  <si>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</si>
  <si>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</si>
  <si>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</si>
  <si>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</si>
  <si>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</si>
  <si>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</si>
  <si>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</si>
  <si>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</si>
  <si>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</si>
  <si>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</si>
  <si>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</si>
  <si>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</si>
  <si>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</si>
  <si>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</si>
  <si>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</si>
  <si>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</si>
  <si>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</si>
  <si>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</si>
  <si>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</si>
  <si>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</si>
  <si>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</si>
  <si>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</si>
  <si>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</si>
  <si>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</si>
  <si>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</si>
  <si>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</si>
  <si>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</si>
  <si>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</si>
  <si>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</si>
  <si>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</si>
  <si>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</si>
  <si>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</si>
  <si>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</si>
  <si>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</si>
  <si>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</si>
  <si>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</si>
  <si>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</si>
  <si>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</si>
  <si>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</si>
  <si>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</si>
  <si>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</si>
  <si>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</si>
  <si>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</si>
  <si>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</si>
  <si>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</si>
  <si>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</si>
  <si>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</si>
  <si>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</si>
  <si>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</si>
  <si>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</si>
  <si>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</si>
  <si>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</si>
  <si>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</si>
  <si>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</si>
  <si>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</si>
  <si>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</si>
  <si>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</si>
  <si>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</si>
  <si>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</si>
  <si>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</si>
  <si>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</si>
  <si>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</si>
  <si>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</si>
  <si>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</si>
  <si>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</si>
  <si>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</si>
  <si>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</si>
  <si>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</si>
  <si>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</si>
  <si>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</si>
  <si>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</si>
  <si>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</si>
  <si>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</si>
  <si>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</si>
  <si>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</si>
  <si>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</si>
  <si>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</si>
  <si>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</si>
  <si>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</si>
  <si>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</si>
  <si>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</si>
  <si>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</si>
  <si>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</si>
  <si>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</si>
  <si>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</si>
  <si>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</si>
  <si>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</si>
  <si>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</si>
  <si>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</si>
  <si>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</si>
  <si>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</si>
  <si>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</si>
  <si>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</si>
  <si>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</si>
  <si>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</si>
  <si>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</si>
  <si>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</si>
  <si>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</si>
  <si>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</si>
  <si>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</si>
  <si>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</si>
  <si>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</si>
  <si>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</si>
  <si>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</si>
  <si>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</si>
  <si>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</si>
  <si>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</si>
  <si>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</si>
  <si>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</si>
  <si>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</si>
  <si>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</si>
  <si>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</si>
  <si>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</si>
  <si>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</si>
  <si>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</si>
  <si>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</si>
  <si>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</si>
  <si>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</si>
  <si>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</si>
  <si>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</si>
  <si>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</si>
  <si>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</si>
  <si>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</si>
  <si>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</si>
  <si>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</si>
  <si>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</si>
  <si>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</si>
  <si>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</si>
  <si>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</si>
  <si>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</si>
  <si>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</si>
  <si>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</si>
  <si>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</si>
  <si>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</si>
  <si>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</si>
  <si>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</si>
  <si>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</si>
  <si>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</si>
  <si>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</si>
  <si>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</si>
  <si>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</si>
  <si>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</si>
  <si>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</si>
  <si>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</si>
  <si>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</si>
  <si>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</si>
  <si>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</si>
  <si>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</si>
  <si>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</si>
  <si>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</si>
  <si>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</si>
  <si>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</si>
  <si>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</si>
  <si>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</si>
  <si>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</si>
  <si>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</si>
  <si>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</si>
  <si>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</si>
  <si>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</si>
  <si>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</si>
  <si>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</si>
  <si>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</si>
  <si>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</si>
  <si>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</si>
  <si>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</si>
  <si>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</si>
  <si>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</si>
  <si>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</si>
  <si>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</si>
  <si>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</si>
  <si>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</si>
  <si>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</si>
  <si>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</si>
  <si>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</si>
  <si>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</si>
  <si>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</si>
  <si>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</si>
  <si>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</si>
  <si>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</si>
  <si>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</si>
  <si>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</si>
  <si>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</si>
  <si>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</si>
  <si>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</si>
  <si>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</si>
  <si>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</si>
  <si>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</si>
  <si>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</si>
  <si>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</si>
  <si>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</si>
  <si>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</si>
  <si>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</si>
  <si>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</si>
  <si>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</si>
  <si>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</si>
  <si>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</si>
  <si>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</si>
  <si>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</si>
  <si>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</si>
  <si>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</si>
  <si>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</si>
  <si>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</si>
  <si>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</si>
  <si>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</si>
  <si>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</si>
  <si>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</si>
  <si>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</si>
  <si>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</si>
  <si>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</si>
  <si>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</si>
  <si>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</si>
  <si>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</si>
  <si>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</si>
  <si>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</si>
  <si>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</si>
  <si>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</si>
  <si>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</si>
  <si>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</si>
  <si>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</si>
  <si>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</si>
  <si>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</si>
  <si>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</si>
  <si>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</si>
  <si>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</si>
  <si>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</si>
  <si>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</si>
  <si>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</si>
  <si>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</si>
  <si>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</si>
  <si>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</si>
  <si>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</si>
  <si>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</si>
  <si>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</si>
  <si>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</si>
  <si>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</si>
  <si>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</si>
  <si>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</si>
  <si>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</si>
  <si>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</si>
  <si>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</si>
  <si>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</si>
  <si>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</si>
  <si>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</si>
  <si>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</si>
  <si>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</si>
  <si>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</si>
  <si>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</si>
  <si>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</si>
  <si>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</si>
  <si>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</si>
  <si>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</si>
  <si>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</si>
  <si>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</si>
  <si>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</si>
  <si>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</si>
  <si>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</si>
  <si>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</si>
  <si>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</si>
  <si>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</si>
  <si>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</si>
  <si>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</si>
  <si>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</si>
  <si>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</si>
  <si>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</si>
  <si>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</si>
  <si>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</si>
  <si>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</si>
  <si>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</si>
  <si>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</si>
  <si>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</si>
  <si>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</si>
  <si>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</si>
  <si>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</si>
  <si>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</si>
  <si>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</si>
  <si>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</si>
  <si>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</si>
  <si>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</si>
  <si>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</si>
  <si>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</si>
  <si>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</si>
  <si>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</si>
  <si>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</si>
  <si>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</si>
  <si>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</si>
  <si>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</si>
  <si>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</si>
  <si>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</si>
  <si>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</si>
  <si>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</si>
  <si>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</si>
  <si>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</si>
  <si>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</si>
  <si>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</si>
  <si>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</si>
  <si>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</si>
  <si>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</si>
  <si>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</si>
  <si>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</si>
  <si>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</si>
  <si>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</si>
  <si>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</si>
  <si>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</si>
  <si>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</si>
  <si>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</si>
  <si>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</si>
  <si>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</si>
  <si>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</si>
  <si>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</si>
  <si>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</si>
  <si>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</si>
  <si>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</si>
  <si>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</si>
  <si>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</si>
  <si>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</si>
  <si>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</si>
  <si>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</si>
  <si>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</si>
  <si>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</si>
  <si>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</si>
  <si>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</si>
  <si>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</si>
  <si>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</si>
  <si>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</si>
  <si>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</si>
  <si>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</si>
  <si>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</si>
  <si>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</si>
  <si>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</si>
  <si>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</si>
  <si>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</si>
  <si>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</si>
  <si>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</si>
  <si>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</si>
  <si>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</si>
  <si>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</si>
  <si>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</si>
  <si>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</si>
  <si>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</si>
  <si>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</si>
  <si>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</si>
  <si>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</si>
  <si>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</si>
  <si>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</si>
  <si>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</si>
  <si>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</si>
  <si>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</si>
  <si>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</si>
  <si>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</si>
  <si>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</si>
  <si>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</si>
  <si>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</si>
  <si>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</si>
  <si>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</si>
  <si>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</si>
  <si>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</si>
  <si>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</si>
  <si>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</si>
  <si>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</si>
  <si>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</si>
  <si>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</si>
  <si>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</si>
  <si>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</si>
  <si>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</si>
  <si>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</si>
  <si>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</si>
  <si>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</si>
  <si>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</si>
  <si>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</si>
  <si>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</si>
  <si>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</si>
  <si>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</si>
  <si>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</si>
  <si>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</si>
  <si>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</si>
  <si>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</si>
  <si>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</si>
  <si>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</si>
  <si>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</si>
  <si>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</si>
  <si>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</si>
  <si>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</si>
  <si>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</si>
  <si>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</si>
  <si>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</si>
  <si>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</si>
  <si>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</si>
  <si>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</si>
  <si>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</si>
  <si>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</si>
  <si>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</si>
  <si>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</si>
  <si>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</si>
  <si>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</si>
  <si>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</si>
  <si>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</si>
  <si>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</si>
  <si>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</si>
  <si>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</si>
  <si>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</si>
  <si>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</si>
  <si>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</si>
  <si>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</si>
  <si>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</si>
  <si>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</si>
  <si>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</si>
  <si>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</si>
  <si>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</si>
  <si>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</si>
  <si>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</si>
  <si>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</si>
  <si>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</si>
  <si>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</si>
  <si>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</si>
  <si>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</si>
  <si>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</si>
  <si>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</si>
  <si>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</si>
  <si>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</si>
  <si>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</si>
  <si>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</si>
  <si>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</si>
  <si>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</si>
  <si>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</si>
  <si>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</si>
  <si>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</si>
  <si>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</si>
  <si>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</si>
  <si>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</si>
  <si>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</si>
  <si>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</si>
  <si>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</si>
  <si>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</si>
  <si>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</si>
  <si>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</si>
  <si>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</si>
  <si>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</si>
  <si>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</si>
  <si>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</si>
  <si>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</si>
  <si>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</si>
  <si>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</si>
  <si>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</si>
  <si>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</si>
  <si>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</si>
  <si>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</si>
  <si>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</si>
  <si>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</si>
  <si>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</si>
  <si>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</si>
  <si>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</si>
  <si>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</si>
  <si>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</si>
  <si>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</si>
  <si>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</si>
  <si>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</si>
  <si>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</si>
  <si>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</si>
  <si>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</si>
  <si>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</si>
  <si>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</si>
  <si>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</si>
  <si>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</si>
  <si>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</si>
  <si>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</si>
  <si>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</si>
  <si>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</si>
  <si>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</si>
  <si>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</si>
  <si>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</si>
  <si>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</si>
  <si>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</si>
  <si>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</si>
  <si>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</si>
  <si>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</si>
  <si>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</si>
  <si>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</si>
  <si>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</si>
  <si>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</si>
  <si>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</si>
  <si>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</si>
  <si>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</si>
  <si>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</si>
  <si>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</si>
  <si>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</si>
  <si>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</si>
  <si>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</si>
  <si>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</si>
  <si>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</si>
  <si>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</si>
  <si>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</si>
  <si>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</si>
  <si>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</si>
  <si>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</si>
  <si>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</si>
  <si>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</si>
  <si>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</si>
  <si>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</si>
  <si>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</si>
  <si>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</si>
  <si>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</si>
  <si>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</si>
  <si>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</si>
  <si>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</si>
  <si>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</si>
  <si>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</si>
  <si>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</si>
  <si>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</si>
  <si>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</si>
  <si>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</si>
  <si>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</si>
  <si>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</si>
  <si>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</si>
  <si>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</si>
  <si>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</si>
  <si>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</si>
  <si>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</si>
  <si>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</si>
  <si>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</si>
  <si>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</si>
  <si>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</si>
  <si>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</si>
  <si>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</si>
  <si>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</si>
  <si>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</si>
  <si>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</si>
  <si>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</si>
  <si>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</si>
  <si>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</si>
  <si>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</si>
  <si>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</si>
  <si>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</si>
  <si>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</si>
  <si>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</si>
  <si>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</si>
  <si>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</si>
  <si>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</si>
  <si>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</si>
  <si>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</si>
  <si>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</si>
  <si>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</si>
  <si>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</si>
  <si>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</si>
  <si>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</si>
  <si>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</si>
  <si>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</si>
  <si>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</si>
  <si>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</si>
  <si>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</si>
  <si>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</si>
  <si>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</si>
  <si>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</si>
  <si>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</si>
  <si>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</si>
  <si>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</si>
  <si>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</si>
  <si>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</si>
  <si>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</si>
  <si>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</si>
  <si>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</si>
  <si>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</si>
  <si>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</si>
  <si>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</si>
  <si>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</si>
  <si>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</si>
  <si>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</si>
  <si>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</si>
  <si>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</si>
  <si>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</si>
  <si>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</si>
  <si>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</si>
  <si>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</si>
  <si>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</si>
  <si>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</si>
  <si>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</si>
  <si>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</si>
  <si>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</si>
  <si>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</si>
  <si>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</si>
  <si>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</si>
  <si>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</si>
  <si>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</si>
  <si>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</si>
  <si>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</si>
  <si>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</si>
  <si>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</si>
  <si>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</si>
  <si>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</si>
  <si>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</si>
  <si>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</si>
  <si>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</si>
  <si>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</si>
  <si>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</si>
  <si>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</si>
  <si>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</si>
  <si>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</si>
  <si>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</si>
  <si>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</si>
  <si>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</si>
  <si>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</si>
  <si>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</si>
  <si>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</si>
  <si>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</si>
  <si>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</si>
  <si>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</si>
  <si>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</si>
  <si>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</si>
  <si>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</si>
  <si>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</si>
  <si>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</si>
  <si>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</si>
  <si>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</si>
  <si>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</si>
  <si>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</si>
  <si>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</si>
  <si>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</si>
  <si>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</si>
  <si>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</si>
  <si>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</si>
  <si>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</si>
  <si>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</si>
  <si>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</si>
  <si>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</si>
  <si>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</si>
  <si>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</si>
  <si>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</si>
  <si>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</si>
  <si>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</si>
  <si>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</si>
  <si>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</si>
  <si>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</si>
  <si>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</si>
  <si>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</si>
  <si>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</si>
  <si>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</si>
  <si>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</si>
  <si>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</si>
  <si>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</si>
  <si>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</si>
  <si>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</si>
  <si>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</si>
  <si>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</si>
  <si>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</si>
  <si>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</si>
  <si>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</si>
  <si>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</si>
  <si>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</si>
  <si>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</si>
  <si>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</si>
  <si>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</si>
  <si>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</si>
  <si>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</si>
  <si>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</si>
  <si>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</si>
  <si>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</si>
  <si>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</si>
  <si>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</si>
  <si>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</si>
  <si>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</si>
  <si>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</si>
  <si>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</si>
  <si>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</si>
  <si>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</si>
  <si>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</si>
  <si>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</si>
  <si>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</si>
  <si>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</si>
  <si>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</si>
  <si>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</si>
  <si>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</si>
  <si>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</si>
  <si>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</si>
  <si>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</si>
  <si>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</si>
  <si>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</si>
  <si>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</si>
  <si>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</si>
  <si>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</si>
  <si>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</si>
  <si>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</si>
  <si>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</si>
  <si>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</si>
  <si>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</si>
  <si>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</si>
  <si>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</si>
  <si>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</si>
  <si>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</si>
  <si>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</si>
  <si>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</si>
  <si>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</si>
  <si>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</si>
  <si>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</si>
  <si>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</si>
  <si>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</si>
  <si>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</si>
  <si>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</si>
  <si>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</si>
  <si>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</si>
  <si>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</si>
  <si>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</si>
  <si>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</si>
  <si>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</si>
  <si>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</si>
  <si>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</si>
  <si>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</si>
  <si>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</si>
  <si>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</si>
  <si>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</si>
  <si>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</si>
  <si>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</si>
  <si>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</si>
  <si>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</si>
  <si>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</si>
  <si>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</si>
  <si>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</si>
  <si>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</si>
  <si>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</si>
  <si>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</si>
  <si>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</si>
  <si>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</si>
  <si>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</si>
  <si>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</si>
  <si>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</si>
  <si>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</si>
  <si>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</si>
  <si>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</si>
  <si>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</si>
  <si>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</si>
  <si>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</si>
  <si>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</si>
  <si>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</si>
  <si>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</si>
  <si>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</si>
  <si>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</si>
  <si>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</si>
  <si>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</si>
  <si>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</si>
  <si>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</si>
  <si>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</si>
  <si>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</si>
  <si>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</si>
  <si>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</si>
  <si>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</si>
  <si>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</si>
  <si>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</si>
  <si>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</si>
  <si>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</si>
  <si>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</si>
  <si>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</si>
  <si>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</si>
  <si>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</si>
  <si>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</si>
  <si>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</si>
  <si>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</si>
  <si>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</si>
  <si>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</si>
  <si>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</si>
  <si>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</si>
  <si>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</si>
  <si>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</si>
  <si>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</si>
  <si>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</si>
  <si>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</si>
  <si>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</si>
  <si>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</si>
  <si>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</si>
  <si>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</si>
  <si>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</si>
  <si>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</si>
  <si>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</si>
  <si>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</si>
  <si>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</si>
  <si>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</si>
  <si>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</si>
  <si>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</si>
  <si>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</si>
  <si>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</si>
  <si>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</si>
  <si>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</si>
  <si>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</si>
  <si>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</si>
  <si>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</si>
  <si>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</si>
  <si>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</si>
  <si>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</si>
  <si>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</si>
  <si>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</si>
  <si>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</si>
  <si>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</si>
  <si>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</si>
  <si>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</si>
  <si>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</si>
  <si>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</si>
  <si>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</si>
  <si>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</si>
  <si>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</si>
  <si>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</si>
  <si>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</si>
  <si>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</si>
  <si>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</si>
  <si>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</si>
  <si>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</si>
  <si>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</si>
  <si>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</si>
  <si>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</si>
  <si>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</si>
  <si>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</si>
  <si>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</si>
  <si>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</si>
  <si>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</si>
  <si>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</si>
  <si>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</si>
  <si>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</si>
  <si>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</si>
  <si>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</si>
  <si>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</si>
  <si>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</si>
  <si>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</si>
  <si>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</si>
  <si>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</si>
  <si>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</si>
  <si>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</si>
  <si>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</si>
  <si>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</si>
  <si>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</si>
  <si>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</si>
  <si>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</si>
  <si>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</si>
  <si>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</si>
  <si>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</si>
  <si>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</si>
  <si>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</si>
  <si>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</si>
  <si>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</si>
  <si>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</si>
  <si>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</si>
  <si>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</si>
  <si>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</si>
  <si>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</si>
  <si>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</si>
  <si>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</si>
  <si>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</si>
  <si>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</si>
  <si>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</si>
  <si>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</si>
  <si>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</si>
  <si>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</si>
  <si>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</si>
  <si>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</si>
  <si>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</si>
  <si>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</si>
  <si>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</si>
  <si>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</si>
  <si>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</si>
  <si>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</si>
  <si>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</si>
  <si>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</si>
  <si>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</si>
  <si>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</si>
  <si>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</si>
  <si>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</si>
  <si>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</si>
  <si>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</si>
  <si>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</si>
  <si>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</si>
  <si>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</si>
  <si>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</si>
  <si>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</si>
  <si>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</si>
  <si>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</si>
  <si>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</si>
  <si>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</si>
  <si>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</si>
  <si>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</si>
  <si>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</si>
  <si>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</si>
  <si>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</si>
  <si>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</si>
  <si>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</si>
  <si>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</si>
  <si>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</si>
  <si>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</si>
  <si>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</si>
  <si>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</si>
  <si>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</si>
  <si>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</si>
  <si>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</si>
  <si>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</si>
  <si>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</si>
  <si>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</si>
  <si>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</si>
  <si>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</si>
  <si>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</si>
  <si>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</si>
  <si>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</si>
  <si>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</si>
  <si>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</si>
  <si>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</si>
  <si>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</si>
  <si>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</si>
  <si>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</si>
  <si>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</si>
  <si>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</si>
  <si>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</si>
  <si>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</si>
  <si>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</si>
  <si>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</si>
  <si>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</si>
  <si>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</si>
  <si>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</si>
  <si>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</si>
  <si>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</si>
  <si>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</si>
  <si>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</si>
  <si>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</si>
  <si>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</si>
  <si>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</si>
  <si>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</si>
  <si>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</si>
  <si>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</si>
  <si>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</si>
  <si>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</si>
  <si>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</si>
  <si>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</si>
  <si>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</si>
  <si>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</si>
  <si>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</si>
  <si>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</si>
  <si>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</si>
  <si>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</si>
  <si>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</si>
  <si>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</si>
  <si>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</si>
  <si>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</si>
  <si>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</si>
  <si>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</si>
  <si>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</si>
  <si>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</si>
  <si>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</si>
  <si>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</si>
  <si>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</si>
  <si>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</si>
  <si>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</si>
  <si>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</si>
  <si>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</si>
  <si>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</si>
  <si>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</si>
  <si>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</si>
  <si>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</si>
  <si>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</si>
  <si>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</si>
  <si>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</si>
  <si>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</si>
  <si>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</si>
  <si>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</si>
  <si>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</si>
  <si>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</si>
  <si>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</si>
  <si>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</si>
  <si>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</si>
  <si>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</si>
  <si>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</si>
  <si>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</si>
  <si>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</si>
  <si>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</si>
  <si>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</si>
  <si>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</si>
  <si>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</si>
  <si>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</si>
  <si>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</si>
  <si>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</si>
  <si>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</si>
  <si>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</si>
  <si>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</si>
  <si>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</si>
  <si>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</si>
  <si>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</si>
  <si>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</si>
  <si>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</si>
  <si>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</si>
  <si>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</si>
  <si>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</si>
  <si>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</si>
  <si>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</si>
  <si>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</si>
  <si>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</si>
  <si>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</si>
  <si>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</si>
  <si>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</si>
  <si>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</si>
  <si>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</si>
  <si>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</si>
  <si>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</si>
  <si>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</si>
  <si>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</si>
  <si>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</si>
  <si>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</si>
  <si>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</si>
  <si>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</si>
  <si>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</si>
  <si>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</si>
  <si>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</si>
  <si>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</si>
  <si>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</si>
  <si>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</si>
  <si>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</si>
  <si>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</si>
  <si>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</si>
  <si>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</si>
  <si>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</si>
  <si>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</si>
  <si>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</si>
  <si>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</si>
  <si>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</si>
  <si>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</si>
  <si>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</si>
  <si>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</si>
  <si>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</si>
  <si>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</si>
  <si>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</si>
  <si>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</si>
  <si>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</si>
  <si>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</si>
  <si>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</si>
  <si>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</si>
  <si>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</si>
  <si>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</si>
  <si>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</si>
  <si>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</si>
  <si>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</si>
  <si>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</si>
  <si>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</si>
  <si>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</si>
  <si>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</si>
  <si>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</si>
  <si>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</si>
  <si>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</si>
  <si>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</si>
  <si>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</si>
  <si>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</si>
  <si>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</si>
  <si>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</si>
  <si>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</si>
  <si>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</si>
  <si>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</si>
  <si>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</si>
  <si>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</si>
  <si>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</si>
  <si>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</si>
  <si>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</si>
  <si>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</si>
  <si>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</si>
  <si>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</si>
  <si>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</si>
  <si>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</si>
  <si>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</si>
  <si>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</si>
  <si>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</si>
  <si>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</si>
  <si>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</si>
  <si>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</si>
  <si>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</si>
  <si>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</si>
  <si>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</si>
  <si>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</si>
  <si>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</si>
  <si>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</si>
  <si>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</si>
  <si>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</si>
  <si>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</si>
  <si>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</si>
  <si>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</si>
  <si>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</si>
  <si>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</si>
  <si>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</si>
  <si>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</si>
  <si>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</si>
  <si>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</si>
  <si>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</si>
  <si>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</si>
  <si>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</si>
  <si>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</si>
  <si>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</si>
  <si>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</si>
  <si>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</si>
  <si>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</si>
  <si>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</si>
  <si>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</si>
  <si>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</si>
  <si>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</si>
  <si>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</si>
  <si>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</si>
  <si>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</si>
  <si>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</si>
  <si>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</si>
  <si>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</si>
  <si>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</si>
  <si>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</si>
  <si>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</si>
  <si>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</si>
  <si>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</si>
  <si>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</si>
  <si>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</si>
  <si>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</si>
  <si>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</si>
  <si>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</si>
  <si>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</si>
  <si>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</si>
  <si>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</si>
  <si>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</si>
  <si>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</si>
  <si>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</si>
  <si>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</si>
  <si>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</si>
  <si>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</si>
  <si>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</si>
  <si>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</si>
  <si>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</si>
  <si>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</si>
  <si>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</si>
  <si>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</si>
  <si>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</si>
  <si>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</si>
  <si>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</si>
  <si>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</si>
  <si>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</si>
  <si>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</si>
  <si>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</si>
  <si>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</si>
  <si>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</si>
  <si>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</si>
  <si>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</si>
  <si>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</si>
  <si>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</si>
  <si>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</si>
  <si>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</si>
  <si>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</si>
  <si>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</si>
  <si>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</si>
  <si>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</si>
  <si>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</si>
  <si>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</si>
  <si>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</si>
  <si>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</si>
  <si>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</si>
  <si>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</si>
  <si>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</si>
  <si>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</si>
  <si>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</si>
  <si>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</si>
  <si>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</si>
  <si>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</si>
  <si>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</si>
  <si>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</si>
  <si>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</si>
  <si>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</si>
  <si>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</si>
  <si>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</si>
  <si>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</si>
  <si>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</si>
  <si>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</si>
  <si>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</si>
  <si>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</si>
  <si>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</si>
  <si>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</si>
  <si>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</si>
  <si>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</si>
  <si>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</si>
  <si>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</si>
  <si>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</si>
  <si>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</si>
  <si>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</si>
  <si>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</si>
  <si>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</si>
  <si>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</si>
  <si>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</si>
  <si>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</si>
  <si>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</si>
  <si>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</si>
  <si>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</si>
  <si>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</si>
  <si>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</si>
  <si>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</si>
  <si>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</si>
  <si>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</si>
  <si>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</si>
  <si>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</si>
  <si>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</si>
  <si>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</si>
  <si>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</si>
  <si>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</si>
  <si>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</si>
  <si>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</si>
  <si>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</si>
  <si>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</si>
  <si>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</si>
  <si>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</si>
  <si>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</si>
  <si>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</si>
  <si>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</si>
  <si>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</si>
  <si>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</si>
  <si>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</si>
  <si>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</si>
  <si>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</si>
  <si>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</si>
  <si>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</si>
  <si>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</si>
  <si>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</si>
  <si>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</si>
  <si>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</si>
  <si>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</si>
  <si>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</si>
  <si>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</si>
  <si>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</si>
  <si>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</si>
  <si>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</si>
  <si>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</si>
  <si>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</si>
  <si>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</si>
  <si>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</si>
  <si>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</si>
  <si>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</si>
  <si>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</si>
  <si>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</si>
  <si>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</si>
  <si>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</si>
  <si>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</si>
  <si>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</si>
  <si>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</si>
  <si>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</si>
  <si>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</si>
  <si>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</si>
  <si>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</si>
  <si>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</si>
  <si>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</si>
  <si>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</si>
  <si>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</si>
  <si>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</si>
  <si>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</si>
  <si>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</si>
  <si>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</si>
  <si>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</si>
  <si>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</si>
  <si>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</si>
  <si>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</si>
  <si>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</si>
  <si>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</si>
  <si>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</si>
  <si>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</si>
  <si>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</si>
  <si>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</si>
  <si>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</si>
  <si>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</si>
  <si>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</si>
  <si>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</si>
  <si>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</si>
  <si>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</si>
  <si>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</si>
  <si>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</si>
  <si>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</si>
  <si>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</si>
  <si>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</si>
  <si>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</si>
  <si>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</si>
  <si>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</si>
  <si>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</si>
  <si>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</si>
  <si>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</si>
  <si>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</si>
  <si>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</si>
  <si>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</si>
  <si>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</si>
  <si>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</si>
  <si>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</si>
  <si>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</si>
  <si>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</si>
  <si>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</si>
  <si>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</si>
  <si>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</si>
  <si>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</si>
  <si>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</si>
  <si>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</si>
  <si>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</si>
  <si>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</si>
  <si>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</si>
  <si>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</si>
  <si>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</si>
  <si>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</si>
  <si>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</si>
  <si>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</si>
  <si>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</si>
  <si>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</si>
  <si>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</si>
  <si>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</si>
  <si>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</si>
  <si>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</si>
  <si>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</si>
  <si>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</si>
  <si>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</si>
  <si>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</si>
  <si>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</si>
  <si>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</si>
  <si>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</si>
  <si>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</si>
  <si>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</si>
  <si>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</si>
  <si>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</si>
  <si>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</si>
  <si>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</si>
  <si>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</si>
  <si>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</si>
  <si>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</si>
  <si>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</si>
  <si>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</si>
  <si>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</si>
  <si>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</si>
  <si>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</si>
  <si>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</si>
  <si>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</si>
  <si>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</si>
  <si>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</si>
  <si>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</si>
  <si>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</si>
  <si>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</si>
  <si>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</si>
  <si>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</si>
  <si>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</si>
  <si>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</si>
  <si>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</si>
  <si>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</si>
  <si>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</si>
  <si>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</si>
  <si>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</si>
  <si>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</si>
  <si>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</si>
  <si>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</si>
  <si>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</si>
  <si>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</si>
  <si>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</si>
  <si>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</si>
  <si>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</si>
  <si>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</si>
  <si>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</si>
  <si>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</si>
  <si>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</si>
  <si>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</si>
  <si>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</si>
  <si>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</si>
  <si>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</si>
  <si>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</si>
  <si>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</si>
  <si>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</si>
  <si>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</si>
  <si>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</si>
  <si>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</si>
  <si>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</si>
  <si>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</si>
  <si>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</si>
  <si>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</si>
  <si>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</si>
  <si>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</si>
  <si>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</si>
  <si>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</si>
  <si>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</si>
  <si>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</si>
  <si>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</si>
  <si>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</si>
  <si>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</si>
  <si>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</si>
  <si>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</si>
  <si>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</si>
  <si>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</si>
  <si>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</si>
  <si>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</si>
  <si>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</si>
  <si>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</si>
  <si>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</si>
  <si>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</si>
  <si>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</si>
  <si>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</si>
  <si>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</si>
  <si>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</si>
  <si>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</si>
  <si>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</si>
  <si>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</si>
  <si>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</si>
  <si>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</si>
  <si>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</si>
  <si>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</si>
  <si>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</si>
  <si>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</si>
  <si>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</si>
  <si>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</si>
  <si>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</si>
  <si>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</si>
  <si>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</si>
  <si>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</si>
  <si>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</si>
  <si>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</si>
  <si>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</si>
  <si>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</si>
  <si>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</si>
  <si>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</si>
  <si>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Humana Medical Plan, Inc.</t>
  </si>
  <si>
    <t>CY 2022</t>
  </si>
  <si>
    <t xml:space="preserve">PEDIATRIC ASSOCIATES PA       </t>
  </si>
  <si>
    <t>HEALTH PRACTICE MANAGEMENT LLC</t>
  </si>
  <si>
    <t xml:space="preserve">DOCTORS MEDICAL CENTERS       </t>
  </si>
  <si>
    <t xml:space="preserve">CONTINUCARE MSO INC.          </t>
  </si>
  <si>
    <t xml:space="preserve">MCCI-SALUBRIS                 </t>
  </si>
  <si>
    <t xml:space="preserve">LAKEVIEW CENTER INC           </t>
  </si>
  <si>
    <t xml:space="preserve">BEACON HEALTH STRATEGIES LLC  </t>
  </si>
  <si>
    <t>MODIVCARE SOLUTIONS LLC</t>
  </si>
  <si>
    <t>7.9</t>
  </si>
  <si>
    <t>7.10</t>
  </si>
  <si>
    <t xml:space="preserve">HEALTH NETWORK ONE  INC       </t>
  </si>
  <si>
    <t>LAB SPECIALTY NETWORK - SO FLA</t>
  </si>
  <si>
    <t xml:space="preserve">PREMIER EYE CARE OF FLORIDA   </t>
  </si>
  <si>
    <t xml:space="preserve">ONE HOMECARE SOLUTION LLC     </t>
  </si>
  <si>
    <t>ONE HOME MEDICAL EQUIPMENT LLC</t>
  </si>
  <si>
    <t>8.9</t>
  </si>
  <si>
    <t>7.11</t>
  </si>
  <si>
    <t>8.10</t>
  </si>
  <si>
    <t>8.11</t>
  </si>
  <si>
    <t>INDEPENDENT LIVING SYSTEMS LLC</t>
  </si>
  <si>
    <t xml:space="preserve">ICARE HEALTH SOLUTIONS        </t>
  </si>
  <si>
    <t xml:space="preserve">HEARUSA                       </t>
  </si>
  <si>
    <t>EYE CARE &amp; SURG CTR OF FT LAUD</t>
  </si>
  <si>
    <t xml:space="preserve">HEALTHWAYS HEALTH SUPPORT LLC </t>
  </si>
  <si>
    <t xml:space="preserve">CAC CARE                      </t>
  </si>
  <si>
    <t>100% Owned</t>
  </si>
  <si>
    <t xml:space="preserve">CAC-FLORIDA MED CENTERS LLC   </t>
  </si>
  <si>
    <t xml:space="preserve">CONTINUCARE MDHC LLC          </t>
  </si>
  <si>
    <t>CONTINUCARE MEDICAL MANAGEMENT</t>
  </si>
  <si>
    <t>49% Owned</t>
  </si>
  <si>
    <t xml:space="preserve">MCCI-STAFF                    </t>
  </si>
  <si>
    <t xml:space="preserve">MCCI-PC ASSOCIATES            </t>
  </si>
  <si>
    <t xml:space="preserve">MCCI GROUP HOLDINGS LLC       </t>
  </si>
  <si>
    <t>Humana Pharmacy, Inc. (RightSource/PrescribeIT - Part B Rx)</t>
  </si>
  <si>
    <t>Humana Inc.</t>
  </si>
  <si>
    <t>Managed Care Indemnity, Inc.</t>
  </si>
  <si>
    <t>Comprehensive</t>
  </si>
  <si>
    <t>2022</t>
  </si>
  <si>
    <t>N/A</t>
  </si>
  <si>
    <t>3/31/2023</t>
  </si>
  <si>
    <t>Estimate of Premium owed to the plan</t>
  </si>
  <si>
    <t>retro activity from 820</t>
  </si>
  <si>
    <t>Rx High Cost Pool</t>
  </si>
  <si>
    <t>Kick Accrual</t>
  </si>
  <si>
    <t>HIF Accruals</t>
  </si>
  <si>
    <t>DSNP Retro</t>
  </si>
  <si>
    <t>LTC Kick</t>
  </si>
  <si>
    <t>Vaccine Reimbursement</t>
  </si>
  <si>
    <t>DOD Acrruals</t>
  </si>
  <si>
    <t>DPP Admin Reimbursement</t>
  </si>
  <si>
    <t>Estimate of Premium owed to the plan/includes retro activity from 820</t>
  </si>
  <si>
    <t>Y9 Flag Accrual</t>
  </si>
  <si>
    <t>UTL Accrual</t>
  </si>
  <si>
    <t>DOD Accrual</t>
  </si>
  <si>
    <t>*Confidential trade secret information that is exempt from disclosure under Florida's public records laws</t>
  </si>
  <si>
    <t>*Confidential trade secret information that is exempt from disclosure under Florida's public record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</si>
</sst>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14" fontId="31" fillId="0" borderId="0" xfId="0" applyNumberFormat="1" applyFont="1" applyProtection="1">
      <protection locked="0"/>
    </xf>
    <xf numFmtId="49" fontId="3" fillId="0" borderId="0" xfId="0" quotePrefix="1" applyNumberFormat="1" applyFont="1" applyAlignment="1" applyProtection="1">
      <alignment horizontal="center" vertical="center"/>
      <protection locked="0"/>
    </xf>
    <xf numFmtId="49" fontId="2" fillId="0" borderId="3" xfId="0" quotePrefix="1" applyNumberFormat="1" applyFont="1" applyBorder="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14" fontId="0" fillId="0" borderId="0" xfId="0" applyNumberFormat="1" applyProtection="1">
      <protection locked="0"/>
    </xf>
    <xf numFmtId="43" fontId="32" fillId="0" borderId="0" xfId="0" applyNumberFormat="1" applyFont="1" applyProtection="1">
      <protection locked="0"/>
    </xf>
    <xf numFmtId="43" fontId="31" fillId="0" borderId="0" xfId="0" applyNumberFormat="1" applyFon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35" dT="2023-04-20T19:34:36.15" personId="{00000000-0000-0000-0000-000000000000}" id="{27291C28-42B9-42FC-BA37-7FB3E8C2C937}" done="1">
    <text>see ASR instructions tab and add a calculation here!</text>
  </threadedComment>
  <threadedComment ref="T35" dT="2023-04-20T19:34:42.58" personId="{00000000-0000-0000-0000-000000000000}" id="{094B8D3F-FA90-40C5-A571-C937F641051C}">
    <text>see ASR instructions tab and add a calculation here!</text>
  </threadedComment>
  <threadedComment ref="T35" dT="2023-04-28T02:31:28.73" personId="{00000000-0000-0000-0000-000000000000}" id="{FD86F05D-A59B-46F0-82B0-ED189D00274F}" parentId="{094B8D3F-FA90-40C5-A571-C937F641051C}">
    <text>0</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4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1.vml"/><Relationship Id="rId1" Type="http://schemas.openxmlformats.org/officeDocument/2006/relationships/printerSettings" Target="../printerSettings/printerSettings48.bin"/><Relationship Id="rId4" Type="http://schemas.microsoft.com/office/2017/10/relationships/threadedComment" Target="../threadedComments/threadedComment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823</v>
      </c>
    </row>
    <row r="4" spans="1:19" x14ac:dyDescent="0.25">
      <c r="A4" t="s">
        <v>824</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1186</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1187</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1184</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1185</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659</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404</v>
      </c>
      <c r="B3" s="63"/>
      <c r="C3" s="63"/>
      <c r="D3" s="63"/>
      <c r="E3" s="63"/>
      <c r="F3" s="63"/>
      <c r="G3" s="63"/>
      <c r="H3" s="63"/>
      <c r="I3" s="63"/>
      <c r="J3" s="63"/>
      <c r="K3" s="63"/>
      <c r="L3" s="63"/>
      <c r="M3" s="63"/>
      <c r="N3" s="63"/>
      <c r="O3" s="63"/>
      <c r="P3" s="63"/>
      <c r="Q3" s="66"/>
      <c r="R3" s="66"/>
      <c r="S3" s="66"/>
      <c r="T3" s="66"/>
      <c r="U3" s="66"/>
      <c r="V3" s="66"/>
    </row>
    <row r="4" spans="1:22" x14ac:dyDescent="0.25">
      <c r="A4" s="63" t="s">
        <v>817</v>
      </c>
      <c r="B4" s="63"/>
      <c r="C4" s="63"/>
      <c r="D4" s="63"/>
      <c r="E4" s="63"/>
      <c r="F4" s="63"/>
      <c r="G4" s="63"/>
      <c r="H4" s="63"/>
      <c r="I4" s="63"/>
      <c r="J4" s="63"/>
      <c r="K4" s="63"/>
      <c r="L4" s="63"/>
      <c r="M4" s="63"/>
      <c r="N4" s="63"/>
      <c r="O4" s="63"/>
      <c r="P4" s="63"/>
      <c r="Q4" s="66"/>
      <c r="R4" s="66"/>
      <c r="S4" s="66"/>
      <c r="T4" s="66"/>
      <c r="U4" s="66"/>
      <c r="V4" s="66"/>
    </row>
    <row r="5" spans="1:22" x14ac:dyDescent="0.25">
      <c r="A5" s="63" t="s">
        <v>1341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50" t="s">
        <v>1519</v>
      </c>
      <c r="B8" s="1450"/>
      <c r="C8" s="1450"/>
      <c r="D8" s="1450"/>
      <c r="E8" s="1450"/>
      <c r="F8" s="1450"/>
      <c r="G8" s="1450"/>
      <c r="H8" s="1450"/>
      <c r="I8" s="1450"/>
      <c r="J8" s="1450"/>
      <c r="K8" s="1450"/>
      <c r="L8" s="1450"/>
      <c r="M8" s="1450"/>
      <c r="N8" s="1450"/>
      <c r="O8" s="1450"/>
      <c r="P8" s="63"/>
      <c r="Q8" s="66"/>
      <c r="R8" s="66"/>
      <c r="S8" s="66"/>
      <c r="T8" s="66"/>
      <c r="U8" s="66"/>
      <c r="V8" s="66"/>
    </row>
    <row r="9" spans="1:22" x14ac:dyDescent="0.25">
      <c r="A9" s="1450"/>
      <c r="B9" s="1450"/>
      <c r="C9" s="1450"/>
      <c r="D9" s="1450"/>
      <c r="E9" s="1450"/>
      <c r="F9" s="1450"/>
      <c r="G9" s="1450"/>
      <c r="H9" s="1450"/>
      <c r="I9" s="1450"/>
      <c r="J9" s="1450"/>
      <c r="K9" s="1450"/>
      <c r="L9" s="1450"/>
      <c r="M9" s="1450"/>
      <c r="N9" s="1450"/>
      <c r="O9" s="1450"/>
      <c r="P9" s="63"/>
      <c r="Q9" s="66"/>
      <c r="R9" s="66"/>
      <c r="S9" s="66"/>
      <c r="T9" s="66"/>
      <c r="U9" s="66"/>
      <c r="V9" s="66"/>
    </row>
    <row r="10" spans="1:22" x14ac:dyDescent="0.25">
      <c r="A10" s="1450"/>
      <c r="B10" s="1450"/>
      <c r="C10" s="1450"/>
      <c r="D10" s="1450"/>
      <c r="E10" s="1450"/>
      <c r="F10" s="1450"/>
      <c r="G10" s="1450"/>
      <c r="H10" s="1450"/>
      <c r="I10" s="1450"/>
      <c r="J10" s="1450"/>
      <c r="K10" s="1450"/>
      <c r="L10" s="1450"/>
      <c r="M10" s="1450"/>
      <c r="N10" s="1450"/>
      <c r="O10" s="1450"/>
      <c r="P10" s="63"/>
      <c r="Q10" s="66"/>
      <c r="R10" s="66"/>
      <c r="S10" s="66"/>
      <c r="T10" s="66"/>
      <c r="U10" s="66"/>
      <c r="V10" s="66"/>
    </row>
    <row r="11" spans="1:22" x14ac:dyDescent="0.25">
      <c r="A11" s="1450"/>
      <c r="B11" s="1450"/>
      <c r="C11" s="1450"/>
      <c r="D11" s="1450"/>
      <c r="E11" s="1450"/>
      <c r="F11" s="1450"/>
      <c r="G11" s="1450"/>
      <c r="H11" s="1450"/>
      <c r="I11" s="1450"/>
      <c r="J11" s="1450"/>
      <c r="K11" s="1450"/>
      <c r="L11" s="1450"/>
      <c r="M11" s="1450"/>
      <c r="N11" s="1450"/>
      <c r="O11" s="1450"/>
      <c r="P11" s="63"/>
      <c r="Q11" s="66"/>
      <c r="R11" s="66"/>
      <c r="S11" s="66"/>
      <c r="T11" s="66"/>
      <c r="U11" s="66"/>
      <c r="V11" s="66"/>
    </row>
    <row r="12" spans="1:22" x14ac:dyDescent="0.25">
      <c r="A12" s="1450"/>
      <c r="B12" s="1450"/>
      <c r="C12" s="1450"/>
      <c r="D12" s="1450"/>
      <c r="E12" s="1450"/>
      <c r="F12" s="1450"/>
      <c r="G12" s="1450"/>
      <c r="H12" s="1450"/>
      <c r="I12" s="1450"/>
      <c r="J12" s="1450"/>
      <c r="K12" s="1450"/>
      <c r="L12" s="1450"/>
      <c r="M12" s="1450"/>
      <c r="N12" s="1450"/>
      <c r="O12" s="1450"/>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51" t="s">
        <v>1549</v>
      </c>
      <c r="B15" s="1451"/>
      <c r="C15" s="1451"/>
      <c r="D15" s="1451"/>
      <c r="E15" s="1451"/>
      <c r="F15" s="1451"/>
      <c r="G15" s="1451"/>
      <c r="H15" s="1451"/>
      <c r="I15" s="1451"/>
      <c r="J15" s="1451"/>
      <c r="K15" s="1451"/>
      <c r="L15" s="1451"/>
      <c r="M15" s="1451"/>
      <c r="N15" s="1451"/>
      <c r="O15" s="1451"/>
      <c r="P15" s="63"/>
      <c r="Q15" s="66"/>
      <c r="R15" s="66"/>
      <c r="S15" s="66"/>
      <c r="T15" s="66"/>
      <c r="U15" s="66"/>
      <c r="V15" s="66"/>
    </row>
    <row r="16" spans="1:22" x14ac:dyDescent="0.25">
      <c r="A16" s="1451"/>
      <c r="B16" s="1451"/>
      <c r="C16" s="1451"/>
      <c r="D16" s="1451"/>
      <c r="E16" s="1451"/>
      <c r="F16" s="1451"/>
      <c r="G16" s="1451"/>
      <c r="H16" s="1451"/>
      <c r="I16" s="1451"/>
      <c r="J16" s="1451"/>
      <c r="K16" s="1451"/>
      <c r="L16" s="1451"/>
      <c r="M16" s="1451"/>
      <c r="N16" s="1451"/>
      <c r="O16" s="1451"/>
      <c r="P16" s="63"/>
      <c r="Q16" s="66"/>
      <c r="R16" s="66"/>
      <c r="S16" s="66"/>
      <c r="T16" s="66"/>
      <c r="U16" s="66"/>
      <c r="V16" s="66"/>
    </row>
    <row r="17" spans="1:22" x14ac:dyDescent="0.25">
      <c r="A17" s="1451"/>
      <c r="B17" s="1451"/>
      <c r="C17" s="1451"/>
      <c r="D17" s="1451"/>
      <c r="E17" s="1451"/>
      <c r="F17" s="1451"/>
      <c r="G17" s="1451"/>
      <c r="H17" s="1451"/>
      <c r="I17" s="1451"/>
      <c r="J17" s="1451"/>
      <c r="K17" s="1451"/>
      <c r="L17" s="1451"/>
      <c r="M17" s="1451"/>
      <c r="N17" s="1451"/>
      <c r="O17" s="1451"/>
      <c r="P17" s="63"/>
      <c r="Q17" s="66"/>
      <c r="R17" s="66"/>
      <c r="S17" s="66"/>
      <c r="T17" s="66"/>
      <c r="U17" s="66"/>
      <c r="V17" s="66"/>
    </row>
    <row r="18" spans="1:22" ht="32.1" customHeight="1" x14ac:dyDescent="0.25">
      <c r="A18" s="1451"/>
      <c r="B18" s="1451"/>
      <c r="C18" s="1451"/>
      <c r="D18" s="1451"/>
      <c r="E18" s="1451"/>
      <c r="F18" s="1451"/>
      <c r="G18" s="1451"/>
      <c r="H18" s="1451"/>
      <c r="I18" s="1451"/>
      <c r="J18" s="1451"/>
      <c r="K18" s="1451"/>
      <c r="L18" s="1451"/>
      <c r="M18" s="1451"/>
      <c r="N18" s="1451"/>
      <c r="O18" s="1451"/>
      <c r="P18" s="63"/>
      <c r="Q18" s="66"/>
      <c r="R18" s="66"/>
      <c r="S18" s="66"/>
      <c r="T18" s="66"/>
      <c r="U18" s="66"/>
      <c r="V18" s="66"/>
    </row>
    <row r="19" spans="1:22" x14ac:dyDescent="0.25">
      <c r="A19" s="724" t="s">
        <v>805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276</v>
      </c>
      <c r="B25" s="1450" t="s">
        <v>675</v>
      </c>
      <c r="C25" s="1450"/>
      <c r="D25" s="1450"/>
      <c r="E25" s="1450"/>
      <c r="F25" s="1450"/>
      <c r="G25" s="1450"/>
      <c r="H25" s="1450"/>
      <c r="I25" s="1450"/>
      <c r="J25" s="1450"/>
      <c r="K25" s="1450"/>
      <c r="L25" s="1450"/>
      <c r="M25" s="1450"/>
      <c r="N25" s="1450"/>
      <c r="O25" s="1450"/>
      <c r="P25" s="63"/>
      <c r="Q25" s="66"/>
      <c r="R25" s="66"/>
      <c r="S25" s="66"/>
      <c r="T25" s="66"/>
      <c r="U25" s="66"/>
      <c r="V25" s="66"/>
    </row>
    <row r="26" spans="1:22" x14ac:dyDescent="0.25">
      <c r="A26" s="727"/>
      <c r="B26" s="1450"/>
      <c r="C26" s="1450"/>
      <c r="D26" s="1450"/>
      <c r="E26" s="1450"/>
      <c r="F26" s="1450"/>
      <c r="G26" s="1450"/>
      <c r="H26" s="1450"/>
      <c r="I26" s="1450"/>
      <c r="J26" s="1450"/>
      <c r="K26" s="1450"/>
      <c r="L26" s="1450"/>
      <c r="M26" s="1450"/>
      <c r="N26" s="1450"/>
      <c r="O26" s="1450"/>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277</v>
      </c>
      <c r="B28" s="1450" t="s">
        <v>676</v>
      </c>
      <c r="C28" s="1450"/>
      <c r="D28" s="1450"/>
      <c r="E28" s="1450"/>
      <c r="F28" s="1450"/>
      <c r="G28" s="1450"/>
      <c r="H28" s="1450"/>
      <c r="I28" s="1450"/>
      <c r="J28" s="1450"/>
      <c r="K28" s="1450"/>
      <c r="L28" s="1450"/>
      <c r="M28" s="1450"/>
      <c r="N28" s="1450"/>
      <c r="O28" s="1450"/>
      <c r="P28" s="63"/>
      <c r="Q28" s="66"/>
      <c r="R28" s="66"/>
      <c r="S28" s="66"/>
      <c r="T28" s="66"/>
      <c r="U28" s="66"/>
      <c r="V28" s="66"/>
    </row>
    <row r="29" spans="1:22" x14ac:dyDescent="0.25">
      <c r="A29" s="727"/>
      <c r="B29" s="1450"/>
      <c r="C29" s="1450"/>
      <c r="D29" s="1450"/>
      <c r="E29" s="1450"/>
      <c r="F29" s="1450"/>
      <c r="G29" s="1450"/>
      <c r="H29" s="1450"/>
      <c r="I29" s="1450"/>
      <c r="J29" s="1450"/>
      <c r="K29" s="1450"/>
      <c r="L29" s="1450"/>
      <c r="M29" s="1450"/>
      <c r="N29" s="1450"/>
      <c r="O29" s="1450"/>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278</v>
      </c>
      <c r="B31" s="1450" t="s">
        <v>407</v>
      </c>
      <c r="C31" s="1450"/>
      <c r="D31" s="1450"/>
      <c r="E31" s="1450"/>
      <c r="F31" s="1450"/>
      <c r="G31" s="1450"/>
      <c r="H31" s="1450"/>
      <c r="I31" s="1450"/>
      <c r="J31" s="1450"/>
      <c r="K31" s="1450"/>
      <c r="L31" s="1450"/>
      <c r="M31" s="1450"/>
      <c r="N31" s="1450"/>
      <c r="O31" s="1450"/>
      <c r="P31" s="63"/>
      <c r="Q31" s="66"/>
      <c r="R31" s="66"/>
      <c r="S31" s="66"/>
      <c r="T31" s="66"/>
      <c r="U31" s="66"/>
      <c r="V31" s="66"/>
    </row>
    <row r="32" spans="1:22" x14ac:dyDescent="0.25">
      <c r="A32" s="728"/>
      <c r="B32" s="1450"/>
      <c r="C32" s="1450"/>
      <c r="D32" s="1450"/>
      <c r="E32" s="1450"/>
      <c r="F32" s="1450"/>
      <c r="G32" s="1450"/>
      <c r="H32" s="1450"/>
      <c r="I32" s="1450"/>
      <c r="J32" s="1450"/>
      <c r="K32" s="1450"/>
      <c r="L32" s="1450"/>
      <c r="M32" s="1450"/>
      <c r="N32" s="1450"/>
      <c r="O32" s="1450"/>
      <c r="P32" s="63"/>
      <c r="Q32" s="66"/>
      <c r="R32" s="66"/>
      <c r="S32" s="66"/>
      <c r="T32" s="66"/>
      <c r="U32" s="66"/>
      <c r="V32" s="66"/>
    </row>
    <row r="33" spans="1:22" x14ac:dyDescent="0.25">
      <c r="A33" s="728"/>
      <c r="B33" s="1450"/>
      <c r="C33" s="1450"/>
      <c r="D33" s="1450"/>
      <c r="E33" s="1450"/>
      <c r="F33" s="1450"/>
      <c r="G33" s="1450"/>
      <c r="H33" s="1450"/>
      <c r="I33" s="1450"/>
      <c r="J33" s="1450"/>
      <c r="K33" s="1450"/>
      <c r="L33" s="1450"/>
      <c r="M33" s="1450"/>
      <c r="N33" s="1450"/>
      <c r="O33" s="1450"/>
      <c r="P33" s="63"/>
      <c r="Q33" s="66"/>
      <c r="R33" s="66"/>
      <c r="S33" s="66"/>
      <c r="T33" s="66"/>
      <c r="U33" s="66"/>
      <c r="V33" s="66"/>
    </row>
    <row r="34" spans="1:22" x14ac:dyDescent="0.25">
      <c r="A34" s="728"/>
      <c r="B34" s="1450"/>
      <c r="C34" s="1450"/>
      <c r="D34" s="1450"/>
      <c r="E34" s="1450"/>
      <c r="F34" s="1450"/>
      <c r="G34" s="1450"/>
      <c r="H34" s="1450"/>
      <c r="I34" s="1450"/>
      <c r="J34" s="1450"/>
      <c r="K34" s="1450"/>
      <c r="L34" s="1450"/>
      <c r="M34" s="1450"/>
      <c r="N34" s="1450"/>
      <c r="O34" s="1450"/>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279</v>
      </c>
      <c r="B36" s="1450" t="s">
        <v>677</v>
      </c>
      <c r="C36" s="1450"/>
      <c r="D36" s="1450"/>
      <c r="E36" s="1450"/>
      <c r="F36" s="1450"/>
      <c r="G36" s="1450"/>
      <c r="H36" s="1450"/>
      <c r="I36" s="1450"/>
      <c r="J36" s="1450"/>
      <c r="K36" s="1450"/>
      <c r="L36" s="1450"/>
      <c r="M36" s="1450"/>
      <c r="N36" s="1450"/>
      <c r="O36" s="1450"/>
      <c r="P36" s="63"/>
      <c r="Q36" s="66"/>
      <c r="R36" s="66"/>
      <c r="S36" s="66"/>
      <c r="T36" s="66"/>
      <c r="U36" s="66"/>
      <c r="V36" s="66"/>
    </row>
    <row r="37" spans="1:22" x14ac:dyDescent="0.25">
      <c r="A37" s="65"/>
      <c r="B37" s="1450"/>
      <c r="C37" s="1450"/>
      <c r="D37" s="1450"/>
      <c r="E37" s="1450"/>
      <c r="F37" s="1450"/>
      <c r="G37" s="1450"/>
      <c r="H37" s="1450"/>
      <c r="I37" s="1450"/>
      <c r="J37" s="1450"/>
      <c r="K37" s="1450"/>
      <c r="L37" s="1450"/>
      <c r="M37" s="1450"/>
      <c r="N37" s="1450"/>
      <c r="O37" s="1450"/>
      <c r="P37" s="63"/>
      <c r="Q37" s="66"/>
      <c r="R37" s="66"/>
      <c r="S37" s="66"/>
      <c r="T37" s="66"/>
      <c r="U37" s="66"/>
      <c r="V37" s="66"/>
    </row>
    <row r="38" spans="1:22" x14ac:dyDescent="0.25">
      <c r="A38" s="65"/>
      <c r="B38" s="1450"/>
      <c r="C38" s="1450"/>
      <c r="D38" s="1450"/>
      <c r="E38" s="1450"/>
      <c r="F38" s="1450"/>
      <c r="G38" s="1450"/>
      <c r="H38" s="1450"/>
      <c r="I38" s="1450"/>
      <c r="J38" s="1450"/>
      <c r="K38" s="1450"/>
      <c r="L38" s="1450"/>
      <c r="M38" s="1450"/>
      <c r="N38" s="1450"/>
      <c r="O38" s="1450"/>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8"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8"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8"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8" t="s">
        <v>672</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284</v>
      </c>
      <c r="D44" s="698" t="s">
        <v>286</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285</v>
      </c>
      <c r="D45" s="698" t="s">
        <v>1518</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8" t="s">
        <v>825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8"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8" t="s">
        <v>807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8" t="s">
        <v>806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8"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285</v>
      </c>
      <c r="D52" s="1205" t="s">
        <v>1480</v>
      </c>
      <c r="H52" s="63"/>
      <c r="I52" s="63"/>
      <c r="J52" s="63"/>
      <c r="K52" s="63"/>
      <c r="L52" s="63"/>
      <c r="M52" s="63"/>
      <c r="N52" s="63"/>
      <c r="O52" s="63"/>
      <c r="P52" s="63"/>
      <c r="Q52" s="66"/>
      <c r="R52" s="66"/>
      <c r="S52" s="66"/>
      <c r="T52" s="66"/>
      <c r="U52" s="66"/>
      <c r="V52" s="66"/>
    </row>
    <row r="53" spans="1:22" x14ac:dyDescent="0.25">
      <c r="A53" s="63"/>
      <c r="B53" s="63"/>
      <c r="C53" s="64" t="s">
        <v>288</v>
      </c>
      <c r="D53" s="698" t="s">
        <v>808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1479</v>
      </c>
      <c r="D54" s="698" t="s">
        <v>809</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289</v>
      </c>
      <c r="B56" s="1450" t="s">
        <v>1484</v>
      </c>
      <c r="C56" s="1450"/>
      <c r="D56" s="1450"/>
      <c r="E56" s="1450"/>
      <c r="F56" s="1450"/>
      <c r="G56" s="1450"/>
      <c r="H56" s="1450"/>
      <c r="I56" s="1450"/>
      <c r="J56" s="1450"/>
      <c r="K56" s="1450"/>
      <c r="L56" s="1450"/>
      <c r="M56" s="1450"/>
      <c r="N56" s="1450"/>
      <c r="O56" s="1450"/>
      <c r="P56" s="63"/>
      <c r="Q56" s="66"/>
      <c r="R56" s="66"/>
      <c r="S56" s="66"/>
      <c r="T56" s="66"/>
      <c r="U56" s="66"/>
      <c r="V56" s="66"/>
    </row>
    <row r="57" spans="1:22" x14ac:dyDescent="0.25">
      <c r="A57" s="698"/>
      <c r="B57" s="1450"/>
      <c r="C57" s="1450"/>
      <c r="D57" s="1450"/>
      <c r="E57" s="1450"/>
      <c r="F57" s="1450"/>
      <c r="G57" s="1450"/>
      <c r="H57" s="1450"/>
      <c r="I57" s="1450"/>
      <c r="J57" s="1450"/>
      <c r="K57" s="1450"/>
      <c r="L57" s="1450"/>
      <c r="M57" s="1450"/>
      <c r="N57" s="1450"/>
      <c r="O57" s="1450"/>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290</v>
      </c>
      <c r="B59" s="698"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50" t="s">
        <v>727</v>
      </c>
      <c r="C60" s="1450"/>
      <c r="D60" s="1450"/>
      <c r="E60" s="1450"/>
      <c r="F60" s="1450"/>
      <c r="G60" s="1450"/>
      <c r="H60" s="1450"/>
      <c r="I60" s="1450"/>
      <c r="J60" s="1450"/>
      <c r="K60" s="1450"/>
      <c r="L60" s="1450"/>
      <c r="M60" s="1450"/>
      <c r="N60" s="1450"/>
      <c r="O60" s="1450"/>
      <c r="P60" s="63"/>
      <c r="Q60" s="66"/>
      <c r="R60" s="66"/>
      <c r="S60" s="66"/>
      <c r="T60" s="66"/>
      <c r="U60" s="66"/>
      <c r="V60" s="66"/>
    </row>
    <row r="61" spans="1:22" x14ac:dyDescent="0.25">
      <c r="A61" s="732"/>
      <c r="B61" s="1450"/>
      <c r="C61" s="1450"/>
      <c r="D61" s="1450"/>
      <c r="E61" s="1450"/>
      <c r="F61" s="1450"/>
      <c r="G61" s="1450"/>
      <c r="H61" s="1450"/>
      <c r="I61" s="1450"/>
      <c r="J61" s="1450"/>
      <c r="K61" s="1450"/>
      <c r="L61" s="1450"/>
      <c r="M61" s="1450"/>
      <c r="N61" s="1450"/>
      <c r="O61" s="1450"/>
      <c r="P61" s="63"/>
      <c r="Q61" s="66"/>
      <c r="R61" s="66"/>
      <c r="S61" s="66"/>
      <c r="T61" s="66"/>
      <c r="U61" s="66"/>
      <c r="V61" s="66"/>
    </row>
    <row r="62" spans="1:22" x14ac:dyDescent="0.25">
      <c r="A62" s="732"/>
      <c r="B62" s="1450"/>
      <c r="C62" s="1450"/>
      <c r="D62" s="1450"/>
      <c r="E62" s="1450"/>
      <c r="F62" s="1450"/>
      <c r="G62" s="1450"/>
      <c r="H62" s="1450"/>
      <c r="I62" s="1450"/>
      <c r="J62" s="1450"/>
      <c r="K62" s="1450"/>
      <c r="L62" s="1450"/>
      <c r="M62" s="1450"/>
      <c r="N62" s="1450"/>
      <c r="O62" s="1450"/>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293</v>
      </c>
      <c r="B64" s="698"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50" t="s">
        <v>272</v>
      </c>
      <c r="C65" s="1450"/>
      <c r="D65" s="1450"/>
      <c r="E65" s="1450"/>
      <c r="F65" s="1450"/>
      <c r="G65" s="1450"/>
      <c r="H65" s="1450"/>
      <c r="I65" s="1450"/>
      <c r="J65" s="1450"/>
      <c r="K65" s="1450"/>
      <c r="L65" s="1450"/>
      <c r="M65" s="1450"/>
      <c r="N65" s="1450"/>
      <c r="O65" s="1450"/>
      <c r="P65" s="63"/>
      <c r="Q65" s="66"/>
      <c r="R65" s="66"/>
      <c r="S65" s="66"/>
      <c r="T65" s="66"/>
      <c r="U65" s="66"/>
      <c r="V65" s="66"/>
    </row>
    <row r="66" spans="1:22" x14ac:dyDescent="0.25">
      <c r="A66" s="63"/>
      <c r="B66" s="1450"/>
      <c r="C66" s="1450"/>
      <c r="D66" s="1450"/>
      <c r="E66" s="1450"/>
      <c r="F66" s="1450"/>
      <c r="G66" s="1450"/>
      <c r="H66" s="1450"/>
      <c r="I66" s="1450"/>
      <c r="J66" s="1450"/>
      <c r="K66" s="1450"/>
      <c r="L66" s="1450"/>
      <c r="M66" s="1450"/>
      <c r="N66" s="1450"/>
      <c r="O66" s="1450"/>
      <c r="P66" s="63"/>
      <c r="Q66" s="66"/>
      <c r="R66" s="66"/>
      <c r="S66" s="66"/>
      <c r="T66" s="66"/>
      <c r="U66" s="66"/>
      <c r="V66" s="66"/>
    </row>
    <row r="67" spans="1:22" x14ac:dyDescent="0.25">
      <c r="A67" s="63"/>
      <c r="B67" s="1450"/>
      <c r="C67" s="1450"/>
      <c r="D67" s="1450"/>
      <c r="E67" s="1450"/>
      <c r="F67" s="1450"/>
      <c r="G67" s="1450"/>
      <c r="H67" s="1450"/>
      <c r="I67" s="1450"/>
      <c r="J67" s="1450"/>
      <c r="K67" s="1450"/>
      <c r="L67" s="1450"/>
      <c r="M67" s="1450"/>
      <c r="N67" s="1450"/>
      <c r="O67" s="1450"/>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280</v>
      </c>
      <c r="C69" s="1450" t="s">
        <v>678</v>
      </c>
      <c r="D69" s="1450"/>
      <c r="E69" s="1450"/>
      <c r="F69" s="1450"/>
      <c r="G69" s="1450"/>
      <c r="H69" s="1450"/>
      <c r="I69" s="1450"/>
      <c r="J69" s="1450"/>
      <c r="K69" s="1450"/>
      <c r="L69" s="1450"/>
      <c r="M69" s="1450"/>
      <c r="N69" s="1450"/>
      <c r="O69" s="1450"/>
      <c r="P69" s="63"/>
      <c r="Q69" s="66"/>
      <c r="R69" s="66"/>
      <c r="S69" s="66"/>
      <c r="T69" s="66"/>
      <c r="U69" s="66"/>
      <c r="V69" s="66"/>
    </row>
    <row r="70" spans="1:22" x14ac:dyDescent="0.25">
      <c r="A70" s="63"/>
      <c r="B70" s="64"/>
      <c r="C70" s="1450"/>
      <c r="D70" s="1450"/>
      <c r="E70" s="1450"/>
      <c r="F70" s="1450"/>
      <c r="G70" s="1450"/>
      <c r="H70" s="1450"/>
      <c r="I70" s="1450"/>
      <c r="J70" s="1450"/>
      <c r="K70" s="1450"/>
      <c r="L70" s="1450"/>
      <c r="M70" s="1450"/>
      <c r="N70" s="1450"/>
      <c r="O70" s="1450"/>
      <c r="P70" s="63"/>
      <c r="Q70" s="66"/>
      <c r="R70" s="66"/>
      <c r="S70" s="66"/>
      <c r="T70" s="66"/>
      <c r="U70" s="66"/>
      <c r="V70" s="66"/>
    </row>
    <row r="71" spans="1:22" x14ac:dyDescent="0.25">
      <c r="A71" s="63"/>
      <c r="B71" s="73" t="s">
        <v>295</v>
      </c>
      <c r="C71" s="1449" t="s">
        <v>679</v>
      </c>
      <c r="D71" s="1449"/>
      <c r="E71" s="1449"/>
      <c r="F71" s="1449"/>
      <c r="G71" s="1449"/>
      <c r="H71" s="1449"/>
      <c r="I71" s="1449"/>
      <c r="J71" s="1449"/>
      <c r="K71" s="1449"/>
      <c r="L71" s="1449"/>
      <c r="M71" s="1449"/>
      <c r="N71" s="1449"/>
      <c r="O71" s="1449"/>
      <c r="P71" s="63"/>
      <c r="Q71" s="66"/>
      <c r="R71" s="66"/>
      <c r="S71" s="66"/>
      <c r="T71" s="66"/>
      <c r="U71" s="66"/>
      <c r="V71" s="66"/>
    </row>
    <row r="72" spans="1:22" x14ac:dyDescent="0.25">
      <c r="A72" s="63"/>
      <c r="B72" s="64" t="s">
        <v>296</v>
      </c>
      <c r="C72" s="1449" t="s">
        <v>294</v>
      </c>
      <c r="D72" s="1449"/>
      <c r="E72" s="1449"/>
      <c r="F72" s="1449"/>
      <c r="G72" s="1449"/>
      <c r="H72" s="1449"/>
      <c r="I72" s="1449"/>
      <c r="J72" s="1449"/>
      <c r="K72" s="1449"/>
      <c r="L72" s="1449"/>
      <c r="M72" s="1449"/>
      <c r="N72" s="1449"/>
      <c r="O72" s="1449"/>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50" t="s">
        <v>297</v>
      </c>
      <c r="D75" s="1450"/>
      <c r="E75" s="1450"/>
      <c r="F75" s="1450"/>
      <c r="G75" s="1450"/>
      <c r="H75" s="1450"/>
      <c r="I75" s="1450"/>
      <c r="J75" s="1450"/>
      <c r="K75" s="1450"/>
      <c r="L75" s="1450"/>
      <c r="M75" s="1450"/>
      <c r="N75" s="1450"/>
      <c r="O75" s="1450"/>
      <c r="P75" s="63"/>
      <c r="Q75" s="66"/>
      <c r="R75" s="66"/>
      <c r="S75" s="66"/>
      <c r="T75" s="66"/>
      <c r="U75" s="66"/>
      <c r="V75" s="66"/>
    </row>
    <row r="76" spans="1:22" x14ac:dyDescent="0.25">
      <c r="A76" s="732"/>
      <c r="B76" s="65"/>
      <c r="C76" s="1450"/>
      <c r="D76" s="1450"/>
      <c r="E76" s="1450"/>
      <c r="F76" s="1450"/>
      <c r="G76" s="1450"/>
      <c r="H76" s="1450"/>
      <c r="I76" s="1450"/>
      <c r="J76" s="1450"/>
      <c r="K76" s="1450"/>
      <c r="L76" s="1450"/>
      <c r="M76" s="1450"/>
      <c r="N76" s="1450"/>
      <c r="O76" s="1450"/>
      <c r="P76" s="63"/>
      <c r="Q76" s="66"/>
      <c r="R76" s="66"/>
      <c r="S76" s="66"/>
      <c r="T76" s="66"/>
      <c r="U76" s="66"/>
      <c r="V76" s="66"/>
    </row>
    <row r="77" spans="1:22" x14ac:dyDescent="0.25">
      <c r="A77" s="732"/>
      <c r="B77" s="65"/>
      <c r="C77" s="1450"/>
      <c r="D77" s="1450"/>
      <c r="E77" s="1450"/>
      <c r="F77" s="1450"/>
      <c r="G77" s="1450"/>
      <c r="H77" s="1450"/>
      <c r="I77" s="1450"/>
      <c r="J77" s="1450"/>
      <c r="K77" s="1450"/>
      <c r="L77" s="1450"/>
      <c r="M77" s="1450"/>
      <c r="N77" s="1450"/>
      <c r="O77" s="1450"/>
      <c r="P77" s="63"/>
      <c r="Q77" s="66"/>
      <c r="R77" s="66"/>
      <c r="S77" s="66"/>
      <c r="T77" s="66"/>
      <c r="U77" s="66"/>
      <c r="V77" s="66"/>
    </row>
    <row r="78" spans="1:22" x14ac:dyDescent="0.25">
      <c r="A78" s="63"/>
      <c r="B78" s="65" t="s">
        <v>298</v>
      </c>
      <c r="C78" s="1449" t="s">
        <v>680</v>
      </c>
      <c r="D78" s="1449"/>
      <c r="E78" s="1449"/>
      <c r="F78" s="1449"/>
      <c r="G78" s="1449"/>
      <c r="H78" s="1449"/>
      <c r="I78" s="1449"/>
      <c r="J78" s="1449"/>
      <c r="K78" s="1449"/>
      <c r="L78" s="1449"/>
      <c r="M78" s="1449"/>
      <c r="N78" s="1449"/>
      <c r="O78" s="1449"/>
      <c r="P78" s="63"/>
      <c r="Q78" s="66"/>
      <c r="R78" s="66"/>
      <c r="S78" s="66"/>
      <c r="T78" s="66"/>
      <c r="U78" s="66"/>
      <c r="V78" s="66"/>
    </row>
    <row r="79" spans="1:22" x14ac:dyDescent="0.25">
      <c r="A79" s="732"/>
      <c r="B79" s="65" t="s">
        <v>298</v>
      </c>
      <c r="C79" s="1449" t="s">
        <v>299</v>
      </c>
      <c r="D79" s="1449"/>
      <c r="E79" s="1449"/>
      <c r="F79" s="1449"/>
      <c r="G79" s="1449"/>
      <c r="H79" s="1449"/>
      <c r="I79" s="1449"/>
      <c r="J79" s="1449"/>
      <c r="K79" s="1449"/>
      <c r="L79" s="1449"/>
      <c r="M79" s="1449"/>
      <c r="N79" s="1449"/>
      <c r="O79" s="1449"/>
      <c r="P79" s="63"/>
      <c r="Q79" s="66"/>
      <c r="R79" s="66"/>
      <c r="S79" s="66"/>
      <c r="T79" s="66"/>
      <c r="U79" s="66"/>
      <c r="V79" s="66"/>
    </row>
    <row r="80" spans="1:22" ht="15" customHeight="1" x14ac:dyDescent="0.25">
      <c r="A80" s="63"/>
      <c r="B80" s="65" t="s">
        <v>298</v>
      </c>
      <c r="C80" s="1448" t="s">
        <v>993</v>
      </c>
      <c r="D80" s="1448"/>
      <c r="E80" s="1448"/>
      <c r="F80" s="1448"/>
      <c r="G80" s="1448"/>
      <c r="H80" s="1448"/>
      <c r="I80" s="1448"/>
      <c r="J80" s="1448"/>
      <c r="K80" s="1448"/>
      <c r="L80" s="1448"/>
      <c r="M80" s="1448"/>
      <c r="N80" s="1448"/>
      <c r="O80" s="1448"/>
      <c r="P80" s="63"/>
      <c r="Q80" s="66"/>
      <c r="R80" s="66"/>
      <c r="S80" s="66"/>
      <c r="T80" s="66"/>
      <c r="U80" s="66"/>
      <c r="V80" s="66"/>
    </row>
    <row r="81" spans="1:22" x14ac:dyDescent="0.25">
      <c r="A81" s="675"/>
      <c r="B81" s="63"/>
      <c r="C81" s="1448"/>
      <c r="D81" s="1448"/>
      <c r="E81" s="1448"/>
      <c r="F81" s="1448"/>
      <c r="G81" s="1448"/>
      <c r="H81" s="1448"/>
      <c r="I81" s="1448"/>
      <c r="J81" s="1448"/>
      <c r="K81" s="1448"/>
      <c r="L81" s="1448"/>
      <c r="M81" s="1448"/>
      <c r="N81" s="1448"/>
      <c r="O81" s="1448"/>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361</v>
      </c>
      <c r="B83" s="63" t="s">
        <v>1064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892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888</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362</v>
      </c>
      <c r="B96" s="63" t="s">
        <v>992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1412</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5" t="s">
        <v>566</v>
      </c>
      <c r="C4" s="496" t="s">
        <v>568</v>
      </c>
    </row>
    <row r="5" spans="1:3" x14ac:dyDescent="0.25">
      <c r="A5" s="486" t="s">
        <v>507</v>
      </c>
      <c r="B5" s="36" t="s">
        <v>651</v>
      </c>
      <c r="C5" s="488" t="s">
        <v>820</v>
      </c>
    </row>
    <row r="6" spans="1:3" ht="24.75" x14ac:dyDescent="0.25">
      <c r="A6" s="99" t="s">
        <v>507</v>
      </c>
      <c r="B6" s="16" t="s">
        <v>503</v>
      </c>
      <c r="C6" s="8" t="s">
        <v>821</v>
      </c>
    </row>
    <row r="7" spans="1:3" x14ac:dyDescent="0.25">
      <c r="A7" s="99" t="s">
        <v>507</v>
      </c>
      <c r="B7" s="16" t="s">
        <v>567</v>
      </c>
      <c r="C7" s="8" t="s">
        <v>569</v>
      </c>
    </row>
    <row r="8" spans="1:3" x14ac:dyDescent="0.25">
      <c r="A8" s="99" t="s">
        <v>507</v>
      </c>
      <c r="B8" s="16" t="s">
        <v>551</v>
      </c>
      <c r="C8" s="487" t="s">
        <v>822</v>
      </c>
    </row>
    <row r="9" spans="1:3" x14ac:dyDescent="0.25">
      <c r="A9" s="12" t="s">
        <v>507</v>
      </c>
      <c r="B9" s="17" t="s">
        <v>508</v>
      </c>
      <c r="C9" s="494" t="s">
        <v>570</v>
      </c>
    </row>
    <row r="10" spans="1:3" x14ac:dyDescent="0.25">
      <c r="A10" s="486" t="s">
        <v>420</v>
      </c>
      <c r="B10" s="36" t="s">
        <v>510</v>
      </c>
      <c r="C10" s="488" t="s">
        <v>572</v>
      </c>
    </row>
    <row r="11" spans="1:3" x14ac:dyDescent="0.25">
      <c r="A11" s="99" t="s">
        <v>420</v>
      </c>
      <c r="B11" s="16" t="s">
        <v>585</v>
      </c>
      <c r="C11" s="487" t="s">
        <v>634</v>
      </c>
    </row>
    <row r="12" spans="1:3" x14ac:dyDescent="0.25">
      <c r="A12" s="99" t="s">
        <v>420</v>
      </c>
      <c r="B12" s="16" t="s">
        <v>586</v>
      </c>
      <c r="C12" s="487" t="s">
        <v>573</v>
      </c>
    </row>
    <row r="13" spans="1:3" x14ac:dyDescent="0.25">
      <c r="A13" s="99" t="s">
        <v>420</v>
      </c>
      <c r="B13" s="16" t="s">
        <v>587</v>
      </c>
      <c r="C13" s="487" t="s">
        <v>574</v>
      </c>
    </row>
    <row r="14" spans="1:3" x14ac:dyDescent="0.25">
      <c r="A14" s="99" t="s">
        <v>420</v>
      </c>
      <c r="B14" s="16" t="s">
        <v>588</v>
      </c>
      <c r="C14" s="487" t="s">
        <v>575</v>
      </c>
    </row>
    <row r="15" spans="1:3" x14ac:dyDescent="0.25">
      <c r="A15" s="99" t="s">
        <v>420</v>
      </c>
      <c r="B15" s="16" t="s">
        <v>589</v>
      </c>
      <c r="C15" s="487" t="s">
        <v>576</v>
      </c>
    </row>
    <row r="16" spans="1:3" x14ac:dyDescent="0.25">
      <c r="A16" s="99" t="s">
        <v>420</v>
      </c>
      <c r="B16" s="16" t="s">
        <v>590</v>
      </c>
      <c r="C16" s="487" t="s">
        <v>577</v>
      </c>
    </row>
    <row r="17" spans="1:3" x14ac:dyDescent="0.25">
      <c r="A17" s="99" t="s">
        <v>420</v>
      </c>
      <c r="B17" s="16" t="s">
        <v>591</v>
      </c>
      <c r="C17" s="487" t="s">
        <v>578</v>
      </c>
    </row>
    <row r="18" spans="1:3" x14ac:dyDescent="0.25">
      <c r="A18" s="99" t="s">
        <v>420</v>
      </c>
      <c r="B18" s="16" t="s">
        <v>592</v>
      </c>
      <c r="C18" s="487" t="s">
        <v>579</v>
      </c>
    </row>
    <row r="19" spans="1:3" x14ac:dyDescent="0.25">
      <c r="A19" s="99" t="s">
        <v>420</v>
      </c>
      <c r="B19" s="16" t="s">
        <v>593</v>
      </c>
      <c r="C19" s="487" t="s">
        <v>580</v>
      </c>
    </row>
    <row r="20" spans="1:3" x14ac:dyDescent="0.25">
      <c r="A20" s="99" t="s">
        <v>420</v>
      </c>
      <c r="B20" s="16" t="s">
        <v>594</v>
      </c>
      <c r="C20" s="487" t="s">
        <v>581</v>
      </c>
    </row>
    <row r="21" spans="1:3" x14ac:dyDescent="0.25">
      <c r="A21" s="99" t="s">
        <v>420</v>
      </c>
      <c r="B21" s="16" t="s">
        <v>595</v>
      </c>
      <c r="C21" s="487" t="s">
        <v>582</v>
      </c>
    </row>
    <row r="22" spans="1:3" x14ac:dyDescent="0.25">
      <c r="A22" s="99" t="s">
        <v>420</v>
      </c>
      <c r="B22" s="16" t="s">
        <v>596</v>
      </c>
      <c r="C22" s="487" t="s">
        <v>583</v>
      </c>
    </row>
    <row r="23" spans="1:3" x14ac:dyDescent="0.25">
      <c r="A23" s="99" t="s">
        <v>420</v>
      </c>
      <c r="B23" s="16" t="s">
        <v>584</v>
      </c>
      <c r="C23" s="487" t="s">
        <v>1027</v>
      </c>
    </row>
    <row r="24" spans="1:3" x14ac:dyDescent="0.25">
      <c r="A24" s="99" t="s">
        <v>420</v>
      </c>
      <c r="B24" s="16" t="s">
        <v>1004</v>
      </c>
      <c r="C24" s="487" t="s">
        <v>1025</v>
      </c>
    </row>
    <row r="25" spans="1:3" x14ac:dyDescent="0.25">
      <c r="A25" s="99" t="s">
        <v>420</v>
      </c>
      <c r="B25" s="16" t="s">
        <v>598</v>
      </c>
      <c r="C25" s="487" t="s">
        <v>597</v>
      </c>
    </row>
    <row r="26" spans="1:3" x14ac:dyDescent="0.25">
      <c r="A26" s="99" t="s">
        <v>420</v>
      </c>
      <c r="B26" s="16" t="s">
        <v>856</v>
      </c>
      <c r="C26" s="487" t="s">
        <v>858</v>
      </c>
    </row>
    <row r="27" spans="1:3" x14ac:dyDescent="0.25">
      <c r="A27" s="486" t="s">
        <v>437</v>
      </c>
      <c r="B27" s="36" t="s">
        <v>549</v>
      </c>
      <c r="C27" s="488" t="s">
        <v>599</v>
      </c>
    </row>
    <row r="28" spans="1:3" x14ac:dyDescent="0.25">
      <c r="A28" s="99" t="s">
        <v>437</v>
      </c>
      <c r="B28" s="16" t="s">
        <v>622</v>
      </c>
      <c r="C28" s="487" t="s">
        <v>635</v>
      </c>
    </row>
    <row r="29" spans="1:3" x14ac:dyDescent="0.25">
      <c r="A29" s="99" t="s">
        <v>437</v>
      </c>
      <c r="B29" s="16" t="s">
        <v>600</v>
      </c>
      <c r="C29" s="487" t="s">
        <v>601</v>
      </c>
    </row>
    <row r="30" spans="1:3" x14ac:dyDescent="0.25">
      <c r="A30" s="99" t="s">
        <v>437</v>
      </c>
      <c r="B30" s="16" t="s">
        <v>602</v>
      </c>
      <c r="C30" s="487" t="s">
        <v>603</v>
      </c>
    </row>
    <row r="31" spans="1:3" x14ac:dyDescent="0.25">
      <c r="A31" s="99" t="s">
        <v>437</v>
      </c>
      <c r="B31" s="16" t="s">
        <v>604</v>
      </c>
      <c r="C31" s="487" t="s">
        <v>605</v>
      </c>
    </row>
    <row r="32" spans="1:3" x14ac:dyDescent="0.25">
      <c r="A32" s="99" t="s">
        <v>437</v>
      </c>
      <c r="B32" s="16" t="s">
        <v>606</v>
      </c>
      <c r="C32" s="487" t="s">
        <v>607</v>
      </c>
    </row>
    <row r="33" spans="1:3" x14ac:dyDescent="0.25">
      <c r="A33" s="99" t="s">
        <v>437</v>
      </c>
      <c r="B33" s="16" t="s">
        <v>608</v>
      </c>
      <c r="C33" s="487" t="s">
        <v>609</v>
      </c>
    </row>
    <row r="34" spans="1:3" x14ac:dyDescent="0.25">
      <c r="A34" s="99" t="s">
        <v>437</v>
      </c>
      <c r="B34" s="16" t="s">
        <v>610</v>
      </c>
      <c r="C34" s="487" t="s">
        <v>611</v>
      </c>
    </row>
    <row r="35" spans="1:3" x14ac:dyDescent="0.25">
      <c r="A35" s="99" t="s">
        <v>437</v>
      </c>
      <c r="B35" s="16" t="s">
        <v>612</v>
      </c>
      <c r="C35" s="487" t="s">
        <v>613</v>
      </c>
    </row>
    <row r="36" spans="1:3" x14ac:dyDescent="0.25">
      <c r="A36" s="99" t="s">
        <v>437</v>
      </c>
      <c r="B36" s="16" t="s">
        <v>614</v>
      </c>
      <c r="C36" s="487" t="s">
        <v>615</v>
      </c>
    </row>
    <row r="37" spans="1:3" x14ac:dyDescent="0.25">
      <c r="A37" s="99" t="s">
        <v>437</v>
      </c>
      <c r="B37" s="16" t="s">
        <v>616</v>
      </c>
      <c r="C37" s="487" t="s">
        <v>617</v>
      </c>
    </row>
    <row r="38" spans="1:3" x14ac:dyDescent="0.25">
      <c r="A38" s="99" t="s">
        <v>437</v>
      </c>
      <c r="B38" s="16" t="s">
        <v>618</v>
      </c>
      <c r="C38" s="487" t="s">
        <v>619</v>
      </c>
    </row>
    <row r="39" spans="1:3" x14ac:dyDescent="0.25">
      <c r="A39" s="99" t="s">
        <v>437</v>
      </c>
      <c r="B39" s="16" t="s">
        <v>620</v>
      </c>
      <c r="C39" s="487" t="s">
        <v>621</v>
      </c>
    </row>
    <row r="40" spans="1:3" x14ac:dyDescent="0.25">
      <c r="A40" s="99" t="s">
        <v>437</v>
      </c>
      <c r="B40" s="16" t="s">
        <v>623</v>
      </c>
      <c r="C40" s="487" t="s">
        <v>1026</v>
      </c>
    </row>
    <row r="41" spans="1:3" x14ac:dyDescent="0.25">
      <c r="A41" s="99" t="s">
        <v>437</v>
      </c>
      <c r="B41" s="16" t="s">
        <v>1012</v>
      </c>
      <c r="C41" s="487" t="s">
        <v>1028</v>
      </c>
    </row>
    <row r="42" spans="1:3" x14ac:dyDescent="0.25">
      <c r="A42" s="99" t="s">
        <v>437</v>
      </c>
      <c r="B42" s="16" t="s">
        <v>624</v>
      </c>
      <c r="C42" s="487" t="s">
        <v>625</v>
      </c>
    </row>
    <row r="43" spans="1:3" x14ac:dyDescent="0.25">
      <c r="A43" s="486" t="s">
        <v>626</v>
      </c>
      <c r="B43" s="36" t="s">
        <v>627</v>
      </c>
      <c r="C43" s="488" t="s">
        <v>630</v>
      </c>
    </row>
    <row r="44" spans="1:3" x14ac:dyDescent="0.25">
      <c r="A44" s="99" t="s">
        <v>626</v>
      </c>
      <c r="B44" s="16" t="s">
        <v>534</v>
      </c>
      <c r="C44" s="487" t="s">
        <v>631</v>
      </c>
    </row>
    <row r="45" spans="1:3" x14ac:dyDescent="0.25">
      <c r="A45" s="12" t="s">
        <v>626</v>
      </c>
      <c r="B45" s="17" t="s">
        <v>628</v>
      </c>
      <c r="C45" s="487" t="s">
        <v>632</v>
      </c>
    </row>
    <row r="46" spans="1:3" x14ac:dyDescent="0.25">
      <c r="A46" s="99" t="s">
        <v>626</v>
      </c>
      <c r="B46" s="16" t="s">
        <v>1481</v>
      </c>
      <c r="C46" s="488" t="s">
        <v>1487</v>
      </c>
    </row>
    <row r="47" spans="1:3" x14ac:dyDescent="0.25">
      <c r="A47" s="99" t="s">
        <v>626</v>
      </c>
      <c r="B47" s="16" t="s">
        <v>1483</v>
      </c>
      <c r="C47" s="487" t="s">
        <v>1486</v>
      </c>
    </row>
    <row r="48" spans="1:3" x14ac:dyDescent="0.25">
      <c r="A48" s="13" t="s">
        <v>629</v>
      </c>
      <c r="B48" s="485" t="s">
        <v>629</v>
      </c>
      <c r="C48" s="70" t="s">
        <v>633</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1007</v>
      </c>
    </row>
    <row r="3" spans="1:5" x14ac:dyDescent="0.25">
      <c r="A3" s="107" t="s">
        <v>500</v>
      </c>
      <c r="C3" s="958" t="s">
        <v>1740</v>
      </c>
    </row>
    <row r="4" spans="1:5" x14ac:dyDescent="0.25">
      <c r="A4" t="s">
        <v>501</v>
      </c>
      <c r="C4" s="958" t="s">
        <v>1742</v>
      </c>
    </row>
    <row r="6" spans="1:5" x14ac:dyDescent="0.25">
      <c r="A6" s="757"/>
      <c r="B6" t="s">
        <v>1006</v>
      </c>
    </row>
    <row r="7" spans="1:5" x14ac:dyDescent="0.25">
      <c r="B7" s="461"/>
      <c r="C7" s="11"/>
    </row>
    <row r="8" spans="1:5" x14ac:dyDescent="0.25">
      <c r="A8" s="497" t="s">
        <v>565</v>
      </c>
      <c r="B8" s="496" t="s">
        <v>518</v>
      </c>
      <c r="C8" s="495" t="s">
        <v>525</v>
      </c>
      <c r="D8" s="497" t="s">
        <v>506</v>
      </c>
      <c r="E8" s="462" t="s">
        <v>502</v>
      </c>
    </row>
    <row r="9" spans="1:5" x14ac:dyDescent="0.25">
      <c r="A9" s="498" t="s">
        <v>537</v>
      </c>
      <c r="B9" s="1317">
        <v>1</v>
      </c>
      <c r="C9" s="1318" t="s">
        <v>548</v>
      </c>
      <c r="D9" s="498" t="s">
        <v>537</v>
      </c>
      <c r="E9" s="487" t="s">
        <v>538</v>
      </c>
    </row>
    <row r="10" spans="1:5" x14ac:dyDescent="0.25">
      <c r="A10" s="1319" t="s">
        <v>507</v>
      </c>
      <c r="B10" s="1320">
        <v>1</v>
      </c>
      <c r="C10" s="1321" t="s">
        <v>548</v>
      </c>
      <c r="D10" s="1319" t="s">
        <v>503</v>
      </c>
      <c r="E10" s="488" t="s">
        <v>504</v>
      </c>
    </row>
    <row r="11" spans="1:5" x14ac:dyDescent="0.25">
      <c r="A11" s="498" t="s">
        <v>507</v>
      </c>
      <c r="B11" s="1317">
        <f>1+B10</f>
        <v>2</v>
      </c>
      <c r="C11" s="1318" t="s">
        <v>548</v>
      </c>
      <c r="D11" s="498" t="s">
        <v>503</v>
      </c>
      <c r="E11" s="487" t="s">
        <v>544</v>
      </c>
    </row>
    <row r="12" spans="1:5" x14ac:dyDescent="0.25">
      <c r="A12" s="498" t="s">
        <v>507</v>
      </c>
      <c r="B12" s="1317">
        <f>1+B11</f>
        <v>3</v>
      </c>
      <c r="C12" s="1318" t="s">
        <v>548</v>
      </c>
      <c r="D12" s="498" t="s">
        <v>508</v>
      </c>
      <c r="E12" s="487" t="s">
        <v>505</v>
      </c>
    </row>
    <row r="13" spans="1:5" x14ac:dyDescent="0.25">
      <c r="A13" s="498" t="s">
        <v>509</v>
      </c>
      <c r="B13" s="1317">
        <f>B12+1</f>
        <v>4</v>
      </c>
      <c r="C13" s="1318" t="s">
        <v>548</v>
      </c>
      <c r="D13" s="498" t="s">
        <v>551</v>
      </c>
      <c r="E13" s="487" t="s">
        <v>542</v>
      </c>
    </row>
    <row r="14" spans="1:5" x14ac:dyDescent="0.25">
      <c r="A14" s="498" t="s">
        <v>507</v>
      </c>
      <c r="B14" s="1317">
        <v>6</v>
      </c>
      <c r="C14" s="1318" t="s">
        <v>650</v>
      </c>
      <c r="D14" s="498" t="s">
        <v>651</v>
      </c>
      <c r="E14" s="8" t="s">
        <v>652</v>
      </c>
    </row>
    <row r="15" spans="1:5" x14ac:dyDescent="0.25">
      <c r="A15" s="498" t="s">
        <v>507</v>
      </c>
      <c r="B15" s="1322">
        <v>7</v>
      </c>
      <c r="C15" s="1318" t="s">
        <v>650</v>
      </c>
      <c r="D15" s="498" t="s">
        <v>567</v>
      </c>
      <c r="E15" s="487" t="s">
        <v>638</v>
      </c>
    </row>
    <row r="16" spans="1:5" x14ac:dyDescent="0.25">
      <c r="A16" s="498" t="s">
        <v>507</v>
      </c>
      <c r="B16" s="1322">
        <v>8</v>
      </c>
      <c r="C16" s="1318" t="s">
        <v>667</v>
      </c>
      <c r="D16" s="498" t="s">
        <v>503</v>
      </c>
      <c r="E16" s="498" t="s">
        <v>674</v>
      </c>
    </row>
    <row r="17" spans="1:5" x14ac:dyDescent="0.25">
      <c r="A17" s="498" t="s">
        <v>507</v>
      </c>
      <c r="B17" s="1317">
        <v>9</v>
      </c>
      <c r="C17" s="1318" t="s">
        <v>718</v>
      </c>
      <c r="D17" s="498" t="s">
        <v>503</v>
      </c>
      <c r="E17" s="498" t="s">
        <v>728</v>
      </c>
    </row>
    <row r="18" spans="1:5" x14ac:dyDescent="0.25">
      <c r="A18" s="498" t="s">
        <v>507</v>
      </c>
      <c r="B18" s="1322">
        <v>10</v>
      </c>
      <c r="C18" s="1318" t="s">
        <v>804</v>
      </c>
      <c r="D18" s="498" t="s">
        <v>503</v>
      </c>
      <c r="E18" s="7" t="s">
        <v>819</v>
      </c>
    </row>
    <row r="19" spans="1:5" x14ac:dyDescent="0.25">
      <c r="A19" s="498" t="s">
        <v>507</v>
      </c>
      <c r="B19" s="1317">
        <v>11</v>
      </c>
      <c r="C19" s="1318" t="s">
        <v>834</v>
      </c>
      <c r="D19" s="498" t="s">
        <v>503</v>
      </c>
      <c r="E19" s="7" t="s">
        <v>887</v>
      </c>
    </row>
    <row r="20" spans="1:5" x14ac:dyDescent="0.25">
      <c r="A20" s="1323" t="s">
        <v>507</v>
      </c>
      <c r="B20" s="1322">
        <v>12</v>
      </c>
      <c r="C20" s="1318" t="s">
        <v>994</v>
      </c>
      <c r="D20" s="498" t="s">
        <v>503</v>
      </c>
      <c r="E20" s="7" t="s">
        <v>995</v>
      </c>
    </row>
    <row r="21" spans="1:5" x14ac:dyDescent="0.25">
      <c r="A21" s="1323" t="s">
        <v>507</v>
      </c>
      <c r="B21" s="1322">
        <v>13</v>
      </c>
      <c r="C21" s="1318" t="s">
        <v>1399</v>
      </c>
      <c r="D21" s="498" t="s">
        <v>651</v>
      </c>
      <c r="E21" s="7" t="s">
        <v>1403</v>
      </c>
    </row>
    <row r="22" spans="1:5" x14ac:dyDescent="0.25">
      <c r="A22" s="1323" t="s">
        <v>507</v>
      </c>
      <c r="B22" s="1322">
        <v>14</v>
      </c>
      <c r="C22" s="1318" t="s">
        <v>1402</v>
      </c>
      <c r="D22" s="498" t="s">
        <v>651</v>
      </c>
      <c r="E22" s="7" t="s">
        <v>1404</v>
      </c>
    </row>
    <row r="23" spans="1:5" x14ac:dyDescent="0.25">
      <c r="A23" s="1323" t="s">
        <v>507</v>
      </c>
      <c r="B23" s="1322">
        <v>15</v>
      </c>
      <c r="C23" s="1318" t="s">
        <v>1402</v>
      </c>
      <c r="D23" s="498" t="s">
        <v>503</v>
      </c>
      <c r="E23" s="7" t="s">
        <v>1413</v>
      </c>
    </row>
    <row r="24" spans="1:5" ht="24.75" x14ac:dyDescent="0.25">
      <c r="A24" s="2" t="s">
        <v>507</v>
      </c>
      <c r="B24" s="1322">
        <f>16</f>
        <v>16</v>
      </c>
      <c r="C24" s="1318" t="s">
        <v>1402</v>
      </c>
      <c r="D24" s="498" t="s">
        <v>503</v>
      </c>
      <c r="E24" s="7" t="s">
        <v>1411</v>
      </c>
    </row>
    <row r="25" spans="1:5" x14ac:dyDescent="0.25">
      <c r="A25" s="2" t="s">
        <v>507</v>
      </c>
      <c r="B25" s="1322">
        <v>17</v>
      </c>
      <c r="C25" s="1318" t="s">
        <v>1521</v>
      </c>
      <c r="D25" s="498" t="s">
        <v>503</v>
      </c>
      <c r="E25" s="498" t="s">
        <v>1520</v>
      </c>
    </row>
    <row r="26" spans="1:5" x14ac:dyDescent="0.25">
      <c r="A26" s="1324" t="s">
        <v>507</v>
      </c>
      <c r="B26" s="1325">
        <v>18</v>
      </c>
      <c r="C26" s="1326" t="s">
        <v>1521</v>
      </c>
      <c r="D26" s="1213" t="s">
        <v>503</v>
      </c>
      <c r="E26" s="1213" t="s">
        <v>1493</v>
      </c>
    </row>
    <row r="27" spans="1:5" x14ac:dyDescent="0.25">
      <c r="A27" s="498" t="s">
        <v>420</v>
      </c>
      <c r="B27" s="1317">
        <v>1</v>
      </c>
      <c r="C27" s="1318" t="s">
        <v>548</v>
      </c>
      <c r="D27" s="498" t="s">
        <v>510</v>
      </c>
      <c r="E27" s="487" t="s">
        <v>511</v>
      </c>
    </row>
    <row r="28" spans="1:5" x14ac:dyDescent="0.25">
      <c r="A28" s="498" t="s">
        <v>420</v>
      </c>
      <c r="B28" s="1317">
        <f t="shared" ref="B28:B42" si="0">B27+1</f>
        <v>2</v>
      </c>
      <c r="C28" s="1318" t="s">
        <v>548</v>
      </c>
      <c r="D28" s="498" t="s">
        <v>510</v>
      </c>
      <c r="E28" s="487" t="s">
        <v>512</v>
      </c>
    </row>
    <row r="29" spans="1:5" x14ac:dyDescent="0.25">
      <c r="A29" s="498" t="s">
        <v>420</v>
      </c>
      <c r="B29" s="1317">
        <f t="shared" si="0"/>
        <v>3</v>
      </c>
      <c r="C29" s="1318" t="s">
        <v>548</v>
      </c>
      <c r="D29" s="498" t="s">
        <v>513</v>
      </c>
      <c r="E29" s="487" t="s">
        <v>514</v>
      </c>
    </row>
    <row r="30" spans="1:5" x14ac:dyDescent="0.25">
      <c r="A30" s="498" t="s">
        <v>420</v>
      </c>
      <c r="B30" s="1317">
        <f t="shared" si="0"/>
        <v>4</v>
      </c>
      <c r="C30" s="1318" t="s">
        <v>548</v>
      </c>
      <c r="D30" s="498" t="s">
        <v>513</v>
      </c>
      <c r="E30" s="487" t="s">
        <v>541</v>
      </c>
    </row>
    <row r="31" spans="1:5" x14ac:dyDescent="0.25">
      <c r="A31" s="498" t="s">
        <v>420</v>
      </c>
      <c r="B31" s="1317">
        <f t="shared" si="0"/>
        <v>5</v>
      </c>
      <c r="C31" s="1318" t="s">
        <v>548</v>
      </c>
      <c r="D31" s="498" t="s">
        <v>513</v>
      </c>
      <c r="E31" s="487" t="s">
        <v>539</v>
      </c>
    </row>
    <row r="32" spans="1:5" x14ac:dyDescent="0.25">
      <c r="A32" s="498" t="s">
        <v>420</v>
      </c>
      <c r="B32" s="1317">
        <f t="shared" si="0"/>
        <v>6</v>
      </c>
      <c r="C32" s="1318" t="s">
        <v>548</v>
      </c>
      <c r="D32" s="498" t="s">
        <v>513</v>
      </c>
      <c r="E32" s="8" t="s">
        <v>540</v>
      </c>
    </row>
    <row r="33" spans="1:5" x14ac:dyDescent="0.25">
      <c r="A33" s="498" t="s">
        <v>420</v>
      </c>
      <c r="B33" s="1317">
        <f t="shared" si="0"/>
        <v>7</v>
      </c>
      <c r="C33" s="1318" t="s">
        <v>548</v>
      </c>
      <c r="D33" s="498" t="s">
        <v>513</v>
      </c>
      <c r="E33" s="8" t="s">
        <v>515</v>
      </c>
    </row>
    <row r="34" spans="1:5" x14ac:dyDescent="0.25">
      <c r="A34" s="498" t="s">
        <v>420</v>
      </c>
      <c r="B34" s="1317">
        <f t="shared" si="0"/>
        <v>8</v>
      </c>
      <c r="C34" s="1318" t="s">
        <v>548</v>
      </c>
      <c r="D34" s="498" t="s">
        <v>516</v>
      </c>
      <c r="E34" s="487" t="s">
        <v>517</v>
      </c>
    </row>
    <row r="35" spans="1:5" x14ac:dyDescent="0.25">
      <c r="A35" s="498" t="s">
        <v>420</v>
      </c>
      <c r="B35" s="1317">
        <f t="shared" si="0"/>
        <v>9</v>
      </c>
      <c r="C35" s="1318" t="s">
        <v>548</v>
      </c>
      <c r="D35" s="498" t="s">
        <v>516</v>
      </c>
      <c r="E35" s="487" t="s">
        <v>543</v>
      </c>
    </row>
    <row r="36" spans="1:5" x14ac:dyDescent="0.25">
      <c r="A36" s="498" t="s">
        <v>420</v>
      </c>
      <c r="B36" s="1317">
        <f t="shared" si="0"/>
        <v>10</v>
      </c>
      <c r="C36" s="1318" t="s">
        <v>548</v>
      </c>
      <c r="D36" s="498" t="s">
        <v>516</v>
      </c>
      <c r="E36" s="487" t="s">
        <v>519</v>
      </c>
    </row>
    <row r="37" spans="1:5" x14ac:dyDescent="0.25">
      <c r="A37" s="498" t="s">
        <v>420</v>
      </c>
      <c r="B37" s="1317">
        <f t="shared" si="0"/>
        <v>11</v>
      </c>
      <c r="C37" s="1318" t="s">
        <v>548</v>
      </c>
      <c r="D37" s="498" t="s">
        <v>520</v>
      </c>
      <c r="E37" s="487" t="s">
        <v>521</v>
      </c>
    </row>
    <row r="38" spans="1:5" x14ac:dyDescent="0.25">
      <c r="A38" s="498" t="s">
        <v>420</v>
      </c>
      <c r="B38" s="1317">
        <f t="shared" si="0"/>
        <v>12</v>
      </c>
      <c r="C38" s="1318" t="s">
        <v>548</v>
      </c>
      <c r="D38" s="498" t="s">
        <v>520</v>
      </c>
      <c r="E38" s="487" t="s">
        <v>523</v>
      </c>
    </row>
    <row r="39" spans="1:5" x14ac:dyDescent="0.25">
      <c r="A39" s="498"/>
      <c r="B39" s="1317">
        <f t="shared" si="0"/>
        <v>13</v>
      </c>
      <c r="C39" s="1318" t="s">
        <v>548</v>
      </c>
      <c r="D39" s="498" t="s">
        <v>520</v>
      </c>
      <c r="E39" s="487" t="s">
        <v>524</v>
      </c>
    </row>
    <row r="40" spans="1:5" x14ac:dyDescent="0.25">
      <c r="A40" s="498" t="s">
        <v>420</v>
      </c>
      <c r="B40" s="1317">
        <f t="shared" si="0"/>
        <v>14</v>
      </c>
      <c r="C40" s="1318" t="s">
        <v>548</v>
      </c>
      <c r="D40" s="498" t="s">
        <v>522</v>
      </c>
      <c r="E40" s="487" t="s">
        <v>521</v>
      </c>
    </row>
    <row r="41" spans="1:5" x14ac:dyDescent="0.25">
      <c r="A41" s="498" t="s">
        <v>420</v>
      </c>
      <c r="B41" s="1317">
        <f t="shared" si="0"/>
        <v>15</v>
      </c>
      <c r="C41" s="1318" t="s">
        <v>548</v>
      </c>
      <c r="D41" s="498" t="s">
        <v>522</v>
      </c>
      <c r="E41" s="487" t="s">
        <v>523</v>
      </c>
    </row>
    <row r="42" spans="1:5" x14ac:dyDescent="0.25">
      <c r="A42" s="498" t="s">
        <v>420</v>
      </c>
      <c r="B42" s="1322">
        <f t="shared" si="0"/>
        <v>16</v>
      </c>
      <c r="C42" s="1318" t="s">
        <v>548</v>
      </c>
      <c r="D42" s="498" t="s">
        <v>522</v>
      </c>
      <c r="E42" s="498" t="s">
        <v>524</v>
      </c>
    </row>
    <row r="43" spans="1:5" ht="24.75" x14ac:dyDescent="0.25">
      <c r="A43" s="498" t="s">
        <v>420</v>
      </c>
      <c r="B43" s="1317">
        <v>17</v>
      </c>
      <c r="C43" s="1318" t="s">
        <v>650</v>
      </c>
      <c r="D43" s="498" t="s">
        <v>639</v>
      </c>
      <c r="E43" s="8" t="s">
        <v>653</v>
      </c>
    </row>
    <row r="44" spans="1:5" ht="24.75" x14ac:dyDescent="0.25">
      <c r="A44" s="498" t="s">
        <v>420</v>
      </c>
      <c r="B44" s="1322">
        <v>18</v>
      </c>
      <c r="C44" s="1318" t="s">
        <v>650</v>
      </c>
      <c r="D44" s="498" t="s">
        <v>640</v>
      </c>
      <c r="E44" s="8" t="s">
        <v>653</v>
      </c>
    </row>
    <row r="45" spans="1:5" x14ac:dyDescent="0.25">
      <c r="A45" s="498" t="s">
        <v>420</v>
      </c>
      <c r="B45" s="1317">
        <v>19</v>
      </c>
      <c r="C45" s="1318" t="s">
        <v>718</v>
      </c>
      <c r="D45" s="498" t="s">
        <v>520</v>
      </c>
      <c r="E45" s="8" t="s">
        <v>725</v>
      </c>
    </row>
    <row r="46" spans="1:5" x14ac:dyDescent="0.25">
      <c r="A46" s="498" t="s">
        <v>420</v>
      </c>
      <c r="B46" s="1322">
        <v>20</v>
      </c>
      <c r="C46" s="1318" t="s">
        <v>718</v>
      </c>
      <c r="D46" s="498" t="s">
        <v>522</v>
      </c>
      <c r="E46" s="8" t="s">
        <v>719</v>
      </c>
    </row>
    <row r="47" spans="1:5" x14ac:dyDescent="0.25">
      <c r="A47" s="498" t="s">
        <v>420</v>
      </c>
      <c r="B47" s="1322">
        <v>21</v>
      </c>
      <c r="C47" s="1318" t="s">
        <v>718</v>
      </c>
      <c r="D47" s="498" t="s">
        <v>510</v>
      </c>
      <c r="E47" s="8" t="s">
        <v>730</v>
      </c>
    </row>
    <row r="48" spans="1:5" x14ac:dyDescent="0.25">
      <c r="A48" s="498" t="s">
        <v>420</v>
      </c>
      <c r="B48" s="1322">
        <v>22</v>
      </c>
      <c r="C48" s="1318" t="s">
        <v>804</v>
      </c>
      <c r="D48" s="498" t="s">
        <v>510</v>
      </c>
      <c r="E48" s="8" t="s">
        <v>775</v>
      </c>
    </row>
    <row r="49" spans="1:5" x14ac:dyDescent="0.25">
      <c r="A49" s="498" t="s">
        <v>420</v>
      </c>
      <c r="B49" s="1322">
        <v>23</v>
      </c>
      <c r="C49" s="1327" t="s">
        <v>828</v>
      </c>
      <c r="D49" s="498" t="s">
        <v>829</v>
      </c>
      <c r="E49" s="8" t="s">
        <v>830</v>
      </c>
    </row>
    <row r="50" spans="1:5" x14ac:dyDescent="0.25">
      <c r="A50" s="498" t="s">
        <v>420</v>
      </c>
      <c r="B50" s="1322">
        <v>24</v>
      </c>
      <c r="C50" s="1327" t="s">
        <v>831</v>
      </c>
      <c r="D50" s="498" t="s">
        <v>829</v>
      </c>
      <c r="E50" s="8" t="s">
        <v>832</v>
      </c>
    </row>
    <row r="51" spans="1:5" x14ac:dyDescent="0.25">
      <c r="A51" s="498" t="s">
        <v>420</v>
      </c>
      <c r="B51" s="1322">
        <v>25</v>
      </c>
      <c r="C51" s="1327" t="s">
        <v>834</v>
      </c>
      <c r="D51" s="498" t="s">
        <v>510</v>
      </c>
      <c r="E51" s="8" t="s">
        <v>885</v>
      </c>
    </row>
    <row r="52" spans="1:5" x14ac:dyDescent="0.25">
      <c r="A52" s="498" t="s">
        <v>420</v>
      </c>
      <c r="B52" s="1322">
        <v>26</v>
      </c>
      <c r="C52" s="1327" t="s">
        <v>834</v>
      </c>
      <c r="D52" s="498" t="s">
        <v>886</v>
      </c>
      <c r="E52" s="8" t="s">
        <v>861</v>
      </c>
    </row>
    <row r="53" spans="1:5" x14ac:dyDescent="0.25">
      <c r="A53" s="498" t="s">
        <v>420</v>
      </c>
      <c r="B53" s="1322">
        <v>27</v>
      </c>
      <c r="C53" s="1327" t="s">
        <v>834</v>
      </c>
      <c r="D53" s="498" t="s">
        <v>856</v>
      </c>
      <c r="E53" s="8" t="s">
        <v>857</v>
      </c>
    </row>
    <row r="54" spans="1:5" ht="24.75" x14ac:dyDescent="0.25">
      <c r="A54" s="498" t="s">
        <v>420</v>
      </c>
      <c r="B54" s="1322">
        <v>28</v>
      </c>
      <c r="C54" s="1327" t="s">
        <v>994</v>
      </c>
      <c r="D54" s="7" t="s">
        <v>1008</v>
      </c>
      <c r="E54" s="8" t="s">
        <v>1005</v>
      </c>
    </row>
    <row r="55" spans="1:5" x14ac:dyDescent="0.25">
      <c r="A55" s="498" t="s">
        <v>420</v>
      </c>
      <c r="B55" s="1322">
        <f>B54+1</f>
        <v>29</v>
      </c>
      <c r="C55" s="1327" t="s">
        <v>994</v>
      </c>
      <c r="D55" s="498" t="s">
        <v>829</v>
      </c>
      <c r="E55" s="8" t="s">
        <v>996</v>
      </c>
    </row>
    <row r="56" spans="1:5" x14ac:dyDescent="0.25">
      <c r="A56" s="498" t="s">
        <v>420</v>
      </c>
      <c r="B56" s="1322">
        <f t="shared" ref="B56:B64" si="1">B55+1</f>
        <v>30</v>
      </c>
      <c r="C56" s="1327" t="s">
        <v>994</v>
      </c>
      <c r="D56" s="498" t="s">
        <v>829</v>
      </c>
      <c r="E56" s="8" t="s">
        <v>997</v>
      </c>
    </row>
    <row r="57" spans="1:5" ht="24.75" x14ac:dyDescent="0.25">
      <c r="A57" s="498" t="s">
        <v>420</v>
      </c>
      <c r="B57" s="1322">
        <f t="shared" si="1"/>
        <v>31</v>
      </c>
      <c r="C57" s="1327" t="s">
        <v>994</v>
      </c>
      <c r="D57" s="498" t="s">
        <v>829</v>
      </c>
      <c r="E57" s="8" t="s">
        <v>998</v>
      </c>
    </row>
    <row r="58" spans="1:5" x14ac:dyDescent="0.25">
      <c r="A58" s="498" t="s">
        <v>420</v>
      </c>
      <c r="B58" s="1322">
        <f t="shared" si="1"/>
        <v>32</v>
      </c>
      <c r="C58" s="1327" t="s">
        <v>994</v>
      </c>
      <c r="D58" s="498" t="s">
        <v>829</v>
      </c>
      <c r="E58" s="8" t="s">
        <v>999</v>
      </c>
    </row>
    <row r="59" spans="1:5" ht="24.75" x14ac:dyDescent="0.25">
      <c r="A59" s="498" t="s">
        <v>420</v>
      </c>
      <c r="B59" s="1322">
        <f t="shared" si="1"/>
        <v>33</v>
      </c>
      <c r="C59" s="1327" t="s">
        <v>994</v>
      </c>
      <c r="D59" s="498" t="s">
        <v>829</v>
      </c>
      <c r="E59" s="8" t="s">
        <v>1000</v>
      </c>
    </row>
    <row r="60" spans="1:5" x14ac:dyDescent="0.25">
      <c r="A60" s="498" t="s">
        <v>420</v>
      </c>
      <c r="B60" s="1322">
        <f t="shared" si="1"/>
        <v>34</v>
      </c>
      <c r="C60" s="1327" t="s">
        <v>994</v>
      </c>
      <c r="D60" s="498" t="s">
        <v>829</v>
      </c>
      <c r="E60" s="8" t="s">
        <v>1001</v>
      </c>
    </row>
    <row r="61" spans="1:5" x14ac:dyDescent="0.25">
      <c r="A61" s="498" t="s">
        <v>420</v>
      </c>
      <c r="B61" s="1322">
        <f>B60+1</f>
        <v>35</v>
      </c>
      <c r="C61" s="1327" t="s">
        <v>994</v>
      </c>
      <c r="D61" s="498" t="s">
        <v>639</v>
      </c>
      <c r="E61" s="8" t="s">
        <v>1002</v>
      </c>
    </row>
    <row r="62" spans="1:5" x14ac:dyDescent="0.25">
      <c r="A62" s="498" t="s">
        <v>420</v>
      </c>
      <c r="B62" s="1322">
        <f t="shared" si="1"/>
        <v>36</v>
      </c>
      <c r="C62" s="1327" t="s">
        <v>994</v>
      </c>
      <c r="D62" s="498" t="s">
        <v>640</v>
      </c>
      <c r="E62" s="8" t="s">
        <v>1003</v>
      </c>
    </row>
    <row r="63" spans="1:5" x14ac:dyDescent="0.25">
      <c r="A63" s="498" t="s">
        <v>420</v>
      </c>
      <c r="B63" s="1322">
        <f t="shared" si="1"/>
        <v>37</v>
      </c>
      <c r="C63" s="1327" t="s">
        <v>994</v>
      </c>
      <c r="D63" s="498" t="s">
        <v>1004</v>
      </c>
      <c r="E63" s="8" t="s">
        <v>1009</v>
      </c>
    </row>
    <row r="64" spans="1:5" ht="24.75" x14ac:dyDescent="0.25">
      <c r="A64" s="498" t="s">
        <v>420</v>
      </c>
      <c r="B64" s="1322">
        <f t="shared" si="1"/>
        <v>38</v>
      </c>
      <c r="C64" s="1327" t="s">
        <v>994</v>
      </c>
      <c r="D64" s="498" t="s">
        <v>510</v>
      </c>
      <c r="E64" s="8" t="s">
        <v>1068</v>
      </c>
    </row>
    <row r="65" spans="1:5" ht="24.75" x14ac:dyDescent="0.25">
      <c r="A65" s="498" t="s">
        <v>420</v>
      </c>
      <c r="B65" s="1322">
        <v>39</v>
      </c>
      <c r="C65" s="1327" t="s">
        <v>1070</v>
      </c>
      <c r="D65" s="498" t="s">
        <v>1065</v>
      </c>
      <c r="E65" s="8" t="s">
        <v>1069</v>
      </c>
    </row>
    <row r="66" spans="1:5" ht="24.75" x14ac:dyDescent="0.25">
      <c r="A66" s="498" t="s">
        <v>420</v>
      </c>
      <c r="B66" s="1322">
        <v>40</v>
      </c>
      <c r="C66" s="1327" t="s">
        <v>1070</v>
      </c>
      <c r="D66" s="498" t="s">
        <v>886</v>
      </c>
      <c r="E66" s="8" t="s">
        <v>1067</v>
      </c>
    </row>
    <row r="67" spans="1:5" ht="24.75" x14ac:dyDescent="0.25">
      <c r="A67" s="498" t="s">
        <v>420</v>
      </c>
      <c r="B67" s="1322">
        <v>41</v>
      </c>
      <c r="C67" s="1327" t="s">
        <v>1070</v>
      </c>
      <c r="D67" s="498" t="s">
        <v>886</v>
      </c>
      <c r="E67" s="8" t="s">
        <v>1071</v>
      </c>
    </row>
    <row r="68" spans="1:5" x14ac:dyDescent="0.25">
      <c r="A68" s="498" t="s">
        <v>420</v>
      </c>
      <c r="B68" s="1317">
        <f t="shared" ref="B68:B74" si="2">B67+1</f>
        <v>42</v>
      </c>
      <c r="C68" s="1322" t="s">
        <v>1070</v>
      </c>
      <c r="D68" s="498" t="s">
        <v>513</v>
      </c>
      <c r="E68" s="487" t="s">
        <v>1317</v>
      </c>
    </row>
    <row r="69" spans="1:5" x14ac:dyDescent="0.25">
      <c r="A69" s="498" t="s">
        <v>420</v>
      </c>
      <c r="B69" s="1317">
        <f t="shared" si="2"/>
        <v>43</v>
      </c>
      <c r="C69" s="1327" t="s">
        <v>1402</v>
      </c>
      <c r="D69" s="498" t="s">
        <v>886</v>
      </c>
      <c r="E69" s="487" t="s">
        <v>1331</v>
      </c>
    </row>
    <row r="70" spans="1:5" x14ac:dyDescent="0.25">
      <c r="A70" s="498" t="s">
        <v>420</v>
      </c>
      <c r="B70" s="1317">
        <f t="shared" si="2"/>
        <v>44</v>
      </c>
      <c r="C70" s="1327" t="s">
        <v>1402</v>
      </c>
      <c r="D70" s="498" t="s">
        <v>886</v>
      </c>
      <c r="E70" s="8" t="s">
        <v>1332</v>
      </c>
    </row>
    <row r="71" spans="1:5" x14ac:dyDescent="0.25">
      <c r="A71" s="498" t="s">
        <v>420</v>
      </c>
      <c r="B71" s="1317">
        <f t="shared" si="2"/>
        <v>45</v>
      </c>
      <c r="C71" s="1327" t="s">
        <v>1402</v>
      </c>
      <c r="D71" s="498" t="s">
        <v>886</v>
      </c>
      <c r="E71" s="487" t="s">
        <v>1333</v>
      </c>
    </row>
    <row r="72" spans="1:5" x14ac:dyDescent="0.25">
      <c r="A72" s="498" t="s">
        <v>420</v>
      </c>
      <c r="B72" s="1317">
        <f t="shared" si="2"/>
        <v>46</v>
      </c>
      <c r="C72" s="1327" t="s">
        <v>1402</v>
      </c>
      <c r="D72" s="498" t="s">
        <v>510</v>
      </c>
      <c r="E72" s="487" t="s">
        <v>1335</v>
      </c>
    </row>
    <row r="73" spans="1:5" x14ac:dyDescent="0.25">
      <c r="A73" s="498" t="s">
        <v>420</v>
      </c>
      <c r="B73" s="1317">
        <f t="shared" si="2"/>
        <v>47</v>
      </c>
      <c r="C73" s="1327" t="s">
        <v>1402</v>
      </c>
      <c r="D73" s="498" t="s">
        <v>1004</v>
      </c>
      <c r="E73" s="487" t="s">
        <v>1334</v>
      </c>
    </row>
    <row r="74" spans="1:5" x14ac:dyDescent="0.25">
      <c r="A74" s="498" t="s">
        <v>420</v>
      </c>
      <c r="B74" s="1317">
        <f t="shared" si="2"/>
        <v>48</v>
      </c>
      <c r="C74" s="1327" t="s">
        <v>1402</v>
      </c>
      <c r="D74" s="498" t="s">
        <v>510</v>
      </c>
      <c r="E74" s="487" t="s">
        <v>1401</v>
      </c>
    </row>
    <row r="75" spans="1:5" x14ac:dyDescent="0.25">
      <c r="A75" s="498" t="s">
        <v>420</v>
      </c>
      <c r="B75" s="1317">
        <f>+B74+1</f>
        <v>49</v>
      </c>
      <c r="C75" s="1318" t="s">
        <v>1402</v>
      </c>
      <c r="D75" s="498" t="s">
        <v>1004</v>
      </c>
      <c r="E75" s="8" t="s">
        <v>1408</v>
      </c>
    </row>
    <row r="76" spans="1:5" x14ac:dyDescent="0.25">
      <c r="A76" s="498" t="s">
        <v>420</v>
      </c>
      <c r="B76" s="1317">
        <v>50</v>
      </c>
      <c r="C76" s="1318" t="s">
        <v>1546</v>
      </c>
      <c r="D76" s="498" t="s">
        <v>829</v>
      </c>
      <c r="E76" s="8" t="s">
        <v>1544</v>
      </c>
    </row>
    <row r="77" spans="1:5" x14ac:dyDescent="0.25">
      <c r="A77" s="498" t="s">
        <v>420</v>
      </c>
      <c r="B77" s="1317">
        <v>51</v>
      </c>
      <c r="C77" s="1318" t="s">
        <v>1546</v>
      </c>
      <c r="D77" s="498" t="s">
        <v>513</v>
      </c>
      <c r="E77" s="8" t="s">
        <v>1543</v>
      </c>
    </row>
    <row r="78" spans="1:5" x14ac:dyDescent="0.25">
      <c r="A78" s="498" t="s">
        <v>420</v>
      </c>
      <c r="B78" s="1317">
        <v>52</v>
      </c>
      <c r="C78" s="1318" t="s">
        <v>1546</v>
      </c>
      <c r="D78" s="498" t="s">
        <v>1004</v>
      </c>
      <c r="E78" s="8" t="s">
        <v>1545</v>
      </c>
    </row>
    <row r="79" spans="1:5" x14ac:dyDescent="0.25">
      <c r="A79" s="498" t="s">
        <v>420</v>
      </c>
      <c r="B79" s="1317">
        <v>53</v>
      </c>
      <c r="C79" s="1318" t="s">
        <v>1546</v>
      </c>
      <c r="D79" s="498" t="s">
        <v>1065</v>
      </c>
      <c r="E79" s="8" t="s">
        <v>1545</v>
      </c>
    </row>
    <row r="80" spans="1:5" x14ac:dyDescent="0.25">
      <c r="A80" s="498" t="s">
        <v>420</v>
      </c>
      <c r="B80" s="1317">
        <v>54</v>
      </c>
      <c r="C80" s="1318" t="s">
        <v>1552</v>
      </c>
      <c r="D80" s="498" t="s">
        <v>1553</v>
      </c>
      <c r="E80" s="8" t="s">
        <v>1559</v>
      </c>
    </row>
    <row r="81" spans="1:5" x14ac:dyDescent="0.25">
      <c r="A81" s="498" t="s">
        <v>420</v>
      </c>
      <c r="B81" s="1317">
        <v>55</v>
      </c>
      <c r="C81" s="1328" t="s">
        <v>1552</v>
      </c>
      <c r="D81" s="498" t="s">
        <v>1554</v>
      </c>
      <c r="E81" s="8" t="s">
        <v>1557</v>
      </c>
    </row>
    <row r="82" spans="1:5" x14ac:dyDescent="0.25">
      <c r="A82" s="498" t="s">
        <v>420</v>
      </c>
      <c r="B82" s="1317">
        <v>56</v>
      </c>
      <c r="C82" s="1328" t="s">
        <v>1552</v>
      </c>
      <c r="D82" s="498" t="s">
        <v>1555</v>
      </c>
      <c r="E82" s="8" t="s">
        <v>1556</v>
      </c>
    </row>
    <row r="83" spans="1:5" x14ac:dyDescent="0.25">
      <c r="A83" s="498" t="s">
        <v>420</v>
      </c>
      <c r="B83" s="1317">
        <v>57</v>
      </c>
      <c r="C83" s="1328" t="s">
        <v>1552</v>
      </c>
      <c r="D83" s="498" t="s">
        <v>513</v>
      </c>
      <c r="E83" s="8" t="s">
        <v>1558</v>
      </c>
    </row>
    <row r="84" spans="1:5" x14ac:dyDescent="0.25">
      <c r="A84" s="498" t="s">
        <v>420</v>
      </c>
      <c r="B84" s="1317">
        <v>58</v>
      </c>
      <c r="C84" s="1328" t="s">
        <v>1596</v>
      </c>
      <c r="D84" s="498" t="s">
        <v>1595</v>
      </c>
      <c r="E84" s="8" t="s">
        <v>1597</v>
      </c>
    </row>
    <row r="85" spans="1:5" x14ac:dyDescent="0.25">
      <c r="A85" s="498" t="s">
        <v>420</v>
      </c>
      <c r="B85" s="1317">
        <v>59</v>
      </c>
      <c r="C85" s="1328" t="s">
        <v>1637</v>
      </c>
      <c r="D85" s="498" t="s">
        <v>513</v>
      </c>
      <c r="E85" s="8" t="s">
        <v>1642</v>
      </c>
    </row>
    <row r="86" spans="1:5" x14ac:dyDescent="0.25">
      <c r="A86" s="1329" t="s">
        <v>437</v>
      </c>
      <c r="B86" s="1330">
        <v>1</v>
      </c>
      <c r="C86" s="1321" t="s">
        <v>548</v>
      </c>
      <c r="D86" s="488" t="s">
        <v>549</v>
      </c>
      <c r="E86" s="488" t="s">
        <v>550</v>
      </c>
    </row>
    <row r="87" spans="1:5" x14ac:dyDescent="0.25">
      <c r="A87" s="1323" t="s">
        <v>437</v>
      </c>
      <c r="B87" s="1331">
        <f t="shared" ref="B87:B102" si="3">B86+1</f>
        <v>2</v>
      </c>
      <c r="C87" s="1318" t="s">
        <v>548</v>
      </c>
      <c r="D87" s="487" t="s">
        <v>526</v>
      </c>
      <c r="E87" s="487" t="s">
        <v>546</v>
      </c>
    </row>
    <row r="88" spans="1:5" x14ac:dyDescent="0.25">
      <c r="A88" s="1323" t="s">
        <v>437</v>
      </c>
      <c r="B88" s="1331">
        <f t="shared" si="3"/>
        <v>3</v>
      </c>
      <c r="C88" s="1318" t="s">
        <v>548</v>
      </c>
      <c r="D88" s="487" t="s">
        <v>526</v>
      </c>
      <c r="E88" s="8" t="s">
        <v>540</v>
      </c>
    </row>
    <row r="89" spans="1:5" x14ac:dyDescent="0.25">
      <c r="A89" s="1323" t="s">
        <v>437</v>
      </c>
      <c r="B89" s="1331">
        <f t="shared" si="3"/>
        <v>4</v>
      </c>
      <c r="C89" s="1318" t="s">
        <v>548</v>
      </c>
      <c r="D89" s="487" t="s">
        <v>526</v>
      </c>
      <c r="E89" s="8" t="s">
        <v>515</v>
      </c>
    </row>
    <row r="90" spans="1:5" x14ac:dyDescent="0.25">
      <c r="A90" s="1323" t="s">
        <v>437</v>
      </c>
      <c r="B90" s="1331">
        <f t="shared" si="3"/>
        <v>5</v>
      </c>
      <c r="C90" s="1318" t="s">
        <v>548</v>
      </c>
      <c r="D90" s="487" t="s">
        <v>527</v>
      </c>
      <c r="E90" s="487" t="s">
        <v>546</v>
      </c>
    </row>
    <row r="91" spans="1:5" x14ac:dyDescent="0.25">
      <c r="A91" s="1323" t="s">
        <v>437</v>
      </c>
      <c r="B91" s="1331">
        <f t="shared" si="3"/>
        <v>6</v>
      </c>
      <c r="C91" s="1318" t="s">
        <v>548</v>
      </c>
      <c r="D91" s="487" t="s">
        <v>527</v>
      </c>
      <c r="E91" s="487" t="s">
        <v>517</v>
      </c>
    </row>
    <row r="92" spans="1:5" x14ac:dyDescent="0.25">
      <c r="A92" s="1323" t="s">
        <v>437</v>
      </c>
      <c r="B92" s="1331">
        <f t="shared" si="3"/>
        <v>7</v>
      </c>
      <c r="C92" s="1318" t="s">
        <v>548</v>
      </c>
      <c r="D92" s="487" t="s">
        <v>527</v>
      </c>
      <c r="E92" s="487" t="s">
        <v>519</v>
      </c>
    </row>
    <row r="93" spans="1:5" x14ac:dyDescent="0.25">
      <c r="A93" s="1323" t="s">
        <v>437</v>
      </c>
      <c r="B93" s="1331">
        <f t="shared" si="3"/>
        <v>8</v>
      </c>
      <c r="C93" s="1318" t="s">
        <v>548</v>
      </c>
      <c r="D93" s="487" t="s">
        <v>528</v>
      </c>
      <c r="E93" s="487" t="s">
        <v>547</v>
      </c>
    </row>
    <row r="94" spans="1:5" x14ac:dyDescent="0.25">
      <c r="A94" s="1323" t="s">
        <v>437</v>
      </c>
      <c r="B94" s="1331">
        <f t="shared" si="3"/>
        <v>9</v>
      </c>
      <c r="C94" s="1318" t="s">
        <v>548</v>
      </c>
      <c r="D94" s="487" t="s">
        <v>528</v>
      </c>
      <c r="E94" s="487" t="s">
        <v>521</v>
      </c>
    </row>
    <row r="95" spans="1:5" x14ac:dyDescent="0.25">
      <c r="A95" s="1323" t="s">
        <v>437</v>
      </c>
      <c r="B95" s="1331">
        <f t="shared" si="3"/>
        <v>10</v>
      </c>
      <c r="C95" s="1318" t="s">
        <v>548</v>
      </c>
      <c r="D95" s="487" t="s">
        <v>528</v>
      </c>
      <c r="E95" s="487" t="s">
        <v>523</v>
      </c>
    </row>
    <row r="96" spans="1:5" x14ac:dyDescent="0.25">
      <c r="A96" s="1323" t="s">
        <v>437</v>
      </c>
      <c r="B96" s="1331">
        <f t="shared" si="3"/>
        <v>11</v>
      </c>
      <c r="C96" s="1318" t="s">
        <v>548</v>
      </c>
      <c r="D96" s="487" t="s">
        <v>528</v>
      </c>
      <c r="E96" s="487" t="s">
        <v>524</v>
      </c>
    </row>
    <row r="97" spans="1:5" x14ac:dyDescent="0.25">
      <c r="A97" s="1323" t="s">
        <v>437</v>
      </c>
      <c r="B97" s="1331">
        <f t="shared" si="3"/>
        <v>12</v>
      </c>
      <c r="C97" s="1318" t="s">
        <v>548</v>
      </c>
      <c r="D97" s="487" t="s">
        <v>529</v>
      </c>
      <c r="E97" s="487" t="s">
        <v>521</v>
      </c>
    </row>
    <row r="98" spans="1:5" x14ac:dyDescent="0.25">
      <c r="A98" s="1323" t="s">
        <v>437</v>
      </c>
      <c r="B98" s="1331">
        <f t="shared" si="3"/>
        <v>13</v>
      </c>
      <c r="C98" s="1318" t="s">
        <v>548</v>
      </c>
      <c r="D98" s="487" t="s">
        <v>529</v>
      </c>
      <c r="E98" s="487" t="s">
        <v>523</v>
      </c>
    </row>
    <row r="99" spans="1:5" x14ac:dyDescent="0.25">
      <c r="A99" s="1323" t="s">
        <v>437</v>
      </c>
      <c r="B99" s="1331">
        <f t="shared" si="3"/>
        <v>14</v>
      </c>
      <c r="C99" s="1318" t="s">
        <v>548</v>
      </c>
      <c r="D99" s="487" t="s">
        <v>529</v>
      </c>
      <c r="E99" s="487" t="s">
        <v>524</v>
      </c>
    </row>
    <row r="100" spans="1:5" x14ac:dyDescent="0.25">
      <c r="A100" s="1323" t="s">
        <v>437</v>
      </c>
      <c r="B100" s="1331">
        <f t="shared" si="3"/>
        <v>15</v>
      </c>
      <c r="C100" s="1318" t="s">
        <v>650</v>
      </c>
      <c r="D100" s="487" t="s">
        <v>549</v>
      </c>
      <c r="E100" s="487" t="s">
        <v>643</v>
      </c>
    </row>
    <row r="101" spans="1:5" x14ac:dyDescent="0.25">
      <c r="A101" s="1323" t="s">
        <v>437</v>
      </c>
      <c r="B101" s="1331">
        <f t="shared" si="3"/>
        <v>16</v>
      </c>
      <c r="C101" s="1318" t="s">
        <v>650</v>
      </c>
      <c r="D101" s="487" t="s">
        <v>641</v>
      </c>
      <c r="E101" s="487" t="s">
        <v>642</v>
      </c>
    </row>
    <row r="102" spans="1:5" ht="24.75" x14ac:dyDescent="0.25">
      <c r="A102" s="1323" t="s">
        <v>437</v>
      </c>
      <c r="B102" s="1331">
        <f t="shared" si="3"/>
        <v>17</v>
      </c>
      <c r="C102" s="1318" t="s">
        <v>650</v>
      </c>
      <c r="D102" s="487" t="s">
        <v>644</v>
      </c>
      <c r="E102" s="8" t="s">
        <v>653</v>
      </c>
    </row>
    <row r="103" spans="1:5" ht="24.75" x14ac:dyDescent="0.25">
      <c r="A103" s="1323" t="s">
        <v>437</v>
      </c>
      <c r="B103" s="1331">
        <v>18</v>
      </c>
      <c r="C103" s="1318" t="s">
        <v>650</v>
      </c>
      <c r="D103" s="487" t="s">
        <v>645</v>
      </c>
      <c r="E103" s="8" t="s">
        <v>653</v>
      </c>
    </row>
    <row r="104" spans="1:5" x14ac:dyDescent="0.25">
      <c r="A104" s="1323" t="s">
        <v>437</v>
      </c>
      <c r="B104" s="1331">
        <v>19</v>
      </c>
      <c r="C104" s="1318" t="s">
        <v>667</v>
      </c>
      <c r="D104" s="487" t="s">
        <v>549</v>
      </c>
      <c r="E104" s="8" t="s">
        <v>668</v>
      </c>
    </row>
    <row r="105" spans="1:5" x14ac:dyDescent="0.25">
      <c r="A105" s="1323" t="s">
        <v>437</v>
      </c>
      <c r="B105" s="1331">
        <v>20</v>
      </c>
      <c r="C105" s="1318" t="s">
        <v>718</v>
      </c>
      <c r="D105" s="487" t="s">
        <v>528</v>
      </c>
      <c r="E105" s="8" t="s">
        <v>726</v>
      </c>
    </row>
    <row r="106" spans="1:5" x14ac:dyDescent="0.25">
      <c r="A106" s="1323" t="s">
        <v>437</v>
      </c>
      <c r="B106" s="1331">
        <v>21</v>
      </c>
      <c r="C106" s="1318" t="s">
        <v>718</v>
      </c>
      <c r="D106" s="487" t="s">
        <v>529</v>
      </c>
      <c r="E106" s="8" t="s">
        <v>720</v>
      </c>
    </row>
    <row r="107" spans="1:5" x14ac:dyDescent="0.25">
      <c r="A107" s="1323" t="s">
        <v>437</v>
      </c>
      <c r="B107" s="1331">
        <v>22</v>
      </c>
      <c r="C107" s="1318" t="s">
        <v>718</v>
      </c>
      <c r="D107" s="487" t="s">
        <v>549</v>
      </c>
      <c r="E107" s="8" t="s">
        <v>730</v>
      </c>
    </row>
    <row r="108" spans="1:5" x14ac:dyDescent="0.25">
      <c r="A108" s="1323" t="s">
        <v>437</v>
      </c>
      <c r="B108" s="1331">
        <v>23</v>
      </c>
      <c r="C108" s="1318" t="s">
        <v>804</v>
      </c>
      <c r="D108" s="487" t="s">
        <v>549</v>
      </c>
      <c r="E108" s="8" t="s">
        <v>775</v>
      </c>
    </row>
    <row r="109" spans="1:5" ht="24.75" x14ac:dyDescent="0.25">
      <c r="A109" s="1323" t="s">
        <v>437</v>
      </c>
      <c r="B109" s="1331">
        <v>24</v>
      </c>
      <c r="C109" s="1318" t="s">
        <v>804</v>
      </c>
      <c r="D109" s="487" t="s">
        <v>641</v>
      </c>
      <c r="E109" s="8" t="s">
        <v>816</v>
      </c>
    </row>
    <row r="110" spans="1:5" x14ac:dyDescent="0.25">
      <c r="A110" s="1323" t="s">
        <v>437</v>
      </c>
      <c r="B110" s="1331">
        <v>25</v>
      </c>
      <c r="C110" s="1318" t="s">
        <v>804</v>
      </c>
      <c r="D110" s="487" t="s">
        <v>641</v>
      </c>
      <c r="E110" s="8" t="s">
        <v>801</v>
      </c>
    </row>
    <row r="111" spans="1:5" x14ac:dyDescent="0.25">
      <c r="A111" s="1323" t="s">
        <v>437</v>
      </c>
      <c r="B111" s="1331">
        <v>26</v>
      </c>
      <c r="C111" s="1318" t="s">
        <v>804</v>
      </c>
      <c r="D111" s="487" t="s">
        <v>641</v>
      </c>
      <c r="E111" s="8" t="s">
        <v>802</v>
      </c>
    </row>
    <row r="112" spans="1:5" x14ac:dyDescent="0.25">
      <c r="A112" s="1323" t="s">
        <v>437</v>
      </c>
      <c r="B112" s="1331">
        <v>27</v>
      </c>
      <c r="C112" s="1318" t="s">
        <v>804</v>
      </c>
      <c r="D112" s="487" t="s">
        <v>549</v>
      </c>
      <c r="E112" s="8" t="s">
        <v>803</v>
      </c>
    </row>
    <row r="113" spans="1:5" x14ac:dyDescent="0.25">
      <c r="A113" s="1323" t="s">
        <v>437</v>
      </c>
      <c r="B113" s="1331">
        <v>28</v>
      </c>
      <c r="C113" s="1318" t="s">
        <v>828</v>
      </c>
      <c r="D113" s="487" t="s">
        <v>641</v>
      </c>
      <c r="E113" s="8" t="s">
        <v>830</v>
      </c>
    </row>
    <row r="114" spans="1:5" x14ac:dyDescent="0.25">
      <c r="A114" s="1323" t="s">
        <v>437</v>
      </c>
      <c r="B114" s="1331">
        <v>29</v>
      </c>
      <c r="C114" s="1318" t="s">
        <v>831</v>
      </c>
      <c r="D114" s="487" t="s">
        <v>641</v>
      </c>
      <c r="E114" s="8" t="s">
        <v>832</v>
      </c>
    </row>
    <row r="115" spans="1:5" x14ac:dyDescent="0.25">
      <c r="A115" s="1323" t="s">
        <v>437</v>
      </c>
      <c r="B115" s="1331">
        <v>30</v>
      </c>
      <c r="C115" s="1318" t="s">
        <v>834</v>
      </c>
      <c r="D115" s="487" t="s">
        <v>549</v>
      </c>
      <c r="E115" s="8" t="s">
        <v>885</v>
      </c>
    </row>
    <row r="116" spans="1:5" x14ac:dyDescent="0.25">
      <c r="A116" s="1323" t="s">
        <v>437</v>
      </c>
      <c r="B116" s="1331">
        <v>31</v>
      </c>
      <c r="C116" s="1318" t="s">
        <v>994</v>
      </c>
      <c r="D116" s="487" t="s">
        <v>641</v>
      </c>
      <c r="E116" s="8" t="s">
        <v>999</v>
      </c>
    </row>
    <row r="117" spans="1:5" ht="24.75" x14ac:dyDescent="0.25">
      <c r="A117" s="1323" t="s">
        <v>437</v>
      </c>
      <c r="B117" s="1331">
        <v>32</v>
      </c>
      <c r="C117" s="1318" t="s">
        <v>994</v>
      </c>
      <c r="D117" s="487" t="s">
        <v>641</v>
      </c>
      <c r="E117" s="8" t="s">
        <v>1010</v>
      </c>
    </row>
    <row r="118" spans="1:5" x14ac:dyDescent="0.25">
      <c r="A118" s="1323" t="s">
        <v>437</v>
      </c>
      <c r="B118" s="1331"/>
      <c r="C118" s="1318" t="s">
        <v>994</v>
      </c>
      <c r="D118" s="487" t="s">
        <v>641</v>
      </c>
      <c r="E118" s="8" t="s">
        <v>1001</v>
      </c>
    </row>
    <row r="119" spans="1:5" x14ac:dyDescent="0.25">
      <c r="A119" s="1323" t="s">
        <v>437</v>
      </c>
      <c r="B119" s="1331">
        <v>33</v>
      </c>
      <c r="C119" s="1318" t="s">
        <v>994</v>
      </c>
      <c r="D119" s="487" t="s">
        <v>528</v>
      </c>
      <c r="E119" s="8" t="s">
        <v>1011</v>
      </c>
    </row>
    <row r="120" spans="1:5" x14ac:dyDescent="0.25">
      <c r="A120" s="1323" t="s">
        <v>437</v>
      </c>
      <c r="B120" s="1331">
        <v>34</v>
      </c>
      <c r="C120" s="1318" t="s">
        <v>994</v>
      </c>
      <c r="D120" s="487" t="s">
        <v>1012</v>
      </c>
      <c r="E120" s="8" t="s">
        <v>1013</v>
      </c>
    </row>
    <row r="121" spans="1:5" ht="24.75" x14ac:dyDescent="0.25">
      <c r="A121" s="1323" t="s">
        <v>437</v>
      </c>
      <c r="B121" s="1331">
        <v>35</v>
      </c>
      <c r="C121" s="1318" t="s">
        <v>834</v>
      </c>
      <c r="D121" s="487" t="s">
        <v>549</v>
      </c>
      <c r="E121" s="8" t="s">
        <v>1014</v>
      </c>
    </row>
    <row r="122" spans="1:5" ht="17.25" customHeight="1" x14ac:dyDescent="0.25">
      <c r="A122" s="1323" t="s">
        <v>437</v>
      </c>
      <c r="B122" s="1331">
        <f t="shared" ref="B122:B128" si="4">+B121+1</f>
        <v>36</v>
      </c>
      <c r="C122" s="1318" t="s">
        <v>1070</v>
      </c>
      <c r="D122" s="487" t="s">
        <v>549</v>
      </c>
      <c r="E122" s="8" t="s">
        <v>1485</v>
      </c>
    </row>
    <row r="123" spans="1:5" x14ac:dyDescent="0.25">
      <c r="A123" s="1323" t="s">
        <v>437</v>
      </c>
      <c r="B123" s="1331">
        <f t="shared" si="4"/>
        <v>37</v>
      </c>
      <c r="C123" s="1318" t="s">
        <v>1402</v>
      </c>
      <c r="D123" s="487" t="s">
        <v>1336</v>
      </c>
      <c r="E123" s="8" t="s">
        <v>1337</v>
      </c>
    </row>
    <row r="124" spans="1:5" x14ac:dyDescent="0.25">
      <c r="A124" s="1323" t="s">
        <v>437</v>
      </c>
      <c r="B124" s="1331">
        <f t="shared" si="4"/>
        <v>38</v>
      </c>
      <c r="C124" s="1318" t="s">
        <v>1402</v>
      </c>
      <c r="D124" s="487" t="s">
        <v>1336</v>
      </c>
      <c r="E124" s="8" t="s">
        <v>1338</v>
      </c>
    </row>
    <row r="125" spans="1:5" x14ac:dyDescent="0.25">
      <c r="A125" s="1323" t="s">
        <v>437</v>
      </c>
      <c r="B125" s="1331">
        <f t="shared" si="4"/>
        <v>39</v>
      </c>
      <c r="C125" s="1318" t="s">
        <v>1402</v>
      </c>
      <c r="D125" s="487" t="s">
        <v>549</v>
      </c>
      <c r="E125" s="487" t="s">
        <v>1335</v>
      </c>
    </row>
    <row r="126" spans="1:5" x14ac:dyDescent="0.25">
      <c r="A126" s="1323" t="s">
        <v>437</v>
      </c>
      <c r="B126" s="1331">
        <f t="shared" si="4"/>
        <v>40</v>
      </c>
      <c r="C126" s="1318" t="s">
        <v>1402</v>
      </c>
      <c r="D126" s="487" t="s">
        <v>1012</v>
      </c>
      <c r="E126" s="487" t="s">
        <v>1339</v>
      </c>
    </row>
    <row r="127" spans="1:5" x14ac:dyDescent="0.25">
      <c r="A127" s="1323" t="s">
        <v>437</v>
      </c>
      <c r="B127" s="1331">
        <f t="shared" si="4"/>
        <v>41</v>
      </c>
      <c r="C127" s="1318" t="s">
        <v>1402</v>
      </c>
      <c r="D127" s="487" t="s">
        <v>1012</v>
      </c>
      <c r="E127" s="8" t="s">
        <v>1409</v>
      </c>
    </row>
    <row r="128" spans="1:5" x14ac:dyDescent="0.25">
      <c r="A128" s="1332" t="s">
        <v>437</v>
      </c>
      <c r="B128" s="1325">
        <f t="shared" si="4"/>
        <v>42</v>
      </c>
      <c r="C128" s="1326" t="s">
        <v>1508</v>
      </c>
      <c r="D128" s="494" t="s">
        <v>1509</v>
      </c>
      <c r="E128" s="9" t="s">
        <v>1510</v>
      </c>
    </row>
    <row r="129" spans="1:5" x14ac:dyDescent="0.25">
      <c r="A129" s="1323" t="s">
        <v>530</v>
      </c>
      <c r="B129" s="1331">
        <v>1</v>
      </c>
      <c r="C129" s="1318" t="s">
        <v>548</v>
      </c>
      <c r="D129" s="487" t="s">
        <v>531</v>
      </c>
      <c r="E129" s="487" t="s">
        <v>532</v>
      </c>
    </row>
    <row r="130" spans="1:5" x14ac:dyDescent="0.25">
      <c r="A130" s="1323" t="s">
        <v>530</v>
      </c>
      <c r="B130" s="1331">
        <f>B129+1</f>
        <v>2</v>
      </c>
      <c r="C130" s="1318" t="s">
        <v>548</v>
      </c>
      <c r="D130" s="487" t="s">
        <v>534</v>
      </c>
      <c r="E130" s="487" t="s">
        <v>533</v>
      </c>
    </row>
    <row r="131" spans="1:5" x14ac:dyDescent="0.25">
      <c r="A131" s="1323" t="s">
        <v>530</v>
      </c>
      <c r="B131" s="1331">
        <f>B130+1</f>
        <v>3</v>
      </c>
      <c r="C131" s="1318" t="s">
        <v>548</v>
      </c>
      <c r="D131" s="487" t="s">
        <v>534</v>
      </c>
      <c r="E131" s="487" t="s">
        <v>535</v>
      </c>
    </row>
    <row r="132" spans="1:5" x14ac:dyDescent="0.25">
      <c r="A132" s="1323" t="s">
        <v>530</v>
      </c>
      <c r="B132" s="1331">
        <f>B131+1</f>
        <v>4</v>
      </c>
      <c r="C132" s="1318" t="s">
        <v>548</v>
      </c>
      <c r="D132" s="487" t="s">
        <v>534</v>
      </c>
      <c r="E132" s="487" t="s">
        <v>536</v>
      </c>
    </row>
    <row r="133" spans="1:5" x14ac:dyDescent="0.25">
      <c r="A133" s="1323" t="s">
        <v>530</v>
      </c>
      <c r="B133" s="1331">
        <v>5</v>
      </c>
      <c r="C133" s="1318" t="s">
        <v>650</v>
      </c>
      <c r="D133" s="487" t="s">
        <v>628</v>
      </c>
      <c r="E133" s="8" t="s">
        <v>636</v>
      </c>
    </row>
    <row r="134" spans="1:5" x14ac:dyDescent="0.25">
      <c r="A134" s="1323" t="s">
        <v>626</v>
      </c>
      <c r="B134" s="1331">
        <v>6</v>
      </c>
      <c r="C134" s="1318" t="s">
        <v>650</v>
      </c>
      <c r="D134" s="487" t="s">
        <v>531</v>
      </c>
      <c r="E134" s="487" t="s">
        <v>637</v>
      </c>
    </row>
    <row r="135" spans="1:5" x14ac:dyDescent="0.25">
      <c r="A135" s="1323" t="s">
        <v>626</v>
      </c>
      <c r="B135" s="1331">
        <v>7</v>
      </c>
      <c r="C135" s="1318" t="s">
        <v>650</v>
      </c>
      <c r="D135" s="487" t="s">
        <v>531</v>
      </c>
      <c r="E135" s="8" t="s">
        <v>664</v>
      </c>
    </row>
    <row r="136" spans="1:5" x14ac:dyDescent="0.25">
      <c r="A136" s="1323" t="s">
        <v>626</v>
      </c>
      <c r="B136" s="1331">
        <v>8</v>
      </c>
      <c r="C136" s="1318" t="s">
        <v>667</v>
      </c>
      <c r="D136" s="487" t="s">
        <v>534</v>
      </c>
      <c r="E136" s="8" t="s">
        <v>666</v>
      </c>
    </row>
    <row r="137" spans="1:5" x14ac:dyDescent="0.25">
      <c r="A137" s="1323" t="s">
        <v>626</v>
      </c>
      <c r="B137" s="1331">
        <v>9</v>
      </c>
      <c r="C137" s="1318" t="s">
        <v>804</v>
      </c>
      <c r="D137" s="487" t="s">
        <v>531</v>
      </c>
      <c r="E137" s="8" t="s">
        <v>1444</v>
      </c>
    </row>
    <row r="138" spans="1:5" x14ac:dyDescent="0.25">
      <c r="A138" s="1323" t="s">
        <v>530</v>
      </c>
      <c r="B138" s="1331">
        <v>10</v>
      </c>
      <c r="C138" s="1318" t="s">
        <v>831</v>
      </c>
      <c r="D138" s="487" t="s">
        <v>534</v>
      </c>
      <c r="E138" s="8" t="s">
        <v>830</v>
      </c>
    </row>
    <row r="139" spans="1:5" x14ac:dyDescent="0.25">
      <c r="A139" s="1323" t="s">
        <v>530</v>
      </c>
      <c r="B139" s="1322">
        <v>11</v>
      </c>
      <c r="C139" s="1318" t="s">
        <v>834</v>
      </c>
      <c r="D139" s="487" t="s">
        <v>534</v>
      </c>
      <c r="E139" s="8" t="s">
        <v>895</v>
      </c>
    </row>
    <row r="140" spans="1:5" x14ac:dyDescent="0.25">
      <c r="A140" s="1323" t="s">
        <v>530</v>
      </c>
      <c r="B140" s="1331">
        <v>12</v>
      </c>
      <c r="C140" s="1318" t="s">
        <v>834</v>
      </c>
      <c r="D140" s="487" t="s">
        <v>627</v>
      </c>
      <c r="E140" s="8" t="s">
        <v>896</v>
      </c>
    </row>
    <row r="141" spans="1:5" x14ac:dyDescent="0.25">
      <c r="A141" s="1323" t="s">
        <v>530</v>
      </c>
      <c r="B141" s="1331">
        <v>13</v>
      </c>
      <c r="C141" s="1318" t="s">
        <v>834</v>
      </c>
      <c r="D141" s="487" t="s">
        <v>628</v>
      </c>
      <c r="E141" s="8" t="s">
        <v>894</v>
      </c>
    </row>
    <row r="142" spans="1:5" ht="24.75" x14ac:dyDescent="0.25">
      <c r="A142" s="1323" t="s">
        <v>530</v>
      </c>
      <c r="B142" s="1331">
        <v>14</v>
      </c>
      <c r="C142" s="1318" t="s">
        <v>994</v>
      </c>
      <c r="D142" s="487" t="s">
        <v>534</v>
      </c>
      <c r="E142" s="8" t="s">
        <v>1017</v>
      </c>
    </row>
    <row r="143" spans="1:5" x14ac:dyDescent="0.25">
      <c r="A143" s="1323" t="s">
        <v>626</v>
      </c>
      <c r="B143" s="1331">
        <v>15</v>
      </c>
      <c r="C143" s="1318" t="s">
        <v>994</v>
      </c>
      <c r="D143" s="487" t="s">
        <v>627</v>
      </c>
      <c r="E143" s="8" t="s">
        <v>1016</v>
      </c>
    </row>
    <row r="144" spans="1:5" x14ac:dyDescent="0.25">
      <c r="A144" s="1323" t="s">
        <v>530</v>
      </c>
      <c r="B144" s="1331">
        <v>16</v>
      </c>
      <c r="C144" s="1318" t="s">
        <v>1070</v>
      </c>
      <c r="D144" s="487" t="s">
        <v>629</v>
      </c>
      <c r="E144" s="8" t="s">
        <v>1318</v>
      </c>
    </row>
    <row r="145" spans="1:5" x14ac:dyDescent="0.25">
      <c r="A145" s="1323" t="s">
        <v>530</v>
      </c>
      <c r="B145" s="1331">
        <v>17</v>
      </c>
      <c r="C145" s="1318" t="s">
        <v>1330</v>
      </c>
      <c r="D145" s="487" t="s">
        <v>629</v>
      </c>
      <c r="E145" s="8" t="s">
        <v>1340</v>
      </c>
    </row>
    <row r="146" spans="1:5" x14ac:dyDescent="0.25">
      <c r="A146" s="1323" t="s">
        <v>530</v>
      </c>
      <c r="B146" s="1331">
        <v>18</v>
      </c>
      <c r="C146" s="1318" t="s">
        <v>1425</v>
      </c>
      <c r="D146" s="487" t="s">
        <v>627</v>
      </c>
      <c r="E146" s="487" t="s">
        <v>637</v>
      </c>
    </row>
    <row r="147" spans="1:5" x14ac:dyDescent="0.25">
      <c r="A147" s="1323" t="s">
        <v>530</v>
      </c>
      <c r="B147" s="1331">
        <v>19</v>
      </c>
      <c r="C147" s="1318" t="s">
        <v>1425</v>
      </c>
      <c r="D147" s="487" t="s">
        <v>628</v>
      </c>
      <c r="E147" s="487" t="s">
        <v>1426</v>
      </c>
    </row>
    <row r="148" spans="1:5" x14ac:dyDescent="0.25">
      <c r="A148" s="1323" t="s">
        <v>530</v>
      </c>
      <c r="B148" s="1331">
        <v>20</v>
      </c>
      <c r="C148" s="1318" t="s">
        <v>1425</v>
      </c>
      <c r="D148" s="487" t="s">
        <v>628</v>
      </c>
      <c r="E148" s="487" t="s">
        <v>1439</v>
      </c>
    </row>
    <row r="149" spans="1:5" x14ac:dyDescent="0.25">
      <c r="A149" s="1323" t="s">
        <v>530</v>
      </c>
      <c r="B149" s="1331">
        <v>21</v>
      </c>
      <c r="C149" s="1318" t="s">
        <v>1425</v>
      </c>
      <c r="D149" s="487" t="s">
        <v>628</v>
      </c>
      <c r="E149" s="487" t="s">
        <v>1442</v>
      </c>
    </row>
    <row r="150" spans="1:5" x14ac:dyDescent="0.25">
      <c r="A150" s="1323" t="s">
        <v>530</v>
      </c>
      <c r="B150" s="1322">
        <v>22</v>
      </c>
      <c r="C150" s="1318" t="s">
        <v>1425</v>
      </c>
      <c r="D150" s="487" t="s">
        <v>628</v>
      </c>
      <c r="E150" s="487" t="s">
        <v>1443</v>
      </c>
    </row>
    <row r="151" spans="1:5" x14ac:dyDescent="0.25">
      <c r="A151" s="1323" t="s">
        <v>530</v>
      </c>
      <c r="B151" s="1331">
        <v>23</v>
      </c>
      <c r="C151" s="1318" t="s">
        <v>1521</v>
      </c>
      <c r="D151" s="487" t="s">
        <v>534</v>
      </c>
      <c r="E151" s="487" t="s">
        <v>1494</v>
      </c>
    </row>
    <row r="152" spans="1:5" x14ac:dyDescent="0.25">
      <c r="A152" s="1323" t="s">
        <v>530</v>
      </c>
      <c r="B152" s="1331">
        <v>24</v>
      </c>
      <c r="C152" s="1318" t="s">
        <v>1521</v>
      </c>
      <c r="D152" s="487" t="s">
        <v>534</v>
      </c>
      <c r="E152" s="487" t="s">
        <v>1495</v>
      </c>
    </row>
    <row r="153" spans="1:5" x14ac:dyDescent="0.25">
      <c r="A153" s="1323" t="s">
        <v>530</v>
      </c>
      <c r="B153" s="1331">
        <v>25</v>
      </c>
      <c r="C153" s="1318" t="s">
        <v>1521</v>
      </c>
      <c r="D153" s="487" t="s">
        <v>534</v>
      </c>
      <c r="E153" s="487" t="s">
        <v>1496</v>
      </c>
    </row>
    <row r="154" spans="1:5" x14ac:dyDescent="0.25">
      <c r="A154" s="1323" t="s">
        <v>530</v>
      </c>
      <c r="B154" s="1331">
        <v>26</v>
      </c>
      <c r="C154" s="1318" t="s">
        <v>1521</v>
      </c>
      <c r="D154" s="487" t="s">
        <v>534</v>
      </c>
      <c r="E154" s="487" t="s">
        <v>1497</v>
      </c>
    </row>
    <row r="155" spans="1:5" x14ac:dyDescent="0.25">
      <c r="A155" s="1323" t="s">
        <v>530</v>
      </c>
      <c r="B155" s="1331">
        <v>27</v>
      </c>
      <c r="C155" s="1318" t="s">
        <v>1521</v>
      </c>
      <c r="D155" s="487" t="s">
        <v>534</v>
      </c>
      <c r="E155" s="487" t="s">
        <v>1498</v>
      </c>
    </row>
    <row r="156" spans="1:5" x14ac:dyDescent="0.25">
      <c r="A156" s="1323" t="s">
        <v>530</v>
      </c>
      <c r="B156" s="1331">
        <v>28</v>
      </c>
      <c r="C156" s="1318" t="s">
        <v>1521</v>
      </c>
      <c r="D156" s="487" t="s">
        <v>534</v>
      </c>
      <c r="E156" s="487" t="s">
        <v>1499</v>
      </c>
    </row>
    <row r="157" spans="1:5" x14ac:dyDescent="0.25">
      <c r="A157" s="1323" t="s">
        <v>530</v>
      </c>
      <c r="B157" s="1331">
        <v>29</v>
      </c>
      <c r="C157" s="1318" t="s">
        <v>1521</v>
      </c>
      <c r="D157" s="487" t="s">
        <v>534</v>
      </c>
      <c r="E157" s="487" t="s">
        <v>1500</v>
      </c>
    </row>
    <row r="158" spans="1:5" x14ac:dyDescent="0.25">
      <c r="A158" s="1323" t="s">
        <v>530</v>
      </c>
      <c r="B158" s="1331">
        <v>30</v>
      </c>
      <c r="C158" s="1318" t="s">
        <v>1521</v>
      </c>
      <c r="D158" s="487" t="s">
        <v>534</v>
      </c>
      <c r="E158" s="487" t="s">
        <v>1501</v>
      </c>
    </row>
    <row r="159" spans="1:5" x14ac:dyDescent="0.25">
      <c r="A159" s="1323" t="s">
        <v>530</v>
      </c>
      <c r="B159" s="1331">
        <v>31</v>
      </c>
      <c r="C159" s="1318" t="s">
        <v>1521</v>
      </c>
      <c r="D159" s="487" t="s">
        <v>534</v>
      </c>
      <c r="E159" s="487" t="s">
        <v>1502</v>
      </c>
    </row>
    <row r="160" spans="1:5" x14ac:dyDescent="0.25">
      <c r="A160" s="1323" t="s">
        <v>530</v>
      </c>
      <c r="B160" s="1331">
        <v>32</v>
      </c>
      <c r="C160" s="1318" t="s">
        <v>1521</v>
      </c>
      <c r="D160" s="487" t="s">
        <v>534</v>
      </c>
      <c r="E160" s="487" t="s">
        <v>1503</v>
      </c>
    </row>
    <row r="161" spans="1:5" x14ac:dyDescent="0.25">
      <c r="A161" s="1323" t="s">
        <v>530</v>
      </c>
      <c r="B161" s="1322">
        <v>33</v>
      </c>
      <c r="C161" s="1318" t="s">
        <v>1521</v>
      </c>
      <c r="D161" s="487" t="s">
        <v>534</v>
      </c>
      <c r="E161" s="487" t="s">
        <v>1504</v>
      </c>
    </row>
    <row r="162" spans="1:5" x14ac:dyDescent="0.25">
      <c r="A162" s="1323" t="s">
        <v>530</v>
      </c>
      <c r="B162" s="1331">
        <v>34</v>
      </c>
      <c r="C162" s="1318" t="s">
        <v>1521</v>
      </c>
      <c r="D162" s="487" t="s">
        <v>534</v>
      </c>
      <c r="E162" s="487" t="s">
        <v>1505</v>
      </c>
    </row>
    <row r="163" spans="1:5" x14ac:dyDescent="0.25">
      <c r="A163" s="1323" t="s">
        <v>530</v>
      </c>
      <c r="B163" s="1331">
        <v>35</v>
      </c>
      <c r="C163" s="1318" t="s">
        <v>1521</v>
      </c>
      <c r="D163" s="487" t="s">
        <v>534</v>
      </c>
      <c r="E163" s="487" t="s">
        <v>1525</v>
      </c>
    </row>
    <row r="164" spans="1:5" x14ac:dyDescent="0.25">
      <c r="A164" s="1323" t="s">
        <v>530</v>
      </c>
      <c r="B164" s="1331">
        <v>36</v>
      </c>
      <c r="C164" s="1318" t="s">
        <v>1521</v>
      </c>
      <c r="D164" s="487" t="s">
        <v>627</v>
      </c>
      <c r="E164" s="8" t="s">
        <v>1445</v>
      </c>
    </row>
    <row r="165" spans="1:5" x14ac:dyDescent="0.25">
      <c r="A165" s="1323" t="s">
        <v>530</v>
      </c>
      <c r="B165" s="1331">
        <v>37</v>
      </c>
      <c r="C165" s="1318" t="s">
        <v>1521</v>
      </c>
      <c r="D165" s="487" t="s">
        <v>627</v>
      </c>
      <c r="E165" s="8" t="s">
        <v>1526</v>
      </c>
    </row>
    <row r="166" spans="1:5" x14ac:dyDescent="0.25">
      <c r="A166" s="1323" t="s">
        <v>530</v>
      </c>
      <c r="B166" s="1331">
        <v>38</v>
      </c>
      <c r="C166" s="1318" t="s">
        <v>1521</v>
      </c>
      <c r="D166" s="487" t="s">
        <v>627</v>
      </c>
      <c r="E166" s="8" t="s">
        <v>1528</v>
      </c>
    </row>
    <row r="167" spans="1:5" x14ac:dyDescent="0.25">
      <c r="A167" s="1323" t="s">
        <v>530</v>
      </c>
      <c r="B167" s="1331">
        <v>39</v>
      </c>
      <c r="C167" s="1318" t="s">
        <v>1521</v>
      </c>
      <c r="D167" s="487" t="s">
        <v>627</v>
      </c>
      <c r="E167" s="8" t="s">
        <v>1529</v>
      </c>
    </row>
    <row r="168" spans="1:5" x14ac:dyDescent="0.25">
      <c r="A168" s="1323" t="s">
        <v>530</v>
      </c>
      <c r="B168" s="1331">
        <v>40</v>
      </c>
      <c r="C168" s="1318" t="s">
        <v>1521</v>
      </c>
      <c r="D168" s="487" t="s">
        <v>627</v>
      </c>
      <c r="E168" s="8" t="s">
        <v>1527</v>
      </c>
    </row>
    <row r="169" spans="1:5" x14ac:dyDescent="0.25">
      <c r="A169" s="1323" t="s">
        <v>530</v>
      </c>
      <c r="B169" s="1331">
        <v>41</v>
      </c>
      <c r="C169" s="1318" t="s">
        <v>1521</v>
      </c>
      <c r="D169" s="487" t="s">
        <v>1482</v>
      </c>
      <c r="E169" s="487" t="s">
        <v>1506</v>
      </c>
    </row>
    <row r="170" spans="1:5" x14ac:dyDescent="0.25">
      <c r="A170" s="1323" t="s">
        <v>530</v>
      </c>
      <c r="B170" s="1331">
        <v>42</v>
      </c>
      <c r="C170" s="1318" t="s">
        <v>1521</v>
      </c>
      <c r="D170" s="487" t="s">
        <v>1483</v>
      </c>
      <c r="E170" s="487" t="s">
        <v>1513</v>
      </c>
    </row>
    <row r="171" spans="1:5" x14ac:dyDescent="0.25">
      <c r="A171" s="1323" t="s">
        <v>530</v>
      </c>
      <c r="B171" s="1331">
        <v>43</v>
      </c>
      <c r="C171" s="1318" t="s">
        <v>1546</v>
      </c>
      <c r="D171" s="487" t="s">
        <v>629</v>
      </c>
      <c r="E171" s="487" t="s">
        <v>1533</v>
      </c>
    </row>
    <row r="172" spans="1:5" x14ac:dyDescent="0.25">
      <c r="A172" s="1323" t="s">
        <v>530</v>
      </c>
      <c r="B172" s="1322">
        <v>44</v>
      </c>
      <c r="C172" s="1318" t="s">
        <v>1546</v>
      </c>
      <c r="D172" s="487" t="s">
        <v>1482</v>
      </c>
      <c r="E172" s="487" t="s">
        <v>1540</v>
      </c>
    </row>
    <row r="173" spans="1:5" x14ac:dyDescent="0.25">
      <c r="A173" s="1323" t="s">
        <v>530</v>
      </c>
      <c r="B173" s="1331">
        <v>45</v>
      </c>
      <c r="C173" s="1318" t="s">
        <v>1546</v>
      </c>
      <c r="D173" s="487" t="s">
        <v>1538</v>
      </c>
      <c r="E173" s="487" t="s">
        <v>1541</v>
      </c>
    </row>
    <row r="174" spans="1:5" x14ac:dyDescent="0.25">
      <c r="A174" s="487" t="s">
        <v>530</v>
      </c>
      <c r="B174" s="1322">
        <v>46</v>
      </c>
      <c r="C174" s="1318" t="s">
        <v>1567</v>
      </c>
      <c r="D174" s="487" t="s">
        <v>628</v>
      </c>
      <c r="E174" s="487" t="s">
        <v>1566</v>
      </c>
    </row>
    <row r="175" spans="1:5" x14ac:dyDescent="0.25">
      <c r="A175" s="487" t="s">
        <v>530</v>
      </c>
      <c r="B175" s="1322">
        <v>47</v>
      </c>
      <c r="C175" s="1318" t="s">
        <v>1567</v>
      </c>
      <c r="D175" s="487" t="s">
        <v>628</v>
      </c>
      <c r="E175" s="487" t="s">
        <v>1563</v>
      </c>
    </row>
    <row r="176" spans="1:5" x14ac:dyDescent="0.25">
      <c r="A176" s="487" t="s">
        <v>530</v>
      </c>
      <c r="B176" s="1322">
        <v>48</v>
      </c>
      <c r="C176" s="1318" t="s">
        <v>1567</v>
      </c>
      <c r="D176" s="487" t="s">
        <v>628</v>
      </c>
      <c r="E176" s="487" t="s">
        <v>1564</v>
      </c>
    </row>
    <row r="177" spans="1:5" x14ac:dyDescent="0.25">
      <c r="A177" s="487" t="s">
        <v>530</v>
      </c>
      <c r="B177" s="1322">
        <v>49</v>
      </c>
      <c r="C177" s="1318" t="s">
        <v>1567</v>
      </c>
      <c r="D177" s="487" t="s">
        <v>1568</v>
      </c>
      <c r="E177" s="487" t="s">
        <v>1569</v>
      </c>
    </row>
    <row r="178" spans="1:5" x14ac:dyDescent="0.25">
      <c r="A178" s="9" t="s">
        <v>530</v>
      </c>
      <c r="B178" s="1325">
        <v>50</v>
      </c>
      <c r="C178" s="1326" t="s">
        <v>1567</v>
      </c>
      <c r="D178" s="9" t="s">
        <v>1561</v>
      </c>
      <c r="E178" s="9" t="s">
        <v>1565</v>
      </c>
    </row>
    <row r="179" spans="1:5" x14ac:dyDescent="0.25">
      <c r="A179" s="487" t="s">
        <v>530</v>
      </c>
      <c r="B179" s="1322">
        <v>51</v>
      </c>
      <c r="C179" s="1318" t="s">
        <v>1594</v>
      </c>
      <c r="D179" s="487" t="s">
        <v>628</v>
      </c>
      <c r="E179" s="487" t="s">
        <v>1593</v>
      </c>
    </row>
    <row r="180" spans="1:5" x14ac:dyDescent="0.25">
      <c r="A180" s="9" t="s">
        <v>530</v>
      </c>
      <c r="B180" s="1325">
        <v>52</v>
      </c>
      <c r="C180" s="1326" t="s">
        <v>1594</v>
      </c>
      <c r="D180" s="9" t="s">
        <v>1568</v>
      </c>
      <c r="E180" s="9" t="s">
        <v>1589</v>
      </c>
    </row>
    <row r="181" spans="1:5" x14ac:dyDescent="0.25">
      <c r="A181" s="487" t="s">
        <v>530</v>
      </c>
      <c r="B181" s="1322">
        <v>53</v>
      </c>
      <c r="C181" s="1318" t="s">
        <v>1637</v>
      </c>
      <c r="D181" s="487" t="s">
        <v>1638</v>
      </c>
      <c r="E181" s="487" t="s">
        <v>1639</v>
      </c>
    </row>
    <row r="182" spans="1:5" x14ac:dyDescent="0.25">
      <c r="A182" s="9" t="s">
        <v>530</v>
      </c>
      <c r="B182" s="1325">
        <v>54</v>
      </c>
      <c r="C182" s="1326" t="s">
        <v>1637</v>
      </c>
      <c r="D182" s="9" t="s">
        <v>1640</v>
      </c>
      <c r="E182" s="9" t="s">
        <v>1641</v>
      </c>
    </row>
    <row r="183" spans="1:5" x14ac:dyDescent="0.25">
      <c r="A183" s="9" t="s">
        <v>626</v>
      </c>
      <c r="B183" s="1325">
        <v>55</v>
      </c>
      <c r="C183" s="1326" t="s">
        <v>1655</v>
      </c>
      <c r="D183" s="9" t="s">
        <v>1650</v>
      </c>
      <c r="E183" s="9" t="s">
        <v>1651</v>
      </c>
    </row>
    <row r="184" spans="1:5" x14ac:dyDescent="0.25">
      <c r="A184" s="9" t="s">
        <v>530</v>
      </c>
      <c r="B184" s="1325">
        <v>56</v>
      </c>
      <c r="C184" s="1326" t="s">
        <v>1655</v>
      </c>
      <c r="D184" s="9" t="s">
        <v>1483</v>
      </c>
      <c r="E184" s="9" t="s">
        <v>1651</v>
      </c>
    </row>
    <row r="185" spans="1:5" x14ac:dyDescent="0.25">
      <c r="A185" s="9" t="s">
        <v>530</v>
      </c>
      <c r="B185" s="1325">
        <v>57</v>
      </c>
      <c r="C185" s="1326" t="s">
        <v>1655</v>
      </c>
      <c r="D185" s="9" t="s">
        <v>1640</v>
      </c>
      <c r="E185" s="9" t="s">
        <v>1652</v>
      </c>
    </row>
    <row r="186" spans="1:5" x14ac:dyDescent="0.25">
      <c r="A186" s="9" t="s">
        <v>530</v>
      </c>
      <c r="B186" s="1325">
        <v>58</v>
      </c>
      <c r="C186" s="1326" t="s">
        <v>1655</v>
      </c>
      <c r="D186" s="9" t="s">
        <v>1653</v>
      </c>
      <c r="E186" s="9" t="s">
        <v>1654</v>
      </c>
    </row>
    <row r="187" spans="1:5" x14ac:dyDescent="0.25">
      <c r="A187" s="9" t="s">
        <v>530</v>
      </c>
      <c r="B187" s="1325">
        <v>59</v>
      </c>
      <c r="C187" s="1326" t="s">
        <v>1655</v>
      </c>
      <c r="D187" s="9" t="s">
        <v>829</v>
      </c>
      <c r="E187" s="9" t="s">
        <v>1656</v>
      </c>
    </row>
    <row r="188" spans="1:5" x14ac:dyDescent="0.25">
      <c r="A188" s="9" t="s">
        <v>530</v>
      </c>
      <c r="B188" s="1325">
        <v>60</v>
      </c>
      <c r="C188" s="1326" t="s">
        <v>1655</v>
      </c>
      <c r="D188" s="9" t="s">
        <v>641</v>
      </c>
      <c r="E188" s="9" t="s">
        <v>1656</v>
      </c>
    </row>
    <row r="189" spans="1:5" x14ac:dyDescent="0.25">
      <c r="A189" s="9" t="s">
        <v>530</v>
      </c>
      <c r="B189" s="1325">
        <v>61</v>
      </c>
      <c r="C189" s="1326" t="s">
        <v>1667</v>
      </c>
      <c r="D189" s="9" t="s">
        <v>651</v>
      </c>
      <c r="E189" s="9" t="s">
        <v>1658</v>
      </c>
    </row>
    <row r="190" spans="1:5" x14ac:dyDescent="0.25">
      <c r="A190" s="9" t="s">
        <v>530</v>
      </c>
      <c r="B190" s="1325">
        <v>62</v>
      </c>
      <c r="C190" s="1326" t="s">
        <v>1667</v>
      </c>
      <c r="D190" s="9" t="s">
        <v>1659</v>
      </c>
      <c r="E190" s="9" t="s">
        <v>1662</v>
      </c>
    </row>
    <row r="191" spans="1:5" x14ac:dyDescent="0.25">
      <c r="A191" s="9" t="s">
        <v>530</v>
      </c>
      <c r="B191" s="1325">
        <v>63</v>
      </c>
      <c r="C191" s="1326" t="s">
        <v>1667</v>
      </c>
      <c r="D191" s="9" t="s">
        <v>1661</v>
      </c>
      <c r="E191" s="9" t="s">
        <v>1663</v>
      </c>
    </row>
    <row r="192" spans="1:5" x14ac:dyDescent="0.25">
      <c r="A192" s="9" t="s">
        <v>530</v>
      </c>
      <c r="B192" s="1325">
        <v>64</v>
      </c>
      <c r="C192" s="1326" t="s">
        <v>1667</v>
      </c>
      <c r="D192" s="9" t="s">
        <v>1660</v>
      </c>
      <c r="E192" s="9" t="s">
        <v>1663</v>
      </c>
    </row>
    <row r="193" spans="1:5" x14ac:dyDescent="0.25">
      <c r="A193" s="9" t="s">
        <v>420</v>
      </c>
      <c r="B193" s="1325">
        <v>65</v>
      </c>
      <c r="C193" s="1326" t="s">
        <v>1667</v>
      </c>
      <c r="D193" s="9" t="s">
        <v>510</v>
      </c>
      <c r="E193" s="9" t="s">
        <v>1666</v>
      </c>
    </row>
    <row r="194" spans="1:5" x14ac:dyDescent="0.25">
      <c r="A194" s="9" t="s">
        <v>420</v>
      </c>
      <c r="B194" s="1325">
        <v>66</v>
      </c>
      <c r="C194" s="1326" t="s">
        <v>1667</v>
      </c>
      <c r="D194" s="9" t="s">
        <v>510</v>
      </c>
      <c r="E194" s="9" t="s">
        <v>1671</v>
      </c>
    </row>
    <row r="195" spans="1:5" x14ac:dyDescent="0.25">
      <c r="A195" s="21" t="s">
        <v>420</v>
      </c>
      <c r="B195" s="1399">
        <v>67</v>
      </c>
      <c r="C195" s="1400" t="s">
        <v>1694</v>
      </c>
      <c r="D195" s="21" t="s">
        <v>1004</v>
      </c>
      <c r="E195" s="21" t="s">
        <v>1695</v>
      </c>
    </row>
    <row r="196" spans="1:5" x14ac:dyDescent="0.25">
      <c r="A196" s="21" t="s">
        <v>437</v>
      </c>
      <c r="B196" s="1399">
        <v>68</v>
      </c>
      <c r="C196" s="1400" t="s">
        <v>1694</v>
      </c>
      <c r="D196" s="21" t="s">
        <v>1012</v>
      </c>
      <c r="E196" s="21" t="s">
        <v>1695</v>
      </c>
    </row>
    <row r="197" spans="1:5" x14ac:dyDescent="0.25">
      <c r="A197" s="21" t="s">
        <v>530</v>
      </c>
      <c r="B197" s="1399">
        <v>69</v>
      </c>
      <c r="C197" s="1400" t="s">
        <v>1698</v>
      </c>
      <c r="D197" s="21" t="s">
        <v>1640</v>
      </c>
      <c r="E197" s="21" t="s">
        <v>1697</v>
      </c>
    </row>
    <row r="198" spans="1:5" x14ac:dyDescent="0.25">
      <c r="A198" s="21" t="s">
        <v>530</v>
      </c>
      <c r="B198" s="1399">
        <v>70</v>
      </c>
      <c r="C198" s="1400" t="s">
        <v>1698</v>
      </c>
      <c r="D198" s="21" t="s">
        <v>1640</v>
      </c>
      <c r="E198" s="21" t="s">
        <v>1699</v>
      </c>
    </row>
    <row r="199" spans="1:5" x14ac:dyDescent="0.25">
      <c r="A199" s="21" t="s">
        <v>437</v>
      </c>
      <c r="B199" s="1399">
        <v>71</v>
      </c>
      <c r="C199" s="1400" t="s">
        <v>1698</v>
      </c>
      <c r="D199" s="21" t="s">
        <v>1700</v>
      </c>
      <c r="E199" s="21" t="s">
        <v>1701</v>
      </c>
    </row>
    <row r="200" spans="1:5" x14ac:dyDescent="0.25">
      <c r="A200" s="1415" t="s">
        <v>420</v>
      </c>
      <c r="B200" s="1416">
        <v>72</v>
      </c>
      <c r="C200" s="1417" t="s">
        <v>1741</v>
      </c>
      <c r="D200" s="1415" t="s">
        <v>1482</v>
      </c>
      <c r="E200" s="1415" t="s">
        <v>1728</v>
      </c>
    </row>
    <row r="201" spans="1:5" x14ac:dyDescent="0.25">
      <c r="A201" s="1415" t="s">
        <v>420</v>
      </c>
      <c r="B201" s="1416">
        <v>73</v>
      </c>
      <c r="C201" s="1417" t="s">
        <v>1741</v>
      </c>
      <c r="D201" s="1415" t="s">
        <v>1483</v>
      </c>
      <c r="E201" s="1415" t="s">
        <v>1729</v>
      </c>
    </row>
    <row r="202" spans="1:5" x14ac:dyDescent="0.25">
      <c r="A202" s="1415" t="s">
        <v>437</v>
      </c>
      <c r="B202" s="1416">
        <v>74</v>
      </c>
      <c r="C202" s="1417" t="s">
        <v>1741</v>
      </c>
      <c r="D202" s="1415" t="s">
        <v>1012</v>
      </c>
      <c r="E202" s="1415" t="s">
        <v>1743</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344</v>
      </c>
      <c r="C1" s="1452" t="s">
        <v>345</v>
      </c>
      <c r="D1" s="1452"/>
      <c r="E1" s="1452"/>
      <c r="F1" s="1452"/>
      <c r="G1" s="1453" t="s">
        <v>346</v>
      </c>
      <c r="H1" s="1453"/>
      <c r="I1" s="75"/>
    </row>
    <row r="2" spans="1:9" ht="18.75" customHeight="1" x14ac:dyDescent="0.25">
      <c r="A2" s="76"/>
      <c r="B2" s="74" t="s">
        <v>347</v>
      </c>
      <c r="C2" s="1454"/>
      <c r="D2" s="1454"/>
      <c r="E2" s="1454"/>
      <c r="F2" s="1454"/>
      <c r="G2" s="1454"/>
      <c r="H2" s="77"/>
    </row>
    <row r="3" spans="1:9" ht="18.75" x14ac:dyDescent="0.3">
      <c r="A3" s="76"/>
      <c r="B3" s="74" t="s">
        <v>348</v>
      </c>
      <c r="C3" s="1452" t="s">
        <v>349</v>
      </c>
      <c r="D3" s="1452"/>
      <c r="E3" s="1452"/>
      <c r="F3" s="1452"/>
      <c r="G3" s="78"/>
      <c r="H3" s="78"/>
    </row>
    <row r="4" spans="1:9" x14ac:dyDescent="0.25">
      <c r="A4" s="74" t="s">
        <v>350</v>
      </c>
      <c r="C4" s="1455"/>
      <c r="D4" s="1455"/>
      <c r="E4" s="1455"/>
      <c r="F4" s="1455"/>
      <c r="G4" s="1455"/>
      <c r="H4" s="1456" t="s">
        <v>351</v>
      </c>
      <c r="I4" s="1456"/>
    </row>
    <row r="5" spans="1:9" ht="18.75" x14ac:dyDescent="0.3">
      <c r="A5" s="76"/>
      <c r="B5" s="74" t="s">
        <v>347</v>
      </c>
      <c r="C5" s="1452" t="s">
        <v>352</v>
      </c>
      <c r="D5" s="1452"/>
      <c r="E5" s="1452"/>
      <c r="F5" s="1452"/>
      <c r="G5" s="78"/>
      <c r="H5" s="78"/>
    </row>
    <row r="6" spans="1:9" ht="18.75" customHeight="1" x14ac:dyDescent="0.25">
      <c r="A6" s="76"/>
      <c r="B6" s="74" t="s">
        <v>348</v>
      </c>
      <c r="C6" s="1459"/>
      <c r="D6" s="1459"/>
      <c r="E6" s="1459"/>
      <c r="F6" s="1459"/>
      <c r="G6" s="1459"/>
      <c r="H6" s="79"/>
      <c r="I6" s="80"/>
    </row>
    <row r="8" spans="1:9" x14ac:dyDescent="0.25">
      <c r="B8" s="81" t="s">
        <v>353</v>
      </c>
      <c r="C8" s="1460"/>
      <c r="D8" s="1460"/>
      <c r="E8" s="1460"/>
    </row>
    <row r="9" spans="1:9" x14ac:dyDescent="0.25">
      <c r="B9" s="81" t="s">
        <v>354</v>
      </c>
      <c r="C9" s="82"/>
      <c r="D9" s="15"/>
      <c r="E9" s="15"/>
    </row>
    <row r="10" spans="1:9" x14ac:dyDescent="0.25">
      <c r="B10" s="81" t="s">
        <v>355</v>
      </c>
      <c r="C10" s="82"/>
      <c r="D10" s="15"/>
      <c r="E10" s="15"/>
    </row>
    <row r="11" spans="1:9" x14ac:dyDescent="0.25">
      <c r="B11" s="81" t="s">
        <v>356</v>
      </c>
      <c r="C11" s="1461"/>
      <c r="D11" s="1461"/>
      <c r="E11" s="1461"/>
    </row>
    <row r="12" spans="1:9" ht="18.75" x14ac:dyDescent="0.3">
      <c r="C12" s="1452" t="s">
        <v>357</v>
      </c>
      <c r="D12" s="1452"/>
      <c r="E12" s="1452"/>
      <c r="F12" s="1452"/>
      <c r="G12" s="1452"/>
    </row>
    <row r="13" spans="1:9" x14ac:dyDescent="0.25">
      <c r="C13" s="1454"/>
      <c r="D13" s="1454"/>
      <c r="E13" s="1454"/>
      <c r="F13" s="1454"/>
      <c r="G13" s="1454"/>
    </row>
    <row r="14" spans="1:9" ht="18.75" x14ac:dyDescent="0.3">
      <c r="C14" s="1452" t="s">
        <v>358</v>
      </c>
      <c r="D14" s="1452"/>
      <c r="E14" s="1452"/>
      <c r="F14" s="1452"/>
      <c r="G14" s="83"/>
    </row>
    <row r="15" spans="1:9" ht="18.75" x14ac:dyDescent="0.3">
      <c r="B15" t="s">
        <v>359</v>
      </c>
      <c r="C15" s="78"/>
      <c r="D15" s="78"/>
      <c r="E15" t="s">
        <v>360</v>
      </c>
      <c r="F15" s="78"/>
      <c r="G15" s="83"/>
    </row>
    <row r="16" spans="1:9" x14ac:dyDescent="0.25">
      <c r="A16" s="84" t="s">
        <v>276</v>
      </c>
      <c r="B16" s="1462"/>
      <c r="C16" s="1462"/>
      <c r="E16" s="1460"/>
      <c r="F16" s="1460"/>
      <c r="G16" s="1460"/>
      <c r="H16" s="1460"/>
    </row>
    <row r="17" spans="1:9" x14ac:dyDescent="0.25">
      <c r="A17" s="84" t="s">
        <v>277</v>
      </c>
      <c r="B17" s="1457"/>
      <c r="C17" s="1457"/>
      <c r="E17" s="1458"/>
      <c r="F17" s="1458"/>
      <c r="G17" s="1458"/>
      <c r="H17" s="1458"/>
    </row>
    <row r="18" spans="1:9" x14ac:dyDescent="0.25">
      <c r="A18" s="84" t="s">
        <v>278</v>
      </c>
      <c r="B18" s="1457"/>
      <c r="C18" s="1457"/>
      <c r="E18" s="1458"/>
      <c r="F18" s="1458"/>
      <c r="G18" s="1458"/>
      <c r="H18" s="1458"/>
    </row>
    <row r="19" spans="1:9" x14ac:dyDescent="0.25">
      <c r="A19" s="84" t="s">
        <v>279</v>
      </c>
      <c r="B19" s="1457"/>
      <c r="C19" s="1457"/>
      <c r="E19" s="1458"/>
      <c r="F19" s="1458"/>
      <c r="G19" s="1458"/>
      <c r="H19" s="1458"/>
    </row>
    <row r="20" spans="1:9" x14ac:dyDescent="0.25">
      <c r="A20" s="84" t="s">
        <v>289</v>
      </c>
      <c r="B20" s="1458"/>
      <c r="C20" s="1458"/>
      <c r="E20" s="1458"/>
      <c r="F20" s="1458"/>
      <c r="G20" s="1458"/>
      <c r="H20" s="1458"/>
    </row>
    <row r="21" spans="1:9" x14ac:dyDescent="0.25">
      <c r="A21" s="84" t="s">
        <v>290</v>
      </c>
      <c r="B21" s="1458"/>
      <c r="C21" s="1458"/>
      <c r="E21" s="1458"/>
      <c r="F21" s="1458"/>
      <c r="G21" s="1458"/>
      <c r="H21" s="1458"/>
    </row>
    <row r="22" spans="1:9" x14ac:dyDescent="0.25">
      <c r="A22" s="84" t="s">
        <v>293</v>
      </c>
      <c r="B22" s="1458"/>
      <c r="C22" s="1458"/>
      <c r="E22" s="1458"/>
      <c r="F22" s="1458"/>
      <c r="G22" s="1458"/>
      <c r="H22" s="1458"/>
    </row>
    <row r="23" spans="1:9" x14ac:dyDescent="0.25">
      <c r="A23" s="84" t="s">
        <v>361</v>
      </c>
      <c r="B23" s="1458"/>
      <c r="C23" s="1458"/>
      <c r="E23" s="1458"/>
      <c r="F23" s="1458"/>
      <c r="G23" s="1458"/>
      <c r="H23" s="1458"/>
    </row>
    <row r="24" spans="1:9" x14ac:dyDescent="0.25">
      <c r="A24" s="84" t="s">
        <v>362</v>
      </c>
      <c r="B24" s="1458"/>
      <c r="C24" s="1458"/>
      <c r="E24" s="1458"/>
      <c r="F24" s="1458"/>
      <c r="G24" s="1458"/>
      <c r="H24" s="1458"/>
    </row>
    <row r="25" spans="1:9" x14ac:dyDescent="0.25">
      <c r="A25" s="84" t="s">
        <v>363</v>
      </c>
      <c r="B25" s="1458"/>
      <c r="C25" s="1458"/>
      <c r="E25" s="1458"/>
      <c r="F25" s="1458"/>
      <c r="G25" s="1458"/>
      <c r="H25" s="1458"/>
    </row>
    <row r="26" spans="1:9" x14ac:dyDescent="0.25">
      <c r="A26" s="84"/>
      <c r="B26" s="85"/>
      <c r="C26" s="85"/>
    </row>
    <row r="28" spans="1:9" x14ac:dyDescent="0.25">
      <c r="C28" s="1464" t="s">
        <v>364</v>
      </c>
      <c r="D28" s="1464"/>
      <c r="E28" s="1464"/>
      <c r="F28" s="1464"/>
      <c r="G28" s="1464"/>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63"/>
      <c r="E33" s="1463"/>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818</v>
      </c>
      <c r="B6" s="185" t="s">
        <v>811</v>
      </c>
      <c r="C6" s="108"/>
    </row>
    <row r="7" spans="1:3" x14ac:dyDescent="0.25">
      <c r="A7" s="186" t="s">
        <v>198</v>
      </c>
      <c r="B7" s="185" t="s">
        <v>812</v>
      </c>
      <c r="C7" s="108"/>
    </row>
    <row r="8" spans="1:3" x14ac:dyDescent="0.25">
      <c r="A8" s="186" t="s">
        <v>200</v>
      </c>
      <c r="B8" s="185" t="s">
        <v>813</v>
      </c>
      <c r="C8" s="108"/>
    </row>
    <row r="9" spans="1:3" x14ac:dyDescent="0.25">
      <c r="A9" s="186" t="s">
        <v>199</v>
      </c>
      <c r="B9" s="185" t="s">
        <v>814</v>
      </c>
      <c r="C9" s="108"/>
    </row>
    <row r="10" spans="1:3" x14ac:dyDescent="0.25">
      <c r="A10" s="187" t="s">
        <v>810</v>
      </c>
      <c r="B10" s="38" t="s">
        <v>815</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1024</v>
      </c>
      <c r="B17" s="97"/>
    </row>
    <row r="18" spans="1:4" ht="30" customHeight="1" x14ac:dyDescent="0.25">
      <c r="A18" s="1465" t="s">
        <v>1669</v>
      </c>
      <c r="B18" s="1465"/>
      <c r="C18" s="1465"/>
      <c r="D18" s="1465"/>
    </row>
    <row r="19" spans="1:4" ht="27" customHeight="1" x14ac:dyDescent="0.25">
      <c r="A19" s="1476" t="s">
        <v>1072</v>
      </c>
      <c r="B19" s="1476"/>
      <c r="C19" s="1476"/>
      <c r="D19" s="1476"/>
    </row>
    <row r="20" spans="1:4" ht="27" customHeight="1" x14ac:dyDescent="0.25">
      <c r="A20" s="1476" t="s">
        <v>1670</v>
      </c>
      <c r="B20" s="1476"/>
      <c r="C20" s="1476"/>
      <c r="D20" s="1476"/>
    </row>
    <row r="22" spans="1:4" ht="18.75" x14ac:dyDescent="0.3">
      <c r="A22" s="1477" t="s">
        <v>51</v>
      </c>
      <c r="B22" s="1478"/>
      <c r="C22" s="1479"/>
      <c r="D22" s="4" t="s">
        <v>145</v>
      </c>
    </row>
    <row r="23" spans="1:4" ht="15" customHeight="1" x14ac:dyDescent="0.25">
      <c r="A23" s="1468" t="s">
        <v>11</v>
      </c>
      <c r="B23" s="1469"/>
      <c r="C23" s="1470"/>
      <c r="D23" s="1480"/>
    </row>
    <row r="24" spans="1:4" ht="15" customHeight="1" x14ac:dyDescent="0.25">
      <c r="A24" s="1471"/>
      <c r="B24" s="1472"/>
      <c r="C24" s="1473"/>
      <c r="D24" s="1481"/>
    </row>
    <row r="25" spans="1:4" ht="24.75" x14ac:dyDescent="0.25">
      <c r="A25" s="1474" t="s">
        <v>183</v>
      </c>
      <c r="B25" s="22">
        <v>1.1000000000000001</v>
      </c>
      <c r="C25" s="19" t="s">
        <v>12</v>
      </c>
      <c r="D25" s="5" t="s">
        <v>1301</v>
      </c>
    </row>
    <row r="26" spans="1:4" ht="24.75" x14ac:dyDescent="0.25">
      <c r="A26" s="1475"/>
      <c r="B26" s="221" t="s">
        <v>1319</v>
      </c>
      <c r="C26" s="222" t="s">
        <v>1328</v>
      </c>
      <c r="D26" s="7" t="s">
        <v>1320</v>
      </c>
    </row>
    <row r="27" spans="1:4" x14ac:dyDescent="0.25">
      <c r="A27" s="1475"/>
      <c r="B27" s="23" t="s">
        <v>63</v>
      </c>
      <c r="C27" s="8" t="s">
        <v>343</v>
      </c>
      <c r="D27" s="7" t="s">
        <v>1302</v>
      </c>
    </row>
    <row r="28" spans="1:4" x14ac:dyDescent="0.25">
      <c r="A28" s="1475"/>
      <c r="B28" s="221" t="s">
        <v>915</v>
      </c>
      <c r="C28" s="222" t="s">
        <v>916</v>
      </c>
      <c r="D28" s="7" t="s">
        <v>1303</v>
      </c>
    </row>
    <row r="29" spans="1:4" ht="24.75" x14ac:dyDescent="0.25">
      <c r="A29" s="1475"/>
      <c r="B29" s="23" t="s">
        <v>94</v>
      </c>
      <c r="C29" s="8" t="s">
        <v>146</v>
      </c>
      <c r="D29" s="7" t="s">
        <v>1304</v>
      </c>
    </row>
    <row r="30" spans="1:4" ht="24.75" x14ac:dyDescent="0.25">
      <c r="A30" s="1475"/>
      <c r="B30" s="23" t="s">
        <v>35</v>
      </c>
      <c r="C30" s="8" t="s">
        <v>13</v>
      </c>
      <c r="D30" s="7" t="s">
        <v>1668</v>
      </c>
    </row>
    <row r="31" spans="1:4" x14ac:dyDescent="0.25">
      <c r="A31" s="1475"/>
      <c r="B31" s="98" t="s">
        <v>201</v>
      </c>
      <c r="C31" s="100" t="s">
        <v>14</v>
      </c>
      <c r="D31" s="18" t="s">
        <v>342</v>
      </c>
    </row>
    <row r="32" spans="1:4" ht="15" customHeight="1" x14ac:dyDescent="0.25">
      <c r="A32" s="1468" t="s">
        <v>268</v>
      </c>
      <c r="B32" s="1469"/>
      <c r="C32" s="1470"/>
      <c r="D32" s="1466"/>
    </row>
    <row r="33" spans="1:4" ht="15" customHeight="1" x14ac:dyDescent="0.25">
      <c r="A33" s="1471"/>
      <c r="B33" s="1472"/>
      <c r="C33" s="1473"/>
      <c r="D33" s="1467"/>
    </row>
    <row r="34" spans="1:4" ht="24.75" x14ac:dyDescent="0.25">
      <c r="A34" s="1474" t="s">
        <v>0</v>
      </c>
      <c r="B34" s="22">
        <v>2.1</v>
      </c>
      <c r="C34" s="19" t="s">
        <v>147</v>
      </c>
      <c r="D34" s="5" t="s">
        <v>1022</v>
      </c>
    </row>
    <row r="35" spans="1:4" ht="24.75" x14ac:dyDescent="0.25">
      <c r="A35" s="1475"/>
      <c r="B35" s="23">
        <v>2.2000000000000002</v>
      </c>
      <c r="C35" s="8" t="s">
        <v>148</v>
      </c>
      <c r="D35" s="7" t="s">
        <v>866</v>
      </c>
    </row>
    <row r="36" spans="1:4" ht="24.75" x14ac:dyDescent="0.25">
      <c r="A36" s="1475"/>
      <c r="B36" s="23">
        <v>2.2999999999999998</v>
      </c>
      <c r="C36" s="8" t="s">
        <v>149</v>
      </c>
      <c r="D36" s="7" t="s">
        <v>745</v>
      </c>
    </row>
    <row r="37" spans="1:4" ht="24.75" x14ac:dyDescent="0.25">
      <c r="A37" s="1475"/>
      <c r="B37" s="23">
        <v>2.4</v>
      </c>
      <c r="C37" s="8" t="s">
        <v>150</v>
      </c>
      <c r="D37" s="7" t="s">
        <v>1021</v>
      </c>
    </row>
    <row r="38" spans="1:4" ht="24.75" x14ac:dyDescent="0.25">
      <c r="A38" s="1475"/>
      <c r="B38" s="23">
        <v>2.5</v>
      </c>
      <c r="C38" s="8" t="s">
        <v>151</v>
      </c>
      <c r="D38" s="7" t="s">
        <v>867</v>
      </c>
    </row>
    <row r="39" spans="1:4" x14ac:dyDescent="0.25">
      <c r="A39" s="1475"/>
      <c r="B39" s="23" t="s">
        <v>96</v>
      </c>
      <c r="C39" s="8" t="s">
        <v>7</v>
      </c>
      <c r="D39" s="7" t="s">
        <v>761</v>
      </c>
    </row>
    <row r="40" spans="1:4" ht="24.75" x14ac:dyDescent="0.25">
      <c r="A40" s="1475"/>
      <c r="B40" s="126" t="s">
        <v>152</v>
      </c>
      <c r="C40" s="131" t="s">
        <v>974</v>
      </c>
      <c r="D40" s="7" t="s">
        <v>975</v>
      </c>
    </row>
    <row r="41" spans="1:4" x14ac:dyDescent="0.25">
      <c r="A41" s="1475"/>
      <c r="B41" s="225" t="s">
        <v>917</v>
      </c>
      <c r="C41" s="226" t="s">
        <v>24</v>
      </c>
      <c r="D41" s="7" t="s">
        <v>948</v>
      </c>
    </row>
    <row r="42" spans="1:4" x14ac:dyDescent="0.25">
      <c r="A42" s="1485"/>
      <c r="B42" s="101" t="s">
        <v>221</v>
      </c>
      <c r="C42" s="102" t="s">
        <v>1</v>
      </c>
      <c r="D42" s="18" t="s">
        <v>952</v>
      </c>
    </row>
    <row r="43" spans="1:4" ht="36.75" x14ac:dyDescent="0.25">
      <c r="A43" s="1474" t="s">
        <v>53</v>
      </c>
      <c r="B43" s="22">
        <v>3.1</v>
      </c>
      <c r="C43" s="20" t="s">
        <v>33</v>
      </c>
      <c r="D43" s="5" t="s">
        <v>746</v>
      </c>
    </row>
    <row r="44" spans="1:4" x14ac:dyDescent="0.25">
      <c r="A44" s="1475"/>
      <c r="B44" s="23">
        <v>3.2</v>
      </c>
      <c r="C44" s="20" t="s">
        <v>34</v>
      </c>
      <c r="D44" s="6" t="s">
        <v>747</v>
      </c>
    </row>
    <row r="45" spans="1:4" x14ac:dyDescent="0.25">
      <c r="A45" s="1475"/>
      <c r="B45" s="23">
        <v>3.3</v>
      </c>
      <c r="C45" s="20" t="s">
        <v>54</v>
      </c>
      <c r="D45" s="7" t="s">
        <v>748</v>
      </c>
    </row>
    <row r="46" spans="1:4" x14ac:dyDescent="0.25">
      <c r="A46" s="1475"/>
      <c r="B46" s="23" t="s">
        <v>44</v>
      </c>
      <c r="C46" s="20" t="s">
        <v>153</v>
      </c>
      <c r="D46" s="7" t="s">
        <v>749</v>
      </c>
    </row>
    <row r="47" spans="1:4" x14ac:dyDescent="0.25">
      <c r="A47" s="1475"/>
      <c r="B47" s="23" t="s">
        <v>41</v>
      </c>
      <c r="C47" s="20" t="s">
        <v>52</v>
      </c>
      <c r="D47" s="7" t="s">
        <v>762</v>
      </c>
    </row>
    <row r="48" spans="1:4" ht="24.75" x14ac:dyDescent="0.25">
      <c r="A48" s="1475"/>
      <c r="B48" s="23" t="s">
        <v>42</v>
      </c>
      <c r="C48" s="20" t="s">
        <v>154</v>
      </c>
      <c r="D48" s="7" t="s">
        <v>868</v>
      </c>
    </row>
    <row r="49" spans="1:4" ht="24.75" x14ac:dyDescent="0.25">
      <c r="A49" s="1475"/>
      <c r="B49" s="126" t="s">
        <v>43</v>
      </c>
      <c r="C49" s="131" t="s">
        <v>477</v>
      </c>
      <c r="D49" s="7" t="s">
        <v>976</v>
      </c>
    </row>
    <row r="50" spans="1:4" x14ac:dyDescent="0.25">
      <c r="A50" s="1475"/>
      <c r="B50" s="98" t="s">
        <v>452</v>
      </c>
      <c r="C50" s="103" t="s">
        <v>2</v>
      </c>
      <c r="D50" s="18" t="s">
        <v>480</v>
      </c>
    </row>
    <row r="51" spans="1:4" ht="24.75" x14ac:dyDescent="0.25">
      <c r="A51" s="1489" t="s">
        <v>920</v>
      </c>
      <c r="B51" s="219" t="s">
        <v>921</v>
      </c>
      <c r="C51" s="232" t="s">
        <v>920</v>
      </c>
      <c r="D51" s="5" t="s">
        <v>1066</v>
      </c>
    </row>
    <row r="52" spans="1:4" ht="24.75" x14ac:dyDescent="0.25">
      <c r="A52" s="1490"/>
      <c r="B52" s="221" t="s">
        <v>922</v>
      </c>
      <c r="C52" s="233" t="s">
        <v>925</v>
      </c>
      <c r="D52" s="7" t="s">
        <v>949</v>
      </c>
    </row>
    <row r="53" spans="1:4" ht="24.75" x14ac:dyDescent="0.25">
      <c r="A53" s="1490"/>
      <c r="B53" s="225" t="s">
        <v>923</v>
      </c>
      <c r="C53" s="234" t="s">
        <v>926</v>
      </c>
      <c r="D53" s="7" t="s">
        <v>950</v>
      </c>
    </row>
    <row r="54" spans="1:4" ht="16.5" customHeight="1" x14ac:dyDescent="0.25">
      <c r="A54" s="1491"/>
      <c r="B54" s="227" t="s">
        <v>924</v>
      </c>
      <c r="C54" s="235" t="s">
        <v>927</v>
      </c>
      <c r="D54" s="18" t="s">
        <v>951</v>
      </c>
    </row>
    <row r="55" spans="1:4" ht="24.75" x14ac:dyDescent="0.25">
      <c r="A55" s="1484" t="s">
        <v>302</v>
      </c>
      <c r="B55" s="22">
        <v>5.0999999999999996</v>
      </c>
      <c r="C55" s="26" t="s">
        <v>37</v>
      </c>
      <c r="D55" s="5" t="s">
        <v>750</v>
      </c>
    </row>
    <row r="56" spans="1:4" ht="24" x14ac:dyDescent="0.25">
      <c r="A56" s="1482"/>
      <c r="B56" s="23">
        <v>5.2</v>
      </c>
      <c r="C56" s="20" t="s">
        <v>303</v>
      </c>
      <c r="D56" s="7" t="s">
        <v>763</v>
      </c>
    </row>
    <row r="57" spans="1:4" ht="24.75" x14ac:dyDescent="0.25">
      <c r="A57" s="1482"/>
      <c r="B57" s="23">
        <v>5.3</v>
      </c>
      <c r="C57" s="20" t="s">
        <v>304</v>
      </c>
      <c r="D57" s="7" t="s">
        <v>729</v>
      </c>
    </row>
    <row r="58" spans="1:4" ht="24.75" x14ac:dyDescent="0.25">
      <c r="A58" s="1482"/>
      <c r="B58" s="126" t="s">
        <v>82</v>
      </c>
      <c r="C58" s="131" t="s">
        <v>475</v>
      </c>
      <c r="D58" s="7" t="s">
        <v>977</v>
      </c>
    </row>
    <row r="59" spans="1:4" x14ac:dyDescent="0.25">
      <c r="A59" s="1483"/>
      <c r="B59" s="98" t="s">
        <v>216</v>
      </c>
      <c r="C59" s="104" t="s">
        <v>305</v>
      </c>
      <c r="D59" s="18" t="s">
        <v>479</v>
      </c>
    </row>
    <row r="60" spans="1:4" ht="24.75" x14ac:dyDescent="0.25">
      <c r="A60" s="1474" t="s">
        <v>4</v>
      </c>
      <c r="B60" s="22">
        <v>6.1</v>
      </c>
      <c r="C60" s="26" t="s">
        <v>18</v>
      </c>
      <c r="D60" s="5" t="s">
        <v>751</v>
      </c>
    </row>
    <row r="61" spans="1:4" x14ac:dyDescent="0.25">
      <c r="A61" s="1475"/>
      <c r="B61" s="23">
        <v>6.2</v>
      </c>
      <c r="C61" s="20" t="s">
        <v>19</v>
      </c>
      <c r="D61" s="7" t="s">
        <v>764</v>
      </c>
    </row>
    <row r="62" spans="1:4" ht="24.75" x14ac:dyDescent="0.25">
      <c r="A62" s="1475"/>
      <c r="B62" s="23">
        <v>6.3</v>
      </c>
      <c r="C62" s="20" t="s">
        <v>184</v>
      </c>
      <c r="D62" s="7" t="s">
        <v>869</v>
      </c>
    </row>
    <row r="63" spans="1:4" ht="24.75" x14ac:dyDescent="0.25">
      <c r="A63" s="1475"/>
      <c r="B63" s="126" t="s">
        <v>87</v>
      </c>
      <c r="C63" s="131" t="s">
        <v>473</v>
      </c>
      <c r="D63" s="7" t="s">
        <v>978</v>
      </c>
    </row>
    <row r="64" spans="1:4" x14ac:dyDescent="0.25">
      <c r="A64" s="1485"/>
      <c r="B64" s="101" t="s">
        <v>213</v>
      </c>
      <c r="C64" s="104" t="s">
        <v>25</v>
      </c>
      <c r="D64" s="18" t="s">
        <v>478</v>
      </c>
    </row>
    <row r="65" spans="1:4" ht="16.5" customHeight="1" x14ac:dyDescent="0.25">
      <c r="A65" s="1486" t="s">
        <v>156</v>
      </c>
      <c r="B65" s="22">
        <v>7.1</v>
      </c>
      <c r="C65" s="26" t="s">
        <v>20</v>
      </c>
      <c r="D65" s="5" t="s">
        <v>752</v>
      </c>
    </row>
    <row r="66" spans="1:4" ht="16.5" customHeight="1" x14ac:dyDescent="0.25">
      <c r="A66" s="1487"/>
      <c r="B66" s="23">
        <v>7.2</v>
      </c>
      <c r="C66" s="20" t="s">
        <v>21</v>
      </c>
      <c r="D66" s="7" t="s">
        <v>753</v>
      </c>
    </row>
    <row r="67" spans="1:4" ht="26.1" customHeight="1" x14ac:dyDescent="0.25">
      <c r="A67" s="1487"/>
      <c r="B67" s="23">
        <v>7.3</v>
      </c>
      <c r="C67" s="20" t="s">
        <v>155</v>
      </c>
      <c r="D67" s="7" t="s">
        <v>870</v>
      </c>
    </row>
    <row r="68" spans="1:4" ht="24.75" x14ac:dyDescent="0.25">
      <c r="A68" s="1487"/>
      <c r="B68" s="126" t="s">
        <v>91</v>
      </c>
      <c r="C68" s="131" t="s">
        <v>474</v>
      </c>
      <c r="D68" s="7" t="s">
        <v>979</v>
      </c>
    </row>
    <row r="69" spans="1:4" ht="16.5" customHeight="1" x14ac:dyDescent="0.25">
      <c r="A69" s="1488"/>
      <c r="B69" s="101" t="s">
        <v>261</v>
      </c>
      <c r="C69" s="104" t="s">
        <v>38</v>
      </c>
      <c r="D69" s="18" t="s">
        <v>472</v>
      </c>
    </row>
    <row r="70" spans="1:4" ht="24.75" x14ac:dyDescent="0.25">
      <c r="A70" s="1474" t="s">
        <v>29</v>
      </c>
      <c r="B70" s="22">
        <v>8.1</v>
      </c>
      <c r="C70" s="26" t="s">
        <v>22</v>
      </c>
      <c r="D70" s="5" t="s">
        <v>754</v>
      </c>
    </row>
    <row r="71" spans="1:4" ht="24.75" x14ac:dyDescent="0.25">
      <c r="A71" s="1475"/>
      <c r="B71" s="23" t="s">
        <v>112</v>
      </c>
      <c r="C71" s="20" t="s">
        <v>443</v>
      </c>
      <c r="D71" s="7" t="s">
        <v>755</v>
      </c>
    </row>
    <row r="72" spans="1:4" ht="24.75" x14ac:dyDescent="0.25">
      <c r="A72" s="1475"/>
      <c r="B72" s="23" t="s">
        <v>114</v>
      </c>
      <c r="C72" s="20" t="s">
        <v>157</v>
      </c>
      <c r="D72" s="7" t="s">
        <v>871</v>
      </c>
    </row>
    <row r="73" spans="1:4" x14ac:dyDescent="0.25">
      <c r="A73" s="1475"/>
      <c r="B73" s="23" t="s">
        <v>115</v>
      </c>
      <c r="C73" s="20" t="s">
        <v>113</v>
      </c>
      <c r="D73" s="7" t="s">
        <v>317</v>
      </c>
    </row>
    <row r="74" spans="1:4" x14ac:dyDescent="0.25">
      <c r="A74" s="1475"/>
      <c r="B74" s="23" t="s">
        <v>116</v>
      </c>
      <c r="C74" s="20" t="s">
        <v>158</v>
      </c>
      <c r="D74" s="7" t="s">
        <v>318</v>
      </c>
    </row>
    <row r="75" spans="1:4" x14ac:dyDescent="0.25">
      <c r="A75" s="1475"/>
      <c r="B75" s="23" t="s">
        <v>159</v>
      </c>
      <c r="C75" s="20" t="s">
        <v>23</v>
      </c>
      <c r="D75" s="7" t="s">
        <v>765</v>
      </c>
    </row>
    <row r="76" spans="1:4" ht="24.75" x14ac:dyDescent="0.25">
      <c r="A76" s="1475"/>
      <c r="B76" s="126" t="s">
        <v>442</v>
      </c>
      <c r="C76" s="131" t="s">
        <v>476</v>
      </c>
      <c r="D76" s="7" t="s">
        <v>1023</v>
      </c>
    </row>
    <row r="77" spans="1:4" x14ac:dyDescent="0.25">
      <c r="A77" s="1485"/>
      <c r="B77" s="101" t="s">
        <v>457</v>
      </c>
      <c r="C77" s="104" t="s">
        <v>30</v>
      </c>
      <c r="D77" s="18" t="s">
        <v>471</v>
      </c>
    </row>
    <row r="78" spans="1:4" ht="24.75" x14ac:dyDescent="0.25">
      <c r="A78" s="1474" t="s">
        <v>3</v>
      </c>
      <c r="B78" s="22">
        <v>9.1</v>
      </c>
      <c r="C78" s="26" t="s">
        <v>185</v>
      </c>
      <c r="D78" s="5" t="s">
        <v>756</v>
      </c>
    </row>
    <row r="79" spans="1:4" x14ac:dyDescent="0.25">
      <c r="A79" s="1475"/>
      <c r="B79" s="23" t="s">
        <v>106</v>
      </c>
      <c r="C79" s="20" t="s">
        <v>186</v>
      </c>
      <c r="D79" s="10" t="s">
        <v>757</v>
      </c>
    </row>
    <row r="80" spans="1:4" x14ac:dyDescent="0.25">
      <c r="A80" s="1475"/>
      <c r="B80" s="23" t="s">
        <v>1321</v>
      </c>
      <c r="C80" s="20" t="s">
        <v>1322</v>
      </c>
      <c r="D80" s="10" t="s">
        <v>1400</v>
      </c>
    </row>
    <row r="81" spans="1:5" ht="24.75" x14ac:dyDescent="0.25">
      <c r="A81" s="1475"/>
      <c r="B81" s="23" t="s">
        <v>107</v>
      </c>
      <c r="C81" s="20" t="s">
        <v>187</v>
      </c>
      <c r="D81" s="7" t="s">
        <v>758</v>
      </c>
    </row>
    <row r="82" spans="1:5" x14ac:dyDescent="0.25">
      <c r="A82" s="1475"/>
      <c r="B82" s="23" t="s">
        <v>108</v>
      </c>
      <c r="C82" s="20" t="s">
        <v>160</v>
      </c>
      <c r="D82" s="7" t="s">
        <v>161</v>
      </c>
    </row>
    <row r="83" spans="1:5" x14ac:dyDescent="0.25">
      <c r="A83" s="1475"/>
      <c r="B83" s="23" t="s">
        <v>109</v>
      </c>
      <c r="C83" s="20" t="s">
        <v>134</v>
      </c>
      <c r="D83" s="7" t="s">
        <v>766</v>
      </c>
    </row>
    <row r="84" spans="1:5" ht="24.75" x14ac:dyDescent="0.25">
      <c r="A84" s="1475"/>
      <c r="B84" s="23" t="s">
        <v>110</v>
      </c>
      <c r="C84" s="20" t="s">
        <v>162</v>
      </c>
      <c r="D84" s="7" t="s">
        <v>872</v>
      </c>
    </row>
    <row r="85" spans="1:5" ht="24.75" x14ac:dyDescent="0.25">
      <c r="A85" s="1475"/>
      <c r="B85" s="126" t="s">
        <v>111</v>
      </c>
      <c r="C85" s="131" t="s">
        <v>458</v>
      </c>
      <c r="D85" s="7" t="s">
        <v>980</v>
      </c>
    </row>
    <row r="86" spans="1:5" x14ac:dyDescent="0.25">
      <c r="A86" s="1485"/>
      <c r="B86" s="101" t="s">
        <v>459</v>
      </c>
      <c r="C86" s="104" t="s">
        <v>5</v>
      </c>
      <c r="D86" s="18" t="s">
        <v>470</v>
      </c>
    </row>
    <row r="87" spans="1:5" x14ac:dyDescent="0.25">
      <c r="A87" s="1482" t="s">
        <v>6</v>
      </c>
      <c r="B87" s="23" t="s">
        <v>117</v>
      </c>
      <c r="C87" s="20" t="s">
        <v>188</v>
      </c>
      <c r="D87" s="5" t="s">
        <v>1300</v>
      </c>
    </row>
    <row r="88" spans="1:5" x14ac:dyDescent="0.25">
      <c r="A88" s="1482"/>
      <c r="B88" s="23" t="s">
        <v>45</v>
      </c>
      <c r="C88" s="20" t="s">
        <v>163</v>
      </c>
      <c r="D88" s="7" t="s">
        <v>767</v>
      </c>
    </row>
    <row r="89" spans="1:5" ht="24.75" x14ac:dyDescent="0.25">
      <c r="A89" s="1482"/>
      <c r="B89" s="23" t="s">
        <v>46</v>
      </c>
      <c r="C89" s="20" t="s">
        <v>164</v>
      </c>
      <c r="D89" s="7" t="s">
        <v>873</v>
      </c>
    </row>
    <row r="90" spans="1:5" ht="24.75" x14ac:dyDescent="0.25">
      <c r="A90" s="1482"/>
      <c r="B90" s="126" t="s">
        <v>165</v>
      </c>
      <c r="C90" s="131" t="s">
        <v>461</v>
      </c>
      <c r="D90" s="7" t="s">
        <v>981</v>
      </c>
    </row>
    <row r="91" spans="1:5" x14ac:dyDescent="0.25">
      <c r="A91" s="1483"/>
      <c r="B91" s="105" t="s">
        <v>460</v>
      </c>
      <c r="C91" s="104" t="s">
        <v>8</v>
      </c>
      <c r="D91" s="18" t="s">
        <v>469</v>
      </c>
    </row>
    <row r="92" spans="1:5" x14ac:dyDescent="0.25">
      <c r="A92" s="1484" t="s">
        <v>232</v>
      </c>
      <c r="B92" s="136" t="s">
        <v>118</v>
      </c>
      <c r="C92" s="19" t="s">
        <v>171</v>
      </c>
      <c r="D92" s="2" t="s">
        <v>483</v>
      </c>
      <c r="E92" s="99"/>
    </row>
    <row r="93" spans="1:5" x14ac:dyDescent="0.25">
      <c r="A93" s="1495"/>
      <c r="B93" s="23" t="s">
        <v>55</v>
      </c>
      <c r="C93" s="8" t="s">
        <v>172</v>
      </c>
      <c r="D93" s="2" t="s">
        <v>481</v>
      </c>
      <c r="E93" s="99"/>
    </row>
    <row r="94" spans="1:5" x14ac:dyDescent="0.25">
      <c r="A94" s="1495"/>
      <c r="B94" s="23" t="s">
        <v>56</v>
      </c>
      <c r="C94" s="8" t="s">
        <v>173</v>
      </c>
      <c r="D94" s="2" t="s">
        <v>482</v>
      </c>
      <c r="E94" s="99"/>
    </row>
    <row r="95" spans="1:5" x14ac:dyDescent="0.25">
      <c r="A95" s="1495"/>
      <c r="B95" s="126" t="s">
        <v>119</v>
      </c>
      <c r="C95" s="127" t="s">
        <v>465</v>
      </c>
      <c r="D95" s="2" t="s">
        <v>467</v>
      </c>
      <c r="E95" s="99"/>
    </row>
    <row r="96" spans="1:5" ht="24.75" x14ac:dyDescent="0.25">
      <c r="A96" s="1495"/>
      <c r="B96" s="23" t="s">
        <v>120</v>
      </c>
      <c r="C96" s="8" t="s">
        <v>32</v>
      </c>
      <c r="D96" s="7" t="s">
        <v>316</v>
      </c>
    </row>
    <row r="97" spans="1:4" x14ac:dyDescent="0.25">
      <c r="A97" s="1495"/>
      <c r="B97" s="221" t="s">
        <v>943</v>
      </c>
      <c r="C97" s="222" t="s">
        <v>935</v>
      </c>
      <c r="D97" s="7" t="s">
        <v>953</v>
      </c>
    </row>
    <row r="98" spans="1:4" x14ac:dyDescent="0.25">
      <c r="A98" s="1495"/>
      <c r="B98" s="101" t="s">
        <v>166</v>
      </c>
      <c r="C98" s="102" t="s">
        <v>328</v>
      </c>
      <c r="D98" s="18" t="s">
        <v>319</v>
      </c>
    </row>
    <row r="99" spans="1:4" x14ac:dyDescent="0.25">
      <c r="A99" s="1495"/>
      <c r="B99" s="23" t="s">
        <v>167</v>
      </c>
      <c r="C99" s="8" t="s">
        <v>40</v>
      </c>
      <c r="D99" s="7" t="s">
        <v>760</v>
      </c>
    </row>
    <row r="100" spans="1:4" ht="24.75" x14ac:dyDescent="0.25">
      <c r="A100" s="1495"/>
      <c r="B100" s="23" t="s">
        <v>168</v>
      </c>
      <c r="C100" s="8" t="s">
        <v>329</v>
      </c>
      <c r="D100" s="7" t="s">
        <v>314</v>
      </c>
    </row>
    <row r="101" spans="1:4" x14ac:dyDescent="0.25">
      <c r="A101" s="1495"/>
      <c r="B101" s="23" t="s">
        <v>169</v>
      </c>
      <c r="C101" s="8" t="s">
        <v>251</v>
      </c>
      <c r="D101" s="7" t="s">
        <v>315</v>
      </c>
    </row>
    <row r="102" spans="1:4" ht="24.75" x14ac:dyDescent="0.25">
      <c r="A102" s="1496"/>
      <c r="B102" s="180" t="s">
        <v>170</v>
      </c>
      <c r="C102" s="102" t="s">
        <v>324</v>
      </c>
      <c r="D102" s="18" t="s">
        <v>174</v>
      </c>
    </row>
    <row r="103" spans="1:4" ht="39" customHeight="1" x14ac:dyDescent="0.3">
      <c r="A103" s="1492" t="s">
        <v>175</v>
      </c>
      <c r="B103" s="1493"/>
      <c r="C103" s="1494"/>
      <c r="D103" s="70"/>
    </row>
    <row r="104" spans="1:4" ht="25.5" customHeight="1" x14ac:dyDescent="0.25">
      <c r="A104" s="1484" t="s">
        <v>9</v>
      </c>
      <c r="B104" s="22" t="s">
        <v>121</v>
      </c>
      <c r="C104" s="19" t="s">
        <v>27</v>
      </c>
      <c r="D104" s="19" t="s">
        <v>1665</v>
      </c>
    </row>
    <row r="105" spans="1:4" ht="24.75" x14ac:dyDescent="0.25">
      <c r="A105" s="1482"/>
      <c r="B105" s="23" t="s">
        <v>122</v>
      </c>
      <c r="C105" s="8" t="s">
        <v>97</v>
      </c>
      <c r="D105" s="8" t="s">
        <v>880</v>
      </c>
    </row>
    <row r="106" spans="1:4" ht="24.75" x14ac:dyDescent="0.25">
      <c r="A106" s="1482"/>
      <c r="B106" s="23" t="s">
        <v>123</v>
      </c>
      <c r="C106" s="8" t="s">
        <v>98</v>
      </c>
      <c r="D106" s="8" t="s">
        <v>881</v>
      </c>
    </row>
    <row r="107" spans="1:4" ht="24.75" x14ac:dyDescent="0.25">
      <c r="A107" s="1482"/>
      <c r="B107" s="24" t="s">
        <v>124</v>
      </c>
      <c r="C107" s="8" t="s">
        <v>99</v>
      </c>
      <c r="D107" s="8" t="s">
        <v>882</v>
      </c>
    </row>
    <row r="108" spans="1:4" ht="24.75" x14ac:dyDescent="0.25">
      <c r="A108" s="1482"/>
      <c r="B108" s="24" t="s">
        <v>125</v>
      </c>
      <c r="C108" s="8" t="s">
        <v>100</v>
      </c>
      <c r="D108" s="8" t="s">
        <v>883</v>
      </c>
    </row>
    <row r="109" spans="1:4" ht="24.75" x14ac:dyDescent="0.25">
      <c r="A109" s="1482"/>
      <c r="B109" s="23" t="s">
        <v>126</v>
      </c>
      <c r="C109" s="8" t="s">
        <v>28</v>
      </c>
      <c r="D109" s="8" t="s">
        <v>884</v>
      </c>
    </row>
    <row r="110" spans="1:4" x14ac:dyDescent="0.25">
      <c r="A110" s="1483"/>
      <c r="B110" s="101" t="s">
        <v>127</v>
      </c>
      <c r="C110" s="102" t="s">
        <v>105</v>
      </c>
      <c r="D110" s="9" t="s">
        <v>135</v>
      </c>
    </row>
    <row r="111" spans="1:4" x14ac:dyDescent="0.25">
      <c r="A111" s="1484" t="s">
        <v>176</v>
      </c>
      <c r="B111" s="22" t="s">
        <v>128</v>
      </c>
      <c r="C111" s="19" t="s">
        <v>326</v>
      </c>
      <c r="D111" s="19" t="s">
        <v>177</v>
      </c>
    </row>
    <row r="112" spans="1:4" x14ac:dyDescent="0.25">
      <c r="A112" s="1482"/>
      <c r="B112" s="23" t="s">
        <v>129</v>
      </c>
      <c r="C112" s="8" t="s">
        <v>325</v>
      </c>
      <c r="D112" s="8" t="s">
        <v>178</v>
      </c>
    </row>
    <row r="113" spans="1:4" x14ac:dyDescent="0.25">
      <c r="A113" s="1482"/>
      <c r="B113" s="23" t="s">
        <v>130</v>
      </c>
      <c r="C113" s="8" t="s">
        <v>179</v>
      </c>
      <c r="D113" s="8" t="s">
        <v>499</v>
      </c>
    </row>
    <row r="114" spans="1:4" ht="24.75" x14ac:dyDescent="0.25">
      <c r="A114" s="1482"/>
      <c r="B114" s="23" t="s">
        <v>131</v>
      </c>
      <c r="C114" s="8" t="s">
        <v>494</v>
      </c>
      <c r="D114" s="8" t="s">
        <v>497</v>
      </c>
    </row>
    <row r="115" spans="1:4" ht="24.75" x14ac:dyDescent="0.25">
      <c r="A115" s="1482"/>
      <c r="B115" s="23" t="s">
        <v>132</v>
      </c>
      <c r="C115" s="8" t="s">
        <v>495</v>
      </c>
      <c r="D115" s="8" t="s">
        <v>497</v>
      </c>
    </row>
    <row r="116" spans="1:4" ht="24.75" x14ac:dyDescent="0.25">
      <c r="A116" s="1482"/>
      <c r="B116" s="23" t="s">
        <v>133</v>
      </c>
      <c r="C116" s="8" t="s">
        <v>496</v>
      </c>
      <c r="D116" s="8" t="s">
        <v>497</v>
      </c>
    </row>
    <row r="117" spans="1:4" x14ac:dyDescent="0.25">
      <c r="A117" s="1483"/>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1744</v>
      </c>
      <c r="D3" s="110" t="s">
        <v>1801</v>
      </c>
    </row>
    <row r="4" spans="1:65" x14ac:dyDescent="0.25">
      <c r="A4" s="206" t="s">
        <v>15</v>
      </c>
      <c r="C4" s="449" t="s">
        <v>1745</v>
      </c>
    </row>
    <row r="5" spans="1:65" x14ac:dyDescent="0.25">
      <c r="A5" s="206" t="s">
        <v>16</v>
      </c>
      <c r="C5" s="450">
        <v>45016</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497" t="s">
        <v>247</v>
      </c>
      <c r="AO7" s="1498"/>
      <c r="AP7" s="1498"/>
      <c r="AQ7" s="1498"/>
      <c r="AR7" s="1498"/>
      <c r="AS7" s="1498"/>
      <c r="AT7" s="1498"/>
      <c r="AU7" s="1498"/>
      <c r="AV7" s="1498"/>
      <c r="AW7" s="1498"/>
      <c r="AX7" s="1498"/>
      <c r="AY7" s="1499"/>
      <c r="AZ7" s="871"/>
      <c r="BA7" s="1503" t="s">
        <v>826</v>
      </c>
      <c r="BB7" s="1504"/>
      <c r="BC7" s="1504"/>
      <c r="BD7" s="1504"/>
      <c r="BE7" s="1504"/>
      <c r="BF7" s="1504"/>
      <c r="BG7" s="1504"/>
      <c r="BH7" s="1504"/>
      <c r="BI7" s="1504"/>
      <c r="BJ7" s="1504"/>
      <c r="BK7" s="1504"/>
      <c r="BL7" s="1505"/>
    </row>
    <row r="8" spans="1:65" ht="45" customHeight="1" x14ac:dyDescent="0.3">
      <c r="A8" s="1244"/>
      <c r="B8" s="213"/>
      <c r="C8" s="214"/>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5" ht="18.75" x14ac:dyDescent="0.3">
      <c r="A9" s="218" t="s">
        <v>51</v>
      </c>
      <c r="B9" s="213"/>
      <c r="C9" s="214"/>
      <c r="D9" s="805">
        <f>SUM(E9:O9)</f>
        <v>2031234.7534562214</v>
      </c>
      <c r="E9" s="806">
        <f>SUM('MMA Rev-Exp Region 1:MMA Rev-Exp Region 11'!E9)</f>
        <v>1656705.0184331799</v>
      </c>
      <c r="F9" s="806">
        <f>SUM('MMA Rev-Exp Region 1:MMA Rev-Exp Region 11'!F9)</f>
        <v>71838.215437788022</v>
      </c>
      <c r="G9" s="806">
        <f>SUM('MMA Rev-Exp Region 1:MMA Rev-Exp Region 11'!G9)</f>
        <v>120632.79493087556</v>
      </c>
      <c r="H9" s="806">
        <f>SUM('MMA Rev-Exp Region 1:MMA Rev-Exp Region 11'!H9)</f>
        <v>45387.074884792615</v>
      </c>
      <c r="I9" s="806">
        <f>SUM('MMA Rev-Exp Region 1:MMA Rev-Exp Region 11'!I9)</f>
        <v>58680.066820276508</v>
      </c>
      <c r="J9" s="806">
        <f>SUM('MMA Rev-Exp Region 1:MMA Rev-Exp Region 11'!J9)</f>
        <v>11603.967741935481</v>
      </c>
      <c r="K9" s="806">
        <f>SUM('MMA Rev-Exp Region 1:MMA Rev-Exp Region 11'!K9)</f>
        <v>697.38709677419365</v>
      </c>
      <c r="L9" s="806">
        <f>SUM('MMA Rev-Exp Region 1:MMA Rev-Exp Region 11'!L9)</f>
        <v>5664.2188940092165</v>
      </c>
      <c r="M9" s="806">
        <f>SUM('MMA Rev-Exp Region 1:MMA Rev-Exp Region 11'!M9)</f>
        <v>165.64516129032259</v>
      </c>
      <c r="N9" s="806">
        <f>SUM('MMA Rev-Exp Region 1:MMA Rev-Exp Region 11'!N9)</f>
        <v>52933.847926267277</v>
      </c>
      <c r="O9" s="849">
        <f>SUM('MMA Rev-Exp Region 1:MMA Rev-Exp Region 11'!O9)</f>
        <v>6926.5161290322576</v>
      </c>
      <c r="P9" s="805">
        <f>SUM(Q9:AA9)</f>
        <v>2127871.0870967745</v>
      </c>
      <c r="Q9" s="806">
        <f>SUM('MMA Rev-Exp Region 1:MMA Rev-Exp Region 11'!Q9)</f>
        <v>1744298.6913978495</v>
      </c>
      <c r="R9" s="806">
        <f>SUM('MMA Rev-Exp Region 1:MMA Rev-Exp Region 11'!R9)</f>
        <v>75890.223655914</v>
      </c>
      <c r="S9" s="806">
        <f>SUM('MMA Rev-Exp Region 1:MMA Rev-Exp Region 11'!S9)</f>
        <v>123538.0623655914</v>
      </c>
      <c r="T9" s="806">
        <f>SUM('MMA Rev-Exp Region 1:MMA Rev-Exp Region 11'!T9)</f>
        <v>45703.682795698929</v>
      </c>
      <c r="U9" s="806">
        <f>SUM('MMA Rev-Exp Region 1:MMA Rev-Exp Region 11'!U9)</f>
        <v>59574.698924731187</v>
      </c>
      <c r="V9" s="806">
        <f>SUM('MMA Rev-Exp Region 1:MMA Rev-Exp Region 11'!V9)</f>
        <v>11367.107526881717</v>
      </c>
      <c r="W9" s="806">
        <f>SUM('MMA Rev-Exp Region 1:MMA Rev-Exp Region 11'!W9)</f>
        <v>658.62903225806451</v>
      </c>
      <c r="X9" s="806">
        <f>SUM('MMA Rev-Exp Region 1:MMA Rev-Exp Region 11'!X9)</f>
        <v>5867.4333333333325</v>
      </c>
      <c r="Y9" s="806">
        <f>SUM('MMA Rev-Exp Region 1:MMA Rev-Exp Region 11'!Y9)</f>
        <v>160.80000000000001</v>
      </c>
      <c r="Z9" s="806">
        <f>SUM('MMA Rev-Exp Region 1:MMA Rev-Exp Region 11'!Z9)</f>
        <v>53691.024731182799</v>
      </c>
      <c r="AA9" s="849">
        <f>SUM('MMA Rev-Exp Region 1:MMA Rev-Exp Region 11'!AA9)</f>
        <v>7120.7333333333336</v>
      </c>
      <c r="AB9" s="805">
        <f>SUM(AC9:AM9)</f>
        <v>2248031.89032258</v>
      </c>
      <c r="AC9" s="806">
        <f>SUM('MMA Rev-Exp Region 1:MMA Rev-Exp Region 11'!AC9)</f>
        <v>1854560.5892473115</v>
      </c>
      <c r="AD9" s="806">
        <f>SUM('MMA Rev-Exp Region 1:MMA Rev-Exp Region 11'!AD9)</f>
        <v>79817.039784946246</v>
      </c>
      <c r="AE9" s="806">
        <f>SUM('MMA Rev-Exp Region 1:MMA Rev-Exp Region 11'!AE9)</f>
        <v>125781.34516129033</v>
      </c>
      <c r="AF9" s="806">
        <f>SUM('MMA Rev-Exp Region 1:MMA Rev-Exp Region 11'!AF9)</f>
        <v>45909.9247311828</v>
      </c>
      <c r="AG9" s="806">
        <f>SUM('MMA Rev-Exp Region 1:MMA Rev-Exp Region 11'!AG9)</f>
        <v>61073.691397849449</v>
      </c>
      <c r="AH9" s="806">
        <f>SUM('MMA Rev-Exp Region 1:MMA Rev-Exp Region 11'!AH9)</f>
        <v>11416.847311827956</v>
      </c>
      <c r="AI9" s="806">
        <f>SUM('MMA Rev-Exp Region 1:MMA Rev-Exp Region 11'!AI9)</f>
        <v>636.67741935483866</v>
      </c>
      <c r="AJ9" s="806">
        <f>SUM('MMA Rev-Exp Region 1:MMA Rev-Exp Region 11'!AJ9)</f>
        <v>6060.256989247312</v>
      </c>
      <c r="AK9" s="806">
        <f>SUM('MMA Rev-Exp Region 1:MMA Rev-Exp Region 11'!AK9)</f>
        <v>176</v>
      </c>
      <c r="AL9" s="806">
        <f>SUM('MMA Rev-Exp Region 1:MMA Rev-Exp Region 11'!AL9)</f>
        <v>55161.418279569894</v>
      </c>
      <c r="AM9" s="849">
        <f>SUM('MMA Rev-Exp Region 1:MMA Rev-Exp Region 11'!AM9)</f>
        <v>7438.0999999999995</v>
      </c>
      <c r="AN9" s="805">
        <f>SUM(AO9:AY9)</f>
        <v>2354616.7311827959</v>
      </c>
      <c r="AO9" s="806">
        <f>SUM('MMA Rev-Exp Region 1:MMA Rev-Exp Region 11'!AO9)</f>
        <v>1951928.3311827963</v>
      </c>
      <c r="AP9" s="806">
        <f>SUM('MMA Rev-Exp Region 1:MMA Rev-Exp Region 11'!AP9)</f>
        <v>83601.856989247317</v>
      </c>
      <c r="AQ9" s="806">
        <f>SUM('MMA Rev-Exp Region 1:MMA Rev-Exp Region 11'!AQ9)</f>
        <v>128089.81505376345</v>
      </c>
      <c r="AR9" s="806">
        <f>SUM('MMA Rev-Exp Region 1:MMA Rev-Exp Region 11'!AR9)</f>
        <v>46117.762365591399</v>
      </c>
      <c r="AS9" s="806">
        <f>SUM('MMA Rev-Exp Region 1:MMA Rev-Exp Region 11'!AS9)</f>
        <v>62367.207526881706</v>
      </c>
      <c r="AT9" s="806">
        <f>SUM('MMA Rev-Exp Region 1:MMA Rev-Exp Region 11'!AT9)</f>
        <v>11489.483870967742</v>
      </c>
      <c r="AU9" s="806">
        <f>SUM('MMA Rev-Exp Region 1:MMA Rev-Exp Region 11'!AU9)</f>
        <v>662.67634408602157</v>
      </c>
      <c r="AV9" s="806">
        <f>SUM('MMA Rev-Exp Region 1:MMA Rev-Exp Region 11'!AV9)</f>
        <v>6400.1139784946245</v>
      </c>
      <c r="AW9" s="806">
        <f>SUM('MMA Rev-Exp Region 1:MMA Rev-Exp Region 11'!AW9)</f>
        <v>168.03333333333333</v>
      </c>
      <c r="AX9" s="806">
        <f>SUM('MMA Rev-Exp Region 1:MMA Rev-Exp Region 11'!AX9)</f>
        <v>56156.450537634417</v>
      </c>
      <c r="AY9" s="849">
        <f>SUM('MMA Rev-Exp Region 1:MMA Rev-Exp Region 11'!AY9)</f>
        <v>7635</v>
      </c>
      <c r="AZ9" s="807">
        <f>SUM('MMA Rev-Exp Region 1:MMA Rev-Exp Region 11'!AZ9)</f>
        <v>-1111</v>
      </c>
      <c r="BA9" s="740">
        <f>AN9+AB9+P9+D9+AZ9</f>
        <v>8760643.4620583728</v>
      </c>
      <c r="BB9" s="806">
        <f>SUM('MMA Rev-Exp Region 1:MMA Rev-Exp Region 11'!BB9)</f>
        <v>7207492.6302611372</v>
      </c>
      <c r="BC9" s="806">
        <f>SUM('MMA Rev-Exp Region 1:MMA Rev-Exp Region 11'!BC9)</f>
        <v>311147.33586789563</v>
      </c>
      <c r="BD9" s="806">
        <f>SUM('MMA Rev-Exp Region 1:MMA Rev-Exp Region 11'!BD9)</f>
        <v>498042.01751152077</v>
      </c>
      <c r="BE9" s="806">
        <f>SUM('MMA Rev-Exp Region 1:MMA Rev-Exp Region 11'!BE9)</f>
        <v>183118.44477726574</v>
      </c>
      <c r="BF9" s="806">
        <f>SUM('MMA Rev-Exp Region 1:MMA Rev-Exp Region 11'!BF9)</f>
        <v>241695.66466973885</v>
      </c>
      <c r="BG9" s="806">
        <f>SUM('MMA Rev-Exp Region 1:MMA Rev-Exp Region 11'!BG9)</f>
        <v>45877.406451612893</v>
      </c>
      <c r="BH9" s="806">
        <f>SUM('MMA Rev-Exp Region 1:MMA Rev-Exp Region 11'!BH9)</f>
        <v>2655.3698924731184</v>
      </c>
      <c r="BI9" s="806">
        <f>SUM('MMA Rev-Exp Region 1:MMA Rev-Exp Region 11'!BI9)</f>
        <v>23992.02319508449</v>
      </c>
      <c r="BJ9" s="806">
        <f>SUM('MMA Rev-Exp Region 1:MMA Rev-Exp Region 11'!BJ9)</f>
        <v>670.47849462365593</v>
      </c>
      <c r="BK9" s="806">
        <f>SUM('MMA Rev-Exp Region 1:MMA Rev-Exp Region 11'!BK9)</f>
        <v>217942.74147465441</v>
      </c>
      <c r="BL9" s="807">
        <f>SUM('MMA Rev-Exp Region 1:MMA Rev-Exp Region 11'!BL9)</f>
        <v>29120.349462365593</v>
      </c>
    </row>
    <row r="10" spans="1:65" customFormat="1" ht="18.75" x14ac:dyDescent="0.3">
      <c r="A10" s="1500" t="s">
        <v>11</v>
      </c>
      <c r="B10" s="1501"/>
      <c r="C10" s="1502"/>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509" t="s">
        <v>183</v>
      </c>
      <c r="B11" s="219">
        <v>1.1000000000000001</v>
      </c>
      <c r="C11" s="220" t="s">
        <v>12</v>
      </c>
      <c r="D11" s="270">
        <f t="shared" ref="D11:D16" si="0">SUM(E11:O11)</f>
        <v>606928478.20999992</v>
      </c>
      <c r="E11" s="540">
        <f>SUM('MMA Rev-Exp Region 1:MMA Rev-Exp Region 11'!E11)</f>
        <v>311496193.1099999</v>
      </c>
      <c r="F11" s="540">
        <f>SUM('MMA Rev-Exp Region 1:MMA Rev-Exp Region 11'!F11)</f>
        <v>39008477.600000001</v>
      </c>
      <c r="G11" s="540">
        <f>SUM('MMA Rev-Exp Region 1:MMA Rev-Exp Region 11'!G11)</f>
        <v>125354589.33999999</v>
      </c>
      <c r="H11" s="540">
        <f>SUM('MMA Rev-Exp Region 1:MMA Rev-Exp Region 11'!H11)</f>
        <v>67631986.150000006</v>
      </c>
      <c r="I11" s="540">
        <f>SUM('MMA Rev-Exp Region 1:MMA Rev-Exp Region 11'!I11)</f>
        <v>12406415.420000004</v>
      </c>
      <c r="J11" s="540">
        <f>SUM('MMA Rev-Exp Region 1:MMA Rev-Exp Region 11'!J11)</f>
        <v>4654191.3399999989</v>
      </c>
      <c r="K11" s="540">
        <f>SUM('MMA Rev-Exp Region 1:MMA Rev-Exp Region 11'!K11)</f>
        <v>106188.45999999999</v>
      </c>
      <c r="L11" s="540">
        <f>SUM('MMA Rev-Exp Region 1:MMA Rev-Exp Region 11'!L11)</f>
        <v>18405512.550000001</v>
      </c>
      <c r="M11" s="540">
        <f>SUM('MMA Rev-Exp Region 1:MMA Rev-Exp Region 11'!M11)</f>
        <v>4264206.2200000007</v>
      </c>
      <c r="N11" s="540">
        <f>SUM('MMA Rev-Exp Region 1:MMA Rev-Exp Region 11'!N11)</f>
        <v>6561001.0099999988</v>
      </c>
      <c r="O11" s="542">
        <f>SUM('MMA Rev-Exp Region 1:MMA Rev-Exp Region 11'!O11)</f>
        <v>17039717.009999998</v>
      </c>
      <c r="P11" s="270">
        <f t="shared" ref="P11:P16" si="1">SUM(Q11:AA11)</f>
        <v>633053687.97000003</v>
      </c>
      <c r="Q11" s="540">
        <f>SUM('MMA Rev-Exp Region 1:MMA Rev-Exp Region 11'!Q11)</f>
        <v>329706052.35999995</v>
      </c>
      <c r="R11" s="540">
        <f>SUM('MMA Rev-Exp Region 1:MMA Rev-Exp Region 11'!R11)</f>
        <v>41203147.989999995</v>
      </c>
      <c r="S11" s="540">
        <f>SUM('MMA Rev-Exp Region 1:MMA Rev-Exp Region 11'!S11)</f>
        <v>129294812.32000001</v>
      </c>
      <c r="T11" s="540">
        <f>SUM('MMA Rev-Exp Region 1:MMA Rev-Exp Region 11'!T11)</f>
        <v>68341805.939999998</v>
      </c>
      <c r="U11" s="540">
        <f>SUM('MMA Rev-Exp Region 1:MMA Rev-Exp Region 11'!U11)</f>
        <v>12578965.140000001</v>
      </c>
      <c r="V11" s="540">
        <f>SUM('MMA Rev-Exp Region 1:MMA Rev-Exp Region 11'!V11)</f>
        <v>4525426.4400000004</v>
      </c>
      <c r="W11" s="540">
        <f>SUM('MMA Rev-Exp Region 1:MMA Rev-Exp Region 11'!W11)</f>
        <v>100626.44000000002</v>
      </c>
      <c r="X11" s="540">
        <f>SUM('MMA Rev-Exp Region 1:MMA Rev-Exp Region 11'!X11)</f>
        <v>19052650.43</v>
      </c>
      <c r="Y11" s="540">
        <f>SUM('MMA Rev-Exp Region 1:MMA Rev-Exp Region 11'!Y11)</f>
        <v>4113596.12</v>
      </c>
      <c r="Z11" s="540">
        <f>SUM('MMA Rev-Exp Region 1:MMA Rev-Exp Region 11'!Z11)</f>
        <v>6649172.3499999996</v>
      </c>
      <c r="AA11" s="542">
        <f>SUM('MMA Rev-Exp Region 1:MMA Rev-Exp Region 11'!AA11)</f>
        <v>17487432.440000001</v>
      </c>
      <c r="AB11" s="270">
        <f t="shared" ref="AB11:AB16" si="2">SUM(AC11:AM11)</f>
        <v>665989591.49999988</v>
      </c>
      <c r="AC11" s="540">
        <f>SUM('MMA Rev-Exp Region 1:MMA Rev-Exp Region 11'!AC11)</f>
        <v>355167936.32999992</v>
      </c>
      <c r="AD11" s="540">
        <f>SUM('MMA Rev-Exp Region 1:MMA Rev-Exp Region 11'!AD11)</f>
        <v>43546394.490000002</v>
      </c>
      <c r="AE11" s="540">
        <f>SUM('MMA Rev-Exp Region 1:MMA Rev-Exp Region 11'!AE11)</f>
        <v>131795373.32000002</v>
      </c>
      <c r="AF11" s="540">
        <f>SUM('MMA Rev-Exp Region 1:MMA Rev-Exp Region 11'!AF11)</f>
        <v>68666491.510000005</v>
      </c>
      <c r="AG11" s="540">
        <f>SUM('MMA Rev-Exp Region 1:MMA Rev-Exp Region 11'!AG11)</f>
        <v>12889281.859999999</v>
      </c>
      <c r="AH11" s="540">
        <f>SUM('MMA Rev-Exp Region 1:MMA Rev-Exp Region 11'!AH11)</f>
        <v>4543993.6800000006</v>
      </c>
      <c r="AI11" s="540">
        <f>SUM('MMA Rev-Exp Region 1:MMA Rev-Exp Region 11'!AI11)</f>
        <v>97143.13</v>
      </c>
      <c r="AJ11" s="540">
        <f>SUM('MMA Rev-Exp Region 1:MMA Rev-Exp Region 11'!AJ11)</f>
        <v>19709302.579999998</v>
      </c>
      <c r="AK11" s="540">
        <f>SUM('MMA Rev-Exp Region 1:MMA Rev-Exp Region 11'!AK11)</f>
        <v>4519451.91</v>
      </c>
      <c r="AL11" s="540">
        <f>SUM('MMA Rev-Exp Region 1:MMA Rev-Exp Region 11'!AL11)</f>
        <v>6835450.3100000005</v>
      </c>
      <c r="AM11" s="542">
        <f>SUM('MMA Rev-Exp Region 1:MMA Rev-Exp Region 11'!AM11)</f>
        <v>18218772.380000003</v>
      </c>
      <c r="AN11" s="270">
        <f t="shared" ref="AN11:AN16" si="3">SUM(AO11:AY11)</f>
        <v>661142759.49000001</v>
      </c>
      <c r="AO11" s="540">
        <f>SUM('MMA Rev-Exp Region 1:MMA Rev-Exp Region 11'!AO11)</f>
        <v>360642413.89000005</v>
      </c>
      <c r="AP11" s="540">
        <f>SUM('MMA Rev-Exp Region 1:MMA Rev-Exp Region 11'!AP11)</f>
        <v>42167884.590000004</v>
      </c>
      <c r="AQ11" s="540">
        <f>SUM('MMA Rev-Exp Region 1:MMA Rev-Exp Region 11'!AQ11)</f>
        <v>127940135.94</v>
      </c>
      <c r="AR11" s="540">
        <f>SUM('MMA Rev-Exp Region 1:MMA Rev-Exp Region 11'!AR11)</f>
        <v>67269265.379999995</v>
      </c>
      <c r="AS11" s="540">
        <f>SUM('MMA Rev-Exp Region 1:MMA Rev-Exp Region 11'!AS11)</f>
        <v>11404826.940000001</v>
      </c>
      <c r="AT11" s="540">
        <f>SUM('MMA Rev-Exp Region 1:MMA Rev-Exp Region 11'!AT11)</f>
        <v>4351920.37</v>
      </c>
      <c r="AU11" s="540">
        <f>SUM('MMA Rev-Exp Region 1:MMA Rev-Exp Region 11'!AU11)</f>
        <v>107520.02</v>
      </c>
      <c r="AV11" s="540">
        <f>SUM('MMA Rev-Exp Region 1:MMA Rev-Exp Region 11'!AV11)</f>
        <v>16503243.020000003</v>
      </c>
      <c r="AW11" s="540">
        <f>SUM('MMA Rev-Exp Region 1:MMA Rev-Exp Region 11'!AW11)</f>
        <v>4868507.6400000006</v>
      </c>
      <c r="AX11" s="540">
        <f>SUM('MMA Rev-Exp Region 1:MMA Rev-Exp Region 11'!AX11)</f>
        <v>7454582.3499999987</v>
      </c>
      <c r="AY11" s="542">
        <f>SUM('MMA Rev-Exp Region 1:MMA Rev-Exp Region 11'!AY11)</f>
        <v>18432459.350000001</v>
      </c>
      <c r="AZ11" s="545">
        <f>SUM('MMA Rev-Exp Region 1:MMA Rev-Exp Region 11'!AZ11)</f>
        <v>-2574882.6600000029</v>
      </c>
      <c r="BA11" s="321">
        <f t="shared" ref="BA11:BA16" si="4">SUM(BB11:BL11)+AZ11</f>
        <v>2564539634.5100002</v>
      </c>
      <c r="BB11" s="540">
        <f>SUM('MMA Rev-Exp Region 1:MMA Rev-Exp Region 11'!BB11)</f>
        <v>1357012595.6900001</v>
      </c>
      <c r="BC11" s="540">
        <f>SUM('MMA Rev-Exp Region 1:MMA Rev-Exp Region 11'!BC11)</f>
        <v>165925904.66999999</v>
      </c>
      <c r="BD11" s="540">
        <f>SUM('MMA Rev-Exp Region 1:MMA Rev-Exp Region 11'!BD11)</f>
        <v>514384910.91999996</v>
      </c>
      <c r="BE11" s="540">
        <f>SUM('MMA Rev-Exp Region 1:MMA Rev-Exp Region 11'!BE11)</f>
        <v>271909548.98000002</v>
      </c>
      <c r="BF11" s="540">
        <f>SUM('MMA Rev-Exp Region 1:MMA Rev-Exp Region 11'!BF11)</f>
        <v>49279489.360000007</v>
      </c>
      <c r="BG11" s="540">
        <f>SUM('MMA Rev-Exp Region 1:MMA Rev-Exp Region 11'!BG11)</f>
        <v>18075531.829999998</v>
      </c>
      <c r="BH11" s="540">
        <f>SUM('MMA Rev-Exp Region 1:MMA Rev-Exp Region 11'!BH11)</f>
        <v>411478.05000000005</v>
      </c>
      <c r="BI11" s="540">
        <f>SUM('MMA Rev-Exp Region 1:MMA Rev-Exp Region 11'!BI11)</f>
        <v>73670708.579999998</v>
      </c>
      <c r="BJ11" s="540">
        <f>SUM('MMA Rev-Exp Region 1:MMA Rev-Exp Region 11'!BJ11)</f>
        <v>17765761.890000001</v>
      </c>
      <c r="BK11" s="540">
        <f>SUM('MMA Rev-Exp Region 1:MMA Rev-Exp Region 11'!BK11)</f>
        <v>27500206.019999996</v>
      </c>
      <c r="BL11" s="545">
        <f>SUM('MMA Rev-Exp Region 1:MMA Rev-Exp Region 11'!BL11)</f>
        <v>71178381.179999992</v>
      </c>
    </row>
    <row r="12" spans="1:65" x14ac:dyDescent="0.25">
      <c r="A12" s="1510"/>
      <c r="B12" s="221" t="s">
        <v>1319</v>
      </c>
      <c r="C12" s="222" t="s">
        <v>1328</v>
      </c>
      <c r="D12" s="270">
        <f t="shared" si="0"/>
        <v>1173484.2166451274</v>
      </c>
      <c r="E12" s="541">
        <f>SUM('MMA Rev-Exp Region 1:MMA Rev-Exp Region 11'!E12)</f>
        <v>957111.03182934574</v>
      </c>
      <c r="F12" s="541">
        <f>SUM('MMA Rev-Exp Region 1:MMA Rev-Exp Region 11'!F12)</f>
        <v>41502.348177508902</v>
      </c>
      <c r="G12" s="541">
        <f>SUM('MMA Rev-Exp Region 1:MMA Rev-Exp Region 11'!G12)</f>
        <v>69691.935223292137</v>
      </c>
      <c r="H12" s="541">
        <f>SUM('MMA Rev-Exp Region 1:MMA Rev-Exp Region 11'!H12)</f>
        <v>26221.004699909256</v>
      </c>
      <c r="I12" s="541">
        <f>SUM('MMA Rev-Exp Region 1:MMA Rev-Exp Region 11'!I12)</f>
        <v>33900.627255470012</v>
      </c>
      <c r="J12" s="541">
        <f>SUM('MMA Rev-Exp Region 1:MMA Rev-Exp Region 11'!J12)</f>
        <v>6703.8401014213287</v>
      </c>
      <c r="K12" s="541">
        <f>SUM('MMA Rev-Exp Region 1:MMA Rev-Exp Region 11'!K12)</f>
        <v>402.89422459122085</v>
      </c>
      <c r="L12" s="541">
        <f>SUM('MMA Rev-Exp Region 1:MMA Rev-Exp Region 11'!L12)</f>
        <v>3272.3305174023021</v>
      </c>
      <c r="M12" s="541">
        <f>SUM('MMA Rev-Exp Region 1:MMA Rev-Exp Region 11'!M12)</f>
        <v>95.696463447704289</v>
      </c>
      <c r="N12" s="541">
        <f>SUM('MMA Rev-Exp Region 1:MMA Rev-Exp Region 11'!N12)</f>
        <v>30580.923727340527</v>
      </c>
      <c r="O12" s="543">
        <f>SUM('MMA Rev-Exp Region 1:MMA Rev-Exp Region 11'!O12)</f>
        <v>4001.5844253978507</v>
      </c>
      <c r="P12" s="270">
        <f t="shared" si="1"/>
        <v>1229312.9248181656</v>
      </c>
      <c r="Q12" s="541">
        <f>SUM('MMA Rev-Exp Region 1:MMA Rev-Exp Region 11'!Q12)</f>
        <v>1007715.617304813</v>
      </c>
      <c r="R12" s="541">
        <f>SUM('MMA Rev-Exp Region 1:MMA Rev-Exp Region 11'!R12)</f>
        <v>43843.272918775961</v>
      </c>
      <c r="S12" s="541">
        <f>SUM('MMA Rev-Exp Region 1:MMA Rev-Exp Region 11'!S12)</f>
        <v>71370.365288537476</v>
      </c>
      <c r="T12" s="541">
        <f>SUM('MMA Rev-Exp Region 1:MMA Rev-Exp Region 11'!T12)</f>
        <v>26403.915309173572</v>
      </c>
      <c r="U12" s="541">
        <f>SUM('MMA Rev-Exp Region 1:MMA Rev-Exp Region 11'!U12)</f>
        <v>34417.473795484773</v>
      </c>
      <c r="V12" s="541">
        <f>SUM('MMA Rev-Exp Region 1:MMA Rev-Exp Region 11'!V12)</f>
        <v>6567.0013025361595</v>
      </c>
      <c r="W12" s="541">
        <f>SUM('MMA Rev-Exp Region 1:MMA Rev-Exp Region 11'!W12)</f>
        <v>380.50292939503453</v>
      </c>
      <c r="X12" s="541">
        <f>SUM('MMA Rev-Exp Region 1:MMA Rev-Exp Region 11'!X12)</f>
        <v>3389.7314907439973</v>
      </c>
      <c r="Y12" s="541">
        <f>SUM('MMA Rev-Exp Region 1:MMA Rev-Exp Region 11'!Y12)</f>
        <v>92.89731859671204</v>
      </c>
      <c r="Z12" s="541">
        <f>SUM('MMA Rev-Exp Region 1:MMA Rev-Exp Region 11'!Z12)</f>
        <v>31018.359640775092</v>
      </c>
      <c r="AA12" s="543">
        <f>SUM('MMA Rev-Exp Region 1:MMA Rev-Exp Region 11'!AA12)</f>
        <v>4113.7875193339187</v>
      </c>
      <c r="AB12" s="270">
        <f t="shared" si="2"/>
        <v>1298732.1811620996</v>
      </c>
      <c r="AC12" s="541">
        <f>SUM('MMA Rev-Exp Region 1:MMA Rev-Exp Region 11'!AC12)</f>
        <v>1071416.0815684921</v>
      </c>
      <c r="AD12" s="541">
        <f>SUM('MMA Rev-Exp Region 1:MMA Rev-Exp Region 11'!AD12)</f>
        <v>46111.871731023581</v>
      </c>
      <c r="AE12" s="541">
        <f>SUM('MMA Rev-Exp Region 1:MMA Rev-Exp Region 11'!AE12)</f>
        <v>72666.353824448946</v>
      </c>
      <c r="AF12" s="541">
        <f>SUM('MMA Rev-Exp Region 1:MMA Rev-Exp Region 11'!AF12)</f>
        <v>26523.065326515905</v>
      </c>
      <c r="AG12" s="541">
        <f>SUM('MMA Rev-Exp Region 1:MMA Rev-Exp Region 11'!AG12)</f>
        <v>35283.471191935896</v>
      </c>
      <c r="AH12" s="541">
        <f>SUM('MMA Rev-Exp Region 1:MMA Rev-Exp Region 11'!AH12)</f>
        <v>6595.7369533389119</v>
      </c>
      <c r="AI12" s="541">
        <f>SUM('MMA Rev-Exp Region 1:MMA Rev-Exp Region 11'!AI12)</f>
        <v>367.82105142499313</v>
      </c>
      <c r="AJ12" s="541">
        <f>SUM('MMA Rev-Exp Region 1:MMA Rev-Exp Region 11'!AJ12)</f>
        <v>3501.1295044033486</v>
      </c>
      <c r="AK12" s="541">
        <f>SUM('MMA Rev-Exp Region 1:MMA Rev-Exp Region 11'!AK12)</f>
        <v>101.6786571705306</v>
      </c>
      <c r="AL12" s="541">
        <f>SUM('MMA Rev-Exp Region 1:MMA Rev-Exp Region 11'!AL12)</f>
        <v>31867.834876639921</v>
      </c>
      <c r="AM12" s="543">
        <f>SUM('MMA Rev-Exp Region 1:MMA Rev-Exp Region 11'!AM12)</f>
        <v>4297.1364767052482</v>
      </c>
      <c r="AN12" s="270">
        <f t="shared" si="3"/>
        <v>1360308.3373746073</v>
      </c>
      <c r="AO12" s="541">
        <f>SUM('MMA Rev-Exp Region 1:MMA Rev-Exp Region 11'!AO12)</f>
        <v>1127667.3386805763</v>
      </c>
      <c r="AP12" s="541">
        <f>SUM('MMA Rev-Exp Region 1:MMA Rev-Exp Region 11'!AP12)</f>
        <v>48298.434975167074</v>
      </c>
      <c r="AQ12" s="541">
        <f>SUM('MMA Rev-Exp Region 1:MMA Rev-Exp Region 11'!AQ12)</f>
        <v>74000.002226637967</v>
      </c>
      <c r="AR12" s="541">
        <f>SUM('MMA Rev-Exp Region 1:MMA Rev-Exp Region 11'!AR12)</f>
        <v>26643.137210471396</v>
      </c>
      <c r="AS12" s="541">
        <f>SUM('MMA Rev-Exp Region 1:MMA Rev-Exp Region 11'!AS12)</f>
        <v>36030.760868233752</v>
      </c>
      <c r="AT12" s="541">
        <f>SUM('MMA Rev-Exp Region 1:MMA Rev-Exp Region 11'!AT12)</f>
        <v>6637.7005203549425</v>
      </c>
      <c r="AU12" s="541">
        <f>SUM('MMA Rev-Exp Region 1:MMA Rev-Exp Region 11'!AU12)</f>
        <v>382.84114093944976</v>
      </c>
      <c r="AV12" s="541">
        <f>SUM('MMA Rev-Exp Region 1:MMA Rev-Exp Region 11'!AV12)</f>
        <v>3697.471562907248</v>
      </c>
      <c r="AW12" s="541">
        <f>SUM('MMA Rev-Exp Region 1:MMA Rev-Exp Region 11'!AW12)</f>
        <v>97.076157347849389</v>
      </c>
      <c r="AX12" s="541">
        <f>SUM('MMA Rev-Exp Region 1:MMA Rev-Exp Region 11'!AX12)</f>
        <v>32442.684557556753</v>
      </c>
      <c r="AY12" s="543">
        <f>SUM('MMA Rev-Exp Region 1:MMA Rev-Exp Region 11'!AY12)</f>
        <v>4410.8894744147792</v>
      </c>
      <c r="AZ12" s="546">
        <f>SUM('MMA Rev-Exp Region 1:MMA Rev-Exp Region 11'!AZ12)</f>
        <v>8744006.9899999984</v>
      </c>
      <c r="BA12" s="290">
        <f t="shared" si="4"/>
        <v>13805844.649999999</v>
      </c>
      <c r="BB12" s="541">
        <f>SUM('MMA Rev-Exp Region 1:MMA Rev-Exp Region 11'!BB12)</f>
        <v>4163910.0693832273</v>
      </c>
      <c r="BC12" s="541">
        <f>SUM('MMA Rev-Exp Region 1:MMA Rev-Exp Region 11'!BC12)</f>
        <v>179755.92780247555</v>
      </c>
      <c r="BD12" s="541">
        <f>SUM('MMA Rev-Exp Region 1:MMA Rev-Exp Region 11'!BD12)</f>
        <v>287728.65656291659</v>
      </c>
      <c r="BE12" s="541">
        <f>SUM('MMA Rev-Exp Region 1:MMA Rev-Exp Region 11'!BE12)</f>
        <v>105791.12254607014</v>
      </c>
      <c r="BF12" s="541">
        <f>SUM('MMA Rev-Exp Region 1:MMA Rev-Exp Region 11'!BF12)</f>
        <v>139632.33311112446</v>
      </c>
      <c r="BG12" s="541">
        <f>SUM('MMA Rev-Exp Region 1:MMA Rev-Exp Region 11'!BG12)</f>
        <v>26504.278877651344</v>
      </c>
      <c r="BH12" s="541">
        <f>SUM('MMA Rev-Exp Region 1:MMA Rev-Exp Region 11'!BH12)</f>
        <v>1534.0593463506984</v>
      </c>
      <c r="BI12" s="541">
        <f>SUM('MMA Rev-Exp Region 1:MMA Rev-Exp Region 11'!BI12)</f>
        <v>13860.663075456894</v>
      </c>
      <c r="BJ12" s="541">
        <f>SUM('MMA Rev-Exp Region 1:MMA Rev-Exp Region 11'!BJ12)</f>
        <v>387.34859656279633</v>
      </c>
      <c r="BK12" s="541">
        <f>SUM('MMA Rev-Exp Region 1:MMA Rev-Exp Region 11'!BK12)</f>
        <v>125909.8028023123</v>
      </c>
      <c r="BL12" s="546">
        <f>SUM('MMA Rev-Exp Region 1:MMA Rev-Exp Region 11'!BL12)</f>
        <v>16823.397895851795</v>
      </c>
    </row>
    <row r="13" spans="1:65" x14ac:dyDescent="0.25">
      <c r="A13" s="1510"/>
      <c r="B13" s="221" t="s">
        <v>63</v>
      </c>
      <c r="C13" s="222" t="s">
        <v>343</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510"/>
      <c r="B14" s="221" t="s">
        <v>915</v>
      </c>
      <c r="C14" s="222" t="s">
        <v>916</v>
      </c>
      <c r="D14" s="270">
        <f t="shared" si="0"/>
        <v>13069897.809999997</v>
      </c>
      <c r="E14" s="541">
        <f>SUM('MMA Rev-Exp Region 1:MMA Rev-Exp Region 11'!E14)</f>
        <v>11950757.389999997</v>
      </c>
      <c r="F14" s="541">
        <f>SUM('MMA Rev-Exp Region 1:MMA Rev-Exp Region 11'!F14)</f>
        <v>891691.01000000013</v>
      </c>
      <c r="G14" s="541">
        <f>SUM('MMA Rev-Exp Region 1:MMA Rev-Exp Region 11'!G14)</f>
        <v>97525.48000000001</v>
      </c>
      <c r="H14" s="541">
        <f>SUM('MMA Rev-Exp Region 1:MMA Rev-Exp Region 11'!H14)</f>
        <v>90064.46</v>
      </c>
      <c r="I14" s="541">
        <f>SUM('MMA Rev-Exp Region 1:MMA Rev-Exp Region 11'!I14)</f>
        <v>0</v>
      </c>
      <c r="J14" s="541">
        <f>SUM('MMA Rev-Exp Region 1:MMA Rev-Exp Region 11'!J14)</f>
        <v>3874.76</v>
      </c>
      <c r="K14" s="541">
        <f>SUM('MMA Rev-Exp Region 1:MMA Rev-Exp Region 11'!K14)</f>
        <v>0</v>
      </c>
      <c r="L14" s="541">
        <f>SUM('MMA Rev-Exp Region 1:MMA Rev-Exp Region 11'!L14)</f>
        <v>32334.340000000004</v>
      </c>
      <c r="M14" s="541">
        <f>SUM('MMA Rev-Exp Region 1:MMA Rev-Exp Region 11'!M14)</f>
        <v>0</v>
      </c>
      <c r="N14" s="541">
        <f>SUM('MMA Rev-Exp Region 1:MMA Rev-Exp Region 11'!N14)</f>
        <v>0</v>
      </c>
      <c r="O14" s="543">
        <f>SUM('MMA Rev-Exp Region 1:MMA Rev-Exp Region 11'!O14)</f>
        <v>3650.37</v>
      </c>
      <c r="P14" s="270">
        <f t="shared" si="1"/>
        <v>12526745.050000001</v>
      </c>
      <c r="Q14" s="541">
        <f>SUM('MMA Rev-Exp Region 1:MMA Rev-Exp Region 11'!Q14)</f>
        <v>11499190.190000001</v>
      </c>
      <c r="R14" s="541">
        <f>SUM('MMA Rev-Exp Region 1:MMA Rev-Exp Region 11'!R14)</f>
        <v>749204.87999999989</v>
      </c>
      <c r="S14" s="541">
        <f>SUM('MMA Rev-Exp Region 1:MMA Rev-Exp Region 11'!S14)</f>
        <v>125785.81000000001</v>
      </c>
      <c r="T14" s="541">
        <f>SUM('MMA Rev-Exp Region 1:MMA Rev-Exp Region 11'!T14)</f>
        <v>84016.390000000014</v>
      </c>
      <c r="U14" s="541">
        <f>SUM('MMA Rev-Exp Region 1:MMA Rev-Exp Region 11'!U14)</f>
        <v>3874.76</v>
      </c>
      <c r="V14" s="541">
        <f>SUM('MMA Rev-Exp Region 1:MMA Rev-Exp Region 11'!V14)</f>
        <v>7470.52</v>
      </c>
      <c r="W14" s="541">
        <f>SUM('MMA Rev-Exp Region 1:MMA Rev-Exp Region 11'!W14)</f>
        <v>0</v>
      </c>
      <c r="X14" s="541">
        <f>SUM('MMA Rev-Exp Region 1:MMA Rev-Exp Region 11'!X14)</f>
        <v>57202.5</v>
      </c>
      <c r="Y14" s="541">
        <f>SUM('MMA Rev-Exp Region 1:MMA Rev-Exp Region 11'!Y14)</f>
        <v>0</v>
      </c>
      <c r="Z14" s="541">
        <f>SUM('MMA Rev-Exp Region 1:MMA Rev-Exp Region 11'!Z14)</f>
        <v>0</v>
      </c>
      <c r="AA14" s="543">
        <f>SUM('MMA Rev-Exp Region 1:MMA Rev-Exp Region 11'!AA14)</f>
        <v>0</v>
      </c>
      <c r="AB14" s="270">
        <f t="shared" si="2"/>
        <v>14114700.220000006</v>
      </c>
      <c r="AC14" s="541">
        <f>SUM('MMA Rev-Exp Region 1:MMA Rev-Exp Region 11'!AC14)</f>
        <v>13091032.380000005</v>
      </c>
      <c r="AD14" s="541">
        <f>SUM('MMA Rev-Exp Region 1:MMA Rev-Exp Region 11'!AD14)</f>
        <v>807709.07999999984</v>
      </c>
      <c r="AE14" s="541">
        <f>SUM('MMA Rev-Exp Region 1:MMA Rev-Exp Region 11'!AE14)</f>
        <v>82332.970000000016</v>
      </c>
      <c r="AF14" s="541">
        <f>SUM('MMA Rev-Exp Region 1:MMA Rev-Exp Region 11'!AF14)</f>
        <v>72136.959999999992</v>
      </c>
      <c r="AG14" s="541">
        <f>SUM('MMA Rev-Exp Region 1:MMA Rev-Exp Region 11'!AG14)</f>
        <v>3874.76</v>
      </c>
      <c r="AH14" s="541">
        <f>SUM('MMA Rev-Exp Region 1:MMA Rev-Exp Region 11'!AH14)</f>
        <v>3732.15</v>
      </c>
      <c r="AI14" s="541">
        <f>SUM('MMA Rev-Exp Region 1:MMA Rev-Exp Region 11'!AI14)</f>
        <v>0</v>
      </c>
      <c r="AJ14" s="541">
        <f>SUM('MMA Rev-Exp Region 1:MMA Rev-Exp Region 11'!AJ14)</f>
        <v>46576.849999999991</v>
      </c>
      <c r="AK14" s="541">
        <f>SUM('MMA Rev-Exp Region 1:MMA Rev-Exp Region 11'!AK14)</f>
        <v>0</v>
      </c>
      <c r="AL14" s="541">
        <f>SUM('MMA Rev-Exp Region 1:MMA Rev-Exp Region 11'!AL14)</f>
        <v>0</v>
      </c>
      <c r="AM14" s="543">
        <f>SUM('MMA Rev-Exp Region 1:MMA Rev-Exp Region 11'!AM14)</f>
        <v>7305.07</v>
      </c>
      <c r="AN14" s="270">
        <f t="shared" si="3"/>
        <v>16426476.979999993</v>
      </c>
      <c r="AO14" s="541">
        <f>SUM('MMA Rev-Exp Region 1:MMA Rev-Exp Region 11'!AO14)</f>
        <v>15294705.209999995</v>
      </c>
      <c r="AP14" s="541">
        <f>SUM('MMA Rev-Exp Region 1:MMA Rev-Exp Region 11'!AP14)</f>
        <v>852386.9</v>
      </c>
      <c r="AQ14" s="541">
        <f>SUM('MMA Rev-Exp Region 1:MMA Rev-Exp Region 11'!AQ14)</f>
        <v>132551.86000000002</v>
      </c>
      <c r="AR14" s="541">
        <f>SUM('MMA Rev-Exp Region 1:MMA Rev-Exp Region 11'!AR14)</f>
        <v>95640.03</v>
      </c>
      <c r="AS14" s="541">
        <f>SUM('MMA Rev-Exp Region 1:MMA Rev-Exp Region 11'!AS14)</f>
        <v>0</v>
      </c>
      <c r="AT14" s="541">
        <f>SUM('MMA Rev-Exp Region 1:MMA Rev-Exp Region 11'!AT14)</f>
        <v>0</v>
      </c>
      <c r="AU14" s="541">
        <f>SUM('MMA Rev-Exp Region 1:MMA Rev-Exp Region 11'!AU14)</f>
        <v>0</v>
      </c>
      <c r="AV14" s="541">
        <f>SUM('MMA Rev-Exp Region 1:MMA Rev-Exp Region 11'!AV14)</f>
        <v>47512.11</v>
      </c>
      <c r="AW14" s="541">
        <f>SUM('MMA Rev-Exp Region 1:MMA Rev-Exp Region 11'!AW14)</f>
        <v>0</v>
      </c>
      <c r="AX14" s="541">
        <f>SUM('MMA Rev-Exp Region 1:MMA Rev-Exp Region 11'!AX14)</f>
        <v>0</v>
      </c>
      <c r="AY14" s="543">
        <f>SUM('MMA Rev-Exp Region 1:MMA Rev-Exp Region 11'!AY14)</f>
        <v>3680.87</v>
      </c>
      <c r="AZ14" s="546">
        <f>SUM('MMA Rev-Exp Region 1:MMA Rev-Exp Region 11'!AZ14)</f>
        <v>944050.2699999999</v>
      </c>
      <c r="BA14" s="290">
        <f t="shared" si="4"/>
        <v>57081870.329999998</v>
      </c>
      <c r="BB14" s="541">
        <f>SUM('MMA Rev-Exp Region 1:MMA Rev-Exp Region 11'!BB14)</f>
        <v>51835685.169999994</v>
      </c>
      <c r="BC14" s="541">
        <f>SUM('MMA Rev-Exp Region 1:MMA Rev-Exp Region 11'!BC14)</f>
        <v>3300991.87</v>
      </c>
      <c r="BD14" s="541">
        <f>SUM('MMA Rev-Exp Region 1:MMA Rev-Exp Region 11'!BD14)</f>
        <v>438196.12000000005</v>
      </c>
      <c r="BE14" s="541">
        <f>SUM('MMA Rev-Exp Region 1:MMA Rev-Exp Region 11'!BE14)</f>
        <v>341857.83999999997</v>
      </c>
      <c r="BF14" s="541">
        <f>SUM('MMA Rev-Exp Region 1:MMA Rev-Exp Region 11'!BF14)</f>
        <v>7749.52</v>
      </c>
      <c r="BG14" s="541">
        <f>SUM('MMA Rev-Exp Region 1:MMA Rev-Exp Region 11'!BG14)</f>
        <v>15077.43</v>
      </c>
      <c r="BH14" s="541">
        <f>SUM('MMA Rev-Exp Region 1:MMA Rev-Exp Region 11'!BH14)</f>
        <v>0</v>
      </c>
      <c r="BI14" s="541">
        <f>SUM('MMA Rev-Exp Region 1:MMA Rev-Exp Region 11'!BI14)</f>
        <v>183625.8</v>
      </c>
      <c r="BJ14" s="541">
        <f>SUM('MMA Rev-Exp Region 1:MMA Rev-Exp Region 11'!BJ14)</f>
        <v>0</v>
      </c>
      <c r="BK14" s="541">
        <f>SUM('MMA Rev-Exp Region 1:MMA Rev-Exp Region 11'!BK14)</f>
        <v>0</v>
      </c>
      <c r="BL14" s="546">
        <f>SUM('MMA Rev-Exp Region 1:MMA Rev-Exp Region 11'!BL14)</f>
        <v>14636.310000000001</v>
      </c>
    </row>
    <row r="15" spans="1:65" x14ac:dyDescent="0.25">
      <c r="A15" s="1510"/>
      <c r="B15" s="221" t="s">
        <v>94</v>
      </c>
      <c r="C15" s="222" t="s">
        <v>146</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510"/>
      <c r="B16" s="221" t="s">
        <v>35</v>
      </c>
      <c r="C16" s="222" t="s">
        <v>13</v>
      </c>
      <c r="D16" s="270">
        <f t="shared" si="0"/>
        <v>3296332.0915641258</v>
      </c>
      <c r="E16" s="541">
        <f>SUM('MMA Rev-Exp Region 1:MMA Rev-Exp Region 11'!E16)</f>
        <v>3260158.999494907</v>
      </c>
      <c r="F16" s="541">
        <f>SUM('MMA Rev-Exp Region 1:MMA Rev-Exp Region 11'!F16)</f>
        <v>6938.3286241867127</v>
      </c>
      <c r="G16" s="541">
        <f>SUM('MMA Rev-Exp Region 1:MMA Rev-Exp Region 11'!G16)</f>
        <v>11651.040730673132</v>
      </c>
      <c r="H16" s="541">
        <f>SUM('MMA Rev-Exp Region 1:MMA Rev-Exp Region 11'!H16)</f>
        <v>4383.6061199762853</v>
      </c>
      <c r="I16" s="541">
        <f>SUM('MMA Rev-Exp Region 1:MMA Rev-Exp Region 11'!I16)</f>
        <v>5667.4791377703214</v>
      </c>
      <c r="J16" s="541">
        <f>SUM('MMA Rev-Exp Region 1:MMA Rev-Exp Region 11'!J16)</f>
        <v>1120.7425051883954</v>
      </c>
      <c r="K16" s="541">
        <f>SUM('MMA Rev-Exp Region 1:MMA Rev-Exp Region 11'!K16)</f>
        <v>67.355526946200044</v>
      </c>
      <c r="L16" s="541">
        <f>SUM('MMA Rev-Exp Region 1:MMA Rev-Exp Region 11'!L16)</f>
        <v>547.06553951075489</v>
      </c>
      <c r="M16" s="541">
        <f>SUM('MMA Rev-Exp Region 1:MMA Rev-Exp Region 11'!M16)</f>
        <v>15.998456490528573</v>
      </c>
      <c r="N16" s="541">
        <f>SUM('MMA Rev-Exp Region 1:MMA Rev-Exp Region 11'!N16)</f>
        <v>5112.4938170718497</v>
      </c>
      <c r="O16" s="543">
        <f>SUM('MMA Rev-Exp Region 1:MMA Rev-Exp Region 11'!O16)</f>
        <v>668.98161140394893</v>
      </c>
      <c r="P16" s="270">
        <f t="shared" si="1"/>
        <v>167397.99933505669</v>
      </c>
      <c r="Q16" s="541">
        <f>SUM('MMA Rev-Exp Region 1:MMA Rev-Exp Region 11'!Q16)</f>
        <v>130351.5427059878</v>
      </c>
      <c r="R16" s="541">
        <f>SUM('MMA Rev-Exp Region 1:MMA Rev-Exp Region 11'!R16)</f>
        <v>7329.6825078255688</v>
      </c>
      <c r="S16" s="541">
        <f>SUM('MMA Rev-Exp Region 1:MMA Rev-Exp Region 11'!S16)</f>
        <v>11931.639296218835</v>
      </c>
      <c r="T16" s="541">
        <f>SUM('MMA Rev-Exp Region 1:MMA Rev-Exp Region 11'!T16)</f>
        <v>4414.1849660333337</v>
      </c>
      <c r="U16" s="541">
        <f>SUM('MMA Rev-Exp Region 1:MMA Rev-Exp Region 11'!U16)</f>
        <v>5753.88511960919</v>
      </c>
      <c r="V16" s="541">
        <f>SUM('MMA Rev-Exp Region 1:MMA Rev-Exp Region 11'!V16)</f>
        <v>1097.8659067091116</v>
      </c>
      <c r="W16" s="541">
        <f>SUM('MMA Rev-Exp Region 1:MMA Rev-Exp Region 11'!W16)</f>
        <v>63.612168528795948</v>
      </c>
      <c r="X16" s="541">
        <f>SUM('MMA Rev-Exp Region 1:MMA Rev-Exp Region 11'!X16)</f>
        <v>566.69253821357779</v>
      </c>
      <c r="Y16" s="541">
        <f>SUM('MMA Rev-Exp Region 1:MMA Rev-Exp Region 11'!Y16)</f>
        <v>15.530497743717012</v>
      </c>
      <c r="Z16" s="541">
        <f>SUM('MMA Rev-Exp Region 1:MMA Rev-Exp Region 11'!Z16)</f>
        <v>5185.6239953077647</v>
      </c>
      <c r="AA16" s="543">
        <f>SUM('MMA Rev-Exp Region 1:MMA Rev-Exp Region 11'!AA16)</f>
        <v>687.73963287900381</v>
      </c>
      <c r="AB16" s="270">
        <f t="shared" si="2"/>
        <v>167249.93383369857</v>
      </c>
      <c r="AC16" s="541">
        <f>SUM('MMA Rev-Exp Region 1:MMA Rev-Exp Region 11'!AC16)</f>
        <v>129247.41422196434</v>
      </c>
      <c r="AD16" s="541">
        <f>SUM('MMA Rev-Exp Region 1:MMA Rev-Exp Region 11'!AD16)</f>
        <v>7708.945001805213</v>
      </c>
      <c r="AE16" s="541">
        <f>SUM('MMA Rev-Exp Region 1:MMA Rev-Exp Region 11'!AE16)</f>
        <v>12148.301599683518</v>
      </c>
      <c r="AF16" s="541">
        <f>SUM('MMA Rev-Exp Region 1:MMA Rev-Exp Region 11'!AF16)</f>
        <v>4434.1043684816677</v>
      </c>
      <c r="AG16" s="541">
        <f>SUM('MMA Rev-Exp Region 1:MMA Rev-Exp Region 11'!AG16)</f>
        <v>5898.6618560620018</v>
      </c>
      <c r="AH16" s="541">
        <f>SUM('MMA Rev-Exp Region 1:MMA Rev-Exp Region 11'!AH16)</f>
        <v>1102.6699093078712</v>
      </c>
      <c r="AI16" s="541">
        <f>SUM('MMA Rev-Exp Region 1:MMA Rev-Exp Region 11'!AI16)</f>
        <v>61.492022542076434</v>
      </c>
      <c r="AJ16" s="541">
        <f>SUM('MMA Rev-Exp Region 1:MMA Rev-Exp Region 11'!AJ16)</f>
        <v>585.31596702643424</v>
      </c>
      <c r="AK16" s="541">
        <f>SUM('MMA Rev-Exp Region 1:MMA Rev-Exp Region 11'!AK16)</f>
        <v>16.998554744366878</v>
      </c>
      <c r="AL16" s="541">
        <f>SUM('MMA Rev-Exp Region 1:MMA Rev-Exp Region 11'!AL16)</f>
        <v>5327.6385704669801</v>
      </c>
      <c r="AM16" s="543">
        <f>SUM('MMA Rev-Exp Region 1:MMA Rev-Exp Region 11'!AM16)</f>
        <v>718.39176161406397</v>
      </c>
      <c r="AN16" s="270">
        <f t="shared" si="3"/>
        <v>168945.685267119</v>
      </c>
      <c r="AO16" s="541">
        <f>SUM('MMA Rev-Exp Region 1:MMA Rev-Exp Region 11'!AO16)</f>
        <v>130052.95337892861</v>
      </c>
      <c r="AP16" s="541">
        <f>SUM('MMA Rev-Exp Region 1:MMA Rev-Exp Region 11'!AP16)</f>
        <v>8074.4928566048366</v>
      </c>
      <c r="AQ16" s="541">
        <f>SUM('MMA Rev-Exp Region 1:MMA Rev-Exp Region 11'!AQ16)</f>
        <v>12371.259848791058</v>
      </c>
      <c r="AR16" s="541">
        <f>SUM('MMA Rev-Exp Region 1:MMA Rev-Exp Region 11'!AR16)</f>
        <v>4454.1778878364094</v>
      </c>
      <c r="AS16" s="541">
        <f>SUM('MMA Rev-Exp Region 1:MMA Rev-Exp Region 11'!AS16)</f>
        <v>6023.5931329488003</v>
      </c>
      <c r="AT16" s="541">
        <f>SUM('MMA Rev-Exp Region 1:MMA Rev-Exp Region 11'!AT16)</f>
        <v>1109.6853441202579</v>
      </c>
      <c r="AU16" s="541">
        <f>SUM('MMA Rev-Exp Region 1:MMA Rev-Exp Region 11'!AU16)</f>
        <v>64.003068822404202</v>
      </c>
      <c r="AV16" s="541">
        <f>SUM('MMA Rev-Exp Region 1:MMA Rev-Exp Region 11'!AV16)</f>
        <v>618.14027178198046</v>
      </c>
      <c r="AW16" s="541">
        <f>SUM('MMA Rev-Exp Region 1:MMA Rev-Exp Region 11'!AW16)</f>
        <v>16.229112588324512</v>
      </c>
      <c r="AX16" s="541">
        <f>SUM('MMA Rev-Exp Region 1:MMA Rev-Exp Region 11'!AX16)</f>
        <v>5423.741469961984</v>
      </c>
      <c r="AY16" s="543">
        <f>SUM('MMA Rev-Exp Region 1:MMA Rev-Exp Region 11'!AY16)</f>
        <v>737.40889473432446</v>
      </c>
      <c r="AZ16" s="546">
        <f>SUM('MMA Rev-Exp Region 1:MMA Rev-Exp Region 11'!AZ16)</f>
        <v>-679645.39000000083</v>
      </c>
      <c r="BA16" s="290">
        <f t="shared" si="4"/>
        <v>3120280.3199999994</v>
      </c>
      <c r="BB16" s="541">
        <f>SUM('MMA Rev-Exp Region 1:MMA Rev-Exp Region 11'!BB16)</f>
        <v>3649810.9098017882</v>
      </c>
      <c r="BC16" s="541">
        <f>SUM('MMA Rev-Exp Region 1:MMA Rev-Exp Region 11'!BC16)</f>
        <v>30051.448990422334</v>
      </c>
      <c r="BD16" s="541">
        <f>SUM('MMA Rev-Exp Region 1:MMA Rev-Exp Region 11'!BD16)</f>
        <v>48102.241475366551</v>
      </c>
      <c r="BE16" s="541">
        <f>SUM('MMA Rev-Exp Region 1:MMA Rev-Exp Region 11'!BE16)</f>
        <v>17686.073342327694</v>
      </c>
      <c r="BF16" s="541">
        <f>SUM('MMA Rev-Exp Region 1:MMA Rev-Exp Region 11'!BF16)</f>
        <v>23343.619246390313</v>
      </c>
      <c r="BG16" s="541">
        <f>SUM('MMA Rev-Exp Region 1:MMA Rev-Exp Region 11'!BG16)</f>
        <v>4430.9636653256366</v>
      </c>
      <c r="BH16" s="541">
        <f>SUM('MMA Rev-Exp Region 1:MMA Rev-Exp Region 11'!BH16)</f>
        <v>256.46278683947662</v>
      </c>
      <c r="BI16" s="541">
        <f>SUM('MMA Rev-Exp Region 1:MMA Rev-Exp Region 11'!BI16)</f>
        <v>2317.214316532747</v>
      </c>
      <c r="BJ16" s="541">
        <f>SUM('MMA Rev-Exp Region 1:MMA Rev-Exp Region 11'!BJ16)</f>
        <v>64.756621566936971</v>
      </c>
      <c r="BK16" s="541">
        <f>SUM('MMA Rev-Exp Region 1:MMA Rev-Exp Region 11'!BK16)</f>
        <v>21049.497852808581</v>
      </c>
      <c r="BL16" s="546">
        <f>SUM('MMA Rev-Exp Region 1:MMA Rev-Exp Region 11'!BL16)</f>
        <v>2812.5219006313409</v>
      </c>
      <c r="BM16" s="541"/>
    </row>
    <row r="17" spans="1:64" s="209" customFormat="1" x14ac:dyDescent="0.25">
      <c r="A17" s="1510"/>
      <c r="B17" s="223" t="s">
        <v>201</v>
      </c>
      <c r="C17" s="224" t="s">
        <v>14</v>
      </c>
      <c r="D17" s="595">
        <f t="shared" ref="D17:R17" si="5">SUM(D11:D16)</f>
        <v>624468192.32820916</v>
      </c>
      <c r="E17" s="272">
        <f t="shared" si="5"/>
        <v>327664220.53132415</v>
      </c>
      <c r="F17" s="272">
        <f t="shared" si="5"/>
        <v>39948609.286801696</v>
      </c>
      <c r="G17" s="272">
        <f t="shared" si="5"/>
        <v>125533457.79595396</v>
      </c>
      <c r="H17" s="272">
        <f t="shared" si="5"/>
        <v>67752655.22081989</v>
      </c>
      <c r="I17" s="272">
        <f t="shared" si="5"/>
        <v>12445983.526393244</v>
      </c>
      <c r="J17" s="272">
        <f t="shared" si="5"/>
        <v>4665890.6826066077</v>
      </c>
      <c r="K17" s="272">
        <f t="shared" si="5"/>
        <v>106658.7097515374</v>
      </c>
      <c r="L17" s="272">
        <f t="shared" si="5"/>
        <v>18441666.286056913</v>
      </c>
      <c r="M17" s="272">
        <f t="shared" si="5"/>
        <v>4264317.9149199389</v>
      </c>
      <c r="N17" s="272">
        <f t="shared" si="5"/>
        <v>6596694.4275444103</v>
      </c>
      <c r="O17" s="870">
        <f t="shared" si="5"/>
        <v>17048037.946036801</v>
      </c>
      <c r="P17" s="595">
        <f t="shared" si="5"/>
        <v>646977143.94415319</v>
      </c>
      <c r="Q17" s="272">
        <f t="shared" si="5"/>
        <v>342343309.71001077</v>
      </c>
      <c r="R17" s="272">
        <f t="shared" si="5"/>
        <v>42003525.825426601</v>
      </c>
      <c r="S17" s="272">
        <f t="shared" ref="S17:AA17" si="6">SUM(S11:S16)</f>
        <v>129503900.13458477</v>
      </c>
      <c r="T17" s="272">
        <f t="shared" si="6"/>
        <v>68456640.430275202</v>
      </c>
      <c r="U17" s="272">
        <f t="shared" si="6"/>
        <v>12623011.258915095</v>
      </c>
      <c r="V17" s="272">
        <f t="shared" si="6"/>
        <v>4540561.8272092454</v>
      </c>
      <c r="W17" s="272">
        <f t="shared" si="6"/>
        <v>101070.55509792385</v>
      </c>
      <c r="X17" s="272">
        <f t="shared" si="6"/>
        <v>19113809.354028955</v>
      </c>
      <c r="Y17" s="272">
        <f t="shared" si="6"/>
        <v>4113704.5478163403</v>
      </c>
      <c r="Z17" s="272">
        <f t="shared" si="6"/>
        <v>6685376.3336360827</v>
      </c>
      <c r="AA17" s="281">
        <f t="shared" si="6"/>
        <v>17492233.967152216</v>
      </c>
      <c r="AB17" s="595">
        <f>SUM(AB11:AB16)</f>
        <v>681570273.83499575</v>
      </c>
      <c r="AC17" s="272">
        <f>SUM(AC11:AC16)</f>
        <v>369459632.20579034</v>
      </c>
      <c r="AD17" s="272">
        <f>SUM(AD11:AD16)</f>
        <v>44407924.386732824</v>
      </c>
      <c r="AE17" s="272">
        <f t="shared" ref="AE17:AM17" si="7">SUM(AE11:AE16)</f>
        <v>131962520.94542415</v>
      </c>
      <c r="AF17" s="272">
        <f t="shared" si="7"/>
        <v>68769585.639694989</v>
      </c>
      <c r="AG17" s="272">
        <f t="shared" si="7"/>
        <v>12934338.753047997</v>
      </c>
      <c r="AH17" s="272">
        <f t="shared" si="7"/>
        <v>4555424.2368626473</v>
      </c>
      <c r="AI17" s="272">
        <f t="shared" si="7"/>
        <v>97572.443073967079</v>
      </c>
      <c r="AJ17" s="272">
        <f t="shared" si="7"/>
        <v>19759965.875471432</v>
      </c>
      <c r="AK17" s="272">
        <f t="shared" si="7"/>
        <v>4519570.5872119153</v>
      </c>
      <c r="AL17" s="272">
        <f t="shared" si="7"/>
        <v>6872645.7834471073</v>
      </c>
      <c r="AM17" s="281">
        <f t="shared" si="7"/>
        <v>18231092.978238326</v>
      </c>
      <c r="AN17" s="595">
        <f>SUM(AN11:AN16)</f>
        <v>679098490.49264169</v>
      </c>
      <c r="AO17" s="272">
        <f>SUM(AO11:AO16)</f>
        <v>377194839.3920595</v>
      </c>
      <c r="AP17" s="272">
        <f>SUM(AP11:AP16)</f>
        <v>43076644.417831779</v>
      </c>
      <c r="AQ17" s="272">
        <f t="shared" ref="AQ17:AY17" si="8">SUM(AQ11:AQ16)</f>
        <v>128159059.06207542</v>
      </c>
      <c r="AR17" s="272">
        <f t="shared" si="8"/>
        <v>67396002.725098312</v>
      </c>
      <c r="AS17" s="272">
        <f t="shared" si="8"/>
        <v>11446881.294001184</v>
      </c>
      <c r="AT17" s="272">
        <f t="shared" si="8"/>
        <v>4359667.7558644759</v>
      </c>
      <c r="AU17" s="272">
        <f t="shared" si="8"/>
        <v>107966.86420976186</v>
      </c>
      <c r="AV17" s="272">
        <f t="shared" si="8"/>
        <v>16555070.741834693</v>
      </c>
      <c r="AW17" s="272">
        <f t="shared" si="8"/>
        <v>4868620.9452699367</v>
      </c>
      <c r="AX17" s="272">
        <f t="shared" si="8"/>
        <v>7492448.7760275174</v>
      </c>
      <c r="AY17" s="281">
        <f t="shared" si="8"/>
        <v>18441288.518369149</v>
      </c>
      <c r="AZ17" s="873">
        <f>SUM(AZ11:AZ16)</f>
        <v>6433529.2099999944</v>
      </c>
      <c r="BA17" s="292">
        <f>SUM(BA11:BA16)</f>
        <v>2638547629.8100004</v>
      </c>
      <c r="BB17" s="541">
        <f>SUM('MMA Rev-Exp Region 1:MMA Rev-Exp Region 11'!BB17)</f>
        <v>1416662001.8391852</v>
      </c>
      <c r="BC17" s="541">
        <f>SUM('MMA Rev-Exp Region 1:MMA Rev-Exp Region 11'!BC17)</f>
        <v>169436703.91679287</v>
      </c>
      <c r="BD17" s="541">
        <f>SUM('MMA Rev-Exp Region 1:MMA Rev-Exp Region 11'!BD17)</f>
        <v>515158937.93803829</v>
      </c>
      <c r="BE17" s="541">
        <f>SUM('MMA Rev-Exp Region 1:MMA Rev-Exp Region 11'!BE17)</f>
        <v>272374884.01588833</v>
      </c>
      <c r="BF17" s="541">
        <f>SUM('MMA Rev-Exp Region 1:MMA Rev-Exp Region 11'!BF17)</f>
        <v>49450214.832357518</v>
      </c>
      <c r="BG17" s="541">
        <f>SUM('MMA Rev-Exp Region 1:MMA Rev-Exp Region 11'!BG17)</f>
        <v>18121544.502542976</v>
      </c>
      <c r="BH17" s="541">
        <f>SUM('MMA Rev-Exp Region 1:MMA Rev-Exp Region 11'!BH17)</f>
        <v>413268.57213319023</v>
      </c>
      <c r="BI17" s="541">
        <f>SUM('MMA Rev-Exp Region 1:MMA Rev-Exp Region 11'!BI17)</f>
        <v>73870512.257391989</v>
      </c>
      <c r="BJ17" s="541">
        <f>SUM('MMA Rev-Exp Region 1:MMA Rev-Exp Region 11'!BJ17)</f>
        <v>17766213.995218132</v>
      </c>
      <c r="BK17" s="541">
        <f>SUM('MMA Rev-Exp Region 1:MMA Rev-Exp Region 11'!BK17)</f>
        <v>27647165.320655115</v>
      </c>
      <c r="BL17" s="546">
        <f>SUM('MMA Rev-Exp Region 1:MMA Rev-Exp Region 11'!BL17)</f>
        <v>71212653.409796476</v>
      </c>
    </row>
    <row r="18" spans="1:64" customFormat="1" ht="14.85" customHeight="1" x14ac:dyDescent="0.25">
      <c r="A18" s="1515" t="s">
        <v>268</v>
      </c>
      <c r="B18" s="1516"/>
      <c r="C18" s="1517"/>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12" t="s">
        <v>247</v>
      </c>
      <c r="AO18" s="1513"/>
      <c r="AP18" s="1513"/>
      <c r="AQ18" s="1513"/>
      <c r="AR18" s="1513"/>
      <c r="AS18" s="1513"/>
      <c r="AT18" s="1513"/>
      <c r="AU18" s="1513"/>
      <c r="AV18" s="1513"/>
      <c r="AW18" s="1513"/>
      <c r="AX18" s="1513"/>
      <c r="AY18" s="1514"/>
      <c r="AZ18" s="719"/>
      <c r="BA18" s="1506" t="s">
        <v>826</v>
      </c>
      <c r="BB18" s="1507"/>
      <c r="BC18" s="1507"/>
      <c r="BD18" s="1507"/>
      <c r="BE18" s="1507"/>
      <c r="BF18" s="1507"/>
      <c r="BG18" s="1507"/>
      <c r="BH18" s="1507"/>
      <c r="BI18" s="1507"/>
      <c r="BJ18" s="1507"/>
      <c r="BK18" s="1507"/>
      <c r="BL18" s="1508"/>
    </row>
    <row r="19" spans="1:64" customFormat="1" ht="45" customHeight="1" x14ac:dyDescent="0.25">
      <c r="A19" s="1500"/>
      <c r="B19" s="1501"/>
      <c r="C19" s="1502"/>
      <c r="D19" s="685" t="s">
        <v>36</v>
      </c>
      <c r="E19" s="318" t="s">
        <v>937</v>
      </c>
      <c r="F19" s="318" t="s">
        <v>938</v>
      </c>
      <c r="G19" s="318" t="s">
        <v>939</v>
      </c>
      <c r="H19" s="318" t="s">
        <v>940</v>
      </c>
      <c r="I19" s="318" t="s">
        <v>47</v>
      </c>
      <c r="J19" s="318" t="s">
        <v>48</v>
      </c>
      <c r="K19" s="318" t="s">
        <v>50</v>
      </c>
      <c r="L19" s="318" t="s">
        <v>49</v>
      </c>
      <c r="M19" s="215" t="s">
        <v>1542</v>
      </c>
      <c r="N19" s="318" t="s">
        <v>136</v>
      </c>
      <c r="O19" s="319" t="s">
        <v>137</v>
      </c>
      <c r="P19" s="685" t="s">
        <v>36</v>
      </c>
      <c r="Q19" s="318" t="s">
        <v>937</v>
      </c>
      <c r="R19" s="318" t="s">
        <v>938</v>
      </c>
      <c r="S19" s="318" t="s">
        <v>939</v>
      </c>
      <c r="T19" s="318" t="s">
        <v>940</v>
      </c>
      <c r="U19" s="318" t="s">
        <v>47</v>
      </c>
      <c r="V19" s="318" t="s">
        <v>48</v>
      </c>
      <c r="W19" s="318" t="s">
        <v>50</v>
      </c>
      <c r="X19" s="318" t="s">
        <v>49</v>
      </c>
      <c r="Y19" s="215" t="s">
        <v>1542</v>
      </c>
      <c r="Z19" s="318" t="s">
        <v>136</v>
      </c>
      <c r="AA19" s="319" t="s">
        <v>137</v>
      </c>
      <c r="AB19" s="685" t="s">
        <v>36</v>
      </c>
      <c r="AC19" s="318" t="s">
        <v>937</v>
      </c>
      <c r="AD19" s="318" t="s">
        <v>938</v>
      </c>
      <c r="AE19" s="318" t="s">
        <v>939</v>
      </c>
      <c r="AF19" s="318" t="s">
        <v>940</v>
      </c>
      <c r="AG19" s="318" t="s">
        <v>47</v>
      </c>
      <c r="AH19" s="318" t="s">
        <v>48</v>
      </c>
      <c r="AI19" s="318" t="s">
        <v>50</v>
      </c>
      <c r="AJ19" s="318" t="s">
        <v>49</v>
      </c>
      <c r="AK19" s="215" t="s">
        <v>1542</v>
      </c>
      <c r="AL19" s="318" t="s">
        <v>136</v>
      </c>
      <c r="AM19" s="319" t="s">
        <v>137</v>
      </c>
      <c r="AN19" s="685" t="s">
        <v>36</v>
      </c>
      <c r="AO19" s="318" t="s">
        <v>937</v>
      </c>
      <c r="AP19" s="318" t="s">
        <v>938</v>
      </c>
      <c r="AQ19" s="318" t="s">
        <v>939</v>
      </c>
      <c r="AR19" s="318" t="s">
        <v>940</v>
      </c>
      <c r="AS19" s="318" t="s">
        <v>47</v>
      </c>
      <c r="AT19" s="318" t="s">
        <v>48</v>
      </c>
      <c r="AU19" s="318" t="s">
        <v>50</v>
      </c>
      <c r="AV19" s="318" t="s">
        <v>49</v>
      </c>
      <c r="AW19" s="215" t="s">
        <v>1542</v>
      </c>
      <c r="AX19" s="318" t="s">
        <v>136</v>
      </c>
      <c r="AY19" s="319" t="s">
        <v>137</v>
      </c>
      <c r="AZ19" s="217" t="s">
        <v>827</v>
      </c>
      <c r="BA19" s="700" t="s">
        <v>36</v>
      </c>
      <c r="BB19" s="318" t="s">
        <v>937</v>
      </c>
      <c r="BC19" s="318" t="s">
        <v>938</v>
      </c>
      <c r="BD19" s="318" t="s">
        <v>939</v>
      </c>
      <c r="BE19" s="318" t="s">
        <v>940</v>
      </c>
      <c r="BF19" s="318" t="s">
        <v>47</v>
      </c>
      <c r="BG19" s="318" t="s">
        <v>48</v>
      </c>
      <c r="BH19" s="318" t="s">
        <v>50</v>
      </c>
      <c r="BI19" s="318" t="s">
        <v>49</v>
      </c>
      <c r="BJ19" s="215" t="s">
        <v>1542</v>
      </c>
      <c r="BK19" s="318" t="s">
        <v>136</v>
      </c>
      <c r="BL19" s="652" t="s">
        <v>137</v>
      </c>
    </row>
    <row r="20" spans="1:64" ht="14.85" customHeight="1" x14ac:dyDescent="0.25">
      <c r="A20" s="1509" t="s">
        <v>0</v>
      </c>
      <c r="B20" s="219">
        <v>2.1</v>
      </c>
      <c r="C20" s="220" t="s">
        <v>147</v>
      </c>
      <c r="D20" s="276">
        <f t="shared" ref="D20:D27" si="9">SUM(E20:O20)</f>
        <v>71149555.290000007</v>
      </c>
      <c r="E20" s="540">
        <f>SUM('MMA Rev-Exp Region 1:MMA Rev-Exp Region 11'!E20)</f>
        <v>37030538.839999996</v>
      </c>
      <c r="F20" s="540">
        <f>SUM('MMA Rev-Exp Region 1:MMA Rev-Exp Region 11'!F20)</f>
        <v>2254739.92</v>
      </c>
      <c r="G20" s="540">
        <f>SUM('MMA Rev-Exp Region 1:MMA Rev-Exp Region 11'!G20)</f>
        <v>18669669.890000001</v>
      </c>
      <c r="H20" s="540">
        <f>SUM('MMA Rev-Exp Region 1:MMA Rev-Exp Region 11'!H20)</f>
        <v>7907055.0100000007</v>
      </c>
      <c r="I20" s="540">
        <f>SUM('MMA Rev-Exp Region 1:MMA Rev-Exp Region 11'!I20)</f>
        <v>-27514.709999999992</v>
      </c>
      <c r="J20" s="540">
        <f>SUM('MMA Rev-Exp Region 1:MMA Rev-Exp Region 11'!J20)</f>
        <v>169194.59</v>
      </c>
      <c r="K20" s="540">
        <f>SUM('MMA Rev-Exp Region 1:MMA Rev-Exp Region 11'!K20)</f>
        <v>1256</v>
      </c>
      <c r="L20" s="540">
        <f>SUM('MMA Rev-Exp Region 1:MMA Rev-Exp Region 11'!L20)</f>
        <v>684315.29</v>
      </c>
      <c r="M20" s="540">
        <f>SUM('MMA Rev-Exp Region 1:MMA Rev-Exp Region 11'!M20)</f>
        <v>348640.13</v>
      </c>
      <c r="N20" s="540">
        <f>SUM('MMA Rev-Exp Region 1:MMA Rev-Exp Region 11'!N20)</f>
        <v>607452.44000000006</v>
      </c>
      <c r="O20" s="542">
        <f>SUM('MMA Rev-Exp Region 1:MMA Rev-Exp Region 11'!O20)</f>
        <v>3504207.89</v>
      </c>
      <c r="P20" s="276">
        <f t="shared" ref="P20:P27" si="10">SUM(Q20:AA20)</f>
        <v>77098245.37000002</v>
      </c>
      <c r="Q20" s="540">
        <f>SUM('MMA Rev-Exp Region 1:MMA Rev-Exp Region 11'!Q20)</f>
        <v>41222013.829999998</v>
      </c>
      <c r="R20" s="540">
        <f>SUM('MMA Rev-Exp Region 1:MMA Rev-Exp Region 11'!R20)</f>
        <v>2982285.2199999993</v>
      </c>
      <c r="S20" s="540">
        <f>SUM('MMA Rev-Exp Region 1:MMA Rev-Exp Region 11'!S20)</f>
        <v>19768172.789999995</v>
      </c>
      <c r="T20" s="540">
        <f>SUM('MMA Rev-Exp Region 1:MMA Rev-Exp Region 11'!T20)</f>
        <v>7633026.8200000003</v>
      </c>
      <c r="U20" s="540">
        <f>SUM('MMA Rev-Exp Region 1:MMA Rev-Exp Region 11'!U20)</f>
        <v>209293.58</v>
      </c>
      <c r="V20" s="540">
        <f>SUM('MMA Rev-Exp Region 1:MMA Rev-Exp Region 11'!V20)</f>
        <v>188097.87000000002</v>
      </c>
      <c r="W20" s="540">
        <f>SUM('MMA Rev-Exp Region 1:MMA Rev-Exp Region 11'!W20)</f>
        <v>1362.54</v>
      </c>
      <c r="X20" s="540">
        <f>SUM('MMA Rev-Exp Region 1:MMA Rev-Exp Region 11'!X20)</f>
        <v>605390.53</v>
      </c>
      <c r="Y20" s="540">
        <f>SUM('MMA Rev-Exp Region 1:MMA Rev-Exp Region 11'!Y20)</f>
        <v>296486.77999999997</v>
      </c>
      <c r="Z20" s="540">
        <f>SUM('MMA Rev-Exp Region 1:MMA Rev-Exp Region 11'!Z20)</f>
        <v>409215.26</v>
      </c>
      <c r="AA20" s="542">
        <f>SUM('MMA Rev-Exp Region 1:MMA Rev-Exp Region 11'!AA20)</f>
        <v>3782900.15</v>
      </c>
      <c r="AB20" s="276">
        <f t="shared" ref="AB20:AB27" si="11">SUM(AC20:AM20)</f>
        <v>81085102.719999999</v>
      </c>
      <c r="AC20" s="540">
        <f>SUM('MMA Rev-Exp Region 1:MMA Rev-Exp Region 11'!AC20)</f>
        <v>46042493.38000001</v>
      </c>
      <c r="AD20" s="540">
        <f>SUM('MMA Rev-Exp Region 1:MMA Rev-Exp Region 11'!AD20)</f>
        <v>2485578.1500000004</v>
      </c>
      <c r="AE20" s="540">
        <f>SUM('MMA Rev-Exp Region 1:MMA Rev-Exp Region 11'!AE20)</f>
        <v>18181985.319999997</v>
      </c>
      <c r="AF20" s="540">
        <f>SUM('MMA Rev-Exp Region 1:MMA Rev-Exp Region 11'!AF20)</f>
        <v>7606505.3899999997</v>
      </c>
      <c r="AG20" s="540">
        <f>SUM('MMA Rev-Exp Region 1:MMA Rev-Exp Region 11'!AG20)</f>
        <v>212168.75999999998</v>
      </c>
      <c r="AH20" s="540">
        <f>SUM('MMA Rev-Exp Region 1:MMA Rev-Exp Region 11'!AH20)</f>
        <v>476984.06999999995</v>
      </c>
      <c r="AI20" s="540">
        <f>SUM('MMA Rev-Exp Region 1:MMA Rev-Exp Region 11'!AI20)</f>
        <v>1556</v>
      </c>
      <c r="AJ20" s="540">
        <f>SUM('MMA Rev-Exp Region 1:MMA Rev-Exp Region 11'!AJ20)</f>
        <v>1176733.83</v>
      </c>
      <c r="AK20" s="540">
        <f>SUM('MMA Rev-Exp Region 1:MMA Rev-Exp Region 11'!AK20)</f>
        <v>335798.99</v>
      </c>
      <c r="AL20" s="540">
        <f>SUM('MMA Rev-Exp Region 1:MMA Rev-Exp Region 11'!AL20)</f>
        <v>396106.11999999994</v>
      </c>
      <c r="AM20" s="542">
        <f>SUM('MMA Rev-Exp Region 1:MMA Rev-Exp Region 11'!AM20)</f>
        <v>4169192.71</v>
      </c>
      <c r="AN20" s="276">
        <f t="shared" ref="AN20:AN27" si="12">SUM(AO20:AY20)</f>
        <v>82960964.120000005</v>
      </c>
      <c r="AO20" s="540">
        <f>SUM('MMA Rev-Exp Region 1:MMA Rev-Exp Region 11'!AO20)</f>
        <v>47846829.589999996</v>
      </c>
      <c r="AP20" s="540">
        <f>SUM('MMA Rev-Exp Region 1:MMA Rev-Exp Region 11'!AP20)</f>
        <v>2468444.2800000003</v>
      </c>
      <c r="AQ20" s="540">
        <f>SUM('MMA Rev-Exp Region 1:MMA Rev-Exp Region 11'!AQ20)</f>
        <v>18821990.460000001</v>
      </c>
      <c r="AR20" s="540">
        <f>SUM('MMA Rev-Exp Region 1:MMA Rev-Exp Region 11'!AR20)</f>
        <v>7169077.459999999</v>
      </c>
      <c r="AS20" s="540">
        <f>SUM('MMA Rev-Exp Region 1:MMA Rev-Exp Region 11'!AS20)</f>
        <v>342338.33</v>
      </c>
      <c r="AT20" s="540">
        <f>SUM('MMA Rev-Exp Region 1:MMA Rev-Exp Region 11'!AT20)</f>
        <v>427321.73000000004</v>
      </c>
      <c r="AU20" s="540">
        <f>SUM('MMA Rev-Exp Region 1:MMA Rev-Exp Region 11'!AU20)</f>
        <v>1556</v>
      </c>
      <c r="AV20" s="540">
        <f>SUM('MMA Rev-Exp Region 1:MMA Rev-Exp Region 11'!AV20)</f>
        <v>730759.36999999988</v>
      </c>
      <c r="AW20" s="540">
        <f>SUM('MMA Rev-Exp Region 1:MMA Rev-Exp Region 11'!AW20)</f>
        <v>433128.01</v>
      </c>
      <c r="AX20" s="540">
        <f>SUM('MMA Rev-Exp Region 1:MMA Rev-Exp Region 11'!AX20)</f>
        <v>324303.65999999997</v>
      </c>
      <c r="AY20" s="542">
        <f>SUM('MMA Rev-Exp Region 1:MMA Rev-Exp Region 11'!AY20)</f>
        <v>4395215.2300000004</v>
      </c>
      <c r="AZ20" s="545">
        <f>SUM('MMA Rev-Exp Region 1:MMA Rev-Exp Region 11'!AZ20)</f>
        <v>23831486.550000001</v>
      </c>
      <c r="BA20" s="294">
        <f>SUM(BB20:BL20)+AZ20</f>
        <v>336125354.05000007</v>
      </c>
      <c r="BB20" s="540">
        <f>SUM('MMA Rev-Exp Region 1:MMA Rev-Exp Region 11'!BB20)</f>
        <v>172141875.64000002</v>
      </c>
      <c r="BC20" s="540">
        <f>SUM('MMA Rev-Exp Region 1:MMA Rev-Exp Region 11'!BC20)</f>
        <v>10191047.57</v>
      </c>
      <c r="BD20" s="540">
        <f>SUM('MMA Rev-Exp Region 1:MMA Rev-Exp Region 11'!BD20)</f>
        <v>75441818.459999993</v>
      </c>
      <c r="BE20" s="540">
        <f>SUM('MMA Rev-Exp Region 1:MMA Rev-Exp Region 11'!BE20)</f>
        <v>30315664.68</v>
      </c>
      <c r="BF20" s="540">
        <f>SUM('MMA Rev-Exp Region 1:MMA Rev-Exp Region 11'!BF20)</f>
        <v>736285.96000000008</v>
      </c>
      <c r="BG20" s="540">
        <f>SUM('MMA Rev-Exp Region 1:MMA Rev-Exp Region 11'!BG20)</f>
        <v>1261598.2600000002</v>
      </c>
      <c r="BH20" s="540">
        <f>SUM('MMA Rev-Exp Region 1:MMA Rev-Exp Region 11'!BH20)</f>
        <v>5730.54</v>
      </c>
      <c r="BI20" s="540">
        <f>SUM('MMA Rev-Exp Region 1:MMA Rev-Exp Region 11'!BI20)</f>
        <v>3197199.02</v>
      </c>
      <c r="BJ20" s="540">
        <f>SUM('MMA Rev-Exp Region 1:MMA Rev-Exp Region 11'!BJ20)</f>
        <v>1414053.9100000001</v>
      </c>
      <c r="BK20" s="540">
        <f>SUM('MMA Rev-Exp Region 1:MMA Rev-Exp Region 11'!BK20)</f>
        <v>1737077.48</v>
      </c>
      <c r="BL20" s="545">
        <f>SUM('MMA Rev-Exp Region 1:MMA Rev-Exp Region 11'!BL20)</f>
        <v>15851515.979999997</v>
      </c>
    </row>
    <row r="21" spans="1:64" x14ac:dyDescent="0.25">
      <c r="A21" s="1510"/>
      <c r="B21" s="221">
        <v>2.2000000000000002</v>
      </c>
      <c r="C21" s="222" t="s">
        <v>148</v>
      </c>
      <c r="D21" s="289">
        <f t="shared" si="9"/>
        <v>403304.50128993299</v>
      </c>
      <c r="E21" s="541">
        <f>SUM('MMA Rev-Exp Region 1:MMA Rev-Exp Region 11'!E21)</f>
        <v>209904.09481115523</v>
      </c>
      <c r="F21" s="541">
        <f>SUM('MMA Rev-Exp Region 1:MMA Rev-Exp Region 11'!F21)</f>
        <v>12780.779237026534</v>
      </c>
      <c r="G21" s="541">
        <f>SUM('MMA Rev-Exp Region 1:MMA Rev-Exp Region 11'!G21)</f>
        <v>105827.25181547833</v>
      </c>
      <c r="H21" s="541">
        <f>SUM('MMA Rev-Exp Region 1:MMA Rev-Exp Region 11'!H21)</f>
        <v>44820.39085813261</v>
      </c>
      <c r="I21" s="541">
        <f>SUM('MMA Rev-Exp Region 1:MMA Rev-Exp Region 11'!I21)</f>
        <v>-155.96452218791006</v>
      </c>
      <c r="J21" s="541">
        <f>SUM('MMA Rev-Exp Region 1:MMA Rev-Exp Region 11'!J21)</f>
        <v>959.06347499680476</v>
      </c>
      <c r="K21" s="541">
        <f>SUM('MMA Rev-Exp Region 1:MMA Rev-Exp Region 11'!K21)</f>
        <v>7.119516791854787</v>
      </c>
      <c r="L21" s="541">
        <f>SUM('MMA Rev-Exp Region 1:MMA Rev-Exp Region 11'!L21)</f>
        <v>3878.9762723550812</v>
      </c>
      <c r="M21" s="541">
        <f>SUM('MMA Rev-Exp Region 1:MMA Rev-Exp Region 11'!M21)</f>
        <v>1976.2334871412711</v>
      </c>
      <c r="N21" s="541">
        <f>SUM('MMA Rev-Exp Region 1:MMA Rev-Exp Region 11'!N21)</f>
        <v>3443.2865022557048</v>
      </c>
      <c r="O21" s="543">
        <f>SUM('MMA Rev-Exp Region 1:MMA Rev-Exp Region 11'!O21)</f>
        <v>19863.269836787458</v>
      </c>
      <c r="P21" s="289">
        <f t="shared" si="10"/>
        <v>874782.170877242</v>
      </c>
      <c r="Q21" s="541">
        <f>SUM('MMA Rev-Exp Region 1:MMA Rev-Exp Region 11'!Q21)</f>
        <v>467718.59168886684</v>
      </c>
      <c r="R21" s="541">
        <f>SUM('MMA Rev-Exp Region 1:MMA Rev-Exp Region 11'!R21)</f>
        <v>33837.993671667304</v>
      </c>
      <c r="S21" s="541">
        <f>SUM('MMA Rev-Exp Region 1:MMA Rev-Exp Region 11'!S21)</f>
        <v>224296.22132803441</v>
      </c>
      <c r="T21" s="541">
        <f>SUM('MMA Rev-Exp Region 1:MMA Rev-Exp Region 11'!T21)</f>
        <v>86606.844811049581</v>
      </c>
      <c r="U21" s="541">
        <f>SUM('MMA Rev-Exp Region 1:MMA Rev-Exp Region 11'!U21)</f>
        <v>2374.714124613673</v>
      </c>
      <c r="V21" s="541">
        <f>SUM('MMA Rev-Exp Region 1:MMA Rev-Exp Region 11'!V21)</f>
        <v>2134.22059433809</v>
      </c>
      <c r="W21" s="541">
        <f>SUM('MMA Rev-Exp Region 1:MMA Rev-Exp Region 11'!W21)</f>
        <v>15.459829123048657</v>
      </c>
      <c r="X21" s="541">
        <f>SUM('MMA Rev-Exp Region 1:MMA Rev-Exp Region 11'!X21)</f>
        <v>6868.9610187677899</v>
      </c>
      <c r="Y21" s="541">
        <f>SUM('MMA Rev-Exp Region 1:MMA Rev-Exp Region 11'!Y21)</f>
        <v>3364.0369868355574</v>
      </c>
      <c r="Z21" s="541">
        <f>SUM('MMA Rev-Exp Region 1:MMA Rev-Exp Region 11'!Z21)</f>
        <v>4643.0915746649116</v>
      </c>
      <c r="AA21" s="543">
        <f>SUM('MMA Rev-Exp Region 1:MMA Rev-Exp Region 11'!AA21)</f>
        <v>42922.03524928086</v>
      </c>
      <c r="AB21" s="289">
        <f t="shared" si="11"/>
        <v>2020808.7140856036</v>
      </c>
      <c r="AC21" s="541">
        <f>SUM('MMA Rev-Exp Region 1:MMA Rev-Exp Region 11'!AC21)</f>
        <v>1147474.304396278</v>
      </c>
      <c r="AD21" s="541">
        <f>SUM('MMA Rev-Exp Region 1:MMA Rev-Exp Region 11'!AD21)</f>
        <v>61945.75595970553</v>
      </c>
      <c r="AE21" s="541">
        <f>SUM('MMA Rev-Exp Region 1:MMA Rev-Exp Region 11'!AE21)</f>
        <v>453132.73513273691</v>
      </c>
      <c r="AF21" s="541">
        <f>SUM('MMA Rev-Exp Region 1:MMA Rev-Exp Region 11'!AF21)</f>
        <v>189569.86992950703</v>
      </c>
      <c r="AG21" s="541">
        <f>SUM('MMA Rev-Exp Region 1:MMA Rev-Exp Region 11'!AG21)</f>
        <v>5287.6849714957998</v>
      </c>
      <c r="AH21" s="541">
        <f>SUM('MMA Rev-Exp Region 1:MMA Rev-Exp Region 11'!AH21)</f>
        <v>11887.431017563098</v>
      </c>
      <c r="AI21" s="541">
        <f>SUM('MMA Rev-Exp Region 1:MMA Rev-Exp Region 11'!AI21)</f>
        <v>38.778742995186761</v>
      </c>
      <c r="AJ21" s="541">
        <f>SUM('MMA Rev-Exp Region 1:MMA Rev-Exp Region 11'!AJ21)</f>
        <v>29326.644451999869</v>
      </c>
      <c r="AK21" s="541">
        <f>SUM('MMA Rev-Exp Region 1:MMA Rev-Exp Region 11'!AK21)</f>
        <v>8368.8063825535301</v>
      </c>
      <c r="AL21" s="541">
        <f>SUM('MMA Rev-Exp Region 1:MMA Rev-Exp Region 11'!AL21)</f>
        <v>9871.7849783422953</v>
      </c>
      <c r="AM21" s="543">
        <f>SUM('MMA Rev-Exp Region 1:MMA Rev-Exp Region 11'!AM21)</f>
        <v>103904.9181224269</v>
      </c>
      <c r="AN21" s="289">
        <f t="shared" si="12"/>
        <v>7198926.7331055524</v>
      </c>
      <c r="AO21" s="541">
        <f>SUM('MMA Rev-Exp Region 1:MMA Rev-Exp Region 11'!AO21)</f>
        <v>4151902.3348326632</v>
      </c>
      <c r="AP21" s="541">
        <f>SUM('MMA Rev-Exp Region 1:MMA Rev-Exp Region 11'!AP21)</f>
        <v>214198.92723003577</v>
      </c>
      <c r="AQ21" s="541">
        <f>SUM('MMA Rev-Exp Region 1:MMA Rev-Exp Region 11'!AQ21)</f>
        <v>1633275.7427548526</v>
      </c>
      <c r="AR21" s="541">
        <f>SUM('MMA Rev-Exp Region 1:MMA Rev-Exp Region 11'!AR21)</f>
        <v>622095.75221241359</v>
      </c>
      <c r="AS21" s="541">
        <f>SUM('MMA Rev-Exp Region 1:MMA Rev-Exp Region 11'!AS21)</f>
        <v>29706.363489688327</v>
      </c>
      <c r="AT21" s="541">
        <f>SUM('MMA Rev-Exp Region 1:MMA Rev-Exp Region 11'!AT21)</f>
        <v>37080.786829866382</v>
      </c>
      <c r="AU21" s="541">
        <f>SUM('MMA Rev-Exp Region 1:MMA Rev-Exp Region 11'!AU21)</f>
        <v>135.02169502887691</v>
      </c>
      <c r="AV21" s="541">
        <f>SUM('MMA Rev-Exp Region 1:MMA Rev-Exp Region 11'!AV21)</f>
        <v>63411.548069173674</v>
      </c>
      <c r="AW21" s="541">
        <f>SUM('MMA Rev-Exp Region 1:MMA Rev-Exp Region 11'!AW21)</f>
        <v>37584.626012007946</v>
      </c>
      <c r="AX21" s="541">
        <f>SUM('MMA Rev-Exp Region 1:MMA Rev-Exp Region 11'!AX21)</f>
        <v>28141.407376136631</v>
      </c>
      <c r="AY21" s="543">
        <f>SUM('MMA Rev-Exp Region 1:MMA Rev-Exp Region 11'!AY21)</f>
        <v>381394.22260368592</v>
      </c>
      <c r="AZ21" s="546">
        <f>SUM('MMA Rev-Exp Region 1:MMA Rev-Exp Region 11'!AZ21)</f>
        <v>-30146114.245293513</v>
      </c>
      <c r="BA21" s="296">
        <f t="shared" ref="BA21:BA27" si="13">SUM(BB21:BL21)+AZ21</f>
        <v>-19648292.125935182</v>
      </c>
      <c r="BB21" s="541">
        <f>SUM('MMA Rev-Exp Region 1:MMA Rev-Exp Region 11'!BB21)</f>
        <v>5976999.3257289631</v>
      </c>
      <c r="BC21" s="541">
        <f>SUM('MMA Rev-Exp Region 1:MMA Rev-Exp Region 11'!BC21)</f>
        <v>322763.45609843516</v>
      </c>
      <c r="BD21" s="541">
        <f>SUM('MMA Rev-Exp Region 1:MMA Rev-Exp Region 11'!BD21)</f>
        <v>2416531.9510311023</v>
      </c>
      <c r="BE21" s="541">
        <f>SUM('MMA Rev-Exp Region 1:MMA Rev-Exp Region 11'!BE21)</f>
        <v>943092.85781110288</v>
      </c>
      <c r="BF21" s="541">
        <f>SUM('MMA Rev-Exp Region 1:MMA Rev-Exp Region 11'!BF21)</f>
        <v>37212.79806360988</v>
      </c>
      <c r="BG21" s="541">
        <f>SUM('MMA Rev-Exp Region 1:MMA Rev-Exp Region 11'!BG21)</f>
        <v>52061.501916764377</v>
      </c>
      <c r="BH21" s="541">
        <f>SUM('MMA Rev-Exp Region 1:MMA Rev-Exp Region 11'!BH21)</f>
        <v>196.37978393896711</v>
      </c>
      <c r="BI21" s="541">
        <f>SUM('MMA Rev-Exp Region 1:MMA Rev-Exp Region 11'!BI21)</f>
        <v>103486.12981229642</v>
      </c>
      <c r="BJ21" s="541">
        <f>SUM('MMA Rev-Exp Region 1:MMA Rev-Exp Region 11'!BJ21)</f>
        <v>51293.702868538297</v>
      </c>
      <c r="BK21" s="541">
        <f>SUM('MMA Rev-Exp Region 1:MMA Rev-Exp Region 11'!BK21)</f>
        <v>46099.570431399545</v>
      </c>
      <c r="BL21" s="546">
        <f>SUM('MMA Rev-Exp Region 1:MMA Rev-Exp Region 11'!BL21)</f>
        <v>548084.4458121811</v>
      </c>
    </row>
    <row r="22" spans="1:64" x14ac:dyDescent="0.25">
      <c r="A22" s="1510"/>
      <c r="B22" s="221">
        <v>2.2999999999999998</v>
      </c>
      <c r="C22" s="222" t="s">
        <v>149</v>
      </c>
      <c r="D22" s="289">
        <f t="shared" si="9"/>
        <v>47575824.700000107</v>
      </c>
      <c r="E22" s="541">
        <f>SUM('MMA Rev-Exp Region 1:MMA Rev-Exp Region 11'!E22)</f>
        <v>30969077.64000012</v>
      </c>
      <c r="F22" s="541">
        <f>SUM('MMA Rev-Exp Region 1:MMA Rev-Exp Region 11'!F22)</f>
        <v>3247047.8299999996</v>
      </c>
      <c r="G22" s="541">
        <f>SUM('MMA Rev-Exp Region 1:MMA Rev-Exp Region 11'!G22)</f>
        <v>7802941.5699999873</v>
      </c>
      <c r="H22" s="541">
        <f>SUM('MMA Rev-Exp Region 1:MMA Rev-Exp Region 11'!H22)</f>
        <v>3899931.6500000004</v>
      </c>
      <c r="I22" s="541">
        <f>SUM('MMA Rev-Exp Region 1:MMA Rev-Exp Region 11'!I22)</f>
        <v>183223.27</v>
      </c>
      <c r="J22" s="541">
        <f>SUM('MMA Rev-Exp Region 1:MMA Rev-Exp Region 11'!J22)</f>
        <v>175966.05999999997</v>
      </c>
      <c r="K22" s="541">
        <f>SUM('MMA Rev-Exp Region 1:MMA Rev-Exp Region 11'!K22)</f>
        <v>2616.12</v>
      </c>
      <c r="L22" s="541">
        <f>SUM('MMA Rev-Exp Region 1:MMA Rev-Exp Region 11'!L22)</f>
        <v>347529.26999999996</v>
      </c>
      <c r="M22" s="541">
        <f>SUM('MMA Rev-Exp Region 1:MMA Rev-Exp Region 11'!M22)</f>
        <v>27960.03000000001</v>
      </c>
      <c r="N22" s="541">
        <f>SUM('MMA Rev-Exp Region 1:MMA Rev-Exp Region 11'!N22)</f>
        <v>167723.89000000001</v>
      </c>
      <c r="O22" s="543">
        <f>SUM('MMA Rev-Exp Region 1:MMA Rev-Exp Region 11'!O22)</f>
        <v>751807.37</v>
      </c>
      <c r="P22" s="289">
        <f t="shared" si="10"/>
        <v>51622013.370000079</v>
      </c>
      <c r="Q22" s="541">
        <f>SUM('MMA Rev-Exp Region 1:MMA Rev-Exp Region 11'!Q22)</f>
        <v>34463504.080000103</v>
      </c>
      <c r="R22" s="541">
        <f>SUM('MMA Rev-Exp Region 1:MMA Rev-Exp Region 11'!R22)</f>
        <v>3286388.5800000005</v>
      </c>
      <c r="S22" s="541">
        <f>SUM('MMA Rev-Exp Region 1:MMA Rev-Exp Region 11'!S22)</f>
        <v>8192844.6099999864</v>
      </c>
      <c r="T22" s="541">
        <f>SUM('MMA Rev-Exp Region 1:MMA Rev-Exp Region 11'!T22)</f>
        <v>4071949.9499999983</v>
      </c>
      <c r="U22" s="541">
        <f>SUM('MMA Rev-Exp Region 1:MMA Rev-Exp Region 11'!U22)</f>
        <v>134948.79999999999</v>
      </c>
      <c r="V22" s="541">
        <f>SUM('MMA Rev-Exp Region 1:MMA Rev-Exp Region 11'!V22)</f>
        <v>219219.74</v>
      </c>
      <c r="W22" s="541">
        <f>SUM('MMA Rev-Exp Region 1:MMA Rev-Exp Region 11'!W22)</f>
        <v>3013.2400000000002</v>
      </c>
      <c r="X22" s="541">
        <f>SUM('MMA Rev-Exp Region 1:MMA Rev-Exp Region 11'!X22)</f>
        <v>370344.7</v>
      </c>
      <c r="Y22" s="541">
        <f>SUM('MMA Rev-Exp Region 1:MMA Rev-Exp Region 11'!Y22)</f>
        <v>29415.300000000003</v>
      </c>
      <c r="Z22" s="541">
        <f>SUM('MMA Rev-Exp Region 1:MMA Rev-Exp Region 11'!Z22)</f>
        <v>179063.67999999999</v>
      </c>
      <c r="AA22" s="543">
        <f>SUM('MMA Rev-Exp Region 1:MMA Rev-Exp Region 11'!AA22)</f>
        <v>671320.69000000006</v>
      </c>
      <c r="AB22" s="289">
        <f t="shared" si="11"/>
        <v>51384324.629999988</v>
      </c>
      <c r="AC22" s="541">
        <f>SUM('MMA Rev-Exp Region 1:MMA Rev-Exp Region 11'!AC22)</f>
        <v>35060779.139999978</v>
      </c>
      <c r="AD22" s="541">
        <f>SUM('MMA Rev-Exp Region 1:MMA Rev-Exp Region 11'!AD22)</f>
        <v>3344817.3699999996</v>
      </c>
      <c r="AE22" s="541">
        <f>SUM('MMA Rev-Exp Region 1:MMA Rev-Exp Region 11'!AE22)</f>
        <v>7628986.2300000004</v>
      </c>
      <c r="AF22" s="541">
        <f>SUM('MMA Rev-Exp Region 1:MMA Rev-Exp Region 11'!AF22)</f>
        <v>3602973.5100000016</v>
      </c>
      <c r="AG22" s="541">
        <f>SUM('MMA Rev-Exp Region 1:MMA Rev-Exp Region 11'!AG22)</f>
        <v>165619.50999999998</v>
      </c>
      <c r="AH22" s="541">
        <f>SUM('MMA Rev-Exp Region 1:MMA Rev-Exp Region 11'!AH22)</f>
        <v>278122.27999999997</v>
      </c>
      <c r="AI22" s="541">
        <f>SUM('MMA Rev-Exp Region 1:MMA Rev-Exp Region 11'!AI22)</f>
        <v>3178.2700000000004</v>
      </c>
      <c r="AJ22" s="541">
        <f>SUM('MMA Rev-Exp Region 1:MMA Rev-Exp Region 11'!AJ22)</f>
        <v>376594.10000000003</v>
      </c>
      <c r="AK22" s="541">
        <f>SUM('MMA Rev-Exp Region 1:MMA Rev-Exp Region 11'!AK22)</f>
        <v>32053.890000000003</v>
      </c>
      <c r="AL22" s="541">
        <f>SUM('MMA Rev-Exp Region 1:MMA Rev-Exp Region 11'!AL22)</f>
        <v>157501.17999999996</v>
      </c>
      <c r="AM22" s="543">
        <f>SUM('MMA Rev-Exp Region 1:MMA Rev-Exp Region 11'!AM22)</f>
        <v>733699.15000000014</v>
      </c>
      <c r="AN22" s="289">
        <f t="shared" si="12"/>
        <v>55783586.819999956</v>
      </c>
      <c r="AO22" s="541">
        <f>SUM('MMA Rev-Exp Region 1:MMA Rev-Exp Region 11'!AO22)</f>
        <v>40101994.709999941</v>
      </c>
      <c r="AP22" s="541">
        <f>SUM('MMA Rev-Exp Region 1:MMA Rev-Exp Region 11'!AP22)</f>
        <v>3423058.2400000007</v>
      </c>
      <c r="AQ22" s="541">
        <f>SUM('MMA Rev-Exp Region 1:MMA Rev-Exp Region 11'!AQ22)</f>
        <v>6957614.5900000064</v>
      </c>
      <c r="AR22" s="541">
        <f>SUM('MMA Rev-Exp Region 1:MMA Rev-Exp Region 11'!AR22)</f>
        <v>3699505.6500000008</v>
      </c>
      <c r="AS22" s="541">
        <f>SUM('MMA Rev-Exp Region 1:MMA Rev-Exp Region 11'!AS22)</f>
        <v>183516.17</v>
      </c>
      <c r="AT22" s="541">
        <f>SUM('MMA Rev-Exp Region 1:MMA Rev-Exp Region 11'!AT22)</f>
        <v>221031.67</v>
      </c>
      <c r="AU22" s="541">
        <f>SUM('MMA Rev-Exp Region 1:MMA Rev-Exp Region 11'!AU22)</f>
        <v>5286.4099999999989</v>
      </c>
      <c r="AV22" s="541">
        <f>SUM('MMA Rev-Exp Region 1:MMA Rev-Exp Region 11'!AV22)</f>
        <v>354374.1</v>
      </c>
      <c r="AW22" s="541">
        <f>SUM('MMA Rev-Exp Region 1:MMA Rev-Exp Region 11'!AW22)</f>
        <v>55120.06</v>
      </c>
      <c r="AX22" s="541">
        <f>SUM('MMA Rev-Exp Region 1:MMA Rev-Exp Region 11'!AX22)</f>
        <v>115761.34000000001</v>
      </c>
      <c r="AY22" s="543">
        <f>SUM('MMA Rev-Exp Region 1:MMA Rev-Exp Region 11'!AY22)</f>
        <v>666323.87999999989</v>
      </c>
      <c r="AZ22" s="546">
        <f>SUM('MMA Rev-Exp Region 1:MMA Rev-Exp Region 11'!AZ22)</f>
        <v>-4333281.8600000134</v>
      </c>
      <c r="BA22" s="296">
        <f t="shared" si="13"/>
        <v>202032467.66000009</v>
      </c>
      <c r="BB22" s="541">
        <f>SUM('MMA Rev-Exp Region 1:MMA Rev-Exp Region 11'!BB22)</f>
        <v>140595355.57000014</v>
      </c>
      <c r="BC22" s="541">
        <f>SUM('MMA Rev-Exp Region 1:MMA Rev-Exp Region 11'!BC22)</f>
        <v>13301312.02</v>
      </c>
      <c r="BD22" s="541">
        <f>SUM('MMA Rev-Exp Region 1:MMA Rev-Exp Region 11'!BD22)</f>
        <v>30582386.999999978</v>
      </c>
      <c r="BE22" s="541">
        <f>SUM('MMA Rev-Exp Region 1:MMA Rev-Exp Region 11'!BE22)</f>
        <v>15274360.760000002</v>
      </c>
      <c r="BF22" s="541">
        <f>SUM('MMA Rev-Exp Region 1:MMA Rev-Exp Region 11'!BF22)</f>
        <v>667307.75</v>
      </c>
      <c r="BG22" s="541">
        <f>SUM('MMA Rev-Exp Region 1:MMA Rev-Exp Region 11'!BG22)</f>
        <v>894339.75</v>
      </c>
      <c r="BH22" s="541">
        <f>SUM('MMA Rev-Exp Region 1:MMA Rev-Exp Region 11'!BH22)</f>
        <v>14094.04</v>
      </c>
      <c r="BI22" s="541">
        <f>SUM('MMA Rev-Exp Region 1:MMA Rev-Exp Region 11'!BI22)</f>
        <v>1448842.17</v>
      </c>
      <c r="BJ22" s="541">
        <f>SUM('MMA Rev-Exp Region 1:MMA Rev-Exp Region 11'!BJ22)</f>
        <v>144549.27999999997</v>
      </c>
      <c r="BK22" s="541">
        <f>SUM('MMA Rev-Exp Region 1:MMA Rev-Exp Region 11'!BK22)</f>
        <v>620050.09</v>
      </c>
      <c r="BL22" s="546">
        <f>SUM('MMA Rev-Exp Region 1:MMA Rev-Exp Region 11'!BL22)</f>
        <v>2823151.0900000003</v>
      </c>
    </row>
    <row r="23" spans="1:64" x14ac:dyDescent="0.25">
      <c r="A23" s="1510"/>
      <c r="B23" s="221">
        <v>2.4</v>
      </c>
      <c r="C23" s="222" t="s">
        <v>150</v>
      </c>
      <c r="D23" s="289">
        <f t="shared" si="9"/>
        <v>11327582.390000001</v>
      </c>
      <c r="E23" s="541">
        <f>SUM('MMA Rev-Exp Region 1:MMA Rev-Exp Region 11'!E23)</f>
        <v>942340.24</v>
      </c>
      <c r="F23" s="541">
        <f>SUM('MMA Rev-Exp Region 1:MMA Rev-Exp Region 11'!F23)</f>
        <v>173812.26999999993</v>
      </c>
      <c r="G23" s="541">
        <f>SUM('MMA Rev-Exp Region 1:MMA Rev-Exp Region 11'!G23)</f>
        <v>4708373.0500000026</v>
      </c>
      <c r="H23" s="541">
        <f>SUM('MMA Rev-Exp Region 1:MMA Rev-Exp Region 11'!H23)</f>
        <v>1524800.4600000002</v>
      </c>
      <c r="I23" s="541">
        <f>SUM('MMA Rev-Exp Region 1:MMA Rev-Exp Region 11'!I23)</f>
        <v>1628215.6699999995</v>
      </c>
      <c r="J23" s="541">
        <f>SUM('MMA Rev-Exp Region 1:MMA Rev-Exp Region 11'!J23)</f>
        <v>26747.03</v>
      </c>
      <c r="K23" s="541">
        <f>SUM('MMA Rev-Exp Region 1:MMA Rev-Exp Region 11'!K23)</f>
        <v>16998.71</v>
      </c>
      <c r="L23" s="541">
        <f>SUM('MMA Rev-Exp Region 1:MMA Rev-Exp Region 11'!L23)</f>
        <v>144702.40999999997</v>
      </c>
      <c r="M23" s="541">
        <f>SUM('MMA Rev-Exp Region 1:MMA Rev-Exp Region 11'!M23)</f>
        <v>5550.2900000000009</v>
      </c>
      <c r="N23" s="541">
        <f>SUM('MMA Rev-Exp Region 1:MMA Rev-Exp Region 11'!N23)</f>
        <v>970625.54999999993</v>
      </c>
      <c r="O23" s="543">
        <f>SUM('MMA Rev-Exp Region 1:MMA Rev-Exp Region 11'!O23)</f>
        <v>1185416.7099999997</v>
      </c>
      <c r="P23" s="289">
        <f t="shared" si="10"/>
        <v>13781382.830000002</v>
      </c>
      <c r="Q23" s="541">
        <f>SUM('MMA Rev-Exp Region 1:MMA Rev-Exp Region 11'!Q23)</f>
        <v>2207128.8199999998</v>
      </c>
      <c r="R23" s="541">
        <f>SUM('MMA Rev-Exp Region 1:MMA Rev-Exp Region 11'!R23)</f>
        <v>97180.14</v>
      </c>
      <c r="S23" s="541">
        <f>SUM('MMA Rev-Exp Region 1:MMA Rev-Exp Region 11'!S23)</f>
        <v>5393172.5099999979</v>
      </c>
      <c r="T23" s="541">
        <f>SUM('MMA Rev-Exp Region 1:MMA Rev-Exp Region 11'!T23)</f>
        <v>2264536.3200000003</v>
      </c>
      <c r="U23" s="541">
        <f>SUM('MMA Rev-Exp Region 1:MMA Rev-Exp Region 11'!U23)</f>
        <v>1916712.8899999997</v>
      </c>
      <c r="V23" s="541">
        <f>SUM('MMA Rev-Exp Region 1:MMA Rev-Exp Region 11'!V23)</f>
        <v>14391.13</v>
      </c>
      <c r="W23" s="541">
        <f>SUM('MMA Rev-Exp Region 1:MMA Rev-Exp Region 11'!W23)</f>
        <v>22904</v>
      </c>
      <c r="X23" s="541">
        <f>SUM('MMA Rev-Exp Region 1:MMA Rev-Exp Region 11'!X23)</f>
        <v>134254.88</v>
      </c>
      <c r="Y23" s="541">
        <f>SUM('MMA Rev-Exp Region 1:MMA Rev-Exp Region 11'!Y23)</f>
        <v>15586.830000000002</v>
      </c>
      <c r="Z23" s="541">
        <f>SUM('MMA Rev-Exp Region 1:MMA Rev-Exp Region 11'!Z23)</f>
        <v>974535.2300000001</v>
      </c>
      <c r="AA23" s="543">
        <f>SUM('MMA Rev-Exp Region 1:MMA Rev-Exp Region 11'!AA23)</f>
        <v>740980.08</v>
      </c>
      <c r="AB23" s="289">
        <f t="shared" si="11"/>
        <v>13554298.119999999</v>
      </c>
      <c r="AC23" s="541">
        <f>SUM('MMA Rev-Exp Region 1:MMA Rev-Exp Region 11'!AC23)</f>
        <v>2883473.1199999996</v>
      </c>
      <c r="AD23" s="541">
        <f>SUM('MMA Rev-Exp Region 1:MMA Rev-Exp Region 11'!AD23)</f>
        <v>277281.49</v>
      </c>
      <c r="AE23" s="541">
        <f>SUM('MMA Rev-Exp Region 1:MMA Rev-Exp Region 11'!AE23)</f>
        <v>4712908.6400000006</v>
      </c>
      <c r="AF23" s="541">
        <f>SUM('MMA Rev-Exp Region 1:MMA Rev-Exp Region 11'!AF23)</f>
        <v>1686305.8800000004</v>
      </c>
      <c r="AG23" s="541">
        <f>SUM('MMA Rev-Exp Region 1:MMA Rev-Exp Region 11'!AG23)</f>
        <v>1909393.43</v>
      </c>
      <c r="AH23" s="541">
        <f>SUM('MMA Rev-Exp Region 1:MMA Rev-Exp Region 11'!AH23)</f>
        <v>25502.500000000004</v>
      </c>
      <c r="AI23" s="541">
        <f>SUM('MMA Rev-Exp Region 1:MMA Rev-Exp Region 11'!AI23)</f>
        <v>16262.59</v>
      </c>
      <c r="AJ23" s="541">
        <f>SUM('MMA Rev-Exp Region 1:MMA Rev-Exp Region 11'!AJ23)</f>
        <v>92089.239999999991</v>
      </c>
      <c r="AK23" s="541">
        <f>SUM('MMA Rev-Exp Region 1:MMA Rev-Exp Region 11'!AK23)</f>
        <v>5941.54</v>
      </c>
      <c r="AL23" s="541">
        <f>SUM('MMA Rev-Exp Region 1:MMA Rev-Exp Region 11'!AL23)</f>
        <v>1109496.3699999999</v>
      </c>
      <c r="AM23" s="543">
        <f>SUM('MMA Rev-Exp Region 1:MMA Rev-Exp Region 11'!AM23)</f>
        <v>835643.32</v>
      </c>
      <c r="AN23" s="289">
        <f t="shared" si="12"/>
        <v>14397340.67</v>
      </c>
      <c r="AO23" s="541">
        <f>SUM('MMA Rev-Exp Region 1:MMA Rev-Exp Region 11'!AO23)</f>
        <v>2658004.1200000006</v>
      </c>
      <c r="AP23" s="541">
        <f>SUM('MMA Rev-Exp Region 1:MMA Rev-Exp Region 11'!AP23)</f>
        <v>274617.51</v>
      </c>
      <c r="AQ23" s="541">
        <f>SUM('MMA Rev-Exp Region 1:MMA Rev-Exp Region 11'!AQ23)</f>
        <v>5424764.2599999998</v>
      </c>
      <c r="AR23" s="541">
        <f>SUM('MMA Rev-Exp Region 1:MMA Rev-Exp Region 11'!AR23)</f>
        <v>1650164.3399999996</v>
      </c>
      <c r="AS23" s="541">
        <f>SUM('MMA Rev-Exp Region 1:MMA Rev-Exp Region 11'!AS23)</f>
        <v>2142910.1400000006</v>
      </c>
      <c r="AT23" s="541">
        <f>SUM('MMA Rev-Exp Region 1:MMA Rev-Exp Region 11'!AT23)</f>
        <v>13599.76</v>
      </c>
      <c r="AU23" s="541">
        <f>SUM('MMA Rev-Exp Region 1:MMA Rev-Exp Region 11'!AU23)</f>
        <v>15575.68</v>
      </c>
      <c r="AV23" s="541">
        <f>SUM('MMA Rev-Exp Region 1:MMA Rev-Exp Region 11'!AV23)</f>
        <v>199344.32</v>
      </c>
      <c r="AW23" s="541">
        <f>SUM('MMA Rev-Exp Region 1:MMA Rev-Exp Region 11'!AW23)</f>
        <v>9165.5300000000007</v>
      </c>
      <c r="AX23" s="541">
        <f>SUM('MMA Rev-Exp Region 1:MMA Rev-Exp Region 11'!AX23)</f>
        <v>1145388.1499999997</v>
      </c>
      <c r="AY23" s="543">
        <f>SUM('MMA Rev-Exp Region 1:MMA Rev-Exp Region 11'!AY23)</f>
        <v>863806.86</v>
      </c>
      <c r="AZ23" s="546">
        <f>SUM('MMA Rev-Exp Region 1:MMA Rev-Exp Region 11'!AZ23)</f>
        <v>-14940048.959999999</v>
      </c>
      <c r="BA23" s="296">
        <f>SUM(BB23:BL23)+AZ23</f>
        <v>38120555.04999999</v>
      </c>
      <c r="BB23" s="541">
        <f>SUM('MMA Rev-Exp Region 1:MMA Rev-Exp Region 11'!BB23)</f>
        <v>8690946.3000000007</v>
      </c>
      <c r="BC23" s="541">
        <f>SUM('MMA Rev-Exp Region 1:MMA Rev-Exp Region 11'!BC23)</f>
        <v>822891.40999999992</v>
      </c>
      <c r="BD23" s="541">
        <f>SUM('MMA Rev-Exp Region 1:MMA Rev-Exp Region 11'!BD23)</f>
        <v>20239218.460000001</v>
      </c>
      <c r="BE23" s="541">
        <f>SUM('MMA Rev-Exp Region 1:MMA Rev-Exp Region 11'!BE23)</f>
        <v>7125807</v>
      </c>
      <c r="BF23" s="541">
        <f>SUM('MMA Rev-Exp Region 1:MMA Rev-Exp Region 11'!BF23)</f>
        <v>7597232.129999998</v>
      </c>
      <c r="BG23" s="541">
        <f>SUM('MMA Rev-Exp Region 1:MMA Rev-Exp Region 11'!BG23)</f>
        <v>80240.42</v>
      </c>
      <c r="BH23" s="541">
        <f>SUM('MMA Rev-Exp Region 1:MMA Rev-Exp Region 11'!BH23)</f>
        <v>71740.98000000001</v>
      </c>
      <c r="BI23" s="541">
        <f>SUM('MMA Rev-Exp Region 1:MMA Rev-Exp Region 11'!BI23)</f>
        <v>570390.85</v>
      </c>
      <c r="BJ23" s="541">
        <f>SUM('MMA Rev-Exp Region 1:MMA Rev-Exp Region 11'!BJ23)</f>
        <v>36244.19</v>
      </c>
      <c r="BK23" s="541">
        <f>SUM('MMA Rev-Exp Region 1:MMA Rev-Exp Region 11'!BK23)</f>
        <v>4200045.3</v>
      </c>
      <c r="BL23" s="546">
        <f>SUM('MMA Rev-Exp Region 1:MMA Rev-Exp Region 11'!BL23)</f>
        <v>3625846.9700000007</v>
      </c>
    </row>
    <row r="24" spans="1:64" x14ac:dyDescent="0.25">
      <c r="A24" s="1510"/>
      <c r="B24" s="221">
        <v>2.5</v>
      </c>
      <c r="C24" s="222" t="s">
        <v>151</v>
      </c>
      <c r="D24" s="289">
        <f t="shared" si="9"/>
        <v>333888.3725117151</v>
      </c>
      <c r="E24" s="541">
        <f>SUM('MMA Rev-Exp Region 1:MMA Rev-Exp Region 11'!E24)</f>
        <v>28966.522852287548</v>
      </c>
      <c r="F24" s="541">
        <f>SUM('MMA Rev-Exp Region 1:MMA Rev-Exp Region 11'!F24)</f>
        <v>5609.6981554658832</v>
      </c>
      <c r="G24" s="541">
        <f>SUM('MMA Rev-Exp Region 1:MMA Rev-Exp Region 11'!G24)</f>
        <v>140632.66763829911</v>
      </c>
      <c r="H24" s="541">
        <f>SUM('MMA Rev-Exp Region 1:MMA Rev-Exp Region 11'!H24)</f>
        <v>45653.097055383056</v>
      </c>
      <c r="I24" s="541">
        <f>SUM('MMA Rev-Exp Region 1:MMA Rev-Exp Region 11'!I24)</f>
        <v>48190.777892392907</v>
      </c>
      <c r="J24" s="541">
        <f>SUM('MMA Rev-Exp Region 1:MMA Rev-Exp Region 11'!J24)</f>
        <v>917.91389702912852</v>
      </c>
      <c r="K24" s="541">
        <f>SUM('MMA Rev-Exp Region 1:MMA Rev-Exp Region 11'!K24)</f>
        <v>473.41314539675506</v>
      </c>
      <c r="L24" s="541">
        <f>SUM('MMA Rev-Exp Region 1:MMA Rev-Exp Region 11'!L24)</f>
        <v>4159.7468911651013</v>
      </c>
      <c r="M24" s="541">
        <f>SUM('MMA Rev-Exp Region 1:MMA Rev-Exp Region 11'!M24)</f>
        <v>206.54831777666871</v>
      </c>
      <c r="N24" s="541">
        <f>SUM('MMA Rev-Exp Region 1:MMA Rev-Exp Region 11'!N24)</f>
        <v>28187.985877421546</v>
      </c>
      <c r="O24" s="543">
        <f>SUM('MMA Rev-Exp Region 1:MMA Rev-Exp Region 11'!O24)</f>
        <v>30890.000789097438</v>
      </c>
      <c r="P24" s="289">
        <f t="shared" si="10"/>
        <v>742088.54735938134</v>
      </c>
      <c r="Q24" s="541">
        <f>SUM('MMA Rev-Exp Region 1:MMA Rev-Exp Region 11'!Q24)</f>
        <v>122088.1347804259</v>
      </c>
      <c r="R24" s="541">
        <f>SUM('MMA Rev-Exp Region 1:MMA Rev-Exp Region 11'!R24)</f>
        <v>4661.5706554592507</v>
      </c>
      <c r="S24" s="541">
        <f>SUM('MMA Rev-Exp Region 1:MMA Rev-Exp Region 11'!S24)</f>
        <v>291493.49916000949</v>
      </c>
      <c r="T24" s="541">
        <f>SUM('MMA Rev-Exp Region 1:MMA Rev-Exp Region 11'!T24)</f>
        <v>116444.68127568788</v>
      </c>
      <c r="U24" s="541">
        <f>SUM('MMA Rev-Exp Region 1:MMA Rev-Exp Region 11'!U24)</f>
        <v>104197.74654599461</v>
      </c>
      <c r="V24" s="541">
        <f>SUM('MMA Rev-Exp Region 1:MMA Rev-Exp Region 11'!V24)</f>
        <v>1022.1087608733542</v>
      </c>
      <c r="W24" s="541">
        <f>SUM('MMA Rev-Exp Region 1:MMA Rev-Exp Region 11'!W24)</f>
        <v>1060.8408930284077</v>
      </c>
      <c r="X24" s="541">
        <f>SUM('MMA Rev-Exp Region 1:MMA Rev-Exp Region 11'!X24)</f>
        <v>7207.8241542969863</v>
      </c>
      <c r="Y24" s="541">
        <f>SUM('MMA Rev-Exp Region 1:MMA Rev-Exp Region 11'!Y24)</f>
        <v>621.9464655277294</v>
      </c>
      <c r="Z24" s="541">
        <f>SUM('MMA Rev-Exp Region 1:MMA Rev-Exp Region 11'!Z24)</f>
        <v>53297.763395248105</v>
      </c>
      <c r="AA24" s="543">
        <f>SUM('MMA Rev-Exp Region 1:MMA Rev-Exp Region 11'!AA24)</f>
        <v>39992.431272829475</v>
      </c>
      <c r="AB24" s="289">
        <f t="shared" si="11"/>
        <v>1618404.9884856283</v>
      </c>
      <c r="AC24" s="541">
        <f>SUM('MMA Rev-Exp Region 1:MMA Rev-Exp Region 11'!AC24)</f>
        <v>356394.72041699605</v>
      </c>
      <c r="AD24" s="541">
        <f>SUM('MMA Rev-Exp Region 1:MMA Rev-Exp Region 11'!AD24)</f>
        <v>29028.71757420307</v>
      </c>
      <c r="AE24" s="541">
        <f>SUM('MMA Rev-Exp Region 1:MMA Rev-Exp Region 11'!AE24)</f>
        <v>558972.89170057792</v>
      </c>
      <c r="AF24" s="541">
        <f>SUM('MMA Rev-Exp Region 1:MMA Rev-Exp Region 11'!AF24)</f>
        <v>198079.96716045041</v>
      </c>
      <c r="AG24" s="541">
        <f>SUM('MMA Rev-Exp Region 1:MMA Rev-Exp Region 11'!AG24)</f>
        <v>237461.22793291014</v>
      </c>
      <c r="AH24" s="541">
        <f>SUM('MMA Rev-Exp Region 1:MMA Rev-Exp Region 11'!AH24)</f>
        <v>3840.2512590431766</v>
      </c>
      <c r="AI24" s="541">
        <f>SUM('MMA Rev-Exp Region 1:MMA Rev-Exp Region 11'!AI24)</f>
        <v>1647.3317527362037</v>
      </c>
      <c r="AJ24" s="541">
        <f>SUM('MMA Rev-Exp Region 1:MMA Rev-Exp Region 11'!AJ24)</f>
        <v>10603.114343806457</v>
      </c>
      <c r="AK24" s="541">
        <f>SUM('MMA Rev-Exp Region 1:MMA Rev-Exp Region 11'!AK24)</f>
        <v>723.11882509931309</v>
      </c>
      <c r="AL24" s="541">
        <f>SUM('MMA Rev-Exp Region 1:MMA Rev-Exp Region 11'!AL24)</f>
        <v>122360.12639943596</v>
      </c>
      <c r="AM24" s="543">
        <f>SUM('MMA Rev-Exp Region 1:MMA Rev-Exp Region 11'!AM24)</f>
        <v>99293.521120369813</v>
      </c>
      <c r="AN24" s="289">
        <f t="shared" si="12"/>
        <v>6089940.7380453078</v>
      </c>
      <c r="AO24" s="541">
        <f>SUM('MMA Rev-Exp Region 1:MMA Rev-Exp Region 11'!AO24)</f>
        <v>1093103.7396361805</v>
      </c>
      <c r="AP24" s="541">
        <f>SUM('MMA Rev-Exp Region 1:MMA Rev-Exp Region 11'!AP24)</f>
        <v>109041.2709514848</v>
      </c>
      <c r="AQ24" s="541">
        <f>SUM('MMA Rev-Exp Region 1:MMA Rev-Exp Region 11'!AQ24)</f>
        <v>2360702.3488044422</v>
      </c>
      <c r="AR24" s="541">
        <f>SUM('MMA Rev-Exp Region 1:MMA Rev-Exp Region 11'!AR24)</f>
        <v>697148.41967087483</v>
      </c>
      <c r="AS24" s="541">
        <f>SUM('MMA Rev-Exp Region 1:MMA Rev-Exp Region 11'!AS24)</f>
        <v>909208.06122189714</v>
      </c>
      <c r="AT24" s="541">
        <f>SUM('MMA Rev-Exp Region 1:MMA Rev-Exp Region 11'!AT24)</f>
        <v>6478.0613668670385</v>
      </c>
      <c r="AU24" s="541">
        <f>SUM('MMA Rev-Exp Region 1:MMA Rev-Exp Region 11'!AU24)</f>
        <v>5752.9692431356652</v>
      </c>
      <c r="AV24" s="541">
        <f>SUM('MMA Rev-Exp Region 1:MMA Rev-Exp Region 11'!AV24)</f>
        <v>76565.924677928444</v>
      </c>
      <c r="AW24" s="541">
        <f>SUM('MMA Rev-Exp Region 1:MMA Rev-Exp Region 11'!AW24)</f>
        <v>3781.0416346909042</v>
      </c>
      <c r="AX24" s="541">
        <f>SUM('MMA Rev-Exp Region 1:MMA Rev-Exp Region 11'!AX24)</f>
        <v>476940.22710643394</v>
      </c>
      <c r="AY24" s="543">
        <f>SUM('MMA Rev-Exp Region 1:MMA Rev-Exp Region 11'!AY24)</f>
        <v>351218.67373137118</v>
      </c>
      <c r="AZ24" s="546">
        <f>SUM('MMA Rev-Exp Region 1:MMA Rev-Exp Region 11'!AZ24)</f>
        <v>0</v>
      </c>
      <c r="BA24" s="296">
        <f t="shared" si="13"/>
        <v>8784322.646402033</v>
      </c>
      <c r="BB24" s="541">
        <f>SUM('MMA Rev-Exp Region 1:MMA Rev-Exp Region 11'!BB24)</f>
        <v>1600553.1176858898</v>
      </c>
      <c r="BC24" s="541">
        <f>SUM('MMA Rev-Exp Region 1:MMA Rev-Exp Region 11'!BC24)</f>
        <v>148341.25733661299</v>
      </c>
      <c r="BD24" s="541">
        <f>SUM('MMA Rev-Exp Region 1:MMA Rev-Exp Region 11'!BD24)</f>
        <v>3351801.4073033291</v>
      </c>
      <c r="BE24" s="541">
        <f>SUM('MMA Rev-Exp Region 1:MMA Rev-Exp Region 11'!BE24)</f>
        <v>1057326.1651623964</v>
      </c>
      <c r="BF24" s="541">
        <f>SUM('MMA Rev-Exp Region 1:MMA Rev-Exp Region 11'!BF24)</f>
        <v>1299057.8135931948</v>
      </c>
      <c r="BG24" s="541">
        <f>SUM('MMA Rev-Exp Region 1:MMA Rev-Exp Region 11'!BG24)</f>
        <v>12258.335283812698</v>
      </c>
      <c r="BH24" s="541">
        <f>SUM('MMA Rev-Exp Region 1:MMA Rev-Exp Region 11'!BH24)</f>
        <v>8934.5550342970309</v>
      </c>
      <c r="BI24" s="541">
        <f>SUM('MMA Rev-Exp Region 1:MMA Rev-Exp Region 11'!BI24)</f>
        <v>98536.610067196976</v>
      </c>
      <c r="BJ24" s="541">
        <f>SUM('MMA Rev-Exp Region 1:MMA Rev-Exp Region 11'!BJ24)</f>
        <v>5332.6552430946158</v>
      </c>
      <c r="BK24" s="541">
        <f>SUM('MMA Rev-Exp Region 1:MMA Rev-Exp Region 11'!BK24)</f>
        <v>680786.10277853953</v>
      </c>
      <c r="BL24" s="546">
        <f>SUM('MMA Rev-Exp Region 1:MMA Rev-Exp Region 11'!BL24)</f>
        <v>521394.62691366783</v>
      </c>
    </row>
    <row r="25" spans="1:64" x14ac:dyDescent="0.25">
      <c r="A25" s="1510"/>
      <c r="B25" s="221" t="s">
        <v>96</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510"/>
      <c r="B26" s="225" t="s">
        <v>152</v>
      </c>
      <c r="C26" s="226" t="s">
        <v>918</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510"/>
      <c r="B27" s="225" t="s">
        <v>917</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0</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511"/>
      <c r="B28" s="227" t="s">
        <v>221</v>
      </c>
      <c r="C28" s="228" t="s">
        <v>1</v>
      </c>
      <c r="D28" s="277">
        <f t="shared" ref="D28:P28" si="14">SUM(D20:D27)</f>
        <v>130790155.25380176</v>
      </c>
      <c r="E28" s="275">
        <f t="shared" si="14"/>
        <v>69180827.337663561</v>
      </c>
      <c r="F28" s="275">
        <f t="shared" si="14"/>
        <v>5693990.4973924914</v>
      </c>
      <c r="G28" s="275">
        <f t="shared" si="14"/>
        <v>31427444.429453772</v>
      </c>
      <c r="H28" s="275">
        <f t="shared" si="14"/>
        <v>13422260.607913516</v>
      </c>
      <c r="I28" s="275">
        <f t="shared" si="14"/>
        <v>1831959.0433702043</v>
      </c>
      <c r="J28" s="275">
        <f t="shared" si="14"/>
        <v>373784.65737202589</v>
      </c>
      <c r="K28" s="275">
        <f t="shared" si="14"/>
        <v>21351.362662188611</v>
      </c>
      <c r="L28" s="275">
        <f t="shared" si="14"/>
        <v>1184585.6931635202</v>
      </c>
      <c r="M28" s="275">
        <f t="shared" si="14"/>
        <v>384333.23180491792</v>
      </c>
      <c r="N28" s="275">
        <f t="shared" si="14"/>
        <v>1777433.1523796772</v>
      </c>
      <c r="O28" s="283">
        <f t="shared" si="14"/>
        <v>5492185.2406258853</v>
      </c>
      <c r="P28" s="277">
        <f t="shared" si="14"/>
        <v>144118512.28823674</v>
      </c>
      <c r="Q28" s="275">
        <f t="shared" ref="Q28:AA28" si="15">SUM(Q20:Q27)</f>
        <v>78482453.456469372</v>
      </c>
      <c r="R28" s="275">
        <f t="shared" si="15"/>
        <v>6404353.5043271268</v>
      </c>
      <c r="S28" s="275">
        <f t="shared" si="15"/>
        <v>33869979.630488023</v>
      </c>
      <c r="T28" s="275">
        <f t="shared" si="15"/>
        <v>14172564.616086736</v>
      </c>
      <c r="U28" s="275">
        <f t="shared" si="15"/>
        <v>2367527.7306706081</v>
      </c>
      <c r="V28" s="275">
        <f t="shared" si="15"/>
        <v>424865.06935521151</v>
      </c>
      <c r="W28" s="275">
        <f t="shared" si="15"/>
        <v>28356.080722151455</v>
      </c>
      <c r="X28" s="275">
        <f t="shared" si="15"/>
        <v>1124066.8951730649</v>
      </c>
      <c r="Y28" s="275">
        <f t="shared" si="15"/>
        <v>345474.89345236326</v>
      </c>
      <c r="Z28" s="275">
        <f t="shared" si="15"/>
        <v>1620755.0249699133</v>
      </c>
      <c r="AA28" s="283">
        <f t="shared" si="15"/>
        <v>5278115.3865221106</v>
      </c>
      <c r="AB28" s="277">
        <f>SUM(AB20:AB27)</f>
        <v>149662939.17257124</v>
      </c>
      <c r="AC28" s="275">
        <f t="shared" ref="AC28:AM28" si="16">SUM(AC20:AC27)</f>
        <v>85490614.664813265</v>
      </c>
      <c r="AD28" s="275">
        <f t="shared" si="16"/>
        <v>6198651.4835339095</v>
      </c>
      <c r="AE28" s="275">
        <f t="shared" si="16"/>
        <v>31535985.81683331</v>
      </c>
      <c r="AF28" s="275">
        <f t="shared" si="16"/>
        <v>13283434.617089961</v>
      </c>
      <c r="AG28" s="275">
        <f t="shared" si="16"/>
        <v>2529930.6129044057</v>
      </c>
      <c r="AH28" s="275">
        <f t="shared" si="16"/>
        <v>796336.5322766063</v>
      </c>
      <c r="AI28" s="275">
        <f t="shared" si="16"/>
        <v>22682.970495731392</v>
      </c>
      <c r="AJ28" s="275">
        <f t="shared" si="16"/>
        <v>1685346.9287958064</v>
      </c>
      <c r="AK28" s="275">
        <f t="shared" si="16"/>
        <v>382886.34520765283</v>
      </c>
      <c r="AL28" s="275">
        <f t="shared" si="16"/>
        <v>1795335.5813777782</v>
      </c>
      <c r="AM28" s="283">
        <f t="shared" si="16"/>
        <v>5941733.6192427967</v>
      </c>
      <c r="AN28" s="277">
        <f>SUM(AN20:AN27)</f>
        <v>166430759.0811508</v>
      </c>
      <c r="AO28" s="275">
        <f t="shared" ref="AO28:AY28" si="17">SUM(AO20:AO27)</f>
        <v>95851834.494468778</v>
      </c>
      <c r="AP28" s="275">
        <f t="shared" si="17"/>
        <v>6489360.2281815223</v>
      </c>
      <c r="AQ28" s="275">
        <f t="shared" si="17"/>
        <v>35198347.401559308</v>
      </c>
      <c r="AR28" s="275">
        <f t="shared" si="17"/>
        <v>13837991.621883288</v>
      </c>
      <c r="AS28" s="275">
        <f t="shared" si="17"/>
        <v>3607679.0647115861</v>
      </c>
      <c r="AT28" s="275">
        <f t="shared" si="17"/>
        <v>705512.00819673354</v>
      </c>
      <c r="AU28" s="275">
        <f t="shared" si="17"/>
        <v>28306.080938164545</v>
      </c>
      <c r="AV28" s="275">
        <f t="shared" si="17"/>
        <v>1424455.2627471022</v>
      </c>
      <c r="AW28" s="275">
        <f t="shared" si="17"/>
        <v>538779.26764669898</v>
      </c>
      <c r="AX28" s="275">
        <f t="shared" si="17"/>
        <v>2090534.7844825704</v>
      </c>
      <c r="AY28" s="283">
        <f t="shared" si="17"/>
        <v>6657958.8663350577</v>
      </c>
      <c r="AZ28" s="299">
        <f>SUM(AZ20:AZ27)</f>
        <v>-25587958.515293524</v>
      </c>
      <c r="BA28" s="297">
        <f>SUM(BA20:BA27)</f>
        <v>565414407.28046691</v>
      </c>
      <c r="BB28" s="275">
        <f>SUM('MMA Rev-Exp Region 1:MMA Rev-Exp Region 11'!BB28)</f>
        <v>329005729.95341498</v>
      </c>
      <c r="BC28" s="275">
        <f>SUM('MMA Rev-Exp Region 1:MMA Rev-Exp Region 11'!BC28)</f>
        <v>24786355.71343505</v>
      </c>
      <c r="BD28" s="275">
        <f>SUM('MMA Rev-Exp Region 1:MMA Rev-Exp Region 11'!BD28)</f>
        <v>132031757.27833441</v>
      </c>
      <c r="BE28" s="275">
        <f>SUM('MMA Rev-Exp Region 1:MMA Rev-Exp Region 11'!BE28)</f>
        <v>54716251.462973505</v>
      </c>
      <c r="BF28" s="275">
        <f>SUM('MMA Rev-Exp Region 1:MMA Rev-Exp Region 11'!BF28)</f>
        <v>10337096.451656805</v>
      </c>
      <c r="BG28" s="275">
        <f>SUM('MMA Rev-Exp Region 1:MMA Rev-Exp Region 11'!BG28)</f>
        <v>2300498.2672005771</v>
      </c>
      <c r="BH28" s="275">
        <f>SUM('MMA Rev-Exp Region 1:MMA Rev-Exp Region 11'!BH28)</f>
        <v>100696.49481823601</v>
      </c>
      <c r="BI28" s="275">
        <f>SUM('MMA Rev-Exp Region 1:MMA Rev-Exp Region 11'!BI28)</f>
        <v>5418454.7798794927</v>
      </c>
      <c r="BJ28" s="275">
        <f>SUM('MMA Rev-Exp Region 1:MMA Rev-Exp Region 11'!BJ28)</f>
        <v>1651473.7381116329</v>
      </c>
      <c r="BK28" s="275">
        <f>SUM('MMA Rev-Exp Region 1:MMA Rev-Exp Region 11'!BK28)</f>
        <v>7284058.5432099393</v>
      </c>
      <c r="BL28" s="299">
        <f>SUM('MMA Rev-Exp Region 1:MMA Rev-Exp Region 11'!BL28)</f>
        <v>23369993.11272585</v>
      </c>
    </row>
    <row r="29" spans="1:64" ht="14.85" customHeight="1" x14ac:dyDescent="0.25">
      <c r="A29" s="1509" t="s">
        <v>53</v>
      </c>
      <c r="B29" s="219">
        <v>3.1</v>
      </c>
      <c r="C29" s="229" t="s">
        <v>33</v>
      </c>
      <c r="D29" s="276">
        <f t="shared" ref="D29:D35" si="18">SUM(E29:O29)</f>
        <v>89066182.41999948</v>
      </c>
      <c r="E29" s="540">
        <f>SUM('MMA Rev-Exp Region 1:MMA Rev-Exp Region 11'!E29)</f>
        <v>57298169.869999468</v>
      </c>
      <c r="F29" s="540">
        <f>SUM('MMA Rev-Exp Region 1:MMA Rev-Exp Region 11'!F29)</f>
        <v>4358744.8700000048</v>
      </c>
      <c r="G29" s="540">
        <f>SUM('MMA Rev-Exp Region 1:MMA Rev-Exp Region 11'!G29)</f>
        <v>14905963.449999997</v>
      </c>
      <c r="H29" s="540">
        <f>SUM('MMA Rev-Exp Region 1:MMA Rev-Exp Region 11'!H29)</f>
        <v>6116672.6000000015</v>
      </c>
      <c r="I29" s="540">
        <f>SUM('MMA Rev-Exp Region 1:MMA Rev-Exp Region 11'!I29)</f>
        <v>1003186.9299999995</v>
      </c>
      <c r="J29" s="540">
        <f>SUM('MMA Rev-Exp Region 1:MMA Rev-Exp Region 11'!J29)</f>
        <v>460685.19000000012</v>
      </c>
      <c r="K29" s="540">
        <f>SUM('MMA Rev-Exp Region 1:MMA Rev-Exp Region 11'!K29)</f>
        <v>34697.29</v>
      </c>
      <c r="L29" s="540">
        <f>SUM('MMA Rev-Exp Region 1:MMA Rev-Exp Region 11'!L29)</f>
        <v>691909.68000000075</v>
      </c>
      <c r="M29" s="540">
        <f>SUM('MMA Rev-Exp Region 1:MMA Rev-Exp Region 11'!M29)</f>
        <v>104672.73999999992</v>
      </c>
      <c r="N29" s="540">
        <f>SUM('MMA Rev-Exp Region 1:MMA Rev-Exp Region 11'!N29)</f>
        <v>2120340.9700000011</v>
      </c>
      <c r="O29" s="542">
        <f>SUM('MMA Rev-Exp Region 1:MMA Rev-Exp Region 11'!O29)</f>
        <v>1971138.8300000019</v>
      </c>
      <c r="P29" s="276">
        <f t="shared" ref="P29:P35" si="19">SUM(Q29:AA29)</f>
        <v>92222042.659998775</v>
      </c>
      <c r="Q29" s="540">
        <f>SUM('MMA Rev-Exp Region 1:MMA Rev-Exp Region 11'!Q29)</f>
        <v>60474668.009998754</v>
      </c>
      <c r="R29" s="540">
        <f>SUM('MMA Rev-Exp Region 1:MMA Rev-Exp Region 11'!R29)</f>
        <v>4605136.5600000024</v>
      </c>
      <c r="S29" s="540">
        <f>SUM('MMA Rev-Exp Region 1:MMA Rev-Exp Region 11'!S29)</f>
        <v>15787715.909999989</v>
      </c>
      <c r="T29" s="540">
        <f>SUM('MMA Rev-Exp Region 1:MMA Rev-Exp Region 11'!T29)</f>
        <v>6459410.72000001</v>
      </c>
      <c r="U29" s="540">
        <f>SUM('MMA Rev-Exp Region 1:MMA Rev-Exp Region 11'!U29)</f>
        <v>629700.81000000006</v>
      </c>
      <c r="V29" s="540">
        <f>SUM('MMA Rev-Exp Region 1:MMA Rev-Exp Region 11'!V29)</f>
        <v>426356.04000000004</v>
      </c>
      <c r="W29" s="540">
        <f>SUM('MMA Rev-Exp Region 1:MMA Rev-Exp Region 11'!W29)</f>
        <v>14265.529999999999</v>
      </c>
      <c r="X29" s="540">
        <f>SUM('MMA Rev-Exp Region 1:MMA Rev-Exp Region 11'!X29)</f>
        <v>679444.70000000065</v>
      </c>
      <c r="Y29" s="540">
        <f>SUM('MMA Rev-Exp Region 1:MMA Rev-Exp Region 11'!Y29)</f>
        <v>68913.650000000023</v>
      </c>
      <c r="Z29" s="540">
        <f>SUM('MMA Rev-Exp Region 1:MMA Rev-Exp Region 11'!Z29)</f>
        <v>1209778.1699999962</v>
      </c>
      <c r="AA29" s="542">
        <f>SUM('MMA Rev-Exp Region 1:MMA Rev-Exp Region 11'!AA29)</f>
        <v>1866652.5600000042</v>
      </c>
      <c r="AB29" s="276">
        <f t="shared" ref="AB29:AB35" si="20">SUM(AC29:AM29)</f>
        <v>89474564.98999919</v>
      </c>
      <c r="AC29" s="540">
        <f>SUM('MMA Rev-Exp Region 1:MMA Rev-Exp Region 11'!AC29)</f>
        <v>59644587.519999124</v>
      </c>
      <c r="AD29" s="540">
        <f>SUM('MMA Rev-Exp Region 1:MMA Rev-Exp Region 11'!AD29)</f>
        <v>4282344.6800000044</v>
      </c>
      <c r="AE29" s="540">
        <f>SUM('MMA Rev-Exp Region 1:MMA Rev-Exp Region 11'!AE29)</f>
        <v>14979268.150000041</v>
      </c>
      <c r="AF29" s="540">
        <f>SUM('MMA Rev-Exp Region 1:MMA Rev-Exp Region 11'!AF29)</f>
        <v>5732157.4400000134</v>
      </c>
      <c r="AG29" s="540">
        <f>SUM('MMA Rev-Exp Region 1:MMA Rev-Exp Region 11'!AG29)</f>
        <v>703598.38</v>
      </c>
      <c r="AH29" s="540">
        <f>SUM('MMA Rev-Exp Region 1:MMA Rev-Exp Region 11'!AH29)</f>
        <v>436169.05000000016</v>
      </c>
      <c r="AI29" s="540">
        <f>SUM('MMA Rev-Exp Region 1:MMA Rev-Exp Region 11'!AI29)</f>
        <v>9147.369999999999</v>
      </c>
      <c r="AJ29" s="540">
        <f>SUM('MMA Rev-Exp Region 1:MMA Rev-Exp Region 11'!AJ29)</f>
        <v>641817.44000000018</v>
      </c>
      <c r="AK29" s="540">
        <f>SUM('MMA Rev-Exp Region 1:MMA Rev-Exp Region 11'!AK29)</f>
        <v>101065.90000000002</v>
      </c>
      <c r="AL29" s="540">
        <f>SUM('MMA Rev-Exp Region 1:MMA Rev-Exp Region 11'!AL29)</f>
        <v>1065408.9699999955</v>
      </c>
      <c r="AM29" s="542">
        <f>SUM('MMA Rev-Exp Region 1:MMA Rev-Exp Region 11'!AM29)</f>
        <v>1879000.0900000029</v>
      </c>
      <c r="AN29" s="276">
        <f t="shared" ref="AN29:AN35" si="21">SUM(AO29:AY29)</f>
        <v>95065663.699997693</v>
      </c>
      <c r="AO29" s="540">
        <f>SUM('MMA Rev-Exp Region 1:MMA Rev-Exp Region 11'!AO29)</f>
        <v>65424969.309997685</v>
      </c>
      <c r="AP29" s="540">
        <f>SUM('MMA Rev-Exp Region 1:MMA Rev-Exp Region 11'!AP29)</f>
        <v>4498185.3700000141</v>
      </c>
      <c r="AQ29" s="540">
        <f>SUM('MMA Rev-Exp Region 1:MMA Rev-Exp Region 11'!AQ29)</f>
        <v>14546166.810000023</v>
      </c>
      <c r="AR29" s="540">
        <f>SUM('MMA Rev-Exp Region 1:MMA Rev-Exp Region 11'!AR29)</f>
        <v>5838615.3200000143</v>
      </c>
      <c r="AS29" s="540">
        <f>SUM('MMA Rev-Exp Region 1:MMA Rev-Exp Region 11'!AS29)</f>
        <v>735227.21000000008</v>
      </c>
      <c r="AT29" s="540">
        <f>SUM('MMA Rev-Exp Region 1:MMA Rev-Exp Region 11'!AT29)</f>
        <v>446192.66000000009</v>
      </c>
      <c r="AU29" s="540">
        <f>SUM('MMA Rev-Exp Region 1:MMA Rev-Exp Region 11'!AU29)</f>
        <v>7238.51</v>
      </c>
      <c r="AV29" s="540">
        <f>SUM('MMA Rev-Exp Region 1:MMA Rev-Exp Region 11'!AV29)</f>
        <v>664814.09999999986</v>
      </c>
      <c r="AW29" s="540">
        <f>SUM('MMA Rev-Exp Region 1:MMA Rev-Exp Region 11'!AW29)</f>
        <v>88939.37999999999</v>
      </c>
      <c r="AX29" s="540">
        <f>SUM('MMA Rev-Exp Region 1:MMA Rev-Exp Region 11'!AX29)</f>
        <v>1027226.9799999964</v>
      </c>
      <c r="AY29" s="542">
        <f>SUM('MMA Rev-Exp Region 1:MMA Rev-Exp Region 11'!AY29)</f>
        <v>1788088.0500000014</v>
      </c>
      <c r="AZ29" s="545">
        <f>SUM('MMA Rev-Exp Region 1:MMA Rev-Exp Region 11'!AZ29)</f>
        <v>159383.25000001155</v>
      </c>
      <c r="BA29" s="294">
        <f>SUM(BB29:BL29)+AZ29</f>
        <v>365987837.01999515</v>
      </c>
      <c r="BB29" s="541">
        <f>SUM('MMA Rev-Exp Region 1:MMA Rev-Exp Region 11'!BB29)</f>
        <v>242842394.70999503</v>
      </c>
      <c r="BC29" s="541">
        <f>SUM('MMA Rev-Exp Region 1:MMA Rev-Exp Region 11'!BC29)</f>
        <v>17744411.480000027</v>
      </c>
      <c r="BD29" s="541">
        <f>SUM('MMA Rev-Exp Region 1:MMA Rev-Exp Region 11'!BD29)</f>
        <v>60219114.320000052</v>
      </c>
      <c r="BE29" s="541">
        <f>SUM('MMA Rev-Exp Region 1:MMA Rev-Exp Region 11'!BE29)</f>
        <v>24146856.080000039</v>
      </c>
      <c r="BF29" s="541">
        <f>SUM('MMA Rev-Exp Region 1:MMA Rev-Exp Region 11'!BF29)</f>
        <v>3071713.33</v>
      </c>
      <c r="BG29" s="541">
        <f>SUM('MMA Rev-Exp Region 1:MMA Rev-Exp Region 11'!BG29)</f>
        <v>1769402.9400000002</v>
      </c>
      <c r="BH29" s="541">
        <f>SUM('MMA Rev-Exp Region 1:MMA Rev-Exp Region 11'!BH29)</f>
        <v>65348.7</v>
      </c>
      <c r="BI29" s="541">
        <f>SUM('MMA Rev-Exp Region 1:MMA Rev-Exp Region 11'!BI29)</f>
        <v>2677985.9200000018</v>
      </c>
      <c r="BJ29" s="541">
        <f>SUM('MMA Rev-Exp Region 1:MMA Rev-Exp Region 11'!BJ29)</f>
        <v>363591.67</v>
      </c>
      <c r="BK29" s="541">
        <f>SUM('MMA Rev-Exp Region 1:MMA Rev-Exp Region 11'!BK29)</f>
        <v>5422755.0899999877</v>
      </c>
      <c r="BL29" s="546">
        <f>SUM('MMA Rev-Exp Region 1:MMA Rev-Exp Region 11'!BL29)</f>
        <v>7504879.5300000096</v>
      </c>
    </row>
    <row r="30" spans="1:64" x14ac:dyDescent="0.25">
      <c r="A30" s="1510"/>
      <c r="B30" s="221">
        <v>3.2</v>
      </c>
      <c r="C30" s="229" t="s">
        <v>34</v>
      </c>
      <c r="D30" s="289">
        <f t="shared" si="18"/>
        <v>4452753.8600000022</v>
      </c>
      <c r="E30" s="541">
        <f>SUM('MMA Rev-Exp Region 1:MMA Rev-Exp Region 11'!E30)</f>
        <v>2114159.6900000023</v>
      </c>
      <c r="F30" s="541">
        <f>SUM('MMA Rev-Exp Region 1:MMA Rev-Exp Region 11'!F30)</f>
        <v>241035.83</v>
      </c>
      <c r="G30" s="541">
        <f>SUM('MMA Rev-Exp Region 1:MMA Rev-Exp Region 11'!G30)</f>
        <v>1125966.5699999998</v>
      </c>
      <c r="H30" s="541">
        <f>SUM('MMA Rev-Exp Region 1:MMA Rev-Exp Region 11'!H30)</f>
        <v>581483.41999999981</v>
      </c>
      <c r="I30" s="541">
        <f>SUM('MMA Rev-Exp Region 1:MMA Rev-Exp Region 11'!I30)</f>
        <v>14412.629999999997</v>
      </c>
      <c r="J30" s="541">
        <f>SUM('MMA Rev-Exp Region 1:MMA Rev-Exp Region 11'!J30)</f>
        <v>8286.99</v>
      </c>
      <c r="K30" s="541">
        <f>SUM('MMA Rev-Exp Region 1:MMA Rev-Exp Region 11'!K30)</f>
        <v>252.57</v>
      </c>
      <c r="L30" s="541">
        <f>SUM('MMA Rev-Exp Region 1:MMA Rev-Exp Region 11'!L30)</f>
        <v>65446.849999999991</v>
      </c>
      <c r="M30" s="541">
        <f>SUM('MMA Rev-Exp Region 1:MMA Rev-Exp Region 11'!M30)</f>
        <v>10531.289999999992</v>
      </c>
      <c r="N30" s="541">
        <f>SUM('MMA Rev-Exp Region 1:MMA Rev-Exp Region 11'!N30)</f>
        <v>76470.31</v>
      </c>
      <c r="O30" s="543">
        <f>SUM('MMA Rev-Exp Region 1:MMA Rev-Exp Region 11'!O30)</f>
        <v>214707.70999999996</v>
      </c>
      <c r="P30" s="289">
        <f t="shared" si="19"/>
        <v>5124921.2200000044</v>
      </c>
      <c r="Q30" s="541">
        <f>SUM('MMA Rev-Exp Region 1:MMA Rev-Exp Region 11'!Q30)</f>
        <v>2516166.7600000035</v>
      </c>
      <c r="R30" s="541">
        <f>SUM('MMA Rev-Exp Region 1:MMA Rev-Exp Region 11'!R30)</f>
        <v>282225.02999999997</v>
      </c>
      <c r="S30" s="541">
        <f>SUM('MMA Rev-Exp Region 1:MMA Rev-Exp Region 11'!S30)</f>
        <v>1246776.1200000003</v>
      </c>
      <c r="T30" s="541">
        <f>SUM('MMA Rev-Exp Region 1:MMA Rev-Exp Region 11'!T30)</f>
        <v>676300.31000000017</v>
      </c>
      <c r="U30" s="541">
        <f>SUM('MMA Rev-Exp Region 1:MMA Rev-Exp Region 11'!U30)</f>
        <v>7986.6600000000017</v>
      </c>
      <c r="V30" s="541">
        <f>SUM('MMA Rev-Exp Region 1:MMA Rev-Exp Region 11'!V30)</f>
        <v>14422.6</v>
      </c>
      <c r="W30" s="541">
        <f>SUM('MMA Rev-Exp Region 1:MMA Rev-Exp Region 11'!W30)</f>
        <v>129.47999999999999</v>
      </c>
      <c r="X30" s="541">
        <f>SUM('MMA Rev-Exp Region 1:MMA Rev-Exp Region 11'!X30)</f>
        <v>69302.22</v>
      </c>
      <c r="Y30" s="541">
        <f>SUM('MMA Rev-Exp Region 1:MMA Rev-Exp Region 11'!Y30)</f>
        <v>9306.7799999999988</v>
      </c>
      <c r="Z30" s="541">
        <f>SUM('MMA Rev-Exp Region 1:MMA Rev-Exp Region 11'!Z30)</f>
        <v>42424.969999999994</v>
      </c>
      <c r="AA30" s="543">
        <f>SUM('MMA Rev-Exp Region 1:MMA Rev-Exp Region 11'!AA30)</f>
        <v>259880.28999999998</v>
      </c>
      <c r="AB30" s="289">
        <f t="shared" si="20"/>
        <v>5107337.8300000029</v>
      </c>
      <c r="AC30" s="541">
        <f>SUM('MMA Rev-Exp Region 1:MMA Rev-Exp Region 11'!AC30)</f>
        <v>2717441.9400000032</v>
      </c>
      <c r="AD30" s="541">
        <f>SUM('MMA Rev-Exp Region 1:MMA Rev-Exp Region 11'!AD30)</f>
        <v>280666.15999999997</v>
      </c>
      <c r="AE30" s="541">
        <f>SUM('MMA Rev-Exp Region 1:MMA Rev-Exp Region 11'!AE30)</f>
        <v>1110158.0999999999</v>
      </c>
      <c r="AF30" s="541">
        <f>SUM('MMA Rev-Exp Region 1:MMA Rev-Exp Region 11'!AF30)</f>
        <v>572054.10999999987</v>
      </c>
      <c r="AG30" s="541">
        <f>SUM('MMA Rev-Exp Region 1:MMA Rev-Exp Region 11'!AG30)</f>
        <v>11608.860000000002</v>
      </c>
      <c r="AH30" s="541">
        <f>SUM('MMA Rev-Exp Region 1:MMA Rev-Exp Region 11'!AH30)</f>
        <v>21762.799999999999</v>
      </c>
      <c r="AI30" s="541">
        <f>SUM('MMA Rev-Exp Region 1:MMA Rev-Exp Region 11'!AI30)</f>
        <v>103.55</v>
      </c>
      <c r="AJ30" s="541">
        <f>SUM('MMA Rev-Exp Region 1:MMA Rev-Exp Region 11'!AJ30)</f>
        <v>79486.110000000015</v>
      </c>
      <c r="AK30" s="541">
        <f>SUM('MMA Rev-Exp Region 1:MMA Rev-Exp Region 11'!AK30)</f>
        <v>8502.8000000000011</v>
      </c>
      <c r="AL30" s="541">
        <f>SUM('MMA Rev-Exp Region 1:MMA Rev-Exp Region 11'!AL30)</f>
        <v>33482.239999999998</v>
      </c>
      <c r="AM30" s="543">
        <f>SUM('MMA Rev-Exp Region 1:MMA Rev-Exp Region 11'!AM30)</f>
        <v>272071.15999999997</v>
      </c>
      <c r="AN30" s="289">
        <f t="shared" si="21"/>
        <v>5764689.5200000042</v>
      </c>
      <c r="AO30" s="541">
        <f>SUM('MMA Rev-Exp Region 1:MMA Rev-Exp Region 11'!AO30)</f>
        <v>3233274.2100000056</v>
      </c>
      <c r="AP30" s="541">
        <f>SUM('MMA Rev-Exp Region 1:MMA Rev-Exp Region 11'!AP30)</f>
        <v>311105.96999999997</v>
      </c>
      <c r="AQ30" s="541">
        <f>SUM('MMA Rev-Exp Region 1:MMA Rev-Exp Region 11'!AQ30)</f>
        <v>1191330.4499999993</v>
      </c>
      <c r="AR30" s="541">
        <f>SUM('MMA Rev-Exp Region 1:MMA Rev-Exp Region 11'!AR30)</f>
        <v>604470.14999999956</v>
      </c>
      <c r="AS30" s="541">
        <f>SUM('MMA Rev-Exp Region 1:MMA Rev-Exp Region 11'!AS30)</f>
        <v>26077.420000000002</v>
      </c>
      <c r="AT30" s="541">
        <f>SUM('MMA Rev-Exp Region 1:MMA Rev-Exp Region 11'!AT30)</f>
        <v>26200.559999999998</v>
      </c>
      <c r="AU30" s="541">
        <f>SUM('MMA Rev-Exp Region 1:MMA Rev-Exp Region 11'!AU30)</f>
        <v>181.06</v>
      </c>
      <c r="AV30" s="541">
        <f>SUM('MMA Rev-Exp Region 1:MMA Rev-Exp Region 11'!AV30)</f>
        <v>74126.78</v>
      </c>
      <c r="AW30" s="541">
        <f>SUM('MMA Rev-Exp Region 1:MMA Rev-Exp Region 11'!AW30)</f>
        <v>19047.359999999997</v>
      </c>
      <c r="AX30" s="541">
        <f>SUM('MMA Rev-Exp Region 1:MMA Rev-Exp Region 11'!AX30)</f>
        <v>37574.119999999995</v>
      </c>
      <c r="AY30" s="543">
        <f>SUM('MMA Rev-Exp Region 1:MMA Rev-Exp Region 11'!AY30)</f>
        <v>241301.44000000003</v>
      </c>
      <c r="AZ30" s="546">
        <f>SUM('MMA Rev-Exp Region 1:MMA Rev-Exp Region 11'!AZ30)</f>
        <v>388601.34999999992</v>
      </c>
      <c r="BA30" s="296">
        <f t="shared" ref="BA30:BA35" si="22">SUM(BB30:BL30)+AZ30</f>
        <v>20838303.780000016</v>
      </c>
      <c r="BB30" s="541">
        <f>SUM('MMA Rev-Exp Region 1:MMA Rev-Exp Region 11'!BB30)</f>
        <v>10581042.600000013</v>
      </c>
      <c r="BC30" s="541">
        <f>SUM('MMA Rev-Exp Region 1:MMA Rev-Exp Region 11'!BC30)</f>
        <v>1115032.99</v>
      </c>
      <c r="BD30" s="541">
        <f>SUM('MMA Rev-Exp Region 1:MMA Rev-Exp Region 11'!BD30)</f>
        <v>4674231.2399999993</v>
      </c>
      <c r="BE30" s="541">
        <f>SUM('MMA Rev-Exp Region 1:MMA Rev-Exp Region 11'!BE30)</f>
        <v>2434307.9899999993</v>
      </c>
      <c r="BF30" s="541">
        <f>SUM('MMA Rev-Exp Region 1:MMA Rev-Exp Region 11'!BF30)</f>
        <v>60085.57</v>
      </c>
      <c r="BG30" s="541">
        <f>SUM('MMA Rev-Exp Region 1:MMA Rev-Exp Region 11'!BG30)</f>
        <v>70672.95</v>
      </c>
      <c r="BH30" s="541">
        <f>SUM('MMA Rev-Exp Region 1:MMA Rev-Exp Region 11'!BH30)</f>
        <v>666.6600000000002</v>
      </c>
      <c r="BI30" s="541">
        <f>SUM('MMA Rev-Exp Region 1:MMA Rev-Exp Region 11'!BI30)</f>
        <v>288361.96000000002</v>
      </c>
      <c r="BJ30" s="541">
        <f>SUM('MMA Rev-Exp Region 1:MMA Rev-Exp Region 11'!BJ30)</f>
        <v>47388.229999999989</v>
      </c>
      <c r="BK30" s="541">
        <f>SUM('MMA Rev-Exp Region 1:MMA Rev-Exp Region 11'!BK30)</f>
        <v>189951.64</v>
      </c>
      <c r="BL30" s="546">
        <f>SUM('MMA Rev-Exp Region 1:MMA Rev-Exp Region 11'!BL30)</f>
        <v>987960.59999999986</v>
      </c>
    </row>
    <row r="31" spans="1:64" x14ac:dyDescent="0.25">
      <c r="A31" s="1510"/>
      <c r="B31" s="221">
        <v>3.3</v>
      </c>
      <c r="C31" s="229" t="s">
        <v>54</v>
      </c>
      <c r="D31" s="289">
        <f t="shared" si="18"/>
        <v>18970.579999999998</v>
      </c>
      <c r="E31" s="541">
        <f>SUM('MMA Rev-Exp Region 1:MMA Rev-Exp Region 11'!E31)</f>
        <v>12544.199999999999</v>
      </c>
      <c r="F31" s="541">
        <f>SUM('MMA Rev-Exp Region 1:MMA Rev-Exp Region 11'!F31)</f>
        <v>1593.9099999999999</v>
      </c>
      <c r="G31" s="541">
        <f>SUM('MMA Rev-Exp Region 1:MMA Rev-Exp Region 11'!G31)</f>
        <v>2362.11</v>
      </c>
      <c r="H31" s="541">
        <f>SUM('MMA Rev-Exp Region 1:MMA Rev-Exp Region 11'!H31)</f>
        <v>680.79</v>
      </c>
      <c r="I31" s="541">
        <f>SUM('MMA Rev-Exp Region 1:MMA Rev-Exp Region 11'!I31)</f>
        <v>337.06</v>
      </c>
      <c r="J31" s="541">
        <f>SUM('MMA Rev-Exp Region 1:MMA Rev-Exp Region 11'!J31)</f>
        <v>349.42</v>
      </c>
      <c r="K31" s="541">
        <f>SUM('MMA Rev-Exp Region 1:MMA Rev-Exp Region 11'!K31)</f>
        <v>0</v>
      </c>
      <c r="L31" s="541">
        <f>SUM('MMA Rev-Exp Region 1:MMA Rev-Exp Region 11'!L31)</f>
        <v>538.94999999999993</v>
      </c>
      <c r="M31" s="541">
        <f>SUM('MMA Rev-Exp Region 1:MMA Rev-Exp Region 11'!M31)</f>
        <v>0</v>
      </c>
      <c r="N31" s="541">
        <f>SUM('MMA Rev-Exp Region 1:MMA Rev-Exp Region 11'!N31)</f>
        <v>0</v>
      </c>
      <c r="O31" s="543">
        <f>SUM('MMA Rev-Exp Region 1:MMA Rev-Exp Region 11'!O31)</f>
        <v>564.14</v>
      </c>
      <c r="P31" s="289">
        <f t="shared" si="19"/>
        <v>18902.52</v>
      </c>
      <c r="Q31" s="541">
        <f>SUM('MMA Rev-Exp Region 1:MMA Rev-Exp Region 11'!Q31)</f>
        <v>14678.400000000003</v>
      </c>
      <c r="R31" s="541">
        <f>SUM('MMA Rev-Exp Region 1:MMA Rev-Exp Region 11'!R31)</f>
        <v>1660.18</v>
      </c>
      <c r="S31" s="541">
        <f>SUM('MMA Rev-Exp Region 1:MMA Rev-Exp Region 11'!S31)</f>
        <v>712.5</v>
      </c>
      <c r="T31" s="541">
        <f>SUM('MMA Rev-Exp Region 1:MMA Rev-Exp Region 11'!T31)</f>
        <v>570.70000000000005</v>
      </c>
      <c r="U31" s="541">
        <f>SUM('MMA Rev-Exp Region 1:MMA Rev-Exp Region 11'!U31)</f>
        <v>0</v>
      </c>
      <c r="V31" s="541">
        <f>SUM('MMA Rev-Exp Region 1:MMA Rev-Exp Region 11'!V31)</f>
        <v>49.5</v>
      </c>
      <c r="W31" s="541">
        <f>SUM('MMA Rev-Exp Region 1:MMA Rev-Exp Region 11'!W31)</f>
        <v>0</v>
      </c>
      <c r="X31" s="541">
        <f>SUM('MMA Rev-Exp Region 1:MMA Rev-Exp Region 11'!X31)</f>
        <v>165.27</v>
      </c>
      <c r="Y31" s="541">
        <f>SUM('MMA Rev-Exp Region 1:MMA Rev-Exp Region 11'!Y31)</f>
        <v>0</v>
      </c>
      <c r="Z31" s="541">
        <f>SUM('MMA Rev-Exp Region 1:MMA Rev-Exp Region 11'!Z31)</f>
        <v>1.0000000000005116E-2</v>
      </c>
      <c r="AA31" s="543">
        <f>SUM('MMA Rev-Exp Region 1:MMA Rev-Exp Region 11'!AA31)</f>
        <v>1065.96</v>
      </c>
      <c r="AB31" s="289">
        <f t="shared" si="20"/>
        <v>17248.459999999995</v>
      </c>
      <c r="AC31" s="541">
        <f>SUM('MMA Rev-Exp Region 1:MMA Rev-Exp Region 11'!AC31)</f>
        <v>13492.369999999999</v>
      </c>
      <c r="AD31" s="541">
        <f>SUM('MMA Rev-Exp Region 1:MMA Rev-Exp Region 11'!AD31)</f>
        <v>2475.3800000000006</v>
      </c>
      <c r="AE31" s="541">
        <f>SUM('MMA Rev-Exp Region 1:MMA Rev-Exp Region 11'!AE31)</f>
        <v>659.76</v>
      </c>
      <c r="AF31" s="541">
        <f>SUM('MMA Rev-Exp Region 1:MMA Rev-Exp Region 11'!AF31)</f>
        <v>400.17</v>
      </c>
      <c r="AG31" s="541">
        <f>SUM('MMA Rev-Exp Region 1:MMA Rev-Exp Region 11'!AG31)</f>
        <v>157.66999999999999</v>
      </c>
      <c r="AH31" s="541">
        <f>SUM('MMA Rev-Exp Region 1:MMA Rev-Exp Region 11'!AH31)</f>
        <v>11</v>
      </c>
      <c r="AI31" s="541">
        <f>SUM('MMA Rev-Exp Region 1:MMA Rev-Exp Region 11'!AI31)</f>
        <v>0</v>
      </c>
      <c r="AJ31" s="541">
        <f>SUM('MMA Rev-Exp Region 1:MMA Rev-Exp Region 11'!AJ31)</f>
        <v>52.11</v>
      </c>
      <c r="AK31" s="541">
        <f>SUM('MMA Rev-Exp Region 1:MMA Rev-Exp Region 11'!AK31)</f>
        <v>0</v>
      </c>
      <c r="AL31" s="541">
        <f>SUM('MMA Rev-Exp Region 1:MMA Rev-Exp Region 11'!AL31)</f>
        <v>0</v>
      </c>
      <c r="AM31" s="543">
        <f>SUM('MMA Rev-Exp Region 1:MMA Rev-Exp Region 11'!AM31)</f>
        <v>0</v>
      </c>
      <c r="AN31" s="289">
        <f t="shared" si="21"/>
        <v>15689.73</v>
      </c>
      <c r="AO31" s="541">
        <f>SUM('MMA Rev-Exp Region 1:MMA Rev-Exp Region 11'!AO31)</f>
        <v>13566.18</v>
      </c>
      <c r="AP31" s="541">
        <f>SUM('MMA Rev-Exp Region 1:MMA Rev-Exp Region 11'!AP31)</f>
        <v>871.77</v>
      </c>
      <c r="AQ31" s="541">
        <f>SUM('MMA Rev-Exp Region 1:MMA Rev-Exp Region 11'!AQ31)</f>
        <v>319.96000000000004</v>
      </c>
      <c r="AR31" s="541">
        <f>SUM('MMA Rev-Exp Region 1:MMA Rev-Exp Region 11'!AR31)</f>
        <v>228.81</v>
      </c>
      <c r="AS31" s="541">
        <f>SUM('MMA Rev-Exp Region 1:MMA Rev-Exp Region 11'!AS31)</f>
        <v>326.93999999999994</v>
      </c>
      <c r="AT31" s="541">
        <f>SUM('MMA Rev-Exp Region 1:MMA Rev-Exp Region 11'!AT31)</f>
        <v>137.5</v>
      </c>
      <c r="AU31" s="541">
        <f>SUM('MMA Rev-Exp Region 1:MMA Rev-Exp Region 11'!AU31)</f>
        <v>0</v>
      </c>
      <c r="AV31" s="541">
        <f>SUM('MMA Rev-Exp Region 1:MMA Rev-Exp Region 11'!AV31)</f>
        <v>327.92</v>
      </c>
      <c r="AW31" s="541">
        <f>SUM('MMA Rev-Exp Region 1:MMA Rev-Exp Region 11'!AW31)</f>
        <v>0</v>
      </c>
      <c r="AX31" s="541">
        <f>SUM('MMA Rev-Exp Region 1:MMA Rev-Exp Region 11'!AX31)</f>
        <v>-89.35</v>
      </c>
      <c r="AY31" s="543">
        <f>SUM('MMA Rev-Exp Region 1:MMA Rev-Exp Region 11'!AY31)</f>
        <v>0</v>
      </c>
      <c r="AZ31" s="546">
        <f>SUM('MMA Rev-Exp Region 1:MMA Rev-Exp Region 11'!AZ31)</f>
        <v>-2611.6199999999994</v>
      </c>
      <c r="BA31" s="296">
        <f t="shared" si="22"/>
        <v>68199.67</v>
      </c>
      <c r="BB31" s="541">
        <f>SUM('MMA Rev-Exp Region 1:MMA Rev-Exp Region 11'!BB31)</f>
        <v>54281.149999999994</v>
      </c>
      <c r="BC31" s="541">
        <f>SUM('MMA Rev-Exp Region 1:MMA Rev-Exp Region 11'!BC31)</f>
        <v>6601.24</v>
      </c>
      <c r="BD31" s="541">
        <f>SUM('MMA Rev-Exp Region 1:MMA Rev-Exp Region 11'!BD31)</f>
        <v>4054.3300000000004</v>
      </c>
      <c r="BE31" s="541">
        <f>SUM('MMA Rev-Exp Region 1:MMA Rev-Exp Region 11'!BE31)</f>
        <v>1880.4700000000003</v>
      </c>
      <c r="BF31" s="541">
        <f>SUM('MMA Rev-Exp Region 1:MMA Rev-Exp Region 11'!BF31)</f>
        <v>821.66999999999985</v>
      </c>
      <c r="BG31" s="541">
        <f>SUM('MMA Rev-Exp Region 1:MMA Rev-Exp Region 11'!BG31)</f>
        <v>547.42000000000007</v>
      </c>
      <c r="BH31" s="541">
        <f>SUM('MMA Rev-Exp Region 1:MMA Rev-Exp Region 11'!BH31)</f>
        <v>0</v>
      </c>
      <c r="BI31" s="541">
        <f>SUM('MMA Rev-Exp Region 1:MMA Rev-Exp Region 11'!BI31)</f>
        <v>1084.25</v>
      </c>
      <c r="BJ31" s="541">
        <f>SUM('MMA Rev-Exp Region 1:MMA Rev-Exp Region 11'!BJ31)</f>
        <v>0</v>
      </c>
      <c r="BK31" s="541">
        <f>SUM('MMA Rev-Exp Region 1:MMA Rev-Exp Region 11'!BK31)</f>
        <v>-89.339999999999989</v>
      </c>
      <c r="BL31" s="546">
        <f>SUM('MMA Rev-Exp Region 1:MMA Rev-Exp Region 11'!BL31)</f>
        <v>1630.1000000000004</v>
      </c>
    </row>
    <row r="32" spans="1:64" x14ac:dyDescent="0.25">
      <c r="A32" s="1510"/>
      <c r="B32" s="221" t="s">
        <v>44</v>
      </c>
      <c r="C32" s="229" t="s">
        <v>153</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510"/>
      <c r="B33" s="221" t="s">
        <v>41</v>
      </c>
      <c r="C33" s="229" t="s">
        <v>52</v>
      </c>
      <c r="D33" s="289">
        <f t="shared" si="18"/>
        <v>11587542.069999998</v>
      </c>
      <c r="E33" s="541">
        <f>SUM('MMA Rev-Exp Region 1:MMA Rev-Exp Region 11'!E33)</f>
        <v>9656088.4799999986</v>
      </c>
      <c r="F33" s="541">
        <f>SUM('MMA Rev-Exp Region 1:MMA Rev-Exp Region 11'!F33)</f>
        <v>428966.13</v>
      </c>
      <c r="G33" s="541">
        <f>SUM('MMA Rev-Exp Region 1:MMA Rev-Exp Region 11'!G33)</f>
        <v>603310.29</v>
      </c>
      <c r="H33" s="541">
        <f>SUM('MMA Rev-Exp Region 1:MMA Rev-Exp Region 11'!H33)</f>
        <v>285901.37</v>
      </c>
      <c r="I33" s="541">
        <f>SUM('MMA Rev-Exp Region 1:MMA Rev-Exp Region 11'!I33)</f>
        <v>268405</v>
      </c>
      <c r="J33" s="541">
        <f>SUM('MMA Rev-Exp Region 1:MMA Rev-Exp Region 11'!J33)</f>
        <v>63998.21</v>
      </c>
      <c r="K33" s="541">
        <f>SUM('MMA Rev-Exp Region 1:MMA Rev-Exp Region 11'!K33)</f>
        <v>19350</v>
      </c>
      <c r="L33" s="541">
        <f>SUM('MMA Rev-Exp Region 1:MMA Rev-Exp Region 11'!L33)</f>
        <v>44077.509999999995</v>
      </c>
      <c r="M33" s="541">
        <f>SUM('MMA Rev-Exp Region 1:MMA Rev-Exp Region 11'!M33)</f>
        <v>912.08000000000015</v>
      </c>
      <c r="N33" s="541">
        <f>SUM('MMA Rev-Exp Region 1:MMA Rev-Exp Region 11'!N33)</f>
        <v>183737.5</v>
      </c>
      <c r="O33" s="543">
        <f>SUM('MMA Rev-Exp Region 1:MMA Rev-Exp Region 11'!O33)</f>
        <v>32795.5</v>
      </c>
      <c r="P33" s="289">
        <f t="shared" si="19"/>
        <v>12376011.639999999</v>
      </c>
      <c r="Q33" s="541">
        <f>SUM('MMA Rev-Exp Region 1:MMA Rev-Exp Region 11'!Q33)</f>
        <v>10382175.890000001</v>
      </c>
      <c r="R33" s="541">
        <f>SUM('MMA Rev-Exp Region 1:MMA Rev-Exp Region 11'!R33)</f>
        <v>467329.6100000001</v>
      </c>
      <c r="S33" s="541">
        <f>SUM('MMA Rev-Exp Region 1:MMA Rev-Exp Region 11'!S33)</f>
        <v>624320.45000000007</v>
      </c>
      <c r="T33" s="541">
        <f>SUM('MMA Rev-Exp Region 1:MMA Rev-Exp Region 11'!T33)</f>
        <v>290077.92000000004</v>
      </c>
      <c r="U33" s="541">
        <f>SUM('MMA Rev-Exp Region 1:MMA Rev-Exp Region 11'!U33)</f>
        <v>263616</v>
      </c>
      <c r="V33" s="541">
        <f>SUM('MMA Rev-Exp Region 1:MMA Rev-Exp Region 11'!V33)</f>
        <v>62141.539999999994</v>
      </c>
      <c r="W33" s="541">
        <f>SUM('MMA Rev-Exp Region 1:MMA Rev-Exp Region 11'!W33)</f>
        <v>3862.5</v>
      </c>
      <c r="X33" s="541">
        <f>SUM('MMA Rev-Exp Region 1:MMA Rev-Exp Region 11'!X33)</f>
        <v>47214.42</v>
      </c>
      <c r="Y33" s="541">
        <f>SUM('MMA Rev-Exp Region 1:MMA Rev-Exp Region 11'!Y33)</f>
        <v>913.08</v>
      </c>
      <c r="Z33" s="541">
        <f>SUM('MMA Rev-Exp Region 1:MMA Rev-Exp Region 11'!Z33)</f>
        <v>200445</v>
      </c>
      <c r="AA33" s="543">
        <f>SUM('MMA Rev-Exp Region 1:MMA Rev-Exp Region 11'!AA33)</f>
        <v>33915.229999999996</v>
      </c>
      <c r="AB33" s="289">
        <f t="shared" si="20"/>
        <v>12876520.699999997</v>
      </c>
      <c r="AC33" s="541">
        <f>SUM('MMA Rev-Exp Region 1:MMA Rev-Exp Region 11'!AC33)</f>
        <v>10901349.77</v>
      </c>
      <c r="AD33" s="541">
        <f>SUM('MMA Rev-Exp Region 1:MMA Rev-Exp Region 11'!AD33)</f>
        <v>474792.41000000009</v>
      </c>
      <c r="AE33" s="541">
        <f>SUM('MMA Rev-Exp Region 1:MMA Rev-Exp Region 11'!AE33)</f>
        <v>607562.10000000009</v>
      </c>
      <c r="AF33" s="541">
        <f>SUM('MMA Rev-Exp Region 1:MMA Rev-Exp Region 11'!AF33)</f>
        <v>278416.44</v>
      </c>
      <c r="AG33" s="541">
        <f>SUM('MMA Rev-Exp Region 1:MMA Rev-Exp Region 11'!AG33)</f>
        <v>260018.25</v>
      </c>
      <c r="AH33" s="541">
        <f>SUM('MMA Rev-Exp Region 1:MMA Rev-Exp Region 11'!AH33)</f>
        <v>63084.780000000006</v>
      </c>
      <c r="AI33" s="541">
        <f>SUM('MMA Rev-Exp Region 1:MMA Rev-Exp Region 11'!AI33)</f>
        <v>3720</v>
      </c>
      <c r="AJ33" s="541">
        <f>SUM('MMA Rev-Exp Region 1:MMA Rev-Exp Region 11'!AJ33)</f>
        <v>47951.869999999995</v>
      </c>
      <c r="AK33" s="541">
        <f>SUM('MMA Rev-Exp Region 1:MMA Rev-Exp Region 11'!AK33)</f>
        <v>1061.0100000000002</v>
      </c>
      <c r="AL33" s="541">
        <f>SUM('MMA Rev-Exp Region 1:MMA Rev-Exp Region 11'!AL33)</f>
        <v>204915</v>
      </c>
      <c r="AM33" s="543">
        <f>SUM('MMA Rev-Exp Region 1:MMA Rev-Exp Region 11'!AM33)</f>
        <v>33649.07</v>
      </c>
      <c r="AN33" s="289">
        <f t="shared" si="21"/>
        <v>13099410.560000001</v>
      </c>
      <c r="AO33" s="541">
        <f>SUM('MMA Rev-Exp Region 1:MMA Rev-Exp Region 11'!AO33)</f>
        <v>11130976.129999999</v>
      </c>
      <c r="AP33" s="541">
        <f>SUM('MMA Rev-Exp Region 1:MMA Rev-Exp Region 11'!AP33)</f>
        <v>483333.58999999997</v>
      </c>
      <c r="AQ33" s="541">
        <f>SUM('MMA Rev-Exp Region 1:MMA Rev-Exp Region 11'!AQ33)</f>
        <v>591342.19000000006</v>
      </c>
      <c r="AR33" s="541">
        <f>SUM('MMA Rev-Exp Region 1:MMA Rev-Exp Region 11'!AR33)</f>
        <v>269645.21000000008</v>
      </c>
      <c r="AS33" s="541">
        <f>SUM('MMA Rev-Exp Region 1:MMA Rev-Exp Region 11'!AS33)</f>
        <v>254445.66</v>
      </c>
      <c r="AT33" s="541">
        <f>SUM('MMA Rev-Exp Region 1:MMA Rev-Exp Region 11'!AT33)</f>
        <v>63145.880000000005</v>
      </c>
      <c r="AU33" s="541">
        <f>SUM('MMA Rev-Exp Region 1:MMA Rev-Exp Region 11'!AU33)</f>
        <v>15903</v>
      </c>
      <c r="AV33" s="541">
        <f>SUM('MMA Rev-Exp Region 1:MMA Rev-Exp Region 11'!AV33)</f>
        <v>48420.979999999996</v>
      </c>
      <c r="AW33" s="541">
        <f>SUM('MMA Rev-Exp Region 1:MMA Rev-Exp Region 11'!AW33)</f>
        <v>1200.7600000000002</v>
      </c>
      <c r="AX33" s="541">
        <f>SUM('MMA Rev-Exp Region 1:MMA Rev-Exp Region 11'!AX33)</f>
        <v>208190</v>
      </c>
      <c r="AY33" s="543">
        <f>SUM('MMA Rev-Exp Region 1:MMA Rev-Exp Region 11'!AY33)</f>
        <v>32807.160000000003</v>
      </c>
      <c r="AZ33" s="546">
        <f>SUM('MMA Rev-Exp Region 1:MMA Rev-Exp Region 11'!AZ33)</f>
        <v>-116014.5</v>
      </c>
      <c r="BA33" s="296">
        <f t="shared" si="22"/>
        <v>49823470.469999991</v>
      </c>
      <c r="BB33" s="541">
        <f>SUM('MMA Rev-Exp Region 1:MMA Rev-Exp Region 11'!BB33)</f>
        <v>42070590.269999996</v>
      </c>
      <c r="BC33" s="541">
        <f>SUM('MMA Rev-Exp Region 1:MMA Rev-Exp Region 11'!BC33)</f>
        <v>1854421.7400000002</v>
      </c>
      <c r="BD33" s="541">
        <f>SUM('MMA Rev-Exp Region 1:MMA Rev-Exp Region 11'!BD33)</f>
        <v>2426535.0300000003</v>
      </c>
      <c r="BE33" s="541">
        <f>SUM('MMA Rev-Exp Region 1:MMA Rev-Exp Region 11'!BE33)</f>
        <v>1124040.9400000002</v>
      </c>
      <c r="BF33" s="541">
        <f>SUM('MMA Rev-Exp Region 1:MMA Rev-Exp Region 11'!BF33)</f>
        <v>1046484.91</v>
      </c>
      <c r="BG33" s="541">
        <f>SUM('MMA Rev-Exp Region 1:MMA Rev-Exp Region 11'!BG33)</f>
        <v>252370.41000000003</v>
      </c>
      <c r="BH33" s="541">
        <f>SUM('MMA Rev-Exp Region 1:MMA Rev-Exp Region 11'!BH33)</f>
        <v>42835.5</v>
      </c>
      <c r="BI33" s="541">
        <f>SUM('MMA Rev-Exp Region 1:MMA Rev-Exp Region 11'!BI33)</f>
        <v>187664.77999999997</v>
      </c>
      <c r="BJ33" s="541">
        <f>SUM('MMA Rev-Exp Region 1:MMA Rev-Exp Region 11'!BJ33)</f>
        <v>4086.9300000000003</v>
      </c>
      <c r="BK33" s="541">
        <f>SUM('MMA Rev-Exp Region 1:MMA Rev-Exp Region 11'!BK33)</f>
        <v>797287.5</v>
      </c>
      <c r="BL33" s="546">
        <f>SUM('MMA Rev-Exp Region 1:MMA Rev-Exp Region 11'!BL33)</f>
        <v>133166.96</v>
      </c>
    </row>
    <row r="34" spans="1:64" x14ac:dyDescent="0.25">
      <c r="A34" s="1510"/>
      <c r="B34" s="221" t="s">
        <v>42</v>
      </c>
      <c r="C34" s="229" t="s">
        <v>154</v>
      </c>
      <c r="D34" s="289">
        <f t="shared" si="18"/>
        <v>530210.74726490094</v>
      </c>
      <c r="E34" s="541">
        <f>SUM('MMA Rev-Exp Region 1:MMA Rev-Exp Region 11'!E34)</f>
        <v>341128.84579896007</v>
      </c>
      <c r="F34" s="541">
        <f>SUM('MMA Rev-Exp Region 1:MMA Rev-Exp Region 11'!F34)</f>
        <v>25928.360571265915</v>
      </c>
      <c r="G34" s="541">
        <f>SUM('MMA Rev-Exp Region 1:MMA Rev-Exp Region 11'!G34)</f>
        <v>88748.946357690089</v>
      </c>
      <c r="H34" s="541">
        <f>SUM('MMA Rev-Exp Region 1:MMA Rev-Exp Region 11'!H34)</f>
        <v>36392.876141043555</v>
      </c>
      <c r="I34" s="541">
        <f>SUM('MMA Rev-Exp Region 1:MMA Rev-Exp Region 11'!I34)</f>
        <v>5964.7638297645262</v>
      </c>
      <c r="J34" s="541">
        <f>SUM('MMA Rev-Exp Region 1:MMA Rev-Exp Region 11'!J34)</f>
        <v>2707.4575725577324</v>
      </c>
      <c r="K34" s="541">
        <f>SUM('MMA Rev-Exp Region 1:MMA Rev-Exp Region 11'!K34)</f>
        <v>206.29789848423567</v>
      </c>
      <c r="L34" s="541">
        <f>SUM('MMA Rev-Exp Region 1:MMA Rev-Exp Region 11'!L34)</f>
        <v>4129.0786345587157</v>
      </c>
      <c r="M34" s="541">
        <f>SUM('MMA Rev-Exp Region 1:MMA Rev-Exp Region 11'!M34)</f>
        <v>619.78819254110772</v>
      </c>
      <c r="N34" s="541">
        <f>SUM('MMA Rev-Exp Region 1:MMA Rev-Exp Region 11'!N34)</f>
        <v>12629.950583647054</v>
      </c>
      <c r="O34" s="543">
        <f>SUM('MMA Rev-Exp Region 1:MMA Rev-Exp Region 11'!O34)</f>
        <v>11754.381684388012</v>
      </c>
      <c r="P34" s="289">
        <f t="shared" si="19"/>
        <v>1104745.2969905953</v>
      </c>
      <c r="Q34" s="541">
        <f>SUM('MMA Rev-Exp Region 1:MMA Rev-Exp Region 11'!Q34)</f>
        <v>724569.83529985987</v>
      </c>
      <c r="R34" s="541">
        <f>SUM('MMA Rev-Exp Region 1:MMA Rev-Exp Region 11'!R34)</f>
        <v>55122.808647388068</v>
      </c>
      <c r="S34" s="541">
        <f>SUM('MMA Rev-Exp Region 1:MMA Rev-Exp Region 11'!S34)</f>
        <v>189076.98600403071</v>
      </c>
      <c r="T34" s="541">
        <f>SUM('MMA Rev-Exp Region 1:MMA Rev-Exp Region 11'!T34)</f>
        <v>77324.252499175724</v>
      </c>
      <c r="U34" s="541">
        <f>SUM('MMA Rev-Exp Region 1:MMA Rev-Exp Region 11'!U34)</f>
        <v>7550.3782866062729</v>
      </c>
      <c r="V34" s="541">
        <f>SUM('MMA Rev-Exp Region 1:MMA Rev-Exp Region 11'!V34)</f>
        <v>5046.5670298236291</v>
      </c>
      <c r="W34" s="541">
        <f>SUM('MMA Rev-Exp Region 1:MMA Rev-Exp Region 11'!W34)</f>
        <v>171.57691767796311</v>
      </c>
      <c r="X34" s="541">
        <f>SUM('MMA Rev-Exp Region 1:MMA Rev-Exp Region 11'!X34)</f>
        <v>8159.2436973812437</v>
      </c>
      <c r="Y34" s="541">
        <f>SUM('MMA Rev-Exp Region 1:MMA Rev-Exp Region 11'!Y34)</f>
        <v>827.01439726342528</v>
      </c>
      <c r="Z34" s="541">
        <f>SUM('MMA Rev-Exp Region 1:MMA Rev-Exp Region 11'!Z34)</f>
        <v>14493.619540715785</v>
      </c>
      <c r="AA34" s="543">
        <f>SUM('MMA Rev-Exp Region 1:MMA Rev-Exp Region 11'!AA34)</f>
        <v>22403.014670672597</v>
      </c>
      <c r="AB34" s="289">
        <f t="shared" si="20"/>
        <v>2357606.79630455</v>
      </c>
      <c r="AC34" s="541">
        <f>SUM('MMA Rev-Exp Region 1:MMA Rev-Exp Region 11'!AC34)</f>
        <v>1571597.7984949709</v>
      </c>
      <c r="AD34" s="541">
        <f>SUM('MMA Rev-Exp Region 1:MMA Rev-Exp Region 11'!AD34)</f>
        <v>112747.59147736931</v>
      </c>
      <c r="AE34" s="541">
        <f>SUM('MMA Rev-Exp Region 1:MMA Rev-Exp Region 11'!AE34)</f>
        <v>394690.82473379746</v>
      </c>
      <c r="AF34" s="541">
        <f>SUM('MMA Rev-Exp Region 1:MMA Rev-Exp Region 11'!AF34)</f>
        <v>151052.12954984218</v>
      </c>
      <c r="AG34" s="541">
        <f>SUM('MMA Rev-Exp Region 1:MMA Rev-Exp Region 11'!AG34)</f>
        <v>18563.175094663336</v>
      </c>
      <c r="AH34" s="541">
        <f>SUM('MMA Rev-Exp Region 1:MMA Rev-Exp Region 11'!AH34)</f>
        <v>11364.188939166013</v>
      </c>
      <c r="AI34" s="541">
        <f>SUM('MMA Rev-Exp Region 1:MMA Rev-Exp Region 11'!AI34)</f>
        <v>241.05545620472148</v>
      </c>
      <c r="AJ34" s="541">
        <f>SUM('MMA Rev-Exp Region 1:MMA Rev-Exp Region 11'!AJ34)</f>
        <v>16971.170764086026</v>
      </c>
      <c r="AK34" s="541">
        <f>SUM('MMA Rev-Exp Region 1:MMA Rev-Exp Region 11'!AK34)</f>
        <v>2664.1914239992548</v>
      </c>
      <c r="AL34" s="541">
        <f>SUM('MMA Rev-Exp Region 1:MMA Rev-Exp Region 11'!AL34)</f>
        <v>28071.379643201919</v>
      </c>
      <c r="AM34" s="543">
        <f>SUM('MMA Rev-Exp Region 1:MMA Rev-Exp Region 11'!AM34)</f>
        <v>49643.290727249274</v>
      </c>
      <c r="AN34" s="289">
        <f t="shared" si="21"/>
        <v>8750902.0925858766</v>
      </c>
      <c r="AO34" s="541">
        <f>SUM('MMA Rev-Exp Region 1:MMA Rev-Exp Region 11'!AO34)</f>
        <v>6023382.474636402</v>
      </c>
      <c r="AP34" s="541">
        <f>SUM('MMA Rev-Exp Region 1:MMA Rev-Exp Region 11'!AP34)</f>
        <v>413806.54527894029</v>
      </c>
      <c r="AQ34" s="541">
        <f>SUM('MMA Rev-Exp Region 1:MMA Rev-Exp Region 11'!AQ34)</f>
        <v>1338489.9502775923</v>
      </c>
      <c r="AR34" s="541">
        <f>SUM('MMA Rev-Exp Region 1:MMA Rev-Exp Region 11'!AR34)</f>
        <v>537369.15890002146</v>
      </c>
      <c r="AS34" s="541">
        <f>SUM('MMA Rev-Exp Region 1:MMA Rev-Exp Region 11'!AS34)</f>
        <v>67670.616057571373</v>
      </c>
      <c r="AT34" s="541">
        <f>SUM('MMA Rev-Exp Region 1:MMA Rev-Exp Region 11'!AT34)</f>
        <v>40710.666327007348</v>
      </c>
      <c r="AU34" s="541">
        <f>SUM('MMA Rev-Exp Region 1:MMA Rev-Exp Region 11'!AU34)</f>
        <v>667.38503127017862</v>
      </c>
      <c r="AV34" s="541">
        <f>SUM('MMA Rev-Exp Region 1:MMA Rev-Exp Region 11'!AV34)</f>
        <v>61311.876660598122</v>
      </c>
      <c r="AW34" s="541">
        <f>SUM('MMA Rev-Exp Region 1:MMA Rev-Exp Region 11'!AW34)</f>
        <v>8188.3498659794914</v>
      </c>
      <c r="AX34" s="541">
        <f>SUM('MMA Rev-Exp Region 1:MMA Rev-Exp Region 11'!AX34)</f>
        <v>94549.249178012484</v>
      </c>
      <c r="AY34" s="543">
        <f>SUM('MMA Rev-Exp Region 1:MMA Rev-Exp Region 11'!AY34)</f>
        <v>164755.82037248317</v>
      </c>
      <c r="AZ34" s="546">
        <f>SUM('MMA Rev-Exp Region 1:MMA Rev-Exp Region 11'!AZ34)</f>
        <v>-1256359.9909376572</v>
      </c>
      <c r="BA34" s="296">
        <f t="shared" si="22"/>
        <v>11487104.942208268</v>
      </c>
      <c r="BB34" s="541">
        <f>SUM('MMA Rev-Exp Region 1:MMA Rev-Exp Region 11'!BB34)</f>
        <v>8660678.954230193</v>
      </c>
      <c r="BC34" s="541">
        <f>SUM('MMA Rev-Exp Region 1:MMA Rev-Exp Region 11'!BC34)</f>
        <v>607605.30597496359</v>
      </c>
      <c r="BD34" s="541">
        <f>SUM('MMA Rev-Exp Region 1:MMA Rev-Exp Region 11'!BD34)</f>
        <v>2011006.7073731106</v>
      </c>
      <c r="BE34" s="541">
        <f>SUM('MMA Rev-Exp Region 1:MMA Rev-Exp Region 11'!BE34)</f>
        <v>802138.41709008277</v>
      </c>
      <c r="BF34" s="541">
        <f>SUM('MMA Rev-Exp Region 1:MMA Rev-Exp Region 11'!BF34)</f>
        <v>99748.933268605528</v>
      </c>
      <c r="BG34" s="541">
        <f>SUM('MMA Rev-Exp Region 1:MMA Rev-Exp Region 11'!BG34)</f>
        <v>59828.879868554708</v>
      </c>
      <c r="BH34" s="541">
        <f>SUM('MMA Rev-Exp Region 1:MMA Rev-Exp Region 11'!BH34)</f>
        <v>1286.3153036370989</v>
      </c>
      <c r="BI34" s="541">
        <f>SUM('MMA Rev-Exp Region 1:MMA Rev-Exp Region 11'!BI34)</f>
        <v>90571.369756624117</v>
      </c>
      <c r="BJ34" s="541">
        <f>SUM('MMA Rev-Exp Region 1:MMA Rev-Exp Region 11'!BJ34)</f>
        <v>12299.34387978328</v>
      </c>
      <c r="BK34" s="541">
        <f>SUM('MMA Rev-Exp Region 1:MMA Rev-Exp Region 11'!BK34)</f>
        <v>149744.19894557726</v>
      </c>
      <c r="BL34" s="546">
        <f>SUM('MMA Rev-Exp Region 1:MMA Rev-Exp Region 11'!BL34)</f>
        <v>248556.50745479303</v>
      </c>
    </row>
    <row r="35" spans="1:64" x14ac:dyDescent="0.25">
      <c r="A35" s="1510"/>
      <c r="B35" s="225" t="s">
        <v>43</v>
      </c>
      <c r="C35" s="230" t="s">
        <v>919</v>
      </c>
      <c r="D35" s="289">
        <f t="shared" si="18"/>
        <v>27410539.099999998</v>
      </c>
      <c r="E35" s="541">
        <f>SUM('MMA Rev-Exp Region 1:MMA Rev-Exp Region 11'!E35)</f>
        <v>22583384.85283947</v>
      </c>
      <c r="F35" s="541">
        <f>SUM('MMA Rev-Exp Region 1:MMA Rev-Exp Region 11'!F35)</f>
        <v>1073605.8082031822</v>
      </c>
      <c r="G35" s="541">
        <f>SUM('MMA Rev-Exp Region 1:MMA Rev-Exp Region 11'!G35)</f>
        <v>1405031.4748463011</v>
      </c>
      <c r="H35" s="541">
        <f>SUM('MMA Rev-Exp Region 1:MMA Rev-Exp Region 11'!H35)</f>
        <v>718308.89115117944</v>
      </c>
      <c r="I35" s="541">
        <f>SUM('MMA Rev-Exp Region 1:MMA Rev-Exp Region 11'!I35)</f>
        <v>745582.35455985437</v>
      </c>
      <c r="J35" s="541">
        <f>SUM('MMA Rev-Exp Region 1:MMA Rev-Exp Region 11'!J35)</f>
        <v>130816.59840289893</v>
      </c>
      <c r="K35" s="541">
        <f>SUM('MMA Rev-Exp Region 1:MMA Rev-Exp Region 11'!K35)</f>
        <v>11357.71156596971</v>
      </c>
      <c r="L35" s="541">
        <f>SUM('MMA Rev-Exp Region 1:MMA Rev-Exp Region 11'!L35)</f>
        <v>109861.44688337899</v>
      </c>
      <c r="M35" s="541">
        <f>SUM('MMA Rev-Exp Region 1:MMA Rev-Exp Region 11'!M35)</f>
        <v>2543.4126811435708</v>
      </c>
      <c r="N35" s="541">
        <f>SUM('MMA Rev-Exp Region 1:MMA Rev-Exp Region 11'!N35)</f>
        <v>544980.68401180557</v>
      </c>
      <c r="O35" s="543">
        <f>SUM('MMA Rev-Exp Region 1:MMA Rev-Exp Region 11'!O35)</f>
        <v>85065.864854813917</v>
      </c>
      <c r="P35" s="289">
        <f t="shared" si="19"/>
        <v>29715398.397000004</v>
      </c>
      <c r="Q35" s="541">
        <f>SUM('MMA Rev-Exp Region 1:MMA Rev-Exp Region 11'!Q35)</f>
        <v>24542445.053880882</v>
      </c>
      <c r="R35" s="541">
        <f>SUM('MMA Rev-Exp Region 1:MMA Rev-Exp Region 11'!R35)</f>
        <v>1184365.665390953</v>
      </c>
      <c r="S35" s="541">
        <f>SUM('MMA Rev-Exp Region 1:MMA Rev-Exp Region 11'!S35)</f>
        <v>1534654.7209888641</v>
      </c>
      <c r="T35" s="541">
        <f>SUM('MMA Rev-Exp Region 1:MMA Rev-Exp Region 11'!T35)</f>
        <v>755324.78040343255</v>
      </c>
      <c r="U35" s="541">
        <f>SUM('MMA Rev-Exp Region 1:MMA Rev-Exp Region 11'!U35)</f>
        <v>754396.70229396201</v>
      </c>
      <c r="V35" s="541">
        <f>SUM('MMA Rev-Exp Region 1:MMA Rev-Exp Region 11'!V35)</f>
        <v>162897.15058066326</v>
      </c>
      <c r="W35" s="541">
        <f>SUM('MMA Rev-Exp Region 1:MMA Rev-Exp Region 11'!W35)</f>
        <v>10567.714030365711</v>
      </c>
      <c r="X35" s="541">
        <f>SUM('MMA Rev-Exp Region 1:MMA Rev-Exp Region 11'!X35)</f>
        <v>117354.09257497468</v>
      </c>
      <c r="Y35" s="541">
        <f>SUM('MMA Rev-Exp Region 1:MMA Rev-Exp Region 11'!Y35)</f>
        <v>2422.8084700497234</v>
      </c>
      <c r="Z35" s="541">
        <f>SUM('MMA Rev-Exp Region 1:MMA Rev-Exp Region 11'!Z35)</f>
        <v>559687.24575399095</v>
      </c>
      <c r="AA35" s="543">
        <f>SUM('MMA Rev-Exp Region 1:MMA Rev-Exp Region 11'!AA35)</f>
        <v>91282.462631861126</v>
      </c>
      <c r="AB35" s="289">
        <f t="shared" si="20"/>
        <v>34173855.289999999</v>
      </c>
      <c r="AC35" s="541">
        <f>SUM('MMA Rev-Exp Region 1:MMA Rev-Exp Region 11'!AC35)</f>
        <v>28374872.403965183</v>
      </c>
      <c r="AD35" s="541">
        <f>SUM('MMA Rev-Exp Region 1:MMA Rev-Exp Region 11'!AD35)</f>
        <v>1355326.8799988334</v>
      </c>
      <c r="AE35" s="541">
        <f>SUM('MMA Rev-Exp Region 1:MMA Rev-Exp Region 11'!AE35)</f>
        <v>1677820.8996600332</v>
      </c>
      <c r="AF35" s="541">
        <f>SUM('MMA Rev-Exp Region 1:MMA Rev-Exp Region 11'!AF35)</f>
        <v>834041.94136626227</v>
      </c>
      <c r="AG35" s="541">
        <f>SUM('MMA Rev-Exp Region 1:MMA Rev-Exp Region 11'!AG35)</f>
        <v>850044.31314457092</v>
      </c>
      <c r="AH35" s="541">
        <f>SUM('MMA Rev-Exp Region 1:MMA Rev-Exp Region 11'!AH35)</f>
        <v>175777.63763859178</v>
      </c>
      <c r="AI35" s="541">
        <f>SUM('MMA Rev-Exp Region 1:MMA Rev-Exp Region 11'!AI35)</f>
        <v>11713.442048136232</v>
      </c>
      <c r="AJ35" s="541">
        <f>SUM('MMA Rev-Exp Region 1:MMA Rev-Exp Region 11'!AJ35)</f>
        <v>135193.50082440831</v>
      </c>
      <c r="AK35" s="541">
        <f>SUM('MMA Rev-Exp Region 1:MMA Rev-Exp Region 11'!AK35)</f>
        <v>2705.4154523334432</v>
      </c>
      <c r="AL35" s="541">
        <f>SUM('MMA Rev-Exp Region 1:MMA Rev-Exp Region 11'!AL35)</f>
        <v>653750.92343498464</v>
      </c>
      <c r="AM35" s="543">
        <f>SUM('MMA Rev-Exp Region 1:MMA Rev-Exp Region 11'!AM35)</f>
        <v>102607.93246666418</v>
      </c>
      <c r="AN35" s="289">
        <f t="shared" si="21"/>
        <v>67571953.252999991</v>
      </c>
      <c r="AO35" s="541">
        <f>SUM('MMA Rev-Exp Region 1:MMA Rev-Exp Region 11'!AO35)</f>
        <v>55997175.370227918</v>
      </c>
      <c r="AP35" s="541">
        <f>SUM('MMA Rev-Exp Region 1:MMA Rev-Exp Region 11'!AP35)</f>
        <v>2769650.2983909133</v>
      </c>
      <c r="AQ35" s="541">
        <f>SUM('MMA Rev-Exp Region 1:MMA Rev-Exp Region 11'!AQ35)</f>
        <v>3198073.3680524426</v>
      </c>
      <c r="AR35" s="541">
        <f>SUM('MMA Rev-Exp Region 1:MMA Rev-Exp Region 11'!AR35)</f>
        <v>1602716.4827950941</v>
      </c>
      <c r="AS35" s="541">
        <f>SUM('MMA Rev-Exp Region 1:MMA Rev-Exp Region 11'!AS35)</f>
        <v>1803796.2540689288</v>
      </c>
      <c r="AT35" s="541">
        <f>SUM('MMA Rev-Exp Region 1:MMA Rev-Exp Region 11'!AT35)</f>
        <v>262717.01127947716</v>
      </c>
      <c r="AU35" s="541">
        <f>SUM('MMA Rev-Exp Region 1:MMA Rev-Exp Region 11'!AU35)</f>
        <v>25713.322101405603</v>
      </c>
      <c r="AV35" s="541">
        <f>SUM('MMA Rev-Exp Region 1:MMA Rev-Exp Region 11'!AV35)</f>
        <v>284657.48292250524</v>
      </c>
      <c r="AW35" s="541">
        <f>SUM('MMA Rev-Exp Region 1:MMA Rev-Exp Region 11'!AW35)</f>
        <v>5517.6804766121613</v>
      </c>
      <c r="AX35" s="541">
        <f>SUM('MMA Rev-Exp Region 1:MMA Rev-Exp Region 11'!AX35)</f>
        <v>1411577.3059047288</v>
      </c>
      <c r="AY35" s="543">
        <f>SUM('MMA Rev-Exp Region 1:MMA Rev-Exp Region 11'!AY35)</f>
        <v>210358.67677997792</v>
      </c>
      <c r="AZ35" s="546">
        <f>SUM('MMA Rev-Exp Region 1:MMA Rev-Exp Region 11'!AZ35)</f>
        <v>-32093094.81000001</v>
      </c>
      <c r="BA35" s="296">
        <f t="shared" si="22"/>
        <v>126778651.22999999</v>
      </c>
      <c r="BB35" s="541">
        <f>SUM('MMA Rev-Exp Region 1:MMA Rev-Exp Region 11'!BB35)</f>
        <v>131497877.68091345</v>
      </c>
      <c r="BC35" s="541">
        <f>SUM('MMA Rev-Exp Region 1:MMA Rev-Exp Region 11'!BC35)</f>
        <v>6382948.6519838814</v>
      </c>
      <c r="BD35" s="541">
        <f>SUM('MMA Rev-Exp Region 1:MMA Rev-Exp Region 11'!BD35)</f>
        <v>7815580.4635476414</v>
      </c>
      <c r="BE35" s="541">
        <f>SUM('MMA Rev-Exp Region 1:MMA Rev-Exp Region 11'!BE35)</f>
        <v>3910392.0957159684</v>
      </c>
      <c r="BF35" s="541">
        <f>SUM('MMA Rev-Exp Region 1:MMA Rev-Exp Region 11'!BF35)</f>
        <v>4153819.6240673158</v>
      </c>
      <c r="BG35" s="541">
        <f>SUM('MMA Rev-Exp Region 1:MMA Rev-Exp Region 11'!BG35)</f>
        <v>732208.39790163119</v>
      </c>
      <c r="BH35" s="541">
        <f>SUM('MMA Rev-Exp Region 1:MMA Rev-Exp Region 11'!BH35)</f>
        <v>59352.189745877258</v>
      </c>
      <c r="BI35" s="541">
        <f>SUM('MMA Rev-Exp Region 1:MMA Rev-Exp Region 11'!BI35)</f>
        <v>647066.52320526727</v>
      </c>
      <c r="BJ35" s="541">
        <f>SUM('MMA Rev-Exp Region 1:MMA Rev-Exp Region 11'!BJ35)</f>
        <v>13189.317080138899</v>
      </c>
      <c r="BK35" s="541">
        <f>SUM('MMA Rev-Exp Region 1:MMA Rev-Exp Region 11'!BK35)</f>
        <v>3169996.15910551</v>
      </c>
      <c r="BL35" s="546">
        <f>SUM('MMA Rev-Exp Region 1:MMA Rev-Exp Region 11'!BL35)</f>
        <v>489314.9367333171</v>
      </c>
    </row>
    <row r="36" spans="1:64" s="209" customFormat="1" x14ac:dyDescent="0.25">
      <c r="A36" s="1510"/>
      <c r="B36" s="223" t="s">
        <v>452</v>
      </c>
      <c r="C36" s="231" t="s">
        <v>2</v>
      </c>
      <c r="D36" s="277">
        <f t="shared" ref="D36:Q36" si="23">SUM(D29:D35)</f>
        <v>133066198.77726437</v>
      </c>
      <c r="E36" s="275">
        <f t="shared" si="23"/>
        <v>92005475.938637897</v>
      </c>
      <c r="F36" s="275">
        <f t="shared" si="23"/>
        <v>6129874.9087744532</v>
      </c>
      <c r="G36" s="275">
        <f t="shared" si="23"/>
        <v>18131382.841203988</v>
      </c>
      <c r="H36" s="275">
        <f t="shared" si="23"/>
        <v>7739439.9472922245</v>
      </c>
      <c r="I36" s="275">
        <f t="shared" si="23"/>
        <v>2037888.7383896185</v>
      </c>
      <c r="J36" s="275">
        <f t="shared" si="23"/>
        <v>666843.86597545678</v>
      </c>
      <c r="K36" s="275">
        <f t="shared" si="23"/>
        <v>65863.86946445395</v>
      </c>
      <c r="L36" s="275">
        <f t="shared" si="23"/>
        <v>915963.51551793842</v>
      </c>
      <c r="M36" s="275">
        <f t="shared" si="23"/>
        <v>119279.31087368459</v>
      </c>
      <c r="N36" s="275">
        <f t="shared" si="23"/>
        <v>2938159.414595454</v>
      </c>
      <c r="O36" s="283">
        <f t="shared" si="23"/>
        <v>2316026.4265392041</v>
      </c>
      <c r="P36" s="277">
        <f t="shared" si="23"/>
        <v>140562021.73398936</v>
      </c>
      <c r="Q36" s="275">
        <f t="shared" si="23"/>
        <v>98654703.9491795</v>
      </c>
      <c r="R36" s="275">
        <f t="shared" ref="R36:AA36" si="24">SUM(R29:R35)</f>
        <v>6595839.8540383428</v>
      </c>
      <c r="S36" s="275">
        <f t="shared" si="24"/>
        <v>19383256.686992884</v>
      </c>
      <c r="T36" s="275">
        <f t="shared" si="24"/>
        <v>8259008.6829026183</v>
      </c>
      <c r="U36" s="275">
        <f t="shared" si="24"/>
        <v>1663250.5505805684</v>
      </c>
      <c r="V36" s="275">
        <f t="shared" si="24"/>
        <v>670913.39761048683</v>
      </c>
      <c r="W36" s="275">
        <f t="shared" si="24"/>
        <v>28996.80094804367</v>
      </c>
      <c r="X36" s="275">
        <f t="shared" si="24"/>
        <v>921639.94627235655</v>
      </c>
      <c r="Y36" s="275">
        <f t="shared" si="24"/>
        <v>82383.332867313176</v>
      </c>
      <c r="Z36" s="275">
        <f t="shared" si="24"/>
        <v>2026829.015294703</v>
      </c>
      <c r="AA36" s="283">
        <f t="shared" si="24"/>
        <v>2275199.5173025383</v>
      </c>
      <c r="AB36" s="277">
        <f>SUM(AB29:AB35)</f>
        <v>144007134.06630373</v>
      </c>
      <c r="AC36" s="275">
        <f>SUM(AC29:AC35)</f>
        <v>103223341.80245927</v>
      </c>
      <c r="AD36" s="275">
        <f t="shared" ref="AD36:AM36" si="25">SUM(AD29:AD35)</f>
        <v>6508353.1014762074</v>
      </c>
      <c r="AE36" s="275">
        <f t="shared" si="25"/>
        <v>18770159.83439387</v>
      </c>
      <c r="AF36" s="275">
        <f t="shared" si="25"/>
        <v>7568122.2309161182</v>
      </c>
      <c r="AG36" s="275">
        <f t="shared" si="25"/>
        <v>1843990.6482392342</v>
      </c>
      <c r="AH36" s="275">
        <f t="shared" si="25"/>
        <v>708169.45657775796</v>
      </c>
      <c r="AI36" s="275">
        <f t="shared" si="25"/>
        <v>24925.417504340952</v>
      </c>
      <c r="AJ36" s="275">
        <f t="shared" si="25"/>
        <v>921472.20158849447</v>
      </c>
      <c r="AK36" s="275">
        <f t="shared" si="25"/>
        <v>115999.31687633273</v>
      </c>
      <c r="AL36" s="275">
        <f t="shared" si="25"/>
        <v>1985628.513078182</v>
      </c>
      <c r="AM36" s="283">
        <f t="shared" si="25"/>
        <v>2336971.5431939163</v>
      </c>
      <c r="AN36" s="277">
        <f>SUM(AN29:AN35)</f>
        <v>190268308.85558358</v>
      </c>
      <c r="AO36" s="275">
        <f>SUM(AO29:AO35)</f>
        <v>141823343.67486203</v>
      </c>
      <c r="AP36" s="275">
        <f t="shared" ref="AP36:AY36" si="26">SUM(AP29:AP35)</f>
        <v>8476953.5436698664</v>
      </c>
      <c r="AQ36" s="275">
        <f t="shared" si="26"/>
        <v>20865722.728330057</v>
      </c>
      <c r="AR36" s="275">
        <f t="shared" si="26"/>
        <v>8853045.131695129</v>
      </c>
      <c r="AS36" s="275">
        <f t="shared" si="26"/>
        <v>2887544.1001265002</v>
      </c>
      <c r="AT36" s="275">
        <f t="shared" si="26"/>
        <v>839104.2776064846</v>
      </c>
      <c r="AU36" s="275">
        <f t="shared" si="26"/>
        <v>49703.277132675779</v>
      </c>
      <c r="AV36" s="275">
        <f t="shared" si="26"/>
        <v>1133659.1395831034</v>
      </c>
      <c r="AW36" s="275">
        <f t="shared" si="26"/>
        <v>122893.53034259164</v>
      </c>
      <c r="AX36" s="275">
        <f t="shared" si="26"/>
        <v>2779028.3050827375</v>
      </c>
      <c r="AY36" s="283">
        <f t="shared" si="26"/>
        <v>2437311.1471524625</v>
      </c>
      <c r="AZ36" s="299">
        <f>SUM(AZ29:AZ35)</f>
        <v>-32920096.320937656</v>
      </c>
      <c r="BA36" s="297">
        <f>SUM(BA29:BA35)</f>
        <v>574983567.11220348</v>
      </c>
      <c r="BB36" s="275">
        <f>SUM('MMA Rev-Exp Region 1:MMA Rev-Exp Region 11'!BB36)</f>
        <v>435706865.36513877</v>
      </c>
      <c r="BC36" s="275">
        <f>SUM('MMA Rev-Exp Region 1:MMA Rev-Exp Region 11'!BC36)</f>
        <v>27711021.407958873</v>
      </c>
      <c r="BD36" s="275">
        <f>SUM('MMA Rev-Exp Region 1:MMA Rev-Exp Region 11'!BD36)</f>
        <v>77150522.090920791</v>
      </c>
      <c r="BE36" s="275">
        <f>SUM('MMA Rev-Exp Region 1:MMA Rev-Exp Region 11'!BE36)</f>
        <v>32419615.992806088</v>
      </c>
      <c r="BF36" s="275">
        <f>SUM('MMA Rev-Exp Region 1:MMA Rev-Exp Region 11'!BF36)</f>
        <v>8432674.0373359211</v>
      </c>
      <c r="BG36" s="275">
        <f>SUM('MMA Rev-Exp Region 1:MMA Rev-Exp Region 11'!BG36)</f>
        <v>2885030.997770186</v>
      </c>
      <c r="BH36" s="275">
        <f>SUM('MMA Rev-Exp Region 1:MMA Rev-Exp Region 11'!BH36)</f>
        <v>169489.36504951434</v>
      </c>
      <c r="BI36" s="275">
        <f>SUM('MMA Rev-Exp Region 1:MMA Rev-Exp Region 11'!BI36)</f>
        <v>3892734.8029618924</v>
      </c>
      <c r="BJ36" s="275">
        <f>SUM('MMA Rev-Exp Region 1:MMA Rev-Exp Region 11'!BJ36)</f>
        <v>440555.49095992214</v>
      </c>
      <c r="BK36" s="275">
        <f>SUM('MMA Rev-Exp Region 1:MMA Rev-Exp Region 11'!BK36)</f>
        <v>9729645.2480510771</v>
      </c>
      <c r="BL36" s="299">
        <f>SUM('MMA Rev-Exp Region 1:MMA Rev-Exp Region 11'!BL36)</f>
        <v>9365508.6341881193</v>
      </c>
    </row>
    <row r="37" spans="1:64" ht="16.5" customHeight="1" x14ac:dyDescent="0.25">
      <c r="A37" s="1489" t="s">
        <v>920</v>
      </c>
      <c r="B37" s="219" t="s">
        <v>921</v>
      </c>
      <c r="C37" s="232" t="s">
        <v>920</v>
      </c>
      <c r="D37" s="276">
        <f>SUM(E37:O37)</f>
        <v>10440710.690000005</v>
      </c>
      <c r="E37" s="540">
        <f>SUM('MMA Rev-Exp Region 1:MMA Rev-Exp Region 11'!E37)</f>
        <v>9315622.9900000039</v>
      </c>
      <c r="F37" s="540">
        <f>SUM('MMA Rev-Exp Region 1:MMA Rev-Exp Region 11'!F37)</f>
        <v>709233.52</v>
      </c>
      <c r="G37" s="540">
        <f>SUM('MMA Rev-Exp Region 1:MMA Rev-Exp Region 11'!G37)</f>
        <v>141080.29999999999</v>
      </c>
      <c r="H37" s="540">
        <f>SUM('MMA Rev-Exp Region 1:MMA Rev-Exp Region 11'!H37)</f>
        <v>224281.90000000002</v>
      </c>
      <c r="I37" s="540">
        <f>SUM('MMA Rev-Exp Region 1:MMA Rev-Exp Region 11'!I37)</f>
        <v>7315.54</v>
      </c>
      <c r="J37" s="540">
        <f>SUM('MMA Rev-Exp Region 1:MMA Rev-Exp Region 11'!J37)</f>
        <v>6940.72</v>
      </c>
      <c r="K37" s="540">
        <f>SUM('MMA Rev-Exp Region 1:MMA Rev-Exp Region 11'!K37)</f>
        <v>0</v>
      </c>
      <c r="L37" s="540">
        <f>SUM('MMA Rev-Exp Region 1:MMA Rev-Exp Region 11'!L37)</f>
        <v>31448.149999999998</v>
      </c>
      <c r="M37" s="540">
        <f>SUM('MMA Rev-Exp Region 1:MMA Rev-Exp Region 11'!M37)</f>
        <v>0</v>
      </c>
      <c r="N37" s="540">
        <f>SUM('MMA Rev-Exp Region 1:MMA Rev-Exp Region 11'!N37)</f>
        <v>193.86</v>
      </c>
      <c r="O37" s="542">
        <f>SUM('MMA Rev-Exp Region 1:MMA Rev-Exp Region 11'!O37)</f>
        <v>4593.71</v>
      </c>
      <c r="P37" s="276">
        <f>SUM(Q37:AA37)</f>
        <v>10663643.939999998</v>
      </c>
      <c r="Q37" s="540">
        <f>SUM('MMA Rev-Exp Region 1:MMA Rev-Exp Region 11'!Q37)</f>
        <v>9615435.0699999984</v>
      </c>
      <c r="R37" s="540">
        <f>SUM('MMA Rev-Exp Region 1:MMA Rev-Exp Region 11'!R37)</f>
        <v>754286.9800000001</v>
      </c>
      <c r="S37" s="540">
        <f>SUM('MMA Rev-Exp Region 1:MMA Rev-Exp Region 11'!S37)</f>
        <v>147819.59</v>
      </c>
      <c r="T37" s="540">
        <f>SUM('MMA Rev-Exp Region 1:MMA Rev-Exp Region 11'!T37)</f>
        <v>82868.450000000012</v>
      </c>
      <c r="U37" s="540">
        <f>SUM('MMA Rev-Exp Region 1:MMA Rev-Exp Region 11'!U37)</f>
        <v>4355.1900000000005</v>
      </c>
      <c r="V37" s="540">
        <f>SUM('MMA Rev-Exp Region 1:MMA Rev-Exp Region 11'!V37)</f>
        <v>8222.77</v>
      </c>
      <c r="W37" s="540">
        <f>SUM('MMA Rev-Exp Region 1:MMA Rev-Exp Region 11'!W37)</f>
        <v>5.24</v>
      </c>
      <c r="X37" s="540">
        <f>SUM('MMA Rev-Exp Region 1:MMA Rev-Exp Region 11'!X37)</f>
        <v>47631.01</v>
      </c>
      <c r="Y37" s="540">
        <f>SUM('MMA Rev-Exp Region 1:MMA Rev-Exp Region 11'!Y37)</f>
        <v>0</v>
      </c>
      <c r="Z37" s="540">
        <f>SUM('MMA Rev-Exp Region 1:MMA Rev-Exp Region 11'!Z37)</f>
        <v>73.88</v>
      </c>
      <c r="AA37" s="542">
        <f>SUM('MMA Rev-Exp Region 1:MMA Rev-Exp Region 11'!AA37)</f>
        <v>2945.76</v>
      </c>
      <c r="AB37" s="276">
        <f>SUM(AC37:AM37)</f>
        <v>11930270.729999997</v>
      </c>
      <c r="AC37" s="540">
        <f>SUM('MMA Rev-Exp Region 1:MMA Rev-Exp Region 11'!AC37)</f>
        <v>10920379.489999996</v>
      </c>
      <c r="AD37" s="540">
        <f>SUM('MMA Rev-Exp Region 1:MMA Rev-Exp Region 11'!AD37)</f>
        <v>725125.25</v>
      </c>
      <c r="AE37" s="540">
        <f>SUM('MMA Rev-Exp Region 1:MMA Rev-Exp Region 11'!AE37)</f>
        <v>129282.4</v>
      </c>
      <c r="AF37" s="540">
        <f>SUM('MMA Rev-Exp Region 1:MMA Rev-Exp Region 11'!AF37)</f>
        <v>91118.76999999999</v>
      </c>
      <c r="AG37" s="540">
        <f>SUM('MMA Rev-Exp Region 1:MMA Rev-Exp Region 11'!AG37)</f>
        <v>1135.3800000000003</v>
      </c>
      <c r="AH37" s="540">
        <f>SUM('MMA Rev-Exp Region 1:MMA Rev-Exp Region 11'!AH37)</f>
        <v>3288.8499999999995</v>
      </c>
      <c r="AI37" s="540">
        <f>SUM('MMA Rev-Exp Region 1:MMA Rev-Exp Region 11'!AI37)</f>
        <v>63.93</v>
      </c>
      <c r="AJ37" s="540">
        <f>SUM('MMA Rev-Exp Region 1:MMA Rev-Exp Region 11'!AJ37)</f>
        <v>46680.6</v>
      </c>
      <c r="AK37" s="540">
        <f>SUM('MMA Rev-Exp Region 1:MMA Rev-Exp Region 11'!AK37)</f>
        <v>0</v>
      </c>
      <c r="AL37" s="540">
        <f>SUM('MMA Rev-Exp Region 1:MMA Rev-Exp Region 11'!AL37)</f>
        <v>59.21</v>
      </c>
      <c r="AM37" s="542">
        <f>SUM('MMA Rev-Exp Region 1:MMA Rev-Exp Region 11'!AM37)</f>
        <v>13136.85</v>
      </c>
      <c r="AN37" s="276">
        <f>SUM(AO37:AY37)</f>
        <v>12453460.410000008</v>
      </c>
      <c r="AO37" s="540">
        <f>SUM('MMA Rev-Exp Region 1:MMA Rev-Exp Region 11'!AO37)</f>
        <v>11420226.170000007</v>
      </c>
      <c r="AP37" s="540">
        <f>SUM('MMA Rev-Exp Region 1:MMA Rev-Exp Region 11'!AP37)</f>
        <v>746589.56000000017</v>
      </c>
      <c r="AQ37" s="540">
        <f>SUM('MMA Rev-Exp Region 1:MMA Rev-Exp Region 11'!AQ37)</f>
        <v>124286.56000000001</v>
      </c>
      <c r="AR37" s="540">
        <f>SUM('MMA Rev-Exp Region 1:MMA Rev-Exp Region 11'!AR37)</f>
        <v>91277.489999999991</v>
      </c>
      <c r="AS37" s="540">
        <f>SUM('MMA Rev-Exp Region 1:MMA Rev-Exp Region 11'!AS37)</f>
        <v>3698.7500000000005</v>
      </c>
      <c r="AT37" s="540">
        <f>SUM('MMA Rev-Exp Region 1:MMA Rev-Exp Region 11'!AT37)</f>
        <v>3467.6200000000003</v>
      </c>
      <c r="AU37" s="540">
        <f>SUM('MMA Rev-Exp Region 1:MMA Rev-Exp Region 11'!AU37)</f>
        <v>0</v>
      </c>
      <c r="AV37" s="540">
        <f>SUM('MMA Rev-Exp Region 1:MMA Rev-Exp Region 11'!AV37)</f>
        <v>52150.92</v>
      </c>
      <c r="AW37" s="540">
        <f>SUM('MMA Rev-Exp Region 1:MMA Rev-Exp Region 11'!AW37)</f>
        <v>0</v>
      </c>
      <c r="AX37" s="540">
        <f>SUM('MMA Rev-Exp Region 1:MMA Rev-Exp Region 11'!AX37)</f>
        <v>0</v>
      </c>
      <c r="AY37" s="542">
        <f>SUM('MMA Rev-Exp Region 1:MMA Rev-Exp Region 11'!AY37)</f>
        <v>11763.34</v>
      </c>
      <c r="AZ37" s="545">
        <f>SUM('MMA Rev-Exp Region 1:MMA Rev-Exp Region 11'!AZ37)</f>
        <v>-443148.28000000049</v>
      </c>
      <c r="BA37" s="294">
        <f>SUM(BB37:BL37)+AZ37</f>
        <v>45044937.49000001</v>
      </c>
      <c r="BB37" s="540">
        <f>SUM('MMA Rev-Exp Region 1:MMA Rev-Exp Region 11'!BB37)</f>
        <v>41271663.720000006</v>
      </c>
      <c r="BC37" s="540">
        <f>SUM('MMA Rev-Exp Region 1:MMA Rev-Exp Region 11'!BC37)</f>
        <v>2935235.3099999996</v>
      </c>
      <c r="BD37" s="540">
        <f>SUM('MMA Rev-Exp Region 1:MMA Rev-Exp Region 11'!BD37)</f>
        <v>542468.84999999986</v>
      </c>
      <c r="BE37" s="540">
        <f>SUM('MMA Rev-Exp Region 1:MMA Rev-Exp Region 11'!BE37)</f>
        <v>489546.61</v>
      </c>
      <c r="BF37" s="540">
        <f>SUM('MMA Rev-Exp Region 1:MMA Rev-Exp Region 11'!BF37)</f>
        <v>16504.86</v>
      </c>
      <c r="BG37" s="540">
        <f>SUM('MMA Rev-Exp Region 1:MMA Rev-Exp Region 11'!BG37)</f>
        <v>21919.960000000003</v>
      </c>
      <c r="BH37" s="540">
        <f>SUM('MMA Rev-Exp Region 1:MMA Rev-Exp Region 11'!BH37)</f>
        <v>69.17</v>
      </c>
      <c r="BI37" s="540">
        <f>SUM('MMA Rev-Exp Region 1:MMA Rev-Exp Region 11'!BI37)</f>
        <v>177910.68</v>
      </c>
      <c r="BJ37" s="540">
        <f>SUM('MMA Rev-Exp Region 1:MMA Rev-Exp Region 11'!BJ37)</f>
        <v>0</v>
      </c>
      <c r="BK37" s="540">
        <f>SUM('MMA Rev-Exp Region 1:MMA Rev-Exp Region 11'!BK37)</f>
        <v>326.95000000000005</v>
      </c>
      <c r="BL37" s="545">
        <f>SUM('MMA Rev-Exp Region 1:MMA Rev-Exp Region 11'!BL37)</f>
        <v>32439.66</v>
      </c>
    </row>
    <row r="38" spans="1:64" ht="16.5" customHeight="1" x14ac:dyDescent="0.25">
      <c r="A38" s="1490"/>
      <c r="B38" s="221" t="s">
        <v>922</v>
      </c>
      <c r="C38" s="233" t="s">
        <v>925</v>
      </c>
      <c r="D38" s="289">
        <f>SUM(E38:O38)</f>
        <v>59182.177608561171</v>
      </c>
      <c r="E38" s="541">
        <f>SUM('MMA Rev-Exp Region 1:MMA Rev-Exp Region 11'!E38)</f>
        <v>52804.724764246457</v>
      </c>
      <c r="F38" s="541">
        <f>SUM('MMA Rev-Exp Region 1:MMA Rev-Exp Region 11'!F38)</f>
        <v>4020.2228940973564</v>
      </c>
      <c r="G38" s="541">
        <f>SUM('MMA Rev-Exp Region 1:MMA Rev-Exp Region 11'!G38)</f>
        <v>799.7002904855982</v>
      </c>
      <c r="H38" s="541">
        <f>SUM('MMA Rev-Exp Region 1:MMA Rev-Exp Region 11'!H38)</f>
        <v>1271.3206633432299</v>
      </c>
      <c r="I38" s="541">
        <f>SUM('MMA Rev-Exp Region 1:MMA Rev-Exp Region 11'!I38)</f>
        <v>41.467444165195374</v>
      </c>
      <c r="J38" s="541">
        <f>SUM('MMA Rev-Exp Region 1:MMA Rev-Exp Region 11'!J38)</f>
        <v>39.342812569715257</v>
      </c>
      <c r="K38" s="541">
        <f>SUM('MMA Rev-Exp Region 1:MMA Rev-Exp Region 11'!K38)</f>
        <v>0</v>
      </c>
      <c r="L38" s="541">
        <f>SUM('MMA Rev-Exp Region 1:MMA Rev-Exp Region 11'!L38)</f>
        <v>178.26085350140778</v>
      </c>
      <c r="M38" s="541">
        <f>SUM('MMA Rev-Exp Region 1:MMA Rev-Exp Region 11'!M38)</f>
        <v>0</v>
      </c>
      <c r="N38" s="541">
        <f>SUM('MMA Rev-Exp Region 1:MMA Rev-Exp Region 11'!N38)</f>
        <v>1.0988770105644665</v>
      </c>
      <c r="O38" s="543">
        <f>SUM('MMA Rev-Exp Region 1:MMA Rev-Exp Region 11'!O38)</f>
        <v>26.039009141649096</v>
      </c>
      <c r="P38" s="289">
        <f>SUM(Q38:AA38)</f>
        <v>120993.22819251788</v>
      </c>
      <c r="Q38" s="541">
        <f>SUM('MMA Rev-Exp Region 1:MMA Rev-Exp Region 11'!Q38)</f>
        <v>109099.90394848547</v>
      </c>
      <c r="R38" s="541">
        <f>SUM('MMA Rev-Exp Region 1:MMA Rev-Exp Region 11'!R38)</f>
        <v>8558.389346764443</v>
      </c>
      <c r="S38" s="541">
        <f>SUM('MMA Rev-Exp Region 1:MMA Rev-Exp Region 11'!S38)</f>
        <v>1677.2099185632073</v>
      </c>
      <c r="T38" s="541">
        <f>SUM('MMA Rev-Exp Region 1:MMA Rev-Exp Region 11'!T38)</f>
        <v>940.25281950761212</v>
      </c>
      <c r="U38" s="541">
        <f>SUM('MMA Rev-Exp Region 1:MMA Rev-Exp Region 11'!U38)</f>
        <v>49.415425013878703</v>
      </c>
      <c r="V38" s="541">
        <f>SUM('MMA Rev-Exp Region 1:MMA Rev-Exp Region 11'!V38)</f>
        <v>93.298265825686471</v>
      </c>
      <c r="W38" s="541">
        <f>SUM('MMA Rev-Exp Region 1:MMA Rev-Exp Region 11'!W38)</f>
        <v>5.9454771679932308E-2</v>
      </c>
      <c r="X38" s="541">
        <f>SUM('MMA Rev-Exp Region 1:MMA Rev-Exp Region 11'!X38)</f>
        <v>540.43718023560552</v>
      </c>
      <c r="Y38" s="541">
        <f>SUM('MMA Rev-Exp Region 1:MMA Rev-Exp Region 11'!Y38)</f>
        <v>0</v>
      </c>
      <c r="Z38" s="541">
        <f>SUM('MMA Rev-Exp Region 1:MMA Rev-Exp Region 11'!Z38)</f>
        <v>0.83826689536515264</v>
      </c>
      <c r="AA38" s="543">
        <f>SUM('MMA Rev-Exp Region 1:MMA Rev-Exp Region 11'!AA38)</f>
        <v>33.423566454938431</v>
      </c>
      <c r="AB38" s="289">
        <f>SUM(AC38:AM38)</f>
        <v>297327.05816302629</v>
      </c>
      <c r="AC38" s="541">
        <f>SUM('MMA Rev-Exp Region 1:MMA Rev-Exp Region 11'!AC38)</f>
        <v>272158.47664050024</v>
      </c>
      <c r="AD38" s="541">
        <f>SUM('MMA Rev-Exp Region 1:MMA Rev-Exp Region 11'!AD38)</f>
        <v>18071.623206343535</v>
      </c>
      <c r="AE38" s="541">
        <f>SUM('MMA Rev-Exp Region 1:MMA Rev-Exp Region 11'!AE38)</f>
        <v>3221.9851949877457</v>
      </c>
      <c r="AF38" s="541">
        <f>SUM('MMA Rev-Exp Region 1:MMA Rev-Exp Region 11'!AF38)</f>
        <v>2270.8684857760495</v>
      </c>
      <c r="AG38" s="541">
        <f>SUM('MMA Rev-Exp Region 1:MMA Rev-Exp Region 11'!AG38)</f>
        <v>28.296021350819483</v>
      </c>
      <c r="AH38" s="541">
        <f>SUM('MMA Rev-Exp Region 1:MMA Rev-Exp Region 11'!AH38)</f>
        <v>81.964954305732661</v>
      </c>
      <c r="AI38" s="541">
        <f>SUM('MMA Rev-Exp Region 1:MMA Rev-Exp Region 11'!AI38)</f>
        <v>1.5932680203613685</v>
      </c>
      <c r="AJ38" s="541">
        <f>SUM('MMA Rev-Exp Region 1:MMA Rev-Exp Region 11'!AJ38)</f>
        <v>1163.3772430984027</v>
      </c>
      <c r="AK38" s="541">
        <f>SUM('MMA Rev-Exp Region 1:MMA Rev-Exp Region 11'!AK38)</f>
        <v>0</v>
      </c>
      <c r="AL38" s="541">
        <f>SUM('MMA Rev-Exp Region 1:MMA Rev-Exp Region 11'!AL38)</f>
        <v>1.4756358436664576</v>
      </c>
      <c r="AM38" s="543">
        <f>SUM('MMA Rev-Exp Region 1:MMA Rev-Exp Region 11'!AM38)</f>
        <v>327.39751279969096</v>
      </c>
      <c r="AN38" s="289">
        <f>SUM(AO38:AY38)</f>
        <v>1080647.3865894694</v>
      </c>
      <c r="AO38" s="541">
        <f>SUM('MMA Rev-Exp Region 1:MMA Rev-Exp Region 11'!AO38)</f>
        <v>990988.62152091321</v>
      </c>
      <c r="AP38" s="541">
        <f>SUM('MMA Rev-Exp Region 1:MMA Rev-Exp Region 11'!AP38)</f>
        <v>64785.210721120478</v>
      </c>
      <c r="AQ38" s="541">
        <f>SUM('MMA Rev-Exp Region 1:MMA Rev-Exp Region 11'!AQ38)</f>
        <v>10784.949871791916</v>
      </c>
      <c r="AR38" s="541">
        <f>SUM('MMA Rev-Exp Region 1:MMA Rev-Exp Region 11'!AR38)</f>
        <v>7920.5921708106471</v>
      </c>
      <c r="AS38" s="541">
        <f>SUM('MMA Rev-Exp Region 1:MMA Rev-Exp Region 11'!AS38)</f>
        <v>320.95854401546194</v>
      </c>
      <c r="AT38" s="541">
        <f>SUM('MMA Rev-Exp Region 1:MMA Rev-Exp Region 11'!AT38)</f>
        <v>300.90226871210439</v>
      </c>
      <c r="AU38" s="541">
        <f>SUM('MMA Rev-Exp Region 1:MMA Rev-Exp Region 11'!AU38)</f>
        <v>0</v>
      </c>
      <c r="AV38" s="541">
        <f>SUM('MMA Rev-Exp Region 1:MMA Rev-Exp Region 11'!AV38)</f>
        <v>4525.3892131846796</v>
      </c>
      <c r="AW38" s="541">
        <f>SUM('MMA Rev-Exp Region 1:MMA Rev-Exp Region 11'!AW38)</f>
        <v>0</v>
      </c>
      <c r="AX38" s="541">
        <f>SUM('MMA Rev-Exp Region 1:MMA Rev-Exp Region 11'!AX38)</f>
        <v>0</v>
      </c>
      <c r="AY38" s="543">
        <f>SUM('MMA Rev-Exp Region 1:MMA Rev-Exp Region 11'!AY38)</f>
        <v>1020.7622789209448</v>
      </c>
      <c r="AZ38" s="546">
        <f>SUM('MMA Rev-Exp Region 1:MMA Rev-Exp Region 11'!AZ38)</f>
        <v>-164115.59423343177</v>
      </c>
      <c r="BA38" s="296">
        <f>SUM(BB38:BL38)+AZ38</f>
        <v>1394034.2563201431</v>
      </c>
      <c r="BB38" s="541">
        <f>SUM('MMA Rev-Exp Region 1:MMA Rev-Exp Region 11'!BB38)</f>
        <v>1425051.7268741454</v>
      </c>
      <c r="BC38" s="541">
        <f>SUM('MMA Rev-Exp Region 1:MMA Rev-Exp Region 11'!BC38)</f>
        <v>95435.446168325812</v>
      </c>
      <c r="BD38" s="541">
        <f>SUM('MMA Rev-Exp Region 1:MMA Rev-Exp Region 11'!BD38)</f>
        <v>16483.845275828466</v>
      </c>
      <c r="BE38" s="541">
        <f>SUM('MMA Rev-Exp Region 1:MMA Rev-Exp Region 11'!BE38)</f>
        <v>12403.034139437539</v>
      </c>
      <c r="BF38" s="541">
        <f>SUM('MMA Rev-Exp Region 1:MMA Rev-Exp Region 11'!BF38)</f>
        <v>440.13743454535552</v>
      </c>
      <c r="BG38" s="541">
        <f>SUM('MMA Rev-Exp Region 1:MMA Rev-Exp Region 11'!BG38)</f>
        <v>515.50830141323877</v>
      </c>
      <c r="BH38" s="541">
        <f>SUM('MMA Rev-Exp Region 1:MMA Rev-Exp Region 11'!BH38)</f>
        <v>1.6527227920413008</v>
      </c>
      <c r="BI38" s="541">
        <f>SUM('MMA Rev-Exp Region 1:MMA Rev-Exp Region 11'!BI38)</f>
        <v>6407.4644900200947</v>
      </c>
      <c r="BJ38" s="541">
        <f>SUM('MMA Rev-Exp Region 1:MMA Rev-Exp Region 11'!BJ38)</f>
        <v>0</v>
      </c>
      <c r="BK38" s="541">
        <f>SUM('MMA Rev-Exp Region 1:MMA Rev-Exp Region 11'!BK38)</f>
        <v>3.4127797495960768</v>
      </c>
      <c r="BL38" s="546">
        <f>SUM('MMA Rev-Exp Region 1:MMA Rev-Exp Region 11'!BL38)</f>
        <v>1407.6223673172233</v>
      </c>
    </row>
    <row r="39" spans="1:64" ht="16.5" customHeight="1" x14ac:dyDescent="0.25">
      <c r="A39" s="1490"/>
      <c r="B39" s="225" t="s">
        <v>923</v>
      </c>
      <c r="C39" s="234" t="s">
        <v>926</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91"/>
      <c r="B40" s="227" t="s">
        <v>924</v>
      </c>
      <c r="C40" s="235" t="s">
        <v>927</v>
      </c>
      <c r="D40" s="277">
        <f t="shared" ref="D40:P40" si="27">SUM(D37:D39)</f>
        <v>10499892.867608566</v>
      </c>
      <c r="E40" s="275">
        <f t="shared" si="27"/>
        <v>9368427.7147642504</v>
      </c>
      <c r="F40" s="275">
        <f t="shared" si="27"/>
        <v>713253.74289409735</v>
      </c>
      <c r="G40" s="275">
        <f t="shared" si="27"/>
        <v>141880.00029048559</v>
      </c>
      <c r="H40" s="275">
        <f t="shared" si="27"/>
        <v>225553.22066334327</v>
      </c>
      <c r="I40" s="275">
        <f t="shared" si="27"/>
        <v>7357.007444165195</v>
      </c>
      <c r="J40" s="275">
        <f t="shared" si="27"/>
        <v>6980.0628125697158</v>
      </c>
      <c r="K40" s="275">
        <f t="shared" si="27"/>
        <v>0</v>
      </c>
      <c r="L40" s="275">
        <f t="shared" si="27"/>
        <v>31626.410853501406</v>
      </c>
      <c r="M40" s="275">
        <f t="shared" si="27"/>
        <v>0</v>
      </c>
      <c r="N40" s="275">
        <f t="shared" si="27"/>
        <v>194.95887701056449</v>
      </c>
      <c r="O40" s="283">
        <f t="shared" si="27"/>
        <v>4619.7490091416494</v>
      </c>
      <c r="P40" s="277">
        <f t="shared" si="27"/>
        <v>10784637.168192515</v>
      </c>
      <c r="Q40" s="275">
        <f t="shared" ref="Q40:AA40" si="28">SUM(Q37:Q39)</f>
        <v>9724534.9739484843</v>
      </c>
      <c r="R40" s="275">
        <f t="shared" si="28"/>
        <v>762845.36934676452</v>
      </c>
      <c r="S40" s="275">
        <f t="shared" si="28"/>
        <v>149496.79991856319</v>
      </c>
      <c r="T40" s="275">
        <f t="shared" si="28"/>
        <v>83808.702819507627</v>
      </c>
      <c r="U40" s="275">
        <f t="shared" si="28"/>
        <v>4404.6054250138795</v>
      </c>
      <c r="V40" s="275">
        <f t="shared" si="28"/>
        <v>8316.0682658256865</v>
      </c>
      <c r="W40" s="275">
        <f t="shared" si="28"/>
        <v>5.2994547716799323</v>
      </c>
      <c r="X40" s="275">
        <f t="shared" si="28"/>
        <v>48171.447180235606</v>
      </c>
      <c r="Y40" s="275">
        <f t="shared" si="28"/>
        <v>0</v>
      </c>
      <c r="Z40" s="275">
        <f t="shared" si="28"/>
        <v>74.718266895365147</v>
      </c>
      <c r="AA40" s="283">
        <f t="shared" si="28"/>
        <v>2979.1835664549385</v>
      </c>
      <c r="AB40" s="277">
        <f>SUM(AB37:AB39)</f>
        <v>12227597.788163023</v>
      </c>
      <c r="AC40" s="275">
        <f t="shared" ref="AC40:AM40" si="29">SUM(AC37:AC39)</f>
        <v>11192537.966640497</v>
      </c>
      <c r="AD40" s="275">
        <f t="shared" si="29"/>
        <v>743196.8732063435</v>
      </c>
      <c r="AE40" s="275">
        <f t="shared" si="29"/>
        <v>132504.38519498773</v>
      </c>
      <c r="AF40" s="275">
        <f t="shared" si="29"/>
        <v>93389.638485776042</v>
      </c>
      <c r="AG40" s="275">
        <f t="shared" si="29"/>
        <v>1163.6760213508198</v>
      </c>
      <c r="AH40" s="275">
        <f t="shared" si="29"/>
        <v>3370.814954305732</v>
      </c>
      <c r="AI40" s="275">
        <f t="shared" si="29"/>
        <v>65.523268020361371</v>
      </c>
      <c r="AJ40" s="275">
        <f t="shared" si="29"/>
        <v>47843.977243098401</v>
      </c>
      <c r="AK40" s="275">
        <f t="shared" si="29"/>
        <v>0</v>
      </c>
      <c r="AL40" s="275">
        <f t="shared" si="29"/>
        <v>60.685635843666461</v>
      </c>
      <c r="AM40" s="283">
        <f t="shared" si="29"/>
        <v>13464.247512799691</v>
      </c>
      <c r="AN40" s="277">
        <f>SUM(AN37:AN39)</f>
        <v>13534107.796589477</v>
      </c>
      <c r="AO40" s="275">
        <f t="shared" ref="AO40:AY40" si="30">SUM(AO37:AO39)</f>
        <v>12411214.79152092</v>
      </c>
      <c r="AP40" s="275">
        <f t="shared" si="30"/>
        <v>811374.77072112064</v>
      </c>
      <c r="AQ40" s="275">
        <f t="shared" si="30"/>
        <v>135071.50987179193</v>
      </c>
      <c r="AR40" s="275">
        <f t="shared" si="30"/>
        <v>99198.082170810638</v>
      </c>
      <c r="AS40" s="275">
        <f t="shared" si="30"/>
        <v>4019.7085440154624</v>
      </c>
      <c r="AT40" s="275">
        <f t="shared" si="30"/>
        <v>3768.522268712105</v>
      </c>
      <c r="AU40" s="275">
        <f t="shared" si="30"/>
        <v>0</v>
      </c>
      <c r="AV40" s="275">
        <f t="shared" si="30"/>
        <v>56676.309213184679</v>
      </c>
      <c r="AW40" s="275">
        <f t="shared" si="30"/>
        <v>0</v>
      </c>
      <c r="AX40" s="275">
        <f t="shared" si="30"/>
        <v>0</v>
      </c>
      <c r="AY40" s="283">
        <f t="shared" si="30"/>
        <v>12784.102278920946</v>
      </c>
      <c r="AZ40" s="299">
        <f>SUM(AZ37:AZ39)</f>
        <v>-607263.87423343223</v>
      </c>
      <c r="BA40" s="297">
        <f>SUM(BA37:BA39)</f>
        <v>46438971.746320151</v>
      </c>
      <c r="BB40" s="275">
        <f>SUM('MMA Rev-Exp Region 1:MMA Rev-Exp Region 11'!BB40)</f>
        <v>42696715.446874164</v>
      </c>
      <c r="BC40" s="275">
        <f>SUM('MMA Rev-Exp Region 1:MMA Rev-Exp Region 11'!BC40)</f>
        <v>3030670.7561683264</v>
      </c>
      <c r="BD40" s="275">
        <f>SUM('MMA Rev-Exp Region 1:MMA Rev-Exp Region 11'!BD40)</f>
        <v>558952.69527582848</v>
      </c>
      <c r="BE40" s="275">
        <f>SUM('MMA Rev-Exp Region 1:MMA Rev-Exp Region 11'!BE40)</f>
        <v>501949.64413943753</v>
      </c>
      <c r="BF40" s="275">
        <f>SUM('MMA Rev-Exp Region 1:MMA Rev-Exp Region 11'!BF40)</f>
        <v>16944.997434545352</v>
      </c>
      <c r="BG40" s="275">
        <f>SUM('MMA Rev-Exp Region 1:MMA Rev-Exp Region 11'!BG40)</f>
        <v>22435.468301413235</v>
      </c>
      <c r="BH40" s="275">
        <f>SUM('MMA Rev-Exp Region 1:MMA Rev-Exp Region 11'!BH40)</f>
        <v>70.822722792041304</v>
      </c>
      <c r="BI40" s="275">
        <f>SUM('MMA Rev-Exp Region 1:MMA Rev-Exp Region 11'!BI40)</f>
        <v>184318.14449002009</v>
      </c>
      <c r="BJ40" s="275">
        <f>SUM('MMA Rev-Exp Region 1:MMA Rev-Exp Region 11'!BJ40)</f>
        <v>0</v>
      </c>
      <c r="BK40" s="275">
        <f>SUM('MMA Rev-Exp Region 1:MMA Rev-Exp Region 11'!BK40)</f>
        <v>330.36277974959609</v>
      </c>
      <c r="BL40" s="299">
        <f>SUM('MMA Rev-Exp Region 1:MMA Rev-Exp Region 11'!BL40)</f>
        <v>33847.282367317224</v>
      </c>
    </row>
    <row r="41" spans="1:64" ht="14.85" customHeight="1" x14ac:dyDescent="0.25">
      <c r="A41" s="1489" t="s">
        <v>302</v>
      </c>
      <c r="B41" s="219">
        <v>5.0999999999999996</v>
      </c>
      <c r="C41" s="232" t="s">
        <v>37</v>
      </c>
      <c r="D41" s="276">
        <f>SUM(E41:O41)</f>
        <v>112893.81</v>
      </c>
      <c r="E41" s="540">
        <f>SUM('MMA Rev-Exp Region 1:MMA Rev-Exp Region 11'!E41)</f>
        <v>39728.050000000003</v>
      </c>
      <c r="F41" s="540">
        <f>SUM('MMA Rev-Exp Region 1:MMA Rev-Exp Region 11'!F41)</f>
        <v>18280.989999999998</v>
      </c>
      <c r="G41" s="540">
        <f>SUM('MMA Rev-Exp Region 1:MMA Rev-Exp Region 11'!G41)</f>
        <v>7111.2199999999993</v>
      </c>
      <c r="H41" s="540">
        <f>SUM('MMA Rev-Exp Region 1:MMA Rev-Exp Region 11'!H41)</f>
        <v>39215.089999999997</v>
      </c>
      <c r="I41" s="540">
        <f>SUM('MMA Rev-Exp Region 1:MMA Rev-Exp Region 11'!I41)</f>
        <v>6784.79</v>
      </c>
      <c r="J41" s="540">
        <f>SUM('MMA Rev-Exp Region 1:MMA Rev-Exp Region 11'!J41)</f>
        <v>902.41</v>
      </c>
      <c r="K41" s="540">
        <f>SUM('MMA Rev-Exp Region 1:MMA Rev-Exp Region 11'!K41)</f>
        <v>96</v>
      </c>
      <c r="L41" s="540">
        <f>SUM('MMA Rev-Exp Region 1:MMA Rev-Exp Region 11'!L41)</f>
        <v>1549.98</v>
      </c>
      <c r="M41" s="540">
        <f>SUM('MMA Rev-Exp Region 1:MMA Rev-Exp Region 11'!M41)</f>
        <v>68.89</v>
      </c>
      <c r="N41" s="540">
        <f>SUM('MMA Rev-Exp Region 1:MMA Rev-Exp Region 11'!N41)</f>
        <v>-751.96</v>
      </c>
      <c r="O41" s="542">
        <f>SUM('MMA Rev-Exp Region 1:MMA Rev-Exp Region 11'!O41)</f>
        <v>-91.649999999999991</v>
      </c>
      <c r="P41" s="276">
        <f>SUM(Q41:AA41)</f>
        <v>48058.49</v>
      </c>
      <c r="Q41" s="540">
        <f>SUM('MMA Rev-Exp Region 1:MMA Rev-Exp Region 11'!Q41)</f>
        <v>34590.74</v>
      </c>
      <c r="R41" s="540">
        <f>SUM('MMA Rev-Exp Region 1:MMA Rev-Exp Region 11'!R41)</f>
        <v>4369.7700000000004</v>
      </c>
      <c r="S41" s="540">
        <f>SUM('MMA Rev-Exp Region 1:MMA Rev-Exp Region 11'!S41)</f>
        <v>4414.3499999999995</v>
      </c>
      <c r="T41" s="540">
        <f>SUM('MMA Rev-Exp Region 1:MMA Rev-Exp Region 11'!T41)</f>
        <v>3041.1600000000003</v>
      </c>
      <c r="U41" s="540">
        <f>SUM('MMA Rev-Exp Region 1:MMA Rev-Exp Region 11'!U41)</f>
        <v>780.3</v>
      </c>
      <c r="V41" s="540">
        <f>SUM('MMA Rev-Exp Region 1:MMA Rev-Exp Region 11'!V41)</f>
        <v>1237.43</v>
      </c>
      <c r="W41" s="540">
        <f>SUM('MMA Rev-Exp Region 1:MMA Rev-Exp Region 11'!W41)</f>
        <v>0</v>
      </c>
      <c r="X41" s="540">
        <f>SUM('MMA Rev-Exp Region 1:MMA Rev-Exp Region 11'!X41)</f>
        <v>-88.82</v>
      </c>
      <c r="Y41" s="540">
        <f>SUM('MMA Rev-Exp Region 1:MMA Rev-Exp Region 11'!Y41)</f>
        <v>0</v>
      </c>
      <c r="Z41" s="540">
        <f>SUM('MMA Rev-Exp Region 1:MMA Rev-Exp Region 11'!Z41)</f>
        <v>36.109999999999992</v>
      </c>
      <c r="AA41" s="542">
        <f>SUM('MMA Rev-Exp Region 1:MMA Rev-Exp Region 11'!AA41)</f>
        <v>-322.54999999999995</v>
      </c>
      <c r="AB41" s="276">
        <f>SUM(AC41:AM41)</f>
        <v>55265.400000000009</v>
      </c>
      <c r="AC41" s="540">
        <f>SUM('MMA Rev-Exp Region 1:MMA Rev-Exp Region 11'!AC41)</f>
        <v>38887.760000000002</v>
      </c>
      <c r="AD41" s="540">
        <f>SUM('MMA Rev-Exp Region 1:MMA Rev-Exp Region 11'!AD41)</f>
        <v>990.15000000000009</v>
      </c>
      <c r="AE41" s="540">
        <f>SUM('MMA Rev-Exp Region 1:MMA Rev-Exp Region 11'!AE41)</f>
        <v>6004.77</v>
      </c>
      <c r="AF41" s="540">
        <f>SUM('MMA Rev-Exp Region 1:MMA Rev-Exp Region 11'!AF41)</f>
        <v>516.15</v>
      </c>
      <c r="AG41" s="540">
        <f>SUM('MMA Rev-Exp Region 1:MMA Rev-Exp Region 11'!AG41)</f>
        <v>456.53</v>
      </c>
      <c r="AH41" s="540">
        <f>SUM('MMA Rev-Exp Region 1:MMA Rev-Exp Region 11'!AH41)</f>
        <v>7592.92</v>
      </c>
      <c r="AI41" s="540">
        <f>SUM('MMA Rev-Exp Region 1:MMA Rev-Exp Region 11'!AI41)</f>
        <v>0</v>
      </c>
      <c r="AJ41" s="540">
        <f>SUM('MMA Rev-Exp Region 1:MMA Rev-Exp Region 11'!AJ41)</f>
        <v>0</v>
      </c>
      <c r="AK41" s="540">
        <f>SUM('MMA Rev-Exp Region 1:MMA Rev-Exp Region 11'!AK41)</f>
        <v>0</v>
      </c>
      <c r="AL41" s="540">
        <f>SUM('MMA Rev-Exp Region 1:MMA Rev-Exp Region 11'!AL41)</f>
        <v>552.95999999999992</v>
      </c>
      <c r="AM41" s="542">
        <f>SUM('MMA Rev-Exp Region 1:MMA Rev-Exp Region 11'!AM41)</f>
        <v>264.16000000000003</v>
      </c>
      <c r="AN41" s="276">
        <f>SUM(AO41:AY41)</f>
        <v>37841.51</v>
      </c>
      <c r="AO41" s="540">
        <f>SUM('MMA Rev-Exp Region 1:MMA Rev-Exp Region 11'!AO41)</f>
        <v>26130.21</v>
      </c>
      <c r="AP41" s="540">
        <f>SUM('MMA Rev-Exp Region 1:MMA Rev-Exp Region 11'!AP41)</f>
        <v>1191.33</v>
      </c>
      <c r="AQ41" s="540">
        <f>SUM('MMA Rev-Exp Region 1:MMA Rev-Exp Region 11'!AQ41)</f>
        <v>2668.88</v>
      </c>
      <c r="AR41" s="540">
        <f>SUM('MMA Rev-Exp Region 1:MMA Rev-Exp Region 11'!AR41)</f>
        <v>1930.55</v>
      </c>
      <c r="AS41" s="540">
        <f>SUM('MMA Rev-Exp Region 1:MMA Rev-Exp Region 11'!AS41)</f>
        <v>306.47000000000003</v>
      </c>
      <c r="AT41" s="540">
        <f>SUM('MMA Rev-Exp Region 1:MMA Rev-Exp Region 11'!AT41)</f>
        <v>1311.7399999999998</v>
      </c>
      <c r="AU41" s="540">
        <f>SUM('MMA Rev-Exp Region 1:MMA Rev-Exp Region 11'!AU41)</f>
        <v>0</v>
      </c>
      <c r="AV41" s="540">
        <f>SUM('MMA Rev-Exp Region 1:MMA Rev-Exp Region 11'!AV41)</f>
        <v>399.67</v>
      </c>
      <c r="AW41" s="540">
        <f>SUM('MMA Rev-Exp Region 1:MMA Rev-Exp Region 11'!AW41)</f>
        <v>729.66</v>
      </c>
      <c r="AX41" s="540">
        <f>SUM('MMA Rev-Exp Region 1:MMA Rev-Exp Region 11'!AX41)</f>
        <v>2426.9</v>
      </c>
      <c r="AY41" s="542">
        <f>SUM('MMA Rev-Exp Region 1:MMA Rev-Exp Region 11'!AY41)</f>
        <v>746.1</v>
      </c>
      <c r="AZ41" s="545">
        <f>SUM('MMA Rev-Exp Region 1:MMA Rev-Exp Region 11'!AZ41)</f>
        <v>-7558.1499999999987</v>
      </c>
      <c r="BA41" s="294">
        <f>SUM(BB41:BL41)+AZ41</f>
        <v>246501.05999999997</v>
      </c>
      <c r="BB41" s="541">
        <f>SUM('MMA Rev-Exp Region 1:MMA Rev-Exp Region 11'!BB41)</f>
        <v>139336.76</v>
      </c>
      <c r="BC41" s="541">
        <f>SUM('MMA Rev-Exp Region 1:MMA Rev-Exp Region 11'!BC41)</f>
        <v>24832.240000000005</v>
      </c>
      <c r="BD41" s="541">
        <f>SUM('MMA Rev-Exp Region 1:MMA Rev-Exp Region 11'!BD41)</f>
        <v>20199.22</v>
      </c>
      <c r="BE41" s="541">
        <f>SUM('MMA Rev-Exp Region 1:MMA Rev-Exp Region 11'!BE41)</f>
        <v>44702.95</v>
      </c>
      <c r="BF41" s="541">
        <f>SUM('MMA Rev-Exp Region 1:MMA Rev-Exp Region 11'!BF41)</f>
        <v>8328.09</v>
      </c>
      <c r="BG41" s="541">
        <f>SUM('MMA Rev-Exp Region 1:MMA Rev-Exp Region 11'!BG41)</f>
        <v>11044.5</v>
      </c>
      <c r="BH41" s="541">
        <f>SUM('MMA Rev-Exp Region 1:MMA Rev-Exp Region 11'!BH41)</f>
        <v>96</v>
      </c>
      <c r="BI41" s="541">
        <f>SUM('MMA Rev-Exp Region 1:MMA Rev-Exp Region 11'!BI41)</f>
        <v>1860.83</v>
      </c>
      <c r="BJ41" s="541">
        <f>SUM('MMA Rev-Exp Region 1:MMA Rev-Exp Region 11'!BJ41)</f>
        <v>798.55</v>
      </c>
      <c r="BK41" s="541">
        <f>SUM('MMA Rev-Exp Region 1:MMA Rev-Exp Region 11'!BK41)</f>
        <v>2264.0099999999998</v>
      </c>
      <c r="BL41" s="546">
        <f>SUM('MMA Rev-Exp Region 1:MMA Rev-Exp Region 11'!BL41)</f>
        <v>596.05999999999995</v>
      </c>
    </row>
    <row r="42" spans="1:64" ht="24" x14ac:dyDescent="0.25">
      <c r="A42" s="1490"/>
      <c r="B42" s="221">
        <v>5.2</v>
      </c>
      <c r="C42" s="229" t="s">
        <v>303</v>
      </c>
      <c r="D42" s="289">
        <f>SUM(E42:O42)</f>
        <v>35676194.900000013</v>
      </c>
      <c r="E42" s="541">
        <f>SUM('MMA Rev-Exp Region 1:MMA Rev-Exp Region 11'!E42)</f>
        <v>12545655.650000002</v>
      </c>
      <c r="F42" s="541">
        <f>SUM('MMA Rev-Exp Region 1:MMA Rev-Exp Region 11'!F42)</f>
        <v>8711695.2599999998</v>
      </c>
      <c r="G42" s="541">
        <f>SUM('MMA Rev-Exp Region 1:MMA Rev-Exp Region 11'!G42)</f>
        <v>2806909.13</v>
      </c>
      <c r="H42" s="541">
        <f>SUM('MMA Rev-Exp Region 1:MMA Rev-Exp Region 11'!H42)</f>
        <v>7891484.7999999989</v>
      </c>
      <c r="I42" s="541">
        <f>SUM('MMA Rev-Exp Region 1:MMA Rev-Exp Region 11'!I42)</f>
        <v>980836.99</v>
      </c>
      <c r="J42" s="541">
        <f>SUM('MMA Rev-Exp Region 1:MMA Rev-Exp Region 11'!J42)</f>
        <v>952828.7699999999</v>
      </c>
      <c r="K42" s="541">
        <f>SUM('MMA Rev-Exp Region 1:MMA Rev-Exp Region 11'!K42)</f>
        <v>20490.77</v>
      </c>
      <c r="L42" s="541">
        <f>SUM('MMA Rev-Exp Region 1:MMA Rev-Exp Region 11'!L42)</f>
        <v>434991.13</v>
      </c>
      <c r="M42" s="541">
        <f>SUM('MMA Rev-Exp Region 1:MMA Rev-Exp Region 11'!M42)</f>
        <v>2764.5400000000004</v>
      </c>
      <c r="N42" s="541">
        <f>SUM('MMA Rev-Exp Region 1:MMA Rev-Exp Region 11'!N42)</f>
        <v>875529.77</v>
      </c>
      <c r="O42" s="543">
        <f>SUM('MMA Rev-Exp Region 1:MMA Rev-Exp Region 11'!O42)</f>
        <v>453008.08999999997</v>
      </c>
      <c r="P42" s="289">
        <f>SUM(Q42:AA42)</f>
        <v>36855769.82</v>
      </c>
      <c r="Q42" s="541">
        <f>SUM('MMA Rev-Exp Region 1:MMA Rev-Exp Region 11'!Q42)</f>
        <v>13175556.939999999</v>
      </c>
      <c r="R42" s="541">
        <f>SUM('MMA Rev-Exp Region 1:MMA Rev-Exp Region 11'!R42)</f>
        <v>9132639.0500000007</v>
      </c>
      <c r="S42" s="541">
        <f>SUM('MMA Rev-Exp Region 1:MMA Rev-Exp Region 11'!S42)</f>
        <v>2884173.9899999998</v>
      </c>
      <c r="T42" s="541">
        <f>SUM('MMA Rev-Exp Region 1:MMA Rev-Exp Region 11'!T42)</f>
        <v>7871996.7599999998</v>
      </c>
      <c r="U42" s="541">
        <f>SUM('MMA Rev-Exp Region 1:MMA Rev-Exp Region 11'!U42)</f>
        <v>982314.74</v>
      </c>
      <c r="V42" s="541">
        <f>SUM('MMA Rev-Exp Region 1:MMA Rev-Exp Region 11'!V42)</f>
        <v>930463.97</v>
      </c>
      <c r="W42" s="541">
        <f>SUM('MMA Rev-Exp Region 1:MMA Rev-Exp Region 11'!W42)</f>
        <v>64762.140000000007</v>
      </c>
      <c r="X42" s="541">
        <f>SUM('MMA Rev-Exp Region 1:MMA Rev-Exp Region 11'!X42)</f>
        <v>426503.08999999997</v>
      </c>
      <c r="Y42" s="541">
        <f>SUM('MMA Rev-Exp Region 1:MMA Rev-Exp Region 11'!Y42)</f>
        <v>2622.25</v>
      </c>
      <c r="Z42" s="541">
        <f>SUM('MMA Rev-Exp Region 1:MMA Rev-Exp Region 11'!Z42)</f>
        <v>907364.90999999992</v>
      </c>
      <c r="AA42" s="543">
        <f>SUM('MMA Rev-Exp Region 1:MMA Rev-Exp Region 11'!AA42)</f>
        <v>477371.98</v>
      </c>
      <c r="AB42" s="289">
        <f>SUM(AC42:AM42)</f>
        <v>38276320.699999996</v>
      </c>
      <c r="AC42" s="541">
        <f>SUM('MMA Rev-Exp Region 1:MMA Rev-Exp Region 11'!AC42)</f>
        <v>13343938.870000001</v>
      </c>
      <c r="AD42" s="541">
        <f>SUM('MMA Rev-Exp Region 1:MMA Rev-Exp Region 11'!AD42)</f>
        <v>9598583.8499999996</v>
      </c>
      <c r="AE42" s="541">
        <f>SUM('MMA Rev-Exp Region 1:MMA Rev-Exp Region 11'!AE42)</f>
        <v>2928122.73</v>
      </c>
      <c r="AF42" s="541">
        <f>SUM('MMA Rev-Exp Region 1:MMA Rev-Exp Region 11'!AF42)</f>
        <v>7905241.1199999992</v>
      </c>
      <c r="AG42" s="541">
        <f>SUM('MMA Rev-Exp Region 1:MMA Rev-Exp Region 11'!AG42)</f>
        <v>989730.19</v>
      </c>
      <c r="AH42" s="541">
        <f>SUM('MMA Rev-Exp Region 1:MMA Rev-Exp Region 11'!AH42)</f>
        <v>934507.22</v>
      </c>
      <c r="AI42" s="541">
        <f>SUM('MMA Rev-Exp Region 1:MMA Rev-Exp Region 11'!AI42)</f>
        <v>639367.36</v>
      </c>
      <c r="AJ42" s="541">
        <f>SUM('MMA Rev-Exp Region 1:MMA Rev-Exp Region 11'!AJ42)</f>
        <v>474941.74000000005</v>
      </c>
      <c r="AK42" s="541">
        <f>SUM('MMA Rev-Exp Region 1:MMA Rev-Exp Region 11'!AK42)</f>
        <v>2881.3599999999997</v>
      </c>
      <c r="AL42" s="541">
        <f>SUM('MMA Rev-Exp Region 1:MMA Rev-Exp Region 11'!AL42)</f>
        <v>948329.33000000007</v>
      </c>
      <c r="AM42" s="543">
        <f>SUM('MMA Rev-Exp Region 1:MMA Rev-Exp Region 11'!AM42)</f>
        <v>510676.93000000005</v>
      </c>
      <c r="AN42" s="289">
        <f>SUM(AO42:AY42)</f>
        <v>40359510.840000004</v>
      </c>
      <c r="AO42" s="541">
        <f>SUM('MMA Rev-Exp Region 1:MMA Rev-Exp Region 11'!AO42)</f>
        <v>14888812</v>
      </c>
      <c r="AP42" s="541">
        <f>SUM('MMA Rev-Exp Region 1:MMA Rev-Exp Region 11'!AP42)</f>
        <v>9912121.7300000004</v>
      </c>
      <c r="AQ42" s="541">
        <f>SUM('MMA Rev-Exp Region 1:MMA Rev-Exp Region 11'!AQ42)</f>
        <v>3015166.3200000003</v>
      </c>
      <c r="AR42" s="541">
        <f>SUM('MMA Rev-Exp Region 1:MMA Rev-Exp Region 11'!AR42)</f>
        <v>7880728.4900000002</v>
      </c>
      <c r="AS42" s="541">
        <f>SUM('MMA Rev-Exp Region 1:MMA Rev-Exp Region 11'!AS42)</f>
        <v>1030170.8500000001</v>
      </c>
      <c r="AT42" s="541">
        <f>SUM('MMA Rev-Exp Region 1:MMA Rev-Exp Region 11'!AT42)</f>
        <v>959541.47</v>
      </c>
      <c r="AU42" s="541">
        <f>SUM('MMA Rev-Exp Region 1:MMA Rev-Exp Region 11'!AU42)</f>
        <v>631736.69999999995</v>
      </c>
      <c r="AV42" s="541">
        <f>SUM('MMA Rev-Exp Region 1:MMA Rev-Exp Region 11'!AV42)</f>
        <v>506464.84</v>
      </c>
      <c r="AW42" s="541">
        <f>SUM('MMA Rev-Exp Region 1:MMA Rev-Exp Region 11'!AW42)</f>
        <v>2846.03</v>
      </c>
      <c r="AX42" s="541">
        <f>SUM('MMA Rev-Exp Region 1:MMA Rev-Exp Region 11'!AX42)</f>
        <v>993824.79000000015</v>
      </c>
      <c r="AY42" s="543">
        <f>SUM('MMA Rev-Exp Region 1:MMA Rev-Exp Region 11'!AY42)</f>
        <v>538097.62</v>
      </c>
      <c r="AZ42" s="546">
        <f>SUM('MMA Rev-Exp Region 1:MMA Rev-Exp Region 11'!AZ42)</f>
        <v>-645336.1800000025</v>
      </c>
      <c r="BA42" s="296">
        <f>SUM(BB42:BL42)+AZ42</f>
        <v>150522460.08000004</v>
      </c>
      <c r="BB42" s="541">
        <f>SUM('MMA Rev-Exp Region 1:MMA Rev-Exp Region 11'!BB42)</f>
        <v>53953963.460000001</v>
      </c>
      <c r="BC42" s="541">
        <f>SUM('MMA Rev-Exp Region 1:MMA Rev-Exp Region 11'!BC42)</f>
        <v>37355039.890000001</v>
      </c>
      <c r="BD42" s="541">
        <f>SUM('MMA Rev-Exp Region 1:MMA Rev-Exp Region 11'!BD42)</f>
        <v>11634372.17</v>
      </c>
      <c r="BE42" s="541">
        <f>SUM('MMA Rev-Exp Region 1:MMA Rev-Exp Region 11'!BE42)</f>
        <v>31549451.169999998</v>
      </c>
      <c r="BF42" s="541">
        <f>SUM('MMA Rev-Exp Region 1:MMA Rev-Exp Region 11'!BF42)</f>
        <v>3983052.7699999996</v>
      </c>
      <c r="BG42" s="541">
        <f>SUM('MMA Rev-Exp Region 1:MMA Rev-Exp Region 11'!BG42)</f>
        <v>3777341.4300000006</v>
      </c>
      <c r="BH42" s="541">
        <f>SUM('MMA Rev-Exp Region 1:MMA Rev-Exp Region 11'!BH42)</f>
        <v>1356356.97</v>
      </c>
      <c r="BI42" s="541">
        <f>SUM('MMA Rev-Exp Region 1:MMA Rev-Exp Region 11'!BI42)</f>
        <v>1842900.7999999998</v>
      </c>
      <c r="BJ42" s="541">
        <f>SUM('MMA Rev-Exp Region 1:MMA Rev-Exp Region 11'!BJ42)</f>
        <v>11114.18</v>
      </c>
      <c r="BK42" s="541">
        <f>SUM('MMA Rev-Exp Region 1:MMA Rev-Exp Region 11'!BK42)</f>
        <v>3725048.8000000007</v>
      </c>
      <c r="BL42" s="546">
        <f>SUM('MMA Rev-Exp Region 1:MMA Rev-Exp Region 11'!BL42)</f>
        <v>1979154.62</v>
      </c>
    </row>
    <row r="43" spans="1:64" ht="24" x14ac:dyDescent="0.25">
      <c r="A43" s="1490"/>
      <c r="B43" s="221">
        <v>5.3</v>
      </c>
      <c r="C43" s="229" t="s">
        <v>304</v>
      </c>
      <c r="D43" s="289">
        <f>SUM(E43:O43)</f>
        <v>639.92784712696186</v>
      </c>
      <c r="E43" s="541">
        <f>SUM('MMA Rev-Exp Region 1:MMA Rev-Exp Region 11'!E43)</f>
        <v>225.19468079828562</v>
      </c>
      <c r="F43" s="541">
        <f>SUM('MMA Rev-Exp Region 1:MMA Rev-Exp Region 11'!F43)</f>
        <v>103.62405674898845</v>
      </c>
      <c r="G43" s="541">
        <f>SUM('MMA Rev-Exp Region 1:MMA Rev-Exp Region 11'!G43)</f>
        <v>40.309275637399374</v>
      </c>
      <c r="H43" s="541">
        <f>SUM('MMA Rev-Exp Region 1:MMA Rev-Exp Region 11'!H43)</f>
        <v>222.28701572380319</v>
      </c>
      <c r="I43" s="541">
        <f>SUM('MMA Rev-Exp Region 1:MMA Rev-Exp Region 11'!I43)</f>
        <v>38.458938164178704</v>
      </c>
      <c r="J43" s="541">
        <f>SUM('MMA Rev-Exp Region 1:MMA Rev-Exp Region 11'!J43)</f>
        <v>5.1152254364153515</v>
      </c>
      <c r="K43" s="541">
        <f>SUM('MMA Rev-Exp Region 1:MMA Rev-Exp Region 11'!K43)</f>
        <v>0.54416688854941064</v>
      </c>
      <c r="L43" s="541">
        <f>SUM('MMA Rev-Exp Region 1:MMA Rev-Exp Region 11'!L43)</f>
        <v>8.7859145199355773</v>
      </c>
      <c r="M43" s="541">
        <f>SUM('MMA Rev-Exp Region 1:MMA Rev-Exp Region 11'!M43)</f>
        <v>0.39049642658509276</v>
      </c>
      <c r="N43" s="541">
        <f>SUM('MMA Rev-Exp Region 1:MMA Rev-Exp Region 11'!N43)</f>
        <v>-4.2624138907668225</v>
      </c>
      <c r="O43" s="543">
        <f>SUM('MMA Rev-Exp Region 1:MMA Rev-Exp Region 11'!O43)</f>
        <v>-0.51950932641201553</v>
      </c>
      <c r="P43" s="289">
        <f>SUM(Q43:AA43)</f>
        <v>545.28750958631872</v>
      </c>
      <c r="Q43" s="541">
        <f>SUM('MMA Rev-Exp Region 1:MMA Rev-Exp Region 11'!Q43)</f>
        <v>392.47796735494308</v>
      </c>
      <c r="R43" s="541">
        <f>SUM('MMA Rev-Exp Region 1:MMA Rev-Exp Region 11'!R43)</f>
        <v>49.580854512178988</v>
      </c>
      <c r="S43" s="541">
        <f>SUM('MMA Rev-Exp Region 1:MMA Rev-Exp Region 11'!S43)</f>
        <v>50.086673924677335</v>
      </c>
      <c r="T43" s="541">
        <f>SUM('MMA Rev-Exp Region 1:MMA Rev-Exp Region 11'!T43)</f>
        <v>34.506006382088358</v>
      </c>
      <c r="U43" s="541">
        <f>SUM('MMA Rev-Exp Region 1:MMA Rev-Exp Region 11'!U43)</f>
        <v>8.8535416682922126</v>
      </c>
      <c r="V43" s="541">
        <f>SUM('MMA Rev-Exp Region 1:MMA Rev-Exp Region 11'!V43)</f>
        <v>14.040289717537911</v>
      </c>
      <c r="W43" s="541">
        <f>SUM('MMA Rev-Exp Region 1:MMA Rev-Exp Region 11'!W43)</f>
        <v>0</v>
      </c>
      <c r="X43" s="541">
        <f>SUM('MMA Rev-Exp Region 1:MMA Rev-Exp Region 11'!X43)</f>
        <v>-1.0077810726357992</v>
      </c>
      <c r="Y43" s="541">
        <f>SUM('MMA Rev-Exp Region 1:MMA Rev-Exp Region 11'!Y43)</f>
        <v>0</v>
      </c>
      <c r="Z43" s="541">
        <f>SUM('MMA Rev-Exp Region 1:MMA Rev-Exp Region 11'!Z43)</f>
        <v>0.40971599338976239</v>
      </c>
      <c r="AA43" s="543">
        <f>SUM('MMA Rev-Exp Region 1:MMA Rev-Exp Region 11'!AA43)</f>
        <v>-3.6597588941530854</v>
      </c>
      <c r="AB43" s="289">
        <f>SUM(AC43:AM43)</f>
        <v>1377.3282410836723</v>
      </c>
      <c r="AC43" s="541">
        <f>SUM('MMA Rev-Exp Region 1:MMA Rev-Exp Region 11'!AC43)</f>
        <v>969.16352872654477</v>
      </c>
      <c r="AD43" s="541">
        <f>SUM('MMA Rev-Exp Region 1:MMA Rev-Exp Region 11'!AD43)</f>
        <v>24.676588931030956</v>
      </c>
      <c r="AE43" s="541">
        <f>SUM('MMA Rev-Exp Region 1:MMA Rev-Exp Region 11'!AE43)</f>
        <v>149.65130628226706</v>
      </c>
      <c r="AF43" s="541">
        <f>SUM('MMA Rev-Exp Region 1:MMA Rev-Exp Region 11'!AF43)</f>
        <v>12.863527118872522</v>
      </c>
      <c r="AG43" s="541">
        <f>SUM('MMA Rev-Exp Region 1:MMA Rev-Exp Region 11'!AG43)</f>
        <v>11.37767322595926</v>
      </c>
      <c r="AH43" s="541">
        <f>SUM('MMA Rev-Exp Region 1:MMA Rev-Exp Region 11'!AH43)</f>
        <v>189.23129387083122</v>
      </c>
      <c r="AI43" s="541">
        <f>SUM('MMA Rev-Exp Region 1:MMA Rev-Exp Region 11'!AI43)</f>
        <v>0</v>
      </c>
      <c r="AJ43" s="541">
        <f>SUM('MMA Rev-Exp Region 1:MMA Rev-Exp Region 11'!AJ43)</f>
        <v>0</v>
      </c>
      <c r="AK43" s="541">
        <f>SUM('MMA Rev-Exp Region 1:MMA Rev-Exp Region 11'!AK43)</f>
        <v>0</v>
      </c>
      <c r="AL43" s="541">
        <f>SUM('MMA Rev-Exp Region 1:MMA Rev-Exp Region 11'!AL43)</f>
        <v>13.780908564664825</v>
      </c>
      <c r="AM43" s="543">
        <f>SUM('MMA Rev-Exp Region 1:MMA Rev-Exp Region 11'!AM43)</f>
        <v>6.5834143635016282</v>
      </c>
      <c r="AN43" s="289">
        <f>SUM(AO43:AY43)</f>
        <v>3283.6920454062965</v>
      </c>
      <c r="AO43" s="541">
        <f>SUM('MMA Rev-Exp Region 1:MMA Rev-Exp Region 11'!AO43)</f>
        <v>2267.4455306301493</v>
      </c>
      <c r="AP43" s="541">
        <f>SUM('MMA Rev-Exp Region 1:MMA Rev-Exp Region 11'!AP43)</f>
        <v>103.37750381667867</v>
      </c>
      <c r="AQ43" s="541">
        <f>SUM('MMA Rev-Exp Region 1:MMA Rev-Exp Region 11'!AQ43)</f>
        <v>231.59171042973603</v>
      </c>
      <c r="AR43" s="541">
        <f>SUM('MMA Rev-Exp Region 1:MMA Rev-Exp Region 11'!AR43)</f>
        <v>167.5232219395877</v>
      </c>
      <c r="AS43" s="541">
        <f>SUM('MMA Rev-Exp Region 1:MMA Rev-Exp Region 11'!AS43)</f>
        <v>26.593893878855997</v>
      </c>
      <c r="AT43" s="541">
        <f>SUM('MMA Rev-Exp Region 1:MMA Rev-Exp Region 11'!AT43)</f>
        <v>113.82606570512796</v>
      </c>
      <c r="AU43" s="541">
        <f>SUM('MMA Rev-Exp Region 1:MMA Rev-Exp Region 11'!AU43)</f>
        <v>0</v>
      </c>
      <c r="AV43" s="541">
        <f>SUM('MMA Rev-Exp Region 1:MMA Rev-Exp Region 11'!AV43)</f>
        <v>34.681311601665335</v>
      </c>
      <c r="AW43" s="541">
        <f>SUM('MMA Rev-Exp Region 1:MMA Rev-Exp Region 11'!AW43)</f>
        <v>63.31615038224318</v>
      </c>
      <c r="AX43" s="541">
        <f>SUM('MMA Rev-Exp Region 1:MMA Rev-Exp Region 11'!AX43)</f>
        <v>210.59392780564366</v>
      </c>
      <c r="AY43" s="543">
        <f>SUM('MMA Rev-Exp Region 1:MMA Rev-Exp Region 11'!AY43)</f>
        <v>64.742729216609987</v>
      </c>
      <c r="AZ43" s="546">
        <f>SUM('MMA Rev-Exp Region 1:MMA Rev-Exp Region 11'!AZ43)</f>
        <v>-1051.4177194037891</v>
      </c>
      <c r="BA43" s="296">
        <f>SUM(BB43:BL43)+AZ43</f>
        <v>4794.81792379946</v>
      </c>
      <c r="BB43" s="541">
        <f>SUM('MMA Rev-Exp Region 1:MMA Rev-Exp Region 11'!BB43)</f>
        <v>3854.2817075099224</v>
      </c>
      <c r="BC43" s="541">
        <f>SUM('MMA Rev-Exp Region 1:MMA Rev-Exp Region 11'!BC43)</f>
        <v>281.25900400887701</v>
      </c>
      <c r="BD43" s="541">
        <f>SUM('MMA Rev-Exp Region 1:MMA Rev-Exp Region 11'!BD43)</f>
        <v>471.63896627407985</v>
      </c>
      <c r="BE43" s="541">
        <f>SUM('MMA Rev-Exp Region 1:MMA Rev-Exp Region 11'!BE43)</f>
        <v>437.17977116435179</v>
      </c>
      <c r="BF43" s="541">
        <f>SUM('MMA Rev-Exp Region 1:MMA Rev-Exp Region 11'!BF43)</f>
        <v>85.284046937286178</v>
      </c>
      <c r="BG43" s="541">
        <f>SUM('MMA Rev-Exp Region 1:MMA Rev-Exp Region 11'!BG43)</f>
        <v>322.21287472991247</v>
      </c>
      <c r="BH43" s="541">
        <f>SUM('MMA Rev-Exp Region 1:MMA Rev-Exp Region 11'!BH43)</f>
        <v>0.54416688854941064</v>
      </c>
      <c r="BI43" s="541">
        <f>SUM('MMA Rev-Exp Region 1:MMA Rev-Exp Region 11'!BI43)</f>
        <v>42.459445048965115</v>
      </c>
      <c r="BJ43" s="541">
        <f>SUM('MMA Rev-Exp Region 1:MMA Rev-Exp Region 11'!BJ43)</f>
        <v>63.706646808828268</v>
      </c>
      <c r="BK43" s="541">
        <f>SUM('MMA Rev-Exp Region 1:MMA Rev-Exp Region 11'!BK43)</f>
        <v>220.52213847293143</v>
      </c>
      <c r="BL43" s="546">
        <f>SUM('MMA Rev-Exp Region 1:MMA Rev-Exp Region 11'!BL43)</f>
        <v>67.146875359546513</v>
      </c>
    </row>
    <row r="44" spans="1:64" x14ac:dyDescent="0.25">
      <c r="A44" s="1490"/>
      <c r="B44" s="225" t="s">
        <v>82</v>
      </c>
      <c r="C44" s="230" t="s">
        <v>928</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91"/>
      <c r="B45" s="223" t="s">
        <v>216</v>
      </c>
      <c r="C45" s="235" t="s">
        <v>305</v>
      </c>
      <c r="D45" s="850">
        <f t="shared" ref="D45:P45" si="31">SUM(D41:D44)</f>
        <v>35789728.63784714</v>
      </c>
      <c r="E45" s="278">
        <f t="shared" si="31"/>
        <v>12585608.894680802</v>
      </c>
      <c r="F45" s="278">
        <f t="shared" si="31"/>
        <v>8730079.874056749</v>
      </c>
      <c r="G45" s="278">
        <f t="shared" si="31"/>
        <v>2814060.6592756375</v>
      </c>
      <c r="H45" s="278">
        <f t="shared" si="31"/>
        <v>7930922.1770157227</v>
      </c>
      <c r="I45" s="278">
        <f t="shared" si="31"/>
        <v>987660.2389381642</v>
      </c>
      <c r="J45" s="278">
        <f t="shared" si="31"/>
        <v>953736.29522543633</v>
      </c>
      <c r="K45" s="278">
        <f t="shared" si="31"/>
        <v>20587.314166888551</v>
      </c>
      <c r="L45" s="278">
        <f t="shared" si="31"/>
        <v>436549.8959145199</v>
      </c>
      <c r="M45" s="278">
        <f t="shared" si="31"/>
        <v>2833.8204964265856</v>
      </c>
      <c r="N45" s="278">
        <f t="shared" si="31"/>
        <v>874773.54758610926</v>
      </c>
      <c r="O45" s="284">
        <f t="shared" si="31"/>
        <v>452915.92049067351</v>
      </c>
      <c r="P45" s="850">
        <f t="shared" si="31"/>
        <v>36904373.597509585</v>
      </c>
      <c r="Q45" s="278">
        <f t="shared" ref="Q45:AA45" si="32">SUM(Q41:Q44)</f>
        <v>13210540.157967355</v>
      </c>
      <c r="R45" s="278">
        <f t="shared" si="32"/>
        <v>9137058.400854513</v>
      </c>
      <c r="S45" s="278">
        <f t="shared" si="32"/>
        <v>2888638.4266739246</v>
      </c>
      <c r="T45" s="278">
        <f t="shared" si="32"/>
        <v>7875072.4260063823</v>
      </c>
      <c r="U45" s="278">
        <f t="shared" si="32"/>
        <v>983103.89354166831</v>
      </c>
      <c r="V45" s="278">
        <f t="shared" si="32"/>
        <v>931715.44028971752</v>
      </c>
      <c r="W45" s="278">
        <f t="shared" si="32"/>
        <v>64762.140000000007</v>
      </c>
      <c r="X45" s="278">
        <f t="shared" si="32"/>
        <v>426413.26221892732</v>
      </c>
      <c r="Y45" s="278">
        <f t="shared" si="32"/>
        <v>2622.25</v>
      </c>
      <c r="Z45" s="278">
        <f t="shared" si="32"/>
        <v>907401.42971599335</v>
      </c>
      <c r="AA45" s="284">
        <f t="shared" si="32"/>
        <v>477045.77024110581</v>
      </c>
      <c r="AB45" s="850">
        <f>SUM(AB41:AB44)</f>
        <v>38332963.428241074</v>
      </c>
      <c r="AC45" s="278">
        <f t="shared" ref="AC45:AM45" si="33">SUM(AC41:AC44)</f>
        <v>13383795.793528728</v>
      </c>
      <c r="AD45" s="278">
        <f t="shared" si="33"/>
        <v>9599598.6765889302</v>
      </c>
      <c r="AE45" s="278">
        <f t="shared" si="33"/>
        <v>2934277.1513062823</v>
      </c>
      <c r="AF45" s="278">
        <f t="shared" si="33"/>
        <v>7905770.1335271187</v>
      </c>
      <c r="AG45" s="278">
        <f t="shared" si="33"/>
        <v>990198.09767322592</v>
      </c>
      <c r="AH45" s="278">
        <f t="shared" si="33"/>
        <v>942289.37129387085</v>
      </c>
      <c r="AI45" s="278">
        <f t="shared" si="33"/>
        <v>639367.36</v>
      </c>
      <c r="AJ45" s="278">
        <f t="shared" si="33"/>
        <v>474941.74000000005</v>
      </c>
      <c r="AK45" s="278">
        <f t="shared" si="33"/>
        <v>2881.3599999999997</v>
      </c>
      <c r="AL45" s="278">
        <f t="shared" si="33"/>
        <v>948896.07090856472</v>
      </c>
      <c r="AM45" s="284">
        <f t="shared" si="33"/>
        <v>510947.67341436353</v>
      </c>
      <c r="AN45" s="850">
        <f>SUM(AN41:AN44)</f>
        <v>40400636.042045407</v>
      </c>
      <c r="AO45" s="278">
        <f t="shared" ref="AO45:AY45" si="34">SUM(AO41:AO44)</f>
        <v>14917209.655530632</v>
      </c>
      <c r="AP45" s="278">
        <f t="shared" si="34"/>
        <v>9913416.4375038166</v>
      </c>
      <c r="AQ45" s="278">
        <f t="shared" si="34"/>
        <v>3018066.7917104298</v>
      </c>
      <c r="AR45" s="278">
        <f t="shared" si="34"/>
        <v>7882826.5632219398</v>
      </c>
      <c r="AS45" s="278">
        <f t="shared" si="34"/>
        <v>1030503.9138938789</v>
      </c>
      <c r="AT45" s="278">
        <f t="shared" si="34"/>
        <v>960967.03606570512</v>
      </c>
      <c r="AU45" s="278">
        <f t="shared" si="34"/>
        <v>631736.69999999995</v>
      </c>
      <c r="AV45" s="278">
        <f t="shared" si="34"/>
        <v>506899.19131160167</v>
      </c>
      <c r="AW45" s="278">
        <f t="shared" si="34"/>
        <v>3639.006150382243</v>
      </c>
      <c r="AX45" s="278">
        <f t="shared" si="34"/>
        <v>996462.28392780584</v>
      </c>
      <c r="AY45" s="284">
        <f t="shared" si="34"/>
        <v>538908.46272921655</v>
      </c>
      <c r="AZ45" s="305">
        <f>SUM(AZ41:AZ44)</f>
        <v>-653945.74771940627</v>
      </c>
      <c r="BA45" s="308">
        <f>SUM(BA41:BA44)</f>
        <v>150773755.95792386</v>
      </c>
      <c r="BB45" s="278">
        <f>SUM('MMA Rev-Exp Region 1:MMA Rev-Exp Region 11'!BB45)</f>
        <v>54097154.501707517</v>
      </c>
      <c r="BC45" s="278">
        <f>SUM('MMA Rev-Exp Region 1:MMA Rev-Exp Region 11'!BC45)</f>
        <v>37380153.389004007</v>
      </c>
      <c r="BD45" s="278">
        <f>SUM('MMA Rev-Exp Region 1:MMA Rev-Exp Region 11'!BD45)</f>
        <v>11655043.028966274</v>
      </c>
      <c r="BE45" s="278">
        <f>SUM('MMA Rev-Exp Region 1:MMA Rev-Exp Region 11'!BE45)</f>
        <v>31594591.299771167</v>
      </c>
      <c r="BF45" s="278">
        <f>SUM('MMA Rev-Exp Region 1:MMA Rev-Exp Region 11'!BF45)</f>
        <v>3991466.1440469366</v>
      </c>
      <c r="BG45" s="278">
        <f>SUM('MMA Rev-Exp Region 1:MMA Rev-Exp Region 11'!BG45)</f>
        <v>3788708.1428747303</v>
      </c>
      <c r="BH45" s="278">
        <f>SUM('MMA Rev-Exp Region 1:MMA Rev-Exp Region 11'!BH45)</f>
        <v>1356453.5141668885</v>
      </c>
      <c r="BI45" s="278">
        <f>SUM('MMA Rev-Exp Region 1:MMA Rev-Exp Region 11'!BI45)</f>
        <v>1844804.0894450489</v>
      </c>
      <c r="BJ45" s="278">
        <f>SUM('MMA Rev-Exp Region 1:MMA Rev-Exp Region 11'!BJ45)</f>
        <v>11976.436646808826</v>
      </c>
      <c r="BK45" s="278">
        <f>SUM('MMA Rev-Exp Region 1:MMA Rev-Exp Region 11'!BK45)</f>
        <v>3727533.3321384732</v>
      </c>
      <c r="BL45" s="305">
        <f>SUM('MMA Rev-Exp Region 1:MMA Rev-Exp Region 11'!BL45)</f>
        <v>1979817.8268753598</v>
      </c>
    </row>
    <row r="46" spans="1:64" ht="14.85" customHeight="1" x14ac:dyDescent="0.25">
      <c r="A46" s="1509"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510"/>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510"/>
      <c r="B48" s="221">
        <v>6.3</v>
      </c>
      <c r="C48" s="229" t="s">
        <v>184</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510"/>
      <c r="B49" s="225" t="s">
        <v>87</v>
      </c>
      <c r="C49" s="230" t="s">
        <v>929</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511"/>
      <c r="B50" s="227" t="s">
        <v>213</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18" t="s">
        <v>156</v>
      </c>
      <c r="B51" s="219">
        <v>7.1</v>
      </c>
      <c r="C51" s="232" t="s">
        <v>20</v>
      </c>
      <c r="D51" s="276">
        <f>SUM(E51:O51)</f>
        <v>2694002.3699999996</v>
      </c>
      <c r="E51" s="540">
        <f>SUM('MMA Rev-Exp Region 1:MMA Rev-Exp Region 11'!E51)</f>
        <v>788173.22</v>
      </c>
      <c r="F51" s="540">
        <f>SUM('MMA Rev-Exp Region 1:MMA Rev-Exp Region 11'!F51)</f>
        <v>153419.93</v>
      </c>
      <c r="G51" s="540">
        <f>SUM('MMA Rev-Exp Region 1:MMA Rev-Exp Region 11'!G51)</f>
        <v>430531.78000000014</v>
      </c>
      <c r="H51" s="540">
        <f>SUM('MMA Rev-Exp Region 1:MMA Rev-Exp Region 11'!H51)</f>
        <v>335703.36</v>
      </c>
      <c r="I51" s="540">
        <f>SUM('MMA Rev-Exp Region 1:MMA Rev-Exp Region 11'!I51)</f>
        <v>169778.25</v>
      </c>
      <c r="J51" s="540">
        <f>SUM('MMA Rev-Exp Region 1:MMA Rev-Exp Region 11'!J51)</f>
        <v>5604</v>
      </c>
      <c r="K51" s="540">
        <f>SUM('MMA Rev-Exp Region 1:MMA Rev-Exp Region 11'!K51)</f>
        <v>1977.2299999999998</v>
      </c>
      <c r="L51" s="540">
        <f>SUM('MMA Rev-Exp Region 1:MMA Rev-Exp Region 11'!L51)</f>
        <v>32270.440000000002</v>
      </c>
      <c r="M51" s="540">
        <f>SUM('MMA Rev-Exp Region 1:MMA Rev-Exp Region 11'!M51)</f>
        <v>7311</v>
      </c>
      <c r="N51" s="540">
        <f>SUM('MMA Rev-Exp Region 1:MMA Rev-Exp Region 11'!N51)</f>
        <v>588768.1799999997</v>
      </c>
      <c r="O51" s="542">
        <f>SUM('MMA Rev-Exp Region 1:MMA Rev-Exp Region 11'!O51)</f>
        <v>180464.98</v>
      </c>
      <c r="P51" s="276">
        <f>SUM(Q51:AA51)</f>
        <v>2993607.8699999996</v>
      </c>
      <c r="Q51" s="540">
        <f>SUM('MMA Rev-Exp Region 1:MMA Rev-Exp Region 11'!Q51)</f>
        <v>935585.52000000014</v>
      </c>
      <c r="R51" s="540">
        <f>SUM('MMA Rev-Exp Region 1:MMA Rev-Exp Region 11'!R51)</f>
        <v>164692.07999999999</v>
      </c>
      <c r="S51" s="540">
        <f>SUM('MMA Rev-Exp Region 1:MMA Rev-Exp Region 11'!S51)</f>
        <v>473913.47</v>
      </c>
      <c r="T51" s="540">
        <f>SUM('MMA Rev-Exp Region 1:MMA Rev-Exp Region 11'!T51)</f>
        <v>384068.65</v>
      </c>
      <c r="U51" s="540">
        <f>SUM('MMA Rev-Exp Region 1:MMA Rev-Exp Region 11'!U51)</f>
        <v>169359.86</v>
      </c>
      <c r="V51" s="540">
        <f>SUM('MMA Rev-Exp Region 1:MMA Rev-Exp Region 11'!V51)</f>
        <v>9104</v>
      </c>
      <c r="W51" s="540">
        <f>SUM('MMA Rev-Exp Region 1:MMA Rev-Exp Region 11'!W51)</f>
        <v>2386.83</v>
      </c>
      <c r="X51" s="540">
        <f>SUM('MMA Rev-Exp Region 1:MMA Rev-Exp Region 11'!X51)</f>
        <v>34589</v>
      </c>
      <c r="Y51" s="540">
        <f>SUM('MMA Rev-Exp Region 1:MMA Rev-Exp Region 11'!Y51)</f>
        <v>56512</v>
      </c>
      <c r="Z51" s="540">
        <f>SUM('MMA Rev-Exp Region 1:MMA Rev-Exp Region 11'!Z51)</f>
        <v>560555.36999999976</v>
      </c>
      <c r="AA51" s="542">
        <f>SUM('MMA Rev-Exp Region 1:MMA Rev-Exp Region 11'!AA51)</f>
        <v>202841.09</v>
      </c>
      <c r="AB51" s="276">
        <f>SUM(AC51:AM51)</f>
        <v>3019230.0199999996</v>
      </c>
      <c r="AC51" s="540">
        <f>SUM('MMA Rev-Exp Region 1:MMA Rev-Exp Region 11'!AC51)</f>
        <v>938422.57999999984</v>
      </c>
      <c r="AD51" s="540">
        <f>SUM('MMA Rev-Exp Region 1:MMA Rev-Exp Region 11'!AD51)</f>
        <v>186055.42000000004</v>
      </c>
      <c r="AE51" s="540">
        <f>SUM('MMA Rev-Exp Region 1:MMA Rev-Exp Region 11'!AE51)</f>
        <v>488629.44999999995</v>
      </c>
      <c r="AF51" s="540">
        <f>SUM('MMA Rev-Exp Region 1:MMA Rev-Exp Region 11'!AF51)</f>
        <v>374525.07999999996</v>
      </c>
      <c r="AG51" s="540">
        <f>SUM('MMA Rev-Exp Region 1:MMA Rev-Exp Region 11'!AG51)</f>
        <v>171213.04000000004</v>
      </c>
      <c r="AH51" s="540">
        <f>SUM('MMA Rev-Exp Region 1:MMA Rev-Exp Region 11'!AH51)</f>
        <v>8509</v>
      </c>
      <c r="AI51" s="540">
        <f>SUM('MMA Rev-Exp Region 1:MMA Rev-Exp Region 11'!AI51)</f>
        <v>855.84</v>
      </c>
      <c r="AJ51" s="540">
        <f>SUM('MMA Rev-Exp Region 1:MMA Rev-Exp Region 11'!AJ51)</f>
        <v>41851</v>
      </c>
      <c r="AK51" s="540">
        <f>SUM('MMA Rev-Exp Region 1:MMA Rev-Exp Region 11'!AK51)</f>
        <v>7392</v>
      </c>
      <c r="AL51" s="540">
        <f>SUM('MMA Rev-Exp Region 1:MMA Rev-Exp Region 11'!AL51)</f>
        <v>573979.4499999996</v>
      </c>
      <c r="AM51" s="542">
        <f>SUM('MMA Rev-Exp Region 1:MMA Rev-Exp Region 11'!AM51)</f>
        <v>227797.16</v>
      </c>
      <c r="AN51" s="276">
        <f>SUM(AO51:AY51)</f>
        <v>2872450.3299999982</v>
      </c>
      <c r="AO51" s="540">
        <f>SUM('MMA Rev-Exp Region 1:MMA Rev-Exp Region 11'!AO51)</f>
        <v>959133.46999999823</v>
      </c>
      <c r="AP51" s="540">
        <f>SUM('MMA Rev-Exp Region 1:MMA Rev-Exp Region 11'!AP51)</f>
        <v>165292.67000000001</v>
      </c>
      <c r="AQ51" s="540">
        <f>SUM('MMA Rev-Exp Region 1:MMA Rev-Exp Region 11'!AQ51)</f>
        <v>453313.62999999995</v>
      </c>
      <c r="AR51" s="540">
        <f>SUM('MMA Rev-Exp Region 1:MMA Rev-Exp Region 11'!AR51)</f>
        <v>373320.1399999999</v>
      </c>
      <c r="AS51" s="540">
        <f>SUM('MMA Rev-Exp Region 1:MMA Rev-Exp Region 11'!AS51)</f>
        <v>156786.68</v>
      </c>
      <c r="AT51" s="540">
        <f>SUM('MMA Rev-Exp Region 1:MMA Rev-Exp Region 11'!AT51)</f>
        <v>4491.7</v>
      </c>
      <c r="AU51" s="540">
        <f>SUM('MMA Rev-Exp Region 1:MMA Rev-Exp Region 11'!AU51)</f>
        <v>1202.96</v>
      </c>
      <c r="AV51" s="540">
        <f>SUM('MMA Rev-Exp Region 1:MMA Rev-Exp Region 11'!AV51)</f>
        <v>44141.89</v>
      </c>
      <c r="AW51" s="540">
        <f>SUM('MMA Rev-Exp Region 1:MMA Rev-Exp Region 11'!AW51)</f>
        <v>3483.8799999999997</v>
      </c>
      <c r="AX51" s="540">
        <f>SUM('MMA Rev-Exp Region 1:MMA Rev-Exp Region 11'!AX51)</f>
        <v>533103.68999999983</v>
      </c>
      <c r="AY51" s="542">
        <f>SUM('MMA Rev-Exp Region 1:MMA Rev-Exp Region 11'!AY51)</f>
        <v>178179.62000000002</v>
      </c>
      <c r="AZ51" s="545">
        <f>SUM('MMA Rev-Exp Region 1:MMA Rev-Exp Region 11'!AZ51)</f>
        <v>465664.8</v>
      </c>
      <c r="BA51" s="294">
        <f>SUM(BB51:BL51)+AZ51</f>
        <v>12044955.389999999</v>
      </c>
      <c r="BB51" s="540">
        <f>SUM('MMA Rev-Exp Region 1:MMA Rev-Exp Region 11'!BB51)</f>
        <v>3621314.7899999982</v>
      </c>
      <c r="BC51" s="540">
        <f>SUM('MMA Rev-Exp Region 1:MMA Rev-Exp Region 11'!BC51)</f>
        <v>669460.10000000009</v>
      </c>
      <c r="BD51" s="540">
        <f>SUM('MMA Rev-Exp Region 1:MMA Rev-Exp Region 11'!BD51)</f>
        <v>1846388.33</v>
      </c>
      <c r="BE51" s="540">
        <f>SUM('MMA Rev-Exp Region 1:MMA Rev-Exp Region 11'!BE51)</f>
        <v>1467617.23</v>
      </c>
      <c r="BF51" s="540">
        <f>SUM('MMA Rev-Exp Region 1:MMA Rev-Exp Region 11'!BF51)</f>
        <v>667137.83000000007</v>
      </c>
      <c r="BG51" s="540">
        <f>SUM('MMA Rev-Exp Region 1:MMA Rev-Exp Region 11'!BG51)</f>
        <v>27708.7</v>
      </c>
      <c r="BH51" s="540">
        <f>SUM('MMA Rev-Exp Region 1:MMA Rev-Exp Region 11'!BH51)</f>
        <v>6422.8600000000006</v>
      </c>
      <c r="BI51" s="540">
        <f>SUM('MMA Rev-Exp Region 1:MMA Rev-Exp Region 11'!BI51)</f>
        <v>152852.33000000002</v>
      </c>
      <c r="BJ51" s="540">
        <f>SUM('MMA Rev-Exp Region 1:MMA Rev-Exp Region 11'!BJ51)</f>
        <v>74698.880000000005</v>
      </c>
      <c r="BK51" s="540">
        <f>SUM('MMA Rev-Exp Region 1:MMA Rev-Exp Region 11'!BK51)</f>
        <v>2256406.6899999985</v>
      </c>
      <c r="BL51" s="545">
        <f>SUM('MMA Rev-Exp Region 1:MMA Rev-Exp Region 11'!BL51)</f>
        <v>789282.85000000009</v>
      </c>
    </row>
    <row r="52" spans="1:64" ht="16.5" customHeight="1" x14ac:dyDescent="0.25">
      <c r="A52" s="1519"/>
      <c r="B52" s="221">
        <v>7.2</v>
      </c>
      <c r="C52" s="229" t="s">
        <v>21</v>
      </c>
      <c r="D52" s="289">
        <f>SUM(E52:O52)</f>
        <v>9809877.3200000003</v>
      </c>
      <c r="E52" s="541">
        <f>SUM('MMA Rev-Exp Region 1:MMA Rev-Exp Region 11'!E52)</f>
        <v>7984983.2000000002</v>
      </c>
      <c r="F52" s="541">
        <f>SUM('MMA Rev-Exp Region 1:MMA Rev-Exp Region 11'!F52)</f>
        <v>335802.92000000004</v>
      </c>
      <c r="G52" s="541">
        <f>SUM('MMA Rev-Exp Region 1:MMA Rev-Exp Region 11'!G52)</f>
        <v>594949.97000000009</v>
      </c>
      <c r="H52" s="541">
        <f>SUM('MMA Rev-Exp Region 1:MMA Rev-Exp Region 11'!H52)</f>
        <v>218284.71</v>
      </c>
      <c r="I52" s="541">
        <f>SUM('MMA Rev-Exp Region 1:MMA Rev-Exp Region 11'!I52)</f>
        <v>281667.91000000009</v>
      </c>
      <c r="J52" s="541">
        <f>SUM('MMA Rev-Exp Region 1:MMA Rev-Exp Region 11'!J52)</f>
        <v>55335.06</v>
      </c>
      <c r="K52" s="541">
        <f>SUM('MMA Rev-Exp Region 1:MMA Rev-Exp Region 11'!K52)</f>
        <v>11856.769999999999</v>
      </c>
      <c r="L52" s="541">
        <f>SUM('MMA Rev-Exp Region 1:MMA Rev-Exp Region 11'!L52)</f>
        <v>25518.2</v>
      </c>
      <c r="M52" s="541">
        <f>SUM('MMA Rev-Exp Region 1:MMA Rev-Exp Region 11'!M52)</f>
        <v>717.38000000000011</v>
      </c>
      <c r="N52" s="541">
        <f>SUM('MMA Rev-Exp Region 1:MMA Rev-Exp Region 11'!N52)</f>
        <v>266077.52</v>
      </c>
      <c r="O52" s="543">
        <f>SUM('MMA Rev-Exp Region 1:MMA Rev-Exp Region 11'!O52)</f>
        <v>34683.68</v>
      </c>
      <c r="P52" s="289">
        <f>SUM(Q52:AA52)</f>
        <v>10315821.83</v>
      </c>
      <c r="Q52" s="541">
        <f>SUM('MMA Rev-Exp Region 1:MMA Rev-Exp Region 11'!Q52)</f>
        <v>8444661.9700000007</v>
      </c>
      <c r="R52" s="541">
        <f>SUM('MMA Rev-Exp Region 1:MMA Rev-Exp Region 11'!R52)</f>
        <v>352498.58</v>
      </c>
      <c r="S52" s="541">
        <f>SUM('MMA Rev-Exp Region 1:MMA Rev-Exp Region 11'!S52)</f>
        <v>611550.70000000019</v>
      </c>
      <c r="T52" s="541">
        <f>SUM('MMA Rev-Exp Region 1:MMA Rev-Exp Region 11'!T52)</f>
        <v>218690.26999999996</v>
      </c>
      <c r="U52" s="541">
        <f>SUM('MMA Rev-Exp Region 1:MMA Rev-Exp Region 11'!U52)</f>
        <v>291598.77</v>
      </c>
      <c r="V52" s="541">
        <f>SUM('MMA Rev-Exp Region 1:MMA Rev-Exp Region 11'!V52)</f>
        <v>54017.460000000006</v>
      </c>
      <c r="W52" s="541">
        <f>SUM('MMA Rev-Exp Region 1:MMA Rev-Exp Region 11'!W52)</f>
        <v>3269.7299999999996</v>
      </c>
      <c r="X52" s="541">
        <f>SUM('MMA Rev-Exp Region 1:MMA Rev-Exp Region 11'!X52)</f>
        <v>27206.67</v>
      </c>
      <c r="Y52" s="541">
        <f>SUM('MMA Rev-Exp Region 1:MMA Rev-Exp Region 11'!Y52)</f>
        <v>682.85</v>
      </c>
      <c r="Z52" s="541">
        <f>SUM('MMA Rev-Exp Region 1:MMA Rev-Exp Region 11'!Z52)</f>
        <v>275848.77</v>
      </c>
      <c r="AA52" s="543">
        <f>SUM('MMA Rev-Exp Region 1:MMA Rev-Exp Region 11'!AA52)</f>
        <v>35796.06</v>
      </c>
      <c r="AB52" s="289">
        <f>SUM(AC52:AM52)</f>
        <v>10900088.389999997</v>
      </c>
      <c r="AC52" s="541">
        <f>SUM('MMA Rev-Exp Region 1:MMA Rev-Exp Region 11'!AC52)</f>
        <v>8977005.290000001</v>
      </c>
      <c r="AD52" s="541">
        <f>SUM('MMA Rev-Exp Region 1:MMA Rev-Exp Region 11'!AD52)</f>
        <v>364650.6</v>
      </c>
      <c r="AE52" s="541">
        <f>SUM('MMA Rev-Exp Region 1:MMA Rev-Exp Region 11'!AE52)</f>
        <v>602213.85</v>
      </c>
      <c r="AF52" s="541">
        <f>SUM('MMA Rev-Exp Region 1:MMA Rev-Exp Region 11'!AF52)</f>
        <v>219003.36000000004</v>
      </c>
      <c r="AG52" s="541">
        <f>SUM('MMA Rev-Exp Region 1:MMA Rev-Exp Region 11'!AG52)</f>
        <v>300623.76000000007</v>
      </c>
      <c r="AH52" s="541">
        <f>SUM('MMA Rev-Exp Region 1:MMA Rev-Exp Region 11'!AH52)</f>
        <v>54234.52</v>
      </c>
      <c r="AI52" s="541">
        <f>SUM('MMA Rev-Exp Region 1:MMA Rev-Exp Region 11'!AI52)</f>
        <v>31984.860000000004</v>
      </c>
      <c r="AJ52" s="541">
        <f>SUM('MMA Rev-Exp Region 1:MMA Rev-Exp Region 11'!AJ52)</f>
        <v>28288.02</v>
      </c>
      <c r="AK52" s="541">
        <f>SUM('MMA Rev-Exp Region 1:MMA Rev-Exp Region 11'!AK52)</f>
        <v>747.79000000000019</v>
      </c>
      <c r="AL52" s="541">
        <f>SUM('MMA Rev-Exp Region 1:MMA Rev-Exp Region 11'!AL52)</f>
        <v>284732.62</v>
      </c>
      <c r="AM52" s="543">
        <f>SUM('MMA Rev-Exp Region 1:MMA Rev-Exp Region 11'!AM52)</f>
        <v>36603.72</v>
      </c>
      <c r="AN52" s="289">
        <f>SUM(AO52:AY52)</f>
        <v>11412072.010000002</v>
      </c>
      <c r="AO52" s="541">
        <f>SUM('MMA Rev-Exp Region 1:MMA Rev-Exp Region 11'!AO52)</f>
        <v>9435805.4299999997</v>
      </c>
      <c r="AP52" s="541">
        <f>SUM('MMA Rev-Exp Region 1:MMA Rev-Exp Region 11'!AP52)</f>
        <v>394333.5</v>
      </c>
      <c r="AQ52" s="541">
        <f>SUM('MMA Rev-Exp Region 1:MMA Rev-Exp Region 11'!AQ52)</f>
        <v>634235.34</v>
      </c>
      <c r="AR52" s="541">
        <f>SUM('MMA Rev-Exp Region 1:MMA Rev-Exp Region 11'!AR52)</f>
        <v>214874.16999999998</v>
      </c>
      <c r="AS52" s="541">
        <f>SUM('MMA Rev-Exp Region 1:MMA Rev-Exp Region 11'!AS52)</f>
        <v>308113.73</v>
      </c>
      <c r="AT52" s="541">
        <f>SUM('MMA Rev-Exp Region 1:MMA Rev-Exp Region 11'!AT52)</f>
        <v>54124.46</v>
      </c>
      <c r="AU52" s="541">
        <f>SUM('MMA Rev-Exp Region 1:MMA Rev-Exp Region 11'!AU52)</f>
        <v>15520.989999999998</v>
      </c>
      <c r="AV52" s="541">
        <f>SUM('MMA Rev-Exp Region 1:MMA Rev-Exp Region 11'!AV52)</f>
        <v>29416.47</v>
      </c>
      <c r="AW52" s="541">
        <f>SUM('MMA Rev-Exp Region 1:MMA Rev-Exp Region 11'!AW52)</f>
        <v>717.65000000000009</v>
      </c>
      <c r="AX52" s="541">
        <f>SUM('MMA Rev-Exp Region 1:MMA Rev-Exp Region 11'!AX52)</f>
        <v>285711.44999999995</v>
      </c>
      <c r="AY52" s="543">
        <f>SUM('MMA Rev-Exp Region 1:MMA Rev-Exp Region 11'!AY52)</f>
        <v>39218.82</v>
      </c>
      <c r="AZ52" s="546">
        <f>SUM('MMA Rev-Exp Region 1:MMA Rev-Exp Region 11'!AZ52)</f>
        <v>0</v>
      </c>
      <c r="BA52" s="296">
        <f>SUM(BB52:BL52)+AZ52</f>
        <v>42437859.550000004</v>
      </c>
      <c r="BB52" s="541">
        <f>SUM('MMA Rev-Exp Region 1:MMA Rev-Exp Region 11'!BB52)</f>
        <v>34842455.890000001</v>
      </c>
      <c r="BC52" s="541">
        <f>SUM('MMA Rev-Exp Region 1:MMA Rev-Exp Region 11'!BC52)</f>
        <v>1447285.5999999999</v>
      </c>
      <c r="BD52" s="541">
        <f>SUM('MMA Rev-Exp Region 1:MMA Rev-Exp Region 11'!BD52)</f>
        <v>2442949.8600000003</v>
      </c>
      <c r="BE52" s="541">
        <f>SUM('MMA Rev-Exp Region 1:MMA Rev-Exp Region 11'!BE52)</f>
        <v>870852.50999999989</v>
      </c>
      <c r="BF52" s="541">
        <f>SUM('MMA Rev-Exp Region 1:MMA Rev-Exp Region 11'!BF52)</f>
        <v>1182004.17</v>
      </c>
      <c r="BG52" s="541">
        <f>SUM('MMA Rev-Exp Region 1:MMA Rev-Exp Region 11'!BG52)</f>
        <v>217711.49999999997</v>
      </c>
      <c r="BH52" s="541">
        <f>SUM('MMA Rev-Exp Region 1:MMA Rev-Exp Region 11'!BH52)</f>
        <v>62632.350000000006</v>
      </c>
      <c r="BI52" s="541">
        <f>SUM('MMA Rev-Exp Region 1:MMA Rev-Exp Region 11'!BI52)</f>
        <v>110429.36</v>
      </c>
      <c r="BJ52" s="541">
        <f>SUM('MMA Rev-Exp Region 1:MMA Rev-Exp Region 11'!BJ52)</f>
        <v>2865.67</v>
      </c>
      <c r="BK52" s="541">
        <f>SUM('MMA Rev-Exp Region 1:MMA Rev-Exp Region 11'!BK52)</f>
        <v>1112370.3600000001</v>
      </c>
      <c r="BL52" s="546">
        <f>SUM('MMA Rev-Exp Region 1:MMA Rev-Exp Region 11'!BL52)</f>
        <v>146302.28</v>
      </c>
    </row>
    <row r="53" spans="1:64" ht="16.5" customHeight="1" x14ac:dyDescent="0.25">
      <c r="A53" s="1519"/>
      <c r="B53" s="221">
        <v>7.3</v>
      </c>
      <c r="C53" s="229" t="s">
        <v>155</v>
      </c>
      <c r="D53" s="289">
        <f>SUM(E53:O53)</f>
        <v>15270.696744037896</v>
      </c>
      <c r="E53" s="541">
        <f>SUM('MMA Rev-Exp Region 1:MMA Rev-Exp Region 11'!E53)</f>
        <v>4467.6850913059397</v>
      </c>
      <c r="F53" s="541">
        <f>SUM('MMA Rev-Exp Region 1:MMA Rev-Exp Region 11'!F53)</f>
        <v>869.64631197467077</v>
      </c>
      <c r="G53" s="541">
        <f>SUM('MMA Rev-Exp Region 1:MMA Rev-Exp Region 11'!G53)</f>
        <v>2440.428532752494</v>
      </c>
      <c r="H53" s="541">
        <f>SUM('MMA Rev-Exp Region 1:MMA Rev-Exp Region 11'!H53)</f>
        <v>1902.9026342373195</v>
      </c>
      <c r="I53" s="541">
        <f>SUM('MMA Rev-Exp Region 1:MMA Rev-Exp Region 11'!I53)</f>
        <v>962.37189631108299</v>
      </c>
      <c r="J53" s="541">
        <f>SUM('MMA Rev-Exp Region 1:MMA Rev-Exp Region 11'!J53)</f>
        <v>31.765742119071852</v>
      </c>
      <c r="K53" s="541">
        <f>SUM('MMA Rev-Exp Region 1:MMA Rev-Exp Region 11'!K53)</f>
        <v>11.20774059423491</v>
      </c>
      <c r="L53" s="541">
        <f>SUM('MMA Rev-Exp Region 1:MMA Rev-Exp Region 11'!L53)</f>
        <v>182.92192632208798</v>
      </c>
      <c r="M53" s="541">
        <f>SUM('MMA Rev-Exp Region 1:MMA Rev-Exp Region 11'!M53)</f>
        <v>41.441709606091074</v>
      </c>
      <c r="N53" s="541">
        <f>SUM('MMA Rev-Exp Region 1:MMA Rev-Exp Region 11'!N53)</f>
        <v>3337.3765477864495</v>
      </c>
      <c r="O53" s="543">
        <f>SUM('MMA Rev-Exp Region 1:MMA Rev-Exp Region 11'!O53)</f>
        <v>1022.9486110284545</v>
      </c>
      <c r="P53" s="289">
        <f>SUM(Q53:AA53)</f>
        <v>33966.464200400478</v>
      </c>
      <c r="Q53" s="541">
        <f>SUM('MMA Rev-Exp Region 1:MMA Rev-Exp Region 11'!Q53)</f>
        <v>10615.462495925716</v>
      </c>
      <c r="R53" s="541">
        <f>SUM('MMA Rev-Exp Region 1:MMA Rev-Exp Region 11'!R53)</f>
        <v>1868.6507660101427</v>
      </c>
      <c r="S53" s="541">
        <f>SUM('MMA Rev-Exp Region 1:MMA Rev-Exp Region 11'!S53)</f>
        <v>5377.1788463539051</v>
      </c>
      <c r="T53" s="541">
        <f>SUM('MMA Rev-Exp Region 1:MMA Rev-Exp Region 11'!T53)</f>
        <v>4357.7698273224887</v>
      </c>
      <c r="U53" s="541">
        <f>SUM('MMA Rev-Exp Region 1:MMA Rev-Exp Region 11'!U53)</f>
        <v>1921.6129404666606</v>
      </c>
      <c r="V53" s="541">
        <f>SUM('MMA Rev-Exp Region 1:MMA Rev-Exp Region 11'!V53)</f>
        <v>103.29699262864577</v>
      </c>
      <c r="W53" s="541">
        <f>SUM('MMA Rev-Exp Region 1:MMA Rev-Exp Region 11'!W53)</f>
        <v>27.081761963513902</v>
      </c>
      <c r="X53" s="541">
        <f>SUM('MMA Rev-Exp Region 1:MMA Rev-Exp Region 11'!X53)</f>
        <v>392.45822473991956</v>
      </c>
      <c r="Y53" s="541">
        <f>SUM('MMA Rev-Exp Region 1:MMA Rev-Exp Region 11'!Y53)</f>
        <v>641.20382770540721</v>
      </c>
      <c r="Z53" s="541">
        <f>SUM('MMA Rev-Exp Region 1:MMA Rev-Exp Region 11'!Z53)</f>
        <v>6360.2464765858704</v>
      </c>
      <c r="AA53" s="543">
        <f>SUM('MMA Rev-Exp Region 1:MMA Rev-Exp Region 11'!AA53)</f>
        <v>2301.5020406982067</v>
      </c>
      <c r="AB53" s="289">
        <f>SUM(AC53:AM53)</f>
        <v>75245.465931190585</v>
      </c>
      <c r="AC53" s="541">
        <f>SUM('MMA Rev-Exp Region 1:MMA Rev-Exp Region 11'!AC53)</f>
        <v>23387.43447988437</v>
      </c>
      <c r="AD53" s="541">
        <f>SUM('MMA Rev-Exp Region 1:MMA Rev-Exp Region 11'!AD53)</f>
        <v>4636.8864492554821</v>
      </c>
      <c r="AE53" s="541">
        <f>SUM('MMA Rev-Exp Region 1:MMA Rev-Exp Region 11'!AE53)</f>
        <v>12177.658008630757</v>
      </c>
      <c r="AF53" s="541">
        <f>SUM('MMA Rev-Exp Region 1:MMA Rev-Exp Region 11'!AF53)</f>
        <v>9333.9407600075574</v>
      </c>
      <c r="AG53" s="541">
        <f>SUM('MMA Rev-Exp Region 1:MMA Rev-Exp Region 11'!AG53)</f>
        <v>4266.9835961340823</v>
      </c>
      <c r="AH53" s="541">
        <f>SUM('MMA Rev-Exp Region 1:MMA Rev-Exp Region 11'!AH53)</f>
        <v>212.06190497817744</v>
      </c>
      <c r="AI53" s="541">
        <f>SUM('MMA Rev-Exp Region 1:MMA Rev-Exp Region 11'!AI53)</f>
        <v>21.329305530206064</v>
      </c>
      <c r="AJ53" s="541">
        <f>SUM('MMA Rev-Exp Region 1:MMA Rev-Exp Region 11'!AJ53)</f>
        <v>1043.0136073853218</v>
      </c>
      <c r="AK53" s="541">
        <f>SUM('MMA Rev-Exp Region 1:MMA Rev-Exp Region 11'!AK53)</f>
        <v>184.22395129847078</v>
      </c>
      <c r="AL53" s="541">
        <f>SUM('MMA Rev-Exp Region 1:MMA Rev-Exp Region 11'!AL53)</f>
        <v>14304.756796959271</v>
      </c>
      <c r="AM53" s="543">
        <f>SUM('MMA Rev-Exp Region 1:MMA Rev-Exp Region 11'!AM53)</f>
        <v>5677.1770711268864</v>
      </c>
      <c r="AN53" s="289">
        <f>SUM(AO53:AY53)</f>
        <v>249256.49899926528</v>
      </c>
      <c r="AO53" s="541">
        <f>SUM('MMA Rev-Exp Region 1:MMA Rev-Exp Region 11'!AO53)</f>
        <v>83228.68051306445</v>
      </c>
      <c r="AP53" s="541">
        <f>SUM('MMA Rev-Exp Region 1:MMA Rev-Exp Region 11'!AP53)</f>
        <v>14343.249665326997</v>
      </c>
      <c r="AQ53" s="541">
        <f>SUM('MMA Rev-Exp Region 1:MMA Rev-Exp Region 11'!AQ53)</f>
        <v>39336.230528466054</v>
      </c>
      <c r="AR53" s="541">
        <f>SUM('MMA Rev-Exp Region 1:MMA Rev-Exp Region 11'!AR53)</f>
        <v>32394.805971219575</v>
      </c>
      <c r="AS53" s="541">
        <f>SUM('MMA Rev-Exp Region 1:MMA Rev-Exp Region 11'!AS53)</f>
        <v>13605.14350356692</v>
      </c>
      <c r="AT53" s="541">
        <f>SUM('MMA Rev-Exp Region 1:MMA Rev-Exp Region 11'!AT53)</f>
        <v>389.7666758105442</v>
      </c>
      <c r="AU53" s="541">
        <f>SUM('MMA Rev-Exp Region 1:MMA Rev-Exp Region 11'!AU53)</f>
        <v>104.38669553466443</v>
      </c>
      <c r="AV53" s="541">
        <f>SUM('MMA Rev-Exp Region 1:MMA Rev-Exp Region 11'!AV53)</f>
        <v>3830.4066899603058</v>
      </c>
      <c r="AW53" s="541">
        <f>SUM('MMA Rev-Exp Region 1:MMA Rev-Exp Region 11'!AW53)</f>
        <v>302.3132280701825</v>
      </c>
      <c r="AX53" s="541">
        <f>SUM('MMA Rev-Exp Region 1:MMA Rev-Exp Region 11'!AX53)</f>
        <v>46260.002474260247</v>
      </c>
      <c r="AY53" s="543">
        <f>SUM('MMA Rev-Exp Region 1:MMA Rev-Exp Region 11'!AY53)</f>
        <v>15461.513053985344</v>
      </c>
      <c r="AZ53" s="546">
        <f>SUM('MMA Rev-Exp Region 1:MMA Rev-Exp Region 11'!AZ53)</f>
        <v>-589051.9767350289</v>
      </c>
      <c r="BA53" s="296">
        <f>SUM(BB53:BL53)+AZ53</f>
        <v>-215312.85086013458</v>
      </c>
      <c r="BB53" s="541">
        <f>SUM('MMA Rev-Exp Region 1:MMA Rev-Exp Region 11'!BB53)</f>
        <v>121699.2625801805</v>
      </c>
      <c r="BC53" s="541">
        <f>SUM('MMA Rev-Exp Region 1:MMA Rev-Exp Region 11'!BC53)</f>
        <v>21718.433192567296</v>
      </c>
      <c r="BD53" s="541">
        <f>SUM('MMA Rev-Exp Region 1:MMA Rev-Exp Region 11'!BD53)</f>
        <v>59331.495916203203</v>
      </c>
      <c r="BE53" s="541">
        <f>SUM('MMA Rev-Exp Region 1:MMA Rev-Exp Region 11'!BE53)</f>
        <v>47989.41919278694</v>
      </c>
      <c r="BF53" s="541">
        <f>SUM('MMA Rev-Exp Region 1:MMA Rev-Exp Region 11'!BF53)</f>
        <v>20756.111936478745</v>
      </c>
      <c r="BG53" s="541">
        <f>SUM('MMA Rev-Exp Region 1:MMA Rev-Exp Region 11'!BG53)</f>
        <v>736.89131553643927</v>
      </c>
      <c r="BH53" s="541">
        <f>SUM('MMA Rev-Exp Region 1:MMA Rev-Exp Region 11'!BH53)</f>
        <v>164.0055036226193</v>
      </c>
      <c r="BI53" s="541">
        <f>SUM('MMA Rev-Exp Region 1:MMA Rev-Exp Region 11'!BI53)</f>
        <v>5448.8004484076355</v>
      </c>
      <c r="BJ53" s="541">
        <f>SUM('MMA Rev-Exp Region 1:MMA Rev-Exp Region 11'!BJ53)</f>
        <v>1169.1827166801518</v>
      </c>
      <c r="BK53" s="541">
        <f>SUM('MMA Rev-Exp Region 1:MMA Rev-Exp Region 11'!BK53)</f>
        <v>70262.382295591859</v>
      </c>
      <c r="BL53" s="546">
        <f>SUM('MMA Rev-Exp Region 1:MMA Rev-Exp Region 11'!BL53)</f>
        <v>24463.140776838893</v>
      </c>
    </row>
    <row r="54" spans="1:64" ht="16.5" customHeight="1" x14ac:dyDescent="0.25">
      <c r="A54" s="1519"/>
      <c r="B54" s="225" t="s">
        <v>91</v>
      </c>
      <c r="C54" s="230" t="s">
        <v>930</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520"/>
      <c r="B55" s="227" t="s">
        <v>261</v>
      </c>
      <c r="C55" s="235" t="s">
        <v>38</v>
      </c>
      <c r="D55" s="277">
        <f t="shared" ref="D55:P55" si="39">SUM(D51:D54)</f>
        <v>12519150.386744037</v>
      </c>
      <c r="E55" s="275">
        <f t="shared" si="39"/>
        <v>8777624.1050913054</v>
      </c>
      <c r="F55" s="275">
        <f t="shared" si="39"/>
        <v>490092.49631197471</v>
      </c>
      <c r="G55" s="275">
        <f t="shared" si="39"/>
        <v>1027922.1785327527</v>
      </c>
      <c r="H55" s="275">
        <f t="shared" si="39"/>
        <v>555890.97263423726</v>
      </c>
      <c r="I55" s="275">
        <f t="shared" si="39"/>
        <v>452408.53189631115</v>
      </c>
      <c r="J55" s="275">
        <f t="shared" si="39"/>
        <v>60970.825742119072</v>
      </c>
      <c r="K55" s="275">
        <f t="shared" si="39"/>
        <v>13845.207740594233</v>
      </c>
      <c r="L55" s="275">
        <f t="shared" si="39"/>
        <v>57971.561926322087</v>
      </c>
      <c r="M55" s="275">
        <f t="shared" si="39"/>
        <v>8069.8217096060907</v>
      </c>
      <c r="N55" s="275">
        <f t="shared" si="39"/>
        <v>858183.07654778613</v>
      </c>
      <c r="O55" s="283">
        <f t="shared" si="39"/>
        <v>216171.60861102847</v>
      </c>
      <c r="P55" s="277">
        <f t="shared" si="39"/>
        <v>13343396.164200399</v>
      </c>
      <c r="Q55" s="275">
        <f t="shared" ref="Q55:AA55" si="40">SUM(Q51:Q54)</f>
        <v>9390862.9524959251</v>
      </c>
      <c r="R55" s="275">
        <f t="shared" si="40"/>
        <v>519059.3107660102</v>
      </c>
      <c r="S55" s="275">
        <f t="shared" si="40"/>
        <v>1090841.3488463541</v>
      </c>
      <c r="T55" s="275">
        <f t="shared" si="40"/>
        <v>607116.68982732238</v>
      </c>
      <c r="U55" s="275">
        <f t="shared" si="40"/>
        <v>462880.24294046668</v>
      </c>
      <c r="V55" s="275">
        <f t="shared" si="40"/>
        <v>63224.756992628652</v>
      </c>
      <c r="W55" s="275">
        <f t="shared" si="40"/>
        <v>5683.6417619635131</v>
      </c>
      <c r="X55" s="275">
        <f t="shared" si="40"/>
        <v>62188.128224739921</v>
      </c>
      <c r="Y55" s="275">
        <f t="shared" si="40"/>
        <v>57836.053827705407</v>
      </c>
      <c r="Z55" s="275">
        <f t="shared" si="40"/>
        <v>842764.38647658564</v>
      </c>
      <c r="AA55" s="283">
        <f t="shared" si="40"/>
        <v>240938.65204069819</v>
      </c>
      <c r="AB55" s="277">
        <f>SUM(AB51:AB54)</f>
        <v>13994563.875931187</v>
      </c>
      <c r="AC55" s="275">
        <f t="shared" ref="AC55:AM55" si="41">SUM(AC51:AC54)</f>
        <v>9938815.3044798858</v>
      </c>
      <c r="AD55" s="275">
        <f t="shared" si="41"/>
        <v>555342.90644925553</v>
      </c>
      <c r="AE55" s="275">
        <f t="shared" si="41"/>
        <v>1103020.9580086307</v>
      </c>
      <c r="AF55" s="275">
        <f t="shared" si="41"/>
        <v>602862.38076000754</v>
      </c>
      <c r="AG55" s="275">
        <f t="shared" si="41"/>
        <v>476103.78359613416</v>
      </c>
      <c r="AH55" s="275">
        <f t="shared" si="41"/>
        <v>62955.581904978171</v>
      </c>
      <c r="AI55" s="275">
        <f t="shared" si="41"/>
        <v>32862.02930553021</v>
      </c>
      <c r="AJ55" s="275">
        <f t="shared" si="41"/>
        <v>71182.033607385325</v>
      </c>
      <c r="AK55" s="275">
        <f t="shared" si="41"/>
        <v>8324.0139512984715</v>
      </c>
      <c r="AL55" s="275">
        <f t="shared" si="41"/>
        <v>873016.82679695892</v>
      </c>
      <c r="AM55" s="283">
        <f t="shared" si="41"/>
        <v>270078.05707112688</v>
      </c>
      <c r="AN55" s="277">
        <f>SUM(AN51:AN54)</f>
        <v>14533778.838999266</v>
      </c>
      <c r="AO55" s="275">
        <f t="shared" ref="AO55:AY55" si="42">SUM(AO51:AO54)</f>
        <v>10478167.580513064</v>
      </c>
      <c r="AP55" s="275">
        <f t="shared" si="42"/>
        <v>573969.41966532706</v>
      </c>
      <c r="AQ55" s="275">
        <f t="shared" si="42"/>
        <v>1126885.2005284661</v>
      </c>
      <c r="AR55" s="275">
        <f t="shared" si="42"/>
        <v>620589.11597121938</v>
      </c>
      <c r="AS55" s="275">
        <f t="shared" si="42"/>
        <v>478505.55350356689</v>
      </c>
      <c r="AT55" s="275">
        <f t="shared" si="42"/>
        <v>59005.926675810537</v>
      </c>
      <c r="AU55" s="275">
        <f t="shared" si="42"/>
        <v>16828.336695534661</v>
      </c>
      <c r="AV55" s="275">
        <f t="shared" si="42"/>
        <v>77388.766689960306</v>
      </c>
      <c r="AW55" s="275">
        <f t="shared" si="42"/>
        <v>4503.8432280701818</v>
      </c>
      <c r="AX55" s="275">
        <f t="shared" si="42"/>
        <v>865075.14247426006</v>
      </c>
      <c r="AY55" s="283">
        <f t="shared" si="42"/>
        <v>232859.95305398537</v>
      </c>
      <c r="AZ55" s="299">
        <f>SUM(AZ51:AZ54)</f>
        <v>-123387.17673502892</v>
      </c>
      <c r="BA55" s="297">
        <f>SUM(BA51:BA54)</f>
        <v>54267502.089139871</v>
      </c>
      <c r="BB55" s="275">
        <f>SUM('MMA Rev-Exp Region 1:MMA Rev-Exp Region 11'!BB55)</f>
        <v>38585469.942580178</v>
      </c>
      <c r="BC55" s="275">
        <f>SUM('MMA Rev-Exp Region 1:MMA Rev-Exp Region 11'!BC55)</f>
        <v>2138464.1331925672</v>
      </c>
      <c r="BD55" s="275">
        <f>SUM('MMA Rev-Exp Region 1:MMA Rev-Exp Region 11'!BD55)</f>
        <v>4348669.6859162031</v>
      </c>
      <c r="BE55" s="275">
        <f>SUM('MMA Rev-Exp Region 1:MMA Rev-Exp Region 11'!BE55)</f>
        <v>2386459.159192787</v>
      </c>
      <c r="BF55" s="275">
        <f>SUM('MMA Rev-Exp Region 1:MMA Rev-Exp Region 11'!BF55)</f>
        <v>1869898.1119364786</v>
      </c>
      <c r="BG55" s="275">
        <f>SUM('MMA Rev-Exp Region 1:MMA Rev-Exp Region 11'!BG55)</f>
        <v>246157.09131553644</v>
      </c>
      <c r="BH55" s="275">
        <f>SUM('MMA Rev-Exp Region 1:MMA Rev-Exp Region 11'!BH55)</f>
        <v>69219.215503622632</v>
      </c>
      <c r="BI55" s="275">
        <f>SUM('MMA Rev-Exp Region 1:MMA Rev-Exp Region 11'!BI55)</f>
        <v>268730.4904484076</v>
      </c>
      <c r="BJ55" s="275">
        <f>SUM('MMA Rev-Exp Region 1:MMA Rev-Exp Region 11'!BJ55)</f>
        <v>78733.732716680155</v>
      </c>
      <c r="BK55" s="275">
        <f>SUM('MMA Rev-Exp Region 1:MMA Rev-Exp Region 11'!BK55)</f>
        <v>3439039.4322955906</v>
      </c>
      <c r="BL55" s="299">
        <f>SUM('MMA Rev-Exp Region 1:MMA Rev-Exp Region 11'!BL55)</f>
        <v>960048.270776839</v>
      </c>
    </row>
    <row r="56" spans="1:64" ht="14.85" customHeight="1" x14ac:dyDescent="0.25">
      <c r="A56" s="1509" t="s">
        <v>29</v>
      </c>
      <c r="B56" s="219">
        <v>8.1</v>
      </c>
      <c r="C56" s="232" t="s">
        <v>22</v>
      </c>
      <c r="D56" s="276">
        <f t="shared" ref="D56:D62" si="43">SUM(E56:O56)</f>
        <v>121808269.04000001</v>
      </c>
      <c r="E56" s="540">
        <f>SUM('MMA Rev-Exp Region 1:MMA Rev-Exp Region 11'!E56)</f>
        <v>43935649.289999999</v>
      </c>
      <c r="F56" s="540">
        <f>SUM('MMA Rev-Exp Region 1:MMA Rev-Exp Region 11'!F56)</f>
        <v>10049004.369999999</v>
      </c>
      <c r="G56" s="540">
        <f>SUM('MMA Rev-Exp Region 1:MMA Rev-Exp Region 11'!G56)</f>
        <v>30691342.760000002</v>
      </c>
      <c r="H56" s="540">
        <f>SUM('MMA Rev-Exp Region 1:MMA Rev-Exp Region 11'!H56)</f>
        <v>22957909.979999997</v>
      </c>
      <c r="I56" s="540">
        <f>SUM('MMA Rev-Exp Region 1:MMA Rev-Exp Region 11'!I56)</f>
        <v>88664.44</v>
      </c>
      <c r="J56" s="540">
        <f>SUM('MMA Rev-Exp Region 1:MMA Rev-Exp Region 11'!J56)</f>
        <v>727236.54999999993</v>
      </c>
      <c r="K56" s="540">
        <f>SUM('MMA Rev-Exp Region 1:MMA Rev-Exp Region 11'!K56)</f>
        <v>2755.9</v>
      </c>
      <c r="L56" s="540">
        <f>SUM('MMA Rev-Exp Region 1:MMA Rev-Exp Region 11'!L56)</f>
        <v>6378782.1500000004</v>
      </c>
      <c r="M56" s="540">
        <f>SUM('MMA Rev-Exp Region 1:MMA Rev-Exp Region 11'!M56)</f>
        <v>0</v>
      </c>
      <c r="N56" s="540">
        <f>SUM('MMA Rev-Exp Region 1:MMA Rev-Exp Region 11'!N56)</f>
        <v>51290.210000000006</v>
      </c>
      <c r="O56" s="542">
        <f>SUM('MMA Rev-Exp Region 1:MMA Rev-Exp Region 11'!O56)</f>
        <v>6925633.3900000006</v>
      </c>
      <c r="P56" s="276">
        <f t="shared" ref="P56:P62" si="44">SUM(Q56:AA56)</f>
        <v>125765563.40000002</v>
      </c>
      <c r="Q56" s="540">
        <f>SUM('MMA Rev-Exp Region 1:MMA Rev-Exp Region 11'!Q56)</f>
        <v>46282303.630000003</v>
      </c>
      <c r="R56" s="540">
        <f>SUM('MMA Rev-Exp Region 1:MMA Rev-Exp Region 11'!R56)</f>
        <v>10824695.729999999</v>
      </c>
      <c r="S56" s="540">
        <f>SUM('MMA Rev-Exp Region 1:MMA Rev-Exp Region 11'!S56)</f>
        <v>30998363.229999997</v>
      </c>
      <c r="T56" s="540">
        <f>SUM('MMA Rev-Exp Region 1:MMA Rev-Exp Region 11'!T56)</f>
        <v>23440053.460000001</v>
      </c>
      <c r="U56" s="540">
        <f>SUM('MMA Rev-Exp Region 1:MMA Rev-Exp Region 11'!U56)</f>
        <v>74449.33</v>
      </c>
      <c r="V56" s="540">
        <f>SUM('MMA Rev-Exp Region 1:MMA Rev-Exp Region 11'!V56)</f>
        <v>659455.25000000012</v>
      </c>
      <c r="W56" s="540">
        <f>SUM('MMA Rev-Exp Region 1:MMA Rev-Exp Region 11'!W56)</f>
        <v>118.97999999999999</v>
      </c>
      <c r="X56" s="540">
        <f>SUM('MMA Rev-Exp Region 1:MMA Rev-Exp Region 11'!X56)</f>
        <v>6595597.370000001</v>
      </c>
      <c r="Y56" s="540">
        <f>SUM('MMA Rev-Exp Region 1:MMA Rev-Exp Region 11'!Y56)</f>
        <v>0</v>
      </c>
      <c r="Z56" s="540">
        <f>SUM('MMA Rev-Exp Region 1:MMA Rev-Exp Region 11'!Z56)</f>
        <v>55330.58</v>
      </c>
      <c r="AA56" s="542">
        <f>SUM('MMA Rev-Exp Region 1:MMA Rev-Exp Region 11'!AA56)</f>
        <v>6835195.8399999999</v>
      </c>
      <c r="AB56" s="276">
        <f t="shared" ref="AB56:AB62" si="45">SUM(AC56:AM56)</f>
        <v>131840874.07000001</v>
      </c>
      <c r="AC56" s="540">
        <f>SUM('MMA Rev-Exp Region 1:MMA Rev-Exp Region 11'!AC56)</f>
        <v>50697732.380000018</v>
      </c>
      <c r="AD56" s="540">
        <f>SUM('MMA Rev-Exp Region 1:MMA Rev-Exp Region 11'!AD56)</f>
        <v>11316073.639999999</v>
      </c>
      <c r="AE56" s="540">
        <f>SUM('MMA Rev-Exp Region 1:MMA Rev-Exp Region 11'!AE56)</f>
        <v>31016580.09</v>
      </c>
      <c r="AF56" s="540">
        <f>SUM('MMA Rev-Exp Region 1:MMA Rev-Exp Region 11'!AF56)</f>
        <v>24622283.669999998</v>
      </c>
      <c r="AG56" s="540">
        <f>SUM('MMA Rev-Exp Region 1:MMA Rev-Exp Region 11'!AG56)</f>
        <v>157802.56</v>
      </c>
      <c r="AH56" s="540">
        <f>SUM('MMA Rev-Exp Region 1:MMA Rev-Exp Region 11'!AH56)</f>
        <v>697052.02</v>
      </c>
      <c r="AI56" s="540">
        <f>SUM('MMA Rev-Exp Region 1:MMA Rev-Exp Region 11'!AI56)</f>
        <v>4469.6100000000006</v>
      </c>
      <c r="AJ56" s="540">
        <f>SUM('MMA Rev-Exp Region 1:MMA Rev-Exp Region 11'!AJ56)</f>
        <v>6544272.6999999993</v>
      </c>
      <c r="AK56" s="540">
        <f>SUM('MMA Rev-Exp Region 1:MMA Rev-Exp Region 11'!AK56)</f>
        <v>0</v>
      </c>
      <c r="AL56" s="540">
        <f>SUM('MMA Rev-Exp Region 1:MMA Rev-Exp Region 11'!AL56)</f>
        <v>90342.66</v>
      </c>
      <c r="AM56" s="542">
        <f>SUM('MMA Rev-Exp Region 1:MMA Rev-Exp Region 11'!AM56)</f>
        <v>6694264.7400000002</v>
      </c>
      <c r="AN56" s="276">
        <f t="shared" ref="AN56:AN62" si="46">SUM(AO56:AY56)</f>
        <v>135371249.81</v>
      </c>
      <c r="AO56" s="540">
        <f>SUM('MMA Rev-Exp Region 1:MMA Rev-Exp Region 11'!AO56)</f>
        <v>53372759.760000005</v>
      </c>
      <c r="AP56" s="540">
        <f>SUM('MMA Rev-Exp Region 1:MMA Rev-Exp Region 11'!AP56)</f>
        <v>11580319.73</v>
      </c>
      <c r="AQ56" s="540">
        <f>SUM('MMA Rev-Exp Region 1:MMA Rev-Exp Region 11'!AQ56)</f>
        <v>31634777.740000002</v>
      </c>
      <c r="AR56" s="540">
        <f>SUM('MMA Rev-Exp Region 1:MMA Rev-Exp Region 11'!AR56)</f>
        <v>24107615.799999997</v>
      </c>
      <c r="AS56" s="540">
        <f>SUM('MMA Rev-Exp Region 1:MMA Rev-Exp Region 11'!AS56)</f>
        <v>145525.08000000002</v>
      </c>
      <c r="AT56" s="540">
        <f>SUM('MMA Rev-Exp Region 1:MMA Rev-Exp Region 11'!AT56)</f>
        <v>788797.9700000002</v>
      </c>
      <c r="AU56" s="540">
        <f>SUM('MMA Rev-Exp Region 1:MMA Rev-Exp Region 11'!AU56)</f>
        <v>3744.1</v>
      </c>
      <c r="AV56" s="540">
        <f>SUM('MMA Rev-Exp Region 1:MMA Rev-Exp Region 11'!AV56)</f>
        <v>7086458.5300000003</v>
      </c>
      <c r="AW56" s="540">
        <f>SUM('MMA Rev-Exp Region 1:MMA Rev-Exp Region 11'!AW56)</f>
        <v>2100.4699999999998</v>
      </c>
      <c r="AX56" s="540">
        <f>SUM('MMA Rev-Exp Region 1:MMA Rev-Exp Region 11'!AX56)</f>
        <v>92983.87000000001</v>
      </c>
      <c r="AY56" s="542">
        <f>SUM('MMA Rev-Exp Region 1:MMA Rev-Exp Region 11'!AY56)</f>
        <v>6556166.7600000007</v>
      </c>
      <c r="AZ56" s="545">
        <f>SUM('MMA Rev-Exp Region 1:MMA Rev-Exp Region 11'!AZ56)</f>
        <v>-508260.03000000014</v>
      </c>
      <c r="BA56" s="294">
        <f>SUM(BB56:BL56)+AZ56</f>
        <v>514277696.29000014</v>
      </c>
      <c r="BB56" s="540">
        <f>SUM('MMA Rev-Exp Region 1:MMA Rev-Exp Region 11'!BB56)</f>
        <v>194288445.06</v>
      </c>
      <c r="BC56" s="540">
        <f>SUM('MMA Rev-Exp Region 1:MMA Rev-Exp Region 11'!BC56)</f>
        <v>43770093.469999999</v>
      </c>
      <c r="BD56" s="540">
        <f>SUM('MMA Rev-Exp Region 1:MMA Rev-Exp Region 11'!BD56)</f>
        <v>124341063.82000002</v>
      </c>
      <c r="BE56" s="540">
        <f>SUM('MMA Rev-Exp Region 1:MMA Rev-Exp Region 11'!BE56)</f>
        <v>95127862.910000011</v>
      </c>
      <c r="BF56" s="540">
        <f>SUM('MMA Rev-Exp Region 1:MMA Rev-Exp Region 11'!BF56)</f>
        <v>466441.41000000003</v>
      </c>
      <c r="BG56" s="540">
        <f>SUM('MMA Rev-Exp Region 1:MMA Rev-Exp Region 11'!BG56)</f>
        <v>2872541.79</v>
      </c>
      <c r="BH56" s="540">
        <f>SUM('MMA Rev-Exp Region 1:MMA Rev-Exp Region 11'!BH56)</f>
        <v>11088.59</v>
      </c>
      <c r="BI56" s="540">
        <f>SUM('MMA Rev-Exp Region 1:MMA Rev-Exp Region 11'!BI56)</f>
        <v>26605110.75</v>
      </c>
      <c r="BJ56" s="540">
        <f>SUM('MMA Rev-Exp Region 1:MMA Rev-Exp Region 11'!BJ56)</f>
        <v>2100.4699999999998</v>
      </c>
      <c r="BK56" s="540">
        <f>SUM('MMA Rev-Exp Region 1:MMA Rev-Exp Region 11'!BK56)</f>
        <v>289947.32</v>
      </c>
      <c r="BL56" s="545">
        <f>SUM('MMA Rev-Exp Region 1:MMA Rev-Exp Region 11'!BL56)</f>
        <v>27011260.730000004</v>
      </c>
    </row>
    <row r="57" spans="1:64" ht="14.85" customHeight="1" x14ac:dyDescent="0.25">
      <c r="A57" s="1510"/>
      <c r="B57" s="221" t="s">
        <v>112</v>
      </c>
      <c r="C57" s="229" t="s">
        <v>443</v>
      </c>
      <c r="D57" s="289">
        <f t="shared" si="43"/>
        <v>637458</v>
      </c>
      <c r="E57" s="541">
        <f>SUM('MMA Rev-Exp Region 1:MMA Rev-Exp Region 11'!E57)</f>
        <v>251063.1</v>
      </c>
      <c r="F57" s="541">
        <f>SUM('MMA Rev-Exp Region 1:MMA Rev-Exp Region 11'!F57)</f>
        <v>72436.5</v>
      </c>
      <c r="G57" s="541">
        <f>SUM('MMA Rev-Exp Region 1:MMA Rev-Exp Region 11'!G57)</f>
        <v>175987.20000000001</v>
      </c>
      <c r="H57" s="541">
        <f>SUM('MMA Rev-Exp Region 1:MMA Rev-Exp Region 11'!H57)</f>
        <v>74611.199999999997</v>
      </c>
      <c r="I57" s="541">
        <f>SUM('MMA Rev-Exp Region 1:MMA Rev-Exp Region 11'!I57)</f>
        <v>0</v>
      </c>
      <c r="J57" s="541">
        <f>SUM('MMA Rev-Exp Region 1:MMA Rev-Exp Region 11'!J57)</f>
        <v>0</v>
      </c>
      <c r="K57" s="541">
        <f>SUM('MMA Rev-Exp Region 1:MMA Rev-Exp Region 11'!K57)</f>
        <v>0</v>
      </c>
      <c r="L57" s="541">
        <f>SUM('MMA Rev-Exp Region 1:MMA Rev-Exp Region 11'!L57)</f>
        <v>50688</v>
      </c>
      <c r="M57" s="541">
        <f>SUM('MMA Rev-Exp Region 1:MMA Rev-Exp Region 11'!M57)</f>
        <v>0</v>
      </c>
      <c r="N57" s="541">
        <f>SUM('MMA Rev-Exp Region 1:MMA Rev-Exp Region 11'!N57)</f>
        <v>0</v>
      </c>
      <c r="O57" s="543">
        <f>SUM('MMA Rev-Exp Region 1:MMA Rev-Exp Region 11'!O57)</f>
        <v>12672</v>
      </c>
      <c r="P57" s="289">
        <f t="shared" si="44"/>
        <v>563448.19999999995</v>
      </c>
      <c r="Q57" s="541">
        <f>SUM('MMA Rev-Exp Region 1:MMA Rev-Exp Region 11'!Q57)</f>
        <v>132802.4</v>
      </c>
      <c r="R57" s="541">
        <f>SUM('MMA Rev-Exp Region 1:MMA Rev-Exp Region 11'!R57)</f>
        <v>135796.5</v>
      </c>
      <c r="S57" s="541">
        <f>SUM('MMA Rev-Exp Region 1:MMA Rev-Exp Region 11'!S57)</f>
        <v>173145.60000000001</v>
      </c>
      <c r="T57" s="541">
        <f>SUM('MMA Rev-Exp Region 1:MMA Rev-Exp Region 11'!T57)</f>
        <v>83687.7</v>
      </c>
      <c r="U57" s="541">
        <f>SUM('MMA Rev-Exp Region 1:MMA Rev-Exp Region 11'!U57)</f>
        <v>0</v>
      </c>
      <c r="V57" s="541">
        <f>SUM('MMA Rev-Exp Region 1:MMA Rev-Exp Region 11'!V57)</f>
        <v>0</v>
      </c>
      <c r="W57" s="541">
        <f>SUM('MMA Rev-Exp Region 1:MMA Rev-Exp Region 11'!W57)</f>
        <v>0</v>
      </c>
      <c r="X57" s="541">
        <f>SUM('MMA Rev-Exp Region 1:MMA Rev-Exp Region 11'!X57)</f>
        <v>12672</v>
      </c>
      <c r="Y57" s="541">
        <f>SUM('MMA Rev-Exp Region 1:MMA Rev-Exp Region 11'!Y57)</f>
        <v>0</v>
      </c>
      <c r="Z57" s="541">
        <f>SUM('MMA Rev-Exp Region 1:MMA Rev-Exp Region 11'!Z57)</f>
        <v>0</v>
      </c>
      <c r="AA57" s="543">
        <f>SUM('MMA Rev-Exp Region 1:MMA Rev-Exp Region 11'!AA57)</f>
        <v>25344</v>
      </c>
      <c r="AB57" s="289">
        <f t="shared" si="45"/>
        <v>448646.3</v>
      </c>
      <c r="AC57" s="541">
        <f>SUM('MMA Rev-Exp Region 1:MMA Rev-Exp Region 11'!AC57)</f>
        <v>148316</v>
      </c>
      <c r="AD57" s="541">
        <f>SUM('MMA Rev-Exp Region 1:MMA Rev-Exp Region 11'!AD57)</f>
        <v>38016</v>
      </c>
      <c r="AE57" s="541">
        <f>SUM('MMA Rev-Exp Region 1:MMA Rev-Exp Region 11'!AE57)</f>
        <v>47846.400000000001</v>
      </c>
      <c r="AF57" s="541">
        <f>SUM('MMA Rev-Exp Region 1:MMA Rev-Exp Region 11'!AF57)</f>
        <v>158298.9</v>
      </c>
      <c r="AG57" s="541">
        <f>SUM('MMA Rev-Exp Region 1:MMA Rev-Exp Region 11'!AG57)</f>
        <v>0</v>
      </c>
      <c r="AH57" s="541">
        <f>SUM('MMA Rev-Exp Region 1:MMA Rev-Exp Region 11'!AH57)</f>
        <v>0</v>
      </c>
      <c r="AI57" s="541">
        <f>SUM('MMA Rev-Exp Region 1:MMA Rev-Exp Region 11'!AI57)</f>
        <v>0</v>
      </c>
      <c r="AJ57" s="541">
        <f>SUM('MMA Rev-Exp Region 1:MMA Rev-Exp Region 11'!AJ57)</f>
        <v>43497</v>
      </c>
      <c r="AK57" s="541">
        <f>SUM('MMA Rev-Exp Region 1:MMA Rev-Exp Region 11'!AK57)</f>
        <v>0</v>
      </c>
      <c r="AL57" s="541">
        <f>SUM('MMA Rev-Exp Region 1:MMA Rev-Exp Region 11'!AL57)</f>
        <v>0</v>
      </c>
      <c r="AM57" s="543">
        <f>SUM('MMA Rev-Exp Region 1:MMA Rev-Exp Region 11'!AM57)</f>
        <v>12672</v>
      </c>
      <c r="AN57" s="289">
        <f t="shared" si="46"/>
        <v>358876.2</v>
      </c>
      <c r="AO57" s="541">
        <f>SUM('MMA Rev-Exp Region 1:MMA Rev-Exp Region 11'!AO57)</f>
        <v>188659.20000000001</v>
      </c>
      <c r="AP57" s="541">
        <f>SUM('MMA Rev-Exp Region 1:MMA Rev-Exp Region 11'!AP57)</f>
        <v>38016</v>
      </c>
      <c r="AQ57" s="541">
        <f>SUM('MMA Rev-Exp Region 1:MMA Rev-Exp Region 11'!AQ57)</f>
        <v>68841</v>
      </c>
      <c r="AR57" s="541">
        <f>SUM('MMA Rev-Exp Region 1:MMA Rev-Exp Region 11'!AR57)</f>
        <v>50688</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12672</v>
      </c>
      <c r="AZ57" s="546">
        <f>SUM('MMA Rev-Exp Region 1:MMA Rev-Exp Region 11'!AZ57)</f>
        <v>0</v>
      </c>
      <c r="BA57" s="296">
        <f t="shared" ref="BA57:BA62" si="47">SUM(BB57:BL57)+AZ57</f>
        <v>2008428.7</v>
      </c>
      <c r="BB57" s="541">
        <f>SUM('MMA Rev-Exp Region 1:MMA Rev-Exp Region 11'!BB57)</f>
        <v>720840.7</v>
      </c>
      <c r="BC57" s="541">
        <f>SUM('MMA Rev-Exp Region 1:MMA Rev-Exp Region 11'!BC57)</f>
        <v>284265</v>
      </c>
      <c r="BD57" s="541">
        <f>SUM('MMA Rev-Exp Region 1:MMA Rev-Exp Region 11'!BD57)</f>
        <v>465820.19999999995</v>
      </c>
      <c r="BE57" s="541">
        <f>SUM('MMA Rev-Exp Region 1:MMA Rev-Exp Region 11'!BE57)</f>
        <v>367285.8</v>
      </c>
      <c r="BF57" s="541">
        <f>SUM('MMA Rev-Exp Region 1:MMA Rev-Exp Region 11'!BF57)</f>
        <v>0</v>
      </c>
      <c r="BG57" s="541">
        <f>SUM('MMA Rev-Exp Region 1:MMA Rev-Exp Region 11'!BG57)</f>
        <v>0</v>
      </c>
      <c r="BH57" s="541">
        <f>SUM('MMA Rev-Exp Region 1:MMA Rev-Exp Region 11'!BH57)</f>
        <v>0</v>
      </c>
      <c r="BI57" s="541">
        <f>SUM('MMA Rev-Exp Region 1:MMA Rev-Exp Region 11'!BI57)</f>
        <v>106857</v>
      </c>
      <c r="BJ57" s="541">
        <f>SUM('MMA Rev-Exp Region 1:MMA Rev-Exp Region 11'!BJ57)</f>
        <v>0</v>
      </c>
      <c r="BK57" s="541">
        <f>SUM('MMA Rev-Exp Region 1:MMA Rev-Exp Region 11'!BK57)</f>
        <v>0</v>
      </c>
      <c r="BL57" s="546">
        <f>SUM('MMA Rev-Exp Region 1:MMA Rev-Exp Region 11'!BL57)</f>
        <v>63360</v>
      </c>
    </row>
    <row r="58" spans="1:64" ht="14.85" customHeight="1" x14ac:dyDescent="0.25">
      <c r="A58" s="1510"/>
      <c r="B58" s="221" t="s">
        <v>114</v>
      </c>
      <c r="C58" s="229" t="s">
        <v>157</v>
      </c>
      <c r="D58" s="289">
        <f t="shared" si="43"/>
        <v>5.5266949618299526</v>
      </c>
      <c r="E58" s="541">
        <f>SUM('MMA Rev-Exp Region 1:MMA Rev-Exp Region 11'!E58)</f>
        <v>1.8225977513094602</v>
      </c>
      <c r="F58" s="541">
        <f>SUM('MMA Rev-Exp Region 1:MMA Rev-Exp Region 11'!F58)</f>
        <v>0.49267996071584402</v>
      </c>
      <c r="G58" s="541">
        <f>SUM('MMA Rev-Exp Region 1:MMA Rev-Exp Region 11'!G58)</f>
        <v>1.374505641350305</v>
      </c>
      <c r="H58" s="541">
        <f>SUM('MMA Rev-Exp Region 1:MMA Rev-Exp Region 11'!H58)</f>
        <v>1.1574524402228481</v>
      </c>
      <c r="I58" s="541">
        <f>SUM('MMA Rev-Exp Region 1:MMA Rev-Exp Region 11'!I58)</f>
        <v>3.3818137127694138E-3</v>
      </c>
      <c r="J58" s="541">
        <f>SUM('MMA Rev-Exp Region 1:MMA Rev-Exp Region 11'!J58)</f>
        <v>2.4706595110857571E-2</v>
      </c>
      <c r="K58" s="541">
        <f>SUM('MMA Rev-Exp Region 1:MMA Rev-Exp Region 11'!K58)</f>
        <v>1.020870495676219E-5</v>
      </c>
      <c r="L58" s="541">
        <f>SUM('MMA Rev-Exp Region 1:MMA Rev-Exp Region 11'!L58)</f>
        <v>0.36738495676823746</v>
      </c>
      <c r="M58" s="541">
        <f>SUM('MMA Rev-Exp Region 1:MMA Rev-Exp Region 11'!M58)</f>
        <v>0</v>
      </c>
      <c r="N58" s="541">
        <f>SUM('MMA Rev-Exp Region 1:MMA Rev-Exp Region 11'!N58)</f>
        <v>1.7146911409687865E-3</v>
      </c>
      <c r="O58" s="543">
        <f>SUM('MMA Rev-Exp Region 1:MMA Rev-Exp Region 11'!O58)</f>
        <v>0.28226090279370442</v>
      </c>
      <c r="P58" s="289">
        <f t="shared" si="44"/>
        <v>20.018217390684686</v>
      </c>
      <c r="Q58" s="541">
        <f>SUM('MMA Rev-Exp Region 1:MMA Rev-Exp Region 11'!Q58)</f>
        <v>7.0952838791714168</v>
      </c>
      <c r="R58" s="541">
        <f>SUM('MMA Rev-Exp Region 1:MMA Rev-Exp Region 11'!R58)</f>
        <v>1.8409172183250888</v>
      </c>
      <c r="S58" s="541">
        <f>SUM('MMA Rev-Exp Region 1:MMA Rev-Exp Region 11'!S58)</f>
        <v>4.9143374520882359</v>
      </c>
      <c r="T58" s="541">
        <f>SUM('MMA Rev-Exp Region 1:MMA Rev-Exp Region 11'!T58)</f>
        <v>3.9188545862357191</v>
      </c>
      <c r="U58" s="541">
        <f>SUM('MMA Rev-Exp Region 1:MMA Rev-Exp Region 11'!U58)</f>
        <v>1.492859781036418E-2</v>
      </c>
      <c r="V58" s="541">
        <f>SUM('MMA Rev-Exp Region 1:MMA Rev-Exp Region 11'!V58)</f>
        <v>8.2571766093976914E-2</v>
      </c>
      <c r="W58" s="541">
        <f>SUM('MMA Rev-Exp Region 1:MMA Rev-Exp Region 11'!W58)</f>
        <v>1.1714729923646055E-5</v>
      </c>
      <c r="X58" s="541">
        <f>SUM('MMA Rev-Exp Region 1:MMA Rev-Exp Region 11'!X58)</f>
        <v>1.0896801908198528</v>
      </c>
      <c r="Y58" s="541">
        <f>SUM('MMA Rev-Exp Region 1:MMA Rev-Exp Region 11'!Y58)</f>
        <v>0</v>
      </c>
      <c r="Z58" s="541">
        <f>SUM('MMA Rev-Exp Region 1:MMA Rev-Exp Region 11'!Z58)</f>
        <v>9.708281723683352E-3</v>
      </c>
      <c r="AA58" s="543">
        <f>SUM('MMA Rev-Exp Region 1:MMA Rev-Exp Region 11'!AA58)</f>
        <v>1.0519237036864302</v>
      </c>
      <c r="AB58" s="289">
        <f t="shared" si="45"/>
        <v>440.92876265664705</v>
      </c>
      <c r="AC58" s="541">
        <f>SUM('MMA Rev-Exp Region 1:MMA Rev-Exp Region 11'!AC58)</f>
        <v>169.28818279198563</v>
      </c>
      <c r="AD58" s="541">
        <f>SUM('MMA Rev-Exp Region 1:MMA Rev-Exp Region 11'!AD58)</f>
        <v>38.278659696250365</v>
      </c>
      <c r="AE58" s="541">
        <f>SUM('MMA Rev-Exp Region 1:MMA Rev-Exp Region 11'!AE58)</f>
        <v>105.20557956422533</v>
      </c>
      <c r="AF58" s="541">
        <f>SUM('MMA Rev-Exp Region 1:MMA Rev-Exp Region 11'!AF58)</f>
        <v>80.361387816812794</v>
      </c>
      <c r="AG58" s="541">
        <f>SUM('MMA Rev-Exp Region 1:MMA Rev-Exp Region 11'!AG58)</f>
        <v>0.4551994784186153</v>
      </c>
      <c r="AH58" s="541">
        <f>SUM('MMA Rev-Exp Region 1:MMA Rev-Exp Region 11'!AH58)</f>
        <v>2.0613896366167923</v>
      </c>
      <c r="AI58" s="541">
        <f>SUM('MMA Rev-Exp Region 1:MMA Rev-Exp Region 11'!AI58)</f>
        <v>7.8304893935404931E-3</v>
      </c>
      <c r="AJ58" s="541">
        <f>SUM('MMA Rev-Exp Region 1:MMA Rev-Exp Region 11'!AJ58)</f>
        <v>22.034861079838016</v>
      </c>
      <c r="AK58" s="541">
        <f>SUM('MMA Rev-Exp Region 1:MMA Rev-Exp Region 11'!AK58)</f>
        <v>0</v>
      </c>
      <c r="AL58" s="541">
        <f>SUM('MMA Rev-Exp Region 1:MMA Rev-Exp Region 11'!AL58)</f>
        <v>0.33497052736172678</v>
      </c>
      <c r="AM58" s="543">
        <f>SUM('MMA Rev-Exp Region 1:MMA Rev-Exp Region 11'!AM58)</f>
        <v>22.900701575744158</v>
      </c>
      <c r="AN58" s="289">
        <f t="shared" si="46"/>
        <v>19.37248934138611</v>
      </c>
      <c r="AO58" s="541">
        <f>SUM('MMA Rev-Exp Region 1:MMA Rev-Exp Region 11'!AO58)</f>
        <v>5.6996691039882554</v>
      </c>
      <c r="AP58" s="541">
        <f>SUM('MMA Rev-Exp Region 1:MMA Rev-Exp Region 11'!AP58)</f>
        <v>1.681998093428122</v>
      </c>
      <c r="AQ58" s="541">
        <f>SUM('MMA Rev-Exp Region 1:MMA Rev-Exp Region 11'!AQ58)</f>
        <v>6.1440698337172819</v>
      </c>
      <c r="AR58" s="541">
        <f>SUM('MMA Rev-Exp Region 1:MMA Rev-Exp Region 11'!AR58)</f>
        <v>3.4249965831439639</v>
      </c>
      <c r="AS58" s="541">
        <f>SUM('MMA Rev-Exp Region 1:MMA Rev-Exp Region 11'!AS58)</f>
        <v>6.7023556956036082E-2</v>
      </c>
      <c r="AT58" s="541">
        <f>SUM('MMA Rev-Exp Region 1:MMA Rev-Exp Region 11'!AT58)</f>
        <v>9.8592326196897936E-2</v>
      </c>
      <c r="AU58" s="541">
        <f>SUM('MMA Rev-Exp Region 1:MMA Rev-Exp Region 11'!AU58)</f>
        <v>0</v>
      </c>
      <c r="AV58" s="541">
        <f>SUM('MMA Rev-Exp Region 1:MMA Rev-Exp Region 11'!AV58)</f>
        <v>0.69935918736271985</v>
      </c>
      <c r="AW58" s="541">
        <f>SUM('MMA Rev-Exp Region 1:MMA Rev-Exp Region 11'!AW58)</f>
        <v>0</v>
      </c>
      <c r="AX58" s="541">
        <f>SUM('MMA Rev-Exp Region 1:MMA Rev-Exp Region 11'!AX58)</f>
        <v>1.4753606068766462E-2</v>
      </c>
      <c r="AY58" s="543">
        <f>SUM('MMA Rev-Exp Region 1:MMA Rev-Exp Region 11'!AY58)</f>
        <v>1.5420270505240674</v>
      </c>
      <c r="AZ58" s="546">
        <f>SUM('MMA Rev-Exp Region 1:MMA Rev-Exp Region 11'!AZ58)</f>
        <v>-21.251495086483853</v>
      </c>
      <c r="BA58" s="296">
        <f t="shared" si="47"/>
        <v>464.59466926406384</v>
      </c>
      <c r="BB58" s="541">
        <f>SUM('MMA Rev-Exp Region 1:MMA Rev-Exp Region 11'!BB58)</f>
        <v>183.90573352645475</v>
      </c>
      <c r="BC58" s="541">
        <f>SUM('MMA Rev-Exp Region 1:MMA Rev-Exp Region 11'!BC58)</f>
        <v>42.294254968719407</v>
      </c>
      <c r="BD58" s="541">
        <f>SUM('MMA Rev-Exp Region 1:MMA Rev-Exp Region 11'!BD58)</f>
        <v>117.63849249138113</v>
      </c>
      <c r="BE58" s="541">
        <f>SUM('MMA Rev-Exp Region 1:MMA Rev-Exp Region 11'!BE58)</f>
        <v>88.862691426415324</v>
      </c>
      <c r="BF58" s="541">
        <f>SUM('MMA Rev-Exp Region 1:MMA Rev-Exp Region 11'!BF58)</f>
        <v>0.54053344689778493</v>
      </c>
      <c r="BG58" s="541">
        <f>SUM('MMA Rev-Exp Region 1:MMA Rev-Exp Region 11'!BG58)</f>
        <v>2.2672603240185247</v>
      </c>
      <c r="BH58" s="541">
        <f>SUM('MMA Rev-Exp Region 1:MMA Rev-Exp Region 11'!BH58)</f>
        <v>7.8524128284209026E-3</v>
      </c>
      <c r="BI58" s="541">
        <f>SUM('MMA Rev-Exp Region 1:MMA Rev-Exp Region 11'!BI58)</f>
        <v>24.191285414788826</v>
      </c>
      <c r="BJ58" s="541">
        <f>SUM('MMA Rev-Exp Region 1:MMA Rev-Exp Region 11'!BJ58)</f>
        <v>0</v>
      </c>
      <c r="BK58" s="541">
        <f>SUM('MMA Rev-Exp Region 1:MMA Rev-Exp Region 11'!BK58)</f>
        <v>0.3611471062951454</v>
      </c>
      <c r="BL58" s="546">
        <f>SUM('MMA Rev-Exp Region 1:MMA Rev-Exp Region 11'!BL58)</f>
        <v>25.77691323274836</v>
      </c>
    </row>
    <row r="59" spans="1:64" x14ac:dyDescent="0.25">
      <c r="A59" s="1510"/>
      <c r="B59" s="221" t="s">
        <v>115</v>
      </c>
      <c r="C59" s="229" t="s">
        <v>113</v>
      </c>
      <c r="D59" s="289">
        <f t="shared" si="43"/>
        <v>-757260.17000000016</v>
      </c>
      <c r="E59" s="541">
        <f>SUM('MMA Rev-Exp Region 1:MMA Rev-Exp Region 11'!E59)</f>
        <v>-263390.86142261396</v>
      </c>
      <c r="F59" s="541">
        <f>SUM('MMA Rev-Exp Region 1:MMA Rev-Exp Region 11'!F59)</f>
        <v>-61762.870387769479</v>
      </c>
      <c r="G59" s="541">
        <f>SUM('MMA Rev-Exp Region 1:MMA Rev-Exp Region 11'!G59)</f>
        <v>-178136.37592410724</v>
      </c>
      <c r="H59" s="541">
        <f>SUM('MMA Rev-Exp Region 1:MMA Rev-Exp Region 11'!H59)</f>
        <v>-157770.37538689573</v>
      </c>
      <c r="I59" s="541">
        <f>SUM('MMA Rev-Exp Region 1:MMA Rev-Exp Region 11'!I59)</f>
        <v>-619.41537956783066</v>
      </c>
      <c r="J59" s="541">
        <f>SUM('MMA Rev-Exp Region 1:MMA Rev-Exp Region 11'!J59)</f>
        <v>-3828.7768537041106</v>
      </c>
      <c r="K59" s="541">
        <f>SUM('MMA Rev-Exp Region 1:MMA Rev-Exp Region 11'!K59)</f>
        <v>-22.374208003734228</v>
      </c>
      <c r="L59" s="541">
        <f>SUM('MMA Rev-Exp Region 1:MMA Rev-Exp Region 11'!L59)</f>
        <v>-47582.975061072808</v>
      </c>
      <c r="M59" s="541">
        <f>SUM('MMA Rev-Exp Region 1:MMA Rev-Exp Region 11'!M59)</f>
        <v>0</v>
      </c>
      <c r="N59" s="541">
        <f>SUM('MMA Rev-Exp Region 1:MMA Rev-Exp Region 11'!N59)</f>
        <v>-285.998965669428</v>
      </c>
      <c r="O59" s="543">
        <f>SUM('MMA Rev-Exp Region 1:MMA Rev-Exp Region 11'!O59)</f>
        <v>-43860.146410595786</v>
      </c>
      <c r="P59" s="289">
        <f t="shared" si="44"/>
        <v>-749915.13000000012</v>
      </c>
      <c r="Q59" s="541">
        <f>SUM('MMA Rev-Exp Region 1:MMA Rev-Exp Region 11'!Q59)</f>
        <v>-267549.70932548761</v>
      </c>
      <c r="R59" s="541">
        <f>SUM('MMA Rev-Exp Region 1:MMA Rev-Exp Region 11'!R59)</f>
        <v>-64705.641530389854</v>
      </c>
      <c r="S59" s="541">
        <f>SUM('MMA Rev-Exp Region 1:MMA Rev-Exp Region 11'!S59)</f>
        <v>-174434.65349686067</v>
      </c>
      <c r="T59" s="541">
        <f>SUM('MMA Rev-Exp Region 1:MMA Rev-Exp Region 11'!T59)</f>
        <v>-151771.32069487844</v>
      </c>
      <c r="U59" s="541">
        <f>SUM('MMA Rev-Exp Region 1:MMA Rev-Exp Region 11'!U59)</f>
        <v>-425.80782509376161</v>
      </c>
      <c r="V59" s="541">
        <f>SUM('MMA Rev-Exp Region 1:MMA Rev-Exp Region 11'!V59)</f>
        <v>-3564.5850725107016</v>
      </c>
      <c r="W59" s="541">
        <f>SUM('MMA Rev-Exp Region 1:MMA Rev-Exp Region 11'!W59)</f>
        <v>-0.8783414101524013</v>
      </c>
      <c r="X59" s="541">
        <f>SUM('MMA Rev-Exp Region 1:MMA Rev-Exp Region 11'!X59)</f>
        <v>-46221.183875985938</v>
      </c>
      <c r="Y59" s="541">
        <f>SUM('MMA Rev-Exp Region 1:MMA Rev-Exp Region 11'!Y59)</f>
        <v>0</v>
      </c>
      <c r="Z59" s="541">
        <f>SUM('MMA Rev-Exp Region 1:MMA Rev-Exp Region 11'!Z59)</f>
        <v>-314.15371335098735</v>
      </c>
      <c r="AA59" s="543">
        <f>SUM('MMA Rev-Exp Region 1:MMA Rev-Exp Region 11'!AA59)</f>
        <v>-40927.196124031921</v>
      </c>
      <c r="AB59" s="289">
        <f t="shared" si="45"/>
        <v>-1056285.2000000002</v>
      </c>
      <c r="AC59" s="541">
        <f>SUM('MMA Rev-Exp Region 1:MMA Rev-Exp Region 11'!AC59)</f>
        <v>-391829.82534874015</v>
      </c>
      <c r="AD59" s="541">
        <f>SUM('MMA Rev-Exp Region 1:MMA Rev-Exp Region 11'!AD59)</f>
        <v>-89978.080842233874</v>
      </c>
      <c r="AE59" s="541">
        <f>SUM('MMA Rev-Exp Region 1:MMA Rev-Exp Region 11'!AE59)</f>
        <v>-227392.11209884749</v>
      </c>
      <c r="AF59" s="541">
        <f>SUM('MMA Rev-Exp Region 1:MMA Rev-Exp Region 11'!AF59)</f>
        <v>-214352.66677649165</v>
      </c>
      <c r="AG59" s="541">
        <f>SUM('MMA Rev-Exp Region 1:MMA Rev-Exp Region 11'!AG59)</f>
        <v>-1378.6227666784266</v>
      </c>
      <c r="AH59" s="541">
        <f>SUM('MMA Rev-Exp Region 1:MMA Rev-Exp Region 11'!AH59)</f>
        <v>-5615.0269793684038</v>
      </c>
      <c r="AI59" s="541">
        <f>SUM('MMA Rev-Exp Region 1:MMA Rev-Exp Region 11'!AI59)</f>
        <v>-58.553974859014815</v>
      </c>
      <c r="AJ59" s="541">
        <f>SUM('MMA Rev-Exp Region 1:MMA Rev-Exp Region 11'!AJ59)</f>
        <v>-64587.691567037153</v>
      </c>
      <c r="AK59" s="541">
        <f>SUM('MMA Rev-Exp Region 1:MMA Rev-Exp Region 11'!AK59)</f>
        <v>0</v>
      </c>
      <c r="AL59" s="541">
        <f>SUM('MMA Rev-Exp Region 1:MMA Rev-Exp Region 11'!AL59)</f>
        <v>-824.18782251141772</v>
      </c>
      <c r="AM59" s="543">
        <f>SUM('MMA Rev-Exp Region 1:MMA Rev-Exp Region 11'!AM59)</f>
        <v>-60268.431823232495</v>
      </c>
      <c r="AN59" s="289">
        <f t="shared" si="46"/>
        <v>-1021959.8400000002</v>
      </c>
      <c r="AO59" s="541">
        <f>SUM('MMA Rev-Exp Region 1:MMA Rev-Exp Region 11'!AO59)</f>
        <v>-398434.23576769931</v>
      </c>
      <c r="AP59" s="541">
        <f>SUM('MMA Rev-Exp Region 1:MMA Rev-Exp Region 11'!AP59)</f>
        <v>-85749.996110977227</v>
      </c>
      <c r="AQ59" s="541">
        <f>SUM('MMA Rev-Exp Region 1:MMA Rev-Exp Region 11'!AQ59)</f>
        <v>-224604.40717266838</v>
      </c>
      <c r="AR59" s="541">
        <f>SUM('MMA Rev-Exp Region 1:MMA Rev-Exp Region 11'!AR59)</f>
        <v>-195028.20715874241</v>
      </c>
      <c r="AS59" s="541">
        <f>SUM('MMA Rev-Exp Region 1:MMA Rev-Exp Region 11'!AS59)</f>
        <v>-1004.8293818138826</v>
      </c>
      <c r="AT59" s="541">
        <f>SUM('MMA Rev-Exp Region 1:MMA Rev-Exp Region 11'!AT59)</f>
        <v>-5232.4339685803752</v>
      </c>
      <c r="AU59" s="541">
        <f>SUM('MMA Rev-Exp Region 1:MMA Rev-Exp Region 11'!AU59)</f>
        <v>-28.724765856494408</v>
      </c>
      <c r="AV59" s="541">
        <f>SUM('MMA Rev-Exp Region 1:MMA Rev-Exp Region 11'!AV59)</f>
        <v>-61919.948468503564</v>
      </c>
      <c r="AW59" s="541">
        <f>SUM('MMA Rev-Exp Region 1:MMA Rev-Exp Region 11'!AW59)</f>
        <v>-17.25860506993563</v>
      </c>
      <c r="AX59" s="541">
        <f>SUM('MMA Rev-Exp Region 1:MMA Rev-Exp Region 11'!AX59)</f>
        <v>-641.53057430949787</v>
      </c>
      <c r="AY59" s="543">
        <f>SUM('MMA Rev-Exp Region 1:MMA Rev-Exp Region 11'!AY59)</f>
        <v>-49298.26802577902</v>
      </c>
      <c r="AZ59" s="546">
        <f>SUM('MMA Rev-Exp Region 1:MMA Rev-Exp Region 11'!AZ59)</f>
        <v>319007.5</v>
      </c>
      <c r="BA59" s="296">
        <f t="shared" si="47"/>
        <v>-3266412.8400000008</v>
      </c>
      <c r="BB59" s="541">
        <f>SUM('MMA Rev-Exp Region 1:MMA Rev-Exp Region 11'!BB59)</f>
        <v>-1321204.6318645412</v>
      </c>
      <c r="BC59" s="541">
        <f>SUM('MMA Rev-Exp Region 1:MMA Rev-Exp Region 11'!BC59)</f>
        <v>-302196.58887137042</v>
      </c>
      <c r="BD59" s="541">
        <f>SUM('MMA Rev-Exp Region 1:MMA Rev-Exp Region 11'!BD59)</f>
        <v>-804567.5486924838</v>
      </c>
      <c r="BE59" s="541">
        <f>SUM('MMA Rev-Exp Region 1:MMA Rev-Exp Region 11'!BE59)</f>
        <v>-718922.57001700823</v>
      </c>
      <c r="BF59" s="541">
        <f>SUM('MMA Rev-Exp Region 1:MMA Rev-Exp Region 11'!BF59)</f>
        <v>-3428.6753531539016</v>
      </c>
      <c r="BG59" s="541">
        <f>SUM('MMA Rev-Exp Region 1:MMA Rev-Exp Region 11'!BG59)</f>
        <v>-18240.82287416359</v>
      </c>
      <c r="BH59" s="541">
        <f>SUM('MMA Rev-Exp Region 1:MMA Rev-Exp Region 11'!BH59)</f>
        <v>-110.53129012939584</v>
      </c>
      <c r="BI59" s="541">
        <f>SUM('MMA Rev-Exp Region 1:MMA Rev-Exp Region 11'!BI59)</f>
        <v>-220311.79897259944</v>
      </c>
      <c r="BJ59" s="541">
        <f>SUM('MMA Rev-Exp Region 1:MMA Rev-Exp Region 11'!BJ59)</f>
        <v>-17.25860506993563</v>
      </c>
      <c r="BK59" s="541">
        <f>SUM('MMA Rev-Exp Region 1:MMA Rev-Exp Region 11'!BK59)</f>
        <v>-2065.8710758413308</v>
      </c>
      <c r="BL59" s="546">
        <f>SUM('MMA Rev-Exp Region 1:MMA Rev-Exp Region 11'!BL59)</f>
        <v>-194354.0423836392</v>
      </c>
    </row>
    <row r="60" spans="1:64" x14ac:dyDescent="0.25">
      <c r="A60" s="1510"/>
      <c r="B60" s="221" t="s">
        <v>116</v>
      </c>
      <c r="C60" s="229" t="s">
        <v>158</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510"/>
      <c r="B61" s="221" t="s">
        <v>159</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510"/>
      <c r="B62" s="225" t="s">
        <v>442</v>
      </c>
      <c r="C62" s="230" t="s">
        <v>931</v>
      </c>
      <c r="D62" s="289">
        <f t="shared" si="43"/>
        <v>0</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0</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0</v>
      </c>
      <c r="BA62" s="296">
        <f t="shared" si="47"/>
        <v>0</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0</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511"/>
      <c r="B63" s="227" t="s">
        <v>457</v>
      </c>
      <c r="C63" s="235" t="s">
        <v>30</v>
      </c>
      <c r="D63" s="277">
        <f t="shared" ref="D63:P63" si="48">SUM(D56:D62)</f>
        <v>121688472.39669497</v>
      </c>
      <c r="E63" s="275">
        <f t="shared" si="48"/>
        <v>43923323.351175137</v>
      </c>
      <c r="F63" s="275">
        <f t="shared" si="48"/>
        <v>10059678.49229219</v>
      </c>
      <c r="G63" s="275">
        <f t="shared" si="48"/>
        <v>30689194.958581537</v>
      </c>
      <c r="H63" s="275">
        <f t="shared" si="48"/>
        <v>22874751.96206554</v>
      </c>
      <c r="I63" s="275">
        <f t="shared" si="48"/>
        <v>88045.02800224589</v>
      </c>
      <c r="J63" s="275">
        <f t="shared" si="48"/>
        <v>723407.79785289092</v>
      </c>
      <c r="K63" s="275">
        <f t="shared" si="48"/>
        <v>2733.5258022049711</v>
      </c>
      <c r="L63" s="275">
        <f t="shared" si="48"/>
        <v>6381887.5423238846</v>
      </c>
      <c r="M63" s="275">
        <f t="shared" si="48"/>
        <v>0</v>
      </c>
      <c r="N63" s="275">
        <f t="shared" si="48"/>
        <v>51004.212749021717</v>
      </c>
      <c r="O63" s="283">
        <f t="shared" si="48"/>
        <v>6894445.5258503081</v>
      </c>
      <c r="P63" s="277">
        <f t="shared" si="48"/>
        <v>125579116.48821741</v>
      </c>
      <c r="Q63" s="275">
        <f t="shared" ref="Q63:AA63" si="49">SUM(Q56:Q62)</f>
        <v>46147563.415958397</v>
      </c>
      <c r="R63" s="275">
        <f t="shared" si="49"/>
        <v>10895788.429386828</v>
      </c>
      <c r="S63" s="275">
        <f t="shared" si="49"/>
        <v>30997079.090840589</v>
      </c>
      <c r="T63" s="275">
        <f t="shared" si="49"/>
        <v>23371973.758159708</v>
      </c>
      <c r="U63" s="275">
        <f t="shared" si="49"/>
        <v>74023.537103504044</v>
      </c>
      <c r="V63" s="275">
        <f t="shared" si="49"/>
        <v>655890.74749925546</v>
      </c>
      <c r="W63" s="275">
        <f t="shared" si="49"/>
        <v>118.10167030457751</v>
      </c>
      <c r="X63" s="275">
        <f t="shared" si="49"/>
        <v>6562049.2758042058</v>
      </c>
      <c r="Y63" s="275">
        <f t="shared" si="49"/>
        <v>0</v>
      </c>
      <c r="Z63" s="275">
        <f t="shared" si="49"/>
        <v>55016.43599493074</v>
      </c>
      <c r="AA63" s="283">
        <f t="shared" si="49"/>
        <v>6819613.6957996711</v>
      </c>
      <c r="AB63" s="277">
        <f>SUM(AB56:AB62)</f>
        <v>131233676.09876266</v>
      </c>
      <c r="AC63" s="275">
        <f t="shared" ref="AC63:AM63" si="50">SUM(AC56:AC62)</f>
        <v>50454387.84283407</v>
      </c>
      <c r="AD63" s="275">
        <f t="shared" si="50"/>
        <v>11264149.83781746</v>
      </c>
      <c r="AE63" s="275">
        <f t="shared" si="50"/>
        <v>30837139.583480716</v>
      </c>
      <c r="AF63" s="275">
        <f t="shared" si="50"/>
        <v>24566310.264611319</v>
      </c>
      <c r="AG63" s="275">
        <f t="shared" si="50"/>
        <v>156424.3924328</v>
      </c>
      <c r="AH63" s="275">
        <f t="shared" si="50"/>
        <v>691439.0544102682</v>
      </c>
      <c r="AI63" s="275">
        <f t="shared" si="50"/>
        <v>4411.0638556303793</v>
      </c>
      <c r="AJ63" s="275">
        <f t="shared" si="50"/>
        <v>6523204.0432940414</v>
      </c>
      <c r="AK63" s="275">
        <f t="shared" si="50"/>
        <v>0</v>
      </c>
      <c r="AL63" s="275">
        <f t="shared" si="50"/>
        <v>89518.807148015941</v>
      </c>
      <c r="AM63" s="283">
        <f t="shared" si="50"/>
        <v>6646691.2088783439</v>
      </c>
      <c r="AN63" s="277">
        <f>SUM(AN56:AN62)</f>
        <v>134708185.54248932</v>
      </c>
      <c r="AO63" s="275">
        <f t="shared" ref="AO63:AY63" si="51">SUM(AO56:AO62)</f>
        <v>53162990.423901409</v>
      </c>
      <c r="AP63" s="275">
        <f t="shared" si="51"/>
        <v>11532587.415887116</v>
      </c>
      <c r="AQ63" s="275">
        <f t="shared" si="51"/>
        <v>31479020.476897169</v>
      </c>
      <c r="AR63" s="275">
        <f t="shared" si="51"/>
        <v>23963279.017837841</v>
      </c>
      <c r="AS63" s="275">
        <f t="shared" si="51"/>
        <v>144520.31764174311</v>
      </c>
      <c r="AT63" s="275">
        <f t="shared" si="51"/>
        <v>783565.63462374604</v>
      </c>
      <c r="AU63" s="275">
        <f t="shared" si="51"/>
        <v>3715.3752341435056</v>
      </c>
      <c r="AV63" s="275">
        <f t="shared" si="51"/>
        <v>7024539.2808906836</v>
      </c>
      <c r="AW63" s="275">
        <f t="shared" si="51"/>
        <v>2083.2113949300642</v>
      </c>
      <c r="AX63" s="275">
        <f t="shared" si="51"/>
        <v>92342.354179296584</v>
      </c>
      <c r="AY63" s="283">
        <f t="shared" si="51"/>
        <v>6519542.0340012722</v>
      </c>
      <c r="AZ63" s="299">
        <f>SUM(AZ56:AZ62)</f>
        <v>-189273.78149508662</v>
      </c>
      <c r="BA63" s="297">
        <f>SUM(BA56:BA62)</f>
        <v>513020176.74466944</v>
      </c>
      <c r="BB63" s="275">
        <f>SUM('MMA Rev-Exp Region 1:MMA Rev-Exp Region 11'!BB63)</f>
        <v>193688265.03386897</v>
      </c>
      <c r="BC63" s="275">
        <f>SUM('MMA Rev-Exp Region 1:MMA Rev-Exp Region 11'!BC63)</f>
        <v>43752204.175383598</v>
      </c>
      <c r="BD63" s="275">
        <f>SUM('MMA Rev-Exp Region 1:MMA Rev-Exp Region 11'!BD63)</f>
        <v>124002434.1098</v>
      </c>
      <c r="BE63" s="275">
        <f>SUM('MMA Rev-Exp Region 1:MMA Rev-Exp Region 11'!BE63)</f>
        <v>94776315.002674416</v>
      </c>
      <c r="BF63" s="275">
        <f>SUM('MMA Rev-Exp Region 1:MMA Rev-Exp Region 11'!BF63)</f>
        <v>463013.27518029307</v>
      </c>
      <c r="BG63" s="275">
        <f>SUM('MMA Rev-Exp Region 1:MMA Rev-Exp Region 11'!BG63)</f>
        <v>2854303.2343861605</v>
      </c>
      <c r="BH63" s="275">
        <f>SUM('MMA Rev-Exp Region 1:MMA Rev-Exp Region 11'!BH63)</f>
        <v>10978.066562283433</v>
      </c>
      <c r="BI63" s="275">
        <f>SUM('MMA Rev-Exp Region 1:MMA Rev-Exp Region 11'!BI63)</f>
        <v>26491680.142312814</v>
      </c>
      <c r="BJ63" s="275">
        <f>SUM('MMA Rev-Exp Region 1:MMA Rev-Exp Region 11'!BJ63)</f>
        <v>2083.2113949300642</v>
      </c>
      <c r="BK63" s="275">
        <f>SUM('MMA Rev-Exp Region 1:MMA Rev-Exp Region 11'!BK63)</f>
        <v>287881.81007126503</v>
      </c>
      <c r="BL63" s="299">
        <f>SUM('MMA Rev-Exp Region 1:MMA Rev-Exp Region 11'!BL63)</f>
        <v>26880292.464529593</v>
      </c>
    </row>
    <row r="64" spans="1:64" ht="24.75" customHeight="1" x14ac:dyDescent="0.25">
      <c r="A64" s="1509" t="s">
        <v>3</v>
      </c>
      <c r="B64" s="219">
        <v>9.1</v>
      </c>
      <c r="C64" s="232" t="s">
        <v>185</v>
      </c>
      <c r="D64" s="276">
        <f>SUM(E64:M64)</f>
        <v>3648592.7200000053</v>
      </c>
      <c r="E64" s="540">
        <f>SUM('MMA Rev-Exp Region 1:MMA Rev-Exp Region 11'!E64)</f>
        <v>430633.63999999996</v>
      </c>
      <c r="F64" s="540">
        <f>SUM('MMA Rev-Exp Region 1:MMA Rev-Exp Region 11'!F64)</f>
        <v>7689.73</v>
      </c>
      <c r="G64" s="540">
        <f>SUM('MMA Rev-Exp Region 1:MMA Rev-Exp Region 11'!G64)</f>
        <v>640155.67000000004</v>
      </c>
      <c r="H64" s="540">
        <f>SUM('MMA Rev-Exp Region 1:MMA Rev-Exp Region 11'!H64)</f>
        <v>208461.84000000003</v>
      </c>
      <c r="I64" s="540">
        <f>SUM('MMA Rev-Exp Region 1:MMA Rev-Exp Region 11'!I64)</f>
        <v>140513.14000000001</v>
      </c>
      <c r="J64" s="540">
        <f>SUM('MMA Rev-Exp Region 1:MMA Rev-Exp Region 11'!J64)</f>
        <v>81275.83</v>
      </c>
      <c r="K64" s="540">
        <f>SUM('MMA Rev-Exp Region 1:MMA Rev-Exp Region 11'!K64)</f>
        <v>2326</v>
      </c>
      <c r="L64" s="540">
        <f>SUM('MMA Rev-Exp Region 1:MMA Rev-Exp Region 11'!L64)</f>
        <v>5288.84</v>
      </c>
      <c r="M64" s="540">
        <f>SUM('MMA Rev-Exp Region 1:MMA Rev-Exp Region 11'!M64)</f>
        <v>2132248.0300000049</v>
      </c>
      <c r="N64" s="1254">
        <f>SUM('MMA Rev-Exp Region 1:MMA Rev-Exp Region 11'!N64)</f>
        <v>0</v>
      </c>
      <c r="O64" s="1255">
        <f>SUM('MMA Rev-Exp Region 1:MMA Rev-Exp Region 11'!O64)</f>
        <v>0</v>
      </c>
      <c r="P64" s="276">
        <f>SUM(Q64:Y64)</f>
        <v>3599816.3500000043</v>
      </c>
      <c r="Q64" s="540">
        <f>SUM('MMA Rev-Exp Region 1:MMA Rev-Exp Region 11'!Q64)</f>
        <v>643487.1</v>
      </c>
      <c r="R64" s="540">
        <f>SUM('MMA Rev-Exp Region 1:MMA Rev-Exp Region 11'!R64)</f>
        <v>3204.9300000000003</v>
      </c>
      <c r="S64" s="540">
        <f>SUM('MMA Rev-Exp Region 1:MMA Rev-Exp Region 11'!S64)</f>
        <v>584254.32000000018</v>
      </c>
      <c r="T64" s="540">
        <f>SUM('MMA Rev-Exp Region 1:MMA Rev-Exp Region 11'!T64)</f>
        <v>116870.44</v>
      </c>
      <c r="U64" s="540">
        <f>SUM('MMA Rev-Exp Region 1:MMA Rev-Exp Region 11'!U64)</f>
        <v>140336.49000000002</v>
      </c>
      <c r="V64" s="540">
        <f>SUM('MMA Rev-Exp Region 1:MMA Rev-Exp Region 11'!V64)</f>
        <v>105118.81</v>
      </c>
      <c r="W64" s="540">
        <f>SUM('MMA Rev-Exp Region 1:MMA Rev-Exp Region 11'!W64)</f>
        <v>1715</v>
      </c>
      <c r="X64" s="540">
        <f>SUM('MMA Rev-Exp Region 1:MMA Rev-Exp Region 11'!X64)</f>
        <v>3659.77</v>
      </c>
      <c r="Y64" s="540">
        <f>SUM('MMA Rev-Exp Region 1:MMA Rev-Exp Region 11'!Y64)</f>
        <v>2001169.4900000042</v>
      </c>
      <c r="Z64" s="683"/>
      <c r="AA64" s="808"/>
      <c r="AB64" s="276">
        <f>SUM(AC64:AK64)</f>
        <v>3634448.8600000041</v>
      </c>
      <c r="AC64" s="540">
        <f>SUM('MMA Rev-Exp Region 1:MMA Rev-Exp Region 11'!AC64)</f>
        <v>373121.63000000006</v>
      </c>
      <c r="AD64" s="540">
        <f>SUM('MMA Rev-Exp Region 1:MMA Rev-Exp Region 11'!AD64)</f>
        <v>7297.17</v>
      </c>
      <c r="AE64" s="540">
        <f>SUM('MMA Rev-Exp Region 1:MMA Rev-Exp Region 11'!AE64)</f>
        <v>698373.15</v>
      </c>
      <c r="AF64" s="540">
        <f>SUM('MMA Rev-Exp Region 1:MMA Rev-Exp Region 11'!AF64)</f>
        <v>80977.650000000009</v>
      </c>
      <c r="AG64" s="540">
        <f>SUM('MMA Rev-Exp Region 1:MMA Rev-Exp Region 11'!AG64)</f>
        <v>123697.75</v>
      </c>
      <c r="AH64" s="540">
        <f>SUM('MMA Rev-Exp Region 1:MMA Rev-Exp Region 11'!AH64)</f>
        <v>66644.590000000011</v>
      </c>
      <c r="AI64" s="540">
        <f>SUM('MMA Rev-Exp Region 1:MMA Rev-Exp Region 11'!AI64)</f>
        <v>1813</v>
      </c>
      <c r="AJ64" s="540">
        <f>SUM('MMA Rev-Exp Region 1:MMA Rev-Exp Region 11'!AJ64)</f>
        <v>3060.3099999999995</v>
      </c>
      <c r="AK64" s="540">
        <f>SUM('MMA Rev-Exp Region 1:MMA Rev-Exp Region 11'!AK64)</f>
        <v>2279463.6100000036</v>
      </c>
      <c r="AL64" s="683"/>
      <c r="AM64" s="808"/>
      <c r="AN64" s="276">
        <f>SUM(AO64:AW64)</f>
        <v>4024661.1600000034</v>
      </c>
      <c r="AO64" s="540">
        <f>SUM('MMA Rev-Exp Region 1:MMA Rev-Exp Region 11'!AO64)</f>
        <v>406167.94000000006</v>
      </c>
      <c r="AP64" s="540">
        <f>SUM('MMA Rev-Exp Region 1:MMA Rev-Exp Region 11'!AP64)</f>
        <v>16862.830000000002</v>
      </c>
      <c r="AQ64" s="540">
        <f>SUM('MMA Rev-Exp Region 1:MMA Rev-Exp Region 11'!AQ64)</f>
        <v>443332.79000000004</v>
      </c>
      <c r="AR64" s="540">
        <f>SUM('MMA Rev-Exp Region 1:MMA Rev-Exp Region 11'!AR64)</f>
        <v>82812.86</v>
      </c>
      <c r="AS64" s="540">
        <f>SUM('MMA Rev-Exp Region 1:MMA Rev-Exp Region 11'!AS64)</f>
        <v>109381.33999999998</v>
      </c>
      <c r="AT64" s="540">
        <f>SUM('MMA Rev-Exp Region 1:MMA Rev-Exp Region 11'!AT64)</f>
        <v>9586.8900000000012</v>
      </c>
      <c r="AU64" s="540">
        <f>SUM('MMA Rev-Exp Region 1:MMA Rev-Exp Region 11'!AU64)</f>
        <v>788.82999999999993</v>
      </c>
      <c r="AV64" s="540">
        <f>SUM('MMA Rev-Exp Region 1:MMA Rev-Exp Region 11'!AV64)</f>
        <v>2897.56</v>
      </c>
      <c r="AW64" s="540">
        <f>SUM('MMA Rev-Exp Region 1:MMA Rev-Exp Region 11'!AW64)</f>
        <v>2952830.1200000034</v>
      </c>
      <c r="AX64" s="683"/>
      <c r="AY64" s="808"/>
      <c r="AZ64" s="545">
        <f>SUM('MMA Rev-Exp Region 1:MMA Rev-Exp Region 11'!AZ64)</f>
        <v>582687.89999999956</v>
      </c>
      <c r="BA64" s="294">
        <f>SUM(BB64:BJ64)+AZ64</f>
        <v>15490206.990000019</v>
      </c>
      <c r="BB64" s="541">
        <f>SUM('MMA Rev-Exp Region 1:MMA Rev-Exp Region 11'!BB64)</f>
        <v>1853410.3099999998</v>
      </c>
      <c r="BC64" s="541">
        <f>SUM('MMA Rev-Exp Region 1:MMA Rev-Exp Region 11'!BC64)</f>
        <v>35054.660000000003</v>
      </c>
      <c r="BD64" s="541">
        <f>SUM('MMA Rev-Exp Region 1:MMA Rev-Exp Region 11'!BD64)</f>
        <v>2366115.9300000002</v>
      </c>
      <c r="BE64" s="541">
        <f>SUM('MMA Rev-Exp Region 1:MMA Rev-Exp Region 11'!BE64)</f>
        <v>489122.78999999992</v>
      </c>
      <c r="BF64" s="541">
        <f>SUM('MMA Rev-Exp Region 1:MMA Rev-Exp Region 11'!BF64)</f>
        <v>513928.72000000009</v>
      </c>
      <c r="BG64" s="541">
        <f>SUM('MMA Rev-Exp Region 1:MMA Rev-Exp Region 11'!BG64)</f>
        <v>262626.12</v>
      </c>
      <c r="BH64" s="541">
        <f>SUM('MMA Rev-Exp Region 1:MMA Rev-Exp Region 11'!BH64)</f>
        <v>6642.83</v>
      </c>
      <c r="BI64" s="541">
        <f>SUM('MMA Rev-Exp Region 1:MMA Rev-Exp Region 11'!BI64)</f>
        <v>14906.48</v>
      </c>
      <c r="BJ64" s="541">
        <f>SUM('MMA Rev-Exp Region 1:MMA Rev-Exp Region 11'!BJ64)</f>
        <v>9365711.2500000168</v>
      </c>
      <c r="BK64" s="684"/>
      <c r="BL64" s="1258"/>
    </row>
    <row r="65" spans="1:64" x14ac:dyDescent="0.25">
      <c r="A65" s="1510"/>
      <c r="B65" s="221" t="s">
        <v>106</v>
      </c>
      <c r="C65" s="229" t="s">
        <v>186</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56">
        <f>SUM('MMA Rev-Exp Region 1:MMA Rev-Exp Region 11'!N65)</f>
        <v>0</v>
      </c>
      <c r="O65" s="1257">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8"/>
    </row>
    <row r="66" spans="1:64" x14ac:dyDescent="0.25">
      <c r="A66" s="1510"/>
      <c r="B66" s="221" t="s">
        <v>1321</v>
      </c>
      <c r="C66" s="229" t="s">
        <v>1322</v>
      </c>
      <c r="D66" s="289">
        <f>SUM(E66:M66)</f>
        <v>4009449.7800000003</v>
      </c>
      <c r="E66" s="541">
        <f>SUM('MMA Rev-Exp Region 1:MMA Rev-Exp Region 11'!E66)</f>
        <v>26056.510000000002</v>
      </c>
      <c r="F66" s="541">
        <f>SUM('MMA Rev-Exp Region 1:MMA Rev-Exp Region 11'!F66)</f>
        <v>23044.989999999998</v>
      </c>
      <c r="G66" s="541">
        <f>SUM('MMA Rev-Exp Region 1:MMA Rev-Exp Region 11'!G66)</f>
        <v>704998.41000000015</v>
      </c>
      <c r="H66" s="541">
        <f>SUM('MMA Rev-Exp Region 1:MMA Rev-Exp Region 11'!H66)</f>
        <v>323760.61999999994</v>
      </c>
      <c r="I66" s="541">
        <f>SUM('MMA Rev-Exp Region 1:MMA Rev-Exp Region 11'!I66)</f>
        <v>2931589.25</v>
      </c>
      <c r="J66" s="541">
        <f>SUM('MMA Rev-Exp Region 1:MMA Rev-Exp Region 11'!J66)</f>
        <v>0</v>
      </c>
      <c r="K66" s="541">
        <f>SUM('MMA Rev-Exp Region 1:MMA Rev-Exp Region 11'!K66)</f>
        <v>0</v>
      </c>
      <c r="L66" s="541">
        <f>SUM('MMA Rev-Exp Region 1:MMA Rev-Exp Region 11'!L66)</f>
        <v>0</v>
      </c>
      <c r="M66" s="541">
        <f>SUM('MMA Rev-Exp Region 1:MMA Rev-Exp Region 11'!M66)</f>
        <v>0</v>
      </c>
      <c r="N66" s="1256">
        <f>SUM('MMA Rev-Exp Region 1:MMA Rev-Exp Region 11'!N66)</f>
        <v>0</v>
      </c>
      <c r="O66" s="1257">
        <f>SUM('MMA Rev-Exp Region 1:MMA Rev-Exp Region 11'!O66)</f>
        <v>0</v>
      </c>
      <c r="P66" s="289">
        <f>SUM(Q66:Y66)</f>
        <v>4713344.72</v>
      </c>
      <c r="Q66" s="541">
        <f>SUM('MMA Rev-Exp Region 1:MMA Rev-Exp Region 11'!Q66)</f>
        <v>50533.2</v>
      </c>
      <c r="R66" s="541">
        <f>SUM('MMA Rev-Exp Region 1:MMA Rev-Exp Region 11'!R66)</f>
        <v>18972.14</v>
      </c>
      <c r="S66" s="541">
        <f>SUM('MMA Rev-Exp Region 1:MMA Rev-Exp Region 11'!S66)</f>
        <v>1099677.3999999999</v>
      </c>
      <c r="T66" s="541">
        <f>SUM('MMA Rev-Exp Region 1:MMA Rev-Exp Region 11'!T66)</f>
        <v>344294.33</v>
      </c>
      <c r="U66" s="541">
        <f>SUM('MMA Rev-Exp Region 1:MMA Rev-Exp Region 11'!U66)</f>
        <v>3165669.84</v>
      </c>
      <c r="V66" s="541">
        <f>SUM('MMA Rev-Exp Region 1:MMA Rev-Exp Region 11'!V66)</f>
        <v>0</v>
      </c>
      <c r="W66" s="541">
        <f>SUM('MMA Rev-Exp Region 1:MMA Rev-Exp Region 11'!W66)</f>
        <v>2037.0600000000002</v>
      </c>
      <c r="X66" s="541">
        <f>SUM('MMA Rev-Exp Region 1:MMA Rev-Exp Region 11'!X66)</f>
        <v>32160.75</v>
      </c>
      <c r="Y66" s="541">
        <f>SUM('MMA Rev-Exp Region 1:MMA Rev-Exp Region 11'!Y66)</f>
        <v>0</v>
      </c>
      <c r="Z66" s="684"/>
      <c r="AA66" s="809"/>
      <c r="AB66" s="289">
        <f>SUM(AC66:AK66)</f>
        <v>5429179.4800000004</v>
      </c>
      <c r="AC66" s="541">
        <f>SUM('MMA Rev-Exp Region 1:MMA Rev-Exp Region 11'!AC66)</f>
        <v>127052.69</v>
      </c>
      <c r="AD66" s="541">
        <f>SUM('MMA Rev-Exp Region 1:MMA Rev-Exp Region 11'!AD66)</f>
        <v>54554.420000000006</v>
      </c>
      <c r="AE66" s="541">
        <f>SUM('MMA Rev-Exp Region 1:MMA Rev-Exp Region 11'!AE66)</f>
        <v>1209861.6200000001</v>
      </c>
      <c r="AF66" s="541">
        <f>SUM('MMA Rev-Exp Region 1:MMA Rev-Exp Region 11'!AF66)</f>
        <v>526663.51</v>
      </c>
      <c r="AG66" s="541">
        <f>SUM('MMA Rev-Exp Region 1:MMA Rev-Exp Region 11'!AG66)</f>
        <v>3422047.13</v>
      </c>
      <c r="AH66" s="541">
        <f>SUM('MMA Rev-Exp Region 1:MMA Rev-Exp Region 11'!AH66)</f>
        <v>0</v>
      </c>
      <c r="AI66" s="541">
        <f>SUM('MMA Rev-Exp Region 1:MMA Rev-Exp Region 11'!AI66)</f>
        <v>54318.82</v>
      </c>
      <c r="AJ66" s="541">
        <f>SUM('MMA Rev-Exp Region 1:MMA Rev-Exp Region 11'!AJ66)</f>
        <v>34681.29</v>
      </c>
      <c r="AK66" s="541">
        <f>SUM('MMA Rev-Exp Region 1:MMA Rev-Exp Region 11'!AK66)</f>
        <v>0</v>
      </c>
      <c r="AL66" s="684"/>
      <c r="AM66" s="809"/>
      <c r="AN66" s="289">
        <f>SUM(AO66:AW66)</f>
        <v>3932479.7300000004</v>
      </c>
      <c r="AO66" s="541">
        <f>SUM('MMA Rev-Exp Region 1:MMA Rev-Exp Region 11'!AO66)</f>
        <v>59503.21</v>
      </c>
      <c r="AP66" s="541">
        <f>SUM('MMA Rev-Exp Region 1:MMA Rev-Exp Region 11'!AP66)</f>
        <v>485.09</v>
      </c>
      <c r="AQ66" s="541">
        <f>SUM('MMA Rev-Exp Region 1:MMA Rev-Exp Region 11'!AQ66)</f>
        <v>697743.85</v>
      </c>
      <c r="AR66" s="541">
        <f>SUM('MMA Rev-Exp Region 1:MMA Rev-Exp Region 11'!AR66)</f>
        <v>297538.18</v>
      </c>
      <c r="AS66" s="541">
        <f>SUM('MMA Rev-Exp Region 1:MMA Rev-Exp Region 11'!AS66)</f>
        <v>2866625.4400000004</v>
      </c>
      <c r="AT66" s="541">
        <f>SUM('MMA Rev-Exp Region 1:MMA Rev-Exp Region 11'!AT66)</f>
        <v>0</v>
      </c>
      <c r="AU66" s="541">
        <f>SUM('MMA Rev-Exp Region 1:MMA Rev-Exp Region 11'!AU66)</f>
        <v>1230.32</v>
      </c>
      <c r="AV66" s="541">
        <f>SUM('MMA Rev-Exp Region 1:MMA Rev-Exp Region 11'!AV66)</f>
        <v>9353.64</v>
      </c>
      <c r="AW66" s="541">
        <f>SUM('MMA Rev-Exp Region 1:MMA Rev-Exp Region 11'!AW66)</f>
        <v>0</v>
      </c>
      <c r="AX66" s="684"/>
      <c r="AY66" s="809"/>
      <c r="AZ66" s="546">
        <f>SUM('MMA Rev-Exp Region 1:MMA Rev-Exp Region 11'!AZ66)</f>
        <v>3016579.96</v>
      </c>
      <c r="BA66" s="296">
        <f>SUM(BB66:BJ66)+AZ66</f>
        <v>21101033.670000002</v>
      </c>
      <c r="BB66" s="541">
        <f>SUM('MMA Rev-Exp Region 1:MMA Rev-Exp Region 11'!BB66)</f>
        <v>263145.61</v>
      </c>
      <c r="BC66" s="541">
        <f>SUM('MMA Rev-Exp Region 1:MMA Rev-Exp Region 11'!BC66)</f>
        <v>97056.639999999985</v>
      </c>
      <c r="BD66" s="541">
        <f>SUM('MMA Rev-Exp Region 1:MMA Rev-Exp Region 11'!BD66)</f>
        <v>3712281.2800000007</v>
      </c>
      <c r="BE66" s="541">
        <f>SUM('MMA Rev-Exp Region 1:MMA Rev-Exp Region 11'!BE66)</f>
        <v>1492256.6400000001</v>
      </c>
      <c r="BF66" s="541">
        <f>SUM('MMA Rev-Exp Region 1:MMA Rev-Exp Region 11'!BF66)</f>
        <v>12385931.66</v>
      </c>
      <c r="BG66" s="541">
        <f>SUM('MMA Rev-Exp Region 1:MMA Rev-Exp Region 11'!BG66)</f>
        <v>0</v>
      </c>
      <c r="BH66" s="541">
        <f>SUM('MMA Rev-Exp Region 1:MMA Rev-Exp Region 11'!BH66)</f>
        <v>57586.200000000004</v>
      </c>
      <c r="BI66" s="541">
        <f>SUM('MMA Rev-Exp Region 1:MMA Rev-Exp Region 11'!BI66)</f>
        <v>76195.680000000008</v>
      </c>
      <c r="BJ66" s="541">
        <f>SUM('MMA Rev-Exp Region 1:MMA Rev-Exp Region 11'!BJ66)</f>
        <v>0</v>
      </c>
      <c r="BK66" s="684"/>
      <c r="BL66" s="1258"/>
    </row>
    <row r="67" spans="1:64" x14ac:dyDescent="0.25">
      <c r="A67" s="1510"/>
      <c r="B67" s="221" t="s">
        <v>107</v>
      </c>
      <c r="C67" s="229" t="s">
        <v>187</v>
      </c>
      <c r="D67" s="289">
        <f>SUM(E67:M67)</f>
        <v>3002040.1</v>
      </c>
      <c r="E67" s="541">
        <f>SUM('MMA Rev-Exp Region 1:MMA Rev-Exp Region 11'!E67)</f>
        <v>1198038.7099999997</v>
      </c>
      <c r="F67" s="541">
        <f>SUM('MMA Rev-Exp Region 1:MMA Rev-Exp Region 11'!F67)</f>
        <v>187141.89</v>
      </c>
      <c r="G67" s="541">
        <f>SUM('MMA Rev-Exp Region 1:MMA Rev-Exp Region 11'!G67)</f>
        <v>1139349.95</v>
      </c>
      <c r="H67" s="541">
        <f>SUM('MMA Rev-Exp Region 1:MMA Rev-Exp Region 11'!H67)</f>
        <v>292686</v>
      </c>
      <c r="I67" s="541">
        <f>SUM('MMA Rev-Exp Region 1:MMA Rev-Exp Region 11'!I67)</f>
        <v>29390.93</v>
      </c>
      <c r="J67" s="541">
        <f>SUM('MMA Rev-Exp Region 1:MMA Rev-Exp Region 11'!J67)</f>
        <v>32017.63</v>
      </c>
      <c r="K67" s="541">
        <f>SUM('MMA Rev-Exp Region 1:MMA Rev-Exp Region 11'!K67)</f>
        <v>178.97</v>
      </c>
      <c r="L67" s="541">
        <f>SUM('MMA Rev-Exp Region 1:MMA Rev-Exp Region 11'!L67)</f>
        <v>12770.98</v>
      </c>
      <c r="M67" s="541">
        <f>SUM('MMA Rev-Exp Region 1:MMA Rev-Exp Region 11'!M67)</f>
        <v>110465.04000000001</v>
      </c>
      <c r="N67" s="1256">
        <f>SUM('MMA Rev-Exp Region 1:MMA Rev-Exp Region 11'!N67)</f>
        <v>0</v>
      </c>
      <c r="O67" s="1257">
        <f>SUM('MMA Rev-Exp Region 1:MMA Rev-Exp Region 11'!O67)</f>
        <v>0</v>
      </c>
      <c r="P67" s="289">
        <f>SUM(Q67:Y67)</f>
        <v>3289154.7599999993</v>
      </c>
      <c r="Q67" s="541">
        <f>SUM('MMA Rev-Exp Region 1:MMA Rev-Exp Region 11'!Q67)</f>
        <v>1406274.4499999988</v>
      </c>
      <c r="R67" s="541">
        <f>SUM('MMA Rev-Exp Region 1:MMA Rev-Exp Region 11'!R67)</f>
        <v>177417.17</v>
      </c>
      <c r="S67" s="541">
        <f>SUM('MMA Rev-Exp Region 1:MMA Rev-Exp Region 11'!S67)</f>
        <v>1213049.3700000003</v>
      </c>
      <c r="T67" s="541">
        <f>SUM('MMA Rev-Exp Region 1:MMA Rev-Exp Region 11'!T67)</f>
        <v>343715.84000000003</v>
      </c>
      <c r="U67" s="541">
        <f>SUM('MMA Rev-Exp Region 1:MMA Rev-Exp Region 11'!U67)</f>
        <v>21675.870000000006</v>
      </c>
      <c r="V67" s="541">
        <f>SUM('MMA Rev-Exp Region 1:MMA Rev-Exp Region 11'!V67)</f>
        <v>29018.329999999998</v>
      </c>
      <c r="W67" s="541">
        <f>SUM('MMA Rev-Exp Region 1:MMA Rev-Exp Region 11'!W67)</f>
        <v>149.33000000000001</v>
      </c>
      <c r="X67" s="541">
        <f>SUM('MMA Rev-Exp Region 1:MMA Rev-Exp Region 11'!X67)</f>
        <v>14560.75</v>
      </c>
      <c r="Y67" s="541">
        <f>SUM('MMA Rev-Exp Region 1:MMA Rev-Exp Region 11'!Y67)</f>
        <v>83293.650000000009</v>
      </c>
      <c r="Z67" s="684"/>
      <c r="AA67" s="809"/>
      <c r="AB67" s="289">
        <f>SUM(AC67:AK67)</f>
        <v>3095390.53</v>
      </c>
      <c r="AC67" s="541">
        <f>SUM('MMA Rev-Exp Region 1:MMA Rev-Exp Region 11'!AC67)</f>
        <v>1271709.219999999</v>
      </c>
      <c r="AD67" s="541">
        <f>SUM('MMA Rev-Exp Region 1:MMA Rev-Exp Region 11'!AD67)</f>
        <v>176639.85000000006</v>
      </c>
      <c r="AE67" s="541">
        <f>SUM('MMA Rev-Exp Region 1:MMA Rev-Exp Region 11'!AE67)</f>
        <v>1150360.3300000003</v>
      </c>
      <c r="AF67" s="541">
        <f>SUM('MMA Rev-Exp Region 1:MMA Rev-Exp Region 11'!AF67)</f>
        <v>269346.28999999998</v>
      </c>
      <c r="AG67" s="541">
        <f>SUM('MMA Rev-Exp Region 1:MMA Rev-Exp Region 11'!AG67)</f>
        <v>25811.119999999999</v>
      </c>
      <c r="AH67" s="541">
        <f>SUM('MMA Rev-Exp Region 1:MMA Rev-Exp Region 11'!AH67)</f>
        <v>44412.1</v>
      </c>
      <c r="AI67" s="541">
        <f>SUM('MMA Rev-Exp Region 1:MMA Rev-Exp Region 11'!AI67)</f>
        <v>402.76999999999992</v>
      </c>
      <c r="AJ67" s="541">
        <f>SUM('MMA Rev-Exp Region 1:MMA Rev-Exp Region 11'!AJ67)</f>
        <v>10202.130000000001</v>
      </c>
      <c r="AK67" s="541">
        <f>SUM('MMA Rev-Exp Region 1:MMA Rev-Exp Region 11'!AK67)</f>
        <v>146506.72000000003</v>
      </c>
      <c r="AL67" s="684"/>
      <c r="AM67" s="809"/>
      <c r="AN67" s="289">
        <f>SUM(AO67:AW67)</f>
        <v>3423672.7199999993</v>
      </c>
      <c r="AO67" s="541">
        <f>SUM('MMA Rev-Exp Region 1:MMA Rev-Exp Region 11'!AO67)</f>
        <v>1498420.0899999987</v>
      </c>
      <c r="AP67" s="541">
        <f>SUM('MMA Rev-Exp Region 1:MMA Rev-Exp Region 11'!AP67)</f>
        <v>146110.59000000003</v>
      </c>
      <c r="AQ67" s="541">
        <f>SUM('MMA Rev-Exp Region 1:MMA Rev-Exp Region 11'!AQ67)</f>
        <v>1178352.4000000001</v>
      </c>
      <c r="AR67" s="541">
        <f>SUM('MMA Rev-Exp Region 1:MMA Rev-Exp Region 11'!AR67)</f>
        <v>380413.4</v>
      </c>
      <c r="AS67" s="541">
        <f>SUM('MMA Rev-Exp Region 1:MMA Rev-Exp Region 11'!AS67)</f>
        <v>31381.739999999998</v>
      </c>
      <c r="AT67" s="541">
        <f>SUM('MMA Rev-Exp Region 1:MMA Rev-Exp Region 11'!AT67)</f>
        <v>19114.420000000006</v>
      </c>
      <c r="AU67" s="541">
        <f>SUM('MMA Rev-Exp Region 1:MMA Rev-Exp Region 11'!AU67)</f>
        <v>342.14</v>
      </c>
      <c r="AV67" s="541">
        <f>SUM('MMA Rev-Exp Region 1:MMA Rev-Exp Region 11'!AV67)</f>
        <v>12828.62</v>
      </c>
      <c r="AW67" s="541">
        <f>SUM('MMA Rev-Exp Region 1:MMA Rev-Exp Region 11'!AW67)</f>
        <v>156709.31999999998</v>
      </c>
      <c r="AX67" s="684"/>
      <c r="AY67" s="809"/>
      <c r="AZ67" s="546">
        <f>SUM('MMA Rev-Exp Region 1:MMA Rev-Exp Region 11'!AZ67)</f>
        <v>144120.57999999999</v>
      </c>
      <c r="BA67" s="296">
        <f>SUM(BB67:BJ67)+AZ67</f>
        <v>12954378.689999999</v>
      </c>
      <c r="BB67" s="541">
        <f>SUM('MMA Rev-Exp Region 1:MMA Rev-Exp Region 11'!BB67)</f>
        <v>5374442.469999996</v>
      </c>
      <c r="BC67" s="541">
        <f>SUM('MMA Rev-Exp Region 1:MMA Rev-Exp Region 11'!BC67)</f>
        <v>687309.49999999988</v>
      </c>
      <c r="BD67" s="541">
        <f>SUM('MMA Rev-Exp Region 1:MMA Rev-Exp Region 11'!BD67)</f>
        <v>4681112.05</v>
      </c>
      <c r="BE67" s="541">
        <f>SUM('MMA Rev-Exp Region 1:MMA Rev-Exp Region 11'!BE67)</f>
        <v>1286161.5300000003</v>
      </c>
      <c r="BF67" s="541">
        <f>SUM('MMA Rev-Exp Region 1:MMA Rev-Exp Region 11'!BF67)</f>
        <v>108259.66000000002</v>
      </c>
      <c r="BG67" s="541">
        <f>SUM('MMA Rev-Exp Region 1:MMA Rev-Exp Region 11'!BG67)</f>
        <v>124562.48000000001</v>
      </c>
      <c r="BH67" s="541">
        <f>SUM('MMA Rev-Exp Region 1:MMA Rev-Exp Region 11'!BH67)</f>
        <v>1073.21</v>
      </c>
      <c r="BI67" s="541">
        <f>SUM('MMA Rev-Exp Region 1:MMA Rev-Exp Region 11'!BI67)</f>
        <v>50362.479999999996</v>
      </c>
      <c r="BJ67" s="541">
        <f>SUM('MMA Rev-Exp Region 1:MMA Rev-Exp Region 11'!BJ67)</f>
        <v>496974.73</v>
      </c>
      <c r="BK67" s="684"/>
      <c r="BL67" s="1258"/>
    </row>
    <row r="68" spans="1:64" x14ac:dyDescent="0.25">
      <c r="A68" s="1510"/>
      <c r="B68" s="221" t="s">
        <v>108</v>
      </c>
      <c r="C68" s="229" t="s">
        <v>160</v>
      </c>
      <c r="D68" s="289">
        <f>SUM(E68:O68)</f>
        <v>13881464.889999993</v>
      </c>
      <c r="E68" s="541">
        <f>SUM('MMA Rev-Exp Region 1:MMA Rev-Exp Region 11'!E68)</f>
        <v>10143552.619999992</v>
      </c>
      <c r="F68" s="541">
        <f>SUM('MMA Rev-Exp Region 1:MMA Rev-Exp Region 11'!F68)</f>
        <v>742902.43000000017</v>
      </c>
      <c r="G68" s="541">
        <f>SUM('MMA Rev-Exp Region 1:MMA Rev-Exp Region 11'!G68)</f>
        <v>1760970.3900000018</v>
      </c>
      <c r="H68" s="541">
        <f>SUM('MMA Rev-Exp Region 1:MMA Rev-Exp Region 11'!H68)</f>
        <v>733645.02999999991</v>
      </c>
      <c r="I68" s="541">
        <f>SUM('MMA Rev-Exp Region 1:MMA Rev-Exp Region 11'!I68)</f>
        <v>12903.46</v>
      </c>
      <c r="J68" s="541">
        <f>SUM('MMA Rev-Exp Region 1:MMA Rev-Exp Region 11'!J68)</f>
        <v>96331.1</v>
      </c>
      <c r="K68" s="541">
        <f>SUM('MMA Rev-Exp Region 1:MMA Rev-Exp Region 11'!K68)</f>
        <v>2285.5699999999997</v>
      </c>
      <c r="L68" s="541">
        <f>SUM('MMA Rev-Exp Region 1:MMA Rev-Exp Region 11'!L68)</f>
        <v>107927.67000000001</v>
      </c>
      <c r="M68" s="541">
        <f>SUM('MMA Rev-Exp Region 1:MMA Rev-Exp Region 11'!M68)</f>
        <v>39421.349999999991</v>
      </c>
      <c r="N68" s="541">
        <f>SUM('MMA Rev-Exp Region 1:MMA Rev-Exp Region 11'!N68)</f>
        <v>52067.590000000011</v>
      </c>
      <c r="O68" s="543">
        <f>SUM('MMA Rev-Exp Region 1:MMA Rev-Exp Region 11'!O68)</f>
        <v>189457.68</v>
      </c>
      <c r="P68" s="289">
        <f>SUM(Q68:AA68)</f>
        <v>13516197.40999997</v>
      </c>
      <c r="Q68" s="541">
        <f>SUM('MMA Rev-Exp Region 1:MMA Rev-Exp Region 11'!Q68)</f>
        <v>9858071.8199999686</v>
      </c>
      <c r="R68" s="541">
        <f>SUM('MMA Rev-Exp Region 1:MMA Rev-Exp Region 11'!R68)</f>
        <v>733197.50999999954</v>
      </c>
      <c r="S68" s="541">
        <f>SUM('MMA Rev-Exp Region 1:MMA Rev-Exp Region 11'!S68)</f>
        <v>1779788.4700000028</v>
      </c>
      <c r="T68" s="541">
        <f>SUM('MMA Rev-Exp Region 1:MMA Rev-Exp Region 11'!T68)</f>
        <v>677227.34999999986</v>
      </c>
      <c r="U68" s="541">
        <f>SUM('MMA Rev-Exp Region 1:MMA Rev-Exp Region 11'!U68)</f>
        <v>-1355.6900000000012</v>
      </c>
      <c r="V68" s="541">
        <f>SUM('MMA Rev-Exp Region 1:MMA Rev-Exp Region 11'!V68)</f>
        <v>117529.85999999997</v>
      </c>
      <c r="W68" s="541">
        <f>SUM('MMA Rev-Exp Region 1:MMA Rev-Exp Region 11'!W68)</f>
        <v>531.5</v>
      </c>
      <c r="X68" s="541">
        <f>SUM('MMA Rev-Exp Region 1:MMA Rev-Exp Region 11'!X68)</f>
        <v>94338.25999999998</v>
      </c>
      <c r="Y68" s="541">
        <f>SUM('MMA Rev-Exp Region 1:MMA Rev-Exp Region 11'!Y68)</f>
        <v>37392.730000000003</v>
      </c>
      <c r="Z68" s="541">
        <f>SUM('MMA Rev-Exp Region 1:MMA Rev-Exp Region 11'!Z68)</f>
        <v>38898.639999999999</v>
      </c>
      <c r="AA68" s="543">
        <f>SUM('MMA Rev-Exp Region 1:MMA Rev-Exp Region 11'!AA68)</f>
        <v>180576.95999999993</v>
      </c>
      <c r="AB68" s="289">
        <f>SUM(AC68:AM68)</f>
        <v>13137713.529999977</v>
      </c>
      <c r="AC68" s="541">
        <f>SUM('MMA Rev-Exp Region 1:MMA Rev-Exp Region 11'!AC68)</f>
        <v>9818159.8399999719</v>
      </c>
      <c r="AD68" s="541">
        <f>SUM('MMA Rev-Exp Region 1:MMA Rev-Exp Region 11'!AD68)</f>
        <v>643298.61000000034</v>
      </c>
      <c r="AE68" s="541">
        <f>SUM('MMA Rev-Exp Region 1:MMA Rev-Exp Region 11'!AE68)</f>
        <v>1653815.3300000017</v>
      </c>
      <c r="AF68" s="541">
        <f>SUM('MMA Rev-Exp Region 1:MMA Rev-Exp Region 11'!AF68)</f>
        <v>635571.64000000048</v>
      </c>
      <c r="AG68" s="541">
        <f>SUM('MMA Rev-Exp Region 1:MMA Rev-Exp Region 11'!AG68)</f>
        <v>7994.76</v>
      </c>
      <c r="AH68" s="541">
        <f>SUM('MMA Rev-Exp Region 1:MMA Rev-Exp Region 11'!AH68)</f>
        <v>101112.63</v>
      </c>
      <c r="AI68" s="541">
        <f>SUM('MMA Rev-Exp Region 1:MMA Rev-Exp Region 11'!AI68)</f>
        <v>553.77</v>
      </c>
      <c r="AJ68" s="541">
        <f>SUM('MMA Rev-Exp Region 1:MMA Rev-Exp Region 11'!AJ68)</f>
        <v>69984.73</v>
      </c>
      <c r="AK68" s="541">
        <f>SUM('MMA Rev-Exp Region 1:MMA Rev-Exp Region 11'!AK68)</f>
        <v>41628.990000000005</v>
      </c>
      <c r="AL68" s="541">
        <f>SUM('MMA Rev-Exp Region 1:MMA Rev-Exp Region 11'!AL68)</f>
        <v>32630.639999999999</v>
      </c>
      <c r="AM68" s="543">
        <f>SUM('MMA Rev-Exp Region 1:MMA Rev-Exp Region 11'!AM68)</f>
        <v>132962.58999999997</v>
      </c>
      <c r="AN68" s="289">
        <f>SUM(AO68:AY68)</f>
        <v>13530138.180000104</v>
      </c>
      <c r="AO68" s="541">
        <f>SUM('MMA Rev-Exp Region 1:MMA Rev-Exp Region 11'!AO68)</f>
        <v>10264911.200000105</v>
      </c>
      <c r="AP68" s="541">
        <f>SUM('MMA Rev-Exp Region 1:MMA Rev-Exp Region 11'!AP68)</f>
        <v>639274.88999999885</v>
      </c>
      <c r="AQ68" s="541">
        <f>SUM('MMA Rev-Exp Region 1:MMA Rev-Exp Region 11'!AQ68)</f>
        <v>1632397.7200000014</v>
      </c>
      <c r="AR68" s="541">
        <f>SUM('MMA Rev-Exp Region 1:MMA Rev-Exp Region 11'!AR68)</f>
        <v>592303.99</v>
      </c>
      <c r="AS68" s="541">
        <f>SUM('MMA Rev-Exp Region 1:MMA Rev-Exp Region 11'!AS68)</f>
        <v>18758.650000000001</v>
      </c>
      <c r="AT68" s="541">
        <f>SUM('MMA Rev-Exp Region 1:MMA Rev-Exp Region 11'!AT68)</f>
        <v>89422.9</v>
      </c>
      <c r="AU68" s="541">
        <f>SUM('MMA Rev-Exp Region 1:MMA Rev-Exp Region 11'!AU68)</f>
        <v>222.45</v>
      </c>
      <c r="AV68" s="541">
        <f>SUM('MMA Rev-Exp Region 1:MMA Rev-Exp Region 11'!AV68)</f>
        <v>81129.900000000009</v>
      </c>
      <c r="AW68" s="541">
        <f>SUM('MMA Rev-Exp Region 1:MMA Rev-Exp Region 11'!AW68)</f>
        <v>48516.58</v>
      </c>
      <c r="AX68" s="541">
        <f>SUM('MMA Rev-Exp Region 1:MMA Rev-Exp Region 11'!AX68)</f>
        <v>25940.620000000003</v>
      </c>
      <c r="AY68" s="543">
        <f>SUM('MMA Rev-Exp Region 1:MMA Rev-Exp Region 11'!AY68)</f>
        <v>137259.28</v>
      </c>
      <c r="AZ68" s="546">
        <f>SUM('MMA Rev-Exp Region 1:MMA Rev-Exp Region 11'!AZ68)</f>
        <v>-50232.650000000693</v>
      </c>
      <c r="BA68" s="296">
        <f>SUM(BB68:BL68)+AZ68</f>
        <v>54015281.360000029</v>
      </c>
      <c r="BB68" s="541">
        <f>SUM('MMA Rev-Exp Region 1:MMA Rev-Exp Region 11'!BB68)</f>
        <v>40084695.480000027</v>
      </c>
      <c r="BC68" s="541">
        <f>SUM('MMA Rev-Exp Region 1:MMA Rev-Exp Region 11'!BC68)</f>
        <v>2758673.4399999985</v>
      </c>
      <c r="BD68" s="541">
        <f>SUM('MMA Rev-Exp Region 1:MMA Rev-Exp Region 11'!BD68)</f>
        <v>6826971.9100000076</v>
      </c>
      <c r="BE68" s="541">
        <f>SUM('MMA Rev-Exp Region 1:MMA Rev-Exp Region 11'!BE68)</f>
        <v>2638748.0100000007</v>
      </c>
      <c r="BF68" s="541">
        <f>SUM('MMA Rev-Exp Region 1:MMA Rev-Exp Region 11'!BF68)</f>
        <v>38301.180000000008</v>
      </c>
      <c r="BG68" s="541">
        <f>SUM('MMA Rev-Exp Region 1:MMA Rev-Exp Region 11'!BG68)</f>
        <v>404396.48999999993</v>
      </c>
      <c r="BH68" s="541">
        <f>SUM('MMA Rev-Exp Region 1:MMA Rev-Exp Region 11'!BH68)</f>
        <v>3593.29</v>
      </c>
      <c r="BI68" s="541">
        <f>SUM('MMA Rev-Exp Region 1:MMA Rev-Exp Region 11'!BI68)</f>
        <v>353380.56</v>
      </c>
      <c r="BJ68" s="541">
        <f>SUM('MMA Rev-Exp Region 1:MMA Rev-Exp Region 11'!BJ68)</f>
        <v>166959.64999999997</v>
      </c>
      <c r="BK68" s="541">
        <f>SUM('MMA Rev-Exp Region 1:MMA Rev-Exp Region 11'!BK68)</f>
        <v>149537.49</v>
      </c>
      <c r="BL68" s="546">
        <f>SUM('MMA Rev-Exp Region 1:MMA Rev-Exp Region 11'!BL68)</f>
        <v>640256.50999999989</v>
      </c>
    </row>
    <row r="69" spans="1:64" x14ac:dyDescent="0.25">
      <c r="A69" s="1510"/>
      <c r="B69" s="221" t="s">
        <v>109</v>
      </c>
      <c r="C69" s="229" t="s">
        <v>134</v>
      </c>
      <c r="D69" s="289">
        <f>SUM(E69:O69)</f>
        <v>10619233.515012259</v>
      </c>
      <c r="E69" s="541">
        <f>SUM('MMA Rev-Exp Region 1:MMA Rev-Exp Region 11'!E69)</f>
        <v>8456043.7630802691</v>
      </c>
      <c r="F69" s="541">
        <f>SUM('MMA Rev-Exp Region 1:MMA Rev-Exp Region 11'!F69)</f>
        <v>425048.55090512696</v>
      </c>
      <c r="G69" s="541">
        <f>SUM('MMA Rev-Exp Region 1:MMA Rev-Exp Region 11'!G69)</f>
        <v>671311.74965701788</v>
      </c>
      <c r="H69" s="541">
        <f>SUM('MMA Rev-Exp Region 1:MMA Rev-Exp Region 11'!H69)</f>
        <v>307902.44097746833</v>
      </c>
      <c r="I69" s="541">
        <f>SUM('MMA Rev-Exp Region 1:MMA Rev-Exp Region 11'!I69)</f>
        <v>307587.1120920566</v>
      </c>
      <c r="J69" s="541">
        <f>SUM('MMA Rev-Exp Region 1:MMA Rev-Exp Region 11'!J69)</f>
        <v>50785.570225108226</v>
      </c>
      <c r="K69" s="541">
        <f>SUM('MMA Rev-Exp Region 1:MMA Rev-Exp Region 11'!K69)</f>
        <v>58715.307264069263</v>
      </c>
      <c r="L69" s="541">
        <f>SUM('MMA Rev-Exp Region 1:MMA Rev-Exp Region 11'!L69)</f>
        <v>43527.275900850174</v>
      </c>
      <c r="M69" s="541">
        <f>SUM('MMA Rev-Exp Region 1:MMA Rev-Exp Region 11'!M69)</f>
        <v>766.37407792207784</v>
      </c>
      <c r="N69" s="541">
        <f>SUM('MMA Rev-Exp Region 1:MMA Rev-Exp Region 11'!N69)</f>
        <v>254753.06809450788</v>
      </c>
      <c r="O69" s="543">
        <f>SUM('MMA Rev-Exp Region 1:MMA Rev-Exp Region 11'!O69)</f>
        <v>42792.302737860533</v>
      </c>
      <c r="P69" s="289">
        <f>SUM(Q69:AA69)</f>
        <v>10260130.139636569</v>
      </c>
      <c r="Q69" s="541">
        <f>SUM('MMA Rev-Exp Region 1:MMA Rev-Exp Region 11'!Q69)</f>
        <v>8265496.3476830423</v>
      </c>
      <c r="R69" s="541">
        <f>SUM('MMA Rev-Exp Region 1:MMA Rev-Exp Region 11'!R69)</f>
        <v>412044.3556954572</v>
      </c>
      <c r="S69" s="541">
        <f>SUM('MMA Rev-Exp Region 1:MMA Rev-Exp Region 11'!S69)</f>
        <v>621171.51683680178</v>
      </c>
      <c r="T69" s="541">
        <f>SUM('MMA Rev-Exp Region 1:MMA Rev-Exp Region 11'!T69)</f>
        <v>288920.8047811506</v>
      </c>
      <c r="U69" s="541">
        <f>SUM('MMA Rev-Exp Region 1:MMA Rev-Exp Region 11'!U69)</f>
        <v>297335.65235727327</v>
      </c>
      <c r="V69" s="541">
        <f>SUM('MMA Rev-Exp Region 1:MMA Rev-Exp Region 11'!V69)</f>
        <v>46285.605930735939</v>
      </c>
      <c r="W69" s="541">
        <f>SUM('MMA Rev-Exp Region 1:MMA Rev-Exp Region 11'!W69)</f>
        <v>4272.5494805194803</v>
      </c>
      <c r="X69" s="541">
        <f>SUM('MMA Rev-Exp Region 1:MMA Rev-Exp Region 11'!X69)</f>
        <v>43473.660876023576</v>
      </c>
      <c r="Y69" s="541">
        <f>SUM('MMA Rev-Exp Region 1:MMA Rev-Exp Region 11'!Y69)</f>
        <v>650.21748051948055</v>
      </c>
      <c r="Z69" s="541">
        <f>SUM('MMA Rev-Exp Region 1:MMA Rev-Exp Region 11'!Z69)</f>
        <v>240356.00318614719</v>
      </c>
      <c r="AA69" s="543">
        <f>SUM('MMA Rev-Exp Region 1:MMA Rev-Exp Region 11'!AA69)</f>
        <v>40123.425328900004</v>
      </c>
      <c r="AB69" s="289">
        <f>SUM(AC69:AM69)</f>
        <v>10390060.112192828</v>
      </c>
      <c r="AC69" s="541">
        <f>SUM('MMA Rev-Exp Region 1:MMA Rev-Exp Region 11'!AC69)</f>
        <v>8440178.635223547</v>
      </c>
      <c r="AD69" s="541">
        <f>SUM('MMA Rev-Exp Region 1:MMA Rev-Exp Region 11'!AD69)</f>
        <v>414837.76427319675</v>
      </c>
      <c r="AE69" s="541">
        <f>SUM('MMA Rev-Exp Region 1:MMA Rev-Exp Region 11'!AE69)</f>
        <v>598094.98196234298</v>
      </c>
      <c r="AF69" s="541">
        <f>SUM('MMA Rev-Exp Region 1:MMA Rev-Exp Region 11'!AF69)</f>
        <v>276584.77873061073</v>
      </c>
      <c r="AG69" s="541">
        <f>SUM('MMA Rev-Exp Region 1:MMA Rev-Exp Region 11'!AG69)</f>
        <v>289635.3102210401</v>
      </c>
      <c r="AH69" s="541">
        <f>SUM('MMA Rev-Exp Region 1:MMA Rev-Exp Region 11'!AH69)</f>
        <v>43829.504207792204</v>
      </c>
      <c r="AI69" s="541">
        <f>SUM('MMA Rev-Exp Region 1:MMA Rev-Exp Region 11'!AI69)</f>
        <v>6618.4121904761887</v>
      </c>
      <c r="AJ69" s="541">
        <f>SUM('MMA Rev-Exp Region 1:MMA Rev-Exp Region 11'!AJ69)</f>
        <v>43888.349551348256</v>
      </c>
      <c r="AK69" s="541">
        <f>SUM('MMA Rev-Exp Region 1:MMA Rev-Exp Region 11'!AK69)</f>
        <v>702.20599134199153</v>
      </c>
      <c r="AL69" s="541">
        <f>SUM('MMA Rev-Exp Region 1:MMA Rev-Exp Region 11'!AL69)</f>
        <v>236009.08808658004</v>
      </c>
      <c r="AM69" s="543">
        <f>SUM('MMA Rev-Exp Region 1:MMA Rev-Exp Region 11'!AM69)</f>
        <v>39681.081754550665</v>
      </c>
      <c r="AN69" s="289">
        <f>SUM(AO69:AY69)</f>
        <v>10941478.923733899</v>
      </c>
      <c r="AO69" s="541">
        <f>SUM('MMA Rev-Exp Region 1:MMA Rev-Exp Region 11'!AO69)</f>
        <v>8901752.3566117994</v>
      </c>
      <c r="AP69" s="541">
        <f>SUM('MMA Rev-Exp Region 1:MMA Rev-Exp Region 11'!AP69)</f>
        <v>444351.63739122712</v>
      </c>
      <c r="AQ69" s="541">
        <f>SUM('MMA Rev-Exp Region 1:MMA Rev-Exp Region 11'!AQ69)</f>
        <v>606845.72935742978</v>
      </c>
      <c r="AR69" s="541">
        <f>SUM('MMA Rev-Exp Region 1:MMA Rev-Exp Region 11'!AR69)</f>
        <v>278261.62475960987</v>
      </c>
      <c r="AS69" s="541">
        <f>SUM('MMA Rev-Exp Region 1:MMA Rev-Exp Region 11'!AS69)</f>
        <v>295836.76527272729</v>
      </c>
      <c r="AT69" s="541">
        <f>SUM('MMA Rev-Exp Region 1:MMA Rev-Exp Region 11'!AT69)</f>
        <v>44764.806874458882</v>
      </c>
      <c r="AU69" s="541">
        <f>SUM('MMA Rev-Exp Region 1:MMA Rev-Exp Region 11'!AU69)</f>
        <v>38362.036043290056</v>
      </c>
      <c r="AV69" s="541">
        <f>SUM('MMA Rev-Exp Region 1:MMA Rev-Exp Region 11'!AV69)</f>
        <v>46528.662518750338</v>
      </c>
      <c r="AW69" s="541">
        <f>SUM('MMA Rev-Exp Region 1:MMA Rev-Exp Region 11'!AW69)</f>
        <v>731.31284848484847</v>
      </c>
      <c r="AX69" s="541">
        <f>SUM('MMA Rev-Exp Region 1:MMA Rev-Exp Region 11'!AX69)</f>
        <v>242611.07615584414</v>
      </c>
      <c r="AY69" s="543">
        <f>SUM('MMA Rev-Exp Region 1:MMA Rev-Exp Region 11'!AY69)</f>
        <v>41432.91590027645</v>
      </c>
      <c r="AZ69" s="546">
        <f>SUM('MMA Rev-Exp Region 1:MMA Rev-Exp Region 11'!AZ69)</f>
        <v>-353742.09000000323</v>
      </c>
      <c r="BA69" s="296">
        <f>SUM(BB69:BL69)+AZ69</f>
        <v>41857160.600575551</v>
      </c>
      <c r="BB69" s="541">
        <f>SUM('MMA Rev-Exp Region 1:MMA Rev-Exp Region 11'!BB69)</f>
        <v>34063471.102598652</v>
      </c>
      <c r="BC69" s="541">
        <f>SUM('MMA Rev-Exp Region 1:MMA Rev-Exp Region 11'!BC69)</f>
        <v>1696282.3082650083</v>
      </c>
      <c r="BD69" s="541">
        <f>SUM('MMA Rev-Exp Region 1:MMA Rev-Exp Region 11'!BD69)</f>
        <v>2497423.9778135926</v>
      </c>
      <c r="BE69" s="541">
        <f>SUM('MMA Rev-Exp Region 1:MMA Rev-Exp Region 11'!BE69)</f>
        <v>1151669.6492488396</v>
      </c>
      <c r="BF69" s="541">
        <f>SUM('MMA Rev-Exp Region 1:MMA Rev-Exp Region 11'!BF69)</f>
        <v>1190394.8399430972</v>
      </c>
      <c r="BG69" s="541">
        <f>SUM('MMA Rev-Exp Region 1:MMA Rev-Exp Region 11'!BG69)</f>
        <v>185665.48723809526</v>
      </c>
      <c r="BH69" s="541">
        <f>SUM('MMA Rev-Exp Region 1:MMA Rev-Exp Region 11'!BH69)</f>
        <v>107968.30497835499</v>
      </c>
      <c r="BI69" s="541">
        <f>SUM('MMA Rev-Exp Region 1:MMA Rev-Exp Region 11'!BI69)</f>
        <v>177417.94884697234</v>
      </c>
      <c r="BJ69" s="541">
        <f>SUM('MMA Rev-Exp Region 1:MMA Rev-Exp Region 11'!BJ69)</f>
        <v>2850.1103982683985</v>
      </c>
      <c r="BK69" s="541">
        <f>SUM('MMA Rev-Exp Region 1:MMA Rev-Exp Region 11'!BK69)</f>
        <v>973729.23552307929</v>
      </c>
      <c r="BL69" s="546">
        <f>SUM('MMA Rev-Exp Region 1:MMA Rev-Exp Region 11'!BL69)</f>
        <v>164029.72572158766</v>
      </c>
    </row>
    <row r="70" spans="1:64" x14ac:dyDescent="0.25">
      <c r="A70" s="1510"/>
      <c r="B70" s="221" t="s">
        <v>110</v>
      </c>
      <c r="C70" s="229" t="s">
        <v>162</v>
      </c>
      <c r="D70" s="289">
        <f>SUM(E70:O70)</f>
        <v>141610.86393037904</v>
      </c>
      <c r="E70" s="541">
        <f>SUM('MMA Rev-Exp Region 1:MMA Rev-Exp Region 11'!E70)</f>
        <v>103020.96410092752</v>
      </c>
      <c r="F70" s="541">
        <f>SUM('MMA Rev-Exp Region 1:MMA Rev-Exp Region 11'!F70)</f>
        <v>7636.129757916422</v>
      </c>
      <c r="G70" s="541">
        <f>SUM('MMA Rev-Exp Region 1:MMA Rev-Exp Region 11'!G70)</f>
        <v>18145.004444811933</v>
      </c>
      <c r="H70" s="541">
        <f>SUM('MMA Rev-Exp Region 1:MMA Rev-Exp Region 11'!H70)</f>
        <v>7554.3653228007679</v>
      </c>
      <c r="I70" s="541">
        <f>SUM('MMA Rev-Exp Region 1:MMA Rev-Exp Region 11'!I70)</f>
        <v>135.85212021179441</v>
      </c>
      <c r="J70" s="541">
        <f>SUM('MMA Rev-Exp Region 1:MMA Rev-Exp Region 11'!J70)</f>
        <v>1020.7737275276311</v>
      </c>
      <c r="K70" s="541">
        <f>SUM('MMA Rev-Exp Region 1:MMA Rev-Exp Region 11'!K70)</f>
        <v>20.747030292986153</v>
      </c>
      <c r="L70" s="541">
        <f>SUM('MMA Rev-Exp Region 1:MMA Rev-Exp Region 11'!L70)</f>
        <v>1104.1302352165449</v>
      </c>
      <c r="M70" s="541">
        <f>SUM('MMA Rev-Exp Region 1:MMA Rev-Exp Region 11'!M70)</f>
        <v>398.84034094064305</v>
      </c>
      <c r="N70" s="541">
        <f>SUM('MMA Rev-Exp Region 1:MMA Rev-Exp Region 11'!N70)</f>
        <v>545.32746066261768</v>
      </c>
      <c r="O70" s="543">
        <f>SUM('MMA Rev-Exp Region 1:MMA Rev-Exp Region 11'!O70)</f>
        <v>2028.7293890701865</v>
      </c>
      <c r="P70" s="289">
        <f>SUM(Q70:AA70)</f>
        <v>289799.48816232191</v>
      </c>
      <c r="Q70" s="541">
        <f>SUM('MMA Rev-Exp Region 1:MMA Rev-Exp Region 11'!Q70)</f>
        <v>210189.94331117402</v>
      </c>
      <c r="R70" s="541">
        <f>SUM('MMA Rev-Exp Region 1:MMA Rev-Exp Region 11'!R70)</f>
        <v>15802.025433177247</v>
      </c>
      <c r="S70" s="541">
        <f>SUM('MMA Rev-Exp Region 1:MMA Rev-Exp Region 11'!S70)</f>
        <v>38715.083705689525</v>
      </c>
      <c r="T70" s="541">
        <f>SUM('MMA Rev-Exp Region 1:MMA Rev-Exp Region 11'!T70)</f>
        <v>14849.602392559977</v>
      </c>
      <c r="U70" s="541">
        <f>SUM('MMA Rev-Exp Region 1:MMA Rev-Exp Region 11'!U70)</f>
        <v>-40.948451989407253</v>
      </c>
      <c r="V70" s="541">
        <f>SUM('MMA Rev-Exp Region 1:MMA Rev-Exp Region 11'!V70)</f>
        <v>2640.4982625446464</v>
      </c>
      <c r="W70" s="541">
        <f>SUM('MMA Rev-Exp Region 1:MMA Rev-Exp Region 11'!W70)</f>
        <v>9.9050606340120506</v>
      </c>
      <c r="X70" s="541">
        <f>SUM('MMA Rev-Exp Region 1:MMA Rev-Exp Region 11'!X70)</f>
        <v>2031.3253112445659</v>
      </c>
      <c r="Y70" s="541">
        <f>SUM('MMA Rev-Exp Region 1:MMA Rev-Exp Region 11'!Y70)</f>
        <v>841.29853333255505</v>
      </c>
      <c r="Z70" s="541">
        <f>SUM('MMA Rev-Exp Region 1:MMA Rev-Exp Region 11'!Z70)</f>
        <v>858.43263416174148</v>
      </c>
      <c r="AA70" s="543">
        <f>SUM('MMA Rev-Exp Region 1:MMA Rev-Exp Region 11'!AA70)</f>
        <v>3902.3219697929917</v>
      </c>
      <c r="AB70" s="289">
        <f>SUM(AC70:AM70)</f>
        <v>638082.97789504833</v>
      </c>
      <c r="AC70" s="541">
        <f>SUM('MMA Rev-Exp Region 1:MMA Rev-Exp Region 11'!AC70)</f>
        <v>474086.03754936886</v>
      </c>
      <c r="AD70" s="541">
        <f>SUM('MMA Rev-Exp Region 1:MMA Rev-Exp Region 11'!AD70)</f>
        <v>31876.827612005734</v>
      </c>
      <c r="AE70" s="541">
        <f>SUM('MMA Rev-Exp Region 1:MMA Rev-Exp Region 11'!AE70)</f>
        <v>81411.765440223026</v>
      </c>
      <c r="AF70" s="541">
        <f>SUM('MMA Rev-Exp Region 1:MMA Rev-Exp Region 11'!AF70)</f>
        <v>31299.059236128105</v>
      </c>
      <c r="AG70" s="541">
        <f>SUM('MMA Rev-Exp Region 1:MMA Rev-Exp Region 11'!AG70)</f>
        <v>430.51102769265322</v>
      </c>
      <c r="AH70" s="541">
        <f>SUM('MMA Rev-Exp Region 1:MMA Rev-Exp Region 11'!AH70)</f>
        <v>5079.7672038055962</v>
      </c>
      <c r="AI70" s="541">
        <f>SUM('MMA Rev-Exp Region 1:MMA Rev-Exp Region 11'!AI70)</f>
        <v>24.843857344335831</v>
      </c>
      <c r="AJ70" s="541">
        <f>SUM('MMA Rev-Exp Region 1:MMA Rev-Exp Region 11'!AJ70)</f>
        <v>3436.1638876626744</v>
      </c>
      <c r="AK70" s="541">
        <f>SUM('MMA Rev-Exp Region 1:MMA Rev-Exp Region 11'!AK70)</f>
        <v>2200.1194997574985</v>
      </c>
      <c r="AL70" s="541">
        <f>SUM('MMA Rev-Exp Region 1:MMA Rev-Exp Region 11'!AL70)</f>
        <v>1601.4211798995132</v>
      </c>
      <c r="AM70" s="543">
        <f>SUM('MMA Rev-Exp Region 1:MMA Rev-Exp Region 11'!AM70)</f>
        <v>6636.4614011602598</v>
      </c>
      <c r="AN70" s="289">
        <f>SUM(AO70:AY70)</f>
        <v>2202848.9840921341</v>
      </c>
      <c r="AO70" s="541">
        <f>SUM('MMA Rev-Exp Region 1:MMA Rev-Exp Region 11'!AO70)</f>
        <v>1661688.0664543728</v>
      </c>
      <c r="AP70" s="541">
        <f>SUM('MMA Rev-Exp Region 1:MMA Rev-Exp Region 11'!AP70)</f>
        <v>106241.64090557648</v>
      </c>
      <c r="AQ70" s="541">
        <f>SUM('MMA Rev-Exp Region 1:MMA Rev-Exp Region 11'!AQ70)</f>
        <v>267541.61568101781</v>
      </c>
      <c r="AR70" s="541">
        <f>SUM('MMA Rev-Exp Region 1:MMA Rev-Exp Region 11'!AR70)</f>
        <v>99953.503820396028</v>
      </c>
      <c r="AS70" s="541">
        <f>SUM('MMA Rev-Exp Region 1:MMA Rev-Exp Region 11'!AS70)</f>
        <v>3067.2866824451635</v>
      </c>
      <c r="AT70" s="541">
        <f>SUM('MMA Rev-Exp Region 1:MMA Rev-Exp Region 11'!AT70)</f>
        <v>15201.652615793853</v>
      </c>
      <c r="AU70" s="541">
        <f>SUM('MMA Rev-Exp Region 1:MMA Rev-Exp Region 11'!AU70)</f>
        <v>34.597220841495663</v>
      </c>
      <c r="AV70" s="541">
        <f>SUM('MMA Rev-Exp Region 1:MMA Rev-Exp Region 11'!AV70)</f>
        <v>13207.734143432343</v>
      </c>
      <c r="AW70" s="541">
        <f>SUM('MMA Rev-Exp Region 1:MMA Rev-Exp Region 11'!AW70)</f>
        <v>8302.8712500093443</v>
      </c>
      <c r="AX70" s="541">
        <f>SUM('MMA Rev-Exp Region 1:MMA Rev-Exp Region 11'!AX70)</f>
        <v>4339.3149876955786</v>
      </c>
      <c r="AY70" s="543">
        <f>SUM('MMA Rev-Exp Region 1:MMA Rev-Exp Region 11'!AY70)</f>
        <v>23270.700330553464</v>
      </c>
      <c r="AZ70" s="546">
        <f>SUM('MMA Rev-Exp Region 1:MMA Rev-Exp Region 11'!AZ70)</f>
        <v>-4671731.0788574023</v>
      </c>
      <c r="BA70" s="296">
        <f>SUM(BB70:BL70)+AZ70</f>
        <v>-1399388.7647775183</v>
      </c>
      <c r="BB70" s="541">
        <f>SUM('MMA Rev-Exp Region 1:MMA Rev-Exp Region 11'!BB70)</f>
        <v>2448985.0114158434</v>
      </c>
      <c r="BC70" s="541">
        <f>SUM('MMA Rev-Exp Region 1:MMA Rev-Exp Region 11'!BC70)</f>
        <v>161556.62370867591</v>
      </c>
      <c r="BD70" s="541">
        <f>SUM('MMA Rev-Exp Region 1:MMA Rev-Exp Region 11'!BD70)</f>
        <v>405813.46927174227</v>
      </c>
      <c r="BE70" s="541">
        <f>SUM('MMA Rev-Exp Region 1:MMA Rev-Exp Region 11'!BE70)</f>
        <v>153656.53077188486</v>
      </c>
      <c r="BF70" s="541">
        <f>SUM('MMA Rev-Exp Region 1:MMA Rev-Exp Region 11'!BF70)</f>
        <v>3592.7013783602038</v>
      </c>
      <c r="BG70" s="541">
        <f>SUM('MMA Rev-Exp Region 1:MMA Rev-Exp Region 11'!BG70)</f>
        <v>23942.691809671731</v>
      </c>
      <c r="BH70" s="541">
        <f>SUM('MMA Rev-Exp Region 1:MMA Rev-Exp Region 11'!BH70)</f>
        <v>90.093169112829699</v>
      </c>
      <c r="BI70" s="541">
        <f>SUM('MMA Rev-Exp Region 1:MMA Rev-Exp Region 11'!BI70)</f>
        <v>19779.353577556129</v>
      </c>
      <c r="BJ70" s="541">
        <f>SUM('MMA Rev-Exp Region 1:MMA Rev-Exp Region 11'!BJ70)</f>
        <v>11743.129624040042</v>
      </c>
      <c r="BK70" s="541">
        <f>SUM('MMA Rev-Exp Region 1:MMA Rev-Exp Region 11'!BK70)</f>
        <v>7344.4962624194504</v>
      </c>
      <c r="BL70" s="546">
        <f>SUM('MMA Rev-Exp Region 1:MMA Rev-Exp Region 11'!BL70)</f>
        <v>35838.213090576901</v>
      </c>
    </row>
    <row r="71" spans="1:64" x14ac:dyDescent="0.25">
      <c r="A71" s="1510"/>
      <c r="B71" s="225" t="s">
        <v>111</v>
      </c>
      <c r="C71" s="230" t="s">
        <v>942</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0</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0</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0</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0</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0</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0</v>
      </c>
      <c r="BL71" s="546">
        <f>SUM('MMA Rev-Exp Region 1:MMA Rev-Exp Region 11'!BL71)</f>
        <v>0</v>
      </c>
    </row>
    <row r="72" spans="1:64" s="209" customFormat="1" x14ac:dyDescent="0.25">
      <c r="A72" s="1511"/>
      <c r="B72" s="227" t="s">
        <v>459</v>
      </c>
      <c r="C72" s="235" t="s">
        <v>5</v>
      </c>
      <c r="D72" s="277">
        <f t="shared" ref="D72:M72" si="52">SUM(D64:D71)</f>
        <v>35302391.868942641</v>
      </c>
      <c r="E72" s="275">
        <f t="shared" si="52"/>
        <v>20357346.207181185</v>
      </c>
      <c r="F72" s="275">
        <f t="shared" si="52"/>
        <v>1393463.7206630434</v>
      </c>
      <c r="G72" s="275">
        <f t="shared" si="52"/>
        <v>4934931.1741018314</v>
      </c>
      <c r="H72" s="275">
        <f t="shared" si="52"/>
        <v>1874010.296300269</v>
      </c>
      <c r="I72" s="275">
        <f t="shared" si="52"/>
        <v>3422119.7442122689</v>
      </c>
      <c r="J72" s="275">
        <f t="shared" si="52"/>
        <v>261430.90395263588</v>
      </c>
      <c r="K72" s="275">
        <f t="shared" si="52"/>
        <v>63526.59429436225</v>
      </c>
      <c r="L72" s="275">
        <f t="shared" si="52"/>
        <v>170618.89613606673</v>
      </c>
      <c r="M72" s="275">
        <f t="shared" si="52"/>
        <v>2283299.634418868</v>
      </c>
      <c r="N72" s="275">
        <f>SUM(N68:N71)</f>
        <v>307365.98555517051</v>
      </c>
      <c r="O72" s="283">
        <f>SUM(O68:O71)</f>
        <v>234278.71212693071</v>
      </c>
      <c r="P72" s="277">
        <f t="shared" ref="P72:Y72" si="53">SUM(P64:P71)</f>
        <v>35668442.867798865</v>
      </c>
      <c r="Q72" s="275">
        <f t="shared" si="53"/>
        <v>20434052.860994183</v>
      </c>
      <c r="R72" s="275">
        <f t="shared" si="53"/>
        <v>1360638.1311286341</v>
      </c>
      <c r="S72" s="275">
        <f t="shared" si="53"/>
        <v>5336656.1605424946</v>
      </c>
      <c r="T72" s="275">
        <f t="shared" si="53"/>
        <v>1785878.3671737104</v>
      </c>
      <c r="U72" s="275">
        <f t="shared" si="53"/>
        <v>3623621.2139052842</v>
      </c>
      <c r="V72" s="275">
        <f t="shared" si="53"/>
        <v>300593.10419328051</v>
      </c>
      <c r="W72" s="275">
        <f t="shared" si="53"/>
        <v>8715.3445411534922</v>
      </c>
      <c r="X72" s="275">
        <f t="shared" si="53"/>
        <v>190224.51618726811</v>
      </c>
      <c r="Y72" s="275">
        <f t="shared" si="53"/>
        <v>2123347.3860138562</v>
      </c>
      <c r="Z72" s="275">
        <f>SUM(Z68:Z71)</f>
        <v>280113.07582030894</v>
      </c>
      <c r="AA72" s="283">
        <f>SUM(AA68:AA71)</f>
        <v>224602.70729869296</v>
      </c>
      <c r="AB72" s="277">
        <f>SUM(AB64:AB71)</f>
        <v>36324875.490087859</v>
      </c>
      <c r="AC72" s="275">
        <f t="shared" ref="AC72:AK72" si="54">SUM(AC64:AC71)</f>
        <v>20504308.052772887</v>
      </c>
      <c r="AD72" s="275">
        <f t="shared" si="54"/>
        <v>1328504.6418852028</v>
      </c>
      <c r="AE72" s="275">
        <f t="shared" si="54"/>
        <v>5391917.177402568</v>
      </c>
      <c r="AF72" s="275">
        <f t="shared" si="54"/>
        <v>1820442.9279667393</v>
      </c>
      <c r="AG72" s="275">
        <f t="shared" si="54"/>
        <v>3869616.5812487327</v>
      </c>
      <c r="AH72" s="275">
        <f t="shared" si="54"/>
        <v>261078.59141159779</v>
      </c>
      <c r="AI72" s="275">
        <f t="shared" si="54"/>
        <v>63731.61604782052</v>
      </c>
      <c r="AJ72" s="275">
        <f t="shared" si="54"/>
        <v>165252.97343901091</v>
      </c>
      <c r="AK72" s="275">
        <f t="shared" si="54"/>
        <v>2470501.6454911036</v>
      </c>
      <c r="AL72" s="275">
        <f>SUM(AL68:AL71)</f>
        <v>270241.1492664796</v>
      </c>
      <c r="AM72" s="283">
        <f>SUM(AM68:AM71)</f>
        <v>179280.13315571088</v>
      </c>
      <c r="AN72" s="277">
        <f>SUM(AN64:AN71)</f>
        <v>38055279.69782614</v>
      </c>
      <c r="AO72" s="275">
        <f t="shared" ref="AO72:AV72" si="55">SUM(AO64:AO71)</f>
        <v>22792442.863066278</v>
      </c>
      <c r="AP72" s="275">
        <f t="shared" si="55"/>
        <v>1353326.6782968026</v>
      </c>
      <c r="AQ72" s="275">
        <f t="shared" si="55"/>
        <v>4826214.1050384492</v>
      </c>
      <c r="AR72" s="275">
        <f t="shared" si="55"/>
        <v>1731283.5585800058</v>
      </c>
      <c r="AS72" s="275">
        <f t="shared" si="55"/>
        <v>3325051.2219551727</v>
      </c>
      <c r="AT72" s="275">
        <f t="shared" si="55"/>
        <v>178090.66949025274</v>
      </c>
      <c r="AU72" s="275">
        <f t="shared" si="55"/>
        <v>40980.373264131551</v>
      </c>
      <c r="AV72" s="275">
        <f t="shared" si="55"/>
        <v>165946.11666218267</v>
      </c>
      <c r="AW72" s="275">
        <f>SUM(AW64:AW71)</f>
        <v>3167090.2040984975</v>
      </c>
      <c r="AX72" s="275">
        <f>SUM(AX68:AX71)</f>
        <v>272891.01114353974</v>
      </c>
      <c r="AY72" s="283">
        <f>SUM(AY68:AY71)</f>
        <v>201962.89623082991</v>
      </c>
      <c r="AZ72" s="299">
        <f>SUM(AZ64:AZ71)</f>
        <v>-1332317.3788574068</v>
      </c>
      <c r="BA72" s="297">
        <f>SUM(BA64:BA71)</f>
        <v>144018672.54579809</v>
      </c>
      <c r="BB72" s="275">
        <f>SUM('MMA Rev-Exp Region 1:MMA Rev-Exp Region 11'!BB72)</f>
        <v>84088149.984014541</v>
      </c>
      <c r="BC72" s="275">
        <f>SUM('MMA Rev-Exp Region 1:MMA Rev-Exp Region 11'!BC72)</f>
        <v>5435933.171973682</v>
      </c>
      <c r="BD72" s="275">
        <f>SUM('MMA Rev-Exp Region 1:MMA Rev-Exp Region 11'!BD72)</f>
        <v>20489718.617085338</v>
      </c>
      <c r="BE72" s="275">
        <f>SUM('MMA Rev-Exp Region 1:MMA Rev-Exp Region 11'!BE72)</f>
        <v>7211615.1500207242</v>
      </c>
      <c r="BF72" s="275">
        <f>SUM('MMA Rev-Exp Region 1:MMA Rev-Exp Region 11'!BF72)</f>
        <v>14240408.761321457</v>
      </c>
      <c r="BG72" s="275">
        <f>SUM('MMA Rev-Exp Region 1:MMA Rev-Exp Region 11'!BG72)</f>
        <v>1001193.2690477669</v>
      </c>
      <c r="BH72" s="275">
        <f>SUM('MMA Rev-Exp Region 1:MMA Rev-Exp Region 11'!BH72)</f>
        <v>176953.92814746784</v>
      </c>
      <c r="BI72" s="275">
        <f>SUM('MMA Rev-Exp Region 1:MMA Rev-Exp Region 11'!BI72)</f>
        <v>692042.50242452847</v>
      </c>
      <c r="BJ72" s="275">
        <f>SUM('MMA Rev-Exp Region 1:MMA Rev-Exp Region 11'!BJ72)</f>
        <v>10044238.870022325</v>
      </c>
      <c r="BK72" s="275">
        <f>SUM('MMA Rev-Exp Region 1:MMA Rev-Exp Region 11'!BK72)</f>
        <v>1130611.2217854988</v>
      </c>
      <c r="BL72" s="299">
        <f>SUM('MMA Rev-Exp Region 1:MMA Rev-Exp Region 11'!BL72)</f>
        <v>840124.4488121646</v>
      </c>
    </row>
    <row r="73" spans="1:64" ht="14.85" customHeight="1" x14ac:dyDescent="0.25">
      <c r="A73" s="1490" t="s">
        <v>6</v>
      </c>
      <c r="B73" s="221" t="s">
        <v>117</v>
      </c>
      <c r="C73" s="229" t="s">
        <v>188</v>
      </c>
      <c r="D73" s="276">
        <f>SUM(E73:O73)</f>
        <v>5932292.3499999987</v>
      </c>
      <c r="E73" s="540">
        <f>SUM('MMA Rev-Exp Region 1:MMA Rev-Exp Region 11'!E73)</f>
        <v>2563243.14</v>
      </c>
      <c r="F73" s="540">
        <f>SUM('MMA Rev-Exp Region 1:MMA Rev-Exp Region 11'!F73)</f>
        <v>380629.53</v>
      </c>
      <c r="G73" s="540">
        <f>SUM('MMA Rev-Exp Region 1:MMA Rev-Exp Region 11'!G73)</f>
        <v>1148994.7799999993</v>
      </c>
      <c r="H73" s="540">
        <f>SUM('MMA Rev-Exp Region 1:MMA Rev-Exp Region 11'!H73)</f>
        <v>791318.1799999997</v>
      </c>
      <c r="I73" s="540">
        <f>SUM('MMA Rev-Exp Region 1:MMA Rev-Exp Region 11'!I73)</f>
        <v>214177.84</v>
      </c>
      <c r="J73" s="540">
        <f>SUM('MMA Rev-Exp Region 1:MMA Rev-Exp Region 11'!J73)</f>
        <v>12382.19</v>
      </c>
      <c r="K73" s="540">
        <f>SUM('MMA Rev-Exp Region 1:MMA Rev-Exp Region 11'!K73)</f>
        <v>1970.28</v>
      </c>
      <c r="L73" s="540">
        <f>SUM('MMA Rev-Exp Region 1:MMA Rev-Exp Region 11'!L73)</f>
        <v>49810.34</v>
      </c>
      <c r="M73" s="540">
        <f>SUM('MMA Rev-Exp Region 1:MMA Rev-Exp Region 11'!M73)</f>
        <v>0</v>
      </c>
      <c r="N73" s="540">
        <f>SUM('MMA Rev-Exp Region 1:MMA Rev-Exp Region 11'!N73)</f>
        <v>583552.40999999887</v>
      </c>
      <c r="O73" s="542">
        <f>SUM('MMA Rev-Exp Region 1:MMA Rev-Exp Region 11'!O73)</f>
        <v>186213.66</v>
      </c>
      <c r="P73" s="276">
        <f>SUM(Q73:AA73)</f>
        <v>6097359.5799999982</v>
      </c>
      <c r="Q73" s="540">
        <f>SUM('MMA Rev-Exp Region 1:MMA Rev-Exp Region 11'!Q73)</f>
        <v>2683248.4099999997</v>
      </c>
      <c r="R73" s="540">
        <f>SUM('MMA Rev-Exp Region 1:MMA Rev-Exp Region 11'!R73)</f>
        <v>371655</v>
      </c>
      <c r="S73" s="540">
        <f>SUM('MMA Rev-Exp Region 1:MMA Rev-Exp Region 11'!S73)</f>
        <v>1300369.2599999993</v>
      </c>
      <c r="T73" s="540">
        <f>SUM('MMA Rev-Exp Region 1:MMA Rev-Exp Region 11'!T73)</f>
        <v>744693.46999999986</v>
      </c>
      <c r="U73" s="540">
        <f>SUM('MMA Rev-Exp Region 1:MMA Rev-Exp Region 11'!U73)</f>
        <v>170772.94</v>
      </c>
      <c r="V73" s="540">
        <f>SUM('MMA Rev-Exp Region 1:MMA Rev-Exp Region 11'!V73)</f>
        <v>9792.7999999999993</v>
      </c>
      <c r="W73" s="540">
        <f>SUM('MMA Rev-Exp Region 1:MMA Rev-Exp Region 11'!W73)</f>
        <v>1831.6600000000003</v>
      </c>
      <c r="X73" s="540">
        <f>SUM('MMA Rev-Exp Region 1:MMA Rev-Exp Region 11'!X73)</f>
        <v>67887.05</v>
      </c>
      <c r="Y73" s="540">
        <f>SUM('MMA Rev-Exp Region 1:MMA Rev-Exp Region 11'!Y73)</f>
        <v>0</v>
      </c>
      <c r="Z73" s="540">
        <f>SUM('MMA Rev-Exp Region 1:MMA Rev-Exp Region 11'!Z73)</f>
        <v>504986.85999999935</v>
      </c>
      <c r="AA73" s="542">
        <f>SUM('MMA Rev-Exp Region 1:MMA Rev-Exp Region 11'!AA73)</f>
        <v>242122.13000000006</v>
      </c>
      <c r="AB73" s="276">
        <f>SUM(AC73:AM73)</f>
        <v>6253266.2999999998</v>
      </c>
      <c r="AC73" s="540">
        <f>SUM('MMA Rev-Exp Region 1:MMA Rev-Exp Region 11'!AC73)</f>
        <v>3000765.16</v>
      </c>
      <c r="AD73" s="540">
        <f>SUM('MMA Rev-Exp Region 1:MMA Rev-Exp Region 11'!AD73)</f>
        <v>365112.35999999993</v>
      </c>
      <c r="AE73" s="540">
        <f>SUM('MMA Rev-Exp Region 1:MMA Rev-Exp Region 11'!AE73)</f>
        <v>1188177.8899999997</v>
      </c>
      <c r="AF73" s="540">
        <f>SUM('MMA Rev-Exp Region 1:MMA Rev-Exp Region 11'!AF73)</f>
        <v>755258.17999999993</v>
      </c>
      <c r="AG73" s="540">
        <f>SUM('MMA Rev-Exp Region 1:MMA Rev-Exp Region 11'!AG73)</f>
        <v>183152.15</v>
      </c>
      <c r="AH73" s="540">
        <f>SUM('MMA Rev-Exp Region 1:MMA Rev-Exp Region 11'!AH73)</f>
        <v>8558.119999999999</v>
      </c>
      <c r="AI73" s="540">
        <f>SUM('MMA Rev-Exp Region 1:MMA Rev-Exp Region 11'!AI73)</f>
        <v>1714.2</v>
      </c>
      <c r="AJ73" s="540">
        <f>SUM('MMA Rev-Exp Region 1:MMA Rev-Exp Region 11'!AJ73)</f>
        <v>53660.899999999994</v>
      </c>
      <c r="AK73" s="540">
        <f>SUM('MMA Rev-Exp Region 1:MMA Rev-Exp Region 11'!AK73)</f>
        <v>0</v>
      </c>
      <c r="AL73" s="540">
        <f>SUM('MMA Rev-Exp Region 1:MMA Rev-Exp Region 11'!AL73)</f>
        <v>492889.73999999935</v>
      </c>
      <c r="AM73" s="542">
        <f>SUM('MMA Rev-Exp Region 1:MMA Rev-Exp Region 11'!AM73)</f>
        <v>203977.60000000003</v>
      </c>
      <c r="AN73" s="276">
        <f>SUM(AO73:AY73)</f>
        <v>6781811.9400000013</v>
      </c>
      <c r="AO73" s="540">
        <f>SUM('MMA Rev-Exp Region 1:MMA Rev-Exp Region 11'!AO73)</f>
        <v>3251823.5700000008</v>
      </c>
      <c r="AP73" s="540">
        <f>SUM('MMA Rev-Exp Region 1:MMA Rev-Exp Region 11'!AP73)</f>
        <v>403479.07999999996</v>
      </c>
      <c r="AQ73" s="540">
        <f>SUM('MMA Rev-Exp Region 1:MMA Rev-Exp Region 11'!AQ73)</f>
        <v>1334347.7899999993</v>
      </c>
      <c r="AR73" s="540">
        <f>SUM('MMA Rev-Exp Region 1:MMA Rev-Exp Region 11'!AR73)</f>
        <v>817326.46999999962</v>
      </c>
      <c r="AS73" s="540">
        <f>SUM('MMA Rev-Exp Region 1:MMA Rev-Exp Region 11'!AS73)</f>
        <v>176127.62</v>
      </c>
      <c r="AT73" s="540">
        <f>SUM('MMA Rev-Exp Region 1:MMA Rev-Exp Region 11'!AT73)</f>
        <v>24631.609999999997</v>
      </c>
      <c r="AU73" s="540">
        <f>SUM('MMA Rev-Exp Region 1:MMA Rev-Exp Region 11'!AU73)</f>
        <v>2049.29</v>
      </c>
      <c r="AV73" s="540">
        <f>SUM('MMA Rev-Exp Region 1:MMA Rev-Exp Region 11'!AV73)</f>
        <v>61602.569999999992</v>
      </c>
      <c r="AW73" s="540">
        <f>SUM('MMA Rev-Exp Region 1:MMA Rev-Exp Region 11'!AW73)</f>
        <v>24</v>
      </c>
      <c r="AX73" s="540">
        <f>SUM('MMA Rev-Exp Region 1:MMA Rev-Exp Region 11'!AX73)</f>
        <v>481902.73999999982</v>
      </c>
      <c r="AY73" s="542">
        <f>SUM('MMA Rev-Exp Region 1:MMA Rev-Exp Region 11'!AY73)</f>
        <v>228497.19999999995</v>
      </c>
      <c r="AZ73" s="545">
        <f>SUM('MMA Rev-Exp Region 1:MMA Rev-Exp Region 11'!AZ73)</f>
        <v>277.54000000000002</v>
      </c>
      <c r="BA73" s="294">
        <f>SUM(BB73:BL73)+AZ73</f>
        <v>25065007.709999993</v>
      </c>
      <c r="BB73" s="540">
        <f>SUM('MMA Rev-Exp Region 1:MMA Rev-Exp Region 11'!BB73)</f>
        <v>11499080.280000001</v>
      </c>
      <c r="BC73" s="540">
        <f>SUM('MMA Rev-Exp Region 1:MMA Rev-Exp Region 11'!BC73)</f>
        <v>1520875.97</v>
      </c>
      <c r="BD73" s="540">
        <f>SUM('MMA Rev-Exp Region 1:MMA Rev-Exp Region 11'!BD73)</f>
        <v>4971889.7199999979</v>
      </c>
      <c r="BE73" s="540">
        <f>SUM('MMA Rev-Exp Region 1:MMA Rev-Exp Region 11'!BE73)</f>
        <v>3108596.2999999993</v>
      </c>
      <c r="BF73" s="540">
        <f>SUM('MMA Rev-Exp Region 1:MMA Rev-Exp Region 11'!BF73)</f>
        <v>744230.54999999993</v>
      </c>
      <c r="BG73" s="540">
        <f>SUM('MMA Rev-Exp Region 1:MMA Rev-Exp Region 11'!BG73)</f>
        <v>55364.72</v>
      </c>
      <c r="BH73" s="540">
        <f>SUM('MMA Rev-Exp Region 1:MMA Rev-Exp Region 11'!BH73)</f>
        <v>7565.43</v>
      </c>
      <c r="BI73" s="540">
        <f>SUM('MMA Rev-Exp Region 1:MMA Rev-Exp Region 11'!BI73)</f>
        <v>232960.86</v>
      </c>
      <c r="BJ73" s="540">
        <f>SUM('MMA Rev-Exp Region 1:MMA Rev-Exp Region 11'!BJ73)</f>
        <v>24</v>
      </c>
      <c r="BK73" s="540">
        <f>SUM('MMA Rev-Exp Region 1:MMA Rev-Exp Region 11'!BK73)</f>
        <v>2063331.7499999977</v>
      </c>
      <c r="BL73" s="545">
        <f>SUM('MMA Rev-Exp Region 1:MMA Rev-Exp Region 11'!BL73)</f>
        <v>860810.59000000008</v>
      </c>
    </row>
    <row r="74" spans="1:64" x14ac:dyDescent="0.25">
      <c r="A74" s="1490"/>
      <c r="B74" s="221" t="s">
        <v>45</v>
      </c>
      <c r="C74" s="229" t="s">
        <v>231</v>
      </c>
      <c r="D74" s="289">
        <f>SUM(E74:O74)</f>
        <v>591715.90498774324</v>
      </c>
      <c r="E74" s="541">
        <f>SUM('MMA Rev-Exp Region 1:MMA Rev-Exp Region 11'!E74)</f>
        <v>386224.19691973086</v>
      </c>
      <c r="F74" s="541">
        <f>SUM('MMA Rev-Exp Region 1:MMA Rev-Exp Region 11'!F74)</f>
        <v>32865.819094873004</v>
      </c>
      <c r="G74" s="541">
        <f>SUM('MMA Rev-Exp Region 1:MMA Rev-Exp Region 11'!G74)</f>
        <v>62694.750342982326</v>
      </c>
      <c r="H74" s="541">
        <f>SUM('MMA Rev-Exp Region 1:MMA Rev-Exp Region 11'!H74)</f>
        <v>30133.399022531685</v>
      </c>
      <c r="I74" s="541">
        <f>SUM('MMA Rev-Exp Region 1:MMA Rev-Exp Region 11'!I74)</f>
        <v>37380.127907943461</v>
      </c>
      <c r="J74" s="541">
        <f>SUM('MMA Rev-Exp Region 1:MMA Rev-Exp Region 11'!J74)</f>
        <v>606.65977489177487</v>
      </c>
      <c r="K74" s="541">
        <f>SUM('MMA Rev-Exp Region 1:MMA Rev-Exp Region 11'!K74)</f>
        <v>1120.3827359307359</v>
      </c>
      <c r="L74" s="541">
        <f>SUM('MMA Rev-Exp Region 1:MMA Rev-Exp Region 11'!L74)</f>
        <v>2462.2040991498461</v>
      </c>
      <c r="M74" s="541">
        <f>SUM('MMA Rev-Exp Region 1:MMA Rev-Exp Region 11'!M74)</f>
        <v>8.1659220779220796</v>
      </c>
      <c r="N74" s="541">
        <f>SUM('MMA Rev-Exp Region 1:MMA Rev-Exp Region 11'!N74)</f>
        <v>33526.571905492099</v>
      </c>
      <c r="O74" s="543">
        <f>SUM('MMA Rev-Exp Region 1:MMA Rev-Exp Region 11'!O74)</f>
        <v>4693.6272621394664</v>
      </c>
      <c r="P74" s="289">
        <f>SUM(Q74:AA74)</f>
        <v>770521.02036342782</v>
      </c>
      <c r="Q74" s="541">
        <f>SUM('MMA Rev-Exp Region 1:MMA Rev-Exp Region 11'!Q74)</f>
        <v>532082.97231695615</v>
      </c>
      <c r="R74" s="541">
        <f>SUM('MMA Rev-Exp Region 1:MMA Rev-Exp Region 11'!R74)</f>
        <v>39403.204304542851</v>
      </c>
      <c r="S74" s="541">
        <f>SUM('MMA Rev-Exp Region 1:MMA Rev-Exp Region 11'!S74)</f>
        <v>73203.633163198247</v>
      </c>
      <c r="T74" s="541">
        <f>SUM('MMA Rev-Exp Region 1:MMA Rev-Exp Region 11'!T74)</f>
        <v>32837.785218849422</v>
      </c>
      <c r="U74" s="541">
        <f>SUM('MMA Rev-Exp Region 1:MMA Rev-Exp Region 11'!U74)</f>
        <v>43738.567642726761</v>
      </c>
      <c r="V74" s="541">
        <f>SUM('MMA Rev-Exp Region 1:MMA Rev-Exp Region 11'!V74)</f>
        <v>1452.6640692640692</v>
      </c>
      <c r="W74" s="541">
        <f>SUM('MMA Rev-Exp Region 1:MMA Rev-Exp Region 11'!W74)</f>
        <v>435.70051948051957</v>
      </c>
      <c r="X74" s="541">
        <f>SUM('MMA Rev-Exp Region 1:MMA Rev-Exp Region 11'!X74)</f>
        <v>2817.5291239764247</v>
      </c>
      <c r="Y74" s="541">
        <f>SUM('MMA Rev-Exp Region 1:MMA Rev-Exp Region 11'!Y74)</f>
        <v>18.15251948051948</v>
      </c>
      <c r="Z74" s="541">
        <f>SUM('MMA Rev-Exp Region 1:MMA Rev-Exp Region 11'!Z74)</f>
        <v>39212.186813852815</v>
      </c>
      <c r="AA74" s="543">
        <f>SUM('MMA Rev-Exp Region 1:MMA Rev-Exp Region 11'!AA74)</f>
        <v>5318.624671099984</v>
      </c>
      <c r="AB74" s="289">
        <f>SUM(AC74:AM74)</f>
        <v>895865.16780717683</v>
      </c>
      <c r="AC74" s="541">
        <f>SUM('MMA Rev-Exp Region 1:MMA Rev-Exp Region 11'!AC74)</f>
        <v>637369.9947764565</v>
      </c>
      <c r="AD74" s="541">
        <f>SUM('MMA Rev-Exp Region 1:MMA Rev-Exp Region 11'!AD74)</f>
        <v>43969.795726803313</v>
      </c>
      <c r="AE74" s="541">
        <f>SUM('MMA Rev-Exp Region 1:MMA Rev-Exp Region 11'!AE74)</f>
        <v>78715.488037657124</v>
      </c>
      <c r="AF74" s="541">
        <f>SUM('MMA Rev-Exp Region 1:MMA Rev-Exp Region 11'!AF74)</f>
        <v>34171.841269389246</v>
      </c>
      <c r="AG74" s="541">
        <f>SUM('MMA Rev-Exp Region 1:MMA Rev-Exp Region 11'!AG74)</f>
        <v>47787.009778959989</v>
      </c>
      <c r="AH74" s="541">
        <f>SUM('MMA Rev-Exp Region 1:MMA Rev-Exp Region 11'!AH74)</f>
        <v>1695.5357922077922</v>
      </c>
      <c r="AI74" s="541">
        <f>SUM('MMA Rev-Exp Region 1:MMA Rev-Exp Region 11'!AI74)</f>
        <v>679.68780952380939</v>
      </c>
      <c r="AJ74" s="541">
        <f>SUM('MMA Rev-Exp Region 1:MMA Rev-Exp Region 11'!AJ74)</f>
        <v>3052.7504486517491</v>
      </c>
      <c r="AK74" s="541">
        <f>SUM('MMA Rev-Exp Region 1:MMA Rev-Exp Region 11'!AK74)</f>
        <v>25.794008658008654</v>
      </c>
      <c r="AL74" s="541">
        <f>SUM('MMA Rev-Exp Region 1:MMA Rev-Exp Region 11'!AL74)</f>
        <v>42551.07191341991</v>
      </c>
      <c r="AM74" s="543">
        <f>SUM('MMA Rev-Exp Region 1:MMA Rev-Exp Region 11'!AM74)</f>
        <v>5846.19824544933</v>
      </c>
      <c r="AN74" s="289">
        <f>SUM(AO74:AY74)</f>
        <v>978868.50626610324</v>
      </c>
      <c r="AO74" s="541">
        <f>SUM('MMA Rev-Exp Region 1:MMA Rev-Exp Region 11'!AO74)</f>
        <v>699049.25338820205</v>
      </c>
      <c r="AP74" s="541">
        <f>SUM('MMA Rev-Exp Region 1:MMA Rev-Exp Region 11'!AP74)</f>
        <v>48266.452608772757</v>
      </c>
      <c r="AQ74" s="541">
        <f>SUM('MMA Rev-Exp Region 1:MMA Rev-Exp Region 11'!AQ74)</f>
        <v>82728.220642570275</v>
      </c>
      <c r="AR74" s="541">
        <f>SUM('MMA Rev-Exp Region 1:MMA Rev-Exp Region 11'!AR74)</f>
        <v>35856.19524039013</v>
      </c>
      <c r="AS74" s="541">
        <f>SUM('MMA Rev-Exp Region 1:MMA Rev-Exp Region 11'!AS74)</f>
        <v>50859.024727272728</v>
      </c>
      <c r="AT74" s="541">
        <f>SUM('MMA Rev-Exp Region 1:MMA Rev-Exp Region 11'!AT74)</f>
        <v>1951.2931255411254</v>
      </c>
      <c r="AU74" s="541">
        <f>SUM('MMA Rev-Exp Region 1:MMA Rev-Exp Region 11'!AU74)</f>
        <v>6034.1339567099558</v>
      </c>
      <c r="AV74" s="541">
        <f>SUM('MMA Rev-Exp Region 1:MMA Rev-Exp Region 11'!AV74)</f>
        <v>3294.397481249674</v>
      </c>
      <c r="AW74" s="541">
        <f>SUM('MMA Rev-Exp Region 1:MMA Rev-Exp Region 11'!AW74)</f>
        <v>24.267151515151514</v>
      </c>
      <c r="AX74" s="541">
        <f>SUM('MMA Rev-Exp Region 1:MMA Rev-Exp Region 11'!AX74)</f>
        <v>44560.523844155847</v>
      </c>
      <c r="AY74" s="543">
        <f>SUM('MMA Rev-Exp Region 1:MMA Rev-Exp Region 11'!AY74)</f>
        <v>6244.7440997235699</v>
      </c>
      <c r="AZ74" s="546">
        <f>SUM('MMA Rev-Exp Region 1:MMA Rev-Exp Region 11'!AZ74)</f>
        <v>0</v>
      </c>
      <c r="BA74" s="296">
        <f>SUM(BB74:BL74)+AZ74</f>
        <v>3236970.5994244511</v>
      </c>
      <c r="BB74" s="541">
        <f>SUM('MMA Rev-Exp Region 1:MMA Rev-Exp Region 11'!BB74)</f>
        <v>2254726.4174013454</v>
      </c>
      <c r="BC74" s="541">
        <f>SUM('MMA Rev-Exp Region 1:MMA Rev-Exp Region 11'!BC74)</f>
        <v>164505.2717349919</v>
      </c>
      <c r="BD74" s="541">
        <f>SUM('MMA Rev-Exp Region 1:MMA Rev-Exp Region 11'!BD74)</f>
        <v>297342.092186408</v>
      </c>
      <c r="BE74" s="541">
        <f>SUM('MMA Rev-Exp Region 1:MMA Rev-Exp Region 11'!BE74)</f>
        <v>132999.22075116049</v>
      </c>
      <c r="BF74" s="541">
        <f>SUM('MMA Rev-Exp Region 1:MMA Rev-Exp Region 11'!BF74)</f>
        <v>179764.73005690292</v>
      </c>
      <c r="BG74" s="541">
        <f>SUM('MMA Rev-Exp Region 1:MMA Rev-Exp Region 11'!BG74)</f>
        <v>5706.1527619047611</v>
      </c>
      <c r="BH74" s="541">
        <f>SUM('MMA Rev-Exp Region 1:MMA Rev-Exp Region 11'!BH74)</f>
        <v>8269.9050216450196</v>
      </c>
      <c r="BI74" s="541">
        <f>SUM('MMA Rev-Exp Region 1:MMA Rev-Exp Region 11'!BI74)</f>
        <v>11626.881153027696</v>
      </c>
      <c r="BJ74" s="541">
        <f>SUM('MMA Rev-Exp Region 1:MMA Rev-Exp Region 11'!BJ74)</f>
        <v>76.379601731601724</v>
      </c>
      <c r="BK74" s="541">
        <f>SUM('MMA Rev-Exp Region 1:MMA Rev-Exp Region 11'!BK74)</f>
        <v>159850.35447692065</v>
      </c>
      <c r="BL74" s="546">
        <f>SUM('MMA Rev-Exp Region 1:MMA Rev-Exp Region 11'!BL74)</f>
        <v>22103.194278412353</v>
      </c>
    </row>
    <row r="75" spans="1:64" x14ac:dyDescent="0.25">
      <c r="A75" s="1490"/>
      <c r="B75" s="221" t="s">
        <v>46</v>
      </c>
      <c r="C75" s="229" t="s">
        <v>164</v>
      </c>
      <c r="D75" s="289">
        <f>SUM(E75:O75)</f>
        <v>24175.366107794769</v>
      </c>
      <c r="E75" s="541">
        <f>SUM('MMA Rev-Exp Region 1:MMA Rev-Exp Region 11'!E75)</f>
        <v>10162.414951772065</v>
      </c>
      <c r="F75" s="541">
        <f>SUM('MMA Rev-Exp Region 1:MMA Rev-Exp Region 11'!F75)</f>
        <v>1530.5497350780106</v>
      </c>
      <c r="G75" s="541">
        <f>SUM('MMA Rev-Exp Region 1:MMA Rev-Exp Region 11'!G75)</f>
        <v>4952.2127550481646</v>
      </c>
      <c r="H75" s="541">
        <f>SUM('MMA Rev-Exp Region 1:MMA Rev-Exp Region 11'!H75)</f>
        <v>3134.4489146060814</v>
      </c>
      <c r="I75" s="541">
        <f>SUM('MMA Rev-Exp Region 1:MMA Rev-Exp Region 11'!I75)</f>
        <v>847.64681228762345</v>
      </c>
      <c r="J75" s="541">
        <f>SUM('MMA Rev-Exp Region 1:MMA Rev-Exp Region 11'!J75)</f>
        <v>53.332393932160123</v>
      </c>
      <c r="K75" s="541">
        <f>SUM('MMA Rev-Exp Region 1:MMA Rev-Exp Region 11'!K75)</f>
        <v>7.4547219073997422</v>
      </c>
      <c r="L75" s="541">
        <f>SUM('MMA Rev-Exp Region 1:MMA Rev-Exp Region 11'!L75)</f>
        <v>186.29275037947576</v>
      </c>
      <c r="M75" s="541">
        <f>SUM('MMA Rev-Exp Region 1:MMA Rev-Exp Region 11'!M75)</f>
        <v>0</v>
      </c>
      <c r="N75" s="541">
        <f>SUM('MMA Rev-Exp Region 1:MMA Rev-Exp Region 11'!N75)</f>
        <v>2509.0835273260673</v>
      </c>
      <c r="O75" s="543">
        <f>SUM('MMA Rev-Exp Region 1:MMA Rev-Exp Region 11'!O75)</f>
        <v>791.92954545772272</v>
      </c>
      <c r="P75" s="289">
        <f>SUM(Q75:AA75)</f>
        <v>49851.898491107037</v>
      </c>
      <c r="Q75" s="541">
        <f>SUM('MMA Rev-Exp Region 1:MMA Rev-Exp Region 11'!Q75)</f>
        <v>21252.67780028977</v>
      </c>
      <c r="R75" s="541">
        <f>SUM('MMA Rev-Exp Region 1:MMA Rev-Exp Region 11'!R75)</f>
        <v>3073.8602822240682</v>
      </c>
      <c r="S75" s="541">
        <f>SUM('MMA Rev-Exp Region 1:MMA Rev-Exp Region 11'!S75)</f>
        <v>11267.210992962322</v>
      </c>
      <c r="T75" s="541">
        <f>SUM('MMA Rev-Exp Region 1:MMA Rev-Exp Region 11'!T75)</f>
        <v>6088.9717221439942</v>
      </c>
      <c r="U75" s="541">
        <f>SUM('MMA Rev-Exp Region 1:MMA Rev-Exp Region 11'!U75)</f>
        <v>1321.5210796940096</v>
      </c>
      <c r="V75" s="541">
        <f>SUM('MMA Rev-Exp Region 1:MMA Rev-Exp Region 11'!V75)</f>
        <v>83.220780736441299</v>
      </c>
      <c r="W75" s="541">
        <f>SUM('MMA Rev-Exp Region 1:MMA Rev-Exp Region 11'!W75)</f>
        <v>14.50692282382191</v>
      </c>
      <c r="X75" s="541">
        <f>SUM('MMA Rev-Exp Region 1:MMA Rev-Exp Region 11'!X75)</f>
        <v>534.98312324734457</v>
      </c>
      <c r="Y75" s="541">
        <f>SUM('MMA Rev-Exp Region 1:MMA Rev-Exp Region 11'!Y75)</f>
        <v>0</v>
      </c>
      <c r="Z75" s="541">
        <f>SUM('MMA Rev-Exp Region 1:MMA Rev-Exp Region 11'!Z75)</f>
        <v>4334.059412032364</v>
      </c>
      <c r="AA75" s="543">
        <f>SUM('MMA Rev-Exp Region 1:MMA Rev-Exp Region 11'!AA75)</f>
        <v>1880.8863749529053</v>
      </c>
      <c r="AB75" s="289">
        <f>SUM(AC75:AM75)</f>
        <v>109801.58213124439</v>
      </c>
      <c r="AC75" s="541">
        <f>SUM('MMA Rev-Exp Region 1:MMA Rev-Exp Region 11'!AC75)</f>
        <v>51429.068476333436</v>
      </c>
      <c r="AD75" s="541">
        <f>SUM('MMA Rev-Exp Region 1:MMA Rev-Exp Region 11'!AD75)</f>
        <v>6382.1602447562491</v>
      </c>
      <c r="AE75" s="541">
        <f>SUM('MMA Rev-Exp Region 1:MMA Rev-Exp Region 11'!AE75)</f>
        <v>22077.080492347282</v>
      </c>
      <c r="AF75" s="541">
        <f>SUM('MMA Rev-Exp Region 1:MMA Rev-Exp Region 11'!AF75)</f>
        <v>13240.240427065102</v>
      </c>
      <c r="AG75" s="541">
        <f>SUM('MMA Rev-Exp Region 1:MMA Rev-Exp Region 11'!AG75)</f>
        <v>3079.727633084211</v>
      </c>
      <c r="AH75" s="541">
        <f>SUM('MMA Rev-Exp Region 1:MMA Rev-Exp Region 11'!AH75)</f>
        <v>144.3871353327562</v>
      </c>
      <c r="AI75" s="541">
        <f>SUM('MMA Rev-Exp Region 1:MMA Rev-Exp Region 11'!AI75)</f>
        <v>26.657504788783992</v>
      </c>
      <c r="AJ75" s="541">
        <f>SUM('MMA Rev-Exp Region 1:MMA Rev-Exp Region 11'!AJ75)</f>
        <v>839.62715256890283</v>
      </c>
      <c r="AK75" s="541">
        <f>SUM('MMA Rev-Exp Region 1:MMA Rev-Exp Region 11'!AK75)</f>
        <v>0</v>
      </c>
      <c r="AL75" s="541">
        <f>SUM('MMA Rev-Exp Region 1:MMA Rev-Exp Region 11'!AL75)</f>
        <v>9061.778049918019</v>
      </c>
      <c r="AM75" s="543">
        <f>SUM('MMA Rev-Exp Region 1:MMA Rev-Exp Region 11'!AM75)</f>
        <v>3520.8550150496253</v>
      </c>
      <c r="AN75" s="289">
        <f>SUM(AO75:AY75)</f>
        <v>418679.7920484296</v>
      </c>
      <c r="AO75" s="541">
        <f>SUM('MMA Rev-Exp Region 1:MMA Rev-Exp Region 11'!AO75)</f>
        <v>195772.20889376613</v>
      </c>
      <c r="AP75" s="541">
        <f>SUM('MMA Rev-Exp Region 1:MMA Rev-Exp Region 11'!AP75)</f>
        <v>24707.931817753135</v>
      </c>
      <c r="AQ75" s="541">
        <f>SUM('MMA Rev-Exp Region 1:MMA Rev-Exp Region 11'!AQ75)</f>
        <v>86584.605044595752</v>
      </c>
      <c r="AR75" s="541">
        <f>SUM('MMA Rev-Exp Region 1:MMA Rev-Exp Region 11'!AR75)</f>
        <v>50421.17016855182</v>
      </c>
      <c r="AS75" s="541">
        <f>SUM('MMA Rev-Exp Region 1:MMA Rev-Exp Region 11'!AS75)</f>
        <v>10474.898014265405</v>
      </c>
      <c r="AT75" s="541">
        <f>SUM('MMA Rev-Exp Region 1:MMA Rev-Exp Region 11'!AT75)</f>
        <v>1687.3650375855566</v>
      </c>
      <c r="AU75" s="541">
        <f>SUM('MMA Rev-Exp Region 1:MMA Rev-Exp Region 11'!AU75)</f>
        <v>120.96745261703427</v>
      </c>
      <c r="AV75" s="541">
        <f>SUM('MMA Rev-Exp Region 1:MMA Rev-Exp Region 11'!AV75)</f>
        <v>3688.5090387857808</v>
      </c>
      <c r="AW75" s="541">
        <f>SUM('MMA Rev-Exp Region 1:MMA Rev-Exp Region 11'!AW75)</f>
        <v>1.3040164586357332</v>
      </c>
      <c r="AX75" s="541">
        <f>SUM('MMA Rev-Exp Region 1:MMA Rev-Exp Region 11'!AX75)</f>
        <v>31122.024494257508</v>
      </c>
      <c r="AY75" s="543">
        <f>SUM('MMA Rev-Exp Region 1:MMA Rev-Exp Region 11'!AY75)</f>
        <v>14098.808069792947</v>
      </c>
      <c r="AZ75" s="546">
        <f>SUM('MMA Rev-Exp Region 1:MMA Rev-Exp Region 11'!AZ75)</f>
        <v>-352.34472865411982</v>
      </c>
      <c r="BA75" s="296">
        <f>SUM(BB75:BL75)+AZ75</f>
        <v>602156.29404992179</v>
      </c>
      <c r="BB75" s="541">
        <f>SUM('MMA Rev-Exp Region 1:MMA Rev-Exp Region 11'!BB75)</f>
        <v>278616.37012216146</v>
      </c>
      <c r="BC75" s="541">
        <f>SUM('MMA Rev-Exp Region 1:MMA Rev-Exp Region 11'!BC75)</f>
        <v>35694.502079811456</v>
      </c>
      <c r="BD75" s="541">
        <f>SUM('MMA Rev-Exp Region 1:MMA Rev-Exp Region 11'!BD75)</f>
        <v>124881.10928495352</v>
      </c>
      <c r="BE75" s="541">
        <f>SUM('MMA Rev-Exp Region 1:MMA Rev-Exp Region 11'!BE75)</f>
        <v>72884.831232366996</v>
      </c>
      <c r="BF75" s="541">
        <f>SUM('MMA Rev-Exp Region 1:MMA Rev-Exp Region 11'!BF75)</f>
        <v>15723.793539331251</v>
      </c>
      <c r="BG75" s="541">
        <f>SUM('MMA Rev-Exp Region 1:MMA Rev-Exp Region 11'!BG75)</f>
        <v>1968.305347586914</v>
      </c>
      <c r="BH75" s="541">
        <f>SUM('MMA Rev-Exp Region 1:MMA Rev-Exp Region 11'!BH75)</f>
        <v>169.58660213703993</v>
      </c>
      <c r="BI75" s="541">
        <f>SUM('MMA Rev-Exp Region 1:MMA Rev-Exp Region 11'!BI75)</f>
        <v>5249.4120649815031</v>
      </c>
      <c r="BJ75" s="541">
        <f>SUM('MMA Rev-Exp Region 1:MMA Rev-Exp Region 11'!BJ75)</f>
        <v>1.3040164586357332</v>
      </c>
      <c r="BK75" s="541">
        <f>SUM('MMA Rev-Exp Region 1:MMA Rev-Exp Region 11'!BK75)</f>
        <v>47026.945483533957</v>
      </c>
      <c r="BL75" s="546">
        <f>SUM('MMA Rev-Exp Region 1:MMA Rev-Exp Region 11'!BL75)</f>
        <v>20292.479005253197</v>
      </c>
    </row>
    <row r="76" spans="1:64" x14ac:dyDescent="0.25">
      <c r="A76" s="1490"/>
      <c r="B76" s="225" t="s">
        <v>165</v>
      </c>
      <c r="C76" s="230" t="s">
        <v>933</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91"/>
      <c r="B77" s="236" t="s">
        <v>460</v>
      </c>
      <c r="C77" s="235" t="s">
        <v>8</v>
      </c>
      <c r="D77" s="850">
        <f t="shared" ref="D77:P77" si="56">SUM(D73:D76)</f>
        <v>6548183.6210955363</v>
      </c>
      <c r="E77" s="278">
        <f t="shared" si="56"/>
        <v>2959629.751871503</v>
      </c>
      <c r="F77" s="278">
        <f t="shared" si="56"/>
        <v>415025.89882995107</v>
      </c>
      <c r="G77" s="278">
        <f t="shared" si="56"/>
        <v>1216641.7430980299</v>
      </c>
      <c r="H77" s="278">
        <f t="shared" si="56"/>
        <v>824586.02793713752</v>
      </c>
      <c r="I77" s="278">
        <f t="shared" si="56"/>
        <v>252405.6147202311</v>
      </c>
      <c r="J77" s="278">
        <f t="shared" si="56"/>
        <v>13042.182168823936</v>
      </c>
      <c r="K77" s="278">
        <f t="shared" si="56"/>
        <v>3098.1174578381356</v>
      </c>
      <c r="L77" s="278">
        <f t="shared" si="56"/>
        <v>52458.836849529318</v>
      </c>
      <c r="M77" s="278">
        <f t="shared" si="56"/>
        <v>8.1659220779220796</v>
      </c>
      <c r="N77" s="278">
        <f t="shared" si="56"/>
        <v>619588.06543281709</v>
      </c>
      <c r="O77" s="284">
        <f t="shared" si="56"/>
        <v>191699.2168075972</v>
      </c>
      <c r="P77" s="850">
        <f t="shared" si="56"/>
        <v>6917732.4988545328</v>
      </c>
      <c r="Q77" s="278">
        <f t="shared" ref="Q77:AA77" si="57">SUM(Q73:Q76)</f>
        <v>3236584.0601172457</v>
      </c>
      <c r="R77" s="278">
        <f t="shared" si="57"/>
        <v>414132.06458676694</v>
      </c>
      <c r="S77" s="278">
        <f t="shared" si="57"/>
        <v>1384840.10415616</v>
      </c>
      <c r="T77" s="278">
        <f t="shared" si="57"/>
        <v>783620.22694099334</v>
      </c>
      <c r="U77" s="278">
        <f t="shared" si="57"/>
        <v>215833.02872242077</v>
      </c>
      <c r="V77" s="278">
        <f t="shared" si="57"/>
        <v>11328.684850000509</v>
      </c>
      <c r="W77" s="278">
        <f t="shared" si="57"/>
        <v>2281.8674423043417</v>
      </c>
      <c r="X77" s="278">
        <f t="shared" si="57"/>
        <v>71239.562247223774</v>
      </c>
      <c r="Y77" s="278">
        <f t="shared" si="57"/>
        <v>18.15251948051948</v>
      </c>
      <c r="Z77" s="278">
        <f t="shared" si="57"/>
        <v>548533.10622588452</v>
      </c>
      <c r="AA77" s="284">
        <f t="shared" si="57"/>
        <v>249321.64104605297</v>
      </c>
      <c r="AB77" s="850">
        <f>SUM(AB73:AB76)</f>
        <v>7258933.0499384208</v>
      </c>
      <c r="AC77" s="278">
        <f t="shared" ref="AC77:AM77" si="58">SUM(AC73:AC76)</f>
        <v>3689564.22325279</v>
      </c>
      <c r="AD77" s="278">
        <f t="shared" si="58"/>
        <v>415464.3159715595</v>
      </c>
      <c r="AE77" s="278">
        <f t="shared" si="58"/>
        <v>1288970.4585300041</v>
      </c>
      <c r="AF77" s="278">
        <f t="shared" si="58"/>
        <v>802670.26169645425</v>
      </c>
      <c r="AG77" s="278">
        <f t="shared" si="58"/>
        <v>234018.88741204419</v>
      </c>
      <c r="AH77" s="278">
        <f t="shared" si="58"/>
        <v>10398.042927540548</v>
      </c>
      <c r="AI77" s="278">
        <f t="shared" si="58"/>
        <v>2420.5453143125937</v>
      </c>
      <c r="AJ77" s="278">
        <f t="shared" si="58"/>
        <v>57553.277601220645</v>
      </c>
      <c r="AK77" s="278">
        <f t="shared" si="58"/>
        <v>25.794008658008654</v>
      </c>
      <c r="AL77" s="278">
        <f t="shared" si="58"/>
        <v>544502.58996333729</v>
      </c>
      <c r="AM77" s="284">
        <f t="shared" si="58"/>
        <v>213344.65326049901</v>
      </c>
      <c r="AN77" s="850">
        <f>SUM(AN73:AN76)</f>
        <v>8179360.2383145336</v>
      </c>
      <c r="AO77" s="278">
        <f t="shared" ref="AO77:AY77" si="59">SUM(AO73:AO76)</f>
        <v>4146645.0322819692</v>
      </c>
      <c r="AP77" s="278">
        <f t="shared" si="59"/>
        <v>476453.46442652587</v>
      </c>
      <c r="AQ77" s="278">
        <f t="shared" si="59"/>
        <v>1503660.6156871652</v>
      </c>
      <c r="AR77" s="278">
        <f t="shared" si="59"/>
        <v>903603.83540894161</v>
      </c>
      <c r="AS77" s="278">
        <f t="shared" si="59"/>
        <v>237461.54274153814</v>
      </c>
      <c r="AT77" s="278">
        <f t="shared" si="59"/>
        <v>28270.268163126679</v>
      </c>
      <c r="AU77" s="278">
        <f t="shared" si="59"/>
        <v>8204.3914093269905</v>
      </c>
      <c r="AV77" s="278">
        <f t="shared" si="59"/>
        <v>68585.476520035445</v>
      </c>
      <c r="AW77" s="278">
        <f t="shared" si="59"/>
        <v>49.571167973787247</v>
      </c>
      <c r="AX77" s="278">
        <f t="shared" si="59"/>
        <v>557585.28833841323</v>
      </c>
      <c r="AY77" s="284">
        <f t="shared" si="59"/>
        <v>248840.75216951649</v>
      </c>
      <c r="AZ77" s="305">
        <f>SUM(AZ73:AZ76)</f>
        <v>-74.804728654119799</v>
      </c>
      <c r="BA77" s="308">
        <f>SUM(BA73:BA76)</f>
        <v>28904134.603474367</v>
      </c>
      <c r="BB77" s="278">
        <f>SUM('MMA Rev-Exp Region 1:MMA Rev-Exp Region 11'!BB77)</f>
        <v>14032423.067523506</v>
      </c>
      <c r="BC77" s="278">
        <f>SUM('MMA Rev-Exp Region 1:MMA Rev-Exp Region 11'!BC77)</f>
        <v>1721075.7438148034</v>
      </c>
      <c r="BD77" s="278">
        <f>SUM('MMA Rev-Exp Region 1:MMA Rev-Exp Region 11'!BD77)</f>
        <v>5394112.9214713583</v>
      </c>
      <c r="BE77" s="278">
        <f>SUM('MMA Rev-Exp Region 1:MMA Rev-Exp Region 11'!BE77)</f>
        <v>3314480.3519835267</v>
      </c>
      <c r="BF77" s="278">
        <f>SUM('MMA Rev-Exp Region 1:MMA Rev-Exp Region 11'!BF77)</f>
        <v>939719.0735962342</v>
      </c>
      <c r="BG77" s="278">
        <f>SUM('MMA Rev-Exp Region 1:MMA Rev-Exp Region 11'!BG77)</f>
        <v>63039.178109491681</v>
      </c>
      <c r="BH77" s="278">
        <f>SUM('MMA Rev-Exp Region 1:MMA Rev-Exp Region 11'!BH77)</f>
        <v>16004.92162378206</v>
      </c>
      <c r="BI77" s="278">
        <f>SUM('MMA Rev-Exp Region 1:MMA Rev-Exp Region 11'!BI77)</f>
        <v>249837.15321800922</v>
      </c>
      <c r="BJ77" s="278">
        <f>SUM('MMA Rev-Exp Region 1:MMA Rev-Exp Region 11'!BJ77)</f>
        <v>101.68361819023745</v>
      </c>
      <c r="BK77" s="278">
        <f>SUM('MMA Rev-Exp Region 1:MMA Rev-Exp Region 11'!BK77)</f>
        <v>2270209.0499604521</v>
      </c>
      <c r="BL77" s="305">
        <f>SUM('MMA Rev-Exp Region 1:MMA Rev-Exp Region 11'!BL77)</f>
        <v>903206.26328366552</v>
      </c>
    </row>
    <row r="78" spans="1:64" s="209" customFormat="1" x14ac:dyDescent="0.25">
      <c r="A78" s="1489" t="s">
        <v>232</v>
      </c>
      <c r="B78" s="237" t="s">
        <v>118</v>
      </c>
      <c r="C78" s="220" t="s">
        <v>171</v>
      </c>
      <c r="D78" s="276">
        <f t="shared" ref="D78:T78" si="60">D20+SUM(D22:D23,D27)+SUM(D29:D32)+D37+D41+D46+D51+SUM(D56:D57)+SUM(D59:D60)+SUM(D64:D68)+D73</f>
        <v>389000782.81999964</v>
      </c>
      <c r="E78" s="273">
        <f t="shared" si="60"/>
        <v>196795200.88857698</v>
      </c>
      <c r="F78" s="273">
        <f t="shared" si="60"/>
        <v>22558995.639612235</v>
      </c>
      <c r="G78" s="273">
        <f t="shared" si="60"/>
        <v>83877662.724075869</v>
      </c>
      <c r="H78" s="273">
        <f t="shared" si="60"/>
        <v>45854446.754613101</v>
      </c>
      <c r="I78" s="273">
        <f t="shared" si="60"/>
        <v>6402359.0746204313</v>
      </c>
      <c r="J78" s="273">
        <f t="shared" si="60"/>
        <v>1800090.9331462958</v>
      </c>
      <c r="K78" s="273">
        <f t="shared" si="60"/>
        <v>67388.26579199628</v>
      </c>
      <c r="L78" s="273">
        <f t="shared" si="60"/>
        <v>8557396.024938928</v>
      </c>
      <c r="M78" s="273">
        <f t="shared" si="60"/>
        <v>2786868.7900000052</v>
      </c>
      <c r="N78" s="273">
        <f t="shared" si="60"/>
        <v>5217447.4510343298</v>
      </c>
      <c r="O78" s="285">
        <f t="shared" si="60"/>
        <v>15082926.273589406</v>
      </c>
      <c r="P78" s="276">
        <f t="shared" si="60"/>
        <v>410367787.55999887</v>
      </c>
      <c r="Q78" s="273">
        <f t="shared" si="60"/>
        <v>212272942.53067335</v>
      </c>
      <c r="R78" s="273">
        <f t="shared" si="60"/>
        <v>24378457.878469609</v>
      </c>
      <c r="S78" s="273">
        <f t="shared" si="60"/>
        <v>87989754.846503124</v>
      </c>
      <c r="T78" s="273">
        <f t="shared" si="60"/>
        <v>47174544.349305131</v>
      </c>
      <c r="U78" s="273">
        <f t="shared" ref="U78:AA78" si="61">U20+SUM(U22:U23,U27)+SUM(U29:U32)+U37+U41+U46+U51+SUM(U56:U57)+SUM(U59:U60)+SUM(U64:U68)+U73</f>
        <v>6644261.062174906</v>
      </c>
      <c r="V78" s="273">
        <f t="shared" si="61"/>
        <v>1798451.5449274895</v>
      </c>
      <c r="W78" s="273">
        <f t="shared" si="61"/>
        <v>50449.511658589858</v>
      </c>
      <c r="X78" s="273">
        <f t="shared" si="61"/>
        <v>8715688.2561240159</v>
      </c>
      <c r="Y78" s="273">
        <f t="shared" si="61"/>
        <v>2598077.2100000042</v>
      </c>
      <c r="Z78" s="273">
        <f t="shared" si="61"/>
        <v>3974584.6062866445</v>
      </c>
      <c r="AA78" s="285">
        <f t="shared" si="61"/>
        <v>14770575.763875972</v>
      </c>
      <c r="AB78" s="276">
        <f>AB20+SUM(AB22:AB23,AB27)+SUM(AB29:AB32)+AB37+AB41+AB46+AB51+SUM(AB56:AB57)+SUM(AB59:AB60)+SUM(AB64:AB68)+AB73</f>
        <v>418410876.76999915</v>
      </c>
      <c r="AC78" s="273">
        <f>AC20+SUM(AC22:AC23,AC27)+SUM(AC29:AC32)+AC37+AC41+AC46+AC51+SUM(AC56:AC57)+SUM(AC59:AC60)+SUM(AC64:AC68)+AC73</f>
        <v>223304984.39465037</v>
      </c>
      <c r="AD78" s="273">
        <f>AD20+SUM(AD22:AD23,AD27)+SUM(AD29:AD32)+AD37+AD41+AD46+AD51+SUM(AD56:AD57)+SUM(AD59:AD60)+SUM(AD64:AD68)+AD73</f>
        <v>24096348.019157771</v>
      </c>
      <c r="AE78" s="273">
        <f>AE20+SUM(AE22:AE23,AE27)+SUM(AE29:AE32)+AE37+AE41+AE46+AE51+SUM(AE56:AE57)+SUM(AE59:AE60)+SUM(AE64:AE68)+AE73</f>
        <v>83975505.517901212</v>
      </c>
      <c r="AF78" s="273">
        <f>AF20+SUM(AF22:AF23,AF27)+SUM(AF29:AF32)+AF37+AF41+AF46+AF51+SUM(AF56:AF57)+SUM(AF59:AF60)+SUM(AF64:AF68)+AF73</f>
        <v>46500603.673223518</v>
      </c>
      <c r="AG78" s="273">
        <f t="shared" ref="AG78:AM78" si="62">AG20+SUM(AG22:AG23,AG27)+SUM(AG29:AG32)+AG37+AG41+AG46+AG51+SUM(AG56:AG57)+SUM(AG59:AG60)+SUM(AG64:AG68)+AG73</f>
        <v>7094478.407233322</v>
      </c>
      <c r="AH78" s="273">
        <f t="shared" si="62"/>
        <v>2170106.9030206315</v>
      </c>
      <c r="AI78" s="273">
        <f t="shared" si="62"/>
        <v>94381.166025140978</v>
      </c>
      <c r="AJ78" s="273">
        <f t="shared" si="62"/>
        <v>9150075.798432963</v>
      </c>
      <c r="AK78" s="273">
        <f t="shared" si="62"/>
        <v>2958354.4400000041</v>
      </c>
      <c r="AL78" s="273">
        <f t="shared" si="62"/>
        <v>3951625.352177483</v>
      </c>
      <c r="AM78" s="285">
        <f t="shared" si="62"/>
        <v>15114413.09817677</v>
      </c>
      <c r="AN78" s="276">
        <f>AN20+SUM(AN22:AN23,AN27)+SUM(AN29:AN32)+AN37+AN41+AN46+AN51+SUM(AN56:AN57)+SUM(AN59:AN60)+SUM(AN64:AN68)+AN73</f>
        <v>435752616.70999777</v>
      </c>
      <c r="AO78" s="273">
        <f>AO20+SUM(AO22:AO23,AO27)+SUM(AO29:AO32)+AO37+AO41+AO46+AO51+SUM(AO56:AO57)+SUM(AO59:AO60)+SUM(AO64:AO68)+AO73</f>
        <v>240327938.70423007</v>
      </c>
      <c r="AP78" s="273">
        <f>AP20+SUM(AP22:AP23,AP27)+SUM(AP29:AP32)+AP37+AP41+AP46+AP51+SUM(AP56:AP57)+SUM(AP59:AP60)+SUM(AP64:AP68)+AP73</f>
        <v>24628154.913889036</v>
      </c>
      <c r="AQ78" s="273">
        <f>AQ20+SUM(AQ22:AQ23,AQ27)+SUM(AQ29:AQ32)+AQ37+AQ41+AQ46+AQ51+SUM(AQ56:AQ57)+SUM(AQ59:AQ60)+SUM(AQ64:AQ68)+AQ73</f>
        <v>84287644.48282738</v>
      </c>
      <c r="AR78" s="273">
        <f>AR20+SUM(AR22:AR23,AR27)+SUM(AR29:AR32)+AR37+AR41+AR46+AR51+SUM(AR56:AR57)+SUM(AR59:AR60)+SUM(AR64:AR68)+AR73</f>
        <v>45562260.402841263</v>
      </c>
      <c r="AS78" s="273">
        <f t="shared" ref="AS78:AY78" si="63">AS20+SUM(AS22:AS23,AS27)+SUM(AS29:AS32)+AS37+AS41+AS46+AS51+SUM(AS56:AS57)+SUM(AS59:AS60)+SUM(AS64:AS68)+AS73</f>
        <v>6937983.1506181881</v>
      </c>
      <c r="AT78" s="273">
        <f t="shared" si="63"/>
        <v>2070076.2960314201</v>
      </c>
      <c r="AU78" s="273">
        <f t="shared" si="63"/>
        <v>39389.025234143504</v>
      </c>
      <c r="AV78" s="273">
        <f t="shared" si="63"/>
        <v>9312789.9415314961</v>
      </c>
      <c r="AW78" s="273">
        <f t="shared" si="63"/>
        <v>3769777.1113949334</v>
      </c>
      <c r="AX78" s="273">
        <f t="shared" si="63"/>
        <v>3785881.1894256859</v>
      </c>
      <c r="AY78" s="285">
        <f t="shared" si="63"/>
        <v>15030721.491974222</v>
      </c>
      <c r="AZ78" s="298">
        <f>AZ20+SUM(AZ22:AZ23,AZ27)+SUM(AZ29:AZ32)+AZ37+AZ41+AZ46+AZ51+SUM(AZ56:AZ57)+SUM(AZ59:AZ60)+SUM(AZ64:AZ68)+AZ73</f>
        <v>8622667.8799999971</v>
      </c>
      <c r="BA78" s="294">
        <f>BA20+SUM(BA22:BA23,BA27)+SUM(BA29:BA32)+BA37+BA41+BA46+BA51+SUM(BA56:BA57)+SUM(BA59:BA60)+SUM(BA64:BA68)+BA73</f>
        <v>1662154731.7399955</v>
      </c>
      <c r="BB78" s="540">
        <f>SUM('MMA Rev-Exp Region 1:MMA Rev-Exp Region 11'!BB78)</f>
        <v>872701066.51813078</v>
      </c>
      <c r="BC78" s="540">
        <f>SUM('MMA Rev-Exp Region 1:MMA Rev-Exp Region 11'!BC78)</f>
        <v>95661956.451128647</v>
      </c>
      <c r="BD78" s="540">
        <f>SUM('MMA Rev-Exp Region 1:MMA Rev-Exp Region 11'!BD78)</f>
        <v>340130567.57130754</v>
      </c>
      <c r="BE78" s="540">
        <f>SUM('MMA Rev-Exp Region 1:MMA Rev-Exp Region 11'!BE78)</f>
        <v>185091855.17998302</v>
      </c>
      <c r="BF78" s="540">
        <f>SUM('MMA Rev-Exp Region 1:MMA Rev-Exp Region 11'!BF78)</f>
        <v>27079081.694646843</v>
      </c>
      <c r="BG78" s="540">
        <f>SUM('MMA Rev-Exp Region 1:MMA Rev-Exp Region 11'!BG78)</f>
        <v>7838725.6771258367</v>
      </c>
      <c r="BH78" s="540">
        <f>SUM('MMA Rev-Exp Region 1:MMA Rev-Exp Region 11'!BH78)</f>
        <v>251607.96870987062</v>
      </c>
      <c r="BI78" s="540">
        <f>SUM('MMA Rev-Exp Region 1:MMA Rev-Exp Region 11'!BI78)</f>
        <v>35735950.021027401</v>
      </c>
      <c r="BJ78" s="540">
        <f>SUM('MMA Rev-Exp Region 1:MMA Rev-Exp Region 11'!BJ78)</f>
        <v>12113077.551394945</v>
      </c>
      <c r="BK78" s="540">
        <f>SUM('MMA Rev-Exp Region 1:MMA Rev-Exp Region 11'!BK78)</f>
        <v>16929538.598924145</v>
      </c>
      <c r="BL78" s="545">
        <f>SUM('MMA Rev-Exp Region 1:MMA Rev-Exp Region 11'!BL78)</f>
        <v>59998636.627616368</v>
      </c>
    </row>
    <row r="79" spans="1:64" s="209" customFormat="1" x14ac:dyDescent="0.25">
      <c r="A79" s="1521"/>
      <c r="B79" s="221" t="s">
        <v>55</v>
      </c>
      <c r="C79" s="222" t="s">
        <v>172</v>
      </c>
      <c r="D79" s="289">
        <f t="shared" ref="D79:L79" si="64">D21+D24+D34+D38+D43+D48+D53+D58+D70+D75</f>
        <v>1508288.1799994106</v>
      </c>
      <c r="E79" s="274">
        <f t="shared" si="64"/>
        <v>750682.26964920445</v>
      </c>
      <c r="F79" s="274">
        <f t="shared" si="64"/>
        <v>58479.503399534493</v>
      </c>
      <c r="G79" s="274">
        <f t="shared" si="64"/>
        <v>361587.89561584446</v>
      </c>
      <c r="H79" s="274">
        <f t="shared" si="64"/>
        <v>140952.84605771067</v>
      </c>
      <c r="I79" s="274">
        <f t="shared" si="64"/>
        <v>56025.377792923107</v>
      </c>
      <c r="J79" s="274">
        <f t="shared" si="64"/>
        <v>5734.7895527637693</v>
      </c>
      <c r="K79" s="274">
        <f t="shared" si="64"/>
        <v>726.7842305647207</v>
      </c>
      <c r="L79" s="274">
        <f t="shared" si="64"/>
        <v>13828.560862975117</v>
      </c>
      <c r="M79" s="274">
        <f t="shared" ref="M79:X79" si="65">M21+M24+M34+M38+M43+M48+M53+M58+M70+M75</f>
        <v>3243.2425444323671</v>
      </c>
      <c r="N79" s="274">
        <f t="shared" si="65"/>
        <v>50649.848676910369</v>
      </c>
      <c r="O79" s="282">
        <f t="shared" si="65"/>
        <v>66377.061616547304</v>
      </c>
      <c r="P79" s="289">
        <f t="shared" si="65"/>
        <v>3216792.4000005429</v>
      </c>
      <c r="Q79" s="274">
        <f t="shared" si="65"/>
        <v>1665934.1225762614</v>
      </c>
      <c r="R79" s="274">
        <f t="shared" si="65"/>
        <v>122976.72057442104</v>
      </c>
      <c r="S79" s="274">
        <f t="shared" si="65"/>
        <v>761958.39096702042</v>
      </c>
      <c r="T79" s="274">
        <f t="shared" si="65"/>
        <v>306650.80020841566</v>
      </c>
      <c r="U79" s="274">
        <f t="shared" si="65"/>
        <v>117383.30842066579</v>
      </c>
      <c r="V79" s="274">
        <f t="shared" si="65"/>
        <v>11137.333548254124</v>
      </c>
      <c r="W79" s="274">
        <f t="shared" si="65"/>
        <v>1299.4308517371769</v>
      </c>
      <c r="X79" s="274">
        <f t="shared" si="65"/>
        <v>25735.31460903164</v>
      </c>
      <c r="Y79" s="274">
        <f t="shared" ref="Y79:AY79" si="66">Y21+Y24+Y34+Y38+Y43+Y48+Y53+Y58+Y70+Y75</f>
        <v>6295.5002106646743</v>
      </c>
      <c r="Z79" s="274">
        <f t="shared" si="66"/>
        <v>83988.470724579267</v>
      </c>
      <c r="AA79" s="282">
        <f t="shared" si="66"/>
        <v>113433.00730949151</v>
      </c>
      <c r="AB79" s="289">
        <f t="shared" si="66"/>
        <v>7119095.8400000315</v>
      </c>
      <c r="AC79" s="274">
        <f t="shared" si="66"/>
        <v>3897666.2921658498</v>
      </c>
      <c r="AD79" s="274">
        <f t="shared" si="66"/>
        <v>264752.51777226618</v>
      </c>
      <c r="AE79" s="274">
        <f t="shared" si="66"/>
        <v>1525939.7975891477</v>
      </c>
      <c r="AF79" s="274">
        <f t="shared" si="66"/>
        <v>594939.30046371219</v>
      </c>
      <c r="AG79" s="274">
        <f t="shared" si="66"/>
        <v>269129.43915003544</v>
      </c>
      <c r="AH79" s="274">
        <f t="shared" si="66"/>
        <v>32801.345097701997</v>
      </c>
      <c r="AI79" s="274">
        <f t="shared" si="66"/>
        <v>2001.5977181091928</v>
      </c>
      <c r="AJ79" s="274">
        <f t="shared" si="66"/>
        <v>63405.146311687487</v>
      </c>
      <c r="AK79" s="274">
        <f t="shared" si="66"/>
        <v>14140.460082708067</v>
      </c>
      <c r="AL79" s="274">
        <f t="shared" si="66"/>
        <v>185286.83856269263</v>
      </c>
      <c r="AM79" s="282">
        <f t="shared" si="66"/>
        <v>269033.10508612165</v>
      </c>
      <c r="AN79" s="289">
        <f t="shared" si="66"/>
        <v>25994505.290000778</v>
      </c>
      <c r="AO79" s="274">
        <f t="shared" si="66"/>
        <v>14202339.2716871</v>
      </c>
      <c r="AP79" s="274">
        <f t="shared" si="66"/>
        <v>947229.83607214806</v>
      </c>
      <c r="AQ79" s="274">
        <f t="shared" si="66"/>
        <v>5736953.1787430216</v>
      </c>
      <c r="AR79" s="274">
        <f t="shared" si="66"/>
        <v>2047474.3511328108</v>
      </c>
      <c r="AS79" s="274">
        <f t="shared" si="66"/>
        <v>1034079.9884308857</v>
      </c>
      <c r="AT79" s="274">
        <f t="shared" si="66"/>
        <v>101963.12577967414</v>
      </c>
      <c r="AU79" s="274">
        <f t="shared" si="66"/>
        <v>6815.3273384279164</v>
      </c>
      <c r="AV79" s="274">
        <f t="shared" si="66"/>
        <v>226576.76916385238</v>
      </c>
      <c r="AW79" s="274">
        <f t="shared" si="66"/>
        <v>58223.822157598748</v>
      </c>
      <c r="AX79" s="274">
        <f t="shared" si="66"/>
        <v>681562.83429820812</v>
      </c>
      <c r="AY79" s="282">
        <f t="shared" si="66"/>
        <v>951286.78519705997</v>
      </c>
      <c r="AZ79" s="300">
        <f>AZ21+AZ24+AZ34+AZ38+AZ43+AZ48+AZ53+AZ58+AZ70+AZ75</f>
        <v>-36828797.900000177</v>
      </c>
      <c r="BA79" s="296">
        <f>BA21+BA24+BA34+BA38+BA43+BA48+BA53+BA58+BA70+BA75</f>
        <v>1009883.8100005944</v>
      </c>
      <c r="BB79" s="541">
        <f>SUM('MMA Rev-Exp Region 1:MMA Rev-Exp Region 11'!BB79)</f>
        <v>20516621.956078414</v>
      </c>
      <c r="BC79" s="541">
        <f>SUM('MMA Rev-Exp Region 1:MMA Rev-Exp Region 11'!BC79)</f>
        <v>1393438.5778183697</v>
      </c>
      <c r="BD79" s="541">
        <f>SUM('MMA Rev-Exp Region 1:MMA Rev-Exp Region 11'!BD79)</f>
        <v>8386439.2629150357</v>
      </c>
      <c r="BE79" s="541">
        <f>SUM('MMA Rev-Exp Region 1:MMA Rev-Exp Region 11'!BE79)</f>
        <v>3090017.2978626494</v>
      </c>
      <c r="BF79" s="541">
        <f>SUM('MMA Rev-Exp Region 1:MMA Rev-Exp Region 11'!BF79)</f>
        <v>1476618.1137945098</v>
      </c>
      <c r="BG79" s="541">
        <f>SUM('MMA Rev-Exp Region 1:MMA Rev-Exp Region 11'!BG79)</f>
        <v>151636.59397839403</v>
      </c>
      <c r="BH79" s="541">
        <f>SUM('MMA Rev-Exp Region 1:MMA Rev-Exp Region 11'!BH79)</f>
        <v>10843.140138839006</v>
      </c>
      <c r="BI79" s="541">
        <f>SUM('MMA Rev-Exp Region 1:MMA Rev-Exp Region 11'!BI79)</f>
        <v>329545.79094754666</v>
      </c>
      <c r="BJ79" s="541">
        <f>SUM('MMA Rev-Exp Region 1:MMA Rev-Exp Region 11'!BJ79)</f>
        <v>81903.024995403859</v>
      </c>
      <c r="BK79" s="541">
        <f>SUM('MMA Rev-Exp Region 1:MMA Rev-Exp Region 11'!BK79)</f>
        <v>1001487.9922623903</v>
      </c>
      <c r="BL79" s="546">
        <f>SUM('MMA Rev-Exp Region 1:MMA Rev-Exp Region 11'!BL79)</f>
        <v>1400129.9592092203</v>
      </c>
    </row>
    <row r="80" spans="1:64" s="209" customFormat="1" x14ac:dyDescent="0.25">
      <c r="A80" s="1521"/>
      <c r="B80" s="221" t="s">
        <v>56</v>
      </c>
      <c r="C80" s="222" t="s">
        <v>173</v>
      </c>
      <c r="D80" s="289">
        <f>D25+D33+D42+D47+D52+D61+D69+D74</f>
        <v>68284563.710000008</v>
      </c>
      <c r="E80" s="274">
        <f t="shared" ref="E80:L80" si="67">E25+E33+E42+E47+E52+E61+E69+E74</f>
        <v>39028995.289999999</v>
      </c>
      <c r="F80" s="274">
        <f t="shared" si="67"/>
        <v>9934378.6799999997</v>
      </c>
      <c r="G80" s="274">
        <f t="shared" si="67"/>
        <v>4739175.8899999997</v>
      </c>
      <c r="H80" s="274">
        <f t="shared" si="67"/>
        <v>8733706.7199999988</v>
      </c>
      <c r="I80" s="274">
        <f t="shared" si="67"/>
        <v>1875877.1400000001</v>
      </c>
      <c r="J80" s="274">
        <f t="shared" si="67"/>
        <v>1123554.2699999998</v>
      </c>
      <c r="K80" s="274">
        <f t="shared" si="67"/>
        <v>111533.23</v>
      </c>
      <c r="L80" s="274">
        <f t="shared" si="67"/>
        <v>550576.31999999995</v>
      </c>
      <c r="M80" s="274">
        <f>M25+M33+M42+M47+M52+M61+M69+M74</f>
        <v>5168.5400000000009</v>
      </c>
      <c r="N80" s="274">
        <f>N25+N33+N42+N47+N52+N61+N69+N74</f>
        <v>1613624.43</v>
      </c>
      <c r="O80" s="282">
        <f>O25+O33+O42+O47+O52+O61+O69+O74</f>
        <v>567973.19999999995</v>
      </c>
      <c r="P80" s="289">
        <f>P25+P33+P42+P47+P52+P61+P69+P74</f>
        <v>70578254.450000003</v>
      </c>
      <c r="Q80" s="274">
        <f t="shared" ref="Q80:AA80" si="68">Q25+Q33+Q42+Q47+Q52+Q61+Q69+Q74</f>
        <v>40799974.119999997</v>
      </c>
      <c r="R80" s="274">
        <f t="shared" si="68"/>
        <v>10403914.800000001</v>
      </c>
      <c r="S80" s="274">
        <f t="shared" si="68"/>
        <v>4814420.29</v>
      </c>
      <c r="T80" s="274">
        <f t="shared" si="68"/>
        <v>8702523.5399999991</v>
      </c>
      <c r="U80" s="274">
        <f t="shared" si="68"/>
        <v>1878603.73</v>
      </c>
      <c r="V80" s="274">
        <f t="shared" si="68"/>
        <v>1094361.24</v>
      </c>
      <c r="W80" s="274">
        <f t="shared" si="68"/>
        <v>76602.62000000001</v>
      </c>
      <c r="X80" s="274">
        <f t="shared" si="68"/>
        <v>547215.37</v>
      </c>
      <c r="Y80" s="274">
        <f t="shared" si="68"/>
        <v>4886.5500000000011</v>
      </c>
      <c r="Z80" s="274">
        <f t="shared" si="68"/>
        <v>1663226.8699999999</v>
      </c>
      <c r="AA80" s="282">
        <f t="shared" si="68"/>
        <v>592525.31999999995</v>
      </c>
      <c r="AB80" s="289">
        <f>AB25+AB33+AB42+AB47+AB52+AB61+AB69+AB74</f>
        <v>73338855.069999993</v>
      </c>
      <c r="AC80" s="274">
        <f t="shared" ref="AC80:AM80" si="69">AC25+AC33+AC42+AC47+AC52+AC61+AC69+AC74</f>
        <v>42299842.560000002</v>
      </c>
      <c r="AD80" s="274">
        <f t="shared" si="69"/>
        <v>10896834.42</v>
      </c>
      <c r="AE80" s="274">
        <f t="shared" si="69"/>
        <v>4814709.1500000004</v>
      </c>
      <c r="AF80" s="274">
        <f t="shared" si="69"/>
        <v>8713417.5399999991</v>
      </c>
      <c r="AG80" s="274">
        <f t="shared" si="69"/>
        <v>1887794.52</v>
      </c>
      <c r="AH80" s="274">
        <f t="shared" si="69"/>
        <v>1097351.56</v>
      </c>
      <c r="AI80" s="274">
        <f t="shared" si="69"/>
        <v>682370.32</v>
      </c>
      <c r="AJ80" s="274">
        <f t="shared" si="69"/>
        <v>598122.73</v>
      </c>
      <c r="AK80" s="274">
        <f t="shared" si="69"/>
        <v>5418.16</v>
      </c>
      <c r="AL80" s="274">
        <f t="shared" si="69"/>
        <v>1716537.11</v>
      </c>
      <c r="AM80" s="282">
        <f t="shared" si="69"/>
        <v>626457</v>
      </c>
      <c r="AN80" s="289">
        <f>AN25+AN33+AN42+AN47+AN52+AN61+AN69+AN74</f>
        <v>76791340.840000018</v>
      </c>
      <c r="AO80" s="274">
        <f t="shared" ref="AO80:AY80" si="70">AO25+AO33+AO42+AO47+AO52+AO61+AO69+AO74</f>
        <v>45056395.170000009</v>
      </c>
      <c r="AP80" s="274">
        <f t="shared" si="70"/>
        <v>11282406.91</v>
      </c>
      <c r="AQ80" s="274">
        <f t="shared" si="70"/>
        <v>4930317.8000000007</v>
      </c>
      <c r="AR80" s="274">
        <f t="shared" si="70"/>
        <v>8679365.6899999995</v>
      </c>
      <c r="AS80" s="274">
        <f t="shared" si="70"/>
        <v>1939426.03</v>
      </c>
      <c r="AT80" s="274">
        <f t="shared" si="70"/>
        <v>1123527.9100000001</v>
      </c>
      <c r="AU80" s="274">
        <f t="shared" si="70"/>
        <v>707556.86</v>
      </c>
      <c r="AV80" s="274">
        <f t="shared" si="70"/>
        <v>634125.35</v>
      </c>
      <c r="AW80" s="274">
        <f t="shared" si="70"/>
        <v>5520.02</v>
      </c>
      <c r="AX80" s="274">
        <f t="shared" si="70"/>
        <v>1774897.84</v>
      </c>
      <c r="AY80" s="282">
        <f t="shared" si="70"/>
        <v>657801.25999999989</v>
      </c>
      <c r="AZ80" s="300">
        <f>AZ25+AZ33+AZ42+AZ47+AZ52+AZ61+AZ69+AZ74</f>
        <v>-1115092.7700000056</v>
      </c>
      <c r="BA80" s="296">
        <f>BA25+BA33+BA42+BA47+BA52+BA61+BA69+BA74</f>
        <v>287877921.30000001</v>
      </c>
      <c r="BB80" s="541">
        <f>SUM('MMA Rev-Exp Region 1:MMA Rev-Exp Region 11'!BB80)</f>
        <v>167185207.14000002</v>
      </c>
      <c r="BC80" s="541">
        <f>SUM('MMA Rev-Exp Region 1:MMA Rev-Exp Region 11'!BC80)</f>
        <v>42517534.810000002</v>
      </c>
      <c r="BD80" s="541">
        <f>SUM('MMA Rev-Exp Region 1:MMA Rev-Exp Region 11'!BD80)</f>
        <v>19298623.130000003</v>
      </c>
      <c r="BE80" s="541">
        <f>SUM('MMA Rev-Exp Region 1:MMA Rev-Exp Region 11'!BE80)</f>
        <v>34829013.489999995</v>
      </c>
      <c r="BF80" s="541">
        <f>SUM('MMA Rev-Exp Region 1:MMA Rev-Exp Region 11'!BF80)</f>
        <v>7581701.4199999999</v>
      </c>
      <c r="BG80" s="541">
        <f>SUM('MMA Rev-Exp Region 1:MMA Rev-Exp Region 11'!BG80)</f>
        <v>4438794.9799999995</v>
      </c>
      <c r="BH80" s="541">
        <f>SUM('MMA Rev-Exp Region 1:MMA Rev-Exp Region 11'!BH80)</f>
        <v>1578063.0300000003</v>
      </c>
      <c r="BI80" s="541">
        <f>SUM('MMA Rev-Exp Region 1:MMA Rev-Exp Region 11'!BI80)</f>
        <v>2330039.77</v>
      </c>
      <c r="BJ80" s="541">
        <f>SUM('MMA Rev-Exp Region 1:MMA Rev-Exp Region 11'!BJ80)</f>
        <v>20993.27</v>
      </c>
      <c r="BK80" s="541">
        <f>SUM('MMA Rev-Exp Region 1:MMA Rev-Exp Region 11'!BK80)</f>
        <v>6768286.25</v>
      </c>
      <c r="BL80" s="546">
        <f>SUM('MMA Rev-Exp Region 1:MMA Rev-Exp Region 11'!BL80)</f>
        <v>2444756.7799999998</v>
      </c>
    </row>
    <row r="81" spans="1:64" s="209" customFormat="1" x14ac:dyDescent="0.25">
      <c r="A81" s="1521"/>
      <c r="B81" s="225" t="s">
        <v>119</v>
      </c>
      <c r="C81" s="226" t="s">
        <v>934</v>
      </c>
      <c r="D81" s="289">
        <f>D26+D35+D39+D44+D49+D54+D62+D71+D76</f>
        <v>27410539.099999998</v>
      </c>
      <c r="E81" s="274">
        <f t="shared" ref="E81:L81" si="71">E26+E35+E39+E44+E49+E54+E62+E71+E76</f>
        <v>22583384.85283947</v>
      </c>
      <c r="F81" s="274">
        <f t="shared" si="71"/>
        <v>1073605.8082031822</v>
      </c>
      <c r="G81" s="274">
        <f t="shared" si="71"/>
        <v>1405031.4748463011</v>
      </c>
      <c r="H81" s="274">
        <f t="shared" si="71"/>
        <v>718308.89115117944</v>
      </c>
      <c r="I81" s="274">
        <f t="shared" si="71"/>
        <v>745582.35455985437</v>
      </c>
      <c r="J81" s="274">
        <f t="shared" si="71"/>
        <v>130816.59840289893</v>
      </c>
      <c r="K81" s="274">
        <f t="shared" si="71"/>
        <v>11357.71156596971</v>
      </c>
      <c r="L81" s="274">
        <f t="shared" si="71"/>
        <v>109861.44688337899</v>
      </c>
      <c r="M81" s="274">
        <f>M26+M35+M39+M44+M49+M54+M62+M71+M76</f>
        <v>2543.4126811435708</v>
      </c>
      <c r="N81" s="274">
        <f>N26+N35+N39+N44+N49+N54+N62+N71+N76</f>
        <v>544980.68401180557</v>
      </c>
      <c r="O81" s="282">
        <f>O26+O35+O39+O44+O49+O54+O62+O71+O76</f>
        <v>85065.864854813917</v>
      </c>
      <c r="P81" s="289">
        <f>P26+P35+P39+P44+P49+P54+P62+P71+P76</f>
        <v>29715398.397000004</v>
      </c>
      <c r="Q81" s="274">
        <f t="shared" ref="Q81:AA81" si="72">Q26+Q35+Q39+Q44+Q49+Q54+Q62+Q71+Q76</f>
        <v>24542445.053880882</v>
      </c>
      <c r="R81" s="274">
        <f t="shared" si="72"/>
        <v>1184365.665390953</v>
      </c>
      <c r="S81" s="274">
        <f t="shared" si="72"/>
        <v>1534654.7209888641</v>
      </c>
      <c r="T81" s="274">
        <f t="shared" si="72"/>
        <v>755324.78040343255</v>
      </c>
      <c r="U81" s="274">
        <f t="shared" si="72"/>
        <v>754396.70229396201</v>
      </c>
      <c r="V81" s="274">
        <f t="shared" si="72"/>
        <v>162897.15058066326</v>
      </c>
      <c r="W81" s="274">
        <f t="shared" si="72"/>
        <v>10567.714030365711</v>
      </c>
      <c r="X81" s="274">
        <f t="shared" si="72"/>
        <v>117354.09257497468</v>
      </c>
      <c r="Y81" s="274">
        <f t="shared" si="72"/>
        <v>2422.8084700497234</v>
      </c>
      <c r="Z81" s="274">
        <f t="shared" si="72"/>
        <v>559687.24575399095</v>
      </c>
      <c r="AA81" s="282">
        <f t="shared" si="72"/>
        <v>91282.462631861126</v>
      </c>
      <c r="AB81" s="289">
        <f>AB26+AB35+AB39+AB44+AB49+AB54+AB62+AB71+AB76</f>
        <v>34173855.289999999</v>
      </c>
      <c r="AC81" s="274">
        <f t="shared" ref="AC81:AM81" si="73">AC26+AC35+AC39+AC44+AC49+AC54+AC62+AC71+AC76</f>
        <v>28374872.403965183</v>
      </c>
      <c r="AD81" s="274">
        <f t="shared" si="73"/>
        <v>1355326.8799988334</v>
      </c>
      <c r="AE81" s="274">
        <f t="shared" si="73"/>
        <v>1677820.8996600332</v>
      </c>
      <c r="AF81" s="274">
        <f t="shared" si="73"/>
        <v>834041.94136626227</v>
      </c>
      <c r="AG81" s="274">
        <f t="shared" si="73"/>
        <v>850044.31314457092</v>
      </c>
      <c r="AH81" s="274">
        <f t="shared" si="73"/>
        <v>175777.63763859178</v>
      </c>
      <c r="AI81" s="274">
        <f t="shared" si="73"/>
        <v>11713.442048136232</v>
      </c>
      <c r="AJ81" s="274">
        <f t="shared" si="73"/>
        <v>135193.50082440831</v>
      </c>
      <c r="AK81" s="274">
        <f t="shared" si="73"/>
        <v>2705.4154523334432</v>
      </c>
      <c r="AL81" s="274">
        <f t="shared" si="73"/>
        <v>653750.92343498464</v>
      </c>
      <c r="AM81" s="282">
        <f t="shared" si="73"/>
        <v>102607.93246666418</v>
      </c>
      <c r="AN81" s="289">
        <f>AN26+AN35+AN39+AN44+AN49+AN54+AN62+AN71+AN76</f>
        <v>67571953.252999991</v>
      </c>
      <c r="AO81" s="274">
        <f t="shared" ref="AO81:AY81" si="74">AO26+AO35+AO39+AO44+AO49+AO54+AO62+AO71+AO76</f>
        <v>55997175.370227918</v>
      </c>
      <c r="AP81" s="274">
        <f t="shared" si="74"/>
        <v>2769650.2983909133</v>
      </c>
      <c r="AQ81" s="274">
        <f t="shared" si="74"/>
        <v>3198073.3680524426</v>
      </c>
      <c r="AR81" s="274">
        <f t="shared" si="74"/>
        <v>1602716.4827950941</v>
      </c>
      <c r="AS81" s="274">
        <f t="shared" si="74"/>
        <v>1803796.2540689288</v>
      </c>
      <c r="AT81" s="274">
        <f t="shared" si="74"/>
        <v>262717.01127947716</v>
      </c>
      <c r="AU81" s="274">
        <f t="shared" si="74"/>
        <v>25713.322101405603</v>
      </c>
      <c r="AV81" s="274">
        <f t="shared" si="74"/>
        <v>284657.48292250524</v>
      </c>
      <c r="AW81" s="274">
        <f t="shared" si="74"/>
        <v>5517.6804766121613</v>
      </c>
      <c r="AX81" s="274">
        <f t="shared" si="74"/>
        <v>1411577.3059047288</v>
      </c>
      <c r="AY81" s="282">
        <f t="shared" si="74"/>
        <v>210358.67677997792</v>
      </c>
      <c r="AZ81" s="300">
        <f>AZ26+AZ35+AZ39+AZ44+AZ49+AZ54+AZ62+AZ71+AZ76</f>
        <v>-32093094.81000001</v>
      </c>
      <c r="BA81" s="296">
        <f>BA26+BA35+BA39+BA44+BA49+BA54+BA62+BA71+BA76</f>
        <v>126778651.22999999</v>
      </c>
      <c r="BB81" s="541">
        <f>SUM('MMA Rev-Exp Region 1:MMA Rev-Exp Region 11'!BB81)</f>
        <v>131497877.68091345</v>
      </c>
      <c r="BC81" s="541">
        <f>SUM('MMA Rev-Exp Region 1:MMA Rev-Exp Region 11'!BC81)</f>
        <v>6382948.6519838814</v>
      </c>
      <c r="BD81" s="541">
        <f>SUM('MMA Rev-Exp Region 1:MMA Rev-Exp Region 11'!BD81)</f>
        <v>7815580.4635476414</v>
      </c>
      <c r="BE81" s="541">
        <f>SUM('MMA Rev-Exp Region 1:MMA Rev-Exp Region 11'!BE81)</f>
        <v>3910392.0957159684</v>
      </c>
      <c r="BF81" s="541">
        <f>SUM('MMA Rev-Exp Region 1:MMA Rev-Exp Region 11'!BF81)</f>
        <v>4153819.6240673158</v>
      </c>
      <c r="BG81" s="541">
        <f>SUM('MMA Rev-Exp Region 1:MMA Rev-Exp Region 11'!BG81)</f>
        <v>732208.39790163119</v>
      </c>
      <c r="BH81" s="541">
        <f>SUM('MMA Rev-Exp Region 1:MMA Rev-Exp Region 11'!BH81)</f>
        <v>59352.189745877258</v>
      </c>
      <c r="BI81" s="541">
        <f>SUM('MMA Rev-Exp Region 1:MMA Rev-Exp Region 11'!BI81)</f>
        <v>647066.52320526727</v>
      </c>
      <c r="BJ81" s="541">
        <f>SUM('MMA Rev-Exp Region 1:MMA Rev-Exp Region 11'!BJ81)</f>
        <v>13189.317080138899</v>
      </c>
      <c r="BK81" s="541">
        <f>SUM('MMA Rev-Exp Region 1:MMA Rev-Exp Region 11'!BK81)</f>
        <v>3169996.15910551</v>
      </c>
      <c r="BL81" s="546">
        <f>SUM('MMA Rev-Exp Region 1:MMA Rev-Exp Region 11'!BL81)</f>
        <v>489314.9367333171</v>
      </c>
    </row>
    <row r="82" spans="1:64" x14ac:dyDescent="0.25">
      <c r="A82" s="1521"/>
      <c r="B82" s="221" t="s">
        <v>120</v>
      </c>
      <c r="C82" s="222" t="s">
        <v>32</v>
      </c>
      <c r="D82" s="289">
        <f>SUM(E82:O82)</f>
        <v>-643350.52</v>
      </c>
      <c r="E82" s="541">
        <f>SUM('MMA Rev-Exp Region 1:MMA Rev-Exp Region 11'!E82)</f>
        <v>-326667.8507630906</v>
      </c>
      <c r="F82" s="541">
        <f>SUM('MMA Rev-Exp Region 1:MMA Rev-Exp Region 11'!F82)</f>
        <v>-35398.837524160066</v>
      </c>
      <c r="G82" s="541">
        <f>SUM('MMA Rev-Exp Region 1:MMA Rev-Exp Region 11'!G82)</f>
        <v>-143620.32174044062</v>
      </c>
      <c r="H82" s="541">
        <f>SUM('MMA Rev-Exp Region 1:MMA Rev-Exp Region 11'!H82)</f>
        <v>-71388.064149710553</v>
      </c>
      <c r="I82" s="541">
        <f>SUM('MMA Rev-Exp Region 1:MMA Rev-Exp Region 11'!I82)</f>
        <v>-12012.617800249285</v>
      </c>
      <c r="J82" s="541">
        <f>SUM('MMA Rev-Exp Region 1:MMA Rev-Exp Region 11'!J82)</f>
        <v>-2862.6534248683543</v>
      </c>
      <c r="K82" s="541">
        <f>SUM('MMA Rev-Exp Region 1:MMA Rev-Exp Region 11'!K82)</f>
        <v>-107.61369842267946</v>
      </c>
      <c r="L82" s="541">
        <f>SUM('MMA Rev-Exp Region 1:MMA Rev-Exp Region 11'!L82)</f>
        <v>-12624.930701687132</v>
      </c>
      <c r="M82" s="541">
        <f>SUM('MMA Rev-Exp Region 1:MMA Rev-Exp Region 11'!M82)</f>
        <v>-4169.4271740838039</v>
      </c>
      <c r="N82" s="541">
        <f>SUM('MMA Rev-Exp Region 1:MMA Rev-Exp Region 11'!N82)</f>
        <v>-9091.6973160699472</v>
      </c>
      <c r="O82" s="543">
        <f>SUM('MMA Rev-Exp Region 1:MMA Rev-Exp Region 11'!O82)</f>
        <v>-25406.505707217038</v>
      </c>
      <c r="P82" s="289">
        <f>SUM(Q82:AA82)</f>
        <v>-214191.68000000005</v>
      </c>
      <c r="Q82" s="541">
        <f>SUM('MMA Rev-Exp Region 1:MMA Rev-Exp Region 11'!Q82)</f>
        <v>-111492.53326450447</v>
      </c>
      <c r="R82" s="541">
        <f>SUM('MMA Rev-Exp Region 1:MMA Rev-Exp Region 11'!R82)</f>
        <v>-11953.856127986104</v>
      </c>
      <c r="S82" s="541">
        <f>SUM('MMA Rev-Exp Region 1:MMA Rev-Exp Region 11'!S82)</f>
        <v>-47381.959391371078</v>
      </c>
      <c r="T82" s="541">
        <f>SUM('MMA Rev-Exp Region 1:MMA Rev-Exp Region 11'!T82)</f>
        <v>-23260.230242368238</v>
      </c>
      <c r="U82" s="541">
        <f>SUM('MMA Rev-Exp Region 1:MMA Rev-Exp Region 11'!U82)</f>
        <v>-3915.4175378821246</v>
      </c>
      <c r="V82" s="541">
        <f>SUM('MMA Rev-Exp Region 1:MMA Rev-Exp Region 11'!V82)</f>
        <v>-905.16517357565999</v>
      </c>
      <c r="W82" s="541">
        <f>SUM('MMA Rev-Exp Region 1:MMA Rev-Exp Region 11'!W82)</f>
        <v>-25.033356960155174</v>
      </c>
      <c r="X82" s="541">
        <f>SUM('MMA Rev-Exp Region 1:MMA Rev-Exp Region 11'!X82)</f>
        <v>-4075.5140477283071</v>
      </c>
      <c r="Y82" s="541">
        <f>SUM('MMA Rev-Exp Region 1:MMA Rev-Exp Region 11'!Y82)</f>
        <v>-1198.8099856904232</v>
      </c>
      <c r="Z82" s="541">
        <f>SUM('MMA Rev-Exp Region 1:MMA Rev-Exp Region 11'!Z82)</f>
        <v>-2232.1424958117723</v>
      </c>
      <c r="AA82" s="543">
        <f>SUM('MMA Rev-Exp Region 1:MMA Rev-Exp Region 11'!AA82)</f>
        <v>-7751.0183761217195</v>
      </c>
      <c r="AB82" s="289">
        <f>SUM(AC82:AM82)</f>
        <v>-208893.52</v>
      </c>
      <c r="AC82" s="541">
        <f>SUM('MMA Rev-Exp Region 1:MMA Rev-Exp Region 11'!AC82)</f>
        <v>-112280.77236089316</v>
      </c>
      <c r="AD82" s="541">
        <f>SUM('MMA Rev-Exp Region 1:MMA Rev-Exp Region 11'!AD82)</f>
        <v>-11617.80350384168</v>
      </c>
      <c r="AE82" s="541">
        <f>SUM('MMA Rev-Exp Region 1:MMA Rev-Exp Region 11'!AE82)</f>
        <v>-43120.967245856205</v>
      </c>
      <c r="AF82" s="541">
        <f>SUM('MMA Rev-Exp Region 1:MMA Rev-Exp Region 11'!AF82)</f>
        <v>-22033.139072513033</v>
      </c>
      <c r="AG82" s="541">
        <f>SUM('MMA Rev-Exp Region 1:MMA Rev-Exp Region 11'!AG82)</f>
        <v>-3768.6651041410505</v>
      </c>
      <c r="AH82" s="541">
        <f>SUM('MMA Rev-Exp Region 1:MMA Rev-Exp Region 11'!AH82)</f>
        <v>-1017.2484183935632</v>
      </c>
      <c r="AI82" s="541">
        <f>SUM('MMA Rev-Exp Region 1:MMA Rev-Exp Region 11'!AI82)</f>
        <v>-42.073557758912386</v>
      </c>
      <c r="AJ82" s="541">
        <f>SUM('MMA Rev-Exp Region 1:MMA Rev-Exp Region 11'!AJ82)</f>
        <v>-4055.5650318839439</v>
      </c>
      <c r="AK82" s="541">
        <f>SUM('MMA Rev-Exp Region 1:MMA Rev-Exp Region 11'!AK82)</f>
        <v>-1367.9089559550464</v>
      </c>
      <c r="AL82" s="541">
        <f>SUM('MMA Rev-Exp Region 1:MMA Rev-Exp Region 11'!AL82)</f>
        <v>-2062.7008408958359</v>
      </c>
      <c r="AM82" s="543">
        <f>SUM('MMA Rev-Exp Region 1:MMA Rev-Exp Region 11'!AM82)</f>
        <v>-7526.6759078675495</v>
      </c>
      <c r="AN82" s="289">
        <f>SUM(AO82:AY82)</f>
        <v>-52856.460000000014</v>
      </c>
      <c r="AO82" s="541">
        <f>SUM('MMA Rev-Exp Region 1:MMA Rev-Exp Region 11'!AO82)</f>
        <v>-29332.011423318574</v>
      </c>
      <c r="AP82" s="541">
        <f>SUM('MMA Rev-Exp Region 1:MMA Rev-Exp Region 11'!AP82)</f>
        <v>-2875.6929957483981</v>
      </c>
      <c r="AQ82" s="541">
        <f>SUM('MMA Rev-Exp Region 1:MMA Rev-Exp Region 11'!AQ82)</f>
        <v>-10527.817922507096</v>
      </c>
      <c r="AR82" s="541">
        <f>SUM('MMA Rev-Exp Region 1:MMA Rev-Exp Region 11'!AR82)</f>
        <v>-5205.4600897683213</v>
      </c>
      <c r="AS82" s="541">
        <f>SUM('MMA Rev-Exp Region 1:MMA Rev-Exp Region 11'!AS82)</f>
        <v>-925.39169957673266</v>
      </c>
      <c r="AT82" s="541">
        <f>SUM('MMA Rev-Exp Region 1:MMA Rev-Exp Region 11'!AT82)</f>
        <v>-232.68627816045185</v>
      </c>
      <c r="AU82" s="541">
        <f>SUM('MMA Rev-Exp Region 1:MMA Rev-Exp Region 11'!AU82)</f>
        <v>-4.5715234648008272</v>
      </c>
      <c r="AV82" s="541">
        <f>SUM('MMA Rev-Exp Region 1:MMA Rev-Exp Region 11'!AV82)</f>
        <v>-1027.2941975924471</v>
      </c>
      <c r="AW82" s="541">
        <f>SUM('MMA Rev-Exp Region 1:MMA Rev-Exp Region 11'!AW82)</f>
        <v>-415.17773641720254</v>
      </c>
      <c r="AX82" s="541">
        <f>SUM('MMA Rev-Exp Region 1:MMA Rev-Exp Region 11'!AX82)</f>
        <v>-486.90645652552303</v>
      </c>
      <c r="AY82" s="543">
        <f>SUM('MMA Rev-Exp Region 1:MMA Rev-Exp Region 11'!AY82)</f>
        <v>-1823.4496769204602</v>
      </c>
      <c r="AZ82" s="546">
        <f>SUM('MMA Rev-Exp Region 1:MMA Rev-Exp Region 11'!AZ82)</f>
        <v>0</v>
      </c>
      <c r="BA82" s="296">
        <f>SUM(BB82:BL82)+AZ82</f>
        <v>-1119292.1800000002</v>
      </c>
      <c r="BB82" s="541">
        <f>SUM('MMA Rev-Exp Region 1:MMA Rev-Exp Region 11'!BB82)</f>
        <v>-579773.16781180678</v>
      </c>
      <c r="BC82" s="541">
        <f>SUM('MMA Rev-Exp Region 1:MMA Rev-Exp Region 11'!BC82)</f>
        <v>-61846.190151736257</v>
      </c>
      <c r="BD82" s="541">
        <f>SUM('MMA Rev-Exp Region 1:MMA Rev-Exp Region 11'!BD82)</f>
        <v>-244651.06630017504</v>
      </c>
      <c r="BE82" s="541">
        <f>SUM('MMA Rev-Exp Region 1:MMA Rev-Exp Region 11'!BE82)</f>
        <v>-121886.89355436014</v>
      </c>
      <c r="BF82" s="541">
        <f>SUM('MMA Rev-Exp Region 1:MMA Rev-Exp Region 11'!BF82)</f>
        <v>-20622.092141849193</v>
      </c>
      <c r="BG82" s="541">
        <f>SUM('MMA Rev-Exp Region 1:MMA Rev-Exp Region 11'!BG82)</f>
        <v>-5017.7532949980287</v>
      </c>
      <c r="BH82" s="541">
        <f>SUM('MMA Rev-Exp Region 1:MMA Rev-Exp Region 11'!BH82)</f>
        <v>-179.29213660654787</v>
      </c>
      <c r="BI82" s="541">
        <f>SUM('MMA Rev-Exp Region 1:MMA Rev-Exp Region 11'!BI82)</f>
        <v>-21783.303978891832</v>
      </c>
      <c r="BJ82" s="541">
        <f>SUM('MMA Rev-Exp Region 1:MMA Rev-Exp Region 11'!BJ82)</f>
        <v>-7151.3238521464764</v>
      </c>
      <c r="BK82" s="541">
        <f>SUM('MMA Rev-Exp Region 1:MMA Rev-Exp Region 11'!BK82)</f>
        <v>-13873.447109303075</v>
      </c>
      <c r="BL82" s="546">
        <f>SUM('MMA Rev-Exp Region 1:MMA Rev-Exp Region 11'!BL82)</f>
        <v>-42507.649668126767</v>
      </c>
    </row>
    <row r="83" spans="1:64" x14ac:dyDescent="0.25">
      <c r="A83" s="1521"/>
      <c r="B83" s="221" t="s">
        <v>943</v>
      </c>
      <c r="C83" s="222" t="s">
        <v>935</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21"/>
      <c r="B84" s="767" t="s">
        <v>166</v>
      </c>
      <c r="C84" s="137" t="s">
        <v>328</v>
      </c>
      <c r="D84" s="851">
        <f t="shared" ref="D84:P84" si="75">SUM(D78:D83)</f>
        <v>485560823.28999913</v>
      </c>
      <c r="E84" s="286">
        <f t="shared" si="75"/>
        <v>258831595.45030257</v>
      </c>
      <c r="F84" s="286">
        <f t="shared" si="75"/>
        <v>33590060.793690793</v>
      </c>
      <c r="G84" s="286">
        <f t="shared" si="75"/>
        <v>90239837.662797585</v>
      </c>
      <c r="H84" s="286">
        <f t="shared" si="75"/>
        <v>55376027.147672288</v>
      </c>
      <c r="I84" s="286">
        <f t="shared" si="75"/>
        <v>9067831.3291729596</v>
      </c>
      <c r="J84" s="286">
        <f t="shared" si="75"/>
        <v>3057333.9376770901</v>
      </c>
      <c r="K84" s="286">
        <f t="shared" si="75"/>
        <v>190898.37789010804</v>
      </c>
      <c r="L84" s="286">
        <f t="shared" si="75"/>
        <v>9219037.4219835941</v>
      </c>
      <c r="M84" s="286">
        <f t="shared" si="75"/>
        <v>2793654.5580514972</v>
      </c>
      <c r="N84" s="286">
        <f t="shared" si="75"/>
        <v>7417610.7164069759</v>
      </c>
      <c r="O84" s="287">
        <f t="shared" si="75"/>
        <v>15776935.89435355</v>
      </c>
      <c r="P84" s="851">
        <f t="shared" si="75"/>
        <v>513664041.12699944</v>
      </c>
      <c r="Q84" s="286">
        <f t="shared" ref="Q84:AA84" si="76">SUM(Q78:Q83)</f>
        <v>279169803.29386598</v>
      </c>
      <c r="R84" s="286">
        <f t="shared" si="76"/>
        <v>36077761.208306998</v>
      </c>
      <c r="S84" s="286">
        <f t="shared" si="76"/>
        <v>95053406.289067656</v>
      </c>
      <c r="T84" s="286">
        <f t="shared" si="76"/>
        <v>56915783.239674605</v>
      </c>
      <c r="U84" s="286">
        <f t="shared" si="76"/>
        <v>9390729.3853516504</v>
      </c>
      <c r="V84" s="286">
        <f t="shared" si="76"/>
        <v>3065942.1038828311</v>
      </c>
      <c r="W84" s="286">
        <f t="shared" si="76"/>
        <v>138894.24318373259</v>
      </c>
      <c r="X84" s="286">
        <f t="shared" si="76"/>
        <v>9401917.5192602929</v>
      </c>
      <c r="Y84" s="286">
        <f t="shared" si="76"/>
        <v>2610483.2586950283</v>
      </c>
      <c r="Z84" s="286">
        <f t="shared" si="76"/>
        <v>6279255.0502694035</v>
      </c>
      <c r="AA84" s="287">
        <f t="shared" si="76"/>
        <v>15560065.535441203</v>
      </c>
      <c r="AB84" s="851">
        <f>SUM(AB78:AB83)</f>
        <v>532833789.44999921</v>
      </c>
      <c r="AC84" s="286">
        <f t="shared" ref="AC84:AM84" si="77">SUM(AC78:AC83)</f>
        <v>297765084.87842047</v>
      </c>
      <c r="AD84" s="286">
        <f t="shared" si="77"/>
        <v>36601644.033425026</v>
      </c>
      <c r="AE84" s="286">
        <f t="shared" si="77"/>
        <v>91950854.397904545</v>
      </c>
      <c r="AF84" s="286">
        <f t="shared" si="77"/>
        <v>56620969.315980978</v>
      </c>
      <c r="AG84" s="286">
        <f t="shared" si="77"/>
        <v>10097678.014423786</v>
      </c>
      <c r="AH84" s="286">
        <f t="shared" si="77"/>
        <v>3475020.1973385317</v>
      </c>
      <c r="AI84" s="286">
        <f t="shared" si="77"/>
        <v>790424.45223362744</v>
      </c>
      <c r="AJ84" s="286">
        <f t="shared" si="77"/>
        <v>9942741.6105371751</v>
      </c>
      <c r="AK84" s="286">
        <f t="shared" si="77"/>
        <v>2979250.5665790909</v>
      </c>
      <c r="AL84" s="286">
        <f t="shared" si="77"/>
        <v>6505137.5233342648</v>
      </c>
      <c r="AM84" s="287">
        <f t="shared" si="77"/>
        <v>16104984.459821688</v>
      </c>
      <c r="AN84" s="851">
        <f>SUM(AN78:AN83)</f>
        <v>606057559.63299859</v>
      </c>
      <c r="AO84" s="286">
        <f t="shared" ref="AO84:AY84" si="78">SUM(AO78:AO83)</f>
        <v>355554516.50472182</v>
      </c>
      <c r="AP84" s="286">
        <f t="shared" si="78"/>
        <v>39624566.26535634</v>
      </c>
      <c r="AQ84" s="286">
        <f t="shared" si="78"/>
        <v>98142461.011700332</v>
      </c>
      <c r="AR84" s="286">
        <f t="shared" si="78"/>
        <v>57886611.466679402</v>
      </c>
      <c r="AS84" s="286">
        <f t="shared" si="78"/>
        <v>11714360.031418426</v>
      </c>
      <c r="AT84" s="286">
        <f t="shared" si="78"/>
        <v>3558051.6568124108</v>
      </c>
      <c r="AU84" s="286">
        <f t="shared" si="78"/>
        <v>779469.96315051219</v>
      </c>
      <c r="AV84" s="286">
        <f t="shared" si="78"/>
        <v>10457122.249420261</v>
      </c>
      <c r="AW84" s="286">
        <f t="shared" si="78"/>
        <v>3838623.4562927266</v>
      </c>
      <c r="AX84" s="286">
        <f t="shared" si="78"/>
        <v>7653432.2631720966</v>
      </c>
      <c r="AY84" s="287">
        <f t="shared" si="78"/>
        <v>16848344.76427434</v>
      </c>
      <c r="AZ84" s="857">
        <f>SUM(AZ78:AZ83)</f>
        <v>-61414317.600000203</v>
      </c>
      <c r="BA84" s="306">
        <f>SUM(BA78:BA83)</f>
        <v>2076701895.899996</v>
      </c>
      <c r="BB84" s="279">
        <f>SUM('MMA Rev-Exp Region 1:MMA Rev-Exp Region 11'!BB84)</f>
        <v>1191321000.1273108</v>
      </c>
      <c r="BC84" s="279">
        <f>SUM('MMA Rev-Exp Region 1:MMA Rev-Exp Region 11'!BC84)</f>
        <v>145894032.30077916</v>
      </c>
      <c r="BD84" s="279">
        <f>SUM('MMA Rev-Exp Region 1:MMA Rev-Exp Region 11'!BD84)</f>
        <v>375386559.36147004</v>
      </c>
      <c r="BE84" s="279">
        <f>SUM('MMA Rev-Exp Region 1:MMA Rev-Exp Region 11'!BE84)</f>
        <v>226799391.17000729</v>
      </c>
      <c r="BF84" s="279">
        <f>SUM('MMA Rev-Exp Region 1:MMA Rev-Exp Region 11'!BF84)</f>
        <v>40270598.760366827</v>
      </c>
      <c r="BG84" s="279">
        <f>SUM('MMA Rev-Exp Region 1:MMA Rev-Exp Region 11'!BG84)</f>
        <v>13156347.895710865</v>
      </c>
      <c r="BH84" s="279">
        <f>SUM('MMA Rev-Exp Region 1:MMA Rev-Exp Region 11'!BH84)</f>
        <v>1899687.0364579801</v>
      </c>
      <c r="BI84" s="279">
        <f>SUM('MMA Rev-Exp Region 1:MMA Rev-Exp Region 11'!BI84)</f>
        <v>39020818.801201321</v>
      </c>
      <c r="BJ84" s="279">
        <f>SUM('MMA Rev-Exp Region 1:MMA Rev-Exp Region 11'!BJ84)</f>
        <v>12222011.839618342</v>
      </c>
      <c r="BK84" s="279">
        <f>SUM('MMA Rev-Exp Region 1:MMA Rev-Exp Region 11'!BK84)</f>
        <v>27855435.55318274</v>
      </c>
      <c r="BL84" s="307">
        <f>SUM('MMA Rev-Exp Region 1:MMA Rev-Exp Region 11'!BL84)</f>
        <v>64290330.653890781</v>
      </c>
    </row>
    <row r="85" spans="1:64" x14ac:dyDescent="0.25">
      <c r="A85" s="1521"/>
      <c r="B85" s="221" t="s">
        <v>167</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21"/>
      <c r="B86" s="221" t="s">
        <v>168</v>
      </c>
      <c r="C86" s="222" t="s">
        <v>329</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21"/>
      <c r="B87" s="221" t="s">
        <v>169</v>
      </c>
      <c r="C87" s="222" t="s">
        <v>251</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22"/>
      <c r="B88" s="227" t="s">
        <v>170</v>
      </c>
      <c r="C88" s="228" t="s">
        <v>324</v>
      </c>
      <c r="D88" s="277">
        <f t="shared" ref="D88:P88" si="79">D84+D87</f>
        <v>485560823.28999913</v>
      </c>
      <c r="E88" s="275">
        <f t="shared" si="79"/>
        <v>258831595.45030257</v>
      </c>
      <c r="F88" s="275">
        <f t="shared" si="79"/>
        <v>33590060.793690793</v>
      </c>
      <c r="G88" s="275">
        <f t="shared" si="79"/>
        <v>90239837.662797585</v>
      </c>
      <c r="H88" s="275">
        <f t="shared" si="79"/>
        <v>55376027.147672288</v>
      </c>
      <c r="I88" s="275">
        <f t="shared" si="79"/>
        <v>9067831.3291729596</v>
      </c>
      <c r="J88" s="275">
        <f t="shared" si="79"/>
        <v>3057333.9376770901</v>
      </c>
      <c r="K88" s="275">
        <f t="shared" si="79"/>
        <v>190898.37789010804</v>
      </c>
      <c r="L88" s="275">
        <f t="shared" si="79"/>
        <v>9219037.4219835941</v>
      </c>
      <c r="M88" s="275">
        <f t="shared" si="79"/>
        <v>2793654.5580514972</v>
      </c>
      <c r="N88" s="275">
        <f t="shared" si="79"/>
        <v>7417610.7164069759</v>
      </c>
      <c r="O88" s="283">
        <f t="shared" si="79"/>
        <v>15776935.89435355</v>
      </c>
      <c r="P88" s="277">
        <f t="shared" si="79"/>
        <v>513664041.12699944</v>
      </c>
      <c r="Q88" s="275">
        <f t="shared" ref="Q88:AA88" si="80">Q84+Q87</f>
        <v>279169803.29386598</v>
      </c>
      <c r="R88" s="275">
        <f t="shared" si="80"/>
        <v>36077761.208306998</v>
      </c>
      <c r="S88" s="275">
        <f t="shared" si="80"/>
        <v>95053406.289067656</v>
      </c>
      <c r="T88" s="275">
        <f t="shared" si="80"/>
        <v>56915783.239674605</v>
      </c>
      <c r="U88" s="275">
        <f t="shared" si="80"/>
        <v>9390729.3853516504</v>
      </c>
      <c r="V88" s="275">
        <f t="shared" si="80"/>
        <v>3065942.1038828311</v>
      </c>
      <c r="W88" s="275">
        <f t="shared" si="80"/>
        <v>138894.24318373259</v>
      </c>
      <c r="X88" s="275">
        <f t="shared" si="80"/>
        <v>9401917.5192602929</v>
      </c>
      <c r="Y88" s="275">
        <f t="shared" si="80"/>
        <v>2610483.2586950283</v>
      </c>
      <c r="Z88" s="275">
        <f t="shared" si="80"/>
        <v>6279255.0502694035</v>
      </c>
      <c r="AA88" s="283">
        <f t="shared" si="80"/>
        <v>15560065.535441203</v>
      </c>
      <c r="AB88" s="277">
        <f>AB84+AB87</f>
        <v>532833789.44999921</v>
      </c>
      <c r="AC88" s="275">
        <f t="shared" ref="AC88:AM88" si="81">AC84+AC87</f>
        <v>297765084.87842047</v>
      </c>
      <c r="AD88" s="275">
        <f t="shared" si="81"/>
        <v>36601644.033425026</v>
      </c>
      <c r="AE88" s="275">
        <f t="shared" si="81"/>
        <v>91950854.397904545</v>
      </c>
      <c r="AF88" s="275">
        <f t="shared" si="81"/>
        <v>56620969.315980978</v>
      </c>
      <c r="AG88" s="275">
        <f t="shared" si="81"/>
        <v>10097678.014423786</v>
      </c>
      <c r="AH88" s="275">
        <f t="shared" si="81"/>
        <v>3475020.1973385317</v>
      </c>
      <c r="AI88" s="275">
        <f t="shared" si="81"/>
        <v>790424.45223362744</v>
      </c>
      <c r="AJ88" s="275">
        <f t="shared" si="81"/>
        <v>9942741.6105371751</v>
      </c>
      <c r="AK88" s="275">
        <f t="shared" si="81"/>
        <v>2979250.5665790909</v>
      </c>
      <c r="AL88" s="275">
        <f t="shared" si="81"/>
        <v>6505137.5233342648</v>
      </c>
      <c r="AM88" s="283">
        <f t="shared" si="81"/>
        <v>16104984.459821688</v>
      </c>
      <c r="AN88" s="277">
        <f>AN84+AN87</f>
        <v>606057559.63299859</v>
      </c>
      <c r="AO88" s="275">
        <f t="shared" ref="AO88:AY88" si="82">AO84+AO87</f>
        <v>355554516.50472182</v>
      </c>
      <c r="AP88" s="275">
        <f t="shared" si="82"/>
        <v>39624566.26535634</v>
      </c>
      <c r="AQ88" s="275">
        <f t="shared" si="82"/>
        <v>98142461.011700332</v>
      </c>
      <c r="AR88" s="275">
        <f t="shared" si="82"/>
        <v>57886611.466679402</v>
      </c>
      <c r="AS88" s="275">
        <f t="shared" si="82"/>
        <v>11714360.031418426</v>
      </c>
      <c r="AT88" s="275">
        <f t="shared" si="82"/>
        <v>3558051.6568124108</v>
      </c>
      <c r="AU88" s="275">
        <f t="shared" si="82"/>
        <v>779469.96315051219</v>
      </c>
      <c r="AV88" s="275">
        <f t="shared" si="82"/>
        <v>10457122.249420261</v>
      </c>
      <c r="AW88" s="275">
        <f t="shared" si="82"/>
        <v>3838623.4562927266</v>
      </c>
      <c r="AX88" s="275">
        <f t="shared" si="82"/>
        <v>7653432.2631720966</v>
      </c>
      <c r="AY88" s="283">
        <f t="shared" si="82"/>
        <v>16848344.76427434</v>
      </c>
      <c r="AZ88" s="299">
        <f>AZ84+AZ87</f>
        <v>-61414317.600000203</v>
      </c>
      <c r="BA88" s="297">
        <f>BA84+BA87</f>
        <v>2076701895.899996</v>
      </c>
      <c r="BB88" s="275">
        <f>SUM('MMA Rev-Exp Region 1:MMA Rev-Exp Region 11'!BB88)</f>
        <v>1191321000.1273108</v>
      </c>
      <c r="BC88" s="275">
        <f>SUM('MMA Rev-Exp Region 1:MMA Rev-Exp Region 11'!BC88)</f>
        <v>145894032.30077916</v>
      </c>
      <c r="BD88" s="275">
        <f>SUM('MMA Rev-Exp Region 1:MMA Rev-Exp Region 11'!BD88)</f>
        <v>375386559.36147004</v>
      </c>
      <c r="BE88" s="275">
        <f>SUM('MMA Rev-Exp Region 1:MMA Rev-Exp Region 11'!BE88)</f>
        <v>226799391.17000729</v>
      </c>
      <c r="BF88" s="275">
        <f>SUM('MMA Rev-Exp Region 1:MMA Rev-Exp Region 11'!BF88)</f>
        <v>40270598.760366827</v>
      </c>
      <c r="BG88" s="275">
        <f>SUM('MMA Rev-Exp Region 1:MMA Rev-Exp Region 11'!BG88)</f>
        <v>13156347.895710865</v>
      </c>
      <c r="BH88" s="275">
        <f>SUM('MMA Rev-Exp Region 1:MMA Rev-Exp Region 11'!BH88)</f>
        <v>1899687.0364579801</v>
      </c>
      <c r="BI88" s="275">
        <f>SUM('MMA Rev-Exp Region 1:MMA Rev-Exp Region 11'!BI88)</f>
        <v>39020818.801201321</v>
      </c>
      <c r="BJ88" s="275">
        <f>SUM('MMA Rev-Exp Region 1:MMA Rev-Exp Region 11'!BJ88)</f>
        <v>12222011.839618342</v>
      </c>
      <c r="BK88" s="275">
        <f>SUM('MMA Rev-Exp Region 1:MMA Rev-Exp Region 11'!BK88)</f>
        <v>27855435.55318274</v>
      </c>
      <c r="BL88" s="299">
        <f>SUM('MMA Rev-Exp Region 1:MMA Rev-Exp Region 11'!BL88)</f>
        <v>64290330.653890781</v>
      </c>
    </row>
    <row r="89" spans="1:64" customFormat="1" x14ac:dyDescent="0.25">
      <c r="A89" s="1523" t="s">
        <v>175</v>
      </c>
      <c r="B89" s="1524"/>
      <c r="C89" s="1525"/>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12" t="s">
        <v>247</v>
      </c>
      <c r="AO89" s="1513"/>
      <c r="AP89" s="1513"/>
      <c r="AQ89" s="1513"/>
      <c r="AR89" s="1513"/>
      <c r="AS89" s="1513"/>
      <c r="AT89" s="1513"/>
      <c r="AU89" s="1513"/>
      <c r="AV89" s="1513"/>
      <c r="AW89" s="1513"/>
      <c r="AX89" s="1513"/>
      <c r="AY89" s="1514"/>
      <c r="AZ89" s="719"/>
      <c r="BA89" s="1506" t="s">
        <v>826</v>
      </c>
      <c r="BB89" s="1507"/>
      <c r="BC89" s="1507"/>
      <c r="BD89" s="1507"/>
      <c r="BE89" s="1507"/>
      <c r="BF89" s="1507"/>
      <c r="BG89" s="1507"/>
      <c r="BH89" s="1507"/>
      <c r="BI89" s="1507"/>
      <c r="BJ89" s="1507"/>
      <c r="BK89" s="1507"/>
      <c r="BL89" s="1508"/>
    </row>
    <row r="90" spans="1:64" customFormat="1" ht="45" customHeight="1" x14ac:dyDescent="0.25">
      <c r="A90" s="1526"/>
      <c r="B90" s="1527"/>
      <c r="C90" s="1528"/>
      <c r="D90" s="685" t="s">
        <v>36</v>
      </c>
      <c r="E90" s="318" t="s">
        <v>859</v>
      </c>
      <c r="F90" s="318" t="s">
        <v>860</v>
      </c>
      <c r="G90" s="318"/>
      <c r="H90" s="318"/>
      <c r="I90" s="318"/>
      <c r="J90" s="318"/>
      <c r="K90" s="318"/>
      <c r="L90" s="318"/>
      <c r="M90" s="318"/>
      <c r="N90" s="318"/>
      <c r="O90" s="319"/>
      <c r="P90" s="685" t="s">
        <v>36</v>
      </c>
      <c r="Q90" s="318" t="s">
        <v>859</v>
      </c>
      <c r="R90" s="318" t="s">
        <v>860</v>
      </c>
      <c r="S90" s="318"/>
      <c r="T90" s="318"/>
      <c r="U90" s="318"/>
      <c r="V90" s="318"/>
      <c r="W90" s="318"/>
      <c r="X90" s="318"/>
      <c r="Y90" s="318"/>
      <c r="Z90" s="318"/>
      <c r="AA90" s="319"/>
      <c r="AB90" s="685" t="s">
        <v>36</v>
      </c>
      <c r="AC90" s="318" t="s">
        <v>859</v>
      </c>
      <c r="AD90" s="318" t="s">
        <v>860</v>
      </c>
      <c r="AE90" s="318"/>
      <c r="AF90" s="318"/>
      <c r="AG90" s="318"/>
      <c r="AH90" s="318"/>
      <c r="AI90" s="318"/>
      <c r="AJ90" s="318"/>
      <c r="AK90" s="318"/>
      <c r="AL90" s="318"/>
      <c r="AM90" s="319"/>
      <c r="AN90" s="685" t="s">
        <v>36</v>
      </c>
      <c r="AO90" s="318" t="s">
        <v>859</v>
      </c>
      <c r="AP90" s="318" t="s">
        <v>860</v>
      </c>
      <c r="AQ90" s="318"/>
      <c r="AR90" s="318"/>
      <c r="AS90" s="318"/>
      <c r="AT90" s="318"/>
      <c r="AU90" s="318"/>
      <c r="AV90" s="318"/>
      <c r="AW90" s="318"/>
      <c r="AX90" s="318"/>
      <c r="AY90" s="319"/>
      <c r="AZ90" s="217" t="s">
        <v>827</v>
      </c>
      <c r="BA90" s="700" t="s">
        <v>36</v>
      </c>
      <c r="BB90" s="318" t="s">
        <v>859</v>
      </c>
      <c r="BC90" s="318" t="s">
        <v>860</v>
      </c>
      <c r="BD90" s="318"/>
      <c r="BE90" s="318"/>
      <c r="BF90" s="318"/>
      <c r="BG90" s="318"/>
      <c r="BH90" s="318"/>
      <c r="BI90" s="318"/>
      <c r="BJ90" s="318"/>
      <c r="BK90" s="318"/>
      <c r="BL90" s="652"/>
    </row>
    <row r="91" spans="1:64" ht="14.85" customHeight="1" x14ac:dyDescent="0.25">
      <c r="A91" s="1489" t="s">
        <v>9</v>
      </c>
      <c r="B91" s="219" t="s">
        <v>121</v>
      </c>
      <c r="C91" s="220" t="s">
        <v>27</v>
      </c>
      <c r="D91" s="688">
        <f t="shared" ref="D91:D96" si="83">SUM(E91:F91)</f>
        <v>40923305.601338156</v>
      </c>
      <c r="E91" s="540">
        <f>SUM('MMA Rev-Exp Region 1:MMA Rev-Exp Region 11'!E91)</f>
        <v>375605.33133814117</v>
      </c>
      <c r="F91" s="540">
        <f>SUM('MMA Rev-Exp Region 1:MMA Rev-Exp Region 11'!F91)</f>
        <v>40547700.270000011</v>
      </c>
      <c r="G91" s="683"/>
      <c r="H91" s="684"/>
      <c r="I91" s="324"/>
      <c r="J91" s="324"/>
      <c r="K91" s="324"/>
      <c r="L91" s="324"/>
      <c r="M91" s="324"/>
      <c r="N91" s="324"/>
      <c r="O91" s="325"/>
      <c r="P91" s="688">
        <f t="shared" ref="P91:P96" si="84">SUM(Q91:R91)</f>
        <v>40942486.149999999</v>
      </c>
      <c r="Q91" s="540">
        <f>SUM('MMA Rev-Exp Region 1:MMA Rev-Exp Region 11'!Q91)</f>
        <v>-63067.00999999966</v>
      </c>
      <c r="R91" s="540">
        <f>SUM('MMA Rev-Exp Region 1:MMA Rev-Exp Region 11'!R91)</f>
        <v>41005553.159999996</v>
      </c>
      <c r="S91" s="683"/>
      <c r="T91" s="684"/>
      <c r="U91" s="324"/>
      <c r="V91" s="324"/>
      <c r="W91" s="324"/>
      <c r="X91" s="324"/>
      <c r="Y91" s="324"/>
      <c r="Z91" s="324"/>
      <c r="AA91" s="325"/>
      <c r="AB91" s="688">
        <f t="shared" ref="AB91:AB96" si="85">SUM(AC91:AD91)</f>
        <v>48347822.60999994</v>
      </c>
      <c r="AC91" s="540">
        <f>SUM('MMA Rev-Exp Region 1:MMA Rev-Exp Region 11'!AC91)</f>
        <v>294714.82000000053</v>
      </c>
      <c r="AD91" s="540">
        <f>SUM('MMA Rev-Exp Region 1:MMA Rev-Exp Region 11'!AD91)</f>
        <v>48053107.78999994</v>
      </c>
      <c r="AE91" s="683"/>
      <c r="AF91" s="684"/>
      <c r="AG91" s="324"/>
      <c r="AH91" s="324"/>
      <c r="AI91" s="324"/>
      <c r="AJ91" s="324"/>
      <c r="AK91" s="324"/>
      <c r="AL91" s="324"/>
      <c r="AM91" s="325"/>
      <c r="AN91" s="688">
        <f t="shared" ref="AN91:AN96" si="86">SUM(AO91:AP91)</f>
        <v>58762351.09999983</v>
      </c>
      <c r="AO91" s="540">
        <f>SUM('MMA Rev-Exp Region 1:MMA Rev-Exp Region 11'!AO91)</f>
        <v>-192425.4700000002</v>
      </c>
      <c r="AP91" s="540">
        <f>SUM('MMA Rev-Exp Region 1:MMA Rev-Exp Region 11'!AP91)</f>
        <v>58954776.569999829</v>
      </c>
      <c r="AQ91" s="683"/>
      <c r="AR91" s="684"/>
      <c r="AS91" s="324"/>
      <c r="AT91" s="324"/>
      <c r="AU91" s="324"/>
      <c r="AV91" s="324"/>
      <c r="AW91" s="324"/>
      <c r="AX91" s="324"/>
      <c r="AY91" s="325"/>
      <c r="AZ91" s="298">
        <f>SUM('MMA Rev-Exp Region 1:MMA Rev-Exp Region 11'!AZ91)</f>
        <v>0</v>
      </c>
      <c r="BA91" s="547">
        <f t="shared" ref="BA91:BA96" si="87">SUM(BB91:BC91)+AZ91</f>
        <v>188975965.46133795</v>
      </c>
      <c r="BB91" s="541">
        <f>SUM('MMA Rev-Exp Region 1:MMA Rev-Exp Region 11'!BB91)</f>
        <v>414827.67133814195</v>
      </c>
      <c r="BC91" s="541">
        <f>SUM('MMA Rev-Exp Region 1:MMA Rev-Exp Region 11'!BC91)</f>
        <v>188561137.78999981</v>
      </c>
      <c r="BD91" s="683"/>
      <c r="BE91" s="684"/>
      <c r="BF91" s="324"/>
      <c r="BG91" s="324"/>
      <c r="BH91" s="324"/>
      <c r="BI91" s="324"/>
      <c r="BJ91" s="324"/>
      <c r="BK91" s="324"/>
      <c r="BL91" s="326"/>
    </row>
    <row r="92" spans="1:64" x14ac:dyDescent="0.25">
      <c r="A92" s="1490"/>
      <c r="B92" s="221" t="s">
        <v>122</v>
      </c>
      <c r="C92" s="222" t="s">
        <v>97</v>
      </c>
      <c r="D92" s="544">
        <f t="shared" si="83"/>
        <v>1664422.3299999998</v>
      </c>
      <c r="E92" s="541">
        <f>SUM('MMA Rev-Exp Region 1:MMA Rev-Exp Region 11'!E92)</f>
        <v>0</v>
      </c>
      <c r="F92" s="541">
        <f>SUM('MMA Rev-Exp Region 1:MMA Rev-Exp Region 11'!F92)</f>
        <v>1664422.3299999998</v>
      </c>
      <c r="G92" s="684"/>
      <c r="H92" s="684"/>
      <c r="I92" s="324"/>
      <c r="J92" s="324"/>
      <c r="K92" s="324"/>
      <c r="L92" s="324"/>
      <c r="M92" s="324"/>
      <c r="N92" s="324"/>
      <c r="O92" s="325"/>
      <c r="P92" s="544">
        <f t="shared" si="84"/>
        <v>2422933.5300000007</v>
      </c>
      <c r="Q92" s="541">
        <f>SUM('MMA Rev-Exp Region 1:MMA Rev-Exp Region 11'!Q92)</f>
        <v>0</v>
      </c>
      <c r="R92" s="541">
        <f>SUM('MMA Rev-Exp Region 1:MMA Rev-Exp Region 11'!R92)</f>
        <v>2422933.5300000007</v>
      </c>
      <c r="S92" s="684"/>
      <c r="T92" s="684"/>
      <c r="U92" s="324"/>
      <c r="V92" s="324"/>
      <c r="W92" s="324"/>
      <c r="X92" s="324"/>
      <c r="Y92" s="324"/>
      <c r="Z92" s="324"/>
      <c r="AA92" s="325"/>
      <c r="AB92" s="544">
        <f t="shared" si="85"/>
        <v>2026188.1199999992</v>
      </c>
      <c r="AC92" s="541">
        <f>SUM('MMA Rev-Exp Region 1:MMA Rev-Exp Region 11'!AC92)</f>
        <v>0</v>
      </c>
      <c r="AD92" s="541">
        <f>SUM('MMA Rev-Exp Region 1:MMA Rev-Exp Region 11'!AD92)</f>
        <v>2026188.1199999992</v>
      </c>
      <c r="AE92" s="684"/>
      <c r="AF92" s="684"/>
      <c r="AG92" s="324"/>
      <c r="AH92" s="324"/>
      <c r="AI92" s="324"/>
      <c r="AJ92" s="324"/>
      <c r="AK92" s="324"/>
      <c r="AL92" s="324"/>
      <c r="AM92" s="325"/>
      <c r="AN92" s="544">
        <f t="shared" si="86"/>
        <v>2647950.81</v>
      </c>
      <c r="AO92" s="541">
        <f>SUM('MMA Rev-Exp Region 1:MMA Rev-Exp Region 11'!AO92)</f>
        <v>0</v>
      </c>
      <c r="AP92" s="541">
        <f>SUM('MMA Rev-Exp Region 1:MMA Rev-Exp Region 11'!AP92)</f>
        <v>2647950.81</v>
      </c>
      <c r="AQ92" s="684"/>
      <c r="AR92" s="684"/>
      <c r="AS92" s="324"/>
      <c r="AT92" s="324"/>
      <c r="AU92" s="324"/>
      <c r="AV92" s="324"/>
      <c r="AW92" s="324"/>
      <c r="AX92" s="324"/>
      <c r="AY92" s="325"/>
      <c r="AZ92" s="300">
        <f>SUM('MMA Rev-Exp Region 1:MMA Rev-Exp Region 11'!AZ92)</f>
        <v>0</v>
      </c>
      <c r="BA92" s="548">
        <f t="shared" si="87"/>
        <v>8761494.790000001</v>
      </c>
      <c r="BB92" s="541">
        <f>SUM('MMA Rev-Exp Region 1:MMA Rev-Exp Region 11'!BB92)</f>
        <v>0</v>
      </c>
      <c r="BC92" s="541">
        <f>SUM('MMA Rev-Exp Region 1:MMA Rev-Exp Region 11'!BC92)</f>
        <v>8761494.790000001</v>
      </c>
      <c r="BD92" s="684"/>
      <c r="BE92" s="684"/>
      <c r="BF92" s="324"/>
      <c r="BG92" s="324"/>
      <c r="BH92" s="324"/>
      <c r="BI92" s="324"/>
      <c r="BJ92" s="324"/>
      <c r="BK92" s="324"/>
      <c r="BL92" s="326"/>
    </row>
    <row r="93" spans="1:64" x14ac:dyDescent="0.25">
      <c r="A93" s="1490"/>
      <c r="B93" s="221" t="s">
        <v>123</v>
      </c>
      <c r="C93" s="222" t="s">
        <v>98</v>
      </c>
      <c r="D93" s="544">
        <f t="shared" si="83"/>
        <v>3437117.3899999997</v>
      </c>
      <c r="E93" s="541">
        <f>SUM('MMA Rev-Exp Region 1:MMA Rev-Exp Region 11'!E93)</f>
        <v>0</v>
      </c>
      <c r="F93" s="541">
        <f>SUM('MMA Rev-Exp Region 1:MMA Rev-Exp Region 11'!F93)</f>
        <v>3437117.3899999997</v>
      </c>
      <c r="G93" s="684"/>
      <c r="H93" s="684"/>
      <c r="I93" s="324"/>
      <c r="J93" s="324"/>
      <c r="K93" s="324"/>
      <c r="L93" s="324"/>
      <c r="M93" s="324"/>
      <c r="N93" s="324"/>
      <c r="O93" s="325"/>
      <c r="P93" s="544">
        <f t="shared" si="84"/>
        <v>3452487.2200000025</v>
      </c>
      <c r="Q93" s="541">
        <f>SUM('MMA Rev-Exp Region 1:MMA Rev-Exp Region 11'!Q93)</f>
        <v>0</v>
      </c>
      <c r="R93" s="541">
        <f>SUM('MMA Rev-Exp Region 1:MMA Rev-Exp Region 11'!R93)</f>
        <v>3452487.2200000025</v>
      </c>
      <c r="S93" s="684"/>
      <c r="T93" s="684"/>
      <c r="U93" s="324"/>
      <c r="V93" s="324"/>
      <c r="W93" s="324"/>
      <c r="X93" s="324"/>
      <c r="Y93" s="324"/>
      <c r="Z93" s="324"/>
      <c r="AA93" s="325"/>
      <c r="AB93" s="544">
        <f t="shared" si="85"/>
        <v>3811759.7599999979</v>
      </c>
      <c r="AC93" s="541">
        <f>SUM('MMA Rev-Exp Region 1:MMA Rev-Exp Region 11'!AC93)</f>
        <v>0</v>
      </c>
      <c r="AD93" s="541">
        <f>SUM('MMA Rev-Exp Region 1:MMA Rev-Exp Region 11'!AD93)</f>
        <v>3811759.7599999979</v>
      </c>
      <c r="AE93" s="684"/>
      <c r="AF93" s="684"/>
      <c r="AG93" s="324"/>
      <c r="AH93" s="324"/>
      <c r="AI93" s="324"/>
      <c r="AJ93" s="324"/>
      <c r="AK93" s="324"/>
      <c r="AL93" s="324"/>
      <c r="AM93" s="325"/>
      <c r="AN93" s="544">
        <f t="shared" si="86"/>
        <v>5203045.8199999994</v>
      </c>
      <c r="AO93" s="541">
        <f>SUM('MMA Rev-Exp Region 1:MMA Rev-Exp Region 11'!AO93)</f>
        <v>0</v>
      </c>
      <c r="AP93" s="541">
        <f>SUM('MMA Rev-Exp Region 1:MMA Rev-Exp Region 11'!AP93)</f>
        <v>5203045.8199999994</v>
      </c>
      <c r="AQ93" s="684"/>
      <c r="AR93" s="684"/>
      <c r="AS93" s="324"/>
      <c r="AT93" s="324"/>
      <c r="AU93" s="324"/>
      <c r="AV93" s="324"/>
      <c r="AW93" s="324"/>
      <c r="AX93" s="324"/>
      <c r="AY93" s="325"/>
      <c r="AZ93" s="300">
        <f>SUM('MMA Rev-Exp Region 1:MMA Rev-Exp Region 11'!AZ93)</f>
        <v>0</v>
      </c>
      <c r="BA93" s="548">
        <f t="shared" si="87"/>
        <v>15904410.189999998</v>
      </c>
      <c r="BB93" s="541">
        <f>SUM('MMA Rev-Exp Region 1:MMA Rev-Exp Region 11'!BB93)</f>
        <v>0</v>
      </c>
      <c r="BC93" s="541">
        <f>SUM('MMA Rev-Exp Region 1:MMA Rev-Exp Region 11'!BC93)</f>
        <v>15904410.189999998</v>
      </c>
      <c r="BD93" s="684"/>
      <c r="BE93" s="684"/>
      <c r="BF93" s="324"/>
      <c r="BG93" s="324"/>
      <c r="BH93" s="324"/>
      <c r="BI93" s="324"/>
      <c r="BJ93" s="324"/>
      <c r="BK93" s="324"/>
      <c r="BL93" s="326"/>
    </row>
    <row r="94" spans="1:64" x14ac:dyDescent="0.25">
      <c r="A94" s="1490"/>
      <c r="B94" s="238" t="s">
        <v>124</v>
      </c>
      <c r="C94" s="222" t="s">
        <v>99</v>
      </c>
      <c r="D94" s="544">
        <f t="shared" si="83"/>
        <v>2609718.9999999995</v>
      </c>
      <c r="E94" s="541">
        <f>SUM('MMA Rev-Exp Region 1:MMA Rev-Exp Region 11'!E94)</f>
        <v>0</v>
      </c>
      <c r="F94" s="541">
        <f>SUM('MMA Rev-Exp Region 1:MMA Rev-Exp Region 11'!F94)</f>
        <v>2609718.9999999995</v>
      </c>
      <c r="G94" s="684"/>
      <c r="H94" s="684"/>
      <c r="I94" s="324"/>
      <c r="J94" s="324"/>
      <c r="K94" s="324"/>
      <c r="L94" s="324"/>
      <c r="M94" s="324"/>
      <c r="N94" s="324"/>
      <c r="O94" s="325"/>
      <c r="P94" s="544">
        <f t="shared" si="84"/>
        <v>1776961.8600000029</v>
      </c>
      <c r="Q94" s="541">
        <f>SUM('MMA Rev-Exp Region 1:MMA Rev-Exp Region 11'!Q94)</f>
        <v>0</v>
      </c>
      <c r="R94" s="541">
        <f>SUM('MMA Rev-Exp Region 1:MMA Rev-Exp Region 11'!R94)</f>
        <v>1776961.8600000029</v>
      </c>
      <c r="S94" s="684"/>
      <c r="T94" s="684"/>
      <c r="U94" s="324"/>
      <c r="V94" s="324"/>
      <c r="W94" s="324"/>
      <c r="X94" s="324"/>
      <c r="Y94" s="324"/>
      <c r="Z94" s="324"/>
      <c r="AA94" s="325"/>
      <c r="AB94" s="544">
        <f t="shared" si="85"/>
        <v>2943403.1699999976</v>
      </c>
      <c r="AC94" s="541">
        <f>SUM('MMA Rev-Exp Region 1:MMA Rev-Exp Region 11'!AC94)</f>
        <v>0</v>
      </c>
      <c r="AD94" s="541">
        <f>SUM('MMA Rev-Exp Region 1:MMA Rev-Exp Region 11'!AD94)</f>
        <v>2943403.1699999976</v>
      </c>
      <c r="AE94" s="684"/>
      <c r="AF94" s="684"/>
      <c r="AG94" s="324"/>
      <c r="AH94" s="324"/>
      <c r="AI94" s="324"/>
      <c r="AJ94" s="324"/>
      <c r="AK94" s="324"/>
      <c r="AL94" s="324"/>
      <c r="AM94" s="325"/>
      <c r="AN94" s="544">
        <f t="shared" si="86"/>
        <v>12292428.92</v>
      </c>
      <c r="AO94" s="541">
        <f>SUM('MMA Rev-Exp Region 1:MMA Rev-Exp Region 11'!AO94)</f>
        <v>0</v>
      </c>
      <c r="AP94" s="541">
        <f>SUM('MMA Rev-Exp Region 1:MMA Rev-Exp Region 11'!AP94)</f>
        <v>12292428.92</v>
      </c>
      <c r="AQ94" s="684"/>
      <c r="AR94" s="684"/>
      <c r="AS94" s="324"/>
      <c r="AT94" s="324"/>
      <c r="AU94" s="324"/>
      <c r="AV94" s="324"/>
      <c r="AW94" s="324"/>
      <c r="AX94" s="324"/>
      <c r="AY94" s="325"/>
      <c r="AZ94" s="300">
        <f>SUM('MMA Rev-Exp Region 1:MMA Rev-Exp Region 11'!AZ94)</f>
        <v>0</v>
      </c>
      <c r="BA94" s="548">
        <f t="shared" si="87"/>
        <v>19622512.950000003</v>
      </c>
      <c r="BB94" s="541">
        <f>SUM('MMA Rev-Exp Region 1:MMA Rev-Exp Region 11'!BB94)</f>
        <v>0</v>
      </c>
      <c r="BC94" s="541">
        <f>SUM('MMA Rev-Exp Region 1:MMA Rev-Exp Region 11'!BC94)</f>
        <v>19622512.950000003</v>
      </c>
      <c r="BD94" s="684"/>
      <c r="BE94" s="684"/>
      <c r="BF94" s="324"/>
      <c r="BG94" s="324"/>
      <c r="BH94" s="324"/>
      <c r="BI94" s="324"/>
      <c r="BJ94" s="324"/>
      <c r="BK94" s="324"/>
      <c r="BL94" s="326"/>
    </row>
    <row r="95" spans="1:64" x14ac:dyDescent="0.25">
      <c r="A95" s="1490"/>
      <c r="B95" s="238" t="s">
        <v>125</v>
      </c>
      <c r="C95" s="222" t="s">
        <v>100</v>
      </c>
      <c r="D95" s="544">
        <f t="shared" si="83"/>
        <v>2841390.5655871467</v>
      </c>
      <c r="E95" s="541">
        <f>SUM('MMA Rev-Exp Region 1:MMA Rev-Exp Region 11'!E95)</f>
        <v>-2809570.494412852</v>
      </c>
      <c r="F95" s="541">
        <f>SUM('MMA Rev-Exp Region 1:MMA Rev-Exp Region 11'!F95)</f>
        <v>5650961.0599999987</v>
      </c>
      <c r="G95" s="684"/>
      <c r="H95" s="684"/>
      <c r="I95" s="324"/>
      <c r="J95" s="324"/>
      <c r="K95" s="324"/>
      <c r="L95" s="324"/>
      <c r="M95" s="324"/>
      <c r="N95" s="324"/>
      <c r="O95" s="325"/>
      <c r="P95" s="544">
        <f t="shared" si="84"/>
        <v>9134530.0099999998</v>
      </c>
      <c r="Q95" s="541">
        <f>SUM('MMA Rev-Exp Region 1:MMA Rev-Exp Region 11'!Q95)</f>
        <v>162408.90999999974</v>
      </c>
      <c r="R95" s="541">
        <f>SUM('MMA Rev-Exp Region 1:MMA Rev-Exp Region 11'!R95)</f>
        <v>8972121.0999999996</v>
      </c>
      <c r="S95" s="684"/>
      <c r="T95" s="684"/>
      <c r="U95" s="324"/>
      <c r="V95" s="324"/>
      <c r="W95" s="324"/>
      <c r="X95" s="324"/>
      <c r="Y95" s="324"/>
      <c r="Z95" s="324"/>
      <c r="AA95" s="325"/>
      <c r="AB95" s="544">
        <f t="shared" si="85"/>
        <v>6103505.0799999908</v>
      </c>
      <c r="AC95" s="541">
        <f>SUM('MMA Rev-Exp Region 1:MMA Rev-Exp Region 11'!AC95)</f>
        <v>155471.57</v>
      </c>
      <c r="AD95" s="541">
        <f>SUM('MMA Rev-Exp Region 1:MMA Rev-Exp Region 11'!AD95)</f>
        <v>5948033.5099999905</v>
      </c>
      <c r="AE95" s="684"/>
      <c r="AF95" s="684"/>
      <c r="AG95" s="324"/>
      <c r="AH95" s="324"/>
      <c r="AI95" s="324"/>
      <c r="AJ95" s="324"/>
      <c r="AK95" s="324"/>
      <c r="AL95" s="324"/>
      <c r="AM95" s="325"/>
      <c r="AN95" s="544">
        <f t="shared" si="86"/>
        <v>11520405.980000025</v>
      </c>
      <c r="AO95" s="541">
        <f>SUM('MMA Rev-Exp Region 1:MMA Rev-Exp Region 11'!AO95)</f>
        <v>155887.24000000002</v>
      </c>
      <c r="AP95" s="541">
        <f>SUM('MMA Rev-Exp Region 1:MMA Rev-Exp Region 11'!AP95)</f>
        <v>11364518.740000024</v>
      </c>
      <c r="AQ95" s="684"/>
      <c r="AR95" s="684"/>
      <c r="AS95" s="324"/>
      <c r="AT95" s="324"/>
      <c r="AU95" s="324"/>
      <c r="AV95" s="324"/>
      <c r="AW95" s="324"/>
      <c r="AX95" s="324"/>
      <c r="AY95" s="325"/>
      <c r="AZ95" s="300">
        <f>SUM('MMA Rev-Exp Region 1:MMA Rev-Exp Region 11'!AZ95)</f>
        <v>0</v>
      </c>
      <c r="BA95" s="548">
        <f t="shared" si="87"/>
        <v>29599831.63558716</v>
      </c>
      <c r="BB95" s="541">
        <f>SUM('MMA Rev-Exp Region 1:MMA Rev-Exp Region 11'!BB95)</f>
        <v>-2335802.7744128522</v>
      </c>
      <c r="BC95" s="541">
        <f>SUM('MMA Rev-Exp Region 1:MMA Rev-Exp Region 11'!BC95)</f>
        <v>31935634.410000011</v>
      </c>
      <c r="BD95" s="684"/>
      <c r="BE95" s="684"/>
      <c r="BF95" s="324"/>
      <c r="BG95" s="324"/>
      <c r="BH95" s="324"/>
      <c r="BI95" s="324"/>
      <c r="BJ95" s="324"/>
      <c r="BK95" s="324"/>
      <c r="BL95" s="326"/>
    </row>
    <row r="96" spans="1:64" x14ac:dyDescent="0.25">
      <c r="A96" s="1490"/>
      <c r="B96" s="221" t="s">
        <v>126</v>
      </c>
      <c r="C96" s="222" t="s">
        <v>28</v>
      </c>
      <c r="D96" s="544">
        <f t="shared" si="83"/>
        <v>325861.39</v>
      </c>
      <c r="E96" s="541">
        <f>SUM('MMA Rev-Exp Region 1:MMA Rev-Exp Region 11'!E96)</f>
        <v>0</v>
      </c>
      <c r="F96" s="541">
        <f>SUM('MMA Rev-Exp Region 1:MMA Rev-Exp Region 11'!F96)</f>
        <v>325861.39</v>
      </c>
      <c r="G96" s="684"/>
      <c r="H96" s="684"/>
      <c r="I96" s="324"/>
      <c r="J96" s="324"/>
      <c r="K96" s="324"/>
      <c r="L96" s="324"/>
      <c r="M96" s="324"/>
      <c r="N96" s="324"/>
      <c r="O96" s="325"/>
      <c r="P96" s="544">
        <f t="shared" si="84"/>
        <v>253353.94000000018</v>
      </c>
      <c r="Q96" s="541">
        <f>SUM('MMA Rev-Exp Region 1:MMA Rev-Exp Region 11'!Q96)</f>
        <v>0</v>
      </c>
      <c r="R96" s="541">
        <f>SUM('MMA Rev-Exp Region 1:MMA Rev-Exp Region 11'!R96)</f>
        <v>253353.94000000018</v>
      </c>
      <c r="S96" s="684"/>
      <c r="T96" s="684"/>
      <c r="U96" s="324"/>
      <c r="V96" s="324"/>
      <c r="W96" s="324"/>
      <c r="X96" s="324"/>
      <c r="Y96" s="324"/>
      <c r="Z96" s="324"/>
      <c r="AA96" s="325"/>
      <c r="AB96" s="544">
        <f t="shared" si="85"/>
        <v>118885.46999999984</v>
      </c>
      <c r="AC96" s="541">
        <f>SUM('MMA Rev-Exp Region 1:MMA Rev-Exp Region 11'!AC96)</f>
        <v>0</v>
      </c>
      <c r="AD96" s="541">
        <f>SUM('MMA Rev-Exp Region 1:MMA Rev-Exp Region 11'!AD96)</f>
        <v>118885.46999999984</v>
      </c>
      <c r="AE96" s="684"/>
      <c r="AF96" s="684"/>
      <c r="AG96" s="324"/>
      <c r="AH96" s="324"/>
      <c r="AI96" s="324"/>
      <c r="AJ96" s="324"/>
      <c r="AK96" s="324"/>
      <c r="AL96" s="324"/>
      <c r="AM96" s="325"/>
      <c r="AN96" s="544">
        <f t="shared" si="86"/>
        <v>303458.50999999954</v>
      </c>
      <c r="AO96" s="541">
        <f>SUM('MMA Rev-Exp Region 1:MMA Rev-Exp Region 11'!AO96)</f>
        <v>0</v>
      </c>
      <c r="AP96" s="541">
        <f>SUM('MMA Rev-Exp Region 1:MMA Rev-Exp Region 11'!AP96)</f>
        <v>303458.50999999954</v>
      </c>
      <c r="AQ96" s="684"/>
      <c r="AR96" s="684"/>
      <c r="AS96" s="324"/>
      <c r="AT96" s="324"/>
      <c r="AU96" s="324"/>
      <c r="AV96" s="324"/>
      <c r="AW96" s="324"/>
      <c r="AX96" s="324"/>
      <c r="AY96" s="325"/>
      <c r="AZ96" s="300">
        <f>SUM('MMA Rev-Exp Region 1:MMA Rev-Exp Region 11'!AZ96)</f>
        <v>0</v>
      </c>
      <c r="BA96" s="548">
        <f t="shared" si="87"/>
        <v>1001559.3099999996</v>
      </c>
      <c r="BB96" s="541">
        <f>SUM('MMA Rev-Exp Region 1:MMA Rev-Exp Region 11'!BB96)</f>
        <v>0</v>
      </c>
      <c r="BC96" s="541">
        <f>SUM('MMA Rev-Exp Region 1:MMA Rev-Exp Region 11'!BC96)</f>
        <v>1001559.3099999996</v>
      </c>
      <c r="BD96" s="684"/>
      <c r="BE96" s="684"/>
      <c r="BF96" s="324"/>
      <c r="BG96" s="324"/>
      <c r="BH96" s="324"/>
      <c r="BI96" s="324"/>
      <c r="BJ96" s="324"/>
      <c r="BK96" s="324"/>
      <c r="BL96" s="326"/>
    </row>
    <row r="97" spans="1:64" s="209" customFormat="1" x14ac:dyDescent="0.25">
      <c r="A97" s="1491"/>
      <c r="B97" s="227" t="s">
        <v>127</v>
      </c>
      <c r="C97" s="228" t="s">
        <v>105</v>
      </c>
      <c r="D97" s="277">
        <f>SUM(D91:D96)</f>
        <v>51801816.276925303</v>
      </c>
      <c r="E97" s="275">
        <f>SUM(E91:E96)</f>
        <v>-2433965.1630747109</v>
      </c>
      <c r="F97" s="275">
        <f>SUM(F91:F96)</f>
        <v>54235781.440000013</v>
      </c>
      <c r="G97" s="335"/>
      <c r="H97" s="335"/>
      <c r="I97" s="327"/>
      <c r="J97" s="327"/>
      <c r="K97" s="327"/>
      <c r="L97" s="327"/>
      <c r="M97" s="327"/>
      <c r="N97" s="327"/>
      <c r="O97" s="328"/>
      <c r="P97" s="277">
        <f>SUM(P91:P96)</f>
        <v>57982752.710000001</v>
      </c>
      <c r="Q97" s="275">
        <f>SUM(Q91:Q96)</f>
        <v>99341.900000000081</v>
      </c>
      <c r="R97" s="275">
        <f>SUM(R91:R96)</f>
        <v>57883410.809999995</v>
      </c>
      <c r="S97" s="335"/>
      <c r="T97" s="335"/>
      <c r="U97" s="327"/>
      <c r="V97" s="327"/>
      <c r="W97" s="327"/>
      <c r="X97" s="327"/>
      <c r="Y97" s="327"/>
      <c r="Z97" s="327"/>
      <c r="AA97" s="328"/>
      <c r="AB97" s="277">
        <f>SUM(AB91:AB96)</f>
        <v>63351564.209999919</v>
      </c>
      <c r="AC97" s="275">
        <f>SUM(AC91:AC96)</f>
        <v>450186.39000000054</v>
      </c>
      <c r="AD97" s="275">
        <f>SUM(AD91:AD96)</f>
        <v>62901377.819999918</v>
      </c>
      <c r="AE97" s="335"/>
      <c r="AF97" s="335"/>
      <c r="AG97" s="327"/>
      <c r="AH97" s="327"/>
      <c r="AI97" s="327"/>
      <c r="AJ97" s="327"/>
      <c r="AK97" s="327"/>
      <c r="AL97" s="327"/>
      <c r="AM97" s="328"/>
      <c r="AN97" s="277">
        <f>SUM(AN91:AN96)</f>
        <v>90729641.139999852</v>
      </c>
      <c r="AO97" s="275">
        <f>SUM(AO91:AO96)</f>
        <v>-36538.230000000185</v>
      </c>
      <c r="AP97" s="275">
        <f>SUM(AP91:AP96)</f>
        <v>90766179.369999856</v>
      </c>
      <c r="AQ97" s="335"/>
      <c r="AR97" s="335"/>
      <c r="AS97" s="327"/>
      <c r="AT97" s="327"/>
      <c r="AU97" s="327"/>
      <c r="AV97" s="327"/>
      <c r="AW97" s="327"/>
      <c r="AX97" s="327"/>
      <c r="AY97" s="328"/>
      <c r="AZ97" s="299">
        <f>SUM(AZ91:AZ96)</f>
        <v>0</v>
      </c>
      <c r="BA97" s="297">
        <f>SUM(BA91:BA96)</f>
        <v>263865774.33692509</v>
      </c>
      <c r="BB97" s="541">
        <f>SUM('MMA Rev-Exp Region 1:MMA Rev-Exp Region 11'!BB97)</f>
        <v>-1920975.1030747106</v>
      </c>
      <c r="BC97" s="541">
        <f>SUM('MMA Rev-Exp Region 1:MMA Rev-Exp Region 11'!BC97)</f>
        <v>265786749.43999982</v>
      </c>
      <c r="BD97" s="335"/>
      <c r="BE97" s="335"/>
      <c r="BF97" s="327"/>
      <c r="BG97" s="327"/>
      <c r="BH97" s="327"/>
      <c r="BI97" s="327"/>
      <c r="BJ97" s="327"/>
      <c r="BK97" s="327"/>
      <c r="BL97" s="329"/>
    </row>
    <row r="98" spans="1:64" ht="14.85" customHeight="1" x14ac:dyDescent="0.25">
      <c r="A98" s="1489" t="s">
        <v>176</v>
      </c>
      <c r="B98" s="219" t="s">
        <v>128</v>
      </c>
      <c r="C98" s="220" t="s">
        <v>326</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90"/>
      <c r="B99" s="221" t="s">
        <v>129</v>
      </c>
      <c r="C99" s="222" t="s">
        <v>325</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90"/>
      <c r="B100" s="221" t="s">
        <v>130</v>
      </c>
      <c r="C100" s="222" t="s">
        <v>179</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90"/>
      <c r="B101" s="221" t="s">
        <v>131</v>
      </c>
      <c r="C101" s="1120" t="s">
        <v>494</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90"/>
      <c r="B102" s="221" t="s">
        <v>132</v>
      </c>
      <c r="C102" s="1120" t="s">
        <v>495</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90"/>
      <c r="B103" s="221" t="s">
        <v>133</v>
      </c>
      <c r="C103" s="1120" t="s">
        <v>496</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91"/>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259</v>
      </c>
      <c r="C105" s="243" t="s">
        <v>31</v>
      </c>
      <c r="D105" s="289">
        <f>D88+D97+D104</f>
        <v>537362639.56692445</v>
      </c>
      <c r="E105" s="324"/>
      <c r="F105" s="324"/>
      <c r="G105" s="324"/>
      <c r="H105" s="324"/>
      <c r="I105" s="324"/>
      <c r="J105" s="324"/>
      <c r="K105" s="324"/>
      <c r="L105" s="324"/>
      <c r="M105" s="324"/>
      <c r="N105" s="324"/>
      <c r="O105" s="325"/>
      <c r="P105" s="289">
        <f>P88+P97+P104</f>
        <v>571646793.83699942</v>
      </c>
      <c r="Q105" s="324"/>
      <c r="R105" s="324"/>
      <c r="S105" s="324"/>
      <c r="T105" s="324"/>
      <c r="U105" s="324"/>
      <c r="V105" s="324"/>
      <c r="W105" s="324"/>
      <c r="X105" s="324"/>
      <c r="Y105" s="324"/>
      <c r="Z105" s="324"/>
      <c r="AA105" s="325"/>
      <c r="AB105" s="289">
        <f>AB88+AB97+AB104</f>
        <v>596185353.65999913</v>
      </c>
      <c r="AC105" s="324"/>
      <c r="AD105" s="324"/>
      <c r="AE105" s="324"/>
      <c r="AF105" s="324"/>
      <c r="AG105" s="324"/>
      <c r="AH105" s="324"/>
      <c r="AI105" s="324"/>
      <c r="AJ105" s="324"/>
      <c r="AK105" s="324"/>
      <c r="AL105" s="324"/>
      <c r="AM105" s="325"/>
      <c r="AN105" s="289">
        <f>AN88+AN97+AN104</f>
        <v>696787200.77299845</v>
      </c>
      <c r="AO105" s="324"/>
      <c r="AP105" s="324"/>
      <c r="AQ105" s="324"/>
      <c r="AR105" s="324"/>
      <c r="AS105" s="324"/>
      <c r="AT105" s="324"/>
      <c r="AU105" s="324"/>
      <c r="AV105" s="324"/>
      <c r="AW105" s="324"/>
      <c r="AX105" s="324"/>
      <c r="AY105" s="325"/>
      <c r="AZ105" s="300">
        <f>AZ88+AZ97+AZ104</f>
        <v>-61414317.600000203</v>
      </c>
      <c r="BA105" s="296">
        <f>BA88+BA97+BA104</f>
        <v>2340567670.2369213</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50">
        <f>D17-D105</f>
        <v>87105552.761284709</v>
      </c>
      <c r="E106" s="551"/>
      <c r="F106" s="551"/>
      <c r="G106" s="551"/>
      <c r="H106" s="551"/>
      <c r="I106" s="551"/>
      <c r="J106" s="551"/>
      <c r="K106" s="551"/>
      <c r="L106" s="551"/>
      <c r="M106" s="551"/>
      <c r="N106" s="551"/>
      <c r="O106" s="552"/>
      <c r="P106" s="550">
        <f>P17-P105</f>
        <v>75330350.107153773</v>
      </c>
      <c r="Q106" s="551"/>
      <c r="R106" s="551"/>
      <c r="S106" s="551"/>
      <c r="T106" s="551"/>
      <c r="U106" s="551"/>
      <c r="V106" s="551"/>
      <c r="W106" s="551"/>
      <c r="X106" s="551"/>
      <c r="Y106" s="551"/>
      <c r="Z106" s="551"/>
      <c r="AA106" s="552"/>
      <c r="AB106" s="550">
        <f>AB17-AB105</f>
        <v>85384920.174996614</v>
      </c>
      <c r="AC106" s="551"/>
      <c r="AD106" s="551"/>
      <c r="AE106" s="551"/>
      <c r="AF106" s="551"/>
      <c r="AG106" s="551"/>
      <c r="AH106" s="551"/>
      <c r="AI106" s="551"/>
      <c r="AJ106" s="551"/>
      <c r="AK106" s="551"/>
      <c r="AL106" s="551"/>
      <c r="AM106" s="552"/>
      <c r="AN106" s="550">
        <f>AN17-AN105</f>
        <v>-17688710.280356765</v>
      </c>
      <c r="AO106" s="551"/>
      <c r="AP106" s="551"/>
      <c r="AQ106" s="551"/>
      <c r="AR106" s="551"/>
      <c r="AS106" s="551"/>
      <c r="AT106" s="551"/>
      <c r="AU106" s="551"/>
      <c r="AV106" s="551"/>
      <c r="AW106" s="551"/>
      <c r="AX106" s="551"/>
      <c r="AY106" s="552"/>
      <c r="AZ106" s="872">
        <f>AZ17-AZ105</f>
        <v>67847846.810000196</v>
      </c>
      <c r="BA106" s="553">
        <f>BA17-BA105</f>
        <v>297979959.57307911</v>
      </c>
      <c r="BB106" s="551"/>
      <c r="BC106" s="551"/>
      <c r="BD106" s="551"/>
      <c r="BE106" s="551"/>
      <c r="BF106" s="551"/>
      <c r="BG106" s="551"/>
      <c r="BH106" s="551"/>
      <c r="BI106" s="551"/>
      <c r="BJ106" s="551"/>
      <c r="BK106" s="551"/>
      <c r="BL106" s="554"/>
    </row>
    <row r="107" spans="1:64" x14ac:dyDescent="0.25">
      <c r="A107" s="241"/>
      <c r="B107" s="242" t="s">
        <v>269</v>
      </c>
      <c r="C107" s="243" t="s">
        <v>26</v>
      </c>
      <c r="D107" s="544">
        <f>SUM('MMA Rev-Exp Region 1:MMA Rev-Exp Region 11'!D107)</f>
        <v>18634891.293186419</v>
      </c>
      <c r="E107" s="331"/>
      <c r="F107" s="331"/>
      <c r="G107" s="331"/>
      <c r="H107" s="331"/>
      <c r="I107" s="331"/>
      <c r="J107" s="331"/>
      <c r="K107" s="331"/>
      <c r="L107" s="331"/>
      <c r="M107" s="331"/>
      <c r="N107" s="331"/>
      <c r="O107" s="332"/>
      <c r="P107" s="544">
        <f>SUM('MMA Rev-Exp Region 1:MMA Rev-Exp Region 11'!P107)</f>
        <v>16115768.063277921</v>
      </c>
      <c r="Q107" s="331"/>
      <c r="R107" s="331"/>
      <c r="S107" s="331"/>
      <c r="T107" s="331"/>
      <c r="U107" s="331"/>
      <c r="V107" s="331"/>
      <c r="W107" s="331"/>
      <c r="X107" s="331"/>
      <c r="Y107" s="331"/>
      <c r="Z107" s="331"/>
      <c r="AA107" s="332"/>
      <c r="AB107" s="544">
        <f>SUM('MMA Rev-Exp Region 1:MMA Rev-Exp Region 11'!AB107)</f>
        <v>18263834.425431781</v>
      </c>
      <c r="AC107" s="331"/>
      <c r="AD107" s="331"/>
      <c r="AE107" s="331"/>
      <c r="AF107" s="331"/>
      <c r="AG107" s="331"/>
      <c r="AH107" s="331"/>
      <c r="AI107" s="331"/>
      <c r="AJ107" s="331"/>
      <c r="AK107" s="331"/>
      <c r="AL107" s="331"/>
      <c r="AM107" s="332"/>
      <c r="AN107" s="544">
        <f>SUM('MMA Rev-Exp Region 1:MMA Rev-Exp Region 11'!AN107)</f>
        <v>-3777562.4585745065</v>
      </c>
      <c r="AO107" s="331"/>
      <c r="AP107" s="331"/>
      <c r="AQ107" s="331"/>
      <c r="AR107" s="331"/>
      <c r="AS107" s="331"/>
      <c r="AT107" s="331"/>
      <c r="AU107" s="331"/>
      <c r="AV107" s="331"/>
      <c r="AW107" s="331"/>
      <c r="AX107" s="331"/>
      <c r="AY107" s="332"/>
      <c r="AZ107" s="546">
        <f>SUM('MMA Rev-Exp Region 1:MMA Rev-Exp Region 11'!AZ107)</f>
        <v>14515001.738707377</v>
      </c>
      <c r="BA107" s="548">
        <f>SUM('MMA Rev-Exp Region 1:MMA Rev-Exp Region 11'!BA107)</f>
        <v>63751933.062028989</v>
      </c>
      <c r="BB107" s="331"/>
      <c r="BC107" s="331"/>
      <c r="BD107" s="331"/>
      <c r="BE107" s="331"/>
      <c r="BF107" s="331"/>
      <c r="BG107" s="331"/>
      <c r="BH107" s="331"/>
      <c r="BI107" s="331"/>
      <c r="BJ107" s="331"/>
      <c r="BK107" s="331"/>
      <c r="BL107" s="333"/>
    </row>
    <row r="108" spans="1:64" s="209" customFormat="1" ht="15.75" thickBot="1" x14ac:dyDescent="0.3">
      <c r="A108" s="239"/>
      <c r="B108" s="555" t="s">
        <v>270</v>
      </c>
      <c r="C108" s="556" t="s">
        <v>182</v>
      </c>
      <c r="D108" s="550">
        <f>D106-D107</f>
        <v>68470661.468098283</v>
      </c>
      <c r="E108" s="558"/>
      <c r="F108" s="558"/>
      <c r="G108" s="558"/>
      <c r="H108" s="558"/>
      <c r="I108" s="558"/>
      <c r="J108" s="558"/>
      <c r="K108" s="558"/>
      <c r="L108" s="558"/>
      <c r="M108" s="558"/>
      <c r="N108" s="558"/>
      <c r="O108" s="559"/>
      <c r="P108" s="550">
        <f>P106-P107</f>
        <v>59214582.043875851</v>
      </c>
      <c r="Q108" s="558"/>
      <c r="R108" s="558"/>
      <c r="S108" s="558"/>
      <c r="T108" s="558"/>
      <c r="U108" s="558"/>
      <c r="V108" s="558"/>
      <c r="W108" s="558"/>
      <c r="X108" s="558"/>
      <c r="Y108" s="558"/>
      <c r="Z108" s="558"/>
      <c r="AA108" s="559"/>
      <c r="AB108" s="550">
        <f>AB106-AB107</f>
        <v>67121085.749564826</v>
      </c>
      <c r="AC108" s="558"/>
      <c r="AD108" s="558"/>
      <c r="AE108" s="558"/>
      <c r="AF108" s="558"/>
      <c r="AG108" s="558"/>
      <c r="AH108" s="558"/>
      <c r="AI108" s="558"/>
      <c r="AJ108" s="558"/>
      <c r="AK108" s="558"/>
      <c r="AL108" s="558"/>
      <c r="AM108" s="559"/>
      <c r="AN108" s="550">
        <f>AN106-AN107</f>
        <v>-13911147.821782257</v>
      </c>
      <c r="AO108" s="558"/>
      <c r="AP108" s="558"/>
      <c r="AQ108" s="558"/>
      <c r="AR108" s="558"/>
      <c r="AS108" s="558"/>
      <c r="AT108" s="558"/>
      <c r="AU108" s="558"/>
      <c r="AV108" s="558"/>
      <c r="AW108" s="558"/>
      <c r="AX108" s="558"/>
      <c r="AY108" s="559"/>
      <c r="AZ108" s="872">
        <f>AZ106-AZ107</f>
        <v>53332845.071292818</v>
      </c>
      <c r="BA108" s="347">
        <f>BA106-BA107</f>
        <v>234228026.51105011</v>
      </c>
      <c r="BB108" s="897"/>
      <c r="BC108" s="897"/>
      <c r="BD108" s="897"/>
      <c r="BE108" s="897"/>
      <c r="BF108" s="897"/>
      <c r="BG108" s="897"/>
      <c r="BH108" s="897"/>
      <c r="BI108" s="897"/>
      <c r="BJ108" s="897"/>
      <c r="BK108" s="897"/>
      <c r="BL108" s="1214"/>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c r="D4" s="1441"/>
    </row>
    <row r="5" spans="1:64" x14ac:dyDescent="0.25">
      <c r="A5" s="123" t="s">
        <v>16</v>
      </c>
      <c r="B5" s="108"/>
      <c r="C5" s="509">
        <f>IF('MMA Rev-Exp Summary'!C5=0,"",'MMA Rev-Exp Summary'!C5)</f>
        <v>45016</v>
      </c>
      <c r="D5" s="1441"/>
      <c r="E5" s="162"/>
      <c r="F5" s="162"/>
      <c r="G5" s="162"/>
      <c r="H5" s="162"/>
      <c r="I5" s="162"/>
      <c r="J5" s="162"/>
    </row>
    <row r="6" spans="1:64" ht="15.75" thickBot="1" x14ac:dyDescent="0.3">
      <c r="A6" s="122" t="s">
        <v>380</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71"/>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194149.67741935476</v>
      </c>
      <c r="E9" s="737">
        <v>155177.75691244236</v>
      </c>
      <c r="F9" s="737">
        <v>7587.1313364055377</v>
      </c>
      <c r="G9" s="737">
        <v>13264.801843317962</v>
      </c>
      <c r="H9" s="737">
        <v>4611.3548387096798</v>
      </c>
      <c r="I9" s="737">
        <v>5098.7937788018453</v>
      </c>
      <c r="J9" s="737">
        <v>4086.9677419354803</v>
      </c>
      <c r="K9" s="737">
        <v>52</v>
      </c>
      <c r="L9" s="737">
        <v>334</v>
      </c>
      <c r="M9" s="737">
        <v>29</v>
      </c>
      <c r="N9" s="737">
        <v>3306.8709677419365</v>
      </c>
      <c r="O9" s="804">
        <v>601</v>
      </c>
      <c r="P9" s="742">
        <f>SUM(Q9:AA9)</f>
        <v>197768.26021505377</v>
      </c>
      <c r="Q9" s="737">
        <v>158337.17849462369</v>
      </c>
      <c r="R9" s="737">
        <v>7960.4903225806447</v>
      </c>
      <c r="S9" s="737">
        <v>13271.612903225803</v>
      </c>
      <c r="T9" s="737">
        <v>4639.4387096774199</v>
      </c>
      <c r="U9" s="737">
        <v>5140.5881720430107</v>
      </c>
      <c r="V9" s="737">
        <v>4086.5161290322549</v>
      </c>
      <c r="W9" s="737">
        <v>51</v>
      </c>
      <c r="X9" s="737">
        <v>345</v>
      </c>
      <c r="Y9" s="737">
        <v>29</v>
      </c>
      <c r="Z9" s="737">
        <v>3314.4354838709683</v>
      </c>
      <c r="AA9" s="738">
        <v>593</v>
      </c>
      <c r="AB9" s="742">
        <f>SUM(AC9:AM9)</f>
        <v>201929.75053763433</v>
      </c>
      <c r="AC9" s="737">
        <v>161961.01182795689</v>
      </c>
      <c r="AD9" s="737">
        <v>8281.0612903225865</v>
      </c>
      <c r="AE9" s="737">
        <v>13180.045161290327</v>
      </c>
      <c r="AF9" s="737">
        <v>4666.709677419356</v>
      </c>
      <c r="AG9" s="737">
        <v>5343.5225806451608</v>
      </c>
      <c r="AH9" s="737">
        <v>4135</v>
      </c>
      <c r="AI9" s="737">
        <v>45</v>
      </c>
      <c r="AJ9" s="737">
        <v>360</v>
      </c>
      <c r="AK9" s="737">
        <v>32</v>
      </c>
      <c r="AL9" s="737">
        <v>3319.4</v>
      </c>
      <c r="AM9" s="738">
        <v>606</v>
      </c>
      <c r="AN9" s="736">
        <f>SUM(AO9:AY9)</f>
        <v>205610.21290322594</v>
      </c>
      <c r="AO9" s="737">
        <v>165188.28709677432</v>
      </c>
      <c r="AP9" s="737">
        <v>8588.8096774193582</v>
      </c>
      <c r="AQ9" s="737">
        <v>13098.592473118282</v>
      </c>
      <c r="AR9" s="737">
        <v>4706.3075268817202</v>
      </c>
      <c r="AS9" s="737">
        <v>5402.3129032258066</v>
      </c>
      <c r="AT9" s="737">
        <v>4156.6451612903229</v>
      </c>
      <c r="AU9" s="737">
        <v>45</v>
      </c>
      <c r="AV9" s="737">
        <v>381</v>
      </c>
      <c r="AW9" s="737">
        <v>21</v>
      </c>
      <c r="AX9" s="737">
        <v>3388.2580645161293</v>
      </c>
      <c r="AY9" s="738">
        <v>634</v>
      </c>
      <c r="AZ9" s="853">
        <v>-41</v>
      </c>
      <c r="BA9" s="740">
        <f>AN9+AB9+P9+D9+AZ9</f>
        <v>799416.90107526886</v>
      </c>
      <c r="BB9" s="741">
        <f t="shared" ref="BB9:BJ9" si="0">AO9+AC9+Q9+E9</f>
        <v>640664.23433179723</v>
      </c>
      <c r="BC9" s="741">
        <f t="shared" si="0"/>
        <v>32417.49262672813</v>
      </c>
      <c r="BD9" s="741">
        <f t="shared" si="0"/>
        <v>52815.052380952373</v>
      </c>
      <c r="BE9" s="741">
        <f t="shared" si="0"/>
        <v>18623.810752688172</v>
      </c>
      <c r="BF9" s="741">
        <f t="shared" si="0"/>
        <v>20985.217434715825</v>
      </c>
      <c r="BG9" s="741">
        <f t="shared" si="0"/>
        <v>16465.129032258057</v>
      </c>
      <c r="BH9" s="741">
        <f t="shared" si="0"/>
        <v>193</v>
      </c>
      <c r="BI9" s="742">
        <f t="shared" si="0"/>
        <v>1420</v>
      </c>
      <c r="BJ9" s="742">
        <f t="shared" si="0"/>
        <v>111</v>
      </c>
      <c r="BK9" s="741">
        <f>AX9+AL9+Z9+N9</f>
        <v>13328.964516129035</v>
      </c>
      <c r="BL9" s="743">
        <f>AY9+AM9+AA9+O9</f>
        <v>2434</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57924549.339999981</v>
      </c>
      <c r="E11" s="249">
        <v>28544383.640000004</v>
      </c>
      <c r="F11" s="249">
        <v>4157379.74</v>
      </c>
      <c r="G11" s="249">
        <v>12004008.59999999</v>
      </c>
      <c r="H11" s="249">
        <v>7272072.1300000008</v>
      </c>
      <c r="I11" s="249">
        <v>970805.73000000045</v>
      </c>
      <c r="J11" s="249">
        <v>1572906.4799999995</v>
      </c>
      <c r="K11" s="249">
        <v>7050.9</v>
      </c>
      <c r="L11" s="249">
        <v>875437.17999999982</v>
      </c>
      <c r="M11" s="249">
        <v>740318.09000000008</v>
      </c>
      <c r="N11" s="249">
        <v>373208.37</v>
      </c>
      <c r="O11" s="249">
        <v>1406978.4800000002</v>
      </c>
      <c r="P11" s="270">
        <f t="shared" ref="P11:P16" si="2">SUM(Q11:AA11)</f>
        <v>58994007.190000013</v>
      </c>
      <c r="Q11" s="249">
        <v>29271208.600000016</v>
      </c>
      <c r="R11" s="249">
        <v>4342063.4799999995</v>
      </c>
      <c r="S11" s="249">
        <v>12195041.519999998</v>
      </c>
      <c r="T11" s="249">
        <v>7230012.2499999963</v>
      </c>
      <c r="U11" s="249">
        <v>976913.68000000087</v>
      </c>
      <c r="V11" s="249">
        <v>1563695.01</v>
      </c>
      <c r="W11" s="249">
        <v>6958.32</v>
      </c>
      <c r="X11" s="249">
        <v>906485.1</v>
      </c>
      <c r="Y11" s="249">
        <v>740318.09000000008</v>
      </c>
      <c r="Z11" s="249">
        <v>373806.04999999993</v>
      </c>
      <c r="AA11" s="250">
        <v>1387505.0900000003</v>
      </c>
      <c r="AB11" s="270">
        <f t="shared" ref="AB11:AB16" si="3">SUM(AC11:AM11)</f>
        <v>60239555.629999988</v>
      </c>
      <c r="AC11" s="249">
        <v>30176409.169999987</v>
      </c>
      <c r="AD11" s="249">
        <v>4507043.0100000016</v>
      </c>
      <c r="AE11" s="249">
        <v>12147853.6</v>
      </c>
      <c r="AF11" s="249">
        <v>7274470.8599999985</v>
      </c>
      <c r="AG11" s="249">
        <v>1017289.1100000001</v>
      </c>
      <c r="AH11" s="249">
        <v>1564584.8</v>
      </c>
      <c r="AI11" s="249">
        <v>6131.7199999999993</v>
      </c>
      <c r="AJ11" s="249">
        <v>943613.58</v>
      </c>
      <c r="AK11" s="251">
        <v>816902.72</v>
      </c>
      <c r="AL11" s="249">
        <v>374090.2699999999</v>
      </c>
      <c r="AM11" s="250">
        <v>1411166.79</v>
      </c>
      <c r="AN11" s="270">
        <f t="shared" ref="AN11:AN16" si="4">SUM(AO11:AY11)</f>
        <v>57250306.160000019</v>
      </c>
      <c r="AO11" s="249">
        <v>29018482.540000007</v>
      </c>
      <c r="AP11" s="249">
        <v>4285139.6399999997</v>
      </c>
      <c r="AQ11" s="249">
        <v>11354111.42</v>
      </c>
      <c r="AR11" s="249">
        <v>7069389.3599999994</v>
      </c>
      <c r="AS11" s="249">
        <v>874524.59</v>
      </c>
      <c r="AT11" s="249">
        <v>1465457.4200000004</v>
      </c>
      <c r="AU11" s="249">
        <v>6519.4500000000007</v>
      </c>
      <c r="AV11" s="249">
        <v>771238.16999999993</v>
      </c>
      <c r="AW11" s="249">
        <v>568929.27</v>
      </c>
      <c r="AX11" s="249">
        <v>386802.38999999996</v>
      </c>
      <c r="AY11" s="250">
        <v>1449711.9099999997</v>
      </c>
      <c r="AZ11" s="854">
        <v>546469.33999999857</v>
      </c>
      <c r="BA11" s="321">
        <f t="shared" ref="BA11:BA16" si="5">SUM(BB11:BL11)+AZ11</f>
        <v>234954887.66000003</v>
      </c>
      <c r="BB11" s="271">
        <f t="shared" ref="BB11:BJ16" si="6">E11+Q11+AC11+AO11</f>
        <v>117010483.95000002</v>
      </c>
      <c r="BC11" s="271">
        <f t="shared" si="6"/>
        <v>17291625.870000001</v>
      </c>
      <c r="BD11" s="271">
        <f t="shared" si="6"/>
        <v>47701015.139999993</v>
      </c>
      <c r="BE11" s="271">
        <f t="shared" si="6"/>
        <v>28845944.599999994</v>
      </c>
      <c r="BF11" s="271">
        <f t="shared" si="6"/>
        <v>3839533.1100000013</v>
      </c>
      <c r="BG11" s="271">
        <f t="shared" si="6"/>
        <v>6166643.709999999</v>
      </c>
      <c r="BH11" s="271">
        <f t="shared" si="6"/>
        <v>26660.39</v>
      </c>
      <c r="BI11" s="271">
        <f t="shared" si="6"/>
        <v>3496774.03</v>
      </c>
      <c r="BJ11" s="271">
        <f t="shared" si="6"/>
        <v>2866468.1700000004</v>
      </c>
      <c r="BK11" s="271">
        <f t="shared" ref="BK11:BL16" si="7">N11+Z11+AL11+AX11</f>
        <v>1507907.0799999998</v>
      </c>
      <c r="BL11" s="295">
        <f t="shared" si="7"/>
        <v>5655362.2699999996</v>
      </c>
    </row>
    <row r="12" spans="1:64" x14ac:dyDescent="0.25">
      <c r="A12" s="1535"/>
      <c r="B12" s="126" t="s">
        <v>1319</v>
      </c>
      <c r="C12" s="127" t="s">
        <v>1328</v>
      </c>
      <c r="D12" s="270">
        <f t="shared" si="1"/>
        <v>112164.08233006636</v>
      </c>
      <c r="E12" s="249">
        <v>89649.238327228188</v>
      </c>
      <c r="F12" s="249">
        <v>4383.2348071714105</v>
      </c>
      <c r="G12" s="249">
        <v>7663.3365855781212</v>
      </c>
      <c r="H12" s="249">
        <v>2664.0702712319826</v>
      </c>
      <c r="I12" s="249">
        <v>2945.6733216933358</v>
      </c>
      <c r="J12" s="249">
        <v>2361.1215448822459</v>
      </c>
      <c r="K12" s="249">
        <v>30.041421436747676</v>
      </c>
      <c r="L12" s="249">
        <v>192.9583607668024</v>
      </c>
      <c r="M12" s="249">
        <v>16.753869647416973</v>
      </c>
      <c r="N12" s="249">
        <v>1910.4443149784836</v>
      </c>
      <c r="O12" s="249">
        <v>347.20950545164141</v>
      </c>
      <c r="P12" s="270">
        <f t="shared" si="2"/>
        <v>114254.60869101557</v>
      </c>
      <c r="Q12" s="249">
        <v>91474.498235817897</v>
      </c>
      <c r="R12" s="249">
        <v>4598.9316273807035</v>
      </c>
      <c r="S12" s="249">
        <v>7667.2714686766294</v>
      </c>
      <c r="T12" s="249">
        <v>2680.2948751419272</v>
      </c>
      <c r="U12" s="249">
        <v>2969.8187636366242</v>
      </c>
      <c r="V12" s="249">
        <v>2360.8606392370139</v>
      </c>
      <c r="W12" s="249">
        <v>29.463701793733296</v>
      </c>
      <c r="X12" s="249">
        <v>199.31327683996057</v>
      </c>
      <c r="Y12" s="249">
        <v>16.753869647416973</v>
      </c>
      <c r="Z12" s="249">
        <v>1914.8144845361242</v>
      </c>
      <c r="AA12" s="250">
        <v>342.5877483075264</v>
      </c>
      <c r="AB12" s="270">
        <f t="shared" si="3"/>
        <v>116658.78339458458</v>
      </c>
      <c r="AC12" s="249">
        <v>93568.057935494769</v>
      </c>
      <c r="AD12" s="249">
        <v>4784.1317724253522</v>
      </c>
      <c r="AE12" s="249">
        <v>7614.3709854940325</v>
      </c>
      <c r="AF12" s="249">
        <v>2696.0498488904555</v>
      </c>
      <c r="AG12" s="249">
        <v>3087.0579577295921</v>
      </c>
      <c r="AH12" s="249">
        <v>2388.8707238644547</v>
      </c>
      <c r="AI12" s="249">
        <v>25.997383935647026</v>
      </c>
      <c r="AJ12" s="249">
        <v>207.97907148517621</v>
      </c>
      <c r="AK12" s="249">
        <v>18.487028576460109</v>
      </c>
      <c r="AL12" s="249">
        <v>1917.6825830219277</v>
      </c>
      <c r="AM12" s="250">
        <v>350.09810366671331</v>
      </c>
      <c r="AN12" s="270">
        <f t="shared" si="4"/>
        <v>118785.05879856207</v>
      </c>
      <c r="AO12" s="249">
        <v>95432.518251705114</v>
      </c>
      <c r="AP12" s="249">
        <v>4961.9240607571501</v>
      </c>
      <c r="AQ12" s="249">
        <v>7567.3141675607176</v>
      </c>
      <c r="AR12" s="249">
        <v>2718.9263043459896</v>
      </c>
      <c r="AS12" s="249">
        <v>3121.022281903583</v>
      </c>
      <c r="AT12" s="249">
        <v>2401.3755587180885</v>
      </c>
      <c r="AU12" s="249">
        <v>25.997383935647026</v>
      </c>
      <c r="AV12" s="249">
        <v>220.11118398847816</v>
      </c>
      <c r="AW12" s="249">
        <v>12.132112503301945</v>
      </c>
      <c r="AX12" s="249">
        <v>1957.4632394728469</v>
      </c>
      <c r="AY12" s="250">
        <v>366.2742536711159</v>
      </c>
      <c r="AZ12" s="854">
        <v>797838.54997126118</v>
      </c>
      <c r="BA12" s="290">
        <f t="shared" si="5"/>
        <v>1259701.0831854898</v>
      </c>
      <c r="BB12" s="271">
        <f t="shared" si="6"/>
        <v>370124.31275024597</v>
      </c>
      <c r="BC12" s="271">
        <f t="shared" si="6"/>
        <v>18728.222267734614</v>
      </c>
      <c r="BD12" s="271">
        <f t="shared" si="6"/>
        <v>30512.2932073095</v>
      </c>
      <c r="BE12" s="271">
        <f t="shared" si="6"/>
        <v>10759.341299610354</v>
      </c>
      <c r="BF12" s="271">
        <f t="shared" si="6"/>
        <v>12123.572324963136</v>
      </c>
      <c r="BG12" s="271">
        <f t="shared" si="6"/>
        <v>9512.228466701803</v>
      </c>
      <c r="BH12" s="271">
        <f t="shared" si="6"/>
        <v>111.49989110177502</v>
      </c>
      <c r="BI12" s="271">
        <f t="shared" si="6"/>
        <v>820.3618930804173</v>
      </c>
      <c r="BJ12" s="271">
        <f t="shared" si="6"/>
        <v>64.126880374595999</v>
      </c>
      <c r="BK12" s="271">
        <f t="shared" si="7"/>
        <v>7700.4046220093824</v>
      </c>
      <c r="BL12" s="291">
        <f t="shared" si="7"/>
        <v>1406.1696110969972</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35"/>
      <c r="B14" s="126" t="s">
        <v>915</v>
      </c>
      <c r="C14" s="127" t="s">
        <v>916</v>
      </c>
      <c r="D14" s="271">
        <f t="shared" si="1"/>
        <v>1254044.7200000016</v>
      </c>
      <c r="E14" s="249">
        <v>1096463.0500000017</v>
      </c>
      <c r="F14" s="249">
        <v>130600.95999999996</v>
      </c>
      <c r="G14" s="249">
        <v>15356.43</v>
      </c>
      <c r="H14" s="249">
        <v>7749.52</v>
      </c>
      <c r="I14" s="249">
        <v>0</v>
      </c>
      <c r="J14" s="249">
        <v>3874.76</v>
      </c>
      <c r="K14" s="249">
        <v>0</v>
      </c>
      <c r="L14" s="249">
        <v>0</v>
      </c>
      <c r="M14" s="249">
        <v>0</v>
      </c>
      <c r="N14" s="249">
        <v>0</v>
      </c>
      <c r="O14" s="250">
        <v>0</v>
      </c>
      <c r="P14" s="271">
        <f t="shared" si="2"/>
        <v>1230604.9700000023</v>
      </c>
      <c r="Q14" s="249">
        <v>1044901.7100000022</v>
      </c>
      <c r="R14" s="249">
        <v>131456.61999999994</v>
      </c>
      <c r="S14" s="249">
        <v>23248.560000000005</v>
      </c>
      <c r="T14" s="249">
        <v>23248.560000000005</v>
      </c>
      <c r="U14" s="249">
        <v>3874.76</v>
      </c>
      <c r="V14" s="249">
        <v>3874.76</v>
      </c>
      <c r="W14" s="249">
        <v>0</v>
      </c>
      <c r="X14" s="249">
        <v>0</v>
      </c>
      <c r="Y14" s="249">
        <v>0</v>
      </c>
      <c r="Z14" s="249">
        <v>0</v>
      </c>
      <c r="AA14" s="250">
        <v>0</v>
      </c>
      <c r="AB14" s="271">
        <f t="shared" si="3"/>
        <v>1442651.89</v>
      </c>
      <c r="AC14" s="249">
        <v>1276298.1400000001</v>
      </c>
      <c r="AD14" s="249">
        <v>124729.65999999993</v>
      </c>
      <c r="AE14" s="249">
        <v>14928.6</v>
      </c>
      <c r="AF14" s="249">
        <v>11624.28</v>
      </c>
      <c r="AG14" s="249">
        <v>3874.76</v>
      </c>
      <c r="AH14" s="249">
        <v>3732.15</v>
      </c>
      <c r="AI14" s="249">
        <v>0</v>
      </c>
      <c r="AJ14" s="249">
        <v>3732.15</v>
      </c>
      <c r="AK14" s="249">
        <v>0</v>
      </c>
      <c r="AL14" s="249">
        <v>0</v>
      </c>
      <c r="AM14" s="250">
        <v>3732.15</v>
      </c>
      <c r="AN14" s="270">
        <f t="shared" si="4"/>
        <v>1486542.9700000016</v>
      </c>
      <c r="AO14" s="249">
        <v>1297107.5600000017</v>
      </c>
      <c r="AP14" s="249">
        <v>115957.57999999996</v>
      </c>
      <c r="AQ14" s="249">
        <v>34872.840000000011</v>
      </c>
      <c r="AR14" s="249">
        <v>30855.470000000008</v>
      </c>
      <c r="AS14" s="249">
        <v>0</v>
      </c>
      <c r="AT14" s="249">
        <v>0</v>
      </c>
      <c r="AU14" s="249">
        <v>0</v>
      </c>
      <c r="AV14" s="249">
        <v>7749.52</v>
      </c>
      <c r="AW14" s="249">
        <v>0</v>
      </c>
      <c r="AX14" s="249">
        <v>0</v>
      </c>
      <c r="AY14" s="250">
        <v>0</v>
      </c>
      <c r="AZ14" s="854">
        <v>52250.100000000013</v>
      </c>
      <c r="BA14" s="290">
        <f t="shared" si="5"/>
        <v>5466094.6500000041</v>
      </c>
      <c r="BB14" s="271">
        <f t="shared" si="6"/>
        <v>4714770.4600000056</v>
      </c>
      <c r="BC14" s="271">
        <f t="shared" si="6"/>
        <v>502744.81999999977</v>
      </c>
      <c r="BD14" s="271">
        <f t="shared" si="6"/>
        <v>88406.430000000022</v>
      </c>
      <c r="BE14" s="271">
        <f t="shared" si="6"/>
        <v>73477.830000000016</v>
      </c>
      <c r="BF14" s="271">
        <f t="shared" si="6"/>
        <v>7749.52</v>
      </c>
      <c r="BG14" s="271">
        <f t="shared" si="6"/>
        <v>11481.67</v>
      </c>
      <c r="BH14" s="271">
        <f t="shared" si="6"/>
        <v>0</v>
      </c>
      <c r="BI14" s="271">
        <f t="shared" si="6"/>
        <v>11481.67</v>
      </c>
      <c r="BJ14" s="271">
        <f t="shared" si="6"/>
        <v>0</v>
      </c>
      <c r="BK14" s="271">
        <f t="shared" si="7"/>
        <v>0</v>
      </c>
      <c r="BL14" s="291">
        <f t="shared" si="7"/>
        <v>3732.15</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35"/>
      <c r="B16" s="126" t="s">
        <v>35</v>
      </c>
      <c r="C16" s="127" t="s">
        <v>13</v>
      </c>
      <c r="D16" s="270">
        <f t="shared" si="1"/>
        <v>477610.9411092248</v>
      </c>
      <c r="E16" s="249">
        <v>473846.92790337326</v>
      </c>
      <c r="F16" s="249">
        <v>732.78561008290308</v>
      </c>
      <c r="G16" s="249">
        <v>1281.1503426523809</v>
      </c>
      <c r="H16" s="249">
        <v>445.37708904265668</v>
      </c>
      <c r="I16" s="249">
        <v>492.45525670000245</v>
      </c>
      <c r="J16" s="249">
        <v>394.7303687485894</v>
      </c>
      <c r="K16" s="249">
        <v>5.022300265381122</v>
      </c>
      <c r="L16" s="249">
        <v>32.258620935332594</v>
      </c>
      <c r="M16" s="249">
        <v>2.8008982249240875</v>
      </c>
      <c r="N16" s="249">
        <v>319.38651805522034</v>
      </c>
      <c r="O16" s="249">
        <v>58.046201144116431</v>
      </c>
      <c r="P16" s="270">
        <f t="shared" si="2"/>
        <v>19100.992033885141</v>
      </c>
      <c r="Q16" s="249">
        <v>15292.631799485513</v>
      </c>
      <c r="R16" s="249">
        <v>768.84562807039674</v>
      </c>
      <c r="S16" s="249">
        <v>1281.8081731905093</v>
      </c>
      <c r="T16" s="249">
        <v>448.08950505446842</v>
      </c>
      <c r="U16" s="249">
        <v>496.49187193589756</v>
      </c>
      <c r="V16" s="249">
        <v>394.68675075621024</v>
      </c>
      <c r="W16" s="249">
        <v>4.9257175679699472</v>
      </c>
      <c r="X16" s="249">
        <v>33.321030606855523</v>
      </c>
      <c r="Y16" s="249">
        <v>2.8008982249240875</v>
      </c>
      <c r="Z16" s="249">
        <v>320.11711942757256</v>
      </c>
      <c r="AA16" s="250">
        <v>57.273539564827026</v>
      </c>
      <c r="AB16" s="270">
        <f t="shared" si="3"/>
        <v>19502.919994490476</v>
      </c>
      <c r="AC16" s="249">
        <v>15642.631397787365</v>
      </c>
      <c r="AD16" s="249">
        <v>799.80723684662439</v>
      </c>
      <c r="AE16" s="249">
        <v>1272.9643136785305</v>
      </c>
      <c r="AF16" s="249">
        <v>450.72340867999782</v>
      </c>
      <c r="AG16" s="249">
        <v>516.09182451623485</v>
      </c>
      <c r="AH16" s="249">
        <v>399.3694537952104</v>
      </c>
      <c r="AI16" s="249">
        <v>4.3462213835028942</v>
      </c>
      <c r="AJ16" s="249">
        <v>34.769771068023154</v>
      </c>
      <c r="AK16" s="249">
        <v>3.090646317157614</v>
      </c>
      <c r="AL16" s="249">
        <v>320.59660578665574</v>
      </c>
      <c r="AM16" s="250">
        <v>58.52911463117232</v>
      </c>
      <c r="AN16" s="270">
        <f t="shared" si="4"/>
        <v>19858.388977479633</v>
      </c>
      <c r="AO16" s="249">
        <v>15954.330348538131</v>
      </c>
      <c r="AP16" s="249">
        <v>829.5304061963692</v>
      </c>
      <c r="AQ16" s="249">
        <v>1265.097393343483</v>
      </c>
      <c r="AR16" s="249">
        <v>454.54787579275461</v>
      </c>
      <c r="AS16" s="249">
        <v>521.76995245274679</v>
      </c>
      <c r="AT16" s="249">
        <v>401.46000185852978</v>
      </c>
      <c r="AU16" s="249">
        <v>4.3462213835028942</v>
      </c>
      <c r="AV16" s="249">
        <v>36.798007713657839</v>
      </c>
      <c r="AW16" s="249">
        <v>2.0282366456346841</v>
      </c>
      <c r="AX16" s="249">
        <v>327.24710339613625</v>
      </c>
      <c r="AY16" s="250">
        <v>61.233430158685231</v>
      </c>
      <c r="AZ16" s="854">
        <v>-94233.390000000014</v>
      </c>
      <c r="BA16" s="290">
        <f t="shared" si="5"/>
        <v>441839.85211507999</v>
      </c>
      <c r="BB16" s="271">
        <f t="shared" si="6"/>
        <v>520736.52144918428</v>
      </c>
      <c r="BC16" s="271">
        <f t="shared" si="6"/>
        <v>3130.9688811962938</v>
      </c>
      <c r="BD16" s="271">
        <f t="shared" si="6"/>
        <v>5101.0202228649032</v>
      </c>
      <c r="BE16" s="271">
        <f t="shared" si="6"/>
        <v>1798.7378785698777</v>
      </c>
      <c r="BF16" s="271">
        <f t="shared" si="6"/>
        <v>2026.8089056048818</v>
      </c>
      <c r="BG16" s="271">
        <f t="shared" si="6"/>
        <v>1590.2465751585398</v>
      </c>
      <c r="BH16" s="271">
        <f t="shared" si="6"/>
        <v>18.640460600356857</v>
      </c>
      <c r="BI16" s="271">
        <f t="shared" si="6"/>
        <v>137.14743032386912</v>
      </c>
      <c r="BJ16" s="271">
        <f t="shared" si="6"/>
        <v>10.720679412640472</v>
      </c>
      <c r="BK16" s="271">
        <f t="shared" si="7"/>
        <v>1287.3473466655848</v>
      </c>
      <c r="BL16" s="291">
        <f t="shared" si="7"/>
        <v>235.08228549880101</v>
      </c>
    </row>
    <row r="17" spans="1:64" s="209" customFormat="1" x14ac:dyDescent="0.25">
      <c r="A17" s="1535"/>
      <c r="B17" s="128" t="s">
        <v>201</v>
      </c>
      <c r="C17" s="309" t="s">
        <v>14</v>
      </c>
      <c r="D17" s="272">
        <f>SUM(D11:D16)</f>
        <v>59768369.083439268</v>
      </c>
      <c r="E17" s="272">
        <f>SUM(E11:E16)</f>
        <v>30204342.856230605</v>
      </c>
      <c r="F17" s="272">
        <f>SUM(F11:F16)</f>
        <v>4293096.7204172546</v>
      </c>
      <c r="G17" s="272">
        <f t="shared" ref="G17:O17" si="8">SUM(G11:G16)</f>
        <v>12028309.51692822</v>
      </c>
      <c r="H17" s="272">
        <f t="shared" si="8"/>
        <v>7282931.0973602748</v>
      </c>
      <c r="I17" s="272">
        <f t="shared" si="8"/>
        <v>974243.85857839382</v>
      </c>
      <c r="J17" s="272">
        <f t="shared" si="8"/>
        <v>1579537.0919136303</v>
      </c>
      <c r="K17" s="272">
        <f t="shared" si="8"/>
        <v>7085.9637217021282</v>
      </c>
      <c r="L17" s="272">
        <f t="shared" si="8"/>
        <v>875662.39698170195</v>
      </c>
      <c r="M17" s="272">
        <f t="shared" si="8"/>
        <v>740337.64476787241</v>
      </c>
      <c r="N17" s="272">
        <f t="shared" si="8"/>
        <v>375438.20083303371</v>
      </c>
      <c r="O17" s="272">
        <f t="shared" si="8"/>
        <v>1407383.7357065959</v>
      </c>
      <c r="P17" s="288">
        <f>SUM(P11:P16)</f>
        <v>60357967.76072491</v>
      </c>
      <c r="Q17" s="272">
        <f>SUM(Q11:Q16)</f>
        <v>30422877.440035321</v>
      </c>
      <c r="R17" s="272">
        <f>SUM(R11:R16)</f>
        <v>4478887.8772554509</v>
      </c>
      <c r="S17" s="272">
        <f t="shared" ref="S17:AA17" si="9">SUM(S11:S16)</f>
        <v>12227239.159641866</v>
      </c>
      <c r="T17" s="272">
        <f t="shared" si="9"/>
        <v>7256389.1943801921</v>
      </c>
      <c r="U17" s="272">
        <f t="shared" si="9"/>
        <v>984254.75063557341</v>
      </c>
      <c r="V17" s="272">
        <f t="shared" si="9"/>
        <v>1570325.3173899932</v>
      </c>
      <c r="W17" s="272">
        <f t="shared" si="9"/>
        <v>6992.7094193617022</v>
      </c>
      <c r="X17" s="272">
        <f t="shared" si="9"/>
        <v>906717.73430744675</v>
      </c>
      <c r="Y17" s="272">
        <f t="shared" si="9"/>
        <v>740337.64476787241</v>
      </c>
      <c r="Z17" s="272">
        <f t="shared" si="9"/>
        <v>376040.98160396365</v>
      </c>
      <c r="AA17" s="281">
        <f t="shared" si="9"/>
        <v>1387904.9512878726</v>
      </c>
      <c r="AB17" s="288">
        <f>SUM(AB11:AB16)</f>
        <v>61818369.223389059</v>
      </c>
      <c r="AC17" s="272">
        <f>SUM(AC11:AC16)</f>
        <v>31561917.99933327</v>
      </c>
      <c r="AD17" s="272">
        <f>SUM(AD11:AD16)</f>
        <v>4637356.6090092734</v>
      </c>
      <c r="AE17" s="272">
        <f t="shared" ref="AE17:AM17" si="10">SUM(AE11:AE16)</f>
        <v>12171669.535299173</v>
      </c>
      <c r="AF17" s="272">
        <f t="shared" si="10"/>
        <v>7289241.91325757</v>
      </c>
      <c r="AG17" s="272">
        <f t="shared" si="10"/>
        <v>1024767.0197822459</v>
      </c>
      <c r="AH17" s="272">
        <f t="shared" si="10"/>
        <v>1571105.1901776597</v>
      </c>
      <c r="AI17" s="272">
        <f t="shared" si="10"/>
        <v>6162.0636053191492</v>
      </c>
      <c r="AJ17" s="272">
        <f t="shared" si="10"/>
        <v>947588.47884255322</v>
      </c>
      <c r="AK17" s="272">
        <f t="shared" si="10"/>
        <v>816924.29767489352</v>
      </c>
      <c r="AL17" s="272">
        <f t="shared" si="10"/>
        <v>376328.54918880848</v>
      </c>
      <c r="AM17" s="272">
        <f t="shared" si="10"/>
        <v>1415307.5672182979</v>
      </c>
      <c r="AN17" s="288">
        <f>SUM(AN11:AN16)</f>
        <v>58875492.57777606</v>
      </c>
      <c r="AO17" s="272">
        <f>SUM(AO11:AO16)</f>
        <v>30426976.948600251</v>
      </c>
      <c r="AP17" s="272">
        <f t="shared" ref="AP17:AZ17" si="11">SUM(AP11:AP16)</f>
        <v>4406888.6744669536</v>
      </c>
      <c r="AQ17" s="272">
        <f t="shared" si="11"/>
        <v>11397816.671560904</v>
      </c>
      <c r="AR17" s="272">
        <f t="shared" si="11"/>
        <v>7103418.3041801378</v>
      </c>
      <c r="AS17" s="272">
        <f t="shared" si="11"/>
        <v>878167.38223435625</v>
      </c>
      <c r="AT17" s="272">
        <f t="shared" si="11"/>
        <v>1468260.2555605769</v>
      </c>
      <c r="AU17" s="272">
        <f t="shared" si="11"/>
        <v>6549.7936053191506</v>
      </c>
      <c r="AV17" s="272">
        <f t="shared" si="11"/>
        <v>779244.59919170209</v>
      </c>
      <c r="AW17" s="272">
        <f t="shared" si="11"/>
        <v>568943.43034914893</v>
      </c>
      <c r="AX17" s="272">
        <f t="shared" si="11"/>
        <v>389087.10034286894</v>
      </c>
      <c r="AY17" s="281">
        <f t="shared" si="11"/>
        <v>1450139.4176838293</v>
      </c>
      <c r="AZ17" s="293">
        <f t="shared" si="11"/>
        <v>1302324.5999712599</v>
      </c>
      <c r="BA17" s="292">
        <f>SUM(BA11:BA16)</f>
        <v>242122523.24530062</v>
      </c>
      <c r="BB17" s="272">
        <f>SUM(BB11:BB16)</f>
        <v>122616115.24419945</v>
      </c>
      <c r="BC17" s="272">
        <f t="shared" ref="BC17:BL17" si="12">SUM(BC11:BC16)</f>
        <v>17816229.881148934</v>
      </c>
      <c r="BD17" s="272">
        <f t="shared" si="12"/>
        <v>47825034.883430168</v>
      </c>
      <c r="BE17" s="272">
        <f t="shared" si="12"/>
        <v>28931980.509178173</v>
      </c>
      <c r="BF17" s="272">
        <f t="shared" si="12"/>
        <v>3861433.0112305693</v>
      </c>
      <c r="BG17" s="272">
        <f t="shared" si="12"/>
        <v>6189227.8550418587</v>
      </c>
      <c r="BH17" s="272">
        <f t="shared" si="12"/>
        <v>26790.530351702131</v>
      </c>
      <c r="BI17" s="272">
        <f t="shared" si="12"/>
        <v>3509213.2093234044</v>
      </c>
      <c r="BJ17" s="272">
        <f>SUM(BJ11:BJ16)</f>
        <v>2866543.0175597877</v>
      </c>
      <c r="BK17" s="272">
        <f t="shared" si="12"/>
        <v>1516894.8319686749</v>
      </c>
      <c r="BL17" s="293">
        <f t="shared" si="12"/>
        <v>5660735.6718965964</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1252" t="s">
        <v>36</v>
      </c>
      <c r="BB19" s="215" t="s">
        <v>937</v>
      </c>
      <c r="BC19" s="215" t="s">
        <v>938</v>
      </c>
      <c r="BD19" s="215" t="s">
        <v>939</v>
      </c>
      <c r="BE19" s="215" t="s">
        <v>940</v>
      </c>
      <c r="BF19" s="215" t="s">
        <v>47</v>
      </c>
      <c r="BG19" s="215" t="s">
        <v>48</v>
      </c>
      <c r="BH19" s="215" t="s">
        <v>50</v>
      </c>
      <c r="BI19" s="215" t="s">
        <v>49</v>
      </c>
      <c r="BJ19" s="215" t="s">
        <v>1542</v>
      </c>
      <c r="BK19" s="215" t="s">
        <v>136</v>
      </c>
      <c r="BL19" s="1253" t="s">
        <v>137</v>
      </c>
    </row>
    <row r="20" spans="1:64" ht="14.85" customHeight="1" x14ac:dyDescent="0.25">
      <c r="A20" s="1534" t="s">
        <v>0</v>
      </c>
      <c r="B20" s="124">
        <v>2.1</v>
      </c>
      <c r="C20" s="125" t="s">
        <v>147</v>
      </c>
      <c r="D20" s="273">
        <f t="shared" ref="D20:D27" si="13">SUM(E20:O20)</f>
        <v>6409292.0299999993</v>
      </c>
      <c r="E20" s="251">
        <v>3784136.1799999992</v>
      </c>
      <c r="F20" s="251">
        <v>121088.75</v>
      </c>
      <c r="G20" s="251">
        <v>1408592.73</v>
      </c>
      <c r="H20" s="251">
        <v>679749.59000000008</v>
      </c>
      <c r="I20" s="251">
        <v>10820.99</v>
      </c>
      <c r="J20" s="251">
        <v>37067.33</v>
      </c>
      <c r="K20" s="251">
        <v>1556</v>
      </c>
      <c r="L20" s="251">
        <v>30403.43</v>
      </c>
      <c r="M20" s="251">
        <v>18876.48</v>
      </c>
      <c r="N20" s="251">
        <v>56237.919999999998</v>
      </c>
      <c r="O20" s="252">
        <v>260762.63000000003</v>
      </c>
      <c r="P20" s="273">
        <f t="shared" ref="P20:P27" si="14">SUM(Q20:AA20)</f>
        <v>5391686.0800000001</v>
      </c>
      <c r="Q20" s="251">
        <v>2503347.2599999993</v>
      </c>
      <c r="R20" s="251">
        <v>205869.64999999997</v>
      </c>
      <c r="S20" s="251">
        <v>1668455.0099999998</v>
      </c>
      <c r="T20" s="251">
        <v>711786.43000000017</v>
      </c>
      <c r="U20" s="251">
        <v>28748.94</v>
      </c>
      <c r="V20" s="251">
        <v>39981.15</v>
      </c>
      <c r="W20" s="251">
        <v>0</v>
      </c>
      <c r="X20" s="251">
        <v>5488.93</v>
      </c>
      <c r="Y20" s="251">
        <v>0</v>
      </c>
      <c r="Z20" s="251">
        <v>55873.4</v>
      </c>
      <c r="AA20" s="252">
        <v>172135.31</v>
      </c>
      <c r="AB20" s="273">
        <f t="shared" ref="AB20:AB27" si="15">SUM(AC20:AM20)</f>
        <v>6442716.3900000025</v>
      </c>
      <c r="AC20" s="251">
        <v>3414456.5500000007</v>
      </c>
      <c r="AD20" s="251">
        <v>143583.24</v>
      </c>
      <c r="AE20" s="251">
        <v>1621446.8900000001</v>
      </c>
      <c r="AF20" s="251">
        <v>756272.48999999987</v>
      </c>
      <c r="AG20" s="251">
        <v>32864.090000000004</v>
      </c>
      <c r="AH20" s="251">
        <v>33433.82</v>
      </c>
      <c r="AI20" s="251">
        <v>0</v>
      </c>
      <c r="AJ20" s="251">
        <v>6442.4</v>
      </c>
      <c r="AK20" s="251">
        <v>10309.290000000001</v>
      </c>
      <c r="AL20" s="251">
        <v>25888.620000000003</v>
      </c>
      <c r="AM20" s="252">
        <v>398019</v>
      </c>
      <c r="AN20" s="276">
        <f t="shared" ref="AN20:AN27" si="16">SUM(AO20:AY20)</f>
        <v>7077925.5499999989</v>
      </c>
      <c r="AO20" s="251">
        <v>4009058.4599999995</v>
      </c>
      <c r="AP20" s="251">
        <v>237257.74</v>
      </c>
      <c r="AQ20" s="251">
        <v>1648624.61</v>
      </c>
      <c r="AR20" s="251">
        <v>650169.62000000011</v>
      </c>
      <c r="AS20" s="251">
        <v>18921.190000000002</v>
      </c>
      <c r="AT20" s="251">
        <v>41648.14</v>
      </c>
      <c r="AU20" s="251">
        <v>0</v>
      </c>
      <c r="AV20" s="251">
        <v>19979.02</v>
      </c>
      <c r="AW20" s="249">
        <v>48403.380000000005</v>
      </c>
      <c r="AX20" s="251">
        <v>38407.97</v>
      </c>
      <c r="AY20" s="252">
        <v>365455.42</v>
      </c>
      <c r="AZ20" s="855">
        <v>791676.2899999998</v>
      </c>
      <c r="BA20" s="294">
        <f>SUM(BB20:BL20)+AZ20</f>
        <v>26113296.34</v>
      </c>
      <c r="BB20" s="271">
        <f t="shared" ref="BB20:BJ27" si="17">E20+Q20+AC20+AO20</f>
        <v>13710998.449999997</v>
      </c>
      <c r="BC20" s="271">
        <f t="shared" si="17"/>
        <v>707799.37999999989</v>
      </c>
      <c r="BD20" s="271">
        <f t="shared" si="17"/>
        <v>6347119.2400000002</v>
      </c>
      <c r="BE20" s="271">
        <f t="shared" si="17"/>
        <v>2797978.1300000004</v>
      </c>
      <c r="BF20" s="271">
        <f t="shared" si="17"/>
        <v>91355.21</v>
      </c>
      <c r="BG20" s="271">
        <f t="shared" si="17"/>
        <v>152130.44</v>
      </c>
      <c r="BH20" s="271">
        <f t="shared" si="17"/>
        <v>1556</v>
      </c>
      <c r="BI20" s="271">
        <f t="shared" si="17"/>
        <v>62313.78</v>
      </c>
      <c r="BJ20" s="271">
        <f t="shared" si="17"/>
        <v>77589.150000000009</v>
      </c>
      <c r="BK20" s="271">
        <f t="shared" ref="BK20:BL27" si="18">N20+Z20+AL20+AX20</f>
        <v>176407.91</v>
      </c>
      <c r="BL20" s="295">
        <f t="shared" si="18"/>
        <v>1196372.3600000001</v>
      </c>
    </row>
    <row r="21" spans="1:64" ht="24.75" x14ac:dyDescent="0.25">
      <c r="A21" s="1535"/>
      <c r="B21" s="126">
        <v>2.2000000000000002</v>
      </c>
      <c r="C21" s="127" t="s">
        <v>148</v>
      </c>
      <c r="D21" s="274">
        <f t="shared" si="13"/>
        <v>36330.463560100354</v>
      </c>
      <c r="E21" s="253">
        <v>21450.01678039429</v>
      </c>
      <c r="F21" s="253">
        <v>686.38008672747333</v>
      </c>
      <c r="G21" s="253">
        <v>7984.4741991397896</v>
      </c>
      <c r="H21" s="253">
        <v>3853.0960352399743</v>
      </c>
      <c r="I21" s="253">
        <v>61.337754784627975</v>
      </c>
      <c r="J21" s="253">
        <v>210.11264200973147</v>
      </c>
      <c r="K21" s="253">
        <v>8.8200383185716955</v>
      </c>
      <c r="L21" s="253">
        <v>172.33895733676877</v>
      </c>
      <c r="M21" s="253">
        <v>106.99953529547058</v>
      </c>
      <c r="N21" s="253">
        <v>318.7793119259444</v>
      </c>
      <c r="O21" s="254">
        <v>1478.1082189277208</v>
      </c>
      <c r="P21" s="274">
        <f t="shared" si="14"/>
        <v>61175.852071807079</v>
      </c>
      <c r="Q21" s="253">
        <v>28403.805301313751</v>
      </c>
      <c r="R21" s="253">
        <v>2335.8650833163306</v>
      </c>
      <c r="S21" s="253">
        <v>18930.841923242202</v>
      </c>
      <c r="T21" s="253">
        <v>8076.1640611687262</v>
      </c>
      <c r="U21" s="253">
        <v>326.19497399619706</v>
      </c>
      <c r="V21" s="253">
        <v>453.63934060135978</v>
      </c>
      <c r="W21" s="253">
        <v>0</v>
      </c>
      <c r="X21" s="253">
        <v>62.279213724643277</v>
      </c>
      <c r="Y21" s="253">
        <v>0</v>
      </c>
      <c r="Z21" s="253">
        <v>633.95806106517739</v>
      </c>
      <c r="AA21" s="254">
        <v>1953.104113378696</v>
      </c>
      <c r="AB21" s="274">
        <f t="shared" si="15"/>
        <v>160565.83745416935</v>
      </c>
      <c r="AC21" s="253">
        <v>85095.329704808551</v>
      </c>
      <c r="AD21" s="253">
        <v>3578.3917495991132</v>
      </c>
      <c r="AE21" s="253">
        <v>40409.815056333464</v>
      </c>
      <c r="AF21" s="253">
        <v>18847.876943470401</v>
      </c>
      <c r="AG21" s="253">
        <v>819.04119529607158</v>
      </c>
      <c r="AH21" s="253">
        <v>833.24004699700208</v>
      </c>
      <c r="AI21" s="253">
        <v>0</v>
      </c>
      <c r="AJ21" s="253">
        <v>160.55795236002004</v>
      </c>
      <c r="AK21" s="253">
        <v>256.92886077946594</v>
      </c>
      <c r="AL21" s="253">
        <v>645.19803437021335</v>
      </c>
      <c r="AM21" s="254">
        <v>9919.4579101550389</v>
      </c>
      <c r="AN21" s="289">
        <f t="shared" si="16"/>
        <v>614186.05722956033</v>
      </c>
      <c r="AO21" s="253">
        <v>347885.51975517924</v>
      </c>
      <c r="AP21" s="253">
        <v>20588.009134653323</v>
      </c>
      <c r="AQ21" s="253">
        <v>143059.1833602321</v>
      </c>
      <c r="AR21" s="253">
        <v>56418.383128972237</v>
      </c>
      <c r="AS21" s="253">
        <v>1641.8837697708457</v>
      </c>
      <c r="AT21" s="253">
        <v>3614.0118622107775</v>
      </c>
      <c r="AU21" s="253">
        <v>0</v>
      </c>
      <c r="AV21" s="253">
        <v>1733.6768286734141</v>
      </c>
      <c r="AW21" s="253">
        <v>4200.1969233462987</v>
      </c>
      <c r="AX21" s="253">
        <v>3332.8465372867954</v>
      </c>
      <c r="AY21" s="254">
        <v>31712.345929235293</v>
      </c>
      <c r="AZ21" s="526">
        <v>-1001446.7135131406</v>
      </c>
      <c r="BA21" s="296">
        <f t="shared" ref="BA21:BA27" si="19">SUM(BB21:BL21)+AZ21</f>
        <v>-129188.50319750351</v>
      </c>
      <c r="BB21" s="271">
        <f t="shared" si="17"/>
        <v>482834.67154169583</v>
      </c>
      <c r="BC21" s="271">
        <f t="shared" si="17"/>
        <v>27188.646054296238</v>
      </c>
      <c r="BD21" s="271">
        <f t="shared" si="17"/>
        <v>210384.31453894754</v>
      </c>
      <c r="BE21" s="271">
        <f t="shared" si="17"/>
        <v>87195.520168851333</v>
      </c>
      <c r="BF21" s="271">
        <f t="shared" si="17"/>
        <v>2848.4576938477421</v>
      </c>
      <c r="BG21" s="271">
        <f t="shared" si="17"/>
        <v>5111.0038918188711</v>
      </c>
      <c r="BH21" s="271">
        <f t="shared" si="17"/>
        <v>8.8200383185716955</v>
      </c>
      <c r="BI21" s="271">
        <f t="shared" si="17"/>
        <v>2128.8529520948459</v>
      </c>
      <c r="BJ21" s="271">
        <f t="shared" si="17"/>
        <v>4564.125319421235</v>
      </c>
      <c r="BK21" s="271">
        <f t="shared" si="18"/>
        <v>4930.7819446481308</v>
      </c>
      <c r="BL21" s="291">
        <f t="shared" si="18"/>
        <v>45063.016171696749</v>
      </c>
    </row>
    <row r="22" spans="1:64" x14ac:dyDescent="0.25">
      <c r="A22" s="1535"/>
      <c r="B22" s="126">
        <v>2.2999999999999998</v>
      </c>
      <c r="C22" s="127" t="s">
        <v>149</v>
      </c>
      <c r="D22" s="274">
        <f t="shared" si="13"/>
        <v>5654564.0100000482</v>
      </c>
      <c r="E22" s="253">
        <v>3514134.1600000537</v>
      </c>
      <c r="F22" s="253">
        <v>449782.7</v>
      </c>
      <c r="G22" s="253">
        <v>970617.76999999385</v>
      </c>
      <c r="H22" s="253">
        <v>513305.77999999997</v>
      </c>
      <c r="I22" s="253">
        <v>37472.53</v>
      </c>
      <c r="J22" s="253">
        <v>55357.740000000005</v>
      </c>
      <c r="K22" s="253">
        <v>131.13999999999999</v>
      </c>
      <c r="L22" s="253">
        <v>20684.099999999999</v>
      </c>
      <c r="M22" s="253">
        <v>5113.9099999999989</v>
      </c>
      <c r="N22" s="253">
        <v>13201.24</v>
      </c>
      <c r="O22" s="254">
        <v>74762.94</v>
      </c>
      <c r="P22" s="274">
        <f t="shared" si="14"/>
        <v>5813967.7800000366</v>
      </c>
      <c r="Q22" s="253">
        <v>3670760.0500000445</v>
      </c>
      <c r="R22" s="253">
        <v>429348.89000000007</v>
      </c>
      <c r="S22" s="253">
        <v>993313.32999999309</v>
      </c>
      <c r="T22" s="253">
        <v>542360.2799999991</v>
      </c>
      <c r="U22" s="253">
        <v>5704.8200000000033</v>
      </c>
      <c r="V22" s="253">
        <v>69857.08</v>
      </c>
      <c r="W22" s="253">
        <v>50.430000000000078</v>
      </c>
      <c r="X22" s="253">
        <v>15442.54</v>
      </c>
      <c r="Y22" s="253">
        <v>2362.2699999999995</v>
      </c>
      <c r="Z22" s="253">
        <v>14308.13</v>
      </c>
      <c r="AA22" s="254">
        <v>70459.960000000006</v>
      </c>
      <c r="AB22" s="274">
        <f t="shared" si="15"/>
        <v>5771555.2400000235</v>
      </c>
      <c r="AC22" s="253">
        <v>3828799.5100000231</v>
      </c>
      <c r="AD22" s="253">
        <v>441215.94</v>
      </c>
      <c r="AE22" s="253">
        <v>880953.45000000054</v>
      </c>
      <c r="AF22" s="253">
        <v>442154.28</v>
      </c>
      <c r="AG22" s="253">
        <v>8709.59</v>
      </c>
      <c r="AH22" s="253">
        <v>77805.039999999979</v>
      </c>
      <c r="AI22" s="253">
        <v>245.01999999999998</v>
      </c>
      <c r="AJ22" s="253">
        <v>29709.470000000005</v>
      </c>
      <c r="AK22" s="253">
        <v>5856.13</v>
      </c>
      <c r="AL22" s="253">
        <v>7680.8700000000008</v>
      </c>
      <c r="AM22" s="254">
        <v>48425.94</v>
      </c>
      <c r="AN22" s="289">
        <f t="shared" si="16"/>
        <v>6325168.4299999923</v>
      </c>
      <c r="AO22" s="253">
        <v>4369425.98999999</v>
      </c>
      <c r="AP22" s="253">
        <v>474568.22999999986</v>
      </c>
      <c r="AQ22" s="253">
        <v>770241.51000000397</v>
      </c>
      <c r="AR22" s="253">
        <v>530846.52000000014</v>
      </c>
      <c r="AS22" s="253">
        <v>16729.139999999996</v>
      </c>
      <c r="AT22" s="253">
        <v>74720.149999999994</v>
      </c>
      <c r="AU22" s="253">
        <v>50.76</v>
      </c>
      <c r="AV22" s="253">
        <v>20276.75</v>
      </c>
      <c r="AW22" s="253">
        <v>5740.2699999999986</v>
      </c>
      <c r="AX22" s="253">
        <v>6620.3399999999992</v>
      </c>
      <c r="AY22" s="254">
        <v>55948.76999999999</v>
      </c>
      <c r="AZ22" s="526">
        <v>-1271270.8799999978</v>
      </c>
      <c r="BA22" s="296">
        <f t="shared" si="19"/>
        <v>22293984.580000099</v>
      </c>
      <c r="BB22" s="271">
        <f t="shared" si="17"/>
        <v>15383119.710000113</v>
      </c>
      <c r="BC22" s="271">
        <f t="shared" si="17"/>
        <v>1794915.7599999998</v>
      </c>
      <c r="BD22" s="271">
        <f t="shared" si="17"/>
        <v>3615126.0599999917</v>
      </c>
      <c r="BE22" s="271">
        <f t="shared" si="17"/>
        <v>2028666.8599999994</v>
      </c>
      <c r="BF22" s="271">
        <f t="shared" si="17"/>
        <v>68616.08</v>
      </c>
      <c r="BG22" s="271">
        <f t="shared" si="17"/>
        <v>277740.01</v>
      </c>
      <c r="BH22" s="271">
        <f t="shared" si="17"/>
        <v>477.35</v>
      </c>
      <c r="BI22" s="271">
        <f t="shared" si="17"/>
        <v>86112.86</v>
      </c>
      <c r="BJ22" s="271">
        <f t="shared" si="17"/>
        <v>19072.579999999994</v>
      </c>
      <c r="BK22" s="271">
        <f t="shared" si="18"/>
        <v>41810.579999999994</v>
      </c>
      <c r="BL22" s="291">
        <f t="shared" si="18"/>
        <v>249597.61000000002</v>
      </c>
    </row>
    <row r="23" spans="1:64" x14ac:dyDescent="0.25">
      <c r="A23" s="1535"/>
      <c r="B23" s="126">
        <v>2.4</v>
      </c>
      <c r="C23" s="127" t="s">
        <v>150</v>
      </c>
      <c r="D23" s="274">
        <f t="shared" si="13"/>
        <v>815242.11999999988</v>
      </c>
      <c r="E23" s="253">
        <v>127335.90999999992</v>
      </c>
      <c r="F23" s="253">
        <v>51998.080000000002</v>
      </c>
      <c r="G23" s="253">
        <v>307900.6999999999</v>
      </c>
      <c r="H23" s="253">
        <v>104422.15</v>
      </c>
      <c r="I23" s="253">
        <v>103625.75</v>
      </c>
      <c r="J23" s="253">
        <v>843.89</v>
      </c>
      <c r="K23" s="253">
        <v>0</v>
      </c>
      <c r="L23" s="253">
        <v>2951.23</v>
      </c>
      <c r="M23" s="253">
        <v>2786.17</v>
      </c>
      <c r="N23" s="253">
        <v>68109.61</v>
      </c>
      <c r="O23" s="254">
        <v>45268.630000000005</v>
      </c>
      <c r="P23" s="274">
        <f t="shared" si="14"/>
        <v>1097191.96</v>
      </c>
      <c r="Q23" s="253">
        <v>294189.78999999992</v>
      </c>
      <c r="R23" s="253">
        <v>20420.32</v>
      </c>
      <c r="S23" s="253">
        <v>350026.4</v>
      </c>
      <c r="T23" s="253">
        <v>142439.85</v>
      </c>
      <c r="U23" s="253">
        <v>102316.89999999988</v>
      </c>
      <c r="V23" s="253">
        <v>13822.17</v>
      </c>
      <c r="W23" s="253">
        <v>1.66</v>
      </c>
      <c r="X23" s="253">
        <v>4517.1000000000004</v>
      </c>
      <c r="Y23" s="253">
        <v>0</v>
      </c>
      <c r="Z23" s="253">
        <v>90303.800000000076</v>
      </c>
      <c r="AA23" s="254">
        <v>79153.969999999987</v>
      </c>
      <c r="AB23" s="274">
        <f t="shared" si="15"/>
        <v>1072515.07</v>
      </c>
      <c r="AC23" s="253">
        <v>378669.27</v>
      </c>
      <c r="AD23" s="253">
        <v>10765.23</v>
      </c>
      <c r="AE23" s="253">
        <v>275062.82999999984</v>
      </c>
      <c r="AF23" s="253">
        <v>122924.48999999999</v>
      </c>
      <c r="AG23" s="253">
        <v>127840.09000000008</v>
      </c>
      <c r="AH23" s="253">
        <v>12235.16</v>
      </c>
      <c r="AI23" s="253">
        <v>448.64</v>
      </c>
      <c r="AJ23" s="253">
        <v>0</v>
      </c>
      <c r="AK23" s="253">
        <v>0</v>
      </c>
      <c r="AL23" s="253">
        <v>68749.680000000022</v>
      </c>
      <c r="AM23" s="254">
        <v>75819.680000000008</v>
      </c>
      <c r="AN23" s="289">
        <f t="shared" si="16"/>
        <v>1350703.44</v>
      </c>
      <c r="AO23" s="253">
        <v>510136.0900000002</v>
      </c>
      <c r="AP23" s="253">
        <v>20850.780000000002</v>
      </c>
      <c r="AQ23" s="253">
        <v>396977.6999999996</v>
      </c>
      <c r="AR23" s="253">
        <v>129333.12999999999</v>
      </c>
      <c r="AS23" s="253">
        <v>134791.9500000001</v>
      </c>
      <c r="AT23" s="253">
        <v>10212.16</v>
      </c>
      <c r="AU23" s="253">
        <v>9.1</v>
      </c>
      <c r="AV23" s="253">
        <v>9452.24</v>
      </c>
      <c r="AW23" s="253">
        <v>0</v>
      </c>
      <c r="AX23" s="253">
        <v>79687.87000000001</v>
      </c>
      <c r="AY23" s="254">
        <v>59252.420000000006</v>
      </c>
      <c r="AZ23" s="526">
        <v>-554661.0399999998</v>
      </c>
      <c r="BA23" s="296">
        <f t="shared" si="19"/>
        <v>3780991.5499999989</v>
      </c>
      <c r="BB23" s="271">
        <f t="shared" si="17"/>
        <v>1310331.06</v>
      </c>
      <c r="BC23" s="271">
        <f t="shared" si="17"/>
        <v>104034.40999999999</v>
      </c>
      <c r="BD23" s="271">
        <f t="shared" si="17"/>
        <v>1329967.6299999994</v>
      </c>
      <c r="BE23" s="271">
        <f t="shared" si="17"/>
        <v>499119.62</v>
      </c>
      <c r="BF23" s="271">
        <f t="shared" si="17"/>
        <v>468574.69000000006</v>
      </c>
      <c r="BG23" s="271">
        <f t="shared" si="17"/>
        <v>37113.380000000005</v>
      </c>
      <c r="BH23" s="271">
        <f t="shared" si="17"/>
        <v>459.40000000000003</v>
      </c>
      <c r="BI23" s="271">
        <f t="shared" si="17"/>
        <v>16920.57</v>
      </c>
      <c r="BJ23" s="271">
        <f t="shared" si="17"/>
        <v>2786.17</v>
      </c>
      <c r="BK23" s="271">
        <f t="shared" si="18"/>
        <v>306850.96000000014</v>
      </c>
      <c r="BL23" s="291">
        <f t="shared" si="18"/>
        <v>259494.7</v>
      </c>
    </row>
    <row r="24" spans="1:64" ht="24.75" x14ac:dyDescent="0.25">
      <c r="A24" s="1535"/>
      <c r="B24" s="126">
        <v>2.5</v>
      </c>
      <c r="C24" s="127" t="s">
        <v>151</v>
      </c>
      <c r="D24" s="274">
        <f t="shared" si="13"/>
        <v>36673.48199250031</v>
      </c>
      <c r="E24" s="253">
        <v>5728.1770504983697</v>
      </c>
      <c r="F24" s="253">
        <v>2339.1218433667177</v>
      </c>
      <c r="G24" s="253">
        <v>13850.84320340102</v>
      </c>
      <c r="H24" s="253">
        <v>4697.4067503322412</v>
      </c>
      <c r="I24" s="253">
        <v>4661.580876837349</v>
      </c>
      <c r="J24" s="253">
        <v>37.962200381220605</v>
      </c>
      <c r="K24" s="253">
        <v>0</v>
      </c>
      <c r="L24" s="253">
        <v>132.7604126498355</v>
      </c>
      <c r="M24" s="253">
        <v>125.33522596090178</v>
      </c>
      <c r="N24" s="253">
        <v>3063.8953687172339</v>
      </c>
      <c r="O24" s="254">
        <v>2036.3990603554191</v>
      </c>
      <c r="P24" s="274">
        <f t="shared" si="14"/>
        <v>78416.302363595896</v>
      </c>
      <c r="Q24" s="253">
        <v>21025.742409671664</v>
      </c>
      <c r="R24" s="253">
        <v>1459.4401397922973</v>
      </c>
      <c r="S24" s="253">
        <v>25016.384569242531</v>
      </c>
      <c r="T24" s="253">
        <v>10180.175168459351</v>
      </c>
      <c r="U24" s="253">
        <v>7312.5881885844256</v>
      </c>
      <c r="V24" s="253">
        <v>987.87040149385018</v>
      </c>
      <c r="W24" s="253">
        <v>0.11864018938269397</v>
      </c>
      <c r="X24" s="253">
        <v>322.83710810877528</v>
      </c>
      <c r="Y24" s="253">
        <v>0</v>
      </c>
      <c r="Z24" s="253">
        <v>6454.012008419837</v>
      </c>
      <c r="AA24" s="254">
        <v>5657.1337296337806</v>
      </c>
      <c r="AB24" s="274">
        <f t="shared" si="15"/>
        <v>170568.40847845713</v>
      </c>
      <c r="AC24" s="253">
        <v>60222.011354674178</v>
      </c>
      <c r="AD24" s="253">
        <v>1712.0581326699128</v>
      </c>
      <c r="AE24" s="253">
        <v>43744.86704851652</v>
      </c>
      <c r="AF24" s="253">
        <v>19549.407937294549</v>
      </c>
      <c r="AG24" s="253">
        <v>20331.164848847053</v>
      </c>
      <c r="AH24" s="253">
        <v>1945.8297855705462</v>
      </c>
      <c r="AI24" s="253">
        <v>71.34986996478753</v>
      </c>
      <c r="AJ24" s="253">
        <v>0</v>
      </c>
      <c r="AK24" s="253">
        <v>0</v>
      </c>
      <c r="AL24" s="253">
        <v>10933.667814106535</v>
      </c>
      <c r="AM24" s="254">
        <v>12058.05168681304</v>
      </c>
      <c r="AN24" s="289">
        <f t="shared" si="16"/>
        <v>666072.77038038208</v>
      </c>
      <c r="AO24" s="253">
        <v>251563.5547188035</v>
      </c>
      <c r="AP24" s="253">
        <v>10282.15105396627</v>
      </c>
      <c r="AQ24" s="253">
        <v>195761.72577026382</v>
      </c>
      <c r="AR24" s="253">
        <v>63778.083071341047</v>
      </c>
      <c r="AS24" s="253">
        <v>66469.992525875277</v>
      </c>
      <c r="AT24" s="253">
        <v>5035.9253566184179</v>
      </c>
      <c r="AU24" s="253">
        <v>4.4874855804479763</v>
      </c>
      <c r="AV24" s="253">
        <v>4661.1857915311621</v>
      </c>
      <c r="AW24" s="253">
        <v>0</v>
      </c>
      <c r="AX24" s="253">
        <v>39296.501929847575</v>
      </c>
      <c r="AY24" s="254">
        <v>29219.16267655465</v>
      </c>
      <c r="AZ24" s="526">
        <v>0</v>
      </c>
      <c r="BA24" s="296">
        <f t="shared" si="19"/>
        <v>951730.96321493562</v>
      </c>
      <c r="BB24" s="271">
        <f t="shared" si="17"/>
        <v>338539.4855336477</v>
      </c>
      <c r="BC24" s="271">
        <f t="shared" si="17"/>
        <v>15792.771169795198</v>
      </c>
      <c r="BD24" s="271">
        <f t="shared" si="17"/>
        <v>278373.82059142389</v>
      </c>
      <c r="BE24" s="271">
        <f t="shared" si="17"/>
        <v>98205.072927427187</v>
      </c>
      <c r="BF24" s="271">
        <f t="shared" si="17"/>
        <v>98775.326440144097</v>
      </c>
      <c r="BG24" s="271">
        <f t="shared" si="17"/>
        <v>8007.5877440640352</v>
      </c>
      <c r="BH24" s="271">
        <f t="shared" si="17"/>
        <v>75.955995734618199</v>
      </c>
      <c r="BI24" s="271">
        <f t="shared" si="17"/>
        <v>5116.7833122897728</v>
      </c>
      <c r="BJ24" s="271">
        <f t="shared" si="17"/>
        <v>125.33522596090178</v>
      </c>
      <c r="BK24" s="271">
        <f t="shared" si="18"/>
        <v>59748.077121091177</v>
      </c>
      <c r="BL24" s="291">
        <f t="shared" si="18"/>
        <v>48970.74715335689</v>
      </c>
    </row>
    <row r="25" spans="1:64" s="255" customFormat="1" x14ac:dyDescent="0.25">
      <c r="A25" s="1535"/>
      <c r="B25" s="126" t="s">
        <v>96</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6">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35"/>
      <c r="B26" s="126" t="s">
        <v>152</v>
      </c>
      <c r="C26" s="127" t="s">
        <v>918</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35"/>
      <c r="B27" s="126" t="s">
        <v>917</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6">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39"/>
      <c r="B28" s="129" t="s">
        <v>221</v>
      </c>
      <c r="C28" s="130" t="s">
        <v>1</v>
      </c>
      <c r="D28" s="275">
        <f>SUM(D20:D27)</f>
        <v>12952102.105552647</v>
      </c>
      <c r="E28" s="275">
        <f t="shared" ref="E28:O28" si="20">SUM(E20:E27)</f>
        <v>7452784.4438309455</v>
      </c>
      <c r="F28" s="275">
        <f t="shared" si="20"/>
        <v>625895.03193009424</v>
      </c>
      <c r="G28" s="275">
        <f t="shared" si="20"/>
        <v>2708946.5174025344</v>
      </c>
      <c r="H28" s="275">
        <f t="shared" si="20"/>
        <v>1306028.0227855723</v>
      </c>
      <c r="I28" s="275">
        <f t="shared" si="20"/>
        <v>156642.18863162198</v>
      </c>
      <c r="J28" s="275">
        <f t="shared" si="20"/>
        <v>93517.03484239096</v>
      </c>
      <c r="K28" s="275">
        <f t="shared" si="20"/>
        <v>1695.9600383185716</v>
      </c>
      <c r="L28" s="275">
        <f t="shared" si="20"/>
        <v>54343.859369986603</v>
      </c>
      <c r="M28" s="275">
        <f>SUM(M20:M27)</f>
        <v>27008.894761256372</v>
      </c>
      <c r="N28" s="275">
        <f t="shared" si="20"/>
        <v>140931.44468064318</v>
      </c>
      <c r="O28" s="283">
        <f t="shared" si="20"/>
        <v>384308.7072792832</v>
      </c>
      <c r="P28" s="275">
        <f>SUM(P20:P27)</f>
        <v>12442437.974435439</v>
      </c>
      <c r="Q28" s="275">
        <f t="shared" ref="Q28:AA28" si="21">SUM(Q20:Q27)</f>
        <v>6517726.6477110293</v>
      </c>
      <c r="R28" s="275">
        <f t="shared" si="21"/>
        <v>659434.1652231086</v>
      </c>
      <c r="S28" s="275">
        <f t="shared" si="21"/>
        <v>3055741.9664924773</v>
      </c>
      <c r="T28" s="275">
        <f t="shared" si="21"/>
        <v>1414842.8992296273</v>
      </c>
      <c r="U28" s="275">
        <f t="shared" si="21"/>
        <v>144409.44316258049</v>
      </c>
      <c r="V28" s="275">
        <f t="shared" si="21"/>
        <v>125101.90974209522</v>
      </c>
      <c r="W28" s="275">
        <f t="shared" si="21"/>
        <v>52.20864018938277</v>
      </c>
      <c r="X28" s="275">
        <f t="shared" si="21"/>
        <v>25833.686321833418</v>
      </c>
      <c r="Y28" s="275">
        <f>SUM(Y20:Y27)</f>
        <v>2362.2699999999995</v>
      </c>
      <c r="Z28" s="275">
        <f t="shared" si="21"/>
        <v>167573.30006948509</v>
      </c>
      <c r="AA28" s="283">
        <f t="shared" si="21"/>
        <v>329359.47784301243</v>
      </c>
      <c r="AB28" s="275">
        <f>SUM(AB20:AB27)</f>
        <v>13617920.945932653</v>
      </c>
      <c r="AC28" s="275">
        <f t="shared" ref="AC28:AM28" si="22">SUM(AC20:AC27)</f>
        <v>7767242.6710595069</v>
      </c>
      <c r="AD28" s="275">
        <f t="shared" si="22"/>
        <v>600854.85988226894</v>
      </c>
      <c r="AE28" s="275">
        <f t="shared" si="22"/>
        <v>2861617.8521048506</v>
      </c>
      <c r="AF28" s="275">
        <f t="shared" si="22"/>
        <v>1359748.544880765</v>
      </c>
      <c r="AG28" s="275">
        <f t="shared" si="22"/>
        <v>190563.97604414323</v>
      </c>
      <c r="AH28" s="275">
        <f t="shared" si="22"/>
        <v>126253.08983256754</v>
      </c>
      <c r="AI28" s="275">
        <f t="shared" si="22"/>
        <v>765.00986996478753</v>
      </c>
      <c r="AJ28" s="275">
        <f t="shared" si="22"/>
        <v>36312.427952360027</v>
      </c>
      <c r="AK28" s="275">
        <f>SUM(AK20:AK27)</f>
        <v>16422.348860779468</v>
      </c>
      <c r="AL28" s="275">
        <f t="shared" si="22"/>
        <v>113898.03584847678</v>
      </c>
      <c r="AM28" s="283">
        <f t="shared" si="22"/>
        <v>544242.12959696807</v>
      </c>
      <c r="AN28" s="277">
        <f>SUM(AN20:AN27)</f>
        <v>16034056.247609932</v>
      </c>
      <c r="AO28" s="275">
        <f t="shared" ref="AO28:AY28" si="23">SUM(AO20:AO27)</f>
        <v>9488069.6144739725</v>
      </c>
      <c r="AP28" s="275">
        <f t="shared" si="23"/>
        <v>763546.91018861951</v>
      </c>
      <c r="AQ28" s="275">
        <f t="shared" si="23"/>
        <v>3154664.7291304995</v>
      </c>
      <c r="AR28" s="275">
        <f t="shared" si="23"/>
        <v>1430545.7362003133</v>
      </c>
      <c r="AS28" s="275">
        <f t="shared" si="23"/>
        <v>238554.15629564621</v>
      </c>
      <c r="AT28" s="275">
        <f t="shared" si="23"/>
        <v>135230.38721882919</v>
      </c>
      <c r="AU28" s="275">
        <f t="shared" si="23"/>
        <v>64.34748558044798</v>
      </c>
      <c r="AV28" s="275">
        <f t="shared" si="23"/>
        <v>56102.87262020458</v>
      </c>
      <c r="AW28" s="275">
        <f>SUM(AW20:AW27)</f>
        <v>58343.846923346304</v>
      </c>
      <c r="AX28" s="275">
        <f t="shared" si="23"/>
        <v>167345.52846713437</v>
      </c>
      <c r="AY28" s="283">
        <f t="shared" si="23"/>
        <v>541588.11860578996</v>
      </c>
      <c r="AZ28" s="293">
        <f>SUM(AZ20:AZ27)</f>
        <v>-2035702.3435131384</v>
      </c>
      <c r="BA28" s="297">
        <f>SUM(BA20:BA27)</f>
        <v>53010814.930017531</v>
      </c>
      <c r="BB28" s="280">
        <f t="shared" ref="BB28:BL28" si="24">SUM(BB20:BB27)</f>
        <v>31225823.377075452</v>
      </c>
      <c r="BC28" s="280">
        <f t="shared" si="24"/>
        <v>2649730.9672240913</v>
      </c>
      <c r="BD28" s="280">
        <f t="shared" si="24"/>
        <v>11780971.065130362</v>
      </c>
      <c r="BE28" s="280">
        <f t="shared" si="24"/>
        <v>5511165.203096278</v>
      </c>
      <c r="BF28" s="280">
        <f t="shared" si="24"/>
        <v>730169.76413399191</v>
      </c>
      <c r="BG28" s="280">
        <f t="shared" si="24"/>
        <v>480102.42163588293</v>
      </c>
      <c r="BH28" s="280">
        <f t="shared" si="24"/>
        <v>2577.52603405319</v>
      </c>
      <c r="BI28" s="280">
        <f t="shared" si="24"/>
        <v>172592.84626438463</v>
      </c>
      <c r="BJ28" s="280">
        <f>SUM(BJ20:BJ27)</f>
        <v>104137.36054538214</v>
      </c>
      <c r="BK28" s="280">
        <f t="shared" si="24"/>
        <v>589748.30906573951</v>
      </c>
      <c r="BL28" s="293">
        <f t="shared" si="24"/>
        <v>1799498.4333250539</v>
      </c>
    </row>
    <row r="29" spans="1:64" ht="14.85" customHeight="1" x14ac:dyDescent="0.25">
      <c r="A29" s="1534" t="s">
        <v>53</v>
      </c>
      <c r="B29" s="124">
        <v>3.1</v>
      </c>
      <c r="C29" s="131" t="s">
        <v>33</v>
      </c>
      <c r="D29" s="273">
        <f t="shared" ref="D29:D35" si="25">SUM(E29:O29)</f>
        <v>8582041.0300001055</v>
      </c>
      <c r="E29" s="251">
        <v>5848230.2200000994</v>
      </c>
      <c r="F29" s="251">
        <v>444839.14000000042</v>
      </c>
      <c r="G29" s="251">
        <v>1131394.3400000066</v>
      </c>
      <c r="H29" s="251">
        <v>577219.14000000036</v>
      </c>
      <c r="I29" s="251">
        <v>109917.22999999988</v>
      </c>
      <c r="J29" s="251">
        <v>171453.25000000012</v>
      </c>
      <c r="K29" s="251">
        <v>502.03000000000009</v>
      </c>
      <c r="L29" s="251">
        <v>23991.17</v>
      </c>
      <c r="M29" s="251">
        <v>17451.930000000004</v>
      </c>
      <c r="N29" s="251">
        <v>139241.89000000001</v>
      </c>
      <c r="O29" s="252">
        <v>117800.68999999978</v>
      </c>
      <c r="P29" s="273">
        <f t="shared" ref="P29:P35" si="26">SUM(Q29:AA29)</f>
        <v>8399393.2600000259</v>
      </c>
      <c r="Q29" s="251">
        <v>5683622.2800000273</v>
      </c>
      <c r="R29" s="251">
        <v>457013.65999999898</v>
      </c>
      <c r="S29" s="251">
        <v>1219112.74</v>
      </c>
      <c r="T29" s="251">
        <v>625543.80000000005</v>
      </c>
      <c r="U29" s="251">
        <v>44123.15</v>
      </c>
      <c r="V29" s="251">
        <v>158060.36000000007</v>
      </c>
      <c r="W29" s="251">
        <v>-361.19000000000005</v>
      </c>
      <c r="X29" s="251">
        <v>20028.839999999989</v>
      </c>
      <c r="Y29" s="251">
        <v>7867.8700000000008</v>
      </c>
      <c r="Z29" s="251">
        <v>87510.799999999697</v>
      </c>
      <c r="AA29" s="252">
        <v>96870.950000000012</v>
      </c>
      <c r="AB29" s="273">
        <f t="shared" ref="AB29:AB35" si="27">SUM(AC29:AM29)</f>
        <v>7996631.5700000832</v>
      </c>
      <c r="AC29" s="251">
        <v>5497470.4300000789</v>
      </c>
      <c r="AD29" s="251">
        <v>432439.7400000004</v>
      </c>
      <c r="AE29" s="251">
        <v>1112639.3800000029</v>
      </c>
      <c r="AF29" s="251">
        <v>553362.07000000018</v>
      </c>
      <c r="AG29" s="251">
        <v>34945.07</v>
      </c>
      <c r="AH29" s="251">
        <v>151249.5600000002</v>
      </c>
      <c r="AI29" s="251">
        <v>39.07</v>
      </c>
      <c r="AJ29" s="251">
        <v>22792.49</v>
      </c>
      <c r="AK29" s="251">
        <v>12409.09</v>
      </c>
      <c r="AL29" s="251">
        <v>68644.579999999696</v>
      </c>
      <c r="AM29" s="252">
        <v>110640.08999999991</v>
      </c>
      <c r="AN29" s="276">
        <f t="shared" ref="AN29:AN35" si="28">SUM(AO29:AY29)</f>
        <v>8320676.0400000531</v>
      </c>
      <c r="AO29" s="251">
        <v>5816834.5200000498</v>
      </c>
      <c r="AP29" s="251">
        <v>445823.79</v>
      </c>
      <c r="AQ29" s="251">
        <v>1095634.4900000028</v>
      </c>
      <c r="AR29" s="251">
        <v>561908.74000000022</v>
      </c>
      <c r="AS29" s="251">
        <v>38130.85</v>
      </c>
      <c r="AT29" s="251">
        <v>143327.96000000011</v>
      </c>
      <c r="AU29" s="251">
        <v>250.38</v>
      </c>
      <c r="AV29" s="251">
        <v>26777.8</v>
      </c>
      <c r="AW29" s="249">
        <v>12317.41</v>
      </c>
      <c r="AX29" s="251">
        <v>69778.649999999936</v>
      </c>
      <c r="AY29" s="252">
        <v>109891.44999999991</v>
      </c>
      <c r="AZ29" s="855">
        <v>-45176.889999999483</v>
      </c>
      <c r="BA29" s="294">
        <f t="shared" ref="BA29:BA35" si="29">SUM(BB29:BL29)+AZ29</f>
        <v>33253565.010000262</v>
      </c>
      <c r="BB29" s="271">
        <f t="shared" ref="BB29:BJ35" si="30">E29+Q29+AC29+AO29</f>
        <v>22846157.450000256</v>
      </c>
      <c r="BC29" s="271">
        <f t="shared" si="30"/>
        <v>1780116.3299999998</v>
      </c>
      <c r="BD29" s="271">
        <f t="shared" si="30"/>
        <v>4558780.9500000123</v>
      </c>
      <c r="BE29" s="271">
        <f t="shared" si="30"/>
        <v>2318033.7500000009</v>
      </c>
      <c r="BF29" s="271">
        <f t="shared" si="30"/>
        <v>227116.2999999999</v>
      </c>
      <c r="BG29" s="271">
        <f t="shared" si="30"/>
        <v>624091.13000000047</v>
      </c>
      <c r="BH29" s="271">
        <f t="shared" si="30"/>
        <v>430.29</v>
      </c>
      <c r="BI29" s="271">
        <f t="shared" si="30"/>
        <v>93590.299999999988</v>
      </c>
      <c r="BJ29" s="271">
        <f t="shared" si="30"/>
        <v>50046.3</v>
      </c>
      <c r="BK29" s="271">
        <f t="shared" ref="BK29:BL35" si="31">N29+Z29+AL29+AX29</f>
        <v>365175.91999999934</v>
      </c>
      <c r="BL29" s="295">
        <f t="shared" si="31"/>
        <v>435203.17999999959</v>
      </c>
    </row>
    <row r="30" spans="1:64" x14ac:dyDescent="0.25">
      <c r="A30" s="1535"/>
      <c r="B30" s="126">
        <v>3.2</v>
      </c>
      <c r="C30" s="131" t="s">
        <v>34</v>
      </c>
      <c r="D30" s="274">
        <f t="shared" si="25"/>
        <v>157200.80999999997</v>
      </c>
      <c r="E30" s="253">
        <v>74515.59</v>
      </c>
      <c r="F30" s="253">
        <v>7574.420000000001</v>
      </c>
      <c r="G30" s="253">
        <v>39054.36</v>
      </c>
      <c r="H30" s="253">
        <v>21739.300000000003</v>
      </c>
      <c r="I30" s="253">
        <v>1236.57</v>
      </c>
      <c r="J30" s="253">
        <v>3413.03</v>
      </c>
      <c r="K30" s="253">
        <v>0</v>
      </c>
      <c r="L30" s="253">
        <v>378.61</v>
      </c>
      <c r="M30" s="253">
        <v>265.06</v>
      </c>
      <c r="N30" s="253">
        <v>2021.2700000000002</v>
      </c>
      <c r="O30" s="254">
        <v>7002.6</v>
      </c>
      <c r="P30" s="274">
        <f t="shared" si="26"/>
        <v>199384.69999999987</v>
      </c>
      <c r="Q30" s="253">
        <v>92582.959999999861</v>
      </c>
      <c r="R30" s="253">
        <v>7332.06</v>
      </c>
      <c r="S30" s="253">
        <v>59395.289999999994</v>
      </c>
      <c r="T30" s="253">
        <v>26126.300000000003</v>
      </c>
      <c r="U30" s="253">
        <v>440.31</v>
      </c>
      <c r="V30" s="253">
        <v>2916.3199999999988</v>
      </c>
      <c r="W30" s="253">
        <v>13.92</v>
      </c>
      <c r="X30" s="253">
        <v>208.57</v>
      </c>
      <c r="Y30" s="253">
        <v>0</v>
      </c>
      <c r="Z30" s="253">
        <v>328.24</v>
      </c>
      <c r="AA30" s="254">
        <v>10040.729999999989</v>
      </c>
      <c r="AB30" s="274">
        <f t="shared" si="27"/>
        <v>224320.39000000007</v>
      </c>
      <c r="AC30" s="253">
        <v>130239.11000000009</v>
      </c>
      <c r="AD30" s="253">
        <v>8667.31</v>
      </c>
      <c r="AE30" s="253">
        <v>48140.27</v>
      </c>
      <c r="AF30" s="253">
        <v>23421.890000000003</v>
      </c>
      <c r="AG30" s="253">
        <v>225.61</v>
      </c>
      <c r="AH30" s="253">
        <v>2743.8599999999992</v>
      </c>
      <c r="AI30" s="253">
        <v>33.51</v>
      </c>
      <c r="AJ30" s="253">
        <v>515.11</v>
      </c>
      <c r="AK30" s="253">
        <v>900.85</v>
      </c>
      <c r="AL30" s="253">
        <v>285.88</v>
      </c>
      <c r="AM30" s="254">
        <v>9146.9900000000016</v>
      </c>
      <c r="AN30" s="289">
        <f t="shared" si="28"/>
        <v>269405.4099999998</v>
      </c>
      <c r="AO30" s="253">
        <v>158088.07</v>
      </c>
      <c r="AP30" s="253">
        <v>15375.06</v>
      </c>
      <c r="AQ30" s="253">
        <v>55777.4099999998</v>
      </c>
      <c r="AR30" s="253">
        <v>26760.09</v>
      </c>
      <c r="AS30" s="253">
        <v>335.32</v>
      </c>
      <c r="AT30" s="253">
        <v>981.28</v>
      </c>
      <c r="AU30" s="253">
        <v>0</v>
      </c>
      <c r="AV30" s="253">
        <v>1945.16</v>
      </c>
      <c r="AW30" s="253">
        <v>449.34999999999997</v>
      </c>
      <c r="AX30" s="253">
        <v>223.37000000000003</v>
      </c>
      <c r="AY30" s="254">
        <v>9470.2999999999993</v>
      </c>
      <c r="AZ30" s="526">
        <v>13247.700000000004</v>
      </c>
      <c r="BA30" s="296">
        <f t="shared" si="29"/>
        <v>863559.00999999966</v>
      </c>
      <c r="BB30" s="271">
        <f t="shared" si="30"/>
        <v>455425.73</v>
      </c>
      <c r="BC30" s="271">
        <f t="shared" si="30"/>
        <v>38948.85</v>
      </c>
      <c r="BD30" s="271">
        <f t="shared" si="30"/>
        <v>202367.32999999978</v>
      </c>
      <c r="BE30" s="271">
        <f t="shared" si="30"/>
        <v>98047.58</v>
      </c>
      <c r="BF30" s="271">
        <f t="shared" si="30"/>
        <v>2237.81</v>
      </c>
      <c r="BG30" s="271">
        <f t="shared" si="30"/>
        <v>10054.489999999998</v>
      </c>
      <c r="BH30" s="271">
        <f t="shared" si="30"/>
        <v>47.43</v>
      </c>
      <c r="BI30" s="271">
        <f t="shared" si="30"/>
        <v>3047.45</v>
      </c>
      <c r="BJ30" s="271">
        <f t="shared" si="30"/>
        <v>1615.26</v>
      </c>
      <c r="BK30" s="271">
        <f t="shared" si="31"/>
        <v>2858.76</v>
      </c>
      <c r="BL30" s="291">
        <f t="shared" si="31"/>
        <v>35660.619999999988</v>
      </c>
    </row>
    <row r="31" spans="1:64" x14ac:dyDescent="0.25">
      <c r="A31" s="1535"/>
      <c r="B31" s="126">
        <v>3.3</v>
      </c>
      <c r="C31" s="131" t="s">
        <v>54</v>
      </c>
      <c r="D31" s="274">
        <f t="shared" si="25"/>
        <v>5998.07</v>
      </c>
      <c r="E31" s="253">
        <v>4543.74</v>
      </c>
      <c r="F31" s="253">
        <v>621.84</v>
      </c>
      <c r="G31" s="253">
        <v>458.13</v>
      </c>
      <c r="H31" s="253">
        <v>24.94</v>
      </c>
      <c r="I31" s="253">
        <v>0</v>
      </c>
      <c r="J31" s="253">
        <v>349.42</v>
      </c>
      <c r="K31" s="253">
        <v>0</v>
      </c>
      <c r="L31" s="253">
        <v>0</v>
      </c>
      <c r="M31" s="253">
        <v>0</v>
      </c>
      <c r="N31" s="253">
        <v>0</v>
      </c>
      <c r="O31" s="254">
        <v>0</v>
      </c>
      <c r="P31" s="274">
        <f t="shared" si="26"/>
        <v>6961.74</v>
      </c>
      <c r="Q31" s="253">
        <v>4409.41</v>
      </c>
      <c r="R31" s="253">
        <v>1321.26</v>
      </c>
      <c r="S31" s="253">
        <v>16.5</v>
      </c>
      <c r="T31" s="253">
        <v>360.78000000000003</v>
      </c>
      <c r="U31" s="253">
        <v>0</v>
      </c>
      <c r="V31" s="253">
        <v>49.5</v>
      </c>
      <c r="W31" s="253">
        <v>0</v>
      </c>
      <c r="X31" s="253">
        <v>0</v>
      </c>
      <c r="Y31" s="253">
        <v>0</v>
      </c>
      <c r="Z31" s="253">
        <v>0</v>
      </c>
      <c r="AA31" s="254">
        <v>804.29000000000008</v>
      </c>
      <c r="AB31" s="274">
        <f t="shared" si="27"/>
        <v>6540.89</v>
      </c>
      <c r="AC31" s="253">
        <v>4096.79</v>
      </c>
      <c r="AD31" s="253">
        <v>2263.6400000000003</v>
      </c>
      <c r="AE31" s="253">
        <v>169.46</v>
      </c>
      <c r="AF31" s="253">
        <v>0</v>
      </c>
      <c r="AG31" s="253">
        <v>0</v>
      </c>
      <c r="AH31" s="253">
        <v>11</v>
      </c>
      <c r="AI31" s="253">
        <v>0</v>
      </c>
      <c r="AJ31" s="253">
        <v>0</v>
      </c>
      <c r="AK31" s="253">
        <v>0</v>
      </c>
      <c r="AL31" s="253">
        <v>0</v>
      </c>
      <c r="AM31" s="254">
        <v>0</v>
      </c>
      <c r="AN31" s="289">
        <f t="shared" si="28"/>
        <v>6719.38</v>
      </c>
      <c r="AO31" s="253">
        <v>5515.62</v>
      </c>
      <c r="AP31" s="253">
        <v>841.8</v>
      </c>
      <c r="AQ31" s="253">
        <v>218.96</v>
      </c>
      <c r="AR31" s="253">
        <v>5.5</v>
      </c>
      <c r="AS31" s="253">
        <v>0</v>
      </c>
      <c r="AT31" s="253">
        <v>137.5</v>
      </c>
      <c r="AU31" s="253">
        <v>0</v>
      </c>
      <c r="AV31" s="253">
        <v>0</v>
      </c>
      <c r="AW31" s="253">
        <v>0</v>
      </c>
      <c r="AX31" s="253">
        <v>0</v>
      </c>
      <c r="AY31" s="254">
        <v>0</v>
      </c>
      <c r="AZ31" s="526">
        <v>-1119.71</v>
      </c>
      <c r="BA31" s="296">
        <f t="shared" si="29"/>
        <v>25100.370000000003</v>
      </c>
      <c r="BB31" s="271">
        <f t="shared" si="30"/>
        <v>18565.559999999998</v>
      </c>
      <c r="BC31" s="271">
        <f t="shared" si="30"/>
        <v>5048.54</v>
      </c>
      <c r="BD31" s="271">
        <f t="shared" si="30"/>
        <v>863.05000000000007</v>
      </c>
      <c r="BE31" s="271">
        <f t="shared" si="30"/>
        <v>391.22</v>
      </c>
      <c r="BF31" s="271">
        <f t="shared" si="30"/>
        <v>0</v>
      </c>
      <c r="BG31" s="271">
        <f t="shared" si="30"/>
        <v>547.42000000000007</v>
      </c>
      <c r="BH31" s="271">
        <f t="shared" si="30"/>
        <v>0</v>
      </c>
      <c r="BI31" s="271">
        <f t="shared" si="30"/>
        <v>0</v>
      </c>
      <c r="BJ31" s="271">
        <f t="shared" si="30"/>
        <v>0</v>
      </c>
      <c r="BK31" s="271">
        <f t="shared" si="31"/>
        <v>0</v>
      </c>
      <c r="BL31" s="291">
        <f t="shared" si="31"/>
        <v>804.29000000000008</v>
      </c>
    </row>
    <row r="32" spans="1:64" x14ac:dyDescent="0.25">
      <c r="A32" s="1535"/>
      <c r="B32" s="221" t="s">
        <v>44</v>
      </c>
      <c r="C32" s="229" t="s">
        <v>153</v>
      </c>
      <c r="D32" s="274">
        <f t="shared" si="25"/>
        <v>0</v>
      </c>
      <c r="E32" s="253">
        <v>0</v>
      </c>
      <c r="F32" s="253">
        <v>0</v>
      </c>
      <c r="G32" s="253">
        <v>0</v>
      </c>
      <c r="H32" s="253">
        <v>0</v>
      </c>
      <c r="I32" s="253">
        <v>0</v>
      </c>
      <c r="J32" s="253">
        <v>0</v>
      </c>
      <c r="K32" s="253">
        <v>0</v>
      </c>
      <c r="L32" s="253">
        <v>0</v>
      </c>
      <c r="M32" s="253">
        <v>0</v>
      </c>
      <c r="N32" s="253">
        <v>0</v>
      </c>
      <c r="O32" s="254">
        <v>0</v>
      </c>
      <c r="P32" s="274">
        <f>SUM(Q32:AA32)</f>
        <v>0</v>
      </c>
      <c r="Q32" s="810">
        <v>0</v>
      </c>
      <c r="R32" s="810">
        <v>0</v>
      </c>
      <c r="S32" s="810">
        <v>0</v>
      </c>
      <c r="T32" s="810">
        <v>0</v>
      </c>
      <c r="U32" s="810">
        <v>0</v>
      </c>
      <c r="V32" s="810">
        <v>0</v>
      </c>
      <c r="W32" s="810">
        <v>0</v>
      </c>
      <c r="X32" s="810">
        <v>0</v>
      </c>
      <c r="Y32" s="810">
        <v>0</v>
      </c>
      <c r="Z32" s="810">
        <v>0</v>
      </c>
      <c r="AA32" s="811">
        <v>0</v>
      </c>
      <c r="AB32" s="274">
        <f>SUM(AC32:AM32)</f>
        <v>0</v>
      </c>
      <c r="AC32" s="810">
        <v>0</v>
      </c>
      <c r="AD32" s="810">
        <v>0</v>
      </c>
      <c r="AE32" s="810">
        <v>0</v>
      </c>
      <c r="AF32" s="810">
        <v>0</v>
      </c>
      <c r="AG32" s="810">
        <v>0</v>
      </c>
      <c r="AH32" s="810">
        <v>0</v>
      </c>
      <c r="AI32" s="810">
        <v>0</v>
      </c>
      <c r="AJ32" s="810">
        <v>0</v>
      </c>
      <c r="AK32" s="810">
        <v>0</v>
      </c>
      <c r="AL32" s="810">
        <v>0</v>
      </c>
      <c r="AM32" s="811">
        <v>0</v>
      </c>
      <c r="AN32" s="289">
        <f>SUM(AO32:AY32)</f>
        <v>0</v>
      </c>
      <c r="AO32" s="810">
        <v>0</v>
      </c>
      <c r="AP32" s="810">
        <v>0</v>
      </c>
      <c r="AQ32" s="810">
        <v>0</v>
      </c>
      <c r="AR32" s="810">
        <v>0</v>
      </c>
      <c r="AS32" s="810">
        <v>0</v>
      </c>
      <c r="AT32" s="810">
        <v>0</v>
      </c>
      <c r="AU32" s="810">
        <v>0</v>
      </c>
      <c r="AV32" s="810">
        <v>0</v>
      </c>
      <c r="AW32" s="810">
        <v>0</v>
      </c>
      <c r="AX32" s="810">
        <v>0</v>
      </c>
      <c r="AY32" s="811">
        <v>0</v>
      </c>
      <c r="AZ32" s="856">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35"/>
      <c r="B33" s="126" t="s">
        <v>41</v>
      </c>
      <c r="C33" s="131" t="s">
        <v>52</v>
      </c>
      <c r="D33" s="274">
        <f t="shared" si="25"/>
        <v>688183.8899999999</v>
      </c>
      <c r="E33" s="253">
        <v>577885.1399999999</v>
      </c>
      <c r="F33" s="253">
        <v>21547</v>
      </c>
      <c r="G33" s="253">
        <v>54137.25</v>
      </c>
      <c r="H33" s="253">
        <v>16183.25</v>
      </c>
      <c r="I33" s="253">
        <v>19.5</v>
      </c>
      <c r="J33" s="253">
        <v>14586</v>
      </c>
      <c r="K33" s="253">
        <v>0</v>
      </c>
      <c r="L33" s="253">
        <v>1710.75</v>
      </c>
      <c r="M33" s="253">
        <v>67.5</v>
      </c>
      <c r="N33" s="253">
        <v>0</v>
      </c>
      <c r="O33" s="254">
        <v>2047.5</v>
      </c>
      <c r="P33" s="274">
        <f t="shared" si="26"/>
        <v>654342.41</v>
      </c>
      <c r="Q33" s="253">
        <v>547763.41</v>
      </c>
      <c r="R33" s="253">
        <v>22070.5</v>
      </c>
      <c r="S33" s="253">
        <v>51579</v>
      </c>
      <c r="T33" s="253">
        <v>16023.75</v>
      </c>
      <c r="U33" s="253">
        <v>0</v>
      </c>
      <c r="V33" s="253">
        <v>13188</v>
      </c>
      <c r="W33" s="253">
        <v>0</v>
      </c>
      <c r="X33" s="253">
        <v>1671</v>
      </c>
      <c r="Y33" s="253">
        <v>67.5</v>
      </c>
      <c r="Z33" s="253">
        <v>0</v>
      </c>
      <c r="AA33" s="254">
        <v>1979.25</v>
      </c>
      <c r="AB33" s="274">
        <f t="shared" si="27"/>
        <v>660823.62000000011</v>
      </c>
      <c r="AC33" s="253">
        <v>553006.87000000011</v>
      </c>
      <c r="AD33" s="253">
        <v>23011.25</v>
      </c>
      <c r="AE33" s="253">
        <v>51041.25</v>
      </c>
      <c r="AF33" s="253">
        <v>16082.25</v>
      </c>
      <c r="AG33" s="253">
        <v>9.75</v>
      </c>
      <c r="AH33" s="253">
        <v>13959.75</v>
      </c>
      <c r="AI33" s="253">
        <v>0</v>
      </c>
      <c r="AJ33" s="253">
        <v>1729.5</v>
      </c>
      <c r="AK33" s="253">
        <v>101.25</v>
      </c>
      <c r="AL33" s="253">
        <v>0</v>
      </c>
      <c r="AM33" s="254">
        <v>1881.75</v>
      </c>
      <c r="AN33" s="289">
        <f t="shared" si="28"/>
        <v>666519.19000000029</v>
      </c>
      <c r="AO33" s="253">
        <v>557699.19000000029</v>
      </c>
      <c r="AP33" s="253">
        <v>24160.75</v>
      </c>
      <c r="AQ33" s="253">
        <v>50383.5</v>
      </c>
      <c r="AR33" s="253">
        <v>16032</v>
      </c>
      <c r="AS33" s="253">
        <v>0</v>
      </c>
      <c r="AT33" s="253">
        <v>14403</v>
      </c>
      <c r="AU33" s="253">
        <v>0</v>
      </c>
      <c r="AV33" s="253">
        <v>1839.75</v>
      </c>
      <c r="AW33" s="253">
        <v>90</v>
      </c>
      <c r="AX33" s="253">
        <v>0</v>
      </c>
      <c r="AY33" s="254">
        <v>1911</v>
      </c>
      <c r="AZ33" s="526">
        <v>-6148.5</v>
      </c>
      <c r="BA33" s="296">
        <f>SUM(BB33:BL33)+AZ33</f>
        <v>2663720.6100000003</v>
      </c>
      <c r="BB33" s="271">
        <f t="shared" si="30"/>
        <v>2236354.6100000003</v>
      </c>
      <c r="BC33" s="271">
        <f t="shared" si="30"/>
        <v>90789.5</v>
      </c>
      <c r="BD33" s="271">
        <f t="shared" si="30"/>
        <v>207141</v>
      </c>
      <c r="BE33" s="271">
        <f t="shared" si="30"/>
        <v>64321.25</v>
      </c>
      <c r="BF33" s="271">
        <f t="shared" si="30"/>
        <v>29.25</v>
      </c>
      <c r="BG33" s="271">
        <f t="shared" si="30"/>
        <v>56136.75</v>
      </c>
      <c r="BH33" s="271">
        <f t="shared" si="30"/>
        <v>0</v>
      </c>
      <c r="BI33" s="271">
        <f t="shared" si="30"/>
        <v>6951</v>
      </c>
      <c r="BJ33" s="271">
        <f t="shared" si="30"/>
        <v>326.25</v>
      </c>
      <c r="BK33" s="271">
        <f t="shared" si="31"/>
        <v>0</v>
      </c>
      <c r="BL33" s="291">
        <f t="shared" si="31"/>
        <v>7819.5</v>
      </c>
    </row>
    <row r="34" spans="1:64" s="255" customFormat="1" x14ac:dyDescent="0.25">
      <c r="A34" s="1535"/>
      <c r="B34" s="126" t="s">
        <v>42</v>
      </c>
      <c r="C34" s="131" t="s">
        <v>154</v>
      </c>
      <c r="D34" s="274">
        <f t="shared" si="25"/>
        <v>49571.562410863429</v>
      </c>
      <c r="E34" s="253">
        <v>33780.531732534604</v>
      </c>
      <c r="F34" s="253">
        <v>2569.4786489857374</v>
      </c>
      <c r="G34" s="253">
        <v>6535.1569563175663</v>
      </c>
      <c r="H34" s="253">
        <v>3334.1316504116712</v>
      </c>
      <c r="I34" s="253">
        <v>634.90360951748528</v>
      </c>
      <c r="J34" s="253">
        <v>990.34780341993678</v>
      </c>
      <c r="K34" s="253">
        <v>2.8998243413345071</v>
      </c>
      <c r="L34" s="253">
        <v>138.57773189469586</v>
      </c>
      <c r="M34" s="253">
        <v>100.80579132176548</v>
      </c>
      <c r="N34" s="253">
        <v>804.28863206466121</v>
      </c>
      <c r="O34" s="254">
        <v>680.44003005398042</v>
      </c>
      <c r="P34" s="274">
        <f t="shared" si="26"/>
        <v>97643.566603135609</v>
      </c>
      <c r="Q34" s="253">
        <v>66072.528510737495</v>
      </c>
      <c r="R34" s="253">
        <v>5312.8175294833763</v>
      </c>
      <c r="S34" s="253">
        <v>14172.27558469155</v>
      </c>
      <c r="T34" s="253">
        <v>7271.9928461211675</v>
      </c>
      <c r="U34" s="253">
        <v>512.93487546088886</v>
      </c>
      <c r="V34" s="253">
        <v>1837.4633513677807</v>
      </c>
      <c r="W34" s="253">
        <v>-4.1988604092799013</v>
      </c>
      <c r="X34" s="253">
        <v>232.83674332014064</v>
      </c>
      <c r="Y34" s="253">
        <v>91.464569474130101</v>
      </c>
      <c r="Z34" s="253">
        <v>1017.3195091348327</v>
      </c>
      <c r="AA34" s="254">
        <v>1126.1319437535169</v>
      </c>
      <c r="AB34" s="274">
        <f t="shared" si="27"/>
        <v>205046.16370494201</v>
      </c>
      <c r="AC34" s="253">
        <v>140963.75603720138</v>
      </c>
      <c r="AD34" s="253">
        <v>11088.432541173303</v>
      </c>
      <c r="AE34" s="253">
        <v>28529.817143500521</v>
      </c>
      <c r="AF34" s="253">
        <v>14189.070560534088</v>
      </c>
      <c r="AG34" s="253">
        <v>896.04635166411526</v>
      </c>
      <c r="AH34" s="253">
        <v>3878.2757175419279</v>
      </c>
      <c r="AI34" s="253">
        <v>1.0018160203861941</v>
      </c>
      <c r="AJ34" s="253">
        <v>584.43515808784559</v>
      </c>
      <c r="AK34" s="253">
        <v>318.18851191231425</v>
      </c>
      <c r="AL34" s="253">
        <v>1760.1545932091487</v>
      </c>
      <c r="AM34" s="254">
        <v>2836.9852740970123</v>
      </c>
      <c r="AN34" s="289">
        <f t="shared" si="28"/>
        <v>745986.25957086333</v>
      </c>
      <c r="AO34" s="253">
        <v>521505.53696085117</v>
      </c>
      <c r="AP34" s="253">
        <v>39970.12020790128</v>
      </c>
      <c r="AQ34" s="253">
        <v>98228.589975476018</v>
      </c>
      <c r="AR34" s="253">
        <v>50377.661281086766</v>
      </c>
      <c r="AS34" s="253">
        <v>3418.6032515883749</v>
      </c>
      <c r="AT34" s="253">
        <v>12850.000199301325</v>
      </c>
      <c r="AU34" s="253">
        <v>22.447700015412643</v>
      </c>
      <c r="AV34" s="253">
        <v>2400.7509444552948</v>
      </c>
      <c r="AW34" s="253">
        <v>1104.3115450389162</v>
      </c>
      <c r="AX34" s="253">
        <v>6255.9717336866843</v>
      </c>
      <c r="AY34" s="254">
        <v>9852.2657714622419</v>
      </c>
      <c r="AZ34" s="526">
        <v>0</v>
      </c>
      <c r="BA34" s="296">
        <f t="shared" si="29"/>
        <v>1098247.5522898044</v>
      </c>
      <c r="BB34" s="271">
        <f t="shared" si="30"/>
        <v>762322.35324132466</v>
      </c>
      <c r="BC34" s="271">
        <f t="shared" si="30"/>
        <v>58940.848927543695</v>
      </c>
      <c r="BD34" s="271">
        <f t="shared" si="30"/>
        <v>147465.83965998565</v>
      </c>
      <c r="BE34" s="271">
        <f t="shared" si="30"/>
        <v>75172.856338153695</v>
      </c>
      <c r="BF34" s="271">
        <f t="shared" si="30"/>
        <v>5462.4880882308644</v>
      </c>
      <c r="BG34" s="271">
        <f t="shared" si="30"/>
        <v>19556.087071630969</v>
      </c>
      <c r="BH34" s="271">
        <f t="shared" si="30"/>
        <v>22.150479967853443</v>
      </c>
      <c r="BI34" s="271">
        <f t="shared" si="30"/>
        <v>3356.6005777579767</v>
      </c>
      <c r="BJ34" s="271">
        <f t="shared" si="30"/>
        <v>1614.770417747126</v>
      </c>
      <c r="BK34" s="271">
        <f t="shared" si="31"/>
        <v>9837.7344680953265</v>
      </c>
      <c r="BL34" s="291">
        <f t="shared" si="31"/>
        <v>14495.823019366751</v>
      </c>
    </row>
    <row r="35" spans="1:64" x14ac:dyDescent="0.25">
      <c r="A35" s="1535"/>
      <c r="B35" s="126" t="s">
        <v>43</v>
      </c>
      <c r="C35" s="131" t="s">
        <v>919</v>
      </c>
      <c r="D35" s="274">
        <f t="shared" si="25"/>
        <v>729593.44200000004</v>
      </c>
      <c r="E35" s="253">
        <v>579822.56260200823</v>
      </c>
      <c r="F35" s="253">
        <v>28186.86244682793</v>
      </c>
      <c r="G35" s="253">
        <v>50363.559727065258</v>
      </c>
      <c r="H35" s="253">
        <v>17660.951560474667</v>
      </c>
      <c r="I35" s="253">
        <v>20739.130747147417</v>
      </c>
      <c r="J35" s="253">
        <v>15667.038657234138</v>
      </c>
      <c r="K35" s="253">
        <v>198.98519808306705</v>
      </c>
      <c r="L35" s="253">
        <v>1307.6170159744406</v>
      </c>
      <c r="M35" s="253">
        <v>113.70582747603832</v>
      </c>
      <c r="N35" s="253">
        <v>13246.728900958464</v>
      </c>
      <c r="O35" s="254">
        <v>2286.2993167503419</v>
      </c>
      <c r="P35" s="274">
        <f t="shared" si="26"/>
        <v>2437154.0660000006</v>
      </c>
      <c r="Q35" s="253">
        <v>1936865.3010665525</v>
      </c>
      <c r="R35" s="253">
        <v>97074.169631577504</v>
      </c>
      <c r="S35" s="253">
        <v>167166.83635862224</v>
      </c>
      <c r="T35" s="253">
        <v>58621.488845476902</v>
      </c>
      <c r="U35" s="253">
        <v>69015.560822672167</v>
      </c>
      <c r="V35" s="253">
        <v>50893.253981603732</v>
      </c>
      <c r="W35" s="253">
        <v>659.72736642819666</v>
      </c>
      <c r="X35" s="253">
        <v>4483.4533269508056</v>
      </c>
      <c r="Y35" s="253">
        <v>350.05941892108387</v>
      </c>
      <c r="Z35" s="253">
        <v>44686.431207656824</v>
      </c>
      <c r="AA35" s="254">
        <v>7337.7839735381049</v>
      </c>
      <c r="AB35" s="274">
        <f t="shared" si="27"/>
        <v>2419393.162</v>
      </c>
      <c r="AC35" s="253">
        <v>1924355.1786775803</v>
      </c>
      <c r="AD35" s="253">
        <v>98817.740032533533</v>
      </c>
      <c r="AE35" s="253">
        <v>162010.99259770141</v>
      </c>
      <c r="AF35" s="253">
        <v>57207.494863397325</v>
      </c>
      <c r="AG35" s="253">
        <v>70365.614216628601</v>
      </c>
      <c r="AH35" s="253">
        <v>50206.531560225172</v>
      </c>
      <c r="AI35" s="253">
        <v>593.3019748450979</v>
      </c>
      <c r="AJ35" s="253">
        <v>4522.2794971526355</v>
      </c>
      <c r="AK35" s="253">
        <v>382.35016156684082</v>
      </c>
      <c r="AL35" s="253">
        <v>43838.423696887789</v>
      </c>
      <c r="AM35" s="254">
        <v>7093.2547214813931</v>
      </c>
      <c r="AN35" s="289">
        <f t="shared" si="28"/>
        <v>812930.1860000001</v>
      </c>
      <c r="AO35" s="253">
        <v>646962.57564692188</v>
      </c>
      <c r="AP35" s="253">
        <v>34077.530742633244</v>
      </c>
      <c r="AQ35" s="253">
        <v>53197.599848167039</v>
      </c>
      <c r="AR35" s="253">
        <v>19111.342465138747</v>
      </c>
      <c r="AS35" s="253">
        <v>23732.098554312706</v>
      </c>
      <c r="AT35" s="253">
        <v>16707.153036305081</v>
      </c>
      <c r="AU35" s="253">
        <v>196.34940888841177</v>
      </c>
      <c r="AV35" s="253">
        <v>1566.4319509097741</v>
      </c>
      <c r="AW35" s="253">
        <v>82.903083752884982</v>
      </c>
      <c r="AX35" s="253">
        <v>14830.92535137137</v>
      </c>
      <c r="AY35" s="254">
        <v>2465.2759115989479</v>
      </c>
      <c r="AZ35" s="526">
        <v>0</v>
      </c>
      <c r="BA35" s="296">
        <f t="shared" si="29"/>
        <v>6399070.8560000006</v>
      </c>
      <c r="BB35" s="271">
        <f t="shared" si="30"/>
        <v>5088005.6179930633</v>
      </c>
      <c r="BC35" s="271">
        <f t="shared" si="30"/>
        <v>258156.30285357221</v>
      </c>
      <c r="BD35" s="271">
        <f t="shared" si="30"/>
        <v>432738.98853155598</v>
      </c>
      <c r="BE35" s="271">
        <f t="shared" si="30"/>
        <v>152601.27773448767</v>
      </c>
      <c r="BF35" s="271">
        <f t="shared" si="30"/>
        <v>183852.4043407609</v>
      </c>
      <c r="BG35" s="271">
        <f t="shared" si="30"/>
        <v>133473.9772353681</v>
      </c>
      <c r="BH35" s="271">
        <f t="shared" si="30"/>
        <v>1648.3639482447734</v>
      </c>
      <c r="BI35" s="271">
        <f t="shared" si="30"/>
        <v>11879.781790987654</v>
      </c>
      <c r="BJ35" s="271">
        <f t="shared" si="30"/>
        <v>929.01849171684796</v>
      </c>
      <c r="BK35" s="271">
        <f t="shared" si="31"/>
        <v>116602.50915687444</v>
      </c>
      <c r="BL35" s="291">
        <f t="shared" si="31"/>
        <v>19182.613923368786</v>
      </c>
    </row>
    <row r="36" spans="1:64" s="209" customFormat="1" x14ac:dyDescent="0.25">
      <c r="A36" s="1535"/>
      <c r="B36" s="128" t="s">
        <v>452</v>
      </c>
      <c r="C36" s="310" t="s">
        <v>2</v>
      </c>
      <c r="D36" s="275">
        <f t="shared" ref="D36:BL36" si="32">SUM(D29:D35)</f>
        <v>10212588.80441097</v>
      </c>
      <c r="E36" s="280">
        <f t="shared" si="32"/>
        <v>7118777.7843346428</v>
      </c>
      <c r="F36" s="280">
        <f t="shared" si="32"/>
        <v>505338.7410958141</v>
      </c>
      <c r="G36" s="280">
        <f t="shared" si="32"/>
        <v>1281942.7966833895</v>
      </c>
      <c r="H36" s="280">
        <f t="shared" si="32"/>
        <v>636161.71321088669</v>
      </c>
      <c r="I36" s="280">
        <f t="shared" si="32"/>
        <v>132547.3343566648</v>
      </c>
      <c r="J36" s="280">
        <f t="shared" si="32"/>
        <v>206459.08646065422</v>
      </c>
      <c r="K36" s="280">
        <f t="shared" si="32"/>
        <v>703.91502242440163</v>
      </c>
      <c r="L36" s="280">
        <f t="shared" si="32"/>
        <v>27526.724747869135</v>
      </c>
      <c r="M36" s="280">
        <f>SUM(M29:M35)</f>
        <v>17999.001618797811</v>
      </c>
      <c r="N36" s="280">
        <f t="shared" si="32"/>
        <v>155314.17753302312</v>
      </c>
      <c r="O36" s="281">
        <f t="shared" si="32"/>
        <v>129817.52934680412</v>
      </c>
      <c r="P36" s="275">
        <f t="shared" si="32"/>
        <v>11794879.74260316</v>
      </c>
      <c r="Q36" s="280">
        <f t="shared" si="32"/>
        <v>8331315.8895773171</v>
      </c>
      <c r="R36" s="280">
        <f t="shared" si="32"/>
        <v>590124.46716105985</v>
      </c>
      <c r="S36" s="280">
        <f t="shared" si="32"/>
        <v>1511442.6419433136</v>
      </c>
      <c r="T36" s="280">
        <f t="shared" si="32"/>
        <v>733948.1116915982</v>
      </c>
      <c r="U36" s="280">
        <f t="shared" si="32"/>
        <v>114091.95569813305</v>
      </c>
      <c r="V36" s="280">
        <f t="shared" si="32"/>
        <v>226944.89733297157</v>
      </c>
      <c r="W36" s="280">
        <f t="shared" si="32"/>
        <v>308.25850601891671</v>
      </c>
      <c r="X36" s="280">
        <f t="shared" si="32"/>
        <v>26624.700070270937</v>
      </c>
      <c r="Y36" s="280">
        <f>SUM(Y29:Y35)</f>
        <v>8376.8939883952153</v>
      </c>
      <c r="Z36" s="280">
        <f t="shared" si="32"/>
        <v>133542.79071679135</v>
      </c>
      <c r="AA36" s="281">
        <f t="shared" si="32"/>
        <v>118159.1359172916</v>
      </c>
      <c r="AB36" s="275">
        <f t="shared" si="32"/>
        <v>11512755.795705026</v>
      </c>
      <c r="AC36" s="280">
        <f t="shared" si="32"/>
        <v>8250132.1347148614</v>
      </c>
      <c r="AD36" s="280">
        <f t="shared" si="32"/>
        <v>576288.11257370724</v>
      </c>
      <c r="AE36" s="280">
        <f t="shared" si="32"/>
        <v>1402531.1697412049</v>
      </c>
      <c r="AF36" s="280">
        <f t="shared" si="32"/>
        <v>664262.77542393166</v>
      </c>
      <c r="AG36" s="280">
        <f t="shared" si="32"/>
        <v>106442.09056829271</v>
      </c>
      <c r="AH36" s="280">
        <f t="shared" si="32"/>
        <v>222048.97727776729</v>
      </c>
      <c r="AI36" s="280">
        <f t="shared" si="32"/>
        <v>666.88379086548412</v>
      </c>
      <c r="AJ36" s="280">
        <f t="shared" si="32"/>
        <v>30143.814655240483</v>
      </c>
      <c r="AK36" s="280">
        <f>SUM(AK29:AK35)</f>
        <v>14111.728673479156</v>
      </c>
      <c r="AL36" s="280">
        <f t="shared" si="32"/>
        <v>114529.03829009665</v>
      </c>
      <c r="AM36" s="281">
        <f t="shared" si="32"/>
        <v>131599.06999557832</v>
      </c>
      <c r="AN36" s="277">
        <f t="shared" si="32"/>
        <v>10822236.465570917</v>
      </c>
      <c r="AO36" s="280">
        <f t="shared" si="32"/>
        <v>7706605.5126078241</v>
      </c>
      <c r="AP36" s="280">
        <f t="shared" si="32"/>
        <v>560249.05095053453</v>
      </c>
      <c r="AQ36" s="280">
        <f t="shared" si="32"/>
        <v>1353440.5498236457</v>
      </c>
      <c r="AR36" s="280">
        <f t="shared" si="32"/>
        <v>674195.33374622569</v>
      </c>
      <c r="AS36" s="280">
        <f t="shared" si="32"/>
        <v>65616.871805901086</v>
      </c>
      <c r="AT36" s="280">
        <f t="shared" si="32"/>
        <v>188406.89323560649</v>
      </c>
      <c r="AU36" s="280">
        <f t="shared" si="32"/>
        <v>469.17710890382443</v>
      </c>
      <c r="AV36" s="280">
        <f t="shared" si="32"/>
        <v>34529.892895365068</v>
      </c>
      <c r="AW36" s="280">
        <f>SUM(AW29:AW35)</f>
        <v>14043.974628791801</v>
      </c>
      <c r="AX36" s="280">
        <f t="shared" si="32"/>
        <v>91088.917085057998</v>
      </c>
      <c r="AY36" s="281">
        <f t="shared" si="32"/>
        <v>133590.29168306111</v>
      </c>
      <c r="AZ36" s="293">
        <f t="shared" si="32"/>
        <v>-39197.399999999478</v>
      </c>
      <c r="BA36" s="297">
        <f t="shared" si="32"/>
        <v>44303263.408290066</v>
      </c>
      <c r="BB36" s="280">
        <f t="shared" si="32"/>
        <v>31406831.321234643</v>
      </c>
      <c r="BC36" s="280">
        <f t="shared" si="32"/>
        <v>2232000.3717811159</v>
      </c>
      <c r="BD36" s="280">
        <f t="shared" si="32"/>
        <v>5549357.1581915542</v>
      </c>
      <c r="BE36" s="280">
        <f t="shared" si="32"/>
        <v>2708567.9340726426</v>
      </c>
      <c r="BF36" s="280">
        <f t="shared" si="32"/>
        <v>418698.25242899166</v>
      </c>
      <c r="BG36" s="280">
        <f t="shared" si="32"/>
        <v>843859.85430699959</v>
      </c>
      <c r="BH36" s="280">
        <f t="shared" si="32"/>
        <v>2148.2344282126269</v>
      </c>
      <c r="BI36" s="280">
        <f t="shared" si="32"/>
        <v>118825.1323687456</v>
      </c>
      <c r="BJ36" s="280">
        <f>SUM(BJ29:BJ35)</f>
        <v>54531.598909463974</v>
      </c>
      <c r="BK36" s="280">
        <f t="shared" si="32"/>
        <v>494474.92362496915</v>
      </c>
      <c r="BL36" s="293">
        <f t="shared" si="32"/>
        <v>513166.02694273513</v>
      </c>
    </row>
    <row r="37" spans="1:64" ht="16.5" customHeight="1" x14ac:dyDescent="0.25">
      <c r="A37" s="1543" t="s">
        <v>920</v>
      </c>
      <c r="B37" s="124" t="s">
        <v>921</v>
      </c>
      <c r="C37" s="311" t="s">
        <v>920</v>
      </c>
      <c r="D37" s="276">
        <f>SUM(E37:O37)</f>
        <v>990020.91000000027</v>
      </c>
      <c r="E37" s="251">
        <v>885300.95000000007</v>
      </c>
      <c r="F37" s="251">
        <v>80508.700000000041</v>
      </c>
      <c r="G37" s="251">
        <v>13138.109999999999</v>
      </c>
      <c r="H37" s="251">
        <v>7547.5399999999991</v>
      </c>
      <c r="I37" s="251">
        <v>424.91999999999985</v>
      </c>
      <c r="J37" s="251">
        <v>2931.55</v>
      </c>
      <c r="K37" s="251">
        <v>0</v>
      </c>
      <c r="L37" s="251">
        <v>166.76</v>
      </c>
      <c r="M37" s="251">
        <v>0</v>
      </c>
      <c r="N37" s="251">
        <v>0</v>
      </c>
      <c r="O37" s="252">
        <v>2.38</v>
      </c>
      <c r="P37" s="273">
        <f>SUM(Q37:AA37)</f>
        <v>1015809.9500000008</v>
      </c>
      <c r="Q37" s="251">
        <v>862556.13000000094</v>
      </c>
      <c r="R37" s="251">
        <v>101555.20999999999</v>
      </c>
      <c r="S37" s="251">
        <v>23944.989999999998</v>
      </c>
      <c r="T37" s="251">
        <v>21319.100000000002</v>
      </c>
      <c r="U37" s="251">
        <v>1677.3700000000001</v>
      </c>
      <c r="V37" s="251">
        <v>3827.94</v>
      </c>
      <c r="W37" s="251">
        <v>0</v>
      </c>
      <c r="X37" s="251">
        <v>762.45</v>
      </c>
      <c r="Y37" s="251">
        <v>0</v>
      </c>
      <c r="Z37" s="251">
        <v>0</v>
      </c>
      <c r="AA37" s="252">
        <v>166.76</v>
      </c>
      <c r="AB37" s="276">
        <f>SUM(AC37:AM37)</f>
        <v>1221751.76</v>
      </c>
      <c r="AC37" s="251">
        <v>1067158.4500000002</v>
      </c>
      <c r="AD37" s="251">
        <v>111623.09</v>
      </c>
      <c r="AE37" s="251">
        <v>16381.16</v>
      </c>
      <c r="AF37" s="251">
        <v>21206.53</v>
      </c>
      <c r="AG37" s="251">
        <v>-768.08999999999992</v>
      </c>
      <c r="AH37" s="251">
        <v>2536.1799999999998</v>
      </c>
      <c r="AI37" s="251">
        <v>0</v>
      </c>
      <c r="AJ37" s="251">
        <v>3614.4400000000005</v>
      </c>
      <c r="AK37" s="251">
        <v>0</v>
      </c>
      <c r="AL37" s="251">
        <v>0</v>
      </c>
      <c r="AM37" s="252">
        <v>0</v>
      </c>
      <c r="AN37" s="276">
        <f>SUM(AO37:AY37)</f>
        <v>1165721.8100000019</v>
      </c>
      <c r="AO37" s="251">
        <v>1011593.8000000019</v>
      </c>
      <c r="AP37" s="251">
        <v>102399.39</v>
      </c>
      <c r="AQ37" s="251">
        <v>21366.550000000003</v>
      </c>
      <c r="AR37" s="251">
        <v>19038.37</v>
      </c>
      <c r="AS37" s="251">
        <v>960.87</v>
      </c>
      <c r="AT37" s="251">
        <v>1230.42</v>
      </c>
      <c r="AU37" s="251">
        <v>0</v>
      </c>
      <c r="AV37" s="251">
        <v>9132.41</v>
      </c>
      <c r="AW37" s="249">
        <v>0</v>
      </c>
      <c r="AX37" s="251">
        <v>0</v>
      </c>
      <c r="AY37" s="252">
        <v>0</v>
      </c>
      <c r="AZ37" s="855">
        <v>-141904.72000000023</v>
      </c>
      <c r="BA37" s="294">
        <f>SUM(BB37:BL37)+AZ37</f>
        <v>4251399.7100000009</v>
      </c>
      <c r="BB37" s="273">
        <f t="shared" ref="BB37:BJ39" si="33">E37+Q37+AC37+AO37</f>
        <v>3826609.3300000029</v>
      </c>
      <c r="BC37" s="273">
        <f t="shared" si="33"/>
        <v>396086.39</v>
      </c>
      <c r="BD37" s="273">
        <f t="shared" si="33"/>
        <v>74830.81</v>
      </c>
      <c r="BE37" s="273">
        <f t="shared" si="33"/>
        <v>69111.539999999994</v>
      </c>
      <c r="BF37" s="273">
        <f t="shared" si="33"/>
        <v>2295.0700000000002</v>
      </c>
      <c r="BG37" s="273">
        <f t="shared" si="33"/>
        <v>10526.09</v>
      </c>
      <c r="BH37" s="273">
        <f t="shared" si="33"/>
        <v>0</v>
      </c>
      <c r="BI37" s="273">
        <f t="shared" si="33"/>
        <v>13676.060000000001</v>
      </c>
      <c r="BJ37" s="273">
        <f t="shared" si="33"/>
        <v>0</v>
      </c>
      <c r="BK37" s="273">
        <f t="shared" ref="BK37:BL39" si="34">N37+Z37+AL37+AX37</f>
        <v>0</v>
      </c>
      <c r="BL37" s="298">
        <f t="shared" si="34"/>
        <v>169.14</v>
      </c>
    </row>
    <row r="38" spans="1:64" ht="16.5" customHeight="1" x14ac:dyDescent="0.25">
      <c r="A38" s="1544"/>
      <c r="B38" s="126" t="s">
        <v>922</v>
      </c>
      <c r="C38" s="312" t="s">
        <v>925</v>
      </c>
      <c r="D38" s="289">
        <f>SUM(E38:O38)</f>
        <v>5611.8395645162063</v>
      </c>
      <c r="E38" s="253">
        <v>5018.2444103264288</v>
      </c>
      <c r="F38" s="253">
        <v>456.35592479331189</v>
      </c>
      <c r="G38" s="253">
        <v>74.47212958458222</v>
      </c>
      <c r="H38" s="253">
        <v>42.782514145856418</v>
      </c>
      <c r="I38" s="253">
        <v>2.4086186904418265</v>
      </c>
      <c r="J38" s="253">
        <v>16.617212938823165</v>
      </c>
      <c r="K38" s="253">
        <v>0</v>
      </c>
      <c r="L38" s="253">
        <v>0.94526323265103818</v>
      </c>
      <c r="M38" s="253">
        <v>0</v>
      </c>
      <c r="N38" s="253">
        <v>0</v>
      </c>
      <c r="O38" s="254">
        <v>1.3490804111954132E-2</v>
      </c>
      <c r="P38" s="274">
        <f>SUM(Q38:AA38)</f>
        <v>11525.715390735406</v>
      </c>
      <c r="Q38" s="253">
        <v>9786.8469027244428</v>
      </c>
      <c r="R38" s="253">
        <v>1152.278973942286</v>
      </c>
      <c r="S38" s="253">
        <v>271.68776971913405</v>
      </c>
      <c r="T38" s="253">
        <v>241.89355399268044</v>
      </c>
      <c r="U38" s="253">
        <v>19.03199434594811</v>
      </c>
      <c r="V38" s="253">
        <v>43.433072271847358</v>
      </c>
      <c r="W38" s="253">
        <v>0</v>
      </c>
      <c r="X38" s="253">
        <v>8.6510096693443526</v>
      </c>
      <c r="Y38" s="253">
        <v>0</v>
      </c>
      <c r="Z38" s="253">
        <v>0</v>
      </c>
      <c r="AA38" s="254">
        <v>1.8921140697224264</v>
      </c>
      <c r="AB38" s="289">
        <f>SUM(AC38:AM38)</f>
        <v>30448.58451475394</v>
      </c>
      <c r="AC38" s="253">
        <v>26595.799015226152</v>
      </c>
      <c r="AD38" s="253">
        <v>2781.8786114643981</v>
      </c>
      <c r="AE38" s="253">
        <v>408.2524380482223</v>
      </c>
      <c r="AF38" s="253">
        <v>528.51065339956187</v>
      </c>
      <c r="AG38" s="253">
        <v>-19.14239377067674</v>
      </c>
      <c r="AH38" s="253">
        <v>63.206858875021076</v>
      </c>
      <c r="AI38" s="253">
        <v>0</v>
      </c>
      <c r="AJ38" s="253">
        <v>90.079331511261515</v>
      </c>
      <c r="AK38" s="253">
        <v>0</v>
      </c>
      <c r="AL38" s="253">
        <v>0</v>
      </c>
      <c r="AM38" s="254">
        <v>0</v>
      </c>
      <c r="AN38" s="289">
        <f>SUM(AO38:AY38)</f>
        <v>101155.35650278325</v>
      </c>
      <c r="AO38" s="253">
        <v>87780.918738241031</v>
      </c>
      <c r="AP38" s="253">
        <v>8885.6935782281726</v>
      </c>
      <c r="AQ38" s="253">
        <v>1854.0795616447635</v>
      </c>
      <c r="AR38" s="253">
        <v>1652.0520488347818</v>
      </c>
      <c r="AS38" s="253">
        <v>83.379367675062369</v>
      </c>
      <c r="AT38" s="253">
        <v>106.769533417372</v>
      </c>
      <c r="AU38" s="253">
        <v>0</v>
      </c>
      <c r="AV38" s="253">
        <v>792.46367474207352</v>
      </c>
      <c r="AW38" s="253">
        <v>0</v>
      </c>
      <c r="AX38" s="253">
        <v>0</v>
      </c>
      <c r="AY38" s="254">
        <v>0</v>
      </c>
      <c r="AZ38" s="526">
        <v>0</v>
      </c>
      <c r="BA38" s="296">
        <f>SUM(BB38:BL38)+AZ38</f>
        <v>148741.49597278881</v>
      </c>
      <c r="BB38" s="274">
        <f t="shared" si="33"/>
        <v>129181.80906651805</v>
      </c>
      <c r="BC38" s="274">
        <f t="shared" si="33"/>
        <v>13276.207088428167</v>
      </c>
      <c r="BD38" s="274">
        <f t="shared" si="33"/>
        <v>2608.4918989967018</v>
      </c>
      <c r="BE38" s="274">
        <f t="shared" si="33"/>
        <v>2465.2387703728805</v>
      </c>
      <c r="BF38" s="274">
        <f t="shared" si="33"/>
        <v>85.677586940775569</v>
      </c>
      <c r="BG38" s="274">
        <f t="shared" si="33"/>
        <v>230.02667750306361</v>
      </c>
      <c r="BH38" s="274">
        <f t="shared" si="33"/>
        <v>0</v>
      </c>
      <c r="BI38" s="274">
        <f t="shared" si="33"/>
        <v>892.13927915533043</v>
      </c>
      <c r="BJ38" s="274">
        <f t="shared" si="33"/>
        <v>0</v>
      </c>
      <c r="BK38" s="274">
        <f t="shared" si="34"/>
        <v>0</v>
      </c>
      <c r="BL38" s="300">
        <f t="shared" si="34"/>
        <v>1.9056048738343805</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45"/>
      <c r="B40" s="129" t="s">
        <v>924</v>
      </c>
      <c r="C40" s="313" t="s">
        <v>927</v>
      </c>
      <c r="D40" s="277">
        <f t="shared" ref="D40:O40" si="35">SUM(D37:D39)</f>
        <v>995632.74956451647</v>
      </c>
      <c r="E40" s="275">
        <f t="shared" si="35"/>
        <v>890319.19441032654</v>
      </c>
      <c r="F40" s="275">
        <f t="shared" si="35"/>
        <v>80965.055924793356</v>
      </c>
      <c r="G40" s="275">
        <f t="shared" si="35"/>
        <v>13212.582129584582</v>
      </c>
      <c r="H40" s="275">
        <f t="shared" si="35"/>
        <v>7590.3225141458552</v>
      </c>
      <c r="I40" s="275">
        <f t="shared" si="35"/>
        <v>427.32861869044166</v>
      </c>
      <c r="J40" s="275">
        <f t="shared" si="35"/>
        <v>2948.1672129388235</v>
      </c>
      <c r="K40" s="275">
        <f t="shared" si="35"/>
        <v>0</v>
      </c>
      <c r="L40" s="275">
        <f t="shared" si="35"/>
        <v>167.70526323265102</v>
      </c>
      <c r="M40" s="275">
        <f>SUM(M37:M39)</f>
        <v>0</v>
      </c>
      <c r="N40" s="275">
        <f t="shared" si="35"/>
        <v>0</v>
      </c>
      <c r="O40" s="283">
        <f t="shared" si="35"/>
        <v>2.3934908041119538</v>
      </c>
      <c r="P40" s="275">
        <f t="shared" ref="P40:BL40" si="36">SUM(P37:P39)</f>
        <v>1027335.6653907362</v>
      </c>
      <c r="Q40" s="275">
        <f t="shared" si="36"/>
        <v>872342.97690272541</v>
      </c>
      <c r="R40" s="275">
        <f t="shared" si="36"/>
        <v>102707.48897394228</v>
      </c>
      <c r="S40" s="275">
        <f t="shared" si="36"/>
        <v>24216.677769719132</v>
      </c>
      <c r="T40" s="275">
        <f t="shared" si="36"/>
        <v>21560.993553992681</v>
      </c>
      <c r="U40" s="275">
        <f t="shared" si="36"/>
        <v>1696.4019943459482</v>
      </c>
      <c r="V40" s="275">
        <f>SUM(V37:V39)</f>
        <v>3871.3730722718474</v>
      </c>
      <c r="W40" s="275">
        <f t="shared" si="36"/>
        <v>0</v>
      </c>
      <c r="X40" s="275">
        <f t="shared" si="36"/>
        <v>771.10100966934442</v>
      </c>
      <c r="Y40" s="275">
        <f>SUM(Y37:Y39)</f>
        <v>0</v>
      </c>
      <c r="Z40" s="275">
        <f t="shared" si="36"/>
        <v>0</v>
      </c>
      <c r="AA40" s="283">
        <f t="shared" si="36"/>
        <v>168.65211406972242</v>
      </c>
      <c r="AB40" s="277">
        <f t="shared" si="36"/>
        <v>1252200.3445147539</v>
      </c>
      <c r="AC40" s="275">
        <f t="shared" si="36"/>
        <v>1093754.2490152263</v>
      </c>
      <c r="AD40" s="275">
        <f t="shared" si="36"/>
        <v>114404.9686114644</v>
      </c>
      <c r="AE40" s="275">
        <f t="shared" si="36"/>
        <v>16789.412438048221</v>
      </c>
      <c r="AF40" s="275">
        <f t="shared" si="36"/>
        <v>21735.040653399559</v>
      </c>
      <c r="AG40" s="275">
        <f t="shared" si="36"/>
        <v>-787.23239377067671</v>
      </c>
      <c r="AH40" s="275">
        <f t="shared" si="36"/>
        <v>2599.3868588750211</v>
      </c>
      <c r="AI40" s="275">
        <f t="shared" si="36"/>
        <v>0</v>
      </c>
      <c r="AJ40" s="275">
        <f>SUM(AJ37:AJ39)</f>
        <v>3704.519331511262</v>
      </c>
      <c r="AK40" s="275">
        <f>SUM(AK37:AK39)</f>
        <v>0</v>
      </c>
      <c r="AL40" s="275">
        <f t="shared" si="36"/>
        <v>0</v>
      </c>
      <c r="AM40" s="283">
        <f t="shared" si="36"/>
        <v>0</v>
      </c>
      <c r="AN40" s="277">
        <f t="shared" si="36"/>
        <v>1266877.1665027852</v>
      </c>
      <c r="AO40" s="275">
        <f t="shared" si="36"/>
        <v>1099374.718738243</v>
      </c>
      <c r="AP40" s="275">
        <f t="shared" si="36"/>
        <v>111285.08357822816</v>
      </c>
      <c r="AQ40" s="275">
        <f t="shared" si="36"/>
        <v>23220.629561644768</v>
      </c>
      <c r="AR40" s="275">
        <f t="shared" si="36"/>
        <v>20690.422048834782</v>
      </c>
      <c r="AS40" s="275">
        <f t="shared" si="36"/>
        <v>1044.2493676750623</v>
      </c>
      <c r="AT40" s="275">
        <f t="shared" si="36"/>
        <v>1337.1895334173721</v>
      </c>
      <c r="AU40" s="275">
        <f t="shared" si="36"/>
        <v>0</v>
      </c>
      <c r="AV40" s="275">
        <f t="shared" si="36"/>
        <v>9924.8736747420735</v>
      </c>
      <c r="AW40" s="275">
        <f>SUM(AW37:AW39)</f>
        <v>0</v>
      </c>
      <c r="AX40" s="275">
        <f t="shared" si="36"/>
        <v>0</v>
      </c>
      <c r="AY40" s="283">
        <f t="shared" si="36"/>
        <v>0</v>
      </c>
      <c r="AZ40" s="299">
        <f t="shared" si="36"/>
        <v>-141904.72000000023</v>
      </c>
      <c r="BA40" s="297">
        <f t="shared" si="36"/>
        <v>4400141.2059727898</v>
      </c>
      <c r="BB40" s="275">
        <f>SUM(BB37:BB39)</f>
        <v>3955791.1390665211</v>
      </c>
      <c r="BC40" s="275">
        <f>SUM(BC37:BC39)</f>
        <v>409362.59708842816</v>
      </c>
      <c r="BD40" s="275">
        <f>SUM(BD37:BD39)</f>
        <v>77439.301898996695</v>
      </c>
      <c r="BE40" s="275">
        <f>SUM(BE37:BE39)</f>
        <v>71576.778770372868</v>
      </c>
      <c r="BF40" s="275">
        <f t="shared" si="36"/>
        <v>2380.7475869407758</v>
      </c>
      <c r="BG40" s="275">
        <f t="shared" si="36"/>
        <v>10756.116677503063</v>
      </c>
      <c r="BH40" s="275">
        <f t="shared" si="36"/>
        <v>0</v>
      </c>
      <c r="BI40" s="275">
        <f t="shared" si="36"/>
        <v>14568.199279155331</v>
      </c>
      <c r="BJ40" s="275">
        <f>SUM(BJ37:BJ39)</f>
        <v>0</v>
      </c>
      <c r="BK40" s="275">
        <f t="shared" si="36"/>
        <v>0</v>
      </c>
      <c r="BL40" s="299">
        <f t="shared" si="36"/>
        <v>171.04560487383438</v>
      </c>
    </row>
    <row r="41" spans="1:64" ht="14.85" customHeight="1" x14ac:dyDescent="0.25">
      <c r="A41" s="1543" t="s">
        <v>302</v>
      </c>
      <c r="B41" s="124">
        <v>5.0999999999999996</v>
      </c>
      <c r="C41" s="311" t="s">
        <v>37</v>
      </c>
      <c r="D41" s="273">
        <f>SUM(E41:O41)</f>
        <v>10156.380000000001</v>
      </c>
      <c r="E41" s="251">
        <v>8390.5500000000011</v>
      </c>
      <c r="F41" s="251">
        <v>516.62</v>
      </c>
      <c r="G41" s="251">
        <v>0</v>
      </c>
      <c r="H41" s="251">
        <v>84</v>
      </c>
      <c r="I41" s="251">
        <v>220.43999999999997</v>
      </c>
      <c r="J41" s="251">
        <v>640.51</v>
      </c>
      <c r="K41" s="251">
        <v>0</v>
      </c>
      <c r="L41" s="251">
        <v>0</v>
      </c>
      <c r="M41" s="251">
        <v>68.89</v>
      </c>
      <c r="N41" s="251">
        <v>39.21</v>
      </c>
      <c r="O41" s="252">
        <v>196.16</v>
      </c>
      <c r="P41" s="273">
        <f>SUM(Q41:AA41)</f>
        <v>16898.129999999994</v>
      </c>
      <c r="Q41" s="251">
        <v>12211.249999999998</v>
      </c>
      <c r="R41" s="251">
        <v>1213.07</v>
      </c>
      <c r="S41" s="251">
        <v>2495.54</v>
      </c>
      <c r="T41" s="251">
        <v>120</v>
      </c>
      <c r="U41" s="251">
        <v>165.88</v>
      </c>
      <c r="V41" s="251">
        <v>577.47</v>
      </c>
      <c r="W41" s="251">
        <v>0</v>
      </c>
      <c r="X41" s="251">
        <v>0</v>
      </c>
      <c r="Y41" s="251">
        <v>0</v>
      </c>
      <c r="Z41" s="251">
        <v>0</v>
      </c>
      <c r="AA41" s="252">
        <v>114.92</v>
      </c>
      <c r="AB41" s="273">
        <f>SUM(AC41:AM41)</f>
        <v>20017.850000000002</v>
      </c>
      <c r="AC41" s="251">
        <v>15928.180000000004</v>
      </c>
      <c r="AD41" s="251">
        <v>178.05</v>
      </c>
      <c r="AE41" s="251">
        <v>2800.17</v>
      </c>
      <c r="AF41" s="251">
        <v>0</v>
      </c>
      <c r="AG41" s="251">
        <v>122.25</v>
      </c>
      <c r="AH41" s="251">
        <v>989.2</v>
      </c>
      <c r="AI41" s="251">
        <v>0</v>
      </c>
      <c r="AJ41" s="251">
        <v>0</v>
      </c>
      <c r="AK41" s="251">
        <v>0</v>
      </c>
      <c r="AL41" s="251">
        <v>0</v>
      </c>
      <c r="AM41" s="252">
        <v>0</v>
      </c>
      <c r="AN41" s="276">
        <f>SUM(AO41:AY41)</f>
        <v>7873.03</v>
      </c>
      <c r="AO41" s="251">
        <v>7298.95</v>
      </c>
      <c r="AP41" s="251">
        <v>42.92</v>
      </c>
      <c r="AQ41" s="251">
        <v>190.14</v>
      </c>
      <c r="AR41" s="251">
        <v>0</v>
      </c>
      <c r="AS41" s="251">
        <v>61.36</v>
      </c>
      <c r="AT41" s="251">
        <v>0</v>
      </c>
      <c r="AU41" s="251">
        <v>0</v>
      </c>
      <c r="AV41" s="251">
        <v>0</v>
      </c>
      <c r="AW41" s="249">
        <v>279.65999999999997</v>
      </c>
      <c r="AX41" s="251">
        <v>0</v>
      </c>
      <c r="AY41" s="252">
        <v>0</v>
      </c>
      <c r="AZ41" s="855">
        <v>-776.8599999999999</v>
      </c>
      <c r="BA41" s="294">
        <f>SUM(BB41:BL41)+AZ41</f>
        <v>54168.530000000006</v>
      </c>
      <c r="BB41" s="274">
        <f t="shared" ref="BB41:BJ44" si="37">E41+Q41+AC41+AO41</f>
        <v>43828.93</v>
      </c>
      <c r="BC41" s="274">
        <f t="shared" si="37"/>
        <v>1950.66</v>
      </c>
      <c r="BD41" s="274">
        <f t="shared" si="37"/>
        <v>5485.85</v>
      </c>
      <c r="BE41" s="274">
        <f t="shared" si="37"/>
        <v>204</v>
      </c>
      <c r="BF41" s="274">
        <f t="shared" si="37"/>
        <v>569.92999999999995</v>
      </c>
      <c r="BG41" s="274">
        <f t="shared" si="37"/>
        <v>2207.1800000000003</v>
      </c>
      <c r="BH41" s="274">
        <f t="shared" si="37"/>
        <v>0</v>
      </c>
      <c r="BI41" s="274">
        <f t="shared" si="37"/>
        <v>0</v>
      </c>
      <c r="BJ41" s="274">
        <f t="shared" si="37"/>
        <v>348.54999999999995</v>
      </c>
      <c r="BK41" s="274">
        <f t="shared" ref="BK41:BL44" si="38">N41+Z41+AL41+AX41</f>
        <v>39.21</v>
      </c>
      <c r="BL41" s="298">
        <f t="shared" si="38"/>
        <v>311.08</v>
      </c>
    </row>
    <row r="42" spans="1:64" s="255" customFormat="1" ht="24" x14ac:dyDescent="0.25">
      <c r="A42" s="1544"/>
      <c r="B42" s="126">
        <v>5.2</v>
      </c>
      <c r="C42" s="131" t="s">
        <v>303</v>
      </c>
      <c r="D42" s="274">
        <f>SUM(E42:O42)</f>
        <v>3408756.8700000006</v>
      </c>
      <c r="E42" s="253">
        <v>1623458.4200000006</v>
      </c>
      <c r="F42" s="253">
        <v>129672.35999999999</v>
      </c>
      <c r="G42" s="253">
        <v>904240.75</v>
      </c>
      <c r="H42" s="253">
        <v>321342.57</v>
      </c>
      <c r="I42" s="253">
        <v>84043.05</v>
      </c>
      <c r="J42" s="253">
        <v>262372.88999999996</v>
      </c>
      <c r="K42" s="253">
        <v>806.05</v>
      </c>
      <c r="L42" s="253">
        <v>6421.48</v>
      </c>
      <c r="M42" s="253">
        <v>493.5</v>
      </c>
      <c r="N42" s="253">
        <v>54270.33</v>
      </c>
      <c r="O42" s="254">
        <v>21635.47</v>
      </c>
      <c r="P42" s="274">
        <f>SUM(Q42:AA42)</f>
        <v>3471321.1399999997</v>
      </c>
      <c r="Q42" s="253">
        <v>1673144.8099999998</v>
      </c>
      <c r="R42" s="253">
        <v>135706.29999999999</v>
      </c>
      <c r="S42" s="253">
        <v>909087.19000000006</v>
      </c>
      <c r="T42" s="253">
        <v>322284.98</v>
      </c>
      <c r="U42" s="253">
        <v>84273.349999999991</v>
      </c>
      <c r="V42" s="253">
        <v>262923.18</v>
      </c>
      <c r="W42" s="253">
        <v>855.40000000000009</v>
      </c>
      <c r="X42" s="253">
        <v>6760.0599999999995</v>
      </c>
      <c r="Y42" s="253">
        <v>477.05</v>
      </c>
      <c r="Z42" s="253">
        <v>54597.55</v>
      </c>
      <c r="AA42" s="254">
        <v>21211.270000000004</v>
      </c>
      <c r="AB42" s="274">
        <f>SUM(AC42:AM42)</f>
        <v>3538173.58</v>
      </c>
      <c r="AC42" s="253">
        <v>1725709.05</v>
      </c>
      <c r="AD42" s="253">
        <v>142018.61999999997</v>
      </c>
      <c r="AE42" s="253">
        <v>906409.11</v>
      </c>
      <c r="AF42" s="253">
        <v>322713.70999999996</v>
      </c>
      <c r="AG42" s="253">
        <v>87810.099999999991</v>
      </c>
      <c r="AH42" s="253">
        <v>268778.95</v>
      </c>
      <c r="AI42" s="253">
        <v>740.25</v>
      </c>
      <c r="AJ42" s="253">
        <v>7141.9599999999991</v>
      </c>
      <c r="AK42" s="253">
        <v>526.40000000000009</v>
      </c>
      <c r="AL42" s="253">
        <v>54696.249999999985</v>
      </c>
      <c r="AM42" s="254">
        <v>21629.18</v>
      </c>
      <c r="AN42" s="289">
        <f>SUM(AO42:AY42)</f>
        <v>3655586.89</v>
      </c>
      <c r="AO42" s="253">
        <v>1799632.76</v>
      </c>
      <c r="AP42" s="253">
        <v>151455.12000000002</v>
      </c>
      <c r="AQ42" s="253">
        <v>917802.35999999987</v>
      </c>
      <c r="AR42" s="253">
        <v>330400.90999999997</v>
      </c>
      <c r="AS42" s="253">
        <v>90826.98</v>
      </c>
      <c r="AT42" s="253">
        <v>275620.07</v>
      </c>
      <c r="AU42" s="253">
        <v>2541.1000000000004</v>
      </c>
      <c r="AV42" s="253">
        <v>7753.6299999999992</v>
      </c>
      <c r="AW42" s="253">
        <v>317.11</v>
      </c>
      <c r="AX42" s="253">
        <v>56729.30999999999</v>
      </c>
      <c r="AY42" s="254">
        <v>22507.539999999997</v>
      </c>
      <c r="AZ42" s="526">
        <v>-41922.699725877661</v>
      </c>
      <c r="BA42" s="296">
        <f>SUM(BB42:BL42)+AZ42</f>
        <v>14031915.780274125</v>
      </c>
      <c r="BB42" s="274">
        <f t="shared" si="37"/>
        <v>6821945.04</v>
      </c>
      <c r="BC42" s="274">
        <f t="shared" si="37"/>
        <v>558852.39999999991</v>
      </c>
      <c r="BD42" s="274">
        <f t="shared" si="37"/>
        <v>3637539.4099999997</v>
      </c>
      <c r="BE42" s="274">
        <f t="shared" si="37"/>
        <v>1296742.17</v>
      </c>
      <c r="BF42" s="274">
        <f t="shared" si="37"/>
        <v>346953.48</v>
      </c>
      <c r="BG42" s="274">
        <f t="shared" si="37"/>
        <v>1069695.0900000001</v>
      </c>
      <c r="BH42" s="274">
        <f t="shared" si="37"/>
        <v>4942.8</v>
      </c>
      <c r="BI42" s="274">
        <f t="shared" si="37"/>
        <v>28077.129999999997</v>
      </c>
      <c r="BJ42" s="274">
        <f t="shared" si="37"/>
        <v>1814.06</v>
      </c>
      <c r="BK42" s="274">
        <f t="shared" si="38"/>
        <v>220293.44</v>
      </c>
      <c r="BL42" s="300">
        <f t="shared" si="38"/>
        <v>86983.46</v>
      </c>
    </row>
    <row r="43" spans="1:64" ht="24" x14ac:dyDescent="0.25">
      <c r="A43" s="1544"/>
      <c r="B43" s="126">
        <v>5.3</v>
      </c>
      <c r="C43" s="131" t="s">
        <v>304</v>
      </c>
      <c r="D43" s="274">
        <f>SUM(E43:O43)</f>
        <v>57.570476078390264</v>
      </c>
      <c r="E43" s="253">
        <v>47.561036319981866</v>
      </c>
      <c r="F43" s="253">
        <v>2.9284114371082977</v>
      </c>
      <c r="G43" s="253">
        <v>0</v>
      </c>
      <c r="H43" s="253">
        <v>0.47614602748073442</v>
      </c>
      <c r="I43" s="253">
        <v>1.2495432178315842</v>
      </c>
      <c r="J43" s="253">
        <v>3.6306701435914905</v>
      </c>
      <c r="K43" s="253">
        <v>0</v>
      </c>
      <c r="L43" s="253">
        <v>0</v>
      </c>
      <c r="M43" s="253">
        <v>0.39049642658509276</v>
      </c>
      <c r="N43" s="253">
        <v>0.22225816354189995</v>
      </c>
      <c r="O43" s="254">
        <v>1.1119143422692959</v>
      </c>
      <c r="P43" s="274">
        <f>SUM(Q43:AA43)</f>
        <v>191.73176736026997</v>
      </c>
      <c r="Q43" s="253">
        <v>138.55287799171251</v>
      </c>
      <c r="R43" s="253">
        <v>13.763893107209066</v>
      </c>
      <c r="S43" s="253">
        <v>28.31522154926304</v>
      </c>
      <c r="T43" s="253">
        <v>1.3615596567923434</v>
      </c>
      <c r="U43" s="253">
        <v>1.8821292989059493</v>
      </c>
      <c r="V43" s="253">
        <v>6.5521654583989548</v>
      </c>
      <c r="W43" s="253">
        <v>0</v>
      </c>
      <c r="X43" s="253">
        <v>0</v>
      </c>
      <c r="Y43" s="253">
        <v>0</v>
      </c>
      <c r="Z43" s="253">
        <v>0</v>
      </c>
      <c r="AA43" s="254">
        <v>1.3039202979881344</v>
      </c>
      <c r="AB43" s="274">
        <f>SUM(AC43:AM43)</f>
        <v>498.8862856466576</v>
      </c>
      <c r="AC43" s="253">
        <v>396.96323817549734</v>
      </c>
      <c r="AD43" s="253">
        <v>4.4373748009595131</v>
      </c>
      <c r="AE43" s="253">
        <v>69.786036486395943</v>
      </c>
      <c r="AF43" s="253">
        <v>0</v>
      </c>
      <c r="AG43" s="253">
        <v>3.0467232205408616</v>
      </c>
      <c r="AH43" s="253">
        <v>24.652912963263969</v>
      </c>
      <c r="AI43" s="253">
        <v>0</v>
      </c>
      <c r="AJ43" s="253">
        <v>0</v>
      </c>
      <c r="AK43" s="253">
        <v>0</v>
      </c>
      <c r="AL43" s="253">
        <v>0</v>
      </c>
      <c r="AM43" s="254">
        <v>0</v>
      </c>
      <c r="AN43" s="289">
        <f>SUM(AO43:AY43)</f>
        <v>683.18114113958825</v>
      </c>
      <c r="AO43" s="253">
        <v>633.36542476286741</v>
      </c>
      <c r="AP43" s="253">
        <v>3.7243773461692804</v>
      </c>
      <c r="AQ43" s="253">
        <v>16.499373452950302</v>
      </c>
      <c r="AR43" s="253">
        <v>0</v>
      </c>
      <c r="AS43" s="253">
        <v>5.324505917077051</v>
      </c>
      <c r="AT43" s="253">
        <v>0</v>
      </c>
      <c r="AU43" s="253">
        <v>0</v>
      </c>
      <c r="AV43" s="253">
        <v>0</v>
      </c>
      <c r="AW43" s="253">
        <v>24.267459660524249</v>
      </c>
      <c r="AX43" s="253">
        <v>0</v>
      </c>
      <c r="AY43" s="254">
        <v>0</v>
      </c>
      <c r="AZ43" s="526">
        <v>0</v>
      </c>
      <c r="BA43" s="296">
        <f>SUM(BB43:BL43)+AZ43</f>
        <v>1431.3696702249058</v>
      </c>
      <c r="BB43" s="274">
        <f t="shared" si="37"/>
        <v>1216.442577250059</v>
      </c>
      <c r="BC43" s="274">
        <f t="shared" si="37"/>
        <v>24.854056691446157</v>
      </c>
      <c r="BD43" s="274">
        <f t="shared" si="37"/>
        <v>114.60063148860928</v>
      </c>
      <c r="BE43" s="274">
        <f t="shared" si="37"/>
        <v>1.8377056842730779</v>
      </c>
      <c r="BF43" s="274">
        <f t="shared" si="37"/>
        <v>11.502901654355446</v>
      </c>
      <c r="BG43" s="274">
        <f t="shared" si="37"/>
        <v>34.835748565254413</v>
      </c>
      <c r="BH43" s="274">
        <f t="shared" si="37"/>
        <v>0</v>
      </c>
      <c r="BI43" s="274">
        <f t="shared" si="37"/>
        <v>0</v>
      </c>
      <c r="BJ43" s="274">
        <f t="shared" si="37"/>
        <v>24.657956087109341</v>
      </c>
      <c r="BK43" s="274">
        <f t="shared" si="38"/>
        <v>0.22225816354189995</v>
      </c>
      <c r="BL43" s="300">
        <f t="shared" si="38"/>
        <v>2.4158346402574304</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45"/>
      <c r="B45" s="128" t="s">
        <v>216</v>
      </c>
      <c r="C45" s="313" t="s">
        <v>305</v>
      </c>
      <c r="D45" s="278">
        <f>SUM(D41:D44)</f>
        <v>3418970.8204760789</v>
      </c>
      <c r="E45" s="278">
        <f t="shared" ref="E45:BL45" si="39">SUM(E41:E44)</f>
        <v>1631896.5310363206</v>
      </c>
      <c r="F45" s="278">
        <f t="shared" si="39"/>
        <v>130191.90841143709</v>
      </c>
      <c r="G45" s="278">
        <f t="shared" si="39"/>
        <v>904240.75</v>
      </c>
      <c r="H45" s="278">
        <f t="shared" si="39"/>
        <v>321427.04614602751</v>
      </c>
      <c r="I45" s="278">
        <f>SUM(I41:I44)</f>
        <v>84264.739543217831</v>
      </c>
      <c r="J45" s="278">
        <f t="shared" si="39"/>
        <v>263017.03067014355</v>
      </c>
      <c r="K45" s="278">
        <f t="shared" si="39"/>
        <v>806.05</v>
      </c>
      <c r="L45" s="278">
        <f t="shared" si="39"/>
        <v>6421.48</v>
      </c>
      <c r="M45" s="278">
        <f>SUM(M41:M44)</f>
        <v>562.78049642658505</v>
      </c>
      <c r="N45" s="278">
        <f t="shared" si="39"/>
        <v>54309.762258163544</v>
      </c>
      <c r="O45" s="283">
        <f t="shared" si="39"/>
        <v>21832.74191434227</v>
      </c>
      <c r="P45" s="278">
        <f t="shared" si="39"/>
        <v>3488411.0017673597</v>
      </c>
      <c r="Q45" s="278">
        <f t="shared" si="39"/>
        <v>1685494.6128779915</v>
      </c>
      <c r="R45" s="278">
        <f t="shared" si="39"/>
        <v>136933.13389310721</v>
      </c>
      <c r="S45" s="278">
        <f t="shared" si="39"/>
        <v>911611.04522154934</v>
      </c>
      <c r="T45" s="278">
        <f t="shared" si="39"/>
        <v>322406.34155965678</v>
      </c>
      <c r="U45" s="278">
        <f t="shared" si="39"/>
        <v>84441.112129298897</v>
      </c>
      <c r="V45" s="278">
        <f t="shared" si="39"/>
        <v>263507.20216545835</v>
      </c>
      <c r="W45" s="278">
        <f t="shared" si="39"/>
        <v>855.40000000000009</v>
      </c>
      <c r="X45" s="278">
        <f t="shared" si="39"/>
        <v>6760.0599999999995</v>
      </c>
      <c r="Y45" s="278">
        <f>SUM(Y41:Y44)</f>
        <v>477.05</v>
      </c>
      <c r="Z45" s="278">
        <f t="shared" si="39"/>
        <v>54597.55</v>
      </c>
      <c r="AA45" s="284">
        <f t="shared" si="39"/>
        <v>21327.493920297991</v>
      </c>
      <c r="AB45" s="278">
        <f t="shared" si="39"/>
        <v>3558690.316285647</v>
      </c>
      <c r="AC45" s="278">
        <f t="shared" si="39"/>
        <v>1742034.1932381755</v>
      </c>
      <c r="AD45" s="278">
        <f t="shared" si="39"/>
        <v>142201.10737480092</v>
      </c>
      <c r="AE45" s="278">
        <f t="shared" si="39"/>
        <v>909279.06603648642</v>
      </c>
      <c r="AF45" s="278">
        <f t="shared" si="39"/>
        <v>322713.70999999996</v>
      </c>
      <c r="AG45" s="278">
        <f t="shared" si="39"/>
        <v>87935.396723220532</v>
      </c>
      <c r="AH45" s="278">
        <f t="shared" si="39"/>
        <v>269792.80291296326</v>
      </c>
      <c r="AI45" s="278">
        <f t="shared" si="39"/>
        <v>740.25</v>
      </c>
      <c r="AJ45" s="278">
        <f t="shared" si="39"/>
        <v>7141.9599999999991</v>
      </c>
      <c r="AK45" s="278">
        <f>SUM(AK41:AK44)</f>
        <v>526.40000000000009</v>
      </c>
      <c r="AL45" s="278">
        <f t="shared" si="39"/>
        <v>54696.249999999985</v>
      </c>
      <c r="AM45" s="284">
        <f t="shared" si="39"/>
        <v>21629.18</v>
      </c>
      <c r="AN45" s="850">
        <f t="shared" si="39"/>
        <v>3664143.1011411394</v>
      </c>
      <c r="AO45" s="278">
        <f t="shared" si="39"/>
        <v>1807565.0754247629</v>
      </c>
      <c r="AP45" s="278">
        <f t="shared" si="39"/>
        <v>151501.7643773462</v>
      </c>
      <c r="AQ45" s="278">
        <f t="shared" si="39"/>
        <v>918008.99937345285</v>
      </c>
      <c r="AR45" s="278">
        <f t="shared" si="39"/>
        <v>330400.90999999997</v>
      </c>
      <c r="AS45" s="278">
        <f t="shared" si="39"/>
        <v>90893.66450591707</v>
      </c>
      <c r="AT45" s="278">
        <f t="shared" si="39"/>
        <v>275620.07</v>
      </c>
      <c r="AU45" s="278">
        <f t="shared" si="39"/>
        <v>2541.1000000000004</v>
      </c>
      <c r="AV45" s="278">
        <f t="shared" si="39"/>
        <v>7753.6299999999992</v>
      </c>
      <c r="AW45" s="275">
        <f>SUM(AW41:AW44)</f>
        <v>621.03745966052418</v>
      </c>
      <c r="AX45" s="278">
        <f t="shared" si="39"/>
        <v>56729.30999999999</v>
      </c>
      <c r="AY45" s="284">
        <f t="shared" si="39"/>
        <v>22507.539999999997</v>
      </c>
      <c r="AZ45" s="305">
        <f t="shared" si="39"/>
        <v>-42699.559725877662</v>
      </c>
      <c r="BA45" s="297">
        <f t="shared" si="39"/>
        <v>14087515.679944349</v>
      </c>
      <c r="BB45" s="275">
        <f t="shared" si="39"/>
        <v>6866990.41257725</v>
      </c>
      <c r="BC45" s="275">
        <f t="shared" si="39"/>
        <v>560827.91405669134</v>
      </c>
      <c r="BD45" s="275">
        <f t="shared" si="39"/>
        <v>3643139.8606314883</v>
      </c>
      <c r="BE45" s="275">
        <f t="shared" si="39"/>
        <v>1296948.0077056843</v>
      </c>
      <c r="BF45" s="275">
        <f t="shared" si="39"/>
        <v>347534.91290165432</v>
      </c>
      <c r="BG45" s="275">
        <f t="shared" si="39"/>
        <v>1071937.1057485652</v>
      </c>
      <c r="BH45" s="275">
        <f t="shared" si="39"/>
        <v>4942.8</v>
      </c>
      <c r="BI45" s="275">
        <f t="shared" si="39"/>
        <v>28077.129999999997</v>
      </c>
      <c r="BJ45" s="275">
        <f>SUM(BJ41:BJ44)</f>
        <v>2187.2679560871088</v>
      </c>
      <c r="BK45" s="275">
        <f t="shared" si="39"/>
        <v>220332.87225816352</v>
      </c>
      <c r="BL45" s="299">
        <f t="shared" si="39"/>
        <v>87296.955834640263</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5">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39"/>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46" t="s">
        <v>156</v>
      </c>
      <c r="B51" s="124">
        <v>7.1</v>
      </c>
      <c r="C51" s="311" t="s">
        <v>20</v>
      </c>
      <c r="D51" s="273">
        <f>SUM(E51:O51)</f>
        <v>280510.11000000004</v>
      </c>
      <c r="E51" s="251">
        <v>89185.590000000011</v>
      </c>
      <c r="F51" s="251">
        <v>16287.59</v>
      </c>
      <c r="G51" s="251">
        <v>47289.62</v>
      </c>
      <c r="H51" s="251">
        <v>42462</v>
      </c>
      <c r="I51" s="251">
        <v>21243.87</v>
      </c>
      <c r="J51" s="251">
        <v>2288</v>
      </c>
      <c r="K51" s="251">
        <v>98.66</v>
      </c>
      <c r="L51" s="251">
        <v>1358</v>
      </c>
      <c r="M51" s="251">
        <v>190</v>
      </c>
      <c r="N51" s="251">
        <v>40347.780000000013</v>
      </c>
      <c r="O51" s="252">
        <v>19759</v>
      </c>
      <c r="P51" s="273">
        <f>SUM(Q51:AA51)</f>
        <v>283775.82</v>
      </c>
      <c r="Q51" s="251">
        <v>101043.95</v>
      </c>
      <c r="R51" s="251">
        <v>17272</v>
      </c>
      <c r="S51" s="251">
        <v>44558.180000000008</v>
      </c>
      <c r="T51" s="251">
        <v>47484.990000000005</v>
      </c>
      <c r="U51" s="251">
        <v>17720.34</v>
      </c>
      <c r="V51" s="251">
        <v>4780</v>
      </c>
      <c r="W51" s="251">
        <v>387.05</v>
      </c>
      <c r="X51" s="251">
        <v>842</v>
      </c>
      <c r="Y51" s="251">
        <v>136</v>
      </c>
      <c r="Z51" s="251">
        <v>36309.25</v>
      </c>
      <c r="AA51" s="252">
        <v>13242.06</v>
      </c>
      <c r="AB51" s="273">
        <f>SUM(AC51:AM51)</f>
        <v>333074.92</v>
      </c>
      <c r="AC51" s="251">
        <v>115278.60999999999</v>
      </c>
      <c r="AD51" s="251">
        <v>18451.03</v>
      </c>
      <c r="AE51" s="251">
        <v>49452.27</v>
      </c>
      <c r="AF51" s="251">
        <v>45467.75</v>
      </c>
      <c r="AG51" s="251">
        <v>24461.320000000011</v>
      </c>
      <c r="AH51" s="251">
        <v>2526</v>
      </c>
      <c r="AI51" s="251">
        <v>98.66</v>
      </c>
      <c r="AJ51" s="251">
        <v>1848</v>
      </c>
      <c r="AK51" s="251">
        <v>0</v>
      </c>
      <c r="AL51" s="251">
        <v>38240.280000000006</v>
      </c>
      <c r="AM51" s="252">
        <v>37251</v>
      </c>
      <c r="AN51" s="276">
        <f>SUM(AO51:AY51)</f>
        <v>280022.50999999978</v>
      </c>
      <c r="AO51" s="251">
        <v>91704.699999999808</v>
      </c>
      <c r="AP51" s="251">
        <v>18589.46</v>
      </c>
      <c r="AQ51" s="251">
        <v>42522.43</v>
      </c>
      <c r="AR51" s="251">
        <v>41801.090000000004</v>
      </c>
      <c r="AS51" s="251">
        <v>20476.02</v>
      </c>
      <c r="AT51" s="251">
        <v>1020.49</v>
      </c>
      <c r="AU51" s="251">
        <v>77.930000000000007</v>
      </c>
      <c r="AV51" s="251">
        <v>1900.95</v>
      </c>
      <c r="AW51" s="249">
        <v>0</v>
      </c>
      <c r="AX51" s="251">
        <v>39975.22</v>
      </c>
      <c r="AY51" s="252">
        <v>21954.22</v>
      </c>
      <c r="AZ51" s="855">
        <v>32772.219999999994</v>
      </c>
      <c r="BA51" s="294">
        <f>SUM(BB51:BL51)+AZ51</f>
        <v>1210155.5799999998</v>
      </c>
      <c r="BB51" s="274">
        <f t="shared" ref="BB51:BJ54" si="43">E51+Q51+AC51+AO51</f>
        <v>397212.84999999986</v>
      </c>
      <c r="BC51" s="274">
        <f t="shared" si="43"/>
        <v>70600.079999999987</v>
      </c>
      <c r="BD51" s="274">
        <f t="shared" si="43"/>
        <v>183822.5</v>
      </c>
      <c r="BE51" s="274">
        <f t="shared" si="43"/>
        <v>177215.83</v>
      </c>
      <c r="BF51" s="274">
        <f t="shared" si="43"/>
        <v>83901.550000000017</v>
      </c>
      <c r="BG51" s="274">
        <f t="shared" si="43"/>
        <v>10614.49</v>
      </c>
      <c r="BH51" s="274">
        <f t="shared" si="43"/>
        <v>662.3</v>
      </c>
      <c r="BI51" s="274">
        <f t="shared" si="43"/>
        <v>5948.95</v>
      </c>
      <c r="BJ51" s="274">
        <f t="shared" si="43"/>
        <v>326</v>
      </c>
      <c r="BK51" s="274">
        <f t="shared" ref="BK51:BL54" si="44">N51+Z51+AL51+AX51</f>
        <v>154872.53000000003</v>
      </c>
      <c r="BL51" s="298">
        <f t="shared" si="44"/>
        <v>92206.28</v>
      </c>
    </row>
    <row r="52" spans="1:64" s="255" customFormat="1" ht="16.5" customHeight="1" x14ac:dyDescent="0.25">
      <c r="A52" s="1547"/>
      <c r="B52" s="126">
        <v>7.2</v>
      </c>
      <c r="C52" s="131" t="s">
        <v>21</v>
      </c>
      <c r="D52" s="274">
        <f>SUM(E52:O52)</f>
        <v>744120.72</v>
      </c>
      <c r="E52" s="253">
        <v>595610.57999999996</v>
      </c>
      <c r="F52" s="253">
        <v>28825.72</v>
      </c>
      <c r="G52" s="253">
        <v>50557.700000000004</v>
      </c>
      <c r="H52" s="253">
        <v>17560.54</v>
      </c>
      <c r="I52" s="253">
        <v>19516.38</v>
      </c>
      <c r="J52" s="253">
        <v>15570.319999999998</v>
      </c>
      <c r="K52" s="253">
        <v>187.18</v>
      </c>
      <c r="L52" s="253">
        <v>1264.42</v>
      </c>
      <c r="M52" s="253">
        <v>114.60000000000001</v>
      </c>
      <c r="N52" s="253">
        <v>12602.18</v>
      </c>
      <c r="O52" s="254">
        <v>2311.1</v>
      </c>
      <c r="P52" s="274">
        <f>SUM(Q52:AA52)</f>
        <v>758510.65999999992</v>
      </c>
      <c r="Q52" s="253">
        <v>608243.32000000007</v>
      </c>
      <c r="R52" s="253">
        <v>30120.699999999997</v>
      </c>
      <c r="S52" s="253">
        <v>50748.700000000004</v>
      </c>
      <c r="T52" s="253">
        <v>17675.140000000003</v>
      </c>
      <c r="U52" s="253">
        <v>19581.319999999992</v>
      </c>
      <c r="V52" s="253">
        <v>15585.6</v>
      </c>
      <c r="W52" s="253">
        <v>187.18000000000004</v>
      </c>
      <c r="X52" s="253">
        <v>1314.0800000000002</v>
      </c>
      <c r="Y52" s="253">
        <v>110.78</v>
      </c>
      <c r="Z52" s="253">
        <v>12678.58</v>
      </c>
      <c r="AA52" s="254">
        <v>2265.2600000000002</v>
      </c>
      <c r="AB52" s="274">
        <f>SUM(AC52:AM52)</f>
        <v>774734.19999999984</v>
      </c>
      <c r="AC52" s="253">
        <v>622426.98</v>
      </c>
      <c r="AD52" s="253">
        <v>24520.58</v>
      </c>
      <c r="AE52" s="253">
        <v>50381.979999999996</v>
      </c>
      <c r="AF52" s="253">
        <v>17720.980000000003</v>
      </c>
      <c r="AG52" s="253">
        <v>20391.16</v>
      </c>
      <c r="AH52" s="253">
        <v>15772.78</v>
      </c>
      <c r="AI52" s="253">
        <v>6990.6</v>
      </c>
      <c r="AJ52" s="253">
        <v>1375.2</v>
      </c>
      <c r="AK52" s="253">
        <v>122.24000000000001</v>
      </c>
      <c r="AL52" s="253">
        <v>12701.5</v>
      </c>
      <c r="AM52" s="254">
        <v>2330.2000000000003</v>
      </c>
      <c r="AN52" s="289">
        <f>SUM(AO52:AY52)</f>
        <v>788612.26</v>
      </c>
      <c r="AO52" s="253">
        <v>634077.9800000001</v>
      </c>
      <c r="AP52" s="253">
        <v>32787.06</v>
      </c>
      <c r="AQ52" s="253">
        <v>50026.720000000001</v>
      </c>
      <c r="AR52" s="253">
        <v>17942.54</v>
      </c>
      <c r="AS52" s="253">
        <v>20788.439999999999</v>
      </c>
      <c r="AT52" s="253">
        <v>15860.64</v>
      </c>
      <c r="AU52" s="253">
        <v>171.90000000000003</v>
      </c>
      <c r="AV52" s="253">
        <v>1459.2399999999998</v>
      </c>
      <c r="AW52" s="253">
        <v>72.58</v>
      </c>
      <c r="AX52" s="253">
        <v>12984.18</v>
      </c>
      <c r="AY52" s="254">
        <v>2440.98</v>
      </c>
      <c r="AZ52" s="526">
        <v>0</v>
      </c>
      <c r="BA52" s="296">
        <f>SUM(BB52:BL52)+AZ52</f>
        <v>3065977.84</v>
      </c>
      <c r="BB52" s="274">
        <f t="shared" si="43"/>
        <v>2460358.86</v>
      </c>
      <c r="BC52" s="274">
        <f t="shared" si="43"/>
        <v>116254.06</v>
      </c>
      <c r="BD52" s="274">
        <f t="shared" si="43"/>
        <v>201715.1</v>
      </c>
      <c r="BE52" s="274">
        <f t="shared" si="43"/>
        <v>70899.200000000012</v>
      </c>
      <c r="BF52" s="274">
        <f t="shared" si="43"/>
        <v>80277.3</v>
      </c>
      <c r="BG52" s="274">
        <f t="shared" si="43"/>
        <v>62789.34</v>
      </c>
      <c r="BH52" s="274">
        <f t="shared" si="43"/>
        <v>7536.86</v>
      </c>
      <c r="BI52" s="274">
        <f t="shared" si="43"/>
        <v>5412.94</v>
      </c>
      <c r="BJ52" s="274">
        <f t="shared" si="43"/>
        <v>420.2</v>
      </c>
      <c r="BK52" s="274">
        <f t="shared" si="44"/>
        <v>50966.44</v>
      </c>
      <c r="BL52" s="300">
        <f t="shared" si="44"/>
        <v>9347.5400000000009</v>
      </c>
    </row>
    <row r="53" spans="1:64" ht="16.5" customHeight="1" x14ac:dyDescent="0.25">
      <c r="A53" s="1547"/>
      <c r="B53" s="126">
        <v>7.3</v>
      </c>
      <c r="C53" s="131" t="s">
        <v>155</v>
      </c>
      <c r="D53" s="274">
        <f>SUM(E53:O53)</f>
        <v>1590.0449350557599</v>
      </c>
      <c r="E53" s="253">
        <v>505.54005222649431</v>
      </c>
      <c r="F53" s="253">
        <v>92.324658044463519</v>
      </c>
      <c r="G53" s="253">
        <v>268.05672266754152</v>
      </c>
      <c r="H53" s="253">
        <v>240.69181689151122</v>
      </c>
      <c r="I53" s="253">
        <v>120.41886081925176</v>
      </c>
      <c r="J53" s="253">
        <v>12.969310843760956</v>
      </c>
      <c r="K53" s="253">
        <v>0.55924484608630065</v>
      </c>
      <c r="L53" s="253">
        <v>7.6976941109385395</v>
      </c>
      <c r="M53" s="253">
        <v>1.0769969669207089</v>
      </c>
      <c r="N53" s="253">
        <v>228.70756148412659</v>
      </c>
      <c r="O53" s="254">
        <v>112.00201615466466</v>
      </c>
      <c r="P53" s="274">
        <f>SUM(Q53:AA53)</f>
        <v>3219.8142340430477</v>
      </c>
      <c r="Q53" s="253">
        <v>1146.4780490245223</v>
      </c>
      <c r="R53" s="253">
        <v>195.97381993431122</v>
      </c>
      <c r="S53" s="253">
        <v>505.57183556742876</v>
      </c>
      <c r="T53" s="253">
        <v>538.78038905989877</v>
      </c>
      <c r="U53" s="253">
        <v>201.06083373869691</v>
      </c>
      <c r="V53" s="253">
        <v>54.23545966222833</v>
      </c>
      <c r="W53" s="253">
        <v>4.3915972096789693</v>
      </c>
      <c r="X53" s="253">
        <v>9.5536102584929417</v>
      </c>
      <c r="Y53" s="253">
        <v>1.5431009443646555</v>
      </c>
      <c r="Z53" s="253">
        <v>411.97674973656149</v>
      </c>
      <c r="AA53" s="254">
        <v>150.24878890686344</v>
      </c>
      <c r="AB53" s="274">
        <f>SUM(AC53:AM53)</f>
        <v>8300.9169156956214</v>
      </c>
      <c r="AC53" s="253">
        <v>2872.9817416660439</v>
      </c>
      <c r="AD53" s="253">
        <v>459.83788583964042</v>
      </c>
      <c r="AE53" s="253">
        <v>1232.453000551789</v>
      </c>
      <c r="AF53" s="253">
        <v>1133.150508881364</v>
      </c>
      <c r="AG53" s="253">
        <v>609.62676195566974</v>
      </c>
      <c r="AH53" s="253">
        <v>62.953152188844307</v>
      </c>
      <c r="AI53" s="253">
        <v>2.4588115577796432</v>
      </c>
      <c r="AJ53" s="253">
        <v>46.055987824617681</v>
      </c>
      <c r="AK53" s="253">
        <v>0</v>
      </c>
      <c r="AL53" s="253">
        <v>953.02698597942185</v>
      </c>
      <c r="AM53" s="254">
        <v>928.37207925045095</v>
      </c>
      <c r="AN53" s="289">
        <f>SUM(AO53:AY53)</f>
        <v>24298.916418020974</v>
      </c>
      <c r="AO53" s="253">
        <v>7957.6632622844681</v>
      </c>
      <c r="AP53" s="253">
        <v>1613.0979427194784</v>
      </c>
      <c r="AQ53" s="253">
        <v>3689.8782617909847</v>
      </c>
      <c r="AR53" s="253">
        <v>3627.2840783127522</v>
      </c>
      <c r="AS53" s="253">
        <v>1776.8039382038476</v>
      </c>
      <c r="AT53" s="253">
        <v>88.552885321348811</v>
      </c>
      <c r="AU53" s="253">
        <v>6.762365484319016</v>
      </c>
      <c r="AV53" s="253">
        <v>164.95468583878139</v>
      </c>
      <c r="AW53" s="253">
        <v>0</v>
      </c>
      <c r="AX53" s="253">
        <v>3468.8444495837184</v>
      </c>
      <c r="AY53" s="254">
        <v>1905.0745484812808</v>
      </c>
      <c r="AZ53" s="526">
        <v>-41455.873351379028</v>
      </c>
      <c r="BA53" s="296">
        <f>SUM(BB53:BL53)+AZ53</f>
        <v>-4046.1808485636138</v>
      </c>
      <c r="BB53" s="274">
        <f t="shared" si="43"/>
        <v>12482.663105201529</v>
      </c>
      <c r="BC53" s="274">
        <f t="shared" si="43"/>
        <v>2361.2343065378936</v>
      </c>
      <c r="BD53" s="274">
        <f t="shared" si="43"/>
        <v>5695.9598205777438</v>
      </c>
      <c r="BE53" s="274">
        <f t="shared" si="43"/>
        <v>5539.9067931455265</v>
      </c>
      <c r="BF53" s="274">
        <f t="shared" si="43"/>
        <v>2707.9103947174663</v>
      </c>
      <c r="BG53" s="274">
        <f t="shared" si="43"/>
        <v>218.7108080161824</v>
      </c>
      <c r="BH53" s="274">
        <f t="shared" si="43"/>
        <v>14.172019097863929</v>
      </c>
      <c r="BI53" s="274">
        <f t="shared" si="43"/>
        <v>228.26197803283054</v>
      </c>
      <c r="BJ53" s="274">
        <f t="shared" si="43"/>
        <v>2.6200979112853644</v>
      </c>
      <c r="BK53" s="274">
        <f t="shared" si="44"/>
        <v>5062.555746783828</v>
      </c>
      <c r="BL53" s="300">
        <f t="shared" si="44"/>
        <v>3095.6974327932598</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48"/>
      <c r="B55" s="129" t="s">
        <v>261</v>
      </c>
      <c r="C55" s="313" t="s">
        <v>38</v>
      </c>
      <c r="D55" s="277">
        <f>SUM(D51:D54)</f>
        <v>1026220.8749350559</v>
      </c>
      <c r="E55" s="275">
        <f t="shared" ref="E55:BL55" si="45">SUM(E51:E54)</f>
        <v>685301.71005222644</v>
      </c>
      <c r="F55" s="275">
        <f t="shared" si="45"/>
        <v>45205.634658044459</v>
      </c>
      <c r="G55" s="275">
        <f t="shared" si="45"/>
        <v>98115.376722667555</v>
      </c>
      <c r="H55" s="275">
        <f t="shared" si="45"/>
        <v>60263.231816891515</v>
      </c>
      <c r="I55" s="275">
        <f t="shared" si="45"/>
        <v>40880.668860819249</v>
      </c>
      <c r="J55" s="275">
        <f t="shared" si="45"/>
        <v>17871.28931084376</v>
      </c>
      <c r="K55" s="275">
        <f t="shared" si="45"/>
        <v>286.39924484608633</v>
      </c>
      <c r="L55" s="275">
        <f t="shared" si="45"/>
        <v>2630.1176941109388</v>
      </c>
      <c r="M55" s="275">
        <f>SUM(M51:M54)</f>
        <v>305.67699696692074</v>
      </c>
      <c r="N55" s="275">
        <f t="shared" si="45"/>
        <v>53178.667561484137</v>
      </c>
      <c r="O55" s="283">
        <f t="shared" si="45"/>
        <v>22182.102016154662</v>
      </c>
      <c r="P55" s="275">
        <f t="shared" si="45"/>
        <v>1045506.294234043</v>
      </c>
      <c r="Q55" s="275">
        <f t="shared" si="45"/>
        <v>710433.74804902449</v>
      </c>
      <c r="R55" s="275">
        <f t="shared" si="45"/>
        <v>47588.673819934309</v>
      </c>
      <c r="S55" s="275">
        <f t="shared" si="45"/>
        <v>95812.451835567437</v>
      </c>
      <c r="T55" s="275">
        <f t="shared" si="45"/>
        <v>65698.910389059907</v>
      </c>
      <c r="U55" s="275">
        <f t="shared" si="45"/>
        <v>37502.720833738684</v>
      </c>
      <c r="V55" s="275">
        <f t="shared" si="45"/>
        <v>20419.835459662227</v>
      </c>
      <c r="W55" s="275">
        <f t="shared" si="45"/>
        <v>578.62159720967895</v>
      </c>
      <c r="X55" s="275">
        <f t="shared" si="45"/>
        <v>2165.6336102584928</v>
      </c>
      <c r="Y55" s="275">
        <f>SUM(Y51:Y54)</f>
        <v>248.32310094436465</v>
      </c>
      <c r="Z55" s="275">
        <f>SUM(Z51:Z54)</f>
        <v>49399.806749736563</v>
      </c>
      <c r="AA55" s="283">
        <f t="shared" si="45"/>
        <v>15657.568788906863</v>
      </c>
      <c r="AB55" s="275">
        <f t="shared" si="45"/>
        <v>1116110.0369156955</v>
      </c>
      <c r="AC55" s="275">
        <f t="shared" si="45"/>
        <v>740578.57174166606</v>
      </c>
      <c r="AD55" s="275">
        <f t="shared" si="45"/>
        <v>43431.44788583964</v>
      </c>
      <c r="AE55" s="275">
        <f t="shared" si="45"/>
        <v>101066.70300055179</v>
      </c>
      <c r="AF55" s="275">
        <f t="shared" si="45"/>
        <v>64321.880508881368</v>
      </c>
      <c r="AG55" s="275">
        <f t="shared" si="45"/>
        <v>45462.106761955678</v>
      </c>
      <c r="AH55" s="275">
        <f t="shared" si="45"/>
        <v>18361.733152188845</v>
      </c>
      <c r="AI55" s="275">
        <f t="shared" si="45"/>
        <v>7091.7188115577801</v>
      </c>
      <c r="AJ55" s="275">
        <f t="shared" si="45"/>
        <v>3269.2559878246175</v>
      </c>
      <c r="AK55" s="275">
        <f>SUM(AK51:AK54)</f>
        <v>122.24000000000001</v>
      </c>
      <c r="AL55" s="275">
        <f t="shared" si="45"/>
        <v>51894.806985979427</v>
      </c>
      <c r="AM55" s="283">
        <f t="shared" si="45"/>
        <v>40509.572079250451</v>
      </c>
      <c r="AN55" s="277">
        <f t="shared" si="45"/>
        <v>1092933.6864180209</v>
      </c>
      <c r="AO55" s="275">
        <f t="shared" si="45"/>
        <v>733740.34326228441</v>
      </c>
      <c r="AP55" s="275">
        <f t="shared" si="45"/>
        <v>52989.617942719473</v>
      </c>
      <c r="AQ55" s="275">
        <f t="shared" si="45"/>
        <v>96239.028261790983</v>
      </c>
      <c r="AR55" s="275">
        <f t="shared" si="45"/>
        <v>63370.914078312759</v>
      </c>
      <c r="AS55" s="275">
        <f t="shared" si="45"/>
        <v>43041.263938203847</v>
      </c>
      <c r="AT55" s="275">
        <f t="shared" si="45"/>
        <v>16969.682885321348</v>
      </c>
      <c r="AU55" s="275">
        <f t="shared" si="45"/>
        <v>256.59236548431903</v>
      </c>
      <c r="AV55" s="275">
        <f t="shared" si="45"/>
        <v>3525.1446858387808</v>
      </c>
      <c r="AW55" s="275">
        <f>SUM(AW51:AW54)</f>
        <v>72.58</v>
      </c>
      <c r="AX55" s="275">
        <f t="shared" si="45"/>
        <v>56428.244449583719</v>
      </c>
      <c r="AY55" s="283">
        <f t="shared" si="45"/>
        <v>26300.27454848128</v>
      </c>
      <c r="AZ55" s="299">
        <f t="shared" si="45"/>
        <v>-8683.6533513790346</v>
      </c>
      <c r="BA55" s="297">
        <f t="shared" si="45"/>
        <v>4272087.2391514359</v>
      </c>
      <c r="BB55" s="275">
        <f t="shared" si="45"/>
        <v>2870054.3731052014</v>
      </c>
      <c r="BC55" s="275">
        <f t="shared" si="45"/>
        <v>189215.37430653788</v>
      </c>
      <c r="BD55" s="275">
        <f t="shared" si="45"/>
        <v>391233.55982057774</v>
      </c>
      <c r="BE55" s="275">
        <f t="shared" si="45"/>
        <v>253654.93679314552</v>
      </c>
      <c r="BF55" s="275">
        <f t="shared" si="45"/>
        <v>166886.76039471751</v>
      </c>
      <c r="BG55" s="275">
        <f t="shared" si="45"/>
        <v>73622.540808016187</v>
      </c>
      <c r="BH55" s="275">
        <f t="shared" si="45"/>
        <v>8213.3320190978629</v>
      </c>
      <c r="BI55" s="275">
        <f t="shared" si="45"/>
        <v>11590.151978032831</v>
      </c>
      <c r="BJ55" s="275">
        <f>SUM(BJ51:BJ54)</f>
        <v>748.82009791128542</v>
      </c>
      <c r="BK55" s="275">
        <f t="shared" si="45"/>
        <v>210901.52574678385</v>
      </c>
      <c r="BL55" s="299">
        <f t="shared" si="45"/>
        <v>104649.51743279326</v>
      </c>
    </row>
    <row r="56" spans="1:64" ht="14.85" customHeight="1" x14ac:dyDescent="0.25">
      <c r="A56" s="1534" t="s">
        <v>29</v>
      </c>
      <c r="B56" s="124">
        <v>8.1</v>
      </c>
      <c r="C56" s="311" t="s">
        <v>22</v>
      </c>
      <c r="D56" s="276">
        <f t="shared" ref="D56:D62" si="46">SUM(E56:O56)</f>
        <v>15881922.42</v>
      </c>
      <c r="E56" s="251">
        <v>6316881.129999999</v>
      </c>
      <c r="F56" s="251">
        <v>1404324.2200000002</v>
      </c>
      <c r="G56" s="251">
        <v>4249505.2600000007</v>
      </c>
      <c r="H56" s="251">
        <v>2595396.06</v>
      </c>
      <c r="I56" s="251">
        <v>10768.35</v>
      </c>
      <c r="J56" s="251">
        <v>268987.35999999993</v>
      </c>
      <c r="K56" s="251">
        <v>82.789999999999992</v>
      </c>
      <c r="L56" s="251">
        <v>357009.64</v>
      </c>
      <c r="M56" s="251">
        <v>0</v>
      </c>
      <c r="N56" s="251">
        <v>4313.3900000000003</v>
      </c>
      <c r="O56" s="252">
        <v>674654.22000000009</v>
      </c>
      <c r="P56" s="276">
        <f t="shared" ref="P56:P62" si="47">SUM(Q56:AA56)</f>
        <v>15882233.009999998</v>
      </c>
      <c r="Q56" s="251">
        <v>6301543.9000000004</v>
      </c>
      <c r="R56" s="251">
        <v>1513250.6899999997</v>
      </c>
      <c r="S56" s="251">
        <v>4033683.9499999997</v>
      </c>
      <c r="T56" s="251">
        <v>2796181.9599999995</v>
      </c>
      <c r="U56" s="251">
        <v>6585.02</v>
      </c>
      <c r="V56" s="251">
        <v>221643.87</v>
      </c>
      <c r="W56" s="251">
        <v>3.51</v>
      </c>
      <c r="X56" s="251">
        <v>349999.23000000004</v>
      </c>
      <c r="Y56" s="251">
        <v>0</v>
      </c>
      <c r="Z56" s="251">
        <v>3738.0000000000005</v>
      </c>
      <c r="AA56" s="252">
        <v>655602.88</v>
      </c>
      <c r="AB56" s="273">
        <f t="shared" ref="AB56:AB62" si="48">SUM(AC56:AM56)</f>
        <v>16732572.020000001</v>
      </c>
      <c r="AC56" s="251">
        <v>6887045.5199999996</v>
      </c>
      <c r="AD56" s="251">
        <v>1645454.1399999997</v>
      </c>
      <c r="AE56" s="251">
        <v>4093205.6400000015</v>
      </c>
      <c r="AF56" s="251">
        <v>2878540.08</v>
      </c>
      <c r="AG56" s="251">
        <v>11533.529999999997</v>
      </c>
      <c r="AH56" s="251">
        <v>255647.38000000006</v>
      </c>
      <c r="AI56" s="251">
        <v>1.17</v>
      </c>
      <c r="AJ56" s="251">
        <v>379618.86</v>
      </c>
      <c r="AK56" s="251">
        <v>0</v>
      </c>
      <c r="AL56" s="251">
        <v>3204.0500000000015</v>
      </c>
      <c r="AM56" s="252">
        <v>578321.64999999991</v>
      </c>
      <c r="AN56" s="276">
        <f t="shared" ref="AN56:AN62" si="49">SUM(AO56:AY56)</f>
        <v>16979785.090000004</v>
      </c>
      <c r="AO56" s="251">
        <v>6860897.540000001</v>
      </c>
      <c r="AP56" s="251">
        <v>1570086.3999999997</v>
      </c>
      <c r="AQ56" s="251">
        <v>4296400.2100000009</v>
      </c>
      <c r="AR56" s="251">
        <v>2908127.33</v>
      </c>
      <c r="AS56" s="251">
        <v>14271.72</v>
      </c>
      <c r="AT56" s="251">
        <v>300562.78000000009</v>
      </c>
      <c r="AU56" s="251">
        <v>0</v>
      </c>
      <c r="AV56" s="251">
        <v>391032.02999999997</v>
      </c>
      <c r="AW56" s="249">
        <v>242.69</v>
      </c>
      <c r="AX56" s="251">
        <v>4552.4800000000005</v>
      </c>
      <c r="AY56" s="252">
        <v>633611.91000000027</v>
      </c>
      <c r="AZ56" s="855">
        <v>-88239.73000000001</v>
      </c>
      <c r="BA56" s="294">
        <f>SUM(BB56:BL56)+AZ56</f>
        <v>65388272.809999995</v>
      </c>
      <c r="BB56" s="273">
        <f t="shared" ref="BB56:BJ62" si="50">E56+Q56+AC56+AO56</f>
        <v>26366368.089999996</v>
      </c>
      <c r="BC56" s="273">
        <f t="shared" si="50"/>
        <v>6133115.4499999993</v>
      </c>
      <c r="BD56" s="273">
        <f t="shared" si="50"/>
        <v>16672795.060000002</v>
      </c>
      <c r="BE56" s="273">
        <f t="shared" si="50"/>
        <v>11178245.43</v>
      </c>
      <c r="BF56" s="273">
        <f t="shared" si="50"/>
        <v>43158.62</v>
      </c>
      <c r="BG56" s="273">
        <f t="shared" si="50"/>
        <v>1046841.3900000001</v>
      </c>
      <c r="BH56" s="273">
        <f t="shared" si="50"/>
        <v>87.47</v>
      </c>
      <c r="BI56" s="273">
        <f t="shared" si="50"/>
        <v>1477659.76</v>
      </c>
      <c r="BJ56" s="273">
        <f t="shared" si="50"/>
        <v>242.69</v>
      </c>
      <c r="BK56" s="273">
        <f t="shared" ref="BK56:BL62" si="51">N56+Z56+AL56+AX56</f>
        <v>15807.920000000002</v>
      </c>
      <c r="BL56" s="298">
        <f t="shared" si="51"/>
        <v>2542190.66</v>
      </c>
    </row>
    <row r="57" spans="1:64" ht="14.85" customHeight="1" x14ac:dyDescent="0.25">
      <c r="A57" s="1535"/>
      <c r="B57" s="126" t="s">
        <v>112</v>
      </c>
      <c r="C57" s="131" t="s">
        <v>443</v>
      </c>
      <c r="D57" s="274">
        <f t="shared" si="46"/>
        <v>63360</v>
      </c>
      <c r="E57" s="253">
        <v>38016</v>
      </c>
      <c r="F57" s="253">
        <v>12672</v>
      </c>
      <c r="G57" s="253">
        <v>0</v>
      </c>
      <c r="H57" s="253">
        <v>12672</v>
      </c>
      <c r="I57" s="253">
        <v>0</v>
      </c>
      <c r="J57" s="253">
        <v>0</v>
      </c>
      <c r="K57" s="253">
        <v>0</v>
      </c>
      <c r="L57" s="253">
        <v>0</v>
      </c>
      <c r="M57" s="253">
        <v>0</v>
      </c>
      <c r="N57" s="253">
        <v>0</v>
      </c>
      <c r="O57" s="254">
        <v>0</v>
      </c>
      <c r="P57" s="274">
        <f t="shared" si="47"/>
        <v>114048</v>
      </c>
      <c r="Q57" s="253">
        <v>38016</v>
      </c>
      <c r="R57" s="253">
        <v>38016</v>
      </c>
      <c r="S57" s="253">
        <v>0</v>
      </c>
      <c r="T57" s="253">
        <v>12672</v>
      </c>
      <c r="U57" s="253">
        <v>0</v>
      </c>
      <c r="V57" s="253">
        <v>0</v>
      </c>
      <c r="W57" s="253">
        <v>0</v>
      </c>
      <c r="X57" s="253">
        <v>0</v>
      </c>
      <c r="Y57" s="253">
        <v>0</v>
      </c>
      <c r="Z57" s="253">
        <v>0</v>
      </c>
      <c r="AA57" s="254">
        <v>25344</v>
      </c>
      <c r="AB57" s="274">
        <f t="shared" si="48"/>
        <v>101376</v>
      </c>
      <c r="AC57" s="253">
        <v>50688</v>
      </c>
      <c r="AD57" s="253">
        <v>0</v>
      </c>
      <c r="AE57" s="253">
        <v>0</v>
      </c>
      <c r="AF57" s="253">
        <v>50688</v>
      </c>
      <c r="AG57" s="253">
        <v>0</v>
      </c>
      <c r="AH57" s="253">
        <v>0</v>
      </c>
      <c r="AI57" s="253">
        <v>0</v>
      </c>
      <c r="AJ57" s="253">
        <v>0</v>
      </c>
      <c r="AK57" s="253">
        <v>0</v>
      </c>
      <c r="AL57" s="253">
        <v>0</v>
      </c>
      <c r="AM57" s="254">
        <v>0</v>
      </c>
      <c r="AN57" s="289">
        <f t="shared" si="49"/>
        <v>63360</v>
      </c>
      <c r="AO57" s="253">
        <v>25344</v>
      </c>
      <c r="AP57" s="253">
        <v>12672</v>
      </c>
      <c r="AQ57" s="253">
        <v>0</v>
      </c>
      <c r="AR57" s="253">
        <v>25344</v>
      </c>
      <c r="AS57" s="253">
        <v>0</v>
      </c>
      <c r="AT57" s="253">
        <v>0</v>
      </c>
      <c r="AU57" s="253">
        <v>0</v>
      </c>
      <c r="AV57" s="253">
        <v>0</v>
      </c>
      <c r="AW57" s="253">
        <v>0</v>
      </c>
      <c r="AX57" s="253">
        <v>0</v>
      </c>
      <c r="AY57" s="254">
        <v>0</v>
      </c>
      <c r="AZ57" s="526">
        <v>0</v>
      </c>
      <c r="BA57" s="296">
        <f t="shared" ref="BA57:BA62" si="52">SUM(BB57:BL57)+AZ57</f>
        <v>342144</v>
      </c>
      <c r="BB57" s="274">
        <f t="shared" si="50"/>
        <v>152064</v>
      </c>
      <c r="BC57" s="274">
        <f t="shared" si="50"/>
        <v>63360</v>
      </c>
      <c r="BD57" s="274">
        <f t="shared" si="50"/>
        <v>0</v>
      </c>
      <c r="BE57" s="274">
        <f t="shared" si="50"/>
        <v>101376</v>
      </c>
      <c r="BF57" s="274">
        <f t="shared" si="50"/>
        <v>0</v>
      </c>
      <c r="BG57" s="274">
        <f t="shared" si="50"/>
        <v>0</v>
      </c>
      <c r="BH57" s="274">
        <f t="shared" si="50"/>
        <v>0</v>
      </c>
      <c r="BI57" s="274">
        <f t="shared" si="50"/>
        <v>0</v>
      </c>
      <c r="BJ57" s="274">
        <f t="shared" si="50"/>
        <v>0</v>
      </c>
      <c r="BK57" s="274">
        <f t="shared" si="51"/>
        <v>0</v>
      </c>
      <c r="BL57" s="300">
        <f t="shared" si="51"/>
        <v>25344</v>
      </c>
    </row>
    <row r="58" spans="1:64" ht="14.85" customHeight="1" x14ac:dyDescent="0.25">
      <c r="A58" s="1535"/>
      <c r="B58" s="126" t="s">
        <v>114</v>
      </c>
      <c r="C58" s="131" t="s">
        <v>157</v>
      </c>
      <c r="D58" s="274">
        <f t="shared" si="46"/>
        <v>0</v>
      </c>
      <c r="E58" s="253">
        <v>0</v>
      </c>
      <c r="F58" s="253">
        <v>0</v>
      </c>
      <c r="G58" s="253">
        <v>0</v>
      </c>
      <c r="H58" s="253">
        <v>0</v>
      </c>
      <c r="I58" s="253">
        <v>0</v>
      </c>
      <c r="J58" s="253">
        <v>0</v>
      </c>
      <c r="K58" s="253">
        <v>0</v>
      </c>
      <c r="L58" s="253">
        <v>0</v>
      </c>
      <c r="M58" s="253">
        <v>0</v>
      </c>
      <c r="N58" s="253">
        <v>0</v>
      </c>
      <c r="O58" s="254">
        <v>0</v>
      </c>
      <c r="P58" s="274">
        <f t="shared" si="47"/>
        <v>0.58240714319292486</v>
      </c>
      <c r="Q58" s="253">
        <v>0.23107986000413189</v>
      </c>
      <c r="R58" s="253">
        <v>5.5491441961763671E-2</v>
      </c>
      <c r="S58" s="253">
        <v>0.14791662761675176</v>
      </c>
      <c r="T58" s="253">
        <v>0.10253698873110746</v>
      </c>
      <c r="U58" s="253">
        <v>2.4147502959146386E-4</v>
      </c>
      <c r="V58" s="253">
        <v>8.1277596828888236E-3</v>
      </c>
      <c r="W58" s="253">
        <v>1.2871295058572913E-7</v>
      </c>
      <c r="X58" s="253">
        <v>1.2834596466106339E-2</v>
      </c>
      <c r="Y58" s="253">
        <v>0</v>
      </c>
      <c r="Z58" s="253">
        <v>1.3707379182035772E-4</v>
      </c>
      <c r="AA58" s="254">
        <v>2.4041191195812453E-2</v>
      </c>
      <c r="AB58" s="274">
        <f t="shared" si="48"/>
        <v>25.593471935396593</v>
      </c>
      <c r="AC58" s="253">
        <v>10.534148965457062</v>
      </c>
      <c r="AD58" s="253">
        <v>2.5168207435614622</v>
      </c>
      <c r="AE58" s="253">
        <v>6.2608033928036289</v>
      </c>
      <c r="AF58" s="253">
        <v>4.4028996058906102</v>
      </c>
      <c r="AG58" s="253">
        <v>1.7641225510234174E-2</v>
      </c>
      <c r="AH58" s="253">
        <v>0.39102799244294956</v>
      </c>
      <c r="AI58" s="253">
        <v>1.789585135424626E-6</v>
      </c>
      <c r="AJ58" s="253">
        <v>0.58064980254943765</v>
      </c>
      <c r="AK58" s="253">
        <v>0</v>
      </c>
      <c r="AL58" s="253">
        <v>4.9007865411600645E-3</v>
      </c>
      <c r="AM58" s="254">
        <v>0.88457763105490861</v>
      </c>
      <c r="AN58" s="289">
        <f t="shared" si="49"/>
        <v>0</v>
      </c>
      <c r="AO58" s="253">
        <v>0</v>
      </c>
      <c r="AP58" s="253">
        <v>0</v>
      </c>
      <c r="AQ58" s="253">
        <v>0</v>
      </c>
      <c r="AR58" s="253">
        <v>0</v>
      </c>
      <c r="AS58" s="253">
        <v>0</v>
      </c>
      <c r="AT58" s="253">
        <v>0</v>
      </c>
      <c r="AU58" s="253">
        <v>0</v>
      </c>
      <c r="AV58" s="253">
        <v>0</v>
      </c>
      <c r="AW58" s="253">
        <v>0</v>
      </c>
      <c r="AX58" s="253">
        <v>0</v>
      </c>
      <c r="AY58" s="254">
        <v>0</v>
      </c>
      <c r="AZ58" s="526">
        <v>0</v>
      </c>
      <c r="BA58" s="296">
        <f t="shared" si="52"/>
        <v>26.17587907858951</v>
      </c>
      <c r="BB58" s="274">
        <f t="shared" si="50"/>
        <v>10.765228825461193</v>
      </c>
      <c r="BC58" s="274">
        <f t="shared" si="50"/>
        <v>2.5723121855232258</v>
      </c>
      <c r="BD58" s="274">
        <f t="shared" si="50"/>
        <v>6.4087200204203807</v>
      </c>
      <c r="BE58" s="274">
        <f t="shared" si="50"/>
        <v>4.5054365946217176</v>
      </c>
      <c r="BF58" s="274">
        <f t="shared" si="50"/>
        <v>1.7882700539825637E-2</v>
      </c>
      <c r="BG58" s="274">
        <f t="shared" si="50"/>
        <v>0.39915575212583837</v>
      </c>
      <c r="BH58" s="274">
        <f t="shared" si="50"/>
        <v>1.9182980860103554E-6</v>
      </c>
      <c r="BI58" s="274">
        <f t="shared" si="50"/>
        <v>0.59348439901554395</v>
      </c>
      <c r="BJ58" s="274">
        <f t="shared" si="50"/>
        <v>0</v>
      </c>
      <c r="BK58" s="274">
        <f t="shared" si="51"/>
        <v>5.0378603329804227E-3</v>
      </c>
      <c r="BL58" s="300">
        <f t="shared" si="51"/>
        <v>0.9086188222507211</v>
      </c>
    </row>
    <row r="59" spans="1:64" x14ac:dyDescent="0.25">
      <c r="A59" s="1535"/>
      <c r="B59" s="126" t="s">
        <v>115</v>
      </c>
      <c r="C59" s="131" t="s">
        <v>113</v>
      </c>
      <c r="D59" s="274">
        <f t="shared" si="46"/>
        <v>-62916.639999999999</v>
      </c>
      <c r="E59" s="253">
        <v>-25024.48541610513</v>
      </c>
      <c r="F59" s="253">
        <v>-5563.2661498053594</v>
      </c>
      <c r="G59" s="253">
        <v>-16834.523274388746</v>
      </c>
      <c r="H59" s="253">
        <v>-10281.727567111389</v>
      </c>
      <c r="I59" s="253">
        <v>-42.65909267324075</v>
      </c>
      <c r="J59" s="253">
        <v>-1065.6002747097159</v>
      </c>
      <c r="K59" s="253">
        <v>-0.32797469272614671</v>
      </c>
      <c r="L59" s="253">
        <v>-1414.3027778629332</v>
      </c>
      <c r="M59" s="253">
        <v>0</v>
      </c>
      <c r="N59" s="253">
        <v>-17.087604298321462</v>
      </c>
      <c r="O59" s="254">
        <v>-2672.6598683524362</v>
      </c>
      <c r="P59" s="274">
        <f t="shared" si="47"/>
        <v>-59897.08</v>
      </c>
      <c r="Q59" s="253">
        <v>-23765.177029209954</v>
      </c>
      <c r="R59" s="253">
        <v>-5706.9618347694295</v>
      </c>
      <c r="S59" s="253">
        <v>-15212.337591051753</v>
      </c>
      <c r="T59" s="253">
        <v>-10545.314027770759</v>
      </c>
      <c r="U59" s="253">
        <v>-24.83425784606343</v>
      </c>
      <c r="V59" s="253">
        <v>-835.89131355400025</v>
      </c>
      <c r="W59" s="253">
        <v>-1.3237354638206508E-2</v>
      </c>
      <c r="X59" s="253">
        <v>-1319.961233791797</v>
      </c>
      <c r="Y59" s="253">
        <v>0</v>
      </c>
      <c r="Z59" s="253">
        <v>-14.09721699077377</v>
      </c>
      <c r="AA59" s="254">
        <v>-2472.4922576608392</v>
      </c>
      <c r="AB59" s="274">
        <f t="shared" si="48"/>
        <v>-55694.46</v>
      </c>
      <c r="AC59" s="253">
        <v>-22923.569716200698</v>
      </c>
      <c r="AD59" s="253">
        <v>-5476.9033518891356</v>
      </c>
      <c r="AE59" s="253">
        <v>-13624.257975179746</v>
      </c>
      <c r="AF59" s="253">
        <v>-9581.2368327076092</v>
      </c>
      <c r="AG59" s="253">
        <v>-38.38941941956152</v>
      </c>
      <c r="AH59" s="253">
        <v>-850.92374098233836</v>
      </c>
      <c r="AI59" s="253">
        <v>-3.8943515750066971E-3</v>
      </c>
      <c r="AJ59" s="253">
        <v>-1263.5635088403819</v>
      </c>
      <c r="AK59" s="253">
        <v>0</v>
      </c>
      <c r="AL59" s="253">
        <v>-10.664698430683943</v>
      </c>
      <c r="AM59" s="254">
        <v>-1924.9468619982663</v>
      </c>
      <c r="AN59" s="289">
        <f t="shared" si="49"/>
        <v>-73739.629999999976</v>
      </c>
      <c r="AO59" s="253">
        <v>-29795.432827089462</v>
      </c>
      <c r="AP59" s="253">
        <v>-6818.5545099871433</v>
      </c>
      <c r="AQ59" s="253">
        <v>-18658.361112232564</v>
      </c>
      <c r="AR59" s="253">
        <v>-12629.384422149236</v>
      </c>
      <c r="AS59" s="253">
        <v>-61.979073744778461</v>
      </c>
      <c r="AT59" s="253">
        <v>-1305.2808425722781</v>
      </c>
      <c r="AU59" s="253">
        <v>0</v>
      </c>
      <c r="AV59" s="253">
        <v>-1698.1697387519109</v>
      </c>
      <c r="AW59" s="253">
        <v>-1.0539515494362477</v>
      </c>
      <c r="AX59" s="253">
        <v>-19.77046169919457</v>
      </c>
      <c r="AY59" s="254">
        <v>-2751.6430602239921</v>
      </c>
      <c r="AZ59" s="526">
        <v>18347.670000000006</v>
      </c>
      <c r="BA59" s="296">
        <f t="shared" si="52"/>
        <v>-233900.13999999996</v>
      </c>
      <c r="BB59" s="274">
        <f t="shared" si="50"/>
        <v>-101508.66498860525</v>
      </c>
      <c r="BC59" s="274">
        <f t="shared" si="50"/>
        <v>-23565.685846451066</v>
      </c>
      <c r="BD59" s="274">
        <f t="shared" si="50"/>
        <v>-64329.479952852809</v>
      </c>
      <c r="BE59" s="274">
        <f t="shared" si="50"/>
        <v>-43037.66284973899</v>
      </c>
      <c r="BF59" s="274">
        <f t="shared" si="50"/>
        <v>-167.86184368364417</v>
      </c>
      <c r="BG59" s="274">
        <f t="shared" si="50"/>
        <v>-4057.696171818332</v>
      </c>
      <c r="BH59" s="274">
        <f t="shared" si="50"/>
        <v>-0.3451063989393599</v>
      </c>
      <c r="BI59" s="274">
        <f t="shared" si="50"/>
        <v>-5695.9972592470231</v>
      </c>
      <c r="BJ59" s="274">
        <f t="shared" si="50"/>
        <v>-1.0539515494362477</v>
      </c>
      <c r="BK59" s="274">
        <f t="shared" si="51"/>
        <v>-61.619981418973744</v>
      </c>
      <c r="BL59" s="300">
        <f t="shared" si="51"/>
        <v>-9821.7420482355337</v>
      </c>
    </row>
    <row r="60" spans="1:64" x14ac:dyDescent="0.25">
      <c r="A60" s="1535"/>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6">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35"/>
      <c r="B61" s="126" t="s">
        <v>159</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6">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35"/>
      <c r="B62" s="126" t="s">
        <v>442</v>
      </c>
      <c r="C62" s="131" t="s">
        <v>931</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6">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39"/>
      <c r="B63" s="128" t="s">
        <v>457</v>
      </c>
      <c r="C63" s="313" t="s">
        <v>30</v>
      </c>
      <c r="D63" s="275">
        <f>SUM(D56:D62)</f>
        <v>15882365.779999999</v>
      </c>
      <c r="E63" s="275">
        <f t="shared" ref="E63:BL63" si="53">SUM(E56:E62)</f>
        <v>6329872.6445838939</v>
      </c>
      <c r="F63" s="275">
        <f t="shared" si="53"/>
        <v>1411432.9538501948</v>
      </c>
      <c r="G63" s="275">
        <f t="shared" si="53"/>
        <v>4232670.7367256116</v>
      </c>
      <c r="H63" s="275">
        <f t="shared" si="53"/>
        <v>2597786.3324328884</v>
      </c>
      <c r="I63" s="275">
        <f t="shared" si="53"/>
        <v>10725.69090732676</v>
      </c>
      <c r="J63" s="275">
        <f t="shared" si="53"/>
        <v>267921.75972529023</v>
      </c>
      <c r="K63" s="275">
        <f t="shared" si="53"/>
        <v>82.462025307273848</v>
      </c>
      <c r="L63" s="275">
        <f t="shared" si="53"/>
        <v>355595.33722213708</v>
      </c>
      <c r="M63" s="275">
        <f>SUM(M56:M62)</f>
        <v>0</v>
      </c>
      <c r="N63" s="275">
        <f>SUM(N56:N62)</f>
        <v>4296.3023957016785</v>
      </c>
      <c r="O63" s="283">
        <f t="shared" si="53"/>
        <v>671981.56013164762</v>
      </c>
      <c r="P63" s="275">
        <f t="shared" si="53"/>
        <v>15936384.512407141</v>
      </c>
      <c r="Q63" s="275">
        <f t="shared" si="53"/>
        <v>6315794.9540506499</v>
      </c>
      <c r="R63" s="275">
        <f t="shared" si="53"/>
        <v>1545559.7836566721</v>
      </c>
      <c r="S63" s="275">
        <f t="shared" si="53"/>
        <v>4018471.7603255757</v>
      </c>
      <c r="T63" s="275">
        <f t="shared" si="53"/>
        <v>2798308.7485092175</v>
      </c>
      <c r="U63" s="275">
        <f t="shared" si="53"/>
        <v>6560.1859836289668</v>
      </c>
      <c r="V63" s="275">
        <f t="shared" si="53"/>
        <v>220807.98681420568</v>
      </c>
      <c r="W63" s="275">
        <f t="shared" si="53"/>
        <v>3.4967627740747438</v>
      </c>
      <c r="X63" s="275">
        <f t="shared" si="53"/>
        <v>348679.28160080471</v>
      </c>
      <c r="Y63" s="275">
        <f>SUM(Y56:Y62)</f>
        <v>0</v>
      </c>
      <c r="Z63" s="275">
        <f t="shared" si="53"/>
        <v>3723.9029200830187</v>
      </c>
      <c r="AA63" s="283">
        <f t="shared" si="53"/>
        <v>678474.41178353038</v>
      </c>
      <c r="AB63" s="275">
        <f t="shared" si="53"/>
        <v>16778279.153471939</v>
      </c>
      <c r="AC63" s="275">
        <f t="shared" si="53"/>
        <v>6914820.4844327644</v>
      </c>
      <c r="AD63" s="275">
        <f t="shared" si="53"/>
        <v>1639979.7534688539</v>
      </c>
      <c r="AE63" s="275">
        <f t="shared" si="53"/>
        <v>4079587.6428282144</v>
      </c>
      <c r="AF63" s="275">
        <f t="shared" si="53"/>
        <v>2919651.2460668981</v>
      </c>
      <c r="AG63" s="275">
        <f t="shared" si="53"/>
        <v>11495.158221805945</v>
      </c>
      <c r="AH63" s="275">
        <f t="shared" si="53"/>
        <v>254796.84728701017</v>
      </c>
      <c r="AI63" s="275">
        <f t="shared" si="53"/>
        <v>1.1661074380101286</v>
      </c>
      <c r="AJ63" s="275">
        <f t="shared" si="53"/>
        <v>378355.87714096217</v>
      </c>
      <c r="AK63" s="275">
        <f>SUM(AK56:AK62)</f>
        <v>0</v>
      </c>
      <c r="AL63" s="275">
        <f t="shared" si="53"/>
        <v>3193.3902023558589</v>
      </c>
      <c r="AM63" s="283">
        <f t="shared" si="53"/>
        <v>576397.58771563263</v>
      </c>
      <c r="AN63" s="277">
        <f t="shared" si="53"/>
        <v>16969405.460000005</v>
      </c>
      <c r="AO63" s="275">
        <f t="shared" si="53"/>
        <v>6856446.1071729111</v>
      </c>
      <c r="AP63" s="275">
        <f t="shared" si="53"/>
        <v>1575939.8454900126</v>
      </c>
      <c r="AQ63" s="275">
        <f t="shared" si="53"/>
        <v>4277741.8488877686</v>
      </c>
      <c r="AR63" s="275">
        <f t="shared" si="53"/>
        <v>2920841.945577851</v>
      </c>
      <c r="AS63" s="275">
        <f t="shared" si="53"/>
        <v>14209.740926255221</v>
      </c>
      <c r="AT63" s="275">
        <f t="shared" si="53"/>
        <v>299257.49915742781</v>
      </c>
      <c r="AU63" s="275">
        <f t="shared" si="53"/>
        <v>0</v>
      </c>
      <c r="AV63" s="275">
        <f t="shared" si="53"/>
        <v>389333.86026124808</v>
      </c>
      <c r="AW63" s="275">
        <f>SUM(AW56:AW62)</f>
        <v>241.63604845056375</v>
      </c>
      <c r="AX63" s="275">
        <f t="shared" si="53"/>
        <v>4532.7095383008063</v>
      </c>
      <c r="AY63" s="283">
        <f t="shared" si="53"/>
        <v>630860.26693977625</v>
      </c>
      <c r="AZ63" s="299">
        <f t="shared" si="53"/>
        <v>-69892.06</v>
      </c>
      <c r="BA63" s="297">
        <f t="shared" si="53"/>
        <v>65496542.84587907</v>
      </c>
      <c r="BB63" s="275">
        <f t="shared" si="53"/>
        <v>26416934.190240219</v>
      </c>
      <c r="BC63" s="275">
        <f t="shared" si="53"/>
        <v>6172912.3364657341</v>
      </c>
      <c r="BD63" s="275">
        <f t="shared" si="53"/>
        <v>16608471.988767169</v>
      </c>
      <c r="BE63" s="275">
        <f t="shared" si="53"/>
        <v>11236588.272586856</v>
      </c>
      <c r="BF63" s="275">
        <f t="shared" si="53"/>
        <v>42990.776039016891</v>
      </c>
      <c r="BG63" s="275">
        <f t="shared" si="53"/>
        <v>1042784.092983934</v>
      </c>
      <c r="BH63" s="275">
        <f t="shared" si="53"/>
        <v>87.124895519358716</v>
      </c>
      <c r="BI63" s="275">
        <f t="shared" si="53"/>
        <v>1471964.3562251518</v>
      </c>
      <c r="BJ63" s="275">
        <f>SUM(BJ56:BJ62)</f>
        <v>241.63604845056375</v>
      </c>
      <c r="BK63" s="275">
        <f t="shared" si="53"/>
        <v>15746.305056441362</v>
      </c>
      <c r="BL63" s="299">
        <f t="shared" si="53"/>
        <v>2557713.8265705868</v>
      </c>
    </row>
    <row r="64" spans="1:64" ht="24.75" customHeight="1" x14ac:dyDescent="0.25">
      <c r="A64" s="1534" t="s">
        <v>3</v>
      </c>
      <c r="B64" s="124">
        <v>9.1</v>
      </c>
      <c r="C64" s="131" t="s">
        <v>185</v>
      </c>
      <c r="D64" s="276">
        <f>SUM(E64:M64)</f>
        <v>520278.60000000068</v>
      </c>
      <c r="E64" s="251">
        <v>39214.83</v>
      </c>
      <c r="F64" s="251">
        <v>167.49</v>
      </c>
      <c r="G64" s="251">
        <v>94605.27</v>
      </c>
      <c r="H64" s="251">
        <v>14959.660000000002</v>
      </c>
      <c r="I64" s="251">
        <v>6522.78</v>
      </c>
      <c r="J64" s="251">
        <v>18263.25</v>
      </c>
      <c r="K64" s="251">
        <v>0</v>
      </c>
      <c r="L64" s="251">
        <v>310.39999999999998</v>
      </c>
      <c r="M64" s="251">
        <v>346234.92000000068</v>
      </c>
      <c r="N64" s="301"/>
      <c r="O64" s="1117"/>
      <c r="P64" s="273">
        <f>SUM(Q64:Y64)</f>
        <v>488535.30000000063</v>
      </c>
      <c r="Q64" s="251">
        <v>30949.689999999995</v>
      </c>
      <c r="R64" s="251">
        <v>25.35</v>
      </c>
      <c r="S64" s="251">
        <v>60025.600000000006</v>
      </c>
      <c r="T64" s="251">
        <v>20473.940000000002</v>
      </c>
      <c r="U64" s="251">
        <v>6137.03</v>
      </c>
      <c r="V64" s="251">
        <v>26485.41</v>
      </c>
      <c r="W64" s="251">
        <v>0</v>
      </c>
      <c r="X64" s="251">
        <v>310.39999999999998</v>
      </c>
      <c r="Y64" s="251">
        <v>344127.88000000064</v>
      </c>
      <c r="Z64" s="301"/>
      <c r="AA64" s="1117"/>
      <c r="AB64" s="273">
        <f>SUM(AC64:AK64)</f>
        <v>425001.63000000064</v>
      </c>
      <c r="AC64" s="251">
        <v>13860.029999999999</v>
      </c>
      <c r="AD64" s="251">
        <v>119.64</v>
      </c>
      <c r="AE64" s="251">
        <v>51777.490000000005</v>
      </c>
      <c r="AF64" s="251">
        <v>11151.419999999998</v>
      </c>
      <c r="AG64" s="251">
        <v>4513.32</v>
      </c>
      <c r="AH64" s="251">
        <v>18801.440000000002</v>
      </c>
      <c r="AI64" s="251">
        <v>0</v>
      </c>
      <c r="AJ64" s="251">
        <v>279.36</v>
      </c>
      <c r="AK64" s="251">
        <v>324498.93000000063</v>
      </c>
      <c r="AL64" s="301"/>
      <c r="AM64" s="1117"/>
      <c r="AN64" s="276">
        <f>SUM(AO64:AW64)</f>
        <v>403235.42000000022</v>
      </c>
      <c r="AO64" s="251">
        <v>24473.75</v>
      </c>
      <c r="AP64" s="251">
        <v>215.07</v>
      </c>
      <c r="AQ64" s="251">
        <v>63431.42</v>
      </c>
      <c r="AR64" s="251">
        <v>7938.2699999999995</v>
      </c>
      <c r="AS64" s="251">
        <v>2333.75</v>
      </c>
      <c r="AT64" s="251">
        <v>8384.2400000000016</v>
      </c>
      <c r="AU64" s="251">
        <v>0</v>
      </c>
      <c r="AV64" s="251">
        <v>0</v>
      </c>
      <c r="AW64" s="249">
        <v>296458.92000000022</v>
      </c>
      <c r="AX64" s="301"/>
      <c r="AY64" s="1117"/>
      <c r="AZ64" s="855">
        <v>73311.11</v>
      </c>
      <c r="BA64" s="294">
        <f>SUM(BB64:BJ64)+AZ64</f>
        <v>1910362.0600000022</v>
      </c>
      <c r="BB64" s="274">
        <f t="shared" ref="BB64:BJ65" si="54">E64+Q64+AC64+AO64</f>
        <v>108498.29999999999</v>
      </c>
      <c r="BC64" s="274">
        <f t="shared" si="54"/>
        <v>527.54999999999995</v>
      </c>
      <c r="BD64" s="274">
        <f t="shared" si="54"/>
        <v>269839.77999999997</v>
      </c>
      <c r="BE64" s="274">
        <f t="shared" si="54"/>
        <v>54523.29</v>
      </c>
      <c r="BF64" s="274">
        <f t="shared" si="54"/>
        <v>19506.879999999997</v>
      </c>
      <c r="BG64" s="274">
        <f t="shared" si="54"/>
        <v>71934.340000000011</v>
      </c>
      <c r="BH64" s="274">
        <f t="shared" si="54"/>
        <v>0</v>
      </c>
      <c r="BI64" s="274">
        <f t="shared" si="54"/>
        <v>900.16</v>
      </c>
      <c r="BJ64" s="274">
        <f t="shared" si="54"/>
        <v>1311320.6500000022</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35"/>
      <c r="B66" s="126" t="s">
        <v>1321</v>
      </c>
      <c r="C66" s="131" t="s">
        <v>1322</v>
      </c>
      <c r="D66" s="274">
        <f>SUM(E66:M66)</f>
        <v>167901.47999999998</v>
      </c>
      <c r="E66" s="253">
        <v>1173.45</v>
      </c>
      <c r="F66" s="253">
        <v>0</v>
      </c>
      <c r="G66" s="253">
        <v>4194.1799999999985</v>
      </c>
      <c r="H66" s="253">
        <v>55118.700000000004</v>
      </c>
      <c r="I66" s="253">
        <v>107415.15</v>
      </c>
      <c r="J66" s="253">
        <v>0</v>
      </c>
      <c r="K66" s="253">
        <v>0</v>
      </c>
      <c r="L66" s="253">
        <v>0</v>
      </c>
      <c r="M66" s="253">
        <v>0</v>
      </c>
      <c r="N66" s="303"/>
      <c r="O66" s="375"/>
      <c r="P66" s="274">
        <f>SUM(Q66:Y66)</f>
        <v>270315.19999999995</v>
      </c>
      <c r="Q66" s="253">
        <v>26150.16</v>
      </c>
      <c r="R66" s="253">
        <v>0</v>
      </c>
      <c r="S66" s="253">
        <v>45846.049999999996</v>
      </c>
      <c r="T66" s="253">
        <v>0</v>
      </c>
      <c r="U66" s="253">
        <v>198318.99</v>
      </c>
      <c r="V66" s="253">
        <v>0</v>
      </c>
      <c r="W66" s="253">
        <v>0</v>
      </c>
      <c r="X66" s="253">
        <v>0</v>
      </c>
      <c r="Y66" s="253">
        <v>0</v>
      </c>
      <c r="Z66" s="303"/>
      <c r="AA66" s="375"/>
      <c r="AB66" s="274">
        <f>SUM(AC66:AK66)</f>
        <v>271420.36</v>
      </c>
      <c r="AC66" s="253">
        <v>6294.4</v>
      </c>
      <c r="AD66" s="253">
        <v>0</v>
      </c>
      <c r="AE66" s="253">
        <v>51962.31</v>
      </c>
      <c r="AF66" s="253">
        <v>10628.619999999999</v>
      </c>
      <c r="AG66" s="253">
        <v>184554.50999999995</v>
      </c>
      <c r="AH66" s="253">
        <v>0</v>
      </c>
      <c r="AI66" s="253">
        <v>17980.52</v>
      </c>
      <c r="AJ66" s="253">
        <v>0</v>
      </c>
      <c r="AK66" s="253">
        <v>0</v>
      </c>
      <c r="AL66" s="303"/>
      <c r="AM66" s="375"/>
      <c r="AN66" s="289">
        <f>SUM(AO66:AW66)</f>
        <v>260017.78</v>
      </c>
      <c r="AO66" s="253">
        <v>5521.87</v>
      </c>
      <c r="AP66" s="253">
        <v>0</v>
      </c>
      <c r="AQ66" s="253">
        <v>32354.44</v>
      </c>
      <c r="AR66" s="253">
        <v>12833.680000000002</v>
      </c>
      <c r="AS66" s="253">
        <v>209307.79</v>
      </c>
      <c r="AT66" s="253">
        <v>0</v>
      </c>
      <c r="AU66" s="253">
        <v>0</v>
      </c>
      <c r="AV66" s="253">
        <v>0</v>
      </c>
      <c r="AW66" s="253">
        <v>0</v>
      </c>
      <c r="AX66" s="303"/>
      <c r="AY66" s="375"/>
      <c r="AZ66" s="526">
        <v>159578.90000000005</v>
      </c>
      <c r="BA66" s="296">
        <f>SUM(BB66:BJ66)+AZ66</f>
        <v>1129233.72</v>
      </c>
      <c r="BB66" s="274">
        <f t="shared" ref="BB66:BG66" si="55">E66+Q66+AC66+AO66</f>
        <v>39139.880000000005</v>
      </c>
      <c r="BC66" s="274">
        <f t="shared" si="55"/>
        <v>0</v>
      </c>
      <c r="BD66" s="274">
        <f t="shared" si="55"/>
        <v>134356.97999999998</v>
      </c>
      <c r="BE66" s="274">
        <f t="shared" si="55"/>
        <v>78581.000000000015</v>
      </c>
      <c r="BF66" s="274">
        <f t="shared" si="55"/>
        <v>699596.44</v>
      </c>
      <c r="BG66" s="274">
        <f t="shared" si="55"/>
        <v>0</v>
      </c>
      <c r="BH66" s="274">
        <f t="shared" ref="BH66:BH71" si="56">K66+W66+AI66+AU66</f>
        <v>17980.52</v>
      </c>
      <c r="BI66" s="274">
        <f>L66+X66+AJ66+AV66</f>
        <v>0</v>
      </c>
      <c r="BJ66" s="274">
        <f>M66+Y66+AK66+AW66</f>
        <v>0</v>
      </c>
      <c r="BK66" s="303"/>
      <c r="BL66" s="304"/>
    </row>
    <row r="67" spans="1:64" x14ac:dyDescent="0.25">
      <c r="A67" s="1535"/>
      <c r="B67" s="126" t="s">
        <v>107</v>
      </c>
      <c r="C67" s="131" t="s">
        <v>187</v>
      </c>
      <c r="D67" s="274">
        <f>SUM(E67:M67)</f>
        <v>420589.61000000004</v>
      </c>
      <c r="E67" s="253">
        <v>126677.18</v>
      </c>
      <c r="F67" s="253">
        <v>16294.41</v>
      </c>
      <c r="G67" s="253">
        <v>216260.62999999998</v>
      </c>
      <c r="H67" s="253">
        <v>39333.46</v>
      </c>
      <c r="I67" s="253">
        <v>3659.2799999999993</v>
      </c>
      <c r="J67" s="253">
        <v>9267.0600000000013</v>
      </c>
      <c r="K67" s="253">
        <v>0</v>
      </c>
      <c r="L67" s="253">
        <v>444.84000000000003</v>
      </c>
      <c r="M67" s="253">
        <v>8652.75</v>
      </c>
      <c r="N67" s="303"/>
      <c r="O67" s="375"/>
      <c r="P67" s="274">
        <f>SUM(Q67:Y67)</f>
        <v>420912.56000000006</v>
      </c>
      <c r="Q67" s="253">
        <v>123272.54</v>
      </c>
      <c r="R67" s="253">
        <v>12874.859999999999</v>
      </c>
      <c r="S67" s="253">
        <v>217901.17000000004</v>
      </c>
      <c r="T67" s="253">
        <v>34971.359999999993</v>
      </c>
      <c r="U67" s="253">
        <v>9556</v>
      </c>
      <c r="V67" s="253">
        <v>10293.14</v>
      </c>
      <c r="W67" s="253">
        <v>0</v>
      </c>
      <c r="X67" s="253">
        <v>230.46000000000004</v>
      </c>
      <c r="Y67" s="253">
        <v>11813.029999999999</v>
      </c>
      <c r="Z67" s="303"/>
      <c r="AA67" s="375"/>
      <c r="AB67" s="274">
        <f>SUM(AC67:AK67)</f>
        <v>415295.9</v>
      </c>
      <c r="AC67" s="253">
        <v>118105.65000000002</v>
      </c>
      <c r="AD67" s="253">
        <v>12385.730000000001</v>
      </c>
      <c r="AE67" s="253">
        <v>212410.66</v>
      </c>
      <c r="AF67" s="253">
        <v>38625.079999999994</v>
      </c>
      <c r="AG67" s="253">
        <v>4916.41</v>
      </c>
      <c r="AH67" s="253">
        <v>15903.369999999999</v>
      </c>
      <c r="AI67" s="253">
        <v>0</v>
      </c>
      <c r="AJ67" s="253">
        <v>183.18</v>
      </c>
      <c r="AK67" s="253">
        <v>12765.82</v>
      </c>
      <c r="AL67" s="303"/>
      <c r="AM67" s="375"/>
      <c r="AN67" s="289">
        <f>SUM(AO67:AW67)</f>
        <v>425867.00999999989</v>
      </c>
      <c r="AO67" s="253">
        <v>139168.3899999999</v>
      </c>
      <c r="AP67" s="253">
        <v>10412.34</v>
      </c>
      <c r="AQ67" s="253">
        <v>194572.13999999998</v>
      </c>
      <c r="AR67" s="253">
        <v>62599.130000000005</v>
      </c>
      <c r="AS67" s="253">
        <v>3369.34</v>
      </c>
      <c r="AT67" s="253">
        <v>3800.97</v>
      </c>
      <c r="AU67" s="253">
        <v>7.02</v>
      </c>
      <c r="AV67" s="253">
        <v>26.22</v>
      </c>
      <c r="AW67" s="253">
        <v>11911.459999999997</v>
      </c>
      <c r="AX67" s="303"/>
      <c r="AY67" s="375"/>
      <c r="AZ67" s="526">
        <v>19597.140000000003</v>
      </c>
      <c r="BA67" s="296">
        <f>SUM(BB67:BJ67)+AZ67</f>
        <v>1702262.22</v>
      </c>
      <c r="BB67" s="274">
        <f t="shared" ref="BB67:BG71" si="57">E67+Q67+AC67+AO67</f>
        <v>507223.75999999989</v>
      </c>
      <c r="BC67" s="274">
        <f t="shared" si="57"/>
        <v>51967.34</v>
      </c>
      <c r="BD67" s="274">
        <f t="shared" si="57"/>
        <v>841144.60000000009</v>
      </c>
      <c r="BE67" s="274">
        <f t="shared" si="57"/>
        <v>175529.03</v>
      </c>
      <c r="BF67" s="274">
        <f t="shared" si="57"/>
        <v>21501.03</v>
      </c>
      <c r="BG67" s="274">
        <f t="shared" si="57"/>
        <v>39264.54</v>
      </c>
      <c r="BH67" s="274">
        <f t="shared" si="56"/>
        <v>7.02</v>
      </c>
      <c r="BI67" s="274">
        <f t="shared" ref="BI67:BJ71" si="58">L67+X67+AJ67+AV67</f>
        <v>884.7</v>
      </c>
      <c r="BJ67" s="274">
        <f t="shared" si="58"/>
        <v>45143.06</v>
      </c>
      <c r="BK67" s="303"/>
      <c r="BL67" s="304"/>
    </row>
    <row r="68" spans="1:64" x14ac:dyDescent="0.25">
      <c r="A68" s="1535"/>
      <c r="B68" s="126" t="s">
        <v>108</v>
      </c>
      <c r="C68" s="131" t="s">
        <v>160</v>
      </c>
      <c r="D68" s="274">
        <f t="shared" ref="D68:D76" si="59">SUM(E68:O68)</f>
        <v>1304924.77</v>
      </c>
      <c r="E68" s="253">
        <v>794169.10999999696</v>
      </c>
      <c r="F68" s="253">
        <v>94932.940000000308</v>
      </c>
      <c r="G68" s="253">
        <v>244613.84000000305</v>
      </c>
      <c r="H68" s="253">
        <v>105284.49000000009</v>
      </c>
      <c r="I68" s="253">
        <v>463.16000000000031</v>
      </c>
      <c r="J68" s="253">
        <v>33867.69</v>
      </c>
      <c r="K68" s="253">
        <v>-42.12</v>
      </c>
      <c r="L68" s="253">
        <v>7437.6699999999983</v>
      </c>
      <c r="M68" s="253">
        <v>3082.2999999999988</v>
      </c>
      <c r="N68" s="253">
        <v>2793.43</v>
      </c>
      <c r="O68" s="254">
        <v>18322.260000000002</v>
      </c>
      <c r="P68" s="274">
        <f>SUM(Q68:AA68)</f>
        <v>1267419.2999999989</v>
      </c>
      <c r="Q68" s="253">
        <v>781797.6899999968</v>
      </c>
      <c r="R68" s="253">
        <v>90637.009999999922</v>
      </c>
      <c r="S68" s="253">
        <v>245734.89000000202</v>
      </c>
      <c r="T68" s="253">
        <v>90266.969999999914</v>
      </c>
      <c r="U68" s="253">
        <v>-10981.180000000002</v>
      </c>
      <c r="V68" s="253">
        <v>34594.109999999979</v>
      </c>
      <c r="W68" s="253">
        <v>-73.400000000000006</v>
      </c>
      <c r="X68" s="253">
        <v>7876.8399999999992</v>
      </c>
      <c r="Y68" s="253">
        <v>3114.6199999999972</v>
      </c>
      <c r="Z68" s="253">
        <v>3668.8500000000013</v>
      </c>
      <c r="AA68" s="254">
        <v>20782.899999999976</v>
      </c>
      <c r="AB68" s="274">
        <f>SUM(AC68:AM68)</f>
        <v>1217408.7099999974</v>
      </c>
      <c r="AC68" s="253">
        <v>781027.66999999515</v>
      </c>
      <c r="AD68" s="253">
        <v>78621.120000000097</v>
      </c>
      <c r="AE68" s="253">
        <v>195588.60000000172</v>
      </c>
      <c r="AF68" s="253">
        <v>105910.89000000048</v>
      </c>
      <c r="AG68" s="253">
        <v>1561.4500000000005</v>
      </c>
      <c r="AH68" s="253">
        <v>31417.119999999999</v>
      </c>
      <c r="AI68" s="253">
        <v>0</v>
      </c>
      <c r="AJ68" s="253">
        <v>5795.91</v>
      </c>
      <c r="AK68" s="253">
        <v>4694.0099999999984</v>
      </c>
      <c r="AL68" s="253">
        <v>993.71000000000015</v>
      </c>
      <c r="AM68" s="254">
        <v>11798.23</v>
      </c>
      <c r="AN68" s="289">
        <f>SUM(AO68:AY68)</f>
        <v>1224720.5200000205</v>
      </c>
      <c r="AO68" s="253">
        <v>794723.28000001854</v>
      </c>
      <c r="AP68" s="253">
        <v>88268.079999999871</v>
      </c>
      <c r="AQ68" s="253">
        <v>186195.89000000188</v>
      </c>
      <c r="AR68" s="253">
        <v>92570.610000000408</v>
      </c>
      <c r="AS68" s="253">
        <v>3059.01</v>
      </c>
      <c r="AT68" s="253">
        <v>26878.389999999996</v>
      </c>
      <c r="AU68" s="253">
        <v>30.77</v>
      </c>
      <c r="AV68" s="253">
        <v>8617.41</v>
      </c>
      <c r="AW68" s="253">
        <v>11654.279999999992</v>
      </c>
      <c r="AX68" s="253">
        <v>2142.21</v>
      </c>
      <c r="AY68" s="254">
        <v>10580.590000000002</v>
      </c>
      <c r="AZ68" s="526">
        <v>-81793.760000000024</v>
      </c>
      <c r="BA68" s="296">
        <f>SUM(BB68:BL68)+AZ68</f>
        <v>4932679.5400000177</v>
      </c>
      <c r="BB68" s="274">
        <f t="shared" si="57"/>
        <v>3151717.7500000075</v>
      </c>
      <c r="BC68" s="274">
        <f t="shared" si="57"/>
        <v>352459.15000000026</v>
      </c>
      <c r="BD68" s="274">
        <f t="shared" si="57"/>
        <v>872133.2200000087</v>
      </c>
      <c r="BE68" s="274">
        <f t="shared" si="57"/>
        <v>394032.96000000089</v>
      </c>
      <c r="BF68" s="274">
        <f t="shared" si="57"/>
        <v>-5897.5600000000013</v>
      </c>
      <c r="BG68" s="274">
        <f t="shared" si="57"/>
        <v>126757.30999999998</v>
      </c>
      <c r="BH68" s="274">
        <f t="shared" si="56"/>
        <v>-84.750000000000014</v>
      </c>
      <c r="BI68" s="274">
        <f t="shared" si="58"/>
        <v>29727.829999999998</v>
      </c>
      <c r="BJ68" s="274">
        <f t="shared" si="58"/>
        <v>22545.209999999985</v>
      </c>
      <c r="BK68" s="274">
        <f t="shared" ref="BK68:BL71" si="60">N68+Z68+AL68+AX68</f>
        <v>9598.2000000000007</v>
      </c>
      <c r="BL68" s="300">
        <f t="shared" si="60"/>
        <v>61483.979999999974</v>
      </c>
    </row>
    <row r="69" spans="1:64" s="255" customFormat="1" x14ac:dyDescent="0.25">
      <c r="A69" s="1535"/>
      <c r="B69" s="126" t="s">
        <v>109</v>
      </c>
      <c r="C69" s="131" t="s">
        <v>134</v>
      </c>
      <c r="D69" s="274">
        <f t="shared" si="59"/>
        <v>701084.75764502177</v>
      </c>
      <c r="E69" s="253">
        <v>563261.93427705637</v>
      </c>
      <c r="F69" s="253">
        <v>27057.922363636368</v>
      </c>
      <c r="G69" s="253">
        <v>49892.326103896114</v>
      </c>
      <c r="H69" s="253">
        <v>17602.151870129874</v>
      </c>
      <c r="I69" s="253">
        <v>14965.30733333333</v>
      </c>
      <c r="J69" s="253">
        <v>14594.209030303031</v>
      </c>
      <c r="K69" s="253">
        <v>155.29066666666665</v>
      </c>
      <c r="L69" s="253">
        <v>1360.0886666666668</v>
      </c>
      <c r="M69" s="253">
        <v>126.98</v>
      </c>
      <c r="N69" s="253">
        <v>9716.6173333333336</v>
      </c>
      <c r="O69" s="254">
        <v>2351.9299999999994</v>
      </c>
      <c r="P69" s="274">
        <f>SUM(Q69:AA69)</f>
        <v>615149.52423376613</v>
      </c>
      <c r="Q69" s="253">
        <v>501135.29396536777</v>
      </c>
      <c r="R69" s="253">
        <v>23251.807748917752</v>
      </c>
      <c r="S69" s="253">
        <v>41778.989177489173</v>
      </c>
      <c r="T69" s="253">
        <v>14310.619316017317</v>
      </c>
      <c r="U69" s="253">
        <v>11053.776606060612</v>
      </c>
      <c r="V69" s="253">
        <v>13214.218831168839</v>
      </c>
      <c r="W69" s="253">
        <v>116.63066666666664</v>
      </c>
      <c r="X69" s="253">
        <v>1188.3506666666667</v>
      </c>
      <c r="Y69" s="253">
        <v>112.2861212121212</v>
      </c>
      <c r="Z69" s="253">
        <v>7155.1152121212108</v>
      </c>
      <c r="AA69" s="254">
        <v>1832.4359220779215</v>
      </c>
      <c r="AB69" s="274">
        <f>SUM(AC69:AM69)</f>
        <v>570854.42473504425</v>
      </c>
      <c r="AC69" s="253">
        <v>468904.49038006581</v>
      </c>
      <c r="AD69" s="253">
        <v>21553.555645021657</v>
      </c>
      <c r="AE69" s="253">
        <v>37006.816294372315</v>
      </c>
      <c r="AF69" s="253">
        <v>12601.383610389612</v>
      </c>
      <c r="AG69" s="253">
        <v>9453.8692121212189</v>
      </c>
      <c r="AH69" s="253">
        <v>11465.829281385282</v>
      </c>
      <c r="AI69" s="253">
        <v>1119.1414285714284</v>
      </c>
      <c r="AJ69" s="253">
        <v>1120.4254545454546</v>
      </c>
      <c r="AK69" s="253">
        <v>117.44048484848486</v>
      </c>
      <c r="AL69" s="253">
        <v>5894.5512121212096</v>
      </c>
      <c r="AM69" s="254">
        <v>1616.9217316017309</v>
      </c>
      <c r="AN69" s="289">
        <f>SUM(AO69:AY69)</f>
        <v>555812.40077922062</v>
      </c>
      <c r="AO69" s="253">
        <v>455590.54580086569</v>
      </c>
      <c r="AP69" s="253">
        <v>21823.342554112562</v>
      </c>
      <c r="AQ69" s="253">
        <v>35256.668008658031</v>
      </c>
      <c r="AR69" s="253">
        <v>12259.287489177492</v>
      </c>
      <c r="AS69" s="253">
        <v>9776.1677489177491</v>
      </c>
      <c r="AT69" s="253">
        <v>11927.206623376624</v>
      </c>
      <c r="AU69" s="253">
        <v>244.28805194805196</v>
      </c>
      <c r="AV69" s="253">
        <v>1140.8567965367963</v>
      </c>
      <c r="AW69" s="253">
        <v>67.972510822510813</v>
      </c>
      <c r="AX69" s="253">
        <v>6112.2328571428561</v>
      </c>
      <c r="AY69" s="254">
        <v>1613.8323376623375</v>
      </c>
      <c r="AZ69" s="526">
        <v>285122.92183212406</v>
      </c>
      <c r="BA69" s="296">
        <f>SUM(BB69:BL69)+AZ69</f>
        <v>2728024.0292251771</v>
      </c>
      <c r="BB69" s="274">
        <f t="shared" si="57"/>
        <v>1988892.2644233555</v>
      </c>
      <c r="BC69" s="274">
        <f t="shared" si="57"/>
        <v>93686.628311688342</v>
      </c>
      <c r="BD69" s="274">
        <f t="shared" si="57"/>
        <v>163934.79958441562</v>
      </c>
      <c r="BE69" s="274">
        <f t="shared" si="57"/>
        <v>56773.442285714293</v>
      </c>
      <c r="BF69" s="274">
        <f t="shared" si="57"/>
        <v>45249.120900432914</v>
      </c>
      <c r="BG69" s="274">
        <f t="shared" si="57"/>
        <v>51201.463766233777</v>
      </c>
      <c r="BH69" s="274">
        <f t="shared" si="56"/>
        <v>1635.3508138528136</v>
      </c>
      <c r="BI69" s="274">
        <f t="shared" si="58"/>
        <v>4809.7215844155844</v>
      </c>
      <c r="BJ69" s="274">
        <f t="shared" si="58"/>
        <v>424.67911688311688</v>
      </c>
      <c r="BK69" s="274">
        <f t="shared" si="60"/>
        <v>28878.516614718606</v>
      </c>
      <c r="BL69" s="300">
        <f t="shared" si="60"/>
        <v>7415.1199913419896</v>
      </c>
    </row>
    <row r="70" spans="1:64" x14ac:dyDescent="0.25">
      <c r="A70" s="1535"/>
      <c r="B70" s="126" t="s">
        <v>110</v>
      </c>
      <c r="C70" s="131" t="s">
        <v>162</v>
      </c>
      <c r="D70" s="274">
        <f t="shared" si="59"/>
        <v>13841.242146511087</v>
      </c>
      <c r="E70" s="253">
        <v>8423.6940009876234</v>
      </c>
      <c r="F70" s="253">
        <v>1006.9467914385687</v>
      </c>
      <c r="G70" s="253">
        <v>2594.60121354579</v>
      </c>
      <c r="H70" s="253">
        <v>1116.7449295654999</v>
      </c>
      <c r="I70" s="253">
        <v>4.9127044408683247</v>
      </c>
      <c r="J70" s="253">
        <v>359.2321251078497</v>
      </c>
      <c r="K70" s="253">
        <v>-0.44676377720306959</v>
      </c>
      <c r="L70" s="253">
        <v>78.890824852563014</v>
      </c>
      <c r="M70" s="253">
        <v>32.693731967545602</v>
      </c>
      <c r="N70" s="253">
        <v>29.629708883009748</v>
      </c>
      <c r="O70" s="254">
        <v>194.34287949897234</v>
      </c>
      <c r="P70" s="274">
        <f>SUM(Q70:AA70)</f>
        <v>28113.016324632761</v>
      </c>
      <c r="Q70" s="253">
        <v>17341.294409458747</v>
      </c>
      <c r="R70" s="253">
        <v>2010.4473253215442</v>
      </c>
      <c r="S70" s="253">
        <v>5450.7209840515297</v>
      </c>
      <c r="T70" s="253">
        <v>2002.239354557041</v>
      </c>
      <c r="U70" s="253">
        <v>-243.57692249418267</v>
      </c>
      <c r="V70" s="253">
        <v>767.3425670306126</v>
      </c>
      <c r="W70" s="253">
        <v>-1.6281079183724338</v>
      </c>
      <c r="X70" s="253">
        <v>174.71860457428775</v>
      </c>
      <c r="Y70" s="253">
        <v>69.086341753694072</v>
      </c>
      <c r="Z70" s="253">
        <v>81.379887415813428</v>
      </c>
      <c r="AA70" s="254">
        <v>460.99188088204926</v>
      </c>
      <c r="AB70" s="274">
        <f>SUM(AC70:AM70)</f>
        <v>58955.486713591024</v>
      </c>
      <c r="AC70" s="253">
        <v>37822.849502721052</v>
      </c>
      <c r="AD70" s="253">
        <v>3807.3872459542872</v>
      </c>
      <c r="AE70" s="253">
        <v>9471.7747736748133</v>
      </c>
      <c r="AF70" s="253">
        <v>5128.9497248788721</v>
      </c>
      <c r="AG70" s="253">
        <v>75.616384187802424</v>
      </c>
      <c r="AH70" s="253">
        <v>1521.4377764221015</v>
      </c>
      <c r="AI70" s="253">
        <v>0</v>
      </c>
      <c r="AJ70" s="253">
        <v>280.67870074477298</v>
      </c>
      <c r="AK70" s="253">
        <v>227.31695766203606</v>
      </c>
      <c r="AL70" s="253">
        <v>48.122422832150335</v>
      </c>
      <c r="AM70" s="254">
        <v>571.35322451314858</v>
      </c>
      <c r="AN70" s="289">
        <f>SUM(AO70:AY70)</f>
        <v>206252.69742439655</v>
      </c>
      <c r="AO70" s="253">
        <v>133837.73483763059</v>
      </c>
      <c r="AP70" s="253">
        <v>14865.048228694735</v>
      </c>
      <c r="AQ70" s="253">
        <v>31356.871984014742</v>
      </c>
      <c r="AR70" s="253">
        <v>15589.628574788296</v>
      </c>
      <c r="AS70" s="253">
        <v>515.16166639242135</v>
      </c>
      <c r="AT70" s="253">
        <v>4526.535115068401</v>
      </c>
      <c r="AU70" s="253">
        <v>5.1819132578496969</v>
      </c>
      <c r="AV70" s="253">
        <v>1451.2405306248477</v>
      </c>
      <c r="AW70" s="253">
        <v>1962.6736445463937</v>
      </c>
      <c r="AX70" s="253">
        <v>360.7652388722197</v>
      </c>
      <c r="AY70" s="254">
        <v>1781.8556905060752</v>
      </c>
      <c r="AZ70" s="526">
        <v>-215922.00826668294</v>
      </c>
      <c r="BA70" s="296">
        <f>SUM(BB70:BL70)+AZ70</f>
        <v>91240.434342448512</v>
      </c>
      <c r="BB70" s="274">
        <f t="shared" si="57"/>
        <v>197425.57275079802</v>
      </c>
      <c r="BC70" s="274">
        <f t="shared" si="57"/>
        <v>21689.829591409136</v>
      </c>
      <c r="BD70" s="274">
        <f t="shared" si="57"/>
        <v>48873.96895528688</v>
      </c>
      <c r="BE70" s="274">
        <f t="shared" si="57"/>
        <v>23837.56258378971</v>
      </c>
      <c r="BF70" s="274">
        <f t="shared" si="57"/>
        <v>352.11383252690939</v>
      </c>
      <c r="BG70" s="274">
        <f t="shared" si="57"/>
        <v>7174.5475836289643</v>
      </c>
      <c r="BH70" s="274">
        <f t="shared" si="56"/>
        <v>3.1070415622741936</v>
      </c>
      <c r="BI70" s="274">
        <f t="shared" si="58"/>
        <v>1985.5286607964713</v>
      </c>
      <c r="BJ70" s="274">
        <f t="shared" si="58"/>
        <v>2291.7706759296693</v>
      </c>
      <c r="BK70" s="274">
        <f t="shared" si="60"/>
        <v>519.8972580031932</v>
      </c>
      <c r="BL70" s="300">
        <f t="shared" si="60"/>
        <v>3008.5436754002458</v>
      </c>
    </row>
    <row r="71" spans="1:64" x14ac:dyDescent="0.25">
      <c r="A71" s="1535"/>
      <c r="B71" s="126" t="s">
        <v>111</v>
      </c>
      <c r="C71" s="131" t="s">
        <v>932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39"/>
      <c r="B72" s="129" t="s">
        <v>459</v>
      </c>
      <c r="C72" s="313" t="s">
        <v>5</v>
      </c>
      <c r="D72" s="275">
        <f t="shared" si="59"/>
        <v>3128620.4597915336</v>
      </c>
      <c r="E72" s="275">
        <f t="shared" ref="E72:BG72" si="61">SUM(E64:E71)</f>
        <v>1532920.1982780409</v>
      </c>
      <c r="F72" s="275">
        <f t="shared" si="61"/>
        <v>139459.70915507525</v>
      </c>
      <c r="G72" s="275">
        <f t="shared" si="61"/>
        <v>612160.84731744486</v>
      </c>
      <c r="H72" s="275">
        <f t="shared" si="61"/>
        <v>233415.20679969547</v>
      </c>
      <c r="I72" s="275">
        <f t="shared" si="61"/>
        <v>133030.59003777421</v>
      </c>
      <c r="J72" s="275">
        <f t="shared" si="61"/>
        <v>76351.441155410881</v>
      </c>
      <c r="K72" s="275">
        <f t="shared" si="61"/>
        <v>112.72390288946357</v>
      </c>
      <c r="L72" s="275">
        <f t="shared" si="61"/>
        <v>9631.8894915192268</v>
      </c>
      <c r="M72" s="275">
        <f>SUM(M64:M71)</f>
        <v>358129.64373196819</v>
      </c>
      <c r="N72" s="275">
        <f>SUM(N68:N71)</f>
        <v>12539.677042216344</v>
      </c>
      <c r="O72" s="275">
        <f>SUM(O68:O71)</f>
        <v>20868.532879498976</v>
      </c>
      <c r="P72" s="277">
        <f>SUM(P64:P71)</f>
        <v>3090444.9005583981</v>
      </c>
      <c r="Q72" s="275">
        <f t="shared" si="61"/>
        <v>1480646.6683748234</v>
      </c>
      <c r="R72" s="275">
        <f t="shared" si="61"/>
        <v>128799.47507423921</v>
      </c>
      <c r="S72" s="275">
        <f t="shared" si="61"/>
        <v>616737.42016154283</v>
      </c>
      <c r="T72" s="275">
        <f t="shared" si="61"/>
        <v>162025.12867057425</v>
      </c>
      <c r="U72" s="275">
        <f t="shared" si="61"/>
        <v>213841.03968356643</v>
      </c>
      <c r="V72" s="275">
        <f t="shared" si="61"/>
        <v>85354.221398199428</v>
      </c>
      <c r="W72" s="275">
        <f t="shared" si="61"/>
        <v>41.6025587482942</v>
      </c>
      <c r="X72" s="275">
        <f t="shared" si="61"/>
        <v>9780.7692712409535</v>
      </c>
      <c r="Y72" s="275">
        <f>SUM(Y64:Y71)</f>
        <v>359236.90246296645</v>
      </c>
      <c r="Z72" s="275">
        <f>SUM(Z68:Z71)</f>
        <v>10905.345099537026</v>
      </c>
      <c r="AA72" s="283">
        <f>SUM(AA68:AA71)</f>
        <v>23076.327802959946</v>
      </c>
      <c r="AB72" s="277">
        <f t="shared" si="61"/>
        <v>2958936.5114486329</v>
      </c>
      <c r="AC72" s="275">
        <f t="shared" si="61"/>
        <v>1426015.089882782</v>
      </c>
      <c r="AD72" s="275">
        <f t="shared" si="61"/>
        <v>116487.43289097604</v>
      </c>
      <c r="AE72" s="275">
        <f t="shared" si="61"/>
        <v>558217.65106804878</v>
      </c>
      <c r="AF72" s="275">
        <f t="shared" si="61"/>
        <v>184046.34333526896</v>
      </c>
      <c r="AG72" s="275">
        <f t="shared" si="61"/>
        <v>205075.17559630898</v>
      </c>
      <c r="AH72" s="275">
        <f t="shared" si="61"/>
        <v>79109.197057807381</v>
      </c>
      <c r="AI72" s="275">
        <f t="shared" si="61"/>
        <v>19099.661428571428</v>
      </c>
      <c r="AJ72" s="275">
        <f t="shared" si="61"/>
        <v>7659.5541552902268</v>
      </c>
      <c r="AK72" s="275">
        <f>SUM(AK64:AK71)</f>
        <v>342303.51744251122</v>
      </c>
      <c r="AL72" s="275">
        <f>SUM(AL68:AL71)</f>
        <v>6936.3836349533603</v>
      </c>
      <c r="AM72" s="275">
        <f>SUM(AM68:AM71)</f>
        <v>13986.504956114879</v>
      </c>
      <c r="AN72" s="277">
        <f t="shared" si="61"/>
        <v>3075905.8282036376</v>
      </c>
      <c r="AO72" s="275">
        <f t="shared" si="61"/>
        <v>1553315.5706385146</v>
      </c>
      <c r="AP72" s="275">
        <f t="shared" si="61"/>
        <v>135583.88078280716</v>
      </c>
      <c r="AQ72" s="275">
        <f t="shared" si="61"/>
        <v>543167.42999267462</v>
      </c>
      <c r="AR72" s="275">
        <f t="shared" si="61"/>
        <v>203790.6060639662</v>
      </c>
      <c r="AS72" s="275">
        <f t="shared" si="61"/>
        <v>228361.21941531016</v>
      </c>
      <c r="AT72" s="275">
        <f t="shared" si="61"/>
        <v>55517.341738445022</v>
      </c>
      <c r="AU72" s="275">
        <f t="shared" si="61"/>
        <v>287.25996520590166</v>
      </c>
      <c r="AV72" s="275">
        <f t="shared" si="61"/>
        <v>11235.727327161643</v>
      </c>
      <c r="AW72" s="275">
        <f>SUM(AW64:AW71)</f>
        <v>322055.30615536915</v>
      </c>
      <c r="AX72" s="275">
        <f>SUM(AX68:AX71)</f>
        <v>8615.2080960150761</v>
      </c>
      <c r="AY72" s="283">
        <f>SUM(AY68:AY71)</f>
        <v>13976.278028168415</v>
      </c>
      <c r="AZ72" s="299">
        <f>SUM(AZ64:AZ71)</f>
        <v>239894.30356544119</v>
      </c>
      <c r="BA72" s="297">
        <f>SUM(BA64:BA71)</f>
        <v>12493802.003567643</v>
      </c>
      <c r="BB72" s="275">
        <f t="shared" si="61"/>
        <v>5992897.5271741608</v>
      </c>
      <c r="BC72" s="275">
        <f>SUM(BC64:BC71)</f>
        <v>520330.49790309771</v>
      </c>
      <c r="BD72" s="275">
        <f t="shared" si="61"/>
        <v>2330283.3485397114</v>
      </c>
      <c r="BE72" s="275">
        <f t="shared" si="61"/>
        <v>783277.28486950498</v>
      </c>
      <c r="BF72" s="275">
        <f t="shared" si="61"/>
        <v>780308.02473295981</v>
      </c>
      <c r="BG72" s="275">
        <f t="shared" si="61"/>
        <v>296332.20134986273</v>
      </c>
      <c r="BH72" s="275">
        <f>SUM(BH64:BH71)</f>
        <v>19541.247855415088</v>
      </c>
      <c r="BI72" s="275">
        <f>SUM(BI64:BI71)</f>
        <v>38307.940245212056</v>
      </c>
      <c r="BJ72" s="275">
        <f>SUM(BJ64:BJ71)</f>
        <v>1381725.3697928151</v>
      </c>
      <c r="BK72" s="275">
        <f>SUM(BK68:BK71)</f>
        <v>38996.613872721799</v>
      </c>
      <c r="BL72" s="299">
        <f>SUM(BL68:BL71)</f>
        <v>71907.643666742209</v>
      </c>
    </row>
    <row r="73" spans="1:64" ht="14.85" customHeight="1" x14ac:dyDescent="0.25">
      <c r="A73" s="1544" t="s">
        <v>6</v>
      </c>
      <c r="B73" s="126" t="s">
        <v>117</v>
      </c>
      <c r="C73" s="131" t="s">
        <v>188</v>
      </c>
      <c r="D73" s="273">
        <f t="shared" si="59"/>
        <v>497175.86999999953</v>
      </c>
      <c r="E73" s="251">
        <v>196243.35999999978</v>
      </c>
      <c r="F73" s="251">
        <v>36497.200000000004</v>
      </c>
      <c r="G73" s="251">
        <v>116709.06999999989</v>
      </c>
      <c r="H73" s="251">
        <v>80207.669999999911</v>
      </c>
      <c r="I73" s="251">
        <v>20872.8</v>
      </c>
      <c r="J73" s="251">
        <v>4746.2</v>
      </c>
      <c r="K73" s="251">
        <v>291.75</v>
      </c>
      <c r="L73" s="251">
        <v>2274.5499999999997</v>
      </c>
      <c r="M73" s="251">
        <v>0</v>
      </c>
      <c r="N73" s="251">
        <v>31094.659999999989</v>
      </c>
      <c r="O73" s="252">
        <v>8238.61</v>
      </c>
      <c r="P73" s="273">
        <f>SUM(Q73:AA73)</f>
        <v>562084.74999999988</v>
      </c>
      <c r="Q73" s="251">
        <v>194670.19999999987</v>
      </c>
      <c r="R73" s="251">
        <v>51687.789999999994</v>
      </c>
      <c r="S73" s="251">
        <v>153354.23999999996</v>
      </c>
      <c r="T73" s="251">
        <v>100914.9</v>
      </c>
      <c r="U73" s="251">
        <v>11528.11</v>
      </c>
      <c r="V73" s="251">
        <v>3528.95</v>
      </c>
      <c r="W73" s="251">
        <v>133.87</v>
      </c>
      <c r="X73" s="251">
        <v>11110.949999999999</v>
      </c>
      <c r="Y73" s="251">
        <v>0</v>
      </c>
      <c r="Z73" s="251">
        <v>27640.850000000013</v>
      </c>
      <c r="AA73" s="252">
        <v>7514.89</v>
      </c>
      <c r="AB73" s="273">
        <f>SUM(AC73:AM73)</f>
        <v>527257.74999999965</v>
      </c>
      <c r="AC73" s="251">
        <v>213622.28999999986</v>
      </c>
      <c r="AD73" s="251">
        <v>34541.120000000003</v>
      </c>
      <c r="AE73" s="251">
        <v>116397.30999999981</v>
      </c>
      <c r="AF73" s="251">
        <v>102684.82999999999</v>
      </c>
      <c r="AG73" s="251">
        <v>15663.830000000002</v>
      </c>
      <c r="AH73" s="251">
        <v>2165.9699999999998</v>
      </c>
      <c r="AI73" s="251">
        <v>48.769999999999996</v>
      </c>
      <c r="AJ73" s="251">
        <v>2149.23</v>
      </c>
      <c r="AK73" s="251">
        <v>0</v>
      </c>
      <c r="AL73" s="251">
        <v>29145.069999999971</v>
      </c>
      <c r="AM73" s="252">
        <v>10839.330000000002</v>
      </c>
      <c r="AN73" s="276">
        <f>SUM(AO73:AY73)</f>
        <v>606054.47999999952</v>
      </c>
      <c r="AO73" s="251">
        <v>221016.08999999994</v>
      </c>
      <c r="AP73" s="251">
        <v>38050.999999999985</v>
      </c>
      <c r="AQ73" s="251">
        <v>183712.9699999998</v>
      </c>
      <c r="AR73" s="251">
        <v>102245.97999999991</v>
      </c>
      <c r="AS73" s="251">
        <v>13531.880000000001</v>
      </c>
      <c r="AT73" s="251">
        <v>7871.25</v>
      </c>
      <c r="AU73" s="251">
        <v>145.1</v>
      </c>
      <c r="AV73" s="251">
        <v>6425.91</v>
      </c>
      <c r="AW73" s="249">
        <v>0</v>
      </c>
      <c r="AX73" s="251">
        <v>26024.33</v>
      </c>
      <c r="AY73" s="252">
        <v>7029.9699999999993</v>
      </c>
      <c r="AZ73" s="855">
        <v>0</v>
      </c>
      <c r="BA73" s="294">
        <f>SUM(BB73:BL73)+AZ73</f>
        <v>2192572.8499999987</v>
      </c>
      <c r="BB73" s="274">
        <f t="shared" ref="BB73:BJ76" si="62">E73+Q73+AC73+AO73</f>
        <v>825551.93999999948</v>
      </c>
      <c r="BC73" s="274">
        <f t="shared" si="62"/>
        <v>160777.10999999999</v>
      </c>
      <c r="BD73" s="274">
        <f t="shared" si="62"/>
        <v>570173.58999999939</v>
      </c>
      <c r="BE73" s="274">
        <f t="shared" si="62"/>
        <v>386053.37999999983</v>
      </c>
      <c r="BF73" s="274">
        <f t="shared" si="62"/>
        <v>61596.62000000001</v>
      </c>
      <c r="BG73" s="274">
        <f t="shared" si="62"/>
        <v>18312.37</v>
      </c>
      <c r="BH73" s="274">
        <f t="shared" si="62"/>
        <v>619.49</v>
      </c>
      <c r="BI73" s="274">
        <f t="shared" si="62"/>
        <v>21960.639999999999</v>
      </c>
      <c r="BJ73" s="274">
        <f t="shared" si="62"/>
        <v>0</v>
      </c>
      <c r="BK73" s="274">
        <f t="shared" ref="BK73:BL76" si="63">N73+Z73+AL73+AX73</f>
        <v>113904.90999999997</v>
      </c>
      <c r="BL73" s="298">
        <f t="shared" si="63"/>
        <v>33622.800000000003</v>
      </c>
    </row>
    <row r="74" spans="1:64" s="255" customFormat="1" x14ac:dyDescent="0.25">
      <c r="A74" s="1544"/>
      <c r="B74" s="126" t="s">
        <v>45</v>
      </c>
      <c r="C74" s="131" t="s">
        <v>231</v>
      </c>
      <c r="D74" s="274">
        <f t="shared" si="59"/>
        <v>52223.512354978346</v>
      </c>
      <c r="E74" s="253">
        <v>33039.45572294372</v>
      </c>
      <c r="F74" s="253">
        <v>3528.5476363636362</v>
      </c>
      <c r="G74" s="253">
        <v>6237.5438961038963</v>
      </c>
      <c r="H74" s="253">
        <v>2743.1981298701303</v>
      </c>
      <c r="I74" s="253">
        <v>3493.012666666667</v>
      </c>
      <c r="J74" s="253">
        <v>207.52096969696967</v>
      </c>
      <c r="K74" s="253">
        <v>175.08933333333334</v>
      </c>
      <c r="L74" s="253">
        <v>117.22133333333335</v>
      </c>
      <c r="M74" s="253">
        <v>1.5199999999999998</v>
      </c>
      <c r="N74" s="253">
        <v>2267.1826666666666</v>
      </c>
      <c r="O74" s="254">
        <v>413.22</v>
      </c>
      <c r="P74" s="274">
        <f>SUM(Q74:AA74)</f>
        <v>72666.635766233754</v>
      </c>
      <c r="Q74" s="253">
        <v>49495.786034632038</v>
      </c>
      <c r="R74" s="253">
        <v>4449.3322510822509</v>
      </c>
      <c r="S74" s="253">
        <v>7534.1308225108232</v>
      </c>
      <c r="T74" s="253">
        <v>3361.2106839826838</v>
      </c>
      <c r="U74" s="253">
        <v>3986.8533939393942</v>
      </c>
      <c r="V74" s="253">
        <v>592.67116883116876</v>
      </c>
      <c r="W74" s="253">
        <v>27.089333333333336</v>
      </c>
      <c r="X74" s="253">
        <v>157.54933333333332</v>
      </c>
      <c r="Y74" s="253">
        <v>4.1638787878787875</v>
      </c>
      <c r="Z74" s="253">
        <v>2596.8047878787879</v>
      </c>
      <c r="AA74" s="254">
        <v>461.04407792207803</v>
      </c>
      <c r="AB74" s="274">
        <f>SUM(AC74:AM74)</f>
        <v>84303.265264955946</v>
      </c>
      <c r="AC74" s="253">
        <v>58919.46961993428</v>
      </c>
      <c r="AD74" s="253">
        <v>5011.7443549783547</v>
      </c>
      <c r="AE74" s="253">
        <v>8106.9137056277059</v>
      </c>
      <c r="AF74" s="253">
        <v>3589.9863896103898</v>
      </c>
      <c r="AG74" s="253">
        <v>4406.9107878787891</v>
      </c>
      <c r="AH74" s="253">
        <v>604.9907186147185</v>
      </c>
      <c r="AI74" s="253">
        <v>216.48857142857145</v>
      </c>
      <c r="AJ74" s="253">
        <v>181.53454545454548</v>
      </c>
      <c r="AK74" s="253">
        <v>6.1595151515151505</v>
      </c>
      <c r="AL74" s="253">
        <v>2756.9287878787882</v>
      </c>
      <c r="AM74" s="254">
        <v>502.13826839826851</v>
      </c>
      <c r="AN74" s="289">
        <f>SUM(AO74:AY74)</f>
        <v>89349.499220779209</v>
      </c>
      <c r="AO74" s="253">
        <v>62644.134199134191</v>
      </c>
      <c r="AP74" s="253">
        <v>5509.2074458874458</v>
      </c>
      <c r="AQ74" s="253">
        <v>8348.9819913419906</v>
      </c>
      <c r="AR74" s="253">
        <v>3784.9825108225109</v>
      </c>
      <c r="AS74" s="253">
        <v>4681.1622510822508</v>
      </c>
      <c r="AT74" s="253">
        <v>816.54337662337673</v>
      </c>
      <c r="AU74" s="253">
        <v>43.17194805194805</v>
      </c>
      <c r="AV74" s="253">
        <v>185.46320346320348</v>
      </c>
      <c r="AW74" s="253">
        <v>3.7374891774891772</v>
      </c>
      <c r="AX74" s="253">
        <v>2781.9771428571426</v>
      </c>
      <c r="AY74" s="254">
        <v>550.13766233766239</v>
      </c>
      <c r="AZ74" s="526">
        <v>0</v>
      </c>
      <c r="BA74" s="296">
        <f>SUM(BB74:BL74)+AZ74</f>
        <v>298542.9126069473</v>
      </c>
      <c r="BB74" s="274">
        <f t="shared" si="62"/>
        <v>204098.84557664423</v>
      </c>
      <c r="BC74" s="274">
        <f t="shared" si="62"/>
        <v>18498.831688311686</v>
      </c>
      <c r="BD74" s="274">
        <f t="shared" si="62"/>
        <v>30227.570415584414</v>
      </c>
      <c r="BE74" s="274">
        <f t="shared" si="62"/>
        <v>13479.377714285714</v>
      </c>
      <c r="BF74" s="274">
        <f t="shared" si="62"/>
        <v>16567.939099567098</v>
      </c>
      <c r="BG74" s="274">
        <f t="shared" si="62"/>
        <v>2221.7262337662337</v>
      </c>
      <c r="BH74" s="274">
        <f t="shared" si="62"/>
        <v>461.83918614718618</v>
      </c>
      <c r="BI74" s="274">
        <f t="shared" si="62"/>
        <v>641.76841558441561</v>
      </c>
      <c r="BJ74" s="274">
        <f t="shared" si="62"/>
        <v>15.580883116883115</v>
      </c>
      <c r="BK74" s="274">
        <f t="shared" si="63"/>
        <v>10402.893385281386</v>
      </c>
      <c r="BL74" s="300">
        <f t="shared" si="63"/>
        <v>1926.5400086580089</v>
      </c>
    </row>
    <row r="75" spans="1:64" x14ac:dyDescent="0.25">
      <c r="A75" s="1544"/>
      <c r="B75" s="126" t="s">
        <v>46</v>
      </c>
      <c r="C75" s="131" t="s">
        <v>164</v>
      </c>
      <c r="D75" s="274">
        <f t="shared" si="59"/>
        <v>2322.1978463497685</v>
      </c>
      <c r="E75" s="253">
        <v>916.60906220658308</v>
      </c>
      <c r="F75" s="253">
        <v>170.47029904688824</v>
      </c>
      <c r="G75" s="253">
        <v>545.1220933217943</v>
      </c>
      <c r="H75" s="253">
        <v>374.63217700958182</v>
      </c>
      <c r="I75" s="253">
        <v>97.492203729214523</v>
      </c>
      <c r="J75" s="253">
        <v>22.16844397204007</v>
      </c>
      <c r="K75" s="253">
        <v>1.3626993234256228</v>
      </c>
      <c r="L75" s="253">
        <v>10.623916867515851</v>
      </c>
      <c r="M75" s="253">
        <v>0</v>
      </c>
      <c r="N75" s="253">
        <v>145.23623699794263</v>
      </c>
      <c r="O75" s="254">
        <v>38.480713874781728</v>
      </c>
      <c r="P75" s="274">
        <f>SUM(Q75:AA75)</f>
        <v>5391.9437127354649</v>
      </c>
      <c r="Q75" s="253">
        <v>1867.4243714083241</v>
      </c>
      <c r="R75" s="253">
        <v>495.82852819915689</v>
      </c>
      <c r="S75" s="253">
        <v>1471.090311895716</v>
      </c>
      <c r="T75" s="253">
        <v>968.05234544493203</v>
      </c>
      <c r="U75" s="253">
        <v>110.58638440950917</v>
      </c>
      <c r="V75" s="253">
        <v>33.852367930383842</v>
      </c>
      <c r="W75" s="253">
        <v>1.2841826874397444</v>
      </c>
      <c r="X75" s="253">
        <v>106.58466894008087</v>
      </c>
      <c r="Y75" s="253">
        <v>0</v>
      </c>
      <c r="Z75" s="253">
        <v>265.15202088682213</v>
      </c>
      <c r="AA75" s="254">
        <v>72.088530933099733</v>
      </c>
      <c r="AB75" s="274">
        <f>SUM(AC75:AM75)</f>
        <v>10990.145733211406</v>
      </c>
      <c r="AC75" s="253">
        <v>4452.7370132773758</v>
      </c>
      <c r="AD75" s="253">
        <v>719.97413520871589</v>
      </c>
      <c r="AE75" s="253">
        <v>2426.1822606757014</v>
      </c>
      <c r="AF75" s="253">
        <v>2140.3597126643258</v>
      </c>
      <c r="AG75" s="253">
        <v>326.49643260862246</v>
      </c>
      <c r="AH75" s="253">
        <v>45.147417849740307</v>
      </c>
      <c r="AI75" s="253">
        <v>1.016560510317241</v>
      </c>
      <c r="AJ75" s="253">
        <v>44.79848975987543</v>
      </c>
      <c r="AK75" s="253">
        <v>0</v>
      </c>
      <c r="AL75" s="253">
        <v>607.49902055426878</v>
      </c>
      <c r="AM75" s="254">
        <v>225.93469010246022</v>
      </c>
      <c r="AN75" s="289">
        <f>SUM(AO75:AY75)</f>
        <v>45327.170904855127</v>
      </c>
      <c r="AO75" s="253">
        <v>16529.923323317144</v>
      </c>
      <c r="AP75" s="253">
        <v>2845.8566630852106</v>
      </c>
      <c r="AQ75" s="253">
        <v>13740.001045167619</v>
      </c>
      <c r="AR75" s="253">
        <v>7647.0369624103714</v>
      </c>
      <c r="AS75" s="253">
        <v>1012.0572616243862</v>
      </c>
      <c r="AT75" s="253">
        <v>588.69541560824882</v>
      </c>
      <c r="AU75" s="253">
        <v>10.852114315357394</v>
      </c>
      <c r="AV75" s="253">
        <v>480.59758718262054</v>
      </c>
      <c r="AW75" s="253">
        <v>0</v>
      </c>
      <c r="AX75" s="253">
        <v>1946.3749423885938</v>
      </c>
      <c r="AY75" s="254">
        <v>525.77558975556872</v>
      </c>
      <c r="AZ75" s="526">
        <v>0</v>
      </c>
      <c r="BA75" s="296">
        <f>SUM(BB75:BL75)+AZ75</f>
        <v>64031.458197151747</v>
      </c>
      <c r="BB75" s="274">
        <f t="shared" si="62"/>
        <v>23766.693770209426</v>
      </c>
      <c r="BC75" s="274">
        <f t="shared" si="62"/>
        <v>4232.129625539972</v>
      </c>
      <c r="BD75" s="274">
        <f t="shared" si="62"/>
        <v>18182.395711060832</v>
      </c>
      <c r="BE75" s="274">
        <f t="shared" si="62"/>
        <v>11130.081197529211</v>
      </c>
      <c r="BF75" s="274">
        <f t="shared" si="62"/>
        <v>1546.6322823717323</v>
      </c>
      <c r="BG75" s="274">
        <f t="shared" si="62"/>
        <v>689.8636453604131</v>
      </c>
      <c r="BH75" s="274">
        <f t="shared" si="62"/>
        <v>14.515556836540002</v>
      </c>
      <c r="BI75" s="274">
        <f t="shared" si="62"/>
        <v>642.60466275009276</v>
      </c>
      <c r="BJ75" s="274">
        <f t="shared" si="62"/>
        <v>0</v>
      </c>
      <c r="BK75" s="274">
        <f t="shared" si="63"/>
        <v>2964.2622208276271</v>
      </c>
      <c r="BL75" s="300">
        <f t="shared" si="63"/>
        <v>862.27952466591046</v>
      </c>
    </row>
    <row r="76" spans="1:64" x14ac:dyDescent="0.25">
      <c r="A76" s="1544"/>
      <c r="B76" s="126" t="s">
        <v>165</v>
      </c>
      <c r="C76" s="131" t="s">
        <v>933</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45"/>
      <c r="B77" s="314" t="s">
        <v>460</v>
      </c>
      <c r="C77" s="313" t="s">
        <v>8</v>
      </c>
      <c r="D77" s="278">
        <f>SUM(D73:D76)</f>
        <v>551721.58020132768</v>
      </c>
      <c r="E77" s="278">
        <f t="shared" ref="E77:BL77" si="64">SUM(E73:E76)</f>
        <v>230199.4247851501</v>
      </c>
      <c r="F77" s="278">
        <f t="shared" si="64"/>
        <v>40196.217935410525</v>
      </c>
      <c r="G77" s="278">
        <f t="shared" si="64"/>
        <v>123491.73598942558</v>
      </c>
      <c r="H77" s="278">
        <f t="shared" si="64"/>
        <v>83325.500306879621</v>
      </c>
      <c r="I77" s="278">
        <f t="shared" si="64"/>
        <v>24463.304870395881</v>
      </c>
      <c r="J77" s="278">
        <f t="shared" si="64"/>
        <v>4975.8894136690096</v>
      </c>
      <c r="K77" s="278">
        <f t="shared" si="64"/>
        <v>468.20203265675894</v>
      </c>
      <c r="L77" s="278">
        <f t="shared" si="64"/>
        <v>2402.3952502008492</v>
      </c>
      <c r="M77" s="278">
        <f>SUM(M73:M76)</f>
        <v>1.5199999999999998</v>
      </c>
      <c r="N77" s="278">
        <f t="shared" si="64"/>
        <v>33507.078903664602</v>
      </c>
      <c r="O77" s="284">
        <f t="shared" si="64"/>
        <v>8690.3107138747819</v>
      </c>
      <c r="P77" s="278">
        <f t="shared" si="64"/>
        <v>640143.3294789691</v>
      </c>
      <c r="Q77" s="278">
        <f t="shared" si="64"/>
        <v>246033.41040604023</v>
      </c>
      <c r="R77" s="278">
        <f t="shared" si="64"/>
        <v>56632.950779281397</v>
      </c>
      <c r="S77" s="278">
        <f t="shared" si="64"/>
        <v>162359.46113440651</v>
      </c>
      <c r="T77" s="278">
        <f t="shared" si="64"/>
        <v>105244.16302942761</v>
      </c>
      <c r="U77" s="278">
        <f t="shared" si="64"/>
        <v>15625.549778348905</v>
      </c>
      <c r="V77" s="278">
        <f t="shared" si="64"/>
        <v>4155.4735367615522</v>
      </c>
      <c r="W77" s="278">
        <f t="shared" si="64"/>
        <v>162.24351602077309</v>
      </c>
      <c r="X77" s="278">
        <f t="shared" si="64"/>
        <v>11375.084002273412</v>
      </c>
      <c r="Y77" s="278">
        <f>SUM(Y73:Y76)</f>
        <v>4.1638787878787875</v>
      </c>
      <c r="Z77" s="278">
        <f>SUM(Z73:Z76)</f>
        <v>30502.806808765621</v>
      </c>
      <c r="AA77" s="284">
        <f t="shared" si="64"/>
        <v>8048.0226088551781</v>
      </c>
      <c r="AB77" s="278">
        <f t="shared" si="64"/>
        <v>622551.160998167</v>
      </c>
      <c r="AC77" s="278">
        <f t="shared" si="64"/>
        <v>276994.4966332115</v>
      </c>
      <c r="AD77" s="278">
        <f t="shared" si="64"/>
        <v>40272.838490187074</v>
      </c>
      <c r="AE77" s="278">
        <f t="shared" si="64"/>
        <v>126930.40596630322</v>
      </c>
      <c r="AF77" s="278">
        <f t="shared" si="64"/>
        <v>108415.17610227471</v>
      </c>
      <c r="AG77" s="278">
        <f t="shared" si="64"/>
        <v>20397.237220487415</v>
      </c>
      <c r="AH77" s="278">
        <f t="shared" si="64"/>
        <v>2816.1081364644583</v>
      </c>
      <c r="AI77" s="278">
        <f t="shared" si="64"/>
        <v>266.27513193888865</v>
      </c>
      <c r="AJ77" s="278">
        <f t="shared" si="64"/>
        <v>2375.5630352144208</v>
      </c>
      <c r="AK77" s="278">
        <f>SUM(AK73:AK76)</f>
        <v>6.1595151515151505</v>
      </c>
      <c r="AL77" s="278">
        <f t="shared" si="64"/>
        <v>32509.497808433025</v>
      </c>
      <c r="AM77" s="284">
        <f t="shared" si="64"/>
        <v>11567.40295850073</v>
      </c>
      <c r="AN77" s="850">
        <f t="shared" si="64"/>
        <v>740731.15012563381</v>
      </c>
      <c r="AO77" s="278">
        <f t="shared" si="64"/>
        <v>300190.1475224513</v>
      </c>
      <c r="AP77" s="278">
        <f t="shared" si="64"/>
        <v>46406.064108972641</v>
      </c>
      <c r="AQ77" s="278">
        <f t="shared" si="64"/>
        <v>205801.9530365094</v>
      </c>
      <c r="AR77" s="278">
        <f t="shared" si="64"/>
        <v>113677.99947323279</v>
      </c>
      <c r="AS77" s="278">
        <f t="shared" si="64"/>
        <v>19225.099512706642</v>
      </c>
      <c r="AT77" s="278">
        <f t="shared" si="64"/>
        <v>9276.4887922316248</v>
      </c>
      <c r="AU77" s="278">
        <f t="shared" si="64"/>
        <v>199.12406236730544</v>
      </c>
      <c r="AV77" s="278">
        <f t="shared" si="64"/>
        <v>7091.9707906458234</v>
      </c>
      <c r="AW77" s="278">
        <f>SUM(AW73:AW76)</f>
        <v>3.7374891774891772</v>
      </c>
      <c r="AX77" s="278">
        <f t="shared" si="64"/>
        <v>30752.682085245739</v>
      </c>
      <c r="AY77" s="284">
        <f t="shared" si="64"/>
        <v>8105.883252093231</v>
      </c>
      <c r="AZ77" s="305">
        <f t="shared" si="64"/>
        <v>0</v>
      </c>
      <c r="BA77" s="297">
        <f t="shared" si="64"/>
        <v>2555147.2208040976</v>
      </c>
      <c r="BB77" s="275">
        <f t="shared" si="64"/>
        <v>1053417.479346853</v>
      </c>
      <c r="BC77" s="275">
        <f t="shared" si="64"/>
        <v>183508.07131385163</v>
      </c>
      <c r="BD77" s="275">
        <f t="shared" si="64"/>
        <v>618583.5561266446</v>
      </c>
      <c r="BE77" s="275">
        <f t="shared" si="64"/>
        <v>410662.83891181473</v>
      </c>
      <c r="BF77" s="275">
        <f t="shared" si="64"/>
        <v>79711.191381938843</v>
      </c>
      <c r="BG77" s="275">
        <f t="shared" si="64"/>
        <v>21223.959879126644</v>
      </c>
      <c r="BH77" s="275">
        <f t="shared" si="64"/>
        <v>1095.8447429837263</v>
      </c>
      <c r="BI77" s="275">
        <f t="shared" si="64"/>
        <v>23245.013078334508</v>
      </c>
      <c r="BJ77" s="275">
        <f>SUM(BJ73:BJ76)</f>
        <v>15.580883116883115</v>
      </c>
      <c r="BK77" s="275">
        <f t="shared" si="64"/>
        <v>127272.06560610898</v>
      </c>
      <c r="BL77" s="299">
        <f t="shared" si="64"/>
        <v>36411.619533323923</v>
      </c>
    </row>
    <row r="78" spans="1:64" s="209" customFormat="1" ht="14.85" customHeight="1" x14ac:dyDescent="0.25">
      <c r="A78" s="1543" t="s">
        <v>232</v>
      </c>
      <c r="B78" s="315" t="s">
        <v>118</v>
      </c>
      <c r="C78" s="125" t="s">
        <v>171</v>
      </c>
      <c r="D78" s="273">
        <f>D20+SUM(D22:D23,D27)+SUM(D29:D32)+D37+D41+D46+D51+SUM(D56:D57)+SUM(D59:D60)+SUM(D64:D68)+D73</f>
        <v>41698261.580000155</v>
      </c>
      <c r="E78" s="273">
        <f>E20+SUM(E22:E23,E27)+SUM(E29:E32)+E37+E41+E46+E51+SUM(E56:E57)+SUM(E59:E60)+SUM(E64:E68)+E73</f>
        <v>21823123.464584041</v>
      </c>
      <c r="F78" s="273">
        <f>F20+SUM(F22:F23,F27)+SUM(F29:F32)+F37+F41+F46+F51+SUM(F56:F57)+SUM(F59:F60)+SUM(F64:F68)+F73</f>
        <v>2732542.8338501956</v>
      </c>
      <c r="G78" s="273">
        <f t="shared" ref="G78:O78" si="65">G20+SUM(G22:G23,G27)+SUM(G29:G32)+G37+G41+G46+G51+SUM(G56:G57)+SUM(G59:G60)+SUM(G64:G68)+G73</f>
        <v>8827499.4867256153</v>
      </c>
      <c r="H78" s="273">
        <f t="shared" si="65"/>
        <v>4839244.7524328893</v>
      </c>
      <c r="I78" s="273">
        <f t="shared" si="65"/>
        <v>434621.16090732662</v>
      </c>
      <c r="J78" s="273">
        <f t="shared" si="65"/>
        <v>608410.67972529028</v>
      </c>
      <c r="K78" s="273">
        <f t="shared" si="65"/>
        <v>2619.922025307274</v>
      </c>
      <c r="L78" s="273">
        <f t="shared" si="65"/>
        <v>445996.09722213703</v>
      </c>
      <c r="M78" s="273">
        <f>M20+SUM(M22:M23,M27)+SUM(M29:M32)+M37+M41+M46+M51+SUM(M56:M57)+SUM(M59:M60)+SUM(M64:M68)+M73</f>
        <v>402722.41000000067</v>
      </c>
      <c r="N78" s="273">
        <f t="shared" si="65"/>
        <v>357383.31239570177</v>
      </c>
      <c r="O78" s="285">
        <f t="shared" si="65"/>
        <v>1224097.4601316478</v>
      </c>
      <c r="P78" s="273">
        <f>P20+SUM(P22:P23,P27)+SUM(P29:P32)+P37+P41+P46+P51+SUM(P56:P57)+SUM(P59:P60)+SUM(P64:P68)+P73</f>
        <v>41170720.46000006</v>
      </c>
      <c r="Q78" s="273">
        <f t="shared" ref="Q78:AA78" si="66">Q20+SUM(Q22:Q23,Q27)+SUM(Q29:Q32)+Q37+Q41+Q46+Q51+SUM(Q56:Q57)+SUM(Q59:Q60)+SUM(Q64:Q68)+Q73</f>
        <v>20697358.082970858</v>
      </c>
      <c r="R78" s="273">
        <f t="shared" si="66"/>
        <v>2942130.8581652292</v>
      </c>
      <c r="S78" s="273">
        <f t="shared" si="66"/>
        <v>9102651.5424089432</v>
      </c>
      <c r="T78" s="273">
        <f t="shared" si="66"/>
        <v>5162477.3459722279</v>
      </c>
      <c r="U78" s="273">
        <f t="shared" si="66"/>
        <v>422016.84574215382</v>
      </c>
      <c r="V78" s="273">
        <f t="shared" si="66"/>
        <v>589581.57868644595</v>
      </c>
      <c r="W78" s="273">
        <f t="shared" si="66"/>
        <v>155.83676264536186</v>
      </c>
      <c r="X78" s="273">
        <f t="shared" si="66"/>
        <v>415498.34876620828</v>
      </c>
      <c r="Y78" s="273">
        <f>Y20+SUM(Y22:Y23,Y27)+SUM(Y29:Y32)+Y37+Y41+Y46+Y51+SUM(Y56:Y57)+SUM(Y59:Y60)+SUM(Y64:Y68)+Y73</f>
        <v>369421.67000000062</v>
      </c>
      <c r="Z78" s="273">
        <f t="shared" si="66"/>
        <v>319667.222783009</v>
      </c>
      <c r="AA78" s="285">
        <f t="shared" si="66"/>
        <v>1149761.1277423389</v>
      </c>
      <c r="AB78" s="273">
        <f>AB20+SUM(AB22:AB23,AB27)+SUM(AB29:AB32)+AB37+AB41+AB46+AB51+SUM(AB56:AB57)+SUM(AB59:AB60)+SUM(AB64:AB68)+AB73</f>
        <v>42723761.990000114</v>
      </c>
      <c r="AC78" s="273">
        <f t="shared" ref="AC78:AM78" si="67">AC20+SUM(AC22:AC23,AC27)+SUM(AC29:AC32)+AC37+AC41+AC46+AC51+SUM(AC56:AC57)+SUM(AC59:AC60)+SUM(AC64:AC68)+AC73</f>
        <v>22499816.890283898</v>
      </c>
      <c r="AD78" s="273">
        <f t="shared" si="67"/>
        <v>2934832.1166481115</v>
      </c>
      <c r="AE78" s="273">
        <f t="shared" si="67"/>
        <v>8714763.6320248283</v>
      </c>
      <c r="AF78" s="273">
        <f t="shared" si="67"/>
        <v>5153457.1831672937</v>
      </c>
      <c r="AG78" s="273">
        <f t="shared" si="67"/>
        <v>451104.59058058047</v>
      </c>
      <c r="AH78" s="273">
        <f t="shared" si="67"/>
        <v>606614.17625901778</v>
      </c>
      <c r="AI78" s="273">
        <f t="shared" si="67"/>
        <v>18895.356105648425</v>
      </c>
      <c r="AJ78" s="273">
        <f t="shared" si="67"/>
        <v>451684.88649115962</v>
      </c>
      <c r="AK78" s="273">
        <f>AK20+SUM(AK22:AK23,AK27)+SUM(AK29:AK32)+AK37+AK41+AK46+AK51+SUM(AK56:AK57)+SUM(AK59:AK60)+SUM(AK64:AK68)+AK73</f>
        <v>371434.12000000064</v>
      </c>
      <c r="AL78" s="273">
        <f t="shared" si="67"/>
        <v>242822.07530156898</v>
      </c>
      <c r="AM78" s="273">
        <f t="shared" si="67"/>
        <v>1278336.9631380017</v>
      </c>
      <c r="AN78" s="276">
        <f>AN20+SUM(AN22:AN23,AN27)+SUM(AN29:AN32)+AN37+AN41+AN46+AN51+SUM(AN56:AN57)+SUM(AN59:AN60)+SUM(AN64:AN68)+AN73</f>
        <v>44693516.270000063</v>
      </c>
      <c r="AO78" s="273">
        <f t="shared" ref="AO78:AY78" si="68">AO20+SUM(AO22:AO23,AO27)+SUM(AO29:AO32)+AO37+AO41+AO46+AO51+SUM(AO56:AO57)+SUM(AO59:AO60)+SUM(AO64:AO68)+AO73</f>
        <v>24021005.687172972</v>
      </c>
      <c r="AP78" s="273">
        <f t="shared" si="68"/>
        <v>3028635.505490012</v>
      </c>
      <c r="AQ78" s="273">
        <f t="shared" si="68"/>
        <v>8969562.5088877771</v>
      </c>
      <c r="AR78" s="273">
        <f t="shared" si="68"/>
        <v>5158892.675577851</v>
      </c>
      <c r="AS78" s="273">
        <f t="shared" si="68"/>
        <v>476218.21092625527</v>
      </c>
      <c r="AT78" s="273">
        <f t="shared" si="68"/>
        <v>619470.44915742776</v>
      </c>
      <c r="AU78" s="273">
        <f t="shared" si="68"/>
        <v>571.06000000000006</v>
      </c>
      <c r="AV78" s="273">
        <f t="shared" si="68"/>
        <v>493867.73026124807</v>
      </c>
      <c r="AW78" s="273">
        <f>AW20+SUM(AW22:AW23,AW27)+SUM(AW29:AW32)+AW37+AW41+AW46+AW51+SUM(AW56:AW57)+SUM(AW59:AW60)+SUM(AW64:AW68)+AW73</f>
        <v>387456.36604845081</v>
      </c>
      <c r="AX78" s="273">
        <f t="shared" si="68"/>
        <v>267392.66953830078</v>
      </c>
      <c r="AY78" s="285">
        <f t="shared" si="68"/>
        <v>1270443.4069397764</v>
      </c>
      <c r="AZ78" s="298">
        <f>AZ20+SUM(AZ22:AZ23,AZ27)+SUM(AZ29:AZ32)+AZ37+AZ41+AZ46+AZ51+SUM(AZ56:AZ57)+SUM(AZ59:AZ60)+SUM(AZ64:AZ68)+AZ73</f>
        <v>-1076412.5599999975</v>
      </c>
      <c r="BA78" s="294">
        <f>BA20+SUM(BA22:BA23,BA27)+SUM(BA29:BA32)+BA37+BA41+BA46+BA51+SUM(BA56:BA57)+SUM(BA59:BA60)+SUM(BA64:BA68)+BA73</f>
        <v>169209847.7400004</v>
      </c>
      <c r="BB78" s="273">
        <f t="shared" ref="BB78:BL78" si="69">BB20+SUM(BB22:BB23,BB27)+SUM(BB29:BB32)+BB37+BB41+BB46+BB51+SUM(BB56:BB57)+SUM(BB59:BB60)+SUM(BB64:BB68)+BB73</f>
        <v>89041304.125011772</v>
      </c>
      <c r="BC78" s="273">
        <f t="shared" si="69"/>
        <v>11638141.314153546</v>
      </c>
      <c r="BD78" s="273">
        <f t="shared" si="69"/>
        <v>35614477.170047157</v>
      </c>
      <c r="BE78" s="273">
        <f t="shared" si="69"/>
        <v>20314071.957150262</v>
      </c>
      <c r="BF78" s="273">
        <f t="shared" si="69"/>
        <v>1783960.8081563162</v>
      </c>
      <c r="BG78" s="273">
        <f t="shared" si="69"/>
        <v>2424076.8838281822</v>
      </c>
      <c r="BH78" s="273">
        <f t="shared" si="69"/>
        <v>22242.174893601063</v>
      </c>
      <c r="BI78" s="273">
        <f t="shared" si="69"/>
        <v>1807047.0627407527</v>
      </c>
      <c r="BJ78" s="273">
        <f>BJ20+SUM(BJ22:BJ23,BJ27)+SUM(BJ29:BJ32)+BJ37+BJ41+BJ46+BJ51+SUM(BJ56:BJ57)+SUM(BJ59:BJ60)+SUM(BJ64:BJ68)+BJ73</f>
        <v>1531034.5660484529</v>
      </c>
      <c r="BK78" s="273">
        <f t="shared" si="69"/>
        <v>1187265.2800185804</v>
      </c>
      <c r="BL78" s="298">
        <f t="shared" si="69"/>
        <v>4922638.9579517636</v>
      </c>
    </row>
    <row r="79" spans="1:64" s="209" customFormat="1" x14ac:dyDescent="0.25">
      <c r="A79" s="1549"/>
      <c r="B79" s="126" t="s">
        <v>55</v>
      </c>
      <c r="C79" s="127" t="s">
        <v>172</v>
      </c>
      <c r="D79" s="274">
        <f>D21+D24+D34+D38+D43+D48+D53+D58+D70+D75</f>
        <v>145998.40293197532</v>
      </c>
      <c r="E79" s="274">
        <f>E21+E24+E34+E38+E43+E48+E53+E58+E70+E75</f>
        <v>75870.374125494374</v>
      </c>
      <c r="F79" s="274">
        <f>F21+F24+F34+F38+F43+F48+F53+F58+F70+F75</f>
        <v>7324.0066638402704</v>
      </c>
      <c r="G79" s="274">
        <f t="shared" ref="G79:O79" si="70">G21+G24+G34+G38+G43+G48+G53+G58+G70+G75</f>
        <v>31852.726517978081</v>
      </c>
      <c r="H79" s="274">
        <f t="shared" si="70"/>
        <v>13659.962019623816</v>
      </c>
      <c r="I79" s="274">
        <f t="shared" si="70"/>
        <v>5584.3041720370693</v>
      </c>
      <c r="J79" s="274">
        <f t="shared" si="70"/>
        <v>1653.0404088169539</v>
      </c>
      <c r="K79" s="274">
        <f t="shared" si="70"/>
        <v>13.195043052215057</v>
      </c>
      <c r="L79" s="274">
        <f t="shared" si="70"/>
        <v>541.83480094496849</v>
      </c>
      <c r="M79" s="274">
        <f>M21+M24+M34+M38+M43+M48+M53+M58+M70+M75</f>
        <v>367.30177793918926</v>
      </c>
      <c r="N79" s="274">
        <f t="shared" si="70"/>
        <v>4590.7590782364605</v>
      </c>
      <c r="O79" s="282">
        <f t="shared" si="70"/>
        <v>4540.8983240119196</v>
      </c>
      <c r="P79" s="274">
        <f>P21+P24+P34+P38+P43+P48+P53+P58+P70+P75</f>
        <v>285678.52487518871</v>
      </c>
      <c r="Q79" s="274">
        <f t="shared" ref="Q79:AA79" si="71">Q21+Q24+Q34+Q38+Q43+Q48+Q53+Q58+Q70+Q75</f>
        <v>145782.90391219067</v>
      </c>
      <c r="R79" s="274">
        <f t="shared" si="71"/>
        <v>12976.470784538475</v>
      </c>
      <c r="S79" s="274">
        <f t="shared" si="71"/>
        <v>65847.036116586969</v>
      </c>
      <c r="T79" s="274">
        <f t="shared" si="71"/>
        <v>29280.761815449318</v>
      </c>
      <c r="U79" s="274">
        <f t="shared" si="71"/>
        <v>8240.7026988154175</v>
      </c>
      <c r="V79" s="274">
        <f t="shared" si="71"/>
        <v>4184.3968535761442</v>
      </c>
      <c r="W79" s="274">
        <f t="shared" si="71"/>
        <v>-3.2548112437977395E-2</v>
      </c>
      <c r="X79" s="274">
        <f t="shared" si="71"/>
        <v>917.47379319223126</v>
      </c>
      <c r="Y79" s="274">
        <f>Y21+Y24+Y34+Y38+Y43+Y48+Y53+Y58+Y70+Y75</f>
        <v>162.09401217218883</v>
      </c>
      <c r="Z79" s="274">
        <f t="shared" si="71"/>
        <v>8863.7983737328359</v>
      </c>
      <c r="AA79" s="282">
        <f t="shared" si="71"/>
        <v>9422.9190630469147</v>
      </c>
      <c r="AB79" s="274">
        <f>AB21+AB24+AB34+AB38+AB43+AB48+AB53+AB58+AB70+AB75</f>
        <v>645400.02327240258</v>
      </c>
      <c r="AC79" s="274">
        <f t="shared" ref="AC79:AM79" si="72">AC21+AC24+AC34+AC38+AC43+AC48+AC53+AC58+AC70+AC75</f>
        <v>358432.96175671561</v>
      </c>
      <c r="AD79" s="274">
        <f t="shared" si="72"/>
        <v>24154.914497453887</v>
      </c>
      <c r="AE79" s="274">
        <f t="shared" si="72"/>
        <v>126299.20856118023</v>
      </c>
      <c r="AF79" s="274">
        <f t="shared" si="72"/>
        <v>61521.728940729052</v>
      </c>
      <c r="AG79" s="274">
        <f t="shared" si="72"/>
        <v>23041.913945234712</v>
      </c>
      <c r="AH79" s="274">
        <f t="shared" si="72"/>
        <v>8375.1346964008899</v>
      </c>
      <c r="AI79" s="274">
        <f t="shared" si="72"/>
        <v>75.827059842855761</v>
      </c>
      <c r="AJ79" s="274">
        <f t="shared" si="72"/>
        <v>1207.1862700909428</v>
      </c>
      <c r="AK79" s="274">
        <f>AK21+AK24+AK34+AK38+AK43+AK48+AK53+AK58+AK70+AK75</f>
        <v>802.43433035381634</v>
      </c>
      <c r="AL79" s="274">
        <f t="shared" si="72"/>
        <v>14947.673771838279</v>
      </c>
      <c r="AM79" s="282">
        <f t="shared" si="72"/>
        <v>26541.039442562207</v>
      </c>
      <c r="AN79" s="289">
        <f>AN21+AN24+AN34+AN38+AN43+AN48+AN53+AN58+AN70+AN75</f>
        <v>2403962.4095720011</v>
      </c>
      <c r="AO79" s="274">
        <f t="shared" ref="AO79:AY79" si="73">AO21+AO24+AO34+AO38+AO43+AO48+AO53+AO58+AO70+AO75</f>
        <v>1367694.21702107</v>
      </c>
      <c r="AP79" s="274">
        <f t="shared" si="73"/>
        <v>99053.701186594641</v>
      </c>
      <c r="AQ79" s="274">
        <f t="shared" si="73"/>
        <v>487706.82933204301</v>
      </c>
      <c r="AR79" s="274">
        <f t="shared" si="73"/>
        <v>199090.12914574624</v>
      </c>
      <c r="AS79" s="274">
        <f t="shared" si="73"/>
        <v>74923.206287047287</v>
      </c>
      <c r="AT79" s="274">
        <f t="shared" si="73"/>
        <v>26810.490367545892</v>
      </c>
      <c r="AU79" s="274">
        <f t="shared" si="73"/>
        <v>49.731578653386734</v>
      </c>
      <c r="AV79" s="274">
        <f t="shared" si="73"/>
        <v>11684.870043048195</v>
      </c>
      <c r="AW79" s="274">
        <f>AW21+AW24+AW34+AW38+AW43+AW48+AW53+AW58+AW70+AW75</f>
        <v>7291.4495725921324</v>
      </c>
      <c r="AX79" s="274">
        <f t="shared" si="73"/>
        <v>54661.304831665584</v>
      </c>
      <c r="AY79" s="282">
        <f t="shared" si="73"/>
        <v>74996.480205995103</v>
      </c>
      <c r="AZ79" s="300">
        <f>AZ21+AZ24+AZ34+AZ38+AZ43+AZ48+AZ53+AZ58+AZ70+AZ75</f>
        <v>-1258824.5951312026</v>
      </c>
      <c r="BA79" s="296">
        <f>BA21+BA24+BA34+BA38+BA43+BA48+BA53+BA58+BA70+BA75</f>
        <v>2222214.7655203654</v>
      </c>
      <c r="BB79" s="274">
        <f t="shared" ref="BB79:BL79" si="74">BB21+BB24+BB34+BB38+BB43+BB48+BB53+BB58+BB70+BB75</f>
        <v>1947780.4568154702</v>
      </c>
      <c r="BC79" s="274">
        <f t="shared" si="74"/>
        <v>143509.09313242725</v>
      </c>
      <c r="BD79" s="274">
        <f t="shared" si="74"/>
        <v>711705.80052778835</v>
      </c>
      <c r="BE79" s="274">
        <f t="shared" si="74"/>
        <v>303552.58192154841</v>
      </c>
      <c r="BF79" s="274">
        <f t="shared" si="74"/>
        <v>111790.12710313449</v>
      </c>
      <c r="BG79" s="274">
        <f t="shared" si="74"/>
        <v>41023.062326339881</v>
      </c>
      <c r="BH79" s="274">
        <f t="shared" si="74"/>
        <v>138.72113343601953</v>
      </c>
      <c r="BI79" s="274">
        <f t="shared" si="74"/>
        <v>14351.364907276338</v>
      </c>
      <c r="BJ79" s="274">
        <f>BJ21+BJ24+BJ34+BJ38+BJ43+BJ48+BJ53+BJ58+BJ70+BJ75</f>
        <v>8623.2796930573277</v>
      </c>
      <c r="BK79" s="274">
        <f t="shared" si="74"/>
        <v>83063.53605547316</v>
      </c>
      <c r="BL79" s="300">
        <f t="shared" si="74"/>
        <v>115501.33703561615</v>
      </c>
    </row>
    <row r="80" spans="1:64" s="209" customFormat="1" x14ac:dyDescent="0.25">
      <c r="A80" s="1549"/>
      <c r="B80" s="126" t="s">
        <v>56</v>
      </c>
      <c r="C80" s="127" t="s">
        <v>173</v>
      </c>
      <c r="D80" s="274">
        <f>D25+D33+D42+D47+D52+D61+D69+D74</f>
        <v>5594369.7500000009</v>
      </c>
      <c r="E80" s="274">
        <f>E25+E33+E42+E47+E52+E61+E69+E74</f>
        <v>3393255.5300000007</v>
      </c>
      <c r="F80" s="274">
        <f>F25+F33+F42+F47+F52+F61+F69+F74</f>
        <v>210631.55</v>
      </c>
      <c r="G80" s="274">
        <f t="shared" ref="G80:O80" si="75">G25+G33+G42+G47+G52+G61+G69+G74</f>
        <v>1065065.57</v>
      </c>
      <c r="H80" s="274">
        <f t="shared" si="75"/>
        <v>375431.70999999996</v>
      </c>
      <c r="I80" s="274">
        <f t="shared" si="75"/>
        <v>122037.25</v>
      </c>
      <c r="J80" s="274">
        <f t="shared" si="75"/>
        <v>307330.94</v>
      </c>
      <c r="K80" s="274">
        <f t="shared" si="75"/>
        <v>1323.6100000000001</v>
      </c>
      <c r="L80" s="274">
        <f t="shared" si="75"/>
        <v>10873.96</v>
      </c>
      <c r="M80" s="274">
        <f>M25+M33+M42+M47+M52+M61+M69+M74</f>
        <v>804.1</v>
      </c>
      <c r="N80" s="274">
        <f t="shared" si="75"/>
        <v>78856.31</v>
      </c>
      <c r="O80" s="282">
        <f t="shared" si="75"/>
        <v>28759.22</v>
      </c>
      <c r="P80" s="274">
        <f>P25+P33+P42+P47+P52+P61+P69+P74</f>
        <v>5571990.3699999992</v>
      </c>
      <c r="Q80" s="274">
        <f t="shared" ref="Q80:AA80" si="76">Q25+Q33+Q42+Q47+Q52+Q61+Q69+Q74</f>
        <v>3379782.6199999996</v>
      </c>
      <c r="R80" s="274">
        <f t="shared" si="76"/>
        <v>215598.64</v>
      </c>
      <c r="S80" s="274">
        <f t="shared" si="76"/>
        <v>1060728.01</v>
      </c>
      <c r="T80" s="274">
        <f t="shared" si="76"/>
        <v>373655.7</v>
      </c>
      <c r="U80" s="274">
        <f t="shared" si="76"/>
        <v>118895.29999999999</v>
      </c>
      <c r="V80" s="274">
        <f t="shared" si="76"/>
        <v>305503.67</v>
      </c>
      <c r="W80" s="274">
        <f t="shared" si="76"/>
        <v>1186.3000000000002</v>
      </c>
      <c r="X80" s="274">
        <f t="shared" si="76"/>
        <v>11091.039999999999</v>
      </c>
      <c r="Y80" s="274">
        <f>Y25+Y33+Y42+Y47+Y52+Y61+Y69+Y74</f>
        <v>771.78</v>
      </c>
      <c r="Z80" s="274">
        <f t="shared" si="76"/>
        <v>77028.05</v>
      </c>
      <c r="AA80" s="282">
        <f t="shared" si="76"/>
        <v>27749.260000000006</v>
      </c>
      <c r="AB80" s="274">
        <f>AB25+AB33+AB42+AB47+AB52+AB61+AB69+AB74</f>
        <v>5628889.0900000008</v>
      </c>
      <c r="AC80" s="274">
        <f t="shared" ref="AC80:AM80" si="77">AC25+AC33+AC42+AC47+AC52+AC61+AC69+AC74</f>
        <v>3428966.8600000003</v>
      </c>
      <c r="AD80" s="274">
        <f t="shared" si="77"/>
        <v>216115.74999999997</v>
      </c>
      <c r="AE80" s="274">
        <f t="shared" si="77"/>
        <v>1052946.07</v>
      </c>
      <c r="AF80" s="274">
        <f t="shared" si="77"/>
        <v>372708.30999999994</v>
      </c>
      <c r="AG80" s="274">
        <f t="shared" si="77"/>
        <v>122071.79000000001</v>
      </c>
      <c r="AH80" s="274">
        <f t="shared" si="77"/>
        <v>310582.30000000005</v>
      </c>
      <c r="AI80" s="274">
        <f t="shared" si="77"/>
        <v>9066.4800000000014</v>
      </c>
      <c r="AJ80" s="274">
        <f t="shared" si="77"/>
        <v>11548.62</v>
      </c>
      <c r="AK80" s="274">
        <f>AK25+AK33+AK42+AK47+AK52+AK61+AK69+AK74</f>
        <v>873.49000000000012</v>
      </c>
      <c r="AL80" s="274">
        <f t="shared" si="77"/>
        <v>76049.229999999981</v>
      </c>
      <c r="AM80" s="282">
        <f t="shared" si="77"/>
        <v>27960.190000000002</v>
      </c>
      <c r="AN80" s="289">
        <f>AN25+AN33+AN42+AN47+AN52+AN61+AN69+AN74</f>
        <v>5755880.2399999993</v>
      </c>
      <c r="AO80" s="274">
        <f t="shared" ref="AO80:AY80" si="78">AO25+AO33+AO42+AO47+AO52+AO61+AO69+AO74</f>
        <v>3509644.61</v>
      </c>
      <c r="AP80" s="274">
        <f t="shared" si="78"/>
        <v>235735.48000000004</v>
      </c>
      <c r="AQ80" s="274">
        <f t="shared" si="78"/>
        <v>1061818.23</v>
      </c>
      <c r="AR80" s="274">
        <f t="shared" si="78"/>
        <v>380419.72</v>
      </c>
      <c r="AS80" s="274">
        <f t="shared" si="78"/>
        <v>126072.75</v>
      </c>
      <c r="AT80" s="274">
        <f t="shared" si="78"/>
        <v>318627.46000000002</v>
      </c>
      <c r="AU80" s="274">
        <f t="shared" si="78"/>
        <v>3000.4600000000005</v>
      </c>
      <c r="AV80" s="274">
        <f t="shared" si="78"/>
        <v>12378.939999999999</v>
      </c>
      <c r="AW80" s="274">
        <f>AW25+AW33+AW42+AW47+AW52+AW61+AW69+AW74</f>
        <v>551.4</v>
      </c>
      <c r="AX80" s="274">
        <f t="shared" si="78"/>
        <v>78607.699999999983</v>
      </c>
      <c r="AY80" s="282">
        <f t="shared" si="78"/>
        <v>29023.489999999998</v>
      </c>
      <c r="AZ80" s="300">
        <f>AZ25+AZ33+AZ42+AZ47+AZ52+AZ61+AZ69+AZ74</f>
        <v>237051.72210624639</v>
      </c>
      <c r="BA80" s="296">
        <f>BA25+BA33+BA42+BA47+BA52+BA61+BA69+BA74</f>
        <v>22788181.172106251</v>
      </c>
      <c r="BB80" s="274">
        <f t="shared" ref="BB80:BL80" si="79">BB25+BB33+BB42+BB47+BB52+BB61+BB69+BB74</f>
        <v>13711649.619999999</v>
      </c>
      <c r="BC80" s="274">
        <f t="shared" si="79"/>
        <v>878081.41999999993</v>
      </c>
      <c r="BD80" s="274">
        <f t="shared" si="79"/>
        <v>4240557.88</v>
      </c>
      <c r="BE80" s="274">
        <f t="shared" si="79"/>
        <v>1502215.4399999997</v>
      </c>
      <c r="BF80" s="274">
        <f t="shared" si="79"/>
        <v>489077.08999999997</v>
      </c>
      <c r="BG80" s="274">
        <f t="shared" si="79"/>
        <v>1242044.3700000001</v>
      </c>
      <c r="BH80" s="274">
        <f t="shared" si="79"/>
        <v>14576.85</v>
      </c>
      <c r="BI80" s="274">
        <f t="shared" si="79"/>
        <v>45892.560000000005</v>
      </c>
      <c r="BJ80" s="274">
        <f>BJ25+BJ33+BJ42+BJ47+BJ52+BJ61+BJ69+BJ74</f>
        <v>3000.7699999999995</v>
      </c>
      <c r="BK80" s="274">
        <f t="shared" si="79"/>
        <v>310541.28999999998</v>
      </c>
      <c r="BL80" s="300">
        <f t="shared" si="79"/>
        <v>113492.15999999999</v>
      </c>
    </row>
    <row r="81" spans="1:64" s="209" customFormat="1" x14ac:dyDescent="0.25">
      <c r="A81" s="1549"/>
      <c r="B81" s="126" t="s">
        <v>119</v>
      </c>
      <c r="C81" s="127" t="s">
        <v>934</v>
      </c>
      <c r="D81" s="274">
        <f>D26+D35+D39+D44+D49+D54+D62+D71+D76</f>
        <v>729593.44200000004</v>
      </c>
      <c r="E81" s="274">
        <f>E26+E35+E39+E44+E49+E54+E62+E71+E76</f>
        <v>579822.56260200823</v>
      </c>
      <c r="F81" s="274">
        <f>F26+F35+F39+F44+F49+F54+F62+F71+F76</f>
        <v>28186.86244682793</v>
      </c>
      <c r="G81" s="274">
        <f t="shared" ref="G81:O81" si="80">G26+G35+G39+G44+G49+G54+G62+G71+G76</f>
        <v>50363.559727065258</v>
      </c>
      <c r="H81" s="274">
        <f t="shared" si="80"/>
        <v>17660.951560474667</v>
      </c>
      <c r="I81" s="274">
        <f t="shared" si="80"/>
        <v>20739.130747147417</v>
      </c>
      <c r="J81" s="274">
        <f t="shared" si="80"/>
        <v>15667.038657234138</v>
      </c>
      <c r="K81" s="274">
        <f t="shared" si="80"/>
        <v>198.98519808306705</v>
      </c>
      <c r="L81" s="274">
        <f t="shared" si="80"/>
        <v>1307.6170159744406</v>
      </c>
      <c r="M81" s="274">
        <f>M26+M35+M39+M44+M49+M54+M62+M71+M76</f>
        <v>113.70582747603832</v>
      </c>
      <c r="N81" s="274">
        <f t="shared" si="80"/>
        <v>13246.728900958464</v>
      </c>
      <c r="O81" s="282">
        <f t="shared" si="80"/>
        <v>2286.2993167503419</v>
      </c>
      <c r="P81" s="274">
        <f>P26+P35+P39+P44+P49+P54+P62+P71+P76</f>
        <v>2437154.0660000006</v>
      </c>
      <c r="Q81" s="274">
        <f t="shared" ref="Q81:AA81" si="81">Q26+Q35+Q39+Q44+Q49+Q54+Q62+Q71+Q76</f>
        <v>1936865.3010665525</v>
      </c>
      <c r="R81" s="274">
        <f t="shared" si="81"/>
        <v>97074.169631577504</v>
      </c>
      <c r="S81" s="274">
        <f t="shared" si="81"/>
        <v>167166.83635862224</v>
      </c>
      <c r="T81" s="274">
        <f t="shared" si="81"/>
        <v>58621.488845476902</v>
      </c>
      <c r="U81" s="274">
        <f t="shared" si="81"/>
        <v>69015.560822672167</v>
      </c>
      <c r="V81" s="274">
        <f t="shared" si="81"/>
        <v>50893.253981603732</v>
      </c>
      <c r="W81" s="274">
        <f t="shared" si="81"/>
        <v>659.72736642819666</v>
      </c>
      <c r="X81" s="274">
        <f t="shared" si="81"/>
        <v>4483.4533269508056</v>
      </c>
      <c r="Y81" s="274">
        <f>Y26+Y35+Y39+Y44+Y49+Y54+Y62+Y71+Y76</f>
        <v>350.05941892108387</v>
      </c>
      <c r="Z81" s="274">
        <f t="shared" si="81"/>
        <v>44686.431207656824</v>
      </c>
      <c r="AA81" s="282">
        <f t="shared" si="81"/>
        <v>7337.7839735381049</v>
      </c>
      <c r="AB81" s="274">
        <f>AB26+AB35+AB39+AB44+AB49+AB54+AB62+AB71+AB76</f>
        <v>2419393.162</v>
      </c>
      <c r="AC81" s="274">
        <f t="shared" ref="AC81:AM81" si="82">AC26+AC35+AC39+AC44+AC49+AC54+AC62+AC71+AC76</f>
        <v>1924355.1786775803</v>
      </c>
      <c r="AD81" s="274">
        <f t="shared" si="82"/>
        <v>98817.740032533533</v>
      </c>
      <c r="AE81" s="274">
        <f t="shared" si="82"/>
        <v>162010.99259770141</v>
      </c>
      <c r="AF81" s="274">
        <f t="shared" si="82"/>
        <v>57207.494863397325</v>
      </c>
      <c r="AG81" s="274">
        <f t="shared" si="82"/>
        <v>70365.614216628601</v>
      </c>
      <c r="AH81" s="274">
        <f t="shared" si="82"/>
        <v>50206.531560225172</v>
      </c>
      <c r="AI81" s="274">
        <f t="shared" si="82"/>
        <v>593.3019748450979</v>
      </c>
      <c r="AJ81" s="274">
        <f t="shared" si="82"/>
        <v>4522.2794971526355</v>
      </c>
      <c r="AK81" s="274">
        <f>AK26+AK35+AK39+AK44+AK49+AK54+AK62+AK71+AK76</f>
        <v>382.35016156684082</v>
      </c>
      <c r="AL81" s="274">
        <f t="shared" si="82"/>
        <v>43838.423696887789</v>
      </c>
      <c r="AM81" s="282">
        <f t="shared" si="82"/>
        <v>7093.2547214813931</v>
      </c>
      <c r="AN81" s="289">
        <f>AN26+AN35+AN39+AN44+AN49+AN54+AN62+AN71+AN76</f>
        <v>812930.1860000001</v>
      </c>
      <c r="AO81" s="274">
        <f t="shared" ref="AO81:AY81" si="83">AO26+AO35+AO39+AO44+AO49+AO54+AO62+AO71+AO76</f>
        <v>646962.57564692188</v>
      </c>
      <c r="AP81" s="274">
        <f t="shared" si="83"/>
        <v>34077.530742633244</v>
      </c>
      <c r="AQ81" s="274">
        <f t="shared" si="83"/>
        <v>53197.599848167039</v>
      </c>
      <c r="AR81" s="274">
        <f t="shared" si="83"/>
        <v>19111.342465138747</v>
      </c>
      <c r="AS81" s="274">
        <f t="shared" si="83"/>
        <v>23732.098554312706</v>
      </c>
      <c r="AT81" s="274">
        <f t="shared" si="83"/>
        <v>16707.153036305081</v>
      </c>
      <c r="AU81" s="274">
        <f t="shared" si="83"/>
        <v>196.34940888841177</v>
      </c>
      <c r="AV81" s="274">
        <f t="shared" si="83"/>
        <v>1566.4319509097741</v>
      </c>
      <c r="AW81" s="274">
        <f>AW26+AW35+AW39+AW44+AW49+AW54+AW62+AW71+AW76</f>
        <v>82.903083752884982</v>
      </c>
      <c r="AX81" s="274">
        <f t="shared" si="83"/>
        <v>14830.92535137137</v>
      </c>
      <c r="AY81" s="282">
        <f t="shared" si="83"/>
        <v>2465.2759115989479</v>
      </c>
      <c r="AZ81" s="300">
        <f>AZ26+AZ35+AZ39+AZ44+AZ49+AZ54+AZ62+AZ71+AZ76</f>
        <v>0</v>
      </c>
      <c r="BA81" s="296">
        <f>BA26+BA35+BA39+BA44+BA49+BA54+BA62+BA71+BA76</f>
        <v>6399070.8560000006</v>
      </c>
      <c r="BB81" s="274">
        <f t="shared" ref="BB81:BL81" si="84">BB26+BB35+BB39+BB44+BB49+BB54+BB62+BB71+BB76</f>
        <v>5088005.6179930633</v>
      </c>
      <c r="BC81" s="274">
        <f t="shared" si="84"/>
        <v>258156.30285357221</v>
      </c>
      <c r="BD81" s="274">
        <f t="shared" si="84"/>
        <v>432738.98853155598</v>
      </c>
      <c r="BE81" s="274">
        <f t="shared" si="84"/>
        <v>152601.27773448767</v>
      </c>
      <c r="BF81" s="274">
        <f t="shared" si="84"/>
        <v>183852.4043407609</v>
      </c>
      <c r="BG81" s="274">
        <f t="shared" si="84"/>
        <v>133473.9772353681</v>
      </c>
      <c r="BH81" s="274">
        <f t="shared" si="84"/>
        <v>1648.3639482447734</v>
      </c>
      <c r="BI81" s="274">
        <f t="shared" si="84"/>
        <v>11879.781790987654</v>
      </c>
      <c r="BJ81" s="274">
        <f>BJ26+BJ35+BJ39+BJ44+BJ49+BJ54+BJ62+BJ71+BJ76</f>
        <v>929.01849171684796</v>
      </c>
      <c r="BK81" s="274">
        <f t="shared" si="84"/>
        <v>116602.50915687444</v>
      </c>
      <c r="BL81" s="300">
        <f t="shared" si="84"/>
        <v>19182.613923368786</v>
      </c>
    </row>
    <row r="82" spans="1:64" x14ac:dyDescent="0.25">
      <c r="A82" s="1549"/>
      <c r="B82" s="126" t="s">
        <v>120</v>
      </c>
      <c r="C82" s="127" t="s">
        <v>32</v>
      </c>
      <c r="D82" s="274">
        <f>SUM(E82:O82)</f>
        <v>-58486.410909090911</v>
      </c>
      <c r="E82" s="253">
        <v>-30609.337605615383</v>
      </c>
      <c r="F82" s="253">
        <v>-3832.6927059210434</v>
      </c>
      <c r="G82" s="253">
        <v>-12381.541645085088</v>
      </c>
      <c r="H82" s="253">
        <v>-6787.5745020555569</v>
      </c>
      <c r="I82" s="253">
        <v>-609.60411401908448</v>
      </c>
      <c r="J82" s="253">
        <v>-853.36308199859729</v>
      </c>
      <c r="K82" s="253">
        <v>-3.6747296006074492</v>
      </c>
      <c r="L82" s="253">
        <v>-625.55871678103347</v>
      </c>
      <c r="M82" s="253">
        <v>-564.86259764979229</v>
      </c>
      <c r="N82" s="253">
        <v>-501.26951265643004</v>
      </c>
      <c r="O82" s="254">
        <v>-1716.9316977082915</v>
      </c>
      <c r="P82" s="274">
        <f>SUM(Q82:AA82)</f>
        <v>-19471.970909090909</v>
      </c>
      <c r="Q82" s="253">
        <v>-9788.9555971750324</v>
      </c>
      <c r="R82" s="253">
        <v>-1391.5007034329644</v>
      </c>
      <c r="S82" s="253">
        <v>-4305.1606590558613</v>
      </c>
      <c r="T82" s="253">
        <v>-2441.6286034459145</v>
      </c>
      <c r="U82" s="253">
        <v>-199.59572365077614</v>
      </c>
      <c r="V82" s="253">
        <v>-278.84659827296969</v>
      </c>
      <c r="W82" s="253">
        <v>-7.3704051687546956E-2</v>
      </c>
      <c r="X82" s="253">
        <v>-196.51275638499976</v>
      </c>
      <c r="Y82" s="253">
        <v>-174.72047928859064</v>
      </c>
      <c r="Z82" s="253">
        <v>-151.18877671009369</v>
      </c>
      <c r="AA82" s="254">
        <v>-543.78730762202338</v>
      </c>
      <c r="AB82" s="274">
        <f>SUM(AC82:AM82)</f>
        <v>-18990.32</v>
      </c>
      <c r="AC82" s="253">
        <v>-10000.962059190961</v>
      </c>
      <c r="AD82" s="253">
        <v>-1304.5059340624045</v>
      </c>
      <c r="AE82" s="253">
        <v>-3873.632432819225</v>
      </c>
      <c r="AF82" s="253">
        <v>-2290.664409130261</v>
      </c>
      <c r="AG82" s="253">
        <v>-200.51184936849202</v>
      </c>
      <c r="AH82" s="253">
        <v>-269.63443262303218</v>
      </c>
      <c r="AI82" s="253">
        <v>-8.3988123294059296</v>
      </c>
      <c r="AJ82" s="253">
        <v>-200.76978557362227</v>
      </c>
      <c r="AK82" s="253">
        <v>-165.09905657112739</v>
      </c>
      <c r="AL82" s="253">
        <v>-107.93218336250915</v>
      </c>
      <c r="AM82" s="254">
        <v>-568.20904496895378</v>
      </c>
      <c r="AN82" s="289">
        <f>SUM(AO82:AY82)</f>
        <v>-4805.1327272727276</v>
      </c>
      <c r="AO82" s="253">
        <v>-2582.5696924839203</v>
      </c>
      <c r="AP82" s="253">
        <v>-325.61760185735807</v>
      </c>
      <c r="AQ82" s="253">
        <v>-964.34431563634644</v>
      </c>
      <c r="AR82" s="253">
        <v>-554.64787961975799</v>
      </c>
      <c r="AS82" s="253">
        <v>-51.19963479313445</v>
      </c>
      <c r="AT82" s="253">
        <v>-66.601108555486846</v>
      </c>
      <c r="AU82" s="253">
        <v>-6.1396357329759947E-2</v>
      </c>
      <c r="AV82" s="253">
        <v>-53.097187056976644</v>
      </c>
      <c r="AW82" s="253">
        <v>-41.656585121705163</v>
      </c>
      <c r="AX82" s="253">
        <v>-28.748180377424315</v>
      </c>
      <c r="AY82" s="254">
        <v>-136.58914541328781</v>
      </c>
      <c r="AZ82" s="526">
        <v>0</v>
      </c>
      <c r="BA82" s="296">
        <f>SUM(BB82:BL82)+AZ82</f>
        <v>-101753.83454545456</v>
      </c>
      <c r="BB82" s="274">
        <f>E82+Q82+AC82+AO82</f>
        <v>-52981.824954465301</v>
      </c>
      <c r="BC82" s="274">
        <f>F82+R82+AD82+AP82</f>
        <v>-6854.3169452737702</v>
      </c>
      <c r="BD82" s="274">
        <f t="shared" ref="BD82:BJ83" si="85">G82+S82+AE82+AQ82</f>
        <v>-21524.679052596519</v>
      </c>
      <c r="BE82" s="274">
        <f t="shared" si="85"/>
        <v>-12074.515394251488</v>
      </c>
      <c r="BF82" s="274">
        <f t="shared" si="85"/>
        <v>-1060.9113218314869</v>
      </c>
      <c r="BG82" s="274">
        <f t="shared" si="85"/>
        <v>-1468.4452214500859</v>
      </c>
      <c r="BH82" s="274">
        <f t="shared" si="85"/>
        <v>-12.208642339030687</v>
      </c>
      <c r="BI82" s="274">
        <f t="shared" si="85"/>
        <v>-1075.9384457966321</v>
      </c>
      <c r="BJ82" s="274">
        <f t="shared" si="85"/>
        <v>-946.33871863121544</v>
      </c>
      <c r="BK82" s="274">
        <f>N82+Z82+AL82+AX82</f>
        <v>-789.13865310645724</v>
      </c>
      <c r="BL82" s="300">
        <f>O82+AA82+AM82+AY82</f>
        <v>-2965.5171957125567</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49"/>
      <c r="B84" s="316" t="s">
        <v>166</v>
      </c>
      <c r="C84" s="137" t="s">
        <v>328</v>
      </c>
      <c r="D84" s="279">
        <f>SUM(D78:D83)</f>
        <v>48109736.764023036</v>
      </c>
      <c r="E84" s="286">
        <f t="shared" ref="E84:BL84" si="86">SUM(E78:E83)</f>
        <v>25841462.593705934</v>
      </c>
      <c r="F84" s="286">
        <f t="shared" si="86"/>
        <v>2974852.5602549426</v>
      </c>
      <c r="G84" s="286">
        <f t="shared" si="86"/>
        <v>9962399.8013255727</v>
      </c>
      <c r="H84" s="286">
        <f t="shared" si="86"/>
        <v>5239209.8015109329</v>
      </c>
      <c r="I84" s="286">
        <f t="shared" si="86"/>
        <v>582372.24171249196</v>
      </c>
      <c r="J84" s="286">
        <f t="shared" si="86"/>
        <v>932208.33570934297</v>
      </c>
      <c r="K84" s="286">
        <f t="shared" si="86"/>
        <v>4152.0375368419482</v>
      </c>
      <c r="L84" s="286">
        <f t="shared" si="86"/>
        <v>458093.9503222754</v>
      </c>
      <c r="M84" s="286">
        <f>SUM(M78:M83)</f>
        <v>403442.65500776609</v>
      </c>
      <c r="N84" s="286">
        <f t="shared" si="86"/>
        <v>453575.84086224023</v>
      </c>
      <c r="O84" s="287">
        <f t="shared" si="86"/>
        <v>1257966.9460747016</v>
      </c>
      <c r="P84" s="279">
        <f t="shared" si="86"/>
        <v>49446071.449966155</v>
      </c>
      <c r="Q84" s="286">
        <f t="shared" si="86"/>
        <v>26149999.952352427</v>
      </c>
      <c r="R84" s="286">
        <f t="shared" si="86"/>
        <v>3266388.6378779123</v>
      </c>
      <c r="S84" s="286">
        <f t="shared" si="86"/>
        <v>10392088.264225096</v>
      </c>
      <c r="T84" s="286">
        <f t="shared" si="86"/>
        <v>5621593.6680297079</v>
      </c>
      <c r="U84" s="286">
        <f t="shared" si="86"/>
        <v>617968.81353999069</v>
      </c>
      <c r="V84" s="286">
        <f t="shared" si="86"/>
        <v>949884.05292335281</v>
      </c>
      <c r="W84" s="286">
        <f t="shared" si="86"/>
        <v>2001.7578769094332</v>
      </c>
      <c r="X84" s="286">
        <f t="shared" si="86"/>
        <v>431793.80312996625</v>
      </c>
      <c r="Y84" s="286">
        <f>SUM(Y78:Y83)</f>
        <v>370530.88295180531</v>
      </c>
      <c r="Z84" s="286">
        <f t="shared" si="86"/>
        <v>450094.31358768855</v>
      </c>
      <c r="AA84" s="287">
        <f t="shared" si="86"/>
        <v>1193727.3034713019</v>
      </c>
      <c r="AB84" s="279">
        <f t="shared" si="86"/>
        <v>51398453.94527252</v>
      </c>
      <c r="AC84" s="286">
        <f t="shared" si="86"/>
        <v>28201570.928659003</v>
      </c>
      <c r="AD84" s="286">
        <f t="shared" si="86"/>
        <v>3272616.0152440364</v>
      </c>
      <c r="AE84" s="286">
        <f t="shared" si="86"/>
        <v>10052146.270750891</v>
      </c>
      <c r="AF84" s="286">
        <f t="shared" si="86"/>
        <v>5642604.0525622899</v>
      </c>
      <c r="AG84" s="286">
        <f t="shared" si="86"/>
        <v>666383.39689307532</v>
      </c>
      <c r="AH84" s="286">
        <f t="shared" si="86"/>
        <v>975508.5080830208</v>
      </c>
      <c r="AI84" s="286">
        <f t="shared" si="86"/>
        <v>28622.566328006975</v>
      </c>
      <c r="AJ84" s="286">
        <f t="shared" si="86"/>
        <v>468762.20247282955</v>
      </c>
      <c r="AK84" s="286">
        <f>SUM(AK78:AK83)</f>
        <v>373327.29543535016</v>
      </c>
      <c r="AL84" s="286">
        <f t="shared" si="86"/>
        <v>377549.47058693256</v>
      </c>
      <c r="AM84" s="287">
        <f t="shared" si="86"/>
        <v>1339363.2382570764</v>
      </c>
      <c r="AN84" s="851">
        <f t="shared" si="86"/>
        <v>53661483.972844787</v>
      </c>
      <c r="AO84" s="286">
        <f t="shared" si="86"/>
        <v>29542724.520148478</v>
      </c>
      <c r="AP84" s="286">
        <f t="shared" si="86"/>
        <v>3397176.5998173822</v>
      </c>
      <c r="AQ84" s="286">
        <f t="shared" si="86"/>
        <v>10571320.823752351</v>
      </c>
      <c r="AR84" s="286">
        <f t="shared" si="86"/>
        <v>5756959.2193091158</v>
      </c>
      <c r="AS84" s="286">
        <f t="shared" si="86"/>
        <v>700895.06613282219</v>
      </c>
      <c r="AT84" s="286">
        <f t="shared" si="86"/>
        <v>981548.95145272336</v>
      </c>
      <c r="AU84" s="286">
        <f t="shared" si="86"/>
        <v>3817.5395911844694</v>
      </c>
      <c r="AV84" s="286">
        <f t="shared" si="86"/>
        <v>519444.87506814906</v>
      </c>
      <c r="AW84" s="286">
        <f>SUM(AW78:AW83)</f>
        <v>395340.46211967419</v>
      </c>
      <c r="AX84" s="286">
        <f t="shared" si="86"/>
        <v>415463.85154096031</v>
      </c>
      <c r="AY84" s="287">
        <f t="shared" si="86"/>
        <v>1376792.063911957</v>
      </c>
      <c r="AZ84" s="857">
        <f t="shared" si="86"/>
        <v>-2098185.4330249541</v>
      </c>
      <c r="BA84" s="306">
        <f t="shared" si="86"/>
        <v>200517560.69908157</v>
      </c>
      <c r="BB84" s="279">
        <f t="shared" si="86"/>
        <v>109735757.99486583</v>
      </c>
      <c r="BC84" s="279">
        <f t="shared" si="86"/>
        <v>12911033.813194273</v>
      </c>
      <c r="BD84" s="279">
        <f t="shared" si="86"/>
        <v>40977955.160053901</v>
      </c>
      <c r="BE84" s="279">
        <f t="shared" si="86"/>
        <v>22260366.741412047</v>
      </c>
      <c r="BF84" s="279">
        <f t="shared" si="86"/>
        <v>2567619.5182783799</v>
      </c>
      <c r="BG84" s="279">
        <f t="shared" si="86"/>
        <v>3839149.8481684402</v>
      </c>
      <c r="BH84" s="279">
        <f t="shared" si="86"/>
        <v>38593.901332942827</v>
      </c>
      <c r="BI84" s="279">
        <f t="shared" si="86"/>
        <v>1878094.83099322</v>
      </c>
      <c r="BJ84" s="279">
        <f>SUM(BJ78:BJ83)</f>
        <v>1542641.2955145957</v>
      </c>
      <c r="BK84" s="279">
        <f t="shared" si="86"/>
        <v>1696683.4765778214</v>
      </c>
      <c r="BL84" s="307">
        <f t="shared" si="86"/>
        <v>5167849.5517150359</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49"/>
      <c r="B87" s="126" t="s">
        <v>169</v>
      </c>
      <c r="C87" s="127" t="s">
        <v>251</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50"/>
      <c r="B88" s="129" t="s">
        <v>170</v>
      </c>
      <c r="C88" s="130" t="s">
        <v>324</v>
      </c>
      <c r="D88" s="275">
        <f>D84+D87</f>
        <v>48109736.764023036</v>
      </c>
      <c r="E88" s="275">
        <f t="shared" ref="E88:O88" si="93">E84+E87</f>
        <v>25841462.593705934</v>
      </c>
      <c r="F88" s="275">
        <f t="shared" si="93"/>
        <v>2974852.5602549426</v>
      </c>
      <c r="G88" s="275">
        <f t="shared" si="93"/>
        <v>9962399.8013255727</v>
      </c>
      <c r="H88" s="275">
        <f t="shared" si="93"/>
        <v>5239209.8015109329</v>
      </c>
      <c r="I88" s="275">
        <f t="shared" si="93"/>
        <v>582372.24171249196</v>
      </c>
      <c r="J88" s="275">
        <f t="shared" si="93"/>
        <v>932208.33570934297</v>
      </c>
      <c r="K88" s="275">
        <f t="shared" si="93"/>
        <v>4152.0375368419482</v>
      </c>
      <c r="L88" s="275">
        <f t="shared" si="93"/>
        <v>458093.9503222754</v>
      </c>
      <c r="M88" s="275">
        <f>M84+M87</f>
        <v>403442.65500776609</v>
      </c>
      <c r="N88" s="275">
        <f t="shared" si="93"/>
        <v>453575.84086224023</v>
      </c>
      <c r="O88" s="283">
        <f t="shared" si="93"/>
        <v>1257966.9460747016</v>
      </c>
      <c r="P88" s="275">
        <f>P84+P87</f>
        <v>49446071.449966155</v>
      </c>
      <c r="Q88" s="275">
        <f t="shared" ref="Q88:AA88" si="94">Q84+Q87</f>
        <v>26149999.952352427</v>
      </c>
      <c r="R88" s="275">
        <f t="shared" si="94"/>
        <v>3266388.6378779123</v>
      </c>
      <c r="S88" s="275">
        <f t="shared" si="94"/>
        <v>10392088.264225096</v>
      </c>
      <c r="T88" s="275">
        <f t="shared" si="94"/>
        <v>5621593.6680297079</v>
      </c>
      <c r="U88" s="275">
        <f t="shared" si="94"/>
        <v>617968.81353999069</v>
      </c>
      <c r="V88" s="275">
        <f t="shared" si="94"/>
        <v>949884.05292335281</v>
      </c>
      <c r="W88" s="275">
        <f t="shared" si="94"/>
        <v>2001.7578769094332</v>
      </c>
      <c r="X88" s="275">
        <f t="shared" si="94"/>
        <v>431793.80312996625</v>
      </c>
      <c r="Y88" s="275">
        <f>Y84+Y87</f>
        <v>370530.88295180531</v>
      </c>
      <c r="Z88" s="275">
        <f t="shared" si="94"/>
        <v>450094.31358768855</v>
      </c>
      <c r="AA88" s="283">
        <f t="shared" si="94"/>
        <v>1193727.3034713019</v>
      </c>
      <c r="AB88" s="275">
        <f>AB84+AB87</f>
        <v>51398453.94527252</v>
      </c>
      <c r="AC88" s="275">
        <f t="shared" ref="AC88:AM88" si="95">AC84+AC87</f>
        <v>28201570.928659003</v>
      </c>
      <c r="AD88" s="275">
        <f t="shared" si="95"/>
        <v>3272616.0152440364</v>
      </c>
      <c r="AE88" s="275">
        <f t="shared" si="95"/>
        <v>10052146.270750891</v>
      </c>
      <c r="AF88" s="275">
        <f t="shared" si="95"/>
        <v>5642604.0525622899</v>
      </c>
      <c r="AG88" s="275">
        <f t="shared" si="95"/>
        <v>666383.39689307532</v>
      </c>
      <c r="AH88" s="275">
        <f t="shared" si="95"/>
        <v>975508.5080830208</v>
      </c>
      <c r="AI88" s="275">
        <f t="shared" si="95"/>
        <v>28622.566328006975</v>
      </c>
      <c r="AJ88" s="275">
        <f t="shared" si="95"/>
        <v>468762.20247282955</v>
      </c>
      <c r="AK88" s="275">
        <f>AK84+AK87</f>
        <v>373327.29543535016</v>
      </c>
      <c r="AL88" s="275">
        <f t="shared" si="95"/>
        <v>377549.47058693256</v>
      </c>
      <c r="AM88" s="283">
        <f t="shared" si="95"/>
        <v>1339363.2382570764</v>
      </c>
      <c r="AN88" s="277">
        <f>AN84+AN87</f>
        <v>53661483.972844787</v>
      </c>
      <c r="AO88" s="275">
        <f>AO84+AO87</f>
        <v>29542724.520148478</v>
      </c>
      <c r="AP88" s="275">
        <f t="shared" ref="AP88:AZ88" si="96">AP84+AP87</f>
        <v>3397176.5998173822</v>
      </c>
      <c r="AQ88" s="275">
        <f t="shared" si="96"/>
        <v>10571320.823752351</v>
      </c>
      <c r="AR88" s="275">
        <f t="shared" si="96"/>
        <v>5756959.2193091158</v>
      </c>
      <c r="AS88" s="275">
        <f t="shared" si="96"/>
        <v>700895.06613282219</v>
      </c>
      <c r="AT88" s="275">
        <f t="shared" si="96"/>
        <v>981548.95145272336</v>
      </c>
      <c r="AU88" s="275">
        <f t="shared" si="96"/>
        <v>3817.5395911844694</v>
      </c>
      <c r="AV88" s="275">
        <f t="shared" si="96"/>
        <v>519444.87506814906</v>
      </c>
      <c r="AW88" s="275">
        <f>AW84+AW87</f>
        <v>395340.46211967419</v>
      </c>
      <c r="AX88" s="275">
        <f t="shared" si="96"/>
        <v>415463.85154096031</v>
      </c>
      <c r="AY88" s="283">
        <f t="shared" si="96"/>
        <v>1376792.063911957</v>
      </c>
      <c r="AZ88" s="299">
        <f t="shared" si="96"/>
        <v>-2098185.4330249541</v>
      </c>
      <c r="BA88" s="308">
        <f>BA84+BA87</f>
        <v>200517560.69908157</v>
      </c>
      <c r="BB88" s="278">
        <f>BB84+BB87</f>
        <v>109735757.99486583</v>
      </c>
      <c r="BC88" s="278">
        <f t="shared" ref="BC88:BL88" si="97">BC84+BC87</f>
        <v>12911033.813194273</v>
      </c>
      <c r="BD88" s="278">
        <f t="shared" si="97"/>
        <v>40977955.160053901</v>
      </c>
      <c r="BE88" s="278">
        <f t="shared" si="97"/>
        <v>22260366.741412047</v>
      </c>
      <c r="BF88" s="278">
        <f t="shared" si="97"/>
        <v>2567619.5182783799</v>
      </c>
      <c r="BG88" s="278">
        <f t="shared" si="97"/>
        <v>3839149.8481684402</v>
      </c>
      <c r="BH88" s="278">
        <f t="shared" si="97"/>
        <v>38593.901332942827</v>
      </c>
      <c r="BI88" s="278">
        <f t="shared" si="97"/>
        <v>1878094.83099322</v>
      </c>
      <c r="BJ88" s="278">
        <f>BJ84+BJ87</f>
        <v>1542641.2955145957</v>
      </c>
      <c r="BK88" s="278">
        <f t="shared" si="97"/>
        <v>1696683.4765778214</v>
      </c>
      <c r="BL88" s="305">
        <f t="shared" si="97"/>
        <v>5167849.5517150359</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98">E91+F91</f>
        <v>3911540.5766308517</v>
      </c>
      <c r="E91" s="253">
        <v>35901.221125064774</v>
      </c>
      <c r="F91" s="253">
        <v>3875639.3555057868</v>
      </c>
      <c r="G91" s="303"/>
      <c r="H91" s="303"/>
      <c r="I91" s="303"/>
      <c r="J91" s="303"/>
      <c r="K91" s="303"/>
      <c r="L91" s="303"/>
      <c r="M91" s="303"/>
      <c r="N91" s="303"/>
      <c r="O91" s="375"/>
      <c r="P91" s="274">
        <f t="shared" ref="P91:P97" si="99">Q91+R91</f>
        <v>3697239.6412317497</v>
      </c>
      <c r="Q91" s="253">
        <v>-6853.2187294191135</v>
      </c>
      <c r="R91" s="253">
        <v>3704092.8599611688</v>
      </c>
      <c r="S91" s="303"/>
      <c r="T91" s="303"/>
      <c r="U91" s="303"/>
      <c r="V91" s="303"/>
      <c r="W91" s="303"/>
      <c r="X91" s="303"/>
      <c r="Y91" s="303"/>
      <c r="Z91" s="303"/>
      <c r="AA91" s="375"/>
      <c r="AB91" s="274">
        <f t="shared" ref="AB91:AB97" si="100">AC91+AD91</f>
        <v>3766737.1186522357</v>
      </c>
      <c r="AC91" s="253">
        <v>25498.801885688521</v>
      </c>
      <c r="AD91" s="253">
        <v>3741238.316766547</v>
      </c>
      <c r="AE91" s="303"/>
      <c r="AF91" s="303"/>
      <c r="AG91" s="303"/>
      <c r="AH91" s="303"/>
      <c r="AI91" s="303"/>
      <c r="AJ91" s="303"/>
      <c r="AK91" s="303"/>
      <c r="AL91" s="303"/>
      <c r="AM91" s="375"/>
      <c r="AN91" s="289">
        <f t="shared" ref="AN91:AN97" si="101">AO91+AP91</f>
        <v>4621067.5437661232</v>
      </c>
      <c r="AO91" s="253">
        <v>-18324.961593617809</v>
      </c>
      <c r="AP91" s="253">
        <v>4639392.5053597409</v>
      </c>
      <c r="AQ91" s="303"/>
      <c r="AR91" s="303"/>
      <c r="AS91" s="303"/>
      <c r="AT91" s="303"/>
      <c r="AU91" s="303"/>
      <c r="AV91" s="303"/>
      <c r="AW91" s="303"/>
      <c r="AX91" s="303"/>
      <c r="AY91" s="375"/>
      <c r="AZ91" s="526"/>
      <c r="BA91" s="296">
        <f>BB91+BC91+AZ91</f>
        <v>15996584.88028096</v>
      </c>
      <c r="BB91" s="274">
        <f t="shared" ref="BB91:BC96" si="102">E91+Q91+AC91+AO91</f>
        <v>36221.842687716373</v>
      </c>
      <c r="BC91" s="274">
        <f t="shared" si="102"/>
        <v>15960363.037593244</v>
      </c>
      <c r="BD91" s="303"/>
      <c r="BE91" s="303"/>
      <c r="BF91" s="303"/>
      <c r="BG91" s="303"/>
      <c r="BH91" s="303"/>
      <c r="BI91" s="303"/>
      <c r="BJ91" s="303"/>
      <c r="BK91" s="303"/>
      <c r="BL91" s="304"/>
    </row>
    <row r="92" spans="1:64" x14ac:dyDescent="0.25">
      <c r="A92" s="1544"/>
      <c r="B92" s="126" t="s">
        <v>122</v>
      </c>
      <c r="C92" s="127" t="s">
        <v>97</v>
      </c>
      <c r="D92" s="274">
        <f t="shared" si="98"/>
        <v>159089.18738612937</v>
      </c>
      <c r="E92" s="253">
        <v>0</v>
      </c>
      <c r="F92" s="253">
        <v>159089.18738612937</v>
      </c>
      <c r="G92" s="303"/>
      <c r="H92" s="303"/>
      <c r="I92" s="303"/>
      <c r="J92" s="303"/>
      <c r="K92" s="303"/>
      <c r="L92" s="303"/>
      <c r="M92" s="303"/>
      <c r="N92" s="303"/>
      <c r="O92" s="375"/>
      <c r="P92" s="274">
        <f t="shared" si="99"/>
        <v>220798.3288698809</v>
      </c>
      <c r="Q92" s="253">
        <v>0</v>
      </c>
      <c r="R92" s="253">
        <v>220798.3288698809</v>
      </c>
      <c r="S92" s="303"/>
      <c r="T92" s="303"/>
      <c r="U92" s="303"/>
      <c r="V92" s="303"/>
      <c r="W92" s="303"/>
      <c r="X92" s="303"/>
      <c r="Y92" s="303"/>
      <c r="Z92" s="303"/>
      <c r="AA92" s="375"/>
      <c r="AB92" s="274">
        <f t="shared" si="100"/>
        <v>154123.70505751061</v>
      </c>
      <c r="AC92" s="253">
        <v>0</v>
      </c>
      <c r="AD92" s="253">
        <v>154123.70505751061</v>
      </c>
      <c r="AE92" s="303"/>
      <c r="AF92" s="303"/>
      <c r="AG92" s="303"/>
      <c r="AH92" s="303"/>
      <c r="AI92" s="303"/>
      <c r="AJ92" s="303"/>
      <c r="AK92" s="303"/>
      <c r="AL92" s="303"/>
      <c r="AM92" s="375"/>
      <c r="AN92" s="289">
        <f t="shared" si="101"/>
        <v>207587.17610449635</v>
      </c>
      <c r="AO92" s="253">
        <v>0</v>
      </c>
      <c r="AP92" s="253">
        <v>207587.17610449635</v>
      </c>
      <c r="AQ92" s="303"/>
      <c r="AR92" s="303"/>
      <c r="AS92" s="303"/>
      <c r="AT92" s="303"/>
      <c r="AU92" s="303"/>
      <c r="AV92" s="303"/>
      <c r="AW92" s="303"/>
      <c r="AX92" s="303"/>
      <c r="AY92" s="375"/>
      <c r="AZ92" s="526"/>
      <c r="BA92" s="296">
        <f t="shared" ref="BA92:BA97" si="103">BB92+BC92+AZ92</f>
        <v>741598.39741801727</v>
      </c>
      <c r="BB92" s="274">
        <f t="shared" si="102"/>
        <v>0</v>
      </c>
      <c r="BC92" s="274">
        <f t="shared" si="102"/>
        <v>741598.39741801727</v>
      </c>
      <c r="BD92" s="303"/>
      <c r="BE92" s="303"/>
      <c r="BF92" s="303"/>
      <c r="BG92" s="303"/>
      <c r="BH92" s="303"/>
      <c r="BI92" s="303"/>
      <c r="BJ92" s="303"/>
      <c r="BK92" s="303"/>
      <c r="BL92" s="304"/>
    </row>
    <row r="93" spans="1:64" x14ac:dyDescent="0.25">
      <c r="A93" s="1544"/>
      <c r="B93" s="126" t="s">
        <v>123</v>
      </c>
      <c r="C93" s="127" t="s">
        <v>98</v>
      </c>
      <c r="D93" s="274">
        <f t="shared" si="98"/>
        <v>328527.32306579535</v>
      </c>
      <c r="E93" s="253">
        <v>0</v>
      </c>
      <c r="F93" s="253">
        <v>328527.32306579535</v>
      </c>
      <c r="G93" s="303"/>
      <c r="H93" s="303"/>
      <c r="I93" s="303"/>
      <c r="J93" s="303"/>
      <c r="K93" s="303"/>
      <c r="L93" s="303"/>
      <c r="M93" s="303"/>
      <c r="N93" s="303"/>
      <c r="O93" s="375"/>
      <c r="P93" s="274">
        <f t="shared" si="99"/>
        <v>311807.13102278474</v>
      </c>
      <c r="Q93" s="253">
        <v>0</v>
      </c>
      <c r="R93" s="253">
        <v>311807.13102278474</v>
      </c>
      <c r="S93" s="303"/>
      <c r="T93" s="303"/>
      <c r="U93" s="303"/>
      <c r="V93" s="303"/>
      <c r="W93" s="303"/>
      <c r="X93" s="303"/>
      <c r="Y93" s="303"/>
      <c r="Z93" s="303"/>
      <c r="AA93" s="375"/>
      <c r="AB93" s="274">
        <f t="shared" si="100"/>
        <v>294417.74130573473</v>
      </c>
      <c r="AC93" s="253">
        <v>0</v>
      </c>
      <c r="AD93" s="253">
        <v>294417.74130573473</v>
      </c>
      <c r="AE93" s="303"/>
      <c r="AF93" s="303"/>
      <c r="AG93" s="303"/>
      <c r="AH93" s="303"/>
      <c r="AI93" s="303"/>
      <c r="AJ93" s="303"/>
      <c r="AK93" s="303"/>
      <c r="AL93" s="303"/>
      <c r="AM93" s="375"/>
      <c r="AN93" s="289">
        <f t="shared" si="101"/>
        <v>411443.33304961433</v>
      </c>
      <c r="AO93" s="253">
        <v>0</v>
      </c>
      <c r="AP93" s="253">
        <v>411443.33304961433</v>
      </c>
      <c r="AQ93" s="303"/>
      <c r="AR93" s="303"/>
      <c r="AS93" s="303"/>
      <c r="AT93" s="303"/>
      <c r="AU93" s="303"/>
      <c r="AV93" s="303"/>
      <c r="AW93" s="303"/>
      <c r="AX93" s="303"/>
      <c r="AY93" s="375"/>
      <c r="AZ93" s="526"/>
      <c r="BA93" s="296">
        <f t="shared" si="103"/>
        <v>1346195.5284439293</v>
      </c>
      <c r="BB93" s="274">
        <f t="shared" si="102"/>
        <v>0</v>
      </c>
      <c r="BC93" s="274">
        <f t="shared" si="102"/>
        <v>1346195.5284439293</v>
      </c>
      <c r="BD93" s="303"/>
      <c r="BE93" s="303"/>
      <c r="BF93" s="303"/>
      <c r="BG93" s="303"/>
      <c r="BH93" s="303"/>
      <c r="BI93" s="303"/>
      <c r="BJ93" s="303"/>
      <c r="BK93" s="303"/>
      <c r="BL93" s="304"/>
    </row>
    <row r="94" spans="1:64" x14ac:dyDescent="0.25">
      <c r="A94" s="1544"/>
      <c r="B94" s="132" t="s">
        <v>124</v>
      </c>
      <c r="C94" s="127" t="s">
        <v>99</v>
      </c>
      <c r="D94" s="274">
        <f t="shared" si="98"/>
        <v>249442.74510913476</v>
      </c>
      <c r="E94" s="253">
        <v>0</v>
      </c>
      <c r="F94" s="253">
        <v>249442.74510913476</v>
      </c>
      <c r="G94" s="303"/>
      <c r="H94" s="303"/>
      <c r="I94" s="303"/>
      <c r="J94" s="303"/>
      <c r="K94" s="303"/>
      <c r="L94" s="303"/>
      <c r="M94" s="303"/>
      <c r="N94" s="303"/>
      <c r="O94" s="375"/>
      <c r="P94" s="274">
        <f t="shared" si="99"/>
        <v>158264.67102790298</v>
      </c>
      <c r="Q94" s="253">
        <v>0</v>
      </c>
      <c r="R94" s="253">
        <v>158264.67102790298</v>
      </c>
      <c r="S94" s="303"/>
      <c r="T94" s="303"/>
      <c r="U94" s="303"/>
      <c r="V94" s="303"/>
      <c r="W94" s="303"/>
      <c r="X94" s="303"/>
      <c r="Y94" s="303"/>
      <c r="Z94" s="303"/>
      <c r="AA94" s="375"/>
      <c r="AB94" s="274">
        <f t="shared" si="100"/>
        <v>232567.21638323664</v>
      </c>
      <c r="AC94" s="253">
        <v>0</v>
      </c>
      <c r="AD94" s="253">
        <v>232567.21638323664</v>
      </c>
      <c r="AE94" s="303"/>
      <c r="AF94" s="303"/>
      <c r="AG94" s="303"/>
      <c r="AH94" s="303"/>
      <c r="AI94" s="303"/>
      <c r="AJ94" s="303"/>
      <c r="AK94" s="303"/>
      <c r="AL94" s="303"/>
      <c r="AM94" s="375"/>
      <c r="AN94" s="289">
        <f t="shared" si="101"/>
        <v>1020631.9257582691</v>
      </c>
      <c r="AO94" s="253">
        <v>0</v>
      </c>
      <c r="AP94" s="253">
        <v>1020631.9257582691</v>
      </c>
      <c r="AQ94" s="303"/>
      <c r="AR94" s="303"/>
      <c r="AS94" s="303"/>
      <c r="AT94" s="303"/>
      <c r="AU94" s="303"/>
      <c r="AV94" s="303"/>
      <c r="AW94" s="303"/>
      <c r="AX94" s="303"/>
      <c r="AY94" s="375"/>
      <c r="AZ94" s="526"/>
      <c r="BA94" s="296">
        <f t="shared" si="103"/>
        <v>1660906.5582785434</v>
      </c>
      <c r="BB94" s="274">
        <f t="shared" si="102"/>
        <v>0</v>
      </c>
      <c r="BC94" s="274">
        <f t="shared" si="102"/>
        <v>1660906.5582785434</v>
      </c>
      <c r="BD94" s="303"/>
      <c r="BE94" s="303"/>
      <c r="BF94" s="303"/>
      <c r="BG94" s="303"/>
      <c r="BH94" s="303"/>
      <c r="BI94" s="303"/>
      <c r="BJ94" s="303"/>
      <c r="BK94" s="303"/>
      <c r="BL94" s="304"/>
    </row>
    <row r="95" spans="1:64" x14ac:dyDescent="0.25">
      <c r="A95" s="1544"/>
      <c r="B95" s="132" t="s">
        <v>125</v>
      </c>
      <c r="C95" s="127" t="s">
        <v>100</v>
      </c>
      <c r="D95" s="274">
        <f t="shared" si="98"/>
        <v>271586.21649616875</v>
      </c>
      <c r="E95" s="253">
        <v>-268545.20735108294</v>
      </c>
      <c r="F95" s="253">
        <v>540131.42384725169</v>
      </c>
      <c r="G95" s="303"/>
      <c r="H95" s="303"/>
      <c r="I95" s="303"/>
      <c r="J95" s="303"/>
      <c r="K95" s="303"/>
      <c r="L95" s="303"/>
      <c r="M95" s="303"/>
      <c r="N95" s="303"/>
      <c r="O95" s="375"/>
      <c r="P95" s="274">
        <f t="shared" si="99"/>
        <v>841481.01060375362</v>
      </c>
      <c r="Q95" s="253">
        <v>22512.186749555491</v>
      </c>
      <c r="R95" s="253">
        <v>818968.8238541981</v>
      </c>
      <c r="S95" s="303"/>
      <c r="T95" s="303"/>
      <c r="U95" s="303"/>
      <c r="V95" s="303"/>
      <c r="W95" s="303"/>
      <c r="X95" s="303"/>
      <c r="Y95" s="303"/>
      <c r="Z95" s="303"/>
      <c r="AA95" s="375"/>
      <c r="AB95" s="274">
        <f t="shared" si="100"/>
        <v>459979.34785378608</v>
      </c>
      <c r="AC95" s="253">
        <v>22215.675273369678</v>
      </c>
      <c r="AD95" s="253">
        <v>437763.67258041643</v>
      </c>
      <c r="AE95" s="303"/>
      <c r="AF95" s="303"/>
      <c r="AG95" s="303"/>
      <c r="AH95" s="303"/>
      <c r="AI95" s="303"/>
      <c r="AJ95" s="303"/>
      <c r="AK95" s="303"/>
      <c r="AL95" s="303"/>
      <c r="AM95" s="375"/>
      <c r="AN95" s="289">
        <f t="shared" si="101"/>
        <v>926121.16065924824</v>
      </c>
      <c r="AO95" s="253">
        <v>19860.115779353946</v>
      </c>
      <c r="AP95" s="253">
        <v>906261.04487989435</v>
      </c>
      <c r="AQ95" s="303"/>
      <c r="AR95" s="303"/>
      <c r="AS95" s="303"/>
      <c r="AT95" s="303"/>
      <c r="AU95" s="303"/>
      <c r="AV95" s="303"/>
      <c r="AW95" s="303"/>
      <c r="AX95" s="303"/>
      <c r="AY95" s="375"/>
      <c r="AZ95" s="526"/>
      <c r="BA95" s="296">
        <f t="shared" si="103"/>
        <v>2499167.7356129563</v>
      </c>
      <c r="BB95" s="274">
        <f t="shared" si="102"/>
        <v>-203957.22954880382</v>
      </c>
      <c r="BC95" s="274">
        <f t="shared" si="102"/>
        <v>2703124.9651617603</v>
      </c>
      <c r="BD95" s="303"/>
      <c r="BE95" s="303"/>
      <c r="BF95" s="303"/>
      <c r="BG95" s="303"/>
      <c r="BH95" s="303"/>
      <c r="BI95" s="303"/>
      <c r="BJ95" s="303"/>
      <c r="BK95" s="303"/>
      <c r="BL95" s="304"/>
    </row>
    <row r="96" spans="1:64" x14ac:dyDescent="0.25">
      <c r="A96" s="1544"/>
      <c r="B96" s="126" t="s">
        <v>126</v>
      </c>
      <c r="C96" s="127" t="s">
        <v>28</v>
      </c>
      <c r="D96" s="274">
        <f t="shared" si="98"/>
        <v>31146.556256316628</v>
      </c>
      <c r="E96" s="253">
        <v>0</v>
      </c>
      <c r="F96" s="253">
        <v>31146.556256316628</v>
      </c>
      <c r="G96" s="303"/>
      <c r="H96" s="303"/>
      <c r="I96" s="303"/>
      <c r="J96" s="303"/>
      <c r="K96" s="303"/>
      <c r="L96" s="303"/>
      <c r="M96" s="303"/>
      <c r="N96" s="303"/>
      <c r="O96" s="375"/>
      <c r="P96" s="274">
        <f t="shared" si="99"/>
        <v>22686.944086642357</v>
      </c>
      <c r="Q96" s="253">
        <v>0</v>
      </c>
      <c r="R96" s="253">
        <v>22686.944086642357</v>
      </c>
      <c r="S96" s="303"/>
      <c r="T96" s="303"/>
      <c r="U96" s="303"/>
      <c r="V96" s="303"/>
      <c r="W96" s="303"/>
      <c r="X96" s="303"/>
      <c r="Y96" s="303"/>
      <c r="Z96" s="303"/>
      <c r="AA96" s="375"/>
      <c r="AB96" s="274">
        <f t="shared" si="100"/>
        <v>7144.8228730859992</v>
      </c>
      <c r="AC96" s="253">
        <v>0</v>
      </c>
      <c r="AD96" s="253">
        <v>7144.8228730859992</v>
      </c>
      <c r="AE96" s="303"/>
      <c r="AF96" s="303"/>
      <c r="AG96" s="303"/>
      <c r="AH96" s="303"/>
      <c r="AI96" s="303"/>
      <c r="AJ96" s="303"/>
      <c r="AK96" s="303"/>
      <c r="AL96" s="303"/>
      <c r="AM96" s="375"/>
      <c r="AN96" s="289">
        <f t="shared" si="101"/>
        <v>23796.569312892414</v>
      </c>
      <c r="AO96" s="253">
        <v>0</v>
      </c>
      <c r="AP96" s="253">
        <v>23796.569312892414</v>
      </c>
      <c r="AQ96" s="303"/>
      <c r="AR96" s="303"/>
      <c r="AS96" s="303"/>
      <c r="AT96" s="303"/>
      <c r="AU96" s="303"/>
      <c r="AV96" s="303"/>
      <c r="AW96" s="303"/>
      <c r="AX96" s="303"/>
      <c r="AY96" s="375"/>
      <c r="AZ96" s="526"/>
      <c r="BA96" s="296">
        <f t="shared" si="103"/>
        <v>84774.892528937402</v>
      </c>
      <c r="BB96" s="274">
        <f t="shared" si="102"/>
        <v>0</v>
      </c>
      <c r="BC96" s="274">
        <f t="shared" si="102"/>
        <v>84774.892528937402</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98"/>
        <v>4951332.6049443958</v>
      </c>
      <c r="E97" s="275">
        <f>SUM(E91:E96)</f>
        <v>-232643.98622601817</v>
      </c>
      <c r="F97" s="275">
        <f>SUM(F91:F96)</f>
        <v>5183976.5911704144</v>
      </c>
      <c r="G97" s="335"/>
      <c r="H97" s="335"/>
      <c r="I97" s="335"/>
      <c r="J97" s="335"/>
      <c r="K97" s="335"/>
      <c r="L97" s="335"/>
      <c r="M97" s="335"/>
      <c r="N97" s="335"/>
      <c r="O97" s="376"/>
      <c r="P97" s="275">
        <f t="shared" si="99"/>
        <v>5252277.7268427135</v>
      </c>
      <c r="Q97" s="275">
        <f>SUM(Q91:Q96)</f>
        <v>15658.968020136377</v>
      </c>
      <c r="R97" s="275">
        <f>SUM(R91:R96)</f>
        <v>5236618.7588225771</v>
      </c>
      <c r="S97" s="335"/>
      <c r="T97" s="335"/>
      <c r="U97" s="335"/>
      <c r="V97" s="335"/>
      <c r="W97" s="335"/>
      <c r="X97" s="335"/>
      <c r="Y97" s="335"/>
      <c r="Z97" s="335"/>
      <c r="AA97" s="376"/>
      <c r="AB97" s="275">
        <f t="shared" si="100"/>
        <v>4914969.9521255884</v>
      </c>
      <c r="AC97" s="275">
        <f>SUM(AC91:AC96)</f>
        <v>47714.477159058195</v>
      </c>
      <c r="AD97" s="275">
        <f>SUM(AD91:AD96)</f>
        <v>4867255.4749665307</v>
      </c>
      <c r="AE97" s="335"/>
      <c r="AF97" s="335"/>
      <c r="AG97" s="335"/>
      <c r="AH97" s="335"/>
      <c r="AI97" s="335"/>
      <c r="AJ97" s="335"/>
      <c r="AK97" s="335"/>
      <c r="AL97" s="335"/>
      <c r="AM97" s="376"/>
      <c r="AN97" s="277">
        <f t="shared" si="101"/>
        <v>7210647.7086506449</v>
      </c>
      <c r="AO97" s="275">
        <f>SUM(AO91:AO96)</f>
        <v>1535.1541857361372</v>
      </c>
      <c r="AP97" s="275">
        <f>SUM(AP91:AP96)</f>
        <v>7209112.5544649083</v>
      </c>
      <c r="AQ97" s="335"/>
      <c r="AR97" s="335"/>
      <c r="AS97" s="335"/>
      <c r="AT97" s="335"/>
      <c r="AU97" s="335"/>
      <c r="AV97" s="335"/>
      <c r="AW97" s="335"/>
      <c r="AX97" s="335"/>
      <c r="AY97" s="376"/>
      <c r="AZ97" s="299">
        <f>SUM(AZ91:AZ96)</f>
        <v>0</v>
      </c>
      <c r="BA97" s="297">
        <f t="shared" si="103"/>
        <v>22329227.992563341</v>
      </c>
      <c r="BB97" s="275">
        <f>SUM(BB91:BB96)</f>
        <v>-167735.38686108746</v>
      </c>
      <c r="BC97" s="275">
        <f>SUM(BC91:BC96)</f>
        <v>22496963.379424427</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53061069.368967429</v>
      </c>
      <c r="E105" s="303"/>
      <c r="F105" s="303"/>
      <c r="G105" s="303"/>
      <c r="H105" s="303"/>
      <c r="I105" s="303"/>
      <c r="J105" s="303"/>
      <c r="K105" s="303"/>
      <c r="L105" s="303"/>
      <c r="M105" s="303"/>
      <c r="N105" s="303"/>
      <c r="O105" s="375"/>
      <c r="P105" s="274">
        <f>P88+P97+P104</f>
        <v>54698349.176808871</v>
      </c>
      <c r="Q105" s="303"/>
      <c r="R105" s="303"/>
      <c r="S105" s="303"/>
      <c r="T105" s="303"/>
      <c r="U105" s="303"/>
      <c r="V105" s="303"/>
      <c r="W105" s="303"/>
      <c r="X105" s="303"/>
      <c r="Y105" s="303"/>
      <c r="Z105" s="303"/>
      <c r="AA105" s="375"/>
      <c r="AB105" s="274">
        <f>AB88+AB97+AB104</f>
        <v>56313423.897398107</v>
      </c>
      <c r="AC105" s="303"/>
      <c r="AD105" s="303"/>
      <c r="AE105" s="303"/>
      <c r="AF105" s="303"/>
      <c r="AG105" s="303"/>
      <c r="AH105" s="303"/>
      <c r="AI105" s="303"/>
      <c r="AJ105" s="303"/>
      <c r="AK105" s="303"/>
      <c r="AL105" s="303"/>
      <c r="AM105" s="375"/>
      <c r="AN105" s="289">
        <f>AN88+AN97+AN104</f>
        <v>60872131.681495428</v>
      </c>
      <c r="AO105" s="303"/>
      <c r="AP105" s="303"/>
      <c r="AQ105" s="303"/>
      <c r="AR105" s="303"/>
      <c r="AS105" s="303"/>
      <c r="AT105" s="303"/>
      <c r="AU105" s="303"/>
      <c r="AV105" s="303"/>
      <c r="AW105" s="303"/>
      <c r="AX105" s="303"/>
      <c r="AY105" s="375"/>
      <c r="AZ105" s="300">
        <f>AZ88+AZ97+AZ104</f>
        <v>-2098185.4330249541</v>
      </c>
      <c r="BA105" s="296">
        <f>BA88+BA97+BA104</f>
        <v>222846788.69164491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6707299.7144718394</v>
      </c>
      <c r="E106" s="338"/>
      <c r="F106" s="338"/>
      <c r="G106" s="338"/>
      <c r="H106" s="338"/>
      <c r="I106" s="338"/>
      <c r="J106" s="338"/>
      <c r="K106" s="338"/>
      <c r="L106" s="338"/>
      <c r="M106" s="338"/>
      <c r="N106" s="338"/>
      <c r="O106" s="566"/>
      <c r="P106" s="344">
        <f>P17-P105</f>
        <v>5659618.5839160383</v>
      </c>
      <c r="Q106" s="338"/>
      <c r="R106" s="338"/>
      <c r="S106" s="338"/>
      <c r="T106" s="338"/>
      <c r="U106" s="338"/>
      <c r="V106" s="338"/>
      <c r="W106" s="338"/>
      <c r="X106" s="338"/>
      <c r="Y106" s="338"/>
      <c r="Z106" s="338"/>
      <c r="AA106" s="566"/>
      <c r="AB106" s="344">
        <f>AB17-AB105</f>
        <v>5504945.3259909526</v>
      </c>
      <c r="AC106" s="338"/>
      <c r="AD106" s="338"/>
      <c r="AE106" s="338"/>
      <c r="AF106" s="338"/>
      <c r="AG106" s="338"/>
      <c r="AH106" s="338"/>
      <c r="AI106" s="338"/>
      <c r="AJ106" s="338"/>
      <c r="AK106" s="338"/>
      <c r="AL106" s="338"/>
      <c r="AM106" s="566"/>
      <c r="AN106" s="344">
        <f>AN17-AN105</f>
        <v>-1996639.1037193686</v>
      </c>
      <c r="AO106" s="338"/>
      <c r="AP106" s="338"/>
      <c r="AQ106" s="338"/>
      <c r="AR106" s="338"/>
      <c r="AS106" s="338"/>
      <c r="AT106" s="338"/>
      <c r="AU106" s="338"/>
      <c r="AV106" s="338"/>
      <c r="AW106" s="338"/>
      <c r="AX106" s="338"/>
      <c r="AY106" s="566"/>
      <c r="AZ106" s="858">
        <f>AZ17-AZ105</f>
        <v>3400510.032996214</v>
      </c>
      <c r="BA106" s="345">
        <f>BA17-BA105</f>
        <v>19275734.553655714</v>
      </c>
      <c r="BB106" s="338"/>
      <c r="BC106" s="338"/>
      <c r="BD106" s="338"/>
      <c r="BE106" s="338"/>
      <c r="BF106" s="338"/>
      <c r="BG106" s="338"/>
      <c r="BH106" s="338"/>
      <c r="BI106" s="338"/>
      <c r="BJ106" s="338"/>
      <c r="BK106" s="338"/>
      <c r="BL106" s="339"/>
    </row>
    <row r="107" spans="1:64" x14ac:dyDescent="0.25">
      <c r="A107" s="267"/>
      <c r="B107" s="126" t="s">
        <v>269</v>
      </c>
      <c r="C107" s="127" t="s">
        <v>26</v>
      </c>
      <c r="D107" s="257">
        <v>1434923.4588125607</v>
      </c>
      <c r="E107" s="340"/>
      <c r="F107" s="340"/>
      <c r="G107" s="340"/>
      <c r="H107" s="340"/>
      <c r="I107" s="340"/>
      <c r="J107" s="340"/>
      <c r="K107" s="340"/>
      <c r="L107" s="340"/>
      <c r="M107" s="340"/>
      <c r="N107" s="340"/>
      <c r="O107" s="377"/>
      <c r="P107" s="258">
        <v>1210788.2187626588</v>
      </c>
      <c r="Q107" s="340"/>
      <c r="R107" s="340"/>
      <c r="S107" s="340"/>
      <c r="T107" s="340"/>
      <c r="U107" s="340"/>
      <c r="V107" s="340"/>
      <c r="W107" s="340"/>
      <c r="X107" s="340"/>
      <c r="Y107" s="340"/>
      <c r="Z107" s="340"/>
      <c r="AA107" s="377"/>
      <c r="AB107" s="258">
        <v>1177507.8052294648</v>
      </c>
      <c r="AC107" s="340"/>
      <c r="AD107" s="340"/>
      <c r="AE107" s="340"/>
      <c r="AF107" s="340"/>
      <c r="AG107" s="340"/>
      <c r="AH107" s="340"/>
      <c r="AI107" s="340"/>
      <c r="AJ107" s="340"/>
      <c r="AK107" s="340"/>
      <c r="AL107" s="340"/>
      <c r="AM107" s="340"/>
      <c r="AN107" s="258">
        <v>-427150.18124622619</v>
      </c>
      <c r="AO107" s="340"/>
      <c r="AP107" s="340"/>
      <c r="AQ107" s="340"/>
      <c r="AR107" s="340"/>
      <c r="AS107" s="340"/>
      <c r="AT107" s="340"/>
      <c r="AU107" s="340"/>
      <c r="AV107" s="340"/>
      <c r="AW107" s="340"/>
      <c r="AX107" s="340"/>
      <c r="AY107" s="377"/>
      <c r="AZ107" s="526">
        <v>727486.74220501445</v>
      </c>
      <c r="BA107" s="296">
        <f>D107+P107+AB107+AN107+AZ107</f>
        <v>4123556.0437634722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5272376.2556592785</v>
      </c>
      <c r="E108" s="342"/>
      <c r="F108" s="342"/>
      <c r="G108" s="342"/>
      <c r="H108" s="342"/>
      <c r="I108" s="342"/>
      <c r="J108" s="342"/>
      <c r="K108" s="342"/>
      <c r="L108" s="342"/>
      <c r="M108" s="342"/>
      <c r="N108" s="342"/>
      <c r="O108" s="1118"/>
      <c r="P108" s="557">
        <f>P106-P107</f>
        <v>4448830.3651533797</v>
      </c>
      <c r="Q108" s="342"/>
      <c r="R108" s="342"/>
      <c r="S108" s="342"/>
      <c r="T108" s="342"/>
      <c r="U108" s="342"/>
      <c r="V108" s="342"/>
      <c r="W108" s="342"/>
      <c r="X108" s="342"/>
      <c r="Y108" s="342"/>
      <c r="Z108" s="342"/>
      <c r="AA108" s="1118"/>
      <c r="AB108" s="557">
        <f>AB106-AB107</f>
        <v>4327437.520761488</v>
      </c>
      <c r="AC108" s="342"/>
      <c r="AD108" s="342"/>
      <c r="AE108" s="342"/>
      <c r="AF108" s="342"/>
      <c r="AG108" s="342"/>
      <c r="AH108" s="342"/>
      <c r="AI108" s="342"/>
      <c r="AJ108" s="342"/>
      <c r="AK108" s="342"/>
      <c r="AL108" s="342"/>
      <c r="AM108" s="342"/>
      <c r="AN108" s="550">
        <f>AN106-AN107</f>
        <v>-1569488.9224731424</v>
      </c>
      <c r="AO108" s="342"/>
      <c r="AP108" s="342"/>
      <c r="AQ108" s="342"/>
      <c r="AR108" s="342"/>
      <c r="AS108" s="342"/>
      <c r="AT108" s="342"/>
      <c r="AU108" s="342"/>
      <c r="AV108" s="342"/>
      <c r="AW108" s="342"/>
      <c r="AX108" s="342"/>
      <c r="AY108" s="1118"/>
      <c r="AZ108" s="872">
        <f>AZ106-AZ107</f>
        <v>2673023.2907911995</v>
      </c>
      <c r="BA108" s="347">
        <f>BA106-BA107</f>
        <v>15152178.509892242</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65" zoomScaleNormal="65" workbookViewId="0">
      <pane xSplit="3" topLeftCell="D1" activePane="topRight" state="frozen"/>
      <selection pane="topRight" activeCell="M3" sqref="M3"/>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859"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70838.854838709711</v>
      </c>
      <c r="E9" s="737">
        <v>56759.481566820301</v>
      </c>
      <c r="F9" s="737">
        <v>1689.7096774193549</v>
      </c>
      <c r="G9" s="737">
        <v>5206.7799539170519</v>
      </c>
      <c r="H9" s="737">
        <v>1166.6601382488479</v>
      </c>
      <c r="I9" s="737">
        <v>2165.3525345622124</v>
      </c>
      <c r="J9" s="737">
        <v>400</v>
      </c>
      <c r="K9" s="737">
        <v>29</v>
      </c>
      <c r="L9" s="737">
        <v>139</v>
      </c>
      <c r="M9" s="737">
        <v>0</v>
      </c>
      <c r="N9" s="737">
        <v>2989.8709677419356</v>
      </c>
      <c r="O9" s="804">
        <v>293</v>
      </c>
      <c r="P9" s="742">
        <f>SUM(Q9:AA9)</f>
        <v>74986.847311827965</v>
      </c>
      <c r="Q9" s="737">
        <v>60504.590322580647</v>
      </c>
      <c r="R9" s="737">
        <v>1784.1935483870968</v>
      </c>
      <c r="S9" s="737">
        <v>5346.0290322580568</v>
      </c>
      <c r="T9" s="737">
        <v>1173</v>
      </c>
      <c r="U9" s="737">
        <v>2265.0677419354838</v>
      </c>
      <c r="V9" s="737">
        <v>366</v>
      </c>
      <c r="W9" s="737">
        <v>25</v>
      </c>
      <c r="X9" s="737">
        <v>154</v>
      </c>
      <c r="Y9" s="737">
        <v>0</v>
      </c>
      <c r="Z9" s="737">
        <v>3054.9666666666672</v>
      </c>
      <c r="AA9" s="738">
        <v>314</v>
      </c>
      <c r="AB9" s="805">
        <f>SUM(AC9:AM9)</f>
        <v>80259.423655914026</v>
      </c>
      <c r="AC9" s="737">
        <v>65086.86451612907</v>
      </c>
      <c r="AD9" s="737">
        <v>1923.5483870967739</v>
      </c>
      <c r="AE9" s="737">
        <v>5541.0182795698929</v>
      </c>
      <c r="AF9" s="737">
        <v>1167.3870967741941</v>
      </c>
      <c r="AG9" s="737">
        <v>2403.7021505376351</v>
      </c>
      <c r="AH9" s="737">
        <v>367</v>
      </c>
      <c r="AI9" s="737">
        <v>26</v>
      </c>
      <c r="AJ9" s="737">
        <v>168</v>
      </c>
      <c r="AK9" s="737">
        <v>0</v>
      </c>
      <c r="AL9" s="737">
        <v>3222.9032258064517</v>
      </c>
      <c r="AM9" s="738">
        <v>353</v>
      </c>
      <c r="AN9" s="736">
        <f>SUM(AO9:AY9)</f>
        <v>84785.759139784874</v>
      </c>
      <c r="AO9" s="737">
        <v>69191.030107526807</v>
      </c>
      <c r="AP9" s="737">
        <v>2031</v>
      </c>
      <c r="AQ9" s="737">
        <v>5756.232258064515</v>
      </c>
      <c r="AR9" s="737">
        <v>1169.7741935483871</v>
      </c>
      <c r="AS9" s="737">
        <v>2437.0774193548382</v>
      </c>
      <c r="AT9" s="737">
        <v>311</v>
      </c>
      <c r="AU9" s="737">
        <v>24</v>
      </c>
      <c r="AV9" s="737">
        <v>176</v>
      </c>
      <c r="AW9" s="737">
        <v>1</v>
      </c>
      <c r="AX9" s="737">
        <v>3311.645161290322</v>
      </c>
      <c r="AY9" s="738">
        <v>377</v>
      </c>
      <c r="AZ9" s="860">
        <v>-65</v>
      </c>
      <c r="BA9" s="740">
        <f>AN9+AB9+P9+D9+AZ9</f>
        <v>310805.88494623656</v>
      </c>
      <c r="BB9" s="741">
        <f t="shared" ref="BB9:BL9" si="0">AO9+AC9+Q9+E9</f>
        <v>251541.96651305683</v>
      </c>
      <c r="BC9" s="741">
        <f t="shared" si="0"/>
        <v>7428.4516129032254</v>
      </c>
      <c r="BD9" s="741">
        <f t="shared" si="0"/>
        <v>21850.059523809519</v>
      </c>
      <c r="BE9" s="741">
        <f t="shared" si="0"/>
        <v>4676.8214285714294</v>
      </c>
      <c r="BF9" s="741">
        <f t="shared" si="0"/>
        <v>9271.1998463901691</v>
      </c>
      <c r="BG9" s="741">
        <f t="shared" si="0"/>
        <v>1444</v>
      </c>
      <c r="BH9" s="741">
        <f t="shared" si="0"/>
        <v>104</v>
      </c>
      <c r="BI9" s="742">
        <f t="shared" si="0"/>
        <v>637</v>
      </c>
      <c r="BJ9" s="742">
        <f t="shared" si="0"/>
        <v>1</v>
      </c>
      <c r="BK9" s="741">
        <f t="shared" si="0"/>
        <v>12579.386021505376</v>
      </c>
      <c r="BL9" s="743">
        <f t="shared" si="0"/>
        <v>1337</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18506288.629999999</v>
      </c>
      <c r="E11" s="249">
        <v>9408003.2500000019</v>
      </c>
      <c r="F11" s="249">
        <v>736925.80000000016</v>
      </c>
      <c r="G11" s="249">
        <v>4860636.1099999975</v>
      </c>
      <c r="H11" s="249">
        <v>1445351.41</v>
      </c>
      <c r="I11" s="249">
        <v>379388.61000000004</v>
      </c>
      <c r="J11" s="249">
        <v>131276.1</v>
      </c>
      <c r="K11" s="249">
        <v>4653.09</v>
      </c>
      <c r="L11" s="249">
        <v>395219.54</v>
      </c>
      <c r="M11" s="249">
        <v>0</v>
      </c>
      <c r="N11" s="249">
        <v>476283.46999999986</v>
      </c>
      <c r="O11" s="249">
        <v>668551.25</v>
      </c>
      <c r="P11" s="270">
        <f t="shared" ref="P11:P16" si="2">SUM(Q11:AA11)</f>
        <v>19271983.339999996</v>
      </c>
      <c r="Q11" s="249">
        <v>9978991.7999999989</v>
      </c>
      <c r="R11" s="249">
        <v>783614.19</v>
      </c>
      <c r="S11" s="249">
        <v>4872576.4099999983</v>
      </c>
      <c r="T11" s="249">
        <v>1484938.47</v>
      </c>
      <c r="U11" s="249">
        <v>395872.15</v>
      </c>
      <c r="V11" s="249">
        <v>113710.59</v>
      </c>
      <c r="W11" s="249">
        <v>3929.9399999999996</v>
      </c>
      <c r="X11" s="249">
        <v>435588.78</v>
      </c>
      <c r="Y11" s="249">
        <v>0</v>
      </c>
      <c r="Z11" s="249">
        <v>486842.46999999986</v>
      </c>
      <c r="AA11" s="250">
        <v>715918.53999999992</v>
      </c>
      <c r="AB11" s="270">
        <f t="shared" ref="AB11:AB16" si="3">SUM(AC11:AM11)</f>
        <v>20926891.169999998</v>
      </c>
      <c r="AC11" s="249">
        <v>11129312.610000001</v>
      </c>
      <c r="AD11" s="249">
        <v>856257.90000000026</v>
      </c>
      <c r="AE11" s="249">
        <v>5123748.8199999984</v>
      </c>
      <c r="AF11" s="249">
        <v>1487522.95</v>
      </c>
      <c r="AG11" s="249">
        <v>416161.56999999989</v>
      </c>
      <c r="AH11" s="249">
        <v>115455.88999999998</v>
      </c>
      <c r="AI11" s="249">
        <v>3957.83</v>
      </c>
      <c r="AJ11" s="251">
        <v>476882.77999999991</v>
      </c>
      <c r="AK11" s="249">
        <v>0</v>
      </c>
      <c r="AL11" s="249">
        <v>514553.77999999997</v>
      </c>
      <c r="AM11" s="250">
        <v>803037.0399999998</v>
      </c>
      <c r="AN11" s="270">
        <f t="shared" ref="AN11:AN16" si="4">SUM(AO11:AY11)</f>
        <v>21013475.289999992</v>
      </c>
      <c r="AO11" s="249">
        <v>11397955.969999997</v>
      </c>
      <c r="AP11" s="249">
        <v>855836.02999999991</v>
      </c>
      <c r="AQ11" s="249">
        <v>4985280.169999999</v>
      </c>
      <c r="AR11" s="249">
        <v>1466945.71</v>
      </c>
      <c r="AS11" s="249">
        <v>358310.99</v>
      </c>
      <c r="AT11" s="249">
        <v>95370.36</v>
      </c>
      <c r="AU11" s="249">
        <v>4100.88</v>
      </c>
      <c r="AV11" s="249">
        <v>399561.38</v>
      </c>
      <c r="AW11" s="249">
        <v>28401.64</v>
      </c>
      <c r="AX11" s="249">
        <v>560731.53999999992</v>
      </c>
      <c r="AY11" s="250">
        <v>860980.61999999988</v>
      </c>
      <c r="AZ11" s="861">
        <v>157680.0400000001</v>
      </c>
      <c r="BA11" s="321">
        <f t="shared" ref="BA11:BA16" si="5">SUM(BB11:BL11)+AZ11</f>
        <v>79876318.470000014</v>
      </c>
      <c r="BB11" s="271">
        <f t="shared" ref="BB11:BL16" si="6">E11+Q11+AC11+AO11</f>
        <v>41914263.630000003</v>
      </c>
      <c r="BC11" s="271">
        <f t="shared" si="6"/>
        <v>3232633.9200000004</v>
      </c>
      <c r="BD11" s="271">
        <f t="shared" si="6"/>
        <v>19842241.509999994</v>
      </c>
      <c r="BE11" s="271">
        <f t="shared" si="6"/>
        <v>5884758.54</v>
      </c>
      <c r="BF11" s="271">
        <f t="shared" si="6"/>
        <v>1549733.3199999998</v>
      </c>
      <c r="BG11" s="271">
        <f t="shared" si="6"/>
        <v>455812.93999999994</v>
      </c>
      <c r="BH11" s="271">
        <f t="shared" si="6"/>
        <v>16641.739999999998</v>
      </c>
      <c r="BI11" s="271">
        <f t="shared" si="6"/>
        <v>1707252.48</v>
      </c>
      <c r="BJ11" s="271">
        <f t="shared" si="6"/>
        <v>28401.64</v>
      </c>
      <c r="BK11" s="271">
        <f t="shared" si="6"/>
        <v>2038411.2599999998</v>
      </c>
      <c r="BL11" s="295">
        <f t="shared" si="6"/>
        <v>3048487.45</v>
      </c>
    </row>
    <row r="12" spans="1:64" x14ac:dyDescent="0.25">
      <c r="A12" s="1535"/>
      <c r="B12" s="126" t="s">
        <v>1319</v>
      </c>
      <c r="C12" s="127" t="s">
        <v>1328</v>
      </c>
      <c r="D12" s="270">
        <f t="shared" si="1"/>
        <v>40924.997928966739</v>
      </c>
      <c r="E12" s="249">
        <v>32791.067428464616</v>
      </c>
      <c r="F12" s="249">
        <v>976.17847163665022</v>
      </c>
      <c r="G12" s="249">
        <v>3008.059056231381</v>
      </c>
      <c r="H12" s="249">
        <v>674.00247858822979</v>
      </c>
      <c r="I12" s="249">
        <v>1250.9666932675609</v>
      </c>
      <c r="J12" s="249">
        <v>231.08785720575136</v>
      </c>
      <c r="K12" s="249">
        <v>16.753869647416973</v>
      </c>
      <c r="L12" s="249">
        <v>80.303030378998585</v>
      </c>
      <c r="M12" s="249">
        <v>0</v>
      </c>
      <c r="N12" s="249">
        <v>1727.307188142925</v>
      </c>
      <c r="O12" s="249">
        <v>169.27185540321287</v>
      </c>
      <c r="P12" s="270">
        <f t="shared" si="2"/>
        <v>43321.374659762943</v>
      </c>
      <c r="Q12" s="249">
        <v>34954.6903218925</v>
      </c>
      <c r="R12" s="249">
        <v>1030.7636598427507</v>
      </c>
      <c r="S12" s="249">
        <v>3088.5059840606277</v>
      </c>
      <c r="T12" s="249">
        <v>677.66514125586593</v>
      </c>
      <c r="U12" s="249">
        <v>1308.5741272743519</v>
      </c>
      <c r="V12" s="249">
        <v>211.44538934326249</v>
      </c>
      <c r="W12" s="249">
        <v>14.44299107535946</v>
      </c>
      <c r="X12" s="249">
        <v>88.968825024214269</v>
      </c>
      <c r="Y12" s="249">
        <v>0</v>
      </c>
      <c r="Z12" s="249">
        <v>1764.9142520874923</v>
      </c>
      <c r="AA12" s="250">
        <v>181.40396790651482</v>
      </c>
      <c r="AB12" s="270">
        <f t="shared" si="3"/>
        <v>46367.445583034401</v>
      </c>
      <c r="AC12" s="249">
        <v>37601.960133183296</v>
      </c>
      <c r="AD12" s="249">
        <v>1111.2716875144317</v>
      </c>
      <c r="AE12" s="249">
        <v>3201.1551024092637</v>
      </c>
      <c r="AF12" s="249">
        <v>674.42245680797907</v>
      </c>
      <c r="AG12" s="249">
        <v>1388.6659483214962</v>
      </c>
      <c r="AH12" s="249">
        <v>212.02310898627687</v>
      </c>
      <c r="AI12" s="249">
        <v>15.020710718373838</v>
      </c>
      <c r="AJ12" s="249">
        <v>97.056900026415562</v>
      </c>
      <c r="AK12" s="249">
        <v>0</v>
      </c>
      <c r="AL12" s="249">
        <v>1861.9345010827917</v>
      </c>
      <c r="AM12" s="250">
        <v>203.93503398407557</v>
      </c>
      <c r="AN12" s="270">
        <f t="shared" si="4"/>
        <v>48982.398502939584</v>
      </c>
      <c r="AO12" s="249">
        <v>39973.017213517494</v>
      </c>
      <c r="AP12" s="249">
        <v>1173.3485949622025</v>
      </c>
      <c r="AQ12" s="249">
        <v>3325.488445236881</v>
      </c>
      <c r="AR12" s="249">
        <v>675.80152950420654</v>
      </c>
      <c r="AS12" s="249">
        <v>1407.9474967080798</v>
      </c>
      <c r="AT12" s="249">
        <v>179.67080897747169</v>
      </c>
      <c r="AU12" s="249">
        <v>13.865271432345081</v>
      </c>
      <c r="AV12" s="249">
        <v>101.6786571705306</v>
      </c>
      <c r="AW12" s="249">
        <v>0.57771964301437839</v>
      </c>
      <c r="AX12" s="249">
        <v>1913.2024603709385</v>
      </c>
      <c r="AY12" s="250">
        <v>217.80030541642066</v>
      </c>
      <c r="AZ12" s="861">
        <v>310241.19686627074</v>
      </c>
      <c r="BA12" s="290">
        <f t="shared" si="5"/>
        <v>489837.41354097443</v>
      </c>
      <c r="BB12" s="271">
        <f t="shared" si="6"/>
        <v>145320.73509705791</v>
      </c>
      <c r="BC12" s="271">
        <f t="shared" si="6"/>
        <v>4291.562413956035</v>
      </c>
      <c r="BD12" s="271">
        <f t="shared" si="6"/>
        <v>12623.208587938154</v>
      </c>
      <c r="BE12" s="271">
        <f t="shared" si="6"/>
        <v>2701.8916061562813</v>
      </c>
      <c r="BF12" s="271">
        <f t="shared" si="6"/>
        <v>5356.1542655714884</v>
      </c>
      <c r="BG12" s="271">
        <f t="shared" si="6"/>
        <v>834.22716451276233</v>
      </c>
      <c r="BH12" s="271">
        <f t="shared" si="6"/>
        <v>60.082842873495352</v>
      </c>
      <c r="BI12" s="271">
        <f t="shared" si="6"/>
        <v>368.007412600159</v>
      </c>
      <c r="BJ12" s="271">
        <f t="shared" si="6"/>
        <v>0.57771964301437839</v>
      </c>
      <c r="BK12" s="271">
        <f t="shared" si="6"/>
        <v>7267.3584016841478</v>
      </c>
      <c r="BL12" s="291">
        <f t="shared" si="6"/>
        <v>772.41116271022395</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499328.16999999952</v>
      </c>
      <c r="E14" s="249">
        <v>484704.32999999949</v>
      </c>
      <c r="F14" s="249">
        <v>10828.029999999999</v>
      </c>
      <c r="G14" s="249">
        <v>0</v>
      </c>
      <c r="H14" s="249">
        <v>3795.81</v>
      </c>
      <c r="I14" s="249">
        <v>0</v>
      </c>
      <c r="J14" s="249">
        <v>0</v>
      </c>
      <c r="K14" s="249">
        <v>0</v>
      </c>
      <c r="L14" s="249">
        <v>0</v>
      </c>
      <c r="M14" s="249">
        <v>0</v>
      </c>
      <c r="N14" s="249">
        <v>0</v>
      </c>
      <c r="O14" s="250">
        <v>0</v>
      </c>
      <c r="P14" s="271">
        <f t="shared" si="2"/>
        <v>383975.09999999969</v>
      </c>
      <c r="Q14" s="249">
        <v>369910.65999999968</v>
      </c>
      <c r="R14" s="249">
        <v>7591.62</v>
      </c>
      <c r="S14" s="249">
        <v>6472.82</v>
      </c>
      <c r="T14" s="249">
        <v>0</v>
      </c>
      <c r="U14" s="249">
        <v>0</v>
      </c>
      <c r="V14" s="249">
        <v>0</v>
      </c>
      <c r="W14" s="249">
        <v>0</v>
      </c>
      <c r="X14" s="249">
        <v>0</v>
      </c>
      <c r="Y14" s="249">
        <v>0</v>
      </c>
      <c r="Z14" s="249">
        <v>0</v>
      </c>
      <c r="AA14" s="250">
        <v>0</v>
      </c>
      <c r="AB14" s="270">
        <f t="shared" si="3"/>
        <v>462487.20999999903</v>
      </c>
      <c r="AC14" s="249">
        <v>425208.49999999907</v>
      </c>
      <c r="AD14" s="249">
        <v>34042.300000000003</v>
      </c>
      <c r="AE14" s="249">
        <v>3236.41</v>
      </c>
      <c r="AF14" s="249">
        <v>0</v>
      </c>
      <c r="AG14" s="249">
        <v>0</v>
      </c>
      <c r="AH14" s="249">
        <v>0</v>
      </c>
      <c r="AI14" s="249">
        <v>0</v>
      </c>
      <c r="AJ14" s="249">
        <v>0</v>
      </c>
      <c r="AK14" s="249">
        <v>0</v>
      </c>
      <c r="AL14" s="249">
        <v>0</v>
      </c>
      <c r="AM14" s="250">
        <v>0</v>
      </c>
      <c r="AN14" s="270">
        <f t="shared" si="4"/>
        <v>612366.31000000052</v>
      </c>
      <c r="AO14" s="249">
        <v>570589.04000000039</v>
      </c>
      <c r="AP14" s="249">
        <v>26594.03</v>
      </c>
      <c r="AQ14" s="249">
        <v>11387.43</v>
      </c>
      <c r="AR14" s="249">
        <v>0</v>
      </c>
      <c r="AS14" s="249">
        <v>0</v>
      </c>
      <c r="AT14" s="249">
        <v>0</v>
      </c>
      <c r="AU14" s="249">
        <v>0</v>
      </c>
      <c r="AV14" s="249">
        <v>3795.81</v>
      </c>
      <c r="AW14" s="249">
        <v>0</v>
      </c>
      <c r="AX14" s="249">
        <v>0</v>
      </c>
      <c r="AY14" s="250">
        <v>0</v>
      </c>
      <c r="AZ14" s="861">
        <v>22654.87</v>
      </c>
      <c r="BA14" s="290">
        <f t="shared" si="5"/>
        <v>1980811.659999999</v>
      </c>
      <c r="BB14" s="271">
        <f t="shared" si="6"/>
        <v>1850412.5299999989</v>
      </c>
      <c r="BC14" s="271">
        <f t="shared" si="6"/>
        <v>79055.98</v>
      </c>
      <c r="BD14" s="271">
        <f t="shared" si="6"/>
        <v>21096.66</v>
      </c>
      <c r="BE14" s="271">
        <f t="shared" si="6"/>
        <v>3795.81</v>
      </c>
      <c r="BF14" s="271">
        <f t="shared" si="6"/>
        <v>0</v>
      </c>
      <c r="BG14" s="271">
        <f t="shared" si="6"/>
        <v>0</v>
      </c>
      <c r="BH14" s="271">
        <f t="shared" si="6"/>
        <v>0</v>
      </c>
      <c r="BI14" s="271">
        <f t="shared" si="6"/>
        <v>3795.81</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131452.60096665187</v>
      </c>
      <c r="E16" s="249">
        <v>130092.77711819399</v>
      </c>
      <c r="F16" s="249">
        <v>163.1967184869284</v>
      </c>
      <c r="G16" s="249">
        <v>502.8848527757446</v>
      </c>
      <c r="H16" s="249">
        <v>112.67918311416858</v>
      </c>
      <c r="I16" s="249">
        <v>209.13558863414397</v>
      </c>
      <c r="J16" s="249">
        <v>38.633078964470172</v>
      </c>
      <c r="K16" s="249">
        <v>2.8008982249240875</v>
      </c>
      <c r="L16" s="249">
        <v>13.424994940153384</v>
      </c>
      <c r="M16" s="249">
        <v>0</v>
      </c>
      <c r="N16" s="249">
        <v>288.76980297587761</v>
      </c>
      <c r="O16" s="249">
        <v>28.298730341474403</v>
      </c>
      <c r="P16" s="270">
        <f t="shared" si="2"/>
        <v>7242.4319837362918</v>
      </c>
      <c r="Q16" s="249">
        <v>5843.6965391129397</v>
      </c>
      <c r="R16" s="249">
        <v>172.32222560684235</v>
      </c>
      <c r="S16" s="249">
        <v>516.33390437393894</v>
      </c>
      <c r="T16" s="249">
        <v>113.29150406330879</v>
      </c>
      <c r="U16" s="249">
        <v>218.76635233516924</v>
      </c>
      <c r="V16" s="249">
        <v>35.349267252490208</v>
      </c>
      <c r="W16" s="249">
        <v>2.4145674352793858</v>
      </c>
      <c r="X16" s="249">
        <v>14.873735401321017</v>
      </c>
      <c r="Y16" s="249">
        <v>0</v>
      </c>
      <c r="Z16" s="249">
        <v>295.05692116789396</v>
      </c>
      <c r="AA16" s="250">
        <v>30.326966987109088</v>
      </c>
      <c r="AB16" s="270">
        <f t="shared" si="3"/>
        <v>7751.6716293544796</v>
      </c>
      <c r="AC16" s="249">
        <v>6286.2649410034655</v>
      </c>
      <c r="AD16" s="249">
        <v>185.78149182672229</v>
      </c>
      <c r="AE16" s="249">
        <v>535.16649184549078</v>
      </c>
      <c r="AF16" s="249">
        <v>112.74939472945256</v>
      </c>
      <c r="AG16" s="249">
        <v>232.15603747196809</v>
      </c>
      <c r="AH16" s="249">
        <v>35.44584994990138</v>
      </c>
      <c r="AI16" s="249">
        <v>2.511150132690561</v>
      </c>
      <c r="AJ16" s="249">
        <v>16.225893165077473</v>
      </c>
      <c r="AK16" s="249">
        <v>0</v>
      </c>
      <c r="AL16" s="249">
        <v>311.27668704356574</v>
      </c>
      <c r="AM16" s="250">
        <v>34.093692186144928</v>
      </c>
      <c r="AN16" s="270">
        <f t="shared" si="4"/>
        <v>8188.8373197746441</v>
      </c>
      <c r="AO16" s="249">
        <v>6682.6563244427907</v>
      </c>
      <c r="AP16" s="249">
        <v>196.1594584420973</v>
      </c>
      <c r="AQ16" s="249">
        <v>555.95243840909211</v>
      </c>
      <c r="AR16" s="249">
        <v>112.97994697488564</v>
      </c>
      <c r="AS16" s="249">
        <v>235.37951096115665</v>
      </c>
      <c r="AT16" s="249">
        <v>30.037218894875561</v>
      </c>
      <c r="AU16" s="249">
        <v>2.3179847378682106</v>
      </c>
      <c r="AV16" s="249">
        <v>16.998554744366878</v>
      </c>
      <c r="AW16" s="249">
        <v>9.6582697411175436E-2</v>
      </c>
      <c r="AX16" s="249">
        <v>319.84762254608643</v>
      </c>
      <c r="AY16" s="250">
        <v>36.411676924013136</v>
      </c>
      <c r="AZ16" s="861">
        <v>-10085.849999999939</v>
      </c>
      <c r="BA16" s="290">
        <f t="shared" si="5"/>
        <v>144549.69189951738</v>
      </c>
      <c r="BB16" s="271">
        <f t="shared" si="6"/>
        <v>148905.39492275318</v>
      </c>
      <c r="BC16" s="271">
        <f t="shared" si="6"/>
        <v>717.45989436259038</v>
      </c>
      <c r="BD16" s="271">
        <f t="shared" si="6"/>
        <v>2110.3376874042665</v>
      </c>
      <c r="BE16" s="271">
        <f t="shared" si="6"/>
        <v>451.70002888181557</v>
      </c>
      <c r="BF16" s="271">
        <f t="shared" si="6"/>
        <v>895.4374894024379</v>
      </c>
      <c r="BG16" s="271">
        <f t="shared" si="6"/>
        <v>139.46541506173733</v>
      </c>
      <c r="BH16" s="271">
        <f t="shared" si="6"/>
        <v>10.044600530762244</v>
      </c>
      <c r="BI16" s="271">
        <f t="shared" si="6"/>
        <v>61.523178250918754</v>
      </c>
      <c r="BJ16" s="271">
        <f t="shared" si="6"/>
        <v>9.6582697411175436E-2</v>
      </c>
      <c r="BK16" s="271">
        <f t="shared" si="6"/>
        <v>1214.9510337334236</v>
      </c>
      <c r="BL16" s="291">
        <f t="shared" si="6"/>
        <v>129.13106643874156</v>
      </c>
    </row>
    <row r="17" spans="1:64" s="209" customFormat="1" x14ac:dyDescent="0.25">
      <c r="A17" s="1535"/>
      <c r="B17" s="128" t="s">
        <v>201</v>
      </c>
      <c r="C17" s="309" t="s">
        <v>14</v>
      </c>
      <c r="D17" s="272">
        <f>SUM(D11:D16)</f>
        <v>19177994.398895614</v>
      </c>
      <c r="E17" s="272">
        <f>SUM(E11:E16)</f>
        <v>10055591.424546661</v>
      </c>
      <c r="F17" s="272">
        <f>SUM(F11:F16)</f>
        <v>748893.20519012376</v>
      </c>
      <c r="G17" s="272">
        <f t="shared" ref="G17:O17" si="7">SUM(G11:G16)</f>
        <v>4864147.0539090047</v>
      </c>
      <c r="H17" s="272">
        <f t="shared" si="7"/>
        <v>1449933.9016617022</v>
      </c>
      <c r="I17" s="272">
        <f t="shared" si="7"/>
        <v>380848.71228190174</v>
      </c>
      <c r="J17" s="272">
        <f t="shared" si="7"/>
        <v>131545.8209361702</v>
      </c>
      <c r="K17" s="272">
        <f t="shared" si="7"/>
        <v>4672.6447678723407</v>
      </c>
      <c r="L17" s="272">
        <f t="shared" si="7"/>
        <v>395313.26802531915</v>
      </c>
      <c r="M17" s="272">
        <f t="shared" si="7"/>
        <v>0</v>
      </c>
      <c r="N17" s="272">
        <f t="shared" si="7"/>
        <v>478299.54699111864</v>
      </c>
      <c r="O17" s="281">
        <f t="shared" si="7"/>
        <v>668748.82058574469</v>
      </c>
      <c r="P17" s="288">
        <f>SUM(P11:P16)</f>
        <v>19706522.246643495</v>
      </c>
      <c r="Q17" s="272">
        <f>SUM(Q11:Q16)</f>
        <v>10389700.846861005</v>
      </c>
      <c r="R17" s="272">
        <f>SUM(R11:R16)</f>
        <v>792408.8958854496</v>
      </c>
      <c r="S17" s="272">
        <f t="shared" ref="S17:AA17" si="8">SUM(S11:S16)</f>
        <v>4882654.0698884334</v>
      </c>
      <c r="T17" s="272">
        <f t="shared" si="8"/>
        <v>1485729.4266453192</v>
      </c>
      <c r="U17" s="272">
        <f t="shared" si="8"/>
        <v>397399.49047960952</v>
      </c>
      <c r="V17" s="272">
        <f t="shared" si="8"/>
        <v>113957.38465659575</v>
      </c>
      <c r="W17" s="272">
        <f t="shared" si="8"/>
        <v>3946.7975585106383</v>
      </c>
      <c r="X17" s="272">
        <f t="shared" si="8"/>
        <v>435692.62256042555</v>
      </c>
      <c r="Y17" s="272">
        <f t="shared" si="8"/>
        <v>0</v>
      </c>
      <c r="Z17" s="272">
        <f t="shared" si="8"/>
        <v>488902.44117325521</v>
      </c>
      <c r="AA17" s="281">
        <f t="shared" si="8"/>
        <v>716130.27093489352</v>
      </c>
      <c r="AB17" s="288">
        <f>SUM(AB11:AB16)</f>
        <v>21443497.497212388</v>
      </c>
      <c r="AC17" s="272">
        <f>SUM(AC11:AC16)</f>
        <v>11598409.335074186</v>
      </c>
      <c r="AD17" s="272">
        <f>SUM(AD11:AD16)</f>
        <v>891597.25317934144</v>
      </c>
      <c r="AE17" s="272">
        <f t="shared" ref="AE17:AM17" si="9">SUM(AE11:AE16)</f>
        <v>5130721.5515942536</v>
      </c>
      <c r="AF17" s="272">
        <f t="shared" si="9"/>
        <v>1488310.1218515374</v>
      </c>
      <c r="AG17" s="272">
        <f t="shared" si="9"/>
        <v>417782.39198579337</v>
      </c>
      <c r="AH17" s="272">
        <f t="shared" si="9"/>
        <v>115703.35895893617</v>
      </c>
      <c r="AI17" s="272">
        <f t="shared" si="9"/>
        <v>3975.3618608510642</v>
      </c>
      <c r="AJ17" s="272">
        <f t="shared" si="9"/>
        <v>476996.06279319141</v>
      </c>
      <c r="AK17" s="272">
        <f t="shared" si="9"/>
        <v>0</v>
      </c>
      <c r="AL17" s="272">
        <f t="shared" si="9"/>
        <v>516726.99118812633</v>
      </c>
      <c r="AM17" s="272">
        <f t="shared" si="9"/>
        <v>803275.06872617011</v>
      </c>
      <c r="AN17" s="288">
        <f>SUM(AN11:AN16)</f>
        <v>21683012.835822709</v>
      </c>
      <c r="AO17" s="272">
        <f>SUM(AO11:AO16)</f>
        <v>12015200.683537958</v>
      </c>
      <c r="AP17" s="272">
        <f t="shared" ref="AP17:AZ17" si="10">SUM(AP11:AP16)</f>
        <v>883799.56805340422</v>
      </c>
      <c r="AQ17" s="272">
        <f t="shared" si="10"/>
        <v>5000549.0408836454</v>
      </c>
      <c r="AR17" s="272">
        <f t="shared" si="10"/>
        <v>1467734.491476479</v>
      </c>
      <c r="AS17" s="272">
        <f t="shared" si="10"/>
        <v>359954.31700766925</v>
      </c>
      <c r="AT17" s="272">
        <f t="shared" si="10"/>
        <v>95580.068027872359</v>
      </c>
      <c r="AU17" s="272">
        <f t="shared" si="10"/>
        <v>4117.0632561702132</v>
      </c>
      <c r="AV17" s="272">
        <f t="shared" si="10"/>
        <v>403475.86721191485</v>
      </c>
      <c r="AW17" s="272">
        <f t="shared" si="10"/>
        <v>28402.314302340423</v>
      </c>
      <c r="AX17" s="272">
        <f t="shared" si="10"/>
        <v>562964.59008291701</v>
      </c>
      <c r="AY17" s="281">
        <f t="shared" si="10"/>
        <v>861234.83198234031</v>
      </c>
      <c r="AZ17" s="862">
        <f t="shared" si="10"/>
        <v>480490.25686627091</v>
      </c>
      <c r="BA17" s="292">
        <f>SUM(BA11:BA16)</f>
        <v>82491517.235440508</v>
      </c>
      <c r="BB17" s="272">
        <f>SUM(BB11:BB16)</f>
        <v>44058902.290019818</v>
      </c>
      <c r="BC17" s="272">
        <f t="shared" ref="BC17:BL17" si="11">SUM(BC11:BC16)</f>
        <v>3316698.9223083188</v>
      </c>
      <c r="BD17" s="272">
        <f t="shared" si="11"/>
        <v>19878071.716275334</v>
      </c>
      <c r="BE17" s="272">
        <f t="shared" si="11"/>
        <v>5891707.9416350378</v>
      </c>
      <c r="BF17" s="272">
        <f t="shared" si="11"/>
        <v>1555984.9117549737</v>
      </c>
      <c r="BG17" s="272">
        <f t="shared" si="11"/>
        <v>456786.63257957448</v>
      </c>
      <c r="BH17" s="272">
        <f t="shared" si="11"/>
        <v>16711.867443404259</v>
      </c>
      <c r="BI17" s="272">
        <f t="shared" si="11"/>
        <v>1711477.8205908511</v>
      </c>
      <c r="BJ17" s="272">
        <f>SUM(BJ11:BJ16)</f>
        <v>28402.314302340423</v>
      </c>
      <c r="BK17" s="272">
        <f t="shared" si="11"/>
        <v>2046893.5694354172</v>
      </c>
      <c r="BL17" s="293">
        <f t="shared" si="11"/>
        <v>3049388.9922291492</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1116"/>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1246" t="s">
        <v>36</v>
      </c>
      <c r="E19" s="215" t="s">
        <v>937</v>
      </c>
      <c r="F19" s="215" t="s">
        <v>938</v>
      </c>
      <c r="G19" s="215" t="s">
        <v>939</v>
      </c>
      <c r="H19" s="215" t="s">
        <v>940</v>
      </c>
      <c r="I19" s="1247" t="s">
        <v>47</v>
      </c>
      <c r="J19" s="1247" t="s">
        <v>48</v>
      </c>
      <c r="K19" s="1247" t="s">
        <v>50</v>
      </c>
      <c r="L19" s="1247" t="s">
        <v>49</v>
      </c>
      <c r="M19" s="215" t="s">
        <v>1542</v>
      </c>
      <c r="N19" s="215" t="s">
        <v>136</v>
      </c>
      <c r="O19" s="1248" t="s">
        <v>137</v>
      </c>
      <c r="P19" s="1246" t="s">
        <v>36</v>
      </c>
      <c r="Q19" s="215" t="s">
        <v>937</v>
      </c>
      <c r="R19" s="215" t="s">
        <v>938</v>
      </c>
      <c r="S19" s="215" t="s">
        <v>939</v>
      </c>
      <c r="T19" s="215" t="s">
        <v>940</v>
      </c>
      <c r="U19" s="1247" t="s">
        <v>47</v>
      </c>
      <c r="V19" s="1247" t="s">
        <v>48</v>
      </c>
      <c r="W19" s="1247" t="s">
        <v>50</v>
      </c>
      <c r="X19" s="1247" t="s">
        <v>49</v>
      </c>
      <c r="Y19" s="215" t="s">
        <v>1542</v>
      </c>
      <c r="Z19" s="215" t="s">
        <v>136</v>
      </c>
      <c r="AA19" s="1248" t="s">
        <v>137</v>
      </c>
      <c r="AB19" s="1249" t="s">
        <v>36</v>
      </c>
      <c r="AC19" s="215" t="s">
        <v>937</v>
      </c>
      <c r="AD19" s="215" t="s">
        <v>938</v>
      </c>
      <c r="AE19" s="215" t="s">
        <v>939</v>
      </c>
      <c r="AF19" s="215" t="s">
        <v>940</v>
      </c>
      <c r="AG19" s="1247" t="s">
        <v>47</v>
      </c>
      <c r="AH19" s="1247" t="s">
        <v>48</v>
      </c>
      <c r="AI19" s="1247" t="s">
        <v>50</v>
      </c>
      <c r="AJ19" s="1247" t="s">
        <v>49</v>
      </c>
      <c r="AK19" s="215" t="s">
        <v>1542</v>
      </c>
      <c r="AL19" s="215" t="s">
        <v>136</v>
      </c>
      <c r="AM19" s="1248" t="s">
        <v>137</v>
      </c>
      <c r="AN19" s="1249" t="s">
        <v>36</v>
      </c>
      <c r="AO19" s="215" t="s">
        <v>937</v>
      </c>
      <c r="AP19" s="215" t="s">
        <v>938</v>
      </c>
      <c r="AQ19" s="215" t="s">
        <v>939</v>
      </c>
      <c r="AR19" s="215" t="s">
        <v>940</v>
      </c>
      <c r="AS19" s="1247" t="s">
        <v>47</v>
      </c>
      <c r="AT19" s="1247" t="s">
        <v>48</v>
      </c>
      <c r="AU19" s="1247" t="s">
        <v>50</v>
      </c>
      <c r="AV19" s="1247" t="s">
        <v>49</v>
      </c>
      <c r="AW19" s="215" t="s">
        <v>1542</v>
      </c>
      <c r="AX19" s="215" t="s">
        <v>136</v>
      </c>
      <c r="AY19" s="216" t="s">
        <v>137</v>
      </c>
      <c r="AZ19" s="859" t="s">
        <v>908</v>
      </c>
      <c r="BA19" s="1250" t="s">
        <v>36</v>
      </c>
      <c r="BB19" s="215" t="s">
        <v>937</v>
      </c>
      <c r="BC19" s="215" t="s">
        <v>938</v>
      </c>
      <c r="BD19" s="215" t="s">
        <v>939</v>
      </c>
      <c r="BE19" s="215" t="s">
        <v>940</v>
      </c>
      <c r="BF19" s="215" t="s">
        <v>47</v>
      </c>
      <c r="BG19" s="215" t="s">
        <v>48</v>
      </c>
      <c r="BH19" s="215" t="s">
        <v>50</v>
      </c>
      <c r="BI19" s="215" t="s">
        <v>49</v>
      </c>
      <c r="BJ19" s="215" t="s">
        <v>1542</v>
      </c>
      <c r="BK19" s="215" t="s">
        <v>136</v>
      </c>
      <c r="BL19" s="1251" t="s">
        <v>137</v>
      </c>
    </row>
    <row r="20" spans="1:64" ht="14.85" customHeight="1" x14ac:dyDescent="0.25">
      <c r="A20" s="1534" t="s">
        <v>0</v>
      </c>
      <c r="B20" s="124">
        <v>2.1</v>
      </c>
      <c r="C20" s="125" t="s">
        <v>147</v>
      </c>
      <c r="D20" s="273">
        <f t="shared" ref="D20:D27" si="12">SUM(E20:O20)</f>
        <v>1923471.8599999999</v>
      </c>
      <c r="E20" s="251">
        <v>1080955.6399999999</v>
      </c>
      <c r="F20" s="251">
        <v>45719.78</v>
      </c>
      <c r="G20" s="251">
        <v>597029.17999999993</v>
      </c>
      <c r="H20" s="251">
        <v>52647.670000000006</v>
      </c>
      <c r="I20" s="251">
        <v>13687.73</v>
      </c>
      <c r="J20" s="251">
        <v>0</v>
      </c>
      <c r="K20" s="251">
        <v>0</v>
      </c>
      <c r="L20" s="251">
        <v>14930.96</v>
      </c>
      <c r="M20" s="251">
        <v>0</v>
      </c>
      <c r="N20" s="251">
        <v>30281.07</v>
      </c>
      <c r="O20" s="252">
        <v>88219.830000000016</v>
      </c>
      <c r="P20" s="273">
        <f t="shared" ref="P20:P27" si="13">SUM(Q20:AA20)</f>
        <v>1929039.0600000003</v>
      </c>
      <c r="Q20" s="251">
        <v>977802.36999999988</v>
      </c>
      <c r="R20" s="251">
        <v>57770.21</v>
      </c>
      <c r="S20" s="251">
        <v>711778.7300000001</v>
      </c>
      <c r="T20" s="251">
        <v>86928.57</v>
      </c>
      <c r="U20" s="251">
        <v>7686.1</v>
      </c>
      <c r="V20" s="251">
        <v>0</v>
      </c>
      <c r="W20" s="251">
        <v>0</v>
      </c>
      <c r="X20" s="251">
        <v>16246.32</v>
      </c>
      <c r="Y20" s="251">
        <v>0</v>
      </c>
      <c r="Z20" s="251">
        <v>20949.73</v>
      </c>
      <c r="AA20" s="252">
        <v>49877.03</v>
      </c>
      <c r="AB20" s="276">
        <f t="shared" ref="AB20:AB27" si="14">SUM(AC20:AM20)</f>
        <v>2473189.4300000002</v>
      </c>
      <c r="AC20" s="251">
        <v>1404865.11</v>
      </c>
      <c r="AD20" s="251">
        <v>122682.86</v>
      </c>
      <c r="AE20" s="251">
        <v>630251.78</v>
      </c>
      <c r="AF20" s="251">
        <v>190376.46999999997</v>
      </c>
      <c r="AG20" s="251">
        <v>2021.44</v>
      </c>
      <c r="AH20" s="251">
        <v>12095.72</v>
      </c>
      <c r="AI20" s="251">
        <v>0</v>
      </c>
      <c r="AJ20" s="251">
        <v>15024.83</v>
      </c>
      <c r="AK20" s="251">
        <v>0</v>
      </c>
      <c r="AL20" s="251">
        <v>18329.91</v>
      </c>
      <c r="AM20" s="252">
        <v>77541.31</v>
      </c>
      <c r="AN20" s="276">
        <f t="shared" ref="AN20:AN27" si="15">SUM(AO20:AY20)</f>
        <v>2659738.8699999996</v>
      </c>
      <c r="AO20" s="251">
        <v>1585427.2799999998</v>
      </c>
      <c r="AP20" s="251">
        <v>22672.799999999999</v>
      </c>
      <c r="AQ20" s="251">
        <v>796377.78</v>
      </c>
      <c r="AR20" s="251">
        <v>118171.80000000002</v>
      </c>
      <c r="AS20" s="251">
        <v>3805.8199999999997</v>
      </c>
      <c r="AT20" s="251">
        <v>6857.74</v>
      </c>
      <c r="AU20" s="251">
        <v>0</v>
      </c>
      <c r="AV20" s="249">
        <v>32031.46</v>
      </c>
      <c r="AW20" s="251">
        <v>0</v>
      </c>
      <c r="AX20" s="251">
        <v>24029.010000000002</v>
      </c>
      <c r="AY20" s="252">
        <v>70365.179999999993</v>
      </c>
      <c r="AZ20" s="682">
        <v>983536.47000000009</v>
      </c>
      <c r="BA20" s="294">
        <f t="shared" ref="BA20:BA27" si="16">SUM(BB20:BL20)+AZ20</f>
        <v>9968975.6900000032</v>
      </c>
      <c r="BB20" s="271">
        <f t="shared" ref="BB20:BL27" si="17">E20+Q20+AC20+AO20</f>
        <v>5049050.4000000004</v>
      </c>
      <c r="BC20" s="271">
        <f t="shared" si="17"/>
        <v>248845.64999999997</v>
      </c>
      <c r="BD20" s="271">
        <f t="shared" si="17"/>
        <v>2735437.47</v>
      </c>
      <c r="BE20" s="271">
        <f t="shared" si="17"/>
        <v>448124.51</v>
      </c>
      <c r="BF20" s="271">
        <f t="shared" si="17"/>
        <v>27201.09</v>
      </c>
      <c r="BG20" s="271">
        <f t="shared" si="17"/>
        <v>18953.46</v>
      </c>
      <c r="BH20" s="271">
        <f t="shared" si="17"/>
        <v>0</v>
      </c>
      <c r="BI20" s="271">
        <f t="shared" si="17"/>
        <v>78233.570000000007</v>
      </c>
      <c r="BJ20" s="271">
        <f t="shared" si="17"/>
        <v>0</v>
      </c>
      <c r="BK20" s="271">
        <f t="shared" si="17"/>
        <v>93589.72</v>
      </c>
      <c r="BL20" s="295">
        <f t="shared" si="17"/>
        <v>286003.34999999998</v>
      </c>
    </row>
    <row r="21" spans="1:64" ht="24.75" x14ac:dyDescent="0.25">
      <c r="A21" s="1535"/>
      <c r="B21" s="126">
        <v>2.2000000000000002</v>
      </c>
      <c r="C21" s="127" t="s">
        <v>148</v>
      </c>
      <c r="D21" s="274">
        <f t="shared" si="12"/>
        <v>10903.017679880704</v>
      </c>
      <c r="E21" s="253">
        <v>6127.2944508201763</v>
      </c>
      <c r="F21" s="253">
        <v>259.15823362253724</v>
      </c>
      <c r="G21" s="253">
        <v>3384.2032422271459</v>
      </c>
      <c r="H21" s="253">
        <v>298.42832055495995</v>
      </c>
      <c r="I21" s="253">
        <v>77.587598389629434</v>
      </c>
      <c r="J21" s="253">
        <v>0</v>
      </c>
      <c r="K21" s="253">
        <v>0</v>
      </c>
      <c r="L21" s="253">
        <v>84.634729648496972</v>
      </c>
      <c r="M21" s="253">
        <v>0</v>
      </c>
      <c r="N21" s="253">
        <v>171.64537129007189</v>
      </c>
      <c r="O21" s="254">
        <v>500.06573332768716</v>
      </c>
      <c r="P21" s="274">
        <f t="shared" si="13"/>
        <v>21887.514670605196</v>
      </c>
      <c r="Q21" s="253">
        <v>11094.468827566161</v>
      </c>
      <c r="R21" s="253">
        <v>655.47989417017982</v>
      </c>
      <c r="S21" s="253">
        <v>8076.0766944240831</v>
      </c>
      <c r="T21" s="253">
        <v>986.32028278874316</v>
      </c>
      <c r="U21" s="253">
        <v>87.209030650596901</v>
      </c>
      <c r="V21" s="253">
        <v>0</v>
      </c>
      <c r="W21" s="253">
        <v>0</v>
      </c>
      <c r="X21" s="253">
        <v>184.33611569448814</v>
      </c>
      <c r="Y21" s="253">
        <v>0</v>
      </c>
      <c r="Z21" s="253">
        <v>237.70255990576877</v>
      </c>
      <c r="AA21" s="254">
        <v>565.92126540517836</v>
      </c>
      <c r="AB21" s="289">
        <f t="shared" si="14"/>
        <v>61637.003396132706</v>
      </c>
      <c r="AC21" s="253">
        <v>35012.148485600781</v>
      </c>
      <c r="AD21" s="253">
        <v>3057.5109883383557</v>
      </c>
      <c r="AE21" s="253">
        <v>15707.179819330977</v>
      </c>
      <c r="AF21" s="253">
        <v>4744.5759655918291</v>
      </c>
      <c r="AG21" s="253">
        <v>50.37847187672903</v>
      </c>
      <c r="AH21" s="253">
        <v>301.45039667206987</v>
      </c>
      <c r="AI21" s="253">
        <v>0</v>
      </c>
      <c r="AJ21" s="253">
        <v>374.44988503622898</v>
      </c>
      <c r="AK21" s="253">
        <v>0</v>
      </c>
      <c r="AL21" s="253">
        <v>456.81932455970701</v>
      </c>
      <c r="AM21" s="254">
        <v>1932.4900591260327</v>
      </c>
      <c r="AN21" s="289">
        <f t="shared" si="15"/>
        <v>230798.49007814252</v>
      </c>
      <c r="AO21" s="253">
        <v>137575.24337443567</v>
      </c>
      <c r="AP21" s="253">
        <v>1967.4292333230858</v>
      </c>
      <c r="AQ21" s="253">
        <v>69105.576953042459</v>
      </c>
      <c r="AR21" s="253">
        <v>10254.342378286276</v>
      </c>
      <c r="AS21" s="253">
        <v>330.24952916118281</v>
      </c>
      <c r="AT21" s="253">
        <v>595.07948513324595</v>
      </c>
      <c r="AU21" s="253">
        <v>0</v>
      </c>
      <c r="AV21" s="253">
        <v>2779.5257220113567</v>
      </c>
      <c r="AW21" s="253">
        <v>0</v>
      </c>
      <c r="AX21" s="253">
        <v>2085.1141774202024</v>
      </c>
      <c r="AY21" s="254">
        <v>6105.9292253290696</v>
      </c>
      <c r="AZ21" s="170">
        <v>-1244144.0749751593</v>
      </c>
      <c r="BA21" s="296">
        <f t="shared" si="16"/>
        <v>-918918.04915039812</v>
      </c>
      <c r="BB21" s="271">
        <f t="shared" si="17"/>
        <v>189809.15513842279</v>
      </c>
      <c r="BC21" s="271">
        <f t="shared" si="17"/>
        <v>5939.5783494541583</v>
      </c>
      <c r="BD21" s="271">
        <f t="shared" si="17"/>
        <v>96273.036709024658</v>
      </c>
      <c r="BE21" s="271">
        <f t="shared" si="17"/>
        <v>16283.666947221807</v>
      </c>
      <c r="BF21" s="271">
        <f t="shared" si="17"/>
        <v>545.42463007813819</v>
      </c>
      <c r="BG21" s="271">
        <f t="shared" si="17"/>
        <v>896.52988180531588</v>
      </c>
      <c r="BH21" s="271">
        <f t="shared" si="17"/>
        <v>0</v>
      </c>
      <c r="BI21" s="271">
        <f t="shared" si="17"/>
        <v>3422.9464523905708</v>
      </c>
      <c r="BJ21" s="271">
        <f t="shared" si="17"/>
        <v>0</v>
      </c>
      <c r="BK21" s="271">
        <f t="shared" si="17"/>
        <v>2951.28143317575</v>
      </c>
      <c r="BL21" s="291">
        <f t="shared" si="17"/>
        <v>9104.4062831879673</v>
      </c>
    </row>
    <row r="22" spans="1:64" x14ac:dyDescent="0.25">
      <c r="A22" s="1535"/>
      <c r="B22" s="126">
        <v>2.2999999999999998</v>
      </c>
      <c r="C22" s="127" t="s">
        <v>149</v>
      </c>
      <c r="D22" s="274">
        <f t="shared" si="12"/>
        <v>2094140.1500000011</v>
      </c>
      <c r="E22" s="253">
        <v>1198622.870000001</v>
      </c>
      <c r="F22" s="253">
        <v>98084.58</v>
      </c>
      <c r="G22" s="253">
        <v>587159.53</v>
      </c>
      <c r="H22" s="253">
        <v>114765.95</v>
      </c>
      <c r="I22" s="253">
        <v>14405.709999999997</v>
      </c>
      <c r="J22" s="253">
        <v>5732.7000000000007</v>
      </c>
      <c r="K22" s="253">
        <v>46.25</v>
      </c>
      <c r="L22" s="253">
        <v>8546.26</v>
      </c>
      <c r="M22" s="253">
        <v>0</v>
      </c>
      <c r="N22" s="253">
        <v>27277.119999999999</v>
      </c>
      <c r="O22" s="254">
        <v>39499.18</v>
      </c>
      <c r="P22" s="274">
        <f t="shared" si="13"/>
        <v>2260481.9600000018</v>
      </c>
      <c r="Q22" s="253">
        <v>1408499.1000000022</v>
      </c>
      <c r="R22" s="253">
        <v>86989.759999999995</v>
      </c>
      <c r="S22" s="253">
        <v>553233.09000000008</v>
      </c>
      <c r="T22" s="253">
        <v>121714.5</v>
      </c>
      <c r="U22" s="253">
        <v>14536.670000000006</v>
      </c>
      <c r="V22" s="253">
        <v>3914.27</v>
      </c>
      <c r="W22" s="253">
        <v>226.93</v>
      </c>
      <c r="X22" s="253">
        <v>11250.21</v>
      </c>
      <c r="Y22" s="253">
        <v>0</v>
      </c>
      <c r="Z22" s="253">
        <v>29816.299999999996</v>
      </c>
      <c r="AA22" s="254">
        <v>30301.129999999997</v>
      </c>
      <c r="AB22" s="289">
        <f t="shared" si="14"/>
        <v>2360195.1500000088</v>
      </c>
      <c r="AC22" s="253">
        <v>1525875.2600000089</v>
      </c>
      <c r="AD22" s="253">
        <v>103987.52</v>
      </c>
      <c r="AE22" s="253">
        <v>550712.35999999987</v>
      </c>
      <c r="AF22" s="253">
        <v>101050.3</v>
      </c>
      <c r="AG22" s="253">
        <v>10063.900000000001</v>
      </c>
      <c r="AH22" s="253">
        <v>6625.619999999999</v>
      </c>
      <c r="AI22" s="253">
        <v>797.94000000000028</v>
      </c>
      <c r="AJ22" s="253">
        <v>11362.039999999999</v>
      </c>
      <c r="AK22" s="253">
        <v>0</v>
      </c>
      <c r="AL22" s="253">
        <v>23073</v>
      </c>
      <c r="AM22" s="254">
        <v>26647.210000000003</v>
      </c>
      <c r="AN22" s="289">
        <f t="shared" si="15"/>
        <v>2397536.2000000118</v>
      </c>
      <c r="AO22" s="253">
        <v>1652499.7000000121</v>
      </c>
      <c r="AP22" s="253">
        <v>109086.67</v>
      </c>
      <c r="AQ22" s="253">
        <v>426373.78</v>
      </c>
      <c r="AR22" s="253">
        <v>105434.54000000001</v>
      </c>
      <c r="AS22" s="253">
        <v>13917.95</v>
      </c>
      <c r="AT22" s="253">
        <v>5038.13</v>
      </c>
      <c r="AU22" s="253">
        <v>0</v>
      </c>
      <c r="AV22" s="253">
        <v>9971.26</v>
      </c>
      <c r="AW22" s="253">
        <v>0</v>
      </c>
      <c r="AX22" s="253">
        <v>15232.03</v>
      </c>
      <c r="AY22" s="254">
        <v>59982.14</v>
      </c>
      <c r="AZ22" s="170">
        <v>-145165.84</v>
      </c>
      <c r="BA22" s="296">
        <f t="shared" si="16"/>
        <v>8967187.6200000234</v>
      </c>
      <c r="BB22" s="271">
        <f t="shared" si="17"/>
        <v>5785496.9300000248</v>
      </c>
      <c r="BC22" s="271">
        <f t="shared" si="17"/>
        <v>398148.52999999997</v>
      </c>
      <c r="BD22" s="271">
        <f t="shared" si="17"/>
        <v>2117478.7599999998</v>
      </c>
      <c r="BE22" s="271">
        <f t="shared" si="17"/>
        <v>442965.29000000004</v>
      </c>
      <c r="BF22" s="271">
        <f t="shared" si="17"/>
        <v>52924.23000000001</v>
      </c>
      <c r="BG22" s="271">
        <f t="shared" si="17"/>
        <v>21310.720000000001</v>
      </c>
      <c r="BH22" s="271">
        <f t="shared" si="17"/>
        <v>1071.1200000000003</v>
      </c>
      <c r="BI22" s="271">
        <f t="shared" si="17"/>
        <v>41129.770000000004</v>
      </c>
      <c r="BJ22" s="271">
        <f t="shared" si="17"/>
        <v>0</v>
      </c>
      <c r="BK22" s="271">
        <f t="shared" si="17"/>
        <v>95398.45</v>
      </c>
      <c r="BL22" s="291">
        <f t="shared" si="17"/>
        <v>156429.66</v>
      </c>
    </row>
    <row r="23" spans="1:64" x14ac:dyDescent="0.25">
      <c r="A23" s="1535"/>
      <c r="B23" s="126">
        <v>2.4</v>
      </c>
      <c r="C23" s="127" t="s">
        <v>150</v>
      </c>
      <c r="D23" s="274">
        <f t="shared" si="12"/>
        <v>245149.50999999998</v>
      </c>
      <c r="E23" s="253">
        <v>25950.619999999995</v>
      </c>
      <c r="F23" s="253">
        <v>-1608.91</v>
      </c>
      <c r="G23" s="253">
        <v>82347.81</v>
      </c>
      <c r="H23" s="253">
        <v>26747.47</v>
      </c>
      <c r="I23" s="253">
        <v>60854.079999999994</v>
      </c>
      <c r="J23" s="253">
        <v>0</v>
      </c>
      <c r="K23" s="253">
        <v>539.99</v>
      </c>
      <c r="L23" s="253">
        <v>1877.56</v>
      </c>
      <c r="M23" s="253">
        <v>0</v>
      </c>
      <c r="N23" s="253">
        <v>29148.550000000003</v>
      </c>
      <c r="O23" s="254">
        <v>19292.34</v>
      </c>
      <c r="P23" s="274">
        <f t="shared" si="13"/>
        <v>631665.15999999957</v>
      </c>
      <c r="Q23" s="253">
        <v>138219.22999999998</v>
      </c>
      <c r="R23" s="253">
        <v>6014.6399999999994</v>
      </c>
      <c r="S23" s="253">
        <v>147719.25</v>
      </c>
      <c r="T23" s="253">
        <v>60916.36</v>
      </c>
      <c r="U23" s="253">
        <v>177953.85999999958</v>
      </c>
      <c r="V23" s="253">
        <v>0</v>
      </c>
      <c r="W23" s="253">
        <v>0</v>
      </c>
      <c r="X23" s="253">
        <v>12647.63</v>
      </c>
      <c r="Y23" s="253">
        <v>0</v>
      </c>
      <c r="Z23" s="253">
        <v>52845.87000000001</v>
      </c>
      <c r="AA23" s="254">
        <v>35348.32</v>
      </c>
      <c r="AB23" s="289">
        <f t="shared" si="14"/>
        <v>503412.51999999996</v>
      </c>
      <c r="AC23" s="253">
        <v>195771.18</v>
      </c>
      <c r="AD23" s="253">
        <v>21997.359999999997</v>
      </c>
      <c r="AE23" s="253">
        <v>120227.63999999998</v>
      </c>
      <c r="AF23" s="253">
        <v>45815.46</v>
      </c>
      <c r="AG23" s="253">
        <v>65938.799999999988</v>
      </c>
      <c r="AH23" s="253">
        <v>3584.84</v>
      </c>
      <c r="AI23" s="253">
        <v>0</v>
      </c>
      <c r="AJ23" s="253">
        <v>0</v>
      </c>
      <c r="AK23" s="253">
        <v>0</v>
      </c>
      <c r="AL23" s="253">
        <v>27103.479999999985</v>
      </c>
      <c r="AM23" s="254">
        <v>22973.760000000002</v>
      </c>
      <c r="AN23" s="289">
        <f t="shared" si="15"/>
        <v>686545.00000000023</v>
      </c>
      <c r="AO23" s="253">
        <v>217757.56999999989</v>
      </c>
      <c r="AP23" s="253">
        <v>16025.289999999999</v>
      </c>
      <c r="AQ23" s="253">
        <v>169016.90999999997</v>
      </c>
      <c r="AR23" s="253">
        <v>42248.260000000009</v>
      </c>
      <c r="AS23" s="253">
        <v>176539.4500000003</v>
      </c>
      <c r="AT23" s="253">
        <v>0</v>
      </c>
      <c r="AU23" s="253">
        <v>0</v>
      </c>
      <c r="AV23" s="253">
        <v>180.13</v>
      </c>
      <c r="AW23" s="253">
        <v>0</v>
      </c>
      <c r="AX23" s="253">
        <v>36825.9</v>
      </c>
      <c r="AY23" s="254">
        <v>27951.49</v>
      </c>
      <c r="AZ23" s="170">
        <v>-177522.09000000003</v>
      </c>
      <c r="BA23" s="296">
        <f t="shared" si="16"/>
        <v>1889250.0999999996</v>
      </c>
      <c r="BB23" s="271">
        <f t="shared" si="17"/>
        <v>577698.59999999986</v>
      </c>
      <c r="BC23" s="271">
        <f t="shared" si="17"/>
        <v>42428.38</v>
      </c>
      <c r="BD23" s="271">
        <f t="shared" si="17"/>
        <v>519311.60999999993</v>
      </c>
      <c r="BE23" s="271">
        <f t="shared" si="17"/>
        <v>175727.55000000002</v>
      </c>
      <c r="BF23" s="271">
        <f t="shared" si="17"/>
        <v>481286.18999999983</v>
      </c>
      <c r="BG23" s="271">
        <f t="shared" si="17"/>
        <v>3584.84</v>
      </c>
      <c r="BH23" s="271">
        <f t="shared" si="17"/>
        <v>539.99</v>
      </c>
      <c r="BI23" s="271">
        <f t="shared" si="17"/>
        <v>14705.319999999998</v>
      </c>
      <c r="BJ23" s="271">
        <f t="shared" si="17"/>
        <v>0</v>
      </c>
      <c r="BK23" s="271">
        <f t="shared" si="17"/>
        <v>145923.79999999999</v>
      </c>
      <c r="BL23" s="291">
        <f t="shared" si="17"/>
        <v>105565.91000000002</v>
      </c>
    </row>
    <row r="24" spans="1:64" ht="24.75" x14ac:dyDescent="0.25">
      <c r="A24" s="1535"/>
      <c r="B24" s="126">
        <v>2.5</v>
      </c>
      <c r="C24" s="127" t="s">
        <v>151</v>
      </c>
      <c r="D24" s="274">
        <f t="shared" si="12"/>
        <v>13260.041413520932</v>
      </c>
      <c r="E24" s="253">
        <v>1403.6589178030358</v>
      </c>
      <c r="F24" s="253">
        <v>-87.025314595276839</v>
      </c>
      <c r="G24" s="253">
        <v>4454.1609359641516</v>
      </c>
      <c r="H24" s="253">
        <v>1446.7602236158202</v>
      </c>
      <c r="I24" s="253">
        <v>3291.5734605454272</v>
      </c>
      <c r="J24" s="253">
        <v>0</v>
      </c>
      <c r="K24" s="253">
        <v>29.20784856101556</v>
      </c>
      <c r="L24" s="253">
        <v>101.55648835019234</v>
      </c>
      <c r="M24" s="253">
        <v>0</v>
      </c>
      <c r="N24" s="253">
        <v>1576.6337046485862</v>
      </c>
      <c r="O24" s="254">
        <v>1043.5151486279799</v>
      </c>
      <c r="P24" s="274">
        <f t="shared" si="13"/>
        <v>32815.257000834717</v>
      </c>
      <c r="Q24" s="253">
        <v>7180.5441270616957</v>
      </c>
      <c r="R24" s="253">
        <v>312.46294693141004</v>
      </c>
      <c r="S24" s="253">
        <v>7674.0739551324259</v>
      </c>
      <c r="T24" s="253">
        <v>3164.6291984116542</v>
      </c>
      <c r="U24" s="253">
        <v>9244.7740036676259</v>
      </c>
      <c r="V24" s="253">
        <v>0</v>
      </c>
      <c r="W24" s="253">
        <v>0</v>
      </c>
      <c r="X24" s="253">
        <v>657.04942299092045</v>
      </c>
      <c r="Y24" s="253">
        <v>0</v>
      </c>
      <c r="Z24" s="253">
        <v>2745.3640240071227</v>
      </c>
      <c r="AA24" s="254">
        <v>1836.3593226318619</v>
      </c>
      <c r="AB24" s="289">
        <f t="shared" si="14"/>
        <v>71367.03462337784</v>
      </c>
      <c r="AC24" s="253">
        <v>27753.796392111064</v>
      </c>
      <c r="AD24" s="253">
        <v>3118.4888940444052</v>
      </c>
      <c r="AE24" s="253">
        <v>17044.252587454535</v>
      </c>
      <c r="AF24" s="253">
        <v>6495.0977383438603</v>
      </c>
      <c r="AG24" s="253">
        <v>9347.9133626314815</v>
      </c>
      <c r="AH24" s="253">
        <v>508.21024554429022</v>
      </c>
      <c r="AI24" s="253">
        <v>0</v>
      </c>
      <c r="AJ24" s="253">
        <v>0</v>
      </c>
      <c r="AK24" s="253">
        <v>0</v>
      </c>
      <c r="AL24" s="253">
        <v>3842.3656916082032</v>
      </c>
      <c r="AM24" s="254">
        <v>3256.9097116400153</v>
      </c>
      <c r="AN24" s="289">
        <f t="shared" si="15"/>
        <v>267620.73986548482</v>
      </c>
      <c r="AO24" s="253">
        <v>84883.644909962299</v>
      </c>
      <c r="AP24" s="253">
        <v>6246.7863961706144</v>
      </c>
      <c r="AQ24" s="253">
        <v>65884.14525483115</v>
      </c>
      <c r="AR24" s="253">
        <v>16468.710134411245</v>
      </c>
      <c r="AS24" s="253">
        <v>68816.491598432491</v>
      </c>
      <c r="AT24" s="253">
        <v>0</v>
      </c>
      <c r="AU24" s="253">
        <v>0</v>
      </c>
      <c r="AV24" s="253">
        <v>70.216116746855306</v>
      </c>
      <c r="AW24" s="253">
        <v>0</v>
      </c>
      <c r="AX24" s="253">
        <v>14355.030776150663</v>
      </c>
      <c r="AY24" s="254">
        <v>10895.714678779541</v>
      </c>
      <c r="AZ24" s="170">
        <v>0</v>
      </c>
      <c r="BA24" s="296">
        <f t="shared" si="16"/>
        <v>385063.07290321833</v>
      </c>
      <c r="BB24" s="271">
        <f t="shared" si="17"/>
        <v>121221.64434693809</v>
      </c>
      <c r="BC24" s="271">
        <f t="shared" si="17"/>
        <v>9590.7129225511526</v>
      </c>
      <c r="BD24" s="271">
        <f t="shared" si="17"/>
        <v>95056.632733382256</v>
      </c>
      <c r="BE24" s="271">
        <f t="shared" si="17"/>
        <v>27575.197294782578</v>
      </c>
      <c r="BF24" s="271">
        <f t="shared" si="17"/>
        <v>90700.752425277024</v>
      </c>
      <c r="BG24" s="271">
        <f t="shared" si="17"/>
        <v>508.21024554429022</v>
      </c>
      <c r="BH24" s="271">
        <f t="shared" si="17"/>
        <v>29.20784856101556</v>
      </c>
      <c r="BI24" s="271">
        <f t="shared" si="17"/>
        <v>828.82202808796808</v>
      </c>
      <c r="BJ24" s="271">
        <f t="shared" si="17"/>
        <v>0</v>
      </c>
      <c r="BK24" s="271">
        <f t="shared" si="17"/>
        <v>22519.394196414574</v>
      </c>
      <c r="BL24" s="291">
        <f t="shared" si="17"/>
        <v>17032.4988616794</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4286924.5790934032</v>
      </c>
      <c r="E28" s="275">
        <f t="shared" ref="E28:O28" si="18">SUM(E20:E27)</f>
        <v>2313060.0833686241</v>
      </c>
      <c r="F28" s="275">
        <f t="shared" si="18"/>
        <v>142367.58291902725</v>
      </c>
      <c r="G28" s="275">
        <f t="shared" si="18"/>
        <v>1274374.8841781914</v>
      </c>
      <c r="H28" s="275">
        <f t="shared" si="18"/>
        <v>195906.27854417078</v>
      </c>
      <c r="I28" s="275">
        <f t="shared" si="18"/>
        <v>92316.681058935035</v>
      </c>
      <c r="J28" s="275">
        <f t="shared" si="18"/>
        <v>5732.7000000000007</v>
      </c>
      <c r="K28" s="275">
        <f t="shared" si="18"/>
        <v>615.44784856101558</v>
      </c>
      <c r="L28" s="275">
        <f t="shared" si="18"/>
        <v>25540.971217998693</v>
      </c>
      <c r="M28" s="275">
        <f>SUM(M20:M27)</f>
        <v>0</v>
      </c>
      <c r="N28" s="275">
        <f t="shared" si="18"/>
        <v>88455.019075938661</v>
      </c>
      <c r="O28" s="283">
        <f t="shared" si="18"/>
        <v>148554.93088195569</v>
      </c>
      <c r="P28" s="275">
        <f>SUM(P20:P27)</f>
        <v>4875888.9516714411</v>
      </c>
      <c r="Q28" s="275">
        <f t="shared" ref="Q28:AA28" si="19">SUM(Q20:Q27)</f>
        <v>2542795.7129546297</v>
      </c>
      <c r="R28" s="275">
        <f t="shared" si="19"/>
        <v>151742.5528411016</v>
      </c>
      <c r="S28" s="275">
        <f t="shared" si="19"/>
        <v>1428481.2206495565</v>
      </c>
      <c r="T28" s="275">
        <f t="shared" si="19"/>
        <v>273710.37948120042</v>
      </c>
      <c r="U28" s="275">
        <f t="shared" si="19"/>
        <v>209508.61303431779</v>
      </c>
      <c r="V28" s="275">
        <f t="shared" si="19"/>
        <v>3914.27</v>
      </c>
      <c r="W28" s="275">
        <f t="shared" si="19"/>
        <v>226.93</v>
      </c>
      <c r="X28" s="275">
        <f t="shared" si="19"/>
        <v>40985.545538685408</v>
      </c>
      <c r="Y28" s="275">
        <f>SUM(Y20:Y27)</f>
        <v>0</v>
      </c>
      <c r="Z28" s="275">
        <f t="shared" si="19"/>
        <v>106594.9665839129</v>
      </c>
      <c r="AA28" s="283">
        <f t="shared" si="19"/>
        <v>117928.76058803704</v>
      </c>
      <c r="AB28" s="277">
        <f>SUM(AB20:AB27)</f>
        <v>5469801.1380195189</v>
      </c>
      <c r="AC28" s="275">
        <f t="shared" ref="AC28:AM28" si="20">SUM(AC20:AC27)</f>
        <v>3189277.4948777207</v>
      </c>
      <c r="AD28" s="275">
        <f t="shared" si="20"/>
        <v>254843.73988238274</v>
      </c>
      <c r="AE28" s="275">
        <f t="shared" si="20"/>
        <v>1333943.2124067852</v>
      </c>
      <c r="AF28" s="275">
        <f t="shared" si="20"/>
        <v>348481.90370393568</v>
      </c>
      <c r="AG28" s="275">
        <f t="shared" si="20"/>
        <v>87422.431834508199</v>
      </c>
      <c r="AH28" s="275">
        <f t="shared" si="20"/>
        <v>23115.840642216361</v>
      </c>
      <c r="AI28" s="275">
        <f t="shared" si="20"/>
        <v>797.94000000000028</v>
      </c>
      <c r="AJ28" s="275">
        <f t="shared" si="20"/>
        <v>26761.319885036228</v>
      </c>
      <c r="AK28" s="275">
        <f>SUM(AK20:AK27)</f>
        <v>0</v>
      </c>
      <c r="AL28" s="275">
        <f t="shared" si="20"/>
        <v>72805.575016167888</v>
      </c>
      <c r="AM28" s="283">
        <f t="shared" si="20"/>
        <v>132351.67977076606</v>
      </c>
      <c r="AN28" s="277">
        <f>SUM(AN20:AN27)</f>
        <v>6242239.299943638</v>
      </c>
      <c r="AO28" s="275">
        <f t="shared" ref="AO28:AY28" si="21">SUM(AO20:AO27)</f>
        <v>3678143.4382844097</v>
      </c>
      <c r="AP28" s="275">
        <f t="shared" si="21"/>
        <v>155998.97562949371</v>
      </c>
      <c r="AQ28" s="275">
        <f t="shared" si="21"/>
        <v>1526758.1922078733</v>
      </c>
      <c r="AR28" s="275">
        <f t="shared" si="21"/>
        <v>292577.65251269756</v>
      </c>
      <c r="AS28" s="275">
        <f t="shared" si="21"/>
        <v>263409.961127594</v>
      </c>
      <c r="AT28" s="275">
        <f t="shared" si="21"/>
        <v>12490.949485133246</v>
      </c>
      <c r="AU28" s="275">
        <f t="shared" si="21"/>
        <v>0</v>
      </c>
      <c r="AV28" s="275">
        <f t="shared" si="21"/>
        <v>45032.591838758213</v>
      </c>
      <c r="AW28" s="275">
        <f>SUM(AW20:AW27)</f>
        <v>0</v>
      </c>
      <c r="AX28" s="275">
        <f t="shared" si="21"/>
        <v>92527.084953570884</v>
      </c>
      <c r="AY28" s="283">
        <f t="shared" si="21"/>
        <v>175300.45390410861</v>
      </c>
      <c r="AZ28" s="862">
        <f>SUM(AZ20:AZ27)</f>
        <v>-583295.53497515921</v>
      </c>
      <c r="BA28" s="297">
        <f>SUM(BA20:BA27)</f>
        <v>20291558.433752846</v>
      </c>
      <c r="BB28" s="280">
        <f t="shared" ref="BB28:BL28" si="22">SUM(BB20:BB27)</f>
        <v>11723276.729485385</v>
      </c>
      <c r="BC28" s="280">
        <f t="shared" si="22"/>
        <v>704952.85127200524</v>
      </c>
      <c r="BD28" s="280">
        <f t="shared" si="22"/>
        <v>5563557.5094424067</v>
      </c>
      <c r="BE28" s="280">
        <f t="shared" si="22"/>
        <v>1110676.2142420046</v>
      </c>
      <c r="BF28" s="280">
        <f t="shared" si="22"/>
        <v>652657.68705535505</v>
      </c>
      <c r="BG28" s="280">
        <f t="shared" si="22"/>
        <v>45253.760127349604</v>
      </c>
      <c r="BH28" s="280">
        <f t="shared" si="22"/>
        <v>1640.3178485610158</v>
      </c>
      <c r="BI28" s="280">
        <f t="shared" si="22"/>
        <v>138320.42848047856</v>
      </c>
      <c r="BJ28" s="280">
        <f>SUM(BJ20:BJ27)</f>
        <v>0</v>
      </c>
      <c r="BK28" s="280">
        <f t="shared" si="22"/>
        <v>360382.64562959032</v>
      </c>
      <c r="BL28" s="293">
        <f t="shared" si="22"/>
        <v>574135.82514486741</v>
      </c>
    </row>
    <row r="29" spans="1:64" ht="14.85" customHeight="1" x14ac:dyDescent="0.25">
      <c r="A29" s="1534" t="s">
        <v>53</v>
      </c>
      <c r="B29" s="124">
        <v>3.1</v>
      </c>
      <c r="C29" s="131" t="s">
        <v>33</v>
      </c>
      <c r="D29" s="273">
        <f t="shared" ref="D29:D35" si="23">SUM(E29:O29)</f>
        <v>3631422.140000008</v>
      </c>
      <c r="E29" s="251">
        <v>2360921.1900000074</v>
      </c>
      <c r="F29" s="251">
        <v>120740.00000000001</v>
      </c>
      <c r="G29" s="251">
        <v>750651.94000000006</v>
      </c>
      <c r="H29" s="251">
        <v>128393.20999999977</v>
      </c>
      <c r="I29" s="251">
        <v>44774.7</v>
      </c>
      <c r="J29" s="251">
        <v>35044.55999999999</v>
      </c>
      <c r="K29" s="251">
        <v>2384</v>
      </c>
      <c r="L29" s="251">
        <v>9555.2400000000016</v>
      </c>
      <c r="M29" s="251">
        <v>0</v>
      </c>
      <c r="N29" s="251">
        <v>118677.05999999991</v>
      </c>
      <c r="O29" s="252">
        <v>60280.240000000013</v>
      </c>
      <c r="P29" s="273">
        <f t="shared" ref="P29:P35" si="24">SUM(Q29:AA29)</f>
        <v>3435471.5700000138</v>
      </c>
      <c r="Q29" s="251">
        <v>2308256.1900000144</v>
      </c>
      <c r="R29" s="251">
        <v>111574.93999999999</v>
      </c>
      <c r="S29" s="251">
        <v>708517.88</v>
      </c>
      <c r="T29" s="251">
        <v>146305.72999999989</v>
      </c>
      <c r="U29" s="251">
        <v>25143.899999999998</v>
      </c>
      <c r="V29" s="251">
        <v>10940.390000000001</v>
      </c>
      <c r="W29" s="251">
        <v>233.61</v>
      </c>
      <c r="X29" s="251">
        <v>13322.129999999997</v>
      </c>
      <c r="Y29" s="251">
        <v>0</v>
      </c>
      <c r="Z29" s="251">
        <v>62892.289999999906</v>
      </c>
      <c r="AA29" s="252">
        <v>48284.51</v>
      </c>
      <c r="AB29" s="276">
        <f t="shared" ref="AB29:AB35" si="25">SUM(AC29:AM29)</f>
        <v>3459408.2300000121</v>
      </c>
      <c r="AC29" s="251">
        <v>2315214.1400000118</v>
      </c>
      <c r="AD29" s="251">
        <v>121215.07000000002</v>
      </c>
      <c r="AE29" s="251">
        <v>716300.96000000089</v>
      </c>
      <c r="AF29" s="251">
        <v>140370.86999999982</v>
      </c>
      <c r="AG29" s="251">
        <v>30480.990000000005</v>
      </c>
      <c r="AH29" s="251">
        <v>18814.34</v>
      </c>
      <c r="AI29" s="251">
        <v>1084.8500000000001</v>
      </c>
      <c r="AJ29" s="251">
        <v>11207.619999999999</v>
      </c>
      <c r="AK29" s="251">
        <v>0</v>
      </c>
      <c r="AL29" s="251">
        <v>57222.319999999818</v>
      </c>
      <c r="AM29" s="252">
        <v>47497.070000000007</v>
      </c>
      <c r="AN29" s="276">
        <f t="shared" ref="AN29:AN35" si="26">SUM(AO29:AY29)</f>
        <v>3595163.0899999929</v>
      </c>
      <c r="AO29" s="251">
        <v>2494168.1799999927</v>
      </c>
      <c r="AP29" s="251">
        <v>120390.98000000001</v>
      </c>
      <c r="AQ29" s="251">
        <v>682069.50000000093</v>
      </c>
      <c r="AR29" s="251">
        <v>130559.7799999999</v>
      </c>
      <c r="AS29" s="251">
        <v>42183.59</v>
      </c>
      <c r="AT29" s="251">
        <v>12672.300000000001</v>
      </c>
      <c r="AU29" s="251">
        <v>104.34</v>
      </c>
      <c r="AV29" s="249">
        <v>16070.600000000011</v>
      </c>
      <c r="AW29" s="251">
        <v>44</v>
      </c>
      <c r="AX29" s="251">
        <v>58144.549999999806</v>
      </c>
      <c r="AY29" s="252">
        <v>38755.270000000011</v>
      </c>
      <c r="AZ29" s="682">
        <v>-21932.320000000233</v>
      </c>
      <c r="BA29" s="294">
        <f t="shared" ref="BA29:BA35" si="27">SUM(BB29:BL29)+AZ29</f>
        <v>14099532.710000027</v>
      </c>
      <c r="BB29" s="271">
        <f t="shared" ref="BB29:BL35" si="28">E29+Q29+AC29+AO29</f>
        <v>9478559.7000000253</v>
      </c>
      <c r="BC29" s="271">
        <f t="shared" si="28"/>
        <v>473920.99</v>
      </c>
      <c r="BD29" s="271">
        <f t="shared" si="28"/>
        <v>2857540.2800000021</v>
      </c>
      <c r="BE29" s="271">
        <f t="shared" si="28"/>
        <v>545629.58999999939</v>
      </c>
      <c r="BF29" s="271">
        <f t="shared" si="28"/>
        <v>142583.18</v>
      </c>
      <c r="BG29" s="271">
        <f t="shared" si="28"/>
        <v>77471.59</v>
      </c>
      <c r="BH29" s="271">
        <f t="shared" si="28"/>
        <v>3806.8</v>
      </c>
      <c r="BI29" s="271">
        <f t="shared" si="28"/>
        <v>50155.590000000011</v>
      </c>
      <c r="BJ29" s="271">
        <f t="shared" si="28"/>
        <v>44</v>
      </c>
      <c r="BK29" s="271">
        <f t="shared" si="28"/>
        <v>296936.21999999945</v>
      </c>
      <c r="BL29" s="295">
        <f t="shared" si="28"/>
        <v>194817.09000000003</v>
      </c>
    </row>
    <row r="30" spans="1:64" x14ac:dyDescent="0.25">
      <c r="A30" s="1535"/>
      <c r="B30" s="126">
        <v>3.2</v>
      </c>
      <c r="C30" s="131" t="s">
        <v>34</v>
      </c>
      <c r="D30" s="274">
        <f t="shared" si="23"/>
        <v>54459.689999999995</v>
      </c>
      <c r="E30" s="253">
        <v>29009.949999999993</v>
      </c>
      <c r="F30" s="253">
        <v>3129.7399999999993</v>
      </c>
      <c r="G30" s="253">
        <v>16771.18</v>
      </c>
      <c r="H30" s="253">
        <v>3297.9199999999996</v>
      </c>
      <c r="I30" s="253">
        <v>187.77999999999997</v>
      </c>
      <c r="J30" s="253">
        <v>24.99</v>
      </c>
      <c r="K30" s="253">
        <v>14.65</v>
      </c>
      <c r="L30" s="253">
        <v>4</v>
      </c>
      <c r="M30" s="253">
        <v>0</v>
      </c>
      <c r="N30" s="253">
        <v>863.18</v>
      </c>
      <c r="O30" s="254">
        <v>1156.3</v>
      </c>
      <c r="P30" s="274">
        <f t="shared" si="24"/>
        <v>66008.06</v>
      </c>
      <c r="Q30" s="253">
        <v>37554.959999999999</v>
      </c>
      <c r="R30" s="253">
        <v>2973.2599999999998</v>
      </c>
      <c r="S30" s="253">
        <v>16303.009999999998</v>
      </c>
      <c r="T30" s="253">
        <v>5821.15</v>
      </c>
      <c r="U30" s="253">
        <v>195.22000000000003</v>
      </c>
      <c r="V30" s="253">
        <v>0</v>
      </c>
      <c r="W30" s="253">
        <v>0</v>
      </c>
      <c r="X30" s="253">
        <v>744.73</v>
      </c>
      <c r="Y30" s="253">
        <v>0</v>
      </c>
      <c r="Z30" s="253">
        <v>265.36</v>
      </c>
      <c r="AA30" s="254">
        <v>2150.3700000000003</v>
      </c>
      <c r="AB30" s="289">
        <f t="shared" si="25"/>
        <v>84912.680000000008</v>
      </c>
      <c r="AC30" s="253">
        <v>47435.05</v>
      </c>
      <c r="AD30" s="253">
        <v>6878.6100000000006</v>
      </c>
      <c r="AE30" s="253">
        <v>24047.16</v>
      </c>
      <c r="AF30" s="253">
        <v>2714.2599999999998</v>
      </c>
      <c r="AG30" s="253">
        <v>279.01</v>
      </c>
      <c r="AH30" s="253">
        <v>1469.9699999999998</v>
      </c>
      <c r="AI30" s="253">
        <v>0</v>
      </c>
      <c r="AJ30" s="253">
        <v>1191.46</v>
      </c>
      <c r="AK30" s="253">
        <v>0</v>
      </c>
      <c r="AL30" s="253">
        <v>264.21999999999997</v>
      </c>
      <c r="AM30" s="254">
        <v>632.94000000000005</v>
      </c>
      <c r="AN30" s="289">
        <f t="shared" si="26"/>
        <v>109199.8</v>
      </c>
      <c r="AO30" s="253">
        <v>72692.180000000008</v>
      </c>
      <c r="AP30" s="253">
        <v>4783.47</v>
      </c>
      <c r="AQ30" s="253">
        <v>21261.43</v>
      </c>
      <c r="AR30" s="253">
        <v>7129.78</v>
      </c>
      <c r="AS30" s="253">
        <v>190.34000000000003</v>
      </c>
      <c r="AT30" s="253">
        <v>207.66</v>
      </c>
      <c r="AU30" s="253">
        <v>0</v>
      </c>
      <c r="AV30" s="253">
        <v>1195.53</v>
      </c>
      <c r="AW30" s="253">
        <v>0</v>
      </c>
      <c r="AX30" s="253">
        <v>791.51</v>
      </c>
      <c r="AY30" s="254">
        <v>947.90000000000009</v>
      </c>
      <c r="AZ30" s="170">
        <v>-10021.31</v>
      </c>
      <c r="BA30" s="296">
        <f t="shared" si="27"/>
        <v>304558.92</v>
      </c>
      <c r="BB30" s="271">
        <f t="shared" si="28"/>
        <v>186692.14</v>
      </c>
      <c r="BC30" s="271">
        <f t="shared" si="28"/>
        <v>17765.080000000002</v>
      </c>
      <c r="BD30" s="271">
        <f t="shared" si="28"/>
        <v>78382.78</v>
      </c>
      <c r="BE30" s="271">
        <f t="shared" si="28"/>
        <v>18963.11</v>
      </c>
      <c r="BF30" s="271">
        <f t="shared" si="28"/>
        <v>852.35</v>
      </c>
      <c r="BG30" s="271">
        <f t="shared" si="28"/>
        <v>1702.62</v>
      </c>
      <c r="BH30" s="271">
        <f t="shared" si="28"/>
        <v>14.65</v>
      </c>
      <c r="BI30" s="271">
        <f t="shared" si="28"/>
        <v>3135.7200000000003</v>
      </c>
      <c r="BJ30" s="271">
        <f t="shared" si="28"/>
        <v>0</v>
      </c>
      <c r="BK30" s="271">
        <f t="shared" si="28"/>
        <v>2184.27</v>
      </c>
      <c r="BL30" s="291">
        <f t="shared" si="28"/>
        <v>4887.51</v>
      </c>
    </row>
    <row r="31" spans="1:64" x14ac:dyDescent="0.25">
      <c r="A31" s="1535"/>
      <c r="B31" s="126">
        <v>3.3</v>
      </c>
      <c r="C31" s="131" t="s">
        <v>54</v>
      </c>
      <c r="D31" s="274">
        <f t="shared" si="23"/>
        <v>181.77</v>
      </c>
      <c r="E31" s="253">
        <v>181.77</v>
      </c>
      <c r="F31" s="253">
        <v>0</v>
      </c>
      <c r="G31" s="253">
        <v>0</v>
      </c>
      <c r="H31" s="253">
        <v>0</v>
      </c>
      <c r="I31" s="253">
        <v>0</v>
      </c>
      <c r="J31" s="253">
        <v>0</v>
      </c>
      <c r="K31" s="253">
        <v>0</v>
      </c>
      <c r="L31" s="253">
        <v>0</v>
      </c>
      <c r="M31" s="253">
        <v>0</v>
      </c>
      <c r="N31" s="253">
        <v>0</v>
      </c>
      <c r="O31" s="254">
        <v>0</v>
      </c>
      <c r="P31" s="274">
        <f t="shared" si="24"/>
        <v>377.41999999999996</v>
      </c>
      <c r="Q31" s="253">
        <v>152.71</v>
      </c>
      <c r="R31" s="253">
        <v>0</v>
      </c>
      <c r="S31" s="253">
        <v>0</v>
      </c>
      <c r="T31" s="253">
        <v>0</v>
      </c>
      <c r="U31" s="253">
        <v>0</v>
      </c>
      <c r="V31" s="253">
        <v>0</v>
      </c>
      <c r="W31" s="253">
        <v>0</v>
      </c>
      <c r="X31" s="253">
        <v>0</v>
      </c>
      <c r="Y31" s="253">
        <v>0</v>
      </c>
      <c r="Z31" s="253">
        <v>0</v>
      </c>
      <c r="AA31" s="254">
        <v>224.70999999999998</v>
      </c>
      <c r="AB31" s="289">
        <f t="shared" si="25"/>
        <v>319.12</v>
      </c>
      <c r="AC31" s="253">
        <v>319.12</v>
      </c>
      <c r="AD31" s="253">
        <v>0</v>
      </c>
      <c r="AE31" s="253">
        <v>0</v>
      </c>
      <c r="AF31" s="253">
        <v>0</v>
      </c>
      <c r="AG31" s="253">
        <v>0</v>
      </c>
      <c r="AH31" s="253">
        <v>0</v>
      </c>
      <c r="AI31" s="253">
        <v>0</v>
      </c>
      <c r="AJ31" s="253">
        <v>0</v>
      </c>
      <c r="AK31" s="253">
        <v>0</v>
      </c>
      <c r="AL31" s="253">
        <v>0</v>
      </c>
      <c r="AM31" s="254">
        <v>0</v>
      </c>
      <c r="AN31" s="289">
        <f t="shared" si="26"/>
        <v>185.01</v>
      </c>
      <c r="AO31" s="253">
        <v>185.01</v>
      </c>
      <c r="AP31" s="253">
        <v>0</v>
      </c>
      <c r="AQ31" s="253">
        <v>0</v>
      </c>
      <c r="AR31" s="253">
        <v>0</v>
      </c>
      <c r="AS31" s="253">
        <v>0</v>
      </c>
      <c r="AT31" s="253">
        <v>0</v>
      </c>
      <c r="AU31" s="253">
        <v>0</v>
      </c>
      <c r="AV31" s="253">
        <v>0</v>
      </c>
      <c r="AW31" s="253">
        <v>0</v>
      </c>
      <c r="AX31" s="253">
        <v>0</v>
      </c>
      <c r="AY31" s="254">
        <v>0</v>
      </c>
      <c r="AZ31" s="170">
        <v>0</v>
      </c>
      <c r="BA31" s="296">
        <f t="shared" si="27"/>
        <v>1063.32</v>
      </c>
      <c r="BB31" s="271">
        <f t="shared" si="28"/>
        <v>838.61</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224.70999999999998</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89">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6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36982.170000000006</v>
      </c>
      <c r="E33" s="253">
        <v>34891.670000000006</v>
      </c>
      <c r="F33" s="253">
        <v>667.75</v>
      </c>
      <c r="G33" s="253">
        <v>945</v>
      </c>
      <c r="H33" s="253">
        <v>162</v>
      </c>
      <c r="I33" s="253">
        <v>0</v>
      </c>
      <c r="J33" s="253">
        <v>263.25</v>
      </c>
      <c r="K33" s="253">
        <v>0</v>
      </c>
      <c r="L33" s="253">
        <v>52.5</v>
      </c>
      <c r="M33" s="253">
        <v>0</v>
      </c>
      <c r="N33" s="253">
        <v>0</v>
      </c>
      <c r="O33" s="254">
        <v>0</v>
      </c>
      <c r="P33" s="274">
        <f t="shared" si="24"/>
        <v>39791.150000000009</v>
      </c>
      <c r="Q33" s="253">
        <v>37289.650000000009</v>
      </c>
      <c r="R33" s="253">
        <v>774.25</v>
      </c>
      <c r="S33" s="253">
        <v>1165</v>
      </c>
      <c r="T33" s="253">
        <v>311.5</v>
      </c>
      <c r="U33" s="253">
        <v>0</v>
      </c>
      <c r="V33" s="253">
        <v>158.25</v>
      </c>
      <c r="W33" s="253">
        <v>0</v>
      </c>
      <c r="X33" s="253">
        <v>92.5</v>
      </c>
      <c r="Y33" s="253">
        <v>0</v>
      </c>
      <c r="Z33" s="253">
        <v>0</v>
      </c>
      <c r="AA33" s="254">
        <v>0</v>
      </c>
      <c r="AB33" s="289">
        <f t="shared" si="25"/>
        <v>42860.710000000014</v>
      </c>
      <c r="AC33" s="253">
        <v>40112.460000000014</v>
      </c>
      <c r="AD33" s="253">
        <v>846.75</v>
      </c>
      <c r="AE33" s="253">
        <v>1384.25</v>
      </c>
      <c r="AF33" s="253">
        <v>347.75</v>
      </c>
      <c r="AG33" s="253">
        <v>0</v>
      </c>
      <c r="AH33" s="253">
        <v>87</v>
      </c>
      <c r="AI33" s="253">
        <v>0</v>
      </c>
      <c r="AJ33" s="253">
        <v>82.5</v>
      </c>
      <c r="AK33" s="253">
        <v>0</v>
      </c>
      <c r="AL33" s="253">
        <v>0</v>
      </c>
      <c r="AM33" s="254">
        <v>0</v>
      </c>
      <c r="AN33" s="289">
        <f t="shared" si="26"/>
        <v>44138.320000000007</v>
      </c>
      <c r="AO33" s="253">
        <v>41269.820000000007</v>
      </c>
      <c r="AP33" s="253">
        <v>895</v>
      </c>
      <c r="AQ33" s="253">
        <v>1429.75</v>
      </c>
      <c r="AR33" s="253">
        <v>332.75</v>
      </c>
      <c r="AS33" s="253">
        <v>0</v>
      </c>
      <c r="AT33" s="253">
        <v>108.5</v>
      </c>
      <c r="AU33" s="253">
        <v>0</v>
      </c>
      <c r="AV33" s="253">
        <v>102.5</v>
      </c>
      <c r="AW33" s="253">
        <v>0</v>
      </c>
      <c r="AX33" s="253">
        <v>0</v>
      </c>
      <c r="AY33" s="254">
        <v>0</v>
      </c>
      <c r="AZ33" s="170">
        <v>0</v>
      </c>
      <c r="BA33" s="296">
        <f t="shared" si="27"/>
        <v>163772.35000000003</v>
      </c>
      <c r="BB33" s="271">
        <f t="shared" si="28"/>
        <v>153563.60000000003</v>
      </c>
      <c r="BC33" s="271">
        <f t="shared" si="28"/>
        <v>3183.75</v>
      </c>
      <c r="BD33" s="271">
        <f t="shared" si="28"/>
        <v>4924</v>
      </c>
      <c r="BE33" s="271">
        <f t="shared" si="28"/>
        <v>1154</v>
      </c>
      <c r="BF33" s="271">
        <f t="shared" si="28"/>
        <v>0</v>
      </c>
      <c r="BG33" s="271">
        <f t="shared" si="28"/>
        <v>617</v>
      </c>
      <c r="BH33" s="271">
        <f t="shared" si="28"/>
        <v>0</v>
      </c>
      <c r="BI33" s="271">
        <f t="shared" si="28"/>
        <v>330</v>
      </c>
      <c r="BJ33" s="271">
        <f t="shared" si="28"/>
        <v>0</v>
      </c>
      <c r="BK33" s="271">
        <f t="shared" si="28"/>
        <v>0</v>
      </c>
      <c r="BL33" s="291">
        <f t="shared" si="28"/>
        <v>0</v>
      </c>
    </row>
    <row r="34" spans="1:64" s="255" customFormat="1" x14ac:dyDescent="0.25">
      <c r="A34" s="1535"/>
      <c r="B34" s="126" t="s">
        <v>42</v>
      </c>
      <c r="C34" s="131" t="s">
        <v>154</v>
      </c>
      <c r="D34" s="274">
        <f t="shared" si="23"/>
        <v>20894.101668825453</v>
      </c>
      <c r="E34" s="253">
        <v>13584.02451551513</v>
      </c>
      <c r="F34" s="253">
        <v>694.70134240410289</v>
      </c>
      <c r="G34" s="253">
        <v>4319.0236077210866</v>
      </c>
      <c r="H34" s="253">
        <v>738.73559170591125</v>
      </c>
      <c r="I34" s="253">
        <v>257.62004468892644</v>
      </c>
      <c r="J34" s="253">
        <v>201.63577005102798</v>
      </c>
      <c r="K34" s="253">
        <v>13.716812988996034</v>
      </c>
      <c r="L34" s="253">
        <v>54.977953080945667</v>
      </c>
      <c r="M34" s="253">
        <v>0</v>
      </c>
      <c r="N34" s="253">
        <v>682.83181128517629</v>
      </c>
      <c r="O34" s="254">
        <v>346.83421938414364</v>
      </c>
      <c r="P34" s="274">
        <f t="shared" si="24"/>
        <v>39733.227359448894</v>
      </c>
      <c r="Q34" s="253">
        <v>26696.325710279543</v>
      </c>
      <c r="R34" s="253">
        <v>1290.4290919912482</v>
      </c>
      <c r="S34" s="253">
        <v>8194.4214762559077</v>
      </c>
      <c r="T34" s="253">
        <v>1692.1108836537721</v>
      </c>
      <c r="U34" s="253">
        <v>290.80383145282218</v>
      </c>
      <c r="V34" s="253">
        <v>126.53197513465064</v>
      </c>
      <c r="W34" s="253">
        <v>2.7018355571607349</v>
      </c>
      <c r="X34" s="253">
        <v>154.07818385821554</v>
      </c>
      <c r="Y34" s="253">
        <v>0</v>
      </c>
      <c r="Z34" s="253">
        <v>727.38592266283229</v>
      </c>
      <c r="AA34" s="254">
        <v>558.43844860272702</v>
      </c>
      <c r="AB34" s="289">
        <f t="shared" si="25"/>
        <v>88339.77167983391</v>
      </c>
      <c r="AC34" s="253">
        <v>59121.524526616318</v>
      </c>
      <c r="AD34" s="253">
        <v>3095.3593493517965</v>
      </c>
      <c r="AE34" s="253">
        <v>18291.528219104024</v>
      </c>
      <c r="AF34" s="253">
        <v>3584.5236473579148</v>
      </c>
      <c r="AG34" s="253">
        <v>778.36540765103393</v>
      </c>
      <c r="AH34" s="253">
        <v>480.44474355278982</v>
      </c>
      <c r="AI34" s="253">
        <v>27.702830928071037</v>
      </c>
      <c r="AJ34" s="253">
        <v>286.19883114353826</v>
      </c>
      <c r="AK34" s="253">
        <v>0</v>
      </c>
      <c r="AL34" s="253">
        <v>1461.2345082471982</v>
      </c>
      <c r="AM34" s="254">
        <v>1212.8896158812327</v>
      </c>
      <c r="AN34" s="289">
        <f t="shared" si="26"/>
        <v>321461.65602420684</v>
      </c>
      <c r="AO34" s="253">
        <v>223016.15072090688</v>
      </c>
      <c r="AP34" s="253">
        <v>10764.764443878747</v>
      </c>
      <c r="AQ34" s="253">
        <v>60987.272483820336</v>
      </c>
      <c r="AR34" s="253">
        <v>11674.008115430493</v>
      </c>
      <c r="AS34" s="253">
        <v>3771.8474402912825</v>
      </c>
      <c r="AT34" s="253">
        <v>1133.0942273429839</v>
      </c>
      <c r="AU34" s="253">
        <v>9.3295654049357211</v>
      </c>
      <c r="AV34" s="253">
        <v>1436.9533620525215</v>
      </c>
      <c r="AW34" s="253">
        <v>3.9342618153840498</v>
      </c>
      <c r="AX34" s="253">
        <v>5198.9973372201794</v>
      </c>
      <c r="AY34" s="254">
        <v>3465.3040660431602</v>
      </c>
      <c r="AZ34" s="170">
        <v>0</v>
      </c>
      <c r="BA34" s="296">
        <f t="shared" si="27"/>
        <v>470428.75673231523</v>
      </c>
      <c r="BB34" s="271">
        <f t="shared" si="28"/>
        <v>322418.02547331789</v>
      </c>
      <c r="BC34" s="271">
        <f t="shared" si="28"/>
        <v>15845.254227625894</v>
      </c>
      <c r="BD34" s="271">
        <f t="shared" si="28"/>
        <v>91792.24578690136</v>
      </c>
      <c r="BE34" s="271">
        <f t="shared" si="28"/>
        <v>17689.378238148092</v>
      </c>
      <c r="BF34" s="271">
        <f t="shared" si="28"/>
        <v>5098.6367240840646</v>
      </c>
      <c r="BG34" s="271">
        <f t="shared" si="28"/>
        <v>1941.7067160814522</v>
      </c>
      <c r="BH34" s="271">
        <f t="shared" si="28"/>
        <v>53.451044879163533</v>
      </c>
      <c r="BI34" s="271">
        <f t="shared" si="28"/>
        <v>1932.2083301352209</v>
      </c>
      <c r="BJ34" s="271">
        <f t="shared" si="28"/>
        <v>3.9342618153840498</v>
      </c>
      <c r="BK34" s="271">
        <f t="shared" si="28"/>
        <v>8070.4495794153863</v>
      </c>
      <c r="BL34" s="291">
        <f t="shared" si="28"/>
        <v>5583.466349911263</v>
      </c>
    </row>
    <row r="35" spans="1:64" x14ac:dyDescent="0.25">
      <c r="A35" s="1535"/>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5"/>
      <c r="B36" s="128" t="s">
        <v>452</v>
      </c>
      <c r="C36" s="310" t="s">
        <v>2</v>
      </c>
      <c r="D36" s="275">
        <f t="shared" ref="D36:BL36" si="29">SUM(D29:D35)</f>
        <v>3743939.8716688333</v>
      </c>
      <c r="E36" s="280">
        <f t="shared" si="29"/>
        <v>2438588.6045155227</v>
      </c>
      <c r="F36" s="280">
        <f t="shared" si="29"/>
        <v>125232.19134240413</v>
      </c>
      <c r="G36" s="280">
        <f t="shared" si="29"/>
        <v>772687.1436077212</v>
      </c>
      <c r="H36" s="280">
        <f t="shared" si="29"/>
        <v>132591.86559170569</v>
      </c>
      <c r="I36" s="280">
        <f t="shared" si="29"/>
        <v>45220.100044688923</v>
      </c>
      <c r="J36" s="280">
        <f t="shared" si="29"/>
        <v>35534.435770051015</v>
      </c>
      <c r="K36" s="280">
        <f t="shared" si="29"/>
        <v>2412.3668129889961</v>
      </c>
      <c r="L36" s="280">
        <f t="shared" si="29"/>
        <v>9666.7179530809481</v>
      </c>
      <c r="M36" s="280">
        <f>SUM(M29:M35)</f>
        <v>0</v>
      </c>
      <c r="N36" s="280">
        <f t="shared" si="29"/>
        <v>120223.07181128507</v>
      </c>
      <c r="O36" s="281">
        <f t="shared" si="29"/>
        <v>61783.374219384161</v>
      </c>
      <c r="P36" s="275">
        <f t="shared" si="29"/>
        <v>3581381.4273594627</v>
      </c>
      <c r="Q36" s="280">
        <f t="shared" si="29"/>
        <v>2409949.8357102936</v>
      </c>
      <c r="R36" s="280">
        <f t="shared" si="29"/>
        <v>116612.87909199123</v>
      </c>
      <c r="S36" s="280">
        <f t="shared" si="29"/>
        <v>734180.31147625588</v>
      </c>
      <c r="T36" s="280">
        <f t="shared" si="29"/>
        <v>154130.49088365366</v>
      </c>
      <c r="U36" s="280">
        <f t="shared" si="29"/>
        <v>25629.923831452823</v>
      </c>
      <c r="V36" s="280">
        <f t="shared" si="29"/>
        <v>11225.171975134652</v>
      </c>
      <c r="W36" s="280">
        <f t="shared" si="29"/>
        <v>236.31183555716075</v>
      </c>
      <c r="X36" s="280">
        <f t="shared" si="29"/>
        <v>14313.438183858212</v>
      </c>
      <c r="Y36" s="280">
        <f>SUM(Y29:Y35)</f>
        <v>0</v>
      </c>
      <c r="Z36" s="280">
        <f t="shared" si="29"/>
        <v>63885.035922662741</v>
      </c>
      <c r="AA36" s="281">
        <f t="shared" si="29"/>
        <v>51218.02844860273</v>
      </c>
      <c r="AB36" s="277">
        <f t="shared" si="29"/>
        <v>3675840.5116798463</v>
      </c>
      <c r="AC36" s="280">
        <f t="shared" si="29"/>
        <v>2462202.2945266278</v>
      </c>
      <c r="AD36" s="280">
        <f t="shared" si="29"/>
        <v>132035.78934935181</v>
      </c>
      <c r="AE36" s="280">
        <f t="shared" si="29"/>
        <v>760023.89821910497</v>
      </c>
      <c r="AF36" s="280">
        <f t="shared" si="29"/>
        <v>147017.40364735774</v>
      </c>
      <c r="AG36" s="280">
        <f t="shared" si="29"/>
        <v>31538.365407651039</v>
      </c>
      <c r="AH36" s="280">
        <f t="shared" si="29"/>
        <v>20851.754743552792</v>
      </c>
      <c r="AI36" s="280">
        <f t="shared" si="29"/>
        <v>1112.5528309280712</v>
      </c>
      <c r="AJ36" s="280">
        <f t="shared" si="29"/>
        <v>12767.778831143536</v>
      </c>
      <c r="AK36" s="280">
        <f>SUM(AK29:AK35)</f>
        <v>0</v>
      </c>
      <c r="AL36" s="280">
        <f t="shared" si="29"/>
        <v>58947.774508247014</v>
      </c>
      <c r="AM36" s="281">
        <f t="shared" si="29"/>
        <v>49342.899615881244</v>
      </c>
      <c r="AN36" s="277">
        <f t="shared" si="29"/>
        <v>4070147.8760241992</v>
      </c>
      <c r="AO36" s="280">
        <f t="shared" si="29"/>
        <v>2831331.3407208994</v>
      </c>
      <c r="AP36" s="280">
        <f t="shared" si="29"/>
        <v>136834.21444387877</v>
      </c>
      <c r="AQ36" s="280">
        <f t="shared" si="29"/>
        <v>765747.95248382131</v>
      </c>
      <c r="AR36" s="280">
        <f t="shared" si="29"/>
        <v>149696.31811543042</v>
      </c>
      <c r="AS36" s="280">
        <f t="shared" si="29"/>
        <v>46145.777440291276</v>
      </c>
      <c r="AT36" s="280">
        <f t="shared" si="29"/>
        <v>14121.554227342986</v>
      </c>
      <c r="AU36" s="280">
        <f t="shared" si="29"/>
        <v>113.66956540493572</v>
      </c>
      <c r="AV36" s="280">
        <f t="shared" si="29"/>
        <v>18805.583362052534</v>
      </c>
      <c r="AW36" s="280">
        <f>SUM(AW29:AW35)</f>
        <v>47.934261815384048</v>
      </c>
      <c r="AX36" s="280">
        <f t="shared" si="29"/>
        <v>64135.057337219987</v>
      </c>
      <c r="AY36" s="281">
        <f t="shared" si="29"/>
        <v>43168.474066043171</v>
      </c>
      <c r="AZ36" s="862">
        <f t="shared" si="29"/>
        <v>-31953.63000000023</v>
      </c>
      <c r="BA36" s="297">
        <f t="shared" si="29"/>
        <v>15039356.056732342</v>
      </c>
      <c r="BB36" s="280">
        <f t="shared" si="29"/>
        <v>10142072.075473342</v>
      </c>
      <c r="BC36" s="280">
        <f t="shared" si="29"/>
        <v>510715.07422762591</v>
      </c>
      <c r="BD36" s="280">
        <f t="shared" si="29"/>
        <v>3032639.3057869035</v>
      </c>
      <c r="BE36" s="280">
        <f t="shared" si="29"/>
        <v>583436.07823814743</v>
      </c>
      <c r="BF36" s="280">
        <f t="shared" si="29"/>
        <v>148534.16672408406</v>
      </c>
      <c r="BG36" s="280">
        <f t="shared" si="29"/>
        <v>81732.91671608144</v>
      </c>
      <c r="BH36" s="280">
        <f t="shared" si="29"/>
        <v>3874.9010448791637</v>
      </c>
      <c r="BI36" s="280">
        <f t="shared" si="29"/>
        <v>55553.51833013523</v>
      </c>
      <c r="BJ36" s="280">
        <f>SUM(BJ29:BJ35)</f>
        <v>47.934261815384048</v>
      </c>
      <c r="BK36" s="280">
        <f t="shared" si="29"/>
        <v>307190.93957941484</v>
      </c>
      <c r="BL36" s="293">
        <f t="shared" si="29"/>
        <v>205512.77634991129</v>
      </c>
    </row>
    <row r="37" spans="1:64" ht="16.5" customHeight="1" x14ac:dyDescent="0.25">
      <c r="A37" s="1543" t="s">
        <v>920</v>
      </c>
      <c r="B37" s="124" t="s">
        <v>921</v>
      </c>
      <c r="C37" s="311" t="s">
        <v>920</v>
      </c>
      <c r="D37" s="276">
        <f>SUM(E37:O37)</f>
        <v>438297.20999999996</v>
      </c>
      <c r="E37" s="251">
        <v>417168.75999999995</v>
      </c>
      <c r="F37" s="251">
        <v>14963.670000000002</v>
      </c>
      <c r="G37" s="251">
        <v>2355.4399999999996</v>
      </c>
      <c r="H37" s="251">
        <v>3045</v>
      </c>
      <c r="I37" s="251">
        <v>80.449999999999989</v>
      </c>
      <c r="J37" s="251">
        <v>273.07</v>
      </c>
      <c r="K37" s="251">
        <v>0</v>
      </c>
      <c r="L37" s="251">
        <v>293.92</v>
      </c>
      <c r="M37" s="251">
        <v>0</v>
      </c>
      <c r="N37" s="251">
        <v>0</v>
      </c>
      <c r="O37" s="252">
        <v>116.9</v>
      </c>
      <c r="P37" s="273">
        <f>SUM(Q37:AA37)</f>
        <v>452784.18999999994</v>
      </c>
      <c r="Q37" s="251">
        <v>414431.97</v>
      </c>
      <c r="R37" s="251">
        <v>25319.119999999999</v>
      </c>
      <c r="S37" s="251">
        <v>11250.44</v>
      </c>
      <c r="T37" s="251">
        <v>233.94</v>
      </c>
      <c r="U37" s="251">
        <v>226.92</v>
      </c>
      <c r="V37" s="251">
        <v>0</v>
      </c>
      <c r="W37" s="251">
        <v>5.24</v>
      </c>
      <c r="X37" s="251">
        <v>1304.73</v>
      </c>
      <c r="Y37" s="251">
        <v>0</v>
      </c>
      <c r="Z37" s="251">
        <v>0</v>
      </c>
      <c r="AA37" s="252">
        <v>11.83</v>
      </c>
      <c r="AB37" s="276">
        <f>SUM(AC37:AM37)</f>
        <v>500788.39</v>
      </c>
      <c r="AC37" s="251">
        <v>472127.11</v>
      </c>
      <c r="AD37" s="251">
        <v>24930.800000000003</v>
      </c>
      <c r="AE37" s="251">
        <v>2751.7799999999997</v>
      </c>
      <c r="AF37" s="251">
        <v>274.11</v>
      </c>
      <c r="AG37" s="251">
        <v>356.21000000000004</v>
      </c>
      <c r="AH37" s="251">
        <v>0</v>
      </c>
      <c r="AI37" s="251">
        <v>63.93</v>
      </c>
      <c r="AJ37" s="251">
        <v>273.25</v>
      </c>
      <c r="AK37" s="251">
        <v>0</v>
      </c>
      <c r="AL37" s="251">
        <v>0</v>
      </c>
      <c r="AM37" s="252">
        <v>11.2</v>
      </c>
      <c r="AN37" s="276">
        <f>SUM(AO37:AY37)</f>
        <v>511313.15999999864</v>
      </c>
      <c r="AO37" s="251">
        <v>470769.87999999861</v>
      </c>
      <c r="AP37" s="251">
        <v>26252.269999999997</v>
      </c>
      <c r="AQ37" s="251">
        <v>9796.07</v>
      </c>
      <c r="AR37" s="251">
        <v>49.03</v>
      </c>
      <c r="AS37" s="251">
        <v>98.5</v>
      </c>
      <c r="AT37" s="251">
        <v>39.94</v>
      </c>
      <c r="AU37" s="251">
        <v>0</v>
      </c>
      <c r="AV37" s="249">
        <v>4201.66</v>
      </c>
      <c r="AW37" s="251">
        <v>0</v>
      </c>
      <c r="AX37" s="251">
        <v>0</v>
      </c>
      <c r="AY37" s="252">
        <v>105.81</v>
      </c>
      <c r="AZ37" s="682">
        <v>118167.49999999993</v>
      </c>
      <c r="BA37" s="294">
        <f>SUM(BB37:BL37)+AZ37</f>
        <v>2021350.4499999986</v>
      </c>
      <c r="BB37" s="273">
        <f t="shared" ref="BB37:BL39" si="30">E37+Q37+AC37+AO37</f>
        <v>1774497.7199999983</v>
      </c>
      <c r="BC37" s="273">
        <f t="shared" si="30"/>
        <v>91465.86</v>
      </c>
      <c r="BD37" s="273">
        <f t="shared" si="30"/>
        <v>26153.73</v>
      </c>
      <c r="BE37" s="273">
        <f t="shared" si="30"/>
        <v>3602.0800000000004</v>
      </c>
      <c r="BF37" s="273">
        <f t="shared" si="30"/>
        <v>762.08</v>
      </c>
      <c r="BG37" s="273">
        <f t="shared" si="30"/>
        <v>313.01</v>
      </c>
      <c r="BH37" s="273">
        <f t="shared" si="30"/>
        <v>69.17</v>
      </c>
      <c r="BI37" s="273">
        <f t="shared" si="30"/>
        <v>6073.5599999999995</v>
      </c>
      <c r="BJ37" s="273">
        <f t="shared" si="30"/>
        <v>0</v>
      </c>
      <c r="BK37" s="273">
        <f t="shared" si="30"/>
        <v>0</v>
      </c>
      <c r="BL37" s="298">
        <f t="shared" si="30"/>
        <v>245.74</v>
      </c>
    </row>
    <row r="38" spans="1:64" ht="16.5" customHeight="1" x14ac:dyDescent="0.25">
      <c r="A38" s="1544"/>
      <c r="B38" s="126" t="s">
        <v>922</v>
      </c>
      <c r="C38" s="312" t="s">
        <v>925</v>
      </c>
      <c r="D38" s="289">
        <f>SUM(E38:O38)</f>
        <v>2484.4461356832044</v>
      </c>
      <c r="E38" s="253">
        <v>2364.6815221793318</v>
      </c>
      <c r="F38" s="253">
        <v>84.820143178960024</v>
      </c>
      <c r="G38" s="253">
        <v>13.351588082966915</v>
      </c>
      <c r="H38" s="253">
        <v>17.260293496176622</v>
      </c>
      <c r="I38" s="253">
        <v>0.45602318941458425</v>
      </c>
      <c r="J38" s="253">
        <v>1.5478713776686208</v>
      </c>
      <c r="K38" s="253">
        <v>0</v>
      </c>
      <c r="L38" s="253">
        <v>1.6660576237754461</v>
      </c>
      <c r="M38" s="253">
        <v>0</v>
      </c>
      <c r="N38" s="253">
        <v>0</v>
      </c>
      <c r="O38" s="254">
        <v>0.66263655491068885</v>
      </c>
      <c r="P38" s="274">
        <f>SUM(Q38:AA38)</f>
        <v>5137.4390528116573</v>
      </c>
      <c r="Q38" s="253">
        <v>4702.282090308121</v>
      </c>
      <c r="R38" s="253">
        <v>287.27910281236785</v>
      </c>
      <c r="S38" s="253">
        <v>127.65121020969039</v>
      </c>
      <c r="T38" s="253">
        <v>2.6543605509166728</v>
      </c>
      <c r="U38" s="253">
        <v>2.5747093109943204</v>
      </c>
      <c r="V38" s="253">
        <v>0</v>
      </c>
      <c r="W38" s="253">
        <v>5.9454771679932308E-2</v>
      </c>
      <c r="X38" s="253">
        <v>14.803897758388946</v>
      </c>
      <c r="Y38" s="253">
        <v>0</v>
      </c>
      <c r="Z38" s="253">
        <v>0</v>
      </c>
      <c r="AA38" s="254">
        <v>0.13422708949877848</v>
      </c>
      <c r="AB38" s="289">
        <f>SUM(AC38:AM38)</f>
        <v>12480.683978652538</v>
      </c>
      <c r="AC38" s="253">
        <v>11766.385513978321</v>
      </c>
      <c r="AD38" s="253">
        <v>621.32717600539979</v>
      </c>
      <c r="AE38" s="253">
        <v>68.580057454559778</v>
      </c>
      <c r="AF38" s="253">
        <v>6.8313889732716211</v>
      </c>
      <c r="AG38" s="253">
        <v>8.8774910297657303</v>
      </c>
      <c r="AH38" s="253">
        <v>0</v>
      </c>
      <c r="AI38" s="253">
        <v>1.5932680203613685</v>
      </c>
      <c r="AJ38" s="253">
        <v>6.8099559919246673</v>
      </c>
      <c r="AK38" s="253">
        <v>0</v>
      </c>
      <c r="AL38" s="253">
        <v>0</v>
      </c>
      <c r="AM38" s="254">
        <v>0.27912719893707694</v>
      </c>
      <c r="AN38" s="289">
        <f>SUM(AO38:AY38)</f>
        <v>44369.132103966069</v>
      </c>
      <c r="AO38" s="253">
        <v>40850.994322712613</v>
      </c>
      <c r="AP38" s="253">
        <v>2278.0372710512438</v>
      </c>
      <c r="AQ38" s="253">
        <v>850.05268381846452</v>
      </c>
      <c r="AR38" s="253">
        <v>4.2545717913019523</v>
      </c>
      <c r="AS38" s="253">
        <v>8.5473245246429173</v>
      </c>
      <c r="AT38" s="253">
        <v>3.4657882387232304</v>
      </c>
      <c r="AU38" s="253">
        <v>0</v>
      </c>
      <c r="AV38" s="253">
        <v>364.59849301737222</v>
      </c>
      <c r="AW38" s="253">
        <v>0</v>
      </c>
      <c r="AX38" s="253">
        <v>0</v>
      </c>
      <c r="AY38" s="254">
        <v>9.1816488117001764</v>
      </c>
      <c r="AZ38" s="170">
        <v>-149478.33604952853</v>
      </c>
      <c r="BA38" s="296">
        <f>SUM(BB38:BL38)+AZ38</f>
        <v>-85006.634778415071</v>
      </c>
      <c r="BB38" s="274">
        <f t="shared" si="30"/>
        <v>59684.343449178385</v>
      </c>
      <c r="BC38" s="274">
        <f t="shared" si="30"/>
        <v>3271.4636930479714</v>
      </c>
      <c r="BD38" s="274">
        <f t="shared" si="30"/>
        <v>1059.6355395656815</v>
      </c>
      <c r="BE38" s="274">
        <f t="shared" si="30"/>
        <v>31.000614811666868</v>
      </c>
      <c r="BF38" s="274">
        <f t="shared" si="30"/>
        <v>20.455548054817552</v>
      </c>
      <c r="BG38" s="274">
        <f t="shared" si="30"/>
        <v>5.013659616391851</v>
      </c>
      <c r="BH38" s="274">
        <f t="shared" si="30"/>
        <v>1.6527227920413008</v>
      </c>
      <c r="BI38" s="274">
        <f t="shared" si="30"/>
        <v>387.87840439146129</v>
      </c>
      <c r="BJ38" s="274">
        <f t="shared" si="30"/>
        <v>0</v>
      </c>
      <c r="BK38" s="274">
        <f t="shared" si="30"/>
        <v>0</v>
      </c>
      <c r="BL38" s="300">
        <f t="shared" si="30"/>
        <v>10.25763965504672</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440781.65613568318</v>
      </c>
      <c r="E40" s="275">
        <f t="shared" si="31"/>
        <v>419533.44152217929</v>
      </c>
      <c r="F40" s="275">
        <f t="shared" si="31"/>
        <v>15048.490143178962</v>
      </c>
      <c r="G40" s="275">
        <f t="shared" si="31"/>
        <v>2368.7915880829664</v>
      </c>
      <c r="H40" s="275">
        <f t="shared" si="31"/>
        <v>3062.2602934961765</v>
      </c>
      <c r="I40" s="275">
        <f t="shared" si="31"/>
        <v>80.906023189414569</v>
      </c>
      <c r="J40" s="275">
        <f t="shared" si="31"/>
        <v>274.61787137766862</v>
      </c>
      <c r="K40" s="275">
        <f t="shared" si="31"/>
        <v>0</v>
      </c>
      <c r="L40" s="275">
        <f t="shared" si="31"/>
        <v>295.58605762377545</v>
      </c>
      <c r="M40" s="275">
        <f t="shared" si="31"/>
        <v>0</v>
      </c>
      <c r="N40" s="275">
        <f t="shared" si="31"/>
        <v>0</v>
      </c>
      <c r="O40" s="283">
        <f t="shared" si="31"/>
        <v>117.5626365549107</v>
      </c>
      <c r="P40" s="275">
        <f t="shared" ref="P40:BL40" si="32">SUM(P37:P39)</f>
        <v>457921.62905281159</v>
      </c>
      <c r="Q40" s="275">
        <f t="shared" si="32"/>
        <v>419134.25209030812</v>
      </c>
      <c r="R40" s="275">
        <f t="shared" si="32"/>
        <v>25606.399102812367</v>
      </c>
      <c r="S40" s="275">
        <f t="shared" si="32"/>
        <v>11378.091210209692</v>
      </c>
      <c r="T40" s="275">
        <f t="shared" si="32"/>
        <v>236.59436055091666</v>
      </c>
      <c r="U40" s="275">
        <f t="shared" si="32"/>
        <v>229.4947093109943</v>
      </c>
      <c r="V40" s="275">
        <f>SUM(V37:V39)</f>
        <v>0</v>
      </c>
      <c r="W40" s="275">
        <f t="shared" si="32"/>
        <v>5.2994547716799323</v>
      </c>
      <c r="X40" s="275">
        <f t="shared" si="32"/>
        <v>1319.533897758389</v>
      </c>
      <c r="Y40" s="275">
        <f>SUM(Y37:Y39)</f>
        <v>0</v>
      </c>
      <c r="Z40" s="275">
        <f t="shared" si="32"/>
        <v>0</v>
      </c>
      <c r="AA40" s="283">
        <f t="shared" si="32"/>
        <v>11.964227089498779</v>
      </c>
      <c r="AB40" s="277">
        <f t="shared" si="32"/>
        <v>513269.07397865254</v>
      </c>
      <c r="AC40" s="275">
        <f t="shared" si="32"/>
        <v>483893.4955139783</v>
      </c>
      <c r="AD40" s="275">
        <f t="shared" si="32"/>
        <v>25552.127176005404</v>
      </c>
      <c r="AE40" s="275">
        <f t="shared" si="32"/>
        <v>2820.3600574545594</v>
      </c>
      <c r="AF40" s="275">
        <f t="shared" si="32"/>
        <v>280.94138897327161</v>
      </c>
      <c r="AG40" s="275">
        <f t="shared" si="32"/>
        <v>365.08749102976577</v>
      </c>
      <c r="AH40" s="275">
        <f t="shared" si="32"/>
        <v>0</v>
      </c>
      <c r="AI40" s="275">
        <f t="shared" si="32"/>
        <v>65.523268020361371</v>
      </c>
      <c r="AJ40" s="275">
        <f>SUM(AJ37:AJ39)</f>
        <v>280.05995599192465</v>
      </c>
      <c r="AK40" s="275">
        <f>SUM(AK37:AK39)</f>
        <v>0</v>
      </c>
      <c r="AL40" s="275">
        <f t="shared" si="32"/>
        <v>0</v>
      </c>
      <c r="AM40" s="283">
        <f t="shared" si="32"/>
        <v>11.479127198937077</v>
      </c>
      <c r="AN40" s="277">
        <f t="shared" si="32"/>
        <v>555682.29210396472</v>
      </c>
      <c r="AO40" s="275">
        <f t="shared" si="32"/>
        <v>511620.8743227112</v>
      </c>
      <c r="AP40" s="275">
        <f t="shared" si="32"/>
        <v>28530.307271051242</v>
      </c>
      <c r="AQ40" s="275">
        <f t="shared" si="32"/>
        <v>10646.122683818465</v>
      </c>
      <c r="AR40" s="275">
        <f t="shared" si="32"/>
        <v>53.284571791301957</v>
      </c>
      <c r="AS40" s="275">
        <f t="shared" si="32"/>
        <v>107.04732452464292</v>
      </c>
      <c r="AT40" s="275">
        <f t="shared" si="32"/>
        <v>43.405788238723225</v>
      </c>
      <c r="AU40" s="275">
        <f t="shared" si="32"/>
        <v>0</v>
      </c>
      <c r="AV40" s="275">
        <f t="shared" si="32"/>
        <v>4566.2584930173725</v>
      </c>
      <c r="AW40" s="275">
        <f>SUM(AW37:AW39)</f>
        <v>0</v>
      </c>
      <c r="AX40" s="275">
        <f t="shared" si="32"/>
        <v>0</v>
      </c>
      <c r="AY40" s="283">
        <f t="shared" si="32"/>
        <v>114.99164881170017</v>
      </c>
      <c r="AZ40" s="419">
        <f t="shared" si="32"/>
        <v>-31310.836049528603</v>
      </c>
      <c r="BA40" s="297">
        <f t="shared" si="32"/>
        <v>1936343.8152215835</v>
      </c>
      <c r="BB40" s="275">
        <f>SUM(BB37:BB39)</f>
        <v>1834182.0634491767</v>
      </c>
      <c r="BC40" s="275">
        <f>SUM(BC37:BC39)</f>
        <v>94737.323693047976</v>
      </c>
      <c r="BD40" s="275">
        <f>SUM(BD37:BD39)</f>
        <v>27213.365539565682</v>
      </c>
      <c r="BE40" s="275">
        <f>SUM(BE37:BE39)</f>
        <v>3633.0806148116671</v>
      </c>
      <c r="BF40" s="275">
        <f t="shared" si="32"/>
        <v>782.53554805481758</v>
      </c>
      <c r="BG40" s="275">
        <f t="shared" si="32"/>
        <v>318.02365961639185</v>
      </c>
      <c r="BH40" s="275">
        <f t="shared" si="32"/>
        <v>70.822722792041304</v>
      </c>
      <c r="BI40" s="275">
        <f t="shared" si="32"/>
        <v>6461.4384043914606</v>
      </c>
      <c r="BJ40" s="275">
        <f>SUM(BJ37:BJ39)</f>
        <v>0</v>
      </c>
      <c r="BK40" s="275">
        <f t="shared" si="32"/>
        <v>0</v>
      </c>
      <c r="BL40" s="299">
        <f t="shared" si="32"/>
        <v>255.99763965504673</v>
      </c>
    </row>
    <row r="41" spans="1:64" ht="14.85" customHeight="1" x14ac:dyDescent="0.25">
      <c r="A41" s="1543" t="s">
        <v>302</v>
      </c>
      <c r="B41" s="124">
        <v>5.0999999999999996</v>
      </c>
      <c r="C41" s="311" t="s">
        <v>37</v>
      </c>
      <c r="D41" s="273">
        <f>SUM(E41:O41)</f>
        <v>5734.0599999999995</v>
      </c>
      <c r="E41" s="251">
        <v>2198.12</v>
      </c>
      <c r="F41" s="251">
        <v>454.15</v>
      </c>
      <c r="G41" s="251">
        <v>829.76</v>
      </c>
      <c r="H41" s="251">
        <v>1863</v>
      </c>
      <c r="I41" s="251">
        <v>360.94</v>
      </c>
      <c r="J41" s="251">
        <v>0</v>
      </c>
      <c r="K41" s="251">
        <v>0</v>
      </c>
      <c r="L41" s="251">
        <v>0</v>
      </c>
      <c r="M41" s="251">
        <v>0</v>
      </c>
      <c r="N41" s="251">
        <v>16.09</v>
      </c>
      <c r="O41" s="252">
        <v>11.999999999999996</v>
      </c>
      <c r="P41" s="273">
        <f>SUM(Q41:AA41)</f>
        <v>1157.9099999999999</v>
      </c>
      <c r="Q41" s="251">
        <v>783.27</v>
      </c>
      <c r="R41" s="251">
        <v>306.64</v>
      </c>
      <c r="S41" s="251">
        <v>20</v>
      </c>
      <c r="T41" s="251">
        <v>48</v>
      </c>
      <c r="U41" s="251">
        <v>0</v>
      </c>
      <c r="V41" s="251">
        <v>0</v>
      </c>
      <c r="W41" s="251">
        <v>0</v>
      </c>
      <c r="X41" s="251">
        <v>0</v>
      </c>
      <c r="Y41" s="251">
        <v>0</v>
      </c>
      <c r="Z41" s="251">
        <v>0</v>
      </c>
      <c r="AA41" s="252">
        <v>0</v>
      </c>
      <c r="AB41" s="276">
        <f>SUM(AC41:AM41)</f>
        <v>178.05</v>
      </c>
      <c r="AC41" s="251">
        <v>178.05</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682">
        <v>-21.819999999999936</v>
      </c>
      <c r="BA41" s="294">
        <f>SUM(BB41:BL41)+AZ41</f>
        <v>7048.2</v>
      </c>
      <c r="BB41" s="274">
        <f t="shared" ref="BB41:BL44" si="33">E41+Q41+AC41+AO41</f>
        <v>3159.44</v>
      </c>
      <c r="BC41" s="274">
        <f t="shared" si="33"/>
        <v>760.79</v>
      </c>
      <c r="BD41" s="274">
        <f t="shared" si="33"/>
        <v>849.76</v>
      </c>
      <c r="BE41" s="274">
        <f t="shared" si="33"/>
        <v>1911</v>
      </c>
      <c r="BF41" s="274">
        <f t="shared" si="33"/>
        <v>360.94</v>
      </c>
      <c r="BG41" s="274">
        <f t="shared" si="33"/>
        <v>0</v>
      </c>
      <c r="BH41" s="274">
        <f t="shared" si="33"/>
        <v>0</v>
      </c>
      <c r="BI41" s="274">
        <f t="shared" si="33"/>
        <v>0</v>
      </c>
      <c r="BJ41" s="274">
        <f t="shared" si="33"/>
        <v>0</v>
      </c>
      <c r="BK41" s="274">
        <f t="shared" si="33"/>
        <v>16.09</v>
      </c>
      <c r="BL41" s="298">
        <f t="shared" si="33"/>
        <v>11.999999999999996</v>
      </c>
    </row>
    <row r="42" spans="1:64" s="255" customFormat="1" ht="24" x14ac:dyDescent="0.25">
      <c r="A42" s="1544"/>
      <c r="B42" s="126">
        <v>5.2</v>
      </c>
      <c r="C42" s="131" t="s">
        <v>303</v>
      </c>
      <c r="D42" s="274">
        <f>SUM(E42:O42)</f>
        <v>1248729.03</v>
      </c>
      <c r="E42" s="253">
        <v>526651.29000000015</v>
      </c>
      <c r="F42" s="253">
        <v>24562.079999999998</v>
      </c>
      <c r="G42" s="253">
        <v>353339.97000000003</v>
      </c>
      <c r="H42" s="253">
        <v>99214.530000000013</v>
      </c>
      <c r="I42" s="253">
        <v>97413.06</v>
      </c>
      <c r="J42" s="253">
        <v>14189.000000000002</v>
      </c>
      <c r="K42" s="253">
        <v>1386.4499999999998</v>
      </c>
      <c r="L42" s="253">
        <v>3331.1300000000006</v>
      </c>
      <c r="M42" s="253">
        <v>0</v>
      </c>
      <c r="N42" s="253">
        <v>110522.45999999999</v>
      </c>
      <c r="O42" s="254">
        <v>18119.060000000001</v>
      </c>
      <c r="P42" s="274">
        <f>SUM(Q42:AA42)</f>
        <v>1311434.8400000001</v>
      </c>
      <c r="Q42" s="253">
        <v>544461.06999999995</v>
      </c>
      <c r="R42" s="253">
        <v>26614.180000000004</v>
      </c>
      <c r="S42" s="253">
        <v>365156.85</v>
      </c>
      <c r="T42" s="253">
        <v>99250.37</v>
      </c>
      <c r="U42" s="253">
        <v>102476.93999999997</v>
      </c>
      <c r="V42" s="253">
        <v>13453.060000000001</v>
      </c>
      <c r="W42" s="253">
        <v>1066.0800000000002</v>
      </c>
      <c r="X42" s="253">
        <v>4111.0999999999995</v>
      </c>
      <c r="Y42" s="253">
        <v>0</v>
      </c>
      <c r="Z42" s="253">
        <v>135525.41999999998</v>
      </c>
      <c r="AA42" s="254">
        <v>19319.77</v>
      </c>
      <c r="AB42" s="289">
        <f>SUM(AC42:AM42)</f>
        <v>1387775.7899999998</v>
      </c>
      <c r="AC42" s="253">
        <v>586141.62999999989</v>
      </c>
      <c r="AD42" s="253">
        <v>29334.039999999997</v>
      </c>
      <c r="AE42" s="253">
        <v>381624.18</v>
      </c>
      <c r="AF42" s="253">
        <v>98115.599999999977</v>
      </c>
      <c r="AG42" s="253">
        <v>108295.95999999998</v>
      </c>
      <c r="AH42" s="253">
        <v>13661.51</v>
      </c>
      <c r="AI42" s="253">
        <v>1066.08</v>
      </c>
      <c r="AJ42" s="253">
        <v>4565.87</v>
      </c>
      <c r="AK42" s="253">
        <v>0</v>
      </c>
      <c r="AL42" s="253">
        <v>142987.98000000001</v>
      </c>
      <c r="AM42" s="254">
        <v>21982.94</v>
      </c>
      <c r="AN42" s="289">
        <f>SUM(AO42:AY42)</f>
        <v>1469650.0399999996</v>
      </c>
      <c r="AO42" s="253">
        <v>632541.77999999991</v>
      </c>
      <c r="AP42" s="253">
        <v>31712.81</v>
      </c>
      <c r="AQ42" s="253">
        <v>402614.05</v>
      </c>
      <c r="AR42" s="253">
        <v>99029.190000000017</v>
      </c>
      <c r="AS42" s="253">
        <v>112390.29000000001</v>
      </c>
      <c r="AT42" s="253">
        <v>11860.640000000001</v>
      </c>
      <c r="AU42" s="253">
        <v>1081.9199999999998</v>
      </c>
      <c r="AV42" s="253">
        <v>4972.3799999999983</v>
      </c>
      <c r="AW42" s="253">
        <v>45.08</v>
      </c>
      <c r="AX42" s="253">
        <v>149440.20000000001</v>
      </c>
      <c r="AY42" s="254">
        <v>23961.7</v>
      </c>
      <c r="AZ42" s="170">
        <v>0</v>
      </c>
      <c r="BA42" s="296">
        <f>SUM(BB42:BL42)+AZ42</f>
        <v>5417589.7000000002</v>
      </c>
      <c r="BB42" s="274">
        <f t="shared" si="33"/>
        <v>2289795.77</v>
      </c>
      <c r="BC42" s="274">
        <f t="shared" si="33"/>
        <v>112223.11</v>
      </c>
      <c r="BD42" s="274">
        <f t="shared" si="33"/>
        <v>1502735.05</v>
      </c>
      <c r="BE42" s="274">
        <f t="shared" si="33"/>
        <v>395609.69</v>
      </c>
      <c r="BF42" s="274">
        <f t="shared" si="33"/>
        <v>420576.25</v>
      </c>
      <c r="BG42" s="274">
        <f t="shared" si="33"/>
        <v>53164.210000000006</v>
      </c>
      <c r="BH42" s="274">
        <f t="shared" si="33"/>
        <v>4600.53</v>
      </c>
      <c r="BI42" s="274">
        <f t="shared" si="33"/>
        <v>16980.479999999996</v>
      </c>
      <c r="BJ42" s="274">
        <f t="shared" si="33"/>
        <v>45.08</v>
      </c>
      <c r="BK42" s="274">
        <f t="shared" si="33"/>
        <v>538476.06000000006</v>
      </c>
      <c r="BL42" s="300">
        <f t="shared" si="33"/>
        <v>83383.47</v>
      </c>
    </row>
    <row r="43" spans="1:64" ht="24" x14ac:dyDescent="0.25">
      <c r="A43" s="1544"/>
      <c r="B43" s="126">
        <v>5.3</v>
      </c>
      <c r="C43" s="131" t="s">
        <v>304</v>
      </c>
      <c r="D43" s="274">
        <f>SUM(E43:O43)</f>
        <v>32.502974884954519</v>
      </c>
      <c r="E43" s="253">
        <v>12.459834594356568</v>
      </c>
      <c r="F43" s="253">
        <v>2.5743061711949466</v>
      </c>
      <c r="G43" s="253">
        <v>4.703415806695407</v>
      </c>
      <c r="H43" s="253">
        <v>10.560238680912002</v>
      </c>
      <c r="I43" s="253">
        <v>2.0459541328440034</v>
      </c>
      <c r="J43" s="253">
        <v>0</v>
      </c>
      <c r="K43" s="253">
        <v>0</v>
      </c>
      <c r="L43" s="253">
        <v>0</v>
      </c>
      <c r="M43" s="253">
        <v>0</v>
      </c>
      <c r="N43" s="253">
        <v>9.1204637882916856E-2</v>
      </c>
      <c r="O43" s="254">
        <v>6.8020861068676317E-2</v>
      </c>
      <c r="P43" s="274">
        <f>SUM(Q43:AA43)</f>
        <v>13.138029518303522</v>
      </c>
      <c r="Q43" s="253">
        <v>8.8872402697978252</v>
      </c>
      <c r="R43" s="253">
        <v>3.4792387763233688</v>
      </c>
      <c r="S43" s="253">
        <v>0.22692660946539062</v>
      </c>
      <c r="T43" s="253">
        <v>0.54462386271693752</v>
      </c>
      <c r="U43" s="253">
        <v>0</v>
      </c>
      <c r="V43" s="253">
        <v>0</v>
      </c>
      <c r="W43" s="253">
        <v>0</v>
      </c>
      <c r="X43" s="253">
        <v>0</v>
      </c>
      <c r="Y43" s="253">
        <v>0</v>
      </c>
      <c r="Z43" s="253">
        <v>0</v>
      </c>
      <c r="AA43" s="254">
        <v>0</v>
      </c>
      <c r="AB43" s="289">
        <f>SUM(AC43:AM43)</f>
        <v>4.4373748009595131</v>
      </c>
      <c r="AC43" s="253">
        <v>4.4373748009595131</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170">
        <v>0</v>
      </c>
      <c r="BA43" s="296">
        <f>SUM(BB43:BL43)+AZ43</f>
        <v>50.078379204217555</v>
      </c>
      <c r="BB43" s="274">
        <f t="shared" si="33"/>
        <v>25.784449665113907</v>
      </c>
      <c r="BC43" s="274">
        <f t="shared" si="33"/>
        <v>6.053544947518315</v>
      </c>
      <c r="BD43" s="274">
        <f t="shared" si="33"/>
        <v>4.9303424161607978</v>
      </c>
      <c r="BE43" s="274">
        <f t="shared" si="33"/>
        <v>11.10486254362894</v>
      </c>
      <c r="BF43" s="274">
        <f t="shared" si="33"/>
        <v>2.0459541328440034</v>
      </c>
      <c r="BG43" s="274">
        <f t="shared" si="33"/>
        <v>0</v>
      </c>
      <c r="BH43" s="274">
        <f t="shared" si="33"/>
        <v>0</v>
      </c>
      <c r="BI43" s="274">
        <f t="shared" si="33"/>
        <v>0</v>
      </c>
      <c r="BJ43" s="274">
        <f t="shared" si="33"/>
        <v>0</v>
      </c>
      <c r="BK43" s="274">
        <f t="shared" si="33"/>
        <v>9.1204637882916856E-2</v>
      </c>
      <c r="BL43" s="300">
        <f t="shared" si="33"/>
        <v>6.8020861068676317E-2</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1254495.5929748851</v>
      </c>
      <c r="E45" s="278">
        <f t="shared" ref="E45:BL45" si="34">SUM(E41:E44)</f>
        <v>528861.86983459454</v>
      </c>
      <c r="F45" s="278">
        <f t="shared" si="34"/>
        <v>25018.804306171194</v>
      </c>
      <c r="G45" s="278">
        <f t="shared" si="34"/>
        <v>354174.43341580674</v>
      </c>
      <c r="H45" s="278">
        <f t="shared" si="34"/>
        <v>101088.09023868093</v>
      </c>
      <c r="I45" s="278">
        <f>SUM(I41:I44)</f>
        <v>97776.045954132846</v>
      </c>
      <c r="J45" s="278">
        <f t="shared" si="34"/>
        <v>14189.000000000002</v>
      </c>
      <c r="K45" s="278">
        <f t="shared" si="34"/>
        <v>1386.4499999999998</v>
      </c>
      <c r="L45" s="278">
        <f t="shared" si="34"/>
        <v>3331.1300000000006</v>
      </c>
      <c r="M45" s="278">
        <f t="shared" si="34"/>
        <v>0</v>
      </c>
      <c r="N45" s="278">
        <f t="shared" si="34"/>
        <v>110538.64120463787</v>
      </c>
      <c r="O45" s="283">
        <f t="shared" si="34"/>
        <v>18131.12802086107</v>
      </c>
      <c r="P45" s="278">
        <f t="shared" si="34"/>
        <v>1312605.8880295183</v>
      </c>
      <c r="Q45" s="278">
        <f t="shared" si="34"/>
        <v>545253.22724026977</v>
      </c>
      <c r="R45" s="278">
        <f t="shared" si="34"/>
        <v>26924.299238776326</v>
      </c>
      <c r="S45" s="278">
        <f t="shared" si="34"/>
        <v>365177.07692660944</v>
      </c>
      <c r="T45" s="278">
        <f t="shared" si="34"/>
        <v>99298.914623862715</v>
      </c>
      <c r="U45" s="278">
        <f t="shared" si="34"/>
        <v>102476.93999999997</v>
      </c>
      <c r="V45" s="278">
        <f t="shared" si="34"/>
        <v>13453.060000000001</v>
      </c>
      <c r="W45" s="278">
        <f t="shared" si="34"/>
        <v>1066.0800000000002</v>
      </c>
      <c r="X45" s="278">
        <f t="shared" si="34"/>
        <v>4111.0999999999995</v>
      </c>
      <c r="Y45" s="278">
        <f>SUM(Y41:Y44)</f>
        <v>0</v>
      </c>
      <c r="Z45" s="278">
        <f t="shared" si="34"/>
        <v>135525.41999999998</v>
      </c>
      <c r="AA45" s="284">
        <f t="shared" si="34"/>
        <v>19319.77</v>
      </c>
      <c r="AB45" s="850">
        <f t="shared" si="34"/>
        <v>1387958.2773748008</v>
      </c>
      <c r="AC45" s="278">
        <f t="shared" si="34"/>
        <v>586324.11737480084</v>
      </c>
      <c r="AD45" s="278">
        <f t="shared" si="34"/>
        <v>29334.039999999997</v>
      </c>
      <c r="AE45" s="278">
        <f t="shared" si="34"/>
        <v>381624.18</v>
      </c>
      <c r="AF45" s="278">
        <f t="shared" si="34"/>
        <v>98115.599999999977</v>
      </c>
      <c r="AG45" s="278">
        <f t="shared" si="34"/>
        <v>108295.95999999998</v>
      </c>
      <c r="AH45" s="278">
        <f t="shared" si="34"/>
        <v>13661.51</v>
      </c>
      <c r="AI45" s="278">
        <f t="shared" si="34"/>
        <v>1066.08</v>
      </c>
      <c r="AJ45" s="278">
        <f t="shared" si="34"/>
        <v>4565.87</v>
      </c>
      <c r="AK45" s="278">
        <f t="shared" si="34"/>
        <v>0</v>
      </c>
      <c r="AL45" s="278">
        <f t="shared" si="34"/>
        <v>142987.98000000001</v>
      </c>
      <c r="AM45" s="284">
        <f t="shared" si="34"/>
        <v>21982.94</v>
      </c>
      <c r="AN45" s="850">
        <f t="shared" si="34"/>
        <v>1469650.0399999996</v>
      </c>
      <c r="AO45" s="278">
        <f t="shared" si="34"/>
        <v>632541.77999999991</v>
      </c>
      <c r="AP45" s="278">
        <f t="shared" si="34"/>
        <v>31712.81</v>
      </c>
      <c r="AQ45" s="278">
        <f t="shared" si="34"/>
        <v>402614.05</v>
      </c>
      <c r="AR45" s="278">
        <f t="shared" si="34"/>
        <v>99029.190000000017</v>
      </c>
      <c r="AS45" s="278">
        <f t="shared" si="34"/>
        <v>112390.29000000001</v>
      </c>
      <c r="AT45" s="278">
        <f t="shared" si="34"/>
        <v>11860.640000000001</v>
      </c>
      <c r="AU45" s="278">
        <f t="shared" si="34"/>
        <v>1081.9199999999998</v>
      </c>
      <c r="AV45" s="275">
        <f t="shared" si="34"/>
        <v>4972.3799999999983</v>
      </c>
      <c r="AW45" s="278">
        <f>SUM(AW41:AW44)</f>
        <v>45.08</v>
      </c>
      <c r="AX45" s="278">
        <f t="shared" si="34"/>
        <v>149440.20000000001</v>
      </c>
      <c r="AY45" s="284">
        <f t="shared" si="34"/>
        <v>23961.7</v>
      </c>
      <c r="AZ45" s="864">
        <f t="shared" si="34"/>
        <v>-21.819999999999936</v>
      </c>
      <c r="BA45" s="297">
        <f t="shared" si="34"/>
        <v>5424687.9783792049</v>
      </c>
      <c r="BB45" s="275">
        <f t="shared" si="34"/>
        <v>2292980.9944496653</v>
      </c>
      <c r="BC45" s="275">
        <f t="shared" si="34"/>
        <v>112989.95354494751</v>
      </c>
      <c r="BD45" s="275">
        <f t="shared" si="34"/>
        <v>1503589.7403424161</v>
      </c>
      <c r="BE45" s="275">
        <f t="shared" si="34"/>
        <v>397531.79486254364</v>
      </c>
      <c r="BF45" s="275">
        <f t="shared" si="34"/>
        <v>420939.23595413286</v>
      </c>
      <c r="BG45" s="275">
        <f t="shared" si="34"/>
        <v>53164.210000000006</v>
      </c>
      <c r="BH45" s="275">
        <f t="shared" si="34"/>
        <v>4600.53</v>
      </c>
      <c r="BI45" s="275">
        <f t="shared" si="34"/>
        <v>16980.479999999996</v>
      </c>
      <c r="BJ45" s="275">
        <f>SUM(BJ41:BJ44)</f>
        <v>45.08</v>
      </c>
      <c r="BK45" s="275">
        <f t="shared" si="34"/>
        <v>538492.24120463792</v>
      </c>
      <c r="BL45" s="299">
        <f t="shared" si="34"/>
        <v>83395.538020861073</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2">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131315.19</v>
      </c>
      <c r="E51" s="251">
        <v>38149.509999999987</v>
      </c>
      <c r="F51" s="251">
        <v>6762</v>
      </c>
      <c r="G51" s="251">
        <v>27676.09</v>
      </c>
      <c r="H51" s="251">
        <v>9288</v>
      </c>
      <c r="I51" s="251">
        <v>10223.140000000001</v>
      </c>
      <c r="J51" s="251">
        <v>516</v>
      </c>
      <c r="K51" s="251">
        <v>100.1</v>
      </c>
      <c r="L51" s="251">
        <v>902</v>
      </c>
      <c r="M51" s="251">
        <v>0</v>
      </c>
      <c r="N51" s="251">
        <v>34057.35</v>
      </c>
      <c r="O51" s="252">
        <v>3641</v>
      </c>
      <c r="P51" s="273">
        <f>SUM(Q51:AA51)</f>
        <v>136440.21</v>
      </c>
      <c r="Q51" s="251">
        <v>46261.99</v>
      </c>
      <c r="R51" s="251">
        <v>6548.2</v>
      </c>
      <c r="S51" s="251">
        <v>33210.200000000004</v>
      </c>
      <c r="T51" s="251">
        <v>8862.9</v>
      </c>
      <c r="U51" s="251">
        <v>7368.4299999999994</v>
      </c>
      <c r="V51" s="251">
        <v>0</v>
      </c>
      <c r="W51" s="251">
        <v>233.72</v>
      </c>
      <c r="X51" s="251">
        <v>1605</v>
      </c>
      <c r="Y51" s="251">
        <v>0</v>
      </c>
      <c r="Z51" s="251">
        <v>29497.77</v>
      </c>
      <c r="AA51" s="252">
        <v>2852</v>
      </c>
      <c r="AB51" s="276">
        <f>SUM(AC51:AM51)</f>
        <v>158697.44999999998</v>
      </c>
      <c r="AC51" s="251">
        <v>54713.44999999999</v>
      </c>
      <c r="AD51" s="251">
        <v>6845.34</v>
      </c>
      <c r="AE51" s="251">
        <v>33065.22</v>
      </c>
      <c r="AF51" s="251">
        <v>10049</v>
      </c>
      <c r="AG51" s="251">
        <v>12100.609999999999</v>
      </c>
      <c r="AH51" s="251">
        <v>250</v>
      </c>
      <c r="AI51" s="251">
        <v>0</v>
      </c>
      <c r="AJ51" s="251">
        <v>842</v>
      </c>
      <c r="AK51" s="251">
        <v>0</v>
      </c>
      <c r="AL51" s="251">
        <v>36672.829999999994</v>
      </c>
      <c r="AM51" s="252">
        <v>4159</v>
      </c>
      <c r="AN51" s="276">
        <f>SUM(AO51:AY51)</f>
        <v>146584.01</v>
      </c>
      <c r="AO51" s="251">
        <v>45163.95</v>
      </c>
      <c r="AP51" s="251">
        <v>6381.4199999999992</v>
      </c>
      <c r="AQ51" s="251">
        <v>28955.319999999992</v>
      </c>
      <c r="AR51" s="251">
        <v>10649.84</v>
      </c>
      <c r="AS51" s="251">
        <v>10364.14</v>
      </c>
      <c r="AT51" s="251">
        <v>0</v>
      </c>
      <c r="AU51" s="251">
        <v>190.74</v>
      </c>
      <c r="AV51" s="249">
        <v>1432.3000000000002</v>
      </c>
      <c r="AW51" s="251">
        <v>0</v>
      </c>
      <c r="AX51" s="251">
        <v>36042.32</v>
      </c>
      <c r="AY51" s="252">
        <v>7403.9800000000005</v>
      </c>
      <c r="AZ51" s="682">
        <v>11742.73</v>
      </c>
      <c r="BA51" s="294">
        <f>SUM(BB51:BL51)+AZ51</f>
        <v>584779.58999999985</v>
      </c>
      <c r="BB51" s="274">
        <f t="shared" ref="BB51:BL54" si="37">E51+Q51+AC51+AO51</f>
        <v>184288.89999999997</v>
      </c>
      <c r="BC51" s="274">
        <f t="shared" si="37"/>
        <v>26536.959999999999</v>
      </c>
      <c r="BD51" s="274">
        <f t="shared" si="37"/>
        <v>122906.83</v>
      </c>
      <c r="BE51" s="274">
        <f t="shared" si="37"/>
        <v>38849.740000000005</v>
      </c>
      <c r="BF51" s="274">
        <f t="shared" si="37"/>
        <v>40056.32</v>
      </c>
      <c r="BG51" s="274">
        <f t="shared" si="37"/>
        <v>766</v>
      </c>
      <c r="BH51" s="274">
        <f t="shared" si="37"/>
        <v>524.55999999999995</v>
      </c>
      <c r="BI51" s="274">
        <f t="shared" si="37"/>
        <v>4781.3</v>
      </c>
      <c r="BJ51" s="274">
        <f t="shared" si="37"/>
        <v>0</v>
      </c>
      <c r="BK51" s="274">
        <f t="shared" si="37"/>
        <v>136270.26999999999</v>
      </c>
      <c r="BL51" s="298">
        <f t="shared" si="37"/>
        <v>18055.98</v>
      </c>
    </row>
    <row r="52" spans="1:64" s="255" customFormat="1" ht="16.5" customHeight="1" x14ac:dyDescent="0.25">
      <c r="A52" s="1547"/>
      <c r="B52" s="126">
        <v>7.2</v>
      </c>
      <c r="C52" s="131" t="s">
        <v>21</v>
      </c>
      <c r="D52" s="274">
        <f>SUM(E52:O52)</f>
        <v>1031219.0199999999</v>
      </c>
      <c r="E52" s="253">
        <v>827510.36</v>
      </c>
      <c r="F52" s="253">
        <v>24208.309999999998</v>
      </c>
      <c r="G52" s="253">
        <v>75446.58</v>
      </c>
      <c r="H52" s="253">
        <v>16929.899999999998</v>
      </c>
      <c r="I52" s="253">
        <v>31732.710000000003</v>
      </c>
      <c r="J52" s="253">
        <v>5744.59</v>
      </c>
      <c r="K52" s="253">
        <v>347.28</v>
      </c>
      <c r="L52" s="253">
        <v>2040.2700000000002</v>
      </c>
      <c r="M52" s="253">
        <v>0</v>
      </c>
      <c r="N52" s="253">
        <v>43004.84</v>
      </c>
      <c r="O52" s="254">
        <v>4254.1799999999994</v>
      </c>
      <c r="P52" s="274">
        <f>SUM(Q52:AA52)</f>
        <v>1093816.2400000002</v>
      </c>
      <c r="Q52" s="253">
        <v>883697.37000000011</v>
      </c>
      <c r="R52" s="253">
        <v>25394.85</v>
      </c>
      <c r="S52" s="253">
        <v>77761.78</v>
      </c>
      <c r="T52" s="253">
        <v>17016.719999999998</v>
      </c>
      <c r="U52" s="253">
        <v>33382.290000000008</v>
      </c>
      <c r="V52" s="253">
        <v>5267.079999999999</v>
      </c>
      <c r="W52" s="253">
        <v>347.28000000000003</v>
      </c>
      <c r="X52" s="253">
        <v>2242.8500000000004</v>
      </c>
      <c r="Y52" s="253">
        <v>0</v>
      </c>
      <c r="Z52" s="253">
        <v>44147.97</v>
      </c>
      <c r="AA52" s="254">
        <v>4558.0499999999993</v>
      </c>
      <c r="AB52" s="289">
        <f>SUM(AC52:AM52)</f>
        <v>1167555.3599999999</v>
      </c>
      <c r="AC52" s="253">
        <v>947524.53999999992</v>
      </c>
      <c r="AD52" s="253">
        <v>27348.300000000003</v>
      </c>
      <c r="AE52" s="253">
        <v>59891.33</v>
      </c>
      <c r="AF52" s="253">
        <v>16886.489999999998</v>
      </c>
      <c r="AG52" s="253">
        <v>35277.86</v>
      </c>
      <c r="AH52" s="253">
        <v>5310.49</v>
      </c>
      <c r="AI52" s="253">
        <v>21198.550000000003</v>
      </c>
      <c r="AJ52" s="253">
        <v>2430.96</v>
      </c>
      <c r="AK52" s="253">
        <v>0</v>
      </c>
      <c r="AL52" s="253">
        <v>46578.93</v>
      </c>
      <c r="AM52" s="254">
        <v>5107.91</v>
      </c>
      <c r="AN52" s="289">
        <f>SUM(AO52:AY52)</f>
        <v>1231006.3099999998</v>
      </c>
      <c r="AO52" s="253">
        <v>1004319.29</v>
      </c>
      <c r="AP52" s="253">
        <v>29316.22</v>
      </c>
      <c r="AQ52" s="253">
        <v>83593.19</v>
      </c>
      <c r="AR52" s="253">
        <v>16872.02</v>
      </c>
      <c r="AS52" s="253">
        <v>36073.71</v>
      </c>
      <c r="AT52" s="253">
        <v>4485.7</v>
      </c>
      <c r="AU52" s="253">
        <v>347.28000000000003</v>
      </c>
      <c r="AV52" s="253">
        <v>2532.2500000000005</v>
      </c>
      <c r="AW52" s="253">
        <v>14.47</v>
      </c>
      <c r="AX52" s="253">
        <v>47968.05</v>
      </c>
      <c r="AY52" s="254">
        <v>5484.13</v>
      </c>
      <c r="AZ52" s="170">
        <v>0</v>
      </c>
      <c r="BA52" s="296">
        <f>SUM(BB52:BL52)+AZ52</f>
        <v>4523596.93</v>
      </c>
      <c r="BB52" s="274">
        <f t="shared" si="37"/>
        <v>3663051.56</v>
      </c>
      <c r="BC52" s="274">
        <f t="shared" si="37"/>
        <v>106267.68</v>
      </c>
      <c r="BD52" s="274">
        <f t="shared" si="37"/>
        <v>296692.88</v>
      </c>
      <c r="BE52" s="274">
        <f t="shared" si="37"/>
        <v>67705.12999999999</v>
      </c>
      <c r="BF52" s="274">
        <f t="shared" si="37"/>
        <v>136466.57</v>
      </c>
      <c r="BG52" s="274">
        <f t="shared" si="37"/>
        <v>20807.859999999997</v>
      </c>
      <c r="BH52" s="274">
        <f t="shared" si="37"/>
        <v>22240.390000000003</v>
      </c>
      <c r="BI52" s="274">
        <f t="shared" si="37"/>
        <v>9246.3300000000017</v>
      </c>
      <c r="BJ52" s="274">
        <f t="shared" si="37"/>
        <v>14.47</v>
      </c>
      <c r="BK52" s="274">
        <f t="shared" si="37"/>
        <v>181699.78999999998</v>
      </c>
      <c r="BL52" s="300">
        <f t="shared" si="37"/>
        <v>19404.27</v>
      </c>
    </row>
    <row r="53" spans="1:64" ht="16.5" customHeight="1" x14ac:dyDescent="0.25">
      <c r="A53" s="1547"/>
      <c r="B53" s="126">
        <v>7.3</v>
      </c>
      <c r="C53" s="131" t="s">
        <v>155</v>
      </c>
      <c r="D53" s="274">
        <f>SUM(E53:O53)</f>
        <v>744.34769126640299</v>
      </c>
      <c r="E53" s="253">
        <v>216.24687662900649</v>
      </c>
      <c r="F53" s="253">
        <v>38.329755212199117</v>
      </c>
      <c r="G53" s="253">
        <v>156.87928940118186</v>
      </c>
      <c r="H53" s="253">
        <v>52.648146467155485</v>
      </c>
      <c r="I53" s="253">
        <v>57.948898802135652</v>
      </c>
      <c r="J53" s="253">
        <v>2.9248970259530824</v>
      </c>
      <c r="K53" s="253">
        <v>0.56740734941454163</v>
      </c>
      <c r="L53" s="253">
        <v>5.1129013903288376</v>
      </c>
      <c r="M53" s="253">
        <v>0</v>
      </c>
      <c r="N53" s="253">
        <v>193.05085605977365</v>
      </c>
      <c r="O53" s="254">
        <v>20.63866292925421</v>
      </c>
      <c r="P53" s="274">
        <f>SUM(Q53:AA53)</f>
        <v>1548.0957125022937</v>
      </c>
      <c r="Q53" s="253">
        <v>524.90382689109015</v>
      </c>
      <c r="R53" s="253">
        <v>74.298041205063512</v>
      </c>
      <c r="S53" s="253">
        <v>376.81390428337573</v>
      </c>
      <c r="T53" s="253">
        <v>100.56139235154049</v>
      </c>
      <c r="U53" s="253">
        <v>83.604641849153381</v>
      </c>
      <c r="V53" s="253">
        <v>0</v>
      </c>
      <c r="W53" s="253">
        <v>2.6518643582125541</v>
      </c>
      <c r="X53" s="253">
        <v>18.210860409597593</v>
      </c>
      <c r="Y53" s="253">
        <v>0</v>
      </c>
      <c r="Z53" s="253">
        <v>334.69144664449573</v>
      </c>
      <c r="AA53" s="254">
        <v>32.359734509764692</v>
      </c>
      <c r="AB53" s="289">
        <f>SUM(AC53:AM53)</f>
        <v>3955.0691693711442</v>
      </c>
      <c r="AC53" s="253">
        <v>1363.5725038110543</v>
      </c>
      <c r="AD53" s="253">
        <v>170.60005178320807</v>
      </c>
      <c r="AE53" s="253">
        <v>824.05377150341201</v>
      </c>
      <c r="AF53" s="253">
        <v>250.44189483202555</v>
      </c>
      <c r="AG53" s="253">
        <v>301.57226560089128</v>
      </c>
      <c r="AH53" s="253">
        <v>6.2305178334168962</v>
      </c>
      <c r="AI53" s="253">
        <v>0</v>
      </c>
      <c r="AJ53" s="253">
        <v>20.984384062948106</v>
      </c>
      <c r="AK53" s="253">
        <v>0</v>
      </c>
      <c r="AL53" s="253">
        <v>913.96288526746434</v>
      </c>
      <c r="AM53" s="254">
        <v>103.65089467672348</v>
      </c>
      <c r="AN53" s="289">
        <f>SUM(AO53:AY53)</f>
        <v>12719.80815830967</v>
      </c>
      <c r="AO53" s="253">
        <v>3919.0958118248373</v>
      </c>
      <c r="AP53" s="253">
        <v>553.74687987864775</v>
      </c>
      <c r="AQ53" s="253">
        <v>2512.5940787297814</v>
      </c>
      <c r="AR53" s="253">
        <v>924.13846310175768</v>
      </c>
      <c r="AS53" s="253">
        <v>899.34688323687953</v>
      </c>
      <c r="AT53" s="253">
        <v>0</v>
      </c>
      <c r="AU53" s="253">
        <v>16.551438373912589</v>
      </c>
      <c r="AV53" s="253">
        <v>124.28764382381779</v>
      </c>
      <c r="AW53" s="253">
        <v>0</v>
      </c>
      <c r="AX53" s="253">
        <v>3127.5675701627197</v>
      </c>
      <c r="AY53" s="254">
        <v>642.47938917731642</v>
      </c>
      <c r="AZ53" s="170">
        <v>-14854.200529577771</v>
      </c>
      <c r="BA53" s="296">
        <f>SUM(BB53:BL53)+AZ53</f>
        <v>4113.1202018717413</v>
      </c>
      <c r="BB53" s="274">
        <f t="shared" si="37"/>
        <v>6023.8190191559879</v>
      </c>
      <c r="BC53" s="274">
        <f t="shared" si="37"/>
        <v>836.97472807911845</v>
      </c>
      <c r="BD53" s="274">
        <f t="shared" si="37"/>
        <v>3870.341043917751</v>
      </c>
      <c r="BE53" s="274">
        <f t="shared" si="37"/>
        <v>1327.7898967524793</v>
      </c>
      <c r="BF53" s="274">
        <f t="shared" si="37"/>
        <v>1342.4726894890598</v>
      </c>
      <c r="BG53" s="274">
        <f t="shared" si="37"/>
        <v>9.1554148593699782</v>
      </c>
      <c r="BH53" s="274">
        <f t="shared" si="37"/>
        <v>19.770710081539683</v>
      </c>
      <c r="BI53" s="274">
        <f t="shared" si="37"/>
        <v>168.59578968669234</v>
      </c>
      <c r="BJ53" s="274">
        <f t="shared" si="37"/>
        <v>0</v>
      </c>
      <c r="BK53" s="274">
        <f t="shared" si="37"/>
        <v>4569.2727581344534</v>
      </c>
      <c r="BL53" s="300">
        <f t="shared" si="37"/>
        <v>799.12868129305878</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1163278.5576912663</v>
      </c>
      <c r="E55" s="278">
        <f t="shared" ref="E55:BL55" si="38">SUM(E51:E54)</f>
        <v>865876.11687662895</v>
      </c>
      <c r="F55" s="278">
        <f t="shared" si="38"/>
        <v>31008.639755212196</v>
      </c>
      <c r="G55" s="278">
        <f t="shared" si="38"/>
        <v>103279.54928940118</v>
      </c>
      <c r="H55" s="278">
        <f t="shared" si="38"/>
        <v>26270.548146467154</v>
      </c>
      <c r="I55" s="278">
        <f t="shared" si="38"/>
        <v>42013.798898802139</v>
      </c>
      <c r="J55" s="278">
        <f t="shared" si="38"/>
        <v>6263.5148970259534</v>
      </c>
      <c r="K55" s="278">
        <f t="shared" si="38"/>
        <v>447.94740734941456</v>
      </c>
      <c r="L55" s="278">
        <f t="shared" si="38"/>
        <v>2947.3829013903292</v>
      </c>
      <c r="M55" s="275">
        <f t="shared" si="38"/>
        <v>0</v>
      </c>
      <c r="N55" s="278">
        <f t="shared" si="38"/>
        <v>77255.240856059769</v>
      </c>
      <c r="O55" s="283">
        <f t="shared" si="38"/>
        <v>7915.8186629292532</v>
      </c>
      <c r="P55" s="278">
        <f t="shared" si="38"/>
        <v>1231804.5457125024</v>
      </c>
      <c r="Q55" s="278">
        <f t="shared" si="38"/>
        <v>930484.2638268912</v>
      </c>
      <c r="R55" s="278">
        <f t="shared" si="38"/>
        <v>32017.348041205063</v>
      </c>
      <c r="S55" s="278">
        <f t="shared" si="38"/>
        <v>111348.79390428339</v>
      </c>
      <c r="T55" s="278">
        <f t="shared" si="38"/>
        <v>25980.181392351536</v>
      </c>
      <c r="U55" s="278">
        <f t="shared" si="38"/>
        <v>40834.324641849162</v>
      </c>
      <c r="V55" s="278">
        <f t="shared" si="38"/>
        <v>5267.079999999999</v>
      </c>
      <c r="W55" s="278">
        <f t="shared" si="38"/>
        <v>583.65186435821261</v>
      </c>
      <c r="X55" s="278">
        <f t="shared" si="38"/>
        <v>3866.0608604095978</v>
      </c>
      <c r="Y55" s="275">
        <f>SUM(Y51:Y54)</f>
        <v>0</v>
      </c>
      <c r="Z55" s="278">
        <f>SUM(Z51:Z54)</f>
        <v>73980.431446644507</v>
      </c>
      <c r="AA55" s="284">
        <f t="shared" si="38"/>
        <v>7442.4097345097643</v>
      </c>
      <c r="AB55" s="850">
        <f t="shared" si="38"/>
        <v>1330207.879169371</v>
      </c>
      <c r="AC55" s="278">
        <f t="shared" si="38"/>
        <v>1003601.562503811</v>
      </c>
      <c r="AD55" s="278">
        <f t="shared" si="38"/>
        <v>34364.240051783207</v>
      </c>
      <c r="AE55" s="278">
        <f t="shared" si="38"/>
        <v>93780.603771503418</v>
      </c>
      <c r="AF55" s="278">
        <f t="shared" si="38"/>
        <v>27185.931894832025</v>
      </c>
      <c r="AG55" s="278">
        <f t="shared" si="38"/>
        <v>47680.042265600896</v>
      </c>
      <c r="AH55" s="278">
        <f t="shared" si="38"/>
        <v>5566.720517833417</v>
      </c>
      <c r="AI55" s="278">
        <f t="shared" si="38"/>
        <v>21198.550000000003</v>
      </c>
      <c r="AJ55" s="278">
        <f t="shared" si="38"/>
        <v>3293.9443840629483</v>
      </c>
      <c r="AK55" s="275">
        <f t="shared" si="38"/>
        <v>0</v>
      </c>
      <c r="AL55" s="278">
        <f t="shared" si="38"/>
        <v>84165.72288526746</v>
      </c>
      <c r="AM55" s="284">
        <f t="shared" si="38"/>
        <v>9370.5608946767225</v>
      </c>
      <c r="AN55" s="850">
        <f t="shared" si="38"/>
        <v>1390310.1281583095</v>
      </c>
      <c r="AO55" s="278">
        <f t="shared" si="38"/>
        <v>1053402.3358118248</v>
      </c>
      <c r="AP55" s="278">
        <f t="shared" si="38"/>
        <v>36251.38687987865</v>
      </c>
      <c r="AQ55" s="278">
        <f t="shared" si="38"/>
        <v>115061.10407872978</v>
      </c>
      <c r="AR55" s="278">
        <f t="shared" si="38"/>
        <v>28445.998463101758</v>
      </c>
      <c r="AS55" s="278">
        <f t="shared" si="38"/>
        <v>47337.19688323688</v>
      </c>
      <c r="AT55" s="278">
        <f t="shared" si="38"/>
        <v>4485.7</v>
      </c>
      <c r="AU55" s="278">
        <f t="shared" si="38"/>
        <v>554.57143837391254</v>
      </c>
      <c r="AV55" s="275">
        <f t="shared" si="38"/>
        <v>4088.8376438238183</v>
      </c>
      <c r="AW55" s="275">
        <f>SUM(AW51:AW54)</f>
        <v>14.47</v>
      </c>
      <c r="AX55" s="278">
        <f t="shared" si="38"/>
        <v>87137.937570162714</v>
      </c>
      <c r="AY55" s="284">
        <f t="shared" si="38"/>
        <v>13530.589389177318</v>
      </c>
      <c r="AZ55" s="864">
        <f t="shared" si="38"/>
        <v>-3111.4705295777712</v>
      </c>
      <c r="BA55" s="297">
        <f t="shared" si="38"/>
        <v>5112489.6402018713</v>
      </c>
      <c r="BB55" s="275">
        <f t="shared" si="38"/>
        <v>3853364.279019156</v>
      </c>
      <c r="BC55" s="275">
        <f t="shared" si="38"/>
        <v>133641.61472807909</v>
      </c>
      <c r="BD55" s="275">
        <f t="shared" si="38"/>
        <v>423470.05104391777</v>
      </c>
      <c r="BE55" s="275">
        <f t="shared" si="38"/>
        <v>107882.65989675248</v>
      </c>
      <c r="BF55" s="275">
        <f t="shared" si="38"/>
        <v>177865.36268948906</v>
      </c>
      <c r="BG55" s="275">
        <f t="shared" si="38"/>
        <v>21583.015414859368</v>
      </c>
      <c r="BH55" s="275">
        <f t="shared" si="38"/>
        <v>22784.720710081543</v>
      </c>
      <c r="BI55" s="275">
        <f t="shared" si="38"/>
        <v>14196.225789686694</v>
      </c>
      <c r="BJ55" s="275">
        <f>SUM(BJ51:BJ54)</f>
        <v>14.47</v>
      </c>
      <c r="BK55" s="275">
        <f t="shared" si="38"/>
        <v>322539.33275813441</v>
      </c>
      <c r="BL55" s="299">
        <f t="shared" si="38"/>
        <v>38259.378681293056</v>
      </c>
    </row>
    <row r="56" spans="1:64" ht="14.85" customHeight="1" x14ac:dyDescent="0.25">
      <c r="A56" s="1534" t="s">
        <v>29</v>
      </c>
      <c r="B56" s="124">
        <v>8.1</v>
      </c>
      <c r="C56" s="311" t="s">
        <v>22</v>
      </c>
      <c r="D56" s="273">
        <f t="shared" ref="D56:D62" si="39">SUM(E56:O56)</f>
        <v>3905933.9299999992</v>
      </c>
      <c r="E56" s="251">
        <v>1526553.7999999998</v>
      </c>
      <c r="F56" s="251">
        <v>191143.80000000005</v>
      </c>
      <c r="G56" s="251">
        <v>1379743.0399999998</v>
      </c>
      <c r="H56" s="251">
        <v>468161.26999999996</v>
      </c>
      <c r="I56" s="251">
        <v>1728.96</v>
      </c>
      <c r="J56" s="251">
        <v>17731.55</v>
      </c>
      <c r="K56" s="251">
        <v>0</v>
      </c>
      <c r="L56" s="251">
        <v>125754.41</v>
      </c>
      <c r="M56" s="251">
        <v>0</v>
      </c>
      <c r="N56" s="251">
        <v>2058.5099999999993</v>
      </c>
      <c r="O56" s="252">
        <v>193058.59000000003</v>
      </c>
      <c r="P56" s="276">
        <f t="shared" ref="P56:P62" si="40">SUM(Q56:AA56)</f>
        <v>4248468.25</v>
      </c>
      <c r="Q56" s="251">
        <v>1816933.8399999994</v>
      </c>
      <c r="R56" s="251">
        <v>177451.66</v>
      </c>
      <c r="S56" s="251">
        <v>1442075.1</v>
      </c>
      <c r="T56" s="251">
        <v>475791.89</v>
      </c>
      <c r="U56" s="251">
        <v>2760.71</v>
      </c>
      <c r="V56" s="251">
        <v>13605.35</v>
      </c>
      <c r="W56" s="251">
        <v>0</v>
      </c>
      <c r="X56" s="251">
        <v>118189.79000000001</v>
      </c>
      <c r="Y56" s="251">
        <v>0</v>
      </c>
      <c r="Z56" s="251">
        <v>1661.13</v>
      </c>
      <c r="AA56" s="252">
        <v>199998.78</v>
      </c>
      <c r="AB56" s="276">
        <f t="shared" ref="AB56:AB62" si="41">SUM(AC56:AM56)</f>
        <v>4566810.43</v>
      </c>
      <c r="AC56" s="251">
        <v>2067927.2299999995</v>
      </c>
      <c r="AD56" s="251">
        <v>224140.34000000003</v>
      </c>
      <c r="AE56" s="251">
        <v>1462031.3</v>
      </c>
      <c r="AF56" s="251">
        <v>471651.10999999993</v>
      </c>
      <c r="AG56" s="251">
        <v>818.82</v>
      </c>
      <c r="AH56" s="251">
        <v>16913.509999999998</v>
      </c>
      <c r="AI56" s="251">
        <v>0</v>
      </c>
      <c r="AJ56" s="251">
        <v>120477.79999999999</v>
      </c>
      <c r="AK56" s="251">
        <v>0</v>
      </c>
      <c r="AL56" s="251">
        <v>5169.4900000000007</v>
      </c>
      <c r="AM56" s="252">
        <v>197680.83000000002</v>
      </c>
      <c r="AN56" s="276">
        <f t="shared" ref="AN56:AN62" si="42">SUM(AO56:AY56)</f>
        <v>4937761.93</v>
      </c>
      <c r="AO56" s="251">
        <v>2449107.4900000002</v>
      </c>
      <c r="AP56" s="251">
        <v>239297.36</v>
      </c>
      <c r="AQ56" s="251">
        <v>1386150.3399999999</v>
      </c>
      <c r="AR56" s="251">
        <v>492976.92</v>
      </c>
      <c r="AS56" s="251">
        <v>4955.130000000001</v>
      </c>
      <c r="AT56" s="251">
        <v>12429.56</v>
      </c>
      <c r="AU56" s="251">
        <v>0</v>
      </c>
      <c r="AV56" s="249">
        <v>114127.39000000001</v>
      </c>
      <c r="AW56" s="251">
        <v>0</v>
      </c>
      <c r="AX56" s="251">
        <v>11779.699999999999</v>
      </c>
      <c r="AY56" s="252">
        <v>226938.04</v>
      </c>
      <c r="AZ56" s="682">
        <v>-5097.2199999999993</v>
      </c>
      <c r="BA56" s="294">
        <f t="shared" ref="BA56:BA62" si="43">SUM(BB56:BL56)+AZ56</f>
        <v>17653877.319999997</v>
      </c>
      <c r="BB56" s="273">
        <f t="shared" ref="BB56:BL62" si="44">E56+Q56+AC56+AO56</f>
        <v>7860522.3599999994</v>
      </c>
      <c r="BC56" s="273">
        <f t="shared" si="44"/>
        <v>832033.16</v>
      </c>
      <c r="BD56" s="273">
        <f t="shared" si="44"/>
        <v>5669999.7799999993</v>
      </c>
      <c r="BE56" s="273">
        <f t="shared" si="44"/>
        <v>1908581.1899999997</v>
      </c>
      <c r="BF56" s="273">
        <f t="shared" si="44"/>
        <v>10263.620000000001</v>
      </c>
      <c r="BG56" s="273">
        <f t="shared" si="44"/>
        <v>60679.97</v>
      </c>
      <c r="BH56" s="273">
        <f t="shared" si="44"/>
        <v>0</v>
      </c>
      <c r="BI56" s="273">
        <f t="shared" si="44"/>
        <v>478549.39</v>
      </c>
      <c r="BJ56" s="273">
        <f t="shared" si="44"/>
        <v>0</v>
      </c>
      <c r="BK56" s="273">
        <f t="shared" si="44"/>
        <v>20668.830000000002</v>
      </c>
      <c r="BL56" s="298">
        <f t="shared" si="44"/>
        <v>817676.24</v>
      </c>
    </row>
    <row r="57" spans="1:64" ht="14.85" customHeight="1" x14ac:dyDescent="0.25">
      <c r="A57" s="1535"/>
      <c r="B57" s="126" t="s">
        <v>112</v>
      </c>
      <c r="C57" s="131" t="s">
        <v>443</v>
      </c>
      <c r="D57" s="274">
        <f t="shared" si="39"/>
        <v>25344</v>
      </c>
      <c r="E57" s="253">
        <v>25344</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25344</v>
      </c>
      <c r="AO57" s="253">
        <v>25344</v>
      </c>
      <c r="AP57" s="253">
        <v>0</v>
      </c>
      <c r="AQ57" s="253">
        <v>0</v>
      </c>
      <c r="AR57" s="253">
        <v>0</v>
      </c>
      <c r="AS57" s="253">
        <v>0</v>
      </c>
      <c r="AT57" s="253">
        <v>0</v>
      </c>
      <c r="AU57" s="253">
        <v>0</v>
      </c>
      <c r="AV57" s="253">
        <v>0</v>
      </c>
      <c r="AW57" s="253">
        <v>0</v>
      </c>
      <c r="AX57" s="253">
        <v>0</v>
      </c>
      <c r="AY57" s="254">
        <v>0</v>
      </c>
      <c r="AZ57" s="170">
        <v>0</v>
      </c>
      <c r="BA57" s="296">
        <f t="shared" si="43"/>
        <v>50688</v>
      </c>
      <c r="BB57" s="274">
        <f t="shared" si="44"/>
        <v>50688</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3.8377497646714711</v>
      </c>
      <c r="AC58" s="253">
        <v>1.737796512891433</v>
      </c>
      <c r="AD58" s="253">
        <v>0.18835783754842297</v>
      </c>
      <c r="AE58" s="253">
        <v>1.228627805669027</v>
      </c>
      <c r="AF58" s="253">
        <v>0.39635517264278869</v>
      </c>
      <c r="AG58" s="253">
        <v>6.8810087707281821E-4</v>
      </c>
      <c r="AH58" s="253">
        <v>1.4213381531203294E-2</v>
      </c>
      <c r="AI58" s="253">
        <v>0</v>
      </c>
      <c r="AJ58" s="253">
        <v>0.1012443270166869</v>
      </c>
      <c r="AK58" s="253">
        <v>0</v>
      </c>
      <c r="AL58" s="253">
        <v>4.344215582202637E-3</v>
      </c>
      <c r="AM58" s="254">
        <v>0.16612241091263363</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3.8377497646714711</v>
      </c>
      <c r="BB58" s="274">
        <f t="shared" si="44"/>
        <v>1.737796512891433</v>
      </c>
      <c r="BC58" s="274">
        <f t="shared" si="44"/>
        <v>0.18835783754842297</v>
      </c>
      <c r="BD58" s="274">
        <f t="shared" si="44"/>
        <v>1.228627805669027</v>
      </c>
      <c r="BE58" s="274">
        <f t="shared" si="44"/>
        <v>0.39635517264278869</v>
      </c>
      <c r="BF58" s="274">
        <f t="shared" si="44"/>
        <v>6.8810087707281821E-4</v>
      </c>
      <c r="BG58" s="274">
        <f t="shared" si="44"/>
        <v>1.4213381531203294E-2</v>
      </c>
      <c r="BH58" s="274">
        <f t="shared" si="44"/>
        <v>0</v>
      </c>
      <c r="BI58" s="274">
        <f t="shared" si="44"/>
        <v>0.1012443270166869</v>
      </c>
      <c r="BJ58" s="274">
        <f t="shared" si="44"/>
        <v>0</v>
      </c>
      <c r="BK58" s="274">
        <f t="shared" si="44"/>
        <v>4.344215582202637E-3</v>
      </c>
      <c r="BL58" s="300">
        <f t="shared" si="44"/>
        <v>0.16612241091263363</v>
      </c>
    </row>
    <row r="59" spans="1:64" x14ac:dyDescent="0.25">
      <c r="A59" s="1535"/>
      <c r="B59" s="126" t="s">
        <v>115</v>
      </c>
      <c r="C59" s="131" t="s">
        <v>113</v>
      </c>
      <c r="D59" s="274">
        <f t="shared" si="39"/>
        <v>-11935.160000000005</v>
      </c>
      <c r="E59" s="253">
        <v>-4664.6113780035203</v>
      </c>
      <c r="F59" s="253">
        <v>-584.06820926640751</v>
      </c>
      <c r="G59" s="253">
        <v>-4216.0093428120026</v>
      </c>
      <c r="H59" s="253">
        <v>-1430.5361440799388</v>
      </c>
      <c r="I59" s="253">
        <v>-5.2830935196079993</v>
      </c>
      <c r="J59" s="253">
        <v>-54.181378920047436</v>
      </c>
      <c r="K59" s="253">
        <v>0</v>
      </c>
      <c r="L59" s="253">
        <v>-384.26123712123325</v>
      </c>
      <c r="M59" s="253">
        <v>0</v>
      </c>
      <c r="N59" s="253">
        <v>-6.290082385392525</v>
      </c>
      <c r="O59" s="254">
        <v>-589.91913389185288</v>
      </c>
      <c r="P59" s="274">
        <f t="shared" si="40"/>
        <v>-10614.349999999999</v>
      </c>
      <c r="Q59" s="253">
        <v>-4539.4176370751957</v>
      </c>
      <c r="R59" s="253">
        <v>-443.34426350508795</v>
      </c>
      <c r="S59" s="253">
        <v>-3602.8725971260346</v>
      </c>
      <c r="T59" s="253">
        <v>-1188.7158736849449</v>
      </c>
      <c r="U59" s="253">
        <v>-6.8973428690446248</v>
      </c>
      <c r="V59" s="253">
        <v>-33.991532541757842</v>
      </c>
      <c r="W59" s="253">
        <v>0</v>
      </c>
      <c r="X59" s="253">
        <v>-295.2847293813482</v>
      </c>
      <c r="Y59" s="253">
        <v>0</v>
      </c>
      <c r="Z59" s="253">
        <v>-4.150158169476728</v>
      </c>
      <c r="AA59" s="254">
        <v>-499.675865647107</v>
      </c>
      <c r="AB59" s="289">
        <f t="shared" si="41"/>
        <v>-12742.780000000002</v>
      </c>
      <c r="AC59" s="253">
        <v>-5770.1413605423941</v>
      </c>
      <c r="AD59" s="253">
        <v>-625.4192254144433</v>
      </c>
      <c r="AE59" s="253">
        <v>-4079.5087719491789</v>
      </c>
      <c r="AF59" s="253">
        <v>-1316.0490069840275</v>
      </c>
      <c r="AG59" s="253">
        <v>-2.284755034073092</v>
      </c>
      <c r="AH59" s="253">
        <v>-47.193799756168119</v>
      </c>
      <c r="AI59" s="253">
        <v>0</v>
      </c>
      <c r="AJ59" s="253">
        <v>-336.16943900252937</v>
      </c>
      <c r="AK59" s="253">
        <v>0</v>
      </c>
      <c r="AL59" s="253">
        <v>-14.424437973047199</v>
      </c>
      <c r="AM59" s="254">
        <v>-551.58920334413801</v>
      </c>
      <c r="AN59" s="289">
        <f t="shared" si="42"/>
        <v>-17919.110000000004</v>
      </c>
      <c r="AO59" s="253">
        <v>-8887.7971715282565</v>
      </c>
      <c r="AP59" s="253">
        <v>-868.40876035301289</v>
      </c>
      <c r="AQ59" s="253">
        <v>-5030.3317112328659</v>
      </c>
      <c r="AR59" s="253">
        <v>-1789.0104428224633</v>
      </c>
      <c r="AS59" s="253">
        <v>-17.982138627388224</v>
      </c>
      <c r="AT59" s="253">
        <v>-45.106802646437032</v>
      </c>
      <c r="AU59" s="253">
        <v>0</v>
      </c>
      <c r="AV59" s="253">
        <v>-414.16765012461838</v>
      </c>
      <c r="AW59" s="253">
        <v>0</v>
      </c>
      <c r="AX59" s="253">
        <v>-42.748464397310464</v>
      </c>
      <c r="AY59" s="254">
        <v>-823.55685826764852</v>
      </c>
      <c r="AZ59" s="170">
        <v>9846.1200000000026</v>
      </c>
      <c r="BA59" s="296">
        <f t="shared" si="43"/>
        <v>-43365.279999999999</v>
      </c>
      <c r="BB59" s="274">
        <f t="shared" si="44"/>
        <v>-23861.967547149368</v>
      </c>
      <c r="BC59" s="274">
        <f t="shared" si="44"/>
        <v>-2521.2404585389518</v>
      </c>
      <c r="BD59" s="274">
        <f t="shared" si="44"/>
        <v>-16928.722423120082</v>
      </c>
      <c r="BE59" s="274">
        <f t="shared" si="44"/>
        <v>-5724.311467571375</v>
      </c>
      <c r="BF59" s="274">
        <f t="shared" si="44"/>
        <v>-32.447330050113941</v>
      </c>
      <c r="BG59" s="274">
        <f t="shared" si="44"/>
        <v>-180.47351386441045</v>
      </c>
      <c r="BH59" s="274">
        <f t="shared" si="44"/>
        <v>0</v>
      </c>
      <c r="BI59" s="274">
        <f t="shared" si="44"/>
        <v>-1429.8830556297291</v>
      </c>
      <c r="BJ59" s="274">
        <f t="shared" si="44"/>
        <v>0</v>
      </c>
      <c r="BK59" s="274">
        <f t="shared" si="44"/>
        <v>-67.613142925226924</v>
      </c>
      <c r="BL59" s="300">
        <f t="shared" si="44"/>
        <v>-2464.7410611507466</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3919342.7699999991</v>
      </c>
      <c r="E63" s="275">
        <f t="shared" ref="E63:BL63" si="45">SUM(E56:E62)</f>
        <v>1547233.1886219962</v>
      </c>
      <c r="F63" s="275">
        <f t="shared" si="45"/>
        <v>190559.73179073364</v>
      </c>
      <c r="G63" s="275">
        <f t="shared" si="45"/>
        <v>1375527.0306571878</v>
      </c>
      <c r="H63" s="275">
        <f t="shared" si="45"/>
        <v>466730.73385592003</v>
      </c>
      <c r="I63" s="275">
        <f t="shared" si="45"/>
        <v>1723.6769064803921</v>
      </c>
      <c r="J63" s="275">
        <f t="shared" si="45"/>
        <v>17677.368621079953</v>
      </c>
      <c r="K63" s="275">
        <f t="shared" si="45"/>
        <v>0</v>
      </c>
      <c r="L63" s="275">
        <f t="shared" si="45"/>
        <v>125370.14876287877</v>
      </c>
      <c r="M63" s="275">
        <f>SUM(M56:M62)</f>
        <v>0</v>
      </c>
      <c r="N63" s="275">
        <f t="shared" si="45"/>
        <v>2052.2199176146069</v>
      </c>
      <c r="O63" s="283">
        <f t="shared" si="45"/>
        <v>192468.67086610818</v>
      </c>
      <c r="P63" s="275">
        <f t="shared" si="45"/>
        <v>4237853.9000000004</v>
      </c>
      <c r="Q63" s="275">
        <f t="shared" si="45"/>
        <v>1812394.4223629241</v>
      </c>
      <c r="R63" s="275">
        <f t="shared" si="45"/>
        <v>177008.31573649493</v>
      </c>
      <c r="S63" s="275">
        <f t="shared" si="45"/>
        <v>1438472.227402874</v>
      </c>
      <c r="T63" s="275">
        <f t="shared" si="45"/>
        <v>474603.17412631505</v>
      </c>
      <c r="U63" s="275">
        <f t="shared" si="45"/>
        <v>2753.8126571309554</v>
      </c>
      <c r="V63" s="275">
        <f t="shared" si="45"/>
        <v>13571.358467458242</v>
      </c>
      <c r="W63" s="275">
        <f t="shared" si="45"/>
        <v>0</v>
      </c>
      <c r="X63" s="275">
        <f t="shared" si="45"/>
        <v>117894.50527061865</v>
      </c>
      <c r="Y63" s="275">
        <f>SUM(Y56:Y62)</f>
        <v>0</v>
      </c>
      <c r="Z63" s="275">
        <f t="shared" si="45"/>
        <v>1656.9798418305234</v>
      </c>
      <c r="AA63" s="283">
        <f t="shared" si="45"/>
        <v>199499.10413435288</v>
      </c>
      <c r="AB63" s="277">
        <f t="shared" si="45"/>
        <v>4554071.4877497638</v>
      </c>
      <c r="AC63" s="275">
        <f t="shared" si="45"/>
        <v>2062158.8264359699</v>
      </c>
      <c r="AD63" s="275">
        <f t="shared" si="45"/>
        <v>223515.10913242315</v>
      </c>
      <c r="AE63" s="275">
        <f t="shared" si="45"/>
        <v>1457953.0198558564</v>
      </c>
      <c r="AF63" s="275">
        <f t="shared" si="45"/>
        <v>470335.4573481885</v>
      </c>
      <c r="AG63" s="275">
        <f t="shared" si="45"/>
        <v>816.53593306680398</v>
      </c>
      <c r="AH63" s="275">
        <f t="shared" si="45"/>
        <v>16866.330413625361</v>
      </c>
      <c r="AI63" s="275">
        <f t="shared" si="45"/>
        <v>0</v>
      </c>
      <c r="AJ63" s="275">
        <f t="shared" si="45"/>
        <v>120141.73180532448</v>
      </c>
      <c r="AK63" s="275">
        <f>SUM(AK56:AK62)</f>
        <v>0</v>
      </c>
      <c r="AL63" s="275">
        <f t="shared" si="45"/>
        <v>5155.0699062425356</v>
      </c>
      <c r="AM63" s="283">
        <f t="shared" si="45"/>
        <v>197129.40691906679</v>
      </c>
      <c r="AN63" s="277">
        <f t="shared" si="45"/>
        <v>4945186.8199999994</v>
      </c>
      <c r="AO63" s="275">
        <f t="shared" si="45"/>
        <v>2465563.6928284718</v>
      </c>
      <c r="AP63" s="275">
        <f t="shared" si="45"/>
        <v>238428.95123964697</v>
      </c>
      <c r="AQ63" s="275">
        <f t="shared" si="45"/>
        <v>1381120.008288767</v>
      </c>
      <c r="AR63" s="275">
        <f t="shared" si="45"/>
        <v>491187.90955717751</v>
      </c>
      <c r="AS63" s="275">
        <f t="shared" si="45"/>
        <v>4937.1478613726131</v>
      </c>
      <c r="AT63" s="275">
        <f t="shared" si="45"/>
        <v>12384.453197353563</v>
      </c>
      <c r="AU63" s="275">
        <f t="shared" si="45"/>
        <v>0</v>
      </c>
      <c r="AV63" s="275">
        <f t="shared" si="45"/>
        <v>113713.2223498754</v>
      </c>
      <c r="AW63" s="275">
        <f>SUM(AW56:AW62)</f>
        <v>0</v>
      </c>
      <c r="AX63" s="275">
        <f t="shared" si="45"/>
        <v>11736.951535602688</v>
      </c>
      <c r="AY63" s="283">
        <f t="shared" si="45"/>
        <v>226114.48314173237</v>
      </c>
      <c r="AZ63" s="419">
        <f t="shared" si="45"/>
        <v>4748.9000000000033</v>
      </c>
      <c r="BA63" s="297">
        <f t="shared" si="45"/>
        <v>17661203.87774976</v>
      </c>
      <c r="BB63" s="275">
        <f t="shared" si="45"/>
        <v>7887350.1302493624</v>
      </c>
      <c r="BC63" s="275">
        <f t="shared" si="45"/>
        <v>829512.10789929854</v>
      </c>
      <c r="BD63" s="275">
        <f t="shared" si="45"/>
        <v>5653072.2862046845</v>
      </c>
      <c r="BE63" s="275">
        <f t="shared" si="45"/>
        <v>1902857.2748876009</v>
      </c>
      <c r="BF63" s="275">
        <f t="shared" si="45"/>
        <v>10231.173358050764</v>
      </c>
      <c r="BG63" s="275">
        <f t="shared" si="45"/>
        <v>60499.510699517123</v>
      </c>
      <c r="BH63" s="275">
        <f t="shared" si="45"/>
        <v>0</v>
      </c>
      <c r="BI63" s="275">
        <f t="shared" si="45"/>
        <v>477119.60818869731</v>
      </c>
      <c r="BJ63" s="275">
        <f>SUM(BJ56:BJ62)</f>
        <v>0</v>
      </c>
      <c r="BK63" s="275">
        <f t="shared" si="45"/>
        <v>20601.221201290358</v>
      </c>
      <c r="BL63" s="299">
        <f t="shared" si="45"/>
        <v>815211.66506126011</v>
      </c>
    </row>
    <row r="64" spans="1:64" ht="24.75" customHeight="1" x14ac:dyDescent="0.25">
      <c r="A64" s="1534" t="s">
        <v>3</v>
      </c>
      <c r="B64" s="124">
        <v>9.1</v>
      </c>
      <c r="C64" s="311" t="s">
        <v>185</v>
      </c>
      <c r="D64" s="273">
        <f>SUM(E64:M64)</f>
        <v>96208.81</v>
      </c>
      <c r="E64" s="251">
        <v>8265.0600000000013</v>
      </c>
      <c r="F64" s="251">
        <v>41.09</v>
      </c>
      <c r="G64" s="251">
        <v>11404.789999999999</v>
      </c>
      <c r="H64" s="251">
        <v>35310.32</v>
      </c>
      <c r="I64" s="251">
        <v>41187.549999999996</v>
      </c>
      <c r="J64" s="251">
        <v>0</v>
      </c>
      <c r="K64" s="251">
        <v>0</v>
      </c>
      <c r="L64" s="251">
        <v>0</v>
      </c>
      <c r="M64" s="251">
        <v>0</v>
      </c>
      <c r="N64" s="301"/>
      <c r="O64" s="1117"/>
      <c r="P64" s="273">
        <f>SUM(Q64:Y64)</f>
        <v>90087.82</v>
      </c>
      <c r="Q64" s="251">
        <v>8470.9800000000014</v>
      </c>
      <c r="R64" s="251">
        <v>23.09</v>
      </c>
      <c r="S64" s="251">
        <v>5480.5300000000007</v>
      </c>
      <c r="T64" s="251">
        <v>36123.680000000008</v>
      </c>
      <c r="U64" s="251">
        <v>39089.539999999994</v>
      </c>
      <c r="V64" s="251">
        <v>900</v>
      </c>
      <c r="W64" s="251">
        <v>0</v>
      </c>
      <c r="X64" s="251">
        <v>0</v>
      </c>
      <c r="Y64" s="251">
        <v>0</v>
      </c>
      <c r="Z64" s="301"/>
      <c r="AA64" s="1117"/>
      <c r="AB64" s="276">
        <f>SUM(AC64:AK64)</f>
        <v>86389.08</v>
      </c>
      <c r="AC64" s="251">
        <v>7405.21</v>
      </c>
      <c r="AD64" s="251">
        <v>100.22</v>
      </c>
      <c r="AE64" s="251">
        <v>9486.9599999999991</v>
      </c>
      <c r="AF64" s="251">
        <v>36458.69</v>
      </c>
      <c r="AG64" s="251">
        <v>32938</v>
      </c>
      <c r="AH64" s="251">
        <v>0</v>
      </c>
      <c r="AI64" s="251">
        <v>0</v>
      </c>
      <c r="AJ64" s="251">
        <v>0</v>
      </c>
      <c r="AK64" s="251">
        <v>0</v>
      </c>
      <c r="AL64" s="301"/>
      <c r="AM64" s="1117"/>
      <c r="AN64" s="276">
        <f>SUM(AO64:AW64)</f>
        <v>84713.06</v>
      </c>
      <c r="AO64" s="251">
        <v>4522.7199999999993</v>
      </c>
      <c r="AP64" s="251">
        <v>54.04</v>
      </c>
      <c r="AQ64" s="251">
        <v>10397.99</v>
      </c>
      <c r="AR64" s="251">
        <v>30100.890000000003</v>
      </c>
      <c r="AS64" s="251">
        <v>39637.42</v>
      </c>
      <c r="AT64" s="251">
        <v>0</v>
      </c>
      <c r="AU64" s="251">
        <v>0</v>
      </c>
      <c r="AV64" s="249">
        <v>0</v>
      </c>
      <c r="AW64" s="251">
        <v>0</v>
      </c>
      <c r="AX64" s="301"/>
      <c r="AY64" s="1117"/>
      <c r="AZ64" s="682">
        <v>-7279.07</v>
      </c>
      <c r="BA64" s="294">
        <f>SUM(BB64:BJ64)+AZ64</f>
        <v>350119.7</v>
      </c>
      <c r="BB64" s="273">
        <f t="shared" ref="BB64:BJ71" si="46">E64+Q64+AC64+AO64</f>
        <v>28663.97</v>
      </c>
      <c r="BC64" s="273">
        <f t="shared" si="46"/>
        <v>218.44</v>
      </c>
      <c r="BD64" s="273">
        <f t="shared" si="46"/>
        <v>36770.269999999997</v>
      </c>
      <c r="BE64" s="273">
        <f t="shared" si="46"/>
        <v>137993.58000000002</v>
      </c>
      <c r="BF64" s="273">
        <f t="shared" si="46"/>
        <v>152852.51</v>
      </c>
      <c r="BG64" s="273">
        <f t="shared" si="46"/>
        <v>900</v>
      </c>
      <c r="BH64" s="273">
        <f t="shared" si="46"/>
        <v>0</v>
      </c>
      <c r="BI64" s="273">
        <f t="shared" si="46"/>
        <v>0</v>
      </c>
      <c r="BJ64" s="273">
        <f t="shared" si="46"/>
        <v>0</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170">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245677.86000000002</v>
      </c>
      <c r="E66" s="253">
        <v>0</v>
      </c>
      <c r="F66" s="253">
        <v>0</v>
      </c>
      <c r="G66" s="253">
        <v>52324.28</v>
      </c>
      <c r="H66" s="253">
        <v>0</v>
      </c>
      <c r="I66" s="253">
        <v>193353.58000000002</v>
      </c>
      <c r="J66" s="253">
        <v>0</v>
      </c>
      <c r="K66" s="253">
        <v>0</v>
      </c>
      <c r="L66" s="253">
        <v>0</v>
      </c>
      <c r="M66" s="253">
        <v>0</v>
      </c>
      <c r="N66" s="303"/>
      <c r="O66" s="375"/>
      <c r="P66" s="274">
        <f>SUM(Q66:Y66)</f>
        <v>256386.02000000002</v>
      </c>
      <c r="Q66" s="253">
        <v>4289.04</v>
      </c>
      <c r="R66" s="253">
        <v>0</v>
      </c>
      <c r="S66" s="253">
        <v>28058.62</v>
      </c>
      <c r="T66" s="253">
        <v>19815.89</v>
      </c>
      <c r="U66" s="253">
        <v>204222.47</v>
      </c>
      <c r="V66" s="253">
        <v>0</v>
      </c>
      <c r="W66" s="253">
        <v>0</v>
      </c>
      <c r="X66" s="253">
        <v>0</v>
      </c>
      <c r="Y66" s="253">
        <v>0</v>
      </c>
      <c r="Z66" s="303"/>
      <c r="AA66" s="375"/>
      <c r="AB66" s="289">
        <f>SUM(AC66:AK66)</f>
        <v>264962</v>
      </c>
      <c r="AC66" s="253">
        <v>0</v>
      </c>
      <c r="AD66" s="253">
        <v>0</v>
      </c>
      <c r="AE66" s="253">
        <v>78224.800000000003</v>
      </c>
      <c r="AF66" s="253">
        <v>0</v>
      </c>
      <c r="AG66" s="253">
        <v>186737.2</v>
      </c>
      <c r="AH66" s="253">
        <v>0</v>
      </c>
      <c r="AI66" s="253">
        <v>0</v>
      </c>
      <c r="AJ66" s="253">
        <v>0</v>
      </c>
      <c r="AK66" s="253">
        <v>0</v>
      </c>
      <c r="AL66" s="303"/>
      <c r="AM66" s="375"/>
      <c r="AN66" s="289">
        <f>SUM(AO66:AW66)</f>
        <v>303033.87999999995</v>
      </c>
      <c r="AO66" s="253">
        <v>0</v>
      </c>
      <c r="AP66" s="253">
        <v>0</v>
      </c>
      <c r="AQ66" s="253">
        <v>72869.590000000011</v>
      </c>
      <c r="AR66" s="253">
        <v>15991.02</v>
      </c>
      <c r="AS66" s="253">
        <v>212733.20999999996</v>
      </c>
      <c r="AT66" s="253">
        <v>0</v>
      </c>
      <c r="AU66" s="253">
        <v>0</v>
      </c>
      <c r="AV66" s="253">
        <v>1440.06</v>
      </c>
      <c r="AW66" s="253">
        <v>0</v>
      </c>
      <c r="AX66" s="303"/>
      <c r="AY66" s="375"/>
      <c r="AZ66" s="170">
        <v>89763.789999999979</v>
      </c>
      <c r="BA66" s="296">
        <f>SUM(BB66:BJ66)+AZ66</f>
        <v>1159823.55</v>
      </c>
      <c r="BB66" s="274">
        <f t="shared" si="46"/>
        <v>4289.04</v>
      </c>
      <c r="BC66" s="274">
        <f t="shared" si="46"/>
        <v>0</v>
      </c>
      <c r="BD66" s="274">
        <f t="shared" si="46"/>
        <v>231477.29000000004</v>
      </c>
      <c r="BE66" s="274">
        <f t="shared" si="46"/>
        <v>35806.910000000003</v>
      </c>
      <c r="BF66" s="274">
        <f t="shared" si="46"/>
        <v>797046.46</v>
      </c>
      <c r="BG66" s="274">
        <f t="shared" si="46"/>
        <v>0</v>
      </c>
      <c r="BH66" s="274">
        <f t="shared" si="46"/>
        <v>0</v>
      </c>
      <c r="BI66" s="274">
        <f t="shared" si="46"/>
        <v>1440.06</v>
      </c>
      <c r="BJ66" s="274">
        <f t="shared" si="46"/>
        <v>0</v>
      </c>
      <c r="BK66" s="303"/>
      <c r="BL66" s="304"/>
    </row>
    <row r="67" spans="1:64" x14ac:dyDescent="0.25">
      <c r="A67" s="1535"/>
      <c r="B67" s="126" t="s">
        <v>107</v>
      </c>
      <c r="C67" s="131" t="s">
        <v>187</v>
      </c>
      <c r="D67" s="274">
        <f>SUM(E67:M67)</f>
        <v>149651.16999999998</v>
      </c>
      <c r="E67" s="253">
        <v>55918.29</v>
      </c>
      <c r="F67" s="253">
        <v>3330.0400000000004</v>
      </c>
      <c r="G67" s="253">
        <v>81847.45</v>
      </c>
      <c r="H67" s="253">
        <v>2505.6099999999997</v>
      </c>
      <c r="I67" s="253">
        <v>1482.94</v>
      </c>
      <c r="J67" s="253">
        <v>4467.74</v>
      </c>
      <c r="K67" s="253">
        <v>99.1</v>
      </c>
      <c r="L67" s="253">
        <v>0</v>
      </c>
      <c r="M67" s="253">
        <v>0</v>
      </c>
      <c r="N67" s="303"/>
      <c r="O67" s="375"/>
      <c r="P67" s="274">
        <f>SUM(Q67:Y67)</f>
        <v>172191.17</v>
      </c>
      <c r="Q67" s="253">
        <v>59467.150000000016</v>
      </c>
      <c r="R67" s="253">
        <v>7327.5800000000008</v>
      </c>
      <c r="S67" s="253">
        <v>96482.290000000008</v>
      </c>
      <c r="T67" s="253">
        <v>1704.75</v>
      </c>
      <c r="U67" s="253">
        <v>997.22000000000014</v>
      </c>
      <c r="V67" s="253">
        <v>3867.0199999999995</v>
      </c>
      <c r="W67" s="253">
        <v>0</v>
      </c>
      <c r="X67" s="253">
        <v>2345.16</v>
      </c>
      <c r="Y67" s="253">
        <v>0</v>
      </c>
      <c r="Z67" s="303"/>
      <c r="AA67" s="375"/>
      <c r="AB67" s="289">
        <f>SUM(AC67:AK67)</f>
        <v>153003.28999999998</v>
      </c>
      <c r="AC67" s="253">
        <v>44445.11</v>
      </c>
      <c r="AD67" s="253">
        <v>3176.7</v>
      </c>
      <c r="AE67" s="253">
        <v>93135.8</v>
      </c>
      <c r="AF67" s="253">
        <v>5635.369999999999</v>
      </c>
      <c r="AG67" s="253">
        <v>1908.29</v>
      </c>
      <c r="AH67" s="253">
        <v>4702.0200000000004</v>
      </c>
      <c r="AI67" s="253">
        <v>0</v>
      </c>
      <c r="AJ67" s="253">
        <v>0</v>
      </c>
      <c r="AK67" s="253">
        <v>0</v>
      </c>
      <c r="AL67" s="303"/>
      <c r="AM67" s="375"/>
      <c r="AN67" s="289">
        <f>SUM(AO67:AW67)</f>
        <v>154919.66</v>
      </c>
      <c r="AO67" s="253">
        <v>61963.429999999993</v>
      </c>
      <c r="AP67" s="253">
        <v>5073.29</v>
      </c>
      <c r="AQ67" s="253">
        <v>73200.92</v>
      </c>
      <c r="AR67" s="253">
        <v>7704.67</v>
      </c>
      <c r="AS67" s="253">
        <v>2201.23</v>
      </c>
      <c r="AT67" s="253">
        <v>4776.1200000000008</v>
      </c>
      <c r="AU67" s="253">
        <v>0</v>
      </c>
      <c r="AV67" s="253">
        <v>0</v>
      </c>
      <c r="AW67" s="253">
        <v>0</v>
      </c>
      <c r="AX67" s="303"/>
      <c r="AY67" s="375"/>
      <c r="AZ67" s="170">
        <v>-6221.4400000000005</v>
      </c>
      <c r="BA67" s="296">
        <f>SUM(BB67:BJ67)+AZ67</f>
        <v>623543.85000000021</v>
      </c>
      <c r="BB67" s="274">
        <f t="shared" si="46"/>
        <v>221793.98</v>
      </c>
      <c r="BC67" s="274">
        <f t="shared" si="46"/>
        <v>18907.61</v>
      </c>
      <c r="BD67" s="274">
        <f t="shared" si="46"/>
        <v>344666.45999999996</v>
      </c>
      <c r="BE67" s="274">
        <f t="shared" si="46"/>
        <v>17550.400000000001</v>
      </c>
      <c r="BF67" s="274">
        <f t="shared" si="46"/>
        <v>6589.68</v>
      </c>
      <c r="BG67" s="274">
        <f t="shared" si="46"/>
        <v>17812.900000000001</v>
      </c>
      <c r="BH67" s="274">
        <f t="shared" si="46"/>
        <v>99.1</v>
      </c>
      <c r="BI67" s="274">
        <f t="shared" si="46"/>
        <v>2345.16</v>
      </c>
      <c r="BJ67" s="274">
        <f t="shared" si="46"/>
        <v>0</v>
      </c>
      <c r="BK67" s="303"/>
      <c r="BL67" s="304"/>
    </row>
    <row r="68" spans="1:64" x14ac:dyDescent="0.25">
      <c r="A68" s="1535"/>
      <c r="B68" s="126" t="s">
        <v>108</v>
      </c>
      <c r="C68" s="131" t="s">
        <v>160</v>
      </c>
      <c r="D68" s="274">
        <f>SUM(E68:O68)</f>
        <v>503840.97999999853</v>
      </c>
      <c r="E68" s="253">
        <v>365496.89999999845</v>
      </c>
      <c r="F68" s="253">
        <v>19995.35999999999</v>
      </c>
      <c r="G68" s="253">
        <v>76478.5</v>
      </c>
      <c r="H68" s="253">
        <v>24905.570000000029</v>
      </c>
      <c r="I68" s="253">
        <v>197.2000000000001</v>
      </c>
      <c r="J68" s="253">
        <v>5155.84</v>
      </c>
      <c r="K68" s="253">
        <v>41.639999999999986</v>
      </c>
      <c r="L68" s="253">
        <v>1891.81</v>
      </c>
      <c r="M68" s="253">
        <v>0</v>
      </c>
      <c r="N68" s="253">
        <v>3579.7599999999998</v>
      </c>
      <c r="O68" s="254">
        <v>6098.4000000000015</v>
      </c>
      <c r="P68" s="274">
        <f>SUM(Q68:AA68)</f>
        <v>414901.65999999933</v>
      </c>
      <c r="Q68" s="253">
        <v>298390.8199999996</v>
      </c>
      <c r="R68" s="253">
        <v>14196.390000000001</v>
      </c>
      <c r="S68" s="253">
        <v>67741.929999999731</v>
      </c>
      <c r="T68" s="253">
        <v>18889.690000000024</v>
      </c>
      <c r="U68" s="253">
        <v>-936.22</v>
      </c>
      <c r="V68" s="253">
        <v>6476.3899999999994</v>
      </c>
      <c r="W68" s="253">
        <v>0</v>
      </c>
      <c r="X68" s="253">
        <v>1957.6599999999999</v>
      </c>
      <c r="Y68" s="253">
        <v>0</v>
      </c>
      <c r="Z68" s="253">
        <v>4943.29</v>
      </c>
      <c r="AA68" s="254">
        <v>3241.7099999999996</v>
      </c>
      <c r="AB68" s="289">
        <f>SUM(AC68:AM68)</f>
        <v>486867.91999999958</v>
      </c>
      <c r="AC68" s="253">
        <v>345333.87999999977</v>
      </c>
      <c r="AD68" s="253">
        <v>17661.269999999997</v>
      </c>
      <c r="AE68" s="253">
        <v>89518.709999999788</v>
      </c>
      <c r="AF68" s="253">
        <v>15481.61</v>
      </c>
      <c r="AG68" s="253">
        <v>467.96</v>
      </c>
      <c r="AH68" s="253">
        <v>6409.18</v>
      </c>
      <c r="AI68" s="253">
        <v>0</v>
      </c>
      <c r="AJ68" s="253">
        <v>2918.2100000000005</v>
      </c>
      <c r="AK68" s="253">
        <v>0</v>
      </c>
      <c r="AL68" s="253">
        <v>3104.24</v>
      </c>
      <c r="AM68" s="254">
        <v>5972.86</v>
      </c>
      <c r="AN68" s="289">
        <f>SUM(AO68:AY68)</f>
        <v>424118.54999999941</v>
      </c>
      <c r="AO68" s="253">
        <v>306579.64999999962</v>
      </c>
      <c r="AP68" s="253">
        <v>16715.969999999987</v>
      </c>
      <c r="AQ68" s="253">
        <v>78897.709999999905</v>
      </c>
      <c r="AR68" s="253">
        <v>12174.56</v>
      </c>
      <c r="AS68" s="253">
        <v>581.07000000000005</v>
      </c>
      <c r="AT68" s="253">
        <v>1341.22</v>
      </c>
      <c r="AU68" s="253">
        <v>0</v>
      </c>
      <c r="AV68" s="253">
        <v>2849.54</v>
      </c>
      <c r="AW68" s="253">
        <v>0</v>
      </c>
      <c r="AX68" s="253">
        <v>2046.48</v>
      </c>
      <c r="AY68" s="254">
        <v>2932.3500000000004</v>
      </c>
      <c r="AZ68" s="170">
        <v>24766.030000000006</v>
      </c>
      <c r="BA68" s="296">
        <f>SUM(BB68:BL68)+AZ68</f>
        <v>1854495.1399999966</v>
      </c>
      <c r="BB68" s="274">
        <f t="shared" si="46"/>
        <v>1315801.2499999974</v>
      </c>
      <c r="BC68" s="274">
        <f t="shared" si="46"/>
        <v>68568.989999999976</v>
      </c>
      <c r="BD68" s="274">
        <f t="shared" si="46"/>
        <v>312636.84999999939</v>
      </c>
      <c r="BE68" s="274">
        <f t="shared" si="46"/>
        <v>71451.430000000051</v>
      </c>
      <c r="BF68" s="274">
        <f t="shared" si="46"/>
        <v>310.01000000000005</v>
      </c>
      <c r="BG68" s="274">
        <f t="shared" si="46"/>
        <v>19382.63</v>
      </c>
      <c r="BH68" s="274">
        <f t="shared" si="46"/>
        <v>41.639999999999986</v>
      </c>
      <c r="BI68" s="274">
        <f t="shared" si="46"/>
        <v>9617.2200000000012</v>
      </c>
      <c r="BJ68" s="274">
        <f t="shared" si="46"/>
        <v>0</v>
      </c>
      <c r="BK68" s="274">
        <f t="shared" ref="BK68:BL71" si="47">N68+Z68+AL68+AX68</f>
        <v>13673.769999999999</v>
      </c>
      <c r="BL68" s="300">
        <f t="shared" si="47"/>
        <v>18245.32</v>
      </c>
    </row>
    <row r="69" spans="1:64" s="255" customFormat="1" x14ac:dyDescent="0.25">
      <c r="A69" s="1535"/>
      <c r="B69" s="126" t="s">
        <v>109</v>
      </c>
      <c r="C69" s="131" t="s">
        <v>134</v>
      </c>
      <c r="D69" s="274">
        <f>SUM(E69:O69)</f>
        <v>194958.90530735938</v>
      </c>
      <c r="E69" s="253">
        <v>152663.94116883122</v>
      </c>
      <c r="F69" s="253">
        <v>4865.4674372294357</v>
      </c>
      <c r="G69" s="253">
        <v>15431.993887445878</v>
      </c>
      <c r="H69" s="253">
        <v>3637.7923203463197</v>
      </c>
      <c r="I69" s="253">
        <v>6704.7033333333356</v>
      </c>
      <c r="J69" s="253">
        <v>965.26800000000003</v>
      </c>
      <c r="K69" s="253">
        <v>165.25000000000003</v>
      </c>
      <c r="L69" s="253">
        <v>480.77516017315992</v>
      </c>
      <c r="M69" s="253">
        <v>0</v>
      </c>
      <c r="N69" s="253">
        <v>9137.7533333333267</v>
      </c>
      <c r="O69" s="254">
        <v>905.96066666666684</v>
      </c>
      <c r="P69" s="274">
        <f>SUM(Q69:AA69)</f>
        <v>165041.29502712144</v>
      </c>
      <c r="Q69" s="253">
        <v>131833.03003145047</v>
      </c>
      <c r="R69" s="253">
        <v>3984.6266233766219</v>
      </c>
      <c r="S69" s="253">
        <v>12257.792935064943</v>
      </c>
      <c r="T69" s="253">
        <v>2804.3816277056285</v>
      </c>
      <c r="U69" s="253">
        <v>5256.3500606060579</v>
      </c>
      <c r="V69" s="253">
        <v>738.1749610389611</v>
      </c>
      <c r="W69" s="253">
        <v>60.450909090909086</v>
      </c>
      <c r="X69" s="253">
        <v>425.15575757575755</v>
      </c>
      <c r="Y69" s="253">
        <v>0</v>
      </c>
      <c r="Z69" s="253">
        <v>6952.8845454545453</v>
      </c>
      <c r="AA69" s="254">
        <v>728.44757575757558</v>
      </c>
      <c r="AB69" s="289">
        <f>SUM(AC69:AM69)</f>
        <v>155199.65936707871</v>
      </c>
      <c r="AC69" s="253">
        <v>125517.88872638608</v>
      </c>
      <c r="AD69" s="253">
        <v>3802.2560865800838</v>
      </c>
      <c r="AE69" s="253">
        <v>10897.596389610388</v>
      </c>
      <c r="AF69" s="253">
        <v>2435.5550995671001</v>
      </c>
      <c r="AG69" s="253">
        <v>4635.0579393939361</v>
      </c>
      <c r="AH69" s="253">
        <v>672.90072727272718</v>
      </c>
      <c r="AI69" s="253">
        <v>70.106363636363653</v>
      </c>
      <c r="AJ69" s="253">
        <v>364.38136796536799</v>
      </c>
      <c r="AK69" s="253">
        <v>0</v>
      </c>
      <c r="AL69" s="253">
        <v>6120.9772727272712</v>
      </c>
      <c r="AM69" s="254">
        <v>682.93939393939388</v>
      </c>
      <c r="AN69" s="289">
        <f>SUM(AO69:AY69)</f>
        <v>166479.35545830076</v>
      </c>
      <c r="AO69" s="253">
        <v>134581.66372669901</v>
      </c>
      <c r="AP69" s="253">
        <v>4136.7844935064941</v>
      </c>
      <c r="AQ69" s="253">
        <v>11453.435402597399</v>
      </c>
      <c r="AR69" s="253">
        <v>2439.2109437229428</v>
      </c>
      <c r="AS69" s="253">
        <v>4830.1887445887442</v>
      </c>
      <c r="AT69" s="253">
        <v>581.16930735930737</v>
      </c>
      <c r="AU69" s="253">
        <v>876.32162770562763</v>
      </c>
      <c r="AV69" s="253">
        <v>411.62196536796523</v>
      </c>
      <c r="AW69" s="253">
        <v>1.79795670995671</v>
      </c>
      <c r="AX69" s="253">
        <v>6422.1164935064917</v>
      </c>
      <c r="AY69" s="254">
        <v>745.0447965367963</v>
      </c>
      <c r="AZ69" s="170">
        <v>0</v>
      </c>
      <c r="BA69" s="296">
        <f>SUM(BB69:BL69)+AZ69</f>
        <v>681679.21515986021</v>
      </c>
      <c r="BB69" s="274">
        <f t="shared" si="46"/>
        <v>544596.52365336684</v>
      </c>
      <c r="BC69" s="274">
        <f t="shared" si="46"/>
        <v>16789.134640692635</v>
      </c>
      <c r="BD69" s="274">
        <f t="shared" si="46"/>
        <v>50040.818614718606</v>
      </c>
      <c r="BE69" s="274">
        <f t="shared" si="46"/>
        <v>11316.939991341991</v>
      </c>
      <c r="BF69" s="274">
        <f t="shared" si="46"/>
        <v>21426.300077922075</v>
      </c>
      <c r="BG69" s="274">
        <f t="shared" si="46"/>
        <v>2957.5129956709957</v>
      </c>
      <c r="BH69" s="274">
        <f t="shared" si="46"/>
        <v>1172.1289004329005</v>
      </c>
      <c r="BI69" s="274">
        <f t="shared" si="46"/>
        <v>1681.9342510822505</v>
      </c>
      <c r="BJ69" s="274">
        <f t="shared" si="46"/>
        <v>1.79795670995671</v>
      </c>
      <c r="BK69" s="274">
        <f t="shared" si="47"/>
        <v>28633.731645021635</v>
      </c>
      <c r="BL69" s="300">
        <f t="shared" si="47"/>
        <v>3062.3924329004326</v>
      </c>
    </row>
    <row r="70" spans="1:64" x14ac:dyDescent="0.25">
      <c r="A70" s="1535"/>
      <c r="B70" s="126" t="s">
        <v>110</v>
      </c>
      <c r="C70" s="131" t="s">
        <v>162</v>
      </c>
      <c r="D70" s="274">
        <f>SUM(E70:O70)</f>
        <v>5765.468023598808</v>
      </c>
      <c r="E70" s="253">
        <v>4182.3924081651494</v>
      </c>
      <c r="F70" s="253">
        <v>228.80752712958551</v>
      </c>
      <c r="G70" s="253">
        <v>875.14585701782892</v>
      </c>
      <c r="H70" s="253">
        <v>284.99521306207049</v>
      </c>
      <c r="I70" s="253">
        <v>2.2565657407495694</v>
      </c>
      <c r="J70" s="253">
        <v>58.998437671329889</v>
      </c>
      <c r="K70" s="253">
        <v>0.47648781665726164</v>
      </c>
      <c r="L70" s="253">
        <v>21.648040740402841</v>
      </c>
      <c r="M70" s="253">
        <v>0</v>
      </c>
      <c r="N70" s="253">
        <v>40.96330515266569</v>
      </c>
      <c r="O70" s="254">
        <v>69.784181102369018</v>
      </c>
      <c r="P70" s="274">
        <f>SUM(Q70:AA70)</f>
        <v>11790.241129733186</v>
      </c>
      <c r="Q70" s="253">
        <v>8479.3580211243589</v>
      </c>
      <c r="R70" s="253">
        <v>403.41815280211972</v>
      </c>
      <c r="S70" s="253">
        <v>1925.0192667185381</v>
      </c>
      <c r="T70" s="253">
        <v>536.78744010306013</v>
      </c>
      <c r="U70" s="253">
        <v>-26.60452009393941</v>
      </c>
      <c r="V70" s="253">
        <v>184.03927270426635</v>
      </c>
      <c r="W70" s="253">
        <v>0</v>
      </c>
      <c r="X70" s="253">
        <v>55.630732954969368</v>
      </c>
      <c r="Y70" s="253">
        <v>0</v>
      </c>
      <c r="Z70" s="253">
        <v>140.47324147654371</v>
      </c>
      <c r="AA70" s="254">
        <v>92.119521943265795</v>
      </c>
      <c r="AB70" s="289">
        <f>SUM(AC70:AM70)</f>
        <v>25466.058094923919</v>
      </c>
      <c r="AC70" s="253">
        <v>18062.994682881319</v>
      </c>
      <c r="AD70" s="253">
        <v>923.78838155969936</v>
      </c>
      <c r="AE70" s="253">
        <v>4682.3554721835917</v>
      </c>
      <c r="AF70" s="253">
        <v>809.77933330040594</v>
      </c>
      <c r="AG70" s="253">
        <v>24.477062580135915</v>
      </c>
      <c r="AH70" s="253">
        <v>335.23784072859968</v>
      </c>
      <c r="AI70" s="253">
        <v>0</v>
      </c>
      <c r="AJ70" s="253">
        <v>152.63956062906752</v>
      </c>
      <c r="AK70" s="253">
        <v>0</v>
      </c>
      <c r="AL70" s="253">
        <v>162.37002466826459</v>
      </c>
      <c r="AM70" s="254">
        <v>312.41573639283399</v>
      </c>
      <c r="AN70" s="289">
        <f>SUM(AO70:AY70)</f>
        <v>85687.787430741155</v>
      </c>
      <c r="AO70" s="253">
        <v>61940.539690591264</v>
      </c>
      <c r="AP70" s="253">
        <v>3377.2502618870271</v>
      </c>
      <c r="AQ70" s="253">
        <v>15940.284156993977</v>
      </c>
      <c r="AR70" s="253">
        <v>2459.7158255464301</v>
      </c>
      <c r="AS70" s="253">
        <v>117.39784228343895</v>
      </c>
      <c r="AT70" s="253">
        <v>270.9765329949816</v>
      </c>
      <c r="AU70" s="253">
        <v>0</v>
      </c>
      <c r="AV70" s="253">
        <v>575.7135069791085</v>
      </c>
      <c r="AW70" s="253">
        <v>0</v>
      </c>
      <c r="AX70" s="253">
        <v>413.46539362935982</v>
      </c>
      <c r="AY70" s="254">
        <v>592.44421983554855</v>
      </c>
      <c r="AZ70" s="170">
        <v>-127799.04077713413</v>
      </c>
      <c r="BA70" s="296">
        <f>SUM(BB70:BL70)+AZ70</f>
        <v>910.51390186291246</v>
      </c>
      <c r="BB70" s="274">
        <f t="shared" si="46"/>
        <v>92665.284802762093</v>
      </c>
      <c r="BC70" s="274">
        <f t="shared" si="46"/>
        <v>4933.264323378432</v>
      </c>
      <c r="BD70" s="274">
        <f t="shared" si="46"/>
        <v>23422.804752913937</v>
      </c>
      <c r="BE70" s="274">
        <f t="shared" si="46"/>
        <v>4091.2778120119665</v>
      </c>
      <c r="BF70" s="274">
        <f t="shared" si="46"/>
        <v>117.52695051038502</v>
      </c>
      <c r="BG70" s="274">
        <f t="shared" si="46"/>
        <v>849.25208409917764</v>
      </c>
      <c r="BH70" s="274">
        <f t="shared" si="46"/>
        <v>0.47648781665726164</v>
      </c>
      <c r="BI70" s="274">
        <f t="shared" si="46"/>
        <v>805.6318413035483</v>
      </c>
      <c r="BJ70" s="274">
        <f t="shared" si="46"/>
        <v>0</v>
      </c>
      <c r="BK70" s="274">
        <f t="shared" si="47"/>
        <v>757.27196492683379</v>
      </c>
      <c r="BL70" s="300">
        <f t="shared" si="47"/>
        <v>1066.7636592740173</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1196103.1933309569</v>
      </c>
      <c r="E72" s="275">
        <f t="shared" ref="E72:BG72" si="48">SUM(E64:E71)</f>
        <v>586526.58357699483</v>
      </c>
      <c r="F72" s="275">
        <f t="shared" si="48"/>
        <v>28460.764964359012</v>
      </c>
      <c r="G72" s="275">
        <f t="shared" si="48"/>
        <v>238362.15974446372</v>
      </c>
      <c r="H72" s="275">
        <f t="shared" si="48"/>
        <v>66644.287533408409</v>
      </c>
      <c r="I72" s="275">
        <f t="shared" si="48"/>
        <v>242928.2298990741</v>
      </c>
      <c r="J72" s="275">
        <f t="shared" si="48"/>
        <v>10647.846437671329</v>
      </c>
      <c r="K72" s="275">
        <f t="shared" si="48"/>
        <v>306.46648781665726</v>
      </c>
      <c r="L72" s="275">
        <f t="shared" si="48"/>
        <v>2394.2332009135625</v>
      </c>
      <c r="M72" s="275">
        <f>SUM(M64:M71)</f>
        <v>0</v>
      </c>
      <c r="N72" s="275">
        <f>SUM(N68:N71)</f>
        <v>12758.476638485992</v>
      </c>
      <c r="O72" s="275">
        <f>SUM(O68:O71)</f>
        <v>7074.1448477690374</v>
      </c>
      <c r="P72" s="277">
        <f t="shared" si="48"/>
        <v>1110398.2061568541</v>
      </c>
      <c r="Q72" s="275">
        <f t="shared" si="48"/>
        <v>510930.37805257447</v>
      </c>
      <c r="R72" s="275">
        <f t="shared" si="48"/>
        <v>25935.104776178741</v>
      </c>
      <c r="S72" s="275">
        <f t="shared" si="48"/>
        <v>211946.1822017832</v>
      </c>
      <c r="T72" s="275">
        <f t="shared" si="48"/>
        <v>79875.179067808727</v>
      </c>
      <c r="U72" s="275">
        <f t="shared" si="48"/>
        <v>248602.75554051212</v>
      </c>
      <c r="V72" s="275">
        <f t="shared" si="48"/>
        <v>12165.624233743229</v>
      </c>
      <c r="W72" s="275">
        <f t="shared" si="48"/>
        <v>60.450909090909086</v>
      </c>
      <c r="X72" s="275">
        <f t="shared" si="48"/>
        <v>4783.6064905307267</v>
      </c>
      <c r="Y72" s="275">
        <f>SUM(Y64:Y71)</f>
        <v>0</v>
      </c>
      <c r="Z72" s="275">
        <f>SUM(Z68:Z71)</f>
        <v>12036.647786931089</v>
      </c>
      <c r="AA72" s="283">
        <f>SUM(AA68:AA71)</f>
        <v>4062.2770977008408</v>
      </c>
      <c r="AB72" s="277">
        <f t="shared" si="48"/>
        <v>1171888.0074620021</v>
      </c>
      <c r="AC72" s="275">
        <f t="shared" si="48"/>
        <v>540765.08340926713</v>
      </c>
      <c r="AD72" s="275">
        <f t="shared" si="48"/>
        <v>25664.234468139777</v>
      </c>
      <c r="AE72" s="275">
        <f t="shared" si="48"/>
        <v>285946.22186179378</v>
      </c>
      <c r="AF72" s="275">
        <f t="shared" si="48"/>
        <v>60821.004432867507</v>
      </c>
      <c r="AG72" s="275">
        <f t="shared" si="48"/>
        <v>226710.9850019741</v>
      </c>
      <c r="AH72" s="275">
        <f t="shared" si="48"/>
        <v>12119.338568001327</v>
      </c>
      <c r="AI72" s="275">
        <f t="shared" si="48"/>
        <v>70.106363636363653</v>
      </c>
      <c r="AJ72" s="275">
        <f t="shared" si="48"/>
        <v>3435.2309285944361</v>
      </c>
      <c r="AK72" s="275">
        <f>SUM(AK64:AK71)</f>
        <v>0</v>
      </c>
      <c r="AL72" s="275">
        <f>SUM(AL68:AL71)</f>
        <v>9387.5872973955338</v>
      </c>
      <c r="AM72" s="283">
        <f>SUM(AM68:AM71)</f>
        <v>6968.215130332228</v>
      </c>
      <c r="AN72" s="277">
        <f t="shared" si="48"/>
        <v>1218952.2928890414</v>
      </c>
      <c r="AO72" s="275">
        <f t="shared" si="48"/>
        <v>569588.00341728982</v>
      </c>
      <c r="AP72" s="275">
        <f t="shared" si="48"/>
        <v>29357.334755393509</v>
      </c>
      <c r="AQ72" s="275">
        <f t="shared" si="48"/>
        <v>262759.92955959128</v>
      </c>
      <c r="AR72" s="275">
        <f t="shared" si="48"/>
        <v>70870.066769269368</v>
      </c>
      <c r="AS72" s="275">
        <f t="shared" si="48"/>
        <v>260100.51658687217</v>
      </c>
      <c r="AT72" s="275">
        <f t="shared" si="48"/>
        <v>6969.4858403542903</v>
      </c>
      <c r="AU72" s="275">
        <f t="shared" si="48"/>
        <v>876.32162770562763</v>
      </c>
      <c r="AV72" s="275">
        <f t="shared" si="48"/>
        <v>5276.9354723470742</v>
      </c>
      <c r="AW72" s="275">
        <f>SUM(AW64:AW71)</f>
        <v>1.79795670995671</v>
      </c>
      <c r="AX72" s="275">
        <f>SUM(AX68:AX71)</f>
        <v>8882.0618871358511</v>
      </c>
      <c r="AY72" s="283">
        <f>SUM(AY68:AY71)</f>
        <v>4269.8390163723452</v>
      </c>
      <c r="AZ72" s="419">
        <f>SUM(AZ64:AZ71)</f>
        <v>-26769.730777134158</v>
      </c>
      <c r="BA72" s="297">
        <f>SUM(BA64:BA71)</f>
        <v>4670571.9690617202</v>
      </c>
      <c r="BB72" s="275">
        <f t="shared" si="48"/>
        <v>2207810.0484561259</v>
      </c>
      <c r="BC72" s="275">
        <f>SUM(BC64:BC71)</f>
        <v>109417.43896407104</v>
      </c>
      <c r="BD72" s="275">
        <f t="shared" si="48"/>
        <v>999014.49336763192</v>
      </c>
      <c r="BE72" s="275">
        <f t="shared" si="48"/>
        <v>278210.53780335403</v>
      </c>
      <c r="BF72" s="275">
        <f t="shared" si="48"/>
        <v>978342.48702843243</v>
      </c>
      <c r="BG72" s="275">
        <f t="shared" si="48"/>
        <v>41902.295079770171</v>
      </c>
      <c r="BH72" s="275">
        <f>SUM(BH64:BH71)</f>
        <v>1313.3453882495578</v>
      </c>
      <c r="BI72" s="275">
        <f>SUM(BI64:BI71)</f>
        <v>15890.006092385798</v>
      </c>
      <c r="BJ72" s="275">
        <f>SUM(BJ64:BJ71)</f>
        <v>1.79795670995671</v>
      </c>
      <c r="BK72" s="275">
        <f>SUM(BK68:BK71)</f>
        <v>43064.773609948468</v>
      </c>
      <c r="BL72" s="299">
        <f>SUM(BL68:BL71)</f>
        <v>22374.476092174449</v>
      </c>
    </row>
    <row r="73" spans="1:64" ht="14.85" customHeight="1" x14ac:dyDescent="0.25">
      <c r="A73" s="1544" t="s">
        <v>6</v>
      </c>
      <c r="B73" s="126" t="s">
        <v>117</v>
      </c>
      <c r="C73" s="131" t="s">
        <v>188</v>
      </c>
      <c r="D73" s="273">
        <f>SUM(E73:O73)</f>
        <v>195328.52</v>
      </c>
      <c r="E73" s="251">
        <v>71889.429999999993</v>
      </c>
      <c r="F73" s="251">
        <v>4856.0199999999995</v>
      </c>
      <c r="G73" s="251">
        <v>72661.689999999988</v>
      </c>
      <c r="H73" s="251">
        <v>16282.440000000002</v>
      </c>
      <c r="I73" s="251">
        <v>7365.3000000000011</v>
      </c>
      <c r="J73" s="251">
        <v>1610.4099999999999</v>
      </c>
      <c r="K73" s="251">
        <v>55.28</v>
      </c>
      <c r="L73" s="251">
        <v>803.31000000000006</v>
      </c>
      <c r="M73" s="251">
        <v>0</v>
      </c>
      <c r="N73" s="251">
        <v>15358.320000000007</v>
      </c>
      <c r="O73" s="252">
        <v>4446.3200000000015</v>
      </c>
      <c r="P73" s="273">
        <f>SUM(Q73:AA73)</f>
        <v>231234.64000000007</v>
      </c>
      <c r="Q73" s="251">
        <v>87508.540000000008</v>
      </c>
      <c r="R73" s="251">
        <v>5298.34</v>
      </c>
      <c r="S73" s="251">
        <v>89164.78</v>
      </c>
      <c r="T73" s="251">
        <v>24042.95</v>
      </c>
      <c r="U73" s="251">
        <v>5789.5700000000015</v>
      </c>
      <c r="V73" s="251">
        <v>192.73</v>
      </c>
      <c r="W73" s="251">
        <v>82.92</v>
      </c>
      <c r="X73" s="251">
        <v>2299.41</v>
      </c>
      <c r="Y73" s="251">
        <v>0</v>
      </c>
      <c r="Z73" s="251">
        <v>13333.420000000002</v>
      </c>
      <c r="AA73" s="252">
        <v>3521.9800000000005</v>
      </c>
      <c r="AB73" s="276">
        <f>SUM(AC73:AM73)</f>
        <v>244091.47</v>
      </c>
      <c r="AC73" s="251">
        <v>116604.95999999999</v>
      </c>
      <c r="AD73" s="251">
        <v>5570.75</v>
      </c>
      <c r="AE73" s="251">
        <v>80271.02</v>
      </c>
      <c r="AF73" s="251">
        <v>16765.129999999997</v>
      </c>
      <c r="AG73" s="251">
        <v>3634.4399999999996</v>
      </c>
      <c r="AH73" s="251">
        <v>117.68</v>
      </c>
      <c r="AI73" s="251">
        <v>82.92</v>
      </c>
      <c r="AJ73" s="251">
        <v>779.56</v>
      </c>
      <c r="AK73" s="251">
        <v>0</v>
      </c>
      <c r="AL73" s="251">
        <v>11928.909999999998</v>
      </c>
      <c r="AM73" s="252">
        <v>8336.1</v>
      </c>
      <c r="AN73" s="276">
        <f>SUM(AO73:AY73)</f>
        <v>228746.38000000003</v>
      </c>
      <c r="AO73" s="251">
        <v>88078.170000000013</v>
      </c>
      <c r="AP73" s="251">
        <v>9279.4</v>
      </c>
      <c r="AQ73" s="251">
        <v>75427.560000000012</v>
      </c>
      <c r="AR73" s="251">
        <v>21740.51</v>
      </c>
      <c r="AS73" s="251">
        <v>5594.420000000001</v>
      </c>
      <c r="AT73" s="251">
        <v>3794.07</v>
      </c>
      <c r="AU73" s="251">
        <v>27.64</v>
      </c>
      <c r="AV73" s="249">
        <v>907.74999999999989</v>
      </c>
      <c r="AW73" s="251">
        <v>0</v>
      </c>
      <c r="AX73" s="251">
        <v>12398.279999999999</v>
      </c>
      <c r="AY73" s="252">
        <v>11498.579999999998</v>
      </c>
      <c r="AZ73" s="682">
        <v>0</v>
      </c>
      <c r="BA73" s="294">
        <f>SUM(BB73:BL73)+AZ73</f>
        <v>899401.01</v>
      </c>
      <c r="BB73" s="274">
        <f t="shared" ref="BB73:BL76" si="49">E73+Q73+AC73+AO73</f>
        <v>364081.1</v>
      </c>
      <c r="BC73" s="274">
        <f t="shared" si="49"/>
        <v>25004.510000000002</v>
      </c>
      <c r="BD73" s="274">
        <f t="shared" si="49"/>
        <v>317525.05</v>
      </c>
      <c r="BE73" s="274">
        <f t="shared" si="49"/>
        <v>78831.03</v>
      </c>
      <c r="BF73" s="274">
        <f t="shared" si="49"/>
        <v>22383.730000000003</v>
      </c>
      <c r="BG73" s="274">
        <f t="shared" si="49"/>
        <v>5714.89</v>
      </c>
      <c r="BH73" s="274">
        <f t="shared" si="49"/>
        <v>248.76</v>
      </c>
      <c r="BI73" s="274">
        <f t="shared" si="49"/>
        <v>4790.03</v>
      </c>
      <c r="BJ73" s="274">
        <f t="shared" si="49"/>
        <v>0</v>
      </c>
      <c r="BK73" s="274">
        <f t="shared" si="49"/>
        <v>53018.930000000008</v>
      </c>
      <c r="BL73" s="298">
        <f t="shared" si="49"/>
        <v>27802.98</v>
      </c>
    </row>
    <row r="74" spans="1:64" s="255" customFormat="1" x14ac:dyDescent="0.25">
      <c r="A74" s="1544"/>
      <c r="B74" s="126" t="s">
        <v>45</v>
      </c>
      <c r="C74" s="131" t="s">
        <v>231</v>
      </c>
      <c r="D74" s="274">
        <f>SUM(E74:O74)</f>
        <v>17199.334692640692</v>
      </c>
      <c r="E74" s="253">
        <v>10503.298831168831</v>
      </c>
      <c r="F74" s="253">
        <v>608.34256277056284</v>
      </c>
      <c r="G74" s="253">
        <v>2316.6061125541128</v>
      </c>
      <c r="H74" s="253">
        <v>624.34767965367973</v>
      </c>
      <c r="I74" s="253">
        <v>1231.4166666666665</v>
      </c>
      <c r="J74" s="253">
        <v>6.3520000000000003</v>
      </c>
      <c r="K74" s="253">
        <v>10.1</v>
      </c>
      <c r="L74" s="253">
        <v>44.20483982683983</v>
      </c>
      <c r="M74" s="253">
        <v>0</v>
      </c>
      <c r="N74" s="253">
        <v>1686.9666666666665</v>
      </c>
      <c r="O74" s="254">
        <v>167.69933333333333</v>
      </c>
      <c r="P74" s="274">
        <f>SUM(Q74:AA74)</f>
        <v>25489.904972878528</v>
      </c>
      <c r="Q74" s="253">
        <v>17310.49996854952</v>
      </c>
      <c r="R74" s="253">
        <v>812.04337662337662</v>
      </c>
      <c r="S74" s="253">
        <v>2897.7970649350646</v>
      </c>
      <c r="T74" s="253">
        <v>736.55837229437225</v>
      </c>
      <c r="U74" s="253">
        <v>1385.6099393939394</v>
      </c>
      <c r="V74" s="253">
        <v>40.825038961038949</v>
      </c>
      <c r="W74" s="253">
        <v>9.2690909090909095</v>
      </c>
      <c r="X74" s="253">
        <v>63.524242424242416</v>
      </c>
      <c r="Y74" s="253">
        <v>0</v>
      </c>
      <c r="Z74" s="253">
        <v>2021.045454545454</v>
      </c>
      <c r="AA74" s="254">
        <v>212.73242424242426</v>
      </c>
      <c r="AB74" s="289">
        <f>SUM(AC74:AM74)</f>
        <v>31372.290632921296</v>
      </c>
      <c r="AC74" s="253">
        <v>21935.901273613938</v>
      </c>
      <c r="AD74" s="253">
        <v>967.15391341991347</v>
      </c>
      <c r="AE74" s="253">
        <v>3276.2236103896103</v>
      </c>
      <c r="AF74" s="253">
        <v>788.88490043290039</v>
      </c>
      <c r="AG74" s="253">
        <v>1723.9820606060607</v>
      </c>
      <c r="AH74" s="253">
        <v>57.919272727272727</v>
      </c>
      <c r="AI74" s="253">
        <v>11.483636363636364</v>
      </c>
      <c r="AJ74" s="253">
        <v>74.498632034632038</v>
      </c>
      <c r="AK74" s="253">
        <v>0</v>
      </c>
      <c r="AL74" s="253">
        <v>2280.6127272727272</v>
      </c>
      <c r="AM74" s="254">
        <v>255.63060606060603</v>
      </c>
      <c r="AN74" s="289">
        <f>SUM(AO74:AY74)</f>
        <v>34356.314541699256</v>
      </c>
      <c r="AO74" s="253">
        <v>23960.436273300991</v>
      </c>
      <c r="AP74" s="253">
        <v>1086.9655064935066</v>
      </c>
      <c r="AQ74" s="253">
        <v>3520.2345974025975</v>
      </c>
      <c r="AR74" s="253">
        <v>815.46905627705632</v>
      </c>
      <c r="AS74" s="253">
        <v>1822.6512554112553</v>
      </c>
      <c r="AT74" s="253">
        <v>50.320692640692641</v>
      </c>
      <c r="AU74" s="253">
        <v>307.87837229437235</v>
      </c>
      <c r="AV74" s="253">
        <v>79.648034632034637</v>
      </c>
      <c r="AW74" s="253">
        <v>0.16204329004329004</v>
      </c>
      <c r="AX74" s="253">
        <v>2428.9335064935067</v>
      </c>
      <c r="AY74" s="254">
        <v>283.61520346320344</v>
      </c>
      <c r="AZ74" s="170">
        <v>0</v>
      </c>
      <c r="BA74" s="296">
        <f>SUM(BB74:BL74)+AZ74</f>
        <v>108417.84484013976</v>
      </c>
      <c r="BB74" s="274">
        <f t="shared" si="49"/>
        <v>73710.136346633284</v>
      </c>
      <c r="BC74" s="274">
        <f t="shared" si="49"/>
        <v>3474.5053593073599</v>
      </c>
      <c r="BD74" s="274">
        <f t="shared" si="49"/>
        <v>12010.861385281385</v>
      </c>
      <c r="BE74" s="274">
        <f t="shared" si="49"/>
        <v>2965.2600086580087</v>
      </c>
      <c r="BF74" s="274">
        <f t="shared" si="49"/>
        <v>6163.6599220779217</v>
      </c>
      <c r="BG74" s="274">
        <f t="shared" si="49"/>
        <v>155.41700432900433</v>
      </c>
      <c r="BH74" s="274">
        <f t="shared" si="49"/>
        <v>338.73109956709965</v>
      </c>
      <c r="BI74" s="274">
        <f t="shared" si="49"/>
        <v>261.87574891774892</v>
      </c>
      <c r="BJ74" s="274">
        <f t="shared" si="49"/>
        <v>0.16204329004329004</v>
      </c>
      <c r="BK74" s="274">
        <f t="shared" si="49"/>
        <v>8417.5583549783551</v>
      </c>
      <c r="BL74" s="300">
        <f t="shared" si="49"/>
        <v>919.67756709956711</v>
      </c>
    </row>
    <row r="75" spans="1:64" x14ac:dyDescent="0.25">
      <c r="A75" s="1544"/>
      <c r="B75" s="126" t="s">
        <v>46</v>
      </c>
      <c r="C75" s="131" t="s">
        <v>164</v>
      </c>
      <c r="D75" s="274">
        <f>SUM(E75:O75)</f>
        <v>1004.2432143388742</v>
      </c>
      <c r="E75" s="253">
        <v>369.60538205168143</v>
      </c>
      <c r="F75" s="253">
        <v>24.966272890890995</v>
      </c>
      <c r="G75" s="253">
        <v>373.57580513534231</v>
      </c>
      <c r="H75" s="253">
        <v>83.712966661908155</v>
      </c>
      <c r="I75" s="253">
        <v>37.867243076280474</v>
      </c>
      <c r="J75" s="253">
        <v>8.2796066585845551</v>
      </c>
      <c r="K75" s="253">
        <v>0.28421126054020668</v>
      </c>
      <c r="L75" s="253">
        <v>4.1300605590548738</v>
      </c>
      <c r="M75" s="253">
        <v>0</v>
      </c>
      <c r="N75" s="253">
        <v>78.961785220330484</v>
      </c>
      <c r="O75" s="254">
        <v>22.85988082426071</v>
      </c>
      <c r="P75" s="274">
        <f>SUM(Q75:AA75)</f>
        <v>2416.9146450062094</v>
      </c>
      <c r="Q75" s="253">
        <v>914.65825314542678</v>
      </c>
      <c r="R75" s="253">
        <v>55.379399644543724</v>
      </c>
      <c r="S75" s="253">
        <v>931.96963309976695</v>
      </c>
      <c r="T75" s="253">
        <v>251.3021317400889</v>
      </c>
      <c r="U75" s="253">
        <v>60.513842222292467</v>
      </c>
      <c r="V75" s="253">
        <v>2.0144557905859024</v>
      </c>
      <c r="W75" s="253">
        <v>0.86669783715759374</v>
      </c>
      <c r="X75" s="253">
        <v>24.033932389514501</v>
      </c>
      <c r="Y75" s="253">
        <v>0</v>
      </c>
      <c r="Z75" s="253">
        <v>139.36379975776418</v>
      </c>
      <c r="AA75" s="254">
        <v>36.812499379067809</v>
      </c>
      <c r="AB75" s="289">
        <f>SUM(AC75:AM75)</f>
        <v>5554.5407917288931</v>
      </c>
      <c r="AC75" s="253">
        <v>2653.4602247178727</v>
      </c>
      <c r="AD75" s="253">
        <v>126.76787974411285</v>
      </c>
      <c r="AE75" s="253">
        <v>1826.6457856298127</v>
      </c>
      <c r="AF75" s="253">
        <v>381.50697549421864</v>
      </c>
      <c r="AG75" s="253">
        <v>82.705246664666973</v>
      </c>
      <c r="AH75" s="253">
        <v>2.6779238142596959</v>
      </c>
      <c r="AI75" s="253">
        <v>1.8869259235079368</v>
      </c>
      <c r="AJ75" s="253">
        <v>17.739652350818222</v>
      </c>
      <c r="AK75" s="253">
        <v>0</v>
      </c>
      <c r="AL75" s="253">
        <v>271.4540462879047</v>
      </c>
      <c r="AM75" s="254">
        <v>189.69613110171866</v>
      </c>
      <c r="AN75" s="289">
        <f>SUM(AO75:AY75)</f>
        <v>17978.405091940556</v>
      </c>
      <c r="AO75" s="253">
        <v>6922.5358670891565</v>
      </c>
      <c r="AP75" s="253">
        <v>729.31782444012072</v>
      </c>
      <c r="AQ75" s="253">
        <v>5928.2565642203899</v>
      </c>
      <c r="AR75" s="253">
        <v>1708.7033057545409</v>
      </c>
      <c r="AS75" s="253">
        <v>439.69547852278174</v>
      </c>
      <c r="AT75" s="253">
        <v>298.19631422004966</v>
      </c>
      <c r="AU75" s="253">
        <v>2.1723758720957105</v>
      </c>
      <c r="AV75" s="253">
        <v>71.344942036717839</v>
      </c>
      <c r="AW75" s="253">
        <v>0</v>
      </c>
      <c r="AX75" s="253">
        <v>974.44733456898712</v>
      </c>
      <c r="AY75" s="254">
        <v>903.7350852157125</v>
      </c>
      <c r="AZ75" s="170">
        <v>0</v>
      </c>
      <c r="BA75" s="296">
        <f>SUM(BB75:BL75)+AZ75</f>
        <v>26954.10374301453</v>
      </c>
      <c r="BB75" s="274">
        <f t="shared" si="49"/>
        <v>10860.259727004137</v>
      </c>
      <c r="BC75" s="274">
        <f t="shared" si="49"/>
        <v>936.43137671966826</v>
      </c>
      <c r="BD75" s="274">
        <f t="shared" si="49"/>
        <v>9060.4477880853119</v>
      </c>
      <c r="BE75" s="274">
        <f t="shared" si="49"/>
        <v>2425.2253796507566</v>
      </c>
      <c r="BF75" s="274">
        <f t="shared" si="49"/>
        <v>620.78181048602164</v>
      </c>
      <c r="BG75" s="274">
        <f t="shared" si="49"/>
        <v>311.16830048347981</v>
      </c>
      <c r="BH75" s="274">
        <f t="shared" si="49"/>
        <v>5.210210893301447</v>
      </c>
      <c r="BI75" s="274">
        <f t="shared" si="49"/>
        <v>117.24858733610543</v>
      </c>
      <c r="BJ75" s="274">
        <f t="shared" si="49"/>
        <v>0</v>
      </c>
      <c r="BK75" s="274">
        <f t="shared" si="49"/>
        <v>1464.2269658349865</v>
      </c>
      <c r="BL75" s="300">
        <f t="shared" si="49"/>
        <v>1153.1035965207598</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213532.09790697956</v>
      </c>
      <c r="E77" s="278">
        <f t="shared" ref="E77:BL77" si="50">SUM(E73:E76)</f>
        <v>82762.3342132205</v>
      </c>
      <c r="F77" s="278">
        <f t="shared" si="50"/>
        <v>5489.328835661453</v>
      </c>
      <c r="G77" s="278">
        <f t="shared" si="50"/>
        <v>75351.871917689452</v>
      </c>
      <c r="H77" s="278">
        <f t="shared" si="50"/>
        <v>16990.500646315588</v>
      </c>
      <c r="I77" s="278">
        <f t="shared" si="50"/>
        <v>8634.5839097429471</v>
      </c>
      <c r="J77" s="278">
        <f t="shared" si="50"/>
        <v>1625.0416066585844</v>
      </c>
      <c r="K77" s="278">
        <f t="shared" si="50"/>
        <v>65.664211260540199</v>
      </c>
      <c r="L77" s="278">
        <f t="shared" si="50"/>
        <v>851.64490038589474</v>
      </c>
      <c r="M77" s="278">
        <f t="shared" si="50"/>
        <v>0</v>
      </c>
      <c r="N77" s="278">
        <f t="shared" si="50"/>
        <v>17124.248451887004</v>
      </c>
      <c r="O77" s="284">
        <f t="shared" si="50"/>
        <v>4636.879214157595</v>
      </c>
      <c r="P77" s="278">
        <f t="shared" si="50"/>
        <v>259141.4596178848</v>
      </c>
      <c r="Q77" s="278">
        <f t="shared" si="50"/>
        <v>105733.69822169497</v>
      </c>
      <c r="R77" s="278">
        <f t="shared" si="50"/>
        <v>6165.7627762679203</v>
      </c>
      <c r="S77" s="278">
        <f t="shared" si="50"/>
        <v>92994.546698034828</v>
      </c>
      <c r="T77" s="278">
        <f t="shared" si="50"/>
        <v>25030.810504034464</v>
      </c>
      <c r="U77" s="278">
        <f t="shared" si="50"/>
        <v>7235.6937816162335</v>
      </c>
      <c r="V77" s="278">
        <f t="shared" si="50"/>
        <v>235.56949475162486</v>
      </c>
      <c r="W77" s="278">
        <f t="shared" si="50"/>
        <v>93.055788746248496</v>
      </c>
      <c r="X77" s="278">
        <f t="shared" si="50"/>
        <v>2386.9681748137568</v>
      </c>
      <c r="Y77" s="278">
        <f>SUM(Y73:Y76)</f>
        <v>0</v>
      </c>
      <c r="Z77" s="278">
        <f>SUM(Z73:Z76)</f>
        <v>15493.82925430322</v>
      </c>
      <c r="AA77" s="284">
        <f t="shared" si="50"/>
        <v>3771.5249236214927</v>
      </c>
      <c r="AB77" s="850">
        <f t="shared" si="50"/>
        <v>281018.30142465018</v>
      </c>
      <c r="AC77" s="278">
        <f t="shared" si="50"/>
        <v>141194.32149833182</v>
      </c>
      <c r="AD77" s="278">
        <f t="shared" si="50"/>
        <v>6664.6717931640269</v>
      </c>
      <c r="AE77" s="278">
        <f t="shared" si="50"/>
        <v>85373.889396019425</v>
      </c>
      <c r="AF77" s="278">
        <f t="shared" si="50"/>
        <v>17935.521875927119</v>
      </c>
      <c r="AG77" s="278">
        <f t="shared" si="50"/>
        <v>5441.1273072707281</v>
      </c>
      <c r="AH77" s="278">
        <f t="shared" si="50"/>
        <v>178.27719654153242</v>
      </c>
      <c r="AI77" s="278">
        <f t="shared" si="50"/>
        <v>96.290562287144297</v>
      </c>
      <c r="AJ77" s="278">
        <f t="shared" si="50"/>
        <v>871.79828438545019</v>
      </c>
      <c r="AK77" s="278">
        <f t="shared" si="50"/>
        <v>0</v>
      </c>
      <c r="AL77" s="278">
        <f t="shared" si="50"/>
        <v>14480.976773560629</v>
      </c>
      <c r="AM77" s="284">
        <f t="shared" si="50"/>
        <v>8781.4267371623246</v>
      </c>
      <c r="AN77" s="850">
        <f t="shared" si="50"/>
        <v>281081.09963363985</v>
      </c>
      <c r="AO77" s="278">
        <f t="shared" si="50"/>
        <v>118961.14214039016</v>
      </c>
      <c r="AP77" s="278">
        <f t="shared" si="50"/>
        <v>11095.683330933627</v>
      </c>
      <c r="AQ77" s="278">
        <f t="shared" si="50"/>
        <v>84876.051161622992</v>
      </c>
      <c r="AR77" s="278">
        <f t="shared" si="50"/>
        <v>24264.682362031595</v>
      </c>
      <c r="AS77" s="278">
        <f t="shared" si="50"/>
        <v>7856.7667339340378</v>
      </c>
      <c r="AT77" s="278">
        <f t="shared" si="50"/>
        <v>4142.5870068607419</v>
      </c>
      <c r="AU77" s="278">
        <f t="shared" si="50"/>
        <v>337.69074816646804</v>
      </c>
      <c r="AV77" s="278">
        <f t="shared" si="50"/>
        <v>1058.7429766687524</v>
      </c>
      <c r="AW77" s="278">
        <f>SUM(AW73:AW76)</f>
        <v>0.16204329004329004</v>
      </c>
      <c r="AX77" s="278">
        <f t="shared" si="50"/>
        <v>15801.660841062494</v>
      </c>
      <c r="AY77" s="284">
        <f t="shared" si="50"/>
        <v>12685.930288678914</v>
      </c>
      <c r="AZ77" s="864">
        <f t="shared" si="50"/>
        <v>0</v>
      </c>
      <c r="BA77" s="297">
        <f t="shared" si="50"/>
        <v>1034772.9585831542</v>
      </c>
      <c r="BB77" s="275">
        <f t="shared" si="50"/>
        <v>448651.49607363745</v>
      </c>
      <c r="BC77" s="275">
        <f t="shared" si="50"/>
        <v>29415.446736027032</v>
      </c>
      <c r="BD77" s="275">
        <f t="shared" si="50"/>
        <v>338596.35917336668</v>
      </c>
      <c r="BE77" s="275">
        <f t="shared" si="50"/>
        <v>84221.515388308762</v>
      </c>
      <c r="BF77" s="275">
        <f t="shared" si="50"/>
        <v>29168.171732563947</v>
      </c>
      <c r="BG77" s="275">
        <f t="shared" si="50"/>
        <v>6181.475304812484</v>
      </c>
      <c r="BH77" s="275">
        <f t="shared" si="50"/>
        <v>592.70131046040103</v>
      </c>
      <c r="BI77" s="275">
        <f t="shared" si="50"/>
        <v>5169.1543362538541</v>
      </c>
      <c r="BJ77" s="275">
        <f>SUM(BJ73:BJ76)</f>
        <v>0.16204329004329004</v>
      </c>
      <c r="BK77" s="275">
        <f t="shared" si="50"/>
        <v>62900.715320813346</v>
      </c>
      <c r="BL77" s="299">
        <f t="shared" si="50"/>
        <v>29875.761163620326</v>
      </c>
    </row>
    <row r="78" spans="1:64" s="209" customFormat="1" ht="14.85" customHeight="1" x14ac:dyDescent="0.25">
      <c r="A78" s="1543" t="s">
        <v>232</v>
      </c>
      <c r="B78" s="315" t="s">
        <v>118</v>
      </c>
      <c r="C78" s="125" t="s">
        <v>171</v>
      </c>
      <c r="D78" s="273">
        <f>D20+SUM(D22:D23,D27)+SUM(D29:D32)+D37+D41+D46+D51+SUM(D56:D57)+SUM(D59:D60)+SUM(D64:D68)+D73</f>
        <v>13634221.690000007</v>
      </c>
      <c r="E78" s="273">
        <f>E20+SUM(E22:E23,E27)+SUM(E29:E32)+E37+E41+E46+E51+SUM(E56:E57)+SUM(E59:E60)+SUM(E64:E68)+E73</f>
        <v>7201961.2986220019</v>
      </c>
      <c r="F78" s="273">
        <f>F20+SUM(F22:F23,F27)+SUM(F29:F32)+F37+F41+F46+F51+SUM(F56:F57)+SUM(F59:F60)+SUM(F64:F68)+F73</f>
        <v>507027.25179073372</v>
      </c>
      <c r="G78" s="273">
        <f t="shared" ref="G78:O78" si="51">G20+SUM(G22:G23,G27)+SUM(G29:G32)+G37+G41+G46+G51+SUM(G56:G57)+SUM(G59:G60)+SUM(G64:G68)+G73</f>
        <v>3735064.6706571877</v>
      </c>
      <c r="H78" s="273">
        <f t="shared" si="51"/>
        <v>885782.89385591983</v>
      </c>
      <c r="I78" s="273">
        <f t="shared" si="51"/>
        <v>389884.77690648043</v>
      </c>
      <c r="J78" s="273">
        <f t="shared" si="51"/>
        <v>70502.678621079933</v>
      </c>
      <c r="K78" s="273">
        <f t="shared" si="51"/>
        <v>3281.01</v>
      </c>
      <c r="L78" s="273">
        <f t="shared" si="51"/>
        <v>164175.20876287876</v>
      </c>
      <c r="M78" s="273">
        <f t="shared" si="51"/>
        <v>0</v>
      </c>
      <c r="N78" s="273">
        <f t="shared" si="51"/>
        <v>261310.71991761454</v>
      </c>
      <c r="O78" s="285">
        <f t="shared" si="51"/>
        <v>415231.18086610822</v>
      </c>
      <c r="P78" s="273">
        <f>P20+SUM(P22:P23,P27)+SUM(P29:P32)+P37+P41+P46+P51+SUM(P56:P57)+SUM(P59:P60)+SUM(P64:P68)+P73</f>
        <v>14316080.750000017</v>
      </c>
      <c r="Q78" s="273">
        <f t="shared" ref="Q78:AA78" si="52">Q20+SUM(Q22:Q23,Q27)+SUM(Q29:Q32)+Q37+Q41+Q46+Q51+SUM(Q56:Q57)+SUM(Q59:Q60)+SUM(Q64:Q68)+Q73</f>
        <v>7602482.7423629398</v>
      </c>
      <c r="R78" s="273">
        <f t="shared" si="52"/>
        <v>501350.48573649488</v>
      </c>
      <c r="S78" s="273">
        <f t="shared" si="52"/>
        <v>3907432.9774028743</v>
      </c>
      <c r="T78" s="273">
        <f t="shared" si="52"/>
        <v>1006011.2841263149</v>
      </c>
      <c r="U78" s="273">
        <f t="shared" si="52"/>
        <v>485027.49265713053</v>
      </c>
      <c r="V78" s="273">
        <f t="shared" si="52"/>
        <v>39862.158467458248</v>
      </c>
      <c r="W78" s="273">
        <f t="shared" si="52"/>
        <v>782.42</v>
      </c>
      <c r="X78" s="273">
        <f t="shared" si="52"/>
        <v>181617.48527061866</v>
      </c>
      <c r="Y78" s="273">
        <f t="shared" si="52"/>
        <v>0</v>
      </c>
      <c r="Z78" s="273">
        <f t="shared" si="52"/>
        <v>216201.00984183047</v>
      </c>
      <c r="AA78" s="285">
        <f t="shared" si="52"/>
        <v>375312.6941343529</v>
      </c>
      <c r="AB78" s="276">
        <f>AB20+SUM(AB22:AB23,AB27)+SUM(AB29:AB32)+AB37+AB41+AB46+AB51+SUM(AB56:AB57)+SUM(AB59:AB60)+SUM(AB64:AB68)+AB73</f>
        <v>15330482.430000022</v>
      </c>
      <c r="AC78" s="273">
        <f t="shared" ref="AC78:AM78" si="53">AC20+SUM(AC22:AC23,AC27)+SUM(AC29:AC32)+AC37+AC41+AC46+AC51+SUM(AC56:AC57)+SUM(AC59:AC60)+SUM(AC64:AC68)+AC73</f>
        <v>8592444.7186394781</v>
      </c>
      <c r="AD78" s="273">
        <f t="shared" si="53"/>
        <v>658561.42077458568</v>
      </c>
      <c r="AE78" s="273">
        <f t="shared" si="53"/>
        <v>3885945.9812280522</v>
      </c>
      <c r="AF78" s="273">
        <f t="shared" si="53"/>
        <v>1035326.3309930158</v>
      </c>
      <c r="AG78" s="273">
        <f t="shared" si="53"/>
        <v>347743.38524496596</v>
      </c>
      <c r="AH78" s="273">
        <f t="shared" si="53"/>
        <v>70935.686200243828</v>
      </c>
      <c r="AI78" s="273">
        <f t="shared" si="53"/>
        <v>2029.6400000000006</v>
      </c>
      <c r="AJ78" s="273">
        <f t="shared" si="53"/>
        <v>163740.60056099747</v>
      </c>
      <c r="AK78" s="273">
        <f t="shared" si="53"/>
        <v>0</v>
      </c>
      <c r="AL78" s="273">
        <f t="shared" si="53"/>
        <v>182853.97556202675</v>
      </c>
      <c r="AM78" s="285">
        <f t="shared" si="53"/>
        <v>390900.69079665589</v>
      </c>
      <c r="AN78" s="276">
        <f>AN20+SUM(AN22:AN23,AN27)+SUM(AN29:AN32)+AN37+AN41+AN46+AN51+SUM(AN56:AN57)+SUM(AN59:AN60)+SUM(AN64:AN68)+AN73</f>
        <v>16246983.490000004</v>
      </c>
      <c r="AO78" s="273">
        <f t="shared" ref="AO78:AY78" si="54">AO20+SUM(AO22:AO23,AO27)+SUM(AO29:AO32)+AO37+AO41+AO46+AO51+SUM(AO56:AO57)+SUM(AO59:AO60)+SUM(AO64:AO68)+AO73</f>
        <v>9465371.4128284752</v>
      </c>
      <c r="AP78" s="273">
        <f t="shared" si="54"/>
        <v>575144.55123964709</v>
      </c>
      <c r="AQ78" s="273">
        <f t="shared" si="54"/>
        <v>3825764.5682887677</v>
      </c>
      <c r="AR78" s="273">
        <f t="shared" si="54"/>
        <v>993142.5895571775</v>
      </c>
      <c r="AS78" s="273">
        <f t="shared" si="54"/>
        <v>512784.28786137287</v>
      </c>
      <c r="AT78" s="273">
        <f t="shared" si="54"/>
        <v>47111.633197353571</v>
      </c>
      <c r="AU78" s="273">
        <f t="shared" si="54"/>
        <v>322.72000000000003</v>
      </c>
      <c r="AV78" s="273">
        <f t="shared" si="54"/>
        <v>183993.51234987541</v>
      </c>
      <c r="AW78" s="273">
        <f t="shared" si="54"/>
        <v>44</v>
      </c>
      <c r="AX78" s="273">
        <f t="shared" si="54"/>
        <v>197247.03153560255</v>
      </c>
      <c r="AY78" s="285">
        <f t="shared" si="54"/>
        <v>446057.18314173241</v>
      </c>
      <c r="AZ78" s="865">
        <f>AZ20+SUM(AZ22:AZ23,AZ27)+SUM(AZ29:AZ32)+AZ37+AZ41+AZ46+AZ51+SUM(AZ56:AZ57)+SUM(AZ59:AZ60)+SUM(AZ64:AZ68)+AZ73</f>
        <v>864561.52999999968</v>
      </c>
      <c r="BA78" s="294">
        <f>BA20+SUM(BA22:BA23,BA27)+SUM(BA29:BA32)+BA37+BA41+BA46+BA51+SUM(BA56:BA57)+SUM(BA59:BA60)+SUM(BA64:BA68)+BA73</f>
        <v>60392329.890000038</v>
      </c>
      <c r="BB78" s="273">
        <f t="shared" ref="BB78:BL78" si="55">BB20+SUM(BB22:BB23,BB27)+SUM(BB29:BB32)+BB37+BB41+BB46+BB51+SUM(BB56:BB57)+SUM(BB59:BB60)+SUM(BB64:BB68)+BB73</f>
        <v>32862260.172452901</v>
      </c>
      <c r="BC78" s="273">
        <f t="shared" si="55"/>
        <v>2242083.709541461</v>
      </c>
      <c r="BD78" s="273">
        <f t="shared" si="55"/>
        <v>15354208.197576882</v>
      </c>
      <c r="BE78" s="273">
        <f t="shared" si="55"/>
        <v>3920263.0985324276</v>
      </c>
      <c r="BF78" s="273">
        <f t="shared" si="55"/>
        <v>1735439.9426699495</v>
      </c>
      <c r="BG78" s="273">
        <f t="shared" si="55"/>
        <v>228412.15648613559</v>
      </c>
      <c r="BH78" s="273">
        <f t="shared" si="55"/>
        <v>6415.7900000000009</v>
      </c>
      <c r="BI78" s="273">
        <f t="shared" si="55"/>
        <v>693526.80694437027</v>
      </c>
      <c r="BJ78" s="273">
        <f>BJ20+SUM(BJ22:BJ23,BJ27)+SUM(BJ29:BJ32)+BJ37+BJ41+BJ46+BJ51+SUM(BJ56:BJ57)+SUM(BJ59:BJ60)+SUM(BJ64:BJ68)+BJ73</f>
        <v>44</v>
      </c>
      <c r="BK78" s="273">
        <f t="shared" si="55"/>
        <v>857612.73685707431</v>
      </c>
      <c r="BL78" s="298">
        <f t="shared" si="55"/>
        <v>1627501.7489388492</v>
      </c>
    </row>
    <row r="79" spans="1:64" s="209" customFormat="1" x14ac:dyDescent="0.25">
      <c r="A79" s="1549"/>
      <c r="B79" s="126" t="s">
        <v>55</v>
      </c>
      <c r="C79" s="127" t="s">
        <v>172</v>
      </c>
      <c r="D79" s="274">
        <f>D21+D24+D34+D38+D43+D48+D53+D58+D70+D75</f>
        <v>55088.168801999331</v>
      </c>
      <c r="E79" s="274">
        <f>E21+E24+E34+E38+E43+E48+E53+E58+E70+E75</f>
        <v>28260.36390775787</v>
      </c>
      <c r="F79" s="274">
        <f>F21+F24+F34+F38+F43+F48+F53+F58+F70+F75</f>
        <v>1246.3322660141939</v>
      </c>
      <c r="G79" s="274">
        <f t="shared" ref="G79:O79" si="56">G21+G24+G34+G38+G43+G48+G53+G58+G70+G75</f>
        <v>13581.043741356401</v>
      </c>
      <c r="H79" s="274">
        <f t="shared" si="56"/>
        <v>2933.1009942449136</v>
      </c>
      <c r="I79" s="274">
        <f t="shared" si="56"/>
        <v>3727.3557885654077</v>
      </c>
      <c r="J79" s="274">
        <f t="shared" si="56"/>
        <v>273.3865827845641</v>
      </c>
      <c r="K79" s="274">
        <f t="shared" si="56"/>
        <v>44.252767976623602</v>
      </c>
      <c r="L79" s="274">
        <f t="shared" si="56"/>
        <v>273.72623139319694</v>
      </c>
      <c r="M79" s="274">
        <f t="shared" si="56"/>
        <v>0</v>
      </c>
      <c r="N79" s="274">
        <f t="shared" si="56"/>
        <v>2744.1780382944871</v>
      </c>
      <c r="O79" s="282">
        <f t="shared" si="56"/>
        <v>2004.428483611674</v>
      </c>
      <c r="P79" s="274">
        <f>P21+P24+P34+P38+P43+P48+P53+P58+P70+P75</f>
        <v>115341.82760046047</v>
      </c>
      <c r="Q79" s="274">
        <f t="shared" ref="Q79:AA79" si="57">Q21+Q24+Q34+Q38+Q43+Q48+Q53+Q58+Q70+Q75</f>
        <v>59601.428096646188</v>
      </c>
      <c r="R79" s="274">
        <f t="shared" si="57"/>
        <v>3082.2258683332557</v>
      </c>
      <c r="S79" s="274">
        <f t="shared" si="57"/>
        <v>27306.253066733254</v>
      </c>
      <c r="T79" s="274">
        <f t="shared" si="57"/>
        <v>6734.9103134624938</v>
      </c>
      <c r="U79" s="274">
        <f t="shared" si="57"/>
        <v>9742.8755390595452</v>
      </c>
      <c r="V79" s="274">
        <f t="shared" si="57"/>
        <v>312.58570362950286</v>
      </c>
      <c r="W79" s="274">
        <f t="shared" si="57"/>
        <v>6.2798525242108152</v>
      </c>
      <c r="X79" s="274">
        <f t="shared" si="57"/>
        <v>1108.1431460560946</v>
      </c>
      <c r="Y79" s="274">
        <f t="shared" si="57"/>
        <v>0</v>
      </c>
      <c r="Z79" s="274">
        <f t="shared" si="57"/>
        <v>4324.9809944545277</v>
      </c>
      <c r="AA79" s="282">
        <f t="shared" si="57"/>
        <v>3122.1450195613643</v>
      </c>
      <c r="AB79" s="289">
        <f>AB21+AB24+AB34+AB38+AB43+AB48+AB53+AB58+AB70+AB75</f>
        <v>268808.43685858656</v>
      </c>
      <c r="AC79" s="274">
        <f t="shared" ref="AC79:AM79" si="58">AC21+AC24+AC34+AC38+AC43+AC48+AC53+AC58+AC70+AC75</f>
        <v>155740.05750103062</v>
      </c>
      <c r="AD79" s="274">
        <f t="shared" si="58"/>
        <v>11114.031078664528</v>
      </c>
      <c r="AE79" s="274">
        <f t="shared" si="58"/>
        <v>58445.824340466585</v>
      </c>
      <c r="AF79" s="274">
        <f t="shared" si="58"/>
        <v>16273.153299066167</v>
      </c>
      <c r="AG79" s="274">
        <f t="shared" si="58"/>
        <v>10594.289996135582</v>
      </c>
      <c r="AH79" s="274">
        <f t="shared" si="58"/>
        <v>1634.2658815269572</v>
      </c>
      <c r="AI79" s="274">
        <f t="shared" si="58"/>
        <v>31.183024871940344</v>
      </c>
      <c r="AJ79" s="274">
        <f t="shared" si="58"/>
        <v>858.92351354154255</v>
      </c>
      <c r="AK79" s="274">
        <f t="shared" si="58"/>
        <v>0</v>
      </c>
      <c r="AL79" s="274">
        <f t="shared" si="58"/>
        <v>7108.2108248543245</v>
      </c>
      <c r="AM79" s="282">
        <f t="shared" si="58"/>
        <v>7008.497398428407</v>
      </c>
      <c r="AN79" s="289">
        <f>AN21+AN24+AN34+AN38+AN43+AN48+AN53+AN58+AN70+AN75</f>
        <v>980636.01875279157</v>
      </c>
      <c r="AO79" s="274">
        <f t="shared" ref="AO79:AY79" si="59">AO21+AO24+AO34+AO38+AO43+AO48+AO53+AO58+AO70+AO75</f>
        <v>559108.20469752268</v>
      </c>
      <c r="AP79" s="274">
        <f t="shared" si="59"/>
        <v>25917.332310629488</v>
      </c>
      <c r="AQ79" s="274">
        <f t="shared" si="59"/>
        <v>221208.18217545652</v>
      </c>
      <c r="AR79" s="274">
        <f t="shared" si="59"/>
        <v>43493.872794322044</v>
      </c>
      <c r="AS79" s="274">
        <f t="shared" si="59"/>
        <v>74383.5760964527</v>
      </c>
      <c r="AT79" s="274">
        <f t="shared" si="59"/>
        <v>2300.8123479299843</v>
      </c>
      <c r="AU79" s="274">
        <f t="shared" si="59"/>
        <v>28.05337965094402</v>
      </c>
      <c r="AV79" s="274">
        <f t="shared" si="59"/>
        <v>5422.6397866677498</v>
      </c>
      <c r="AW79" s="274">
        <f t="shared" si="59"/>
        <v>3.9342618153840498</v>
      </c>
      <c r="AX79" s="274">
        <f t="shared" si="59"/>
        <v>26154.622589152114</v>
      </c>
      <c r="AY79" s="282">
        <f t="shared" si="59"/>
        <v>22614.788313192053</v>
      </c>
      <c r="AZ79" s="423">
        <f>AZ21+AZ24+AZ34+AZ38+AZ43+AZ48+AZ53+AZ58+AZ70+AZ75</f>
        <v>-1536275.6523313997</v>
      </c>
      <c r="BA79" s="296">
        <f>BA21+BA24+BA34+BA38+BA43+BA48+BA53+BA58+BA70+BA75</f>
        <v>-116401.2003175616</v>
      </c>
      <c r="BB79" s="274">
        <f t="shared" ref="BB79:BL79" si="60">BB21+BB24+BB34+BB38+BB43+BB48+BB53+BB58+BB70+BB75</f>
        <v>802710.05420295743</v>
      </c>
      <c r="BC79" s="274">
        <f t="shared" si="60"/>
        <v>41359.92152364146</v>
      </c>
      <c r="BD79" s="274">
        <f t="shared" si="60"/>
        <v>320541.30332401284</v>
      </c>
      <c r="BE79" s="274">
        <f t="shared" si="60"/>
        <v>69435.037401095615</v>
      </c>
      <c r="BF79" s="274">
        <f t="shared" si="60"/>
        <v>98448.09742021322</v>
      </c>
      <c r="BG79" s="274">
        <f t="shared" si="60"/>
        <v>4521.0505158710084</v>
      </c>
      <c r="BH79" s="274">
        <f t="shared" si="60"/>
        <v>109.76902502371881</v>
      </c>
      <c r="BI79" s="274">
        <f t="shared" si="60"/>
        <v>7663.432677658584</v>
      </c>
      <c r="BJ79" s="274">
        <f>BJ21+BJ24+BJ34+BJ38+BJ43+BJ48+BJ53+BJ58+BJ70+BJ75</f>
        <v>3.9342618153840498</v>
      </c>
      <c r="BK79" s="274">
        <f t="shared" si="60"/>
        <v>40331.992446755437</v>
      </c>
      <c r="BL79" s="300">
        <f t="shared" si="60"/>
        <v>34749.859214793498</v>
      </c>
    </row>
    <row r="80" spans="1:64" s="209" customFormat="1" x14ac:dyDescent="0.25">
      <c r="A80" s="1549"/>
      <c r="B80" s="126" t="s">
        <v>56</v>
      </c>
      <c r="C80" s="127" t="s">
        <v>173</v>
      </c>
      <c r="D80" s="274">
        <f>D25+D33+D42+D47+D52+D61+D69+D74</f>
        <v>2529088.46</v>
      </c>
      <c r="E80" s="274">
        <f>E25+E33+E42+E47+E52+E61+E69+E74</f>
        <v>1552220.5600000003</v>
      </c>
      <c r="F80" s="274">
        <f>F25+F33+F42+F47+F52+F61+F69+F74</f>
        <v>54911.950000000004</v>
      </c>
      <c r="G80" s="274">
        <f t="shared" ref="G80:O80" si="61">G25+G33+G42+G47+G52+G61+G69+G74</f>
        <v>447480.15</v>
      </c>
      <c r="H80" s="274">
        <f t="shared" si="61"/>
        <v>120568.57</v>
      </c>
      <c r="I80" s="274">
        <f t="shared" si="61"/>
        <v>137081.88999999998</v>
      </c>
      <c r="J80" s="274">
        <f t="shared" si="61"/>
        <v>21168.460000000003</v>
      </c>
      <c r="K80" s="274">
        <f t="shared" si="61"/>
        <v>1909.0799999999997</v>
      </c>
      <c r="L80" s="274">
        <f t="shared" si="61"/>
        <v>5948.88</v>
      </c>
      <c r="M80" s="274">
        <f t="shared" si="61"/>
        <v>0</v>
      </c>
      <c r="N80" s="274">
        <f t="shared" si="61"/>
        <v>164352.01999999999</v>
      </c>
      <c r="O80" s="282">
        <f t="shared" si="61"/>
        <v>23446.9</v>
      </c>
      <c r="P80" s="274">
        <f>P25+P33+P42+P47+P52+P61+P69+P74</f>
        <v>2635573.4300000006</v>
      </c>
      <c r="Q80" s="274">
        <f t="shared" ref="Q80:AA80" si="62">Q25+Q33+Q42+Q47+Q52+Q61+Q69+Q74</f>
        <v>1614591.62</v>
      </c>
      <c r="R80" s="274">
        <f t="shared" si="62"/>
        <v>57579.95</v>
      </c>
      <c r="S80" s="274">
        <f t="shared" si="62"/>
        <v>459239.22000000003</v>
      </c>
      <c r="T80" s="274">
        <f t="shared" si="62"/>
        <v>120119.53</v>
      </c>
      <c r="U80" s="274">
        <f t="shared" si="62"/>
        <v>142501.18999999997</v>
      </c>
      <c r="V80" s="274">
        <f t="shared" si="62"/>
        <v>19657.39</v>
      </c>
      <c r="W80" s="274">
        <f t="shared" si="62"/>
        <v>1483.0800000000002</v>
      </c>
      <c r="X80" s="274">
        <f t="shared" si="62"/>
        <v>6935.13</v>
      </c>
      <c r="Y80" s="274">
        <f t="shared" si="62"/>
        <v>0</v>
      </c>
      <c r="Z80" s="274">
        <f t="shared" si="62"/>
        <v>188647.31999999998</v>
      </c>
      <c r="AA80" s="282">
        <f t="shared" si="62"/>
        <v>24819</v>
      </c>
      <c r="AB80" s="289">
        <f>AB25+AB33+AB42+AB47+AB52+AB61+AB69+AB74</f>
        <v>2784763.8099999996</v>
      </c>
      <c r="AC80" s="274">
        <f t="shared" ref="AC80:AM80" si="63">AC25+AC33+AC42+AC47+AC52+AC61+AC69+AC74</f>
        <v>1721232.42</v>
      </c>
      <c r="AD80" s="274">
        <f t="shared" si="63"/>
        <v>62298.499999999993</v>
      </c>
      <c r="AE80" s="274">
        <f t="shared" si="63"/>
        <v>457073.58</v>
      </c>
      <c r="AF80" s="274">
        <f t="shared" si="63"/>
        <v>118574.27999999997</v>
      </c>
      <c r="AG80" s="274">
        <f t="shared" si="63"/>
        <v>149932.85999999999</v>
      </c>
      <c r="AH80" s="274">
        <f t="shared" si="63"/>
        <v>19789.82</v>
      </c>
      <c r="AI80" s="274">
        <f t="shared" si="63"/>
        <v>22346.220000000005</v>
      </c>
      <c r="AJ80" s="274">
        <f t="shared" si="63"/>
        <v>7518.21</v>
      </c>
      <c r="AK80" s="274">
        <f t="shared" si="63"/>
        <v>0</v>
      </c>
      <c r="AL80" s="274">
        <f t="shared" si="63"/>
        <v>197968.5</v>
      </c>
      <c r="AM80" s="282">
        <f t="shared" si="63"/>
        <v>28029.42</v>
      </c>
      <c r="AN80" s="289">
        <f>AN25+AN33+AN42+AN47+AN52+AN61+AN69+AN74</f>
        <v>2945630.3399999994</v>
      </c>
      <c r="AO80" s="274">
        <f t="shared" ref="AO80:AY80" si="64">AO25+AO33+AO42+AO47+AO52+AO61+AO69+AO74</f>
        <v>1836672.99</v>
      </c>
      <c r="AP80" s="274">
        <f t="shared" si="64"/>
        <v>67147.78</v>
      </c>
      <c r="AQ80" s="274">
        <f t="shared" si="64"/>
        <v>502610.66000000003</v>
      </c>
      <c r="AR80" s="274">
        <f t="shared" si="64"/>
        <v>119488.64000000001</v>
      </c>
      <c r="AS80" s="274">
        <f t="shared" si="64"/>
        <v>155116.84</v>
      </c>
      <c r="AT80" s="274">
        <f t="shared" si="64"/>
        <v>17086.330000000002</v>
      </c>
      <c r="AU80" s="274">
        <f t="shared" si="64"/>
        <v>2613.3999999999996</v>
      </c>
      <c r="AV80" s="274">
        <f t="shared" si="64"/>
        <v>8098.4</v>
      </c>
      <c r="AW80" s="274">
        <f t="shared" si="64"/>
        <v>61.51</v>
      </c>
      <c r="AX80" s="274">
        <f t="shared" si="64"/>
        <v>206259.30000000002</v>
      </c>
      <c r="AY80" s="282">
        <f t="shared" si="64"/>
        <v>30474.49</v>
      </c>
      <c r="AZ80" s="423">
        <f>AZ25+AZ33+AZ42+AZ47+AZ52+AZ61+AZ69+AZ74</f>
        <v>0</v>
      </c>
      <c r="BA80" s="296">
        <f>BA25+BA33+BA42+BA47+BA52+BA61+BA69+BA74</f>
        <v>10895056.039999999</v>
      </c>
      <c r="BB80" s="274">
        <f t="shared" ref="BB80:BL80" si="65">BB25+BB33+BB42+BB47+BB52+BB61+BB69+BB74</f>
        <v>6724717.5899999999</v>
      </c>
      <c r="BC80" s="274">
        <f t="shared" si="65"/>
        <v>241938.18</v>
      </c>
      <c r="BD80" s="274">
        <f t="shared" si="65"/>
        <v>1866403.61</v>
      </c>
      <c r="BE80" s="274">
        <f t="shared" si="65"/>
        <v>478751.01999999996</v>
      </c>
      <c r="BF80" s="274">
        <f t="shared" si="65"/>
        <v>584632.78</v>
      </c>
      <c r="BG80" s="274">
        <f t="shared" si="65"/>
        <v>77702.000000000015</v>
      </c>
      <c r="BH80" s="274">
        <f t="shared" si="65"/>
        <v>28351.780000000002</v>
      </c>
      <c r="BI80" s="274">
        <f t="shared" si="65"/>
        <v>28500.619999999995</v>
      </c>
      <c r="BJ80" s="274">
        <f>BJ25+BJ33+BJ42+BJ47+BJ52+BJ61+BJ69+BJ74</f>
        <v>61.51</v>
      </c>
      <c r="BK80" s="274">
        <f t="shared" si="65"/>
        <v>757227.14</v>
      </c>
      <c r="BL80" s="300">
        <f t="shared" si="65"/>
        <v>106769.81000000001</v>
      </c>
    </row>
    <row r="81" spans="1:64" s="209" customFormat="1" x14ac:dyDescent="0.25">
      <c r="A81" s="1549"/>
      <c r="B81" s="126" t="s">
        <v>119</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9"/>
      <c r="B82" s="126" t="s">
        <v>120</v>
      </c>
      <c r="C82" s="127" t="s">
        <v>32</v>
      </c>
      <c r="D82" s="274">
        <f>SUM(E82:O82)</f>
        <v>-58486.410909090904</v>
      </c>
      <c r="E82" s="253">
        <v>-30893.795131565676</v>
      </c>
      <c r="F82" s="253">
        <v>-2174.9625405430584</v>
      </c>
      <c r="G82" s="253">
        <v>-16022.069260565224</v>
      </c>
      <c r="H82" s="253">
        <v>-3799.6865185968345</v>
      </c>
      <c r="I82" s="253">
        <v>-1672.4639196505607</v>
      </c>
      <c r="J82" s="253">
        <v>-302.43085449001342</v>
      </c>
      <c r="K82" s="253">
        <v>-14.074339830736486</v>
      </c>
      <c r="L82" s="253">
        <v>-704.25194678189393</v>
      </c>
      <c r="M82" s="253">
        <v>0</v>
      </c>
      <c r="N82" s="253">
        <v>-1120.9279683801353</v>
      </c>
      <c r="O82" s="254">
        <v>-1781.7484286867787</v>
      </c>
      <c r="P82" s="274">
        <f>SUM(Q82:AA82)</f>
        <v>-19471.970909090913</v>
      </c>
      <c r="Q82" s="253">
        <v>-10340.492302417104</v>
      </c>
      <c r="R82" s="253">
        <v>-681.91024093794772</v>
      </c>
      <c r="S82" s="253">
        <v>-5314.6823208028627</v>
      </c>
      <c r="T82" s="253">
        <v>-1368.3229929200263</v>
      </c>
      <c r="U82" s="253">
        <v>-659.70857471790532</v>
      </c>
      <c r="V82" s="253">
        <v>-54.21838585619308</v>
      </c>
      <c r="W82" s="253">
        <v>-1.0642060312974202</v>
      </c>
      <c r="X82" s="253">
        <v>-247.02643492505655</v>
      </c>
      <c r="Y82" s="253">
        <v>0</v>
      </c>
      <c r="Z82" s="253">
        <v>-294.06510396752236</v>
      </c>
      <c r="AA82" s="254">
        <v>-510.48034651499484</v>
      </c>
      <c r="AB82" s="289">
        <f>SUM(AC82:AM82)</f>
        <v>-18990.32</v>
      </c>
      <c r="AC82" s="253">
        <v>-10643.714281943403</v>
      </c>
      <c r="AD82" s="253">
        <v>-815.77942359404335</v>
      </c>
      <c r="AE82" s="253">
        <v>-4813.6357106300529</v>
      </c>
      <c r="AF82" s="253">
        <v>-1282.4892119186402</v>
      </c>
      <c r="AG82" s="253">
        <v>-430.75997078620122</v>
      </c>
      <c r="AH82" s="253">
        <v>-87.870123234093967</v>
      </c>
      <c r="AI82" s="253">
        <v>-2.5141748317962072</v>
      </c>
      <c r="AJ82" s="253">
        <v>-202.83030334130956</v>
      </c>
      <c r="AK82" s="253">
        <v>0</v>
      </c>
      <c r="AL82" s="253">
        <v>-226.50660375826561</v>
      </c>
      <c r="AM82" s="254">
        <v>-484.22019596219189</v>
      </c>
      <c r="AN82" s="289">
        <f>SUM(AO82:AY82)</f>
        <v>-4805.1327272727285</v>
      </c>
      <c r="AO82" s="253">
        <v>-2799.4344906898041</v>
      </c>
      <c r="AP82" s="253">
        <v>-170.1020935840327</v>
      </c>
      <c r="AQ82" s="253">
        <v>-1131.4904422251477</v>
      </c>
      <c r="AR82" s="253">
        <v>-293.72726099382396</v>
      </c>
      <c r="AS82" s="253">
        <v>-151.65871037848405</v>
      </c>
      <c r="AT82" s="253">
        <v>-13.933518837586503</v>
      </c>
      <c r="AU82" s="253">
        <v>-9.5446175266929792E-2</v>
      </c>
      <c r="AV82" s="253">
        <v>-54.417070611440927</v>
      </c>
      <c r="AW82" s="253">
        <v>-1.3013236588203119E-2</v>
      </c>
      <c r="AX82" s="253">
        <v>-58.336870174853573</v>
      </c>
      <c r="AY82" s="254">
        <v>-131.92381036570023</v>
      </c>
      <c r="AZ82" s="170">
        <v>0</v>
      </c>
      <c r="BA82" s="296">
        <f>SUM(BB82:BL82)+AZ82</f>
        <v>-101753.83454545456</v>
      </c>
      <c r="BB82" s="274">
        <f t="shared" ref="BB82:BL83" si="71">E82+Q82+AC82+AO82</f>
        <v>-54677.436206615988</v>
      </c>
      <c r="BC82" s="274">
        <f t="shared" si="71"/>
        <v>-3842.7542986590825</v>
      </c>
      <c r="BD82" s="274">
        <f t="shared" si="71"/>
        <v>-27281.87773422329</v>
      </c>
      <c r="BE82" s="274">
        <f t="shared" si="71"/>
        <v>-6744.2259844293249</v>
      </c>
      <c r="BF82" s="274">
        <f t="shared" si="71"/>
        <v>-2914.5911755331513</v>
      </c>
      <c r="BG82" s="274">
        <f t="shared" si="71"/>
        <v>-458.452882417887</v>
      </c>
      <c r="BH82" s="274">
        <f t="shared" si="71"/>
        <v>-17.748166869097041</v>
      </c>
      <c r="BI82" s="274">
        <f t="shared" si="71"/>
        <v>-1208.5257556597012</v>
      </c>
      <c r="BJ82" s="274">
        <f t="shared" si="71"/>
        <v>-1.3013236588203119E-2</v>
      </c>
      <c r="BK82" s="274">
        <f t="shared" si="71"/>
        <v>-1699.8365462807769</v>
      </c>
      <c r="BL82" s="300">
        <f t="shared" si="71"/>
        <v>-2908.3727815296661</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16159911.907892916</v>
      </c>
      <c r="E84" s="286">
        <f t="shared" ref="E84:BL84" si="72">SUM(E78:E83)</f>
        <v>8751548.4273981936</v>
      </c>
      <c r="F84" s="286">
        <f t="shared" si="72"/>
        <v>561010.57151620486</v>
      </c>
      <c r="G84" s="286">
        <f t="shared" si="72"/>
        <v>4180103.7951379796</v>
      </c>
      <c r="H84" s="286">
        <f t="shared" si="72"/>
        <v>1005484.878331568</v>
      </c>
      <c r="I84" s="286">
        <f t="shared" si="72"/>
        <v>529021.55877539527</v>
      </c>
      <c r="J84" s="286">
        <f t="shared" si="72"/>
        <v>91642.094349374485</v>
      </c>
      <c r="K84" s="286">
        <f t="shared" si="72"/>
        <v>5220.2684281458869</v>
      </c>
      <c r="L84" s="286">
        <f t="shared" si="72"/>
        <v>169693.56304749005</v>
      </c>
      <c r="M84" s="286">
        <f t="shared" si="72"/>
        <v>0</v>
      </c>
      <c r="N84" s="286">
        <f t="shared" si="72"/>
        <v>427285.98998752888</v>
      </c>
      <c r="O84" s="287">
        <f t="shared" si="72"/>
        <v>438900.76092103316</v>
      </c>
      <c r="P84" s="279">
        <f t="shared" si="72"/>
        <v>17047524.036691386</v>
      </c>
      <c r="Q84" s="286">
        <f t="shared" si="72"/>
        <v>9266335.2981571686</v>
      </c>
      <c r="R84" s="286">
        <f t="shared" si="72"/>
        <v>561330.75136389013</v>
      </c>
      <c r="S84" s="286">
        <f t="shared" si="72"/>
        <v>4388663.768148805</v>
      </c>
      <c r="T84" s="286">
        <f t="shared" si="72"/>
        <v>1131497.4014468575</v>
      </c>
      <c r="U84" s="286">
        <f t="shared" si="72"/>
        <v>636611.84962147218</v>
      </c>
      <c r="V84" s="286">
        <f t="shared" si="72"/>
        <v>59777.915785231562</v>
      </c>
      <c r="W84" s="286">
        <f t="shared" si="72"/>
        <v>2270.7156464929135</v>
      </c>
      <c r="X84" s="286">
        <f t="shared" si="72"/>
        <v>189413.7319817497</v>
      </c>
      <c r="Y84" s="286">
        <f>SUM(Y78:Y83)</f>
        <v>0</v>
      </c>
      <c r="Z84" s="286">
        <f t="shared" si="72"/>
        <v>408879.2457323175</v>
      </c>
      <c r="AA84" s="287">
        <f t="shared" si="72"/>
        <v>402743.35880739923</v>
      </c>
      <c r="AB84" s="851">
        <f t="shared" si="72"/>
        <v>18365064.356858607</v>
      </c>
      <c r="AC84" s="286">
        <f t="shared" si="72"/>
        <v>10458773.481858566</v>
      </c>
      <c r="AD84" s="286">
        <f t="shared" si="72"/>
        <v>731158.17242965614</v>
      </c>
      <c r="AE84" s="286">
        <f t="shared" si="72"/>
        <v>4396651.7498578886</v>
      </c>
      <c r="AF84" s="286">
        <f t="shared" si="72"/>
        <v>1168891.2750801635</v>
      </c>
      <c r="AG84" s="286">
        <f t="shared" si="72"/>
        <v>507839.77527031529</v>
      </c>
      <c r="AH84" s="286">
        <f t="shared" si="72"/>
        <v>92271.901958536691</v>
      </c>
      <c r="AI84" s="286">
        <f t="shared" si="72"/>
        <v>24404.528850040151</v>
      </c>
      <c r="AJ84" s="286">
        <f t="shared" si="72"/>
        <v>171914.90377119771</v>
      </c>
      <c r="AK84" s="286">
        <f t="shared" si="72"/>
        <v>0</v>
      </c>
      <c r="AL84" s="286">
        <f t="shared" si="72"/>
        <v>387704.17978312279</v>
      </c>
      <c r="AM84" s="287">
        <f t="shared" si="72"/>
        <v>425454.38799912209</v>
      </c>
      <c r="AN84" s="851">
        <f t="shared" si="72"/>
        <v>20168444.716025524</v>
      </c>
      <c r="AO84" s="286">
        <f t="shared" si="72"/>
        <v>11858353.173035309</v>
      </c>
      <c r="AP84" s="286">
        <f t="shared" si="72"/>
        <v>668039.56145669264</v>
      </c>
      <c r="AQ84" s="286">
        <f t="shared" si="72"/>
        <v>4548451.9200219996</v>
      </c>
      <c r="AR84" s="286">
        <f t="shared" si="72"/>
        <v>1155831.3750905059</v>
      </c>
      <c r="AS84" s="286">
        <f t="shared" si="72"/>
        <v>742133.04524744709</v>
      </c>
      <c r="AT84" s="286">
        <f t="shared" si="72"/>
        <v>66484.842026445971</v>
      </c>
      <c r="AU84" s="286">
        <f t="shared" si="72"/>
        <v>2964.0779334756771</v>
      </c>
      <c r="AV84" s="286">
        <f t="shared" si="72"/>
        <v>197460.13506593171</v>
      </c>
      <c r="AW84" s="286">
        <f>SUM(AW78:AW83)</f>
        <v>109.43124857879583</v>
      </c>
      <c r="AX84" s="286">
        <f t="shared" si="72"/>
        <v>429602.61725457979</v>
      </c>
      <c r="AY84" s="287">
        <f t="shared" si="72"/>
        <v>499014.5376445587</v>
      </c>
      <c r="AZ84" s="866">
        <f t="shared" si="72"/>
        <v>-671714.12233140005</v>
      </c>
      <c r="BA84" s="306">
        <f t="shared" si="72"/>
        <v>71069230.895137027</v>
      </c>
      <c r="BB84" s="279">
        <f t="shared" si="72"/>
        <v>40335010.380449243</v>
      </c>
      <c r="BC84" s="279">
        <f t="shared" si="72"/>
        <v>2521539.0567664434</v>
      </c>
      <c r="BD84" s="279">
        <f t="shared" si="72"/>
        <v>17513871.233166672</v>
      </c>
      <c r="BE84" s="279">
        <f t="shared" si="72"/>
        <v>4461704.9299490936</v>
      </c>
      <c r="BF84" s="279">
        <f t="shared" si="72"/>
        <v>2415606.2289146292</v>
      </c>
      <c r="BG84" s="279">
        <f t="shared" si="72"/>
        <v>310176.7541195887</v>
      </c>
      <c r="BH84" s="279">
        <f t="shared" si="72"/>
        <v>34859.590858154625</v>
      </c>
      <c r="BI84" s="279">
        <f t="shared" si="72"/>
        <v>728482.33386636921</v>
      </c>
      <c r="BJ84" s="279">
        <f>SUM(BJ78:BJ83)</f>
        <v>109.43124857879583</v>
      </c>
      <c r="BK84" s="279">
        <f t="shared" si="72"/>
        <v>1653472.0327575488</v>
      </c>
      <c r="BL84" s="307">
        <f t="shared" si="72"/>
        <v>1766113.0453721131</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16159911.907892916</v>
      </c>
      <c r="E88" s="275">
        <f t="shared" ref="E88:O88" si="79">E84+E87</f>
        <v>8751548.4273981936</v>
      </c>
      <c r="F88" s="275">
        <f t="shared" si="79"/>
        <v>561010.57151620486</v>
      </c>
      <c r="G88" s="275">
        <f t="shared" si="79"/>
        <v>4180103.7951379796</v>
      </c>
      <c r="H88" s="275">
        <f t="shared" si="79"/>
        <v>1005484.878331568</v>
      </c>
      <c r="I88" s="275">
        <f t="shared" si="79"/>
        <v>529021.55877539527</v>
      </c>
      <c r="J88" s="275">
        <f t="shared" si="79"/>
        <v>91642.094349374485</v>
      </c>
      <c r="K88" s="275">
        <f t="shared" si="79"/>
        <v>5220.2684281458869</v>
      </c>
      <c r="L88" s="275">
        <f t="shared" si="79"/>
        <v>169693.56304749005</v>
      </c>
      <c r="M88" s="275">
        <f t="shared" si="79"/>
        <v>0</v>
      </c>
      <c r="N88" s="275">
        <f t="shared" si="79"/>
        <v>427285.98998752888</v>
      </c>
      <c r="O88" s="283">
        <f t="shared" si="79"/>
        <v>438900.76092103316</v>
      </c>
      <c r="P88" s="275">
        <f>P84+P87</f>
        <v>17047524.036691386</v>
      </c>
      <c r="Q88" s="275">
        <f t="shared" ref="Q88:AA88" si="80">Q84+Q87</f>
        <v>9266335.2981571686</v>
      </c>
      <c r="R88" s="275">
        <f t="shared" si="80"/>
        <v>561330.75136389013</v>
      </c>
      <c r="S88" s="275">
        <f t="shared" si="80"/>
        <v>4388663.768148805</v>
      </c>
      <c r="T88" s="275">
        <f t="shared" si="80"/>
        <v>1131497.4014468575</v>
      </c>
      <c r="U88" s="275">
        <f t="shared" si="80"/>
        <v>636611.84962147218</v>
      </c>
      <c r="V88" s="275">
        <f t="shared" si="80"/>
        <v>59777.915785231562</v>
      </c>
      <c r="W88" s="275">
        <f t="shared" si="80"/>
        <v>2270.7156464929135</v>
      </c>
      <c r="X88" s="275">
        <f t="shared" si="80"/>
        <v>189413.7319817497</v>
      </c>
      <c r="Y88" s="275">
        <f t="shared" si="80"/>
        <v>0</v>
      </c>
      <c r="Z88" s="275">
        <f t="shared" si="80"/>
        <v>408879.2457323175</v>
      </c>
      <c r="AA88" s="283">
        <f t="shared" si="80"/>
        <v>402743.35880739923</v>
      </c>
      <c r="AB88" s="277">
        <f>AB84+AB87</f>
        <v>18365064.356858607</v>
      </c>
      <c r="AC88" s="275">
        <f t="shared" ref="AC88:AM88" si="81">AC84+AC87</f>
        <v>10458773.481858566</v>
      </c>
      <c r="AD88" s="275">
        <f t="shared" si="81"/>
        <v>731158.17242965614</v>
      </c>
      <c r="AE88" s="275">
        <f t="shared" si="81"/>
        <v>4396651.7498578886</v>
      </c>
      <c r="AF88" s="275">
        <f t="shared" si="81"/>
        <v>1168891.2750801635</v>
      </c>
      <c r="AG88" s="275">
        <f t="shared" si="81"/>
        <v>507839.77527031529</v>
      </c>
      <c r="AH88" s="275">
        <f t="shared" si="81"/>
        <v>92271.901958536691</v>
      </c>
      <c r="AI88" s="275">
        <f t="shared" si="81"/>
        <v>24404.528850040151</v>
      </c>
      <c r="AJ88" s="275">
        <f t="shared" si="81"/>
        <v>171914.90377119771</v>
      </c>
      <c r="AK88" s="275">
        <f t="shared" si="81"/>
        <v>0</v>
      </c>
      <c r="AL88" s="275">
        <f t="shared" si="81"/>
        <v>387704.17978312279</v>
      </c>
      <c r="AM88" s="283">
        <f t="shared" si="81"/>
        <v>425454.38799912209</v>
      </c>
      <c r="AN88" s="277">
        <f>AN84+AN87</f>
        <v>20168444.716025524</v>
      </c>
      <c r="AO88" s="275">
        <f>AO84+AO87</f>
        <v>11858353.173035309</v>
      </c>
      <c r="AP88" s="275">
        <f t="shared" ref="AP88:AZ88" si="82">AP84+AP87</f>
        <v>668039.56145669264</v>
      </c>
      <c r="AQ88" s="275">
        <f t="shared" si="82"/>
        <v>4548451.9200219996</v>
      </c>
      <c r="AR88" s="275">
        <f t="shared" si="82"/>
        <v>1155831.3750905059</v>
      </c>
      <c r="AS88" s="275">
        <f t="shared" si="82"/>
        <v>742133.04524744709</v>
      </c>
      <c r="AT88" s="275">
        <f t="shared" si="82"/>
        <v>66484.842026445971</v>
      </c>
      <c r="AU88" s="275">
        <f t="shared" si="82"/>
        <v>2964.0779334756771</v>
      </c>
      <c r="AV88" s="275">
        <f t="shared" si="82"/>
        <v>197460.13506593171</v>
      </c>
      <c r="AW88" s="275">
        <f t="shared" si="82"/>
        <v>109.43124857879583</v>
      </c>
      <c r="AX88" s="275">
        <f t="shared" si="82"/>
        <v>429602.61725457979</v>
      </c>
      <c r="AY88" s="283">
        <f t="shared" si="82"/>
        <v>499014.5376445587</v>
      </c>
      <c r="AZ88" s="419">
        <f t="shared" si="82"/>
        <v>-671714.12233140005</v>
      </c>
      <c r="BA88" s="308">
        <f>BA84+BA87</f>
        <v>71069230.895137027</v>
      </c>
      <c r="BB88" s="278">
        <f>BB84+BB87</f>
        <v>40335010.380449243</v>
      </c>
      <c r="BC88" s="278">
        <f t="shared" ref="BC88:BL88" si="83">BC84+BC87</f>
        <v>2521539.0567664434</v>
      </c>
      <c r="BD88" s="278">
        <f t="shared" si="83"/>
        <v>17513871.233166672</v>
      </c>
      <c r="BE88" s="278">
        <f t="shared" si="83"/>
        <v>4461704.9299490936</v>
      </c>
      <c r="BF88" s="278">
        <f t="shared" si="83"/>
        <v>2415606.2289146292</v>
      </c>
      <c r="BG88" s="278">
        <f t="shared" si="83"/>
        <v>310176.7541195887</v>
      </c>
      <c r="BH88" s="278">
        <f t="shared" si="83"/>
        <v>34859.590858154625</v>
      </c>
      <c r="BI88" s="278">
        <f t="shared" si="83"/>
        <v>728482.33386636921</v>
      </c>
      <c r="BJ88" s="278">
        <f>BJ84+BJ87</f>
        <v>109.43124857879583</v>
      </c>
      <c r="BK88" s="278">
        <f t="shared" si="83"/>
        <v>1653472.0327575488</v>
      </c>
      <c r="BL88" s="305">
        <f t="shared" si="83"/>
        <v>1766113.0453721131</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1116"/>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859"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1427321.9966465877</v>
      </c>
      <c r="E91" s="253">
        <v>13100.351970102114</v>
      </c>
      <c r="F91" s="253">
        <v>1414221.6446764856</v>
      </c>
      <c r="G91" s="303"/>
      <c r="H91" s="303"/>
      <c r="I91" s="303"/>
      <c r="J91" s="303"/>
      <c r="K91" s="303"/>
      <c r="L91" s="303"/>
      <c r="M91" s="303"/>
      <c r="N91" s="303"/>
      <c r="O91" s="375"/>
      <c r="P91" s="274">
        <f t="shared" ref="P91:P97" si="85">Q91+R91</f>
        <v>1457767.7079320303</v>
      </c>
      <c r="Q91" s="253">
        <v>-2085.9711912582006</v>
      </c>
      <c r="R91" s="253">
        <v>1459853.6791232885</v>
      </c>
      <c r="S91" s="303"/>
      <c r="T91" s="303"/>
      <c r="U91" s="303"/>
      <c r="V91" s="303"/>
      <c r="W91" s="303"/>
      <c r="X91" s="303"/>
      <c r="Y91" s="303"/>
      <c r="Z91" s="303"/>
      <c r="AA91" s="375"/>
      <c r="AB91" s="289">
        <f t="shared" ref="AB91:AB97" si="86">AC91+AD91</f>
        <v>1684768.1074134957</v>
      </c>
      <c r="AC91" s="253">
        <v>10665.683105518901</v>
      </c>
      <c r="AD91" s="253">
        <v>1674102.4243079768</v>
      </c>
      <c r="AE91" s="303"/>
      <c r="AF91" s="303"/>
      <c r="AG91" s="303"/>
      <c r="AH91" s="303"/>
      <c r="AI91" s="303"/>
      <c r="AJ91" s="303"/>
      <c r="AK91" s="303"/>
      <c r="AL91" s="303"/>
      <c r="AM91" s="375"/>
      <c r="AN91" s="289">
        <f t="shared" ref="AN91:AN97" si="87">AO91+AP91</f>
        <v>2128404.9313574731</v>
      </c>
      <c r="AO91" s="253">
        <v>-6743.3366820265055</v>
      </c>
      <c r="AP91" s="253">
        <v>2135148.2680394994</v>
      </c>
      <c r="AQ91" s="303"/>
      <c r="AR91" s="303"/>
      <c r="AS91" s="303"/>
      <c r="AT91" s="303"/>
      <c r="AU91" s="303"/>
      <c r="AV91" s="303"/>
      <c r="AW91" s="303"/>
      <c r="AX91" s="303"/>
      <c r="AY91" s="375"/>
      <c r="AZ91" s="170"/>
      <c r="BA91" s="296">
        <f t="shared" ref="BA91:BA97" si="88">BB91+BC91+AZ91</f>
        <v>6698262.7433495866</v>
      </c>
      <c r="BB91" s="274">
        <f t="shared" ref="BB91:BC96" si="89">E91+Q91+AC91+AO91</f>
        <v>14936.727202336309</v>
      </c>
      <c r="BC91" s="274">
        <f t="shared" si="89"/>
        <v>6683326.0161472503</v>
      </c>
      <c r="BD91" s="303"/>
      <c r="BE91" s="303"/>
      <c r="BF91" s="303"/>
      <c r="BG91" s="303"/>
      <c r="BH91" s="303"/>
      <c r="BI91" s="303"/>
      <c r="BJ91" s="303"/>
      <c r="BK91" s="303"/>
      <c r="BL91" s="304"/>
    </row>
    <row r="92" spans="1:64" x14ac:dyDescent="0.25">
      <c r="A92" s="1544"/>
      <c r="B92" s="126" t="s">
        <v>122</v>
      </c>
      <c r="C92" s="127" t="s">
        <v>97</v>
      </c>
      <c r="D92" s="274">
        <f t="shared" si="84"/>
        <v>58051.679116075982</v>
      </c>
      <c r="E92" s="253">
        <v>0</v>
      </c>
      <c r="F92" s="253">
        <v>58051.679116075982</v>
      </c>
      <c r="G92" s="303"/>
      <c r="H92" s="303"/>
      <c r="I92" s="303"/>
      <c r="J92" s="303"/>
      <c r="K92" s="303"/>
      <c r="L92" s="303"/>
      <c r="M92" s="303"/>
      <c r="N92" s="303"/>
      <c r="O92" s="375"/>
      <c r="P92" s="274">
        <f t="shared" si="85"/>
        <v>85993.691518923675</v>
      </c>
      <c r="Q92" s="253">
        <v>0</v>
      </c>
      <c r="R92" s="253">
        <v>85993.691518923675</v>
      </c>
      <c r="S92" s="303"/>
      <c r="T92" s="303"/>
      <c r="U92" s="303"/>
      <c r="V92" s="303"/>
      <c r="W92" s="303"/>
      <c r="X92" s="303"/>
      <c r="Y92" s="303"/>
      <c r="Z92" s="303"/>
      <c r="AA92" s="375"/>
      <c r="AB92" s="289">
        <f t="shared" si="86"/>
        <v>70492.592086720135</v>
      </c>
      <c r="AC92" s="253">
        <v>0</v>
      </c>
      <c r="AD92" s="253">
        <v>70492.592086720135</v>
      </c>
      <c r="AE92" s="303"/>
      <c r="AF92" s="303"/>
      <c r="AG92" s="303"/>
      <c r="AH92" s="303"/>
      <c r="AI92" s="303"/>
      <c r="AJ92" s="303"/>
      <c r="AK92" s="303"/>
      <c r="AL92" s="303"/>
      <c r="AM92" s="375"/>
      <c r="AN92" s="289">
        <f t="shared" si="87"/>
        <v>96002.834584876997</v>
      </c>
      <c r="AO92" s="253">
        <v>0</v>
      </c>
      <c r="AP92" s="253">
        <v>96002.834584876997</v>
      </c>
      <c r="AQ92" s="303"/>
      <c r="AR92" s="303"/>
      <c r="AS92" s="303"/>
      <c r="AT92" s="303"/>
      <c r="AU92" s="303"/>
      <c r="AV92" s="303"/>
      <c r="AW92" s="303"/>
      <c r="AX92" s="303"/>
      <c r="AY92" s="375"/>
      <c r="AZ92" s="170"/>
      <c r="BA92" s="296">
        <f t="shared" si="88"/>
        <v>310540.79730659677</v>
      </c>
      <c r="BB92" s="274">
        <f t="shared" si="89"/>
        <v>0</v>
      </c>
      <c r="BC92" s="274">
        <f t="shared" si="89"/>
        <v>310540.79730659677</v>
      </c>
      <c r="BD92" s="303"/>
      <c r="BE92" s="303"/>
      <c r="BF92" s="303"/>
      <c r="BG92" s="303"/>
      <c r="BH92" s="303"/>
      <c r="BI92" s="303"/>
      <c r="BJ92" s="303"/>
      <c r="BK92" s="303"/>
      <c r="BL92" s="304"/>
    </row>
    <row r="93" spans="1:64" x14ac:dyDescent="0.25">
      <c r="A93" s="1544"/>
      <c r="B93" s="126" t="s">
        <v>123</v>
      </c>
      <c r="C93" s="127" t="s">
        <v>98</v>
      </c>
      <c r="D93" s="274">
        <f t="shared" si="84"/>
        <v>119879.69171776528</v>
      </c>
      <c r="E93" s="253">
        <v>0</v>
      </c>
      <c r="F93" s="253">
        <v>119879.69171776528</v>
      </c>
      <c r="G93" s="303"/>
      <c r="H93" s="303"/>
      <c r="I93" s="303"/>
      <c r="J93" s="303"/>
      <c r="K93" s="303"/>
      <c r="L93" s="303"/>
      <c r="M93" s="303"/>
      <c r="N93" s="303"/>
      <c r="O93" s="375"/>
      <c r="P93" s="274">
        <f t="shared" si="85"/>
        <v>122921.68980325853</v>
      </c>
      <c r="Q93" s="253">
        <v>0</v>
      </c>
      <c r="R93" s="253">
        <v>122921.68980325853</v>
      </c>
      <c r="S93" s="303"/>
      <c r="T93" s="303"/>
      <c r="U93" s="303"/>
      <c r="V93" s="303"/>
      <c r="W93" s="303"/>
      <c r="X93" s="303"/>
      <c r="Y93" s="303"/>
      <c r="Z93" s="303"/>
      <c r="AA93" s="375"/>
      <c r="AB93" s="289">
        <f t="shared" si="86"/>
        <v>132733.48300163238</v>
      </c>
      <c r="AC93" s="253">
        <v>0</v>
      </c>
      <c r="AD93" s="253">
        <v>132733.48300163238</v>
      </c>
      <c r="AE93" s="303"/>
      <c r="AF93" s="303"/>
      <c r="AG93" s="303"/>
      <c r="AH93" s="303"/>
      <c r="AI93" s="303"/>
      <c r="AJ93" s="303"/>
      <c r="AK93" s="303"/>
      <c r="AL93" s="303"/>
      <c r="AM93" s="375"/>
      <c r="AN93" s="289">
        <f t="shared" si="87"/>
        <v>188178.10221115866</v>
      </c>
      <c r="AO93" s="253">
        <v>0</v>
      </c>
      <c r="AP93" s="253">
        <v>188178.10221115866</v>
      </c>
      <c r="AQ93" s="303"/>
      <c r="AR93" s="303"/>
      <c r="AS93" s="303"/>
      <c r="AT93" s="303"/>
      <c r="AU93" s="303"/>
      <c r="AV93" s="303"/>
      <c r="AW93" s="303"/>
      <c r="AX93" s="303"/>
      <c r="AY93" s="375"/>
      <c r="AZ93" s="170"/>
      <c r="BA93" s="296">
        <f t="shared" si="88"/>
        <v>563712.96673381492</v>
      </c>
      <c r="BB93" s="274">
        <f t="shared" si="89"/>
        <v>0</v>
      </c>
      <c r="BC93" s="274">
        <f t="shared" si="89"/>
        <v>563712.96673381492</v>
      </c>
      <c r="BD93" s="303"/>
      <c r="BE93" s="303"/>
      <c r="BF93" s="303"/>
      <c r="BG93" s="303"/>
      <c r="BH93" s="303"/>
      <c r="BI93" s="303"/>
      <c r="BJ93" s="303"/>
      <c r="BK93" s="303"/>
      <c r="BL93" s="304"/>
    </row>
    <row r="94" spans="1:64" x14ac:dyDescent="0.25">
      <c r="A94" s="1544"/>
      <c r="B94" s="132" t="s">
        <v>124</v>
      </c>
      <c r="C94" s="127" t="s">
        <v>99</v>
      </c>
      <c r="D94" s="274">
        <f t="shared" si="84"/>
        <v>91021.712002101471</v>
      </c>
      <c r="E94" s="253">
        <v>0</v>
      </c>
      <c r="F94" s="253">
        <v>91021.712002101471</v>
      </c>
      <c r="G94" s="303"/>
      <c r="H94" s="303"/>
      <c r="I94" s="303"/>
      <c r="J94" s="303"/>
      <c r="K94" s="303"/>
      <c r="L94" s="303"/>
      <c r="M94" s="303"/>
      <c r="N94" s="303"/>
      <c r="O94" s="375"/>
      <c r="P94" s="274">
        <f t="shared" si="85"/>
        <v>63572.380604300386</v>
      </c>
      <c r="Q94" s="253">
        <v>0</v>
      </c>
      <c r="R94" s="253">
        <v>63572.380604300386</v>
      </c>
      <c r="S94" s="303"/>
      <c r="T94" s="303"/>
      <c r="U94" s="303"/>
      <c r="V94" s="303"/>
      <c r="W94" s="303"/>
      <c r="X94" s="303"/>
      <c r="Y94" s="303"/>
      <c r="Z94" s="303"/>
      <c r="AA94" s="375"/>
      <c r="AB94" s="289">
        <f t="shared" si="86"/>
        <v>102634.98753431442</v>
      </c>
      <c r="AC94" s="253">
        <v>0</v>
      </c>
      <c r="AD94" s="253">
        <v>102634.98753431442</v>
      </c>
      <c r="AE94" s="303"/>
      <c r="AF94" s="303"/>
      <c r="AG94" s="303"/>
      <c r="AH94" s="303"/>
      <c r="AI94" s="303"/>
      <c r="AJ94" s="303"/>
      <c r="AK94" s="303"/>
      <c r="AL94" s="303"/>
      <c r="AM94" s="375"/>
      <c r="AN94" s="289">
        <f t="shared" si="87"/>
        <v>438267.63163122779</v>
      </c>
      <c r="AO94" s="253">
        <v>0</v>
      </c>
      <c r="AP94" s="253">
        <v>438267.63163122779</v>
      </c>
      <c r="AQ94" s="303"/>
      <c r="AR94" s="303"/>
      <c r="AS94" s="303"/>
      <c r="AT94" s="303"/>
      <c r="AU94" s="303"/>
      <c r="AV94" s="303"/>
      <c r="AW94" s="303"/>
      <c r="AX94" s="303"/>
      <c r="AY94" s="375"/>
      <c r="AZ94" s="170"/>
      <c r="BA94" s="296">
        <f t="shared" si="88"/>
        <v>695496.71177194407</v>
      </c>
      <c r="BB94" s="274">
        <f t="shared" si="89"/>
        <v>0</v>
      </c>
      <c r="BC94" s="274">
        <f t="shared" si="89"/>
        <v>695496.71177194407</v>
      </c>
      <c r="BD94" s="303"/>
      <c r="BE94" s="303"/>
      <c r="BF94" s="303"/>
      <c r="BG94" s="303"/>
      <c r="BH94" s="303"/>
      <c r="BI94" s="303"/>
      <c r="BJ94" s="303"/>
      <c r="BK94" s="303"/>
      <c r="BL94" s="304"/>
    </row>
    <row r="95" spans="1:64" x14ac:dyDescent="0.25">
      <c r="A95" s="1544"/>
      <c r="B95" s="132" t="s">
        <v>125</v>
      </c>
      <c r="C95" s="127" t="s">
        <v>100</v>
      </c>
      <c r="D95" s="274">
        <f t="shared" si="84"/>
        <v>99101.955069883261</v>
      </c>
      <c r="E95" s="253">
        <v>-97992.119096113165</v>
      </c>
      <c r="F95" s="253">
        <v>197094.07416599643</v>
      </c>
      <c r="G95" s="303"/>
      <c r="H95" s="303"/>
      <c r="I95" s="303"/>
      <c r="J95" s="303"/>
      <c r="K95" s="303"/>
      <c r="L95" s="303"/>
      <c r="M95" s="303"/>
      <c r="N95" s="303"/>
      <c r="O95" s="375"/>
      <c r="P95" s="274">
        <f t="shared" si="85"/>
        <v>322949.85809713928</v>
      </c>
      <c r="Q95" s="253">
        <v>4701.6518962750852</v>
      </c>
      <c r="R95" s="253">
        <v>318248.20620086417</v>
      </c>
      <c r="S95" s="303"/>
      <c r="T95" s="303"/>
      <c r="U95" s="303"/>
      <c r="V95" s="303"/>
      <c r="W95" s="303"/>
      <c r="X95" s="303"/>
      <c r="Y95" s="303"/>
      <c r="Z95" s="303"/>
      <c r="AA95" s="375"/>
      <c r="AB95" s="289">
        <f t="shared" si="86"/>
        <v>210876.79607471806</v>
      </c>
      <c r="AC95" s="253">
        <v>4332.5142131273897</v>
      </c>
      <c r="AD95" s="253">
        <v>206544.28186159069</v>
      </c>
      <c r="AE95" s="303"/>
      <c r="AF95" s="303"/>
      <c r="AG95" s="303"/>
      <c r="AH95" s="303"/>
      <c r="AI95" s="303"/>
      <c r="AJ95" s="303"/>
      <c r="AK95" s="303"/>
      <c r="AL95" s="303"/>
      <c r="AM95" s="375"/>
      <c r="AN95" s="289">
        <f t="shared" si="87"/>
        <v>414886.69540244347</v>
      </c>
      <c r="AO95" s="253">
        <v>4852.5511901857681</v>
      </c>
      <c r="AP95" s="253">
        <v>410034.1442122577</v>
      </c>
      <c r="AQ95" s="303"/>
      <c r="AR95" s="303"/>
      <c r="AS95" s="303"/>
      <c r="AT95" s="303"/>
      <c r="AU95" s="303"/>
      <c r="AV95" s="303"/>
      <c r="AW95" s="303"/>
      <c r="AX95" s="303"/>
      <c r="AY95" s="375"/>
      <c r="AZ95" s="170"/>
      <c r="BA95" s="296">
        <f t="shared" si="88"/>
        <v>1047815.3046441842</v>
      </c>
      <c r="BB95" s="274">
        <f t="shared" si="89"/>
        <v>-84105.401796524922</v>
      </c>
      <c r="BC95" s="274">
        <f t="shared" si="89"/>
        <v>1131920.7064407091</v>
      </c>
      <c r="BD95" s="303"/>
      <c r="BE95" s="303"/>
      <c r="BF95" s="303"/>
      <c r="BG95" s="303"/>
      <c r="BH95" s="303"/>
      <c r="BI95" s="303"/>
      <c r="BJ95" s="303"/>
      <c r="BK95" s="303"/>
      <c r="BL95" s="304"/>
    </row>
    <row r="96" spans="1:64" x14ac:dyDescent="0.25">
      <c r="A96" s="1544"/>
      <c r="B96" s="126" t="s">
        <v>126</v>
      </c>
      <c r="C96" s="127" t="s">
        <v>28</v>
      </c>
      <c r="D96" s="274">
        <f t="shared" si="84"/>
        <v>11365.385159545713</v>
      </c>
      <c r="E96" s="253">
        <v>0</v>
      </c>
      <c r="F96" s="253">
        <v>11365.385159545713</v>
      </c>
      <c r="G96" s="303"/>
      <c r="H96" s="303"/>
      <c r="I96" s="303"/>
      <c r="J96" s="303"/>
      <c r="K96" s="303"/>
      <c r="L96" s="303"/>
      <c r="M96" s="303"/>
      <c r="N96" s="303"/>
      <c r="O96" s="375"/>
      <c r="P96" s="274">
        <f t="shared" si="85"/>
        <v>9047.147965799446</v>
      </c>
      <c r="Q96" s="253">
        <v>0</v>
      </c>
      <c r="R96" s="253">
        <v>9047.147965799446</v>
      </c>
      <c r="S96" s="303"/>
      <c r="T96" s="303"/>
      <c r="U96" s="303"/>
      <c r="V96" s="303"/>
      <c r="W96" s="303"/>
      <c r="X96" s="303"/>
      <c r="Y96" s="303"/>
      <c r="Z96" s="303"/>
      <c r="AA96" s="375"/>
      <c r="AB96" s="289">
        <f t="shared" si="86"/>
        <v>4085.3888486131909</v>
      </c>
      <c r="AC96" s="253">
        <v>0</v>
      </c>
      <c r="AD96" s="253">
        <v>4085.3888486131909</v>
      </c>
      <c r="AE96" s="303"/>
      <c r="AF96" s="303"/>
      <c r="AG96" s="303"/>
      <c r="AH96" s="303"/>
      <c r="AI96" s="303"/>
      <c r="AJ96" s="303"/>
      <c r="AK96" s="303"/>
      <c r="AL96" s="303"/>
      <c r="AM96" s="375"/>
      <c r="AN96" s="289">
        <f t="shared" si="87"/>
        <v>11001.160560706359</v>
      </c>
      <c r="AO96" s="253">
        <v>0</v>
      </c>
      <c r="AP96" s="253">
        <v>11001.160560706359</v>
      </c>
      <c r="AQ96" s="303"/>
      <c r="AR96" s="303"/>
      <c r="AS96" s="303"/>
      <c r="AT96" s="303"/>
      <c r="AU96" s="303"/>
      <c r="AV96" s="303"/>
      <c r="AW96" s="303"/>
      <c r="AX96" s="303"/>
      <c r="AY96" s="375"/>
      <c r="AZ96" s="170"/>
      <c r="BA96" s="296">
        <f t="shared" si="88"/>
        <v>35499.082534664711</v>
      </c>
      <c r="BB96" s="274">
        <f t="shared" si="89"/>
        <v>0</v>
      </c>
      <c r="BC96" s="274">
        <f t="shared" si="89"/>
        <v>35499.082534664711</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1806742.4197119598</v>
      </c>
      <c r="E97" s="275">
        <f>SUM(E91:E96)</f>
        <v>-84891.767126011051</v>
      </c>
      <c r="F97" s="275">
        <f>SUM(F91:F96)</f>
        <v>1891634.1868379707</v>
      </c>
      <c r="G97" s="335"/>
      <c r="H97" s="335"/>
      <c r="I97" s="335"/>
      <c r="J97" s="335"/>
      <c r="K97" s="335"/>
      <c r="L97" s="335"/>
      <c r="M97" s="335"/>
      <c r="N97" s="335"/>
      <c r="O97" s="376"/>
      <c r="P97" s="275">
        <f t="shared" si="85"/>
        <v>2062252.4759214518</v>
      </c>
      <c r="Q97" s="275">
        <f>SUM(Q91:Q96)</f>
        <v>2615.6807050168845</v>
      </c>
      <c r="R97" s="275">
        <f>SUM(R91:R96)</f>
        <v>2059636.7952164349</v>
      </c>
      <c r="S97" s="335"/>
      <c r="T97" s="335"/>
      <c r="U97" s="335"/>
      <c r="V97" s="335"/>
      <c r="W97" s="335"/>
      <c r="X97" s="335"/>
      <c r="Y97" s="335"/>
      <c r="Z97" s="335"/>
      <c r="AA97" s="376"/>
      <c r="AB97" s="277">
        <f t="shared" si="86"/>
        <v>2205591.3549594935</v>
      </c>
      <c r="AC97" s="275">
        <f>SUM(AC91:AC96)</f>
        <v>14998.197318646291</v>
      </c>
      <c r="AD97" s="275">
        <f>SUM(AD91:AD96)</f>
        <v>2190593.1576408474</v>
      </c>
      <c r="AE97" s="335"/>
      <c r="AF97" s="335"/>
      <c r="AG97" s="335"/>
      <c r="AH97" s="335"/>
      <c r="AI97" s="335"/>
      <c r="AJ97" s="335"/>
      <c r="AK97" s="335"/>
      <c r="AL97" s="335"/>
      <c r="AM97" s="376"/>
      <c r="AN97" s="277">
        <f t="shared" si="87"/>
        <v>3276741.3557478855</v>
      </c>
      <c r="AO97" s="275">
        <f>SUM(AO91:AO96)</f>
        <v>-1890.7854918407374</v>
      </c>
      <c r="AP97" s="275">
        <f>SUM(AP91:AP96)</f>
        <v>3278632.1412397265</v>
      </c>
      <c r="AQ97" s="335"/>
      <c r="AR97" s="335"/>
      <c r="AS97" s="335"/>
      <c r="AT97" s="335"/>
      <c r="AU97" s="335"/>
      <c r="AV97" s="335"/>
      <c r="AW97" s="335"/>
      <c r="AX97" s="335"/>
      <c r="AY97" s="376"/>
      <c r="AZ97" s="419">
        <f>SUM(AZ91:AZ96)</f>
        <v>0</v>
      </c>
      <c r="BA97" s="297">
        <f t="shared" si="88"/>
        <v>9351327.6063407939</v>
      </c>
      <c r="BB97" s="275">
        <f>SUM(BB91:BB96)</f>
        <v>-69168.674594188618</v>
      </c>
      <c r="BC97" s="275">
        <f>SUM(BC91:BC96)</f>
        <v>9420496.280934982</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17966654.327604875</v>
      </c>
      <c r="E105" s="303"/>
      <c r="F105" s="303"/>
      <c r="G105" s="303"/>
      <c r="H105" s="303"/>
      <c r="I105" s="303"/>
      <c r="J105" s="303"/>
      <c r="K105" s="303"/>
      <c r="L105" s="303"/>
      <c r="M105" s="303"/>
      <c r="N105" s="303"/>
      <c r="O105" s="375"/>
      <c r="P105" s="274">
        <f>P88+P97+P104</f>
        <v>19109776.512612838</v>
      </c>
      <c r="Q105" s="303"/>
      <c r="R105" s="303"/>
      <c r="S105" s="303"/>
      <c r="T105" s="303"/>
      <c r="U105" s="303"/>
      <c r="V105" s="303"/>
      <c r="W105" s="303"/>
      <c r="X105" s="303"/>
      <c r="Y105" s="303"/>
      <c r="Z105" s="303"/>
      <c r="AA105" s="375"/>
      <c r="AB105" s="289">
        <f>AB88+AB97+AB104</f>
        <v>20570655.711818099</v>
      </c>
      <c r="AC105" s="303"/>
      <c r="AD105" s="303"/>
      <c r="AE105" s="303"/>
      <c r="AF105" s="303"/>
      <c r="AG105" s="303"/>
      <c r="AH105" s="303"/>
      <c r="AI105" s="303"/>
      <c r="AJ105" s="303"/>
      <c r="AK105" s="303"/>
      <c r="AL105" s="303"/>
      <c r="AM105" s="375"/>
      <c r="AN105" s="289">
        <f>AN88+AN97+AN104</f>
        <v>23445186.07177341</v>
      </c>
      <c r="AO105" s="303"/>
      <c r="AP105" s="303"/>
      <c r="AQ105" s="303"/>
      <c r="AR105" s="303"/>
      <c r="AS105" s="303"/>
      <c r="AT105" s="303"/>
      <c r="AU105" s="303"/>
      <c r="AV105" s="303"/>
      <c r="AW105" s="303"/>
      <c r="AX105" s="303"/>
      <c r="AY105" s="375"/>
      <c r="AZ105" s="423">
        <f>AZ88+AZ97+AZ104</f>
        <v>-671714.12233140005</v>
      </c>
      <c r="BA105" s="296">
        <f>BA88+BA97+BA104</f>
        <v>80420558.501477823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1211340.0712907389</v>
      </c>
      <c r="E106" s="338"/>
      <c r="F106" s="338"/>
      <c r="G106" s="338"/>
      <c r="H106" s="338"/>
      <c r="I106" s="338"/>
      <c r="J106" s="338"/>
      <c r="K106" s="338"/>
      <c r="L106" s="338"/>
      <c r="M106" s="338"/>
      <c r="N106" s="338"/>
      <c r="O106" s="566"/>
      <c r="P106" s="344">
        <f>P17-P105</f>
        <v>596745.73403065652</v>
      </c>
      <c r="Q106" s="338"/>
      <c r="R106" s="338"/>
      <c r="S106" s="338"/>
      <c r="T106" s="338"/>
      <c r="U106" s="338"/>
      <c r="V106" s="338"/>
      <c r="W106" s="338"/>
      <c r="X106" s="338"/>
      <c r="Y106" s="338"/>
      <c r="Z106" s="338"/>
      <c r="AA106" s="566"/>
      <c r="AB106" s="344">
        <f>AB17-AB105</f>
        <v>872841.7853942886</v>
      </c>
      <c r="AC106" s="338"/>
      <c r="AD106" s="338"/>
      <c r="AE106" s="338"/>
      <c r="AF106" s="338"/>
      <c r="AG106" s="338"/>
      <c r="AH106" s="338"/>
      <c r="AI106" s="338"/>
      <c r="AJ106" s="338"/>
      <c r="AK106" s="338"/>
      <c r="AL106" s="338"/>
      <c r="AM106" s="566"/>
      <c r="AN106" s="344">
        <f>AN17-AN105</f>
        <v>-1762173.2359507009</v>
      </c>
      <c r="AO106" s="338"/>
      <c r="AP106" s="338"/>
      <c r="AQ106" s="338"/>
      <c r="AR106" s="338"/>
      <c r="AS106" s="338"/>
      <c r="AT106" s="338"/>
      <c r="AU106" s="338"/>
      <c r="AV106" s="338"/>
      <c r="AW106" s="338"/>
      <c r="AX106" s="338"/>
      <c r="AY106" s="566"/>
      <c r="AZ106" s="867">
        <f>AZ17-AZ105</f>
        <v>1152204.3791976711</v>
      </c>
      <c r="BA106" s="345">
        <f>BA17-BA105</f>
        <v>2070958.7339626849</v>
      </c>
      <c r="BB106" s="338"/>
      <c r="BC106" s="338"/>
      <c r="BD106" s="338"/>
      <c r="BE106" s="338"/>
      <c r="BF106" s="338"/>
      <c r="BG106" s="338"/>
      <c r="BH106" s="338"/>
      <c r="BI106" s="338"/>
      <c r="BJ106" s="338"/>
      <c r="BK106" s="338"/>
      <c r="BL106" s="339"/>
    </row>
    <row r="107" spans="1:64" x14ac:dyDescent="0.25">
      <c r="A107" s="267"/>
      <c r="B107" s="126" t="s">
        <v>269</v>
      </c>
      <c r="C107" s="127" t="s">
        <v>26</v>
      </c>
      <c r="D107" s="257">
        <v>259147.54951898439</v>
      </c>
      <c r="E107" s="340"/>
      <c r="F107" s="340"/>
      <c r="G107" s="340"/>
      <c r="H107" s="340"/>
      <c r="I107" s="340"/>
      <c r="J107" s="340"/>
      <c r="K107" s="340"/>
      <c r="L107" s="340"/>
      <c r="M107" s="340"/>
      <c r="N107" s="340"/>
      <c r="O107" s="377"/>
      <c r="P107" s="258">
        <v>127664.55789344989</v>
      </c>
      <c r="Q107" s="340"/>
      <c r="R107" s="340"/>
      <c r="S107" s="340"/>
      <c r="T107" s="340"/>
      <c r="U107" s="340"/>
      <c r="V107" s="340"/>
      <c r="W107" s="340"/>
      <c r="X107" s="340"/>
      <c r="Y107" s="340"/>
      <c r="Z107" s="340"/>
      <c r="AA107" s="377"/>
      <c r="AB107" s="258">
        <v>186700.85789583833</v>
      </c>
      <c r="AC107" s="340"/>
      <c r="AD107" s="340"/>
      <c r="AE107" s="340"/>
      <c r="AF107" s="340"/>
      <c r="AG107" s="340"/>
      <c r="AH107" s="340"/>
      <c r="AI107" s="340"/>
      <c r="AJ107" s="340"/>
      <c r="AK107" s="340"/>
      <c r="AL107" s="340"/>
      <c r="AM107" s="340"/>
      <c r="AN107" s="258">
        <v>-370325.18045549892</v>
      </c>
      <c r="AO107" s="340"/>
      <c r="AP107" s="340"/>
      <c r="AQ107" s="340"/>
      <c r="AR107" s="340"/>
      <c r="AS107" s="340"/>
      <c r="AT107" s="340"/>
      <c r="AU107" s="340"/>
      <c r="AV107" s="340"/>
      <c r="AW107" s="340"/>
      <c r="AX107" s="340"/>
      <c r="AY107" s="377"/>
      <c r="AZ107" s="170">
        <v>246496.37908531885</v>
      </c>
      <c r="BA107" s="296">
        <f>D107+P107+AB107+AN107+AZ107</f>
        <v>449684.16393809253</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952192.52177175449</v>
      </c>
      <c r="E108" s="342"/>
      <c r="F108" s="342"/>
      <c r="G108" s="342"/>
      <c r="H108" s="342"/>
      <c r="I108" s="342"/>
      <c r="J108" s="342"/>
      <c r="K108" s="342"/>
      <c r="L108" s="342"/>
      <c r="M108" s="342"/>
      <c r="N108" s="342"/>
      <c r="O108" s="1118"/>
      <c r="P108" s="557">
        <f>P106-P107</f>
        <v>469081.17613720661</v>
      </c>
      <c r="Q108" s="342"/>
      <c r="R108" s="342"/>
      <c r="S108" s="342"/>
      <c r="T108" s="342"/>
      <c r="U108" s="342"/>
      <c r="V108" s="342"/>
      <c r="W108" s="342"/>
      <c r="X108" s="342"/>
      <c r="Y108" s="342"/>
      <c r="Z108" s="342"/>
      <c r="AA108" s="1118"/>
      <c r="AB108" s="550">
        <f>AB106-AB107</f>
        <v>686140.92749845027</v>
      </c>
      <c r="AC108" s="342"/>
      <c r="AD108" s="342"/>
      <c r="AE108" s="342"/>
      <c r="AF108" s="342"/>
      <c r="AG108" s="342"/>
      <c r="AH108" s="342"/>
      <c r="AI108" s="342"/>
      <c r="AJ108" s="342"/>
      <c r="AK108" s="342"/>
      <c r="AL108" s="342"/>
      <c r="AM108" s="342"/>
      <c r="AN108" s="550">
        <f>AN106-AN107</f>
        <v>-1391848.0554952021</v>
      </c>
      <c r="AO108" s="342"/>
      <c r="AP108" s="342"/>
      <c r="AQ108" s="342"/>
      <c r="AR108" s="342"/>
      <c r="AS108" s="342"/>
      <c r="AT108" s="342"/>
      <c r="AU108" s="342"/>
      <c r="AV108" s="342"/>
      <c r="AW108" s="342"/>
      <c r="AX108" s="342"/>
      <c r="AY108" s="1118"/>
      <c r="AZ108" s="579">
        <f>AZ106-AZ107</f>
        <v>905708.00011235219</v>
      </c>
      <c r="BA108" s="347">
        <f>BA106-BA107</f>
        <v>1621274.5700245923</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c r="AY6" s="869"/>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57"/>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161156.1486175115</v>
      </c>
      <c r="E9" s="737">
        <v>130849.32949308754</v>
      </c>
      <c r="F9" s="737">
        <v>4830.4412442396269</v>
      </c>
      <c r="G9" s="737">
        <v>11298.558755760369</v>
      </c>
      <c r="H9" s="737">
        <v>3294.0322580645097</v>
      </c>
      <c r="I9" s="737">
        <v>4685.7165898617513</v>
      </c>
      <c r="J9" s="737">
        <v>809</v>
      </c>
      <c r="K9" s="737">
        <v>43</v>
      </c>
      <c r="L9" s="737">
        <v>258</v>
      </c>
      <c r="M9" s="737">
        <v>6</v>
      </c>
      <c r="N9" s="737">
        <v>4639.0702764976968</v>
      </c>
      <c r="O9" s="804">
        <v>443</v>
      </c>
      <c r="P9" s="742">
        <f>SUM(Q9:AA9)</f>
        <v>172296.58172043014</v>
      </c>
      <c r="Q9" s="737">
        <v>140574.95161290324</v>
      </c>
      <c r="R9" s="737">
        <v>5228.4924731182755</v>
      </c>
      <c r="S9" s="737">
        <v>11909.164516129034</v>
      </c>
      <c r="T9" s="737">
        <v>3391.3440860215096</v>
      </c>
      <c r="U9" s="737">
        <v>4903.3752688172044</v>
      </c>
      <c r="V9" s="737">
        <v>755.56666666666706</v>
      </c>
      <c r="W9" s="737">
        <v>44</v>
      </c>
      <c r="X9" s="737">
        <v>265</v>
      </c>
      <c r="Y9" s="737">
        <v>6</v>
      </c>
      <c r="Z9" s="737">
        <v>4724.6870967741934</v>
      </c>
      <c r="AA9" s="738">
        <v>494</v>
      </c>
      <c r="AB9" s="742">
        <f>SUM(AC9:AM9)</f>
        <v>187325.42150537646</v>
      </c>
      <c r="AC9" s="737">
        <v>154045.41397849473</v>
      </c>
      <c r="AD9" s="737">
        <v>5651.6021505376375</v>
      </c>
      <c r="AE9" s="737">
        <v>12365.035483870979</v>
      </c>
      <c r="AF9" s="737">
        <v>3473.83870967742</v>
      </c>
      <c r="AG9" s="737">
        <v>5262.6236559139779</v>
      </c>
      <c r="AH9" s="737">
        <v>716</v>
      </c>
      <c r="AI9" s="737">
        <v>43</v>
      </c>
      <c r="AJ9" s="737">
        <v>275</v>
      </c>
      <c r="AK9" s="737">
        <v>6</v>
      </c>
      <c r="AL9" s="737">
        <v>4956.7741935483864</v>
      </c>
      <c r="AM9" s="738">
        <v>530.13333333333333</v>
      </c>
      <c r="AN9" s="736">
        <f>SUM(AO9:AY9)</f>
        <v>201267.59354838703</v>
      </c>
      <c r="AO9" s="737">
        <v>166478.29247311823</v>
      </c>
      <c r="AP9" s="737">
        <v>5998.6311827956943</v>
      </c>
      <c r="AQ9" s="737">
        <v>12803.769892473119</v>
      </c>
      <c r="AR9" s="737">
        <v>3546.4193548387093</v>
      </c>
      <c r="AS9" s="737">
        <v>5637.0924731182804</v>
      </c>
      <c r="AT9" s="737">
        <v>719</v>
      </c>
      <c r="AU9" s="737">
        <v>42</v>
      </c>
      <c r="AV9" s="737">
        <v>297</v>
      </c>
      <c r="AW9" s="737">
        <v>6</v>
      </c>
      <c r="AX9" s="737">
        <v>5191.3881720430118</v>
      </c>
      <c r="AY9" s="738">
        <v>548</v>
      </c>
      <c r="AZ9" s="853">
        <v>-126</v>
      </c>
      <c r="BA9" s="740">
        <f>AN9+AB9+P9+D9+AZ9</f>
        <v>721919.74539170519</v>
      </c>
      <c r="BB9" s="741">
        <f t="shared" ref="BB9:BL9" si="0">AO9+AC9+Q9+E9</f>
        <v>591947.98755760374</v>
      </c>
      <c r="BC9" s="741">
        <f t="shared" si="0"/>
        <v>21709.167050691234</v>
      </c>
      <c r="BD9" s="741">
        <f t="shared" si="0"/>
        <v>48376.528648233507</v>
      </c>
      <c r="BE9" s="741">
        <f t="shared" si="0"/>
        <v>13705.634408602147</v>
      </c>
      <c r="BF9" s="741">
        <f t="shared" si="0"/>
        <v>20488.807987711214</v>
      </c>
      <c r="BG9" s="741">
        <f t="shared" si="0"/>
        <v>2999.5666666666671</v>
      </c>
      <c r="BH9" s="741">
        <f t="shared" si="0"/>
        <v>172</v>
      </c>
      <c r="BI9" s="742">
        <f t="shared" si="0"/>
        <v>1095</v>
      </c>
      <c r="BJ9" s="742">
        <f t="shared" si="0"/>
        <v>24</v>
      </c>
      <c r="BK9" s="741">
        <f t="shared" si="0"/>
        <v>19511.919738863286</v>
      </c>
      <c r="BL9" s="743">
        <f t="shared" si="0"/>
        <v>2015.1333333333332</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47047622.979999997</v>
      </c>
      <c r="E11" s="249">
        <v>24256209.539999992</v>
      </c>
      <c r="F11" s="249">
        <v>2529376.1999999997</v>
      </c>
      <c r="G11" s="249">
        <v>11636933.190000001</v>
      </c>
      <c r="H11" s="249">
        <v>4913658.63</v>
      </c>
      <c r="I11" s="249">
        <v>1023423.7700000001</v>
      </c>
      <c r="J11" s="249">
        <v>264567.62</v>
      </c>
      <c r="K11" s="249">
        <v>7670.75</v>
      </c>
      <c r="L11" s="249">
        <v>761941.4</v>
      </c>
      <c r="M11" s="249">
        <v>152879.28</v>
      </c>
      <c r="N11" s="249">
        <v>550355.69999999995</v>
      </c>
      <c r="O11" s="249">
        <v>950606.90000000014</v>
      </c>
      <c r="P11" s="270">
        <f t="shared" ref="P11:P16" si="2">SUM(Q11:AA11)</f>
        <v>50172517.800000004</v>
      </c>
      <c r="Q11" s="249">
        <v>26162209.160000011</v>
      </c>
      <c r="R11" s="249">
        <v>2734340.83</v>
      </c>
      <c r="S11" s="249">
        <v>12268057.109999994</v>
      </c>
      <c r="T11" s="249">
        <v>5135226.4600000009</v>
      </c>
      <c r="U11" s="249">
        <v>1068929.530000001</v>
      </c>
      <c r="V11" s="249">
        <v>239971.59999999998</v>
      </c>
      <c r="W11" s="249">
        <v>8099.7999999999993</v>
      </c>
      <c r="X11" s="249">
        <v>779085.28</v>
      </c>
      <c r="Y11" s="249">
        <v>152879.28</v>
      </c>
      <c r="Z11" s="249">
        <v>560302.94999999984</v>
      </c>
      <c r="AA11" s="250">
        <v>1063415.7999999998</v>
      </c>
      <c r="AB11" s="270">
        <f t="shared" ref="AB11:AB16" si="3">SUM(AC11:AM11)</f>
        <v>54228285.000000007</v>
      </c>
      <c r="AC11" s="249">
        <v>29142287.290000003</v>
      </c>
      <c r="AD11" s="249">
        <v>3048336.6</v>
      </c>
      <c r="AE11" s="249">
        <v>12771070.640000002</v>
      </c>
      <c r="AF11" s="249">
        <v>5195795.0100000007</v>
      </c>
      <c r="AG11" s="249">
        <v>1143370.9800000007</v>
      </c>
      <c r="AH11" s="249">
        <v>230629.86000000004</v>
      </c>
      <c r="AI11" s="249">
        <v>7970.1500000000005</v>
      </c>
      <c r="AJ11" s="251">
        <v>809270.12999999977</v>
      </c>
      <c r="AK11" s="249">
        <v>152879.28</v>
      </c>
      <c r="AL11" s="249">
        <v>588907.40999999992</v>
      </c>
      <c r="AM11" s="250">
        <v>1137767.6500000001</v>
      </c>
      <c r="AN11" s="270">
        <f t="shared" ref="AN11:AN16" si="4">SUM(AO11:AY11)</f>
        <v>55972753.089999996</v>
      </c>
      <c r="AO11" s="249">
        <v>30916828.379999988</v>
      </c>
      <c r="AP11" s="249">
        <v>2994343.2800000007</v>
      </c>
      <c r="AQ11" s="249">
        <v>12891316.830000002</v>
      </c>
      <c r="AR11" s="249">
        <v>5177252.08</v>
      </c>
      <c r="AS11" s="249">
        <v>1031959.5600000002</v>
      </c>
      <c r="AT11" s="249">
        <v>223744.19999999998</v>
      </c>
      <c r="AU11" s="249">
        <v>8078.2799999999988</v>
      </c>
      <c r="AV11" s="249">
        <v>695938.11</v>
      </c>
      <c r="AW11" s="249">
        <v>178359.72</v>
      </c>
      <c r="AX11" s="249">
        <v>661325.44000000018</v>
      </c>
      <c r="AY11" s="250">
        <v>1193607.21</v>
      </c>
      <c r="AZ11" s="854">
        <v>-59792.450000000172</v>
      </c>
      <c r="BA11" s="321">
        <f t="shared" ref="BA11:BA16" si="5">SUM(BB11:BL11)+AZ11</f>
        <v>207361386.42000002</v>
      </c>
      <c r="BB11" s="271">
        <f t="shared" ref="BB11:BL16" si="6">E11+Q11+AC11+AO11</f>
        <v>110477534.37</v>
      </c>
      <c r="BC11" s="271">
        <f t="shared" si="6"/>
        <v>11306396.91</v>
      </c>
      <c r="BD11" s="271">
        <f t="shared" si="6"/>
        <v>49567377.769999996</v>
      </c>
      <c r="BE11" s="271">
        <f t="shared" si="6"/>
        <v>20421932.18</v>
      </c>
      <c r="BF11" s="271">
        <f t="shared" si="6"/>
        <v>4267683.8400000026</v>
      </c>
      <c r="BG11" s="271">
        <f t="shared" si="6"/>
        <v>958913.28</v>
      </c>
      <c r="BH11" s="271">
        <f t="shared" si="6"/>
        <v>31818.98</v>
      </c>
      <c r="BI11" s="271">
        <f t="shared" si="6"/>
        <v>3046234.92</v>
      </c>
      <c r="BJ11" s="271">
        <f t="shared" si="6"/>
        <v>636997.55999999994</v>
      </c>
      <c r="BK11" s="271">
        <f t="shared" si="6"/>
        <v>2360891.5</v>
      </c>
      <c r="BL11" s="295">
        <f t="shared" si="6"/>
        <v>4345397.5600000005</v>
      </c>
    </row>
    <row r="12" spans="1:64" x14ac:dyDescent="0.25">
      <c r="A12" s="1535"/>
      <c r="B12" s="126" t="s">
        <v>1319</v>
      </c>
      <c r="C12" s="127" t="s">
        <v>1328</v>
      </c>
      <c r="D12" s="270">
        <f t="shared" si="1"/>
        <v>93103.072648880829</v>
      </c>
      <c r="E12" s="249">
        <v>75594.227923417304</v>
      </c>
      <c r="F12" s="249">
        <v>2790.640791224047</v>
      </c>
      <c r="G12" s="249">
        <v>6527.3993309548587</v>
      </c>
      <c r="H12" s="249">
        <v>1903.0271402068754</v>
      </c>
      <c r="I12" s="249">
        <v>2707.0305155614815</v>
      </c>
      <c r="J12" s="249">
        <v>467.37519119863214</v>
      </c>
      <c r="K12" s="249">
        <v>24.841944649618274</v>
      </c>
      <c r="L12" s="249">
        <v>149.05166789770962</v>
      </c>
      <c r="M12" s="249">
        <v>3.4663178580862701</v>
      </c>
      <c r="N12" s="249">
        <v>2680.0820240568628</v>
      </c>
      <c r="O12" s="249">
        <v>255.92980185536962</v>
      </c>
      <c r="P12" s="270">
        <f t="shared" si="2"/>
        <v>99539.119684124555</v>
      </c>
      <c r="Q12" s="249">
        <v>81212.910862569974</v>
      </c>
      <c r="R12" s="249">
        <v>3020.6028050732543</v>
      </c>
      <c r="S12" s="249">
        <v>6880.1582728575677</v>
      </c>
      <c r="T12" s="249">
        <v>1959.2460947152699</v>
      </c>
      <c r="U12" s="249">
        <v>2832.7762098666071</v>
      </c>
      <c r="V12" s="249">
        <v>436.50570494023071</v>
      </c>
      <c r="W12" s="249">
        <v>25.41966429263265</v>
      </c>
      <c r="X12" s="249">
        <v>153.09570539881028</v>
      </c>
      <c r="Y12" s="249">
        <v>3.4663178580862701</v>
      </c>
      <c r="Z12" s="249">
        <v>2729.5445429030269</v>
      </c>
      <c r="AA12" s="250">
        <v>285.39350364910291</v>
      </c>
      <c r="AB12" s="270">
        <f t="shared" si="3"/>
        <v>108221.57563960407</v>
      </c>
      <c r="AC12" s="249">
        <v>88995.061571658123</v>
      </c>
      <c r="AD12" s="249">
        <v>3265.0415768678972</v>
      </c>
      <c r="AE12" s="249">
        <v>7143.5238856020642</v>
      </c>
      <c r="AF12" s="249">
        <v>2006.904859244368</v>
      </c>
      <c r="AG12" s="249">
        <v>3040.3210598136461</v>
      </c>
      <c r="AH12" s="249">
        <v>413.64726439829496</v>
      </c>
      <c r="AI12" s="249">
        <v>24.841944649618274</v>
      </c>
      <c r="AJ12" s="249">
        <v>158.87290182895407</v>
      </c>
      <c r="AK12" s="249">
        <v>3.4663178580862701</v>
      </c>
      <c r="AL12" s="249">
        <v>2863.6258175996572</v>
      </c>
      <c r="AM12" s="250">
        <v>306.26844008335581</v>
      </c>
      <c r="AN12" s="270">
        <f t="shared" si="4"/>
        <v>116276.24229513717</v>
      </c>
      <c r="AO12" s="249">
        <v>96177.779697213147</v>
      </c>
      <c r="AP12" s="249">
        <v>3465.5270654996471</v>
      </c>
      <c r="AQ12" s="249">
        <v>7396.9893715178159</v>
      </c>
      <c r="AR12" s="249">
        <v>2048.8361236567011</v>
      </c>
      <c r="AS12" s="249">
        <v>3256.6590512089324</v>
      </c>
      <c r="AT12" s="249">
        <v>415.38042332733812</v>
      </c>
      <c r="AU12" s="249">
        <v>24.26422500660389</v>
      </c>
      <c r="AV12" s="249">
        <v>171.58273397527037</v>
      </c>
      <c r="AW12" s="249">
        <v>3.4663178580862701</v>
      </c>
      <c r="AX12" s="249">
        <v>2999.1669215017555</v>
      </c>
      <c r="AY12" s="250">
        <v>316.59036437187933</v>
      </c>
      <c r="AZ12" s="854">
        <v>720583.19736588479</v>
      </c>
      <c r="BA12" s="290">
        <f t="shared" si="5"/>
        <v>1137723.2076336313</v>
      </c>
      <c r="BB12" s="271">
        <f t="shared" si="6"/>
        <v>341979.98005485855</v>
      </c>
      <c r="BC12" s="271">
        <f t="shared" si="6"/>
        <v>12541.812238664847</v>
      </c>
      <c r="BD12" s="271">
        <f t="shared" si="6"/>
        <v>27948.070860932308</v>
      </c>
      <c r="BE12" s="271">
        <f t="shared" si="6"/>
        <v>7918.0142178232145</v>
      </c>
      <c r="BF12" s="271">
        <f t="shared" si="6"/>
        <v>11836.786836450668</v>
      </c>
      <c r="BG12" s="271">
        <f t="shared" si="6"/>
        <v>1732.908583864496</v>
      </c>
      <c r="BH12" s="271">
        <f t="shared" si="6"/>
        <v>99.367778598473095</v>
      </c>
      <c r="BI12" s="271">
        <f t="shared" si="6"/>
        <v>632.60300910074432</v>
      </c>
      <c r="BJ12" s="271">
        <f t="shared" si="6"/>
        <v>13.865271432345081</v>
      </c>
      <c r="BK12" s="271">
        <f t="shared" si="6"/>
        <v>11272.419306061302</v>
      </c>
      <c r="BL12" s="291">
        <f t="shared" si="6"/>
        <v>1164.1821099597078</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1171768.7699999998</v>
      </c>
      <c r="E14" s="249">
        <v>1069558.4099999995</v>
      </c>
      <c r="F14" s="249">
        <v>62056.290000000015</v>
      </c>
      <c r="G14" s="249">
        <v>10951.11</v>
      </c>
      <c r="H14" s="249">
        <v>25552.589999999997</v>
      </c>
      <c r="I14" s="249">
        <v>0</v>
      </c>
      <c r="J14" s="249">
        <v>0</v>
      </c>
      <c r="K14" s="249">
        <v>0</v>
      </c>
      <c r="L14" s="249">
        <v>0</v>
      </c>
      <c r="M14" s="249">
        <v>0</v>
      </c>
      <c r="N14" s="249">
        <v>0</v>
      </c>
      <c r="O14" s="250">
        <v>3650.37</v>
      </c>
      <c r="P14" s="271">
        <f t="shared" si="2"/>
        <v>1230174.6900000025</v>
      </c>
      <c r="Q14" s="249">
        <v>1160817.6600000022</v>
      </c>
      <c r="R14" s="249">
        <v>47454.810000000005</v>
      </c>
      <c r="S14" s="249">
        <v>10951.11</v>
      </c>
      <c r="T14" s="249">
        <v>3650.37</v>
      </c>
      <c r="U14" s="249">
        <v>0</v>
      </c>
      <c r="V14" s="249">
        <v>0</v>
      </c>
      <c r="W14" s="249">
        <v>0</v>
      </c>
      <c r="X14" s="249">
        <v>7300.74</v>
      </c>
      <c r="Y14" s="249">
        <v>0</v>
      </c>
      <c r="Z14" s="249">
        <v>0</v>
      </c>
      <c r="AA14" s="250">
        <v>0</v>
      </c>
      <c r="AB14" s="271">
        <f t="shared" si="3"/>
        <v>1478399.8500000096</v>
      </c>
      <c r="AC14" s="249">
        <v>1394441.3400000094</v>
      </c>
      <c r="AD14" s="249">
        <v>76657.77</v>
      </c>
      <c r="AE14" s="249">
        <v>0</v>
      </c>
      <c r="AF14" s="249">
        <v>3650.37</v>
      </c>
      <c r="AG14" s="249">
        <v>0</v>
      </c>
      <c r="AH14" s="249">
        <v>0</v>
      </c>
      <c r="AI14" s="249">
        <v>0</v>
      </c>
      <c r="AJ14" s="249">
        <v>3650.37</v>
      </c>
      <c r="AK14" s="249">
        <v>0</v>
      </c>
      <c r="AL14" s="249">
        <v>0</v>
      </c>
      <c r="AM14" s="250">
        <v>0</v>
      </c>
      <c r="AN14" s="270">
        <f t="shared" si="4"/>
        <v>1785615.0300000184</v>
      </c>
      <c r="AO14" s="249">
        <v>1687055.0400000182</v>
      </c>
      <c r="AP14" s="249">
        <v>69357.030000000013</v>
      </c>
      <c r="AQ14" s="249">
        <v>18251.849999999999</v>
      </c>
      <c r="AR14" s="249">
        <v>7300.74</v>
      </c>
      <c r="AS14" s="249">
        <v>0</v>
      </c>
      <c r="AT14" s="249">
        <v>0</v>
      </c>
      <c r="AU14" s="249">
        <v>0</v>
      </c>
      <c r="AV14" s="249">
        <v>3650.37</v>
      </c>
      <c r="AW14" s="249">
        <v>0</v>
      </c>
      <c r="AX14" s="249">
        <v>0</v>
      </c>
      <c r="AY14" s="250">
        <v>0</v>
      </c>
      <c r="AZ14" s="854">
        <v>80955.919999999984</v>
      </c>
      <c r="BA14" s="290">
        <f t="shared" si="5"/>
        <v>5746914.2600000305</v>
      </c>
      <c r="BB14" s="271">
        <f t="shared" si="6"/>
        <v>5311872.4500000291</v>
      </c>
      <c r="BC14" s="271">
        <f t="shared" si="6"/>
        <v>255525.90000000002</v>
      </c>
      <c r="BD14" s="271">
        <f t="shared" si="6"/>
        <v>40154.07</v>
      </c>
      <c r="BE14" s="271">
        <f t="shared" si="6"/>
        <v>40154.069999999992</v>
      </c>
      <c r="BF14" s="271">
        <f t="shared" si="6"/>
        <v>0</v>
      </c>
      <c r="BG14" s="271">
        <f t="shared" si="6"/>
        <v>0</v>
      </c>
      <c r="BH14" s="271">
        <f t="shared" si="6"/>
        <v>0</v>
      </c>
      <c r="BI14" s="271">
        <f t="shared" si="6"/>
        <v>14601.48</v>
      </c>
      <c r="BJ14" s="271">
        <f t="shared" si="6"/>
        <v>0</v>
      </c>
      <c r="BK14" s="271">
        <f t="shared" si="6"/>
        <v>0</v>
      </c>
      <c r="BL14" s="291">
        <f t="shared" si="6"/>
        <v>3650.37</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253686.9496406671</v>
      </c>
      <c r="E16" s="249">
        <v>250759.83529967762</v>
      </c>
      <c r="F16" s="249">
        <v>466.53704505485763</v>
      </c>
      <c r="G16" s="249">
        <v>1091.2452814899905</v>
      </c>
      <c r="H16" s="249">
        <v>318.14652084329549</v>
      </c>
      <c r="I16" s="249">
        <v>452.55914755314234</v>
      </c>
      <c r="J16" s="249">
        <v>78.135402205640929</v>
      </c>
      <c r="K16" s="249">
        <v>4.1530559886805438</v>
      </c>
      <c r="L16" s="249">
        <v>24.918335932083259</v>
      </c>
      <c r="M16" s="249">
        <v>0.57949618446705264</v>
      </c>
      <c r="N16" s="249">
        <v>448.05392078415497</v>
      </c>
      <c r="O16" s="249">
        <v>42.786134953150714</v>
      </c>
      <c r="P16" s="270">
        <f t="shared" si="2"/>
        <v>16640.868617284159</v>
      </c>
      <c r="Q16" s="249">
        <v>13577.108015219661</v>
      </c>
      <c r="R16" s="249">
        <v>504.98190644779072</v>
      </c>
      <c r="S16" s="249">
        <v>1150.219232881198</v>
      </c>
      <c r="T16" s="249">
        <v>327.54515967739479</v>
      </c>
      <c r="U16" s="249">
        <v>473.58120988161306</v>
      </c>
      <c r="V16" s="249">
        <v>72.974666740637161</v>
      </c>
      <c r="W16" s="249">
        <v>4.2496386860917195</v>
      </c>
      <c r="X16" s="249">
        <v>25.594414813961489</v>
      </c>
      <c r="Y16" s="249">
        <v>0.57949618446705264</v>
      </c>
      <c r="Z16" s="249">
        <v>456.32302423022685</v>
      </c>
      <c r="AA16" s="250">
        <v>47.711852521120662</v>
      </c>
      <c r="AB16" s="270">
        <f t="shared" si="3"/>
        <v>18092.394502674666</v>
      </c>
      <c r="AC16" s="249">
        <v>14878.121605864213</v>
      </c>
      <c r="AD16" s="249">
        <v>545.84698039372495</v>
      </c>
      <c r="AE16" s="249">
        <v>1194.2484806171581</v>
      </c>
      <c r="AF16" s="249">
        <v>335.51271295200235</v>
      </c>
      <c r="AG16" s="249">
        <v>508.27838814803357</v>
      </c>
      <c r="AH16" s="249">
        <v>69.153211346401619</v>
      </c>
      <c r="AI16" s="249">
        <v>4.1530559886805438</v>
      </c>
      <c r="AJ16" s="249">
        <v>26.560241788073245</v>
      </c>
      <c r="AK16" s="249">
        <v>0.57949618446705264</v>
      </c>
      <c r="AL16" s="249">
        <v>478.73862207100694</v>
      </c>
      <c r="AM16" s="250">
        <v>51.201707320911133</v>
      </c>
      <c r="AN16" s="270">
        <f t="shared" si="4"/>
        <v>19438.967086359306</v>
      </c>
      <c r="AO16" s="249">
        <v>16078.922547460343</v>
      </c>
      <c r="AP16" s="249">
        <v>579.36398040919801</v>
      </c>
      <c r="AQ16" s="249">
        <v>1236.6226332470494</v>
      </c>
      <c r="AR16" s="249">
        <v>342.52274744152305</v>
      </c>
      <c r="AS16" s="249">
        <v>544.44559660999744</v>
      </c>
      <c r="AT16" s="249">
        <v>69.442959438635143</v>
      </c>
      <c r="AU16" s="249">
        <v>4.0564732912693682</v>
      </c>
      <c r="AV16" s="249">
        <v>28.685061131119102</v>
      </c>
      <c r="AW16" s="249">
        <v>0.57949618446705264</v>
      </c>
      <c r="AX16" s="249">
        <v>501.3982729643854</v>
      </c>
      <c r="AY16" s="250">
        <v>52.927318181324132</v>
      </c>
      <c r="AZ16" s="854">
        <v>-23902.950000000201</v>
      </c>
      <c r="BA16" s="290">
        <f t="shared" si="5"/>
        <v>283956.22984698514</v>
      </c>
      <c r="BB16" s="271">
        <f t="shared" si="6"/>
        <v>295293.98746822187</v>
      </c>
      <c r="BC16" s="271">
        <f t="shared" si="6"/>
        <v>2096.7299123055714</v>
      </c>
      <c r="BD16" s="271">
        <f t="shared" si="6"/>
        <v>4672.3356282353961</v>
      </c>
      <c r="BE16" s="271">
        <f t="shared" si="6"/>
        <v>1323.7271409142156</v>
      </c>
      <c r="BF16" s="271">
        <f t="shared" si="6"/>
        <v>1978.8643421927864</v>
      </c>
      <c r="BG16" s="271">
        <f t="shared" si="6"/>
        <v>289.70623973131489</v>
      </c>
      <c r="BH16" s="271">
        <f t="shared" si="6"/>
        <v>16.612223954722175</v>
      </c>
      <c r="BI16" s="271">
        <f t="shared" si="6"/>
        <v>105.75805366523709</v>
      </c>
      <c r="BJ16" s="271">
        <f t="shared" si="6"/>
        <v>2.3179847378682106</v>
      </c>
      <c r="BK16" s="271">
        <f t="shared" si="6"/>
        <v>1884.513840049774</v>
      </c>
      <c r="BL16" s="291">
        <f t="shared" si="6"/>
        <v>194.62701297650665</v>
      </c>
    </row>
    <row r="17" spans="1:64" s="209" customFormat="1" x14ac:dyDescent="0.25">
      <c r="A17" s="1535"/>
      <c r="B17" s="128" t="s">
        <v>201</v>
      </c>
      <c r="C17" s="309" t="s">
        <v>14</v>
      </c>
      <c r="D17" s="272">
        <f>SUM(D11:D16)</f>
        <v>48566181.772289552</v>
      </c>
      <c r="E17" s="272">
        <f>SUM(E11:E16)</f>
        <v>25652122.013223086</v>
      </c>
      <c r="F17" s="272">
        <f>SUM(F11:F16)</f>
        <v>2594689.6678362787</v>
      </c>
      <c r="G17" s="272">
        <f t="shared" ref="G17:O17" si="7">SUM(G11:G16)</f>
        <v>11655502.944612445</v>
      </c>
      <c r="H17" s="272">
        <f t="shared" si="7"/>
        <v>4941432.3936610501</v>
      </c>
      <c r="I17" s="272">
        <f t="shared" si="7"/>
        <v>1026583.3596631148</v>
      </c>
      <c r="J17" s="272">
        <f t="shared" si="7"/>
        <v>265113.13059340423</v>
      </c>
      <c r="K17" s="272">
        <f t="shared" si="7"/>
        <v>7699.7450006382987</v>
      </c>
      <c r="L17" s="272">
        <f t="shared" si="7"/>
        <v>762115.37000382983</v>
      </c>
      <c r="M17" s="272">
        <f t="shared" si="7"/>
        <v>152883.32581404256</v>
      </c>
      <c r="N17" s="272">
        <f t="shared" si="7"/>
        <v>553483.83594484092</v>
      </c>
      <c r="O17" s="272">
        <f t="shared" si="7"/>
        <v>954555.98593680863</v>
      </c>
      <c r="P17" s="288">
        <f>SUM(P11:P16)</f>
        <v>51518872.478301413</v>
      </c>
      <c r="Q17" s="272">
        <f>SUM(Q11:Q16)</f>
        <v>27417816.838877805</v>
      </c>
      <c r="R17" s="272">
        <f>SUM(R11:R16)</f>
        <v>2785321.2247115211</v>
      </c>
      <c r="S17" s="272">
        <f t="shared" ref="S17:AA17" si="8">SUM(S11:S16)</f>
        <v>12287038.597505732</v>
      </c>
      <c r="T17" s="272">
        <f t="shared" si="8"/>
        <v>5141163.6212543929</v>
      </c>
      <c r="U17" s="272">
        <f t="shared" si="8"/>
        <v>1072235.8874197493</v>
      </c>
      <c r="V17" s="272">
        <f t="shared" si="8"/>
        <v>240481.08037168084</v>
      </c>
      <c r="W17" s="272">
        <f t="shared" si="8"/>
        <v>8129.469302978724</v>
      </c>
      <c r="X17" s="272">
        <f t="shared" si="8"/>
        <v>786564.71012021275</v>
      </c>
      <c r="Y17" s="272">
        <f t="shared" si="8"/>
        <v>152883.32581404256</v>
      </c>
      <c r="Z17" s="272">
        <f t="shared" si="8"/>
        <v>563488.81756713311</v>
      </c>
      <c r="AA17" s="281">
        <f t="shared" si="8"/>
        <v>1063748.9053561701</v>
      </c>
      <c r="AB17" s="288">
        <f>SUM(AB11:AB16)</f>
        <v>55832998.820142299</v>
      </c>
      <c r="AC17" s="272">
        <f>SUM(AC11:AC16)</f>
        <v>30640601.813177537</v>
      </c>
      <c r="AD17" s="272">
        <f>SUM(AD11:AD16)</f>
        <v>3128805.2585572619</v>
      </c>
      <c r="AE17" s="272">
        <f t="shared" ref="AE17:AM17" si="9">SUM(AE11:AE16)</f>
        <v>12779408.412366223</v>
      </c>
      <c r="AF17" s="272">
        <f t="shared" si="9"/>
        <v>5201787.7975721974</v>
      </c>
      <c r="AG17" s="272">
        <f t="shared" si="9"/>
        <v>1146919.5794479623</v>
      </c>
      <c r="AH17" s="272">
        <f t="shared" si="9"/>
        <v>231112.66047574472</v>
      </c>
      <c r="AI17" s="272">
        <f t="shared" si="9"/>
        <v>7999.1450006382993</v>
      </c>
      <c r="AJ17" s="272">
        <f t="shared" si="9"/>
        <v>813105.93314361677</v>
      </c>
      <c r="AK17" s="272">
        <f t="shared" si="9"/>
        <v>152883.32581404256</v>
      </c>
      <c r="AL17" s="272">
        <f t="shared" si="9"/>
        <v>592249.77443967061</v>
      </c>
      <c r="AM17" s="272">
        <f t="shared" si="9"/>
        <v>1138125.1201474045</v>
      </c>
      <c r="AN17" s="288">
        <f>SUM(AN11:AN16)</f>
        <v>57894083.329381511</v>
      </c>
      <c r="AO17" s="272">
        <f>SUM(AO11:AO16)</f>
        <v>32716140.122244678</v>
      </c>
      <c r="AP17" s="272">
        <f t="shared" ref="AP17:AZ17" si="10">SUM(AP11:AP16)</f>
        <v>3067745.2010459094</v>
      </c>
      <c r="AQ17" s="272">
        <f t="shared" si="10"/>
        <v>12918202.292004766</v>
      </c>
      <c r="AR17" s="272">
        <f t="shared" si="10"/>
        <v>5186944.178871098</v>
      </c>
      <c r="AS17" s="272">
        <f t="shared" si="10"/>
        <v>1035760.6646478191</v>
      </c>
      <c r="AT17" s="272">
        <f t="shared" si="10"/>
        <v>224229.02338276594</v>
      </c>
      <c r="AU17" s="272">
        <f t="shared" si="10"/>
        <v>8106.6006982978715</v>
      </c>
      <c r="AV17" s="272">
        <f t="shared" si="10"/>
        <v>699788.74779510638</v>
      </c>
      <c r="AW17" s="272">
        <f t="shared" si="10"/>
        <v>178363.76581404256</v>
      </c>
      <c r="AX17" s="272">
        <f t="shared" si="10"/>
        <v>664826.00519446633</v>
      </c>
      <c r="AY17" s="281">
        <f t="shared" si="10"/>
        <v>1193976.7276825532</v>
      </c>
      <c r="AZ17" s="293">
        <f t="shared" si="10"/>
        <v>717843.71736588445</v>
      </c>
      <c r="BA17" s="292">
        <f>SUM(BA11:BA16)</f>
        <v>214529980.11748067</v>
      </c>
      <c r="BB17" s="272">
        <f>SUM(BB11:BB16)</f>
        <v>116426680.78752312</v>
      </c>
      <c r="BC17" s="272">
        <f t="shared" ref="BC17:BL17" si="11">SUM(BC11:BC16)</f>
        <v>11576561.352150971</v>
      </c>
      <c r="BD17" s="272">
        <f t="shared" si="11"/>
        <v>49640152.24648916</v>
      </c>
      <c r="BE17" s="272">
        <f t="shared" si="11"/>
        <v>20471327.991358738</v>
      </c>
      <c r="BF17" s="272">
        <f t="shared" si="11"/>
        <v>4281499.4911786467</v>
      </c>
      <c r="BG17" s="272">
        <f t="shared" si="11"/>
        <v>960935.89482359577</v>
      </c>
      <c r="BH17" s="272">
        <f t="shared" si="11"/>
        <v>31934.960002553194</v>
      </c>
      <c r="BI17" s="272">
        <f t="shared" si="11"/>
        <v>3061574.7610627655</v>
      </c>
      <c r="BJ17" s="272">
        <f>SUM(BJ11:BJ16)</f>
        <v>637013.74325617019</v>
      </c>
      <c r="BK17" s="272">
        <f t="shared" si="11"/>
        <v>2374048.4331461112</v>
      </c>
      <c r="BL17" s="293">
        <f t="shared" si="11"/>
        <v>4350406.7391229365</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6913614.5500000007</v>
      </c>
      <c r="E20" s="251">
        <v>3587259.03</v>
      </c>
      <c r="F20" s="251">
        <v>108330.15999999999</v>
      </c>
      <c r="G20" s="251">
        <v>2291209.02</v>
      </c>
      <c r="H20" s="251">
        <v>524837.70000000007</v>
      </c>
      <c r="I20" s="251">
        <v>18107.75</v>
      </c>
      <c r="J20" s="251">
        <v>0</v>
      </c>
      <c r="K20" s="251">
        <v>0</v>
      </c>
      <c r="L20" s="251">
        <v>18072.73</v>
      </c>
      <c r="M20" s="251">
        <v>0</v>
      </c>
      <c r="N20" s="251">
        <v>31146.109999999993</v>
      </c>
      <c r="O20" s="252">
        <v>334652.05</v>
      </c>
      <c r="P20" s="273">
        <f t="shared" ref="P20:P27" si="13">SUM(Q20:AA20)</f>
        <v>7473436.3799999999</v>
      </c>
      <c r="Q20" s="251">
        <v>3806155.9200000009</v>
      </c>
      <c r="R20" s="251">
        <v>67370.570000000007</v>
      </c>
      <c r="S20" s="251">
        <v>2513332.5</v>
      </c>
      <c r="T20" s="251">
        <v>646980.32999999984</v>
      </c>
      <c r="U20" s="251">
        <v>13257.880000000005</v>
      </c>
      <c r="V20" s="251">
        <v>29676.29</v>
      </c>
      <c r="W20" s="251">
        <v>0</v>
      </c>
      <c r="X20" s="251">
        <v>28651.55</v>
      </c>
      <c r="Y20" s="251">
        <v>6816.91</v>
      </c>
      <c r="Z20" s="251">
        <v>60312.170000000013</v>
      </c>
      <c r="AA20" s="252">
        <v>300882.26</v>
      </c>
      <c r="AB20" s="273">
        <f t="shared" ref="AB20:AB27" si="14">SUM(AC20:AM20)</f>
        <v>8084716.5399999991</v>
      </c>
      <c r="AC20" s="251">
        <v>4185738.91</v>
      </c>
      <c r="AD20" s="251">
        <v>157419.12999999998</v>
      </c>
      <c r="AE20" s="251">
        <v>2128856.67</v>
      </c>
      <c r="AF20" s="251">
        <v>1036803.92</v>
      </c>
      <c r="AG20" s="251">
        <v>37134.53</v>
      </c>
      <c r="AH20" s="251">
        <v>17850.049999999996</v>
      </c>
      <c r="AI20" s="251">
        <v>1556</v>
      </c>
      <c r="AJ20" s="251">
        <v>19140.759999999998</v>
      </c>
      <c r="AK20" s="251">
        <v>0</v>
      </c>
      <c r="AL20" s="251">
        <v>70921.180000000008</v>
      </c>
      <c r="AM20" s="252">
        <v>429295.38999999996</v>
      </c>
      <c r="AN20" s="276">
        <f t="shared" ref="AN20:AN27" si="15">SUM(AO20:AY20)</f>
        <v>10806503.650000002</v>
      </c>
      <c r="AO20" s="251">
        <v>6315264.2200000007</v>
      </c>
      <c r="AP20" s="251">
        <v>213059.16</v>
      </c>
      <c r="AQ20" s="251">
        <v>2581019.3400000003</v>
      </c>
      <c r="AR20" s="251">
        <v>959427.81</v>
      </c>
      <c r="AS20" s="251">
        <v>92389.07</v>
      </c>
      <c r="AT20" s="251">
        <v>215322.31</v>
      </c>
      <c r="AU20" s="251">
        <v>0</v>
      </c>
      <c r="AV20" s="249">
        <v>12636.05</v>
      </c>
      <c r="AW20" s="251">
        <v>0</v>
      </c>
      <c r="AX20" s="251">
        <v>28087.620000000003</v>
      </c>
      <c r="AY20" s="252">
        <v>389298.07</v>
      </c>
      <c r="AZ20" s="855">
        <v>1487621.9599999997</v>
      </c>
      <c r="BA20" s="294">
        <f t="shared" ref="BA20:BA27" si="16">SUM(BB20:BL20)+AZ20</f>
        <v>34765893.079999998</v>
      </c>
      <c r="BB20" s="271">
        <f t="shared" ref="BB20:BL27" si="17">E20+Q20+AC20+AO20</f>
        <v>17894418.080000002</v>
      </c>
      <c r="BC20" s="271">
        <f t="shared" si="17"/>
        <v>546179.02</v>
      </c>
      <c r="BD20" s="271">
        <f t="shared" si="17"/>
        <v>9514417.5299999993</v>
      </c>
      <c r="BE20" s="271">
        <f t="shared" si="17"/>
        <v>3168049.76</v>
      </c>
      <c r="BF20" s="271">
        <f t="shared" si="17"/>
        <v>160889.23000000001</v>
      </c>
      <c r="BG20" s="271">
        <f t="shared" si="17"/>
        <v>262848.65000000002</v>
      </c>
      <c r="BH20" s="271">
        <f t="shared" si="17"/>
        <v>1556</v>
      </c>
      <c r="BI20" s="271">
        <f t="shared" si="17"/>
        <v>78501.09</v>
      </c>
      <c r="BJ20" s="271">
        <f t="shared" si="17"/>
        <v>6816.91</v>
      </c>
      <c r="BK20" s="271">
        <f t="shared" si="17"/>
        <v>190467.08000000002</v>
      </c>
      <c r="BL20" s="295">
        <f t="shared" si="17"/>
        <v>1454127.77</v>
      </c>
    </row>
    <row r="21" spans="1:64" ht="24.75" x14ac:dyDescent="0.25">
      <c r="A21" s="1535"/>
      <c r="B21" s="126">
        <v>2.2000000000000002</v>
      </c>
      <c r="C21" s="127" t="s">
        <v>148</v>
      </c>
      <c r="D21" s="274">
        <f t="shared" si="12"/>
        <v>39189.167898994085</v>
      </c>
      <c r="E21" s="253">
        <v>20334.037341415376</v>
      </c>
      <c r="F21" s="253">
        <v>614.05923024228957</v>
      </c>
      <c r="G21" s="253">
        <v>12987.500869059835</v>
      </c>
      <c r="H21" s="253">
        <v>2974.9926896086354</v>
      </c>
      <c r="I21" s="253">
        <v>102.6420622513603</v>
      </c>
      <c r="J21" s="253">
        <v>0</v>
      </c>
      <c r="K21" s="253">
        <v>0</v>
      </c>
      <c r="L21" s="253">
        <v>102.44355470514154</v>
      </c>
      <c r="M21" s="253">
        <v>0</v>
      </c>
      <c r="N21" s="253">
        <v>176.54876842830916</v>
      </c>
      <c r="O21" s="254">
        <v>1896.9433832831432</v>
      </c>
      <c r="P21" s="274">
        <f t="shared" si="13"/>
        <v>84796.078938435123</v>
      </c>
      <c r="Q21" s="253">
        <v>43185.902901111222</v>
      </c>
      <c r="R21" s="253">
        <v>764.40875139253785</v>
      </c>
      <c r="S21" s="253">
        <v>28517.101134208682</v>
      </c>
      <c r="T21" s="253">
        <v>7340.8526338849733</v>
      </c>
      <c r="U21" s="253">
        <v>150.42828785495064</v>
      </c>
      <c r="V21" s="253">
        <v>336.71699356058377</v>
      </c>
      <c r="W21" s="253">
        <v>0</v>
      </c>
      <c r="X21" s="253">
        <v>325.0899548714055</v>
      </c>
      <c r="Y21" s="253">
        <v>77.346913666535769</v>
      </c>
      <c r="Z21" s="253">
        <v>684.32181238001226</v>
      </c>
      <c r="AA21" s="254">
        <v>3413.9095555042049</v>
      </c>
      <c r="AB21" s="274">
        <f t="shared" si="14"/>
        <v>201487.88232236222</v>
      </c>
      <c r="AC21" s="253">
        <v>104317.28369912801</v>
      </c>
      <c r="AD21" s="253">
        <v>3923.2107871438902</v>
      </c>
      <c r="AE21" s="253">
        <v>53055.517788894031</v>
      </c>
      <c r="AF21" s="253">
        <v>25839.301253266181</v>
      </c>
      <c r="AG21" s="253">
        <v>925.4694056022189</v>
      </c>
      <c r="AH21" s="253">
        <v>444.86021940953299</v>
      </c>
      <c r="AI21" s="253">
        <v>38.778742995186761</v>
      </c>
      <c r="AJ21" s="253">
        <v>477.02738610061112</v>
      </c>
      <c r="AK21" s="253">
        <v>0</v>
      </c>
      <c r="AL21" s="253">
        <v>1767.5027070278791</v>
      </c>
      <c r="AM21" s="254">
        <v>10698.930332794644</v>
      </c>
      <c r="AN21" s="289">
        <f t="shared" si="15"/>
        <v>937732.93069328088</v>
      </c>
      <c r="AO21" s="253">
        <v>548006.2207838163</v>
      </c>
      <c r="AP21" s="253">
        <v>18488.180542820493</v>
      </c>
      <c r="AQ21" s="253">
        <v>223967.61323207786</v>
      </c>
      <c r="AR21" s="253">
        <v>83254.221827791305</v>
      </c>
      <c r="AS21" s="253">
        <v>8017.0493788827516</v>
      </c>
      <c r="AT21" s="253">
        <v>18684.565085946844</v>
      </c>
      <c r="AU21" s="253">
        <v>0</v>
      </c>
      <c r="AV21" s="253">
        <v>1096.4915742092803</v>
      </c>
      <c r="AW21" s="253">
        <v>0</v>
      </c>
      <c r="AX21" s="253">
        <v>2437.2995255314804</v>
      </c>
      <c r="AY21" s="254">
        <v>33781.288742204611</v>
      </c>
      <c r="AZ21" s="526">
        <v>-1881797.0698503258</v>
      </c>
      <c r="BA21" s="296">
        <f t="shared" si="16"/>
        <v>-618591.00999725354</v>
      </c>
      <c r="BB21" s="271">
        <f t="shared" si="17"/>
        <v>715843.44472547085</v>
      </c>
      <c r="BC21" s="271">
        <f t="shared" si="17"/>
        <v>23789.859311599212</v>
      </c>
      <c r="BD21" s="271">
        <f t="shared" si="17"/>
        <v>318527.73302424041</v>
      </c>
      <c r="BE21" s="271">
        <f t="shared" si="17"/>
        <v>119409.36840455109</v>
      </c>
      <c r="BF21" s="271">
        <f t="shared" si="17"/>
        <v>9195.5891345912823</v>
      </c>
      <c r="BG21" s="271">
        <f t="shared" si="17"/>
        <v>19466.142298916962</v>
      </c>
      <c r="BH21" s="271">
        <f t="shared" si="17"/>
        <v>38.778742995186761</v>
      </c>
      <c r="BI21" s="271">
        <f t="shared" si="17"/>
        <v>2001.0524698864385</v>
      </c>
      <c r="BJ21" s="271">
        <f t="shared" si="17"/>
        <v>77.346913666535769</v>
      </c>
      <c r="BK21" s="271">
        <f t="shared" si="17"/>
        <v>5065.6728133676806</v>
      </c>
      <c r="BL21" s="291">
        <f t="shared" si="17"/>
        <v>49791.072013786601</v>
      </c>
    </row>
    <row r="22" spans="1:64" x14ac:dyDescent="0.25">
      <c r="A22" s="1535"/>
      <c r="B22" s="126">
        <v>2.2999999999999998</v>
      </c>
      <c r="C22" s="127" t="s">
        <v>149</v>
      </c>
      <c r="D22" s="274">
        <f t="shared" si="12"/>
        <v>4365300.1400000118</v>
      </c>
      <c r="E22" s="253">
        <v>2855529.4100000109</v>
      </c>
      <c r="F22" s="253">
        <v>248501.87000000011</v>
      </c>
      <c r="G22" s="253">
        <v>803046.26</v>
      </c>
      <c r="H22" s="253">
        <v>333523.64</v>
      </c>
      <c r="I22" s="253">
        <v>17742.47</v>
      </c>
      <c r="J22" s="253">
        <v>17135.12</v>
      </c>
      <c r="K22" s="253">
        <v>340.12</v>
      </c>
      <c r="L22" s="253">
        <v>21003.479999999996</v>
      </c>
      <c r="M22" s="253">
        <v>856.55</v>
      </c>
      <c r="N22" s="253">
        <v>9508.65</v>
      </c>
      <c r="O22" s="254">
        <v>58112.570000000007</v>
      </c>
      <c r="P22" s="274">
        <f t="shared" si="13"/>
        <v>4715310.1100000096</v>
      </c>
      <c r="Q22" s="253">
        <v>3094285.9400000097</v>
      </c>
      <c r="R22" s="253">
        <v>253699.00000000003</v>
      </c>
      <c r="S22" s="253">
        <v>877001.8400000009</v>
      </c>
      <c r="T22" s="253">
        <v>364661.39000000013</v>
      </c>
      <c r="U22" s="253">
        <v>3557.2199999999984</v>
      </c>
      <c r="V22" s="253">
        <v>15411.17</v>
      </c>
      <c r="W22" s="253">
        <v>974.04000000000019</v>
      </c>
      <c r="X22" s="253">
        <v>17073.390000000003</v>
      </c>
      <c r="Y22" s="253">
        <v>1028.47</v>
      </c>
      <c r="Z22" s="253">
        <v>15861.929999999997</v>
      </c>
      <c r="AA22" s="254">
        <v>71755.719999999987</v>
      </c>
      <c r="AB22" s="274">
        <f t="shared" si="14"/>
        <v>5018460.4899999872</v>
      </c>
      <c r="AC22" s="253">
        <v>3465634.809999987</v>
      </c>
      <c r="AD22" s="253">
        <v>274446.88000000012</v>
      </c>
      <c r="AE22" s="253">
        <v>878454.73999999987</v>
      </c>
      <c r="AF22" s="253">
        <v>270614.88</v>
      </c>
      <c r="AG22" s="253">
        <v>22038.370000000003</v>
      </c>
      <c r="AH22" s="253">
        <v>10472.24</v>
      </c>
      <c r="AI22" s="253">
        <v>203.95</v>
      </c>
      <c r="AJ22" s="253">
        <v>22668.92</v>
      </c>
      <c r="AK22" s="253">
        <v>1819.68</v>
      </c>
      <c r="AL22" s="253">
        <v>13934.130000000001</v>
      </c>
      <c r="AM22" s="254">
        <v>58171.890000000014</v>
      </c>
      <c r="AN22" s="289">
        <f t="shared" si="15"/>
        <v>5190041.4800000219</v>
      </c>
      <c r="AO22" s="253">
        <v>3705597.1600000211</v>
      </c>
      <c r="AP22" s="253">
        <v>279419.48000000021</v>
      </c>
      <c r="AQ22" s="253">
        <v>773527.17000000016</v>
      </c>
      <c r="AR22" s="253">
        <v>307245.44000000018</v>
      </c>
      <c r="AS22" s="253">
        <v>20178.259999999998</v>
      </c>
      <c r="AT22" s="253">
        <v>8305.0400000000009</v>
      </c>
      <c r="AU22" s="253">
        <v>407.07</v>
      </c>
      <c r="AV22" s="253">
        <v>25020</v>
      </c>
      <c r="AW22" s="253">
        <v>827.33</v>
      </c>
      <c r="AX22" s="253">
        <v>13191.67</v>
      </c>
      <c r="AY22" s="254">
        <v>56322.86</v>
      </c>
      <c r="AZ22" s="526">
        <v>-37881.469999999921</v>
      </c>
      <c r="BA22" s="296">
        <f t="shared" si="16"/>
        <v>19251230.75000003</v>
      </c>
      <c r="BB22" s="271">
        <f t="shared" si="17"/>
        <v>13121047.320000028</v>
      </c>
      <c r="BC22" s="271">
        <f t="shared" si="17"/>
        <v>1056067.2300000004</v>
      </c>
      <c r="BD22" s="271">
        <f t="shared" si="17"/>
        <v>3332030.0100000007</v>
      </c>
      <c r="BE22" s="271">
        <f t="shared" si="17"/>
        <v>1276045.3500000003</v>
      </c>
      <c r="BF22" s="271">
        <f t="shared" si="17"/>
        <v>63516.319999999992</v>
      </c>
      <c r="BG22" s="271">
        <f t="shared" si="17"/>
        <v>51323.57</v>
      </c>
      <c r="BH22" s="271">
        <f t="shared" si="17"/>
        <v>1925.1800000000003</v>
      </c>
      <c r="BI22" s="271">
        <f t="shared" si="17"/>
        <v>85765.79</v>
      </c>
      <c r="BJ22" s="271">
        <f t="shared" si="17"/>
        <v>4532.03</v>
      </c>
      <c r="BK22" s="271">
        <f t="shared" si="17"/>
        <v>52496.37999999999</v>
      </c>
      <c r="BL22" s="291">
        <f t="shared" si="17"/>
        <v>244363.03999999998</v>
      </c>
    </row>
    <row r="23" spans="1:64" x14ac:dyDescent="0.25">
      <c r="A23" s="1535"/>
      <c r="B23" s="126">
        <v>2.4</v>
      </c>
      <c r="C23" s="127" t="s">
        <v>150</v>
      </c>
      <c r="D23" s="274">
        <f t="shared" si="12"/>
        <v>851693.74000000022</v>
      </c>
      <c r="E23" s="253">
        <v>50606.380000000005</v>
      </c>
      <c r="F23" s="253">
        <v>691.87999999999988</v>
      </c>
      <c r="G23" s="253">
        <v>465590.98000000016</v>
      </c>
      <c r="H23" s="253">
        <v>129551.95000000003</v>
      </c>
      <c r="I23" s="253">
        <v>100649.12999999999</v>
      </c>
      <c r="J23" s="253">
        <v>0</v>
      </c>
      <c r="K23" s="253">
        <v>0</v>
      </c>
      <c r="L23" s="253">
        <v>6435.2199999999993</v>
      </c>
      <c r="M23" s="253">
        <v>0</v>
      </c>
      <c r="N23" s="253">
        <v>64333.659999999989</v>
      </c>
      <c r="O23" s="254">
        <v>33834.539999999994</v>
      </c>
      <c r="P23" s="274">
        <f t="shared" si="13"/>
        <v>817640.60999999987</v>
      </c>
      <c r="Q23" s="253">
        <v>128664.15000000001</v>
      </c>
      <c r="R23" s="253">
        <v>3357.8499999999995</v>
      </c>
      <c r="S23" s="253">
        <v>357143.52000000008</v>
      </c>
      <c r="T23" s="253">
        <v>121164.75</v>
      </c>
      <c r="U23" s="253">
        <v>90806.840000000011</v>
      </c>
      <c r="V23" s="253">
        <v>202.97</v>
      </c>
      <c r="W23" s="253">
        <v>949.57</v>
      </c>
      <c r="X23" s="253">
        <v>6435.22</v>
      </c>
      <c r="Y23" s="253">
        <v>0</v>
      </c>
      <c r="Z23" s="253">
        <v>70879.639999999985</v>
      </c>
      <c r="AA23" s="254">
        <v>38036.1</v>
      </c>
      <c r="AB23" s="274">
        <f t="shared" si="14"/>
        <v>910580.58999999985</v>
      </c>
      <c r="AC23" s="253">
        <v>149175.91000000003</v>
      </c>
      <c r="AD23" s="253">
        <v>1624.67</v>
      </c>
      <c r="AE23" s="253">
        <v>400464.83999999991</v>
      </c>
      <c r="AF23" s="253">
        <v>96499.300000000017</v>
      </c>
      <c r="AG23" s="253">
        <v>161107.06999999998</v>
      </c>
      <c r="AH23" s="253">
        <v>793.5</v>
      </c>
      <c r="AI23" s="253">
        <v>0</v>
      </c>
      <c r="AJ23" s="253">
        <v>6435.22</v>
      </c>
      <c r="AK23" s="253">
        <v>0</v>
      </c>
      <c r="AL23" s="253">
        <v>55822.240000000013</v>
      </c>
      <c r="AM23" s="254">
        <v>38657.839999999997</v>
      </c>
      <c r="AN23" s="289">
        <f t="shared" si="15"/>
        <v>1014458.2700000004</v>
      </c>
      <c r="AO23" s="253">
        <v>150223.96000000008</v>
      </c>
      <c r="AP23" s="253">
        <v>10567.580000000002</v>
      </c>
      <c r="AQ23" s="253">
        <v>517854.2300000001</v>
      </c>
      <c r="AR23" s="253">
        <v>74439.23</v>
      </c>
      <c r="AS23" s="253">
        <v>143497.62</v>
      </c>
      <c r="AT23" s="253">
        <v>0</v>
      </c>
      <c r="AU23" s="253">
        <v>0</v>
      </c>
      <c r="AV23" s="253">
        <v>3294.3099999999995</v>
      </c>
      <c r="AW23" s="253">
        <v>0</v>
      </c>
      <c r="AX23" s="253">
        <v>76375.790000000008</v>
      </c>
      <c r="AY23" s="254">
        <v>38205.550000000003</v>
      </c>
      <c r="AZ23" s="526">
        <v>-266010.50999999989</v>
      </c>
      <c r="BA23" s="296">
        <f t="shared" si="16"/>
        <v>3328362.7000000007</v>
      </c>
      <c r="BB23" s="271">
        <f t="shared" si="17"/>
        <v>478670.40000000014</v>
      </c>
      <c r="BC23" s="271">
        <f t="shared" si="17"/>
        <v>16241.980000000001</v>
      </c>
      <c r="BD23" s="271">
        <f t="shared" si="17"/>
        <v>1741053.5700000003</v>
      </c>
      <c r="BE23" s="271">
        <f t="shared" si="17"/>
        <v>421655.23</v>
      </c>
      <c r="BF23" s="271">
        <f t="shared" si="17"/>
        <v>496060.66</v>
      </c>
      <c r="BG23" s="271">
        <f t="shared" si="17"/>
        <v>996.47</v>
      </c>
      <c r="BH23" s="271">
        <f t="shared" si="17"/>
        <v>949.57</v>
      </c>
      <c r="BI23" s="271">
        <f t="shared" si="17"/>
        <v>22599.97</v>
      </c>
      <c r="BJ23" s="271">
        <f t="shared" si="17"/>
        <v>0</v>
      </c>
      <c r="BK23" s="271">
        <f t="shared" si="17"/>
        <v>267411.33</v>
      </c>
      <c r="BL23" s="291">
        <f t="shared" si="17"/>
        <v>148734.02999999997</v>
      </c>
    </row>
    <row r="24" spans="1:64" ht="24.75" x14ac:dyDescent="0.25">
      <c r="A24" s="1535"/>
      <c r="B24" s="126">
        <v>2.5</v>
      </c>
      <c r="C24" s="127" t="s">
        <v>151</v>
      </c>
      <c r="D24" s="274">
        <f t="shared" si="12"/>
        <v>29572.034658967958</v>
      </c>
      <c r="E24" s="253">
        <v>1757.1264799068531</v>
      </c>
      <c r="F24" s="253">
        <v>24.023071180312702</v>
      </c>
      <c r="G24" s="253">
        <v>16165.990133334617</v>
      </c>
      <c r="H24" s="253">
        <v>4498.2304971936082</v>
      </c>
      <c r="I24" s="253">
        <v>3494.6829135493831</v>
      </c>
      <c r="J24" s="253">
        <v>0</v>
      </c>
      <c r="K24" s="253">
        <v>0</v>
      </c>
      <c r="L24" s="253">
        <v>223.44011695810246</v>
      </c>
      <c r="M24" s="253">
        <v>0</v>
      </c>
      <c r="N24" s="253">
        <v>2233.7574340493097</v>
      </c>
      <c r="O24" s="254">
        <v>1174.78401279577</v>
      </c>
      <c r="P24" s="274">
        <f t="shared" si="13"/>
        <v>62778.687361434699</v>
      </c>
      <c r="Q24" s="253">
        <v>9878.871412067876</v>
      </c>
      <c r="R24" s="253">
        <v>257.81671406535622</v>
      </c>
      <c r="S24" s="253">
        <v>27421.584876076919</v>
      </c>
      <c r="T24" s="253">
        <v>9303.0652666290571</v>
      </c>
      <c r="U24" s="253">
        <v>6972.1759767287294</v>
      </c>
      <c r="V24" s="253">
        <v>15.584096506349411</v>
      </c>
      <c r="W24" s="253">
        <v>72.908264864434216</v>
      </c>
      <c r="X24" s="253">
        <v>494.09809094738074</v>
      </c>
      <c r="Y24" s="253">
        <v>0</v>
      </c>
      <c r="Z24" s="253">
        <v>5442.1596792398077</v>
      </c>
      <c r="AA24" s="254">
        <v>2920.4229843087987</v>
      </c>
      <c r="AB24" s="274">
        <f t="shared" si="14"/>
        <v>147763.98473600522</v>
      </c>
      <c r="AC24" s="253">
        <v>24207.442076290794</v>
      </c>
      <c r="AD24" s="253">
        <v>263.64246692436711</v>
      </c>
      <c r="AE24" s="253">
        <v>64985.220588840763</v>
      </c>
      <c r="AF24" s="253">
        <v>15659.372985575274</v>
      </c>
      <c r="AG24" s="253">
        <v>26143.56476931111</v>
      </c>
      <c r="AH24" s="253">
        <v>128.76479377626549</v>
      </c>
      <c r="AI24" s="253">
        <v>0</v>
      </c>
      <c r="AJ24" s="253">
        <v>1044.2719296848131</v>
      </c>
      <c r="AK24" s="253">
        <v>0</v>
      </c>
      <c r="AL24" s="253">
        <v>9058.524539041211</v>
      </c>
      <c r="AM24" s="254">
        <v>6273.1805865606384</v>
      </c>
      <c r="AN24" s="289">
        <f t="shared" si="15"/>
        <v>538394.64849051787</v>
      </c>
      <c r="AO24" s="253">
        <v>79727.060768161173</v>
      </c>
      <c r="AP24" s="253">
        <v>5608.4401771355533</v>
      </c>
      <c r="AQ24" s="253">
        <v>274836.28886004136</v>
      </c>
      <c r="AR24" s="253">
        <v>39506.487605207069</v>
      </c>
      <c r="AS24" s="253">
        <v>76157.24861617609</v>
      </c>
      <c r="AT24" s="253">
        <v>0</v>
      </c>
      <c r="AU24" s="253">
        <v>0</v>
      </c>
      <c r="AV24" s="253">
        <v>1748.3606047874175</v>
      </c>
      <c r="AW24" s="253">
        <v>0</v>
      </c>
      <c r="AX24" s="253">
        <v>40534.26131588006</v>
      </c>
      <c r="AY24" s="254">
        <v>20276.500543129194</v>
      </c>
      <c r="AZ24" s="526">
        <v>0</v>
      </c>
      <c r="BA24" s="296">
        <f t="shared" si="16"/>
        <v>778509.35524692584</v>
      </c>
      <c r="BB24" s="271">
        <f t="shared" si="17"/>
        <v>115570.50073642669</v>
      </c>
      <c r="BC24" s="271">
        <f t="shared" si="17"/>
        <v>6153.9224293055895</v>
      </c>
      <c r="BD24" s="271">
        <f t="shared" si="17"/>
        <v>383409.08445829363</v>
      </c>
      <c r="BE24" s="271">
        <f t="shared" si="17"/>
        <v>68967.156354605017</v>
      </c>
      <c r="BF24" s="271">
        <f t="shared" si="17"/>
        <v>112767.6722757653</v>
      </c>
      <c r="BG24" s="271">
        <f t="shared" si="17"/>
        <v>144.34889028261489</v>
      </c>
      <c r="BH24" s="271">
        <f t="shared" si="17"/>
        <v>72.908264864434216</v>
      </c>
      <c r="BI24" s="271">
        <f t="shared" si="17"/>
        <v>3510.1707423777139</v>
      </c>
      <c r="BJ24" s="271">
        <f t="shared" si="17"/>
        <v>0</v>
      </c>
      <c r="BK24" s="271">
        <f t="shared" si="17"/>
        <v>57268.702968210389</v>
      </c>
      <c r="BL24" s="291">
        <f t="shared" si="17"/>
        <v>30644.888126794402</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12199369.632557975</v>
      </c>
      <c r="E28" s="275">
        <f t="shared" ref="E28:O28" si="18">SUM(E20:E27)</f>
        <v>6515485.9838213334</v>
      </c>
      <c r="F28" s="275">
        <f t="shared" si="18"/>
        <v>358161.99230142275</v>
      </c>
      <c r="G28" s="275">
        <f t="shared" si="18"/>
        <v>3588999.7510023946</v>
      </c>
      <c r="H28" s="275">
        <f t="shared" si="18"/>
        <v>995386.51318680239</v>
      </c>
      <c r="I28" s="275">
        <f t="shared" si="18"/>
        <v>140096.67497580074</v>
      </c>
      <c r="J28" s="275">
        <f t="shared" si="18"/>
        <v>17135.12</v>
      </c>
      <c r="K28" s="275">
        <f t="shared" si="18"/>
        <v>340.12</v>
      </c>
      <c r="L28" s="275">
        <f t="shared" si="18"/>
        <v>45837.313671663236</v>
      </c>
      <c r="M28" s="275">
        <f>SUM(M20:M27)</f>
        <v>856.55</v>
      </c>
      <c r="N28" s="275">
        <f t="shared" si="18"/>
        <v>107398.7262024776</v>
      </c>
      <c r="O28" s="283">
        <f t="shared" si="18"/>
        <v>429670.88739607891</v>
      </c>
      <c r="P28" s="275">
        <f>SUM(P20:P27)</f>
        <v>13153961.866299879</v>
      </c>
      <c r="Q28" s="275">
        <f t="shared" ref="Q28:AA28" si="19">SUM(Q20:Q27)</f>
        <v>7082170.7843131898</v>
      </c>
      <c r="R28" s="275">
        <f t="shared" si="19"/>
        <v>325449.64546545793</v>
      </c>
      <c r="S28" s="275">
        <f t="shared" si="19"/>
        <v>3803416.5460102861</v>
      </c>
      <c r="T28" s="275">
        <f t="shared" si="19"/>
        <v>1149450.3879005138</v>
      </c>
      <c r="U28" s="275">
        <f t="shared" si="19"/>
        <v>114744.5442645837</v>
      </c>
      <c r="V28" s="275">
        <f t="shared" si="19"/>
        <v>45642.731090066933</v>
      </c>
      <c r="W28" s="275">
        <f t="shared" si="19"/>
        <v>1996.5182648644343</v>
      </c>
      <c r="X28" s="275">
        <f t="shared" si="19"/>
        <v>52979.348045818791</v>
      </c>
      <c r="Y28" s="275">
        <f>SUM(Y20:Y27)</f>
        <v>7922.7269136665354</v>
      </c>
      <c r="Z28" s="275">
        <f t="shared" si="19"/>
        <v>153180.22149161983</v>
      </c>
      <c r="AA28" s="283">
        <f t="shared" si="19"/>
        <v>417008.41253981297</v>
      </c>
      <c r="AB28" s="275">
        <f>SUM(AB20:AB27)</f>
        <v>14363009.487058355</v>
      </c>
      <c r="AC28" s="275">
        <f t="shared" ref="AC28:AM28" si="20">SUM(AC20:AC27)</f>
        <v>7929074.3557754057</v>
      </c>
      <c r="AD28" s="275">
        <f t="shared" si="20"/>
        <v>437677.53325406834</v>
      </c>
      <c r="AE28" s="275">
        <f t="shared" si="20"/>
        <v>3525816.9883777341</v>
      </c>
      <c r="AF28" s="275">
        <f t="shared" si="20"/>
        <v>1445416.7742388418</v>
      </c>
      <c r="AG28" s="275">
        <f t="shared" si="20"/>
        <v>247349.00417491331</v>
      </c>
      <c r="AH28" s="275">
        <f t="shared" si="20"/>
        <v>29689.415013185797</v>
      </c>
      <c r="AI28" s="275">
        <f t="shared" si="20"/>
        <v>1798.7287429951868</v>
      </c>
      <c r="AJ28" s="275">
        <f t="shared" si="20"/>
        <v>49766.199315785423</v>
      </c>
      <c r="AK28" s="275">
        <f>SUM(AK20:AK27)</f>
        <v>1819.68</v>
      </c>
      <c r="AL28" s="275">
        <f t="shared" si="20"/>
        <v>151503.57724606912</v>
      </c>
      <c r="AM28" s="283">
        <f t="shared" si="20"/>
        <v>543097.23091935529</v>
      </c>
      <c r="AN28" s="277">
        <f>SUM(AN20:AN27)</f>
        <v>18487130.979183823</v>
      </c>
      <c r="AO28" s="275">
        <f t="shared" ref="AO28:AY28" si="21">SUM(AO20:AO27)</f>
        <v>10798818.621552</v>
      </c>
      <c r="AP28" s="275">
        <f t="shared" si="21"/>
        <v>527142.84071995632</v>
      </c>
      <c r="AQ28" s="275">
        <f t="shared" si="21"/>
        <v>4371204.6420921199</v>
      </c>
      <c r="AR28" s="275">
        <f t="shared" si="21"/>
        <v>1463873.1894329987</v>
      </c>
      <c r="AS28" s="275">
        <f t="shared" si="21"/>
        <v>340239.24799505883</v>
      </c>
      <c r="AT28" s="275">
        <f t="shared" si="21"/>
        <v>242311.91508594685</v>
      </c>
      <c r="AU28" s="275">
        <f t="shared" si="21"/>
        <v>407.07</v>
      </c>
      <c r="AV28" s="275">
        <f t="shared" si="21"/>
        <v>43795.212178996699</v>
      </c>
      <c r="AW28" s="275">
        <f>SUM(AW20:AW27)</f>
        <v>827.33</v>
      </c>
      <c r="AX28" s="275">
        <f t="shared" si="21"/>
        <v>160626.64084141154</v>
      </c>
      <c r="AY28" s="283">
        <f t="shared" si="21"/>
        <v>537884.26928533381</v>
      </c>
      <c r="AZ28" s="293">
        <f>SUM(AZ20:AZ27)</f>
        <v>-698067.08985032584</v>
      </c>
      <c r="BA28" s="297">
        <f>SUM(BA20:BA27)</f>
        <v>57505404.875249699</v>
      </c>
      <c r="BB28" s="280">
        <f t="shared" ref="BB28:BL28" si="22">SUM(BB20:BB27)</f>
        <v>32325549.74546193</v>
      </c>
      <c r="BC28" s="280">
        <f t="shared" si="22"/>
        <v>1648432.0117409052</v>
      </c>
      <c r="BD28" s="280">
        <f t="shared" si="22"/>
        <v>15289437.927482532</v>
      </c>
      <c r="BE28" s="280">
        <f t="shared" si="22"/>
        <v>5054126.8647591555</v>
      </c>
      <c r="BF28" s="280">
        <f t="shared" si="22"/>
        <v>842429.47141035658</v>
      </c>
      <c r="BG28" s="280">
        <f t="shared" si="22"/>
        <v>334779.18118919956</v>
      </c>
      <c r="BH28" s="280">
        <f t="shared" si="22"/>
        <v>4542.4370078596212</v>
      </c>
      <c r="BI28" s="280">
        <f t="shared" si="22"/>
        <v>192378.07321226416</v>
      </c>
      <c r="BJ28" s="280">
        <f>SUM(BJ20:BJ27)</f>
        <v>11426.286913666536</v>
      </c>
      <c r="BK28" s="280">
        <f t="shared" si="22"/>
        <v>572709.16578157805</v>
      </c>
      <c r="BL28" s="293">
        <f t="shared" si="22"/>
        <v>1927660.8001405811</v>
      </c>
    </row>
    <row r="29" spans="1:64" ht="14.85" customHeight="1" x14ac:dyDescent="0.25">
      <c r="A29" s="1534" t="s">
        <v>53</v>
      </c>
      <c r="B29" s="124">
        <v>3.1</v>
      </c>
      <c r="C29" s="131" t="s">
        <v>33</v>
      </c>
      <c r="D29" s="273">
        <f t="shared" ref="D29:D35" si="23">SUM(E29:O29)</f>
        <v>8724841.2000000104</v>
      </c>
      <c r="E29" s="251">
        <v>5199669.8100000098</v>
      </c>
      <c r="F29" s="251">
        <v>295306.75000000017</v>
      </c>
      <c r="G29" s="251">
        <v>2087950.5600000017</v>
      </c>
      <c r="H29" s="251">
        <v>545573.64999999921</v>
      </c>
      <c r="I29" s="251">
        <v>123934.14999999991</v>
      </c>
      <c r="J29" s="251">
        <v>27204.869999999995</v>
      </c>
      <c r="K29" s="251">
        <v>2405.9400000000005</v>
      </c>
      <c r="L29" s="251">
        <v>43447.719999999979</v>
      </c>
      <c r="M29" s="251">
        <v>5927.96</v>
      </c>
      <c r="N29" s="251">
        <v>177589.78999999978</v>
      </c>
      <c r="O29" s="252">
        <v>215830.0000000002</v>
      </c>
      <c r="P29" s="273">
        <f t="shared" ref="P29:P35" si="24">SUM(Q29:AA29)</f>
        <v>9066024.1599999946</v>
      </c>
      <c r="Q29" s="251">
        <v>5416071.2099999879</v>
      </c>
      <c r="R29" s="251">
        <v>308898.67000000156</v>
      </c>
      <c r="S29" s="251">
        <v>2100089.4000000041</v>
      </c>
      <c r="T29" s="251">
        <v>759920.99000000302</v>
      </c>
      <c r="U29" s="251">
        <v>68182.579999999914</v>
      </c>
      <c r="V29" s="251">
        <v>22634.860000000004</v>
      </c>
      <c r="W29" s="251">
        <v>902.24999999999989</v>
      </c>
      <c r="X29" s="251">
        <v>75440.60000000002</v>
      </c>
      <c r="Y29" s="251">
        <v>5544.130000000001</v>
      </c>
      <c r="Z29" s="251">
        <v>119951.47999999933</v>
      </c>
      <c r="AA29" s="252">
        <v>188387.99000000028</v>
      </c>
      <c r="AB29" s="273">
        <f t="shared" ref="AB29:AB35" si="25">SUM(AC29:AM29)</f>
        <v>9129258.6400000285</v>
      </c>
      <c r="AC29" s="251">
        <v>5525938.2400000179</v>
      </c>
      <c r="AD29" s="251">
        <v>317226.82000000059</v>
      </c>
      <c r="AE29" s="251">
        <v>2210614.9100000127</v>
      </c>
      <c r="AF29" s="251">
        <v>585846.23000000091</v>
      </c>
      <c r="AG29" s="251">
        <v>106466.03000000001</v>
      </c>
      <c r="AH29" s="251">
        <v>22617.56</v>
      </c>
      <c r="AI29" s="251">
        <v>542.41999999999996</v>
      </c>
      <c r="AJ29" s="251">
        <v>91767.26</v>
      </c>
      <c r="AK29" s="251">
        <v>5142.5099999999993</v>
      </c>
      <c r="AL29" s="251">
        <v>97198.149999999398</v>
      </c>
      <c r="AM29" s="252">
        <v>165898.50999999989</v>
      </c>
      <c r="AN29" s="276">
        <f t="shared" ref="AN29:AN35" si="26">SUM(AO29:AY29)</f>
        <v>9541156.2799999285</v>
      </c>
      <c r="AO29" s="251">
        <v>6151399.3999999128</v>
      </c>
      <c r="AP29" s="251">
        <v>387499.53000000183</v>
      </c>
      <c r="AQ29" s="251">
        <v>1960451.3700000132</v>
      </c>
      <c r="AR29" s="251">
        <v>561400.07000000123</v>
      </c>
      <c r="AS29" s="251">
        <v>96768.250000000015</v>
      </c>
      <c r="AT29" s="251">
        <v>29558.640000000003</v>
      </c>
      <c r="AU29" s="251">
        <v>203.5</v>
      </c>
      <c r="AV29" s="249">
        <v>85345.45</v>
      </c>
      <c r="AW29" s="251">
        <v>7035.8600000000006</v>
      </c>
      <c r="AX29" s="251">
        <v>107535.22999999927</v>
      </c>
      <c r="AY29" s="252">
        <v>153958.97999999981</v>
      </c>
      <c r="AZ29" s="855">
        <v>-20703.110000000284</v>
      </c>
      <c r="BA29" s="294">
        <f t="shared" ref="BA29:BA35" si="27">SUM(BB29:BL29)+AZ29</f>
        <v>36440577.169999965</v>
      </c>
      <c r="BB29" s="271">
        <f t="shared" ref="BB29:BL35" si="28">E29+Q29+AC29+AO29</f>
        <v>22293078.659999929</v>
      </c>
      <c r="BC29" s="271">
        <f t="shared" si="28"/>
        <v>1308931.7700000042</v>
      </c>
      <c r="BD29" s="271">
        <f t="shared" si="28"/>
        <v>8359106.240000031</v>
      </c>
      <c r="BE29" s="271">
        <f t="shared" si="28"/>
        <v>2452740.9400000041</v>
      </c>
      <c r="BF29" s="271">
        <f t="shared" si="28"/>
        <v>395351.00999999983</v>
      </c>
      <c r="BG29" s="271">
        <f t="shared" si="28"/>
        <v>102015.93</v>
      </c>
      <c r="BH29" s="271">
        <f t="shared" si="28"/>
        <v>4054.1100000000006</v>
      </c>
      <c r="BI29" s="271">
        <f t="shared" si="28"/>
        <v>296001.03000000003</v>
      </c>
      <c r="BJ29" s="271">
        <f t="shared" si="28"/>
        <v>23650.46</v>
      </c>
      <c r="BK29" s="271">
        <f t="shared" si="28"/>
        <v>502274.64999999775</v>
      </c>
      <c r="BL29" s="295">
        <f t="shared" si="28"/>
        <v>724075.48000000021</v>
      </c>
    </row>
    <row r="30" spans="1:64" x14ac:dyDescent="0.25">
      <c r="A30" s="1535"/>
      <c r="B30" s="126">
        <v>3.2</v>
      </c>
      <c r="C30" s="131" t="s">
        <v>34</v>
      </c>
      <c r="D30" s="274">
        <f t="shared" si="23"/>
        <v>516603.97000000032</v>
      </c>
      <c r="E30" s="253">
        <v>239579.14000000042</v>
      </c>
      <c r="F30" s="253">
        <v>16439.600000000002</v>
      </c>
      <c r="G30" s="253">
        <v>161367.81999999992</v>
      </c>
      <c r="H30" s="253">
        <v>61099.109999999986</v>
      </c>
      <c r="I30" s="253">
        <v>3397.1699999999987</v>
      </c>
      <c r="J30" s="253">
        <v>298.69000000000005</v>
      </c>
      <c r="K30" s="253">
        <v>160.74</v>
      </c>
      <c r="L30" s="253">
        <v>2928.24</v>
      </c>
      <c r="M30" s="253">
        <v>262.55</v>
      </c>
      <c r="N30" s="253">
        <v>10125.139999999998</v>
      </c>
      <c r="O30" s="254">
        <v>20945.769999999997</v>
      </c>
      <c r="P30" s="274">
        <f t="shared" si="24"/>
        <v>603392.81000000041</v>
      </c>
      <c r="Q30" s="253">
        <v>331300.43000000063</v>
      </c>
      <c r="R30" s="253">
        <v>16000.969999999998</v>
      </c>
      <c r="S30" s="253">
        <v>153921.97999999984</v>
      </c>
      <c r="T30" s="253">
        <v>66958.73000000001</v>
      </c>
      <c r="U30" s="253">
        <v>513.27999999999918</v>
      </c>
      <c r="V30" s="253">
        <v>930.97</v>
      </c>
      <c r="W30" s="253">
        <v>32.74</v>
      </c>
      <c r="X30" s="253">
        <v>2175.5100000000002</v>
      </c>
      <c r="Y30" s="253">
        <v>1340.9299999999998</v>
      </c>
      <c r="Z30" s="253">
        <v>5969.6899999999987</v>
      </c>
      <c r="AA30" s="254">
        <v>24247.579999999998</v>
      </c>
      <c r="AB30" s="274">
        <f t="shared" si="25"/>
        <v>668178.30000000121</v>
      </c>
      <c r="AC30" s="253">
        <v>384079.40000000107</v>
      </c>
      <c r="AD30" s="253">
        <v>21663.469999999994</v>
      </c>
      <c r="AE30" s="253">
        <v>157432.9500000001</v>
      </c>
      <c r="AF30" s="253">
        <v>64350.979999999996</v>
      </c>
      <c r="AG30" s="253">
        <v>1811.3600000000013</v>
      </c>
      <c r="AH30" s="253">
        <v>702.92000000000007</v>
      </c>
      <c r="AI30" s="253">
        <v>14.799999999999999</v>
      </c>
      <c r="AJ30" s="253">
        <v>981.15</v>
      </c>
      <c r="AK30" s="253">
        <v>539.6099999999999</v>
      </c>
      <c r="AL30" s="253">
        <v>5658.41</v>
      </c>
      <c r="AM30" s="254">
        <v>30943.250000000004</v>
      </c>
      <c r="AN30" s="289">
        <f t="shared" si="26"/>
        <v>813933.01000000187</v>
      </c>
      <c r="AO30" s="253">
        <v>494206.08000000205</v>
      </c>
      <c r="AP30" s="253">
        <v>29773.64000000001</v>
      </c>
      <c r="AQ30" s="253">
        <v>174384.61999999991</v>
      </c>
      <c r="AR30" s="253">
        <v>66152.259999999995</v>
      </c>
      <c r="AS30" s="253">
        <v>7931.5899999999992</v>
      </c>
      <c r="AT30" s="253">
        <v>5814.61</v>
      </c>
      <c r="AU30" s="253">
        <v>26.839999999999996</v>
      </c>
      <c r="AV30" s="253">
        <v>2177.2099999999996</v>
      </c>
      <c r="AW30" s="253">
        <v>179.35</v>
      </c>
      <c r="AX30" s="253">
        <v>6038.0399999999991</v>
      </c>
      <c r="AY30" s="254">
        <v>27248.769999999997</v>
      </c>
      <c r="AZ30" s="526">
        <v>13791.910000000007</v>
      </c>
      <c r="BA30" s="296">
        <f t="shared" si="27"/>
        <v>2615900.0000000037</v>
      </c>
      <c r="BB30" s="271">
        <f t="shared" si="28"/>
        <v>1449165.050000004</v>
      </c>
      <c r="BC30" s="271">
        <f t="shared" si="28"/>
        <v>83877.680000000008</v>
      </c>
      <c r="BD30" s="271">
        <f t="shared" si="28"/>
        <v>647107.36999999976</v>
      </c>
      <c r="BE30" s="271">
        <f t="shared" si="28"/>
        <v>258561.08000000002</v>
      </c>
      <c r="BF30" s="271">
        <f t="shared" si="28"/>
        <v>13653.399999999998</v>
      </c>
      <c r="BG30" s="271">
        <f t="shared" si="28"/>
        <v>7747.19</v>
      </c>
      <c r="BH30" s="271">
        <f t="shared" si="28"/>
        <v>235.12000000000003</v>
      </c>
      <c r="BI30" s="271">
        <f t="shared" si="28"/>
        <v>8262.1099999999988</v>
      </c>
      <c r="BJ30" s="271">
        <f t="shared" si="28"/>
        <v>2322.4399999999996</v>
      </c>
      <c r="BK30" s="271">
        <f t="shared" si="28"/>
        <v>27791.279999999999</v>
      </c>
      <c r="BL30" s="291">
        <f t="shared" si="28"/>
        <v>103385.37</v>
      </c>
    </row>
    <row r="31" spans="1:64" x14ac:dyDescent="0.25">
      <c r="A31" s="1535"/>
      <c r="B31" s="126">
        <v>3.3</v>
      </c>
      <c r="C31" s="131" t="s">
        <v>54</v>
      </c>
      <c r="D31" s="274">
        <f t="shared" si="23"/>
        <v>3072.15</v>
      </c>
      <c r="E31" s="253">
        <v>2367.7199999999998</v>
      </c>
      <c r="F31" s="253">
        <v>335.03</v>
      </c>
      <c r="G31" s="253">
        <v>204.13000000000002</v>
      </c>
      <c r="H31" s="253">
        <v>0</v>
      </c>
      <c r="I31" s="253">
        <v>0</v>
      </c>
      <c r="J31" s="253">
        <v>0</v>
      </c>
      <c r="K31" s="253">
        <v>0</v>
      </c>
      <c r="L31" s="253">
        <v>165.27</v>
      </c>
      <c r="M31" s="253">
        <v>0</v>
      </c>
      <c r="N31" s="253">
        <v>0</v>
      </c>
      <c r="O31" s="254">
        <v>0</v>
      </c>
      <c r="P31" s="274">
        <f t="shared" si="24"/>
        <v>4631.8100000000004</v>
      </c>
      <c r="Q31" s="253">
        <v>4207.54</v>
      </c>
      <c r="R31" s="253">
        <v>0</v>
      </c>
      <c r="S31" s="253">
        <v>259</v>
      </c>
      <c r="T31" s="253">
        <v>0</v>
      </c>
      <c r="U31" s="253">
        <v>0</v>
      </c>
      <c r="V31" s="253">
        <v>0</v>
      </c>
      <c r="W31" s="253">
        <v>0</v>
      </c>
      <c r="X31" s="253">
        <v>165.27</v>
      </c>
      <c r="Y31" s="253">
        <v>0</v>
      </c>
      <c r="Z31" s="253">
        <v>0</v>
      </c>
      <c r="AA31" s="254">
        <v>0</v>
      </c>
      <c r="AB31" s="274">
        <f t="shared" si="25"/>
        <v>3695.29</v>
      </c>
      <c r="AC31" s="253">
        <v>3140.74</v>
      </c>
      <c r="AD31" s="253">
        <v>163.96</v>
      </c>
      <c r="AE31" s="253">
        <v>16.850000000000001</v>
      </c>
      <c r="AF31" s="253">
        <v>163.96</v>
      </c>
      <c r="AG31" s="253">
        <v>157.66999999999999</v>
      </c>
      <c r="AH31" s="253">
        <v>0</v>
      </c>
      <c r="AI31" s="253">
        <v>0</v>
      </c>
      <c r="AJ31" s="253">
        <v>52.11</v>
      </c>
      <c r="AK31" s="253">
        <v>0</v>
      </c>
      <c r="AL31" s="253">
        <v>0</v>
      </c>
      <c r="AM31" s="254">
        <v>0</v>
      </c>
      <c r="AN31" s="289">
        <f t="shared" si="26"/>
        <v>3550.0700000000006</v>
      </c>
      <c r="AO31" s="253">
        <v>3148.5200000000004</v>
      </c>
      <c r="AP31" s="253">
        <v>0</v>
      </c>
      <c r="AQ31" s="253">
        <v>0</v>
      </c>
      <c r="AR31" s="253">
        <v>0</v>
      </c>
      <c r="AS31" s="253">
        <v>326.93999999999994</v>
      </c>
      <c r="AT31" s="253">
        <v>0</v>
      </c>
      <c r="AU31" s="253">
        <v>0</v>
      </c>
      <c r="AV31" s="253">
        <v>163.96</v>
      </c>
      <c r="AW31" s="253">
        <v>0</v>
      </c>
      <c r="AX31" s="253">
        <v>-89.35</v>
      </c>
      <c r="AY31" s="254">
        <v>0</v>
      </c>
      <c r="AZ31" s="526">
        <v>0</v>
      </c>
      <c r="BA31" s="296">
        <f t="shared" si="27"/>
        <v>14949.32</v>
      </c>
      <c r="BB31" s="271">
        <f t="shared" si="28"/>
        <v>12864.52</v>
      </c>
      <c r="BC31" s="271">
        <f t="shared" si="28"/>
        <v>498.99</v>
      </c>
      <c r="BD31" s="271">
        <f t="shared" si="28"/>
        <v>479.98</v>
      </c>
      <c r="BE31" s="271">
        <f t="shared" si="28"/>
        <v>163.96</v>
      </c>
      <c r="BF31" s="271">
        <f t="shared" si="28"/>
        <v>484.6099999999999</v>
      </c>
      <c r="BG31" s="271">
        <f t="shared" si="28"/>
        <v>0</v>
      </c>
      <c r="BH31" s="271">
        <f t="shared" si="28"/>
        <v>0</v>
      </c>
      <c r="BI31" s="271">
        <f t="shared" si="28"/>
        <v>546.61</v>
      </c>
      <c r="BJ31" s="271">
        <f t="shared" si="28"/>
        <v>0</v>
      </c>
      <c r="BK31" s="271">
        <f t="shared" si="28"/>
        <v>-89.35</v>
      </c>
      <c r="BL31" s="291">
        <f t="shared" si="28"/>
        <v>0</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222378.39000000007</v>
      </c>
      <c r="E33" s="253">
        <v>207712.68000000008</v>
      </c>
      <c r="F33" s="253">
        <v>4496.9599999999991</v>
      </c>
      <c r="G33" s="253">
        <v>6404.25</v>
      </c>
      <c r="H33" s="253">
        <v>929.5</v>
      </c>
      <c r="I33" s="253">
        <v>0</v>
      </c>
      <c r="J33" s="253">
        <v>2612</v>
      </c>
      <c r="K33" s="253">
        <v>0</v>
      </c>
      <c r="L33" s="253">
        <v>188</v>
      </c>
      <c r="M33" s="253">
        <v>0</v>
      </c>
      <c r="N33" s="253">
        <v>0</v>
      </c>
      <c r="O33" s="254">
        <v>35</v>
      </c>
      <c r="P33" s="274">
        <f t="shared" si="24"/>
        <v>274881.71000000008</v>
      </c>
      <c r="Q33" s="253">
        <v>258955.00000000009</v>
      </c>
      <c r="R33" s="253">
        <v>5198.4599999999991</v>
      </c>
      <c r="S33" s="253">
        <v>6954.5</v>
      </c>
      <c r="T33" s="253">
        <v>992.75</v>
      </c>
      <c r="U33" s="253">
        <v>35</v>
      </c>
      <c r="V33" s="253">
        <v>2467</v>
      </c>
      <c r="W33" s="253">
        <v>0</v>
      </c>
      <c r="X33" s="253">
        <v>202</v>
      </c>
      <c r="Y33" s="253">
        <v>42</v>
      </c>
      <c r="Z33" s="253">
        <v>0</v>
      </c>
      <c r="AA33" s="254">
        <v>35</v>
      </c>
      <c r="AB33" s="274">
        <f t="shared" si="25"/>
        <v>317355.20999999996</v>
      </c>
      <c r="AC33" s="253">
        <v>300672.99999999994</v>
      </c>
      <c r="AD33" s="253">
        <v>5788.4599999999991</v>
      </c>
      <c r="AE33" s="253">
        <v>7471.25</v>
      </c>
      <c r="AF33" s="253">
        <v>910</v>
      </c>
      <c r="AG33" s="253">
        <v>0</v>
      </c>
      <c r="AH33" s="253">
        <v>2146.5</v>
      </c>
      <c r="AI33" s="253">
        <v>0</v>
      </c>
      <c r="AJ33" s="253">
        <v>303</v>
      </c>
      <c r="AK33" s="253">
        <v>63</v>
      </c>
      <c r="AL33" s="253">
        <v>0</v>
      </c>
      <c r="AM33" s="254">
        <v>0</v>
      </c>
      <c r="AN33" s="289">
        <f t="shared" si="26"/>
        <v>334061.76999999996</v>
      </c>
      <c r="AO33" s="253">
        <v>316480.80999999994</v>
      </c>
      <c r="AP33" s="253">
        <v>6306.9599999999991</v>
      </c>
      <c r="AQ33" s="253">
        <v>7808.25</v>
      </c>
      <c r="AR33" s="253">
        <v>964.5</v>
      </c>
      <c r="AS33" s="253">
        <v>0</v>
      </c>
      <c r="AT33" s="253">
        <v>2092.75</v>
      </c>
      <c r="AU33" s="253">
        <v>0</v>
      </c>
      <c r="AV33" s="253">
        <v>303</v>
      </c>
      <c r="AW33" s="253">
        <v>63</v>
      </c>
      <c r="AX33" s="253">
        <v>0</v>
      </c>
      <c r="AY33" s="254">
        <v>42.5</v>
      </c>
      <c r="AZ33" s="526">
        <v>1104</v>
      </c>
      <c r="BA33" s="296">
        <f t="shared" si="27"/>
        <v>1149781.0800000003</v>
      </c>
      <c r="BB33" s="271">
        <f t="shared" si="28"/>
        <v>1083821.4900000002</v>
      </c>
      <c r="BC33" s="271">
        <f t="shared" si="28"/>
        <v>21790.839999999997</v>
      </c>
      <c r="BD33" s="271">
        <f t="shared" si="28"/>
        <v>28638.25</v>
      </c>
      <c r="BE33" s="271">
        <f t="shared" si="28"/>
        <v>3796.75</v>
      </c>
      <c r="BF33" s="271">
        <f t="shared" si="28"/>
        <v>35</v>
      </c>
      <c r="BG33" s="271">
        <f t="shared" si="28"/>
        <v>9318.25</v>
      </c>
      <c r="BH33" s="271">
        <f t="shared" si="28"/>
        <v>0</v>
      </c>
      <c r="BI33" s="271">
        <f t="shared" si="28"/>
        <v>996</v>
      </c>
      <c r="BJ33" s="271">
        <f t="shared" si="28"/>
        <v>168</v>
      </c>
      <c r="BK33" s="271">
        <f t="shared" si="28"/>
        <v>0</v>
      </c>
      <c r="BL33" s="291">
        <f t="shared" si="28"/>
        <v>112.5</v>
      </c>
    </row>
    <row r="34" spans="1:64" s="255" customFormat="1" x14ac:dyDescent="0.25">
      <c r="A34" s="1535"/>
      <c r="B34" s="126" t="s">
        <v>42</v>
      </c>
      <c r="C34" s="131" t="s">
        <v>154</v>
      </c>
      <c r="D34" s="274">
        <f t="shared" si="23"/>
        <v>52401.669022557719</v>
      </c>
      <c r="E34" s="253">
        <v>31229.379442482659</v>
      </c>
      <c r="F34" s="253">
        <v>1773.6215730352988</v>
      </c>
      <c r="G34" s="253">
        <v>12540.296341506364</v>
      </c>
      <c r="H34" s="253">
        <v>3276.7323988347971</v>
      </c>
      <c r="I34" s="253">
        <v>744.35237960457175</v>
      </c>
      <c r="J34" s="253">
        <v>163.3932997590498</v>
      </c>
      <c r="K34" s="253">
        <v>14.450150859838271</v>
      </c>
      <c r="L34" s="253">
        <v>260.94836467909096</v>
      </c>
      <c r="M34" s="253">
        <v>35.60351309304756</v>
      </c>
      <c r="N34" s="253">
        <v>1066.6098309463221</v>
      </c>
      <c r="O34" s="254">
        <v>1296.2817277566758</v>
      </c>
      <c r="P34" s="274">
        <f t="shared" si="24"/>
        <v>109764.9544724099</v>
      </c>
      <c r="Q34" s="253">
        <v>65573.927368066812</v>
      </c>
      <c r="R34" s="253">
        <v>3739.9247840894964</v>
      </c>
      <c r="S34" s="253">
        <v>25426.384632422069</v>
      </c>
      <c r="T34" s="253">
        <v>9200.5813571512736</v>
      </c>
      <c r="U34" s="253">
        <v>825.50604955716778</v>
      </c>
      <c r="V34" s="253">
        <v>274.04674127731136</v>
      </c>
      <c r="W34" s="253">
        <v>10.923799498536951</v>
      </c>
      <c r="X34" s="253">
        <v>913.38097916245715</v>
      </c>
      <c r="Y34" s="253">
        <v>67.124371863478729</v>
      </c>
      <c r="Z34" s="253">
        <v>1452.286968215858</v>
      </c>
      <c r="AA34" s="254">
        <v>2280.8674211054445</v>
      </c>
      <c r="AB34" s="274">
        <f t="shared" si="25"/>
        <v>244264.51658676937</v>
      </c>
      <c r="AC34" s="253">
        <v>147853.25798173936</v>
      </c>
      <c r="AD34" s="253">
        <v>8487.7928089523375</v>
      </c>
      <c r="AE34" s="253">
        <v>59147.714359274192</v>
      </c>
      <c r="AF34" s="253">
        <v>15675.034721672762</v>
      </c>
      <c r="AG34" s="253">
        <v>2848.6292673226753</v>
      </c>
      <c r="AH34" s="253">
        <v>605.16056972751437</v>
      </c>
      <c r="AI34" s="253">
        <v>14.513112653690245</v>
      </c>
      <c r="AJ34" s="253">
        <v>2455.3456404639996</v>
      </c>
      <c r="AK34" s="253">
        <v>137.59416495101325</v>
      </c>
      <c r="AL34" s="253">
        <v>2600.6557661595693</v>
      </c>
      <c r="AM34" s="254">
        <v>4438.8181938522839</v>
      </c>
      <c r="AN34" s="289">
        <f t="shared" si="26"/>
        <v>898869.56592547032</v>
      </c>
      <c r="AO34" s="253">
        <v>579521.5533889319</v>
      </c>
      <c r="AP34" s="253">
        <v>36506.218335145866</v>
      </c>
      <c r="AQ34" s="253">
        <v>184693.55497968211</v>
      </c>
      <c r="AR34" s="253">
        <v>52889.337772322258</v>
      </c>
      <c r="AS34" s="253">
        <v>9116.5087668879587</v>
      </c>
      <c r="AT34" s="253">
        <v>2784.710901533148</v>
      </c>
      <c r="AU34" s="253">
        <v>19.171675979070606</v>
      </c>
      <c r="AV34" s="253">
        <v>8040.3700918327831</v>
      </c>
      <c r="AW34" s="253">
        <v>662.84632999559574</v>
      </c>
      <c r="AX34" s="253">
        <v>10130.862829949969</v>
      </c>
      <c r="AY34" s="254">
        <v>14504.430853209866</v>
      </c>
      <c r="AZ34" s="526">
        <v>0</v>
      </c>
      <c r="BA34" s="296">
        <f t="shared" si="27"/>
        <v>1305300.7060072075</v>
      </c>
      <c r="BB34" s="271">
        <f t="shared" si="28"/>
        <v>824178.11818122072</v>
      </c>
      <c r="BC34" s="271">
        <f t="shared" si="28"/>
        <v>50507.557501222997</v>
      </c>
      <c r="BD34" s="271">
        <f t="shared" si="28"/>
        <v>281807.95031288476</v>
      </c>
      <c r="BE34" s="271">
        <f t="shared" si="28"/>
        <v>81041.686249981081</v>
      </c>
      <c r="BF34" s="271">
        <f t="shared" si="28"/>
        <v>13534.996463372374</v>
      </c>
      <c r="BG34" s="271">
        <f t="shared" si="28"/>
        <v>3827.3115122970235</v>
      </c>
      <c r="BH34" s="271">
        <f t="shared" si="28"/>
        <v>59.058738991136075</v>
      </c>
      <c r="BI34" s="271">
        <f t="shared" si="28"/>
        <v>11670.045076138331</v>
      </c>
      <c r="BJ34" s="271">
        <f t="shared" si="28"/>
        <v>903.16837990313525</v>
      </c>
      <c r="BK34" s="271">
        <f t="shared" si="28"/>
        <v>15250.415395271719</v>
      </c>
      <c r="BL34" s="291">
        <f t="shared" si="28"/>
        <v>22520.39819592427</v>
      </c>
    </row>
    <row r="35" spans="1:64" x14ac:dyDescent="0.25">
      <c r="A35" s="1535"/>
      <c r="B35" s="126" t="s">
        <v>43</v>
      </c>
      <c r="C35" s="131" t="s">
        <v>919</v>
      </c>
      <c r="D35" s="274">
        <f t="shared" si="23"/>
        <v>73921.48</v>
      </c>
      <c r="E35" s="253">
        <v>59888.251448260635</v>
      </c>
      <c r="F35" s="253">
        <v>2169.5478787092247</v>
      </c>
      <c r="G35" s="253">
        <v>5177.0794284564809</v>
      </c>
      <c r="H35" s="253">
        <v>1487.4569913502778</v>
      </c>
      <c r="I35" s="253">
        <v>2264.0428891239312</v>
      </c>
      <c r="J35" s="253">
        <v>377.02070145156989</v>
      </c>
      <c r="K35" s="253">
        <v>22.064824766885771</v>
      </c>
      <c r="L35" s="253">
        <v>114.64115476708042</v>
      </c>
      <c r="M35" s="253">
        <v>2.8780206217677091</v>
      </c>
      <c r="N35" s="253">
        <v>2221.3522499010437</v>
      </c>
      <c r="O35" s="254">
        <v>197.14441259108807</v>
      </c>
      <c r="P35" s="274">
        <f t="shared" si="24"/>
        <v>153727.66499999998</v>
      </c>
      <c r="Q35" s="253">
        <v>125173.8476954681</v>
      </c>
      <c r="R35" s="253">
        <v>4517.5566412038597</v>
      </c>
      <c r="S35" s="253">
        <v>10564.479740579171</v>
      </c>
      <c r="T35" s="253">
        <v>2966.5570781505253</v>
      </c>
      <c r="U35" s="253">
        <v>4654.8798287149493</v>
      </c>
      <c r="V35" s="253">
        <v>691.31878644281426</v>
      </c>
      <c r="W35" s="253">
        <v>44.206779541241183</v>
      </c>
      <c r="X35" s="253">
        <v>232.32073503588452</v>
      </c>
      <c r="Y35" s="253">
        <v>5.6434186648392997</v>
      </c>
      <c r="Z35" s="253">
        <v>4453.5978963356811</v>
      </c>
      <c r="AA35" s="254">
        <v>423.25639986294749</v>
      </c>
      <c r="AB35" s="274">
        <f t="shared" si="25"/>
        <v>425272.68999999994</v>
      </c>
      <c r="AC35" s="253">
        <v>348623.80075834203</v>
      </c>
      <c r="AD35" s="253">
        <v>12321.305241797356</v>
      </c>
      <c r="AE35" s="253">
        <v>27699.479399295134</v>
      </c>
      <c r="AF35" s="253">
        <v>7580.4423030697162</v>
      </c>
      <c r="AG35" s="253">
        <v>13178.117449994486</v>
      </c>
      <c r="AH35" s="253">
        <v>1698.8092197107378</v>
      </c>
      <c r="AI35" s="253">
        <v>106.17557623192111</v>
      </c>
      <c r="AJ35" s="253">
        <v>622.23826070800271</v>
      </c>
      <c r="AK35" s="253">
        <v>14.815196683523874</v>
      </c>
      <c r="AL35" s="253">
        <v>12257.106056168752</v>
      </c>
      <c r="AM35" s="254">
        <v>1170.400537998386</v>
      </c>
      <c r="AN35" s="289">
        <f t="shared" si="26"/>
        <v>320806.73499999981</v>
      </c>
      <c r="AO35" s="253">
        <v>262609.57472937374</v>
      </c>
      <c r="AP35" s="253">
        <v>9585.9491156144668</v>
      </c>
      <c r="AQ35" s="253">
        <v>20445.784549721018</v>
      </c>
      <c r="AR35" s="253">
        <v>5669.7936001359494</v>
      </c>
      <c r="AS35" s="253">
        <v>10381.900909479706</v>
      </c>
      <c r="AT35" s="253">
        <v>1212.1001061829097</v>
      </c>
      <c r="AU35" s="253">
        <v>76.324144617214714</v>
      </c>
      <c r="AV35" s="253">
        <v>477.93452462684451</v>
      </c>
      <c r="AW35" s="253">
        <v>10.903449231030672</v>
      </c>
      <c r="AX35" s="253">
        <v>9471.4628986886455</v>
      </c>
      <c r="AY35" s="254">
        <v>865.00697232843333</v>
      </c>
      <c r="AZ35" s="526">
        <v>0</v>
      </c>
      <c r="BA35" s="296">
        <f t="shared" si="27"/>
        <v>973728.57</v>
      </c>
      <c r="BB35" s="271">
        <f t="shared" si="28"/>
        <v>796295.47463144455</v>
      </c>
      <c r="BC35" s="271">
        <f t="shared" si="28"/>
        <v>28594.358877324907</v>
      </c>
      <c r="BD35" s="271">
        <f t="shared" si="28"/>
        <v>63886.823118051805</v>
      </c>
      <c r="BE35" s="271">
        <f t="shared" si="28"/>
        <v>17704.249972706468</v>
      </c>
      <c r="BF35" s="271">
        <f t="shared" si="28"/>
        <v>30478.941077313073</v>
      </c>
      <c r="BG35" s="271">
        <f t="shared" si="28"/>
        <v>3979.2488137880314</v>
      </c>
      <c r="BH35" s="271">
        <f t="shared" si="28"/>
        <v>248.77132515726277</v>
      </c>
      <c r="BI35" s="271">
        <f t="shared" si="28"/>
        <v>1447.1346751378121</v>
      </c>
      <c r="BJ35" s="271">
        <f t="shared" si="28"/>
        <v>34.240085201161556</v>
      </c>
      <c r="BK35" s="271">
        <f t="shared" si="28"/>
        <v>28403.51910109412</v>
      </c>
      <c r="BL35" s="291">
        <f t="shared" si="28"/>
        <v>2655.8083227808547</v>
      </c>
    </row>
    <row r="36" spans="1:64" s="209" customFormat="1" x14ac:dyDescent="0.25">
      <c r="A36" s="1535"/>
      <c r="B36" s="128" t="s">
        <v>452</v>
      </c>
      <c r="C36" s="310" t="s">
        <v>2</v>
      </c>
      <c r="D36" s="275">
        <f t="shared" ref="D36:BL36" si="29">SUM(D29:D35)</f>
        <v>9593218.8590225708</v>
      </c>
      <c r="E36" s="280">
        <f t="shared" si="29"/>
        <v>5740446.9808907527</v>
      </c>
      <c r="F36" s="280">
        <f t="shared" si="29"/>
        <v>320521.50945174473</v>
      </c>
      <c r="G36" s="280">
        <f t="shared" si="29"/>
        <v>2273644.1357699642</v>
      </c>
      <c r="H36" s="280">
        <f t="shared" si="29"/>
        <v>612366.44939018425</v>
      </c>
      <c r="I36" s="280">
        <f t="shared" si="29"/>
        <v>130339.71526872841</v>
      </c>
      <c r="J36" s="280">
        <f t="shared" si="29"/>
        <v>30655.974001210612</v>
      </c>
      <c r="K36" s="280">
        <f t="shared" si="29"/>
        <v>2603.1949756267245</v>
      </c>
      <c r="L36" s="280">
        <f t="shared" si="29"/>
        <v>47104.819519446144</v>
      </c>
      <c r="M36" s="280">
        <f>SUM(M29:M35)</f>
        <v>6228.9915337148159</v>
      </c>
      <c r="N36" s="280">
        <f t="shared" si="29"/>
        <v>191002.89208084712</v>
      </c>
      <c r="O36" s="281">
        <f t="shared" si="29"/>
        <v>238304.19614034795</v>
      </c>
      <c r="P36" s="275">
        <f t="shared" si="29"/>
        <v>10212423.109472405</v>
      </c>
      <c r="Q36" s="280">
        <f t="shared" si="29"/>
        <v>6201281.9550635237</v>
      </c>
      <c r="R36" s="280">
        <f t="shared" si="29"/>
        <v>338355.58142529492</v>
      </c>
      <c r="S36" s="280">
        <f t="shared" si="29"/>
        <v>2297215.7443730053</v>
      </c>
      <c r="T36" s="280">
        <f t="shared" si="29"/>
        <v>840039.60843530484</v>
      </c>
      <c r="U36" s="280">
        <f t="shared" si="29"/>
        <v>74211.245878272035</v>
      </c>
      <c r="V36" s="280">
        <f t="shared" si="29"/>
        <v>26998.19552772013</v>
      </c>
      <c r="W36" s="280">
        <f t="shared" si="29"/>
        <v>990.12057903977802</v>
      </c>
      <c r="X36" s="280">
        <f t="shared" si="29"/>
        <v>79129.081714198357</v>
      </c>
      <c r="Y36" s="280">
        <f>SUM(Y29:Y35)</f>
        <v>6999.8277905283194</v>
      </c>
      <c r="Z36" s="280">
        <f t="shared" si="29"/>
        <v>131827.05486455088</v>
      </c>
      <c r="AA36" s="281">
        <f t="shared" si="29"/>
        <v>215374.69382096865</v>
      </c>
      <c r="AB36" s="275">
        <f t="shared" si="29"/>
        <v>10788024.646586796</v>
      </c>
      <c r="AC36" s="280">
        <f t="shared" si="29"/>
        <v>6710308.4387401007</v>
      </c>
      <c r="AD36" s="280">
        <f t="shared" si="29"/>
        <v>365651.80805075029</v>
      </c>
      <c r="AE36" s="280">
        <f t="shared" si="29"/>
        <v>2462383.1537585822</v>
      </c>
      <c r="AF36" s="280">
        <f t="shared" si="29"/>
        <v>674526.64702474338</v>
      </c>
      <c r="AG36" s="280">
        <f t="shared" si="29"/>
        <v>124461.80671731717</v>
      </c>
      <c r="AH36" s="280">
        <f t="shared" si="29"/>
        <v>27770.949789438255</v>
      </c>
      <c r="AI36" s="280">
        <f t="shared" si="29"/>
        <v>677.90868888561124</v>
      </c>
      <c r="AJ36" s="280">
        <f t="shared" si="29"/>
        <v>96181.103901171999</v>
      </c>
      <c r="AK36" s="280">
        <f>SUM(AK29:AK35)</f>
        <v>5897.5293616345361</v>
      </c>
      <c r="AL36" s="280">
        <f t="shared" si="29"/>
        <v>117714.32182232772</v>
      </c>
      <c r="AM36" s="281">
        <f t="shared" si="29"/>
        <v>202450.97873185057</v>
      </c>
      <c r="AN36" s="277">
        <f t="shared" si="29"/>
        <v>11912377.430925399</v>
      </c>
      <c r="AO36" s="280">
        <f t="shared" si="29"/>
        <v>7807365.9381182194</v>
      </c>
      <c r="AP36" s="280">
        <f t="shared" si="29"/>
        <v>469672.29745076218</v>
      </c>
      <c r="AQ36" s="280">
        <f t="shared" si="29"/>
        <v>2347783.5795294163</v>
      </c>
      <c r="AR36" s="280">
        <f t="shared" si="29"/>
        <v>687075.96137245942</v>
      </c>
      <c r="AS36" s="280">
        <f t="shared" si="29"/>
        <v>124525.18967636768</v>
      </c>
      <c r="AT36" s="280">
        <f t="shared" si="29"/>
        <v>41462.81100771606</v>
      </c>
      <c r="AU36" s="280">
        <f t="shared" si="29"/>
        <v>325.83582059628532</v>
      </c>
      <c r="AV36" s="280">
        <f t="shared" si="29"/>
        <v>96507.924616459641</v>
      </c>
      <c r="AW36" s="280">
        <f>SUM(AW29:AW35)</f>
        <v>7951.9597792266277</v>
      </c>
      <c r="AX36" s="280">
        <f t="shared" si="29"/>
        <v>133086.24572863788</v>
      </c>
      <c r="AY36" s="281">
        <f t="shared" si="29"/>
        <v>196619.6878255381</v>
      </c>
      <c r="AZ36" s="293">
        <f t="shared" si="29"/>
        <v>-5807.2000000002772</v>
      </c>
      <c r="BA36" s="297">
        <f t="shared" si="29"/>
        <v>42500236.846007176</v>
      </c>
      <c r="BB36" s="280">
        <f t="shared" si="29"/>
        <v>26459403.312812597</v>
      </c>
      <c r="BC36" s="280">
        <f t="shared" si="29"/>
        <v>1494201.1963785521</v>
      </c>
      <c r="BD36" s="280">
        <f t="shared" si="29"/>
        <v>9381026.6134309676</v>
      </c>
      <c r="BE36" s="280">
        <f t="shared" si="29"/>
        <v>2814008.666222692</v>
      </c>
      <c r="BF36" s="280">
        <f t="shared" si="29"/>
        <v>453537.95754068531</v>
      </c>
      <c r="BG36" s="280">
        <f t="shared" si="29"/>
        <v>126887.93032608504</v>
      </c>
      <c r="BH36" s="280">
        <f t="shared" si="29"/>
        <v>4597.0600641483998</v>
      </c>
      <c r="BI36" s="280">
        <f t="shared" si="29"/>
        <v>318922.92975127616</v>
      </c>
      <c r="BJ36" s="280">
        <f>SUM(BJ29:BJ35)</f>
        <v>27078.308465104295</v>
      </c>
      <c r="BK36" s="280">
        <f t="shared" si="29"/>
        <v>573630.51449636358</v>
      </c>
      <c r="BL36" s="293">
        <f t="shared" si="29"/>
        <v>852749.55651870533</v>
      </c>
    </row>
    <row r="37" spans="1:64" ht="16.5" customHeight="1" x14ac:dyDescent="0.25">
      <c r="A37" s="1543" t="s">
        <v>920</v>
      </c>
      <c r="B37" s="124" t="s">
        <v>921</v>
      </c>
      <c r="C37" s="311" t="s">
        <v>920</v>
      </c>
      <c r="D37" s="276">
        <f>SUM(E37:O37)</f>
        <v>949022.21999999892</v>
      </c>
      <c r="E37" s="251">
        <v>865714.04999999888</v>
      </c>
      <c r="F37" s="251">
        <v>51173.530000000006</v>
      </c>
      <c r="G37" s="251">
        <v>17373.600000000002</v>
      </c>
      <c r="H37" s="251">
        <v>13340.21</v>
      </c>
      <c r="I37" s="251">
        <v>47.79</v>
      </c>
      <c r="J37" s="251">
        <v>53.67</v>
      </c>
      <c r="K37" s="251">
        <v>0</v>
      </c>
      <c r="L37" s="251">
        <v>1319.3700000000001</v>
      </c>
      <c r="M37" s="251">
        <v>0</v>
      </c>
      <c r="N37" s="251">
        <v>0</v>
      </c>
      <c r="O37" s="252">
        <v>0</v>
      </c>
      <c r="P37" s="273">
        <f>SUM(Q37:AA37)</f>
        <v>1044885.2699999968</v>
      </c>
      <c r="Q37" s="251">
        <v>951388.0599999968</v>
      </c>
      <c r="R37" s="251">
        <v>64839.68</v>
      </c>
      <c r="S37" s="251">
        <v>19418.71</v>
      </c>
      <c r="T37" s="251">
        <v>5150.34</v>
      </c>
      <c r="U37" s="251">
        <v>249.33</v>
      </c>
      <c r="V37" s="251">
        <v>87.65</v>
      </c>
      <c r="W37" s="251">
        <v>0</v>
      </c>
      <c r="X37" s="251">
        <v>3427.1</v>
      </c>
      <c r="Y37" s="251">
        <v>0</v>
      </c>
      <c r="Z37" s="251">
        <v>5.26</v>
      </c>
      <c r="AA37" s="252">
        <v>319.14</v>
      </c>
      <c r="AB37" s="276">
        <f>SUM(AC37:AM37)</f>
        <v>1138491.539999997</v>
      </c>
      <c r="AC37" s="251">
        <v>1042397.7999999969</v>
      </c>
      <c r="AD37" s="251">
        <v>66987.09</v>
      </c>
      <c r="AE37" s="251">
        <v>16130.299999999997</v>
      </c>
      <c r="AF37" s="251">
        <v>6079.82</v>
      </c>
      <c r="AG37" s="251">
        <v>204.53</v>
      </c>
      <c r="AH37" s="251">
        <v>4.3899999999999997</v>
      </c>
      <c r="AI37" s="251">
        <v>0</v>
      </c>
      <c r="AJ37" s="251">
        <v>4474.8600000000006</v>
      </c>
      <c r="AK37" s="251">
        <v>0</v>
      </c>
      <c r="AL37" s="251">
        <v>0</v>
      </c>
      <c r="AM37" s="252">
        <v>2212.75</v>
      </c>
      <c r="AN37" s="276">
        <f>SUM(AO37:AY37)</f>
        <v>1292814.8300000008</v>
      </c>
      <c r="AO37" s="251">
        <v>1193805.040000001</v>
      </c>
      <c r="AP37" s="251">
        <v>63369.35</v>
      </c>
      <c r="AQ37" s="251">
        <v>20758.819999999996</v>
      </c>
      <c r="AR37" s="251">
        <v>6705.67</v>
      </c>
      <c r="AS37" s="251">
        <v>1678.4400000000003</v>
      </c>
      <c r="AT37" s="251">
        <v>0</v>
      </c>
      <c r="AU37" s="251">
        <v>0</v>
      </c>
      <c r="AV37" s="249">
        <v>6430.88</v>
      </c>
      <c r="AW37" s="251">
        <v>0</v>
      </c>
      <c r="AX37" s="251">
        <v>0</v>
      </c>
      <c r="AY37" s="252">
        <v>66.63</v>
      </c>
      <c r="AZ37" s="855">
        <v>2819.3299999999927</v>
      </c>
      <c r="BA37" s="294">
        <f>SUM(BB37:BL37)+AZ37</f>
        <v>4428033.189999993</v>
      </c>
      <c r="BB37" s="273">
        <f t="shared" ref="BB37:BL39" si="30">E37+Q37+AC37+AO37</f>
        <v>4053304.9499999937</v>
      </c>
      <c r="BC37" s="273">
        <f t="shared" si="30"/>
        <v>246369.65</v>
      </c>
      <c r="BD37" s="273">
        <f t="shared" si="30"/>
        <v>73681.429999999993</v>
      </c>
      <c r="BE37" s="273">
        <f t="shared" si="30"/>
        <v>31276.04</v>
      </c>
      <c r="BF37" s="273">
        <f t="shared" si="30"/>
        <v>2180.09</v>
      </c>
      <c r="BG37" s="273">
        <f t="shared" si="30"/>
        <v>145.70999999999998</v>
      </c>
      <c r="BH37" s="273">
        <f t="shared" si="30"/>
        <v>0</v>
      </c>
      <c r="BI37" s="273">
        <f t="shared" si="30"/>
        <v>15652.210000000003</v>
      </c>
      <c r="BJ37" s="273">
        <f t="shared" si="30"/>
        <v>0</v>
      </c>
      <c r="BK37" s="273">
        <f t="shared" si="30"/>
        <v>5.26</v>
      </c>
      <c r="BL37" s="298">
        <f t="shared" si="30"/>
        <v>2598.52</v>
      </c>
    </row>
    <row r="38" spans="1:64" ht="16.5" customHeight="1" x14ac:dyDescent="0.25">
      <c r="A38" s="1544"/>
      <c r="B38" s="126" t="s">
        <v>922</v>
      </c>
      <c r="C38" s="312" t="s">
        <v>925</v>
      </c>
      <c r="D38" s="289">
        <f>SUM(E38:O38)</f>
        <v>5379.4423814755573</v>
      </c>
      <c r="E38" s="253">
        <v>4907.2179266875855</v>
      </c>
      <c r="F38" s="253">
        <v>290.07229787697838</v>
      </c>
      <c r="G38" s="253">
        <v>98.480602655229589</v>
      </c>
      <c r="H38" s="253">
        <v>75.617714253080536</v>
      </c>
      <c r="I38" s="253">
        <v>0.27089307920600342</v>
      </c>
      <c r="J38" s="253">
        <v>0.30422330112965484</v>
      </c>
      <c r="K38" s="253">
        <v>0</v>
      </c>
      <c r="L38" s="253">
        <v>7.4787236223482898</v>
      </c>
      <c r="M38" s="253">
        <v>0</v>
      </c>
      <c r="N38" s="253">
        <v>0</v>
      </c>
      <c r="O38" s="254">
        <v>0</v>
      </c>
      <c r="P38" s="274">
        <f>SUM(Q38:AA38)</f>
        <v>11855.613580071418</v>
      </c>
      <c r="Q38" s="253">
        <v>10794.763337082739</v>
      </c>
      <c r="R38" s="253">
        <v>735.69243706104476</v>
      </c>
      <c r="S38" s="253">
        <v>220.33110102458369</v>
      </c>
      <c r="T38" s="253">
        <v>58.437459689698976</v>
      </c>
      <c r="U38" s="253">
        <v>2.8289805769002911</v>
      </c>
      <c r="V38" s="253">
        <v>0.99450586598207402</v>
      </c>
      <c r="W38" s="253">
        <v>0</v>
      </c>
      <c r="X38" s="253">
        <v>38.885009164941991</v>
      </c>
      <c r="Y38" s="253">
        <v>0</v>
      </c>
      <c r="Z38" s="253">
        <v>5.9681698289397705E-2</v>
      </c>
      <c r="AA38" s="254">
        <v>3.6210679072392362</v>
      </c>
      <c r="AB38" s="289">
        <f>SUM(AC38:AM38)</f>
        <v>28373.567372656977</v>
      </c>
      <c r="AC38" s="253">
        <v>25978.712329658072</v>
      </c>
      <c r="AD38" s="253">
        <v>1669.45703541481</v>
      </c>
      <c r="AE38" s="253">
        <v>402.00048723345805</v>
      </c>
      <c r="AF38" s="253">
        <v>151.5217077358588</v>
      </c>
      <c r="AG38" s="253">
        <v>5.0973112498750295</v>
      </c>
      <c r="AH38" s="253">
        <v>0.10940789315480066</v>
      </c>
      <c r="AI38" s="253">
        <v>0</v>
      </c>
      <c r="AJ38" s="253">
        <v>111.52278012817571</v>
      </c>
      <c r="AK38" s="253">
        <v>0</v>
      </c>
      <c r="AL38" s="253">
        <v>0</v>
      </c>
      <c r="AM38" s="254">
        <v>55.146313343572928</v>
      </c>
      <c r="AN38" s="289">
        <f>SUM(AO38:AY38)</f>
        <v>112183.83657138147</v>
      </c>
      <c r="AO38" s="253">
        <v>103592.27508664294</v>
      </c>
      <c r="AP38" s="253">
        <v>5498.8669986363539</v>
      </c>
      <c r="AQ38" s="253">
        <v>1801.3438709507402</v>
      </c>
      <c r="AR38" s="253">
        <v>581.88363091535314</v>
      </c>
      <c r="AS38" s="253">
        <v>145.64640989991537</v>
      </c>
      <c r="AT38" s="253">
        <v>0</v>
      </c>
      <c r="AU38" s="253">
        <v>0</v>
      </c>
      <c r="AV38" s="253">
        <v>558.03876486330626</v>
      </c>
      <c r="AW38" s="253">
        <v>0</v>
      </c>
      <c r="AX38" s="253">
        <v>0</v>
      </c>
      <c r="AY38" s="254">
        <v>5.7818094728625153</v>
      </c>
      <c r="AZ38" s="526">
        <v>-3566.3677167962123</v>
      </c>
      <c r="BA38" s="296">
        <f>SUM(BB38:BL38)+AZ38</f>
        <v>154226.09218878928</v>
      </c>
      <c r="BB38" s="274">
        <f t="shared" si="30"/>
        <v>145272.96868007135</v>
      </c>
      <c r="BC38" s="274">
        <f t="shared" si="30"/>
        <v>8194.0887689891861</v>
      </c>
      <c r="BD38" s="274">
        <f t="shared" si="30"/>
        <v>2522.1560618640115</v>
      </c>
      <c r="BE38" s="274">
        <f t="shared" si="30"/>
        <v>867.46051259399144</v>
      </c>
      <c r="BF38" s="274">
        <f t="shared" si="30"/>
        <v>153.84359480589669</v>
      </c>
      <c r="BG38" s="274">
        <f t="shared" si="30"/>
        <v>1.4081370602665295</v>
      </c>
      <c r="BH38" s="274">
        <f t="shared" si="30"/>
        <v>0</v>
      </c>
      <c r="BI38" s="274">
        <f t="shared" si="30"/>
        <v>715.92527777877228</v>
      </c>
      <c r="BJ38" s="274">
        <f t="shared" si="30"/>
        <v>0</v>
      </c>
      <c r="BK38" s="274">
        <f t="shared" si="30"/>
        <v>5.9681698289397705E-2</v>
      </c>
      <c r="BL38" s="300">
        <f t="shared" si="30"/>
        <v>64.549190723674684</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954401.66238147451</v>
      </c>
      <c r="E40" s="275">
        <f t="shared" si="31"/>
        <v>870621.26792668644</v>
      </c>
      <c r="F40" s="275">
        <f t="shared" si="31"/>
        <v>51463.602297876983</v>
      </c>
      <c r="G40" s="275">
        <f t="shared" si="31"/>
        <v>17472.080602655231</v>
      </c>
      <c r="H40" s="275">
        <f t="shared" si="31"/>
        <v>13415.827714253081</v>
      </c>
      <c r="I40" s="275">
        <f t="shared" si="31"/>
        <v>48.060893079206004</v>
      </c>
      <c r="J40" s="275">
        <f t="shared" si="31"/>
        <v>53.974223301129655</v>
      </c>
      <c r="K40" s="275">
        <f t="shared" si="31"/>
        <v>0</v>
      </c>
      <c r="L40" s="275">
        <f t="shared" si="31"/>
        <v>1326.8487236223484</v>
      </c>
      <c r="M40" s="275">
        <f t="shared" si="31"/>
        <v>0</v>
      </c>
      <c r="N40" s="275">
        <f t="shared" si="31"/>
        <v>0</v>
      </c>
      <c r="O40" s="283">
        <f t="shared" si="31"/>
        <v>0</v>
      </c>
      <c r="P40" s="275">
        <f t="shared" ref="P40:BL40" si="32">SUM(P37:P39)</f>
        <v>1056740.8835800681</v>
      </c>
      <c r="Q40" s="275">
        <f t="shared" si="32"/>
        <v>962182.82333707949</v>
      </c>
      <c r="R40" s="275">
        <f t="shared" si="32"/>
        <v>65575.372437061043</v>
      </c>
      <c r="S40" s="275">
        <f t="shared" si="32"/>
        <v>19639.041101024584</v>
      </c>
      <c r="T40" s="275">
        <f t="shared" si="32"/>
        <v>5208.7774596896988</v>
      </c>
      <c r="U40" s="275">
        <f t="shared" si="32"/>
        <v>252.15898057690029</v>
      </c>
      <c r="V40" s="275">
        <f>SUM(V37:V39)</f>
        <v>88.644505865982083</v>
      </c>
      <c r="W40" s="275">
        <f t="shared" si="32"/>
        <v>0</v>
      </c>
      <c r="X40" s="275">
        <f t="shared" si="32"/>
        <v>3465.9850091649419</v>
      </c>
      <c r="Y40" s="275">
        <f>SUM(Y37:Y39)</f>
        <v>0</v>
      </c>
      <c r="Z40" s="275">
        <f t="shared" si="32"/>
        <v>5.3196816982893971</v>
      </c>
      <c r="AA40" s="283">
        <f t="shared" si="32"/>
        <v>322.76106790723924</v>
      </c>
      <c r="AB40" s="277">
        <f t="shared" si="32"/>
        <v>1166865.1073726539</v>
      </c>
      <c r="AC40" s="275">
        <f t="shared" si="32"/>
        <v>1068376.512329655</v>
      </c>
      <c r="AD40" s="275">
        <f t="shared" si="32"/>
        <v>68656.547035414813</v>
      </c>
      <c r="AE40" s="275">
        <f t="shared" si="32"/>
        <v>16532.300487233457</v>
      </c>
      <c r="AF40" s="275">
        <f t="shared" si="32"/>
        <v>6231.3417077358581</v>
      </c>
      <c r="AG40" s="275">
        <f t="shared" si="32"/>
        <v>209.62731124987502</v>
      </c>
      <c r="AH40" s="275">
        <f t="shared" si="32"/>
        <v>4.4994078931548005</v>
      </c>
      <c r="AI40" s="275">
        <f t="shared" si="32"/>
        <v>0</v>
      </c>
      <c r="AJ40" s="275">
        <f>SUM(AJ37:AJ39)</f>
        <v>4586.3827801281759</v>
      </c>
      <c r="AK40" s="275">
        <f>SUM(AK37:AK39)</f>
        <v>0</v>
      </c>
      <c r="AL40" s="275">
        <f t="shared" si="32"/>
        <v>0</v>
      </c>
      <c r="AM40" s="283">
        <f t="shared" si="32"/>
        <v>2267.8963133435727</v>
      </c>
      <c r="AN40" s="277">
        <f t="shared" si="32"/>
        <v>1404998.6665713822</v>
      </c>
      <c r="AO40" s="275">
        <f t="shared" si="32"/>
        <v>1297397.3150866439</v>
      </c>
      <c r="AP40" s="275">
        <f t="shared" si="32"/>
        <v>68868.216998636359</v>
      </c>
      <c r="AQ40" s="275">
        <f t="shared" si="32"/>
        <v>22560.163870950735</v>
      </c>
      <c r="AR40" s="275">
        <f t="shared" si="32"/>
        <v>7287.5536309153531</v>
      </c>
      <c r="AS40" s="275">
        <f t="shared" si="32"/>
        <v>1824.0864098999157</v>
      </c>
      <c r="AT40" s="275">
        <f t="shared" si="32"/>
        <v>0</v>
      </c>
      <c r="AU40" s="275">
        <f t="shared" si="32"/>
        <v>0</v>
      </c>
      <c r="AV40" s="275">
        <f t="shared" si="32"/>
        <v>6988.918764863306</v>
      </c>
      <c r="AW40" s="275">
        <f>SUM(AW37:AW39)</f>
        <v>0</v>
      </c>
      <c r="AX40" s="275">
        <f t="shared" si="32"/>
        <v>0</v>
      </c>
      <c r="AY40" s="283">
        <f t="shared" si="32"/>
        <v>72.411809472862515</v>
      </c>
      <c r="AZ40" s="299">
        <f t="shared" si="32"/>
        <v>-747.03771679621968</v>
      </c>
      <c r="BA40" s="297">
        <f t="shared" si="32"/>
        <v>4582259.2821887825</v>
      </c>
      <c r="BB40" s="275">
        <f>SUM(BB37:BB39)</f>
        <v>4198577.9186800653</v>
      </c>
      <c r="BC40" s="275">
        <f>SUM(BC37:BC39)</f>
        <v>254563.73876898919</v>
      </c>
      <c r="BD40" s="275">
        <f>SUM(BD37:BD39)</f>
        <v>76203.586061864</v>
      </c>
      <c r="BE40" s="275">
        <f>SUM(BE37:BE39)</f>
        <v>32143.500512593993</v>
      </c>
      <c r="BF40" s="275">
        <f t="shared" si="32"/>
        <v>2333.933594805897</v>
      </c>
      <c r="BG40" s="275">
        <f t="shared" si="32"/>
        <v>147.11813706026652</v>
      </c>
      <c r="BH40" s="275">
        <f t="shared" si="32"/>
        <v>0</v>
      </c>
      <c r="BI40" s="275">
        <f t="shared" si="32"/>
        <v>16368.135277778774</v>
      </c>
      <c r="BJ40" s="275">
        <f>SUM(BJ37:BJ39)</f>
        <v>0</v>
      </c>
      <c r="BK40" s="275">
        <f t="shared" si="32"/>
        <v>5.3196816982893971</v>
      </c>
      <c r="BL40" s="299">
        <f t="shared" si="32"/>
        <v>2663.0691907236746</v>
      </c>
    </row>
    <row r="41" spans="1:64" ht="14.85" customHeight="1" x14ac:dyDescent="0.25">
      <c r="A41" s="1543" t="s">
        <v>302</v>
      </c>
      <c r="B41" s="124">
        <v>5.0999999999999996</v>
      </c>
      <c r="C41" s="311" t="s">
        <v>37</v>
      </c>
      <c r="D41" s="273">
        <f>SUM(E41:O41)</f>
        <v>2508.38</v>
      </c>
      <c r="E41" s="251">
        <v>1824.3000000000002</v>
      </c>
      <c r="F41" s="251">
        <v>146.63999999999999</v>
      </c>
      <c r="G41" s="251">
        <v>36</v>
      </c>
      <c r="H41" s="251">
        <v>452.87</v>
      </c>
      <c r="I41" s="251">
        <v>0</v>
      </c>
      <c r="J41" s="251">
        <v>0</v>
      </c>
      <c r="K41" s="251">
        <v>0</v>
      </c>
      <c r="L41" s="251">
        <v>0</v>
      </c>
      <c r="M41" s="251">
        <v>0</v>
      </c>
      <c r="N41" s="251">
        <v>0</v>
      </c>
      <c r="O41" s="252">
        <v>48.57</v>
      </c>
      <c r="P41" s="273">
        <f>SUM(Q41:AA41)</f>
        <v>1615.4599999999998</v>
      </c>
      <c r="Q41" s="251">
        <v>1566.3899999999999</v>
      </c>
      <c r="R41" s="251">
        <v>53.620000000000005</v>
      </c>
      <c r="S41" s="251">
        <v>-88.82</v>
      </c>
      <c r="T41" s="251">
        <v>0</v>
      </c>
      <c r="U41" s="251">
        <v>0</v>
      </c>
      <c r="V41" s="251">
        <v>0</v>
      </c>
      <c r="W41" s="251">
        <v>0</v>
      </c>
      <c r="X41" s="251">
        <v>0</v>
      </c>
      <c r="Y41" s="251">
        <v>0</v>
      </c>
      <c r="Z41" s="251">
        <v>33.97</v>
      </c>
      <c r="AA41" s="252">
        <v>50.3</v>
      </c>
      <c r="AB41" s="273">
        <f>SUM(AC41:AM41)</f>
        <v>1531.09</v>
      </c>
      <c r="AC41" s="251">
        <v>1413.3300000000002</v>
      </c>
      <c r="AD41" s="251">
        <v>0</v>
      </c>
      <c r="AE41" s="251">
        <v>69.38</v>
      </c>
      <c r="AF41" s="251">
        <v>18.329999999999998</v>
      </c>
      <c r="AG41" s="251">
        <v>0</v>
      </c>
      <c r="AH41" s="251">
        <v>0</v>
      </c>
      <c r="AI41" s="251">
        <v>0</v>
      </c>
      <c r="AJ41" s="251">
        <v>0</v>
      </c>
      <c r="AK41" s="251">
        <v>0</v>
      </c>
      <c r="AL41" s="251">
        <v>30.05</v>
      </c>
      <c r="AM41" s="252">
        <v>0</v>
      </c>
      <c r="AN41" s="276">
        <f>SUM(AO41:AY41)</f>
        <v>1157.82</v>
      </c>
      <c r="AO41" s="251">
        <v>888.51</v>
      </c>
      <c r="AP41" s="251">
        <v>0</v>
      </c>
      <c r="AQ41" s="251">
        <v>18.329999999999998</v>
      </c>
      <c r="AR41" s="251">
        <v>36.659999999999997</v>
      </c>
      <c r="AS41" s="251">
        <v>11.67</v>
      </c>
      <c r="AT41" s="251">
        <v>0</v>
      </c>
      <c r="AU41" s="251">
        <v>0</v>
      </c>
      <c r="AV41" s="249">
        <v>0</v>
      </c>
      <c r="AW41" s="251">
        <v>0</v>
      </c>
      <c r="AX41" s="251">
        <v>202.65</v>
      </c>
      <c r="AY41" s="252">
        <v>0</v>
      </c>
      <c r="AZ41" s="855">
        <v>-87.6</v>
      </c>
      <c r="BA41" s="294">
        <f>SUM(BB41:BL41)+AZ41</f>
        <v>6725.1500000000005</v>
      </c>
      <c r="BB41" s="274">
        <f t="shared" ref="BB41:BL44" si="33">E41+Q41+AC41+AO41</f>
        <v>5692.5300000000007</v>
      </c>
      <c r="BC41" s="274">
        <f t="shared" si="33"/>
        <v>200.26</v>
      </c>
      <c r="BD41" s="274">
        <f t="shared" si="33"/>
        <v>34.89</v>
      </c>
      <c r="BE41" s="274">
        <f t="shared" si="33"/>
        <v>507.86</v>
      </c>
      <c r="BF41" s="274">
        <f t="shared" si="33"/>
        <v>11.67</v>
      </c>
      <c r="BG41" s="274">
        <f t="shared" si="33"/>
        <v>0</v>
      </c>
      <c r="BH41" s="274">
        <f t="shared" si="33"/>
        <v>0</v>
      </c>
      <c r="BI41" s="274">
        <f t="shared" si="33"/>
        <v>0</v>
      </c>
      <c r="BJ41" s="274">
        <f t="shared" si="33"/>
        <v>0</v>
      </c>
      <c r="BK41" s="274">
        <f t="shared" si="33"/>
        <v>266.67</v>
      </c>
      <c r="BL41" s="298">
        <f t="shared" si="33"/>
        <v>98.87</v>
      </c>
    </row>
    <row r="42" spans="1:64" s="255" customFormat="1" ht="24" x14ac:dyDescent="0.25">
      <c r="A42" s="1544"/>
      <c r="B42" s="126">
        <v>5.2</v>
      </c>
      <c r="C42" s="131" t="s">
        <v>303</v>
      </c>
      <c r="D42" s="274">
        <f>SUM(E42:O42)</f>
        <v>1898239.9899999998</v>
      </c>
      <c r="E42" s="253">
        <v>665662.38</v>
      </c>
      <c r="F42" s="253">
        <v>471691.76999999996</v>
      </c>
      <c r="G42" s="253">
        <v>125058.20999999999</v>
      </c>
      <c r="H42" s="253">
        <v>450782.82999999996</v>
      </c>
      <c r="I42" s="253">
        <v>41438.21</v>
      </c>
      <c r="J42" s="253">
        <v>55691.94</v>
      </c>
      <c r="K42" s="253">
        <v>977.72</v>
      </c>
      <c r="L42" s="253">
        <v>15517.010000000004</v>
      </c>
      <c r="M42" s="253">
        <v>104.16</v>
      </c>
      <c r="N42" s="253">
        <v>49546.439999999995</v>
      </c>
      <c r="O42" s="254">
        <v>21769.320000000003</v>
      </c>
      <c r="P42" s="274">
        <f>SUM(Q42:AA42)</f>
        <v>2006153.4299999997</v>
      </c>
      <c r="Q42" s="253">
        <v>717079.57</v>
      </c>
      <c r="R42" s="253">
        <v>506812.54</v>
      </c>
      <c r="S42" s="253">
        <v>132222.36000000002</v>
      </c>
      <c r="T42" s="253">
        <v>463375.94000000006</v>
      </c>
      <c r="U42" s="253">
        <v>42589.99</v>
      </c>
      <c r="V42" s="253">
        <v>52636.14</v>
      </c>
      <c r="W42" s="253">
        <v>1112.77</v>
      </c>
      <c r="X42" s="253">
        <v>15365.130000000001</v>
      </c>
      <c r="Y42" s="253">
        <v>104.16</v>
      </c>
      <c r="Z42" s="253">
        <v>51392.87999999999</v>
      </c>
      <c r="AA42" s="254">
        <v>23461.950000000004</v>
      </c>
      <c r="AB42" s="274">
        <f>SUM(AC42:AM42)</f>
        <v>2153220.86</v>
      </c>
      <c r="AC42" s="253">
        <v>788263.20000000007</v>
      </c>
      <c r="AD42" s="253">
        <v>554032.82000000007</v>
      </c>
      <c r="AE42" s="253">
        <v>138792.24</v>
      </c>
      <c r="AF42" s="253">
        <v>477872.52</v>
      </c>
      <c r="AG42" s="253">
        <v>44037.840000000004</v>
      </c>
      <c r="AH42" s="253">
        <v>50794.319999999992</v>
      </c>
      <c r="AI42" s="253">
        <v>1109.45</v>
      </c>
      <c r="AJ42" s="253">
        <v>15741.980000000003</v>
      </c>
      <c r="AK42" s="253">
        <v>104.16</v>
      </c>
      <c r="AL42" s="253">
        <v>55965.53</v>
      </c>
      <c r="AM42" s="254">
        <v>26506.800000000007</v>
      </c>
      <c r="AN42" s="289">
        <f>SUM(AO42:AY42)</f>
        <v>2321311.9600000004</v>
      </c>
      <c r="AO42" s="253">
        <v>861326.41</v>
      </c>
      <c r="AP42" s="253">
        <v>607497.87</v>
      </c>
      <c r="AQ42" s="253">
        <v>147076.28</v>
      </c>
      <c r="AR42" s="253">
        <v>501063.01</v>
      </c>
      <c r="AS42" s="253">
        <v>45965.37000000001</v>
      </c>
      <c r="AT42" s="253">
        <v>51932.65</v>
      </c>
      <c r="AU42" s="253">
        <v>1125.1199999999999</v>
      </c>
      <c r="AV42" s="253">
        <v>17177.730000000003</v>
      </c>
      <c r="AW42" s="253">
        <v>105.72</v>
      </c>
      <c r="AX42" s="253">
        <v>60190.979999999996</v>
      </c>
      <c r="AY42" s="254">
        <v>27850.82</v>
      </c>
      <c r="AZ42" s="526">
        <v>0</v>
      </c>
      <c r="BA42" s="296">
        <f>SUM(BB42:BL42)+AZ42</f>
        <v>8378926.2399999993</v>
      </c>
      <c r="BB42" s="274">
        <f t="shared" si="33"/>
        <v>3032331.56</v>
      </c>
      <c r="BC42" s="274">
        <f t="shared" si="33"/>
        <v>2140035</v>
      </c>
      <c r="BD42" s="274">
        <f t="shared" si="33"/>
        <v>543149.09</v>
      </c>
      <c r="BE42" s="274">
        <f t="shared" si="33"/>
        <v>1893094.3</v>
      </c>
      <c r="BF42" s="274">
        <f t="shared" si="33"/>
        <v>174031.41000000003</v>
      </c>
      <c r="BG42" s="274">
        <f t="shared" si="33"/>
        <v>211055.05</v>
      </c>
      <c r="BH42" s="274">
        <f t="shared" si="33"/>
        <v>4325.0599999999995</v>
      </c>
      <c r="BI42" s="274">
        <f t="shared" si="33"/>
        <v>63801.850000000013</v>
      </c>
      <c r="BJ42" s="274">
        <f t="shared" si="33"/>
        <v>418.20000000000005</v>
      </c>
      <c r="BK42" s="274">
        <f t="shared" si="33"/>
        <v>217095.82999999996</v>
      </c>
      <c r="BL42" s="300">
        <f t="shared" si="33"/>
        <v>99588.890000000014</v>
      </c>
    </row>
    <row r="43" spans="1:64" ht="24" x14ac:dyDescent="0.25">
      <c r="A43" s="1544"/>
      <c r="B43" s="126">
        <v>5.3</v>
      </c>
      <c r="C43" s="131" t="s">
        <v>304</v>
      </c>
      <c r="D43" s="274">
        <f>SUM(E43:O43)</f>
        <v>14.218513957287193</v>
      </c>
      <c r="E43" s="253">
        <v>10.340871403965519</v>
      </c>
      <c r="F43" s="253">
        <v>0.83121492225922466</v>
      </c>
      <c r="G43" s="253">
        <v>0.20406258320602896</v>
      </c>
      <c r="H43" s="253">
        <v>2.5670506126809536</v>
      </c>
      <c r="I43" s="253">
        <v>0</v>
      </c>
      <c r="J43" s="253">
        <v>0</v>
      </c>
      <c r="K43" s="253">
        <v>0</v>
      </c>
      <c r="L43" s="253">
        <v>0</v>
      </c>
      <c r="M43" s="253">
        <v>0</v>
      </c>
      <c r="N43" s="253">
        <v>0</v>
      </c>
      <c r="O43" s="254">
        <v>0.27531443517546744</v>
      </c>
      <c r="P43" s="274">
        <f>SUM(Q43:AA43)</f>
        <v>18.329543026347988</v>
      </c>
      <c r="Q43" s="253">
        <v>17.77277859002465</v>
      </c>
      <c r="R43" s="253">
        <v>0.60839023997671204</v>
      </c>
      <c r="S43" s="253">
        <v>-1.0077810726357992</v>
      </c>
      <c r="T43" s="253">
        <v>0</v>
      </c>
      <c r="U43" s="253">
        <v>0</v>
      </c>
      <c r="V43" s="253">
        <v>0</v>
      </c>
      <c r="W43" s="253">
        <v>0</v>
      </c>
      <c r="X43" s="253">
        <v>0</v>
      </c>
      <c r="Y43" s="253">
        <v>0</v>
      </c>
      <c r="Z43" s="253">
        <v>0.38543484617696583</v>
      </c>
      <c r="AA43" s="254">
        <v>0.57072042280545721</v>
      </c>
      <c r="AB43" s="274">
        <f>SUM(AC43:AM43)</f>
        <v>38.157934198265103</v>
      </c>
      <c r="AC43" s="253">
        <v>35.223111078012408</v>
      </c>
      <c r="AD43" s="253">
        <v>0</v>
      </c>
      <c r="AE43" s="253">
        <v>1.7290933091298566</v>
      </c>
      <c r="AF43" s="253">
        <v>0.45682156754612674</v>
      </c>
      <c r="AG43" s="253">
        <v>0</v>
      </c>
      <c r="AH43" s="253">
        <v>0</v>
      </c>
      <c r="AI43" s="253">
        <v>0</v>
      </c>
      <c r="AJ43" s="253">
        <v>0</v>
      </c>
      <c r="AK43" s="253">
        <v>0</v>
      </c>
      <c r="AL43" s="253">
        <v>0.74890824357671082</v>
      </c>
      <c r="AM43" s="254">
        <v>0</v>
      </c>
      <c r="AN43" s="289">
        <f>SUM(AO43:AY43)</f>
        <v>100.46967798093469</v>
      </c>
      <c r="AO43" s="253">
        <v>77.100338207009969</v>
      </c>
      <c r="AP43" s="253">
        <v>0</v>
      </c>
      <c r="AQ43" s="253">
        <v>1.5905833353980174</v>
      </c>
      <c r="AR43" s="253">
        <v>3.1811666707960349</v>
      </c>
      <c r="AS43" s="253">
        <v>1.0126627127165775</v>
      </c>
      <c r="AT43" s="253">
        <v>0</v>
      </c>
      <c r="AU43" s="253">
        <v>0</v>
      </c>
      <c r="AV43" s="253">
        <v>0</v>
      </c>
      <c r="AW43" s="253">
        <v>0</v>
      </c>
      <c r="AX43" s="253">
        <v>17.584927055014091</v>
      </c>
      <c r="AY43" s="254">
        <v>0</v>
      </c>
      <c r="AZ43" s="526">
        <v>0</v>
      </c>
      <c r="BA43" s="296">
        <f>SUM(BB43:BL43)+AZ43</f>
        <v>171.17566916283499</v>
      </c>
      <c r="BB43" s="274">
        <f t="shared" si="33"/>
        <v>140.43709927901256</v>
      </c>
      <c r="BC43" s="274">
        <f t="shared" si="33"/>
        <v>1.4396051622359367</v>
      </c>
      <c r="BD43" s="274">
        <f t="shared" si="33"/>
        <v>2.5159581550981036</v>
      </c>
      <c r="BE43" s="274">
        <f t="shared" si="33"/>
        <v>6.2050388510231151</v>
      </c>
      <c r="BF43" s="274">
        <f t="shared" si="33"/>
        <v>1.0126627127165775</v>
      </c>
      <c r="BG43" s="274">
        <f t="shared" si="33"/>
        <v>0</v>
      </c>
      <c r="BH43" s="274">
        <f t="shared" si="33"/>
        <v>0</v>
      </c>
      <c r="BI43" s="274">
        <f t="shared" si="33"/>
        <v>0</v>
      </c>
      <c r="BJ43" s="274">
        <f t="shared" si="33"/>
        <v>0</v>
      </c>
      <c r="BK43" s="274">
        <f t="shared" si="33"/>
        <v>18.719270144767769</v>
      </c>
      <c r="BL43" s="300">
        <f t="shared" si="33"/>
        <v>0.8460348579809247</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1900762.5885139569</v>
      </c>
      <c r="E45" s="278">
        <f t="shared" ref="E45:BL45" si="34">SUM(E41:E44)</f>
        <v>667497.02087140398</v>
      </c>
      <c r="F45" s="278">
        <f t="shared" si="34"/>
        <v>471839.24121492222</v>
      </c>
      <c r="G45" s="278">
        <f t="shared" si="34"/>
        <v>125094.41406258319</v>
      </c>
      <c r="H45" s="278">
        <f t="shared" si="34"/>
        <v>451238.26705061266</v>
      </c>
      <c r="I45" s="278">
        <f>SUM(I41:I44)</f>
        <v>41438.21</v>
      </c>
      <c r="J45" s="278">
        <f t="shared" si="34"/>
        <v>55691.94</v>
      </c>
      <c r="K45" s="278">
        <f t="shared" si="34"/>
        <v>977.72</v>
      </c>
      <c r="L45" s="278">
        <f t="shared" si="34"/>
        <v>15517.010000000004</v>
      </c>
      <c r="M45" s="278">
        <f t="shared" si="34"/>
        <v>104.16</v>
      </c>
      <c r="N45" s="278">
        <f t="shared" si="34"/>
        <v>49546.439999999995</v>
      </c>
      <c r="O45" s="283">
        <f t="shared" si="34"/>
        <v>21818.16531443518</v>
      </c>
      <c r="P45" s="278">
        <f t="shared" si="34"/>
        <v>2007787.2195430261</v>
      </c>
      <c r="Q45" s="278">
        <f t="shared" si="34"/>
        <v>718663.73277858994</v>
      </c>
      <c r="R45" s="278">
        <f t="shared" si="34"/>
        <v>506866.76839023997</v>
      </c>
      <c r="S45" s="278">
        <f t="shared" si="34"/>
        <v>132132.53221892737</v>
      </c>
      <c r="T45" s="278">
        <f t="shared" si="34"/>
        <v>463375.94000000006</v>
      </c>
      <c r="U45" s="278">
        <f t="shared" si="34"/>
        <v>42589.99</v>
      </c>
      <c r="V45" s="278">
        <f t="shared" si="34"/>
        <v>52636.14</v>
      </c>
      <c r="W45" s="278">
        <f t="shared" si="34"/>
        <v>1112.77</v>
      </c>
      <c r="X45" s="278">
        <f t="shared" si="34"/>
        <v>15365.130000000001</v>
      </c>
      <c r="Y45" s="278">
        <f>SUM(Y41:Y44)</f>
        <v>104.16</v>
      </c>
      <c r="Z45" s="278">
        <f t="shared" si="34"/>
        <v>51427.235434846167</v>
      </c>
      <c r="AA45" s="284">
        <f t="shared" si="34"/>
        <v>23512.820720422809</v>
      </c>
      <c r="AB45" s="278">
        <f t="shared" si="34"/>
        <v>2154790.1079341979</v>
      </c>
      <c r="AC45" s="278">
        <f t="shared" si="34"/>
        <v>789711.75311107805</v>
      </c>
      <c r="AD45" s="278">
        <f t="shared" si="34"/>
        <v>554032.82000000007</v>
      </c>
      <c r="AE45" s="278">
        <f t="shared" si="34"/>
        <v>138863.34909330914</v>
      </c>
      <c r="AF45" s="278">
        <f t="shared" si="34"/>
        <v>477891.30682156759</v>
      </c>
      <c r="AG45" s="278">
        <f t="shared" si="34"/>
        <v>44037.840000000004</v>
      </c>
      <c r="AH45" s="278">
        <f t="shared" si="34"/>
        <v>50794.319999999992</v>
      </c>
      <c r="AI45" s="278">
        <f t="shared" si="34"/>
        <v>1109.45</v>
      </c>
      <c r="AJ45" s="278">
        <f t="shared" si="34"/>
        <v>15741.980000000003</v>
      </c>
      <c r="AK45" s="278">
        <f t="shared" si="34"/>
        <v>104.16</v>
      </c>
      <c r="AL45" s="278">
        <f t="shared" si="34"/>
        <v>55996.32890824358</v>
      </c>
      <c r="AM45" s="284">
        <f t="shared" si="34"/>
        <v>26506.800000000007</v>
      </c>
      <c r="AN45" s="850">
        <f t="shared" si="34"/>
        <v>2322570.2496779812</v>
      </c>
      <c r="AO45" s="278">
        <f t="shared" si="34"/>
        <v>862292.02033820702</v>
      </c>
      <c r="AP45" s="278">
        <f t="shared" si="34"/>
        <v>607497.87</v>
      </c>
      <c r="AQ45" s="278">
        <f t="shared" si="34"/>
        <v>147096.20058333539</v>
      </c>
      <c r="AR45" s="278">
        <f t="shared" si="34"/>
        <v>501102.85116667079</v>
      </c>
      <c r="AS45" s="278">
        <f t="shared" si="34"/>
        <v>45978.052662712726</v>
      </c>
      <c r="AT45" s="278">
        <f t="shared" si="34"/>
        <v>51932.65</v>
      </c>
      <c r="AU45" s="278">
        <f t="shared" si="34"/>
        <v>1125.1199999999999</v>
      </c>
      <c r="AV45" s="275">
        <f t="shared" si="34"/>
        <v>17177.730000000003</v>
      </c>
      <c r="AW45" s="278">
        <f>SUM(AW41:AW44)</f>
        <v>105.72</v>
      </c>
      <c r="AX45" s="278">
        <f t="shared" si="34"/>
        <v>60411.214927055014</v>
      </c>
      <c r="AY45" s="284">
        <f t="shared" si="34"/>
        <v>27850.82</v>
      </c>
      <c r="AZ45" s="305">
        <f t="shared" si="34"/>
        <v>-87.6</v>
      </c>
      <c r="BA45" s="297">
        <f t="shared" si="34"/>
        <v>8385822.5656691622</v>
      </c>
      <c r="BB45" s="275">
        <f t="shared" si="34"/>
        <v>3038164.5270992788</v>
      </c>
      <c r="BC45" s="275">
        <f t="shared" si="34"/>
        <v>2140236.6996051618</v>
      </c>
      <c r="BD45" s="275">
        <f t="shared" si="34"/>
        <v>543186.49595815514</v>
      </c>
      <c r="BE45" s="275">
        <f t="shared" si="34"/>
        <v>1893608.3650388513</v>
      </c>
      <c r="BF45" s="275">
        <f t="shared" si="34"/>
        <v>174044.09266271276</v>
      </c>
      <c r="BG45" s="275">
        <f t="shared" si="34"/>
        <v>211055.05</v>
      </c>
      <c r="BH45" s="275">
        <f t="shared" si="34"/>
        <v>4325.0599999999995</v>
      </c>
      <c r="BI45" s="275">
        <f t="shared" si="34"/>
        <v>63801.850000000013</v>
      </c>
      <c r="BJ45" s="275">
        <f>SUM(BJ41:BJ44)</f>
        <v>418.20000000000005</v>
      </c>
      <c r="BK45" s="275">
        <f t="shared" si="34"/>
        <v>217381.21927014473</v>
      </c>
      <c r="BL45" s="299">
        <f t="shared" si="34"/>
        <v>99688.606034857992</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258497.52000000005</v>
      </c>
      <c r="E51" s="251">
        <v>80943.420000000013</v>
      </c>
      <c r="F51" s="251">
        <v>11193.8</v>
      </c>
      <c r="G51" s="251">
        <v>46536.81</v>
      </c>
      <c r="H51" s="251">
        <v>25517.4</v>
      </c>
      <c r="I51" s="251">
        <v>15789.689999999999</v>
      </c>
      <c r="J51" s="251">
        <v>0</v>
      </c>
      <c r="K51" s="251">
        <v>0</v>
      </c>
      <c r="L51" s="251">
        <v>2362</v>
      </c>
      <c r="M51" s="251">
        <v>0</v>
      </c>
      <c r="N51" s="251">
        <v>64195.400000000016</v>
      </c>
      <c r="O51" s="252">
        <v>11959</v>
      </c>
      <c r="P51" s="273">
        <f>SUM(Q51:AA51)</f>
        <v>292261.75</v>
      </c>
      <c r="Q51" s="251">
        <v>103485.79999999999</v>
      </c>
      <c r="R51" s="251">
        <v>13236</v>
      </c>
      <c r="S51" s="251">
        <v>54450.329999999994</v>
      </c>
      <c r="T51" s="251">
        <v>31736.600000000002</v>
      </c>
      <c r="U51" s="251">
        <v>15630.14</v>
      </c>
      <c r="V51" s="251">
        <v>462</v>
      </c>
      <c r="W51" s="251">
        <v>0</v>
      </c>
      <c r="X51" s="251">
        <v>1662</v>
      </c>
      <c r="Y51" s="251">
        <v>0</v>
      </c>
      <c r="Z51" s="251">
        <v>55987.45</v>
      </c>
      <c r="AA51" s="252">
        <v>15611.43</v>
      </c>
      <c r="AB51" s="273">
        <f>SUM(AC51:AM51)</f>
        <v>312714.63</v>
      </c>
      <c r="AC51" s="251">
        <v>100641.75000000001</v>
      </c>
      <c r="AD51" s="251">
        <v>19870.75</v>
      </c>
      <c r="AE51" s="251">
        <v>59488.42</v>
      </c>
      <c r="AF51" s="251">
        <v>35844.979999999996</v>
      </c>
      <c r="AG51" s="251">
        <v>13545.980000000003</v>
      </c>
      <c r="AH51" s="251">
        <v>0</v>
      </c>
      <c r="AI51" s="251">
        <v>94.17</v>
      </c>
      <c r="AJ51" s="251">
        <v>1250</v>
      </c>
      <c r="AK51" s="251">
        <v>0</v>
      </c>
      <c r="AL51" s="251">
        <v>65710.579999999987</v>
      </c>
      <c r="AM51" s="252">
        <v>16268</v>
      </c>
      <c r="AN51" s="276">
        <f>SUM(AO51:AY51)</f>
        <v>294764.0399999998</v>
      </c>
      <c r="AO51" s="251">
        <v>110740.47999999979</v>
      </c>
      <c r="AP51" s="251">
        <v>10746.2</v>
      </c>
      <c r="AQ51" s="251">
        <v>52659.249999999985</v>
      </c>
      <c r="AR51" s="251">
        <v>33372.28</v>
      </c>
      <c r="AS51" s="251">
        <v>15914.92</v>
      </c>
      <c r="AT51" s="251">
        <v>192.73</v>
      </c>
      <c r="AU51" s="251">
        <v>0</v>
      </c>
      <c r="AV51" s="249">
        <v>1791.41</v>
      </c>
      <c r="AW51" s="251">
        <v>0</v>
      </c>
      <c r="AX51" s="251">
        <v>57255.220000000008</v>
      </c>
      <c r="AY51" s="252">
        <v>12091.55</v>
      </c>
      <c r="AZ51" s="855">
        <v>68733.969999999987</v>
      </c>
      <c r="BA51" s="294">
        <f>SUM(BB51:BL51)+AZ51</f>
        <v>1226971.9099999997</v>
      </c>
      <c r="BB51" s="273">
        <f t="shared" ref="BB51:BL54" si="37">E51+Q51+AC51+AO51</f>
        <v>395811.44999999984</v>
      </c>
      <c r="BC51" s="273">
        <f t="shared" si="37"/>
        <v>55046.75</v>
      </c>
      <c r="BD51" s="273">
        <f t="shared" si="37"/>
        <v>213134.81</v>
      </c>
      <c r="BE51" s="273">
        <f t="shared" si="37"/>
        <v>126471.26</v>
      </c>
      <c r="BF51" s="273">
        <f t="shared" si="37"/>
        <v>60880.729999999996</v>
      </c>
      <c r="BG51" s="273">
        <f t="shared" si="37"/>
        <v>654.73</v>
      </c>
      <c r="BH51" s="273">
        <f t="shared" si="37"/>
        <v>94.17</v>
      </c>
      <c r="BI51" s="273">
        <f t="shared" si="37"/>
        <v>7065.41</v>
      </c>
      <c r="BJ51" s="273">
        <f t="shared" si="37"/>
        <v>0</v>
      </c>
      <c r="BK51" s="273">
        <f t="shared" si="37"/>
        <v>243148.65</v>
      </c>
      <c r="BL51" s="298">
        <f t="shared" si="37"/>
        <v>55929.979999999996</v>
      </c>
    </row>
    <row r="52" spans="1:64" s="255" customFormat="1" ht="16.5" customHeight="1" x14ac:dyDescent="0.25">
      <c r="A52" s="1547"/>
      <c r="B52" s="126">
        <v>7.2</v>
      </c>
      <c r="C52" s="131" t="s">
        <v>21</v>
      </c>
      <c r="D52" s="274">
        <f>SUM(E52:O52)</f>
        <v>581986.15</v>
      </c>
      <c r="E52" s="253">
        <v>473206.01999999996</v>
      </c>
      <c r="F52" s="253">
        <v>16934.509999999998</v>
      </c>
      <c r="G52" s="253">
        <v>40724.410000000003</v>
      </c>
      <c r="H52" s="253">
        <v>11743.33</v>
      </c>
      <c r="I52" s="253">
        <v>17039.199999999997</v>
      </c>
      <c r="J52" s="253">
        <v>2938.54</v>
      </c>
      <c r="K52" s="253">
        <v>166.06</v>
      </c>
      <c r="L52" s="253">
        <v>913.32999999999993</v>
      </c>
      <c r="M52" s="253">
        <v>21.66</v>
      </c>
      <c r="N52" s="253">
        <v>16717.910000000003</v>
      </c>
      <c r="O52" s="254">
        <v>1581.1799999999998</v>
      </c>
      <c r="P52" s="274">
        <f>SUM(Q52:AA52)</f>
        <v>623558.91</v>
      </c>
      <c r="Q52" s="253">
        <v>509742.83</v>
      </c>
      <c r="R52" s="253">
        <v>18151.079999999998</v>
      </c>
      <c r="S52" s="253">
        <v>43002.320000000007</v>
      </c>
      <c r="T52" s="253">
        <v>12068.23</v>
      </c>
      <c r="U52" s="253">
        <v>17873.110000000008</v>
      </c>
      <c r="V52" s="253">
        <v>2729.1600000000003</v>
      </c>
      <c r="W52" s="253">
        <v>169.67</v>
      </c>
      <c r="X52" s="253">
        <v>942.21</v>
      </c>
      <c r="Y52" s="253">
        <v>21.66</v>
      </c>
      <c r="Z52" s="253">
        <v>17093.350000000002</v>
      </c>
      <c r="AA52" s="254">
        <v>1765.2899999999997</v>
      </c>
      <c r="AB52" s="274">
        <f>SUM(AC52:AM52)</f>
        <v>677149.36</v>
      </c>
      <c r="AC52" s="253">
        <v>557672.79999999993</v>
      </c>
      <c r="AD52" s="253">
        <v>19605.91</v>
      </c>
      <c r="AE52" s="253">
        <v>44666.53</v>
      </c>
      <c r="AF52" s="253">
        <v>12335.369999999999</v>
      </c>
      <c r="AG52" s="253">
        <v>19266.570000000003</v>
      </c>
      <c r="AH52" s="253">
        <v>2588.37</v>
      </c>
      <c r="AI52" s="253">
        <v>155.22999999999999</v>
      </c>
      <c r="AJ52" s="253">
        <v>992.75000000000011</v>
      </c>
      <c r="AK52" s="253">
        <v>21.66</v>
      </c>
      <c r="AL52" s="253">
        <v>17920.04</v>
      </c>
      <c r="AM52" s="254">
        <v>1924.13</v>
      </c>
      <c r="AN52" s="289">
        <f>SUM(AO52:AY52)</f>
        <v>724801.36</v>
      </c>
      <c r="AO52" s="253">
        <v>599595.73</v>
      </c>
      <c r="AP52" s="253">
        <v>21154.6</v>
      </c>
      <c r="AQ52" s="253">
        <v>46085.26</v>
      </c>
      <c r="AR52" s="253">
        <v>12710.81</v>
      </c>
      <c r="AS52" s="253">
        <v>20638.370000000003</v>
      </c>
      <c r="AT52" s="253">
        <v>2584.7600000000002</v>
      </c>
      <c r="AU52" s="253">
        <v>151.62</v>
      </c>
      <c r="AV52" s="253">
        <v>1064.9500000000003</v>
      </c>
      <c r="AW52" s="253">
        <v>21.66</v>
      </c>
      <c r="AX52" s="253">
        <v>18815.32</v>
      </c>
      <c r="AY52" s="254">
        <v>1978.2799999999997</v>
      </c>
      <c r="AZ52" s="526">
        <v>0</v>
      </c>
      <c r="BA52" s="296">
        <f>SUM(BB52:BL52)+AZ52</f>
        <v>2607495.7800000007</v>
      </c>
      <c r="BB52" s="274">
        <f t="shared" si="37"/>
        <v>2140217.38</v>
      </c>
      <c r="BC52" s="274">
        <f t="shared" si="37"/>
        <v>75846.100000000006</v>
      </c>
      <c r="BD52" s="274">
        <f t="shared" si="37"/>
        <v>174478.52000000002</v>
      </c>
      <c r="BE52" s="274">
        <f t="shared" si="37"/>
        <v>48857.739999999991</v>
      </c>
      <c r="BF52" s="274">
        <f t="shared" si="37"/>
        <v>74817.25</v>
      </c>
      <c r="BG52" s="274">
        <f t="shared" si="37"/>
        <v>10840.83</v>
      </c>
      <c r="BH52" s="274">
        <f t="shared" si="37"/>
        <v>642.58000000000004</v>
      </c>
      <c r="BI52" s="274">
        <f t="shared" si="37"/>
        <v>3913.2400000000002</v>
      </c>
      <c r="BJ52" s="274">
        <f t="shared" si="37"/>
        <v>86.64</v>
      </c>
      <c r="BK52" s="274">
        <f t="shared" si="37"/>
        <v>70546.62000000001</v>
      </c>
      <c r="BL52" s="300">
        <f t="shared" si="37"/>
        <v>7248.8799999999992</v>
      </c>
    </row>
    <row r="53" spans="1:64" ht="16.5" customHeight="1" x14ac:dyDescent="0.25">
      <c r="A53" s="1547"/>
      <c r="B53" s="126">
        <v>7.3</v>
      </c>
      <c r="C53" s="131" t="s">
        <v>155</v>
      </c>
      <c r="D53" s="274">
        <f>SUM(E53:O53)</f>
        <v>1465.2686578764481</v>
      </c>
      <c r="E53" s="253">
        <v>458.82009385362636</v>
      </c>
      <c r="F53" s="253">
        <v>63.450992885879067</v>
      </c>
      <c r="G53" s="253">
        <v>263.78949063244886</v>
      </c>
      <c r="H53" s="253">
        <v>144.64296001948676</v>
      </c>
      <c r="I53" s="253">
        <v>89.502359150622297</v>
      </c>
      <c r="J53" s="253">
        <v>0</v>
      </c>
      <c r="K53" s="253">
        <v>0</v>
      </c>
      <c r="L53" s="253">
        <v>13.388772820351122</v>
      </c>
      <c r="M53" s="253">
        <v>0</v>
      </c>
      <c r="N53" s="253">
        <v>363.88553205400871</v>
      </c>
      <c r="O53" s="254">
        <v>67.788456460025003</v>
      </c>
      <c r="P53" s="274">
        <f>SUM(Q53:AA53)</f>
        <v>3316.0984001960819</v>
      </c>
      <c r="Q53" s="253">
        <v>1174.1840860906761</v>
      </c>
      <c r="R53" s="253">
        <v>150.18003014419551</v>
      </c>
      <c r="S53" s="253">
        <v>617.81143855858215</v>
      </c>
      <c r="T53" s="253">
        <v>360.09395169796585</v>
      </c>
      <c r="U53" s="253">
        <v>177.34473378346902</v>
      </c>
      <c r="V53" s="253">
        <v>5.2420046786505239</v>
      </c>
      <c r="W53" s="253">
        <v>0</v>
      </c>
      <c r="X53" s="253">
        <v>18.85760124657396</v>
      </c>
      <c r="Y53" s="253">
        <v>0</v>
      </c>
      <c r="Z53" s="253">
        <v>635.25211005565427</v>
      </c>
      <c r="AA53" s="254">
        <v>177.13244394031418</v>
      </c>
      <c r="AB53" s="274">
        <f>SUM(AC53:AM53)</f>
        <v>7793.4963159414674</v>
      </c>
      <c r="AC53" s="253">
        <v>2508.2008726451404</v>
      </c>
      <c r="AD53" s="253">
        <v>495.22024895347528</v>
      </c>
      <c r="AE53" s="253">
        <v>1482.5746467671777</v>
      </c>
      <c r="AF53" s="253">
        <v>893.33114851388814</v>
      </c>
      <c r="AG53" s="253">
        <v>337.59387984443458</v>
      </c>
      <c r="AH53" s="253">
        <v>0</v>
      </c>
      <c r="AI53" s="253">
        <v>2.3469114574914771</v>
      </c>
      <c r="AJ53" s="253">
        <v>31.152589167084489</v>
      </c>
      <c r="AK53" s="253">
        <v>0</v>
      </c>
      <c r="AL53" s="253">
        <v>1637.6437621366706</v>
      </c>
      <c r="AM53" s="254">
        <v>405.43225645610437</v>
      </c>
      <c r="AN53" s="289">
        <f>SUM(AO53:AY53)</f>
        <v>25578.110741876397</v>
      </c>
      <c r="AO53" s="253">
        <v>9609.4905642104277</v>
      </c>
      <c r="AP53" s="253">
        <v>932.50008940830196</v>
      </c>
      <c r="AQ53" s="253">
        <v>4569.4994819726153</v>
      </c>
      <c r="AR53" s="253">
        <v>2895.8752008857909</v>
      </c>
      <c r="AS53" s="253">
        <v>1381.015086535331</v>
      </c>
      <c r="AT53" s="253">
        <v>16.724120361770861</v>
      </c>
      <c r="AU53" s="253">
        <v>0</v>
      </c>
      <c r="AV53" s="253">
        <v>155.44936676843224</v>
      </c>
      <c r="AW53" s="253">
        <v>0</v>
      </c>
      <c r="AX53" s="253">
        <v>4968.3141732977247</v>
      </c>
      <c r="AY53" s="254">
        <v>1049.242658436001</v>
      </c>
      <c r="AZ53" s="526">
        <v>-86946.406293424297</v>
      </c>
      <c r="BA53" s="296">
        <f>SUM(BB53:BL53)+AZ53</f>
        <v>-48793.432177533905</v>
      </c>
      <c r="BB53" s="274">
        <f t="shared" si="37"/>
        <v>13750.695616799871</v>
      </c>
      <c r="BC53" s="274">
        <f t="shared" si="37"/>
        <v>1641.3513613918517</v>
      </c>
      <c r="BD53" s="274">
        <f t="shared" si="37"/>
        <v>6933.6750579308246</v>
      </c>
      <c r="BE53" s="274">
        <f t="shared" si="37"/>
        <v>4293.9432611171314</v>
      </c>
      <c r="BF53" s="274">
        <f t="shared" si="37"/>
        <v>1985.4560593138569</v>
      </c>
      <c r="BG53" s="274">
        <f t="shared" si="37"/>
        <v>21.966125040421385</v>
      </c>
      <c r="BH53" s="274">
        <f t="shared" si="37"/>
        <v>2.3469114574914771</v>
      </c>
      <c r="BI53" s="274">
        <f t="shared" si="37"/>
        <v>218.8483300024418</v>
      </c>
      <c r="BJ53" s="274">
        <f t="shared" si="37"/>
        <v>0</v>
      </c>
      <c r="BK53" s="274">
        <f t="shared" si="37"/>
        <v>7605.095577544058</v>
      </c>
      <c r="BL53" s="300">
        <f t="shared" si="37"/>
        <v>1699.5958152924445</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5">
        <f>SUM(D51:D54)</f>
        <v>841948.93865787645</v>
      </c>
      <c r="E55" s="275">
        <f t="shared" ref="E55:BL55" si="38">SUM(E51:E54)</f>
        <v>554608.26009385358</v>
      </c>
      <c r="F55" s="275">
        <f t="shared" si="38"/>
        <v>28191.760992885876</v>
      </c>
      <c r="G55" s="275">
        <f t="shared" si="38"/>
        <v>87525.009490632452</v>
      </c>
      <c r="H55" s="275">
        <f t="shared" si="38"/>
        <v>37405.372960019493</v>
      </c>
      <c r="I55" s="275">
        <f t="shared" si="38"/>
        <v>32918.392359150625</v>
      </c>
      <c r="J55" s="275">
        <f t="shared" si="38"/>
        <v>2938.54</v>
      </c>
      <c r="K55" s="275">
        <f t="shared" si="38"/>
        <v>166.06</v>
      </c>
      <c r="L55" s="275">
        <f t="shared" si="38"/>
        <v>3288.7187728203512</v>
      </c>
      <c r="M55" s="275">
        <f t="shared" si="38"/>
        <v>21.66</v>
      </c>
      <c r="N55" s="275">
        <f t="shared" si="38"/>
        <v>81277.195532054029</v>
      </c>
      <c r="O55" s="283">
        <f t="shared" si="38"/>
        <v>13607.968456460025</v>
      </c>
      <c r="P55" s="275">
        <f t="shared" si="38"/>
        <v>919136.75840019609</v>
      </c>
      <c r="Q55" s="275">
        <f t="shared" si="38"/>
        <v>614402.81408609066</v>
      </c>
      <c r="R55" s="275">
        <f t="shared" si="38"/>
        <v>31537.260030144193</v>
      </c>
      <c r="S55" s="275">
        <f t="shared" si="38"/>
        <v>98070.461438558574</v>
      </c>
      <c r="T55" s="275">
        <f t="shared" si="38"/>
        <v>44164.923951697965</v>
      </c>
      <c r="U55" s="275">
        <f t="shared" si="38"/>
        <v>33680.594733783473</v>
      </c>
      <c r="V55" s="275">
        <f t="shared" si="38"/>
        <v>3196.4020046786509</v>
      </c>
      <c r="W55" s="275">
        <f t="shared" si="38"/>
        <v>169.67</v>
      </c>
      <c r="X55" s="275">
        <f t="shared" si="38"/>
        <v>2623.0676012465742</v>
      </c>
      <c r="Y55" s="275">
        <f>SUM(Y51:Y54)</f>
        <v>21.66</v>
      </c>
      <c r="Z55" s="275">
        <f>SUM(Z51:Z54)</f>
        <v>73716.052110055651</v>
      </c>
      <c r="AA55" s="283">
        <f t="shared" si="38"/>
        <v>17553.852443940315</v>
      </c>
      <c r="AB55" s="275">
        <f t="shared" si="38"/>
        <v>997657.48631594144</v>
      </c>
      <c r="AC55" s="275">
        <f t="shared" si="38"/>
        <v>660822.75087264506</v>
      </c>
      <c r="AD55" s="275">
        <f t="shared" si="38"/>
        <v>39971.880248953479</v>
      </c>
      <c r="AE55" s="275">
        <f t="shared" si="38"/>
        <v>105637.52464676717</v>
      </c>
      <c r="AF55" s="275">
        <f t="shared" si="38"/>
        <v>49073.681148513882</v>
      </c>
      <c r="AG55" s="275">
        <f t="shared" si="38"/>
        <v>33150.143879844436</v>
      </c>
      <c r="AH55" s="275">
        <f t="shared" si="38"/>
        <v>2588.37</v>
      </c>
      <c r="AI55" s="275">
        <f t="shared" si="38"/>
        <v>251.74691145749145</v>
      </c>
      <c r="AJ55" s="275">
        <f t="shared" si="38"/>
        <v>2273.9025891670844</v>
      </c>
      <c r="AK55" s="275">
        <f t="shared" si="38"/>
        <v>21.66</v>
      </c>
      <c r="AL55" s="275">
        <f t="shared" si="38"/>
        <v>85268.263762136659</v>
      </c>
      <c r="AM55" s="283">
        <f t="shared" si="38"/>
        <v>18597.562256456105</v>
      </c>
      <c r="AN55" s="277">
        <f t="shared" si="38"/>
        <v>1045143.5107418762</v>
      </c>
      <c r="AO55" s="275">
        <f t="shared" si="38"/>
        <v>719945.70056421019</v>
      </c>
      <c r="AP55" s="275">
        <f t="shared" si="38"/>
        <v>32833.300089408302</v>
      </c>
      <c r="AQ55" s="275">
        <f t="shared" si="38"/>
        <v>103314.00948197259</v>
      </c>
      <c r="AR55" s="275">
        <f t="shared" si="38"/>
        <v>48978.965200885788</v>
      </c>
      <c r="AS55" s="275">
        <f t="shared" si="38"/>
        <v>37934.305086535329</v>
      </c>
      <c r="AT55" s="275">
        <f t="shared" si="38"/>
        <v>2794.2141203617712</v>
      </c>
      <c r="AU55" s="275">
        <f t="shared" si="38"/>
        <v>151.62</v>
      </c>
      <c r="AV55" s="275">
        <f t="shared" si="38"/>
        <v>3011.8093667684329</v>
      </c>
      <c r="AW55" s="275">
        <f>SUM(AW51:AW54)</f>
        <v>21.66</v>
      </c>
      <c r="AX55" s="275">
        <f t="shared" si="38"/>
        <v>81038.854173297732</v>
      </c>
      <c r="AY55" s="283">
        <f t="shared" si="38"/>
        <v>15119.072658435998</v>
      </c>
      <c r="AZ55" s="299">
        <f t="shared" si="38"/>
        <v>-18212.436293424311</v>
      </c>
      <c r="BA55" s="297">
        <f t="shared" si="38"/>
        <v>3785674.2578224665</v>
      </c>
      <c r="BB55" s="275">
        <f t="shared" si="38"/>
        <v>2549779.5256167995</v>
      </c>
      <c r="BC55" s="275">
        <f t="shared" si="38"/>
        <v>132534.20136139187</v>
      </c>
      <c r="BD55" s="275">
        <f t="shared" si="38"/>
        <v>394547.00505793083</v>
      </c>
      <c r="BE55" s="275">
        <f t="shared" si="38"/>
        <v>179622.94326111712</v>
      </c>
      <c r="BF55" s="275">
        <f t="shared" si="38"/>
        <v>137683.43605931383</v>
      </c>
      <c r="BG55" s="275">
        <f t="shared" si="38"/>
        <v>11517.52612504042</v>
      </c>
      <c r="BH55" s="275">
        <f t="shared" si="38"/>
        <v>739.0969114574915</v>
      </c>
      <c r="BI55" s="275">
        <f t="shared" si="38"/>
        <v>11197.498330002441</v>
      </c>
      <c r="BJ55" s="275">
        <f>SUM(BJ51:BJ54)</f>
        <v>86.64</v>
      </c>
      <c r="BK55" s="275">
        <f t="shared" si="38"/>
        <v>321300.36557754409</v>
      </c>
      <c r="BL55" s="299">
        <f t="shared" si="38"/>
        <v>64878.455815292436</v>
      </c>
    </row>
    <row r="56" spans="1:64" ht="14.85" customHeight="1" x14ac:dyDescent="0.25">
      <c r="A56" s="1534" t="s">
        <v>29</v>
      </c>
      <c r="B56" s="124">
        <v>8.1</v>
      </c>
      <c r="C56" s="311" t="s">
        <v>22</v>
      </c>
      <c r="D56" s="273">
        <f t="shared" ref="D56:D62" si="39">SUM(E56:O56)</f>
        <v>9874222.7100000009</v>
      </c>
      <c r="E56" s="251">
        <v>3559215.9299999997</v>
      </c>
      <c r="F56" s="251">
        <v>813231.07</v>
      </c>
      <c r="G56" s="251">
        <v>3043626.1100000003</v>
      </c>
      <c r="H56" s="251">
        <v>1715579.9100000001</v>
      </c>
      <c r="I56" s="251">
        <v>3243.3399999999992</v>
      </c>
      <c r="J56" s="251">
        <v>55180.399999999994</v>
      </c>
      <c r="K56" s="251">
        <v>0</v>
      </c>
      <c r="L56" s="251">
        <v>257312.15999999997</v>
      </c>
      <c r="M56" s="251">
        <v>0</v>
      </c>
      <c r="N56" s="251">
        <v>3363.64</v>
      </c>
      <c r="O56" s="252">
        <v>423470.15000000008</v>
      </c>
      <c r="P56" s="276">
        <f t="shared" ref="P56:P62" si="40">SUM(Q56:AA56)</f>
        <v>10126121.490000002</v>
      </c>
      <c r="Q56" s="251">
        <v>3761834.6800000006</v>
      </c>
      <c r="R56" s="251">
        <v>885177.42</v>
      </c>
      <c r="S56" s="251">
        <v>3026634.56</v>
      </c>
      <c r="T56" s="251">
        <v>1708822.89</v>
      </c>
      <c r="U56" s="251">
        <v>5937.1900000000005</v>
      </c>
      <c r="V56" s="251">
        <v>31801.05</v>
      </c>
      <c r="W56" s="251">
        <v>0</v>
      </c>
      <c r="X56" s="251">
        <v>241967.63</v>
      </c>
      <c r="Y56" s="251">
        <v>0</v>
      </c>
      <c r="Z56" s="251">
        <v>2738.06</v>
      </c>
      <c r="AA56" s="252">
        <v>461208.00999999995</v>
      </c>
      <c r="AB56" s="273">
        <f t="shared" ref="AB56:AB62" si="41">SUM(AC56:AM56)</f>
        <v>11135923.620000001</v>
      </c>
      <c r="AC56" s="251">
        <v>4343144.3900000006</v>
      </c>
      <c r="AD56" s="251">
        <v>933986.52</v>
      </c>
      <c r="AE56" s="251">
        <v>3129520.4800000004</v>
      </c>
      <c r="AF56" s="251">
        <v>1903320.29</v>
      </c>
      <c r="AG56" s="251">
        <v>28768.810000000012</v>
      </c>
      <c r="AH56" s="251">
        <v>32616.720000000005</v>
      </c>
      <c r="AI56" s="251">
        <v>0</v>
      </c>
      <c r="AJ56" s="251">
        <v>254773.99000000002</v>
      </c>
      <c r="AK56" s="251">
        <v>0</v>
      </c>
      <c r="AL56" s="251">
        <v>5775.7000000000007</v>
      </c>
      <c r="AM56" s="252">
        <v>504016.72</v>
      </c>
      <c r="AN56" s="276">
        <f t="shared" ref="AN56:AN62" si="42">SUM(AO56:AY56)</f>
        <v>12098799.339999998</v>
      </c>
      <c r="AO56" s="251">
        <v>4901002.6399999987</v>
      </c>
      <c r="AP56" s="251">
        <v>1039393.1799999999</v>
      </c>
      <c r="AQ56" s="251">
        <v>3328274.8</v>
      </c>
      <c r="AR56" s="251">
        <v>1886808.3700000003</v>
      </c>
      <c r="AS56" s="251">
        <v>19832.689999999995</v>
      </c>
      <c r="AT56" s="251">
        <v>38168.399999999994</v>
      </c>
      <c r="AU56" s="251">
        <v>0</v>
      </c>
      <c r="AV56" s="249">
        <v>344800.58999999997</v>
      </c>
      <c r="AW56" s="251">
        <v>0</v>
      </c>
      <c r="AX56" s="251">
        <v>8799.69</v>
      </c>
      <c r="AY56" s="252">
        <v>531718.97999999986</v>
      </c>
      <c r="AZ56" s="855">
        <v>-35038.280000000013</v>
      </c>
      <c r="BA56" s="294">
        <f t="shared" ref="BA56:BA62" si="43">SUM(BB56:BL56)+AZ56</f>
        <v>43200028.879999995</v>
      </c>
      <c r="BB56" s="273">
        <f t="shared" ref="BB56:BL62" si="44">E56+Q56+AC56+AO56</f>
        <v>16565197.639999999</v>
      </c>
      <c r="BC56" s="273">
        <f t="shared" si="44"/>
        <v>3671788.1899999995</v>
      </c>
      <c r="BD56" s="273">
        <f t="shared" si="44"/>
        <v>12528055.949999999</v>
      </c>
      <c r="BE56" s="273">
        <f t="shared" si="44"/>
        <v>7214531.46</v>
      </c>
      <c r="BF56" s="273">
        <f t="shared" si="44"/>
        <v>57782.030000000006</v>
      </c>
      <c r="BG56" s="273">
        <f t="shared" si="44"/>
        <v>157766.57</v>
      </c>
      <c r="BH56" s="273">
        <f t="shared" si="44"/>
        <v>0</v>
      </c>
      <c r="BI56" s="273">
        <f t="shared" si="44"/>
        <v>1098854.3700000001</v>
      </c>
      <c r="BJ56" s="273">
        <f t="shared" si="44"/>
        <v>0</v>
      </c>
      <c r="BK56" s="273">
        <f t="shared" si="44"/>
        <v>20677.090000000004</v>
      </c>
      <c r="BL56" s="298">
        <f t="shared" si="44"/>
        <v>1920413.8599999999</v>
      </c>
    </row>
    <row r="57" spans="1:64" ht="14.85" customHeight="1" x14ac:dyDescent="0.25">
      <c r="A57" s="1535"/>
      <c r="B57" s="126" t="s">
        <v>112</v>
      </c>
      <c r="C57" s="131" t="s">
        <v>443</v>
      </c>
      <c r="D57" s="274">
        <f t="shared" si="39"/>
        <v>85108.5</v>
      </c>
      <c r="E57" s="253">
        <v>21748.5</v>
      </c>
      <c r="F57" s="253">
        <v>12672</v>
      </c>
      <c r="G57" s="253">
        <v>25344</v>
      </c>
      <c r="H57" s="253">
        <v>0</v>
      </c>
      <c r="I57" s="253">
        <v>0</v>
      </c>
      <c r="J57" s="253">
        <v>0</v>
      </c>
      <c r="K57" s="253">
        <v>0</v>
      </c>
      <c r="L57" s="253">
        <v>25344</v>
      </c>
      <c r="M57" s="253">
        <v>0</v>
      </c>
      <c r="N57" s="253">
        <v>0</v>
      </c>
      <c r="O57" s="254">
        <v>0</v>
      </c>
      <c r="P57" s="274">
        <f t="shared" si="40"/>
        <v>25344</v>
      </c>
      <c r="Q57" s="253">
        <v>0</v>
      </c>
      <c r="R57" s="253">
        <v>25344</v>
      </c>
      <c r="S57" s="253">
        <v>0</v>
      </c>
      <c r="T57" s="253">
        <v>0</v>
      </c>
      <c r="U57" s="253">
        <v>0</v>
      </c>
      <c r="V57" s="253">
        <v>0</v>
      </c>
      <c r="W57" s="253">
        <v>0</v>
      </c>
      <c r="X57" s="253">
        <v>0</v>
      </c>
      <c r="Y57" s="253">
        <v>0</v>
      </c>
      <c r="Z57" s="253">
        <v>0</v>
      </c>
      <c r="AA57" s="254">
        <v>0</v>
      </c>
      <c r="AB57" s="274">
        <f t="shared" si="41"/>
        <v>25344</v>
      </c>
      <c r="AC57" s="253">
        <v>0</v>
      </c>
      <c r="AD57" s="253">
        <v>0</v>
      </c>
      <c r="AE57" s="253">
        <v>0</v>
      </c>
      <c r="AF57" s="253">
        <v>25344</v>
      </c>
      <c r="AG57" s="253">
        <v>0</v>
      </c>
      <c r="AH57" s="253">
        <v>0</v>
      </c>
      <c r="AI57" s="253">
        <v>0</v>
      </c>
      <c r="AJ57" s="253">
        <v>0</v>
      </c>
      <c r="AK57" s="253">
        <v>0</v>
      </c>
      <c r="AL57" s="253">
        <v>0</v>
      </c>
      <c r="AM57" s="254">
        <v>0</v>
      </c>
      <c r="AN57" s="289">
        <f t="shared" si="42"/>
        <v>76032</v>
      </c>
      <c r="AO57" s="253">
        <v>50688</v>
      </c>
      <c r="AP57" s="253">
        <v>0</v>
      </c>
      <c r="AQ57" s="253">
        <v>0</v>
      </c>
      <c r="AR57" s="253">
        <v>25344</v>
      </c>
      <c r="AS57" s="253">
        <v>0</v>
      </c>
      <c r="AT57" s="253">
        <v>0</v>
      </c>
      <c r="AU57" s="253">
        <v>0</v>
      </c>
      <c r="AV57" s="253">
        <v>0</v>
      </c>
      <c r="AW57" s="253">
        <v>0</v>
      </c>
      <c r="AX57" s="253">
        <v>0</v>
      </c>
      <c r="AY57" s="254">
        <v>0</v>
      </c>
      <c r="AZ57" s="526">
        <v>0</v>
      </c>
      <c r="BA57" s="296">
        <f t="shared" si="43"/>
        <v>211828.5</v>
      </c>
      <c r="BB57" s="274">
        <f t="shared" si="44"/>
        <v>72436.5</v>
      </c>
      <c r="BC57" s="274">
        <f t="shared" si="44"/>
        <v>38016</v>
      </c>
      <c r="BD57" s="274">
        <f t="shared" si="44"/>
        <v>25344</v>
      </c>
      <c r="BE57" s="274">
        <f t="shared" si="44"/>
        <v>50688</v>
      </c>
      <c r="BF57" s="274">
        <f t="shared" si="44"/>
        <v>0</v>
      </c>
      <c r="BG57" s="274">
        <f t="shared" si="44"/>
        <v>0</v>
      </c>
      <c r="BH57" s="274">
        <f t="shared" si="44"/>
        <v>0</v>
      </c>
      <c r="BI57" s="274">
        <f t="shared" si="44"/>
        <v>25344</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0.58240714319292475</v>
      </c>
      <c r="Q58" s="253">
        <v>0.21636313481983219</v>
      </c>
      <c r="R58" s="253">
        <v>5.0911264782888127E-2</v>
      </c>
      <c r="S58" s="253">
        <v>0.17407786281444018</v>
      </c>
      <c r="T58" s="253">
        <v>9.8283499617342368E-2</v>
      </c>
      <c r="U58" s="253">
        <v>3.4147939760631891E-4</v>
      </c>
      <c r="V58" s="253">
        <v>1.829047646655813E-3</v>
      </c>
      <c r="W58" s="253">
        <v>0</v>
      </c>
      <c r="X58" s="253">
        <v>1.3916846274521895E-2</v>
      </c>
      <c r="Y58" s="253">
        <v>0</v>
      </c>
      <c r="Z58" s="253">
        <v>1.5748040393013488E-4</v>
      </c>
      <c r="AA58" s="254">
        <v>2.6526527435707645E-2</v>
      </c>
      <c r="AB58" s="274">
        <f t="shared" si="41"/>
        <v>35.874574022674473</v>
      </c>
      <c r="AC58" s="253">
        <v>13.991516126276949</v>
      </c>
      <c r="AD58" s="253">
        <v>3.0088540197728233</v>
      </c>
      <c r="AE58" s="253">
        <v>10.081805330776483</v>
      </c>
      <c r="AF58" s="253">
        <v>6.1315798278134421</v>
      </c>
      <c r="AG58" s="253">
        <v>9.2679227974918343E-2</v>
      </c>
      <c r="AH58" s="253">
        <v>0.10507533779374531</v>
      </c>
      <c r="AI58" s="253">
        <v>0</v>
      </c>
      <c r="AJ58" s="253">
        <v>0.82075889483400799</v>
      </c>
      <c r="AK58" s="253">
        <v>0</v>
      </c>
      <c r="AL58" s="253">
        <v>1.8606519248266985E-2</v>
      </c>
      <c r="AM58" s="254">
        <v>1.6236987381838373</v>
      </c>
      <c r="AN58" s="289">
        <f t="shared" si="42"/>
        <v>0</v>
      </c>
      <c r="AO58" s="253">
        <v>0</v>
      </c>
      <c r="AP58" s="253">
        <v>0</v>
      </c>
      <c r="AQ58" s="253">
        <v>0</v>
      </c>
      <c r="AR58" s="253">
        <v>0</v>
      </c>
      <c r="AS58" s="253">
        <v>0</v>
      </c>
      <c r="AT58" s="253">
        <v>0</v>
      </c>
      <c r="AU58" s="253">
        <v>0</v>
      </c>
      <c r="AV58" s="253">
        <v>0</v>
      </c>
      <c r="AW58" s="253">
        <v>0</v>
      </c>
      <c r="AX58" s="253">
        <v>0</v>
      </c>
      <c r="AY58" s="254">
        <v>0</v>
      </c>
      <c r="AZ58" s="526">
        <v>-21.251495086483853</v>
      </c>
      <c r="BA58" s="296">
        <f t="shared" si="43"/>
        <v>15.205486079383544</v>
      </c>
      <c r="BB58" s="274">
        <f t="shared" si="44"/>
        <v>14.207879261096782</v>
      </c>
      <c r="BC58" s="274">
        <f t="shared" si="44"/>
        <v>3.0597652845557115</v>
      </c>
      <c r="BD58" s="274">
        <f t="shared" si="44"/>
        <v>10.255883193590924</v>
      </c>
      <c r="BE58" s="274">
        <f t="shared" si="44"/>
        <v>6.2298633274307846</v>
      </c>
      <c r="BF58" s="274">
        <f t="shared" si="44"/>
        <v>9.3020707372524658E-2</v>
      </c>
      <c r="BG58" s="274">
        <f t="shared" si="44"/>
        <v>0.10690438544040112</v>
      </c>
      <c r="BH58" s="274">
        <f t="shared" si="44"/>
        <v>0</v>
      </c>
      <c r="BI58" s="274">
        <f t="shared" si="44"/>
        <v>0.83467574110852993</v>
      </c>
      <c r="BJ58" s="274">
        <f t="shared" si="44"/>
        <v>0</v>
      </c>
      <c r="BK58" s="274">
        <f t="shared" si="44"/>
        <v>1.8763999652197119E-2</v>
      </c>
      <c r="BL58" s="300">
        <f t="shared" si="44"/>
        <v>1.6502252656195449</v>
      </c>
    </row>
    <row r="59" spans="1:64" x14ac:dyDescent="0.25">
      <c r="A59" s="1535"/>
      <c r="B59" s="126" t="s">
        <v>115</v>
      </c>
      <c r="C59" s="131" t="s">
        <v>113</v>
      </c>
      <c r="D59" s="274">
        <f t="shared" si="39"/>
        <v>-22739.389999999992</v>
      </c>
      <c r="E59" s="253">
        <v>-8196.5336921677226</v>
      </c>
      <c r="F59" s="253">
        <v>-1872.7933331014865</v>
      </c>
      <c r="G59" s="253">
        <v>-7009.1796754169927</v>
      </c>
      <c r="H59" s="253">
        <v>-3950.8163625018033</v>
      </c>
      <c r="I59" s="253">
        <v>-7.4691016527213776</v>
      </c>
      <c r="J59" s="253">
        <v>-127.07518078210325</v>
      </c>
      <c r="K59" s="253">
        <v>0</v>
      </c>
      <c r="L59" s="253">
        <v>-592.5652813215105</v>
      </c>
      <c r="M59" s="253">
        <v>0</v>
      </c>
      <c r="N59" s="253">
        <v>-7.7461410407665365</v>
      </c>
      <c r="O59" s="254">
        <v>-975.21123201488933</v>
      </c>
      <c r="P59" s="274">
        <f t="shared" si="40"/>
        <v>-38376.659999999989</v>
      </c>
      <c r="Q59" s="253">
        <v>-14256.855463677517</v>
      </c>
      <c r="R59" s="253">
        <v>-3354.7052462844981</v>
      </c>
      <c r="S59" s="253">
        <v>-11470.544331121746</v>
      </c>
      <c r="T59" s="253">
        <v>-6476.2125473716178</v>
      </c>
      <c r="U59" s="253">
        <v>-22.50116416343727</v>
      </c>
      <c r="V59" s="253">
        <v>-120.52176983045457</v>
      </c>
      <c r="W59" s="253">
        <v>0</v>
      </c>
      <c r="X59" s="253">
        <v>-917.02528719273721</v>
      </c>
      <c r="Y59" s="253">
        <v>0</v>
      </c>
      <c r="Z59" s="253">
        <v>-10.376884948829503</v>
      </c>
      <c r="AA59" s="254">
        <v>-1747.9173054091609</v>
      </c>
      <c r="AB59" s="274">
        <f t="shared" si="41"/>
        <v>-49833.27</v>
      </c>
      <c r="AC59" s="253">
        <v>-19435.575747587187</v>
      </c>
      <c r="AD59" s="253">
        <v>-4179.5906667255313</v>
      </c>
      <c r="AE59" s="253">
        <v>-14004.607464285897</v>
      </c>
      <c r="AF59" s="253">
        <v>-8517.360314657788</v>
      </c>
      <c r="AG59" s="253">
        <v>-128.74045523569248</v>
      </c>
      <c r="AH59" s="253">
        <v>-145.95985656324035</v>
      </c>
      <c r="AI59" s="253">
        <v>0</v>
      </c>
      <c r="AJ59" s="253">
        <v>-1140.1138752285462</v>
      </c>
      <c r="AK59" s="253">
        <v>0</v>
      </c>
      <c r="AL59" s="253">
        <v>-25.846263620385717</v>
      </c>
      <c r="AM59" s="254">
        <v>-2255.4753560957342</v>
      </c>
      <c r="AN59" s="289">
        <f t="shared" si="42"/>
        <v>-68872.020000000019</v>
      </c>
      <c r="AO59" s="253">
        <v>-27898.79742249968</v>
      </c>
      <c r="AP59" s="253">
        <v>-5916.7117223074474</v>
      </c>
      <c r="AQ59" s="253">
        <v>-18946.095571091275</v>
      </c>
      <c r="AR59" s="253">
        <v>-10740.595008066928</v>
      </c>
      <c r="AS59" s="253">
        <v>-112.89693993171062</v>
      </c>
      <c r="AT59" s="253">
        <v>-217.27237011668632</v>
      </c>
      <c r="AU59" s="253">
        <v>0</v>
      </c>
      <c r="AV59" s="253">
        <v>-1962.7660946471901</v>
      </c>
      <c r="AW59" s="253">
        <v>0</v>
      </c>
      <c r="AX59" s="253">
        <v>-50.091947857183008</v>
      </c>
      <c r="AY59" s="254">
        <v>-3026.7929234819094</v>
      </c>
      <c r="AZ59" s="526">
        <v>17914.809999999998</v>
      </c>
      <c r="BA59" s="296">
        <f t="shared" si="43"/>
        <v>-161906.52999999997</v>
      </c>
      <c r="BB59" s="274">
        <f t="shared" si="44"/>
        <v>-69787.762325932097</v>
      </c>
      <c r="BC59" s="274">
        <f t="shared" si="44"/>
        <v>-15323.800968418964</v>
      </c>
      <c r="BD59" s="274">
        <f t="shared" si="44"/>
        <v>-51430.427041915907</v>
      </c>
      <c r="BE59" s="274">
        <f t="shared" si="44"/>
        <v>-29684.984232598137</v>
      </c>
      <c r="BF59" s="274">
        <f t="shared" si="44"/>
        <v>-271.60766098356174</v>
      </c>
      <c r="BG59" s="274">
        <f t="shared" si="44"/>
        <v>-610.82917729248447</v>
      </c>
      <c r="BH59" s="274">
        <f t="shared" si="44"/>
        <v>0</v>
      </c>
      <c r="BI59" s="274">
        <f t="shared" si="44"/>
        <v>-4612.4705383899836</v>
      </c>
      <c r="BJ59" s="274">
        <f t="shared" si="44"/>
        <v>0</v>
      </c>
      <c r="BK59" s="274">
        <f t="shared" si="44"/>
        <v>-94.061237467164773</v>
      </c>
      <c r="BL59" s="300">
        <f t="shared" si="44"/>
        <v>-8005.3968170016942</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9936591.8200000003</v>
      </c>
      <c r="E63" s="275">
        <f t="shared" ref="E63:BL63" si="45">SUM(E56:E62)</f>
        <v>3572767.8963078321</v>
      </c>
      <c r="F63" s="275">
        <f t="shared" si="45"/>
        <v>824030.27666689851</v>
      </c>
      <c r="G63" s="275">
        <f t="shared" si="45"/>
        <v>3061960.9303245833</v>
      </c>
      <c r="H63" s="275">
        <f t="shared" si="45"/>
        <v>1711629.0936374983</v>
      </c>
      <c r="I63" s="275">
        <f t="shared" si="45"/>
        <v>3235.8708983472779</v>
      </c>
      <c r="J63" s="275">
        <f t="shared" si="45"/>
        <v>55053.324819217894</v>
      </c>
      <c r="K63" s="275">
        <f t="shared" si="45"/>
        <v>0</v>
      </c>
      <c r="L63" s="275">
        <f t="shared" si="45"/>
        <v>282063.59471867845</v>
      </c>
      <c r="M63" s="275">
        <f>SUM(M56:M62)</f>
        <v>0</v>
      </c>
      <c r="N63" s="275">
        <f t="shared" si="45"/>
        <v>3355.8938589592335</v>
      </c>
      <c r="O63" s="283">
        <f t="shared" si="45"/>
        <v>422494.93876798521</v>
      </c>
      <c r="P63" s="275">
        <f t="shared" si="45"/>
        <v>10113089.412407145</v>
      </c>
      <c r="Q63" s="275">
        <f t="shared" si="45"/>
        <v>3747578.0408994579</v>
      </c>
      <c r="R63" s="275">
        <f t="shared" si="45"/>
        <v>907166.76566498028</v>
      </c>
      <c r="S63" s="275">
        <f t="shared" si="45"/>
        <v>3015164.1897467412</v>
      </c>
      <c r="T63" s="275">
        <f t="shared" si="45"/>
        <v>1702346.775736128</v>
      </c>
      <c r="U63" s="275">
        <f t="shared" si="45"/>
        <v>5914.6891773159605</v>
      </c>
      <c r="V63" s="275">
        <f t="shared" si="45"/>
        <v>31680.530059217192</v>
      </c>
      <c r="W63" s="275">
        <f t="shared" si="45"/>
        <v>0</v>
      </c>
      <c r="X63" s="275">
        <f t="shared" si="45"/>
        <v>241050.61862965353</v>
      </c>
      <c r="Y63" s="275">
        <f>SUM(Y56:Y62)</f>
        <v>0</v>
      </c>
      <c r="Z63" s="275">
        <f t="shared" si="45"/>
        <v>2727.6832725315744</v>
      </c>
      <c r="AA63" s="283">
        <f t="shared" si="45"/>
        <v>459460.11922111822</v>
      </c>
      <c r="AB63" s="275">
        <f t="shared" si="45"/>
        <v>11111470.224574024</v>
      </c>
      <c r="AC63" s="275">
        <f t="shared" si="45"/>
        <v>4323722.8057685401</v>
      </c>
      <c r="AD63" s="275">
        <f t="shared" si="45"/>
        <v>929809.93818729429</v>
      </c>
      <c r="AE63" s="275">
        <f t="shared" si="45"/>
        <v>3115525.9543410451</v>
      </c>
      <c r="AF63" s="275">
        <f t="shared" si="45"/>
        <v>1920153.0612651701</v>
      </c>
      <c r="AG63" s="275">
        <f t="shared" si="45"/>
        <v>28640.162223992294</v>
      </c>
      <c r="AH63" s="275">
        <f t="shared" si="45"/>
        <v>32470.865218774557</v>
      </c>
      <c r="AI63" s="275">
        <f t="shared" si="45"/>
        <v>0</v>
      </c>
      <c r="AJ63" s="275">
        <f t="shared" si="45"/>
        <v>253634.69688366633</v>
      </c>
      <c r="AK63" s="275">
        <f>SUM(AK56:AK62)</f>
        <v>0</v>
      </c>
      <c r="AL63" s="275">
        <f t="shared" si="45"/>
        <v>5749.8723428988633</v>
      </c>
      <c r="AM63" s="283">
        <f t="shared" si="45"/>
        <v>501762.86834264238</v>
      </c>
      <c r="AN63" s="277">
        <f t="shared" si="45"/>
        <v>12105959.319999998</v>
      </c>
      <c r="AO63" s="275">
        <f t="shared" si="45"/>
        <v>4923791.8425774993</v>
      </c>
      <c r="AP63" s="275">
        <f t="shared" si="45"/>
        <v>1033476.4682776924</v>
      </c>
      <c r="AQ63" s="275">
        <f t="shared" si="45"/>
        <v>3309328.7044289084</v>
      </c>
      <c r="AR63" s="275">
        <f t="shared" si="45"/>
        <v>1901411.7749919335</v>
      </c>
      <c r="AS63" s="275">
        <f t="shared" si="45"/>
        <v>19719.793060068285</v>
      </c>
      <c r="AT63" s="275">
        <f t="shared" si="45"/>
        <v>37951.127629883311</v>
      </c>
      <c r="AU63" s="275">
        <f t="shared" si="45"/>
        <v>0</v>
      </c>
      <c r="AV63" s="275">
        <f t="shared" si="45"/>
        <v>342837.82390535279</v>
      </c>
      <c r="AW63" s="275">
        <f>SUM(AW56:AW62)</f>
        <v>0</v>
      </c>
      <c r="AX63" s="275">
        <f t="shared" si="45"/>
        <v>8749.5980521428173</v>
      </c>
      <c r="AY63" s="283">
        <f t="shared" si="45"/>
        <v>528692.18707651796</v>
      </c>
      <c r="AZ63" s="299">
        <f t="shared" si="45"/>
        <v>-17144.721495086502</v>
      </c>
      <c r="BA63" s="297">
        <f t="shared" si="45"/>
        <v>43249966.055486076</v>
      </c>
      <c r="BB63" s="275">
        <f t="shared" si="45"/>
        <v>16567860.585553328</v>
      </c>
      <c r="BC63" s="275">
        <f t="shared" si="45"/>
        <v>3694483.4487968651</v>
      </c>
      <c r="BD63" s="275">
        <f t="shared" si="45"/>
        <v>12501979.778841278</v>
      </c>
      <c r="BE63" s="275">
        <f t="shared" si="45"/>
        <v>7235540.705630729</v>
      </c>
      <c r="BF63" s="275">
        <f t="shared" si="45"/>
        <v>57510.515359723824</v>
      </c>
      <c r="BG63" s="275">
        <f t="shared" si="45"/>
        <v>157155.84772709297</v>
      </c>
      <c r="BH63" s="275">
        <f t="shared" si="45"/>
        <v>0</v>
      </c>
      <c r="BI63" s="275">
        <f t="shared" si="45"/>
        <v>1119586.7341373514</v>
      </c>
      <c r="BJ63" s="275">
        <f>SUM(BJ56:BJ62)</f>
        <v>0</v>
      </c>
      <c r="BK63" s="275">
        <f t="shared" si="45"/>
        <v>20583.047526532489</v>
      </c>
      <c r="BL63" s="299">
        <f t="shared" si="45"/>
        <v>1912410.1134082638</v>
      </c>
    </row>
    <row r="64" spans="1:64" ht="24.75" customHeight="1" x14ac:dyDescent="0.25">
      <c r="A64" s="1534" t="s">
        <v>3</v>
      </c>
      <c r="B64" s="124">
        <v>9.1</v>
      </c>
      <c r="C64" s="131" t="s">
        <v>185</v>
      </c>
      <c r="D64" s="273">
        <f>SUM(E64:M64)</f>
        <v>182177.71999999991</v>
      </c>
      <c r="E64" s="251">
        <v>29145.379999999997</v>
      </c>
      <c r="F64" s="251">
        <v>0</v>
      </c>
      <c r="G64" s="251">
        <v>9070.5199999999986</v>
      </c>
      <c r="H64" s="251">
        <v>53998.460000000014</v>
      </c>
      <c r="I64" s="251">
        <v>576.1400000000001</v>
      </c>
      <c r="J64" s="251">
        <v>0</v>
      </c>
      <c r="K64" s="251">
        <v>0</v>
      </c>
      <c r="L64" s="251">
        <v>341.33</v>
      </c>
      <c r="M64" s="251">
        <v>89045.889999999883</v>
      </c>
      <c r="N64" s="301"/>
      <c r="O64" s="1117"/>
      <c r="P64" s="273">
        <f>SUM(Q64:Y64)</f>
        <v>103274.01999999999</v>
      </c>
      <c r="Q64" s="251">
        <v>34119.319999999992</v>
      </c>
      <c r="R64" s="251">
        <v>175.83</v>
      </c>
      <c r="S64" s="251">
        <v>13277.939999999999</v>
      </c>
      <c r="T64" s="251">
        <v>6851.0400000000009</v>
      </c>
      <c r="U64" s="251">
        <v>40.82</v>
      </c>
      <c r="V64" s="251">
        <v>0</v>
      </c>
      <c r="W64" s="251">
        <v>0</v>
      </c>
      <c r="X64" s="251">
        <v>453.34999999999997</v>
      </c>
      <c r="Y64" s="251">
        <v>48355.72</v>
      </c>
      <c r="Z64" s="301"/>
      <c r="AA64" s="1117"/>
      <c r="AB64" s="273">
        <f>SUM(AC64:AK64)</f>
        <v>87245.380000000034</v>
      </c>
      <c r="AC64" s="251">
        <v>28065.760000000002</v>
      </c>
      <c r="AD64" s="251">
        <v>248.55</v>
      </c>
      <c r="AE64" s="251">
        <v>6718.36</v>
      </c>
      <c r="AF64" s="251">
        <v>3923.06</v>
      </c>
      <c r="AG64" s="251">
        <v>740.30000000000007</v>
      </c>
      <c r="AH64" s="251">
        <v>0</v>
      </c>
      <c r="AI64" s="251">
        <v>0</v>
      </c>
      <c r="AJ64" s="251">
        <v>209.49</v>
      </c>
      <c r="AK64" s="251">
        <v>47339.860000000037</v>
      </c>
      <c r="AL64" s="301"/>
      <c r="AM64" s="1117"/>
      <c r="AN64" s="276">
        <f>SUM(AO64:AW64)</f>
        <v>79886.599999999933</v>
      </c>
      <c r="AO64" s="251">
        <v>8343.56</v>
      </c>
      <c r="AP64" s="251">
        <v>0</v>
      </c>
      <c r="AQ64" s="251">
        <v>9929.5</v>
      </c>
      <c r="AR64" s="251">
        <v>3044.8399999999997</v>
      </c>
      <c r="AS64" s="251">
        <v>1080.1400000000001</v>
      </c>
      <c r="AT64" s="251">
        <v>9.25</v>
      </c>
      <c r="AU64" s="251">
        <v>0</v>
      </c>
      <c r="AV64" s="249">
        <v>209.45</v>
      </c>
      <c r="AW64" s="251">
        <v>57269.859999999935</v>
      </c>
      <c r="AX64" s="301"/>
      <c r="AY64" s="1117"/>
      <c r="AZ64" s="855">
        <v>-40958.929999999986</v>
      </c>
      <c r="BA64" s="294">
        <f>SUM(BB64:BJ64)+AZ64</f>
        <v>411624.78999999986</v>
      </c>
      <c r="BB64" s="274">
        <f t="shared" ref="BB64:BJ71" si="46">E64+Q64+AC64+AO64</f>
        <v>99674.01999999999</v>
      </c>
      <c r="BC64" s="274">
        <f t="shared" si="46"/>
        <v>424.38</v>
      </c>
      <c r="BD64" s="274">
        <f t="shared" si="46"/>
        <v>38996.32</v>
      </c>
      <c r="BE64" s="274">
        <f t="shared" si="46"/>
        <v>67817.400000000009</v>
      </c>
      <c r="BF64" s="274">
        <f t="shared" si="46"/>
        <v>2437.4000000000005</v>
      </c>
      <c r="BG64" s="274">
        <f t="shared" si="46"/>
        <v>9.25</v>
      </c>
      <c r="BH64" s="274">
        <f t="shared" si="46"/>
        <v>0</v>
      </c>
      <c r="BI64" s="274">
        <f t="shared" si="46"/>
        <v>1213.6199999999999</v>
      </c>
      <c r="BJ64" s="274">
        <f t="shared" si="46"/>
        <v>242011.32999999984</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357358.92</v>
      </c>
      <c r="E66" s="253">
        <v>8459.5</v>
      </c>
      <c r="F66" s="253">
        <v>0</v>
      </c>
      <c r="G66" s="253">
        <v>40622.86</v>
      </c>
      <c r="H66" s="253">
        <v>18976.62</v>
      </c>
      <c r="I66" s="253">
        <v>289299.94</v>
      </c>
      <c r="J66" s="253">
        <v>0</v>
      </c>
      <c r="K66" s="253">
        <v>0</v>
      </c>
      <c r="L66" s="253">
        <v>0</v>
      </c>
      <c r="M66" s="253">
        <v>0</v>
      </c>
      <c r="N66" s="303"/>
      <c r="O66" s="375"/>
      <c r="P66" s="274">
        <f>SUM(Q66:Y66)</f>
        <v>539850.66</v>
      </c>
      <c r="Q66" s="253">
        <v>0</v>
      </c>
      <c r="R66" s="253">
        <v>0</v>
      </c>
      <c r="S66" s="253">
        <v>90381.159999999989</v>
      </c>
      <c r="T66" s="253">
        <v>46596.479999999996</v>
      </c>
      <c r="U66" s="253">
        <v>402873.02</v>
      </c>
      <c r="V66" s="253">
        <v>0</v>
      </c>
      <c r="W66" s="253">
        <v>0</v>
      </c>
      <c r="X66" s="253">
        <v>0</v>
      </c>
      <c r="Y66" s="253">
        <v>0</v>
      </c>
      <c r="Z66" s="303"/>
      <c r="AA66" s="375"/>
      <c r="AB66" s="274">
        <f>SUM(AC66:AK66)</f>
        <v>594457.05999999994</v>
      </c>
      <c r="AC66" s="253">
        <v>4056.79</v>
      </c>
      <c r="AD66" s="253">
        <v>0</v>
      </c>
      <c r="AE66" s="253">
        <v>185332.61</v>
      </c>
      <c r="AF66" s="253">
        <v>69893.009999999995</v>
      </c>
      <c r="AG66" s="253">
        <v>335174.64999999997</v>
      </c>
      <c r="AH66" s="253">
        <v>0</v>
      </c>
      <c r="AI66" s="253">
        <v>0</v>
      </c>
      <c r="AJ66" s="253">
        <v>0</v>
      </c>
      <c r="AK66" s="253">
        <v>0</v>
      </c>
      <c r="AL66" s="303"/>
      <c r="AM66" s="375"/>
      <c r="AN66" s="289">
        <f>SUM(AO66:AW66)</f>
        <v>497219.49000000011</v>
      </c>
      <c r="AO66" s="253">
        <v>0</v>
      </c>
      <c r="AP66" s="253">
        <v>0</v>
      </c>
      <c r="AQ66" s="253">
        <v>56788</v>
      </c>
      <c r="AR66" s="253">
        <v>15301.85</v>
      </c>
      <c r="AS66" s="253">
        <v>425129.64000000007</v>
      </c>
      <c r="AT66" s="253">
        <v>0</v>
      </c>
      <c r="AU66" s="253">
        <v>0</v>
      </c>
      <c r="AV66" s="253">
        <v>0</v>
      </c>
      <c r="AW66" s="253">
        <v>0</v>
      </c>
      <c r="AX66" s="303"/>
      <c r="AY66" s="375"/>
      <c r="AZ66" s="526">
        <v>189344.09</v>
      </c>
      <c r="BA66" s="296">
        <f>SUM(BB66:BJ66)+AZ66</f>
        <v>2178230.2199999997</v>
      </c>
      <c r="BB66" s="274">
        <f t="shared" si="46"/>
        <v>12516.29</v>
      </c>
      <c r="BC66" s="274">
        <f t="shared" si="46"/>
        <v>0</v>
      </c>
      <c r="BD66" s="274">
        <f t="shared" si="46"/>
        <v>373124.63</v>
      </c>
      <c r="BE66" s="274">
        <f t="shared" si="46"/>
        <v>150767.96</v>
      </c>
      <c r="BF66" s="274">
        <f t="shared" si="46"/>
        <v>1452477.25</v>
      </c>
      <c r="BG66" s="274">
        <f t="shared" si="46"/>
        <v>0</v>
      </c>
      <c r="BH66" s="274">
        <f t="shared" si="46"/>
        <v>0</v>
      </c>
      <c r="BI66" s="274">
        <f t="shared" si="46"/>
        <v>0</v>
      </c>
      <c r="BJ66" s="274">
        <f t="shared" si="46"/>
        <v>0</v>
      </c>
      <c r="BK66" s="303"/>
      <c r="BL66" s="304"/>
    </row>
    <row r="67" spans="1:64" x14ac:dyDescent="0.25">
      <c r="A67" s="1535"/>
      <c r="B67" s="126" t="s">
        <v>107</v>
      </c>
      <c r="C67" s="131" t="s">
        <v>187</v>
      </c>
      <c r="D67" s="274">
        <f>SUM(E67:M67)</f>
        <v>257583.92000000025</v>
      </c>
      <c r="E67" s="253">
        <v>115108.14000000022</v>
      </c>
      <c r="F67" s="253">
        <v>11411.88</v>
      </c>
      <c r="G67" s="253">
        <v>95121.200000000012</v>
      </c>
      <c r="H67" s="253">
        <v>25558.37</v>
      </c>
      <c r="I67" s="253">
        <v>4232.5699999999988</v>
      </c>
      <c r="J67" s="253">
        <v>4086.8300000000008</v>
      </c>
      <c r="K67" s="253">
        <v>0</v>
      </c>
      <c r="L67" s="253">
        <v>899.19999999999993</v>
      </c>
      <c r="M67" s="253">
        <v>1165.73</v>
      </c>
      <c r="N67" s="303"/>
      <c r="O67" s="375"/>
      <c r="P67" s="274">
        <f>SUM(Q67:Y67)</f>
        <v>353528.9899999997</v>
      </c>
      <c r="Q67" s="253">
        <v>187085.91999999972</v>
      </c>
      <c r="R67" s="253">
        <v>8637.2900000000009</v>
      </c>
      <c r="S67" s="253">
        <v>140401.76</v>
      </c>
      <c r="T67" s="253">
        <v>21817.230000000003</v>
      </c>
      <c r="U67" s="253">
        <v>-7984.7300000000005</v>
      </c>
      <c r="V67" s="253">
        <v>2296.41</v>
      </c>
      <c r="W67" s="253">
        <v>0</v>
      </c>
      <c r="X67" s="253">
        <v>0</v>
      </c>
      <c r="Y67" s="253">
        <v>1275.1100000000001</v>
      </c>
      <c r="Z67" s="303"/>
      <c r="AA67" s="375"/>
      <c r="AB67" s="274">
        <f>SUM(AC67:AK67)</f>
        <v>363989.16999999969</v>
      </c>
      <c r="AC67" s="253">
        <v>192367.26999999967</v>
      </c>
      <c r="AD67" s="253">
        <v>7192.4</v>
      </c>
      <c r="AE67" s="253">
        <v>133689.24</v>
      </c>
      <c r="AF67" s="253">
        <v>31247.199999999997</v>
      </c>
      <c r="AG67" s="253">
        <v>-4033.7499999999995</v>
      </c>
      <c r="AH67" s="253">
        <v>1034.98</v>
      </c>
      <c r="AI67" s="253">
        <v>40.24</v>
      </c>
      <c r="AJ67" s="253">
        <v>1566.77</v>
      </c>
      <c r="AK67" s="253">
        <v>884.81999999999994</v>
      </c>
      <c r="AL67" s="303"/>
      <c r="AM67" s="375"/>
      <c r="AN67" s="289">
        <f>SUM(AO67:AW67)</f>
        <v>407411.46999999962</v>
      </c>
      <c r="AO67" s="253">
        <v>191489.73999999961</v>
      </c>
      <c r="AP67" s="253">
        <v>16839.23</v>
      </c>
      <c r="AQ67" s="253">
        <v>139431.53</v>
      </c>
      <c r="AR67" s="253">
        <v>55093.34</v>
      </c>
      <c r="AS67" s="253">
        <v>3086.97</v>
      </c>
      <c r="AT67" s="253">
        <v>936.59</v>
      </c>
      <c r="AU67" s="253">
        <v>0</v>
      </c>
      <c r="AV67" s="253">
        <v>0</v>
      </c>
      <c r="AW67" s="253">
        <v>534.06999999999994</v>
      </c>
      <c r="AX67" s="303"/>
      <c r="AY67" s="375"/>
      <c r="AZ67" s="526">
        <v>13011.119999999999</v>
      </c>
      <c r="BA67" s="296">
        <f>SUM(BB67:BJ67)+AZ67</f>
        <v>1395524.6699999995</v>
      </c>
      <c r="BB67" s="274">
        <f t="shared" si="46"/>
        <v>686051.06999999925</v>
      </c>
      <c r="BC67" s="274">
        <f t="shared" si="46"/>
        <v>44080.800000000003</v>
      </c>
      <c r="BD67" s="274">
        <f t="shared" si="46"/>
        <v>508643.73</v>
      </c>
      <c r="BE67" s="274">
        <f t="shared" si="46"/>
        <v>133716.14000000001</v>
      </c>
      <c r="BF67" s="274">
        <f t="shared" si="46"/>
        <v>-4698.9400000000023</v>
      </c>
      <c r="BG67" s="274">
        <f t="shared" si="46"/>
        <v>8354.8100000000013</v>
      </c>
      <c r="BH67" s="274">
        <f t="shared" si="46"/>
        <v>40.24</v>
      </c>
      <c r="BI67" s="274">
        <f t="shared" si="46"/>
        <v>2465.9699999999998</v>
      </c>
      <c r="BJ67" s="274">
        <f t="shared" si="46"/>
        <v>3859.7299999999996</v>
      </c>
      <c r="BK67" s="303"/>
      <c r="BL67" s="304"/>
    </row>
    <row r="68" spans="1:64" x14ac:dyDescent="0.25">
      <c r="A68" s="1535"/>
      <c r="B68" s="126" t="s">
        <v>108</v>
      </c>
      <c r="C68" s="131" t="s">
        <v>160</v>
      </c>
      <c r="D68" s="274">
        <f>SUM(E68:O68)</f>
        <v>1241093.4300000004</v>
      </c>
      <c r="E68" s="253">
        <v>924627.54999999993</v>
      </c>
      <c r="F68" s="253">
        <v>56187.220000000125</v>
      </c>
      <c r="G68" s="253">
        <v>169523.5900000002</v>
      </c>
      <c r="H68" s="253">
        <v>53130.080000000002</v>
      </c>
      <c r="I68" s="253">
        <v>4286.5999999999995</v>
      </c>
      <c r="J68" s="253">
        <v>7530.85</v>
      </c>
      <c r="K68" s="253">
        <v>0</v>
      </c>
      <c r="L68" s="253">
        <v>6700.6400000000012</v>
      </c>
      <c r="M68" s="253">
        <v>1661.7499999999998</v>
      </c>
      <c r="N68" s="253">
        <v>7983.7300000000005</v>
      </c>
      <c r="O68" s="254">
        <v>9461.42</v>
      </c>
      <c r="P68" s="274">
        <f>SUM(Q68:AA68)</f>
        <v>1171015.3299999963</v>
      </c>
      <c r="Q68" s="253">
        <v>871319.7599999957</v>
      </c>
      <c r="R68" s="253">
        <v>52076.87</v>
      </c>
      <c r="S68" s="253">
        <v>160467.84000000032</v>
      </c>
      <c r="T68" s="253">
        <v>44030.730000000112</v>
      </c>
      <c r="U68" s="253">
        <v>4894.6899999999996</v>
      </c>
      <c r="V68" s="253">
        <v>18369.350000000002</v>
      </c>
      <c r="W68" s="253">
        <v>0</v>
      </c>
      <c r="X68" s="253">
        <v>5996.78</v>
      </c>
      <c r="Y68" s="253">
        <v>115.11000000000001</v>
      </c>
      <c r="Z68" s="253">
        <v>2385.29</v>
      </c>
      <c r="AA68" s="254">
        <v>11358.909999999989</v>
      </c>
      <c r="AB68" s="274">
        <f>SUM(AC68:AM68)</f>
        <v>1200114.880000002</v>
      </c>
      <c r="AC68" s="253">
        <v>900896.57000000158</v>
      </c>
      <c r="AD68" s="253">
        <v>47051.729999999996</v>
      </c>
      <c r="AE68" s="253">
        <v>173120.10000000038</v>
      </c>
      <c r="AF68" s="253">
        <v>55610.190000000024</v>
      </c>
      <c r="AG68" s="253">
        <v>858.58999999999969</v>
      </c>
      <c r="AH68" s="253">
        <v>5322.91</v>
      </c>
      <c r="AI68" s="253">
        <v>0</v>
      </c>
      <c r="AJ68" s="253">
        <v>3658.92</v>
      </c>
      <c r="AK68" s="253">
        <v>0</v>
      </c>
      <c r="AL68" s="253">
        <v>3483.82</v>
      </c>
      <c r="AM68" s="254">
        <v>10112.050000000001</v>
      </c>
      <c r="AN68" s="289">
        <f>SUM(AO68:AY68)</f>
        <v>1274001.3300000275</v>
      </c>
      <c r="AO68" s="253">
        <v>942322.11000002734</v>
      </c>
      <c r="AP68" s="253">
        <v>58513.249999999978</v>
      </c>
      <c r="AQ68" s="253">
        <v>193913.6400000001</v>
      </c>
      <c r="AR68" s="253">
        <v>53564.599999999969</v>
      </c>
      <c r="AS68" s="253">
        <v>1285.5899999999999</v>
      </c>
      <c r="AT68" s="253">
        <v>4856.7599999999993</v>
      </c>
      <c r="AU68" s="253">
        <v>0</v>
      </c>
      <c r="AV68" s="253">
        <v>6365.47</v>
      </c>
      <c r="AW68" s="253">
        <v>0</v>
      </c>
      <c r="AX68" s="253">
        <v>4028.82</v>
      </c>
      <c r="AY68" s="254">
        <v>9151.09</v>
      </c>
      <c r="AZ68" s="526">
        <v>24038.089999999887</v>
      </c>
      <c r="BA68" s="296">
        <f>SUM(BB68:BL68)+AZ68</f>
        <v>4910263.0600000257</v>
      </c>
      <c r="BB68" s="274">
        <f t="shared" si="46"/>
        <v>3639165.9900000244</v>
      </c>
      <c r="BC68" s="274">
        <f t="shared" si="46"/>
        <v>213829.07000000009</v>
      </c>
      <c r="BD68" s="274">
        <f t="shared" si="46"/>
        <v>697025.17000000097</v>
      </c>
      <c r="BE68" s="274">
        <f t="shared" si="46"/>
        <v>206335.60000000012</v>
      </c>
      <c r="BF68" s="274">
        <f t="shared" si="46"/>
        <v>11325.47</v>
      </c>
      <c r="BG68" s="274">
        <f t="shared" si="46"/>
        <v>36079.870000000003</v>
      </c>
      <c r="BH68" s="274">
        <f t="shared" si="46"/>
        <v>0</v>
      </c>
      <c r="BI68" s="274">
        <f t="shared" si="46"/>
        <v>22721.81</v>
      </c>
      <c r="BJ68" s="274">
        <f t="shared" si="46"/>
        <v>1776.8599999999997</v>
      </c>
      <c r="BK68" s="274">
        <f t="shared" ref="BK68:BL71" si="47">N68+Z68+AL68+AX68</f>
        <v>17881.66</v>
      </c>
      <c r="BL68" s="300">
        <f t="shared" si="47"/>
        <v>40083.469999999987</v>
      </c>
    </row>
    <row r="69" spans="1:64" s="255" customFormat="1" x14ac:dyDescent="0.25">
      <c r="A69" s="1535"/>
      <c r="B69" s="126" t="s">
        <v>109</v>
      </c>
      <c r="C69" s="131" t="s">
        <v>134</v>
      </c>
      <c r="D69" s="274">
        <f>SUM(E69:O69)</f>
        <v>438266.81394627842</v>
      </c>
      <c r="E69" s="253">
        <v>348073.04551337799</v>
      </c>
      <c r="F69" s="253">
        <v>13667.195930735928</v>
      </c>
      <c r="G69" s="253">
        <v>33378.32722077924</v>
      </c>
      <c r="H69" s="253">
        <v>10032.768147186143</v>
      </c>
      <c r="I69" s="253">
        <v>14438.000666666663</v>
      </c>
      <c r="J69" s="253">
        <v>2013.6197402597395</v>
      </c>
      <c r="K69" s="253">
        <v>151.49333333333334</v>
      </c>
      <c r="L69" s="253">
        <v>892.01752380952337</v>
      </c>
      <c r="M69" s="253">
        <v>14.424000000000001</v>
      </c>
      <c r="N69" s="253">
        <v>14185.637333333329</v>
      </c>
      <c r="O69" s="254">
        <v>1420.2845367965372</v>
      </c>
      <c r="P69" s="274">
        <f>SUM(Q69:AA69)</f>
        <v>375339.76200281648</v>
      </c>
      <c r="Q69" s="253">
        <v>303398.83966515411</v>
      </c>
      <c r="R69" s="253">
        <v>11489.837290043286</v>
      </c>
      <c r="S69" s="253">
        <v>26936.082207792217</v>
      </c>
      <c r="T69" s="253">
        <v>7786.4485800865787</v>
      </c>
      <c r="U69" s="253">
        <v>11285.694917748924</v>
      </c>
      <c r="V69" s="253">
        <v>1573.0631428571426</v>
      </c>
      <c r="W69" s="253">
        <v>117.79181818181817</v>
      </c>
      <c r="X69" s="253">
        <v>728.74459740259749</v>
      </c>
      <c r="Y69" s="253">
        <v>15.856727272727275</v>
      </c>
      <c r="Z69" s="253">
        <v>10823.081515151516</v>
      </c>
      <c r="AA69" s="254">
        <v>1184.3215411255408</v>
      </c>
      <c r="AB69" s="274">
        <f>SUM(AC69:AM69)</f>
        <v>391721.26284264319</v>
      </c>
      <c r="AC69" s="253">
        <v>322559.4343318207</v>
      </c>
      <c r="AD69" s="253">
        <v>11775.955160173155</v>
      </c>
      <c r="AE69" s="253">
        <v>26558.767748917755</v>
      </c>
      <c r="AF69" s="253">
        <v>7474.5517229437228</v>
      </c>
      <c r="AG69" s="253">
        <v>10146.959212121208</v>
      </c>
      <c r="AH69" s="253">
        <v>1653.1653506493506</v>
      </c>
      <c r="AI69" s="253">
        <v>113.87515151515149</v>
      </c>
      <c r="AJ69" s="253">
        <v>782.01383549783554</v>
      </c>
      <c r="AK69" s="253">
        <v>21.073090909090912</v>
      </c>
      <c r="AL69" s="253">
        <v>9439.1212121212138</v>
      </c>
      <c r="AM69" s="254">
        <v>1196.3460259740255</v>
      </c>
      <c r="AN69" s="289">
        <f>SUM(AO69:AY69)</f>
        <v>437181.7030892403</v>
      </c>
      <c r="AO69" s="253">
        <v>362860.3415394568</v>
      </c>
      <c r="AP69" s="253">
        <v>13074.140753246755</v>
      </c>
      <c r="AQ69" s="253">
        <v>27646.637419913419</v>
      </c>
      <c r="AR69" s="253">
        <v>7911.5529264069282</v>
      </c>
      <c r="AS69" s="253">
        <v>10876.2668917749</v>
      </c>
      <c r="AT69" s="253">
        <v>1711.4194458874456</v>
      </c>
      <c r="AU69" s="253">
        <v>878.07159307359314</v>
      </c>
      <c r="AV69" s="253">
        <v>844.69838961038931</v>
      </c>
      <c r="AW69" s="253">
        <v>21.287740259740261</v>
      </c>
      <c r="AX69" s="253">
        <v>10094.049212121212</v>
      </c>
      <c r="AY69" s="254">
        <v>1263.2371774891776</v>
      </c>
      <c r="AZ69" s="526">
        <v>0</v>
      </c>
      <c r="BA69" s="296">
        <f>SUM(BB69:BL69)+AZ69</f>
        <v>1642509.5418809785</v>
      </c>
      <c r="BB69" s="274">
        <f t="shared" si="46"/>
        <v>1336891.6610498095</v>
      </c>
      <c r="BC69" s="274">
        <f t="shared" si="46"/>
        <v>50007.129134199131</v>
      </c>
      <c r="BD69" s="274">
        <f t="shared" si="46"/>
        <v>114519.81459740263</v>
      </c>
      <c r="BE69" s="274">
        <f t="shared" si="46"/>
        <v>33205.321376623375</v>
      </c>
      <c r="BF69" s="274">
        <f t="shared" si="46"/>
        <v>46746.92168831169</v>
      </c>
      <c r="BG69" s="274">
        <f t="shared" si="46"/>
        <v>6951.267679653678</v>
      </c>
      <c r="BH69" s="274">
        <f t="shared" si="46"/>
        <v>1261.2318961038961</v>
      </c>
      <c r="BI69" s="274">
        <f t="shared" si="46"/>
        <v>3247.4743463203458</v>
      </c>
      <c r="BJ69" s="274">
        <f t="shared" si="46"/>
        <v>72.641558441558445</v>
      </c>
      <c r="BK69" s="274">
        <f t="shared" si="47"/>
        <v>44541.889272727276</v>
      </c>
      <c r="BL69" s="300">
        <f t="shared" si="47"/>
        <v>5064.189281385281</v>
      </c>
    </row>
    <row r="70" spans="1:64" x14ac:dyDescent="0.25">
      <c r="A70" s="1535"/>
      <c r="B70" s="126" t="s">
        <v>110</v>
      </c>
      <c r="C70" s="131" t="s">
        <v>162</v>
      </c>
      <c r="D70" s="274">
        <f>SUM(E70:O70)</f>
        <v>11703.261853834598</v>
      </c>
      <c r="E70" s="253">
        <v>8719.0521465572001</v>
      </c>
      <c r="F70" s="253">
        <v>529.83420313409738</v>
      </c>
      <c r="G70" s="253">
        <v>1598.5734161626319</v>
      </c>
      <c r="H70" s="253">
        <v>501.00598675732283</v>
      </c>
      <c r="I70" s="253">
        <v>40.421777321508642</v>
      </c>
      <c r="J70" s="253">
        <v>71.014403429683995</v>
      </c>
      <c r="K70" s="253">
        <v>0</v>
      </c>
      <c r="L70" s="253">
        <v>63.18568982214196</v>
      </c>
      <c r="M70" s="253">
        <v>15.669968848042032</v>
      </c>
      <c r="N70" s="253">
        <v>75.28497089885883</v>
      </c>
      <c r="O70" s="254">
        <v>89.219290903109297</v>
      </c>
      <c r="P70" s="274">
        <f>SUM(Q70:AA70)</f>
        <v>25219.243094881371</v>
      </c>
      <c r="Q70" s="253">
        <v>18764.933539182322</v>
      </c>
      <c r="R70" s="253">
        <v>1121.5388991965965</v>
      </c>
      <c r="S70" s="253">
        <v>3455.8706126166171</v>
      </c>
      <c r="T70" s="253">
        <v>948.25546264632806</v>
      </c>
      <c r="U70" s="253">
        <v>105.41311784883746</v>
      </c>
      <c r="V70" s="253">
        <v>395.60635226266481</v>
      </c>
      <c r="W70" s="253">
        <v>0</v>
      </c>
      <c r="X70" s="253">
        <v>129.1479699130183</v>
      </c>
      <c r="Y70" s="253">
        <v>2.4790342178114821</v>
      </c>
      <c r="Z70" s="253">
        <v>51.370128828108321</v>
      </c>
      <c r="AA70" s="254">
        <v>244.62797816906428</v>
      </c>
      <c r="AB70" s="274">
        <f>SUM(AC70:AM70)</f>
        <v>56753.092864907892</v>
      </c>
      <c r="AC70" s="253">
        <v>42603.14370811484</v>
      </c>
      <c r="AD70" s="253">
        <v>2225.0629890903178</v>
      </c>
      <c r="AE70" s="253">
        <v>8186.8005103662617</v>
      </c>
      <c r="AF70" s="253">
        <v>2629.7901391783162</v>
      </c>
      <c r="AG70" s="253">
        <v>40.602477991841219</v>
      </c>
      <c r="AH70" s="253">
        <v>251.71890672795118</v>
      </c>
      <c r="AI70" s="253">
        <v>0</v>
      </c>
      <c r="AJ70" s="253">
        <v>173.02929078361933</v>
      </c>
      <c r="AK70" s="253">
        <v>0</v>
      </c>
      <c r="AL70" s="253">
        <v>164.74886136285809</v>
      </c>
      <c r="AM70" s="254">
        <v>478.19598129188341</v>
      </c>
      <c r="AN70" s="289">
        <f>SUM(AO70:AY70)</f>
        <v>200670.40419965677</v>
      </c>
      <c r="AO70" s="253">
        <v>148426.97118689417</v>
      </c>
      <c r="AP70" s="253">
        <v>9216.5347492496821</v>
      </c>
      <c r="AQ70" s="253">
        <v>30543.711063964049</v>
      </c>
      <c r="AR70" s="253">
        <v>8437.0633528245198</v>
      </c>
      <c r="AS70" s="253">
        <v>202.49575794008879</v>
      </c>
      <c r="AT70" s="253">
        <v>764.99762547398905</v>
      </c>
      <c r="AU70" s="253">
        <v>0</v>
      </c>
      <c r="AV70" s="253">
        <v>1002.6374445156675</v>
      </c>
      <c r="AW70" s="253">
        <v>0</v>
      </c>
      <c r="AX70" s="253">
        <v>634.58720082155946</v>
      </c>
      <c r="AY70" s="254">
        <v>1441.4058179730453</v>
      </c>
      <c r="AZ70" s="526">
        <v>-234568.90493572774</v>
      </c>
      <c r="BA70" s="296">
        <f>SUM(BB70:BL70)+AZ70</f>
        <v>59777.09707755284</v>
      </c>
      <c r="BB70" s="274">
        <f t="shared" si="46"/>
        <v>218514.10058074852</v>
      </c>
      <c r="BC70" s="274">
        <f t="shared" si="46"/>
        <v>13092.970840670694</v>
      </c>
      <c r="BD70" s="274">
        <f t="shared" si="46"/>
        <v>43784.955603109556</v>
      </c>
      <c r="BE70" s="274">
        <f t="shared" si="46"/>
        <v>12516.114941406486</v>
      </c>
      <c r="BF70" s="274">
        <f t="shared" si="46"/>
        <v>388.93313110227609</v>
      </c>
      <c r="BG70" s="274">
        <f t="shared" si="46"/>
        <v>1483.3372878942891</v>
      </c>
      <c r="BH70" s="274">
        <f t="shared" si="46"/>
        <v>0</v>
      </c>
      <c r="BI70" s="274">
        <f t="shared" si="46"/>
        <v>1368.0003950344471</v>
      </c>
      <c r="BJ70" s="274">
        <f t="shared" si="46"/>
        <v>18.149003065853513</v>
      </c>
      <c r="BK70" s="274">
        <f t="shared" si="47"/>
        <v>925.99116191138478</v>
      </c>
      <c r="BL70" s="300">
        <f t="shared" si="47"/>
        <v>2253.4490683371023</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2488184.0658001136</v>
      </c>
      <c r="E72" s="275">
        <f t="shared" ref="E72:BG72" si="48">SUM(E64:E71)</f>
        <v>1434132.6676599353</v>
      </c>
      <c r="F72" s="275">
        <f t="shared" si="48"/>
        <v>81796.13013387016</v>
      </c>
      <c r="G72" s="275">
        <f t="shared" si="48"/>
        <v>349315.07063694211</v>
      </c>
      <c r="H72" s="275">
        <f t="shared" si="48"/>
        <v>162197.30413394349</v>
      </c>
      <c r="I72" s="275">
        <f t="shared" si="48"/>
        <v>312873.67244398815</v>
      </c>
      <c r="J72" s="275">
        <f t="shared" si="48"/>
        <v>13702.314143689424</v>
      </c>
      <c r="K72" s="275">
        <f t="shared" si="48"/>
        <v>151.49333333333334</v>
      </c>
      <c r="L72" s="275">
        <f t="shared" si="48"/>
        <v>8896.3732136316648</v>
      </c>
      <c r="M72" s="275">
        <f>SUM(M64:M71)</f>
        <v>91903.463968847922</v>
      </c>
      <c r="N72" s="275">
        <f>SUM(N68:N71)</f>
        <v>22244.652304232186</v>
      </c>
      <c r="O72" s="275">
        <f>SUM(O68:O71)</f>
        <v>10970.923827699646</v>
      </c>
      <c r="P72" s="277">
        <f t="shared" si="48"/>
        <v>2568228.0050976942</v>
      </c>
      <c r="Q72" s="275">
        <f t="shared" si="48"/>
        <v>1414688.7732043318</v>
      </c>
      <c r="R72" s="275">
        <f t="shared" si="48"/>
        <v>73501.366189239896</v>
      </c>
      <c r="S72" s="275">
        <f t="shared" si="48"/>
        <v>434920.6528204091</v>
      </c>
      <c r="T72" s="275">
        <f t="shared" si="48"/>
        <v>128030.18404273302</v>
      </c>
      <c r="U72" s="275">
        <f t="shared" si="48"/>
        <v>411214.90803559782</v>
      </c>
      <c r="V72" s="275">
        <f t="shared" si="48"/>
        <v>22634.42949511981</v>
      </c>
      <c r="W72" s="275">
        <f t="shared" si="48"/>
        <v>117.79181818181817</v>
      </c>
      <c r="X72" s="275">
        <f t="shared" si="48"/>
        <v>7308.0225673156165</v>
      </c>
      <c r="Y72" s="275">
        <f>SUM(Y64:Y71)</f>
        <v>49764.275761490542</v>
      </c>
      <c r="Z72" s="275">
        <f>SUM(Z68:Z71)</f>
        <v>13259.741643979625</v>
      </c>
      <c r="AA72" s="283">
        <f>SUM(AA68:AA71)</f>
        <v>12787.859519294594</v>
      </c>
      <c r="AB72" s="277">
        <f t="shared" si="48"/>
        <v>2694280.8457075525</v>
      </c>
      <c r="AC72" s="275">
        <f t="shared" si="48"/>
        <v>1490548.9680399366</v>
      </c>
      <c r="AD72" s="275">
        <f t="shared" si="48"/>
        <v>68493.698149263466</v>
      </c>
      <c r="AE72" s="275">
        <f t="shared" si="48"/>
        <v>533605.87825928431</v>
      </c>
      <c r="AF72" s="275">
        <f t="shared" si="48"/>
        <v>170777.80186212205</v>
      </c>
      <c r="AG72" s="275">
        <f t="shared" si="48"/>
        <v>342927.35169011302</v>
      </c>
      <c r="AH72" s="275">
        <f t="shared" si="48"/>
        <v>8262.7742573773012</v>
      </c>
      <c r="AI72" s="275">
        <f t="shared" si="48"/>
        <v>154.1151515151515</v>
      </c>
      <c r="AJ72" s="275">
        <f t="shared" si="48"/>
        <v>6390.2231262814548</v>
      </c>
      <c r="AK72" s="275">
        <f>SUM(AK64:AK71)</f>
        <v>48245.753090909129</v>
      </c>
      <c r="AL72" s="275">
        <f>SUM(AL68:AL71)</f>
        <v>13087.690073484071</v>
      </c>
      <c r="AM72" s="275">
        <f>SUM(AM68:AM71)</f>
        <v>11786.59200726591</v>
      </c>
      <c r="AN72" s="277">
        <f t="shared" si="48"/>
        <v>2896370.9972889242</v>
      </c>
      <c r="AO72" s="275">
        <f t="shared" si="48"/>
        <v>1653442.7227263779</v>
      </c>
      <c r="AP72" s="275">
        <f t="shared" si="48"/>
        <v>97643.155502496418</v>
      </c>
      <c r="AQ72" s="275">
        <f t="shared" si="48"/>
        <v>458253.01848387759</v>
      </c>
      <c r="AR72" s="275">
        <f t="shared" si="48"/>
        <v>143353.24627923142</v>
      </c>
      <c r="AS72" s="275">
        <f t="shared" si="48"/>
        <v>441661.10264971509</v>
      </c>
      <c r="AT72" s="275">
        <f t="shared" si="48"/>
        <v>8279.0170713614334</v>
      </c>
      <c r="AU72" s="275">
        <f t="shared" si="48"/>
        <v>878.07159307359314</v>
      </c>
      <c r="AV72" s="275">
        <f t="shared" si="48"/>
        <v>8422.2558341260574</v>
      </c>
      <c r="AW72" s="275">
        <f>SUM(AW64:AW71)</f>
        <v>57825.217740259672</v>
      </c>
      <c r="AX72" s="275">
        <f>SUM(AX68:AX71)</f>
        <v>14757.456412942771</v>
      </c>
      <c r="AY72" s="283">
        <f>SUM(AY68:AY71)</f>
        <v>11855.732995462224</v>
      </c>
      <c r="AZ72" s="299">
        <f>SUM(AZ64:AZ71)</f>
        <v>-49134.534935727861</v>
      </c>
      <c r="BA72" s="297">
        <f t="shared" si="48"/>
        <v>10597929.378958555</v>
      </c>
      <c r="BB72" s="275">
        <f t="shared" si="48"/>
        <v>5992813.1316305809</v>
      </c>
      <c r="BC72" s="275">
        <f>SUM(BC64:BC71)</f>
        <v>321434.34997486993</v>
      </c>
      <c r="BD72" s="275">
        <f t="shared" si="48"/>
        <v>1776094.6202005134</v>
      </c>
      <c r="BE72" s="275">
        <f t="shared" si="48"/>
        <v>604358.53631802998</v>
      </c>
      <c r="BF72" s="275">
        <f t="shared" si="48"/>
        <v>1508677.0348194139</v>
      </c>
      <c r="BG72" s="275">
        <f t="shared" si="48"/>
        <v>52878.534967547974</v>
      </c>
      <c r="BH72" s="275">
        <f>SUM(BH64:BH71)</f>
        <v>1301.4718961038961</v>
      </c>
      <c r="BI72" s="275">
        <f>SUM(BI64:BI71)</f>
        <v>31016.874741354794</v>
      </c>
      <c r="BJ72" s="275">
        <f>SUM(BJ64:BJ71)</f>
        <v>247738.71056150727</v>
      </c>
      <c r="BK72" s="275">
        <f>SUM(BK68:BK71)</f>
        <v>63349.540434638664</v>
      </c>
      <c r="BL72" s="299">
        <f>SUM(BL68:BL71)</f>
        <v>47401.108349722374</v>
      </c>
    </row>
    <row r="73" spans="1:64" ht="14.85" customHeight="1" x14ac:dyDescent="0.25">
      <c r="A73" s="1544" t="s">
        <v>6</v>
      </c>
      <c r="B73" s="126" t="s">
        <v>117</v>
      </c>
      <c r="C73" s="131" t="s">
        <v>188</v>
      </c>
      <c r="D73" s="273">
        <f>SUM(E73:O73)</f>
        <v>496044.26999999979</v>
      </c>
      <c r="E73" s="251">
        <v>191958.89</v>
      </c>
      <c r="F73" s="251">
        <v>25837.620000000003</v>
      </c>
      <c r="G73" s="251">
        <v>97771.129999999815</v>
      </c>
      <c r="H73" s="251">
        <v>86369.089999999982</v>
      </c>
      <c r="I73" s="251">
        <v>15172.48</v>
      </c>
      <c r="J73" s="251">
        <v>506.76</v>
      </c>
      <c r="K73" s="251">
        <v>179.38</v>
      </c>
      <c r="L73" s="251">
        <v>1813.6</v>
      </c>
      <c r="M73" s="251">
        <v>0</v>
      </c>
      <c r="N73" s="251">
        <v>60572.109999999971</v>
      </c>
      <c r="O73" s="252">
        <v>15863.209999999997</v>
      </c>
      <c r="P73" s="273">
        <f>SUM(Q73:AA73)</f>
        <v>533668.30999999994</v>
      </c>
      <c r="Q73" s="251">
        <v>228887.04999999996</v>
      </c>
      <c r="R73" s="251">
        <v>28267.22</v>
      </c>
      <c r="S73" s="251">
        <v>109236.86999999991</v>
      </c>
      <c r="T73" s="251">
        <v>81695.109999999986</v>
      </c>
      <c r="U73" s="251">
        <v>16515.330000000002</v>
      </c>
      <c r="V73" s="251">
        <v>381.6</v>
      </c>
      <c r="W73" s="251">
        <v>430.50000000000011</v>
      </c>
      <c r="X73" s="251">
        <v>1792.52</v>
      </c>
      <c r="Y73" s="251">
        <v>0</v>
      </c>
      <c r="Z73" s="251">
        <v>51806.070000000007</v>
      </c>
      <c r="AA73" s="252">
        <v>14656.04</v>
      </c>
      <c r="AB73" s="273">
        <f>SUM(AC73:AM73)</f>
        <v>561241.28999999969</v>
      </c>
      <c r="AC73" s="251">
        <v>248928.48</v>
      </c>
      <c r="AD73" s="251">
        <v>29964.9</v>
      </c>
      <c r="AE73" s="251">
        <v>108084.9599999998</v>
      </c>
      <c r="AF73" s="251">
        <v>94842.480000000025</v>
      </c>
      <c r="AG73" s="251">
        <v>13756.42</v>
      </c>
      <c r="AH73" s="251">
        <v>431.18</v>
      </c>
      <c r="AI73" s="251">
        <v>210.09</v>
      </c>
      <c r="AJ73" s="251">
        <v>1133.1200000000001</v>
      </c>
      <c r="AK73" s="251">
        <v>0</v>
      </c>
      <c r="AL73" s="251">
        <v>52353.829999999951</v>
      </c>
      <c r="AM73" s="252">
        <v>11535.830000000002</v>
      </c>
      <c r="AN73" s="276">
        <f>SUM(AO73:AY73)</f>
        <v>579497.12999999989</v>
      </c>
      <c r="AO73" s="251">
        <v>223851.7</v>
      </c>
      <c r="AP73" s="251">
        <v>32271.770000000004</v>
      </c>
      <c r="AQ73" s="251">
        <v>153335.71999999991</v>
      </c>
      <c r="AR73" s="251">
        <v>82997.95</v>
      </c>
      <c r="AS73" s="251">
        <v>14393.98</v>
      </c>
      <c r="AT73" s="251">
        <v>542.13</v>
      </c>
      <c r="AU73" s="251">
        <v>380.94</v>
      </c>
      <c r="AV73" s="249">
        <v>1516.96</v>
      </c>
      <c r="AW73" s="251">
        <v>0</v>
      </c>
      <c r="AX73" s="251">
        <v>54064.629999999968</v>
      </c>
      <c r="AY73" s="252">
        <v>16141.349999999999</v>
      </c>
      <c r="AZ73" s="855">
        <v>0</v>
      </c>
      <c r="BA73" s="294">
        <f>SUM(BB73:BL73)+AZ73</f>
        <v>2170450.9999999995</v>
      </c>
      <c r="BB73" s="274">
        <f t="shared" ref="BB73:BL76" si="49">E73+Q73+AC73+AO73</f>
        <v>893626.11999999988</v>
      </c>
      <c r="BC73" s="274">
        <f t="shared" si="49"/>
        <v>116341.51000000001</v>
      </c>
      <c r="BD73" s="274">
        <f t="shared" si="49"/>
        <v>468428.67999999941</v>
      </c>
      <c r="BE73" s="274">
        <f t="shared" si="49"/>
        <v>345904.63</v>
      </c>
      <c r="BF73" s="274">
        <f t="shared" si="49"/>
        <v>59838.210000000006</v>
      </c>
      <c r="BG73" s="274">
        <f t="shared" si="49"/>
        <v>1861.67</v>
      </c>
      <c r="BH73" s="274">
        <f t="shared" si="49"/>
        <v>1200.9100000000001</v>
      </c>
      <c r="BI73" s="274">
        <f t="shared" si="49"/>
        <v>6256.2</v>
      </c>
      <c r="BJ73" s="274">
        <f t="shared" si="49"/>
        <v>0</v>
      </c>
      <c r="BK73" s="274">
        <f t="shared" si="49"/>
        <v>218796.6399999999</v>
      </c>
      <c r="BL73" s="298">
        <f t="shared" si="49"/>
        <v>58196.43</v>
      </c>
    </row>
    <row r="74" spans="1:64" s="255" customFormat="1" x14ac:dyDescent="0.25">
      <c r="A74" s="1544"/>
      <c r="B74" s="126" t="s">
        <v>45</v>
      </c>
      <c r="C74" s="131" t="s">
        <v>231</v>
      </c>
      <c r="D74" s="274">
        <f>SUM(E74:O74)</f>
        <v>38736.236053721368</v>
      </c>
      <c r="E74" s="253">
        <v>24422.564486621814</v>
      </c>
      <c r="F74" s="253">
        <v>1844.0040692640694</v>
      </c>
      <c r="G74" s="253">
        <v>5078.4427792207789</v>
      </c>
      <c r="H74" s="253">
        <v>1741.6718528138526</v>
      </c>
      <c r="I74" s="253">
        <v>2669.2693333333332</v>
      </c>
      <c r="J74" s="253">
        <v>13.90025974025974</v>
      </c>
      <c r="K74" s="253">
        <v>15.486666666666668</v>
      </c>
      <c r="L74" s="253">
        <v>80.032476190476189</v>
      </c>
      <c r="M74" s="253">
        <v>9.6000000000000002E-2</v>
      </c>
      <c r="N74" s="253">
        <v>2623.6826666666666</v>
      </c>
      <c r="O74" s="254">
        <v>247.08546320346318</v>
      </c>
      <c r="P74" s="274">
        <f>SUM(Q74:AA74)</f>
        <v>58683.53799718355</v>
      </c>
      <c r="Q74" s="253">
        <v>40572.480334845881</v>
      </c>
      <c r="R74" s="253">
        <v>2494.0727099567098</v>
      </c>
      <c r="S74" s="253">
        <v>6559.8377922077925</v>
      </c>
      <c r="T74" s="253">
        <v>2113.6614199134201</v>
      </c>
      <c r="U74" s="253">
        <v>3276.5550822510822</v>
      </c>
      <c r="V74" s="253">
        <v>83.766857142857134</v>
      </c>
      <c r="W74" s="253">
        <v>20.42818181818182</v>
      </c>
      <c r="X74" s="253">
        <v>106.4154025974026</v>
      </c>
      <c r="Y74" s="253">
        <v>0.66327272727272724</v>
      </c>
      <c r="Z74" s="253">
        <v>3132.5884848484848</v>
      </c>
      <c r="AA74" s="254">
        <v>323.06845887445888</v>
      </c>
      <c r="AB74" s="274">
        <f>SUM(AC74:AM74)</f>
        <v>72921.137157356687</v>
      </c>
      <c r="AC74" s="253">
        <v>52277.655668179214</v>
      </c>
      <c r="AD74" s="253">
        <v>2973.9148398268399</v>
      </c>
      <c r="AE74" s="253">
        <v>7413.0622510822504</v>
      </c>
      <c r="AF74" s="253">
        <v>2330.9882770562763</v>
      </c>
      <c r="AG74" s="253">
        <v>3773.1907878787888</v>
      </c>
      <c r="AH74" s="253">
        <v>113.13464935064934</v>
      </c>
      <c r="AI74" s="253">
        <v>21.124848484848485</v>
      </c>
      <c r="AJ74" s="253">
        <v>122.3761645021645</v>
      </c>
      <c r="AK74" s="253">
        <v>0.94690909090909092</v>
      </c>
      <c r="AL74" s="253">
        <v>3516.918787878787</v>
      </c>
      <c r="AM74" s="254">
        <v>377.823974025974</v>
      </c>
      <c r="AN74" s="289">
        <f>SUM(AO74:AY74)</f>
        <v>80808.766910759921</v>
      </c>
      <c r="AO74" s="253">
        <v>58413.558460543471</v>
      </c>
      <c r="AP74" s="253">
        <v>3337.8892467532469</v>
      </c>
      <c r="AQ74" s="253">
        <v>7891.8625800865793</v>
      </c>
      <c r="AR74" s="253">
        <v>2490.1770735930741</v>
      </c>
      <c r="AS74" s="253">
        <v>4137.1931082251085</v>
      </c>
      <c r="AT74" s="253">
        <v>116.2005541125541</v>
      </c>
      <c r="AU74" s="253">
        <v>65.158406926406926</v>
      </c>
      <c r="AV74" s="253">
        <v>134.82161038961036</v>
      </c>
      <c r="AW74" s="253">
        <v>0.97225974025974027</v>
      </c>
      <c r="AX74" s="253">
        <v>3818.3107878787882</v>
      </c>
      <c r="AY74" s="254">
        <v>402.62282251082252</v>
      </c>
      <c r="AZ74" s="526">
        <v>0</v>
      </c>
      <c r="BA74" s="296">
        <f>SUM(BB74:BL74)+AZ74</f>
        <v>251149.67811902156</v>
      </c>
      <c r="BB74" s="274">
        <f t="shared" si="49"/>
        <v>175686.25895019039</v>
      </c>
      <c r="BC74" s="274">
        <f t="shared" si="49"/>
        <v>10649.880865800866</v>
      </c>
      <c r="BD74" s="274">
        <f t="shared" si="49"/>
        <v>26943.205402597399</v>
      </c>
      <c r="BE74" s="274">
        <f t="shared" si="49"/>
        <v>8676.4986233766231</v>
      </c>
      <c r="BF74" s="274">
        <f t="shared" si="49"/>
        <v>13856.208311688313</v>
      </c>
      <c r="BG74" s="274">
        <f t="shared" si="49"/>
        <v>327.00232034632029</v>
      </c>
      <c r="BH74" s="274">
        <f t="shared" si="49"/>
        <v>122.1981038961039</v>
      </c>
      <c r="BI74" s="274">
        <f t="shared" si="49"/>
        <v>443.64565367965361</v>
      </c>
      <c r="BJ74" s="274">
        <f t="shared" si="49"/>
        <v>2.6784415584415586</v>
      </c>
      <c r="BK74" s="274">
        <f t="shared" si="49"/>
        <v>13091.500727272727</v>
      </c>
      <c r="BL74" s="300">
        <f t="shared" si="49"/>
        <v>1350.6007186147185</v>
      </c>
    </row>
    <row r="75" spans="1:64" x14ac:dyDescent="0.25">
      <c r="A75" s="1544"/>
      <c r="B75" s="126" t="s">
        <v>46</v>
      </c>
      <c r="C75" s="131" t="s">
        <v>164</v>
      </c>
      <c r="D75" s="274">
        <f>SUM(E75:O75)</f>
        <v>2461.9180799696655</v>
      </c>
      <c r="E75" s="253">
        <v>952.7114624303764</v>
      </c>
      <c r="F75" s="253">
        <v>128.23473159237554</v>
      </c>
      <c r="G75" s="253">
        <v>485.24804579652579</v>
      </c>
      <c r="H75" s="253">
        <v>428.65856352201644</v>
      </c>
      <c r="I75" s="253">
        <v>75.302558842133521</v>
      </c>
      <c r="J75" s="253">
        <v>2.5151013360267789</v>
      </c>
      <c r="K75" s="253">
        <v>0.890281154109408</v>
      </c>
      <c r="L75" s="253">
        <v>9.0010809515710903</v>
      </c>
      <c r="M75" s="253">
        <v>0</v>
      </c>
      <c r="N75" s="253">
        <v>300.62553237619568</v>
      </c>
      <c r="O75" s="254">
        <v>78.730721968334819</v>
      </c>
      <c r="P75" s="274">
        <f>SUM(Q75:AA75)</f>
        <v>5320.068453476355</v>
      </c>
      <c r="Q75" s="253">
        <v>2281.7445804759614</v>
      </c>
      <c r="R75" s="253">
        <v>281.7921592336557</v>
      </c>
      <c r="S75" s="253">
        <v>1088.9678385503109</v>
      </c>
      <c r="T75" s="253">
        <v>814.40769363704715</v>
      </c>
      <c r="U75" s="253">
        <v>164.63912974662423</v>
      </c>
      <c r="V75" s="253">
        <v>3.804119682217177</v>
      </c>
      <c r="W75" s="253">
        <v>4.2915972830044415</v>
      </c>
      <c r="X75" s="253">
        <v>17.869393639328965</v>
      </c>
      <c r="Y75" s="253">
        <v>0</v>
      </c>
      <c r="Z75" s="253">
        <v>516.44782637662684</v>
      </c>
      <c r="AA75" s="254">
        <v>146.10411485157817</v>
      </c>
      <c r="AB75" s="274">
        <f>SUM(AC75:AM75)</f>
        <v>12263.874169864586</v>
      </c>
      <c r="AC75" s="253">
        <v>5439.4208166966018</v>
      </c>
      <c r="AD75" s="253">
        <v>654.77321369668903</v>
      </c>
      <c r="AE75" s="253">
        <v>2361.801194446768</v>
      </c>
      <c r="AF75" s="253">
        <v>2072.4352634103225</v>
      </c>
      <c r="AG75" s="253">
        <v>300.59620864282567</v>
      </c>
      <c r="AH75" s="253">
        <v>9.421860719766741</v>
      </c>
      <c r="AI75" s="253">
        <v>4.5907479906669941</v>
      </c>
      <c r="AJ75" s="253">
        <v>24.760190219356392</v>
      </c>
      <c r="AK75" s="253">
        <v>0</v>
      </c>
      <c r="AL75" s="253">
        <v>1144.0013321729789</v>
      </c>
      <c r="AM75" s="254">
        <v>252.07334186860888</v>
      </c>
      <c r="AN75" s="289">
        <f>SUM(AO75:AY75)</f>
        <v>43677.605823744991</v>
      </c>
      <c r="AO75" s="253">
        <v>16872.05304291191</v>
      </c>
      <c r="AP75" s="253">
        <v>2432.3738226185164</v>
      </c>
      <c r="AQ75" s="253">
        <v>11557.153245711725</v>
      </c>
      <c r="AR75" s="253">
        <v>6255.6854151786674</v>
      </c>
      <c r="AS75" s="253">
        <v>1084.8968047087119</v>
      </c>
      <c r="AT75" s="253">
        <v>40.861186741730499</v>
      </c>
      <c r="AU75" s="253">
        <v>28.71204411745304</v>
      </c>
      <c r="AV75" s="253">
        <v>114.33564982519968</v>
      </c>
      <c r="AW75" s="253">
        <v>0</v>
      </c>
      <c r="AX75" s="253">
        <v>4074.9357950169961</v>
      </c>
      <c r="AY75" s="254">
        <v>1216.5988169140824</v>
      </c>
      <c r="AZ75" s="526">
        <v>0</v>
      </c>
      <c r="BA75" s="296">
        <f>SUM(BB75:BL75)+AZ75</f>
        <v>63723.4665270556</v>
      </c>
      <c r="BB75" s="274">
        <f t="shared" si="49"/>
        <v>25545.92990251485</v>
      </c>
      <c r="BC75" s="274">
        <f t="shared" si="49"/>
        <v>3497.1739271412366</v>
      </c>
      <c r="BD75" s="274">
        <f t="shared" si="49"/>
        <v>15493.170324505329</v>
      </c>
      <c r="BE75" s="274">
        <f t="shared" si="49"/>
        <v>9571.1869357480537</v>
      </c>
      <c r="BF75" s="274">
        <f t="shared" si="49"/>
        <v>1625.4347019402953</v>
      </c>
      <c r="BG75" s="274">
        <f t="shared" si="49"/>
        <v>56.602268479741198</v>
      </c>
      <c r="BH75" s="274">
        <f t="shared" si="49"/>
        <v>38.484670545233882</v>
      </c>
      <c r="BI75" s="274">
        <f t="shared" si="49"/>
        <v>165.96631463545611</v>
      </c>
      <c r="BJ75" s="274">
        <f t="shared" si="49"/>
        <v>0</v>
      </c>
      <c r="BK75" s="274">
        <f t="shared" si="49"/>
        <v>6036.0104859427975</v>
      </c>
      <c r="BL75" s="300">
        <f t="shared" si="49"/>
        <v>1693.5069956026041</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537242.42413369089</v>
      </c>
      <c r="E77" s="278">
        <f t="shared" ref="E77:BL77" si="50">SUM(E73:E76)</f>
        <v>217334.1659490522</v>
      </c>
      <c r="F77" s="278">
        <f t="shared" si="50"/>
        <v>27809.858800856447</v>
      </c>
      <c r="G77" s="278">
        <f t="shared" si="50"/>
        <v>103334.82082501712</v>
      </c>
      <c r="H77" s="278">
        <f t="shared" si="50"/>
        <v>88539.420416335852</v>
      </c>
      <c r="I77" s="278">
        <f t="shared" si="50"/>
        <v>17917.051892175466</v>
      </c>
      <c r="J77" s="278">
        <f t="shared" si="50"/>
        <v>523.17536107628644</v>
      </c>
      <c r="K77" s="278">
        <f t="shared" si="50"/>
        <v>195.75694782077608</v>
      </c>
      <c r="L77" s="278">
        <f t="shared" si="50"/>
        <v>1902.6335571420473</v>
      </c>
      <c r="M77" s="278">
        <f t="shared" si="50"/>
        <v>9.6000000000000002E-2</v>
      </c>
      <c r="N77" s="278">
        <f t="shared" si="50"/>
        <v>63496.418199042833</v>
      </c>
      <c r="O77" s="284">
        <f t="shared" si="50"/>
        <v>16189.026185171795</v>
      </c>
      <c r="P77" s="278">
        <f t="shared" si="50"/>
        <v>597671.91645065974</v>
      </c>
      <c r="Q77" s="278">
        <f t="shared" si="50"/>
        <v>271741.27491532179</v>
      </c>
      <c r="R77" s="278">
        <f t="shared" si="50"/>
        <v>31043.084869190367</v>
      </c>
      <c r="S77" s="278">
        <f t="shared" si="50"/>
        <v>116885.67563075801</v>
      </c>
      <c r="T77" s="278">
        <f t="shared" si="50"/>
        <v>84623.179113550446</v>
      </c>
      <c r="U77" s="278">
        <f t="shared" si="50"/>
        <v>19956.524211997708</v>
      </c>
      <c r="V77" s="278">
        <f t="shared" si="50"/>
        <v>469.17097682507432</v>
      </c>
      <c r="W77" s="278">
        <f t="shared" si="50"/>
        <v>455.21977910118636</v>
      </c>
      <c r="X77" s="278">
        <f t="shared" si="50"/>
        <v>1916.8047962367316</v>
      </c>
      <c r="Y77" s="278">
        <f>SUM(Y73:Y76)</f>
        <v>0.66327272727272724</v>
      </c>
      <c r="Z77" s="278">
        <f>SUM(Z73:Z76)</f>
        <v>55455.106311225121</v>
      </c>
      <c r="AA77" s="284">
        <f t="shared" si="50"/>
        <v>15125.212573726038</v>
      </c>
      <c r="AB77" s="278">
        <f t="shared" si="50"/>
        <v>646426.30132722098</v>
      </c>
      <c r="AC77" s="278">
        <f t="shared" si="50"/>
        <v>306645.55648487585</v>
      </c>
      <c r="AD77" s="278">
        <f t="shared" si="50"/>
        <v>33593.588053523526</v>
      </c>
      <c r="AE77" s="278">
        <f t="shared" si="50"/>
        <v>117859.82344552883</v>
      </c>
      <c r="AF77" s="278">
        <f t="shared" si="50"/>
        <v>99245.903540466621</v>
      </c>
      <c r="AG77" s="278">
        <f t="shared" si="50"/>
        <v>17830.206996521614</v>
      </c>
      <c r="AH77" s="278">
        <f t="shared" si="50"/>
        <v>553.7365100704161</v>
      </c>
      <c r="AI77" s="278">
        <f t="shared" si="50"/>
        <v>235.80559647551547</v>
      </c>
      <c r="AJ77" s="278">
        <f t="shared" si="50"/>
        <v>1280.2563547215211</v>
      </c>
      <c r="AK77" s="278">
        <f t="shared" si="50"/>
        <v>0.94690909090909092</v>
      </c>
      <c r="AL77" s="278">
        <f t="shared" si="50"/>
        <v>57014.750120051714</v>
      </c>
      <c r="AM77" s="284">
        <f t="shared" si="50"/>
        <v>12165.727315894585</v>
      </c>
      <c r="AN77" s="850">
        <f t="shared" si="50"/>
        <v>703983.50273450487</v>
      </c>
      <c r="AO77" s="278">
        <f t="shared" si="50"/>
        <v>299137.31150345539</v>
      </c>
      <c r="AP77" s="278">
        <f t="shared" si="50"/>
        <v>38042.03306937177</v>
      </c>
      <c r="AQ77" s="278">
        <f t="shared" si="50"/>
        <v>172784.73582579821</v>
      </c>
      <c r="AR77" s="278">
        <f t="shared" si="50"/>
        <v>91743.812488771742</v>
      </c>
      <c r="AS77" s="278">
        <f t="shared" si="50"/>
        <v>19616.069912933817</v>
      </c>
      <c r="AT77" s="278">
        <f t="shared" si="50"/>
        <v>699.1917408542846</v>
      </c>
      <c r="AU77" s="278">
        <f t="shared" si="50"/>
        <v>474.81045104385998</v>
      </c>
      <c r="AV77" s="278">
        <f t="shared" si="50"/>
        <v>1766.1172602148101</v>
      </c>
      <c r="AW77" s="278">
        <f>SUM(AW73:AW76)</f>
        <v>0.97225974025974027</v>
      </c>
      <c r="AX77" s="278">
        <f t="shared" si="50"/>
        <v>61957.876582895748</v>
      </c>
      <c r="AY77" s="284">
        <f t="shared" si="50"/>
        <v>17760.571639424903</v>
      </c>
      <c r="AZ77" s="305">
        <f t="shared" si="50"/>
        <v>0</v>
      </c>
      <c r="BA77" s="297">
        <f t="shared" si="50"/>
        <v>2485324.1446460765</v>
      </c>
      <c r="BB77" s="275">
        <f t="shared" si="50"/>
        <v>1094858.3088527052</v>
      </c>
      <c r="BC77" s="275">
        <f t="shared" si="50"/>
        <v>130488.56479294211</v>
      </c>
      <c r="BD77" s="275">
        <f t="shared" si="50"/>
        <v>510865.0557271021</v>
      </c>
      <c r="BE77" s="275">
        <f t="shared" si="50"/>
        <v>364152.31555912463</v>
      </c>
      <c r="BF77" s="275">
        <f t="shared" si="50"/>
        <v>75319.853013628614</v>
      </c>
      <c r="BG77" s="275">
        <f t="shared" si="50"/>
        <v>2245.2745888260615</v>
      </c>
      <c r="BH77" s="275">
        <f t="shared" si="50"/>
        <v>1361.592774441338</v>
      </c>
      <c r="BI77" s="275">
        <f t="shared" si="50"/>
        <v>6865.811968315109</v>
      </c>
      <c r="BJ77" s="275">
        <f>SUM(BJ73:BJ76)</f>
        <v>2.6784415584415586</v>
      </c>
      <c r="BK77" s="275">
        <f t="shared" si="50"/>
        <v>237924.15121321543</v>
      </c>
      <c r="BL77" s="299">
        <f t="shared" si="50"/>
        <v>61240.537714217324</v>
      </c>
    </row>
    <row r="78" spans="1:64" s="209" customFormat="1" ht="14.85" customHeight="1" x14ac:dyDescent="0.25">
      <c r="A78" s="1543" t="s">
        <v>232</v>
      </c>
      <c r="B78" s="315" t="s">
        <v>118</v>
      </c>
      <c r="C78" s="125" t="s">
        <v>171</v>
      </c>
      <c r="D78" s="273">
        <f>D20+SUM(D22:D23,D27)+SUM(D29:D32)+D37+D41+D46+D51+SUM(D56:D57)+SUM(D59:D60)+SUM(D64:D68)+D73</f>
        <v>35056003.950000025</v>
      </c>
      <c r="E78" s="273">
        <f>E20+SUM(E22:E23,E27)+SUM(E29:E32)+E37+E41+E46+E51+SUM(E56:E57)+SUM(E59:E60)+SUM(E64:E68)+E73</f>
        <v>17725560.616307851</v>
      </c>
      <c r="F78" s="273">
        <f>F20+SUM(F22:F23,F27)+SUM(F29:F32)+F37+F41+F46+F51+SUM(F56:F57)+SUM(F59:F60)+SUM(F64:F68)+F73</f>
        <v>1649586.256666899</v>
      </c>
      <c r="G78" s="273">
        <f t="shared" ref="G78:O78" si="51">G20+SUM(G22:G23,G27)+SUM(G29:G32)+G37+G41+G46+G51+SUM(G56:G57)+SUM(G59:G60)+SUM(G64:G68)+G73</f>
        <v>9347385.4103245828</v>
      </c>
      <c r="H78" s="273">
        <f t="shared" si="51"/>
        <v>3583558.2436374975</v>
      </c>
      <c r="I78" s="273">
        <f t="shared" si="51"/>
        <v>596471.75089834712</v>
      </c>
      <c r="J78" s="273">
        <f t="shared" si="51"/>
        <v>111870.11481921787</v>
      </c>
      <c r="K78" s="273">
        <f t="shared" si="51"/>
        <v>3086.1800000000003</v>
      </c>
      <c r="L78" s="273">
        <f t="shared" si="51"/>
        <v>387552.39471867838</v>
      </c>
      <c r="M78" s="273">
        <f t="shared" si="51"/>
        <v>98920.429999999877</v>
      </c>
      <c r="N78" s="273">
        <f t="shared" si="51"/>
        <v>428810.48385895899</v>
      </c>
      <c r="O78" s="285">
        <f t="shared" si="51"/>
        <v>1123202.0687679851</v>
      </c>
      <c r="P78" s="273">
        <f>P20+SUM(P22:P23,P27)+SUM(P29:P32)+P37+P41+P46+P51+SUM(P56:P57)+SUM(P59:P60)+SUM(P64:P68)+P73</f>
        <v>36833624.5</v>
      </c>
      <c r="Q78" s="273">
        <f t="shared" ref="Q78:AA78" si="52">Q20+SUM(Q22:Q23,Q27)+SUM(Q29:Q32)+Q37+Q41+Q46+Q51+SUM(Q56:Q57)+SUM(Q59:Q60)+SUM(Q64:Q68)+Q73</f>
        <v>18906115.314536318</v>
      </c>
      <c r="R78" s="273">
        <f t="shared" si="52"/>
        <v>1723780.284753717</v>
      </c>
      <c r="S78" s="273">
        <f t="shared" si="52"/>
        <v>9604458.0456688832</v>
      </c>
      <c r="T78" s="273">
        <f t="shared" si="52"/>
        <v>3899910.3974526315</v>
      </c>
      <c r="U78" s="273">
        <f t="shared" si="52"/>
        <v>614451.0888358365</v>
      </c>
      <c r="V78" s="273">
        <f t="shared" si="52"/>
        <v>122133.79823016957</v>
      </c>
      <c r="W78" s="273">
        <f t="shared" si="52"/>
        <v>3289.1</v>
      </c>
      <c r="X78" s="273">
        <f t="shared" si="52"/>
        <v>384323.89471280732</v>
      </c>
      <c r="Y78" s="273">
        <f t="shared" si="52"/>
        <v>64476.380000000005</v>
      </c>
      <c r="Z78" s="273">
        <f t="shared" si="52"/>
        <v>385920.6331150505</v>
      </c>
      <c r="AA78" s="285">
        <f t="shared" si="52"/>
        <v>1124765.562694591</v>
      </c>
      <c r="AB78" s="273">
        <f>AB20+SUM(AB22:AB23,AB27)+SUM(AB29:AB32)+AB37+AB41+AB46+AB51+SUM(AB56:AB57)+SUM(AB59:AB60)+SUM(AB64:AB68)+AB73</f>
        <v>39186109.24000001</v>
      </c>
      <c r="AC78" s="273">
        <f t="shared" ref="AC78:AM78" si="53">AC20+SUM(AC22:AC23,AC27)+SUM(AC29:AC32)+AC37+AC41+AC46+AC51+SUM(AC56:AC57)+SUM(AC59:AC60)+SUM(AC64:AC68)+AC73</f>
        <v>20556184.574252419</v>
      </c>
      <c r="AD78" s="273">
        <f t="shared" si="53"/>
        <v>1873667.2793332748</v>
      </c>
      <c r="AE78" s="273">
        <f t="shared" si="53"/>
        <v>9573990.202535728</v>
      </c>
      <c r="AF78" s="273">
        <f t="shared" si="53"/>
        <v>4271885.2696853438</v>
      </c>
      <c r="AG78" s="273">
        <f t="shared" si="53"/>
        <v>717601.81954476435</v>
      </c>
      <c r="AH78" s="273">
        <f t="shared" si="53"/>
        <v>91700.490143436764</v>
      </c>
      <c r="AI78" s="273">
        <f t="shared" si="53"/>
        <v>2661.67</v>
      </c>
      <c r="AJ78" s="273">
        <f t="shared" si="53"/>
        <v>406972.45612477144</v>
      </c>
      <c r="AK78" s="273">
        <f t="shared" si="53"/>
        <v>55726.48000000004</v>
      </c>
      <c r="AL78" s="273">
        <f t="shared" si="53"/>
        <v>370862.24373637902</v>
      </c>
      <c r="AM78" s="273">
        <f t="shared" si="53"/>
        <v>1264856.7546439043</v>
      </c>
      <c r="AN78" s="276">
        <f>AN20+SUM(AN22:AN23,AN27)+SUM(AN29:AN32)+AN37+AN41+AN46+AN51+SUM(AN56:AN57)+SUM(AN59:AN60)+SUM(AN64:AN68)+AN73</f>
        <v>43902354.789999984</v>
      </c>
      <c r="AO78" s="273">
        <f t="shared" ref="AO78:AY78" si="54">AO20+SUM(AO22:AO23,AO27)+SUM(AO29:AO32)+AO37+AO41+AO46+AO51+SUM(AO56:AO57)+SUM(AO59:AO60)+SUM(AO64:AO68)+AO73</f>
        <v>24415072.322577465</v>
      </c>
      <c r="AP78" s="273">
        <f t="shared" si="54"/>
        <v>2135535.6582776946</v>
      </c>
      <c r="AQ78" s="273">
        <f t="shared" si="54"/>
        <v>9943400.2244289238</v>
      </c>
      <c r="AR78" s="273">
        <f t="shared" si="54"/>
        <v>4120193.7749919351</v>
      </c>
      <c r="AS78" s="273">
        <f t="shared" si="54"/>
        <v>843392.87306006835</v>
      </c>
      <c r="AT78" s="273">
        <f t="shared" si="54"/>
        <v>303489.18762988329</v>
      </c>
      <c r="AU78" s="273">
        <f t="shared" si="54"/>
        <v>1018.3499999999999</v>
      </c>
      <c r="AV78" s="273">
        <f t="shared" si="54"/>
        <v>487788.97390535282</v>
      </c>
      <c r="AW78" s="273">
        <f t="shared" si="54"/>
        <v>65846.469999999943</v>
      </c>
      <c r="AX78" s="273">
        <f t="shared" si="54"/>
        <v>355439.91805214208</v>
      </c>
      <c r="AY78" s="285">
        <f t="shared" si="54"/>
        <v>1231177.0370765179</v>
      </c>
      <c r="AZ78" s="298">
        <f>AZ20+SUM(AZ22:AZ23,AZ27)+SUM(AZ29:AZ32)+AZ37+AZ41+AZ46+AZ51+SUM(AZ56:AZ57)+SUM(AZ59:AZ60)+SUM(AZ64:AZ68)+AZ73</f>
        <v>1416595.3799999997</v>
      </c>
      <c r="BA78" s="294">
        <f>BA20+SUM(BA22:BA23,BA27)+SUM(BA29:BA32)+BA37+BA41+BA46+BA51+SUM(BA56:BA57)+SUM(BA59:BA60)+SUM(BA64:BA68)+BA73</f>
        <v>156394687.86000001</v>
      </c>
      <c r="BB78" s="273">
        <f t="shared" ref="BB78:BL78" si="55">BB20+SUM(BB22:BB23,BB27)+SUM(BB29:BB32)+BB37+BB41+BB46+BB51+SUM(BB56:BB57)+SUM(BB59:BB60)+SUM(BB64:BB68)+BB73</f>
        <v>81602932.827674061</v>
      </c>
      <c r="BC78" s="273">
        <f t="shared" si="55"/>
        <v>7382569.4790315842</v>
      </c>
      <c r="BD78" s="273">
        <f t="shared" si="55"/>
        <v>38469233.882958114</v>
      </c>
      <c r="BE78" s="273">
        <f t="shared" si="55"/>
        <v>15875547.685767407</v>
      </c>
      <c r="BF78" s="273">
        <f t="shared" si="55"/>
        <v>2771917.532339016</v>
      </c>
      <c r="BG78" s="273">
        <f t="shared" si="55"/>
        <v>629193.59082270763</v>
      </c>
      <c r="BH78" s="273">
        <f t="shared" si="55"/>
        <v>10055.299999999999</v>
      </c>
      <c r="BI78" s="273">
        <f t="shared" si="55"/>
        <v>1666637.7194616101</v>
      </c>
      <c r="BJ78" s="273">
        <f>BJ20+SUM(BJ22:BJ23,BJ27)+SUM(BJ29:BJ32)+BJ37+BJ41+BJ46+BJ51+SUM(BJ56:BJ57)+SUM(BJ59:BJ60)+SUM(BJ64:BJ68)+BJ73</f>
        <v>284969.75999999983</v>
      </c>
      <c r="BK78" s="273">
        <f t="shared" si="55"/>
        <v>1541033.2787625305</v>
      </c>
      <c r="BL78" s="298">
        <f t="shared" si="55"/>
        <v>4744001.4231829979</v>
      </c>
    </row>
    <row r="79" spans="1:64" s="209" customFormat="1" x14ac:dyDescent="0.25">
      <c r="A79" s="1549"/>
      <c r="B79" s="126" t="s">
        <v>55</v>
      </c>
      <c r="C79" s="127" t="s">
        <v>172</v>
      </c>
      <c r="D79" s="274">
        <f>D21+D24+D34+D38+D43+D48+D53+D58+D70+D75</f>
        <v>142186.98106763331</v>
      </c>
      <c r="E79" s="274">
        <f>E21+E24+E34+E38+E43+E48+E53+E58+E70+E75</f>
        <v>68368.685764737646</v>
      </c>
      <c r="F79" s="274">
        <f>F21+F24+F34+F38+F43+F48+F53+F58+F70+F75</f>
        <v>3424.1273148694913</v>
      </c>
      <c r="G79" s="274">
        <f t="shared" ref="G79:O79" si="56">G21+G24+G34+G38+G43+G48+G53+G58+G70+G75</f>
        <v>44140.08296173087</v>
      </c>
      <c r="H79" s="274">
        <f t="shared" si="56"/>
        <v>11902.447860801629</v>
      </c>
      <c r="I79" s="274">
        <f t="shared" si="56"/>
        <v>4547.1749437987855</v>
      </c>
      <c r="J79" s="274">
        <f t="shared" si="56"/>
        <v>237.22702782589025</v>
      </c>
      <c r="K79" s="274">
        <f t="shared" si="56"/>
        <v>15.340432013947678</v>
      </c>
      <c r="L79" s="274">
        <f t="shared" si="56"/>
        <v>679.8863035587475</v>
      </c>
      <c r="M79" s="274">
        <f t="shared" si="56"/>
        <v>51.273481941089592</v>
      </c>
      <c r="N79" s="274">
        <f t="shared" si="56"/>
        <v>4216.7120687530041</v>
      </c>
      <c r="O79" s="282">
        <f t="shared" si="56"/>
        <v>4604.0229076022333</v>
      </c>
      <c r="P79" s="274">
        <f>P21+P24+P34+P38+P43+P48+P53+P58+P70+P75</f>
        <v>303069.65625107446</v>
      </c>
      <c r="Q79" s="274">
        <f t="shared" ref="Q79:AA79" si="57">Q21+Q24+Q34+Q38+Q43+Q48+Q53+Q58+Q70+Q75</f>
        <v>151672.31636580246</v>
      </c>
      <c r="R79" s="274">
        <f t="shared" si="57"/>
        <v>7052.0130766876437</v>
      </c>
      <c r="S79" s="274">
        <f t="shared" si="57"/>
        <v>86747.217930247934</v>
      </c>
      <c r="T79" s="274">
        <f t="shared" si="57"/>
        <v>28025.792108835965</v>
      </c>
      <c r="U79" s="274">
        <f t="shared" si="57"/>
        <v>8398.3366175760748</v>
      </c>
      <c r="V79" s="274">
        <f t="shared" si="57"/>
        <v>1031.9966428814057</v>
      </c>
      <c r="W79" s="274">
        <f t="shared" si="57"/>
        <v>88.123661645975602</v>
      </c>
      <c r="X79" s="274">
        <f t="shared" si="57"/>
        <v>1937.3429157913808</v>
      </c>
      <c r="Y79" s="274">
        <f t="shared" si="57"/>
        <v>146.95031974782597</v>
      </c>
      <c r="Z79" s="274">
        <f t="shared" si="57"/>
        <v>8782.2837991209399</v>
      </c>
      <c r="AA79" s="282">
        <f t="shared" si="57"/>
        <v>9187.2828127368848</v>
      </c>
      <c r="AB79" s="274">
        <f>AB21+AB24+AB34+AB38+AB43+AB48+AB53+AB58+AB70+AB75</f>
        <v>698774.44687672879</v>
      </c>
      <c r="AC79" s="274">
        <f t="shared" ref="AC79:AM79" si="58">AC21+AC24+AC34+AC38+AC43+AC48+AC53+AC58+AC70+AC75</f>
        <v>352956.67611147714</v>
      </c>
      <c r="AD79" s="274">
        <f t="shared" si="58"/>
        <v>17722.168404195658</v>
      </c>
      <c r="AE79" s="274">
        <f t="shared" si="58"/>
        <v>189633.44047446258</v>
      </c>
      <c r="AF79" s="274">
        <f t="shared" si="58"/>
        <v>62927.375620747967</v>
      </c>
      <c r="AG79" s="274">
        <f t="shared" si="58"/>
        <v>30601.645999192955</v>
      </c>
      <c r="AH79" s="274">
        <f t="shared" si="58"/>
        <v>1440.1408335919793</v>
      </c>
      <c r="AI79" s="274">
        <f t="shared" si="58"/>
        <v>60.229515097035474</v>
      </c>
      <c r="AJ79" s="274">
        <f t="shared" si="58"/>
        <v>4317.9305654424943</v>
      </c>
      <c r="AK79" s="274">
        <f t="shared" si="58"/>
        <v>137.59416495101325</v>
      </c>
      <c r="AL79" s="274">
        <f t="shared" si="58"/>
        <v>16373.844482663992</v>
      </c>
      <c r="AM79" s="282">
        <f t="shared" si="58"/>
        <v>22603.400704905922</v>
      </c>
      <c r="AN79" s="289">
        <f>AN21+AN24+AN34+AN38+AN43+AN48+AN53+AN58+AN70+AN75</f>
        <v>2757207.5721239094</v>
      </c>
      <c r="AO79" s="274">
        <f t="shared" ref="AO79:AY79" si="59">AO21+AO24+AO34+AO38+AO43+AO48+AO53+AO58+AO70+AO75</f>
        <v>1485832.7251597759</v>
      </c>
      <c r="AP79" s="274">
        <f t="shared" si="59"/>
        <v>78683.114715014774</v>
      </c>
      <c r="AQ79" s="274">
        <f t="shared" si="59"/>
        <v>731970.75531773583</v>
      </c>
      <c r="AR79" s="274">
        <f t="shared" si="59"/>
        <v>193823.73597179574</v>
      </c>
      <c r="AS79" s="274">
        <f t="shared" si="59"/>
        <v>96105.873483743577</v>
      </c>
      <c r="AT79" s="274">
        <f t="shared" si="59"/>
        <v>22291.858920057482</v>
      </c>
      <c r="AU79" s="274">
        <f t="shared" si="59"/>
        <v>47.883720096523646</v>
      </c>
      <c r="AV79" s="274">
        <f t="shared" si="59"/>
        <v>12715.683496802087</v>
      </c>
      <c r="AW79" s="274">
        <f t="shared" si="59"/>
        <v>662.84632999559574</v>
      </c>
      <c r="AX79" s="274">
        <f t="shared" si="59"/>
        <v>62797.845767552804</v>
      </c>
      <c r="AY79" s="282">
        <f t="shared" si="59"/>
        <v>72275.249241339654</v>
      </c>
      <c r="AZ79" s="300">
        <f>AZ21+AZ24+AZ34+AZ38+AZ43+AZ48+AZ53+AZ58+AZ70+AZ75</f>
        <v>-2206900.0002913605</v>
      </c>
      <c r="BA79" s="296">
        <f>BA21+BA24+BA34+BA38+BA43+BA48+BA53+BA58+BA70+BA75</f>
        <v>1694338.6560279857</v>
      </c>
      <c r="BB79" s="274">
        <f t="shared" ref="BB79:BL79" si="60">BB21+BB24+BB34+BB38+BB43+BB48+BB53+BB58+BB70+BB75</f>
        <v>2058830.403401793</v>
      </c>
      <c r="BC79" s="274">
        <f t="shared" si="60"/>
        <v>106881.42351076755</v>
      </c>
      <c r="BD79" s="274">
        <f t="shared" si="60"/>
        <v>1052491.4966841773</v>
      </c>
      <c r="BE79" s="274">
        <f t="shared" si="60"/>
        <v>296679.35156218125</v>
      </c>
      <c r="BF79" s="274">
        <f t="shared" si="60"/>
        <v>139653.03104431136</v>
      </c>
      <c r="BG79" s="274">
        <f t="shared" si="60"/>
        <v>25001.223424356758</v>
      </c>
      <c r="BH79" s="274">
        <f t="shared" si="60"/>
        <v>211.57732885348241</v>
      </c>
      <c r="BI79" s="274">
        <f t="shared" si="60"/>
        <v>19650.843281594713</v>
      </c>
      <c r="BJ79" s="274">
        <f>BJ21+BJ24+BJ34+BJ38+BJ43+BJ48+BJ53+BJ58+BJ70+BJ75</f>
        <v>998.66429663552458</v>
      </c>
      <c r="BK79" s="274">
        <f t="shared" si="60"/>
        <v>92170.686118090729</v>
      </c>
      <c r="BL79" s="300">
        <f t="shared" si="60"/>
        <v>108669.95566658469</v>
      </c>
    </row>
    <row r="80" spans="1:64" s="209" customFormat="1" x14ac:dyDescent="0.25">
      <c r="A80" s="1549"/>
      <c r="B80" s="126" t="s">
        <v>56</v>
      </c>
      <c r="C80" s="127" t="s">
        <v>173</v>
      </c>
      <c r="D80" s="274">
        <f>D25+D33+D42+D47+D52+D61+D69+D74</f>
        <v>3179607.5799999996</v>
      </c>
      <c r="E80" s="274">
        <f>E25+E33+E42+E47+E52+E61+E69+E74</f>
        <v>1719076.69</v>
      </c>
      <c r="F80" s="274">
        <f>F25+F33+F42+F47+F52+F61+F69+F74</f>
        <v>508634.43999999994</v>
      </c>
      <c r="G80" s="274">
        <f t="shared" ref="G80:O80" si="61">G25+G33+G42+G47+G52+G61+G69+G74</f>
        <v>210643.64</v>
      </c>
      <c r="H80" s="274">
        <f t="shared" si="61"/>
        <v>475230.1</v>
      </c>
      <c r="I80" s="274">
        <f t="shared" si="61"/>
        <v>75584.679999999993</v>
      </c>
      <c r="J80" s="274">
        <f t="shared" si="61"/>
        <v>63270</v>
      </c>
      <c r="K80" s="274">
        <f t="shared" si="61"/>
        <v>1310.76</v>
      </c>
      <c r="L80" s="274">
        <f t="shared" si="61"/>
        <v>17590.390000000003</v>
      </c>
      <c r="M80" s="274">
        <f t="shared" si="61"/>
        <v>140.34</v>
      </c>
      <c r="N80" s="274">
        <f t="shared" si="61"/>
        <v>83073.67</v>
      </c>
      <c r="O80" s="282">
        <f t="shared" si="61"/>
        <v>25052.870000000006</v>
      </c>
      <c r="P80" s="274">
        <f>P25+P33+P42+P47+P52+P61+P69+P74</f>
        <v>3338617.3499999996</v>
      </c>
      <c r="Q80" s="274">
        <f t="shared" ref="Q80:AA80" si="62">Q25+Q33+Q42+Q47+Q52+Q61+Q69+Q74</f>
        <v>1829748.7200000002</v>
      </c>
      <c r="R80" s="274">
        <f t="shared" si="62"/>
        <v>544145.98999999987</v>
      </c>
      <c r="S80" s="274">
        <f t="shared" si="62"/>
        <v>215675.10000000003</v>
      </c>
      <c r="T80" s="274">
        <f t="shared" si="62"/>
        <v>486337.03</v>
      </c>
      <c r="U80" s="274">
        <f t="shared" si="62"/>
        <v>75060.35000000002</v>
      </c>
      <c r="V80" s="274">
        <f t="shared" si="62"/>
        <v>59489.130000000005</v>
      </c>
      <c r="W80" s="274">
        <f t="shared" si="62"/>
        <v>1420.66</v>
      </c>
      <c r="X80" s="274">
        <f t="shared" si="62"/>
        <v>17344.5</v>
      </c>
      <c r="Y80" s="274">
        <f t="shared" si="62"/>
        <v>184.34</v>
      </c>
      <c r="Z80" s="274">
        <f t="shared" si="62"/>
        <v>82441.899999999994</v>
      </c>
      <c r="AA80" s="282">
        <f t="shared" si="62"/>
        <v>26769.630000000005</v>
      </c>
      <c r="AB80" s="274">
        <f>AB25+AB33+AB42+AB47+AB52+AB61+AB69+AB74</f>
        <v>3612367.8299999996</v>
      </c>
      <c r="AC80" s="274">
        <f t="shared" ref="AC80:AM80" si="63">AC25+AC33+AC42+AC47+AC52+AC61+AC69+AC74</f>
        <v>2021446.09</v>
      </c>
      <c r="AD80" s="274">
        <f t="shared" si="63"/>
        <v>594177.06000000006</v>
      </c>
      <c r="AE80" s="274">
        <f t="shared" si="63"/>
        <v>224901.84999999998</v>
      </c>
      <c r="AF80" s="274">
        <f t="shared" si="63"/>
        <v>500923.43</v>
      </c>
      <c r="AG80" s="274">
        <f t="shared" si="63"/>
        <v>77224.56</v>
      </c>
      <c r="AH80" s="274">
        <f t="shared" si="63"/>
        <v>57295.49</v>
      </c>
      <c r="AI80" s="274">
        <f t="shared" si="63"/>
        <v>1399.6799999999998</v>
      </c>
      <c r="AJ80" s="274">
        <f t="shared" si="63"/>
        <v>17942.120000000006</v>
      </c>
      <c r="AK80" s="274">
        <f t="shared" si="63"/>
        <v>210.84</v>
      </c>
      <c r="AL80" s="274">
        <f t="shared" si="63"/>
        <v>86841.610000000015</v>
      </c>
      <c r="AM80" s="282">
        <f t="shared" si="63"/>
        <v>30005.100000000006</v>
      </c>
      <c r="AN80" s="289">
        <f>AN25+AN33+AN42+AN47+AN52+AN61+AN69+AN74</f>
        <v>3898165.5600000005</v>
      </c>
      <c r="AO80" s="274">
        <f t="shared" ref="AO80:AY80" si="64">AO25+AO33+AO42+AO47+AO52+AO61+AO69+AO74</f>
        <v>2198676.85</v>
      </c>
      <c r="AP80" s="274">
        <f t="shared" si="64"/>
        <v>651371.46</v>
      </c>
      <c r="AQ80" s="274">
        <f t="shared" si="64"/>
        <v>236508.29</v>
      </c>
      <c r="AR80" s="274">
        <f t="shared" si="64"/>
        <v>525140.04999999993</v>
      </c>
      <c r="AS80" s="274">
        <f t="shared" si="64"/>
        <v>81617.200000000026</v>
      </c>
      <c r="AT80" s="274">
        <f t="shared" si="64"/>
        <v>58437.780000000006</v>
      </c>
      <c r="AU80" s="274">
        <f t="shared" si="64"/>
        <v>2219.9699999999998</v>
      </c>
      <c r="AV80" s="274">
        <f t="shared" si="64"/>
        <v>19525.200000000004</v>
      </c>
      <c r="AW80" s="274">
        <f t="shared" si="64"/>
        <v>212.64</v>
      </c>
      <c r="AX80" s="274">
        <f t="shared" si="64"/>
        <v>92918.659999999989</v>
      </c>
      <c r="AY80" s="282">
        <f t="shared" si="64"/>
        <v>31537.46</v>
      </c>
      <c r="AZ80" s="300">
        <f>AZ25+AZ33+AZ42+AZ47+AZ52+AZ61+AZ69+AZ74</f>
        <v>1104</v>
      </c>
      <c r="BA80" s="296">
        <f>BA25+BA33+BA42+BA47+BA52+BA61+BA69+BA74</f>
        <v>14029862.320000002</v>
      </c>
      <c r="BB80" s="274">
        <f t="shared" ref="BB80:BL80" si="65">BB25+BB33+BB42+BB47+BB52+BB61+BB69+BB74</f>
        <v>7768948.3499999996</v>
      </c>
      <c r="BC80" s="274">
        <f t="shared" si="65"/>
        <v>2298328.9499999997</v>
      </c>
      <c r="BD80" s="274">
        <f t="shared" si="65"/>
        <v>887728.88</v>
      </c>
      <c r="BE80" s="274">
        <f t="shared" si="65"/>
        <v>1987630.61</v>
      </c>
      <c r="BF80" s="274">
        <f t="shared" si="65"/>
        <v>309486.79000000004</v>
      </c>
      <c r="BG80" s="274">
        <f t="shared" si="65"/>
        <v>238492.39999999997</v>
      </c>
      <c r="BH80" s="274">
        <f t="shared" si="65"/>
        <v>6351.07</v>
      </c>
      <c r="BI80" s="274">
        <f t="shared" si="65"/>
        <v>72402.210000000006</v>
      </c>
      <c r="BJ80" s="274">
        <f>BJ25+BJ33+BJ42+BJ47+BJ52+BJ61+BJ69+BJ74</f>
        <v>748.16000000000008</v>
      </c>
      <c r="BK80" s="274">
        <f t="shared" si="65"/>
        <v>345275.83999999997</v>
      </c>
      <c r="BL80" s="300">
        <f t="shared" si="65"/>
        <v>113365.06000000001</v>
      </c>
    </row>
    <row r="81" spans="1:64" s="209" customFormat="1" x14ac:dyDescent="0.25">
      <c r="A81" s="1549"/>
      <c r="B81" s="126" t="s">
        <v>119</v>
      </c>
      <c r="C81" s="127" t="s">
        <v>934</v>
      </c>
      <c r="D81" s="274">
        <f>D26+D35+D39+D44+D49+D54+D62+D71+D76</f>
        <v>73921.48</v>
      </c>
      <c r="E81" s="274">
        <f>E26+E35+E39+E44+E49+E54+E62+E71+E76</f>
        <v>59888.251448260635</v>
      </c>
      <c r="F81" s="274">
        <f>F26+F35+F39+F44+F49+F54+F62+F71+F76</f>
        <v>2169.5478787092247</v>
      </c>
      <c r="G81" s="274">
        <f t="shared" ref="G81:O81" si="66">G26+G35+G39+G44+G49+G54+G62+G71+G76</f>
        <v>5177.0794284564809</v>
      </c>
      <c r="H81" s="274">
        <f t="shared" si="66"/>
        <v>1487.4569913502778</v>
      </c>
      <c r="I81" s="274">
        <f t="shared" si="66"/>
        <v>2264.0428891239312</v>
      </c>
      <c r="J81" s="274">
        <f t="shared" si="66"/>
        <v>377.02070145156989</v>
      </c>
      <c r="K81" s="274">
        <f t="shared" si="66"/>
        <v>22.064824766885771</v>
      </c>
      <c r="L81" s="274">
        <f t="shared" si="66"/>
        <v>114.64115476708042</v>
      </c>
      <c r="M81" s="274">
        <f t="shared" si="66"/>
        <v>2.8780206217677091</v>
      </c>
      <c r="N81" s="274">
        <f t="shared" si="66"/>
        <v>2221.3522499010437</v>
      </c>
      <c r="O81" s="282">
        <f t="shared" si="66"/>
        <v>197.14441259108807</v>
      </c>
      <c r="P81" s="274">
        <f>P26+P35+P39+P44+P49+P54+P62+P71+P76</f>
        <v>153727.66499999998</v>
      </c>
      <c r="Q81" s="274">
        <f t="shared" ref="Q81:AA81" si="67">Q26+Q35+Q39+Q44+Q49+Q54+Q62+Q71+Q76</f>
        <v>125173.8476954681</v>
      </c>
      <c r="R81" s="274">
        <f t="shared" si="67"/>
        <v>4517.5566412038597</v>
      </c>
      <c r="S81" s="274">
        <f t="shared" si="67"/>
        <v>10564.479740579171</v>
      </c>
      <c r="T81" s="274">
        <f t="shared" si="67"/>
        <v>2966.5570781505253</v>
      </c>
      <c r="U81" s="274">
        <f t="shared" si="67"/>
        <v>4654.8798287149493</v>
      </c>
      <c r="V81" s="274">
        <f t="shared" si="67"/>
        <v>691.31878644281426</v>
      </c>
      <c r="W81" s="274">
        <f t="shared" si="67"/>
        <v>44.206779541241183</v>
      </c>
      <c r="X81" s="274">
        <f t="shared" si="67"/>
        <v>232.32073503588452</v>
      </c>
      <c r="Y81" s="274">
        <f t="shared" si="67"/>
        <v>5.6434186648392997</v>
      </c>
      <c r="Z81" s="274">
        <f t="shared" si="67"/>
        <v>4453.5978963356811</v>
      </c>
      <c r="AA81" s="282">
        <f t="shared" si="67"/>
        <v>423.25639986294749</v>
      </c>
      <c r="AB81" s="274">
        <f>AB26+AB35+AB39+AB44+AB49+AB54+AB62+AB71+AB76</f>
        <v>425272.68999999994</v>
      </c>
      <c r="AC81" s="274">
        <f t="shared" ref="AC81:AM81" si="68">AC26+AC35+AC39+AC44+AC49+AC54+AC62+AC71+AC76</f>
        <v>348623.80075834203</v>
      </c>
      <c r="AD81" s="274">
        <f t="shared" si="68"/>
        <v>12321.305241797356</v>
      </c>
      <c r="AE81" s="274">
        <f t="shared" si="68"/>
        <v>27699.479399295134</v>
      </c>
      <c r="AF81" s="274">
        <f t="shared" si="68"/>
        <v>7580.4423030697162</v>
      </c>
      <c r="AG81" s="274">
        <f t="shared" si="68"/>
        <v>13178.117449994486</v>
      </c>
      <c r="AH81" s="274">
        <f t="shared" si="68"/>
        <v>1698.8092197107378</v>
      </c>
      <c r="AI81" s="274">
        <f t="shared" si="68"/>
        <v>106.17557623192111</v>
      </c>
      <c r="AJ81" s="274">
        <f t="shared" si="68"/>
        <v>622.23826070800271</v>
      </c>
      <c r="AK81" s="274">
        <f t="shared" si="68"/>
        <v>14.815196683523874</v>
      </c>
      <c r="AL81" s="274">
        <f t="shared" si="68"/>
        <v>12257.106056168752</v>
      </c>
      <c r="AM81" s="282">
        <f t="shared" si="68"/>
        <v>1170.400537998386</v>
      </c>
      <c r="AN81" s="289">
        <f>AN26+AN35+AN39+AN44+AN49+AN54+AN62+AN71+AN76</f>
        <v>320806.73499999981</v>
      </c>
      <c r="AO81" s="274">
        <f t="shared" ref="AO81:AZ81" si="69">AO26+AO35+AO39+AO44+AO49+AO54+AO62+AO71+AO76</f>
        <v>262609.57472937374</v>
      </c>
      <c r="AP81" s="274">
        <f t="shared" si="69"/>
        <v>9585.9491156144668</v>
      </c>
      <c r="AQ81" s="274">
        <f t="shared" si="69"/>
        <v>20445.784549721018</v>
      </c>
      <c r="AR81" s="274">
        <f t="shared" si="69"/>
        <v>5669.7936001359494</v>
      </c>
      <c r="AS81" s="274">
        <f t="shared" si="69"/>
        <v>10381.900909479706</v>
      </c>
      <c r="AT81" s="274">
        <f t="shared" si="69"/>
        <v>1212.1001061829097</v>
      </c>
      <c r="AU81" s="274">
        <f t="shared" si="69"/>
        <v>76.324144617214714</v>
      </c>
      <c r="AV81" s="274">
        <f t="shared" si="69"/>
        <v>477.93452462684451</v>
      </c>
      <c r="AW81" s="274">
        <f t="shared" si="69"/>
        <v>10.903449231030672</v>
      </c>
      <c r="AX81" s="274">
        <f t="shared" si="69"/>
        <v>9471.4628986886455</v>
      </c>
      <c r="AY81" s="282">
        <f t="shared" si="69"/>
        <v>865.00697232843333</v>
      </c>
      <c r="AZ81" s="300">
        <f t="shared" si="69"/>
        <v>0</v>
      </c>
      <c r="BA81" s="296">
        <f>BA26+BA35+BA39+BA44+BA49+BA54+BA62+BA71+BA76</f>
        <v>973728.57</v>
      </c>
      <c r="BB81" s="274">
        <f t="shared" ref="BB81:BL81" si="70">BB26+BB35+BB39+BB44+BB49+BB54+BB62+BB71+BB76</f>
        <v>796295.47463144455</v>
      </c>
      <c r="BC81" s="274">
        <f t="shared" si="70"/>
        <v>28594.358877324907</v>
      </c>
      <c r="BD81" s="274">
        <f t="shared" si="70"/>
        <v>63886.823118051805</v>
      </c>
      <c r="BE81" s="274">
        <f t="shared" si="70"/>
        <v>17704.249972706468</v>
      </c>
      <c r="BF81" s="274">
        <f t="shared" si="70"/>
        <v>30478.941077313073</v>
      </c>
      <c r="BG81" s="274">
        <f t="shared" si="70"/>
        <v>3979.2488137880314</v>
      </c>
      <c r="BH81" s="274">
        <f t="shared" si="70"/>
        <v>248.77132515726277</v>
      </c>
      <c r="BI81" s="274">
        <f t="shared" si="70"/>
        <v>1447.1346751378121</v>
      </c>
      <c r="BJ81" s="274">
        <f>BJ26+BJ35+BJ39+BJ44+BJ49+BJ54+BJ62+BJ71+BJ76</f>
        <v>34.240085201161556</v>
      </c>
      <c r="BK81" s="274">
        <f t="shared" si="70"/>
        <v>28403.51910109412</v>
      </c>
      <c r="BL81" s="300">
        <f t="shared" si="70"/>
        <v>2655.8083227808547</v>
      </c>
    </row>
    <row r="82" spans="1:64" x14ac:dyDescent="0.25">
      <c r="A82" s="1549"/>
      <c r="B82" s="126" t="s">
        <v>120</v>
      </c>
      <c r="C82" s="127" t="s">
        <v>32</v>
      </c>
      <c r="D82" s="274">
        <f>SUM(E82:O82)</f>
        <v>-58486.410909090911</v>
      </c>
      <c r="E82" s="253">
        <v>-29572.806509207934</v>
      </c>
      <c r="F82" s="253">
        <v>-2752.1214276166606</v>
      </c>
      <c r="G82" s="253">
        <v>-15594.904222786769</v>
      </c>
      <c r="H82" s="253">
        <v>-5978.7036837677751</v>
      </c>
      <c r="I82" s="253">
        <v>-995.13601060926453</v>
      </c>
      <c r="J82" s="253">
        <v>-186.64082515211928</v>
      </c>
      <c r="K82" s="253">
        <v>-5.148892380228582</v>
      </c>
      <c r="L82" s="253">
        <v>-646.58107178011085</v>
      </c>
      <c r="M82" s="253">
        <v>-165.0359500340013</v>
      </c>
      <c r="N82" s="253">
        <v>-715.41486008707363</v>
      </c>
      <c r="O82" s="254">
        <v>-1873.9174556689686</v>
      </c>
      <c r="P82" s="274">
        <f>SUM(Q82:AA82)</f>
        <v>-19471.970909090913</v>
      </c>
      <c r="Q82" s="253">
        <v>-9994.65386330822</v>
      </c>
      <c r="R82" s="253">
        <v>-911.27061249128008</v>
      </c>
      <c r="S82" s="253">
        <v>-5077.3642344876653</v>
      </c>
      <c r="T82" s="253">
        <v>-2061.6744303091541</v>
      </c>
      <c r="U82" s="253">
        <v>-324.82748817919457</v>
      </c>
      <c r="V82" s="253">
        <v>-64.565619008106054</v>
      </c>
      <c r="W82" s="253">
        <v>-1.7387715813058506</v>
      </c>
      <c r="X82" s="253">
        <v>-203.17152599294977</v>
      </c>
      <c r="Y82" s="253">
        <v>-34.085220032676695</v>
      </c>
      <c r="Z82" s="253">
        <v>-204.01563634429212</v>
      </c>
      <c r="AA82" s="254">
        <v>-594.60350735606653</v>
      </c>
      <c r="AB82" s="274">
        <f>SUM(AC82:AM82)</f>
        <v>-18990.320000000003</v>
      </c>
      <c r="AC82" s="253">
        <v>-9961.9107539679044</v>
      </c>
      <c r="AD82" s="253">
        <v>-908.01413812595888</v>
      </c>
      <c r="AE82" s="253">
        <v>-4639.7343637634958</v>
      </c>
      <c r="AF82" s="253">
        <v>-2070.2353422677015</v>
      </c>
      <c r="AG82" s="253">
        <v>-347.76323677030933</v>
      </c>
      <c r="AH82" s="253">
        <v>-44.439769238511666</v>
      </c>
      <c r="AI82" s="253">
        <v>-1.2898949657090271</v>
      </c>
      <c r="AJ82" s="253">
        <v>-197.22644893528522</v>
      </c>
      <c r="AK82" s="253">
        <v>-27.006092418926777</v>
      </c>
      <c r="AL82" s="253">
        <v>-179.7267659653937</v>
      </c>
      <c r="AM82" s="254">
        <v>-612.97319358080836</v>
      </c>
      <c r="AN82" s="289">
        <f>SUM(AO82:AY82)</f>
        <v>-4805.1327272727267</v>
      </c>
      <c r="AO82" s="253">
        <v>-2672.2407856507502</v>
      </c>
      <c r="AP82" s="253">
        <v>-233.73535043695233</v>
      </c>
      <c r="AQ82" s="253">
        <v>-1088.309683326087</v>
      </c>
      <c r="AR82" s="253">
        <v>-450.9570852319905</v>
      </c>
      <c r="AS82" s="253">
        <v>-92.309734083161445</v>
      </c>
      <c r="AT82" s="253">
        <v>-33.217029811483748</v>
      </c>
      <c r="AU82" s="253">
        <v>-0.1114588713116767</v>
      </c>
      <c r="AV82" s="253">
        <v>-53.388725359426083</v>
      </c>
      <c r="AW82" s="253">
        <v>-7.2069261315443374</v>
      </c>
      <c r="AX82" s="253">
        <v>-38.903060917372834</v>
      </c>
      <c r="AY82" s="254">
        <v>-134.75288745264697</v>
      </c>
      <c r="AZ82" s="526">
        <v>0</v>
      </c>
      <c r="BA82" s="296">
        <f>SUM(BB82:BL82)+AZ82</f>
        <v>-101753.83454545453</v>
      </c>
      <c r="BB82" s="274">
        <f t="shared" ref="BB82:BL83" si="71">E82+Q82+AC82+AO82</f>
        <v>-52201.611912134809</v>
      </c>
      <c r="BC82" s="274">
        <f t="shared" si="71"/>
        <v>-4805.1415286708516</v>
      </c>
      <c r="BD82" s="274">
        <f t="shared" si="71"/>
        <v>-26400.312504364014</v>
      </c>
      <c r="BE82" s="274">
        <f t="shared" si="71"/>
        <v>-10561.570541576622</v>
      </c>
      <c r="BF82" s="274">
        <f t="shared" si="71"/>
        <v>-1760.0364696419299</v>
      </c>
      <c r="BG82" s="274">
        <f t="shared" si="71"/>
        <v>-328.86324321022073</v>
      </c>
      <c r="BH82" s="274">
        <f t="shared" si="71"/>
        <v>-8.2890177985551361</v>
      </c>
      <c r="BI82" s="274">
        <f t="shared" si="71"/>
        <v>-1100.367772067772</v>
      </c>
      <c r="BJ82" s="274">
        <f t="shared" si="71"/>
        <v>-233.33418861714912</v>
      </c>
      <c r="BK82" s="274">
        <f t="shared" si="71"/>
        <v>-1138.0603233141323</v>
      </c>
      <c r="BL82" s="300">
        <f t="shared" si="71"/>
        <v>-3216.2470440584902</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38393233.580158561</v>
      </c>
      <c r="E84" s="286">
        <f t="shared" ref="E84:BL84" si="72">SUM(E78:E83)</f>
        <v>19543321.437011644</v>
      </c>
      <c r="F84" s="286">
        <f t="shared" si="72"/>
        <v>2161062.250432861</v>
      </c>
      <c r="G84" s="286">
        <f t="shared" si="72"/>
        <v>9591751.3084919844</v>
      </c>
      <c r="H84" s="286">
        <f t="shared" si="72"/>
        <v>4066199.5448058816</v>
      </c>
      <c r="I84" s="286">
        <f t="shared" si="72"/>
        <v>677872.51272066054</v>
      </c>
      <c r="J84" s="286">
        <f t="shared" si="72"/>
        <v>175567.72172334325</v>
      </c>
      <c r="K84" s="286">
        <f t="shared" si="72"/>
        <v>4429.1963644006046</v>
      </c>
      <c r="L84" s="286">
        <f t="shared" si="72"/>
        <v>405290.73110522411</v>
      </c>
      <c r="M84" s="286">
        <f t="shared" si="72"/>
        <v>98949.885552528722</v>
      </c>
      <c r="N84" s="286">
        <f t="shared" si="72"/>
        <v>517606.80331752595</v>
      </c>
      <c r="O84" s="287">
        <f t="shared" si="72"/>
        <v>1151182.1886325094</v>
      </c>
      <c r="P84" s="279">
        <f t="shared" si="72"/>
        <v>40609567.200341985</v>
      </c>
      <c r="Q84" s="286">
        <f t="shared" si="72"/>
        <v>21002715.544734281</v>
      </c>
      <c r="R84" s="286">
        <f t="shared" si="72"/>
        <v>2278584.573859117</v>
      </c>
      <c r="S84" s="286">
        <f t="shared" si="72"/>
        <v>9912367.4791052211</v>
      </c>
      <c r="T84" s="286">
        <f t="shared" si="72"/>
        <v>4415178.1022093091</v>
      </c>
      <c r="U84" s="286">
        <f t="shared" si="72"/>
        <v>702239.82779394835</v>
      </c>
      <c r="V84" s="286">
        <f t="shared" si="72"/>
        <v>183281.67804048571</v>
      </c>
      <c r="W84" s="286">
        <f t="shared" si="72"/>
        <v>4840.3516696059114</v>
      </c>
      <c r="X84" s="286">
        <f t="shared" si="72"/>
        <v>403634.88683764159</v>
      </c>
      <c r="Y84" s="286">
        <f>SUM(Y78:Y83)</f>
        <v>64779.22851837999</v>
      </c>
      <c r="Z84" s="286">
        <f t="shared" si="72"/>
        <v>481394.39917416289</v>
      </c>
      <c r="AA84" s="287">
        <f t="shared" si="72"/>
        <v>1160551.1283998347</v>
      </c>
      <c r="AB84" s="279">
        <f t="shared" si="72"/>
        <v>43903533.886876732</v>
      </c>
      <c r="AC84" s="286">
        <f t="shared" si="72"/>
        <v>23269249.230368271</v>
      </c>
      <c r="AD84" s="286">
        <f t="shared" si="72"/>
        <v>2496979.7988411426</v>
      </c>
      <c r="AE84" s="286">
        <f t="shared" si="72"/>
        <v>10011585.238045722</v>
      </c>
      <c r="AF84" s="286">
        <f t="shared" si="72"/>
        <v>4841246.2822668934</v>
      </c>
      <c r="AG84" s="286">
        <f t="shared" si="72"/>
        <v>838258.37975718139</v>
      </c>
      <c r="AH84" s="286">
        <f t="shared" si="72"/>
        <v>152090.49042750095</v>
      </c>
      <c r="AI84" s="286">
        <f t="shared" si="72"/>
        <v>4226.4651963632468</v>
      </c>
      <c r="AJ84" s="286">
        <f t="shared" si="72"/>
        <v>429657.51850198663</v>
      </c>
      <c r="AK84" s="286">
        <f t="shared" si="72"/>
        <v>56062.723269215647</v>
      </c>
      <c r="AL84" s="286">
        <f t="shared" si="72"/>
        <v>486155.07750924642</v>
      </c>
      <c r="AM84" s="287">
        <f t="shared" si="72"/>
        <v>1318022.6826932279</v>
      </c>
      <c r="AN84" s="851">
        <f t="shared" si="72"/>
        <v>50873729.524396621</v>
      </c>
      <c r="AO84" s="286">
        <f t="shared" si="72"/>
        <v>28359519.231680967</v>
      </c>
      <c r="AP84" s="286">
        <f t="shared" si="72"/>
        <v>2874942.4467578866</v>
      </c>
      <c r="AQ84" s="286">
        <f t="shared" si="72"/>
        <v>10931236.744613053</v>
      </c>
      <c r="AR84" s="286">
        <f t="shared" si="72"/>
        <v>4844376.3974786345</v>
      </c>
      <c r="AS84" s="286">
        <f t="shared" si="72"/>
        <v>1031405.5377192085</v>
      </c>
      <c r="AT84" s="286">
        <f t="shared" si="72"/>
        <v>385397.70962631225</v>
      </c>
      <c r="AU84" s="286">
        <f t="shared" si="72"/>
        <v>3362.4164058424262</v>
      </c>
      <c r="AV84" s="286">
        <f t="shared" si="72"/>
        <v>520454.40320142236</v>
      </c>
      <c r="AW84" s="286">
        <f>SUM(AW78:AW83)</f>
        <v>66725.652853095016</v>
      </c>
      <c r="AX84" s="286">
        <f t="shared" si="72"/>
        <v>520588.98365746607</v>
      </c>
      <c r="AY84" s="287">
        <f t="shared" si="72"/>
        <v>1335720.0004027335</v>
      </c>
      <c r="AZ84" s="857">
        <f t="shared" si="72"/>
        <v>-789200.62029136089</v>
      </c>
      <c r="BA84" s="306">
        <f t="shared" si="72"/>
        <v>172990863.57148251</v>
      </c>
      <c r="BB84" s="279">
        <f t="shared" si="72"/>
        <v>92174805.443795159</v>
      </c>
      <c r="BC84" s="279">
        <f t="shared" si="72"/>
        <v>9811569.0698910058</v>
      </c>
      <c r="BD84" s="279">
        <f t="shared" si="72"/>
        <v>40446940.770255983</v>
      </c>
      <c r="BE84" s="279">
        <f t="shared" si="72"/>
        <v>18167000.326760717</v>
      </c>
      <c r="BF84" s="279">
        <f t="shared" si="72"/>
        <v>3249776.2579909982</v>
      </c>
      <c r="BG84" s="279">
        <f t="shared" si="72"/>
        <v>896337.59981764224</v>
      </c>
      <c r="BH84" s="279">
        <f t="shared" si="72"/>
        <v>16858.42963621219</v>
      </c>
      <c r="BI84" s="279">
        <f t="shared" si="72"/>
        <v>1759037.5396462749</v>
      </c>
      <c r="BJ84" s="279">
        <f>SUM(BJ78:BJ83)</f>
        <v>286517.49019321939</v>
      </c>
      <c r="BK84" s="279">
        <f t="shared" si="72"/>
        <v>2005745.2636584016</v>
      </c>
      <c r="BL84" s="307">
        <f t="shared" si="72"/>
        <v>4965476.0001283046</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38393233.580158561</v>
      </c>
      <c r="E88" s="275">
        <f t="shared" ref="E88:O88" si="79">E84+E87</f>
        <v>19543321.437011644</v>
      </c>
      <c r="F88" s="275">
        <f t="shared" si="79"/>
        <v>2161062.250432861</v>
      </c>
      <c r="G88" s="275">
        <f t="shared" si="79"/>
        <v>9591751.3084919844</v>
      </c>
      <c r="H88" s="275">
        <f t="shared" si="79"/>
        <v>4066199.5448058816</v>
      </c>
      <c r="I88" s="275">
        <f t="shared" si="79"/>
        <v>677872.51272066054</v>
      </c>
      <c r="J88" s="275">
        <f t="shared" si="79"/>
        <v>175567.72172334325</v>
      </c>
      <c r="K88" s="275">
        <f t="shared" si="79"/>
        <v>4429.1963644006046</v>
      </c>
      <c r="L88" s="275">
        <f t="shared" si="79"/>
        <v>405290.73110522411</v>
      </c>
      <c r="M88" s="275">
        <f t="shared" si="79"/>
        <v>98949.885552528722</v>
      </c>
      <c r="N88" s="275">
        <f t="shared" si="79"/>
        <v>517606.80331752595</v>
      </c>
      <c r="O88" s="283">
        <f t="shared" si="79"/>
        <v>1151182.1886325094</v>
      </c>
      <c r="P88" s="275">
        <f>P84+P87</f>
        <v>40609567.200341985</v>
      </c>
      <c r="Q88" s="275">
        <f t="shared" ref="Q88:AA88" si="80">Q84+Q87</f>
        <v>21002715.544734281</v>
      </c>
      <c r="R88" s="275">
        <f t="shared" si="80"/>
        <v>2278584.573859117</v>
      </c>
      <c r="S88" s="275">
        <f t="shared" si="80"/>
        <v>9912367.4791052211</v>
      </c>
      <c r="T88" s="275">
        <f t="shared" si="80"/>
        <v>4415178.1022093091</v>
      </c>
      <c r="U88" s="275">
        <f t="shared" si="80"/>
        <v>702239.82779394835</v>
      </c>
      <c r="V88" s="275">
        <f t="shared" si="80"/>
        <v>183281.67804048571</v>
      </c>
      <c r="W88" s="275">
        <f t="shared" si="80"/>
        <v>4840.3516696059114</v>
      </c>
      <c r="X88" s="275">
        <f t="shared" si="80"/>
        <v>403634.88683764159</v>
      </c>
      <c r="Y88" s="275">
        <f t="shared" si="80"/>
        <v>64779.22851837999</v>
      </c>
      <c r="Z88" s="275">
        <f t="shared" si="80"/>
        <v>481394.39917416289</v>
      </c>
      <c r="AA88" s="283">
        <f t="shared" si="80"/>
        <v>1160551.1283998347</v>
      </c>
      <c r="AB88" s="275">
        <f>AB84+AB87</f>
        <v>43903533.886876732</v>
      </c>
      <c r="AC88" s="275">
        <f t="shared" ref="AC88:AM88" si="81">AC84+AC87</f>
        <v>23269249.230368271</v>
      </c>
      <c r="AD88" s="275">
        <f t="shared" si="81"/>
        <v>2496979.7988411426</v>
      </c>
      <c r="AE88" s="275">
        <f t="shared" si="81"/>
        <v>10011585.238045722</v>
      </c>
      <c r="AF88" s="275">
        <f t="shared" si="81"/>
        <v>4841246.2822668934</v>
      </c>
      <c r="AG88" s="275">
        <f t="shared" si="81"/>
        <v>838258.37975718139</v>
      </c>
      <c r="AH88" s="275">
        <f t="shared" si="81"/>
        <v>152090.49042750095</v>
      </c>
      <c r="AI88" s="275">
        <f t="shared" si="81"/>
        <v>4226.4651963632468</v>
      </c>
      <c r="AJ88" s="275">
        <f t="shared" si="81"/>
        <v>429657.51850198663</v>
      </c>
      <c r="AK88" s="275">
        <f t="shared" si="81"/>
        <v>56062.723269215647</v>
      </c>
      <c r="AL88" s="275">
        <f t="shared" si="81"/>
        <v>486155.07750924642</v>
      </c>
      <c r="AM88" s="283">
        <f t="shared" si="81"/>
        <v>1318022.6826932279</v>
      </c>
      <c r="AN88" s="277">
        <f>AN84+AN87</f>
        <v>50873729.524396621</v>
      </c>
      <c r="AO88" s="275">
        <f>AO84+AO87</f>
        <v>28359519.231680967</v>
      </c>
      <c r="AP88" s="275">
        <f t="shared" ref="AP88:AZ88" si="82">AP84+AP87</f>
        <v>2874942.4467578866</v>
      </c>
      <c r="AQ88" s="275">
        <f t="shared" si="82"/>
        <v>10931236.744613053</v>
      </c>
      <c r="AR88" s="275">
        <f t="shared" si="82"/>
        <v>4844376.3974786345</v>
      </c>
      <c r="AS88" s="275">
        <f t="shared" si="82"/>
        <v>1031405.5377192085</v>
      </c>
      <c r="AT88" s="275">
        <f t="shared" si="82"/>
        <v>385397.70962631225</v>
      </c>
      <c r="AU88" s="275">
        <f t="shared" si="82"/>
        <v>3362.4164058424262</v>
      </c>
      <c r="AV88" s="275">
        <f t="shared" si="82"/>
        <v>520454.40320142236</v>
      </c>
      <c r="AW88" s="275">
        <f t="shared" si="82"/>
        <v>66725.652853095016</v>
      </c>
      <c r="AX88" s="275">
        <f t="shared" si="82"/>
        <v>520588.98365746607</v>
      </c>
      <c r="AY88" s="283">
        <f t="shared" si="82"/>
        <v>1335720.0004027335</v>
      </c>
      <c r="AZ88" s="299">
        <f t="shared" si="82"/>
        <v>-789200.62029136089</v>
      </c>
      <c r="BA88" s="308">
        <f>BA84+BA87</f>
        <v>172990863.57148251</v>
      </c>
      <c r="BB88" s="278">
        <f>BB84+BB87</f>
        <v>92174805.443795159</v>
      </c>
      <c r="BC88" s="278">
        <f t="shared" ref="BC88:BL88" si="83">BC84+BC87</f>
        <v>9811569.0698910058</v>
      </c>
      <c r="BD88" s="278">
        <f t="shared" si="83"/>
        <v>40446940.770255983</v>
      </c>
      <c r="BE88" s="278">
        <f t="shared" si="83"/>
        <v>18167000.326760717</v>
      </c>
      <c r="BF88" s="278">
        <f t="shared" si="83"/>
        <v>3249776.2579909982</v>
      </c>
      <c r="BG88" s="278">
        <f t="shared" si="83"/>
        <v>896337.59981764224</v>
      </c>
      <c r="BH88" s="278">
        <f t="shared" si="83"/>
        <v>16858.42963621219</v>
      </c>
      <c r="BI88" s="278">
        <f t="shared" si="83"/>
        <v>1759037.5396462749</v>
      </c>
      <c r="BJ88" s="278">
        <f>BJ84+BJ87</f>
        <v>286517.49019321939</v>
      </c>
      <c r="BK88" s="278">
        <f t="shared" si="83"/>
        <v>2005745.2636584016</v>
      </c>
      <c r="BL88" s="305">
        <f t="shared" si="83"/>
        <v>4965476.0001283046</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3246900.9658025252</v>
      </c>
      <c r="E91" s="253">
        <v>29800.945802007132</v>
      </c>
      <c r="F91" s="253">
        <v>3217100.0200005178</v>
      </c>
      <c r="G91" s="303"/>
      <c r="H91" s="303"/>
      <c r="I91" s="303"/>
      <c r="J91" s="303"/>
      <c r="K91" s="303"/>
      <c r="L91" s="303"/>
      <c r="M91" s="303"/>
      <c r="N91" s="303"/>
      <c r="O91" s="375"/>
      <c r="P91" s="274">
        <f t="shared" ref="P91:P97" si="85">Q91+R91</f>
        <v>3381854.7220989675</v>
      </c>
      <c r="Q91" s="253">
        <v>-4494.4053777681656</v>
      </c>
      <c r="R91" s="253">
        <v>3386349.1274767355</v>
      </c>
      <c r="S91" s="303"/>
      <c r="T91" s="303"/>
      <c r="U91" s="303"/>
      <c r="V91" s="303"/>
      <c r="W91" s="303"/>
      <c r="X91" s="303"/>
      <c r="Y91" s="303"/>
      <c r="Z91" s="303"/>
      <c r="AA91" s="375"/>
      <c r="AB91" s="274">
        <f t="shared" ref="AB91:AB97" si="86">AC91+AD91</f>
        <v>4187246.4798644953</v>
      </c>
      <c r="AC91" s="253">
        <v>25294.798559385188</v>
      </c>
      <c r="AD91" s="253">
        <v>4161951.68130511</v>
      </c>
      <c r="AE91" s="303"/>
      <c r="AF91" s="303"/>
      <c r="AG91" s="303"/>
      <c r="AH91" s="303"/>
      <c r="AI91" s="303"/>
      <c r="AJ91" s="303"/>
      <c r="AK91" s="303"/>
      <c r="AL91" s="303"/>
      <c r="AM91" s="375"/>
      <c r="AN91" s="289">
        <f t="shared" ref="AN91:AN97" si="87">AO91+AP91</f>
        <v>5300788.3151004221</v>
      </c>
      <c r="AO91" s="253">
        <v>-15142.780798635729</v>
      </c>
      <c r="AP91" s="253">
        <v>5315931.0958990576</v>
      </c>
      <c r="AQ91" s="303"/>
      <c r="AR91" s="303"/>
      <c r="AS91" s="303"/>
      <c r="AT91" s="303"/>
      <c r="AU91" s="303"/>
      <c r="AV91" s="303"/>
      <c r="AW91" s="303"/>
      <c r="AX91" s="303"/>
      <c r="AY91" s="375"/>
      <c r="AZ91" s="526"/>
      <c r="BA91" s="296">
        <f t="shared" ref="BA91:BA97" si="88">BB91+BC91+AZ91</f>
        <v>16116790.48286641</v>
      </c>
      <c r="BB91" s="274">
        <f t="shared" ref="BB91:BC96" si="89">E91+Q91+AC91+AO91</f>
        <v>35458.558184988426</v>
      </c>
      <c r="BC91" s="274">
        <f t="shared" si="89"/>
        <v>16081331.924681421</v>
      </c>
      <c r="BD91" s="303"/>
      <c r="BE91" s="303"/>
      <c r="BF91" s="303"/>
      <c r="BG91" s="303"/>
      <c r="BH91" s="303"/>
      <c r="BI91" s="303"/>
      <c r="BJ91" s="303"/>
      <c r="BK91" s="303"/>
      <c r="BL91" s="304"/>
    </row>
    <row r="92" spans="1:64" x14ac:dyDescent="0.25">
      <c r="A92" s="1544"/>
      <c r="B92" s="126" t="s">
        <v>122</v>
      </c>
      <c r="C92" s="127" t="s">
        <v>97</v>
      </c>
      <c r="D92" s="274">
        <f t="shared" si="84"/>
        <v>132057.13457179768</v>
      </c>
      <c r="E92" s="253">
        <v>0</v>
      </c>
      <c r="F92" s="253">
        <v>132057.13457179768</v>
      </c>
      <c r="G92" s="303"/>
      <c r="H92" s="303"/>
      <c r="I92" s="303"/>
      <c r="J92" s="303"/>
      <c r="K92" s="303"/>
      <c r="L92" s="303"/>
      <c r="M92" s="303"/>
      <c r="N92" s="303"/>
      <c r="O92" s="375"/>
      <c r="P92" s="274">
        <f t="shared" si="85"/>
        <v>198900.19004701934</v>
      </c>
      <c r="Q92" s="253">
        <v>0</v>
      </c>
      <c r="R92" s="253">
        <v>198900.19004701934</v>
      </c>
      <c r="S92" s="303"/>
      <c r="T92" s="303"/>
      <c r="U92" s="303"/>
      <c r="V92" s="303"/>
      <c r="W92" s="303"/>
      <c r="X92" s="303"/>
      <c r="Y92" s="303"/>
      <c r="Z92" s="303"/>
      <c r="AA92" s="375"/>
      <c r="AB92" s="274">
        <f t="shared" si="86"/>
        <v>176847.62268135726</v>
      </c>
      <c r="AC92" s="253">
        <v>0</v>
      </c>
      <c r="AD92" s="253">
        <v>176847.62268135726</v>
      </c>
      <c r="AE92" s="303"/>
      <c r="AF92" s="303"/>
      <c r="AG92" s="303"/>
      <c r="AH92" s="303"/>
      <c r="AI92" s="303"/>
      <c r="AJ92" s="303"/>
      <c r="AK92" s="303"/>
      <c r="AL92" s="303"/>
      <c r="AM92" s="375"/>
      <c r="AN92" s="289">
        <f t="shared" si="87"/>
        <v>239414.27043319104</v>
      </c>
      <c r="AO92" s="253">
        <v>0</v>
      </c>
      <c r="AP92" s="253">
        <v>239414.27043319104</v>
      </c>
      <c r="AQ92" s="303"/>
      <c r="AR92" s="303"/>
      <c r="AS92" s="303"/>
      <c r="AT92" s="303"/>
      <c r="AU92" s="303"/>
      <c r="AV92" s="303"/>
      <c r="AW92" s="303"/>
      <c r="AX92" s="303"/>
      <c r="AY92" s="375"/>
      <c r="AZ92" s="526"/>
      <c r="BA92" s="296">
        <f t="shared" si="88"/>
        <v>747219.21773336525</v>
      </c>
      <c r="BB92" s="274">
        <f t="shared" si="89"/>
        <v>0</v>
      </c>
      <c r="BC92" s="274">
        <f t="shared" si="89"/>
        <v>747219.21773336525</v>
      </c>
      <c r="BD92" s="303"/>
      <c r="BE92" s="303"/>
      <c r="BF92" s="303"/>
      <c r="BG92" s="303"/>
      <c r="BH92" s="303"/>
      <c r="BI92" s="303"/>
      <c r="BJ92" s="303"/>
      <c r="BK92" s="303"/>
      <c r="BL92" s="304"/>
    </row>
    <row r="93" spans="1:64" x14ac:dyDescent="0.25">
      <c r="A93" s="1544"/>
      <c r="B93" s="126" t="s">
        <v>123</v>
      </c>
      <c r="C93" s="127" t="s">
        <v>98</v>
      </c>
      <c r="D93" s="274">
        <f t="shared" si="84"/>
        <v>272704.74898657238</v>
      </c>
      <c r="E93" s="253">
        <v>0</v>
      </c>
      <c r="F93" s="253">
        <v>272704.74898657238</v>
      </c>
      <c r="G93" s="303"/>
      <c r="H93" s="303"/>
      <c r="I93" s="303"/>
      <c r="J93" s="303"/>
      <c r="K93" s="303"/>
      <c r="L93" s="303"/>
      <c r="M93" s="303"/>
      <c r="N93" s="303"/>
      <c r="O93" s="375"/>
      <c r="P93" s="274">
        <f t="shared" si="85"/>
        <v>285153.48198406503</v>
      </c>
      <c r="Q93" s="253">
        <v>0</v>
      </c>
      <c r="R93" s="253">
        <v>285153.48198406503</v>
      </c>
      <c r="S93" s="303"/>
      <c r="T93" s="303"/>
      <c r="U93" s="303"/>
      <c r="V93" s="303"/>
      <c r="W93" s="303"/>
      <c r="X93" s="303"/>
      <c r="Y93" s="303"/>
      <c r="Z93" s="303"/>
      <c r="AA93" s="375"/>
      <c r="AB93" s="274">
        <f t="shared" si="86"/>
        <v>331021.57225404028</v>
      </c>
      <c r="AC93" s="253">
        <v>0</v>
      </c>
      <c r="AD93" s="253">
        <v>331021.57225404028</v>
      </c>
      <c r="AE93" s="303"/>
      <c r="AF93" s="303"/>
      <c r="AG93" s="303"/>
      <c r="AH93" s="303"/>
      <c r="AI93" s="303"/>
      <c r="AJ93" s="303"/>
      <c r="AK93" s="303"/>
      <c r="AL93" s="303"/>
      <c r="AM93" s="375"/>
      <c r="AN93" s="289">
        <f t="shared" si="87"/>
        <v>467518.98779513233</v>
      </c>
      <c r="AO93" s="253">
        <v>0</v>
      </c>
      <c r="AP93" s="253">
        <v>467518.98779513233</v>
      </c>
      <c r="AQ93" s="303"/>
      <c r="AR93" s="303"/>
      <c r="AS93" s="303"/>
      <c r="AT93" s="303"/>
      <c r="AU93" s="303"/>
      <c r="AV93" s="303"/>
      <c r="AW93" s="303"/>
      <c r="AX93" s="303"/>
      <c r="AY93" s="375"/>
      <c r="AZ93" s="526"/>
      <c r="BA93" s="296">
        <f t="shared" si="88"/>
        <v>1356398.7910198099</v>
      </c>
      <c r="BB93" s="274">
        <f t="shared" si="89"/>
        <v>0</v>
      </c>
      <c r="BC93" s="274">
        <f t="shared" si="89"/>
        <v>1356398.7910198099</v>
      </c>
      <c r="BD93" s="303"/>
      <c r="BE93" s="303"/>
      <c r="BF93" s="303"/>
      <c r="BG93" s="303"/>
      <c r="BH93" s="303"/>
      <c r="BI93" s="303"/>
      <c r="BJ93" s="303"/>
      <c r="BK93" s="303"/>
      <c r="BL93" s="304"/>
    </row>
    <row r="94" spans="1:64" x14ac:dyDescent="0.25">
      <c r="A94" s="1544"/>
      <c r="B94" s="132" t="s">
        <v>124</v>
      </c>
      <c r="C94" s="127" t="s">
        <v>99</v>
      </c>
      <c r="D94" s="274">
        <f t="shared" si="84"/>
        <v>207058.03266745241</v>
      </c>
      <c r="E94" s="253">
        <v>0</v>
      </c>
      <c r="F94" s="253">
        <v>207058.03266745241</v>
      </c>
      <c r="G94" s="303"/>
      <c r="H94" s="303"/>
      <c r="I94" s="303"/>
      <c r="J94" s="303"/>
      <c r="K94" s="303"/>
      <c r="L94" s="303"/>
      <c r="M94" s="303"/>
      <c r="N94" s="303"/>
      <c r="O94" s="375"/>
      <c r="P94" s="274">
        <f t="shared" si="85"/>
        <v>148135.93896343268</v>
      </c>
      <c r="Q94" s="253">
        <v>0</v>
      </c>
      <c r="R94" s="253">
        <v>148135.93896343268</v>
      </c>
      <c r="S94" s="303"/>
      <c r="T94" s="303"/>
      <c r="U94" s="303"/>
      <c r="V94" s="303"/>
      <c r="W94" s="303"/>
      <c r="X94" s="303"/>
      <c r="Y94" s="303"/>
      <c r="Z94" s="303"/>
      <c r="AA94" s="375"/>
      <c r="AB94" s="274">
        <f t="shared" si="86"/>
        <v>253659.57497597177</v>
      </c>
      <c r="AC94" s="253">
        <v>0</v>
      </c>
      <c r="AD94" s="253">
        <v>253659.57497597177</v>
      </c>
      <c r="AE94" s="303"/>
      <c r="AF94" s="303"/>
      <c r="AG94" s="303"/>
      <c r="AH94" s="303"/>
      <c r="AI94" s="303"/>
      <c r="AJ94" s="303"/>
      <c r="AK94" s="303"/>
      <c r="AL94" s="303"/>
      <c r="AM94" s="375"/>
      <c r="AN94" s="289">
        <f t="shared" si="87"/>
        <v>1064641.573563366</v>
      </c>
      <c r="AO94" s="253">
        <v>0</v>
      </c>
      <c r="AP94" s="253">
        <v>1064641.573563366</v>
      </c>
      <c r="AQ94" s="303"/>
      <c r="AR94" s="303"/>
      <c r="AS94" s="303"/>
      <c r="AT94" s="303"/>
      <c r="AU94" s="303"/>
      <c r="AV94" s="303"/>
      <c r="AW94" s="303"/>
      <c r="AX94" s="303"/>
      <c r="AY94" s="375"/>
      <c r="AZ94" s="526"/>
      <c r="BA94" s="296">
        <f t="shared" si="88"/>
        <v>1673495.1201702228</v>
      </c>
      <c r="BB94" s="274">
        <f t="shared" si="89"/>
        <v>0</v>
      </c>
      <c r="BC94" s="274">
        <f t="shared" si="89"/>
        <v>1673495.1201702228</v>
      </c>
      <c r="BD94" s="303"/>
      <c r="BE94" s="303"/>
      <c r="BF94" s="303"/>
      <c r="BG94" s="303"/>
      <c r="BH94" s="303"/>
      <c r="BI94" s="303"/>
      <c r="BJ94" s="303"/>
      <c r="BK94" s="303"/>
      <c r="BL94" s="304"/>
    </row>
    <row r="95" spans="1:64" x14ac:dyDescent="0.25">
      <c r="A95" s="1544"/>
      <c r="B95" s="132" t="s">
        <v>125</v>
      </c>
      <c r="C95" s="127" t="s">
        <v>100</v>
      </c>
      <c r="D95" s="274">
        <f t="shared" si="84"/>
        <v>225439.1331355593</v>
      </c>
      <c r="E95" s="253">
        <v>-222914.45580025387</v>
      </c>
      <c r="F95" s="253">
        <v>448353.58893581317</v>
      </c>
      <c r="G95" s="303"/>
      <c r="H95" s="303"/>
      <c r="I95" s="303"/>
      <c r="J95" s="303"/>
      <c r="K95" s="303"/>
      <c r="L95" s="303"/>
      <c r="M95" s="303"/>
      <c r="N95" s="303"/>
      <c r="O95" s="375"/>
      <c r="P95" s="274">
        <f t="shared" si="85"/>
        <v>744263.24827744905</v>
      </c>
      <c r="Q95" s="253">
        <v>8571.1325765364163</v>
      </c>
      <c r="R95" s="253">
        <v>735692.11570091266</v>
      </c>
      <c r="S95" s="303"/>
      <c r="T95" s="303"/>
      <c r="U95" s="303"/>
      <c r="V95" s="303"/>
      <c r="W95" s="303"/>
      <c r="X95" s="303"/>
      <c r="Y95" s="303"/>
      <c r="Z95" s="303"/>
      <c r="AA95" s="375"/>
      <c r="AB95" s="274">
        <f t="shared" si="86"/>
        <v>531353.39218964195</v>
      </c>
      <c r="AC95" s="253">
        <v>6715.1742302743078</v>
      </c>
      <c r="AD95" s="253">
        <v>524638.21795936767</v>
      </c>
      <c r="AE95" s="303"/>
      <c r="AF95" s="303"/>
      <c r="AG95" s="303"/>
      <c r="AH95" s="303"/>
      <c r="AI95" s="303"/>
      <c r="AJ95" s="303"/>
      <c r="AK95" s="303"/>
      <c r="AL95" s="303"/>
      <c r="AM95" s="375"/>
      <c r="AN95" s="289">
        <f t="shared" si="87"/>
        <v>1022897.7869060445</v>
      </c>
      <c r="AO95" s="253">
        <v>7968.863336311857</v>
      </c>
      <c r="AP95" s="253">
        <v>1014928.9235697326</v>
      </c>
      <c r="AQ95" s="303"/>
      <c r="AR95" s="303"/>
      <c r="AS95" s="303"/>
      <c r="AT95" s="303"/>
      <c r="AU95" s="303"/>
      <c r="AV95" s="303"/>
      <c r="AW95" s="303"/>
      <c r="AX95" s="303"/>
      <c r="AY95" s="375"/>
      <c r="AZ95" s="526"/>
      <c r="BA95" s="296">
        <f t="shared" si="88"/>
        <v>2523953.560508695</v>
      </c>
      <c r="BB95" s="274">
        <f t="shared" si="89"/>
        <v>-199659.28565713129</v>
      </c>
      <c r="BC95" s="274">
        <f t="shared" si="89"/>
        <v>2723612.8461658261</v>
      </c>
      <c r="BD95" s="303"/>
      <c r="BE95" s="303"/>
      <c r="BF95" s="303"/>
      <c r="BG95" s="303"/>
      <c r="BH95" s="303"/>
      <c r="BI95" s="303"/>
      <c r="BJ95" s="303"/>
      <c r="BK95" s="303"/>
      <c r="BL95" s="304"/>
    </row>
    <row r="96" spans="1:64" x14ac:dyDescent="0.25">
      <c r="A96" s="1544"/>
      <c r="B96" s="126" t="s">
        <v>126</v>
      </c>
      <c r="C96" s="127" t="s">
        <v>28</v>
      </c>
      <c r="D96" s="274">
        <f t="shared" si="84"/>
        <v>25854.208187042921</v>
      </c>
      <c r="E96" s="253">
        <v>0</v>
      </c>
      <c r="F96" s="253">
        <v>25854.208187042921</v>
      </c>
      <c r="G96" s="303"/>
      <c r="H96" s="303"/>
      <c r="I96" s="303"/>
      <c r="J96" s="303"/>
      <c r="K96" s="303"/>
      <c r="L96" s="303"/>
      <c r="M96" s="303"/>
      <c r="N96" s="303"/>
      <c r="O96" s="375"/>
      <c r="P96" s="274">
        <f t="shared" si="85"/>
        <v>21045.441014288244</v>
      </c>
      <c r="Q96" s="253">
        <v>0</v>
      </c>
      <c r="R96" s="253">
        <v>21045.441014288244</v>
      </c>
      <c r="S96" s="303"/>
      <c r="T96" s="303"/>
      <c r="U96" s="303"/>
      <c r="V96" s="303"/>
      <c r="W96" s="303"/>
      <c r="X96" s="303"/>
      <c r="Y96" s="303"/>
      <c r="Z96" s="303"/>
      <c r="AA96" s="375"/>
      <c r="AB96" s="274">
        <f t="shared" si="86"/>
        <v>11086.200105376462</v>
      </c>
      <c r="AC96" s="253">
        <v>0</v>
      </c>
      <c r="AD96" s="253">
        <v>11086.200105376462</v>
      </c>
      <c r="AE96" s="303"/>
      <c r="AF96" s="303"/>
      <c r="AG96" s="303"/>
      <c r="AH96" s="303"/>
      <c r="AI96" s="303"/>
      <c r="AJ96" s="303"/>
      <c r="AK96" s="303"/>
      <c r="AL96" s="303"/>
      <c r="AM96" s="375"/>
      <c r="AN96" s="289">
        <f t="shared" si="87"/>
        <v>27431.580260898023</v>
      </c>
      <c r="AO96" s="253">
        <v>0</v>
      </c>
      <c r="AP96" s="253">
        <v>27431.580260898023</v>
      </c>
      <c r="AQ96" s="303"/>
      <c r="AR96" s="303"/>
      <c r="AS96" s="303"/>
      <c r="AT96" s="303"/>
      <c r="AU96" s="303"/>
      <c r="AV96" s="303"/>
      <c r="AW96" s="303"/>
      <c r="AX96" s="303"/>
      <c r="AY96" s="375"/>
      <c r="AZ96" s="526"/>
      <c r="BA96" s="296">
        <f t="shared" si="88"/>
        <v>85417.42956760565</v>
      </c>
      <c r="BB96" s="274">
        <f t="shared" si="89"/>
        <v>0</v>
      </c>
      <c r="BC96" s="274">
        <f t="shared" si="89"/>
        <v>85417.42956760565</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4110014.2233509501</v>
      </c>
      <c r="E97" s="275">
        <f>SUM(E91:E96)</f>
        <v>-193113.50999824674</v>
      </c>
      <c r="F97" s="275">
        <f>SUM(F91:F96)</f>
        <v>4303127.7333491966</v>
      </c>
      <c r="G97" s="335"/>
      <c r="H97" s="335"/>
      <c r="I97" s="335"/>
      <c r="J97" s="335"/>
      <c r="K97" s="335"/>
      <c r="L97" s="335"/>
      <c r="M97" s="335"/>
      <c r="N97" s="335"/>
      <c r="O97" s="376"/>
      <c r="P97" s="275">
        <f t="shared" si="85"/>
        <v>4779353.022385221</v>
      </c>
      <c r="Q97" s="275">
        <f>SUM(Q91:Q96)</f>
        <v>4076.7271987682507</v>
      </c>
      <c r="R97" s="275">
        <f>SUM(R91:R96)</f>
        <v>4775276.2951864526</v>
      </c>
      <c r="S97" s="335"/>
      <c r="T97" s="335"/>
      <c r="U97" s="335"/>
      <c r="V97" s="335"/>
      <c r="W97" s="335"/>
      <c r="X97" s="335"/>
      <c r="Y97" s="335"/>
      <c r="Z97" s="335"/>
      <c r="AA97" s="376"/>
      <c r="AB97" s="275">
        <f t="shared" si="86"/>
        <v>5491214.8420708831</v>
      </c>
      <c r="AC97" s="275">
        <f>SUM(AC91:AC96)</f>
        <v>32009.972789659496</v>
      </c>
      <c r="AD97" s="275">
        <f>SUM(AD91:AD96)</f>
        <v>5459204.869281224</v>
      </c>
      <c r="AE97" s="335"/>
      <c r="AF97" s="335"/>
      <c r="AG97" s="335"/>
      <c r="AH97" s="335"/>
      <c r="AI97" s="335"/>
      <c r="AJ97" s="335"/>
      <c r="AK97" s="335"/>
      <c r="AL97" s="335"/>
      <c r="AM97" s="376"/>
      <c r="AN97" s="277">
        <f t="shared" si="87"/>
        <v>8122692.5140590537</v>
      </c>
      <c r="AO97" s="275">
        <f>SUM(AO91:AO96)</f>
        <v>-7173.9174623238723</v>
      </c>
      <c r="AP97" s="275">
        <f>SUM(AP91:AP96)</f>
        <v>8129866.4315213775</v>
      </c>
      <c r="AQ97" s="335"/>
      <c r="AR97" s="335"/>
      <c r="AS97" s="335"/>
      <c r="AT97" s="335"/>
      <c r="AU97" s="335"/>
      <c r="AV97" s="335"/>
      <c r="AW97" s="335"/>
      <c r="AX97" s="335"/>
      <c r="AY97" s="376"/>
      <c r="AZ97" s="299">
        <f>SUM(AZ91:AZ96)</f>
        <v>0</v>
      </c>
      <c r="BA97" s="297">
        <f t="shared" si="88"/>
        <v>22503274.601866107</v>
      </c>
      <c r="BB97" s="275">
        <f>SUM(BB91:BB96)</f>
        <v>-164200.72747214287</v>
      </c>
      <c r="BC97" s="275">
        <f>SUM(BC91:BC96)</f>
        <v>22667475.329338249</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42503247.803509511</v>
      </c>
      <c r="E105" s="303"/>
      <c r="F105" s="303"/>
      <c r="G105" s="303"/>
      <c r="H105" s="303"/>
      <c r="I105" s="303"/>
      <c r="J105" s="303"/>
      <c r="K105" s="303"/>
      <c r="L105" s="303"/>
      <c r="M105" s="303"/>
      <c r="N105" s="303"/>
      <c r="O105" s="375"/>
      <c r="P105" s="274">
        <f>P88+P97+P104</f>
        <v>45388920.222727209</v>
      </c>
      <c r="Q105" s="303"/>
      <c r="R105" s="303"/>
      <c r="S105" s="303"/>
      <c r="T105" s="303"/>
      <c r="U105" s="303"/>
      <c r="V105" s="303"/>
      <c r="W105" s="303"/>
      <c r="X105" s="303"/>
      <c r="Y105" s="303"/>
      <c r="Z105" s="303"/>
      <c r="AA105" s="375"/>
      <c r="AB105" s="274">
        <f>AB88+AB97+AB104</f>
        <v>49394748.728947617</v>
      </c>
      <c r="AC105" s="303"/>
      <c r="AD105" s="303"/>
      <c r="AE105" s="303"/>
      <c r="AF105" s="303"/>
      <c r="AG105" s="303"/>
      <c r="AH105" s="303"/>
      <c r="AI105" s="303"/>
      <c r="AJ105" s="303"/>
      <c r="AK105" s="303"/>
      <c r="AL105" s="303"/>
      <c r="AM105" s="375"/>
      <c r="AN105" s="289">
        <f>AN88+AN97+AN104</f>
        <v>58996422.038455673</v>
      </c>
      <c r="AO105" s="303"/>
      <c r="AP105" s="303"/>
      <c r="AQ105" s="303"/>
      <c r="AR105" s="303"/>
      <c r="AS105" s="303"/>
      <c r="AT105" s="303"/>
      <c r="AU105" s="303"/>
      <c r="AV105" s="303"/>
      <c r="AW105" s="303"/>
      <c r="AX105" s="303"/>
      <c r="AY105" s="375"/>
      <c r="AZ105" s="300">
        <f>AZ88+AZ97+AZ104</f>
        <v>-789200.62029136089</v>
      </c>
      <c r="BA105" s="296">
        <f>BA88+BA97+BA104</f>
        <v>195494138.17334861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6062933.9687800407</v>
      </c>
      <c r="E106" s="338"/>
      <c r="F106" s="338"/>
      <c r="G106" s="338"/>
      <c r="H106" s="338"/>
      <c r="I106" s="338"/>
      <c r="J106" s="338"/>
      <c r="K106" s="338"/>
      <c r="L106" s="338"/>
      <c r="M106" s="338"/>
      <c r="N106" s="338"/>
      <c r="O106" s="566"/>
      <c r="P106" s="344">
        <f>P17-P105</f>
        <v>6129952.255574204</v>
      </c>
      <c r="Q106" s="338"/>
      <c r="R106" s="338"/>
      <c r="S106" s="338"/>
      <c r="T106" s="338"/>
      <c r="U106" s="338"/>
      <c r="V106" s="338"/>
      <c r="W106" s="338"/>
      <c r="X106" s="338"/>
      <c r="Y106" s="338"/>
      <c r="Z106" s="338"/>
      <c r="AA106" s="566"/>
      <c r="AB106" s="344">
        <f>AB17-AB105</f>
        <v>6438250.0911946818</v>
      </c>
      <c r="AC106" s="338"/>
      <c r="AD106" s="338"/>
      <c r="AE106" s="338"/>
      <c r="AF106" s="338"/>
      <c r="AG106" s="338"/>
      <c r="AH106" s="338"/>
      <c r="AI106" s="338"/>
      <c r="AJ106" s="338"/>
      <c r="AK106" s="338"/>
      <c r="AL106" s="338"/>
      <c r="AM106" s="566"/>
      <c r="AN106" s="344">
        <f>AN17-AN105</f>
        <v>-1102338.7090741619</v>
      </c>
      <c r="AO106" s="338"/>
      <c r="AP106" s="338"/>
      <c r="AQ106" s="338"/>
      <c r="AR106" s="338"/>
      <c r="AS106" s="338"/>
      <c r="AT106" s="338"/>
      <c r="AU106" s="338"/>
      <c r="AV106" s="338"/>
      <c r="AW106" s="338"/>
      <c r="AX106" s="338"/>
      <c r="AY106" s="566"/>
      <c r="AZ106" s="858">
        <f>AZ17-AZ105</f>
        <v>1507044.3376572453</v>
      </c>
      <c r="BA106" s="345">
        <f>BA17-BA105</f>
        <v>19035841.94413206</v>
      </c>
      <c r="BB106" s="338"/>
      <c r="BC106" s="338"/>
      <c r="BD106" s="338"/>
      <c r="BE106" s="338"/>
      <c r="BF106" s="338"/>
      <c r="BG106" s="338"/>
      <c r="BH106" s="338"/>
      <c r="BI106" s="338"/>
      <c r="BJ106" s="338"/>
      <c r="BK106" s="338"/>
      <c r="BL106" s="339"/>
    </row>
    <row r="107" spans="1:64" x14ac:dyDescent="0.25">
      <c r="A107" s="267"/>
      <c r="B107" s="126" t="s">
        <v>269</v>
      </c>
      <c r="C107" s="127" t="s">
        <v>26</v>
      </c>
      <c r="D107" s="257">
        <v>1297071.3329334327</v>
      </c>
      <c r="E107" s="340"/>
      <c r="F107" s="340"/>
      <c r="G107" s="340"/>
      <c r="H107" s="340"/>
      <c r="I107" s="340"/>
      <c r="J107" s="340"/>
      <c r="K107" s="340"/>
      <c r="L107" s="340"/>
      <c r="M107" s="340"/>
      <c r="N107" s="340"/>
      <c r="O107" s="377"/>
      <c r="P107" s="258">
        <v>1311408.8630847814</v>
      </c>
      <c r="Q107" s="340"/>
      <c r="R107" s="340"/>
      <c r="S107" s="340"/>
      <c r="T107" s="340"/>
      <c r="U107" s="340"/>
      <c r="V107" s="340"/>
      <c r="W107" s="340"/>
      <c r="X107" s="340"/>
      <c r="Y107" s="340"/>
      <c r="Z107" s="340"/>
      <c r="AA107" s="377"/>
      <c r="AB107" s="258">
        <v>1377141.6945065425</v>
      </c>
      <c r="AC107" s="340"/>
      <c r="AD107" s="340"/>
      <c r="AE107" s="340"/>
      <c r="AF107" s="340"/>
      <c r="AG107" s="340"/>
      <c r="AH107" s="340"/>
      <c r="AI107" s="340"/>
      <c r="AJ107" s="340"/>
      <c r="AK107" s="340"/>
      <c r="AL107" s="340"/>
      <c r="AM107" s="340"/>
      <c r="AN107" s="258">
        <v>-235828.38706235224</v>
      </c>
      <c r="AO107" s="340"/>
      <c r="AP107" s="340"/>
      <c r="AQ107" s="340"/>
      <c r="AR107" s="340"/>
      <c r="AS107" s="340"/>
      <c r="AT107" s="340"/>
      <c r="AU107" s="340"/>
      <c r="AV107" s="340"/>
      <c r="AW107" s="340"/>
      <c r="AX107" s="340"/>
      <c r="AY107" s="377"/>
      <c r="AZ107" s="526">
        <v>322408.92246236873</v>
      </c>
      <c r="BA107" s="296">
        <f>D107+P107+AB107+AN107+AZ107</f>
        <v>4072202.4259247738</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4765862.6358466083</v>
      </c>
      <c r="E108" s="342"/>
      <c r="F108" s="342"/>
      <c r="G108" s="342"/>
      <c r="H108" s="342"/>
      <c r="I108" s="342"/>
      <c r="J108" s="342"/>
      <c r="K108" s="342"/>
      <c r="L108" s="342"/>
      <c r="M108" s="342"/>
      <c r="N108" s="342"/>
      <c r="O108" s="1118"/>
      <c r="P108" s="557">
        <f>P106-P107</f>
        <v>4818543.3924894221</v>
      </c>
      <c r="Q108" s="342"/>
      <c r="R108" s="342"/>
      <c r="S108" s="342"/>
      <c r="T108" s="342"/>
      <c r="U108" s="342"/>
      <c r="V108" s="342"/>
      <c r="W108" s="342"/>
      <c r="X108" s="342"/>
      <c r="Y108" s="342"/>
      <c r="Z108" s="342"/>
      <c r="AA108" s="1118"/>
      <c r="AB108" s="557">
        <f>AB106-AB107</f>
        <v>5061108.3966881391</v>
      </c>
      <c r="AC108" s="342"/>
      <c r="AD108" s="342"/>
      <c r="AE108" s="342"/>
      <c r="AF108" s="342"/>
      <c r="AG108" s="342"/>
      <c r="AH108" s="342"/>
      <c r="AI108" s="342"/>
      <c r="AJ108" s="342"/>
      <c r="AK108" s="342"/>
      <c r="AL108" s="342"/>
      <c r="AM108" s="342"/>
      <c r="AN108" s="550">
        <f>AN106-AN107</f>
        <v>-866510.32201180968</v>
      </c>
      <c r="AO108" s="342"/>
      <c r="AP108" s="342"/>
      <c r="AQ108" s="342"/>
      <c r="AR108" s="342"/>
      <c r="AS108" s="342"/>
      <c r="AT108" s="342"/>
      <c r="AU108" s="342"/>
      <c r="AV108" s="342"/>
      <c r="AW108" s="342"/>
      <c r="AX108" s="342"/>
      <c r="AY108" s="1118"/>
      <c r="AZ108" s="579">
        <f>AZ106-AZ107</f>
        <v>1184635.4151948765</v>
      </c>
      <c r="BA108" s="347">
        <f>BA106-BA107</f>
        <v>14963639.518207286</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65" zoomScaleNormal="65" workbookViewId="0">
      <pane xSplit="3" topLeftCell="D1" activePane="topRight" state="frozen"/>
      <selection pane="topRight" activeCell="H4" sqref="H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190554.94470046079</v>
      </c>
      <c r="E9" s="737">
        <v>157962.69815668199</v>
      </c>
      <c r="F9" s="737">
        <v>5345.7707373271878</v>
      </c>
      <c r="G9" s="737">
        <v>12034.009216589859</v>
      </c>
      <c r="H9" s="737">
        <v>2782.145161290322</v>
      </c>
      <c r="I9" s="737">
        <v>4141.8052995391699</v>
      </c>
      <c r="J9" s="737">
        <v>674</v>
      </c>
      <c r="K9" s="737">
        <v>38</v>
      </c>
      <c r="L9" s="737">
        <v>429.29032258064518</v>
      </c>
      <c r="M9" s="737">
        <v>1</v>
      </c>
      <c r="N9" s="737">
        <v>6358.2258064516145</v>
      </c>
      <c r="O9" s="804">
        <v>788</v>
      </c>
      <c r="P9" s="736">
        <f>SUM(Q9:AA9)</f>
        <v>203288.13440860223</v>
      </c>
      <c r="Q9" s="737">
        <v>169257.58172043017</v>
      </c>
      <c r="R9" s="737">
        <v>5693.3279569892511</v>
      </c>
      <c r="S9" s="737">
        <v>12654.453763440864</v>
      </c>
      <c r="T9" s="737">
        <v>2841.4709677419351</v>
      </c>
      <c r="U9" s="737">
        <v>4415.5064516129032</v>
      </c>
      <c r="V9" s="737">
        <v>638.36666666666667</v>
      </c>
      <c r="W9" s="737">
        <v>39.29032258064516</v>
      </c>
      <c r="X9" s="737">
        <v>462</v>
      </c>
      <c r="Y9" s="737">
        <v>0</v>
      </c>
      <c r="Z9" s="737">
        <v>6461.1365591397844</v>
      </c>
      <c r="AA9" s="738">
        <v>825</v>
      </c>
      <c r="AB9" s="742">
        <f>SUM(AC9:AM9)</f>
        <v>219338.60107526876</v>
      </c>
      <c r="AC9" s="737">
        <v>183892.23763440855</v>
      </c>
      <c r="AD9" s="737">
        <v>5981.9075268817214</v>
      </c>
      <c r="AE9" s="737">
        <v>13064.284946236554</v>
      </c>
      <c r="AF9" s="737">
        <v>2916</v>
      </c>
      <c r="AG9" s="737">
        <v>4875.189247311826</v>
      </c>
      <c r="AH9" s="737">
        <v>659.33440860215069</v>
      </c>
      <c r="AI9" s="737">
        <v>32</v>
      </c>
      <c r="AJ9" s="737">
        <v>482</v>
      </c>
      <c r="AK9" s="737">
        <v>6</v>
      </c>
      <c r="AL9" s="737">
        <v>6602.6473118279546</v>
      </c>
      <c r="AM9" s="738">
        <v>827</v>
      </c>
      <c r="AN9" s="736">
        <f>SUM(AO9:AY9)</f>
        <v>234400.72903225801</v>
      </c>
      <c r="AO9" s="737">
        <v>197493.84408602145</v>
      </c>
      <c r="AP9" s="737">
        <v>6299.7881720430096</v>
      </c>
      <c r="AQ9" s="737">
        <v>13647.195698924736</v>
      </c>
      <c r="AR9" s="737">
        <v>2945.9354838709683</v>
      </c>
      <c r="AS9" s="737">
        <v>5289.547311827956</v>
      </c>
      <c r="AT9" s="737">
        <v>695.16129032258061</v>
      </c>
      <c r="AU9" s="737">
        <v>27</v>
      </c>
      <c r="AV9" s="737">
        <v>497</v>
      </c>
      <c r="AW9" s="737">
        <v>8</v>
      </c>
      <c r="AX9" s="737">
        <v>6673.256989247313</v>
      </c>
      <c r="AY9" s="738">
        <v>824</v>
      </c>
      <c r="AZ9" s="853">
        <v>-187</v>
      </c>
      <c r="BA9" s="740">
        <f>AN9+AB9+P9+D9+AZ9</f>
        <v>847395.40921658976</v>
      </c>
      <c r="BB9" s="741">
        <f t="shared" ref="BB9:BL9" si="0">AO9+AC9+Q9+E9</f>
        <v>708606.36159754207</v>
      </c>
      <c r="BC9" s="741">
        <f t="shared" si="0"/>
        <v>23320.794393241169</v>
      </c>
      <c r="BD9" s="741">
        <f t="shared" si="0"/>
        <v>51399.943625192012</v>
      </c>
      <c r="BE9" s="741">
        <f t="shared" si="0"/>
        <v>11485.551612903226</v>
      </c>
      <c r="BF9" s="741">
        <f t="shared" si="0"/>
        <v>18722.048310291855</v>
      </c>
      <c r="BG9" s="741">
        <f t="shared" si="0"/>
        <v>2666.862365591398</v>
      </c>
      <c r="BH9" s="741">
        <f t="shared" si="0"/>
        <v>136.29032258064515</v>
      </c>
      <c r="BI9" s="742">
        <f t="shared" si="0"/>
        <v>1870.2903225806451</v>
      </c>
      <c r="BJ9" s="742">
        <f t="shared" si="0"/>
        <v>15</v>
      </c>
      <c r="BK9" s="741">
        <f t="shared" si="0"/>
        <v>26095.266666666666</v>
      </c>
      <c r="BL9" s="743">
        <f t="shared" si="0"/>
        <v>3264</v>
      </c>
    </row>
    <row r="10" spans="1:64" customFormat="1" ht="18" customHeight="1" x14ac:dyDescent="0.3">
      <c r="A10" s="1536" t="s">
        <v>11</v>
      </c>
      <c r="B10" s="1537"/>
      <c r="C10" s="153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53640637.530000009</v>
      </c>
      <c r="E11" s="249">
        <v>28549249.549999997</v>
      </c>
      <c r="F11" s="249">
        <v>3043841.5999999996</v>
      </c>
      <c r="G11" s="249">
        <v>12753565.490000011</v>
      </c>
      <c r="H11" s="249">
        <v>4150133.96</v>
      </c>
      <c r="I11" s="249">
        <v>997293.37999999977</v>
      </c>
      <c r="J11" s="249">
        <v>278893.02999999997</v>
      </c>
      <c r="K11" s="249">
        <v>6508.1</v>
      </c>
      <c r="L11" s="249">
        <v>1470541.89</v>
      </c>
      <c r="M11" s="249">
        <v>26747.3</v>
      </c>
      <c r="N11" s="249">
        <v>771001.72999999975</v>
      </c>
      <c r="O11" s="249">
        <v>1592861.4999999995</v>
      </c>
      <c r="P11" s="270">
        <f t="shared" ref="P11:P16" si="2">SUM(Q11:AA11)</f>
        <v>56786329.739999987</v>
      </c>
      <c r="Q11" s="249">
        <v>30692813.100000005</v>
      </c>
      <c r="R11" s="249">
        <v>3253940.9599999995</v>
      </c>
      <c r="S11" s="249">
        <v>13313394.679999994</v>
      </c>
      <c r="T11" s="249">
        <v>4178252.37</v>
      </c>
      <c r="U11" s="249">
        <v>1062688.3299999996</v>
      </c>
      <c r="V11" s="249">
        <v>253903.30000000002</v>
      </c>
      <c r="W11" s="249">
        <v>6352.3599999999988</v>
      </c>
      <c r="X11" s="249">
        <v>1579409.8699999999</v>
      </c>
      <c r="Y11" s="249">
        <v>0</v>
      </c>
      <c r="Z11" s="249">
        <v>782084.38000000035</v>
      </c>
      <c r="AA11" s="250">
        <v>1663490.3899999997</v>
      </c>
      <c r="AB11" s="270">
        <f t="shared" ref="AB11:AB16" si="3">SUM(AC11:AM11)</f>
        <v>61125763.140000008</v>
      </c>
      <c r="AC11" s="249">
        <v>33839946.480000004</v>
      </c>
      <c r="AD11" s="249">
        <v>3453891.3200000003</v>
      </c>
      <c r="AE11" s="249">
        <v>13751306.430000005</v>
      </c>
      <c r="AF11" s="249">
        <v>4362432.2400000012</v>
      </c>
      <c r="AG11" s="249">
        <v>1169666.6499999997</v>
      </c>
      <c r="AH11" s="249">
        <v>262253.32</v>
      </c>
      <c r="AI11" s="249">
        <v>5142</v>
      </c>
      <c r="AJ11" s="251">
        <v>1661145.0699999998</v>
      </c>
      <c r="AK11" s="249">
        <v>160483.79999999999</v>
      </c>
      <c r="AL11" s="249">
        <v>799834.08000000019</v>
      </c>
      <c r="AM11" s="250">
        <v>1659661.7499999998</v>
      </c>
      <c r="AN11" s="270">
        <f t="shared" ref="AN11:AN16" si="4">SUM(AO11:AY11)</f>
        <v>62276752.570000008</v>
      </c>
      <c r="AO11" s="249">
        <v>35191901.590000004</v>
      </c>
      <c r="AP11" s="249">
        <v>3304694.0599999987</v>
      </c>
      <c r="AQ11" s="249">
        <v>13903143.25</v>
      </c>
      <c r="AR11" s="249">
        <v>4332805.8500000006</v>
      </c>
      <c r="AS11" s="249">
        <v>1100900.82</v>
      </c>
      <c r="AT11" s="249">
        <v>266410.33999999997</v>
      </c>
      <c r="AU11" s="249">
        <v>4371.3</v>
      </c>
      <c r="AV11" s="249">
        <v>1382212.7900000003</v>
      </c>
      <c r="AW11" s="249">
        <v>246801.28</v>
      </c>
      <c r="AX11" s="249">
        <v>882551.45</v>
      </c>
      <c r="AY11" s="250">
        <v>1660959.8399999996</v>
      </c>
      <c r="AZ11" s="854">
        <v>-85316.86999999985</v>
      </c>
      <c r="BA11" s="321">
        <f t="shared" ref="BA11:BA16" si="5">SUM(BB11:BL11)+AZ11</f>
        <v>233744166.11000004</v>
      </c>
      <c r="BB11" s="271">
        <f t="shared" ref="BB11:BL16" si="6">E11+Q11+AC11+AO11</f>
        <v>128273910.72000001</v>
      </c>
      <c r="BC11" s="271">
        <f t="shared" si="6"/>
        <v>13056367.939999998</v>
      </c>
      <c r="BD11" s="271">
        <f t="shared" si="6"/>
        <v>53721409.850000009</v>
      </c>
      <c r="BE11" s="271">
        <f t="shared" si="6"/>
        <v>17023624.420000002</v>
      </c>
      <c r="BF11" s="271">
        <f t="shared" si="6"/>
        <v>4330549.18</v>
      </c>
      <c r="BG11" s="271">
        <f t="shared" si="6"/>
        <v>1061459.9899999998</v>
      </c>
      <c r="BH11" s="271">
        <f t="shared" si="6"/>
        <v>22373.759999999998</v>
      </c>
      <c r="BI11" s="271">
        <f t="shared" si="6"/>
        <v>6093309.6200000001</v>
      </c>
      <c r="BJ11" s="271">
        <f t="shared" si="6"/>
        <v>434032.38</v>
      </c>
      <c r="BK11" s="271">
        <f t="shared" si="6"/>
        <v>3235471.6400000006</v>
      </c>
      <c r="BL11" s="295">
        <f t="shared" si="6"/>
        <v>6576973.4799999986</v>
      </c>
    </row>
    <row r="12" spans="1:64" x14ac:dyDescent="0.25">
      <c r="A12" s="1535"/>
      <c r="B12" s="126" t="s">
        <v>1319</v>
      </c>
      <c r="C12" s="127" t="s">
        <v>1328</v>
      </c>
      <c r="D12" s="270">
        <f t="shared" si="1"/>
        <v>110087.33462697484</v>
      </c>
      <c r="E12" s="249">
        <v>91258.153588666333</v>
      </c>
      <c r="F12" s="249">
        <v>3088.3567620053732</v>
      </c>
      <c r="G12" s="249">
        <v>6952.2835086400328</v>
      </c>
      <c r="H12" s="249">
        <v>1607.2999093948251</v>
      </c>
      <c r="I12" s="249">
        <v>2392.8022790848299</v>
      </c>
      <c r="J12" s="249">
        <v>389.38303939169106</v>
      </c>
      <c r="K12" s="249">
        <v>21.953346434546379</v>
      </c>
      <c r="L12" s="249">
        <v>248.00945191081769</v>
      </c>
      <c r="M12" s="249">
        <v>0.57771964301437839</v>
      </c>
      <c r="N12" s="249">
        <v>3673.2719431080345</v>
      </c>
      <c r="O12" s="249">
        <v>455.24307869533015</v>
      </c>
      <c r="P12" s="270">
        <f t="shared" si="2"/>
        <v>117443.54843959665</v>
      </c>
      <c r="Q12" s="249">
        <v>97783.429689003897</v>
      </c>
      <c r="R12" s="249">
        <v>3289.1473948756106</v>
      </c>
      <c r="S12" s="249">
        <v>7310.7265107570129</v>
      </c>
      <c r="T12" s="249">
        <v>1641.5735931195909</v>
      </c>
      <c r="U12" s="249">
        <v>2550.924810953491</v>
      </c>
      <c r="V12" s="249">
        <v>368.79696277894539</v>
      </c>
      <c r="W12" s="249">
        <v>22.69879113521009</v>
      </c>
      <c r="X12" s="249">
        <v>266.90647507264282</v>
      </c>
      <c r="Y12" s="249">
        <v>0</v>
      </c>
      <c r="Z12" s="249">
        <v>3732.7255064133856</v>
      </c>
      <c r="AA12" s="250">
        <v>476.61870548686221</v>
      </c>
      <c r="AB12" s="270">
        <f t="shared" si="3"/>
        <v>126716.2183124774</v>
      </c>
      <c r="AC12" s="249">
        <v>106238.15787926574</v>
      </c>
      <c r="AD12" s="249">
        <v>3455.865480975131</v>
      </c>
      <c r="AE12" s="249">
        <v>7547.4940353778993</v>
      </c>
      <c r="AF12" s="249">
        <v>1684.6304790299273</v>
      </c>
      <c r="AG12" s="249">
        <v>2816.4925915845238</v>
      </c>
      <c r="AH12" s="249">
        <v>380.9104391647308</v>
      </c>
      <c r="AI12" s="249">
        <v>18.487028576460109</v>
      </c>
      <c r="AJ12" s="249">
        <v>278.4608679329304</v>
      </c>
      <c r="AK12" s="249">
        <v>3.4663178580862701</v>
      </c>
      <c r="AL12" s="249">
        <v>3814.4790479390908</v>
      </c>
      <c r="AM12" s="250">
        <v>477.77414477289091</v>
      </c>
      <c r="AN12" s="270">
        <f t="shared" si="4"/>
        <v>135417.90549882612</v>
      </c>
      <c r="AO12" s="249">
        <v>114096.07310291361</v>
      </c>
      <c r="AP12" s="249">
        <v>3639.5113738188907</v>
      </c>
      <c r="AQ12" s="249">
        <v>7884.2530273301591</v>
      </c>
      <c r="AR12" s="249">
        <v>1701.9247960853259</v>
      </c>
      <c r="AS12" s="249">
        <v>3055.8753846969116</v>
      </c>
      <c r="AT12" s="249">
        <v>401.60833248257592</v>
      </c>
      <c r="AU12" s="249">
        <v>15.598430361388216</v>
      </c>
      <c r="AV12" s="249">
        <v>287.12666257814607</v>
      </c>
      <c r="AW12" s="249">
        <v>4.6217571441150271</v>
      </c>
      <c r="AX12" s="249">
        <v>3855.2716455711629</v>
      </c>
      <c r="AY12" s="250">
        <v>476.04098584384781</v>
      </c>
      <c r="AZ12" s="854">
        <v>845865.57896416949</v>
      </c>
      <c r="BA12" s="290">
        <f t="shared" si="5"/>
        <v>1335530.5858420446</v>
      </c>
      <c r="BB12" s="271">
        <f t="shared" si="6"/>
        <v>409375.81425984961</v>
      </c>
      <c r="BC12" s="271">
        <f t="shared" si="6"/>
        <v>13472.881011675005</v>
      </c>
      <c r="BD12" s="271">
        <f t="shared" si="6"/>
        <v>29694.757082105105</v>
      </c>
      <c r="BE12" s="271">
        <f t="shared" si="6"/>
        <v>6635.4287776296696</v>
      </c>
      <c r="BF12" s="271">
        <f t="shared" si="6"/>
        <v>10816.095066319756</v>
      </c>
      <c r="BG12" s="271">
        <f t="shared" si="6"/>
        <v>1540.6987738179432</v>
      </c>
      <c r="BH12" s="271">
        <f t="shared" si="6"/>
        <v>78.737596507604792</v>
      </c>
      <c r="BI12" s="271">
        <f t="shared" si="6"/>
        <v>1080.5034574945371</v>
      </c>
      <c r="BJ12" s="271">
        <f t="shared" si="6"/>
        <v>8.6657946452156764</v>
      </c>
      <c r="BK12" s="271">
        <f t="shared" si="6"/>
        <v>15075.748143031675</v>
      </c>
      <c r="BL12" s="291">
        <f t="shared" si="6"/>
        <v>1885.6769147989312</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1526600.7299999895</v>
      </c>
      <c r="E14" s="249">
        <v>1421442.9599999897</v>
      </c>
      <c r="F14" s="249">
        <v>76148.73</v>
      </c>
      <c r="G14" s="249">
        <v>14504.52</v>
      </c>
      <c r="H14" s="249">
        <v>10878.39</v>
      </c>
      <c r="I14" s="249">
        <v>0</v>
      </c>
      <c r="J14" s="249">
        <v>0</v>
      </c>
      <c r="K14" s="249">
        <v>0</v>
      </c>
      <c r="L14" s="249">
        <v>3626.13</v>
      </c>
      <c r="M14" s="249">
        <v>0</v>
      </c>
      <c r="N14" s="249">
        <v>0</v>
      </c>
      <c r="O14" s="250">
        <v>0</v>
      </c>
      <c r="P14" s="270">
        <f t="shared" si="2"/>
        <v>1367051.0099999937</v>
      </c>
      <c r="Q14" s="249">
        <v>1287276.1499999939</v>
      </c>
      <c r="R14" s="249">
        <v>47139.689999999995</v>
      </c>
      <c r="S14" s="249">
        <v>21756.780000000002</v>
      </c>
      <c r="T14" s="249">
        <v>10878.39</v>
      </c>
      <c r="U14" s="249">
        <v>0</v>
      </c>
      <c r="V14" s="249">
        <v>0</v>
      </c>
      <c r="W14" s="249">
        <v>0</v>
      </c>
      <c r="X14" s="249">
        <v>0</v>
      </c>
      <c r="Y14" s="249">
        <v>0</v>
      </c>
      <c r="Z14" s="249">
        <v>0</v>
      </c>
      <c r="AA14" s="250">
        <v>0</v>
      </c>
      <c r="AB14" s="271">
        <f t="shared" si="3"/>
        <v>1678898.1899999857</v>
      </c>
      <c r="AC14" s="249">
        <v>1548357.5099999858</v>
      </c>
      <c r="AD14" s="249">
        <v>87027.12000000001</v>
      </c>
      <c r="AE14" s="249">
        <v>25382.910000000003</v>
      </c>
      <c r="AF14" s="249">
        <v>14504.52</v>
      </c>
      <c r="AG14" s="249">
        <v>0</v>
      </c>
      <c r="AH14" s="249">
        <v>0</v>
      </c>
      <c r="AI14" s="249">
        <v>0</v>
      </c>
      <c r="AJ14" s="249">
        <v>3626.13</v>
      </c>
      <c r="AK14" s="249">
        <v>0</v>
      </c>
      <c r="AL14" s="249">
        <v>0</v>
      </c>
      <c r="AM14" s="250">
        <v>0</v>
      </c>
      <c r="AN14" s="270">
        <f t="shared" si="4"/>
        <v>2024582.8199999745</v>
      </c>
      <c r="AO14" s="249">
        <v>1926677.3099999747</v>
      </c>
      <c r="AP14" s="249">
        <v>76148.73</v>
      </c>
      <c r="AQ14" s="249">
        <v>14504.52</v>
      </c>
      <c r="AR14" s="249">
        <v>3626.13</v>
      </c>
      <c r="AS14" s="249">
        <v>0</v>
      </c>
      <c r="AT14" s="249">
        <v>0</v>
      </c>
      <c r="AU14" s="249">
        <v>0</v>
      </c>
      <c r="AV14" s="249">
        <v>3626.13</v>
      </c>
      <c r="AW14" s="249">
        <v>0</v>
      </c>
      <c r="AX14" s="249">
        <v>0</v>
      </c>
      <c r="AY14" s="250">
        <v>0</v>
      </c>
      <c r="AZ14" s="854">
        <v>92751.24000000002</v>
      </c>
      <c r="BA14" s="290">
        <f t="shared" si="5"/>
        <v>6689883.9899999434</v>
      </c>
      <c r="BB14" s="271">
        <f t="shared" si="6"/>
        <v>6183753.9299999438</v>
      </c>
      <c r="BC14" s="271">
        <f t="shared" si="6"/>
        <v>286464.26999999996</v>
      </c>
      <c r="BD14" s="271">
        <f t="shared" si="6"/>
        <v>76148.73000000001</v>
      </c>
      <c r="BE14" s="271">
        <f t="shared" si="6"/>
        <v>39887.43</v>
      </c>
      <c r="BF14" s="271">
        <f t="shared" si="6"/>
        <v>0</v>
      </c>
      <c r="BG14" s="271">
        <f t="shared" si="6"/>
        <v>0</v>
      </c>
      <c r="BH14" s="271">
        <f t="shared" si="6"/>
        <v>0</v>
      </c>
      <c r="BI14" s="271">
        <f t="shared" si="6"/>
        <v>10878.39</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232425.20709459818</v>
      </c>
      <c r="E16" s="249">
        <v>229277.36000870995</v>
      </c>
      <c r="F16" s="249">
        <v>516.308957552788</v>
      </c>
      <c r="G16" s="249">
        <v>1162.2770708091946</v>
      </c>
      <c r="H16" s="249">
        <v>268.70708426686906</v>
      </c>
      <c r="I16" s="249">
        <v>400.02672798139446</v>
      </c>
      <c r="J16" s="249">
        <v>65.096738055132249</v>
      </c>
      <c r="K16" s="249">
        <v>3.6701425016246665</v>
      </c>
      <c r="L16" s="249">
        <v>41.462017327352349</v>
      </c>
      <c r="M16" s="249">
        <v>9.6582697411175436E-2</v>
      </c>
      <c r="N16" s="249">
        <v>614.09459913644309</v>
      </c>
      <c r="O16" s="249">
        <v>76.107165560006237</v>
      </c>
      <c r="P16" s="270">
        <f t="shared" si="2"/>
        <v>19634.116372868382</v>
      </c>
      <c r="Q16" s="249">
        <v>16347.353799851606</v>
      </c>
      <c r="R16" s="249">
        <v>549.87697133247855</v>
      </c>
      <c r="S16" s="249">
        <v>1222.2012787381191</v>
      </c>
      <c r="T16" s="249">
        <v>274.43693068005911</v>
      </c>
      <c r="U16" s="249">
        <v>426.46152353322196</v>
      </c>
      <c r="V16" s="249">
        <v>61.65517460404736</v>
      </c>
      <c r="W16" s="249">
        <v>3.7947653369939247</v>
      </c>
      <c r="X16" s="249">
        <v>44.621206203963055</v>
      </c>
      <c r="Y16" s="249">
        <v>0</v>
      </c>
      <c r="Z16" s="249">
        <v>624.03399722368101</v>
      </c>
      <c r="AA16" s="250">
        <v>79.68072536421974</v>
      </c>
      <c r="AB16" s="270">
        <f t="shared" si="3"/>
        <v>21184.313738243192</v>
      </c>
      <c r="AC16" s="249">
        <v>17760.808343708046</v>
      </c>
      <c r="AD16" s="249">
        <v>577.74876461045005</v>
      </c>
      <c r="AE16" s="249">
        <v>1261.7838798557393</v>
      </c>
      <c r="AF16" s="249">
        <v>281.63514565098757</v>
      </c>
      <c r="AG16" s="249">
        <v>470.85892789533415</v>
      </c>
      <c r="AH16" s="249">
        <v>63.680295678797826</v>
      </c>
      <c r="AI16" s="249">
        <v>3.090646317157614</v>
      </c>
      <c r="AJ16" s="249">
        <v>46.552860152186554</v>
      </c>
      <c r="AK16" s="249">
        <v>0.57949618446705264</v>
      </c>
      <c r="AL16" s="249">
        <v>637.70148743099026</v>
      </c>
      <c r="AM16" s="250">
        <v>79.873890759042084</v>
      </c>
      <c r="AN16" s="270">
        <f t="shared" si="4"/>
        <v>22639.054685081501</v>
      </c>
      <c r="AO16" s="249">
        <v>19074.488183930065</v>
      </c>
      <c r="AP16" s="249">
        <v>608.45053477493195</v>
      </c>
      <c r="AQ16" s="249">
        <v>1318.0829727003427</v>
      </c>
      <c r="AR16" s="249">
        <v>284.52639543155442</v>
      </c>
      <c r="AS16" s="249">
        <v>510.87874746037591</v>
      </c>
      <c r="AT16" s="249">
        <v>67.14055255518808</v>
      </c>
      <c r="AU16" s="249">
        <v>2.6077328301017366</v>
      </c>
      <c r="AV16" s="249">
        <v>48.001600613354192</v>
      </c>
      <c r="AW16" s="249">
        <v>0.77266157928940349</v>
      </c>
      <c r="AX16" s="249">
        <v>644.52116053948475</v>
      </c>
      <c r="AY16" s="250">
        <v>79.58414266680856</v>
      </c>
      <c r="AZ16" s="854">
        <v>-17394.870000000286</v>
      </c>
      <c r="BA16" s="290">
        <f t="shared" si="5"/>
        <v>278487.82189079089</v>
      </c>
      <c r="BB16" s="271">
        <f t="shared" si="6"/>
        <v>282460.01033619966</v>
      </c>
      <c r="BC16" s="271">
        <f t="shared" si="6"/>
        <v>2252.3852282706484</v>
      </c>
      <c r="BD16" s="271">
        <f t="shared" si="6"/>
        <v>4964.3452021033963</v>
      </c>
      <c r="BE16" s="271">
        <f t="shared" si="6"/>
        <v>1109.3055560294702</v>
      </c>
      <c r="BF16" s="271">
        <f t="shared" si="6"/>
        <v>1808.2259268703265</v>
      </c>
      <c r="BG16" s="271">
        <f t="shared" si="6"/>
        <v>257.57276089316554</v>
      </c>
      <c r="BH16" s="271">
        <f t="shared" si="6"/>
        <v>13.163286985877942</v>
      </c>
      <c r="BI16" s="271">
        <f t="shared" si="6"/>
        <v>180.63768429685615</v>
      </c>
      <c r="BJ16" s="271">
        <f t="shared" si="6"/>
        <v>1.4487404611676316</v>
      </c>
      <c r="BK16" s="271">
        <f t="shared" si="6"/>
        <v>2520.351244330599</v>
      </c>
      <c r="BL16" s="291">
        <f t="shared" si="6"/>
        <v>315.24592435007662</v>
      </c>
    </row>
    <row r="17" spans="1:64" s="209" customFormat="1" x14ac:dyDescent="0.25">
      <c r="A17" s="1535"/>
      <c r="B17" s="128" t="s">
        <v>201</v>
      </c>
      <c r="C17" s="309" t="s">
        <v>14</v>
      </c>
      <c r="D17" s="272">
        <f>SUM(D11:D16)</f>
        <v>55509750.801721565</v>
      </c>
      <c r="E17" s="272">
        <f>SUM(E11:E16)</f>
        <v>30291228.023597363</v>
      </c>
      <c r="F17" s="272">
        <f>SUM(F11:F16)</f>
        <v>3123594.9957195581</v>
      </c>
      <c r="G17" s="272">
        <f t="shared" ref="G17:O17" si="7">SUM(G11:G16)</f>
        <v>12776184.57057946</v>
      </c>
      <c r="H17" s="272">
        <f t="shared" si="7"/>
        <v>4162888.3569936617</v>
      </c>
      <c r="I17" s="272">
        <f t="shared" si="7"/>
        <v>1000086.209007066</v>
      </c>
      <c r="J17" s="272">
        <f t="shared" si="7"/>
        <v>279347.5097774468</v>
      </c>
      <c r="K17" s="272">
        <f t="shared" si="7"/>
        <v>6533.7234889361716</v>
      </c>
      <c r="L17" s="272">
        <f t="shared" si="7"/>
        <v>1474457.491469238</v>
      </c>
      <c r="M17" s="272">
        <f t="shared" si="7"/>
        <v>26747.974302340423</v>
      </c>
      <c r="N17" s="272">
        <f t="shared" si="7"/>
        <v>775289.09654224431</v>
      </c>
      <c r="O17" s="272">
        <f t="shared" si="7"/>
        <v>1593392.8502442548</v>
      </c>
      <c r="P17" s="288">
        <f>SUM(P11:P16)</f>
        <v>58290458.414812446</v>
      </c>
      <c r="Q17" s="272">
        <f>SUM(Q11:Q16)</f>
        <v>32094220.033488855</v>
      </c>
      <c r="R17" s="272">
        <f>SUM(R11:R16)</f>
        <v>3304919.6743662073</v>
      </c>
      <c r="S17" s="272">
        <f t="shared" ref="S17:AA17" si="8">SUM(S11:S16)</f>
        <v>13343684.38778949</v>
      </c>
      <c r="T17" s="272">
        <f t="shared" si="8"/>
        <v>4191046.7705238</v>
      </c>
      <c r="U17" s="272">
        <f t="shared" si="8"/>
        <v>1065665.7163344864</v>
      </c>
      <c r="V17" s="272">
        <f t="shared" si="8"/>
        <v>254333.75213738301</v>
      </c>
      <c r="W17" s="272">
        <f t="shared" si="8"/>
        <v>6378.8535564722024</v>
      </c>
      <c r="X17" s="272">
        <f t="shared" si="8"/>
        <v>1579721.3976812765</v>
      </c>
      <c r="Y17" s="272">
        <f t="shared" si="8"/>
        <v>0</v>
      </c>
      <c r="Z17" s="272">
        <f t="shared" si="8"/>
        <v>786441.13950363745</v>
      </c>
      <c r="AA17" s="870">
        <f t="shared" si="8"/>
        <v>1664046.6894308508</v>
      </c>
      <c r="AB17" s="288">
        <f>SUM(AB11:AB16)</f>
        <v>62952561.862050712</v>
      </c>
      <c r="AC17" s="272">
        <f>SUM(AC11:AC16)</f>
        <v>35512302.956222959</v>
      </c>
      <c r="AD17" s="272">
        <f>SUM(AD11:AD16)</f>
        <v>3544952.054245586</v>
      </c>
      <c r="AE17" s="272">
        <f t="shared" ref="AE17:AM17" si="9">SUM(AE11:AE16)</f>
        <v>13785498.617915239</v>
      </c>
      <c r="AF17" s="272">
        <f t="shared" si="9"/>
        <v>4378903.0256246822</v>
      </c>
      <c r="AG17" s="272">
        <f t="shared" si="9"/>
        <v>1172954.0015194796</v>
      </c>
      <c r="AH17" s="272">
        <f t="shared" si="9"/>
        <v>262697.91073484352</v>
      </c>
      <c r="AI17" s="272">
        <f t="shared" si="9"/>
        <v>5163.5776748936178</v>
      </c>
      <c r="AJ17" s="272">
        <f t="shared" si="9"/>
        <v>1665096.2137280849</v>
      </c>
      <c r="AK17" s="272">
        <f t="shared" si="9"/>
        <v>160487.84581404255</v>
      </c>
      <c r="AL17" s="272">
        <f t="shared" si="9"/>
        <v>804286.26053537021</v>
      </c>
      <c r="AM17" s="272">
        <f t="shared" si="9"/>
        <v>1660219.3980355316</v>
      </c>
      <c r="AN17" s="288">
        <f>SUM(AN11:AN16)</f>
        <v>64459392.350183889</v>
      </c>
      <c r="AO17" s="272">
        <f>SUM(AO11:AO16)</f>
        <v>37251749.46128682</v>
      </c>
      <c r="AP17" s="272">
        <f t="shared" ref="AP17:AZ17" si="10">SUM(AP11:AP16)</f>
        <v>3385090.7519085924</v>
      </c>
      <c r="AQ17" s="272">
        <f t="shared" si="10"/>
        <v>13926850.10600003</v>
      </c>
      <c r="AR17" s="272">
        <f t="shared" si="10"/>
        <v>4338418.431191517</v>
      </c>
      <c r="AS17" s="272">
        <f t="shared" si="10"/>
        <v>1104467.5741321575</v>
      </c>
      <c r="AT17" s="272">
        <f t="shared" si="10"/>
        <v>266879.08888503775</v>
      </c>
      <c r="AU17" s="272">
        <f t="shared" si="10"/>
        <v>4389.5061631914905</v>
      </c>
      <c r="AV17" s="272">
        <f t="shared" si="10"/>
        <v>1386174.0482631917</v>
      </c>
      <c r="AW17" s="272">
        <f t="shared" si="10"/>
        <v>246806.67441872339</v>
      </c>
      <c r="AX17" s="272">
        <f t="shared" si="10"/>
        <v>887051.24280611053</v>
      </c>
      <c r="AY17" s="281">
        <f t="shared" si="10"/>
        <v>1661515.4651285103</v>
      </c>
      <c r="AZ17" s="293">
        <f t="shared" si="10"/>
        <v>835905.07896416937</v>
      </c>
      <c r="BA17" s="292">
        <f>SUM(BA11:BA16)</f>
        <v>242048068.50773284</v>
      </c>
      <c r="BB17" s="272">
        <f>SUM(BB11:BB16)</f>
        <v>135149500.47459599</v>
      </c>
      <c r="BC17" s="272">
        <f t="shared" ref="BC17:BL17" si="11">SUM(BC11:BC16)</f>
        <v>13358557.476239942</v>
      </c>
      <c r="BD17" s="272">
        <f t="shared" si="11"/>
        <v>53832217.682284214</v>
      </c>
      <c r="BE17" s="272">
        <f t="shared" si="11"/>
        <v>17071256.584333662</v>
      </c>
      <c r="BF17" s="272">
        <f t="shared" si="11"/>
        <v>4343173.5009931903</v>
      </c>
      <c r="BG17" s="272">
        <f t="shared" si="11"/>
        <v>1063258.2615347109</v>
      </c>
      <c r="BH17" s="272">
        <f t="shared" si="11"/>
        <v>22465.660883493481</v>
      </c>
      <c r="BI17" s="272">
        <f t="shared" si="11"/>
        <v>6105449.1511417907</v>
      </c>
      <c r="BJ17" s="272">
        <f>SUM(BJ11:BJ16)</f>
        <v>434042.49453510635</v>
      </c>
      <c r="BK17" s="272">
        <f t="shared" si="11"/>
        <v>3253067.7393873627</v>
      </c>
      <c r="BL17" s="293">
        <f t="shared" si="11"/>
        <v>6579174.4028391475</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1246" t="s">
        <v>36</v>
      </c>
      <c r="E19" s="215" t="s">
        <v>937</v>
      </c>
      <c r="F19" s="215" t="s">
        <v>938</v>
      </c>
      <c r="G19" s="215" t="s">
        <v>939</v>
      </c>
      <c r="H19" s="215" t="s">
        <v>940</v>
      </c>
      <c r="I19" s="1247" t="s">
        <v>47</v>
      </c>
      <c r="J19" s="1247" t="s">
        <v>48</v>
      </c>
      <c r="K19" s="1247" t="s">
        <v>50</v>
      </c>
      <c r="L19" s="1247" t="s">
        <v>49</v>
      </c>
      <c r="M19" s="215" t="s">
        <v>1542</v>
      </c>
      <c r="N19" s="215" t="s">
        <v>136</v>
      </c>
      <c r="O19" s="1248" t="s">
        <v>137</v>
      </c>
      <c r="P19" s="1249" t="s">
        <v>36</v>
      </c>
      <c r="Q19" s="215" t="s">
        <v>937</v>
      </c>
      <c r="R19" s="215" t="s">
        <v>938</v>
      </c>
      <c r="S19" s="215" t="s">
        <v>939</v>
      </c>
      <c r="T19" s="215" t="s">
        <v>940</v>
      </c>
      <c r="U19" s="1247" t="s">
        <v>47</v>
      </c>
      <c r="V19" s="1247" t="s">
        <v>48</v>
      </c>
      <c r="W19" s="1247" t="s">
        <v>50</v>
      </c>
      <c r="X19" s="1247" t="s">
        <v>49</v>
      </c>
      <c r="Y19" s="215" t="s">
        <v>1542</v>
      </c>
      <c r="Z19" s="215" t="s">
        <v>136</v>
      </c>
      <c r="AA19" s="1248" t="s">
        <v>137</v>
      </c>
      <c r="AB19" s="1246" t="s">
        <v>36</v>
      </c>
      <c r="AC19" s="215" t="s">
        <v>937</v>
      </c>
      <c r="AD19" s="215" t="s">
        <v>938</v>
      </c>
      <c r="AE19" s="215" t="s">
        <v>939</v>
      </c>
      <c r="AF19" s="215" t="s">
        <v>940</v>
      </c>
      <c r="AG19" s="1247" t="s">
        <v>47</v>
      </c>
      <c r="AH19" s="1247" t="s">
        <v>48</v>
      </c>
      <c r="AI19" s="1247" t="s">
        <v>50</v>
      </c>
      <c r="AJ19" s="1247" t="s">
        <v>49</v>
      </c>
      <c r="AK19" s="215" t="s">
        <v>1542</v>
      </c>
      <c r="AL19" s="215" t="s">
        <v>136</v>
      </c>
      <c r="AM19" s="1248" t="s">
        <v>137</v>
      </c>
      <c r="AN19" s="1249" t="s">
        <v>36</v>
      </c>
      <c r="AO19" s="215" t="s">
        <v>937</v>
      </c>
      <c r="AP19" s="215" t="s">
        <v>938</v>
      </c>
      <c r="AQ19" s="215" t="s">
        <v>939</v>
      </c>
      <c r="AR19" s="215" t="s">
        <v>940</v>
      </c>
      <c r="AS19" s="1247" t="s">
        <v>47</v>
      </c>
      <c r="AT19" s="1247" t="s">
        <v>48</v>
      </c>
      <c r="AU19" s="1247" t="s">
        <v>50</v>
      </c>
      <c r="AV19" s="1247" t="s">
        <v>49</v>
      </c>
      <c r="AW19" s="215" t="s">
        <v>1542</v>
      </c>
      <c r="AX19" s="215" t="s">
        <v>136</v>
      </c>
      <c r="AY19" s="216" t="s">
        <v>137</v>
      </c>
      <c r="AZ19" s="217" t="s">
        <v>908</v>
      </c>
      <c r="BA19" s="1250" t="s">
        <v>36</v>
      </c>
      <c r="BB19" s="215" t="s">
        <v>937</v>
      </c>
      <c r="BC19" s="215" t="s">
        <v>938</v>
      </c>
      <c r="BD19" s="215" t="s">
        <v>939</v>
      </c>
      <c r="BE19" s="215" t="s">
        <v>940</v>
      </c>
      <c r="BF19" s="215" t="s">
        <v>47</v>
      </c>
      <c r="BG19" s="215" t="s">
        <v>48</v>
      </c>
      <c r="BH19" s="215" t="s">
        <v>50</v>
      </c>
      <c r="BI19" s="215" t="s">
        <v>49</v>
      </c>
      <c r="BJ19" s="215" t="s">
        <v>1542</v>
      </c>
      <c r="BK19" s="215" t="s">
        <v>136</v>
      </c>
      <c r="BL19" s="1251" t="s">
        <v>137</v>
      </c>
    </row>
    <row r="20" spans="1:64" ht="14.85" customHeight="1" x14ac:dyDescent="0.25">
      <c r="A20" s="1534" t="s">
        <v>0</v>
      </c>
      <c r="B20" s="124">
        <v>2.1</v>
      </c>
      <c r="C20" s="125" t="s">
        <v>147</v>
      </c>
      <c r="D20" s="273">
        <f t="shared" ref="D20:D27" si="12">SUM(E20:O20)</f>
        <v>8130626.3300000029</v>
      </c>
      <c r="E20" s="251">
        <v>4676203.9100000011</v>
      </c>
      <c r="F20" s="251">
        <v>166299.50000000003</v>
      </c>
      <c r="G20" s="251">
        <v>2145572.4200000004</v>
      </c>
      <c r="H20" s="251">
        <v>543796.32000000007</v>
      </c>
      <c r="I20" s="251">
        <v>-34764.46</v>
      </c>
      <c r="J20" s="251">
        <v>44895.82</v>
      </c>
      <c r="K20" s="251">
        <v>0</v>
      </c>
      <c r="L20" s="251">
        <v>20890.45</v>
      </c>
      <c r="M20" s="251">
        <v>0</v>
      </c>
      <c r="N20" s="251">
        <v>261630.37</v>
      </c>
      <c r="O20" s="252">
        <v>306101.99999999994</v>
      </c>
      <c r="P20" s="276">
        <f t="shared" ref="P20:P27" si="13">SUM(Q20:AA20)</f>
        <v>7803840.8300000001</v>
      </c>
      <c r="Q20" s="251">
        <v>4469366.37</v>
      </c>
      <c r="R20" s="251">
        <v>74445.809999999983</v>
      </c>
      <c r="S20" s="251">
        <v>2169020.96</v>
      </c>
      <c r="T20" s="251">
        <v>491462.83</v>
      </c>
      <c r="U20" s="251">
        <v>-31407.8</v>
      </c>
      <c r="V20" s="251">
        <v>69351.33</v>
      </c>
      <c r="W20" s="251">
        <v>0</v>
      </c>
      <c r="X20" s="251">
        <v>16129.869999999999</v>
      </c>
      <c r="Y20" s="251">
        <v>0</v>
      </c>
      <c r="Z20" s="251">
        <v>64657.66</v>
      </c>
      <c r="AA20" s="252">
        <v>480813.8</v>
      </c>
      <c r="AB20" s="273">
        <f t="shared" ref="AB20:AB27" si="14">SUM(AC20:AM20)</f>
        <v>8424370.1699999999</v>
      </c>
      <c r="AC20" s="251">
        <v>4514833.1700000009</v>
      </c>
      <c r="AD20" s="251">
        <v>203696.19999999998</v>
      </c>
      <c r="AE20" s="251">
        <v>2472066.5599999996</v>
      </c>
      <c r="AF20" s="251">
        <v>617984.36999999988</v>
      </c>
      <c r="AG20" s="251">
        <v>8440.5000000000018</v>
      </c>
      <c r="AH20" s="251">
        <v>88057.85</v>
      </c>
      <c r="AI20" s="251">
        <v>0</v>
      </c>
      <c r="AJ20" s="251">
        <v>47805.329999999994</v>
      </c>
      <c r="AK20" s="251">
        <v>0</v>
      </c>
      <c r="AL20" s="251">
        <v>48341.459999999992</v>
      </c>
      <c r="AM20" s="252">
        <v>423144.73</v>
      </c>
      <c r="AN20" s="276">
        <f t="shared" ref="AN20:AN27" si="15">SUM(AO20:AY20)</f>
        <v>9419736.9399999995</v>
      </c>
      <c r="AO20" s="251">
        <v>5600800.9500000002</v>
      </c>
      <c r="AP20" s="251">
        <v>181170.12</v>
      </c>
      <c r="AQ20" s="251">
        <v>2594808.25</v>
      </c>
      <c r="AR20" s="251">
        <v>455598.35</v>
      </c>
      <c r="AS20" s="251">
        <v>25781.789999999997</v>
      </c>
      <c r="AT20" s="251">
        <v>92727.400000000009</v>
      </c>
      <c r="AU20" s="251">
        <v>0</v>
      </c>
      <c r="AV20" s="249">
        <v>52578.94</v>
      </c>
      <c r="AW20" s="251">
        <v>34299.07</v>
      </c>
      <c r="AX20" s="251">
        <v>45312.13</v>
      </c>
      <c r="AY20" s="252">
        <v>336659.94000000006</v>
      </c>
      <c r="AZ20" s="855">
        <v>3192636.93</v>
      </c>
      <c r="BA20" s="294">
        <f t="shared" ref="BA20:BA27" si="16">SUM(BB20:BL20)+AZ20</f>
        <v>36971211.200000003</v>
      </c>
      <c r="BB20" s="271">
        <f t="shared" ref="BB20:BL27" si="17">E20+Q20+AC20+AO20</f>
        <v>19261204.400000002</v>
      </c>
      <c r="BC20" s="271">
        <f t="shared" si="17"/>
        <v>625611.63</v>
      </c>
      <c r="BD20" s="271">
        <f t="shared" si="17"/>
        <v>9381468.1900000013</v>
      </c>
      <c r="BE20" s="271">
        <f t="shared" si="17"/>
        <v>2108841.87</v>
      </c>
      <c r="BF20" s="271">
        <f t="shared" si="17"/>
        <v>-31949.969999999998</v>
      </c>
      <c r="BG20" s="271">
        <f t="shared" si="17"/>
        <v>295032.40000000002</v>
      </c>
      <c r="BH20" s="271">
        <f t="shared" si="17"/>
        <v>0</v>
      </c>
      <c r="BI20" s="271">
        <f t="shared" si="17"/>
        <v>137404.59</v>
      </c>
      <c r="BJ20" s="271">
        <f t="shared" si="17"/>
        <v>34299.07</v>
      </c>
      <c r="BK20" s="271">
        <f t="shared" si="17"/>
        <v>419941.62</v>
      </c>
      <c r="BL20" s="295">
        <f t="shared" si="17"/>
        <v>1546720.4699999997</v>
      </c>
    </row>
    <row r="21" spans="1:64" ht="24.75" x14ac:dyDescent="0.25">
      <c r="A21" s="1535"/>
      <c r="B21" s="126">
        <v>2.2000000000000002</v>
      </c>
      <c r="C21" s="127" t="s">
        <v>148</v>
      </c>
      <c r="D21" s="274">
        <f t="shared" si="12"/>
        <v>46087.683666187651</v>
      </c>
      <c r="E21" s="253">
        <v>26506.618040909259</v>
      </c>
      <c r="F21" s="253">
        <v>942.65293210752839</v>
      </c>
      <c r="G21" s="253">
        <v>12161.973624466975</v>
      </c>
      <c r="H21" s="253">
        <v>3082.4578276981215</v>
      </c>
      <c r="I21" s="253">
        <v>-197.05904198229626</v>
      </c>
      <c r="J21" s="253">
        <v>254.48769456535834</v>
      </c>
      <c r="K21" s="253">
        <v>0</v>
      </c>
      <c r="L21" s="253">
        <v>118.41553309267746</v>
      </c>
      <c r="M21" s="253">
        <v>0</v>
      </c>
      <c r="N21" s="253">
        <v>1483.0269207596987</v>
      </c>
      <c r="O21" s="254">
        <v>1735.1101345703298</v>
      </c>
      <c r="P21" s="289">
        <f t="shared" si="13"/>
        <v>88544.957017973968</v>
      </c>
      <c r="Q21" s="253">
        <v>50710.907840137006</v>
      </c>
      <c r="R21" s="253">
        <v>844.68676261023302</v>
      </c>
      <c r="S21" s="253">
        <v>24610.428615608322</v>
      </c>
      <c r="T21" s="253">
        <v>5576.2996845082807</v>
      </c>
      <c r="U21" s="253">
        <v>-356.36327823835461</v>
      </c>
      <c r="V21" s="253">
        <v>786.88310894077108</v>
      </c>
      <c r="W21" s="253">
        <v>0</v>
      </c>
      <c r="X21" s="253">
        <v>183.01483551087591</v>
      </c>
      <c r="Y21" s="253">
        <v>0</v>
      </c>
      <c r="Z21" s="253">
        <v>733.62717798830022</v>
      </c>
      <c r="AA21" s="254">
        <v>5455.4722709085199</v>
      </c>
      <c r="AB21" s="274">
        <f t="shared" si="14"/>
        <v>209952.75431796149</v>
      </c>
      <c r="AC21" s="253">
        <v>112518.99432234865</v>
      </c>
      <c r="AD21" s="253">
        <v>5076.5312267970221</v>
      </c>
      <c r="AE21" s="253">
        <v>61609.019149894273</v>
      </c>
      <c r="AF21" s="253">
        <v>15401.450552231629</v>
      </c>
      <c r="AG21" s="253">
        <v>210.35474309182143</v>
      </c>
      <c r="AH21" s="253">
        <v>2194.5840191894022</v>
      </c>
      <c r="AI21" s="253">
        <v>0</v>
      </c>
      <c r="AJ21" s="253">
        <v>1191.4078443895196</v>
      </c>
      <c r="AK21" s="253">
        <v>0</v>
      </c>
      <c r="AL21" s="253">
        <v>1204.7693144936388</v>
      </c>
      <c r="AM21" s="254">
        <v>10545.643145525517</v>
      </c>
      <c r="AN21" s="289">
        <f t="shared" si="15"/>
        <v>817396.43211113545</v>
      </c>
      <c r="AO21" s="253">
        <v>486008.76464546553</v>
      </c>
      <c r="AP21" s="253">
        <v>15721.013297548225</v>
      </c>
      <c r="AQ21" s="253">
        <v>225164.14408092151</v>
      </c>
      <c r="AR21" s="253">
        <v>39534.486805500987</v>
      </c>
      <c r="AS21" s="253">
        <v>2237.211431027345</v>
      </c>
      <c r="AT21" s="253">
        <v>8046.4079200647084</v>
      </c>
      <c r="AU21" s="253">
        <v>0</v>
      </c>
      <c r="AV21" s="253">
        <v>4562.5305923018122</v>
      </c>
      <c r="AW21" s="253">
        <v>2976.2972810501942</v>
      </c>
      <c r="AX21" s="253">
        <v>3931.9541118051579</v>
      </c>
      <c r="AY21" s="254">
        <v>29213.621945449882</v>
      </c>
      <c r="AZ21" s="526">
        <v>-4038589.7637393982</v>
      </c>
      <c r="BA21" s="296">
        <f t="shared" si="16"/>
        <v>-2876607.93662614</v>
      </c>
      <c r="BB21" s="271">
        <f t="shared" si="17"/>
        <v>675745.28484886046</v>
      </c>
      <c r="BC21" s="271">
        <f t="shared" si="17"/>
        <v>22584.884219063009</v>
      </c>
      <c r="BD21" s="271">
        <f t="shared" si="17"/>
        <v>323545.56547089107</v>
      </c>
      <c r="BE21" s="271">
        <f t="shared" si="17"/>
        <v>63594.69486993902</v>
      </c>
      <c r="BF21" s="271">
        <f t="shared" si="17"/>
        <v>1894.1438538985158</v>
      </c>
      <c r="BG21" s="271">
        <f t="shared" si="17"/>
        <v>11282.362742760241</v>
      </c>
      <c r="BH21" s="271">
        <f t="shared" si="17"/>
        <v>0</v>
      </c>
      <c r="BI21" s="271">
        <f t="shared" si="17"/>
        <v>6055.3688052948855</v>
      </c>
      <c r="BJ21" s="271">
        <f t="shared" si="17"/>
        <v>2976.2972810501942</v>
      </c>
      <c r="BK21" s="271">
        <f t="shared" si="17"/>
        <v>7353.3775250467952</v>
      </c>
      <c r="BL21" s="291">
        <f t="shared" si="17"/>
        <v>46949.847496454255</v>
      </c>
    </row>
    <row r="22" spans="1:64" x14ac:dyDescent="0.25">
      <c r="A22" s="1535"/>
      <c r="B22" s="126">
        <v>2.2999999999999998</v>
      </c>
      <c r="C22" s="127" t="s">
        <v>149</v>
      </c>
      <c r="D22" s="274">
        <f t="shared" si="12"/>
        <v>5306674.4400000321</v>
      </c>
      <c r="E22" s="253">
        <v>3557540.0800000322</v>
      </c>
      <c r="F22" s="253">
        <v>279066.38000000012</v>
      </c>
      <c r="G22" s="253">
        <v>1009952.4899999982</v>
      </c>
      <c r="H22" s="253">
        <v>283462.60000000009</v>
      </c>
      <c r="I22" s="253">
        <v>13457.69</v>
      </c>
      <c r="J22" s="253">
        <v>17934.780000000002</v>
      </c>
      <c r="K22" s="253">
        <v>178.95000000000002</v>
      </c>
      <c r="L22" s="253">
        <v>30056.829999999994</v>
      </c>
      <c r="M22" s="253">
        <v>0</v>
      </c>
      <c r="N22" s="253">
        <v>20118.690000000002</v>
      </c>
      <c r="O22" s="254">
        <v>94905.950000000026</v>
      </c>
      <c r="P22" s="289">
        <f t="shared" si="13"/>
        <v>5681930.5599999921</v>
      </c>
      <c r="Q22" s="253">
        <v>3922517.9599999939</v>
      </c>
      <c r="R22" s="253">
        <v>281859.83</v>
      </c>
      <c r="S22" s="253">
        <v>1026870.8099999989</v>
      </c>
      <c r="T22" s="253">
        <v>287377.84999999992</v>
      </c>
      <c r="U22" s="253">
        <v>12958.599999999997</v>
      </c>
      <c r="V22" s="253">
        <v>15494.49</v>
      </c>
      <c r="W22" s="253">
        <v>236.85999999999999</v>
      </c>
      <c r="X22" s="253">
        <v>25351.399999999998</v>
      </c>
      <c r="Y22" s="253">
        <v>0</v>
      </c>
      <c r="Z22" s="253">
        <v>17350.559999999994</v>
      </c>
      <c r="AA22" s="254">
        <v>91912.200000000026</v>
      </c>
      <c r="AB22" s="274">
        <f t="shared" si="14"/>
        <v>5828205.7699999968</v>
      </c>
      <c r="AC22" s="253">
        <v>4146262.8499999968</v>
      </c>
      <c r="AD22" s="253">
        <v>267060.21000000008</v>
      </c>
      <c r="AE22" s="253">
        <v>948776.70000000007</v>
      </c>
      <c r="AF22" s="253">
        <v>307523.52000000031</v>
      </c>
      <c r="AG22" s="253">
        <v>20912.09</v>
      </c>
      <c r="AH22" s="253">
        <v>14688.630000000001</v>
      </c>
      <c r="AI22" s="253">
        <v>0</v>
      </c>
      <c r="AJ22" s="253">
        <v>20228.38</v>
      </c>
      <c r="AK22" s="253">
        <v>432.33</v>
      </c>
      <c r="AL22" s="253">
        <v>17903.759999999998</v>
      </c>
      <c r="AM22" s="254">
        <v>84417.300000000017</v>
      </c>
      <c r="AN22" s="289">
        <f t="shared" si="15"/>
        <v>6528872.1299999906</v>
      </c>
      <c r="AO22" s="253">
        <v>4838862.1499999911</v>
      </c>
      <c r="AP22" s="253">
        <v>317546.22000000015</v>
      </c>
      <c r="AQ22" s="253">
        <v>939615.4</v>
      </c>
      <c r="AR22" s="253">
        <v>282847.17000000004</v>
      </c>
      <c r="AS22" s="253">
        <v>17767.130000000005</v>
      </c>
      <c r="AT22" s="253">
        <v>19859.649999999998</v>
      </c>
      <c r="AU22" s="253">
        <v>386.72</v>
      </c>
      <c r="AV22" s="253">
        <v>35893.469999999994</v>
      </c>
      <c r="AW22" s="253">
        <v>2446.5900000000006</v>
      </c>
      <c r="AX22" s="253">
        <v>13307.8</v>
      </c>
      <c r="AY22" s="254">
        <v>60339.829999999994</v>
      </c>
      <c r="AZ22" s="526">
        <v>-300529.82</v>
      </c>
      <c r="BA22" s="296">
        <f t="shared" si="16"/>
        <v>23045153.080000017</v>
      </c>
      <c r="BB22" s="271">
        <f t="shared" si="17"/>
        <v>16465183.040000014</v>
      </c>
      <c r="BC22" s="271">
        <f t="shared" si="17"/>
        <v>1145532.6400000004</v>
      </c>
      <c r="BD22" s="271">
        <f t="shared" si="17"/>
        <v>3925215.3999999971</v>
      </c>
      <c r="BE22" s="271">
        <f t="shared" si="17"/>
        <v>1161211.1400000001</v>
      </c>
      <c r="BF22" s="271">
        <f t="shared" si="17"/>
        <v>65095.51</v>
      </c>
      <c r="BG22" s="271">
        <f t="shared" si="17"/>
        <v>67977.55</v>
      </c>
      <c r="BH22" s="271">
        <f t="shared" si="17"/>
        <v>802.53</v>
      </c>
      <c r="BI22" s="271">
        <f t="shared" si="17"/>
        <v>111530.07999999999</v>
      </c>
      <c r="BJ22" s="271">
        <f t="shared" si="17"/>
        <v>2878.9200000000005</v>
      </c>
      <c r="BK22" s="271">
        <f t="shared" si="17"/>
        <v>68680.81</v>
      </c>
      <c r="BL22" s="291">
        <f t="shared" si="17"/>
        <v>331575.28000000009</v>
      </c>
    </row>
    <row r="23" spans="1:64" x14ac:dyDescent="0.25">
      <c r="A23" s="1535"/>
      <c r="B23" s="126">
        <v>2.4</v>
      </c>
      <c r="C23" s="127" t="s">
        <v>150</v>
      </c>
      <c r="D23" s="274">
        <f t="shared" si="12"/>
        <v>1059513.6299999999</v>
      </c>
      <c r="E23" s="253">
        <v>41833.649999999994</v>
      </c>
      <c r="F23" s="253">
        <v>9316.65</v>
      </c>
      <c r="G23" s="253">
        <v>473329.34000000008</v>
      </c>
      <c r="H23" s="253">
        <v>115543.66000000002</v>
      </c>
      <c r="I23" s="253">
        <v>199123.64999999982</v>
      </c>
      <c r="J23" s="253">
        <v>25162.35</v>
      </c>
      <c r="K23" s="253">
        <v>0</v>
      </c>
      <c r="L23" s="253">
        <v>0</v>
      </c>
      <c r="M23" s="253">
        <v>0</v>
      </c>
      <c r="N23" s="253">
        <v>124973.27999999998</v>
      </c>
      <c r="O23" s="254">
        <v>70231.05</v>
      </c>
      <c r="P23" s="289">
        <f t="shared" si="13"/>
        <v>1187954.31</v>
      </c>
      <c r="Q23" s="253">
        <v>119943.57999999999</v>
      </c>
      <c r="R23" s="253">
        <v>4147.05</v>
      </c>
      <c r="S23" s="253">
        <v>531532.12</v>
      </c>
      <c r="T23" s="253">
        <v>129683.32</v>
      </c>
      <c r="U23" s="253">
        <v>230363.24000000002</v>
      </c>
      <c r="V23" s="253">
        <v>0</v>
      </c>
      <c r="W23" s="253">
        <v>0</v>
      </c>
      <c r="X23" s="253">
        <v>-8398.44</v>
      </c>
      <c r="Y23" s="253">
        <v>0</v>
      </c>
      <c r="Z23" s="253">
        <v>107566.27</v>
      </c>
      <c r="AA23" s="254">
        <v>73117.169999999984</v>
      </c>
      <c r="AB23" s="274">
        <f t="shared" si="14"/>
        <v>1049984.01</v>
      </c>
      <c r="AC23" s="253">
        <v>160359.78</v>
      </c>
      <c r="AD23" s="253">
        <v>10146.939999999999</v>
      </c>
      <c r="AE23" s="253">
        <v>400346.68</v>
      </c>
      <c r="AF23" s="253">
        <v>74452.25</v>
      </c>
      <c r="AG23" s="253">
        <v>231676.71999999983</v>
      </c>
      <c r="AH23" s="253">
        <v>1870.08</v>
      </c>
      <c r="AI23" s="253">
        <v>5.05</v>
      </c>
      <c r="AJ23" s="253">
        <v>6055.0399999999972</v>
      </c>
      <c r="AK23" s="253">
        <v>0</v>
      </c>
      <c r="AL23" s="253">
        <v>93782.75</v>
      </c>
      <c r="AM23" s="254">
        <v>71288.720000000016</v>
      </c>
      <c r="AN23" s="289">
        <f t="shared" si="15"/>
        <v>1087411.8099999996</v>
      </c>
      <c r="AO23" s="253">
        <v>-77817.440000000002</v>
      </c>
      <c r="AP23" s="253">
        <v>12958.68</v>
      </c>
      <c r="AQ23" s="253">
        <v>587772.42000000004</v>
      </c>
      <c r="AR23" s="253">
        <v>124049.73</v>
      </c>
      <c r="AS23" s="253">
        <v>223741.38999999969</v>
      </c>
      <c r="AT23" s="253">
        <v>0</v>
      </c>
      <c r="AU23" s="253">
        <v>0</v>
      </c>
      <c r="AV23" s="253">
        <v>4050.5200000000004</v>
      </c>
      <c r="AW23" s="253">
        <v>0</v>
      </c>
      <c r="AX23" s="253">
        <v>141223.26</v>
      </c>
      <c r="AY23" s="254">
        <v>71433.25</v>
      </c>
      <c r="AZ23" s="526">
        <v>-810738.93000000075</v>
      </c>
      <c r="BA23" s="296">
        <f t="shared" si="16"/>
        <v>3574124.8299999991</v>
      </c>
      <c r="BB23" s="271">
        <f t="shared" si="17"/>
        <v>244319.57</v>
      </c>
      <c r="BC23" s="271">
        <f t="shared" si="17"/>
        <v>36569.32</v>
      </c>
      <c r="BD23" s="271">
        <f t="shared" si="17"/>
        <v>1992980.56</v>
      </c>
      <c r="BE23" s="271">
        <f t="shared" si="17"/>
        <v>443728.96</v>
      </c>
      <c r="BF23" s="271">
        <f t="shared" si="17"/>
        <v>884904.9999999993</v>
      </c>
      <c r="BG23" s="271">
        <f t="shared" si="17"/>
        <v>27032.43</v>
      </c>
      <c r="BH23" s="271">
        <f t="shared" si="17"/>
        <v>5.05</v>
      </c>
      <c r="BI23" s="271">
        <f t="shared" si="17"/>
        <v>1707.1199999999972</v>
      </c>
      <c r="BJ23" s="271">
        <f t="shared" si="17"/>
        <v>0</v>
      </c>
      <c r="BK23" s="271">
        <f t="shared" si="17"/>
        <v>467545.56</v>
      </c>
      <c r="BL23" s="291">
        <f t="shared" si="17"/>
        <v>286070.19</v>
      </c>
    </row>
    <row r="24" spans="1:64" ht="24.75" x14ac:dyDescent="0.25">
      <c r="A24" s="1535"/>
      <c r="B24" s="126">
        <v>2.5</v>
      </c>
      <c r="C24" s="127" t="s">
        <v>151</v>
      </c>
      <c r="D24" s="274">
        <f t="shared" si="12"/>
        <v>36086.132853878073</v>
      </c>
      <c r="E24" s="253">
        <v>1424.8185289156086</v>
      </c>
      <c r="F24" s="253">
        <v>317.31717283625994</v>
      </c>
      <c r="G24" s="253">
        <v>16121.194634257257</v>
      </c>
      <c r="H24" s="253">
        <v>3935.3187605366802</v>
      </c>
      <c r="I24" s="253">
        <v>6781.9821140470958</v>
      </c>
      <c r="J24" s="253">
        <v>857.00823406658674</v>
      </c>
      <c r="K24" s="253">
        <v>0</v>
      </c>
      <c r="L24" s="253">
        <v>0</v>
      </c>
      <c r="M24" s="253">
        <v>0</v>
      </c>
      <c r="N24" s="253">
        <v>4256.4835954634236</v>
      </c>
      <c r="O24" s="254">
        <v>2392.0098137551604</v>
      </c>
      <c r="P24" s="289">
        <f t="shared" si="13"/>
        <v>77947.984048334169</v>
      </c>
      <c r="Q24" s="253">
        <v>7870.134551336484</v>
      </c>
      <c r="R24" s="253">
        <v>272.10994945390132</v>
      </c>
      <c r="S24" s="253">
        <v>34876.642024167777</v>
      </c>
      <c r="T24" s="253">
        <v>8509.2105593648776</v>
      </c>
      <c r="U24" s="253">
        <v>15115.354189710022</v>
      </c>
      <c r="V24" s="253">
        <v>0</v>
      </c>
      <c r="W24" s="253">
        <v>0</v>
      </c>
      <c r="X24" s="253">
        <v>-551.06619980266044</v>
      </c>
      <c r="Y24" s="253">
        <v>0</v>
      </c>
      <c r="Z24" s="253">
        <v>7057.9935840283333</v>
      </c>
      <c r="AA24" s="254">
        <v>4797.6053900754277</v>
      </c>
      <c r="AB24" s="274">
        <f t="shared" si="14"/>
        <v>171418.7363436633</v>
      </c>
      <c r="AC24" s="253">
        <v>26180.085207152686</v>
      </c>
      <c r="AD24" s="253">
        <v>1656.5734487280154</v>
      </c>
      <c r="AE24" s="253">
        <v>65359.968657980753</v>
      </c>
      <c r="AF24" s="253">
        <v>12154.957114958836</v>
      </c>
      <c r="AG24" s="253">
        <v>37823.176547845411</v>
      </c>
      <c r="AH24" s="253">
        <v>305.30631648529385</v>
      </c>
      <c r="AI24" s="253">
        <v>0.82445504911593825</v>
      </c>
      <c r="AJ24" s="253">
        <v>988.53629714831061</v>
      </c>
      <c r="AK24" s="253">
        <v>0</v>
      </c>
      <c r="AL24" s="253">
        <v>15310.824110391635</v>
      </c>
      <c r="AM24" s="254">
        <v>11638.484187923244</v>
      </c>
      <c r="AN24" s="289">
        <f t="shared" si="15"/>
        <v>660902.0356041207</v>
      </c>
      <c r="AO24" s="253">
        <v>-47295.517694903043</v>
      </c>
      <c r="AP24" s="253">
        <v>7875.9655835836566</v>
      </c>
      <c r="AQ24" s="253">
        <v>357233.55703664868</v>
      </c>
      <c r="AR24" s="253">
        <v>75394.361472992998</v>
      </c>
      <c r="AS24" s="253">
        <v>135984.48972141964</v>
      </c>
      <c r="AT24" s="253">
        <v>0</v>
      </c>
      <c r="AU24" s="253">
        <v>0</v>
      </c>
      <c r="AV24" s="253">
        <v>2461.8059953341913</v>
      </c>
      <c r="AW24" s="253">
        <v>0</v>
      </c>
      <c r="AX24" s="253">
        <v>85832.008766439671</v>
      </c>
      <c r="AY24" s="254">
        <v>43415.364722605016</v>
      </c>
      <c r="AZ24" s="526">
        <v>0</v>
      </c>
      <c r="BA24" s="296">
        <f t="shared" si="16"/>
        <v>946354.88884999638</v>
      </c>
      <c r="BB24" s="271">
        <f t="shared" si="17"/>
        <v>-11820.479407498264</v>
      </c>
      <c r="BC24" s="271">
        <f t="shared" si="17"/>
        <v>10121.966154601832</v>
      </c>
      <c r="BD24" s="271">
        <f t="shared" si="17"/>
        <v>473591.36235305446</v>
      </c>
      <c r="BE24" s="271">
        <f t="shared" si="17"/>
        <v>99993.8479078534</v>
      </c>
      <c r="BF24" s="271">
        <f t="shared" si="17"/>
        <v>195705.00257302215</v>
      </c>
      <c r="BG24" s="271">
        <f t="shared" si="17"/>
        <v>1162.3145505518805</v>
      </c>
      <c r="BH24" s="271">
        <f t="shared" si="17"/>
        <v>0.82445504911593825</v>
      </c>
      <c r="BI24" s="271">
        <f t="shared" si="17"/>
        <v>2899.2760926798414</v>
      </c>
      <c r="BJ24" s="271">
        <f t="shared" si="17"/>
        <v>0</v>
      </c>
      <c r="BK24" s="271">
        <f t="shared" si="17"/>
        <v>112457.31005632307</v>
      </c>
      <c r="BL24" s="291">
        <f t="shared" si="17"/>
        <v>62243.464114358852</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14578988.216520099</v>
      </c>
      <c r="E28" s="275">
        <f t="shared" ref="E28:O28" si="18">SUM(E20:E27)</f>
        <v>8303509.076569858</v>
      </c>
      <c r="F28" s="275">
        <f t="shared" si="18"/>
        <v>455942.50010494399</v>
      </c>
      <c r="G28" s="275">
        <f t="shared" si="18"/>
        <v>3657137.4182587233</v>
      </c>
      <c r="H28" s="275">
        <f t="shared" si="18"/>
        <v>949820.35658823501</v>
      </c>
      <c r="I28" s="275">
        <f t="shared" si="18"/>
        <v>184401.80307206462</v>
      </c>
      <c r="J28" s="275">
        <f t="shared" si="18"/>
        <v>89104.445928631947</v>
      </c>
      <c r="K28" s="275">
        <f t="shared" si="18"/>
        <v>178.95000000000002</v>
      </c>
      <c r="L28" s="275">
        <f t="shared" si="18"/>
        <v>51065.695533092672</v>
      </c>
      <c r="M28" s="275">
        <f>SUM(M20:M27)</f>
        <v>0</v>
      </c>
      <c r="N28" s="275">
        <f t="shared" si="18"/>
        <v>412461.85051622312</v>
      </c>
      <c r="O28" s="283">
        <f t="shared" si="18"/>
        <v>475366.11994832545</v>
      </c>
      <c r="P28" s="277">
        <f>SUM(P20:P27)</f>
        <v>14840218.641066302</v>
      </c>
      <c r="Q28" s="275">
        <f t="shared" ref="Q28:AA28" si="19">SUM(Q20:Q27)</f>
        <v>8570408.952391468</v>
      </c>
      <c r="R28" s="275">
        <f t="shared" si="19"/>
        <v>361569.48671206413</v>
      </c>
      <c r="S28" s="275">
        <f t="shared" si="19"/>
        <v>3786910.9606397748</v>
      </c>
      <c r="T28" s="275">
        <f t="shared" si="19"/>
        <v>922609.51024387311</v>
      </c>
      <c r="U28" s="275">
        <f t="shared" si="19"/>
        <v>226673.03091147169</v>
      </c>
      <c r="V28" s="275">
        <f t="shared" si="19"/>
        <v>85632.703108940783</v>
      </c>
      <c r="W28" s="275">
        <f t="shared" si="19"/>
        <v>236.85999999999999</v>
      </c>
      <c r="X28" s="275">
        <f t="shared" si="19"/>
        <v>32714.778635708211</v>
      </c>
      <c r="Y28" s="275">
        <f>SUM(Y20:Y27)</f>
        <v>0</v>
      </c>
      <c r="Z28" s="275">
        <f t="shared" si="19"/>
        <v>197366.11076201661</v>
      </c>
      <c r="AA28" s="283">
        <f t="shared" si="19"/>
        <v>656096.24766098394</v>
      </c>
      <c r="AB28" s="275">
        <f>SUM(AB20:AB27)</f>
        <v>15683931.440661622</v>
      </c>
      <c r="AC28" s="275">
        <f t="shared" ref="AC28:AM28" si="20">SUM(AC20:AC27)</f>
        <v>8960154.8795294985</v>
      </c>
      <c r="AD28" s="275">
        <f t="shared" si="20"/>
        <v>487636.45467552508</v>
      </c>
      <c r="AE28" s="275">
        <f t="shared" si="20"/>
        <v>3948158.927807875</v>
      </c>
      <c r="AF28" s="275">
        <f t="shared" si="20"/>
        <v>1027516.5476671905</v>
      </c>
      <c r="AG28" s="275">
        <f t="shared" si="20"/>
        <v>299062.84129093704</v>
      </c>
      <c r="AH28" s="275">
        <f t="shared" si="20"/>
        <v>107116.45033567472</v>
      </c>
      <c r="AI28" s="275">
        <f t="shared" si="20"/>
        <v>5.8744550491159382</v>
      </c>
      <c r="AJ28" s="275">
        <f t="shared" si="20"/>
        <v>76268.694141537824</v>
      </c>
      <c r="AK28" s="275">
        <f>SUM(AK20:AK27)</f>
        <v>432.33</v>
      </c>
      <c r="AL28" s="275">
        <f t="shared" si="20"/>
        <v>176543.56342488527</v>
      </c>
      <c r="AM28" s="283">
        <f t="shared" si="20"/>
        <v>601034.87733344873</v>
      </c>
      <c r="AN28" s="277">
        <f>SUM(AN20:AN27)</f>
        <v>18514319.347715244</v>
      </c>
      <c r="AO28" s="275">
        <f t="shared" ref="AO28:AY28" si="21">SUM(AO20:AO27)</f>
        <v>10800558.906950554</v>
      </c>
      <c r="AP28" s="275">
        <f t="shared" si="21"/>
        <v>535271.99888113211</v>
      </c>
      <c r="AQ28" s="275">
        <f t="shared" si="21"/>
        <v>4704593.7711175699</v>
      </c>
      <c r="AR28" s="275">
        <f t="shared" si="21"/>
        <v>977424.09827849397</v>
      </c>
      <c r="AS28" s="275">
        <f t="shared" si="21"/>
        <v>405512.01115244668</v>
      </c>
      <c r="AT28" s="275">
        <f t="shared" si="21"/>
        <v>120633.45792006471</v>
      </c>
      <c r="AU28" s="275">
        <f t="shared" si="21"/>
        <v>386.72</v>
      </c>
      <c r="AV28" s="275">
        <f t="shared" si="21"/>
        <v>99547.266587635997</v>
      </c>
      <c r="AW28" s="275">
        <f>SUM(AW20:AW27)</f>
        <v>39721.9572810502</v>
      </c>
      <c r="AX28" s="275">
        <f t="shared" si="21"/>
        <v>289607.15287824481</v>
      </c>
      <c r="AY28" s="283">
        <f t="shared" si="21"/>
        <v>541062.00666805496</v>
      </c>
      <c r="AZ28" s="293">
        <f>SUM(AZ20:AZ27)</f>
        <v>-1957221.583739399</v>
      </c>
      <c r="BA28" s="297">
        <f>SUM(BA20:BA27)</f>
        <v>61660236.062223874</v>
      </c>
      <c r="BB28" s="280">
        <f t="shared" ref="BB28:BL28" si="22">SUM(BB20:BB27)</f>
        <v>36634631.815441385</v>
      </c>
      <c r="BC28" s="280">
        <f t="shared" si="22"/>
        <v>1840420.4403736654</v>
      </c>
      <c r="BD28" s="280">
        <f t="shared" si="22"/>
        <v>16096801.077823944</v>
      </c>
      <c r="BE28" s="280">
        <f t="shared" si="22"/>
        <v>3877370.5127777928</v>
      </c>
      <c r="BF28" s="280">
        <f t="shared" si="22"/>
        <v>1115649.6864269199</v>
      </c>
      <c r="BG28" s="280">
        <f t="shared" si="22"/>
        <v>402487.0572933121</v>
      </c>
      <c r="BH28" s="280">
        <f t="shared" si="22"/>
        <v>808.40445504911588</v>
      </c>
      <c r="BI28" s="280">
        <f t="shared" si="22"/>
        <v>259596.43489797472</v>
      </c>
      <c r="BJ28" s="280">
        <f>SUM(BJ20:BJ27)</f>
        <v>40154.287281050194</v>
      </c>
      <c r="BK28" s="280">
        <f t="shared" si="22"/>
        <v>1075978.6775813699</v>
      </c>
      <c r="BL28" s="293">
        <f t="shared" si="22"/>
        <v>2273559.2516108127</v>
      </c>
    </row>
    <row r="29" spans="1:64" ht="14.85" customHeight="1" x14ac:dyDescent="0.25">
      <c r="A29" s="1534" t="s">
        <v>53</v>
      </c>
      <c r="B29" s="124">
        <v>3.1</v>
      </c>
      <c r="C29" s="131" t="s">
        <v>33</v>
      </c>
      <c r="D29" s="273">
        <f t="shared" ref="D29:D35" si="23">SUM(E29:O29)</f>
        <v>8137689.9400000926</v>
      </c>
      <c r="E29" s="251">
        <v>5040307.6500000963</v>
      </c>
      <c r="F29" s="251">
        <v>306947.47000000026</v>
      </c>
      <c r="G29" s="251">
        <v>1699331.6699999936</v>
      </c>
      <c r="H29" s="251">
        <v>410501.77000000019</v>
      </c>
      <c r="I29" s="251">
        <v>77499.639999999985</v>
      </c>
      <c r="J29" s="251">
        <v>38059.289999999986</v>
      </c>
      <c r="K29" s="251">
        <v>520.91999999999996</v>
      </c>
      <c r="L29" s="251">
        <v>29720.28999999999</v>
      </c>
      <c r="M29" s="251">
        <v>0</v>
      </c>
      <c r="N29" s="251">
        <v>325807.86000000138</v>
      </c>
      <c r="O29" s="252">
        <v>208993.3800000005</v>
      </c>
      <c r="P29" s="276">
        <f t="shared" ref="P29:P35" si="24">SUM(Q29:AA29)</f>
        <v>8227560.7200000426</v>
      </c>
      <c r="Q29" s="251">
        <v>5244599.6200000402</v>
      </c>
      <c r="R29" s="251">
        <v>317773.49000000017</v>
      </c>
      <c r="S29" s="251">
        <v>1799910.8600000022</v>
      </c>
      <c r="T29" s="251">
        <v>371245.79000000044</v>
      </c>
      <c r="U29" s="251">
        <v>58245.560000000005</v>
      </c>
      <c r="V29" s="251">
        <v>28363.140000000003</v>
      </c>
      <c r="W29" s="251">
        <v>371.12000000000006</v>
      </c>
      <c r="X29" s="251">
        <v>31020.92</v>
      </c>
      <c r="Y29" s="251">
        <v>0</v>
      </c>
      <c r="Z29" s="251">
        <v>173353.01999999917</v>
      </c>
      <c r="AA29" s="252">
        <v>202677.20000000074</v>
      </c>
      <c r="AB29" s="273">
        <f t="shared" ref="AB29:AB35" si="25">SUM(AC29:AM29)</f>
        <v>8368622.1600000691</v>
      </c>
      <c r="AC29" s="251">
        <v>5453606.9700000593</v>
      </c>
      <c r="AD29" s="251">
        <v>331042.64000000031</v>
      </c>
      <c r="AE29" s="251">
        <v>1754345.7900000082</v>
      </c>
      <c r="AF29" s="251">
        <v>417670.91000000213</v>
      </c>
      <c r="AG29" s="251">
        <v>55939.45</v>
      </c>
      <c r="AH29" s="251">
        <v>25615.550000000003</v>
      </c>
      <c r="AI29" s="251">
        <v>666.66000000000008</v>
      </c>
      <c r="AJ29" s="251">
        <v>27716.350000000002</v>
      </c>
      <c r="AK29" s="251">
        <v>217.2</v>
      </c>
      <c r="AL29" s="251">
        <v>147039.71999999916</v>
      </c>
      <c r="AM29" s="252">
        <v>154760.92000000001</v>
      </c>
      <c r="AN29" s="276">
        <f t="shared" ref="AN29:AN35" si="26">SUM(AO29:AY29)</f>
        <v>9527735.3499999363</v>
      </c>
      <c r="AO29" s="251">
        <v>6284508.9099999284</v>
      </c>
      <c r="AP29" s="251">
        <v>351134.88000000018</v>
      </c>
      <c r="AQ29" s="251">
        <v>2041252.3800000094</v>
      </c>
      <c r="AR29" s="251">
        <v>442533.27</v>
      </c>
      <c r="AS29" s="251">
        <v>73569.859999999899</v>
      </c>
      <c r="AT29" s="251">
        <v>19391.489999999998</v>
      </c>
      <c r="AU29" s="251">
        <v>7.94</v>
      </c>
      <c r="AV29" s="249">
        <v>41565.319999999992</v>
      </c>
      <c r="AW29" s="251">
        <v>2791.1600000000003</v>
      </c>
      <c r="AX29" s="251">
        <v>135363.97999999931</v>
      </c>
      <c r="AY29" s="252">
        <v>135616.15999999989</v>
      </c>
      <c r="AZ29" s="855">
        <v>134991.2600000017</v>
      </c>
      <c r="BA29" s="294">
        <f t="shared" ref="BA29:BA35" si="27">SUM(BB29:BL29)+AZ29</f>
        <v>34396599.430000149</v>
      </c>
      <c r="BB29" s="271">
        <f t="shared" ref="BB29:BL35" si="28">E29+Q29+AC29+AO29</f>
        <v>22023023.150000125</v>
      </c>
      <c r="BC29" s="271">
        <f t="shared" si="28"/>
        <v>1306898.4800000009</v>
      </c>
      <c r="BD29" s="271">
        <f t="shared" si="28"/>
        <v>7294840.7000000132</v>
      </c>
      <c r="BE29" s="271">
        <f t="shared" si="28"/>
        <v>1641951.7400000028</v>
      </c>
      <c r="BF29" s="271">
        <f t="shared" si="28"/>
        <v>265254.50999999989</v>
      </c>
      <c r="BG29" s="271">
        <f t="shared" si="28"/>
        <v>111429.47</v>
      </c>
      <c r="BH29" s="271">
        <f t="shared" si="28"/>
        <v>1566.64</v>
      </c>
      <c r="BI29" s="271">
        <f t="shared" si="28"/>
        <v>130022.87999999999</v>
      </c>
      <c r="BJ29" s="271">
        <f t="shared" si="28"/>
        <v>3008.36</v>
      </c>
      <c r="BK29" s="271">
        <f t="shared" si="28"/>
        <v>781564.57999999903</v>
      </c>
      <c r="BL29" s="295">
        <f t="shared" si="28"/>
        <v>702047.6600000012</v>
      </c>
    </row>
    <row r="30" spans="1:64" x14ac:dyDescent="0.25">
      <c r="A30" s="1535"/>
      <c r="B30" s="126">
        <v>3.2</v>
      </c>
      <c r="C30" s="131" t="s">
        <v>34</v>
      </c>
      <c r="D30" s="274">
        <f t="shared" si="23"/>
        <v>368396.93000000034</v>
      </c>
      <c r="E30" s="253">
        <v>178470.53000000029</v>
      </c>
      <c r="F30" s="253">
        <v>17822.830000000002</v>
      </c>
      <c r="G30" s="253">
        <v>115825.74000000009</v>
      </c>
      <c r="H30" s="253">
        <v>30989.989999999991</v>
      </c>
      <c r="I30" s="253">
        <v>1753.6700000000003</v>
      </c>
      <c r="J30" s="253">
        <v>202.17000000000002</v>
      </c>
      <c r="K30" s="253">
        <v>0</v>
      </c>
      <c r="L30" s="253">
        <v>2177.2799999999997</v>
      </c>
      <c r="M30" s="253">
        <v>0</v>
      </c>
      <c r="N30" s="253">
        <v>6932.73</v>
      </c>
      <c r="O30" s="254">
        <v>14221.989999999998</v>
      </c>
      <c r="P30" s="289">
        <f t="shared" si="24"/>
        <v>357507.85000000079</v>
      </c>
      <c r="Q30" s="253">
        <v>177487.6100000008</v>
      </c>
      <c r="R30" s="253">
        <v>13862.35</v>
      </c>
      <c r="S30" s="253">
        <v>99303.530000000013</v>
      </c>
      <c r="T30" s="253">
        <v>35101.08</v>
      </c>
      <c r="U30" s="253">
        <v>-1088.2099999999996</v>
      </c>
      <c r="V30" s="253">
        <v>245.36999999999998</v>
      </c>
      <c r="W30" s="253">
        <v>0.28999999999999998</v>
      </c>
      <c r="X30" s="253">
        <v>991.34</v>
      </c>
      <c r="Y30" s="253">
        <v>0</v>
      </c>
      <c r="Z30" s="253">
        <v>4899.5700000000006</v>
      </c>
      <c r="AA30" s="254">
        <v>26704.919999999987</v>
      </c>
      <c r="AB30" s="274">
        <f t="shared" si="25"/>
        <v>359834.75000000029</v>
      </c>
      <c r="AC30" s="253">
        <v>189048.65000000023</v>
      </c>
      <c r="AD30" s="253">
        <v>16260.859999999997</v>
      </c>
      <c r="AE30" s="253">
        <v>95123.71</v>
      </c>
      <c r="AF30" s="253">
        <v>32004.509999999987</v>
      </c>
      <c r="AG30" s="253">
        <v>665.63</v>
      </c>
      <c r="AH30" s="253">
        <v>117.96</v>
      </c>
      <c r="AI30" s="253">
        <v>0</v>
      </c>
      <c r="AJ30" s="253">
        <v>3055.3799999999997</v>
      </c>
      <c r="AK30" s="253">
        <v>0</v>
      </c>
      <c r="AL30" s="253">
        <v>2621.0299999999993</v>
      </c>
      <c r="AM30" s="254">
        <v>20937.020000000004</v>
      </c>
      <c r="AN30" s="289">
        <f t="shared" si="26"/>
        <v>427999.60000000009</v>
      </c>
      <c r="AO30" s="253">
        <v>213609.44000000003</v>
      </c>
      <c r="AP30" s="253">
        <v>23194.769999999997</v>
      </c>
      <c r="AQ30" s="253">
        <v>131678.21</v>
      </c>
      <c r="AR30" s="253">
        <v>31397.910000000018</v>
      </c>
      <c r="AS30" s="253">
        <v>1266.5200000000002</v>
      </c>
      <c r="AT30" s="253">
        <v>1159.47</v>
      </c>
      <c r="AU30" s="253">
        <v>0</v>
      </c>
      <c r="AV30" s="253">
        <v>2502.52</v>
      </c>
      <c r="AW30" s="253">
        <v>0</v>
      </c>
      <c r="AX30" s="253">
        <v>2472.8699999999985</v>
      </c>
      <c r="AY30" s="254">
        <v>20717.890000000003</v>
      </c>
      <c r="AZ30" s="526">
        <v>77180.829999999914</v>
      </c>
      <c r="BA30" s="296">
        <f t="shared" si="27"/>
        <v>1590919.9600000014</v>
      </c>
      <c r="BB30" s="271">
        <f t="shared" si="28"/>
        <v>758616.23000000138</v>
      </c>
      <c r="BC30" s="271">
        <f t="shared" si="28"/>
        <v>71140.81</v>
      </c>
      <c r="BD30" s="271">
        <f t="shared" si="28"/>
        <v>441931.19000000006</v>
      </c>
      <c r="BE30" s="271">
        <f t="shared" si="28"/>
        <v>129493.49</v>
      </c>
      <c r="BF30" s="271">
        <f t="shared" si="28"/>
        <v>2597.6100000000006</v>
      </c>
      <c r="BG30" s="271">
        <f t="shared" si="28"/>
        <v>1724.97</v>
      </c>
      <c r="BH30" s="271">
        <f t="shared" si="28"/>
        <v>0.28999999999999998</v>
      </c>
      <c r="BI30" s="271">
        <f t="shared" si="28"/>
        <v>8726.52</v>
      </c>
      <c r="BJ30" s="271">
        <f t="shared" si="28"/>
        <v>0</v>
      </c>
      <c r="BK30" s="271">
        <f t="shared" si="28"/>
        <v>16926.199999999997</v>
      </c>
      <c r="BL30" s="291">
        <f t="shared" si="28"/>
        <v>82581.819999999992</v>
      </c>
    </row>
    <row r="31" spans="1:64" x14ac:dyDescent="0.25">
      <c r="A31" s="1535"/>
      <c r="B31" s="126">
        <v>3.3</v>
      </c>
      <c r="C31" s="131" t="s">
        <v>54</v>
      </c>
      <c r="D31" s="274">
        <f t="shared" si="23"/>
        <v>282.57000000000005</v>
      </c>
      <c r="E31" s="253">
        <v>133.21</v>
      </c>
      <c r="F31" s="253">
        <v>0</v>
      </c>
      <c r="G31" s="253">
        <v>0</v>
      </c>
      <c r="H31" s="253">
        <v>0</v>
      </c>
      <c r="I31" s="253">
        <v>0</v>
      </c>
      <c r="J31" s="253">
        <v>0</v>
      </c>
      <c r="K31" s="253">
        <v>0</v>
      </c>
      <c r="L31" s="253">
        <v>0</v>
      </c>
      <c r="M31" s="253">
        <v>0</v>
      </c>
      <c r="N31" s="253">
        <v>0</v>
      </c>
      <c r="O31" s="254">
        <v>149.36000000000001</v>
      </c>
      <c r="P31" s="289">
        <f t="shared" si="24"/>
        <v>179.41</v>
      </c>
      <c r="Q31" s="253">
        <v>48.57</v>
      </c>
      <c r="R31" s="253">
        <v>0</v>
      </c>
      <c r="S31" s="253">
        <v>130.84</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158.4</v>
      </c>
      <c r="AO31" s="253">
        <v>158.4</v>
      </c>
      <c r="AP31" s="253">
        <v>0</v>
      </c>
      <c r="AQ31" s="253">
        <v>0</v>
      </c>
      <c r="AR31" s="253">
        <v>0</v>
      </c>
      <c r="AS31" s="253">
        <v>0</v>
      </c>
      <c r="AT31" s="253">
        <v>0</v>
      </c>
      <c r="AU31" s="253">
        <v>0</v>
      </c>
      <c r="AV31" s="253">
        <v>0</v>
      </c>
      <c r="AW31" s="253">
        <v>0</v>
      </c>
      <c r="AX31" s="253">
        <v>0</v>
      </c>
      <c r="AY31" s="254">
        <v>0</v>
      </c>
      <c r="AZ31" s="526">
        <v>22.049999999999997</v>
      </c>
      <c r="BA31" s="296">
        <f t="shared" si="27"/>
        <v>642.42999999999995</v>
      </c>
      <c r="BB31" s="271">
        <f t="shared" si="28"/>
        <v>340.18</v>
      </c>
      <c r="BC31" s="271">
        <f t="shared" si="28"/>
        <v>0</v>
      </c>
      <c r="BD31" s="271">
        <f t="shared" si="28"/>
        <v>130.84</v>
      </c>
      <c r="BE31" s="271">
        <f t="shared" si="28"/>
        <v>0</v>
      </c>
      <c r="BF31" s="271">
        <f t="shared" si="28"/>
        <v>0</v>
      </c>
      <c r="BG31" s="271">
        <f t="shared" si="28"/>
        <v>0</v>
      </c>
      <c r="BH31" s="271">
        <f t="shared" si="28"/>
        <v>0</v>
      </c>
      <c r="BI31" s="271">
        <f t="shared" si="28"/>
        <v>0</v>
      </c>
      <c r="BJ31" s="271">
        <f t="shared" si="28"/>
        <v>0</v>
      </c>
      <c r="BK31" s="271">
        <f t="shared" si="28"/>
        <v>0</v>
      </c>
      <c r="BL31" s="291">
        <f t="shared" si="28"/>
        <v>149.36000000000001</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89">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74692.590000000011</v>
      </c>
      <c r="E33" s="253">
        <v>70838.060000000012</v>
      </c>
      <c r="F33" s="253">
        <v>1211.9800000000002</v>
      </c>
      <c r="G33" s="253">
        <v>1546.2300000000002</v>
      </c>
      <c r="H33" s="253">
        <v>497.82000000000005</v>
      </c>
      <c r="I33" s="253">
        <v>0</v>
      </c>
      <c r="J33" s="253">
        <v>598.5</v>
      </c>
      <c r="K33" s="253">
        <v>0</v>
      </c>
      <c r="L33" s="253">
        <v>0</v>
      </c>
      <c r="M33" s="253">
        <v>0</v>
      </c>
      <c r="N33" s="253">
        <v>0</v>
      </c>
      <c r="O33" s="254">
        <v>0</v>
      </c>
      <c r="P33" s="289">
        <f t="shared" si="24"/>
        <v>155231.24000000005</v>
      </c>
      <c r="Q33" s="253">
        <v>148730.87000000002</v>
      </c>
      <c r="R33" s="253">
        <v>2002.16</v>
      </c>
      <c r="S33" s="253">
        <v>2990.7299999999996</v>
      </c>
      <c r="T33" s="253">
        <v>703.4799999999999</v>
      </c>
      <c r="U33" s="253">
        <v>0</v>
      </c>
      <c r="V33" s="253">
        <v>786.5</v>
      </c>
      <c r="W33" s="253">
        <v>0</v>
      </c>
      <c r="X33" s="253">
        <v>0</v>
      </c>
      <c r="Y33" s="253">
        <v>0</v>
      </c>
      <c r="Z33" s="253">
        <v>0</v>
      </c>
      <c r="AA33" s="254">
        <v>17.5</v>
      </c>
      <c r="AB33" s="274">
        <f t="shared" si="25"/>
        <v>217864.51</v>
      </c>
      <c r="AC33" s="253">
        <v>209181.23</v>
      </c>
      <c r="AD33" s="253">
        <v>2546</v>
      </c>
      <c r="AE33" s="253">
        <v>4375.7999999999993</v>
      </c>
      <c r="AF33" s="253">
        <v>704.4799999999999</v>
      </c>
      <c r="AG33" s="253">
        <v>0</v>
      </c>
      <c r="AH33" s="253">
        <v>1024.5</v>
      </c>
      <c r="AI33" s="253">
        <v>0</v>
      </c>
      <c r="AJ33" s="253">
        <v>17.5</v>
      </c>
      <c r="AK33" s="253">
        <v>0</v>
      </c>
      <c r="AL33" s="253">
        <v>0</v>
      </c>
      <c r="AM33" s="254">
        <v>15</v>
      </c>
      <c r="AN33" s="289">
        <f t="shared" si="26"/>
        <v>238051.83000000002</v>
      </c>
      <c r="AO33" s="253">
        <v>229019.14</v>
      </c>
      <c r="AP33" s="253">
        <v>2718.25</v>
      </c>
      <c r="AQ33" s="253">
        <v>4547.9599999999991</v>
      </c>
      <c r="AR33" s="253">
        <v>686.9799999999999</v>
      </c>
      <c r="AS33" s="253">
        <v>0</v>
      </c>
      <c r="AT33" s="253">
        <v>1079.5</v>
      </c>
      <c r="AU33" s="253">
        <v>0</v>
      </c>
      <c r="AV33" s="253">
        <v>0</v>
      </c>
      <c r="AW33" s="253">
        <v>0</v>
      </c>
      <c r="AX33" s="253">
        <v>0</v>
      </c>
      <c r="AY33" s="254">
        <v>0</v>
      </c>
      <c r="AZ33" s="526">
        <v>190</v>
      </c>
      <c r="BA33" s="296">
        <f t="shared" si="27"/>
        <v>686030.17</v>
      </c>
      <c r="BB33" s="271">
        <f t="shared" si="28"/>
        <v>657769.30000000005</v>
      </c>
      <c r="BC33" s="271">
        <f t="shared" si="28"/>
        <v>8478.39</v>
      </c>
      <c r="BD33" s="271">
        <f t="shared" si="28"/>
        <v>13460.719999999998</v>
      </c>
      <c r="BE33" s="271">
        <f t="shared" si="28"/>
        <v>2592.7599999999998</v>
      </c>
      <c r="BF33" s="271">
        <f t="shared" si="28"/>
        <v>0</v>
      </c>
      <c r="BG33" s="271">
        <f t="shared" si="28"/>
        <v>3489</v>
      </c>
      <c r="BH33" s="271">
        <f t="shared" si="28"/>
        <v>0</v>
      </c>
      <c r="BI33" s="271">
        <f t="shared" si="28"/>
        <v>17.5</v>
      </c>
      <c r="BJ33" s="271">
        <f t="shared" si="28"/>
        <v>0</v>
      </c>
      <c r="BK33" s="271">
        <f t="shared" si="28"/>
        <v>0</v>
      </c>
      <c r="BL33" s="291">
        <f t="shared" si="28"/>
        <v>32.5</v>
      </c>
    </row>
    <row r="34" spans="1:64" s="255" customFormat="1" x14ac:dyDescent="0.25">
      <c r="A34" s="1535"/>
      <c r="B34" s="126" t="s">
        <v>42</v>
      </c>
      <c r="C34" s="131" t="s">
        <v>154</v>
      </c>
      <c r="D34" s="274">
        <f t="shared" si="23"/>
        <v>48217.547823090026</v>
      </c>
      <c r="E34" s="253">
        <v>29864.897403176728</v>
      </c>
      <c r="F34" s="253">
        <v>1818.7291999357419</v>
      </c>
      <c r="G34" s="253">
        <v>10068.902436643488</v>
      </c>
      <c r="H34" s="253">
        <v>2432.3105048701186</v>
      </c>
      <c r="I34" s="253">
        <v>459.20188966701005</v>
      </c>
      <c r="J34" s="253">
        <v>225.50940736479208</v>
      </c>
      <c r="K34" s="253">
        <v>3.0865620584216766</v>
      </c>
      <c r="L34" s="253">
        <v>176.09905451756342</v>
      </c>
      <c r="M34" s="253">
        <v>0</v>
      </c>
      <c r="N34" s="253">
        <v>1930.4810316585381</v>
      </c>
      <c r="O34" s="254">
        <v>1238.3303331976219</v>
      </c>
      <c r="P34" s="289">
        <f t="shared" si="24"/>
        <v>97411.06077605013</v>
      </c>
      <c r="Q34" s="253">
        <v>62093.982617228343</v>
      </c>
      <c r="R34" s="253">
        <v>3762.3122819575392</v>
      </c>
      <c r="S34" s="253">
        <v>21310.231810107132</v>
      </c>
      <c r="T34" s="253">
        <v>4395.4031387011873</v>
      </c>
      <c r="U34" s="253">
        <v>689.6043649125503</v>
      </c>
      <c r="V34" s="253">
        <v>335.80834567691949</v>
      </c>
      <c r="W34" s="253">
        <v>4.393913834914553</v>
      </c>
      <c r="X34" s="253">
        <v>367.27540838482844</v>
      </c>
      <c r="Y34" s="253">
        <v>0</v>
      </c>
      <c r="Z34" s="253">
        <v>2052.4311082728377</v>
      </c>
      <c r="AA34" s="254">
        <v>2399.6177869738817</v>
      </c>
      <c r="AB34" s="274">
        <f t="shared" si="25"/>
        <v>217531.22574386554</v>
      </c>
      <c r="AC34" s="253">
        <v>141759.27485169095</v>
      </c>
      <c r="AD34" s="253">
        <v>8605.0140484159074</v>
      </c>
      <c r="AE34" s="253">
        <v>45601.890344788699</v>
      </c>
      <c r="AF34" s="253">
        <v>10856.800949160723</v>
      </c>
      <c r="AG34" s="253">
        <v>1454.071756770242</v>
      </c>
      <c r="AH34" s="253">
        <v>665.8422238533982</v>
      </c>
      <c r="AI34" s="253">
        <v>17.328941871406489</v>
      </c>
      <c r="AJ34" s="253">
        <v>720.4497315536513</v>
      </c>
      <c r="AK34" s="253">
        <v>5.6458257199614321</v>
      </c>
      <c r="AL34" s="253">
        <v>3822.1023620254268</v>
      </c>
      <c r="AM34" s="254">
        <v>4022.8047080151646</v>
      </c>
      <c r="AN34" s="289">
        <f t="shared" si="26"/>
        <v>863921.33396125725</v>
      </c>
      <c r="AO34" s="253">
        <v>569843.84235846566</v>
      </c>
      <c r="AP34" s="253">
        <v>31838.931580937344</v>
      </c>
      <c r="AQ34" s="253">
        <v>185089.25933603002</v>
      </c>
      <c r="AR34" s="253">
        <v>40126.422375978327</v>
      </c>
      <c r="AS34" s="253">
        <v>6670.9001935641782</v>
      </c>
      <c r="AT34" s="253">
        <v>1758.3110039151629</v>
      </c>
      <c r="AU34" s="253">
        <v>0.71995444244286522</v>
      </c>
      <c r="AV34" s="253">
        <v>3768.9089150578416</v>
      </c>
      <c r="AW34" s="253">
        <v>253.08665510942413</v>
      </c>
      <c r="AX34" s="253">
        <v>12274.042663444163</v>
      </c>
      <c r="AY34" s="254">
        <v>12296.908924312633</v>
      </c>
      <c r="AZ34" s="526">
        <v>-268419.20973754168</v>
      </c>
      <c r="BA34" s="296">
        <f t="shared" si="27"/>
        <v>958661.9585667213</v>
      </c>
      <c r="BB34" s="271">
        <f t="shared" si="28"/>
        <v>803561.99723056168</v>
      </c>
      <c r="BC34" s="271">
        <f t="shared" si="28"/>
        <v>46024.987111246533</v>
      </c>
      <c r="BD34" s="271">
        <f t="shared" si="28"/>
        <v>262070.28392756934</v>
      </c>
      <c r="BE34" s="271">
        <f t="shared" si="28"/>
        <v>57810.936968710354</v>
      </c>
      <c r="BF34" s="271">
        <f t="shared" si="28"/>
        <v>9273.7782049139805</v>
      </c>
      <c r="BG34" s="271">
        <f t="shared" si="28"/>
        <v>2985.4709808102725</v>
      </c>
      <c r="BH34" s="271">
        <f t="shared" si="28"/>
        <v>25.529372207185585</v>
      </c>
      <c r="BI34" s="271">
        <f t="shared" si="28"/>
        <v>5032.7331095138852</v>
      </c>
      <c r="BJ34" s="271">
        <f t="shared" si="28"/>
        <v>258.73248082938557</v>
      </c>
      <c r="BK34" s="271">
        <f t="shared" si="28"/>
        <v>20079.057165400965</v>
      </c>
      <c r="BL34" s="291">
        <f t="shared" si="28"/>
        <v>19957.661752499302</v>
      </c>
    </row>
    <row r="35" spans="1:64" x14ac:dyDescent="0.25">
      <c r="A35" s="1535"/>
      <c r="B35" s="126" t="s">
        <v>43</v>
      </c>
      <c r="C35" s="131" t="s">
        <v>919</v>
      </c>
      <c r="D35" s="274">
        <f t="shared" si="23"/>
        <v>26163.474999999995</v>
      </c>
      <c r="E35" s="253">
        <v>21695.814402814485</v>
      </c>
      <c r="F35" s="253">
        <v>712.0711461532967</v>
      </c>
      <c r="G35" s="253">
        <v>1613.9129187799128</v>
      </c>
      <c r="H35" s="253">
        <v>365.02092470890778</v>
      </c>
      <c r="I35" s="253">
        <v>606.97847346239007</v>
      </c>
      <c r="J35" s="253">
        <v>92.297531966569039</v>
      </c>
      <c r="K35" s="253">
        <v>5.0317969140652901</v>
      </c>
      <c r="L35" s="253">
        <v>58.800141081505814</v>
      </c>
      <c r="M35" s="253">
        <v>0.14376562611615115</v>
      </c>
      <c r="N35" s="253">
        <v>907.16110079291366</v>
      </c>
      <c r="O35" s="254">
        <v>106.24279769983569</v>
      </c>
      <c r="P35" s="289">
        <f t="shared" si="24"/>
        <v>172319.35500000001</v>
      </c>
      <c r="Q35" s="253">
        <v>143472.74636216345</v>
      </c>
      <c r="R35" s="253">
        <v>4639.5081347957512</v>
      </c>
      <c r="S35" s="253">
        <v>10460.1119280163</v>
      </c>
      <c r="T35" s="253">
        <v>2288.9312230592554</v>
      </c>
      <c r="U35" s="253">
        <v>4026.6249111350758</v>
      </c>
      <c r="V35" s="253">
        <v>550.34411920550406</v>
      </c>
      <c r="W35" s="253">
        <v>33.949799561378498</v>
      </c>
      <c r="X35" s="253">
        <v>385.95561606619765</v>
      </c>
      <c r="Y35" s="253">
        <v>0</v>
      </c>
      <c r="Z35" s="253">
        <v>5781.2934989915857</v>
      </c>
      <c r="AA35" s="254">
        <v>679.88940700550086</v>
      </c>
      <c r="AB35" s="274">
        <f t="shared" si="25"/>
        <v>-236768.50500000003</v>
      </c>
      <c r="AC35" s="253">
        <v>-198243.90087257192</v>
      </c>
      <c r="AD35" s="253">
        <v>-6283.6493276749397</v>
      </c>
      <c r="AE35" s="253">
        <v>-13686.872139295625</v>
      </c>
      <c r="AF35" s="253">
        <v>-3030.7878280710111</v>
      </c>
      <c r="AG35" s="253">
        <v>-5725.5885468797842</v>
      </c>
      <c r="AH35" s="253">
        <v>-732.95818013714279</v>
      </c>
      <c r="AI35" s="253">
        <v>-36.820505124628838</v>
      </c>
      <c r="AJ35" s="253">
        <v>-515.48707174480364</v>
      </c>
      <c r="AK35" s="253">
        <v>-6.9038447108679071</v>
      </c>
      <c r="AL35" s="253">
        <v>-7609.1875121615767</v>
      </c>
      <c r="AM35" s="254">
        <v>-896.34917162768318</v>
      </c>
      <c r="AN35" s="289">
        <f t="shared" si="26"/>
        <v>287657.315</v>
      </c>
      <c r="AO35" s="253">
        <v>241656.05099825407</v>
      </c>
      <c r="AP35" s="253">
        <v>7682.1169999170788</v>
      </c>
      <c r="AQ35" s="253">
        <v>16245.484268066839</v>
      </c>
      <c r="AR35" s="253">
        <v>3531.6270147971391</v>
      </c>
      <c r="AS35" s="253">
        <v>7116.2615645255673</v>
      </c>
      <c r="AT35" s="253">
        <v>867.99838449985975</v>
      </c>
      <c r="AU35" s="253">
        <v>37.105274451902403</v>
      </c>
      <c r="AV35" s="253">
        <v>600.31033309684949</v>
      </c>
      <c r="AW35" s="253">
        <v>10.601506986257828</v>
      </c>
      <c r="AX35" s="253">
        <v>8882.7376661107774</v>
      </c>
      <c r="AY35" s="254">
        <v>1027.0209892937271</v>
      </c>
      <c r="AZ35" s="526">
        <v>0</v>
      </c>
      <c r="BA35" s="296">
        <f t="shared" si="27"/>
        <v>249371.6400000001</v>
      </c>
      <c r="BB35" s="271">
        <f t="shared" si="28"/>
        <v>208580.71089066009</v>
      </c>
      <c r="BC35" s="271">
        <f t="shared" si="28"/>
        <v>6750.0469531911867</v>
      </c>
      <c r="BD35" s="271">
        <f t="shared" si="28"/>
        <v>14632.636975567428</v>
      </c>
      <c r="BE35" s="271">
        <f t="shared" si="28"/>
        <v>3154.7913344942913</v>
      </c>
      <c r="BF35" s="271">
        <f t="shared" si="28"/>
        <v>6024.2764022432493</v>
      </c>
      <c r="BG35" s="271">
        <f t="shared" si="28"/>
        <v>777.68185553479009</v>
      </c>
      <c r="BH35" s="271">
        <f t="shared" si="28"/>
        <v>39.266365802717353</v>
      </c>
      <c r="BI35" s="271">
        <f t="shared" si="28"/>
        <v>529.57901849974928</v>
      </c>
      <c r="BJ35" s="271">
        <f t="shared" si="28"/>
        <v>3.8414279015060719</v>
      </c>
      <c r="BK35" s="271">
        <f t="shared" si="28"/>
        <v>7962.0047537337005</v>
      </c>
      <c r="BL35" s="291">
        <f t="shared" si="28"/>
        <v>916.80402237138048</v>
      </c>
    </row>
    <row r="36" spans="1:64" s="209" customFormat="1" x14ac:dyDescent="0.25">
      <c r="A36" s="1535"/>
      <c r="B36" s="128" t="s">
        <v>452</v>
      </c>
      <c r="C36" s="310" t="s">
        <v>2</v>
      </c>
      <c r="D36" s="275">
        <f t="shared" ref="D36:BL36" si="29">SUM(D29:D35)</f>
        <v>8655443.0528231822</v>
      </c>
      <c r="E36" s="280">
        <f t="shared" si="29"/>
        <v>5341310.161806087</v>
      </c>
      <c r="F36" s="280">
        <f t="shared" si="29"/>
        <v>328513.08034608932</v>
      </c>
      <c r="G36" s="280">
        <f t="shared" si="29"/>
        <v>1828386.455355417</v>
      </c>
      <c r="H36" s="280">
        <f t="shared" si="29"/>
        <v>444786.91142957925</v>
      </c>
      <c r="I36" s="280">
        <f t="shared" si="29"/>
        <v>80319.490363129386</v>
      </c>
      <c r="J36" s="280">
        <f t="shared" si="29"/>
        <v>39177.766939331348</v>
      </c>
      <c r="K36" s="280">
        <f t="shared" si="29"/>
        <v>529.03835897248689</v>
      </c>
      <c r="L36" s="280">
        <f t="shared" si="29"/>
        <v>32132.469195599057</v>
      </c>
      <c r="M36" s="280">
        <f>SUM(M29:M35)</f>
        <v>0.14376562611615115</v>
      </c>
      <c r="N36" s="280">
        <f t="shared" si="29"/>
        <v>335578.23213245283</v>
      </c>
      <c r="O36" s="281">
        <f t="shared" si="29"/>
        <v>224709.30313089796</v>
      </c>
      <c r="P36" s="277">
        <f t="shared" si="29"/>
        <v>9010209.6357760932</v>
      </c>
      <c r="Q36" s="280">
        <f t="shared" si="29"/>
        <v>5776433.3989794338</v>
      </c>
      <c r="R36" s="280">
        <f t="shared" si="29"/>
        <v>342039.82041675341</v>
      </c>
      <c r="S36" s="280">
        <f t="shared" si="29"/>
        <v>1934106.3037381258</v>
      </c>
      <c r="T36" s="280">
        <f t="shared" si="29"/>
        <v>413734.68436176085</v>
      </c>
      <c r="U36" s="280">
        <f t="shared" si="29"/>
        <v>61873.579276047632</v>
      </c>
      <c r="V36" s="280">
        <f t="shared" si="29"/>
        <v>30281.162464882425</v>
      </c>
      <c r="W36" s="280">
        <f t="shared" si="29"/>
        <v>409.75371339629311</v>
      </c>
      <c r="X36" s="280">
        <f t="shared" si="29"/>
        <v>32765.491024451021</v>
      </c>
      <c r="Y36" s="280">
        <f>SUM(Y29:Y35)</f>
        <v>0</v>
      </c>
      <c r="Z36" s="280">
        <f t="shared" si="29"/>
        <v>186086.3146072636</v>
      </c>
      <c r="AA36" s="281">
        <f t="shared" si="29"/>
        <v>232479.12719398012</v>
      </c>
      <c r="AB36" s="275">
        <f t="shared" si="29"/>
        <v>8927084.1407439336</v>
      </c>
      <c r="AC36" s="280">
        <f t="shared" si="29"/>
        <v>5795352.2239791788</v>
      </c>
      <c r="AD36" s="280">
        <f t="shared" si="29"/>
        <v>352170.86472074129</v>
      </c>
      <c r="AE36" s="280">
        <f t="shared" si="29"/>
        <v>1885760.3182055014</v>
      </c>
      <c r="AF36" s="280">
        <f t="shared" si="29"/>
        <v>458205.91312109184</v>
      </c>
      <c r="AG36" s="280">
        <f t="shared" si="29"/>
        <v>52333.563209890453</v>
      </c>
      <c r="AH36" s="280">
        <f t="shared" si="29"/>
        <v>26690.894043716256</v>
      </c>
      <c r="AI36" s="280">
        <f t="shared" si="29"/>
        <v>647.16843674677773</v>
      </c>
      <c r="AJ36" s="280">
        <f t="shared" si="29"/>
        <v>30994.19265980885</v>
      </c>
      <c r="AK36" s="280">
        <f>SUM(AK29:AK35)</f>
        <v>215.94198100909352</v>
      </c>
      <c r="AL36" s="280">
        <f t="shared" si="29"/>
        <v>145873.66484986298</v>
      </c>
      <c r="AM36" s="281">
        <f t="shared" si="29"/>
        <v>178839.39553638748</v>
      </c>
      <c r="AN36" s="277">
        <f t="shared" si="29"/>
        <v>11345523.828961194</v>
      </c>
      <c r="AO36" s="280">
        <f t="shared" si="29"/>
        <v>7538795.7833566479</v>
      </c>
      <c r="AP36" s="280">
        <f t="shared" si="29"/>
        <v>416568.94858085463</v>
      </c>
      <c r="AQ36" s="280">
        <f t="shared" si="29"/>
        <v>2378813.2936041066</v>
      </c>
      <c r="AR36" s="280">
        <f t="shared" si="29"/>
        <v>518276.20939077548</v>
      </c>
      <c r="AS36" s="280">
        <f t="shared" si="29"/>
        <v>88623.541758089646</v>
      </c>
      <c r="AT36" s="280">
        <f t="shared" si="29"/>
        <v>24256.769388415021</v>
      </c>
      <c r="AU36" s="280">
        <f t="shared" si="29"/>
        <v>45.76522889434527</v>
      </c>
      <c r="AV36" s="280">
        <f t="shared" si="29"/>
        <v>48437.059248154685</v>
      </c>
      <c r="AW36" s="280">
        <f>SUM(AW29:AW35)</f>
        <v>3054.8481620956823</v>
      </c>
      <c r="AX36" s="280">
        <f t="shared" si="29"/>
        <v>158993.63032955423</v>
      </c>
      <c r="AY36" s="281">
        <f t="shared" si="29"/>
        <v>169657.97991360625</v>
      </c>
      <c r="AZ36" s="293">
        <f t="shared" si="29"/>
        <v>-56035.069737540092</v>
      </c>
      <c r="BA36" s="297">
        <f t="shared" si="29"/>
        <v>37882225.588566869</v>
      </c>
      <c r="BB36" s="280">
        <f t="shared" si="29"/>
        <v>24451891.568121351</v>
      </c>
      <c r="BC36" s="280">
        <f t="shared" si="29"/>
        <v>1439292.7140644386</v>
      </c>
      <c r="BD36" s="280">
        <f t="shared" si="29"/>
        <v>8027066.3709031502</v>
      </c>
      <c r="BE36" s="280">
        <f t="shared" si="29"/>
        <v>1835003.7183032073</v>
      </c>
      <c r="BF36" s="280">
        <f t="shared" si="29"/>
        <v>283150.17460715713</v>
      </c>
      <c r="BG36" s="280">
        <f t="shared" si="29"/>
        <v>120406.59283634507</v>
      </c>
      <c r="BH36" s="280">
        <f t="shared" si="29"/>
        <v>1631.7257380099029</v>
      </c>
      <c r="BI36" s="280">
        <f t="shared" si="29"/>
        <v>144329.21212801363</v>
      </c>
      <c r="BJ36" s="280">
        <f>SUM(BJ29:BJ35)</f>
        <v>3270.9339087308917</v>
      </c>
      <c r="BK36" s="280">
        <f t="shared" si="29"/>
        <v>826531.84191913367</v>
      </c>
      <c r="BL36" s="293">
        <f t="shared" si="29"/>
        <v>805685.80577487184</v>
      </c>
    </row>
    <row r="37" spans="1:64" ht="16.5" customHeight="1" x14ac:dyDescent="0.25">
      <c r="A37" s="1543" t="s">
        <v>920</v>
      </c>
      <c r="B37" s="124" t="s">
        <v>921</v>
      </c>
      <c r="C37" s="311" t="s">
        <v>920</v>
      </c>
      <c r="D37" s="276">
        <f>SUM(E37:O37)</f>
        <v>1019424.71</v>
      </c>
      <c r="E37" s="251">
        <v>919949.7</v>
      </c>
      <c r="F37" s="251">
        <v>60353.599999999999</v>
      </c>
      <c r="G37" s="251">
        <v>30909.75</v>
      </c>
      <c r="H37" s="251">
        <v>6255.93</v>
      </c>
      <c r="I37" s="251">
        <v>166.15</v>
      </c>
      <c r="J37" s="251">
        <v>0</v>
      </c>
      <c r="K37" s="251">
        <v>0</v>
      </c>
      <c r="L37" s="251">
        <v>1789.58</v>
      </c>
      <c r="M37" s="251">
        <v>0</v>
      </c>
      <c r="N37" s="251">
        <v>0</v>
      </c>
      <c r="O37" s="252">
        <v>0</v>
      </c>
      <c r="P37" s="276">
        <f>SUM(Q37:AA37)</f>
        <v>999534.81999999809</v>
      </c>
      <c r="Q37" s="251">
        <v>924404.81999999809</v>
      </c>
      <c r="R37" s="251">
        <v>50088.409999999996</v>
      </c>
      <c r="S37" s="251">
        <v>17945.03</v>
      </c>
      <c r="T37" s="251">
        <v>5795.09</v>
      </c>
      <c r="U37" s="251">
        <v>128.82999999999998</v>
      </c>
      <c r="V37" s="251">
        <v>32.56</v>
      </c>
      <c r="W37" s="251">
        <v>0</v>
      </c>
      <c r="X37" s="251">
        <v>1062.3699999999999</v>
      </c>
      <c r="Y37" s="251">
        <v>0</v>
      </c>
      <c r="Z37" s="251">
        <v>0</v>
      </c>
      <c r="AA37" s="252">
        <v>77.709999999999994</v>
      </c>
      <c r="AB37" s="276">
        <f>SUM(AC37:AM37)</f>
        <v>1288727.9900000002</v>
      </c>
      <c r="AC37" s="251">
        <v>1172732.7100000002</v>
      </c>
      <c r="AD37" s="251">
        <v>66905.14</v>
      </c>
      <c r="AE37" s="251">
        <v>29478.520000000004</v>
      </c>
      <c r="AF37" s="251">
        <v>13315.77</v>
      </c>
      <c r="AG37" s="251">
        <v>478.07</v>
      </c>
      <c r="AH37" s="251">
        <v>0</v>
      </c>
      <c r="AI37" s="251">
        <v>0</v>
      </c>
      <c r="AJ37" s="251">
        <v>1988.21</v>
      </c>
      <c r="AK37" s="251">
        <v>0</v>
      </c>
      <c r="AL37" s="251">
        <v>0</v>
      </c>
      <c r="AM37" s="252">
        <v>3829.57</v>
      </c>
      <c r="AN37" s="276">
        <f>SUM(AO37:AY37)</f>
        <v>1326894.9899999993</v>
      </c>
      <c r="AO37" s="251">
        <v>1241182.5599999991</v>
      </c>
      <c r="AP37" s="251">
        <v>57237.320000000007</v>
      </c>
      <c r="AQ37" s="251">
        <v>10412.19</v>
      </c>
      <c r="AR37" s="251">
        <v>14497.66</v>
      </c>
      <c r="AS37" s="251">
        <v>100.32</v>
      </c>
      <c r="AT37" s="251">
        <v>37.840000000000003</v>
      </c>
      <c r="AU37" s="251">
        <v>0</v>
      </c>
      <c r="AV37" s="249">
        <v>3427.1</v>
      </c>
      <c r="AW37" s="251">
        <v>0</v>
      </c>
      <c r="AX37" s="251">
        <v>0</v>
      </c>
      <c r="AY37" s="252">
        <v>0</v>
      </c>
      <c r="AZ37" s="855">
        <v>-78080.91</v>
      </c>
      <c r="BA37" s="294">
        <f>SUM(BB37:BL37)+AZ37</f>
        <v>4556501.5999999978</v>
      </c>
      <c r="BB37" s="273">
        <f t="shared" ref="BB37:BL39" si="30">E37+Q37+AC37+AO37</f>
        <v>4258269.7899999972</v>
      </c>
      <c r="BC37" s="273">
        <f t="shared" si="30"/>
        <v>234584.47</v>
      </c>
      <c r="BD37" s="273">
        <f t="shared" si="30"/>
        <v>88745.49</v>
      </c>
      <c r="BE37" s="273">
        <f t="shared" si="30"/>
        <v>39864.449999999997</v>
      </c>
      <c r="BF37" s="273">
        <f t="shared" si="30"/>
        <v>873.36999999999989</v>
      </c>
      <c r="BG37" s="273">
        <f t="shared" si="30"/>
        <v>70.400000000000006</v>
      </c>
      <c r="BH37" s="273">
        <f t="shared" si="30"/>
        <v>0</v>
      </c>
      <c r="BI37" s="273">
        <f t="shared" si="30"/>
        <v>8267.26</v>
      </c>
      <c r="BJ37" s="273">
        <f t="shared" si="30"/>
        <v>0</v>
      </c>
      <c r="BK37" s="273">
        <f t="shared" si="30"/>
        <v>0</v>
      </c>
      <c r="BL37" s="298">
        <f t="shared" si="30"/>
        <v>3907.28</v>
      </c>
    </row>
    <row r="38" spans="1:64" ht="16.5" customHeight="1" x14ac:dyDescent="0.25">
      <c r="A38" s="1544"/>
      <c r="B38" s="126" t="s">
        <v>922</v>
      </c>
      <c r="C38" s="312" t="s">
        <v>925</v>
      </c>
      <c r="D38" s="289">
        <f>SUM(E38:O38)</f>
        <v>5778.5122140738058</v>
      </c>
      <c r="E38" s="253">
        <v>5214.6475611558726</v>
      </c>
      <c r="F38" s="253">
        <v>342.10865338287198</v>
      </c>
      <c r="G38" s="253">
        <v>175.20898420145986</v>
      </c>
      <c r="H38" s="253">
        <v>35.461145448780357</v>
      </c>
      <c r="I38" s="253">
        <v>0.94180550554671449</v>
      </c>
      <c r="J38" s="253">
        <v>0</v>
      </c>
      <c r="K38" s="253">
        <v>0</v>
      </c>
      <c r="L38" s="253">
        <v>10.144064379273482</v>
      </c>
      <c r="M38" s="253">
        <v>0</v>
      </c>
      <c r="N38" s="253">
        <v>0</v>
      </c>
      <c r="O38" s="254">
        <v>0</v>
      </c>
      <c r="P38" s="289">
        <f>SUM(Q38:AA38)</f>
        <v>11341.052387259946</v>
      </c>
      <c r="Q38" s="253">
        <v>10488.602578803208</v>
      </c>
      <c r="R38" s="253">
        <v>568.31965274061804</v>
      </c>
      <c r="S38" s="253">
        <v>203.6102407327358</v>
      </c>
      <c r="T38" s="253">
        <v>65.753006262339497</v>
      </c>
      <c r="U38" s="253">
        <v>1.4617477548713127</v>
      </c>
      <c r="V38" s="253">
        <v>0.36943652020965578</v>
      </c>
      <c r="W38" s="253">
        <v>0</v>
      </c>
      <c r="X38" s="253">
        <v>12.054001104887345</v>
      </c>
      <c r="Y38" s="253">
        <v>0</v>
      </c>
      <c r="Z38" s="253">
        <v>0</v>
      </c>
      <c r="AA38" s="254">
        <v>0.88172334107777472</v>
      </c>
      <c r="AB38" s="289">
        <f>SUM(AC38:AM38)</f>
        <v>32117.770896474034</v>
      </c>
      <c r="AC38" s="253">
        <v>29226.928253945291</v>
      </c>
      <c r="AD38" s="253">
        <v>1667.4146716690159</v>
      </c>
      <c r="AE38" s="253">
        <v>734.66577825094635</v>
      </c>
      <c r="AF38" s="253">
        <v>331.85656980271068</v>
      </c>
      <c r="AG38" s="253">
        <v>11.914494642486456</v>
      </c>
      <c r="AH38" s="253">
        <v>0</v>
      </c>
      <c r="AI38" s="253">
        <v>0</v>
      </c>
      <c r="AJ38" s="253">
        <v>49.550311446311206</v>
      </c>
      <c r="AK38" s="253">
        <v>0</v>
      </c>
      <c r="AL38" s="253">
        <v>0</v>
      </c>
      <c r="AM38" s="254">
        <v>95.440816717273336</v>
      </c>
      <c r="AN38" s="289">
        <f>SUM(AO38:AY38)</f>
        <v>115141.13796601842</v>
      </c>
      <c r="AO38" s="253">
        <v>107703.45314362513</v>
      </c>
      <c r="AP38" s="253">
        <v>4966.7609031556831</v>
      </c>
      <c r="AQ38" s="253">
        <v>903.51641565727687</v>
      </c>
      <c r="AR38" s="253">
        <v>1258.0325367303012</v>
      </c>
      <c r="AS38" s="253">
        <v>8.7052547848952049</v>
      </c>
      <c r="AT38" s="253">
        <v>3.2835610153552093</v>
      </c>
      <c r="AU38" s="253">
        <v>0</v>
      </c>
      <c r="AV38" s="253">
        <v>297.38615104978425</v>
      </c>
      <c r="AW38" s="253">
        <v>0</v>
      </c>
      <c r="AX38" s="253">
        <v>0</v>
      </c>
      <c r="AY38" s="254">
        <v>0</v>
      </c>
      <c r="AZ38" s="526">
        <v>0</v>
      </c>
      <c r="BA38" s="296">
        <f>SUM(BB38:BL38)+AZ38</f>
        <v>164378.4734638262</v>
      </c>
      <c r="BB38" s="274">
        <f t="shared" si="30"/>
        <v>152633.63153752949</v>
      </c>
      <c r="BC38" s="274">
        <f t="shared" si="30"/>
        <v>7544.6038809481888</v>
      </c>
      <c r="BD38" s="274">
        <f t="shared" si="30"/>
        <v>2017.0014188424188</v>
      </c>
      <c r="BE38" s="274">
        <f t="shared" si="30"/>
        <v>1691.1032582441317</v>
      </c>
      <c r="BF38" s="274">
        <f t="shared" si="30"/>
        <v>23.023302687799688</v>
      </c>
      <c r="BG38" s="274">
        <f t="shared" si="30"/>
        <v>3.652997535564865</v>
      </c>
      <c r="BH38" s="274">
        <f t="shared" si="30"/>
        <v>0</v>
      </c>
      <c r="BI38" s="274">
        <f t="shared" si="30"/>
        <v>369.13452798025628</v>
      </c>
      <c r="BJ38" s="274">
        <f t="shared" si="30"/>
        <v>0</v>
      </c>
      <c r="BK38" s="274">
        <f t="shared" si="30"/>
        <v>0</v>
      </c>
      <c r="BL38" s="300">
        <f t="shared" si="30"/>
        <v>96.322540058351109</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1025203.2222140738</v>
      </c>
      <c r="E40" s="275">
        <f t="shared" si="31"/>
        <v>925164.3475611558</v>
      </c>
      <c r="F40" s="275">
        <f t="shared" si="31"/>
        <v>60695.70865338287</v>
      </c>
      <c r="G40" s="275">
        <f t="shared" si="31"/>
        <v>31084.958984201461</v>
      </c>
      <c r="H40" s="275">
        <f t="shared" si="31"/>
        <v>6291.3911454487807</v>
      </c>
      <c r="I40" s="275">
        <f t="shared" si="31"/>
        <v>167.09180550554672</v>
      </c>
      <c r="J40" s="275">
        <f t="shared" si="31"/>
        <v>0</v>
      </c>
      <c r="K40" s="275">
        <f t="shared" si="31"/>
        <v>0</v>
      </c>
      <c r="L40" s="275">
        <f t="shared" si="31"/>
        <v>1799.7240643792734</v>
      </c>
      <c r="M40" s="275">
        <f t="shared" si="31"/>
        <v>0</v>
      </c>
      <c r="N40" s="275">
        <f t="shared" si="31"/>
        <v>0</v>
      </c>
      <c r="O40" s="283">
        <f t="shared" si="31"/>
        <v>0</v>
      </c>
      <c r="P40" s="277">
        <f t="shared" ref="P40:BL40" si="32">SUM(P37:P39)</f>
        <v>1010875.872387258</v>
      </c>
      <c r="Q40" s="275">
        <f t="shared" si="32"/>
        <v>934893.42257880128</v>
      </c>
      <c r="R40" s="275">
        <f t="shared" si="32"/>
        <v>50656.729652740614</v>
      </c>
      <c r="S40" s="275">
        <f t="shared" si="32"/>
        <v>18148.640240732733</v>
      </c>
      <c r="T40" s="275">
        <f t="shared" si="32"/>
        <v>5860.8430062623393</v>
      </c>
      <c r="U40" s="275">
        <f t="shared" si="32"/>
        <v>130.2917477548713</v>
      </c>
      <c r="V40" s="275">
        <f>SUM(V37:V39)</f>
        <v>32.929436520209656</v>
      </c>
      <c r="W40" s="275">
        <f t="shared" si="32"/>
        <v>0</v>
      </c>
      <c r="X40" s="275">
        <f t="shared" si="32"/>
        <v>1074.4240011048873</v>
      </c>
      <c r="Y40" s="275">
        <f>SUM(Y37:Y39)</f>
        <v>0</v>
      </c>
      <c r="Z40" s="275">
        <f t="shared" si="32"/>
        <v>0</v>
      </c>
      <c r="AA40" s="283">
        <f t="shared" si="32"/>
        <v>78.591723341077767</v>
      </c>
      <c r="AB40" s="277">
        <f t="shared" si="32"/>
        <v>1320845.7608964744</v>
      </c>
      <c r="AC40" s="275">
        <f t="shared" si="32"/>
        <v>1201959.6382539454</v>
      </c>
      <c r="AD40" s="275">
        <f t="shared" si="32"/>
        <v>68572.554671669015</v>
      </c>
      <c r="AE40" s="275">
        <f t="shared" si="32"/>
        <v>30213.185778250951</v>
      </c>
      <c r="AF40" s="275">
        <f t="shared" si="32"/>
        <v>13647.626569802711</v>
      </c>
      <c r="AG40" s="275">
        <f t="shared" si="32"/>
        <v>489.98449464248642</v>
      </c>
      <c r="AH40" s="275">
        <f t="shared" si="32"/>
        <v>0</v>
      </c>
      <c r="AI40" s="275">
        <f t="shared" si="32"/>
        <v>0</v>
      </c>
      <c r="AJ40" s="275">
        <f>SUM(AJ37:AJ39)</f>
        <v>2037.7603114463113</v>
      </c>
      <c r="AK40" s="275">
        <f>SUM(AK37:AK39)</f>
        <v>0</v>
      </c>
      <c r="AL40" s="275">
        <f t="shared" si="32"/>
        <v>0</v>
      </c>
      <c r="AM40" s="283">
        <f t="shared" si="32"/>
        <v>3925.0108167172734</v>
      </c>
      <c r="AN40" s="277">
        <f t="shared" si="32"/>
        <v>1442036.1279660177</v>
      </c>
      <c r="AO40" s="275">
        <f t="shared" si="32"/>
        <v>1348886.0131436242</v>
      </c>
      <c r="AP40" s="275">
        <f t="shared" si="32"/>
        <v>62204.080903155693</v>
      </c>
      <c r="AQ40" s="275">
        <f t="shared" si="32"/>
        <v>11315.706415657278</v>
      </c>
      <c r="AR40" s="275">
        <f t="shared" si="32"/>
        <v>15755.692536730301</v>
      </c>
      <c r="AS40" s="275">
        <f t="shared" si="32"/>
        <v>109.0252547848952</v>
      </c>
      <c r="AT40" s="275">
        <f t="shared" si="32"/>
        <v>41.123561015355214</v>
      </c>
      <c r="AU40" s="275">
        <f t="shared" si="32"/>
        <v>0</v>
      </c>
      <c r="AV40" s="275">
        <f t="shared" si="32"/>
        <v>3724.486151049784</v>
      </c>
      <c r="AW40" s="275">
        <f>SUM(AW37:AW39)</f>
        <v>0</v>
      </c>
      <c r="AX40" s="275">
        <f t="shared" si="32"/>
        <v>0</v>
      </c>
      <c r="AY40" s="283">
        <f t="shared" si="32"/>
        <v>0</v>
      </c>
      <c r="AZ40" s="299">
        <f t="shared" si="32"/>
        <v>-78080.91</v>
      </c>
      <c r="BA40" s="297">
        <f t="shared" si="32"/>
        <v>4720880.0734638236</v>
      </c>
      <c r="BB40" s="275">
        <f>SUM(BB37:BB39)</f>
        <v>4410903.4215375269</v>
      </c>
      <c r="BC40" s="275">
        <f>SUM(BC37:BC39)</f>
        <v>242129.07388094818</v>
      </c>
      <c r="BD40" s="275">
        <f>SUM(BD37:BD39)</f>
        <v>90762.49141884243</v>
      </c>
      <c r="BE40" s="275">
        <f>SUM(BE37:BE39)</f>
        <v>41555.55325824413</v>
      </c>
      <c r="BF40" s="275">
        <f t="shared" si="32"/>
        <v>896.39330268779963</v>
      </c>
      <c r="BG40" s="275">
        <f t="shared" si="32"/>
        <v>74.05299753556487</v>
      </c>
      <c r="BH40" s="275">
        <f t="shared" si="32"/>
        <v>0</v>
      </c>
      <c r="BI40" s="275">
        <f t="shared" si="32"/>
        <v>8636.3945279802574</v>
      </c>
      <c r="BJ40" s="275">
        <f>SUM(BJ37:BJ39)</f>
        <v>0</v>
      </c>
      <c r="BK40" s="275">
        <f t="shared" si="32"/>
        <v>0</v>
      </c>
      <c r="BL40" s="299">
        <f t="shared" si="32"/>
        <v>4003.6025400583512</v>
      </c>
    </row>
    <row r="41" spans="1:64" ht="14.85" customHeight="1" x14ac:dyDescent="0.25">
      <c r="A41" s="1543" t="s">
        <v>302</v>
      </c>
      <c r="B41" s="124">
        <v>5.0999999999999996</v>
      </c>
      <c r="C41" s="311" t="s">
        <v>37</v>
      </c>
      <c r="D41" s="273">
        <f>SUM(E41:O41)</f>
        <v>8161.2300000000005</v>
      </c>
      <c r="E41" s="251">
        <v>2441.2200000000003</v>
      </c>
      <c r="F41" s="251">
        <v>1962.3600000000001</v>
      </c>
      <c r="G41" s="251">
        <v>659.27</v>
      </c>
      <c r="H41" s="251">
        <v>2609.4899999999998</v>
      </c>
      <c r="I41" s="251">
        <v>262.12</v>
      </c>
      <c r="J41" s="251">
        <v>0</v>
      </c>
      <c r="K41" s="251">
        <v>0</v>
      </c>
      <c r="L41" s="251">
        <v>216.15</v>
      </c>
      <c r="M41" s="251">
        <v>0</v>
      </c>
      <c r="N41" s="251">
        <v>-69.44</v>
      </c>
      <c r="O41" s="252">
        <v>80.06</v>
      </c>
      <c r="P41" s="276">
        <f>SUM(Q41:AA41)</f>
        <v>1230.05</v>
      </c>
      <c r="Q41" s="251">
        <v>1243.21</v>
      </c>
      <c r="R41" s="251">
        <v>0</v>
      </c>
      <c r="S41" s="251">
        <v>-88.820000000000022</v>
      </c>
      <c r="T41" s="251">
        <v>352.65</v>
      </c>
      <c r="U41" s="251">
        <v>96</v>
      </c>
      <c r="V41" s="251">
        <v>0</v>
      </c>
      <c r="W41" s="251">
        <v>0</v>
      </c>
      <c r="X41" s="251">
        <v>0</v>
      </c>
      <c r="Y41" s="251">
        <v>0</v>
      </c>
      <c r="Z41" s="251">
        <v>5.54</v>
      </c>
      <c r="AA41" s="252">
        <v>-378.53</v>
      </c>
      <c r="AB41" s="273">
        <f>SUM(AC41:AM41)</f>
        <v>9457.7000000000007</v>
      </c>
      <c r="AC41" s="251">
        <v>2930.07</v>
      </c>
      <c r="AD41" s="251">
        <v>84.15</v>
      </c>
      <c r="AE41" s="251">
        <v>417.42</v>
      </c>
      <c r="AF41" s="251">
        <v>298.25</v>
      </c>
      <c r="AG41" s="251">
        <v>11.67</v>
      </c>
      <c r="AH41" s="251">
        <v>5707.8</v>
      </c>
      <c r="AI41" s="251">
        <v>0</v>
      </c>
      <c r="AJ41" s="251">
        <v>0</v>
      </c>
      <c r="AK41" s="251">
        <v>0</v>
      </c>
      <c r="AL41" s="251">
        <v>58.95</v>
      </c>
      <c r="AM41" s="252">
        <v>-50.609999999999992</v>
      </c>
      <c r="AN41" s="276">
        <f>SUM(AO41:AY41)</f>
        <v>2026.7499999999998</v>
      </c>
      <c r="AO41" s="251">
        <v>814.37</v>
      </c>
      <c r="AP41" s="251">
        <v>0</v>
      </c>
      <c r="AQ41" s="251">
        <v>96.03</v>
      </c>
      <c r="AR41" s="251">
        <v>0</v>
      </c>
      <c r="AS41" s="251">
        <v>52.32</v>
      </c>
      <c r="AT41" s="251">
        <v>621.83999999999992</v>
      </c>
      <c r="AU41" s="251">
        <v>0</v>
      </c>
      <c r="AV41" s="249">
        <v>0</v>
      </c>
      <c r="AW41" s="251">
        <v>0</v>
      </c>
      <c r="AX41" s="251">
        <v>391.40999999999997</v>
      </c>
      <c r="AY41" s="252">
        <v>50.78</v>
      </c>
      <c r="AZ41" s="855">
        <v>354.6400000000001</v>
      </c>
      <c r="BA41" s="294">
        <f>SUM(BB41:BL41)+AZ41</f>
        <v>21230.370000000003</v>
      </c>
      <c r="BB41" s="274">
        <f t="shared" ref="BB41:BL44" si="33">E41+Q41+AC41+AO41</f>
        <v>7428.87</v>
      </c>
      <c r="BC41" s="274">
        <f t="shared" si="33"/>
        <v>2046.5100000000002</v>
      </c>
      <c r="BD41" s="274">
        <f t="shared" si="33"/>
        <v>1083.8999999999999</v>
      </c>
      <c r="BE41" s="274">
        <f t="shared" si="33"/>
        <v>3260.39</v>
      </c>
      <c r="BF41" s="274">
        <f t="shared" si="33"/>
        <v>422.11</v>
      </c>
      <c r="BG41" s="274">
        <f t="shared" si="33"/>
        <v>6329.64</v>
      </c>
      <c r="BH41" s="274">
        <f t="shared" si="33"/>
        <v>0</v>
      </c>
      <c r="BI41" s="274">
        <f t="shared" si="33"/>
        <v>216.15</v>
      </c>
      <c r="BJ41" s="274">
        <f t="shared" si="33"/>
        <v>0</v>
      </c>
      <c r="BK41" s="274">
        <f t="shared" si="33"/>
        <v>386.46</v>
      </c>
      <c r="BL41" s="298">
        <f t="shared" si="33"/>
        <v>-298.29999999999995</v>
      </c>
    </row>
    <row r="42" spans="1:64" s="255" customFormat="1" ht="24" x14ac:dyDescent="0.25">
      <c r="A42" s="1544"/>
      <c r="B42" s="126">
        <v>5.2</v>
      </c>
      <c r="C42" s="131" t="s">
        <v>303</v>
      </c>
      <c r="D42" s="274">
        <f>SUM(E42:O42)</f>
        <v>2076298.8000000003</v>
      </c>
      <c r="E42" s="253">
        <v>814137.65999999992</v>
      </c>
      <c r="F42" s="253">
        <v>525327.09</v>
      </c>
      <c r="G42" s="253">
        <v>135169.07999999996</v>
      </c>
      <c r="H42" s="253">
        <v>387051.11000000004</v>
      </c>
      <c r="I42" s="253">
        <v>29915.99</v>
      </c>
      <c r="J42" s="253">
        <v>48611.55</v>
      </c>
      <c r="K42" s="253">
        <v>1006.4100000000001</v>
      </c>
      <c r="L42" s="253">
        <v>22348.26</v>
      </c>
      <c r="M42" s="253">
        <v>17.36</v>
      </c>
      <c r="N42" s="253">
        <v>73327.439999999988</v>
      </c>
      <c r="O42" s="254">
        <v>39386.85</v>
      </c>
      <c r="P42" s="289">
        <f>SUM(Q42:AA42)</f>
        <v>2182393.3600000003</v>
      </c>
      <c r="Q42" s="253">
        <v>874096.14</v>
      </c>
      <c r="R42" s="253">
        <v>554461.60999999987</v>
      </c>
      <c r="S42" s="253">
        <v>141287.49</v>
      </c>
      <c r="T42" s="253">
        <v>394605.97</v>
      </c>
      <c r="U42" s="253">
        <v>32300.749999999996</v>
      </c>
      <c r="V42" s="253">
        <v>46478.58</v>
      </c>
      <c r="W42" s="253">
        <v>855.06000000000006</v>
      </c>
      <c r="X42" s="253">
        <v>23861.64</v>
      </c>
      <c r="Y42" s="253">
        <v>0</v>
      </c>
      <c r="Z42" s="253">
        <v>73894.69</v>
      </c>
      <c r="AA42" s="254">
        <v>40551.430000000008</v>
      </c>
      <c r="AB42" s="274">
        <f>SUM(AC42:AM42)</f>
        <v>2291240.2600000002</v>
      </c>
      <c r="AC42" s="253">
        <v>937438.11999999988</v>
      </c>
      <c r="AD42" s="253">
        <v>578465.09000000008</v>
      </c>
      <c r="AE42" s="253">
        <v>144848.99</v>
      </c>
      <c r="AF42" s="253">
        <v>403181.63</v>
      </c>
      <c r="AG42" s="253">
        <v>34233.959999999992</v>
      </c>
      <c r="AH42" s="253">
        <v>47399.270000000004</v>
      </c>
      <c r="AI42" s="253">
        <v>1310.7699999999998</v>
      </c>
      <c r="AJ42" s="253">
        <v>26720.84</v>
      </c>
      <c r="AK42" s="253">
        <v>104.16</v>
      </c>
      <c r="AL42" s="253">
        <v>76444.75</v>
      </c>
      <c r="AM42" s="254">
        <v>41092.679999999993</v>
      </c>
      <c r="AN42" s="289">
        <f>SUM(AO42:AY42)</f>
        <v>2457015.0299999998</v>
      </c>
      <c r="AO42" s="253">
        <v>1019231.4800000001</v>
      </c>
      <c r="AP42" s="253">
        <v>629222.36</v>
      </c>
      <c r="AQ42" s="253">
        <v>154480.01999999999</v>
      </c>
      <c r="AR42" s="253">
        <v>415801.47000000003</v>
      </c>
      <c r="AS42" s="253">
        <v>37523.649999999994</v>
      </c>
      <c r="AT42" s="253">
        <v>50272.24</v>
      </c>
      <c r="AU42" s="253">
        <v>581</v>
      </c>
      <c r="AV42" s="253">
        <v>28049.070000000003</v>
      </c>
      <c r="AW42" s="253">
        <v>140.96</v>
      </c>
      <c r="AX42" s="253">
        <v>79279.03</v>
      </c>
      <c r="AY42" s="254">
        <v>42433.750000000007</v>
      </c>
      <c r="AZ42" s="526">
        <v>0</v>
      </c>
      <c r="BA42" s="296">
        <f>SUM(BB42:BL42)+AZ42</f>
        <v>9006947.4500000011</v>
      </c>
      <c r="BB42" s="274">
        <f t="shared" si="33"/>
        <v>3644903.4</v>
      </c>
      <c r="BC42" s="274">
        <f t="shared" si="33"/>
        <v>2287476.15</v>
      </c>
      <c r="BD42" s="274">
        <f t="shared" si="33"/>
        <v>575785.57999999996</v>
      </c>
      <c r="BE42" s="274">
        <f t="shared" si="33"/>
        <v>1600640.18</v>
      </c>
      <c r="BF42" s="274">
        <f t="shared" si="33"/>
        <v>133974.34999999998</v>
      </c>
      <c r="BG42" s="274">
        <f t="shared" si="33"/>
        <v>192761.64</v>
      </c>
      <c r="BH42" s="274">
        <f t="shared" si="33"/>
        <v>3753.24</v>
      </c>
      <c r="BI42" s="274">
        <f t="shared" si="33"/>
        <v>100979.81</v>
      </c>
      <c r="BJ42" s="274">
        <f t="shared" si="33"/>
        <v>262.48</v>
      </c>
      <c r="BK42" s="274">
        <f t="shared" si="33"/>
        <v>302945.91000000003</v>
      </c>
      <c r="BL42" s="300">
        <f t="shared" si="33"/>
        <v>163464.71</v>
      </c>
    </row>
    <row r="43" spans="1:64" ht="24" x14ac:dyDescent="0.25">
      <c r="A43" s="1544"/>
      <c r="B43" s="126">
        <v>5.3</v>
      </c>
      <c r="C43" s="131" t="s">
        <v>304</v>
      </c>
      <c r="D43" s="274">
        <f>SUM(E43:O43)</f>
        <v>46.261157664959434</v>
      </c>
      <c r="E43" s="253">
        <v>13.837823871506167</v>
      </c>
      <c r="F43" s="253">
        <v>11.123451410560639</v>
      </c>
      <c r="G43" s="253">
        <v>3.7370094230621862</v>
      </c>
      <c r="H43" s="253">
        <v>14.791646395841678</v>
      </c>
      <c r="I43" s="253">
        <v>1.4858023419434527</v>
      </c>
      <c r="J43" s="253">
        <v>0</v>
      </c>
      <c r="K43" s="253">
        <v>0</v>
      </c>
      <c r="L43" s="253">
        <v>1.2252257599995322</v>
      </c>
      <c r="M43" s="253">
        <v>0</v>
      </c>
      <c r="N43" s="253">
        <v>-0.39361404938407363</v>
      </c>
      <c r="O43" s="254">
        <v>0.45381251142985218</v>
      </c>
      <c r="P43" s="289">
        <f>SUM(Q43:AA43)</f>
        <v>13.956553798645183</v>
      </c>
      <c r="Q43" s="253">
        <v>14.105871507673408</v>
      </c>
      <c r="R43" s="253">
        <v>0</v>
      </c>
      <c r="S43" s="253">
        <v>-1.0077810726357996</v>
      </c>
      <c r="T43" s="253">
        <v>4.0012834413984981</v>
      </c>
      <c r="U43" s="253">
        <v>1.0892477254338744</v>
      </c>
      <c r="V43" s="253">
        <v>0</v>
      </c>
      <c r="W43" s="253">
        <v>0</v>
      </c>
      <c r="X43" s="253">
        <v>0</v>
      </c>
      <c r="Y43" s="253">
        <v>0</v>
      </c>
      <c r="Z43" s="253">
        <v>6.2858670821913168E-2</v>
      </c>
      <c r="AA43" s="254">
        <v>-4.2949264740467132</v>
      </c>
      <c r="AB43" s="274">
        <f>SUM(AC43:AM43)</f>
        <v>235.70547405242789</v>
      </c>
      <c r="AC43" s="253">
        <v>73.023413552639369</v>
      </c>
      <c r="AD43" s="253">
        <v>2.0971923027281272</v>
      </c>
      <c r="AE43" s="253">
        <v>10.402971016099521</v>
      </c>
      <c r="AF43" s="253">
        <v>7.4330077752663559</v>
      </c>
      <c r="AG43" s="253">
        <v>0.29084057246390066</v>
      </c>
      <c r="AH43" s="253">
        <v>142.25019875830782</v>
      </c>
      <c r="AI43" s="253">
        <v>0</v>
      </c>
      <c r="AJ43" s="253">
        <v>0</v>
      </c>
      <c r="AK43" s="253">
        <v>0</v>
      </c>
      <c r="AL43" s="253">
        <v>1.469156105119704</v>
      </c>
      <c r="AM43" s="254">
        <v>-1.2613060301969161</v>
      </c>
      <c r="AN43" s="289">
        <f>SUM(AO43:AY43)</f>
        <v>175.87096426720851</v>
      </c>
      <c r="AO43" s="253">
        <v>70.666849473436088</v>
      </c>
      <c r="AP43" s="253">
        <v>0</v>
      </c>
      <c r="AQ43" s="253">
        <v>8.3329906000148206</v>
      </c>
      <c r="AR43" s="253">
        <v>0</v>
      </c>
      <c r="AS43" s="253">
        <v>4.5400611079118542</v>
      </c>
      <c r="AT43" s="253">
        <v>53.960084085319323</v>
      </c>
      <c r="AU43" s="253">
        <v>0</v>
      </c>
      <c r="AV43" s="253">
        <v>0</v>
      </c>
      <c r="AW43" s="253">
        <v>0</v>
      </c>
      <c r="AX43" s="253">
        <v>33.96455118975112</v>
      </c>
      <c r="AY43" s="254">
        <v>4.4064278107753054</v>
      </c>
      <c r="AZ43" s="526">
        <v>-448.60894151610927</v>
      </c>
      <c r="BA43" s="296">
        <f>SUM(BB43:BL43)+AZ43</f>
        <v>23.185208267131713</v>
      </c>
      <c r="BB43" s="274">
        <f t="shared" si="33"/>
        <v>171.63395840525504</v>
      </c>
      <c r="BC43" s="274">
        <f t="shared" si="33"/>
        <v>13.220643713288766</v>
      </c>
      <c r="BD43" s="274">
        <f t="shared" si="33"/>
        <v>21.465189966540727</v>
      </c>
      <c r="BE43" s="274">
        <f t="shared" si="33"/>
        <v>26.225937612506534</v>
      </c>
      <c r="BF43" s="274">
        <f t="shared" si="33"/>
        <v>7.4059517477530816</v>
      </c>
      <c r="BG43" s="274">
        <f t="shared" si="33"/>
        <v>196.21028284362714</v>
      </c>
      <c r="BH43" s="274">
        <f t="shared" si="33"/>
        <v>0</v>
      </c>
      <c r="BI43" s="274">
        <f t="shared" si="33"/>
        <v>1.2252257599995322</v>
      </c>
      <c r="BJ43" s="274">
        <f t="shared" si="33"/>
        <v>0</v>
      </c>
      <c r="BK43" s="274">
        <f t="shared" si="33"/>
        <v>35.102951916308662</v>
      </c>
      <c r="BL43" s="300">
        <f t="shared" si="33"/>
        <v>-0.6959921820384718</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2084506.2911576652</v>
      </c>
      <c r="E45" s="278">
        <f t="shared" ref="E45:BL45" si="34">SUM(E41:E44)</f>
        <v>816592.71782387141</v>
      </c>
      <c r="F45" s="278">
        <f t="shared" si="34"/>
        <v>527300.57345141051</v>
      </c>
      <c r="G45" s="278">
        <f t="shared" si="34"/>
        <v>135832.087009423</v>
      </c>
      <c r="H45" s="278">
        <f t="shared" si="34"/>
        <v>389675.3916463959</v>
      </c>
      <c r="I45" s="278">
        <f>SUM(I41:I44)</f>
        <v>30179.595802341944</v>
      </c>
      <c r="J45" s="278">
        <f t="shared" si="34"/>
        <v>48611.55</v>
      </c>
      <c r="K45" s="278">
        <f t="shared" si="34"/>
        <v>1006.4100000000001</v>
      </c>
      <c r="L45" s="278">
        <f t="shared" si="34"/>
        <v>22565.635225760001</v>
      </c>
      <c r="M45" s="278">
        <f t="shared" si="34"/>
        <v>17.36</v>
      </c>
      <c r="N45" s="278">
        <f t="shared" si="34"/>
        <v>73257.606385950596</v>
      </c>
      <c r="O45" s="283">
        <f t="shared" si="34"/>
        <v>39467.363812511423</v>
      </c>
      <c r="P45" s="850">
        <f t="shared" si="34"/>
        <v>2183637.3665537988</v>
      </c>
      <c r="Q45" s="278">
        <f t="shared" si="34"/>
        <v>875353.45587150764</v>
      </c>
      <c r="R45" s="278">
        <f t="shared" si="34"/>
        <v>554461.60999999987</v>
      </c>
      <c r="S45" s="278">
        <f t="shared" si="34"/>
        <v>141197.66221892735</v>
      </c>
      <c r="T45" s="278">
        <f t="shared" si="34"/>
        <v>394962.62128344137</v>
      </c>
      <c r="U45" s="278">
        <f t="shared" si="34"/>
        <v>32397.839247725431</v>
      </c>
      <c r="V45" s="278">
        <f t="shared" si="34"/>
        <v>46478.58</v>
      </c>
      <c r="W45" s="278">
        <f t="shared" si="34"/>
        <v>855.06000000000006</v>
      </c>
      <c r="X45" s="278">
        <f t="shared" si="34"/>
        <v>23861.64</v>
      </c>
      <c r="Y45" s="278">
        <f>SUM(Y41:Y44)</f>
        <v>0</v>
      </c>
      <c r="Z45" s="278">
        <f t="shared" si="34"/>
        <v>73900.292858670815</v>
      </c>
      <c r="AA45" s="284">
        <f t="shared" si="34"/>
        <v>40168.605073525963</v>
      </c>
      <c r="AB45" s="278">
        <f t="shared" si="34"/>
        <v>2300933.665474053</v>
      </c>
      <c r="AC45" s="278">
        <f t="shared" si="34"/>
        <v>940441.2134135525</v>
      </c>
      <c r="AD45" s="278">
        <f t="shared" si="34"/>
        <v>578551.3371923028</v>
      </c>
      <c r="AE45" s="278">
        <f t="shared" si="34"/>
        <v>145276.8129710161</v>
      </c>
      <c r="AF45" s="278">
        <f t="shared" si="34"/>
        <v>403487.31300777529</v>
      </c>
      <c r="AG45" s="278">
        <f t="shared" si="34"/>
        <v>34245.920840572457</v>
      </c>
      <c r="AH45" s="278">
        <f t="shared" si="34"/>
        <v>53249.320198758316</v>
      </c>
      <c r="AI45" s="278">
        <f t="shared" si="34"/>
        <v>1310.7699999999998</v>
      </c>
      <c r="AJ45" s="278">
        <f t="shared" si="34"/>
        <v>26720.84</v>
      </c>
      <c r="AK45" s="278">
        <f t="shared" si="34"/>
        <v>104.16</v>
      </c>
      <c r="AL45" s="278">
        <f t="shared" si="34"/>
        <v>76505.169156105112</v>
      </c>
      <c r="AM45" s="284">
        <f t="shared" si="34"/>
        <v>41040.808693969797</v>
      </c>
      <c r="AN45" s="850">
        <f t="shared" si="34"/>
        <v>2459217.6509642671</v>
      </c>
      <c r="AO45" s="278">
        <f t="shared" si="34"/>
        <v>1020116.5168494736</v>
      </c>
      <c r="AP45" s="278">
        <f t="shared" si="34"/>
        <v>629222.36</v>
      </c>
      <c r="AQ45" s="278">
        <f t="shared" si="34"/>
        <v>154584.38299060002</v>
      </c>
      <c r="AR45" s="278">
        <f t="shared" si="34"/>
        <v>415801.47000000003</v>
      </c>
      <c r="AS45" s="278">
        <f t="shared" si="34"/>
        <v>37580.510061107903</v>
      </c>
      <c r="AT45" s="278">
        <f t="shared" si="34"/>
        <v>50948.040084085311</v>
      </c>
      <c r="AU45" s="278">
        <f t="shared" si="34"/>
        <v>581</v>
      </c>
      <c r="AV45" s="275">
        <f t="shared" si="34"/>
        <v>28049.070000000003</v>
      </c>
      <c r="AW45" s="278">
        <f>SUM(AW41:AW44)</f>
        <v>140.96</v>
      </c>
      <c r="AX45" s="278">
        <f t="shared" si="34"/>
        <v>79704.404551189757</v>
      </c>
      <c r="AY45" s="284">
        <f t="shared" si="34"/>
        <v>42488.936427810782</v>
      </c>
      <c r="AZ45" s="305">
        <f t="shared" si="34"/>
        <v>-93.968941516109169</v>
      </c>
      <c r="BA45" s="297">
        <f t="shared" si="34"/>
        <v>9028201.0052082669</v>
      </c>
      <c r="BB45" s="275">
        <f t="shared" si="34"/>
        <v>3652503.9039584054</v>
      </c>
      <c r="BC45" s="275">
        <f t="shared" si="34"/>
        <v>2289535.8806437128</v>
      </c>
      <c r="BD45" s="275">
        <f t="shared" si="34"/>
        <v>576890.94518996647</v>
      </c>
      <c r="BE45" s="275">
        <f t="shared" si="34"/>
        <v>1603926.7959376124</v>
      </c>
      <c r="BF45" s="275">
        <f t="shared" si="34"/>
        <v>134403.86595174772</v>
      </c>
      <c r="BG45" s="275">
        <f t="shared" si="34"/>
        <v>199287.49028284365</v>
      </c>
      <c r="BH45" s="275">
        <f t="shared" si="34"/>
        <v>3753.24</v>
      </c>
      <c r="BI45" s="275">
        <f t="shared" si="34"/>
        <v>101197.18522576</v>
      </c>
      <c r="BJ45" s="275">
        <f>SUM(BJ41:BJ44)</f>
        <v>262.48</v>
      </c>
      <c r="BK45" s="275">
        <f t="shared" si="34"/>
        <v>303367.47295191634</v>
      </c>
      <c r="BL45" s="299">
        <f t="shared" si="34"/>
        <v>163165.71400781797</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245494.0499999999</v>
      </c>
      <c r="E51" s="251">
        <v>73772.479999999981</v>
      </c>
      <c r="F51" s="251">
        <v>11736.79</v>
      </c>
      <c r="G51" s="251">
        <v>47357.49</v>
      </c>
      <c r="H51" s="251">
        <v>17862</v>
      </c>
      <c r="I51" s="251">
        <v>14247.499999999998</v>
      </c>
      <c r="J51" s="251">
        <v>326</v>
      </c>
      <c r="K51" s="251">
        <v>0</v>
      </c>
      <c r="L51" s="251">
        <v>978</v>
      </c>
      <c r="M51" s="251">
        <v>0</v>
      </c>
      <c r="N51" s="251">
        <v>68681.789999999921</v>
      </c>
      <c r="O51" s="252">
        <v>10532</v>
      </c>
      <c r="P51" s="276">
        <f>SUM(Q51:AA51)</f>
        <v>249339.65</v>
      </c>
      <c r="Q51" s="251">
        <v>76985.249999999985</v>
      </c>
      <c r="R51" s="251">
        <v>8066</v>
      </c>
      <c r="S51" s="251">
        <v>51738.01</v>
      </c>
      <c r="T51" s="251">
        <v>23874</v>
      </c>
      <c r="U51" s="251">
        <v>13608.279999999999</v>
      </c>
      <c r="V51" s="251">
        <v>380</v>
      </c>
      <c r="W51" s="251">
        <v>387.1</v>
      </c>
      <c r="X51" s="251">
        <v>788</v>
      </c>
      <c r="Y51" s="251">
        <v>0</v>
      </c>
      <c r="Z51" s="251">
        <v>59529.23</v>
      </c>
      <c r="AA51" s="252">
        <v>13983.78</v>
      </c>
      <c r="AB51" s="273">
        <f>SUM(AC51:AM51)</f>
        <v>270973.5799999999</v>
      </c>
      <c r="AC51" s="251">
        <v>85122.01999999999</v>
      </c>
      <c r="AD51" s="251">
        <v>15209.66</v>
      </c>
      <c r="AE51" s="251">
        <v>53510</v>
      </c>
      <c r="AF51" s="251">
        <v>21466</v>
      </c>
      <c r="AG51" s="251">
        <v>14971.98</v>
      </c>
      <c r="AH51" s="251">
        <v>380</v>
      </c>
      <c r="AI51" s="251">
        <v>0</v>
      </c>
      <c r="AJ51" s="251">
        <v>2308</v>
      </c>
      <c r="AK51" s="251">
        <v>0</v>
      </c>
      <c r="AL51" s="251">
        <v>62835.919999999896</v>
      </c>
      <c r="AM51" s="252">
        <v>15170</v>
      </c>
      <c r="AN51" s="276">
        <f>SUM(AO51:AY51)</f>
        <v>263730.75999999978</v>
      </c>
      <c r="AO51" s="251">
        <v>98299.029999999795</v>
      </c>
      <c r="AP51" s="251">
        <v>14324.41</v>
      </c>
      <c r="AQ51" s="251">
        <v>43371.929999999993</v>
      </c>
      <c r="AR51" s="251">
        <v>24450.679999999989</v>
      </c>
      <c r="AS51" s="251">
        <v>14395.51</v>
      </c>
      <c r="AT51" s="251">
        <v>0</v>
      </c>
      <c r="AU51" s="251">
        <v>0</v>
      </c>
      <c r="AV51" s="249">
        <v>2126.12</v>
      </c>
      <c r="AW51" s="251">
        <v>0</v>
      </c>
      <c r="AX51" s="251">
        <v>55410.080000000002</v>
      </c>
      <c r="AY51" s="252">
        <v>11352.999999999998</v>
      </c>
      <c r="AZ51" s="855">
        <v>31426.559999999899</v>
      </c>
      <c r="BA51" s="294">
        <f>SUM(BB51:BL51)+AZ51</f>
        <v>1060964.5999999994</v>
      </c>
      <c r="BB51" s="274">
        <f t="shared" ref="BB51:BL54" si="37">E51+Q51+AC51+AO51</f>
        <v>334178.7799999998</v>
      </c>
      <c r="BC51" s="274">
        <f t="shared" si="37"/>
        <v>49336.86</v>
      </c>
      <c r="BD51" s="274">
        <f t="shared" si="37"/>
        <v>195977.43</v>
      </c>
      <c r="BE51" s="274">
        <f t="shared" si="37"/>
        <v>87652.68</v>
      </c>
      <c r="BF51" s="274">
        <f t="shared" si="37"/>
        <v>57223.27</v>
      </c>
      <c r="BG51" s="274">
        <f t="shared" si="37"/>
        <v>1086</v>
      </c>
      <c r="BH51" s="274">
        <f t="shared" si="37"/>
        <v>387.1</v>
      </c>
      <c r="BI51" s="274">
        <f t="shared" si="37"/>
        <v>6200.12</v>
      </c>
      <c r="BJ51" s="274">
        <f t="shared" si="37"/>
        <v>0</v>
      </c>
      <c r="BK51" s="274">
        <f t="shared" si="37"/>
        <v>246457.01999999984</v>
      </c>
      <c r="BL51" s="298">
        <f t="shared" si="37"/>
        <v>51038.78</v>
      </c>
    </row>
    <row r="52" spans="1:64" s="255" customFormat="1" ht="16.5" customHeight="1" x14ac:dyDescent="0.25">
      <c r="A52" s="1547"/>
      <c r="B52" s="126">
        <v>7.2</v>
      </c>
      <c r="C52" s="131" t="s">
        <v>21</v>
      </c>
      <c r="D52" s="274">
        <f>SUM(E52:O52)</f>
        <v>719119.72</v>
      </c>
      <c r="E52" s="253">
        <v>596889.04</v>
      </c>
      <c r="F52" s="253">
        <v>19679.88</v>
      </c>
      <c r="G52" s="253">
        <v>45497.1</v>
      </c>
      <c r="H52" s="253">
        <v>10288.74</v>
      </c>
      <c r="I52" s="253">
        <v>15801.499999999998</v>
      </c>
      <c r="J52" s="253">
        <v>2513.2799999999997</v>
      </c>
      <c r="K52" s="253">
        <v>142.12</v>
      </c>
      <c r="L52" s="253">
        <v>1582.02</v>
      </c>
      <c r="M52" s="253">
        <v>3.74</v>
      </c>
      <c r="N52" s="253">
        <v>23801.359999999997</v>
      </c>
      <c r="O52" s="254">
        <v>2920.94</v>
      </c>
      <c r="P52" s="289">
        <f>SUM(Q52:AA52)</f>
        <v>768891.6399999999</v>
      </c>
      <c r="Q52" s="253">
        <v>641320.24</v>
      </c>
      <c r="R52" s="253">
        <v>20764.48</v>
      </c>
      <c r="S52" s="253">
        <v>48014.119999999995</v>
      </c>
      <c r="T52" s="253">
        <v>10464.519999999999</v>
      </c>
      <c r="U52" s="253">
        <v>16830</v>
      </c>
      <c r="V52" s="253">
        <v>2397.34</v>
      </c>
      <c r="W52" s="253">
        <v>142.11999999999998</v>
      </c>
      <c r="X52" s="253">
        <v>1705.44</v>
      </c>
      <c r="Y52" s="253">
        <v>0</v>
      </c>
      <c r="Z52" s="253">
        <v>24205.279999999999</v>
      </c>
      <c r="AA52" s="254">
        <v>3048.1</v>
      </c>
      <c r="AB52" s="274">
        <f>SUM(AC52:AM52)</f>
        <v>820484.94</v>
      </c>
      <c r="AC52" s="253">
        <v>688122.6</v>
      </c>
      <c r="AD52" s="253">
        <v>21740.620000000003</v>
      </c>
      <c r="AE52" s="253">
        <v>49087.500000000007</v>
      </c>
      <c r="AF52" s="253">
        <v>10733.8</v>
      </c>
      <c r="AG52" s="253">
        <v>18617.719999999994</v>
      </c>
      <c r="AH52" s="253">
        <v>2431.0000000000005</v>
      </c>
      <c r="AI52" s="253">
        <v>119.68</v>
      </c>
      <c r="AJ52" s="253">
        <v>1787.72</v>
      </c>
      <c r="AK52" s="253">
        <v>22.44</v>
      </c>
      <c r="AL52" s="253">
        <v>24732.620000000003</v>
      </c>
      <c r="AM52" s="254">
        <v>3089.24</v>
      </c>
      <c r="AN52" s="289">
        <f>SUM(AO52:AY52)</f>
        <v>874082.88</v>
      </c>
      <c r="AO52" s="253">
        <v>735886.1399999999</v>
      </c>
      <c r="AP52" s="253">
        <v>23322.639999999999</v>
      </c>
      <c r="AQ52" s="253">
        <v>51185.64</v>
      </c>
      <c r="AR52" s="253">
        <v>7554.7999999999993</v>
      </c>
      <c r="AS52" s="253">
        <v>19818.260000000002</v>
      </c>
      <c r="AT52" s="253">
        <v>2524.5</v>
      </c>
      <c r="AU52" s="253">
        <v>8800.2199999999993</v>
      </c>
      <c r="AV52" s="253">
        <v>1851.3</v>
      </c>
      <c r="AW52" s="253">
        <v>29.92</v>
      </c>
      <c r="AX52" s="253">
        <v>20050.14</v>
      </c>
      <c r="AY52" s="254">
        <v>3059.3199999999997</v>
      </c>
      <c r="AZ52" s="526">
        <v>0</v>
      </c>
      <c r="BA52" s="296">
        <f>SUM(BB52:BL52)+AZ52</f>
        <v>3182579.1799999997</v>
      </c>
      <c r="BB52" s="274">
        <f t="shared" si="37"/>
        <v>2662218.0199999996</v>
      </c>
      <c r="BC52" s="274">
        <f t="shared" si="37"/>
        <v>85507.62</v>
      </c>
      <c r="BD52" s="274">
        <f t="shared" si="37"/>
        <v>193784.36</v>
      </c>
      <c r="BE52" s="274">
        <f t="shared" si="37"/>
        <v>39041.86</v>
      </c>
      <c r="BF52" s="274">
        <f t="shared" si="37"/>
        <v>71067.48</v>
      </c>
      <c r="BG52" s="274">
        <f t="shared" si="37"/>
        <v>9866.1200000000008</v>
      </c>
      <c r="BH52" s="274">
        <f t="shared" si="37"/>
        <v>9204.14</v>
      </c>
      <c r="BI52" s="274">
        <f t="shared" si="37"/>
        <v>6926.4800000000005</v>
      </c>
      <c r="BJ52" s="274">
        <f t="shared" si="37"/>
        <v>56.1</v>
      </c>
      <c r="BK52" s="274">
        <f t="shared" si="37"/>
        <v>92789.400000000009</v>
      </c>
      <c r="BL52" s="300">
        <f t="shared" si="37"/>
        <v>12117.599999999999</v>
      </c>
    </row>
    <row r="53" spans="1:64" ht="16.5" customHeight="1" x14ac:dyDescent="0.25">
      <c r="A53" s="1547"/>
      <c r="B53" s="126">
        <v>7.3</v>
      </c>
      <c r="C53" s="131" t="s">
        <v>155</v>
      </c>
      <c r="D53" s="274">
        <f>SUM(E53:O53)</f>
        <v>1391.559722353056</v>
      </c>
      <c r="E53" s="253">
        <v>418.1723010643085</v>
      </c>
      <c r="F53" s="253">
        <v>66.528880165185811</v>
      </c>
      <c r="G53" s="253">
        <v>268.44143732093573</v>
      </c>
      <c r="H53" s="253">
        <v>101.24905170072472</v>
      </c>
      <c r="I53" s="253">
        <v>80.760601506330488</v>
      </c>
      <c r="J53" s="253">
        <v>1.8479000590323738</v>
      </c>
      <c r="K53" s="253">
        <v>0</v>
      </c>
      <c r="L53" s="253">
        <v>5.5437001770971213</v>
      </c>
      <c r="M53" s="253">
        <v>0</v>
      </c>
      <c r="N53" s="253">
        <v>389.31620796149986</v>
      </c>
      <c r="O53" s="254">
        <v>59.699642397941595</v>
      </c>
      <c r="P53" s="289">
        <f>SUM(Q53:AA53)</f>
        <v>2829.0900689893574</v>
      </c>
      <c r="Q53" s="253">
        <v>873.5000880672726</v>
      </c>
      <c r="R53" s="253">
        <v>91.519501597391994</v>
      </c>
      <c r="S53" s="253">
        <v>587.03655948932351</v>
      </c>
      <c r="T53" s="253">
        <v>270.88229371883665</v>
      </c>
      <c r="U53" s="253">
        <v>154.40404205278421</v>
      </c>
      <c r="V53" s="253">
        <v>4.3116055798424204</v>
      </c>
      <c r="W53" s="253">
        <v>4.3921645262026345</v>
      </c>
      <c r="X53" s="253">
        <v>8.9409084129363858</v>
      </c>
      <c r="Y53" s="253">
        <v>0</v>
      </c>
      <c r="Z53" s="253">
        <v>675.43831639927043</v>
      </c>
      <c r="AA53" s="254">
        <v>158.66458914549693</v>
      </c>
      <c r="AB53" s="274">
        <f>SUM(AC53:AM53)</f>
        <v>6753.2228902992765</v>
      </c>
      <c r="AC53" s="253">
        <v>2121.4170545058782</v>
      </c>
      <c r="AD53" s="253">
        <v>379.05623148083049</v>
      </c>
      <c r="AE53" s="253">
        <v>1333.5800370645522</v>
      </c>
      <c r="AF53" s="253">
        <v>534.97718324850825</v>
      </c>
      <c r="AG53" s="253">
        <v>373.13275356624433</v>
      </c>
      <c r="AH53" s="253">
        <v>9.470387106793682</v>
      </c>
      <c r="AI53" s="253">
        <v>0</v>
      </c>
      <c r="AJ53" s="253">
        <v>57.520140638104778</v>
      </c>
      <c r="AK53" s="253">
        <v>0</v>
      </c>
      <c r="AL53" s="253">
        <v>1566.0012805566269</v>
      </c>
      <c r="AM53" s="254">
        <v>378.06782213173722</v>
      </c>
      <c r="AN53" s="289">
        <f>SUM(AO53:AY53)</f>
        <v>22885.201957875266</v>
      </c>
      <c r="AO53" s="253">
        <v>8529.8853793665803</v>
      </c>
      <c r="AP53" s="253">
        <v>1242.9987908024393</v>
      </c>
      <c r="AQ53" s="253">
        <v>3763.5935123867603</v>
      </c>
      <c r="AR53" s="253">
        <v>2121.7045361238174</v>
      </c>
      <c r="AS53" s="253">
        <v>1249.1684839364707</v>
      </c>
      <c r="AT53" s="253">
        <v>0</v>
      </c>
      <c r="AU53" s="253">
        <v>0</v>
      </c>
      <c r="AV53" s="253">
        <v>184.49378292724671</v>
      </c>
      <c r="AW53" s="253">
        <v>0</v>
      </c>
      <c r="AX53" s="253">
        <v>4808.202392857117</v>
      </c>
      <c r="AY53" s="254">
        <v>985.15507947483286</v>
      </c>
      <c r="AZ53" s="526">
        <v>-39753.653894350471</v>
      </c>
      <c r="BA53" s="296">
        <f>SUM(BB53:BL53)+AZ53</f>
        <v>-5894.5792548335157</v>
      </c>
      <c r="BB53" s="274">
        <f t="shared" si="37"/>
        <v>11942.974823004039</v>
      </c>
      <c r="BC53" s="274">
        <f t="shared" si="37"/>
        <v>1780.1034040458476</v>
      </c>
      <c r="BD53" s="274">
        <f t="shared" si="37"/>
        <v>5952.6515462615716</v>
      </c>
      <c r="BE53" s="274">
        <f t="shared" si="37"/>
        <v>3028.813064791887</v>
      </c>
      <c r="BF53" s="274">
        <f t="shared" si="37"/>
        <v>1857.4658810618298</v>
      </c>
      <c r="BG53" s="274">
        <f t="shared" si="37"/>
        <v>15.629892745668476</v>
      </c>
      <c r="BH53" s="274">
        <f t="shared" si="37"/>
        <v>4.3921645262026345</v>
      </c>
      <c r="BI53" s="274">
        <f t="shared" si="37"/>
        <v>256.49853215538496</v>
      </c>
      <c r="BJ53" s="274">
        <f t="shared" si="37"/>
        <v>0</v>
      </c>
      <c r="BK53" s="274">
        <f t="shared" si="37"/>
        <v>7438.9581977745147</v>
      </c>
      <c r="BL53" s="300">
        <f t="shared" si="37"/>
        <v>1581.5871331500086</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966005.32972235291</v>
      </c>
      <c r="E55" s="278">
        <f t="shared" ref="E55:BL55" si="38">SUM(E51:E54)</f>
        <v>671079.69230106438</v>
      </c>
      <c r="F55" s="278">
        <f t="shared" si="38"/>
        <v>31483.198880165186</v>
      </c>
      <c r="G55" s="278">
        <f t="shared" si="38"/>
        <v>93123.031437320926</v>
      </c>
      <c r="H55" s="278">
        <f t="shared" si="38"/>
        <v>28251.989051700722</v>
      </c>
      <c r="I55" s="278">
        <f t="shared" si="38"/>
        <v>30129.760601506328</v>
      </c>
      <c r="J55" s="278">
        <f t="shared" si="38"/>
        <v>2841.1279000590321</v>
      </c>
      <c r="K55" s="278">
        <f t="shared" si="38"/>
        <v>142.12</v>
      </c>
      <c r="L55" s="278">
        <f t="shared" si="38"/>
        <v>2565.563700177097</v>
      </c>
      <c r="M55" s="275">
        <f t="shared" si="38"/>
        <v>3.74</v>
      </c>
      <c r="N55" s="278">
        <f t="shared" si="38"/>
        <v>92872.466207961421</v>
      </c>
      <c r="O55" s="283">
        <f t="shared" si="38"/>
        <v>13512.639642397942</v>
      </c>
      <c r="P55" s="850">
        <f t="shared" si="38"/>
        <v>1021060.3800689892</v>
      </c>
      <c r="Q55" s="278">
        <f t="shared" si="38"/>
        <v>719178.99008806725</v>
      </c>
      <c r="R55" s="278">
        <f t="shared" si="38"/>
        <v>28921.999501597391</v>
      </c>
      <c r="S55" s="278">
        <f t="shared" si="38"/>
        <v>100339.16655948933</v>
      </c>
      <c r="T55" s="278">
        <f t="shared" si="38"/>
        <v>34609.402293718835</v>
      </c>
      <c r="U55" s="278">
        <f t="shared" si="38"/>
        <v>30592.684042052784</v>
      </c>
      <c r="V55" s="278">
        <f t="shared" si="38"/>
        <v>2781.6516055798425</v>
      </c>
      <c r="W55" s="278">
        <f t="shared" si="38"/>
        <v>533.6121645262026</v>
      </c>
      <c r="X55" s="278">
        <f t="shared" si="38"/>
        <v>2502.3809084129366</v>
      </c>
      <c r="Y55" s="275">
        <f>SUM(Y51:Y54)</f>
        <v>0</v>
      </c>
      <c r="Z55" s="278">
        <f>SUM(Z51:Z54)</f>
        <v>84409.948316399285</v>
      </c>
      <c r="AA55" s="284">
        <f t="shared" si="38"/>
        <v>17190.544589145498</v>
      </c>
      <c r="AB55" s="278">
        <f t="shared" si="38"/>
        <v>1098211.7428902991</v>
      </c>
      <c r="AC55" s="278">
        <f t="shared" si="38"/>
        <v>775366.0370545059</v>
      </c>
      <c r="AD55" s="278">
        <f t="shared" si="38"/>
        <v>37329.336231480833</v>
      </c>
      <c r="AE55" s="278">
        <f t="shared" si="38"/>
        <v>103931.08003706456</v>
      </c>
      <c r="AF55" s="278">
        <f t="shared" si="38"/>
        <v>32734.777183248509</v>
      </c>
      <c r="AG55" s="278">
        <f t="shared" si="38"/>
        <v>33962.832753566239</v>
      </c>
      <c r="AH55" s="278">
        <f t="shared" si="38"/>
        <v>2820.4703871067941</v>
      </c>
      <c r="AI55" s="278">
        <f t="shared" si="38"/>
        <v>119.68</v>
      </c>
      <c r="AJ55" s="278">
        <f t="shared" si="38"/>
        <v>4153.240140638105</v>
      </c>
      <c r="AK55" s="275">
        <f t="shared" si="38"/>
        <v>22.44</v>
      </c>
      <c r="AL55" s="278">
        <f t="shared" si="38"/>
        <v>89134.541280556514</v>
      </c>
      <c r="AM55" s="284">
        <f t="shared" si="38"/>
        <v>18637.307822131734</v>
      </c>
      <c r="AN55" s="850">
        <f t="shared" si="38"/>
        <v>1160698.8419578748</v>
      </c>
      <c r="AO55" s="278">
        <f t="shared" si="38"/>
        <v>842715.05537936627</v>
      </c>
      <c r="AP55" s="278">
        <f t="shared" si="38"/>
        <v>38890.048790802444</v>
      </c>
      <c r="AQ55" s="278">
        <f t="shared" si="38"/>
        <v>98321.16351238676</v>
      </c>
      <c r="AR55" s="278">
        <f t="shared" si="38"/>
        <v>34127.184536123808</v>
      </c>
      <c r="AS55" s="278">
        <f t="shared" si="38"/>
        <v>35462.938483936472</v>
      </c>
      <c r="AT55" s="278">
        <f t="shared" si="38"/>
        <v>2524.5</v>
      </c>
      <c r="AU55" s="278">
        <f t="shared" si="38"/>
        <v>8800.2199999999993</v>
      </c>
      <c r="AV55" s="275">
        <f t="shared" si="38"/>
        <v>4161.9137829272468</v>
      </c>
      <c r="AW55" s="275">
        <f>SUM(AW51:AW54)</f>
        <v>29.92</v>
      </c>
      <c r="AX55" s="278">
        <f t="shared" si="38"/>
        <v>80268.422392857115</v>
      </c>
      <c r="AY55" s="284">
        <f t="shared" si="38"/>
        <v>15397.475079474831</v>
      </c>
      <c r="AZ55" s="305">
        <f t="shared" si="38"/>
        <v>-8327.0938943505716</v>
      </c>
      <c r="BA55" s="297">
        <f t="shared" si="38"/>
        <v>4237649.2007451653</v>
      </c>
      <c r="BB55" s="275">
        <f t="shared" si="38"/>
        <v>3008339.7748230034</v>
      </c>
      <c r="BC55" s="275">
        <f t="shared" si="38"/>
        <v>136624.58340404584</v>
      </c>
      <c r="BD55" s="275">
        <f t="shared" si="38"/>
        <v>395714.44154626154</v>
      </c>
      <c r="BE55" s="275">
        <f t="shared" si="38"/>
        <v>129723.35306479188</v>
      </c>
      <c r="BF55" s="275">
        <f t="shared" si="38"/>
        <v>130148.21588106183</v>
      </c>
      <c r="BG55" s="275">
        <f t="shared" si="38"/>
        <v>10967.749892745669</v>
      </c>
      <c r="BH55" s="275">
        <f t="shared" si="38"/>
        <v>9595.6321645262033</v>
      </c>
      <c r="BI55" s="275">
        <f t="shared" si="38"/>
        <v>13383.098532155385</v>
      </c>
      <c r="BJ55" s="275">
        <f>SUM(BJ51:BJ54)</f>
        <v>56.1</v>
      </c>
      <c r="BK55" s="275">
        <f t="shared" si="38"/>
        <v>346685.37819777441</v>
      </c>
      <c r="BL55" s="299">
        <f t="shared" si="38"/>
        <v>64737.967133150007</v>
      </c>
    </row>
    <row r="56" spans="1:64" ht="14.85" customHeight="1" x14ac:dyDescent="0.25">
      <c r="A56" s="1534" t="s">
        <v>29</v>
      </c>
      <c r="B56" s="124">
        <v>8.1</v>
      </c>
      <c r="C56" s="311" t="s">
        <v>22</v>
      </c>
      <c r="D56" s="273">
        <f t="shared" ref="D56:D62" si="39">SUM(E56:O56)</f>
        <v>10007611.27</v>
      </c>
      <c r="E56" s="251">
        <v>3597830.93</v>
      </c>
      <c r="F56" s="251">
        <v>682488.94000000006</v>
      </c>
      <c r="G56" s="251">
        <v>3205454.3100000005</v>
      </c>
      <c r="H56" s="251">
        <v>1247953.0700000003</v>
      </c>
      <c r="I56" s="251">
        <v>6768.83</v>
      </c>
      <c r="J56" s="251">
        <v>42613.61</v>
      </c>
      <c r="K56" s="251">
        <v>0</v>
      </c>
      <c r="L56" s="251">
        <v>647901.07999999996</v>
      </c>
      <c r="M56" s="251">
        <v>0</v>
      </c>
      <c r="N56" s="251">
        <v>4895.6000000000013</v>
      </c>
      <c r="O56" s="252">
        <v>571704.9</v>
      </c>
      <c r="P56" s="276">
        <f t="shared" ref="P56:P62" si="40">SUM(Q56:AA56)</f>
        <v>10330879.259999998</v>
      </c>
      <c r="Q56" s="251">
        <v>3764251.9400000004</v>
      </c>
      <c r="R56" s="251">
        <v>791239.54</v>
      </c>
      <c r="S56" s="251">
        <v>3227176.4999999991</v>
      </c>
      <c r="T56" s="251">
        <v>1210420.94</v>
      </c>
      <c r="U56" s="251">
        <v>8187.78</v>
      </c>
      <c r="V56" s="251">
        <v>47514.500000000007</v>
      </c>
      <c r="W56" s="251">
        <v>0</v>
      </c>
      <c r="X56" s="251">
        <v>674675.61</v>
      </c>
      <c r="Y56" s="251">
        <v>0</v>
      </c>
      <c r="Z56" s="251">
        <v>8247.9499999999989</v>
      </c>
      <c r="AA56" s="252">
        <v>599164.50000000012</v>
      </c>
      <c r="AB56" s="273">
        <f t="shared" ref="AB56:AB62" si="41">SUM(AC56:AM56)</f>
        <v>11017321.050000003</v>
      </c>
      <c r="AC56" s="251">
        <v>4551209.0600000005</v>
      </c>
      <c r="AD56" s="251">
        <v>873677.53000000014</v>
      </c>
      <c r="AE56" s="251">
        <v>3174245.04</v>
      </c>
      <c r="AF56" s="251">
        <v>1231264.3299999998</v>
      </c>
      <c r="AG56" s="251">
        <v>10054.039999999999</v>
      </c>
      <c r="AH56" s="251">
        <v>39788.719999999994</v>
      </c>
      <c r="AI56" s="251">
        <v>4.49</v>
      </c>
      <c r="AJ56" s="251">
        <v>579120.31999999995</v>
      </c>
      <c r="AK56" s="251">
        <v>0</v>
      </c>
      <c r="AL56" s="251">
        <v>7024.23</v>
      </c>
      <c r="AM56" s="252">
        <v>550933.29000000015</v>
      </c>
      <c r="AN56" s="276">
        <f t="shared" ref="AN56:AN62" si="42">SUM(AO56:AY56)</f>
        <v>11337792.760000005</v>
      </c>
      <c r="AO56" s="251">
        <v>4875186.1200000029</v>
      </c>
      <c r="AP56" s="251">
        <v>866807.83</v>
      </c>
      <c r="AQ56" s="251">
        <v>3199882.4299999992</v>
      </c>
      <c r="AR56" s="251">
        <v>1127478.92</v>
      </c>
      <c r="AS56" s="251">
        <v>5261.0500000000011</v>
      </c>
      <c r="AT56" s="251">
        <v>31947.269999999997</v>
      </c>
      <c r="AU56" s="251">
        <v>0</v>
      </c>
      <c r="AV56" s="249">
        <v>596772.7300000001</v>
      </c>
      <c r="AW56" s="251">
        <v>0</v>
      </c>
      <c r="AX56" s="251">
        <v>25179.460000000003</v>
      </c>
      <c r="AY56" s="252">
        <v>609276.95000000019</v>
      </c>
      <c r="AZ56" s="855">
        <v>-27591.210000000006</v>
      </c>
      <c r="BA56" s="294">
        <f t="shared" ref="BA56:BA62" si="43">SUM(BB56:BL56)+AZ56</f>
        <v>42666013.13000001</v>
      </c>
      <c r="BB56" s="273">
        <f t="shared" ref="BB56:BL62" si="44">E56+Q56+AC56+AO56</f>
        <v>16788478.050000004</v>
      </c>
      <c r="BC56" s="273">
        <f t="shared" si="44"/>
        <v>3214213.8400000003</v>
      </c>
      <c r="BD56" s="273">
        <f t="shared" si="44"/>
        <v>12806758.279999999</v>
      </c>
      <c r="BE56" s="273">
        <f t="shared" si="44"/>
        <v>4817117.26</v>
      </c>
      <c r="BF56" s="273">
        <f t="shared" si="44"/>
        <v>30271.700000000004</v>
      </c>
      <c r="BG56" s="273">
        <f t="shared" si="44"/>
        <v>161864.1</v>
      </c>
      <c r="BH56" s="273">
        <f t="shared" si="44"/>
        <v>4.49</v>
      </c>
      <c r="BI56" s="273">
        <f t="shared" si="44"/>
        <v>2498469.7399999998</v>
      </c>
      <c r="BJ56" s="273">
        <f t="shared" si="44"/>
        <v>0</v>
      </c>
      <c r="BK56" s="273">
        <f t="shared" si="44"/>
        <v>45347.240000000005</v>
      </c>
      <c r="BL56" s="298">
        <f t="shared" si="44"/>
        <v>2331079.6400000006</v>
      </c>
    </row>
    <row r="57" spans="1:64" ht="14.85" customHeight="1" x14ac:dyDescent="0.25">
      <c r="A57" s="1535"/>
      <c r="B57" s="126" t="s">
        <v>112</v>
      </c>
      <c r="C57" s="131" t="s">
        <v>443</v>
      </c>
      <c r="D57" s="274">
        <f t="shared" si="39"/>
        <v>25344</v>
      </c>
      <c r="E57" s="253">
        <v>0</v>
      </c>
      <c r="F57" s="253">
        <v>0</v>
      </c>
      <c r="G57" s="253">
        <v>25344</v>
      </c>
      <c r="H57" s="253">
        <v>0</v>
      </c>
      <c r="I57" s="253">
        <v>0</v>
      </c>
      <c r="J57" s="253">
        <v>0</v>
      </c>
      <c r="K57" s="253">
        <v>0</v>
      </c>
      <c r="L57" s="253">
        <v>0</v>
      </c>
      <c r="M57" s="253">
        <v>0</v>
      </c>
      <c r="N57" s="253">
        <v>0</v>
      </c>
      <c r="O57" s="254">
        <v>0</v>
      </c>
      <c r="P57" s="289">
        <f t="shared" si="40"/>
        <v>107610.9</v>
      </c>
      <c r="Q57" s="253">
        <v>0</v>
      </c>
      <c r="R57" s="253">
        <v>0</v>
      </c>
      <c r="S57" s="253">
        <v>49267.199999999997</v>
      </c>
      <c r="T57" s="253">
        <v>58343.7</v>
      </c>
      <c r="U57" s="253">
        <v>0</v>
      </c>
      <c r="V57" s="253">
        <v>0</v>
      </c>
      <c r="W57" s="253">
        <v>0</v>
      </c>
      <c r="X57" s="253">
        <v>0</v>
      </c>
      <c r="Y57" s="253">
        <v>0</v>
      </c>
      <c r="Z57" s="253">
        <v>0</v>
      </c>
      <c r="AA57" s="254">
        <v>0</v>
      </c>
      <c r="AB57" s="274">
        <f t="shared" si="41"/>
        <v>104769.29999999999</v>
      </c>
      <c r="AC57" s="253">
        <v>0</v>
      </c>
      <c r="AD57" s="253">
        <v>0</v>
      </c>
      <c r="AE57" s="253">
        <v>47846.400000000001</v>
      </c>
      <c r="AF57" s="253">
        <v>56922.899999999994</v>
      </c>
      <c r="AG57" s="253">
        <v>0</v>
      </c>
      <c r="AH57" s="253">
        <v>0</v>
      </c>
      <c r="AI57" s="253">
        <v>0</v>
      </c>
      <c r="AJ57" s="253">
        <v>0</v>
      </c>
      <c r="AK57" s="253">
        <v>0</v>
      </c>
      <c r="AL57" s="253">
        <v>0</v>
      </c>
      <c r="AM57" s="254">
        <v>0</v>
      </c>
      <c r="AN57" s="289">
        <f t="shared" si="42"/>
        <v>63360</v>
      </c>
      <c r="AO57" s="253">
        <v>25344</v>
      </c>
      <c r="AP57" s="253">
        <v>0</v>
      </c>
      <c r="AQ57" s="253">
        <v>38016</v>
      </c>
      <c r="AR57" s="253">
        <v>0</v>
      </c>
      <c r="AS57" s="253">
        <v>0</v>
      </c>
      <c r="AT57" s="253">
        <v>0</v>
      </c>
      <c r="AU57" s="253">
        <v>0</v>
      </c>
      <c r="AV57" s="253">
        <v>0</v>
      </c>
      <c r="AW57" s="253">
        <v>0</v>
      </c>
      <c r="AX57" s="253">
        <v>0</v>
      </c>
      <c r="AY57" s="254">
        <v>0</v>
      </c>
      <c r="AZ57" s="526">
        <v>0</v>
      </c>
      <c r="BA57" s="296">
        <f t="shared" si="43"/>
        <v>301084.2</v>
      </c>
      <c r="BB57" s="274">
        <f t="shared" si="44"/>
        <v>25344</v>
      </c>
      <c r="BC57" s="274">
        <f t="shared" si="44"/>
        <v>0</v>
      </c>
      <c r="BD57" s="274">
        <f t="shared" si="44"/>
        <v>160473.60000000001</v>
      </c>
      <c r="BE57" s="274">
        <f t="shared" si="44"/>
        <v>115266.59999999999</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5"/>
      <c r="B58" s="126" t="s">
        <v>114</v>
      </c>
      <c r="C58" s="131" t="s">
        <v>157</v>
      </c>
      <c r="D58" s="274">
        <f t="shared" si="39"/>
        <v>0.22673620356225449</v>
      </c>
      <c r="E58" s="253">
        <v>8.1513810250850735E-2</v>
      </c>
      <c r="F58" s="253">
        <v>1.5462726024611795E-2</v>
      </c>
      <c r="G58" s="253">
        <v>7.2623978023645397E-2</v>
      </c>
      <c r="H58" s="253">
        <v>2.8274093955256163E-2</v>
      </c>
      <c r="I58" s="253">
        <v>1.5335715740268706E-4</v>
      </c>
      <c r="J58" s="253">
        <v>9.6546996988648248E-4</v>
      </c>
      <c r="K58" s="253">
        <v>0</v>
      </c>
      <c r="L58" s="253">
        <v>1.467909046422069E-2</v>
      </c>
      <c r="M58" s="253">
        <v>0</v>
      </c>
      <c r="N58" s="253">
        <v>1.1091655423176456E-4</v>
      </c>
      <c r="O58" s="254">
        <v>1.2952761162148772E-2</v>
      </c>
      <c r="P58" s="289">
        <f t="shared" si="40"/>
        <v>2.3296285727716994</v>
      </c>
      <c r="Q58" s="253">
        <v>0.84884438718484279</v>
      </c>
      <c r="R58" s="253">
        <v>0.17842568806585163</v>
      </c>
      <c r="S58" s="253">
        <v>0.72773308007641602</v>
      </c>
      <c r="T58" s="253">
        <v>0.27295171455766087</v>
      </c>
      <c r="U58" s="253">
        <v>1.8463565157926997E-3</v>
      </c>
      <c r="V58" s="253">
        <v>1.0714590117178558E-2</v>
      </c>
      <c r="W58" s="253">
        <v>0</v>
      </c>
      <c r="X58" s="253">
        <v>0.15214034922407715</v>
      </c>
      <c r="Y58" s="253">
        <v>0</v>
      </c>
      <c r="Z58" s="253">
        <v>1.8599249399021953E-3</v>
      </c>
      <c r="AA58" s="254">
        <v>0.13511248208997742</v>
      </c>
      <c r="AB58" s="274">
        <f t="shared" si="41"/>
        <v>60.128983065313079</v>
      </c>
      <c r="AC58" s="253">
        <v>24.839030400719736</v>
      </c>
      <c r="AD58" s="253">
        <v>4.7682500280696249</v>
      </c>
      <c r="AE58" s="253">
        <v>17.324005117860665</v>
      </c>
      <c r="AF58" s="253">
        <v>6.719843391283769</v>
      </c>
      <c r="AG58" s="253">
        <v>5.4871705939619528E-2</v>
      </c>
      <c r="AH58" s="253">
        <v>0.21715399417088635</v>
      </c>
      <c r="AI58" s="253">
        <v>2.4504971103048298E-5</v>
      </c>
      <c r="AJ58" s="253">
        <v>3.1606518277924462</v>
      </c>
      <c r="AK58" s="253">
        <v>0</v>
      </c>
      <c r="AL58" s="253">
        <v>3.8335980661729385E-2</v>
      </c>
      <c r="AM58" s="254">
        <v>3.0068161138435037</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62.685347841647044</v>
      </c>
      <c r="BB58" s="274">
        <f t="shared" si="44"/>
        <v>25.76938859815543</v>
      </c>
      <c r="BC58" s="274">
        <f t="shared" si="44"/>
        <v>4.9621384421600885</v>
      </c>
      <c r="BD58" s="274">
        <f t="shared" si="44"/>
        <v>18.124362175960727</v>
      </c>
      <c r="BE58" s="274">
        <f t="shared" si="44"/>
        <v>7.0210691997966856</v>
      </c>
      <c r="BF58" s="274">
        <f t="shared" si="44"/>
        <v>5.6871419612814916E-2</v>
      </c>
      <c r="BG58" s="274">
        <f t="shared" si="44"/>
        <v>0.22883405425795139</v>
      </c>
      <c r="BH58" s="274">
        <f t="shared" si="44"/>
        <v>2.4504971103048298E-5</v>
      </c>
      <c r="BI58" s="274">
        <f t="shared" si="44"/>
        <v>3.3274712674807443</v>
      </c>
      <c r="BJ58" s="274">
        <f t="shared" si="44"/>
        <v>0</v>
      </c>
      <c r="BK58" s="274">
        <f t="shared" si="44"/>
        <v>4.0306822155863342E-2</v>
      </c>
      <c r="BL58" s="300">
        <f t="shared" si="44"/>
        <v>3.15488135709563</v>
      </c>
    </row>
    <row r="59" spans="1:64" x14ac:dyDescent="0.25">
      <c r="A59" s="1535"/>
      <c r="B59" s="126" t="s">
        <v>115</v>
      </c>
      <c r="C59" s="131" t="s">
        <v>113</v>
      </c>
      <c r="D59" s="274">
        <f t="shared" si="39"/>
        <v>-35512.179999999993</v>
      </c>
      <c r="E59" s="253">
        <v>-12766.964678048231</v>
      </c>
      <c r="F59" s="253">
        <v>-2421.8236931268411</v>
      </c>
      <c r="G59" s="253">
        <v>-11374.609521428363</v>
      </c>
      <c r="H59" s="253">
        <v>-4428.3828435906671</v>
      </c>
      <c r="I59" s="253">
        <v>-24.01930919019399</v>
      </c>
      <c r="J59" s="253">
        <v>-151.21512496256258</v>
      </c>
      <c r="K59" s="253">
        <v>0</v>
      </c>
      <c r="L59" s="253">
        <v>-2299.0880795027515</v>
      </c>
      <c r="M59" s="253">
        <v>0</v>
      </c>
      <c r="N59" s="253">
        <v>-17.372120450877588</v>
      </c>
      <c r="O59" s="254">
        <v>-2028.7046296995104</v>
      </c>
      <c r="P59" s="289">
        <f t="shared" si="40"/>
        <v>-33395.500000000007</v>
      </c>
      <c r="Q59" s="253">
        <v>-12168.284276537954</v>
      </c>
      <c r="R59" s="253">
        <v>-2557.7532553671531</v>
      </c>
      <c r="S59" s="253">
        <v>-10432.13942331468</v>
      </c>
      <c r="T59" s="253">
        <v>-3912.7949794439864</v>
      </c>
      <c r="U59" s="253">
        <v>-26.467738138099204</v>
      </c>
      <c r="V59" s="253">
        <v>-153.59491141221611</v>
      </c>
      <c r="W59" s="253">
        <v>0</v>
      </c>
      <c r="X59" s="253">
        <v>-2180.9498268935345</v>
      </c>
      <c r="Y59" s="253">
        <v>0</v>
      </c>
      <c r="Z59" s="253">
        <v>-26.662243095947286</v>
      </c>
      <c r="AA59" s="254">
        <v>-1936.8533457964359</v>
      </c>
      <c r="AB59" s="274">
        <f t="shared" si="41"/>
        <v>-49659.30999999999</v>
      </c>
      <c r="AC59" s="253">
        <v>-20514.052423419987</v>
      </c>
      <c r="AD59" s="253">
        <v>-3938.0011806322277</v>
      </c>
      <c r="AE59" s="253">
        <v>-14307.545159294632</v>
      </c>
      <c r="AF59" s="253">
        <v>-5549.7826357172626</v>
      </c>
      <c r="AG59" s="253">
        <v>-45.317431238186515</v>
      </c>
      <c r="AH59" s="253">
        <v>-179.34308821682191</v>
      </c>
      <c r="AI59" s="253">
        <v>-2.0238159611405709E-2</v>
      </c>
      <c r="AJ59" s="253">
        <v>-2610.3183675653336</v>
      </c>
      <c r="AK59" s="253">
        <v>0</v>
      </c>
      <c r="AL59" s="253">
        <v>-31.660910442588936</v>
      </c>
      <c r="AM59" s="254">
        <v>-2483.2685653133344</v>
      </c>
      <c r="AN59" s="289">
        <f t="shared" si="42"/>
        <v>-67318.659999999989</v>
      </c>
      <c r="AO59" s="253">
        <v>-28946.639244180296</v>
      </c>
      <c r="AP59" s="253">
        <v>-5146.7109011708353</v>
      </c>
      <c r="AQ59" s="253">
        <v>-18999.447414943195</v>
      </c>
      <c r="AR59" s="253">
        <v>-6694.4573497961137</v>
      </c>
      <c r="AS59" s="253">
        <v>-31.237723575483656</v>
      </c>
      <c r="AT59" s="253">
        <v>-189.68836814919862</v>
      </c>
      <c r="AU59" s="253">
        <v>0</v>
      </c>
      <c r="AV59" s="253">
        <v>-3543.365217423659</v>
      </c>
      <c r="AW59" s="253">
        <v>0</v>
      </c>
      <c r="AX59" s="253">
        <v>-149.50418856691113</v>
      </c>
      <c r="AY59" s="254">
        <v>-3617.609592194292</v>
      </c>
      <c r="AZ59" s="526">
        <v>30353.879999999997</v>
      </c>
      <c r="BA59" s="296">
        <f t="shared" si="43"/>
        <v>-155531.7699999999</v>
      </c>
      <c r="BB59" s="274">
        <f t="shared" si="44"/>
        <v>-74395.940622186463</v>
      </c>
      <c r="BC59" s="274">
        <f t="shared" si="44"/>
        <v>-14064.289030297055</v>
      </c>
      <c r="BD59" s="274">
        <f t="shared" si="44"/>
        <v>-55113.741518980867</v>
      </c>
      <c r="BE59" s="274">
        <f t="shared" si="44"/>
        <v>-20585.417808548031</v>
      </c>
      <c r="BF59" s="274">
        <f t="shared" si="44"/>
        <v>-127.04220214196336</v>
      </c>
      <c r="BG59" s="274">
        <f t="shared" si="44"/>
        <v>-673.84149274079925</v>
      </c>
      <c r="BH59" s="274">
        <f t="shared" si="44"/>
        <v>-2.0238159611405709E-2</v>
      </c>
      <c r="BI59" s="274">
        <f t="shared" si="44"/>
        <v>-10633.721491385279</v>
      </c>
      <c r="BJ59" s="274">
        <f t="shared" si="44"/>
        <v>0</v>
      </c>
      <c r="BK59" s="274">
        <f t="shared" si="44"/>
        <v>-225.19946255632493</v>
      </c>
      <c r="BL59" s="300">
        <f t="shared" si="44"/>
        <v>-10066.436133003574</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9997443.3167362027</v>
      </c>
      <c r="E63" s="275">
        <f t="shared" ref="E63:BL63" si="45">SUM(E56:E62)</f>
        <v>3585064.0468357624</v>
      </c>
      <c r="F63" s="275">
        <f t="shared" si="45"/>
        <v>680067.13176959928</v>
      </c>
      <c r="G63" s="275">
        <f t="shared" si="45"/>
        <v>3219423.7731025498</v>
      </c>
      <c r="H63" s="275">
        <f t="shared" si="45"/>
        <v>1243524.7154305037</v>
      </c>
      <c r="I63" s="275">
        <f t="shared" si="45"/>
        <v>6744.8108441669638</v>
      </c>
      <c r="J63" s="275">
        <f t="shared" si="45"/>
        <v>42462.395840507408</v>
      </c>
      <c r="K63" s="275">
        <f t="shared" si="45"/>
        <v>0</v>
      </c>
      <c r="L63" s="275">
        <f t="shared" si="45"/>
        <v>645602.00659958762</v>
      </c>
      <c r="M63" s="275">
        <f>SUM(M56:M62)</f>
        <v>0</v>
      </c>
      <c r="N63" s="275">
        <f t="shared" si="45"/>
        <v>4878.227990465678</v>
      </c>
      <c r="O63" s="283">
        <f t="shared" si="45"/>
        <v>569676.2083230617</v>
      </c>
      <c r="P63" s="277">
        <f t="shared" si="45"/>
        <v>10405096.98962857</v>
      </c>
      <c r="Q63" s="275">
        <f t="shared" si="45"/>
        <v>3752084.5045678494</v>
      </c>
      <c r="R63" s="275">
        <f t="shared" si="45"/>
        <v>788681.96517032094</v>
      </c>
      <c r="S63" s="275">
        <f t="shared" si="45"/>
        <v>3266012.288309765</v>
      </c>
      <c r="T63" s="275">
        <f t="shared" si="45"/>
        <v>1264852.1179722704</v>
      </c>
      <c r="U63" s="275">
        <f t="shared" si="45"/>
        <v>8161.3141082184165</v>
      </c>
      <c r="V63" s="275">
        <f t="shared" si="45"/>
        <v>47360.915803177908</v>
      </c>
      <c r="W63" s="275">
        <f t="shared" si="45"/>
        <v>0</v>
      </c>
      <c r="X63" s="275">
        <f t="shared" si="45"/>
        <v>672494.81231345574</v>
      </c>
      <c r="Y63" s="275">
        <f>SUM(Y56:Y62)</f>
        <v>0</v>
      </c>
      <c r="Z63" s="275">
        <f t="shared" si="45"/>
        <v>8221.2896168289917</v>
      </c>
      <c r="AA63" s="283">
        <f t="shared" si="45"/>
        <v>597227.78176668577</v>
      </c>
      <c r="AB63" s="275">
        <f t="shared" si="45"/>
        <v>11072491.168983068</v>
      </c>
      <c r="AC63" s="275">
        <f t="shared" si="45"/>
        <v>4530719.846606981</v>
      </c>
      <c r="AD63" s="275">
        <f t="shared" si="45"/>
        <v>869744.29706939589</v>
      </c>
      <c r="AE63" s="275">
        <f t="shared" si="45"/>
        <v>3207801.2188458228</v>
      </c>
      <c r="AF63" s="275">
        <f t="shared" si="45"/>
        <v>1282644.1672076739</v>
      </c>
      <c r="AG63" s="275">
        <f t="shared" si="45"/>
        <v>10008.777440467751</v>
      </c>
      <c r="AH63" s="275">
        <f t="shared" si="45"/>
        <v>39609.594065777339</v>
      </c>
      <c r="AI63" s="275">
        <f t="shared" si="45"/>
        <v>4.4697863453596973</v>
      </c>
      <c r="AJ63" s="275">
        <f t="shared" si="45"/>
        <v>576513.16228426248</v>
      </c>
      <c r="AK63" s="275">
        <f>SUM(AK56:AK62)</f>
        <v>0</v>
      </c>
      <c r="AL63" s="275">
        <f t="shared" si="45"/>
        <v>6992.6074255380727</v>
      </c>
      <c r="AM63" s="283">
        <f t="shared" si="45"/>
        <v>548453.02825080068</v>
      </c>
      <c r="AN63" s="277">
        <f t="shared" si="45"/>
        <v>11333834.100000005</v>
      </c>
      <c r="AO63" s="275">
        <f t="shared" si="45"/>
        <v>4871583.4807558227</v>
      </c>
      <c r="AP63" s="275">
        <f t="shared" si="45"/>
        <v>861661.11909882911</v>
      </c>
      <c r="AQ63" s="275">
        <f t="shared" si="45"/>
        <v>3218898.9825850562</v>
      </c>
      <c r="AR63" s="275">
        <f t="shared" si="45"/>
        <v>1120784.4626502038</v>
      </c>
      <c r="AS63" s="275">
        <f t="shared" si="45"/>
        <v>5229.8122764245172</v>
      </c>
      <c r="AT63" s="275">
        <f t="shared" si="45"/>
        <v>31757.581631850797</v>
      </c>
      <c r="AU63" s="275">
        <f t="shared" si="45"/>
        <v>0</v>
      </c>
      <c r="AV63" s="275">
        <f t="shared" si="45"/>
        <v>593229.36478257645</v>
      </c>
      <c r="AW63" s="275">
        <f>SUM(AW56:AW62)</f>
        <v>0</v>
      </c>
      <c r="AX63" s="275">
        <f t="shared" si="45"/>
        <v>25029.95581143309</v>
      </c>
      <c r="AY63" s="283">
        <f t="shared" si="45"/>
        <v>605659.34040780587</v>
      </c>
      <c r="AZ63" s="299">
        <f t="shared" si="45"/>
        <v>2762.669999999991</v>
      </c>
      <c r="BA63" s="297">
        <f t="shared" si="45"/>
        <v>42811628.24534785</v>
      </c>
      <c r="BB63" s="275">
        <f t="shared" si="45"/>
        <v>16739451.878766416</v>
      </c>
      <c r="BC63" s="275">
        <f t="shared" si="45"/>
        <v>3200154.5131081454</v>
      </c>
      <c r="BD63" s="275">
        <f t="shared" si="45"/>
        <v>12912136.262843193</v>
      </c>
      <c r="BE63" s="275">
        <f t="shared" si="45"/>
        <v>4911805.4632606516</v>
      </c>
      <c r="BF63" s="275">
        <f t="shared" si="45"/>
        <v>30144.714669277655</v>
      </c>
      <c r="BG63" s="275">
        <f t="shared" si="45"/>
        <v>161190.48734131348</v>
      </c>
      <c r="BH63" s="275">
        <f t="shared" si="45"/>
        <v>4.4697863453596973</v>
      </c>
      <c r="BI63" s="275">
        <f t="shared" si="45"/>
        <v>2487839.3459798819</v>
      </c>
      <c r="BJ63" s="275">
        <f>SUM(BJ56:BJ62)</f>
        <v>0</v>
      </c>
      <c r="BK63" s="275">
        <f t="shared" si="45"/>
        <v>45122.080844265838</v>
      </c>
      <c r="BL63" s="299">
        <f t="shared" si="45"/>
        <v>2321016.358748354</v>
      </c>
    </row>
    <row r="64" spans="1:64" ht="24.75" customHeight="1" x14ac:dyDescent="0.25">
      <c r="A64" s="1534" t="s">
        <v>3</v>
      </c>
      <c r="B64" s="124">
        <v>9.1</v>
      </c>
      <c r="C64" s="131" t="s">
        <v>185</v>
      </c>
      <c r="D64" s="273">
        <f>SUM(E64:M64)</f>
        <v>178456.06999999995</v>
      </c>
      <c r="E64" s="251">
        <v>74676.879999999976</v>
      </c>
      <c r="F64" s="251">
        <v>214.10000000000002</v>
      </c>
      <c r="G64" s="251">
        <v>13872.709999999997</v>
      </c>
      <c r="H64" s="251">
        <v>192</v>
      </c>
      <c r="I64" s="251">
        <v>1818.14</v>
      </c>
      <c r="J64" s="251">
        <v>57781.36</v>
      </c>
      <c r="K64" s="251">
        <v>0</v>
      </c>
      <c r="L64" s="251">
        <v>0</v>
      </c>
      <c r="M64" s="251">
        <v>29900.879999999986</v>
      </c>
      <c r="N64" s="301"/>
      <c r="O64" s="1117"/>
      <c r="P64" s="276">
        <f>SUM(Q64:Y64)</f>
        <v>171234.43</v>
      </c>
      <c r="Q64" s="251">
        <v>76607.259999999995</v>
      </c>
      <c r="R64" s="251">
        <v>330.36</v>
      </c>
      <c r="S64" s="251">
        <v>16610.98</v>
      </c>
      <c r="T64" s="251">
        <v>0</v>
      </c>
      <c r="U64" s="251">
        <v>1571.18</v>
      </c>
      <c r="V64" s="251">
        <v>76114.649999999994</v>
      </c>
      <c r="W64" s="251">
        <v>0</v>
      </c>
      <c r="X64" s="251">
        <v>0</v>
      </c>
      <c r="Y64" s="251">
        <v>0</v>
      </c>
      <c r="Z64" s="301"/>
      <c r="AA64" s="1117"/>
      <c r="AB64" s="273">
        <f>SUM(AC64:AK64)</f>
        <v>164908.04999999993</v>
      </c>
      <c r="AC64" s="251">
        <v>19504.849999999999</v>
      </c>
      <c r="AD64" s="251">
        <v>353.01</v>
      </c>
      <c r="AE64" s="251">
        <v>2165.4</v>
      </c>
      <c r="AF64" s="251">
        <v>339.71000000000004</v>
      </c>
      <c r="AG64" s="251">
        <v>1800.18</v>
      </c>
      <c r="AH64" s="251">
        <v>45710.85</v>
      </c>
      <c r="AI64" s="251">
        <v>0</v>
      </c>
      <c r="AJ64" s="251">
        <v>0</v>
      </c>
      <c r="AK64" s="251">
        <v>95034.049999999916</v>
      </c>
      <c r="AL64" s="301"/>
      <c r="AM64" s="1117"/>
      <c r="AN64" s="276">
        <f>SUM(AO64:AW64)</f>
        <v>238554.74999999974</v>
      </c>
      <c r="AO64" s="251">
        <v>59281.4</v>
      </c>
      <c r="AP64" s="251">
        <v>382.39</v>
      </c>
      <c r="AQ64" s="251">
        <v>4985.9000000000005</v>
      </c>
      <c r="AR64" s="251">
        <v>0</v>
      </c>
      <c r="AS64" s="251">
        <v>1033.03</v>
      </c>
      <c r="AT64" s="251">
        <v>0</v>
      </c>
      <c r="AU64" s="251">
        <v>0</v>
      </c>
      <c r="AV64" s="249">
        <v>0</v>
      </c>
      <c r="AW64" s="251">
        <v>172872.02999999974</v>
      </c>
      <c r="AX64" s="301"/>
      <c r="AY64" s="1117"/>
      <c r="AZ64" s="855">
        <v>158930.20999999993</v>
      </c>
      <c r="BA64" s="294">
        <f>SUM(BB64:BJ64)+AZ64</f>
        <v>912083.50999999954</v>
      </c>
      <c r="BB64" s="274">
        <f>E64+Q64+AC64+AO64</f>
        <v>230070.38999999996</v>
      </c>
      <c r="BC64" s="274">
        <f t="shared" ref="BB64:BJ71" si="46">F64+R64+AD64+AP64</f>
        <v>1279.8600000000001</v>
      </c>
      <c r="BD64" s="274">
        <f t="shared" si="46"/>
        <v>37634.99</v>
      </c>
      <c r="BE64" s="274">
        <f t="shared" si="46"/>
        <v>531.71</v>
      </c>
      <c r="BF64" s="274">
        <f t="shared" si="46"/>
        <v>6222.53</v>
      </c>
      <c r="BG64" s="274">
        <f t="shared" si="46"/>
        <v>179606.86000000002</v>
      </c>
      <c r="BH64" s="274">
        <f t="shared" si="46"/>
        <v>0</v>
      </c>
      <c r="BI64" s="274">
        <f t="shared" si="46"/>
        <v>0</v>
      </c>
      <c r="BJ64" s="274">
        <f t="shared" si="46"/>
        <v>297806.95999999961</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89">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444600.34000000008</v>
      </c>
      <c r="E66" s="253">
        <v>0</v>
      </c>
      <c r="F66" s="253">
        <v>5488.99</v>
      </c>
      <c r="G66" s="253">
        <v>128920.29000000001</v>
      </c>
      <c r="H66" s="253">
        <v>33337.5</v>
      </c>
      <c r="I66" s="253">
        <v>276853.56000000006</v>
      </c>
      <c r="J66" s="253">
        <v>0</v>
      </c>
      <c r="K66" s="253">
        <v>0</v>
      </c>
      <c r="L66" s="253">
        <v>0</v>
      </c>
      <c r="M66" s="253">
        <v>0</v>
      </c>
      <c r="N66" s="303"/>
      <c r="O66" s="375"/>
      <c r="P66" s="289">
        <f>SUM(Q66:Y66)</f>
        <v>541005.13</v>
      </c>
      <c r="Q66" s="253">
        <v>0</v>
      </c>
      <c r="R66" s="253">
        <v>0</v>
      </c>
      <c r="S66" s="253">
        <v>236762.28</v>
      </c>
      <c r="T66" s="253">
        <v>10731.42</v>
      </c>
      <c r="U66" s="253">
        <v>293090.27</v>
      </c>
      <c r="V66" s="253">
        <v>0</v>
      </c>
      <c r="W66" s="253">
        <v>421.16</v>
      </c>
      <c r="X66" s="253">
        <v>0</v>
      </c>
      <c r="Y66" s="253">
        <v>0</v>
      </c>
      <c r="Z66" s="303"/>
      <c r="AA66" s="375"/>
      <c r="AB66" s="274">
        <f>SUM(AC66:AK66)</f>
        <v>446693.14999999997</v>
      </c>
      <c r="AC66" s="253">
        <v>1145.5</v>
      </c>
      <c r="AD66" s="253">
        <v>0</v>
      </c>
      <c r="AE66" s="253">
        <v>127495.88</v>
      </c>
      <c r="AF66" s="253">
        <v>57663.11</v>
      </c>
      <c r="AG66" s="253">
        <v>260388.65999999997</v>
      </c>
      <c r="AH66" s="253">
        <v>0</v>
      </c>
      <c r="AI66" s="253">
        <v>0</v>
      </c>
      <c r="AJ66" s="253">
        <v>0</v>
      </c>
      <c r="AK66" s="253">
        <v>0</v>
      </c>
      <c r="AL66" s="303"/>
      <c r="AM66" s="375"/>
      <c r="AN66" s="289">
        <f>SUM(AO66:AW66)</f>
        <v>498161.26999999996</v>
      </c>
      <c r="AO66" s="253">
        <v>0</v>
      </c>
      <c r="AP66" s="253">
        <v>0</v>
      </c>
      <c r="AQ66" s="253">
        <v>99882.48</v>
      </c>
      <c r="AR66" s="253">
        <v>17889.82</v>
      </c>
      <c r="AS66" s="253">
        <v>380388.97</v>
      </c>
      <c r="AT66" s="253">
        <v>0</v>
      </c>
      <c r="AU66" s="253">
        <v>0</v>
      </c>
      <c r="AV66" s="253">
        <v>0</v>
      </c>
      <c r="AW66" s="253">
        <v>0</v>
      </c>
      <c r="AX66" s="303"/>
      <c r="AY66" s="375"/>
      <c r="AZ66" s="526">
        <v>267284.8</v>
      </c>
      <c r="BA66" s="296">
        <f>SUM(BB66:BJ66)+AZ66</f>
        <v>2197744.69</v>
      </c>
      <c r="BB66" s="274">
        <f t="shared" si="46"/>
        <v>1145.5</v>
      </c>
      <c r="BC66" s="274">
        <f t="shared" si="46"/>
        <v>5488.99</v>
      </c>
      <c r="BD66" s="274">
        <f t="shared" si="46"/>
        <v>593060.93000000005</v>
      </c>
      <c r="BE66" s="274">
        <f t="shared" si="46"/>
        <v>119621.85</v>
      </c>
      <c r="BF66" s="274">
        <f t="shared" si="46"/>
        <v>1210721.46</v>
      </c>
      <c r="BG66" s="274">
        <f t="shared" si="46"/>
        <v>0</v>
      </c>
      <c r="BH66" s="274">
        <f t="shared" si="46"/>
        <v>421.16</v>
      </c>
      <c r="BI66" s="274">
        <f t="shared" si="46"/>
        <v>0</v>
      </c>
      <c r="BJ66" s="274">
        <f t="shared" si="46"/>
        <v>0</v>
      </c>
      <c r="BK66" s="303"/>
      <c r="BL66" s="304"/>
    </row>
    <row r="67" spans="1:64" x14ac:dyDescent="0.25">
      <c r="A67" s="1535"/>
      <c r="B67" s="126" t="s">
        <v>107</v>
      </c>
      <c r="C67" s="131" t="s">
        <v>187</v>
      </c>
      <c r="D67" s="274">
        <f>SUM(E67:M67)</f>
        <v>367652.67999999964</v>
      </c>
      <c r="E67" s="253">
        <v>150036.65999999977</v>
      </c>
      <c r="F67" s="253">
        <v>16009.410000000002</v>
      </c>
      <c r="G67" s="253">
        <v>160153.26999999981</v>
      </c>
      <c r="H67" s="253">
        <v>27748.389999999989</v>
      </c>
      <c r="I67" s="253">
        <v>948.77000000000066</v>
      </c>
      <c r="J67" s="253">
        <v>9762.89</v>
      </c>
      <c r="K67" s="253">
        <v>0</v>
      </c>
      <c r="L67" s="253">
        <v>293.48</v>
      </c>
      <c r="M67" s="253">
        <v>2699.81</v>
      </c>
      <c r="N67" s="303"/>
      <c r="O67" s="375"/>
      <c r="P67" s="289">
        <f>SUM(Q67:Y67)</f>
        <v>372144.52999999985</v>
      </c>
      <c r="Q67" s="253">
        <v>160061.96999999994</v>
      </c>
      <c r="R67" s="253">
        <v>13781.88</v>
      </c>
      <c r="S67" s="253">
        <v>148633.91999999998</v>
      </c>
      <c r="T67" s="253">
        <v>39647.629999999997</v>
      </c>
      <c r="U67" s="253">
        <v>2350.3299999999995</v>
      </c>
      <c r="V67" s="253">
        <v>7132.8499999999995</v>
      </c>
      <c r="W67" s="253">
        <v>10.79</v>
      </c>
      <c r="X67" s="253">
        <v>525.16000000000008</v>
      </c>
      <c r="Y67" s="253">
        <v>0</v>
      </c>
      <c r="Z67" s="303"/>
      <c r="AA67" s="375"/>
      <c r="AB67" s="274">
        <f>SUM(AC67:AK67)</f>
        <v>368274.91999999975</v>
      </c>
      <c r="AC67" s="253">
        <v>145619.77999999965</v>
      </c>
      <c r="AD67" s="253">
        <v>24766.69</v>
      </c>
      <c r="AE67" s="253">
        <v>154428.74000000005</v>
      </c>
      <c r="AF67" s="253">
        <v>26737.369999999992</v>
      </c>
      <c r="AG67" s="253">
        <v>3561.87</v>
      </c>
      <c r="AH67" s="253">
        <v>5780.7999999999993</v>
      </c>
      <c r="AI67" s="253">
        <v>0</v>
      </c>
      <c r="AJ67" s="253">
        <v>738.89</v>
      </c>
      <c r="AK67" s="253">
        <v>6640.7800000000007</v>
      </c>
      <c r="AL67" s="303"/>
      <c r="AM67" s="375"/>
      <c r="AN67" s="289">
        <f>SUM(AO67:AW67)</f>
        <v>398350.56999999983</v>
      </c>
      <c r="AO67" s="253">
        <v>189374.60999999969</v>
      </c>
      <c r="AP67" s="253">
        <v>22861.440000000002</v>
      </c>
      <c r="AQ67" s="253">
        <v>125839.56000000001</v>
      </c>
      <c r="AR67" s="253">
        <v>40406.320000000094</v>
      </c>
      <c r="AS67" s="253">
        <v>5692.2</v>
      </c>
      <c r="AT67" s="253">
        <v>4831.2400000000007</v>
      </c>
      <c r="AU67" s="253">
        <v>0</v>
      </c>
      <c r="AV67" s="253">
        <v>896.6400000000001</v>
      </c>
      <c r="AW67" s="253">
        <v>8448.56</v>
      </c>
      <c r="AX67" s="303"/>
      <c r="AY67" s="375"/>
      <c r="AZ67" s="526">
        <v>15159.009999999997</v>
      </c>
      <c r="BA67" s="296">
        <f>SUM(BB67:BJ67)+AZ67</f>
        <v>1521581.709999999</v>
      </c>
      <c r="BB67" s="274">
        <f t="shared" si="46"/>
        <v>645093.01999999909</v>
      </c>
      <c r="BC67" s="274">
        <f t="shared" si="46"/>
        <v>77419.42</v>
      </c>
      <c r="BD67" s="274">
        <f t="shared" si="46"/>
        <v>589055.48999999987</v>
      </c>
      <c r="BE67" s="274">
        <f t="shared" si="46"/>
        <v>134539.71000000008</v>
      </c>
      <c r="BF67" s="274">
        <f t="shared" si="46"/>
        <v>12553.17</v>
      </c>
      <c r="BG67" s="274">
        <f t="shared" si="46"/>
        <v>27507.78</v>
      </c>
      <c r="BH67" s="274">
        <f t="shared" si="46"/>
        <v>10.79</v>
      </c>
      <c r="BI67" s="274">
        <f t="shared" si="46"/>
        <v>2454.17</v>
      </c>
      <c r="BJ67" s="274">
        <f t="shared" si="46"/>
        <v>17789.150000000001</v>
      </c>
      <c r="BK67" s="303"/>
      <c r="BL67" s="304"/>
    </row>
    <row r="68" spans="1:64" x14ac:dyDescent="0.25">
      <c r="A68" s="1535"/>
      <c r="B68" s="126" t="s">
        <v>108</v>
      </c>
      <c r="C68" s="131" t="s">
        <v>160</v>
      </c>
      <c r="D68" s="274">
        <f>SUM(E68:O68)</f>
        <v>1411056.0900000003</v>
      </c>
      <c r="E68" s="253">
        <v>1056450.2200000002</v>
      </c>
      <c r="F68" s="253">
        <v>75767.289999999921</v>
      </c>
      <c r="G68" s="253">
        <v>178005.3</v>
      </c>
      <c r="H68" s="253">
        <v>46346.150000000009</v>
      </c>
      <c r="I68" s="253">
        <v>1717.9499999999994</v>
      </c>
      <c r="J68" s="253">
        <v>4414.4399999999996</v>
      </c>
      <c r="K68" s="253">
        <v>107.37</v>
      </c>
      <c r="L68" s="253">
        <v>12600.609999999997</v>
      </c>
      <c r="M68" s="253">
        <v>0</v>
      </c>
      <c r="N68" s="253">
        <v>8833</v>
      </c>
      <c r="O68" s="254">
        <v>26813.760000000013</v>
      </c>
      <c r="P68" s="289">
        <f>SUM(Q68:AA68)</f>
        <v>1473434.6200000027</v>
      </c>
      <c r="Q68" s="253">
        <v>1070824.8000000033</v>
      </c>
      <c r="R68" s="253">
        <v>79769.80999999991</v>
      </c>
      <c r="S68" s="253">
        <v>209971.23999999976</v>
      </c>
      <c r="T68" s="253">
        <v>55626.469999999907</v>
      </c>
      <c r="U68" s="253">
        <v>1147.7099999999996</v>
      </c>
      <c r="V68" s="253">
        <v>5506.88</v>
      </c>
      <c r="W68" s="253">
        <v>0</v>
      </c>
      <c r="X68" s="253">
        <v>12623.210000000001</v>
      </c>
      <c r="Y68" s="253">
        <v>0</v>
      </c>
      <c r="Z68" s="253">
        <v>4784.22</v>
      </c>
      <c r="AA68" s="254">
        <v>33180.28</v>
      </c>
      <c r="AB68" s="274">
        <f>SUM(AC68:AM68)</f>
        <v>1449624.1800000044</v>
      </c>
      <c r="AC68" s="253">
        <v>1123346.1100000045</v>
      </c>
      <c r="AD68" s="253">
        <v>76569.8299999999</v>
      </c>
      <c r="AE68" s="253">
        <v>154264.9499999999</v>
      </c>
      <c r="AF68" s="253">
        <v>58322.819999999992</v>
      </c>
      <c r="AG68" s="253">
        <v>1022.7400000000004</v>
      </c>
      <c r="AH68" s="253">
        <v>2840.05</v>
      </c>
      <c r="AI68" s="253">
        <v>10.08</v>
      </c>
      <c r="AJ68" s="253">
        <v>9275.2299999999977</v>
      </c>
      <c r="AK68" s="253">
        <v>1024.7700000000002</v>
      </c>
      <c r="AL68" s="253">
        <v>4939.9299999999994</v>
      </c>
      <c r="AM68" s="254">
        <v>18007.669999999998</v>
      </c>
      <c r="AN68" s="289">
        <f>SUM(AO68:AY68)</f>
        <v>1657405.3400000287</v>
      </c>
      <c r="AO68" s="253">
        <v>1287773.1900000293</v>
      </c>
      <c r="AP68" s="253">
        <v>69556.609999999782</v>
      </c>
      <c r="AQ68" s="253">
        <v>211386.08999999968</v>
      </c>
      <c r="AR68" s="253">
        <v>43963.3</v>
      </c>
      <c r="AS68" s="253">
        <v>1645.7300000000005</v>
      </c>
      <c r="AT68" s="253">
        <v>6014.25</v>
      </c>
      <c r="AU68" s="253">
        <v>6.96</v>
      </c>
      <c r="AV68" s="253">
        <v>15169.47</v>
      </c>
      <c r="AW68" s="253">
        <v>3950.7699999999995</v>
      </c>
      <c r="AX68" s="253">
        <v>3883.57</v>
      </c>
      <c r="AY68" s="254">
        <v>14055.400000000001</v>
      </c>
      <c r="AZ68" s="526">
        <v>26291.099999999908</v>
      </c>
      <c r="BA68" s="296">
        <f>SUM(BB68:BL68)+AZ68</f>
        <v>6017811.3300000355</v>
      </c>
      <c r="BB68" s="274">
        <f t="shared" si="46"/>
        <v>4538394.3200000376</v>
      </c>
      <c r="BC68" s="274">
        <f t="shared" si="46"/>
        <v>301663.53999999951</v>
      </c>
      <c r="BD68" s="274">
        <f t="shared" si="46"/>
        <v>753627.57999999938</v>
      </c>
      <c r="BE68" s="274">
        <f t="shared" si="46"/>
        <v>204258.73999999987</v>
      </c>
      <c r="BF68" s="274">
        <f t="shared" si="46"/>
        <v>5534.1299999999992</v>
      </c>
      <c r="BG68" s="274">
        <f t="shared" si="46"/>
        <v>18775.62</v>
      </c>
      <c r="BH68" s="274">
        <f t="shared" si="46"/>
        <v>124.41</v>
      </c>
      <c r="BI68" s="274">
        <f t="shared" si="46"/>
        <v>49668.52</v>
      </c>
      <c r="BJ68" s="274">
        <f t="shared" si="46"/>
        <v>4975.54</v>
      </c>
      <c r="BK68" s="274">
        <f t="shared" ref="BK68:BL71" si="47">N68+Z68+AL68+AX68</f>
        <v>22440.720000000001</v>
      </c>
      <c r="BL68" s="300">
        <f t="shared" si="47"/>
        <v>92057.110000000015</v>
      </c>
    </row>
    <row r="69" spans="1:64" s="255" customFormat="1" x14ac:dyDescent="0.25">
      <c r="A69" s="1535"/>
      <c r="B69" s="126" t="s">
        <v>109</v>
      </c>
      <c r="C69" s="131" t="s">
        <v>134</v>
      </c>
      <c r="D69" s="274">
        <f>SUM(E69:O69)</f>
        <v>517733.96173160156</v>
      </c>
      <c r="E69" s="253">
        <v>421533.35309090896</v>
      </c>
      <c r="F69" s="253">
        <v>15317.841004329002</v>
      </c>
      <c r="G69" s="253">
        <v>35771.004268398268</v>
      </c>
      <c r="H69" s="253">
        <v>8550.4983809523837</v>
      </c>
      <c r="I69" s="253">
        <v>12247.468000000003</v>
      </c>
      <c r="J69" s="253">
        <v>1666.3743636363643</v>
      </c>
      <c r="K69" s="253">
        <v>343.04266666666683</v>
      </c>
      <c r="L69" s="253">
        <v>1337.9679999999996</v>
      </c>
      <c r="M69" s="253">
        <v>2.4040000000000004</v>
      </c>
      <c r="N69" s="253">
        <v>18558.589956709966</v>
      </c>
      <c r="O69" s="254">
        <v>2405.4179999999992</v>
      </c>
      <c r="P69" s="289">
        <f>SUM(Q69:AA69)</f>
        <v>444159.60646753234</v>
      </c>
      <c r="Q69" s="253">
        <v>368263.58049350634</v>
      </c>
      <c r="R69" s="253">
        <v>12555.859861471856</v>
      </c>
      <c r="S69" s="253">
        <v>29016.94774891773</v>
      </c>
      <c r="T69" s="253">
        <v>6693.6385800865755</v>
      </c>
      <c r="U69" s="253">
        <v>9545.1184242424242</v>
      </c>
      <c r="V69" s="253">
        <v>1234.7385454545458</v>
      </c>
      <c r="W69" s="253">
        <v>97.259393939393945</v>
      </c>
      <c r="X69" s="253">
        <v>1116.3003549783546</v>
      </c>
      <c r="Y69" s="253">
        <v>0</v>
      </c>
      <c r="Z69" s="253">
        <v>13747.875757575757</v>
      </c>
      <c r="AA69" s="254">
        <v>1888.2873073593075</v>
      </c>
      <c r="AB69" s="274">
        <f>SUM(AC69:AM69)</f>
        <v>486853.64642424241</v>
      </c>
      <c r="AC69" s="253">
        <v>410451.02150649345</v>
      </c>
      <c r="AD69" s="253">
        <v>13402.196528138527</v>
      </c>
      <c r="AE69" s="253">
        <v>31032.173956709965</v>
      </c>
      <c r="AF69" s="253">
        <v>6910.220311688312</v>
      </c>
      <c r="AG69" s="253">
        <v>8668.1977575757574</v>
      </c>
      <c r="AH69" s="253">
        <v>1441.9710389610389</v>
      </c>
      <c r="AI69" s="253">
        <v>63.088484848484853</v>
      </c>
      <c r="AJ69" s="253">
        <v>1332.9091168831162</v>
      </c>
      <c r="AK69" s="253">
        <v>16.573090909090908</v>
      </c>
      <c r="AL69" s="253">
        <v>11518.299696969692</v>
      </c>
      <c r="AM69" s="254">
        <v>2016.9949350649347</v>
      </c>
      <c r="AN69" s="289">
        <f>SUM(AO69:AY69)</f>
        <v>524867.81181599118</v>
      </c>
      <c r="AO69" s="253">
        <v>426734.73805841547</v>
      </c>
      <c r="AP69" s="253">
        <v>14638.511108225106</v>
      </c>
      <c r="AQ69" s="253">
        <v>31151.842519480517</v>
      </c>
      <c r="AR69" s="253">
        <v>6722.6555411255413</v>
      </c>
      <c r="AS69" s="253">
        <v>9495.4387792207726</v>
      </c>
      <c r="AT69" s="253">
        <v>1531.913116883117</v>
      </c>
      <c r="AU69" s="253">
        <v>19321.194121212124</v>
      </c>
      <c r="AV69" s="253">
        <v>1385.3614458874454</v>
      </c>
      <c r="AW69" s="253">
        <v>24.88365367965368</v>
      </c>
      <c r="AX69" s="253">
        <v>11846.145160173157</v>
      </c>
      <c r="AY69" s="254">
        <v>2015.1283116883114</v>
      </c>
      <c r="AZ69" s="526">
        <v>0</v>
      </c>
      <c r="BA69" s="296">
        <f>SUM(BB69:BL69)+AZ69</f>
        <v>1973615.0264393676</v>
      </c>
      <c r="BB69" s="274">
        <f t="shared" si="46"/>
        <v>1626982.6931493243</v>
      </c>
      <c r="BC69" s="274">
        <f t="shared" si="46"/>
        <v>55914.408502164486</v>
      </c>
      <c r="BD69" s="274">
        <f t="shared" si="46"/>
        <v>126971.96849350647</v>
      </c>
      <c r="BE69" s="274">
        <f t="shared" si="46"/>
        <v>28877.012813852809</v>
      </c>
      <c r="BF69" s="274">
        <f t="shared" si="46"/>
        <v>39956.222961038955</v>
      </c>
      <c r="BG69" s="274">
        <f t="shared" si="46"/>
        <v>5874.9970649350662</v>
      </c>
      <c r="BH69" s="274">
        <f t="shared" si="46"/>
        <v>19824.584666666669</v>
      </c>
      <c r="BI69" s="274">
        <f t="shared" si="46"/>
        <v>5172.538917748916</v>
      </c>
      <c r="BJ69" s="274">
        <f t="shared" si="46"/>
        <v>43.860744588744588</v>
      </c>
      <c r="BK69" s="274">
        <f t="shared" si="47"/>
        <v>55670.910571428569</v>
      </c>
      <c r="BL69" s="300">
        <f t="shared" si="47"/>
        <v>8325.8285541125533</v>
      </c>
    </row>
    <row r="70" spans="1:64" x14ac:dyDescent="0.25">
      <c r="A70" s="1535"/>
      <c r="B70" s="126" t="s">
        <v>110</v>
      </c>
      <c r="C70" s="131" t="s">
        <v>162</v>
      </c>
      <c r="D70" s="274">
        <f>SUM(E70:O70)</f>
        <v>14236.30968832808</v>
      </c>
      <c r="E70" s="253">
        <v>10658.649651710395</v>
      </c>
      <c r="F70" s="253">
        <v>764.42503762225499</v>
      </c>
      <c r="G70" s="253">
        <v>1795.9162608225913</v>
      </c>
      <c r="H70" s="253">
        <v>467.59172008655338</v>
      </c>
      <c r="I70" s="253">
        <v>17.332598188257144</v>
      </c>
      <c r="J70" s="253">
        <v>44.537800719561048</v>
      </c>
      <c r="K70" s="253">
        <v>1.083268469672092</v>
      </c>
      <c r="L70" s="253">
        <v>127.12902590700247</v>
      </c>
      <c r="M70" s="253">
        <v>0</v>
      </c>
      <c r="N70" s="253">
        <v>89.117168600294207</v>
      </c>
      <c r="O70" s="254">
        <v>270.52715620149729</v>
      </c>
      <c r="P70" s="289">
        <f>SUM(Q70:AA70)</f>
        <v>29789.152880333273</v>
      </c>
      <c r="Q70" s="253">
        <v>21649.39200034022</v>
      </c>
      <c r="R70" s="253">
        <v>1612.7455083993686</v>
      </c>
      <c r="S70" s="253">
        <v>4245.0918988404992</v>
      </c>
      <c r="T70" s="253">
        <v>1124.6277211969311</v>
      </c>
      <c r="U70" s="253">
        <v>23.203817928675534</v>
      </c>
      <c r="V70" s="253">
        <v>111.33530323432292</v>
      </c>
      <c r="W70" s="253">
        <v>0</v>
      </c>
      <c r="X70" s="253">
        <v>255.20964922797256</v>
      </c>
      <c r="Y70" s="253">
        <v>0</v>
      </c>
      <c r="Z70" s="253">
        <v>96.724930348893096</v>
      </c>
      <c r="AA70" s="254">
        <v>670.82205081638608</v>
      </c>
      <c r="AB70" s="274">
        <f>SUM(AC70:AM70)</f>
        <v>62026.783096467028</v>
      </c>
      <c r="AC70" s="253">
        <v>48065.937688229002</v>
      </c>
      <c r="AD70" s="253">
        <v>3276.2838138801835</v>
      </c>
      <c r="AE70" s="253">
        <v>6600.7167409675076</v>
      </c>
      <c r="AF70" s="253">
        <v>2495.5274309195629</v>
      </c>
      <c r="AG70" s="253">
        <v>43.761185153575823</v>
      </c>
      <c r="AH70" s="253">
        <v>121.52057599723581</v>
      </c>
      <c r="AI70" s="253">
        <v>0.43130487352410596</v>
      </c>
      <c r="AJ70" s="253">
        <v>396.87022837866982</v>
      </c>
      <c r="AK70" s="253">
        <v>43.848045162827191</v>
      </c>
      <c r="AL70" s="253">
        <v>211.37062339959687</v>
      </c>
      <c r="AM70" s="254">
        <v>770.5154595053408</v>
      </c>
      <c r="AN70" s="289">
        <f>SUM(AO70:AY70)</f>
        <v>246999.35017450678</v>
      </c>
      <c r="AO70" s="253">
        <v>191913.91111491973</v>
      </c>
      <c r="AP70" s="253">
        <v>10365.86347087626</v>
      </c>
      <c r="AQ70" s="253">
        <v>31502.388465774347</v>
      </c>
      <c r="AR70" s="253">
        <v>6551.7506607808473</v>
      </c>
      <c r="AS70" s="253">
        <v>245.25940079490999</v>
      </c>
      <c r="AT70" s="253">
        <v>896.29000579122146</v>
      </c>
      <c r="AU70" s="253">
        <v>1.0372329783941308</v>
      </c>
      <c r="AV70" s="253">
        <v>2260.6716305690256</v>
      </c>
      <c r="AW70" s="253">
        <v>588.77427213364649</v>
      </c>
      <c r="AX70" s="253">
        <v>578.75960889397913</v>
      </c>
      <c r="AY70" s="254">
        <v>2094.6443109943775</v>
      </c>
      <c r="AZ70" s="526">
        <v>-591582.3214166594</v>
      </c>
      <c r="BA70" s="296">
        <f>SUM(BB70:BL70)+AZ70</f>
        <v>-238530.72557702434</v>
      </c>
      <c r="BB70" s="274">
        <f t="shared" si="46"/>
        <v>272287.89045519935</v>
      </c>
      <c r="BC70" s="274">
        <f t="shared" si="46"/>
        <v>16019.317830778067</v>
      </c>
      <c r="BD70" s="274">
        <f t="shared" si="46"/>
        <v>44144.113366404941</v>
      </c>
      <c r="BE70" s="274">
        <f t="shared" si="46"/>
        <v>10639.497532983894</v>
      </c>
      <c r="BF70" s="274">
        <f t="shared" si="46"/>
        <v>329.55700206541849</v>
      </c>
      <c r="BG70" s="274">
        <f t="shared" si="46"/>
        <v>1173.6836857423414</v>
      </c>
      <c r="BH70" s="274">
        <f t="shared" si="46"/>
        <v>2.5518063215903286</v>
      </c>
      <c r="BI70" s="274">
        <f t="shared" si="46"/>
        <v>3039.8805340826702</v>
      </c>
      <c r="BJ70" s="274">
        <f t="shared" si="46"/>
        <v>632.62231729647374</v>
      </c>
      <c r="BK70" s="274">
        <f t="shared" si="47"/>
        <v>975.97233124276329</v>
      </c>
      <c r="BL70" s="300">
        <f t="shared" si="47"/>
        <v>3806.5089775176016</v>
      </c>
    </row>
    <row r="71" spans="1:64" x14ac:dyDescent="0.25">
      <c r="A71" s="1535"/>
      <c r="B71" s="126" t="s">
        <v>111</v>
      </c>
      <c r="C71" s="131" t="s">
        <v>932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2933735.4514199295</v>
      </c>
      <c r="E72" s="275">
        <f t="shared" ref="E72:BG72" si="48">SUM(E64:E71)</f>
        <v>1713355.7627426195</v>
      </c>
      <c r="F72" s="275">
        <f t="shared" si="48"/>
        <v>113562.05604195117</v>
      </c>
      <c r="G72" s="275">
        <f t="shared" si="48"/>
        <v>518518.49052922067</v>
      </c>
      <c r="H72" s="275">
        <f t="shared" si="48"/>
        <v>116642.13010103893</v>
      </c>
      <c r="I72" s="275">
        <f t="shared" si="48"/>
        <v>293603.22059818835</v>
      </c>
      <c r="J72" s="275">
        <f t="shared" si="48"/>
        <v>73669.602164355922</v>
      </c>
      <c r="K72" s="275">
        <f t="shared" si="48"/>
        <v>451.49593513633891</v>
      </c>
      <c r="L72" s="275">
        <f t="shared" si="48"/>
        <v>14359.187025906998</v>
      </c>
      <c r="M72" s="275">
        <f>SUM(M64:M71)</f>
        <v>32603.093999999986</v>
      </c>
      <c r="N72" s="275">
        <f>SUM(N68:N71)</f>
        <v>27480.707125310259</v>
      </c>
      <c r="O72" s="275">
        <f>SUM(O68:O71)</f>
        <v>29489.705156201508</v>
      </c>
      <c r="P72" s="277">
        <f t="shared" si="48"/>
        <v>3031767.4693478686</v>
      </c>
      <c r="Q72" s="275">
        <f t="shared" si="48"/>
        <v>1697407.0024938497</v>
      </c>
      <c r="R72" s="275">
        <f t="shared" si="48"/>
        <v>108050.65536987114</v>
      </c>
      <c r="S72" s="275">
        <f t="shared" si="48"/>
        <v>645240.45964775793</v>
      </c>
      <c r="T72" s="275">
        <f t="shared" si="48"/>
        <v>113823.78630128341</v>
      </c>
      <c r="U72" s="275">
        <f t="shared" si="48"/>
        <v>307727.81224217115</v>
      </c>
      <c r="V72" s="275">
        <f t="shared" si="48"/>
        <v>90100.453848688878</v>
      </c>
      <c r="W72" s="275">
        <f t="shared" si="48"/>
        <v>529.20939393939398</v>
      </c>
      <c r="X72" s="275">
        <f t="shared" si="48"/>
        <v>14519.880004206329</v>
      </c>
      <c r="Y72" s="275">
        <f>SUM(Y64:Y71)</f>
        <v>0</v>
      </c>
      <c r="Z72" s="275">
        <f>SUM(Z68:Z71)</f>
        <v>18628.82068792465</v>
      </c>
      <c r="AA72" s="283">
        <f>SUM(AA68:AA71)</f>
        <v>35739.389358175693</v>
      </c>
      <c r="AB72" s="277">
        <f t="shared" si="48"/>
        <v>2978380.7295207134</v>
      </c>
      <c r="AC72" s="275">
        <f t="shared" si="48"/>
        <v>1748133.1991947265</v>
      </c>
      <c r="AD72" s="275">
        <f t="shared" si="48"/>
        <v>118368.01034201861</v>
      </c>
      <c r="AE72" s="275">
        <f t="shared" si="48"/>
        <v>475987.86069767742</v>
      </c>
      <c r="AF72" s="275">
        <f t="shared" si="48"/>
        <v>152468.75774260785</v>
      </c>
      <c r="AG72" s="275">
        <f t="shared" si="48"/>
        <v>275485.40894272929</v>
      </c>
      <c r="AH72" s="275">
        <f t="shared" si="48"/>
        <v>55895.191614958276</v>
      </c>
      <c r="AI72" s="275">
        <f t="shared" si="48"/>
        <v>73.599789722008964</v>
      </c>
      <c r="AJ72" s="275">
        <f t="shared" si="48"/>
        <v>11743.899345261783</v>
      </c>
      <c r="AK72" s="275">
        <f>SUM(AK64:AK71)</f>
        <v>102760.02113607184</v>
      </c>
      <c r="AL72" s="275">
        <f>SUM(AL68:AL71)</f>
        <v>16669.600320369289</v>
      </c>
      <c r="AM72" s="275">
        <f>SUM(AM68:AM71)</f>
        <v>20795.18039457027</v>
      </c>
      <c r="AN72" s="277">
        <f t="shared" si="48"/>
        <v>3564339.0919905258</v>
      </c>
      <c r="AO72" s="275">
        <f t="shared" si="48"/>
        <v>2155077.8491733642</v>
      </c>
      <c r="AP72" s="275">
        <f t="shared" si="48"/>
        <v>117804.81457910115</v>
      </c>
      <c r="AQ72" s="275">
        <f t="shared" si="48"/>
        <v>504748.26098525454</v>
      </c>
      <c r="AR72" s="275">
        <f t="shared" si="48"/>
        <v>115533.84620190648</v>
      </c>
      <c r="AS72" s="275">
        <f t="shared" si="48"/>
        <v>398500.62818001572</v>
      </c>
      <c r="AT72" s="275">
        <f t="shared" si="48"/>
        <v>13273.69312267434</v>
      </c>
      <c r="AU72" s="275">
        <f t="shared" si="48"/>
        <v>19329.191354190516</v>
      </c>
      <c r="AV72" s="275">
        <f t="shared" si="48"/>
        <v>19712.143076456468</v>
      </c>
      <c r="AW72" s="275">
        <f>SUM(AW64:AW71)</f>
        <v>185885.01792581304</v>
      </c>
      <c r="AX72" s="275">
        <f>SUM(AX68:AX71)</f>
        <v>16308.474769067136</v>
      </c>
      <c r="AY72" s="283">
        <f>SUM(AY68:AY71)</f>
        <v>18165.17262268269</v>
      </c>
      <c r="AZ72" s="299">
        <f>SUM(AZ64:AZ71)</f>
        <v>-123917.20141665958</v>
      </c>
      <c r="BA72" s="297">
        <f>SUM(BA64:BA71)</f>
        <v>12384305.540862376</v>
      </c>
      <c r="BB72" s="275">
        <f t="shared" si="48"/>
        <v>7313973.8136045607</v>
      </c>
      <c r="BC72" s="275">
        <f>SUM(BC64:BC71)</f>
        <v>457785.53633294208</v>
      </c>
      <c r="BD72" s="275">
        <f t="shared" si="48"/>
        <v>2144495.0718599106</v>
      </c>
      <c r="BE72" s="275">
        <f t="shared" si="48"/>
        <v>498468.52034683665</v>
      </c>
      <c r="BF72" s="275">
        <f t="shared" si="48"/>
        <v>1275317.0699631043</v>
      </c>
      <c r="BG72" s="275">
        <f t="shared" si="48"/>
        <v>232938.94075067743</v>
      </c>
      <c r="BH72" s="275">
        <f>SUM(BH64:BH71)</f>
        <v>20383.496472988259</v>
      </c>
      <c r="BI72" s="275">
        <f>SUM(BI64:BI71)</f>
        <v>60335.109451831588</v>
      </c>
      <c r="BJ72" s="275">
        <f>SUM(BJ64:BJ71)</f>
        <v>321248.13306188479</v>
      </c>
      <c r="BK72" s="275">
        <f>SUM(BK68:BK71)</f>
        <v>79087.602902671337</v>
      </c>
      <c r="BL72" s="299">
        <f>SUM(BL68:BL71)</f>
        <v>104189.44753163017</v>
      </c>
    </row>
    <row r="73" spans="1:64" ht="14.85" customHeight="1" x14ac:dyDescent="0.25">
      <c r="A73" s="1544" t="s">
        <v>6</v>
      </c>
      <c r="B73" s="126" t="s">
        <v>117</v>
      </c>
      <c r="C73" s="131" t="s">
        <v>188</v>
      </c>
      <c r="D73" s="273">
        <f>SUM(E73:O73)</f>
        <v>575678.5899999995</v>
      </c>
      <c r="E73" s="251">
        <v>211243.15000000002</v>
      </c>
      <c r="F73" s="251">
        <v>37590.459999999985</v>
      </c>
      <c r="G73" s="251">
        <v>144758.61999999991</v>
      </c>
      <c r="H73" s="251">
        <v>46338.649999999987</v>
      </c>
      <c r="I73" s="251">
        <v>11391.34</v>
      </c>
      <c r="J73" s="251">
        <v>480.87</v>
      </c>
      <c r="K73" s="251">
        <v>18.420000000000002</v>
      </c>
      <c r="L73" s="251">
        <v>5271.0899999999992</v>
      </c>
      <c r="M73" s="251">
        <v>0</v>
      </c>
      <c r="N73" s="251">
        <v>91932.659999999596</v>
      </c>
      <c r="O73" s="252">
        <v>26653.330000000005</v>
      </c>
      <c r="P73" s="276">
        <f>SUM(Q73:AA73)</f>
        <v>618107.51999999955</v>
      </c>
      <c r="Q73" s="251">
        <v>207405.01999999973</v>
      </c>
      <c r="R73" s="251">
        <v>45850.829999999994</v>
      </c>
      <c r="S73" s="251">
        <v>197302.88</v>
      </c>
      <c r="T73" s="251">
        <v>50344.389999999992</v>
      </c>
      <c r="U73" s="251">
        <v>8331.2900000000009</v>
      </c>
      <c r="V73" s="251">
        <v>552.41999999999996</v>
      </c>
      <c r="W73" s="251">
        <v>107.38000000000001</v>
      </c>
      <c r="X73" s="251">
        <v>5546.7499999999991</v>
      </c>
      <c r="Y73" s="251">
        <v>0</v>
      </c>
      <c r="Z73" s="251">
        <v>74087.499999999709</v>
      </c>
      <c r="AA73" s="252">
        <v>28579.06000000003</v>
      </c>
      <c r="AB73" s="273">
        <f>SUM(AC73:AM73)</f>
        <v>614769.53999999992</v>
      </c>
      <c r="AC73" s="251">
        <v>259161.61</v>
      </c>
      <c r="AD73" s="251">
        <v>29226.539999999994</v>
      </c>
      <c r="AE73" s="251">
        <v>179509.08000000013</v>
      </c>
      <c r="AF73" s="251">
        <v>50626.070000000007</v>
      </c>
      <c r="AG73" s="251">
        <v>9519.2499999999982</v>
      </c>
      <c r="AH73" s="251">
        <v>472.06</v>
      </c>
      <c r="AI73" s="251">
        <v>19.420000000000002</v>
      </c>
      <c r="AJ73" s="251">
        <v>5208.0199999999995</v>
      </c>
      <c r="AK73" s="251">
        <v>0</v>
      </c>
      <c r="AL73" s="251">
        <v>65229.049999999821</v>
      </c>
      <c r="AM73" s="252">
        <v>15798.44</v>
      </c>
      <c r="AN73" s="276">
        <f>SUM(AO73:AY73)</f>
        <v>715570.66999999969</v>
      </c>
      <c r="AO73" s="251">
        <v>348827.21</v>
      </c>
      <c r="AP73" s="251">
        <v>38104.999999999993</v>
      </c>
      <c r="AQ73" s="251">
        <v>158638.71999999983</v>
      </c>
      <c r="AR73" s="251">
        <v>63226.999999999993</v>
      </c>
      <c r="AS73" s="251">
        <v>12644.8</v>
      </c>
      <c r="AT73" s="251">
        <v>562.22</v>
      </c>
      <c r="AU73" s="251">
        <v>0</v>
      </c>
      <c r="AV73" s="249">
        <v>8966.83</v>
      </c>
      <c r="AW73" s="251">
        <v>0</v>
      </c>
      <c r="AX73" s="251">
        <v>60117.27999999989</v>
      </c>
      <c r="AY73" s="252">
        <v>24481.60999999999</v>
      </c>
      <c r="AZ73" s="855">
        <v>278.54000000000002</v>
      </c>
      <c r="BA73" s="294">
        <f>SUM(BB73:BL73)+AZ73</f>
        <v>2524404.8599999985</v>
      </c>
      <c r="BB73" s="274">
        <f t="shared" ref="BB73:BL76" si="49">E73+Q73+AC73+AO73</f>
        <v>1026636.9899999998</v>
      </c>
      <c r="BC73" s="274">
        <f t="shared" si="49"/>
        <v>150772.82999999996</v>
      </c>
      <c r="BD73" s="274">
        <f t="shared" si="49"/>
        <v>680209.29999999981</v>
      </c>
      <c r="BE73" s="274">
        <f t="shared" si="49"/>
        <v>210536.11</v>
      </c>
      <c r="BF73" s="274">
        <f t="shared" si="49"/>
        <v>41886.679999999993</v>
      </c>
      <c r="BG73" s="274">
        <f t="shared" si="49"/>
        <v>2067.5699999999997</v>
      </c>
      <c r="BH73" s="274">
        <f t="shared" si="49"/>
        <v>145.22000000000003</v>
      </c>
      <c r="BI73" s="274">
        <f t="shared" si="49"/>
        <v>24992.689999999995</v>
      </c>
      <c r="BJ73" s="274">
        <f t="shared" si="49"/>
        <v>0</v>
      </c>
      <c r="BK73" s="274">
        <f t="shared" si="49"/>
        <v>291366.489999999</v>
      </c>
      <c r="BL73" s="298">
        <f t="shared" si="49"/>
        <v>95512.440000000017</v>
      </c>
    </row>
    <row r="74" spans="1:64" s="255" customFormat="1" x14ac:dyDescent="0.25">
      <c r="A74" s="1544"/>
      <c r="B74" s="126" t="s">
        <v>45</v>
      </c>
      <c r="C74" s="131" t="s">
        <v>231</v>
      </c>
      <c r="D74" s="274">
        <f>SUM(E74:O74)</f>
        <v>45384.028268398273</v>
      </c>
      <c r="E74" s="253">
        <v>29870.006909090909</v>
      </c>
      <c r="F74" s="253">
        <v>2124.3989956709956</v>
      </c>
      <c r="G74" s="253">
        <v>5345.2457316017317</v>
      </c>
      <c r="H74" s="253">
        <v>1466.3416190476191</v>
      </c>
      <c r="I74" s="253">
        <v>2373.902</v>
      </c>
      <c r="J74" s="253">
        <v>11.755636363636363</v>
      </c>
      <c r="K74" s="253">
        <v>24.487333333333329</v>
      </c>
      <c r="L74" s="253">
        <v>120.33199999999999</v>
      </c>
      <c r="M74" s="253">
        <v>1.6E-2</v>
      </c>
      <c r="N74" s="253">
        <v>3607.1800432900432</v>
      </c>
      <c r="O74" s="254">
        <v>440.36200000000002</v>
      </c>
      <c r="P74" s="289">
        <f>SUM(Q74:AA74)</f>
        <v>68907.533532467525</v>
      </c>
      <c r="Q74" s="253">
        <v>49398.069506493506</v>
      </c>
      <c r="R74" s="253">
        <v>2785.9701385281387</v>
      </c>
      <c r="S74" s="253">
        <v>6913.5622510822514</v>
      </c>
      <c r="T74" s="253">
        <v>1761.4114199134201</v>
      </c>
      <c r="U74" s="253">
        <v>2967.3315757575756</v>
      </c>
      <c r="V74" s="253">
        <v>70.561454545454538</v>
      </c>
      <c r="W74" s="253">
        <v>16.480606060606064</v>
      </c>
      <c r="X74" s="253">
        <v>173.47964502164501</v>
      </c>
      <c r="Y74" s="253">
        <v>0</v>
      </c>
      <c r="Z74" s="253">
        <v>4282.8242424242417</v>
      </c>
      <c r="AA74" s="254">
        <v>537.84269264069258</v>
      </c>
      <c r="AB74" s="274">
        <f>SUM(AC74:AM74)</f>
        <v>84566.253575757568</v>
      </c>
      <c r="AC74" s="253">
        <v>62614.678493506493</v>
      </c>
      <c r="AD74" s="253">
        <v>3201.7334718614716</v>
      </c>
      <c r="AE74" s="253">
        <v>7700.3860432900428</v>
      </c>
      <c r="AF74" s="253">
        <v>1945.5996883116882</v>
      </c>
      <c r="AG74" s="253">
        <v>3514.5022424242425</v>
      </c>
      <c r="AH74" s="253">
        <v>102.83896103896105</v>
      </c>
      <c r="AI74" s="253">
        <v>15.311515151515152</v>
      </c>
      <c r="AJ74" s="253">
        <v>203.38088311688313</v>
      </c>
      <c r="AK74" s="253">
        <v>0.94690909090909092</v>
      </c>
      <c r="AL74" s="253">
        <v>4685.2103030303033</v>
      </c>
      <c r="AM74" s="254">
        <v>581.66506493506506</v>
      </c>
      <c r="AN74" s="289">
        <f>SUM(AO74:AY74)</f>
        <v>93186.128184008776</v>
      </c>
      <c r="AO74" s="253">
        <v>69496.631941584536</v>
      </c>
      <c r="AP74" s="253">
        <v>3566.7988917748917</v>
      </c>
      <c r="AQ74" s="253">
        <v>8296.3274805194796</v>
      </c>
      <c r="AR74" s="253">
        <v>2048.9944588744588</v>
      </c>
      <c r="AS74" s="253">
        <v>3921.8512207792205</v>
      </c>
      <c r="AT74" s="253">
        <v>109.55688311688311</v>
      </c>
      <c r="AU74" s="253">
        <v>13.795878787878788</v>
      </c>
      <c r="AV74" s="253">
        <v>219.12855411255413</v>
      </c>
      <c r="AW74" s="253">
        <v>1.2963463203463204</v>
      </c>
      <c r="AX74" s="253">
        <v>4911.3548398268395</v>
      </c>
      <c r="AY74" s="254">
        <v>600.39168831168831</v>
      </c>
      <c r="AZ74" s="526">
        <v>0</v>
      </c>
      <c r="BA74" s="296">
        <f>SUM(BB74:BL74)+AZ74</f>
        <v>292043.94356063218</v>
      </c>
      <c r="BB74" s="274">
        <f t="shared" si="49"/>
        <v>211379.38685067545</v>
      </c>
      <c r="BC74" s="274">
        <f t="shared" si="49"/>
        <v>11678.901497835497</v>
      </c>
      <c r="BD74" s="274">
        <f t="shared" si="49"/>
        <v>28255.521506493504</v>
      </c>
      <c r="BE74" s="274">
        <f t="shared" si="49"/>
        <v>7222.3471861471862</v>
      </c>
      <c r="BF74" s="274">
        <f t="shared" si="49"/>
        <v>12777.587038961039</v>
      </c>
      <c r="BG74" s="274">
        <f t="shared" si="49"/>
        <v>294.71293506493504</v>
      </c>
      <c r="BH74" s="274">
        <f t="shared" si="49"/>
        <v>70.075333333333333</v>
      </c>
      <c r="BI74" s="274">
        <f t="shared" si="49"/>
        <v>716.32108225108232</v>
      </c>
      <c r="BJ74" s="274">
        <f t="shared" si="49"/>
        <v>2.2592554112554115</v>
      </c>
      <c r="BK74" s="274">
        <f t="shared" si="49"/>
        <v>17486.569428571427</v>
      </c>
      <c r="BL74" s="300">
        <f t="shared" si="49"/>
        <v>2160.2614458874459</v>
      </c>
    </row>
    <row r="75" spans="1:64" x14ac:dyDescent="0.25">
      <c r="A75" s="1544"/>
      <c r="B75" s="126" t="s">
        <v>46</v>
      </c>
      <c r="C75" s="131" t="s">
        <v>164</v>
      </c>
      <c r="D75" s="274">
        <f>SUM(E75:O75)</f>
        <v>2865.1053853405438</v>
      </c>
      <c r="E75" s="253">
        <v>1051.3399268180199</v>
      </c>
      <c r="F75" s="253">
        <v>187.0846532323329</v>
      </c>
      <c r="G75" s="253">
        <v>720.45184403412577</v>
      </c>
      <c r="H75" s="253">
        <v>230.62368128787048</v>
      </c>
      <c r="I75" s="253">
        <v>56.693770008443735</v>
      </c>
      <c r="J75" s="253">
        <v>2.3932507662803792</v>
      </c>
      <c r="K75" s="253">
        <v>9.1674837513017235E-2</v>
      </c>
      <c r="L75" s="253">
        <v>26.233784976465248</v>
      </c>
      <c r="M75" s="253">
        <v>0</v>
      </c>
      <c r="N75" s="253">
        <v>457.54135003471339</v>
      </c>
      <c r="O75" s="254">
        <v>132.65144934477894</v>
      </c>
      <c r="P75" s="289">
        <f>SUM(Q75:AA75)</f>
        <v>6205.5729591843447</v>
      </c>
      <c r="Q75" s="253">
        <v>2082.2703851121041</v>
      </c>
      <c r="R75" s="253">
        <v>460.32552848436228</v>
      </c>
      <c r="S75" s="253">
        <v>1980.8486020315604</v>
      </c>
      <c r="T75" s="253">
        <v>505.43922395674946</v>
      </c>
      <c r="U75" s="253">
        <v>83.64309811199675</v>
      </c>
      <c r="V75" s="253">
        <v>5.5460943334140609</v>
      </c>
      <c r="W75" s="253">
        <v>1.0780558443249737</v>
      </c>
      <c r="X75" s="253">
        <v>55.687337069375545</v>
      </c>
      <c r="Y75" s="253">
        <v>0</v>
      </c>
      <c r="Z75" s="253">
        <v>743.81134630681856</v>
      </c>
      <c r="AA75" s="254">
        <v>286.92328793363856</v>
      </c>
      <c r="AB75" s="274">
        <f>SUM(AC75:AM75)</f>
        <v>13376.840542393531</v>
      </c>
      <c r="AC75" s="253">
        <v>5639.1270323509871</v>
      </c>
      <c r="AD75" s="253">
        <v>635.9436174828802</v>
      </c>
      <c r="AE75" s="253">
        <v>3905.9585467942438</v>
      </c>
      <c r="AF75" s="253">
        <v>1101.5784316152894</v>
      </c>
      <c r="AG75" s="253">
        <v>207.13044652989737</v>
      </c>
      <c r="AH75" s="253">
        <v>10.271607383869883</v>
      </c>
      <c r="AI75" s="253">
        <v>0.42256199507425568</v>
      </c>
      <c r="AJ75" s="253">
        <v>113.32190121455326</v>
      </c>
      <c r="AK75" s="253">
        <v>0</v>
      </c>
      <c r="AL75" s="253">
        <v>1419.3263390730328</v>
      </c>
      <c r="AM75" s="254">
        <v>343.76005795370355</v>
      </c>
      <c r="AN75" s="289">
        <f>SUM(AO75:AY75)</f>
        <v>54856.354799475965</v>
      </c>
      <c r="AO75" s="253">
        <v>26741.43868343754</v>
      </c>
      <c r="AP75" s="253">
        <v>2921.1669612367314</v>
      </c>
      <c r="AQ75" s="253">
        <v>12161.401066444936</v>
      </c>
      <c r="AR75" s="253">
        <v>4847.0443106709045</v>
      </c>
      <c r="AS75" s="253">
        <v>969.3628655411685</v>
      </c>
      <c r="AT75" s="253">
        <v>43.100340872497455</v>
      </c>
      <c r="AU75" s="253">
        <v>0</v>
      </c>
      <c r="AV75" s="253">
        <v>687.40605020407725</v>
      </c>
      <c r="AW75" s="253">
        <v>0</v>
      </c>
      <c r="AX75" s="253">
        <v>4608.6501019660782</v>
      </c>
      <c r="AY75" s="254">
        <v>1876.7844191020274</v>
      </c>
      <c r="AZ75" s="526">
        <v>-352.34472865411982</v>
      </c>
      <c r="BA75" s="296">
        <f>SUM(BB75:BL75)+AZ75</f>
        <v>76951.528957740273</v>
      </c>
      <c r="BB75" s="274">
        <f t="shared" si="49"/>
        <v>35514.176027718655</v>
      </c>
      <c r="BC75" s="274">
        <f t="shared" si="49"/>
        <v>4204.5207604363068</v>
      </c>
      <c r="BD75" s="274">
        <f t="shared" si="49"/>
        <v>18768.660059304864</v>
      </c>
      <c r="BE75" s="274">
        <f t="shared" si="49"/>
        <v>6684.6856475308141</v>
      </c>
      <c r="BF75" s="274">
        <f t="shared" si="49"/>
        <v>1316.8301801915063</v>
      </c>
      <c r="BG75" s="274">
        <f t="shared" si="49"/>
        <v>61.311293356061782</v>
      </c>
      <c r="BH75" s="274">
        <f t="shared" si="49"/>
        <v>1.5922926769122465</v>
      </c>
      <c r="BI75" s="274">
        <f t="shared" si="49"/>
        <v>882.64907346447126</v>
      </c>
      <c r="BJ75" s="274">
        <f t="shared" si="49"/>
        <v>0</v>
      </c>
      <c r="BK75" s="274">
        <f t="shared" si="49"/>
        <v>7229.3291373806433</v>
      </c>
      <c r="BL75" s="300">
        <f t="shared" si="49"/>
        <v>2640.1192143341486</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623927.72365373827</v>
      </c>
      <c r="E77" s="278">
        <f t="shared" ref="E77:BL77" si="50">SUM(E73:E76)</f>
        <v>242164.49683590894</v>
      </c>
      <c r="F77" s="278">
        <f t="shared" si="50"/>
        <v>39901.943648903311</v>
      </c>
      <c r="G77" s="278">
        <f t="shared" si="50"/>
        <v>150824.31757563577</v>
      </c>
      <c r="H77" s="278">
        <f t="shared" si="50"/>
        <v>48035.615300335478</v>
      </c>
      <c r="I77" s="278">
        <f t="shared" si="50"/>
        <v>13821.935770008444</v>
      </c>
      <c r="J77" s="278">
        <f t="shared" si="50"/>
        <v>495.01888712991678</v>
      </c>
      <c r="K77" s="278">
        <f t="shared" si="50"/>
        <v>42.999008170846345</v>
      </c>
      <c r="L77" s="278">
        <f t="shared" si="50"/>
        <v>5417.6557849764649</v>
      </c>
      <c r="M77" s="278">
        <f t="shared" si="50"/>
        <v>1.6E-2</v>
      </c>
      <c r="N77" s="278">
        <f t="shared" si="50"/>
        <v>95997.381393324365</v>
      </c>
      <c r="O77" s="284">
        <f t="shared" si="50"/>
        <v>27226.343449344786</v>
      </c>
      <c r="P77" s="850">
        <f t="shared" si="50"/>
        <v>693220.6264916514</v>
      </c>
      <c r="Q77" s="278">
        <f t="shared" si="50"/>
        <v>258885.35989160533</v>
      </c>
      <c r="R77" s="278">
        <f t="shared" si="50"/>
        <v>49097.125667012493</v>
      </c>
      <c r="S77" s="278">
        <f t="shared" si="50"/>
        <v>206197.29085311381</v>
      </c>
      <c r="T77" s="278">
        <f t="shared" si="50"/>
        <v>52611.240643870158</v>
      </c>
      <c r="U77" s="278">
        <f t="shared" si="50"/>
        <v>11382.264673869575</v>
      </c>
      <c r="V77" s="278">
        <f t="shared" si="50"/>
        <v>628.52754887886863</v>
      </c>
      <c r="W77" s="278">
        <f t="shared" si="50"/>
        <v>124.93866190493105</v>
      </c>
      <c r="X77" s="278">
        <f t="shared" si="50"/>
        <v>5775.9169820910201</v>
      </c>
      <c r="Y77" s="278">
        <f>SUM(Y73:Y76)</f>
        <v>0</v>
      </c>
      <c r="Z77" s="278">
        <f>SUM(Z73:Z76)</f>
        <v>79114.135588730773</v>
      </c>
      <c r="AA77" s="284">
        <f t="shared" si="50"/>
        <v>29403.825980574362</v>
      </c>
      <c r="AB77" s="278">
        <f t="shared" si="50"/>
        <v>712712.63411815104</v>
      </c>
      <c r="AC77" s="278">
        <f t="shared" si="50"/>
        <v>327415.41552585748</v>
      </c>
      <c r="AD77" s="278">
        <f t="shared" si="50"/>
        <v>33064.217089344347</v>
      </c>
      <c r="AE77" s="278">
        <f t="shared" si="50"/>
        <v>191115.42459008444</v>
      </c>
      <c r="AF77" s="278">
        <f t="shared" si="50"/>
        <v>53673.248119926982</v>
      </c>
      <c r="AG77" s="278">
        <f t="shared" si="50"/>
        <v>13240.88268895414</v>
      </c>
      <c r="AH77" s="278">
        <f t="shared" si="50"/>
        <v>585.17056842283091</v>
      </c>
      <c r="AI77" s="278">
        <f t="shared" si="50"/>
        <v>35.154077146589408</v>
      </c>
      <c r="AJ77" s="278">
        <f t="shared" si="50"/>
        <v>5524.7227843314367</v>
      </c>
      <c r="AK77" s="278">
        <f t="shared" si="50"/>
        <v>0.94690909090909092</v>
      </c>
      <c r="AL77" s="278">
        <f t="shared" si="50"/>
        <v>71333.586642103153</v>
      </c>
      <c r="AM77" s="284">
        <f t="shared" si="50"/>
        <v>16723.865122888768</v>
      </c>
      <c r="AN77" s="850">
        <f t="shared" si="50"/>
        <v>863613.15298348444</v>
      </c>
      <c r="AO77" s="278">
        <f t="shared" si="50"/>
        <v>445065.28062502207</v>
      </c>
      <c r="AP77" s="278">
        <f t="shared" si="50"/>
        <v>44592.965853011621</v>
      </c>
      <c r="AQ77" s="278">
        <f t="shared" si="50"/>
        <v>179096.44854696424</v>
      </c>
      <c r="AR77" s="278">
        <f t="shared" si="50"/>
        <v>70123.038769545354</v>
      </c>
      <c r="AS77" s="278">
        <f t="shared" si="50"/>
        <v>17536.014086320385</v>
      </c>
      <c r="AT77" s="278">
        <f t="shared" si="50"/>
        <v>714.87722398938058</v>
      </c>
      <c r="AU77" s="278">
        <f t="shared" si="50"/>
        <v>13.795878787878788</v>
      </c>
      <c r="AV77" s="278">
        <f t="shared" si="50"/>
        <v>9873.3646043166318</v>
      </c>
      <c r="AW77" s="278">
        <f>SUM(AW73:AW76)</f>
        <v>1.2963463203463204</v>
      </c>
      <c r="AX77" s="278">
        <f t="shared" si="50"/>
        <v>69637.284941792808</v>
      </c>
      <c r="AY77" s="284">
        <f t="shared" si="50"/>
        <v>26958.786107413704</v>
      </c>
      <c r="AZ77" s="305">
        <f t="shared" si="50"/>
        <v>-73.804728654119799</v>
      </c>
      <c r="BA77" s="297">
        <f t="shared" si="50"/>
        <v>2893400.3325183708</v>
      </c>
      <c r="BB77" s="275">
        <f t="shared" si="50"/>
        <v>1273530.552878394</v>
      </c>
      <c r="BC77" s="275">
        <f t="shared" si="50"/>
        <v>166656.25225827176</v>
      </c>
      <c r="BD77" s="275">
        <f t="shared" si="50"/>
        <v>727233.48156579817</v>
      </c>
      <c r="BE77" s="275">
        <f t="shared" si="50"/>
        <v>224443.14283367796</v>
      </c>
      <c r="BF77" s="275">
        <f t="shared" si="50"/>
        <v>55981.097219152536</v>
      </c>
      <c r="BG77" s="275">
        <f t="shared" si="50"/>
        <v>2423.5942284209968</v>
      </c>
      <c r="BH77" s="275">
        <f t="shared" si="50"/>
        <v>216.88762601024561</v>
      </c>
      <c r="BI77" s="275">
        <f t="shared" si="50"/>
        <v>26591.660155715548</v>
      </c>
      <c r="BJ77" s="275">
        <f>SUM(BJ73:BJ76)</f>
        <v>2.2592554112554115</v>
      </c>
      <c r="BK77" s="275">
        <f t="shared" si="50"/>
        <v>316082.38856595109</v>
      </c>
      <c r="BL77" s="299">
        <f t="shared" si="50"/>
        <v>100312.82066022161</v>
      </c>
    </row>
    <row r="78" spans="1:64" s="209" customFormat="1" ht="14.85" customHeight="1" x14ac:dyDescent="0.25">
      <c r="A78" s="1543" t="s">
        <v>232</v>
      </c>
      <c r="B78" s="315" t="s">
        <v>118</v>
      </c>
      <c r="C78" s="125" t="s">
        <v>171</v>
      </c>
      <c r="D78" s="273">
        <f>D20+SUM(D22:D23,D27)+SUM(D29:D32)+D37+D41+D46+D51+SUM(D56:D57)+SUM(D59:D60)+SUM(D64:D68)+D73</f>
        <v>37251150.690000124</v>
      </c>
      <c r="E78" s="273">
        <f>E20+SUM(E22:E23,E27)+SUM(E29:E32)+E37+E41+E46+E51+SUM(E56:E57)+SUM(E59:E60)+SUM(E64:E68)+E73</f>
        <v>19568123.305322081</v>
      </c>
      <c r="F78" s="273">
        <f>F20+SUM(F22:F23,F27)+SUM(F29:F32)+F37+F41+F46+F51+SUM(F56:F57)+SUM(F59:F60)+SUM(F64:F68)+F73</f>
        <v>1668642.9463068736</v>
      </c>
      <c r="G78" s="273">
        <f t="shared" ref="G78:O78" si="51">G20+SUM(G22:G23,G27)+SUM(G29:G32)+G37+G41+G46+G51+SUM(G56:G57)+SUM(G59:G60)+SUM(G64:G68)+G73</f>
        <v>9368072.0604785644</v>
      </c>
      <c r="H78" s="273">
        <f t="shared" si="51"/>
        <v>2808509.1371564097</v>
      </c>
      <c r="I78" s="273">
        <f t="shared" si="51"/>
        <v>571220.5306908096</v>
      </c>
      <c r="J78" s="273">
        <f t="shared" si="51"/>
        <v>241482.36487503746</v>
      </c>
      <c r="K78" s="273">
        <f t="shared" si="51"/>
        <v>825.66</v>
      </c>
      <c r="L78" s="273">
        <f t="shared" si="51"/>
        <v>749595.75192049704</v>
      </c>
      <c r="M78" s="273">
        <f t="shared" si="51"/>
        <v>32600.689999999988</v>
      </c>
      <c r="N78" s="273">
        <f t="shared" si="51"/>
        <v>913719.16787955002</v>
      </c>
      <c r="O78" s="285">
        <f t="shared" si="51"/>
        <v>1328359.075370301</v>
      </c>
      <c r="P78" s="276">
        <f>P20+SUM(P22:P23,P27)+SUM(P29:P32)+P37+P41+P46+P51+SUM(P56:P57)+SUM(P59:P60)+SUM(P64:P68)+P73</f>
        <v>38090099.090000033</v>
      </c>
      <c r="Q78" s="273">
        <f t="shared" ref="Q78:AA78" si="52">Q20+SUM(Q22:Q23,Q27)+SUM(Q29:Q32)+Q37+Q41+Q46+Q51+SUM(Q56:Q57)+SUM(Q59:Q60)+SUM(Q64:Q68)+Q73</f>
        <v>20203579.695723504</v>
      </c>
      <c r="R78" s="273">
        <f t="shared" si="52"/>
        <v>1678657.6067446331</v>
      </c>
      <c r="S78" s="273">
        <f t="shared" si="52"/>
        <v>9771656.2005766854</v>
      </c>
      <c r="T78" s="273">
        <f t="shared" si="52"/>
        <v>2766094.3650205568</v>
      </c>
      <c r="U78" s="273">
        <f t="shared" si="52"/>
        <v>597556.59226186201</v>
      </c>
      <c r="V78" s="273">
        <f t="shared" si="52"/>
        <v>250534.59508858781</v>
      </c>
      <c r="W78" s="273">
        <f t="shared" si="52"/>
        <v>1534.7000000000003</v>
      </c>
      <c r="X78" s="273">
        <f t="shared" si="52"/>
        <v>758135.24017310643</v>
      </c>
      <c r="Y78" s="273">
        <f t="shared" si="52"/>
        <v>0</v>
      </c>
      <c r="Z78" s="273">
        <f t="shared" si="52"/>
        <v>514454.85775690287</v>
      </c>
      <c r="AA78" s="285">
        <f t="shared" si="52"/>
        <v>1547895.2366542043</v>
      </c>
      <c r="AB78" s="273">
        <f>AB20+SUM(AB22:AB23,AB27)+SUM(AB29:AB32)+AB37+AB41+AB46+AB51+SUM(AB56:AB57)+SUM(AB59:AB60)+SUM(AB64:AB68)+AB73</f>
        <v>39716877.010000072</v>
      </c>
      <c r="AC78" s="273">
        <f t="shared" ref="AC78:AM78" si="53">AC20+SUM(AC22:AC23,AC27)+SUM(AC29:AC32)+AC37+AC41+AC46+AC51+SUM(AC56:AC57)+SUM(AC59:AC60)+SUM(AC64:AC68)+AC73</f>
        <v>21804369.077576645</v>
      </c>
      <c r="AD78" s="273">
        <f t="shared" si="53"/>
        <v>1911061.3988193681</v>
      </c>
      <c r="AE78" s="273">
        <f t="shared" si="53"/>
        <v>9579713.3248407133</v>
      </c>
      <c r="AF78" s="273">
        <f t="shared" si="53"/>
        <v>2961042.1073642848</v>
      </c>
      <c r="AG78" s="273">
        <f t="shared" si="53"/>
        <v>619397.53256876161</v>
      </c>
      <c r="AH78" s="273">
        <f t="shared" si="53"/>
        <v>230851.00691178319</v>
      </c>
      <c r="AI78" s="273">
        <f t="shared" si="53"/>
        <v>705.67976184038866</v>
      </c>
      <c r="AJ78" s="273">
        <f t="shared" si="53"/>
        <v>700888.83163243474</v>
      </c>
      <c r="AK78" s="273">
        <f t="shared" si="53"/>
        <v>103349.12999999992</v>
      </c>
      <c r="AL78" s="273">
        <f t="shared" si="53"/>
        <v>449745.13908955624</v>
      </c>
      <c r="AM78" s="273">
        <f t="shared" si="53"/>
        <v>1355753.7814346864</v>
      </c>
      <c r="AN78" s="276">
        <f>AN20+SUM(AN22:AN23,AN27)+SUM(AN29:AN32)+AN37+AN41+AN46+AN51+SUM(AN56:AN57)+SUM(AN59:AN60)+SUM(AN64:AN68)+AN73</f>
        <v>43426443.429999962</v>
      </c>
      <c r="AO78" s="273">
        <f t="shared" ref="AO78:AY78" si="54">AO20+SUM(AO22:AO23,AO27)+SUM(AO29:AO32)+AO37+AO41+AO46+AO51+SUM(AO56:AO57)+SUM(AO59:AO60)+SUM(AO64:AO68)+AO73</f>
        <v>24957258.260755777</v>
      </c>
      <c r="AP78" s="273">
        <f t="shared" si="54"/>
        <v>1950132.9590988294</v>
      </c>
      <c r="AQ78" s="273">
        <f t="shared" si="54"/>
        <v>10168638.542585066</v>
      </c>
      <c r="AR78" s="273">
        <f t="shared" si="54"/>
        <v>2661645.6726502036</v>
      </c>
      <c r="AS78" s="273">
        <f t="shared" si="54"/>
        <v>763309.38227642421</v>
      </c>
      <c r="AT78" s="273">
        <f t="shared" si="54"/>
        <v>176962.98163185079</v>
      </c>
      <c r="AU78" s="273">
        <f t="shared" si="54"/>
        <v>401.62</v>
      </c>
      <c r="AV78" s="273">
        <f t="shared" si="54"/>
        <v>760406.29478257638</v>
      </c>
      <c r="AW78" s="273">
        <f>AW20+SUM(AW22:AW23,AW27)+SUM(AW29:AW32)+AW37+AW41+AW46+AW51+SUM(AW56:AW57)+SUM(AW59:AW60)+SUM(AW64:AW68)+AW73</f>
        <v>224808.17999999973</v>
      </c>
      <c r="AX78" s="273">
        <f t="shared" si="54"/>
        <v>482512.33581143233</v>
      </c>
      <c r="AY78" s="285">
        <f t="shared" si="54"/>
        <v>1280367.2004078061</v>
      </c>
      <c r="AZ78" s="298">
        <f>AZ20+SUM(AZ22:AZ23,AZ27)+SUM(AZ29:AZ32)+AZ37+AZ41+AZ46+AZ51+SUM(AZ56:AZ57)+SUM(AZ59:AZ60)+SUM(AZ64:AZ68)+AZ73</f>
        <v>2717968.9400000009</v>
      </c>
      <c r="BA78" s="294">
        <f>BA20+SUM(BA22:BA23,BA27)+SUM(BA29:BA32)+BA37+BA41+BA46+BA51+SUM(BA56:BA57)+SUM(BA59:BA60)+SUM(BA64:BA68)+BA73</f>
        <v>161202539.16000018</v>
      </c>
      <c r="BB78" s="273">
        <f t="shared" ref="BB78:BL78" si="55">BB20+SUM(BB22:BB23,BB27)+SUM(BB29:BB32)+BB37+BB41+BB46+BB51+SUM(BB56:BB57)+SUM(BB59:BB60)+SUM(BB64:BB68)+BB73</f>
        <v>86533330.339377999</v>
      </c>
      <c r="BC78" s="273">
        <f t="shared" si="55"/>
        <v>7208494.9109697044</v>
      </c>
      <c r="BD78" s="273">
        <f t="shared" si="55"/>
        <v>38888080.128481023</v>
      </c>
      <c r="BE78" s="273">
        <f t="shared" si="55"/>
        <v>11197291.282191454</v>
      </c>
      <c r="BF78" s="273">
        <f t="shared" si="55"/>
        <v>2551484.0377978575</v>
      </c>
      <c r="BG78" s="273">
        <f t="shared" si="55"/>
        <v>899830.94850725925</v>
      </c>
      <c r="BH78" s="273">
        <f t="shared" si="55"/>
        <v>3467.6597618403885</v>
      </c>
      <c r="BI78" s="273">
        <f t="shared" si="55"/>
        <v>2969026.1185086146</v>
      </c>
      <c r="BJ78" s="273">
        <f>BJ20+SUM(BJ22:BJ23,BJ27)+SUM(BJ29:BJ32)+BJ37+BJ41+BJ46+BJ51+SUM(BJ56:BJ57)+SUM(BJ59:BJ60)+SUM(BJ64:BJ68)+BJ73</f>
        <v>360757.99999999959</v>
      </c>
      <c r="BK78" s="273">
        <f t="shared" si="55"/>
        <v>2360431.5005374416</v>
      </c>
      <c r="BL78" s="298">
        <f t="shared" si="55"/>
        <v>5512375.2938669985</v>
      </c>
    </row>
    <row r="79" spans="1:64" s="209" customFormat="1" x14ac:dyDescent="0.25">
      <c r="A79" s="1549"/>
      <c r="B79" s="126" t="s">
        <v>55</v>
      </c>
      <c r="C79" s="127" t="s">
        <v>172</v>
      </c>
      <c r="D79" s="274">
        <f>D21+D24+D34+D38+D43+D48+D53+D58+D70+D75</f>
        <v>154709.33924711976</v>
      </c>
      <c r="E79" s="274">
        <f>E21+E24+E34+E38+E43+E48+E53+E58+E70+E75</f>
        <v>75153.062751431964</v>
      </c>
      <c r="F79" s="274">
        <f>F21+F24+F34+F38+F43+F48+F53+F58+F70+F75</f>
        <v>4449.9854434187619</v>
      </c>
      <c r="G79" s="274">
        <f t="shared" ref="G79:O79" si="56">G21+G24+G34+G38+G43+G48+G53+G58+G70+G75</f>
        <v>41315.898855147927</v>
      </c>
      <c r="H79" s="274">
        <f t="shared" si="56"/>
        <v>10299.832612118644</v>
      </c>
      <c r="I79" s="274">
        <f t="shared" si="56"/>
        <v>7201.339692639488</v>
      </c>
      <c r="J79" s="274">
        <f t="shared" si="56"/>
        <v>1385.7852530115811</v>
      </c>
      <c r="K79" s="274">
        <f t="shared" si="56"/>
        <v>4.2615053656067863</v>
      </c>
      <c r="L79" s="274">
        <f t="shared" si="56"/>
        <v>464.80506790054289</v>
      </c>
      <c r="M79" s="274">
        <f t="shared" si="56"/>
        <v>0</v>
      </c>
      <c r="N79" s="274">
        <f t="shared" si="56"/>
        <v>8605.572771345338</v>
      </c>
      <c r="O79" s="282">
        <f t="shared" si="56"/>
        <v>5828.7952947399226</v>
      </c>
      <c r="P79" s="289">
        <f>P21+P24+P34+P38+P43+P48+P53+P58+P70+P75</f>
        <v>314085.15632049664</v>
      </c>
      <c r="Q79" s="274">
        <f t="shared" ref="Q79:AA79" si="57">Q21+Q24+Q34+Q38+Q43+Q48+Q53+Q58+Q70+Q75</f>
        <v>155783.74477691948</v>
      </c>
      <c r="R79" s="274">
        <f t="shared" si="57"/>
        <v>7612.197610931481</v>
      </c>
      <c r="S79" s="274">
        <f t="shared" si="57"/>
        <v>87813.609702984788</v>
      </c>
      <c r="T79" s="274">
        <f t="shared" si="57"/>
        <v>20451.889862865162</v>
      </c>
      <c r="U79" s="274">
        <f t="shared" si="57"/>
        <v>15712.399076314496</v>
      </c>
      <c r="V79" s="274">
        <f t="shared" si="57"/>
        <v>1244.2646088755967</v>
      </c>
      <c r="W79" s="274">
        <f t="shared" si="57"/>
        <v>9.864134205442161</v>
      </c>
      <c r="X79" s="274">
        <f t="shared" si="57"/>
        <v>331.26808025743981</v>
      </c>
      <c r="Y79" s="274">
        <f t="shared" si="57"/>
        <v>0</v>
      </c>
      <c r="Z79" s="274">
        <f t="shared" si="57"/>
        <v>11360.091181940215</v>
      </c>
      <c r="AA79" s="282">
        <f t="shared" si="57"/>
        <v>13765.827285202473</v>
      </c>
      <c r="AB79" s="274">
        <f>AB21+AB24+AB34+AB38+AB43+AB48+AB53+AB58+AB70+AB75</f>
        <v>713473.16828824207</v>
      </c>
      <c r="AC79" s="274">
        <f t="shared" ref="AC79:AM79" si="58">AC21+AC24+AC34+AC38+AC43+AC48+AC53+AC58+AC70+AC75</f>
        <v>365609.62685417681</v>
      </c>
      <c r="AD79" s="274">
        <f t="shared" si="58"/>
        <v>21303.682500784649</v>
      </c>
      <c r="AE79" s="274">
        <f t="shared" si="58"/>
        <v>185173.52623187497</v>
      </c>
      <c r="AF79" s="274">
        <f t="shared" si="58"/>
        <v>42891.301083103797</v>
      </c>
      <c r="AG79" s="274">
        <f t="shared" si="58"/>
        <v>40123.887639878085</v>
      </c>
      <c r="AH79" s="274">
        <f t="shared" si="58"/>
        <v>3449.4624827684725</v>
      </c>
      <c r="AI79" s="274">
        <f t="shared" si="58"/>
        <v>19.007288294091889</v>
      </c>
      <c r="AJ79" s="274">
        <f t="shared" si="58"/>
        <v>3520.8171065969132</v>
      </c>
      <c r="AK79" s="274">
        <f t="shared" si="58"/>
        <v>49.49387088278862</v>
      </c>
      <c r="AL79" s="274">
        <f t="shared" si="58"/>
        <v>23535.901522025739</v>
      </c>
      <c r="AM79" s="282">
        <f t="shared" si="58"/>
        <v>27796.461707855629</v>
      </c>
      <c r="AN79" s="289">
        <f>AN21+AN24+AN34+AN38+AN43+AN48+AN53+AN58+AN70+AN75</f>
        <v>2782277.7175386576</v>
      </c>
      <c r="AO79" s="274">
        <f t="shared" ref="AO79:AY79" si="59">AO21+AO24+AO34+AO38+AO43+AO48+AO53+AO58+AO70+AO75</f>
        <v>1343516.4444798506</v>
      </c>
      <c r="AP79" s="274">
        <f t="shared" si="59"/>
        <v>74932.700588140331</v>
      </c>
      <c r="AQ79" s="274">
        <f t="shared" si="59"/>
        <v>815826.1929044635</v>
      </c>
      <c r="AR79" s="274">
        <f t="shared" si="59"/>
        <v>169833.80269877819</v>
      </c>
      <c r="AS79" s="274">
        <f t="shared" si="59"/>
        <v>147369.63741217653</v>
      </c>
      <c r="AT79" s="274">
        <f t="shared" si="59"/>
        <v>10801.352915744266</v>
      </c>
      <c r="AU79" s="274">
        <f t="shared" si="59"/>
        <v>1.757187420836996</v>
      </c>
      <c r="AV79" s="274">
        <f t="shared" si="59"/>
        <v>14223.203117443982</v>
      </c>
      <c r="AW79" s="274">
        <f t="shared" si="59"/>
        <v>3818.1582082932646</v>
      </c>
      <c r="AX79" s="274">
        <f t="shared" si="59"/>
        <v>112067.58219659592</v>
      </c>
      <c r="AY79" s="282">
        <f t="shared" si="59"/>
        <v>89886.885829749546</v>
      </c>
      <c r="AZ79" s="300">
        <f>AZ21+AZ24+AZ34+AZ38+AZ43+AZ48+AZ53+AZ58+AZ70+AZ75</f>
        <v>-4939145.9024581201</v>
      </c>
      <c r="BA79" s="296">
        <f>BA21+BA24+BA34+BA38+BA43+BA48+BA53+BA58+BA70+BA75</f>
        <v>-974600.52106360474</v>
      </c>
      <c r="BB79" s="274">
        <f t="shared" ref="BB79:BL79" si="60">BB21+BB24+BB34+BB38+BB43+BB48+BB53+BB58+BB70+BB75</f>
        <v>1940062.8788623789</v>
      </c>
      <c r="BC79" s="274">
        <f t="shared" si="60"/>
        <v>108298.56614327522</v>
      </c>
      <c r="BD79" s="274">
        <f t="shared" si="60"/>
        <v>1130129.2276944714</v>
      </c>
      <c r="BE79" s="274">
        <f t="shared" si="60"/>
        <v>243476.82625686581</v>
      </c>
      <c r="BF79" s="274">
        <f t="shared" si="60"/>
        <v>210407.26382100856</v>
      </c>
      <c r="BG79" s="274">
        <f t="shared" si="60"/>
        <v>16880.865260399914</v>
      </c>
      <c r="BH79" s="274">
        <f t="shared" si="60"/>
        <v>34.890115285977835</v>
      </c>
      <c r="BI79" s="274">
        <f t="shared" si="60"/>
        <v>18540.093372198877</v>
      </c>
      <c r="BJ79" s="274">
        <f>BJ21+BJ24+BJ34+BJ38+BJ43+BJ48+BJ53+BJ58+BJ70+BJ75</f>
        <v>3867.6520791760536</v>
      </c>
      <c r="BK79" s="274">
        <f t="shared" si="60"/>
        <v>155569.14767190721</v>
      </c>
      <c r="BL79" s="300">
        <f t="shared" si="60"/>
        <v>137277.97011754758</v>
      </c>
    </row>
    <row r="80" spans="1:64" s="209" customFormat="1" x14ac:dyDescent="0.25">
      <c r="A80" s="1549"/>
      <c r="B80" s="126" t="s">
        <v>56</v>
      </c>
      <c r="C80" s="127" t="s">
        <v>173</v>
      </c>
      <c r="D80" s="274">
        <f>D25+D33+D42+D47+D52+D61+D69+D74</f>
        <v>3433229.1</v>
      </c>
      <c r="E80" s="274">
        <f>E25+E33+E42+E47+E52+E61+E69+E74</f>
        <v>1933268.12</v>
      </c>
      <c r="F80" s="274">
        <f>F25+F33+F42+F47+F52+F61+F69+F74</f>
        <v>563661.18999999994</v>
      </c>
      <c r="G80" s="274">
        <f t="shared" ref="G80:O80" si="61">G25+G33+G42+G47+G52+G61+G69+G74</f>
        <v>223328.65999999997</v>
      </c>
      <c r="H80" s="274">
        <f t="shared" si="61"/>
        <v>407854.51000000007</v>
      </c>
      <c r="I80" s="274">
        <f t="shared" si="61"/>
        <v>60338.86</v>
      </c>
      <c r="J80" s="274">
        <f t="shared" si="61"/>
        <v>53401.460000000006</v>
      </c>
      <c r="K80" s="274">
        <f t="shared" si="61"/>
        <v>1516.0600000000002</v>
      </c>
      <c r="L80" s="274">
        <f t="shared" si="61"/>
        <v>25388.579999999998</v>
      </c>
      <c r="M80" s="274">
        <f t="shared" si="61"/>
        <v>23.52</v>
      </c>
      <c r="N80" s="274">
        <f t="shared" si="61"/>
        <v>119294.57</v>
      </c>
      <c r="O80" s="282">
        <f t="shared" si="61"/>
        <v>45153.57</v>
      </c>
      <c r="P80" s="289">
        <f>P25+P33+P42+P47+P52+P61+P69+P74</f>
        <v>3619583.3800000004</v>
      </c>
      <c r="Q80" s="274">
        <f t="shared" ref="Q80:AA80" si="62">Q25+Q33+Q42+Q47+Q52+Q61+Q69+Q74</f>
        <v>2081808.8999999997</v>
      </c>
      <c r="R80" s="274">
        <f t="shared" si="62"/>
        <v>592570.07999999984</v>
      </c>
      <c r="S80" s="274">
        <f t="shared" si="62"/>
        <v>228222.84999999998</v>
      </c>
      <c r="T80" s="274">
        <f t="shared" si="62"/>
        <v>414229.01999999996</v>
      </c>
      <c r="U80" s="274">
        <f t="shared" si="62"/>
        <v>61643.199999999997</v>
      </c>
      <c r="V80" s="274">
        <f t="shared" si="62"/>
        <v>50967.719999999994</v>
      </c>
      <c r="W80" s="274">
        <f t="shared" si="62"/>
        <v>1110.92</v>
      </c>
      <c r="X80" s="274">
        <f t="shared" si="62"/>
        <v>26856.859999999997</v>
      </c>
      <c r="Y80" s="274">
        <f t="shared" si="62"/>
        <v>0</v>
      </c>
      <c r="Z80" s="274">
        <f t="shared" si="62"/>
        <v>116130.67000000001</v>
      </c>
      <c r="AA80" s="282">
        <f t="shared" si="62"/>
        <v>46043.16</v>
      </c>
      <c r="AB80" s="274">
        <f>AB25+AB33+AB42+AB47+AB52+AB61+AB69+AB74</f>
        <v>3901009.6100000003</v>
      </c>
      <c r="AC80" s="274">
        <f t="shared" ref="AC80:AM80" si="63">AC25+AC33+AC42+AC47+AC52+AC61+AC69+AC74</f>
        <v>2307807.6499999994</v>
      </c>
      <c r="AD80" s="274">
        <f t="shared" si="63"/>
        <v>619355.64</v>
      </c>
      <c r="AE80" s="274">
        <f t="shared" si="63"/>
        <v>237044.85</v>
      </c>
      <c r="AF80" s="274">
        <f t="shared" si="63"/>
        <v>423475.73</v>
      </c>
      <c r="AG80" s="274">
        <f t="shared" si="63"/>
        <v>65034.379999999983</v>
      </c>
      <c r="AH80" s="274">
        <f t="shared" si="63"/>
        <v>52399.580000000009</v>
      </c>
      <c r="AI80" s="274">
        <f t="shared" si="63"/>
        <v>1508.8499999999997</v>
      </c>
      <c r="AJ80" s="274">
        <f t="shared" si="63"/>
        <v>30062.35</v>
      </c>
      <c r="AK80" s="274">
        <f t="shared" si="63"/>
        <v>144.11999999999998</v>
      </c>
      <c r="AL80" s="274">
        <f t="shared" si="63"/>
        <v>117380.87999999999</v>
      </c>
      <c r="AM80" s="282">
        <f t="shared" si="63"/>
        <v>46795.579999999987</v>
      </c>
      <c r="AN80" s="289">
        <f>AN25+AN33+AN42+AN47+AN52+AN61+AN69+AN74</f>
        <v>4187203.6799999997</v>
      </c>
      <c r="AO80" s="274">
        <f t="shared" ref="AO80:AY80" si="64">AO25+AO33+AO42+AO47+AO52+AO61+AO69+AO74</f>
        <v>2480368.13</v>
      </c>
      <c r="AP80" s="274">
        <f t="shared" si="64"/>
        <v>673468.55999999994</v>
      </c>
      <c r="AQ80" s="274">
        <f t="shared" si="64"/>
        <v>249661.78999999998</v>
      </c>
      <c r="AR80" s="274">
        <f t="shared" si="64"/>
        <v>432814.9</v>
      </c>
      <c r="AS80" s="274">
        <f t="shared" si="64"/>
        <v>70759.199999999997</v>
      </c>
      <c r="AT80" s="274">
        <f t="shared" si="64"/>
        <v>55517.71</v>
      </c>
      <c r="AU80" s="274">
        <f t="shared" si="64"/>
        <v>28716.210000000003</v>
      </c>
      <c r="AV80" s="274">
        <f t="shared" si="64"/>
        <v>31504.86</v>
      </c>
      <c r="AW80" s="274">
        <f t="shared" si="64"/>
        <v>197.06</v>
      </c>
      <c r="AX80" s="274">
        <f t="shared" si="64"/>
        <v>116086.66999999998</v>
      </c>
      <c r="AY80" s="282">
        <f t="shared" si="64"/>
        <v>48108.590000000011</v>
      </c>
      <c r="AZ80" s="300">
        <f>AZ25+AZ33+AZ42+AZ47+AZ52+AZ61+AZ69+AZ74</f>
        <v>190</v>
      </c>
      <c r="BA80" s="296">
        <f>BA25+BA33+BA42+BA47+BA52+BA61+BA69+BA74</f>
        <v>15141215.77</v>
      </c>
      <c r="BB80" s="274">
        <f t="shared" ref="BB80:BL80" si="65">BB25+BB33+BB42+BB47+BB52+BB61+BB69+BB74</f>
        <v>8803252.7999999989</v>
      </c>
      <c r="BC80" s="274">
        <f t="shared" si="65"/>
        <v>2449055.4699999997</v>
      </c>
      <c r="BD80" s="274">
        <f t="shared" si="65"/>
        <v>938258.14999999991</v>
      </c>
      <c r="BE80" s="274">
        <f t="shared" si="65"/>
        <v>1678374.1600000001</v>
      </c>
      <c r="BF80" s="274">
        <f t="shared" si="65"/>
        <v>257775.63999999996</v>
      </c>
      <c r="BG80" s="274">
        <f t="shared" si="65"/>
        <v>212286.47000000003</v>
      </c>
      <c r="BH80" s="274">
        <f t="shared" si="65"/>
        <v>32852.04</v>
      </c>
      <c r="BI80" s="274">
        <f t="shared" si="65"/>
        <v>113812.65</v>
      </c>
      <c r="BJ80" s="274">
        <f>BJ25+BJ33+BJ42+BJ47+BJ52+BJ61+BJ69+BJ74</f>
        <v>364.70000000000005</v>
      </c>
      <c r="BK80" s="274">
        <f t="shared" si="65"/>
        <v>468892.7900000001</v>
      </c>
      <c r="BL80" s="300">
        <f t="shared" si="65"/>
        <v>186100.9</v>
      </c>
    </row>
    <row r="81" spans="1:64" s="209" customFormat="1" x14ac:dyDescent="0.25">
      <c r="A81" s="1549"/>
      <c r="B81" s="126" t="s">
        <v>119</v>
      </c>
      <c r="C81" s="127" t="s">
        <v>934</v>
      </c>
      <c r="D81" s="274">
        <f>D26+D35+D39+D44+D49+D54+D62+D71+D76</f>
        <v>26163.474999999995</v>
      </c>
      <c r="E81" s="274">
        <f>E26+E35+E39+E44+E49+E54+E62+E71+E76</f>
        <v>21695.814402814485</v>
      </c>
      <c r="F81" s="274">
        <f>F26+F35+F39+F44+F49+F54+F62+F71+F76</f>
        <v>712.0711461532967</v>
      </c>
      <c r="G81" s="274">
        <f t="shared" ref="G81:O81" si="66">G26+G35+G39+G44+G49+G54+G62+G71+G76</f>
        <v>1613.9129187799128</v>
      </c>
      <c r="H81" s="274">
        <f t="shared" si="66"/>
        <v>365.02092470890778</v>
      </c>
      <c r="I81" s="274">
        <f t="shared" si="66"/>
        <v>606.97847346239007</v>
      </c>
      <c r="J81" s="274">
        <f t="shared" si="66"/>
        <v>92.297531966569039</v>
      </c>
      <c r="K81" s="274">
        <f t="shared" si="66"/>
        <v>5.0317969140652901</v>
      </c>
      <c r="L81" s="274">
        <f t="shared" si="66"/>
        <v>58.800141081505814</v>
      </c>
      <c r="M81" s="274">
        <f t="shared" si="66"/>
        <v>0.14376562611615115</v>
      </c>
      <c r="N81" s="274">
        <f t="shared" si="66"/>
        <v>907.16110079291366</v>
      </c>
      <c r="O81" s="282">
        <f t="shared" si="66"/>
        <v>106.24279769983569</v>
      </c>
      <c r="P81" s="289">
        <f>P26+P35+P39+P44+P49+P54+P62+P71+P76</f>
        <v>172319.35500000001</v>
      </c>
      <c r="Q81" s="274">
        <f t="shared" ref="Q81:AA81" si="67">Q26+Q35+Q39+Q44+Q49+Q54+Q62+Q71+Q76</f>
        <v>143472.74636216345</v>
      </c>
      <c r="R81" s="274">
        <f t="shared" si="67"/>
        <v>4639.5081347957512</v>
      </c>
      <c r="S81" s="274">
        <f t="shared" si="67"/>
        <v>10460.1119280163</v>
      </c>
      <c r="T81" s="274">
        <f t="shared" si="67"/>
        <v>2288.9312230592554</v>
      </c>
      <c r="U81" s="274">
        <f t="shared" si="67"/>
        <v>4026.6249111350758</v>
      </c>
      <c r="V81" s="274">
        <f t="shared" si="67"/>
        <v>550.34411920550406</v>
      </c>
      <c r="W81" s="274">
        <f t="shared" si="67"/>
        <v>33.949799561378498</v>
      </c>
      <c r="X81" s="274">
        <f t="shared" si="67"/>
        <v>385.95561606619765</v>
      </c>
      <c r="Y81" s="274">
        <f t="shared" si="67"/>
        <v>0</v>
      </c>
      <c r="Z81" s="274">
        <f t="shared" si="67"/>
        <v>5781.2934989915857</v>
      </c>
      <c r="AA81" s="282">
        <f t="shared" si="67"/>
        <v>679.88940700550086</v>
      </c>
      <c r="AB81" s="274">
        <f>AB26+AB35+AB39+AB44+AB49+AB54+AB62+AB71+AB76</f>
        <v>-236768.50500000003</v>
      </c>
      <c r="AC81" s="274">
        <f t="shared" ref="AC81:AM81" si="68">AC26+AC35+AC39+AC44+AC49+AC54+AC62+AC71+AC76</f>
        <v>-198243.90087257192</v>
      </c>
      <c r="AD81" s="274">
        <f t="shared" si="68"/>
        <v>-6283.6493276749397</v>
      </c>
      <c r="AE81" s="274">
        <f t="shared" si="68"/>
        <v>-13686.872139295625</v>
      </c>
      <c r="AF81" s="274">
        <f t="shared" si="68"/>
        <v>-3030.7878280710111</v>
      </c>
      <c r="AG81" s="274">
        <f t="shared" si="68"/>
        <v>-5725.5885468797842</v>
      </c>
      <c r="AH81" s="274">
        <f t="shared" si="68"/>
        <v>-732.95818013714279</v>
      </c>
      <c r="AI81" s="274">
        <f t="shared" si="68"/>
        <v>-36.820505124628838</v>
      </c>
      <c r="AJ81" s="274">
        <f t="shared" si="68"/>
        <v>-515.48707174480364</v>
      </c>
      <c r="AK81" s="274">
        <f t="shared" si="68"/>
        <v>-6.9038447108679071</v>
      </c>
      <c r="AL81" s="274">
        <f t="shared" si="68"/>
        <v>-7609.1875121615767</v>
      </c>
      <c r="AM81" s="282">
        <f t="shared" si="68"/>
        <v>-896.34917162768318</v>
      </c>
      <c r="AN81" s="289">
        <f>AN26+AN35+AN39+AN44+AN49+AN54+AN62+AN71+AN76</f>
        <v>287657.315</v>
      </c>
      <c r="AO81" s="274">
        <f t="shared" ref="AO81:AZ81" si="69">AO26+AO35+AO39+AO44+AO49+AO54+AO62+AO71+AO76</f>
        <v>241656.05099825407</v>
      </c>
      <c r="AP81" s="274">
        <f t="shared" si="69"/>
        <v>7682.1169999170788</v>
      </c>
      <c r="AQ81" s="274">
        <f t="shared" si="69"/>
        <v>16245.484268066839</v>
      </c>
      <c r="AR81" s="274">
        <f t="shared" si="69"/>
        <v>3531.6270147971391</v>
      </c>
      <c r="AS81" s="274">
        <f t="shared" si="69"/>
        <v>7116.2615645255673</v>
      </c>
      <c r="AT81" s="274">
        <f t="shared" si="69"/>
        <v>867.99838449985975</v>
      </c>
      <c r="AU81" s="274">
        <f t="shared" si="69"/>
        <v>37.105274451902403</v>
      </c>
      <c r="AV81" s="274">
        <f t="shared" si="69"/>
        <v>600.31033309684949</v>
      </c>
      <c r="AW81" s="274">
        <f t="shared" si="69"/>
        <v>10.601506986257828</v>
      </c>
      <c r="AX81" s="274">
        <f t="shared" si="69"/>
        <v>8882.7376661107774</v>
      </c>
      <c r="AY81" s="282">
        <f t="shared" si="69"/>
        <v>1027.0209892937271</v>
      </c>
      <c r="AZ81" s="300">
        <f t="shared" si="69"/>
        <v>0</v>
      </c>
      <c r="BA81" s="296">
        <f>BA26+BA35+BA39+BA44+BA49+BA54+BA62+BA71+BA76</f>
        <v>249371.6400000001</v>
      </c>
      <c r="BB81" s="274">
        <f t="shared" ref="BB81:BL81" si="70">BB26+BB35+BB39+BB44+BB49+BB54+BB62+BB71+BB76</f>
        <v>208580.71089066009</v>
      </c>
      <c r="BC81" s="274">
        <f t="shared" si="70"/>
        <v>6750.0469531911867</v>
      </c>
      <c r="BD81" s="274">
        <f t="shared" si="70"/>
        <v>14632.636975567428</v>
      </c>
      <c r="BE81" s="274">
        <f t="shared" si="70"/>
        <v>3154.7913344942913</v>
      </c>
      <c r="BF81" s="274">
        <f t="shared" si="70"/>
        <v>6024.2764022432493</v>
      </c>
      <c r="BG81" s="274">
        <f t="shared" si="70"/>
        <v>777.68185553479009</v>
      </c>
      <c r="BH81" s="274">
        <f t="shared" si="70"/>
        <v>39.266365802717353</v>
      </c>
      <c r="BI81" s="274">
        <f t="shared" si="70"/>
        <v>529.57901849974928</v>
      </c>
      <c r="BJ81" s="274">
        <f>BJ26+BJ35+BJ39+BJ44+BJ49+BJ54+BJ62+BJ71+BJ76</f>
        <v>3.8414279015060719</v>
      </c>
      <c r="BK81" s="274">
        <f t="shared" si="70"/>
        <v>7962.0047537337005</v>
      </c>
      <c r="BL81" s="300">
        <f t="shared" si="70"/>
        <v>916.80402237138048</v>
      </c>
    </row>
    <row r="82" spans="1:64" x14ac:dyDescent="0.25">
      <c r="A82" s="1549"/>
      <c r="B82" s="126" t="s">
        <v>120</v>
      </c>
      <c r="C82" s="127" t="s">
        <v>32</v>
      </c>
      <c r="D82" s="274">
        <f>SUM(E82:O82)</f>
        <v>-58486.410909090919</v>
      </c>
      <c r="E82" s="253">
        <v>-30723.058996995023</v>
      </c>
      <c r="F82" s="253">
        <v>-2619.8636877130953</v>
      </c>
      <c r="G82" s="253">
        <v>-14708.402339426402</v>
      </c>
      <c r="H82" s="253">
        <v>-4409.5179986416033</v>
      </c>
      <c r="I82" s="253">
        <v>-896.84850155944412</v>
      </c>
      <c r="J82" s="253">
        <v>-379.1409542463295</v>
      </c>
      <c r="K82" s="253">
        <v>-1.2963328417171061</v>
      </c>
      <c r="L82" s="253">
        <v>-1176.9076753459885</v>
      </c>
      <c r="M82" s="253">
        <v>-51.184924920231609</v>
      </c>
      <c r="N82" s="253">
        <v>-1434.590709769986</v>
      </c>
      <c r="O82" s="254">
        <v>-2085.5987876310951</v>
      </c>
      <c r="P82" s="289">
        <f>SUM(Q82:AA82)</f>
        <v>-19471.97090909092</v>
      </c>
      <c r="Q82" s="253">
        <v>-10328.235564971526</v>
      </c>
      <c r="R82" s="253">
        <v>-858.14352983495053</v>
      </c>
      <c r="S82" s="253">
        <v>-4995.350755630363</v>
      </c>
      <c r="T82" s="253">
        <v>-1414.0501152337781</v>
      </c>
      <c r="U82" s="253">
        <v>-305.47582860222133</v>
      </c>
      <c r="V82" s="253">
        <v>-128.07533883697883</v>
      </c>
      <c r="W82" s="253">
        <v>-0.78455122113419007</v>
      </c>
      <c r="X82" s="253">
        <v>-387.56494980300585</v>
      </c>
      <c r="Y82" s="253">
        <v>0</v>
      </c>
      <c r="Z82" s="253">
        <v>-262.99354067348287</v>
      </c>
      <c r="AA82" s="254">
        <v>-791.29673428347689</v>
      </c>
      <c r="AB82" s="274">
        <f>SUM(AC82:AM82)</f>
        <v>-18990.320000000003</v>
      </c>
      <c r="AC82" s="253">
        <v>-10425.591772410216</v>
      </c>
      <c r="AD82" s="253">
        <v>-913.7593445247411</v>
      </c>
      <c r="AE82" s="253">
        <v>-4580.4664224023481</v>
      </c>
      <c r="AF82" s="253">
        <v>-1415.7995639527253</v>
      </c>
      <c r="AG82" s="253">
        <v>-296.16017764260721</v>
      </c>
      <c r="AH82" s="253">
        <v>-110.37963766569992</v>
      </c>
      <c r="AI82" s="253">
        <v>-0.33741536353673002</v>
      </c>
      <c r="AJ82" s="253">
        <v>-335.12461701796906</v>
      </c>
      <c r="AK82" s="253">
        <v>-49.415593525327758</v>
      </c>
      <c r="AL82" s="253">
        <v>-215.0421874208474</v>
      </c>
      <c r="AM82" s="254">
        <v>-648.24326807397961</v>
      </c>
      <c r="AN82" s="289">
        <f>SUM(AO82:AY82)</f>
        <v>-4805.1327272727276</v>
      </c>
      <c r="AO82" s="253">
        <v>-2761.5187655204049</v>
      </c>
      <c r="AP82" s="253">
        <v>-215.78206650525607</v>
      </c>
      <c r="AQ82" s="253">
        <v>-1125.1590964740992</v>
      </c>
      <c r="AR82" s="253">
        <v>-294.51089520308284</v>
      </c>
      <c r="AS82" s="253">
        <v>-84.460126229839361</v>
      </c>
      <c r="AT82" s="253">
        <v>-19.58094072165121</v>
      </c>
      <c r="AU82" s="253">
        <v>-4.4439223051687855E-2</v>
      </c>
      <c r="AV82" s="253">
        <v>-84.138899815124788</v>
      </c>
      <c r="AW82" s="253">
        <v>-24.875008353328969</v>
      </c>
      <c r="AX82" s="253">
        <v>-53.389953977180312</v>
      </c>
      <c r="AY82" s="254">
        <v>-141.67253524970775</v>
      </c>
      <c r="AZ82" s="526">
        <v>0</v>
      </c>
      <c r="BA82" s="296">
        <f>SUM(BB82:BL82)+AZ82</f>
        <v>-101753.83454545456</v>
      </c>
      <c r="BB82" s="274">
        <f t="shared" ref="BB82:BL83" si="71">E82+Q82+AC82+AO82</f>
        <v>-54238.405099897172</v>
      </c>
      <c r="BC82" s="274">
        <f t="shared" si="71"/>
        <v>-4607.5486285780426</v>
      </c>
      <c r="BD82" s="274">
        <f t="shared" si="71"/>
        <v>-25409.378613933215</v>
      </c>
      <c r="BE82" s="274">
        <f t="shared" si="71"/>
        <v>-7533.8785730311902</v>
      </c>
      <c r="BF82" s="274">
        <f t="shared" si="71"/>
        <v>-1582.9446340341119</v>
      </c>
      <c r="BG82" s="274">
        <f t="shared" si="71"/>
        <v>-637.17687147065942</v>
      </c>
      <c r="BH82" s="274">
        <f t="shared" si="71"/>
        <v>-2.4627386494397139</v>
      </c>
      <c r="BI82" s="274">
        <f t="shared" si="71"/>
        <v>-1983.7361419820884</v>
      </c>
      <c r="BJ82" s="274">
        <f t="shared" si="71"/>
        <v>-125.47552679888834</v>
      </c>
      <c r="BK82" s="274">
        <f t="shared" si="71"/>
        <v>-1966.0163918414964</v>
      </c>
      <c r="BL82" s="300">
        <f t="shared" si="71"/>
        <v>-3666.8113252382591</v>
      </c>
    </row>
    <row r="83" spans="1:64" x14ac:dyDescent="0.25">
      <c r="A83" s="1549"/>
      <c r="B83" s="126" t="s">
        <v>943</v>
      </c>
      <c r="C83" s="127" t="s">
        <v>935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40806766.193338156</v>
      </c>
      <c r="E84" s="286">
        <f t="shared" ref="E84:BL84" si="72">SUM(E78:E83)</f>
        <v>21567517.243479334</v>
      </c>
      <c r="F84" s="286">
        <f t="shared" si="72"/>
        <v>2234846.3292087326</v>
      </c>
      <c r="G84" s="286">
        <f t="shared" si="72"/>
        <v>9619622.1299130656</v>
      </c>
      <c r="H84" s="286">
        <f t="shared" si="72"/>
        <v>3222618.9826945956</v>
      </c>
      <c r="I84" s="286">
        <f t="shared" si="72"/>
        <v>638470.86035535205</v>
      </c>
      <c r="J84" s="286">
        <f t="shared" si="72"/>
        <v>295982.76670576929</v>
      </c>
      <c r="K84" s="286">
        <f t="shared" si="72"/>
        <v>2349.716969437955</v>
      </c>
      <c r="L84" s="286">
        <f t="shared" si="72"/>
        <v>774331.02945413312</v>
      </c>
      <c r="M84" s="286">
        <f t="shared" si="72"/>
        <v>32573.168840705872</v>
      </c>
      <c r="N84" s="286">
        <f t="shared" si="72"/>
        <v>1041091.8810419183</v>
      </c>
      <c r="O84" s="287">
        <f t="shared" si="72"/>
        <v>1377362.0846751097</v>
      </c>
      <c r="P84" s="851">
        <f t="shared" si="72"/>
        <v>42176615.010411441</v>
      </c>
      <c r="Q84" s="286">
        <f t="shared" si="72"/>
        <v>22574316.851297613</v>
      </c>
      <c r="R84" s="286">
        <f t="shared" si="72"/>
        <v>2282621.2489605253</v>
      </c>
      <c r="S84" s="286">
        <f t="shared" si="72"/>
        <v>10093157.421452055</v>
      </c>
      <c r="T84" s="286">
        <f t="shared" si="72"/>
        <v>3201650.1559912474</v>
      </c>
      <c r="U84" s="286">
        <f t="shared" si="72"/>
        <v>678633.34042070934</v>
      </c>
      <c r="V84" s="286">
        <f t="shared" si="72"/>
        <v>303168.84847783187</v>
      </c>
      <c r="W84" s="286">
        <f t="shared" si="72"/>
        <v>2688.6493825456864</v>
      </c>
      <c r="X84" s="286">
        <f t="shared" si="72"/>
        <v>785321.75891962706</v>
      </c>
      <c r="Y84" s="286">
        <f>SUM(Y78:Y83)</f>
        <v>0</v>
      </c>
      <c r="Z84" s="286">
        <f t="shared" si="72"/>
        <v>647463.91889716126</v>
      </c>
      <c r="AA84" s="287">
        <f t="shared" si="72"/>
        <v>1607592.8166121286</v>
      </c>
      <c r="AB84" s="279">
        <f t="shared" si="72"/>
        <v>44075600.963288307</v>
      </c>
      <c r="AC84" s="286">
        <f t="shared" si="72"/>
        <v>24269116.861785837</v>
      </c>
      <c r="AD84" s="286">
        <f t="shared" si="72"/>
        <v>2544523.3126479532</v>
      </c>
      <c r="AE84" s="286">
        <f t="shared" si="72"/>
        <v>9983664.3625108898</v>
      </c>
      <c r="AF84" s="286">
        <f t="shared" si="72"/>
        <v>3422962.5510553648</v>
      </c>
      <c r="AG84" s="286">
        <f t="shared" si="72"/>
        <v>718534.05148411728</v>
      </c>
      <c r="AH84" s="286">
        <f t="shared" si="72"/>
        <v>285856.71157674881</v>
      </c>
      <c r="AI84" s="286">
        <f t="shared" si="72"/>
        <v>2196.3791296463146</v>
      </c>
      <c r="AJ84" s="286">
        <f t="shared" si="72"/>
        <v>733621.38705026894</v>
      </c>
      <c r="AK84" s="286">
        <f t="shared" si="72"/>
        <v>103486.42443264651</v>
      </c>
      <c r="AL84" s="286">
        <f t="shared" si="72"/>
        <v>582837.69091199955</v>
      </c>
      <c r="AM84" s="287">
        <f t="shared" si="72"/>
        <v>1428801.2307028403</v>
      </c>
      <c r="AN84" s="851">
        <f t="shared" si="72"/>
        <v>50678777.009811342</v>
      </c>
      <c r="AO84" s="286">
        <f t="shared" si="72"/>
        <v>29020037.367468361</v>
      </c>
      <c r="AP84" s="286">
        <f t="shared" si="72"/>
        <v>2706000.5546203814</v>
      </c>
      <c r="AQ84" s="286">
        <f t="shared" si="72"/>
        <v>11249246.850661121</v>
      </c>
      <c r="AR84" s="286">
        <f t="shared" si="72"/>
        <v>3267531.4914685758</v>
      </c>
      <c r="AS84" s="286">
        <f t="shared" si="72"/>
        <v>988470.02112689638</v>
      </c>
      <c r="AT84" s="286">
        <f t="shared" si="72"/>
        <v>244130.46199137327</v>
      </c>
      <c r="AU84" s="286">
        <f t="shared" si="72"/>
        <v>29156.64802264969</v>
      </c>
      <c r="AV84" s="286">
        <f t="shared" si="72"/>
        <v>806650.52933330205</v>
      </c>
      <c r="AW84" s="286">
        <f>SUM(AW78:AW83)</f>
        <v>228809.12470692591</v>
      </c>
      <c r="AX84" s="286">
        <f t="shared" si="72"/>
        <v>719495.93572016177</v>
      </c>
      <c r="AY84" s="287">
        <f t="shared" si="72"/>
        <v>1419248.0246915997</v>
      </c>
      <c r="AZ84" s="857">
        <f t="shared" si="72"/>
        <v>-2220986.9624581193</v>
      </c>
      <c r="BA84" s="306">
        <f t="shared" si="72"/>
        <v>175516772.21439111</v>
      </c>
      <c r="BB84" s="279">
        <f t="shared" si="72"/>
        <v>97430988.324031144</v>
      </c>
      <c r="BC84" s="279">
        <f t="shared" si="72"/>
        <v>9767991.4454375934</v>
      </c>
      <c r="BD84" s="279">
        <f t="shared" si="72"/>
        <v>40945690.764537126</v>
      </c>
      <c r="BE84" s="279">
        <f t="shared" si="72"/>
        <v>13114763.181209782</v>
      </c>
      <c r="BF84" s="279">
        <f t="shared" si="72"/>
        <v>3024108.2733870754</v>
      </c>
      <c r="BG84" s="279">
        <f t="shared" si="72"/>
        <v>1129138.7887517235</v>
      </c>
      <c r="BH84" s="279">
        <f t="shared" si="72"/>
        <v>36391.393504279644</v>
      </c>
      <c r="BI84" s="279">
        <f t="shared" si="72"/>
        <v>3099924.7047573309</v>
      </c>
      <c r="BJ84" s="279">
        <f>SUM(BJ78:BJ83)</f>
        <v>364868.71798027831</v>
      </c>
      <c r="BK84" s="279">
        <f t="shared" si="72"/>
        <v>2990889.4265712406</v>
      </c>
      <c r="BL84" s="307">
        <f t="shared" si="72"/>
        <v>5833004.1566816801</v>
      </c>
    </row>
    <row r="85" spans="1:64" x14ac:dyDescent="0.25">
      <c r="A85" s="1549"/>
      <c r="B85" s="126" t="s">
        <v>167</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40806766.193338156</v>
      </c>
      <c r="E88" s="275">
        <f t="shared" ref="E88:O88" si="79">E84+E87</f>
        <v>21567517.243479334</v>
      </c>
      <c r="F88" s="275">
        <f t="shared" si="79"/>
        <v>2234846.3292087326</v>
      </c>
      <c r="G88" s="275">
        <f t="shared" si="79"/>
        <v>9619622.1299130656</v>
      </c>
      <c r="H88" s="275">
        <f t="shared" si="79"/>
        <v>3222618.9826945956</v>
      </c>
      <c r="I88" s="275">
        <f t="shared" si="79"/>
        <v>638470.86035535205</v>
      </c>
      <c r="J88" s="275">
        <f t="shared" si="79"/>
        <v>295982.76670576929</v>
      </c>
      <c r="K88" s="275">
        <f t="shared" si="79"/>
        <v>2349.716969437955</v>
      </c>
      <c r="L88" s="275">
        <f t="shared" si="79"/>
        <v>774331.02945413312</v>
      </c>
      <c r="M88" s="275">
        <f t="shared" si="79"/>
        <v>32573.168840705872</v>
      </c>
      <c r="N88" s="275">
        <f t="shared" si="79"/>
        <v>1041091.8810419183</v>
      </c>
      <c r="O88" s="283">
        <f t="shared" si="79"/>
        <v>1377362.0846751097</v>
      </c>
      <c r="P88" s="277">
        <f>P84+P87</f>
        <v>42176615.010411441</v>
      </c>
      <c r="Q88" s="275">
        <f t="shared" ref="Q88:AA88" si="80">Q84+Q87</f>
        <v>22574316.851297613</v>
      </c>
      <c r="R88" s="275">
        <f t="shared" si="80"/>
        <v>2282621.2489605253</v>
      </c>
      <c r="S88" s="275">
        <f t="shared" si="80"/>
        <v>10093157.421452055</v>
      </c>
      <c r="T88" s="275">
        <f t="shared" si="80"/>
        <v>3201650.1559912474</v>
      </c>
      <c r="U88" s="275">
        <f t="shared" si="80"/>
        <v>678633.34042070934</v>
      </c>
      <c r="V88" s="275">
        <f t="shared" si="80"/>
        <v>303168.84847783187</v>
      </c>
      <c r="W88" s="275">
        <f t="shared" si="80"/>
        <v>2688.6493825456864</v>
      </c>
      <c r="X88" s="275">
        <f t="shared" si="80"/>
        <v>785321.75891962706</v>
      </c>
      <c r="Y88" s="275">
        <f t="shared" si="80"/>
        <v>0</v>
      </c>
      <c r="Z88" s="275">
        <f t="shared" si="80"/>
        <v>647463.91889716126</v>
      </c>
      <c r="AA88" s="283">
        <f t="shared" si="80"/>
        <v>1607592.8166121286</v>
      </c>
      <c r="AB88" s="275">
        <f>AB84+AB87</f>
        <v>44075600.963288307</v>
      </c>
      <c r="AC88" s="275">
        <f t="shared" ref="AC88:AM88" si="81">AC84+AC87</f>
        <v>24269116.861785837</v>
      </c>
      <c r="AD88" s="275">
        <f t="shared" si="81"/>
        <v>2544523.3126479532</v>
      </c>
      <c r="AE88" s="275">
        <f t="shared" si="81"/>
        <v>9983664.3625108898</v>
      </c>
      <c r="AF88" s="275">
        <f t="shared" si="81"/>
        <v>3422962.5510553648</v>
      </c>
      <c r="AG88" s="275">
        <f t="shared" si="81"/>
        <v>718534.05148411728</v>
      </c>
      <c r="AH88" s="275">
        <f t="shared" si="81"/>
        <v>285856.71157674881</v>
      </c>
      <c r="AI88" s="275">
        <f t="shared" si="81"/>
        <v>2196.3791296463146</v>
      </c>
      <c r="AJ88" s="275">
        <f t="shared" si="81"/>
        <v>733621.38705026894</v>
      </c>
      <c r="AK88" s="275">
        <f t="shared" si="81"/>
        <v>103486.42443264651</v>
      </c>
      <c r="AL88" s="275">
        <f t="shared" si="81"/>
        <v>582837.69091199955</v>
      </c>
      <c r="AM88" s="283">
        <f t="shared" si="81"/>
        <v>1428801.2307028403</v>
      </c>
      <c r="AN88" s="277">
        <f>AN84+AN87</f>
        <v>50678777.009811342</v>
      </c>
      <c r="AO88" s="275">
        <f>AO84+AO87</f>
        <v>29020037.367468361</v>
      </c>
      <c r="AP88" s="275">
        <f t="shared" ref="AP88:AZ88" si="82">AP84+AP87</f>
        <v>2706000.5546203814</v>
      </c>
      <c r="AQ88" s="275">
        <f t="shared" si="82"/>
        <v>11249246.850661121</v>
      </c>
      <c r="AR88" s="275">
        <f t="shared" si="82"/>
        <v>3267531.4914685758</v>
      </c>
      <c r="AS88" s="275">
        <f t="shared" si="82"/>
        <v>988470.02112689638</v>
      </c>
      <c r="AT88" s="275">
        <f t="shared" si="82"/>
        <v>244130.46199137327</v>
      </c>
      <c r="AU88" s="275">
        <f t="shared" si="82"/>
        <v>29156.64802264969</v>
      </c>
      <c r="AV88" s="275">
        <f t="shared" si="82"/>
        <v>806650.52933330205</v>
      </c>
      <c r="AW88" s="275">
        <f t="shared" si="82"/>
        <v>228809.12470692591</v>
      </c>
      <c r="AX88" s="275">
        <f t="shared" si="82"/>
        <v>719495.93572016177</v>
      </c>
      <c r="AY88" s="283">
        <f t="shared" si="82"/>
        <v>1419248.0246915997</v>
      </c>
      <c r="AZ88" s="299">
        <f t="shared" si="82"/>
        <v>-2220986.9624581193</v>
      </c>
      <c r="BA88" s="308">
        <f>BA84+BA87</f>
        <v>175516772.21439111</v>
      </c>
      <c r="BB88" s="278">
        <f>BB84+BB87</f>
        <v>97430988.324031144</v>
      </c>
      <c r="BC88" s="278">
        <f t="shared" ref="BC88:BL88" si="83">BC84+BC87</f>
        <v>9767991.4454375934</v>
      </c>
      <c r="BD88" s="278">
        <f t="shared" si="83"/>
        <v>40945690.764537126</v>
      </c>
      <c r="BE88" s="278">
        <f t="shared" si="83"/>
        <v>13114763.181209782</v>
      </c>
      <c r="BF88" s="278">
        <f t="shared" si="83"/>
        <v>3024108.2733870754</v>
      </c>
      <c r="BG88" s="278">
        <f t="shared" si="83"/>
        <v>1129138.7887517235</v>
      </c>
      <c r="BH88" s="278">
        <f t="shared" si="83"/>
        <v>36391.393504279644</v>
      </c>
      <c r="BI88" s="278">
        <f t="shared" si="83"/>
        <v>3099924.7047573309</v>
      </c>
      <c r="BJ88" s="278">
        <f>BJ84+BJ87</f>
        <v>364868.71798027831</v>
      </c>
      <c r="BK88" s="278">
        <f t="shared" si="83"/>
        <v>2990889.4265712406</v>
      </c>
      <c r="BL88" s="305">
        <f t="shared" si="83"/>
        <v>5833004.1566816801</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3839160.2153713284</v>
      </c>
      <c r="E91" s="253">
        <v>35236.863307047162</v>
      </c>
      <c r="F91" s="253">
        <v>3803923.3520642812</v>
      </c>
      <c r="G91" s="303"/>
      <c r="H91" s="303"/>
      <c r="I91" s="303"/>
      <c r="J91" s="303"/>
      <c r="K91" s="303"/>
      <c r="L91" s="303"/>
      <c r="M91" s="303"/>
      <c r="N91" s="303"/>
      <c r="O91" s="375"/>
      <c r="P91" s="289">
        <f t="shared" ref="P91:P97" si="85">Q91+R91</f>
        <v>3981865.4019274698</v>
      </c>
      <c r="Q91" s="253">
        <v>-5378.6047949072563</v>
      </c>
      <c r="R91" s="253">
        <v>3987244.0067223771</v>
      </c>
      <c r="S91" s="303"/>
      <c r="T91" s="303"/>
      <c r="U91" s="303"/>
      <c r="V91" s="303"/>
      <c r="W91" s="303"/>
      <c r="X91" s="303"/>
      <c r="Y91" s="303"/>
      <c r="Z91" s="303"/>
      <c r="AA91" s="375"/>
      <c r="AB91" s="274">
        <f t="shared" ref="AB91:AB97" si="86">AC91+AD91</f>
        <v>5090548.3338505384</v>
      </c>
      <c r="AC91" s="253">
        <v>29390.149842297989</v>
      </c>
      <c r="AD91" s="253">
        <v>5061158.1840082407</v>
      </c>
      <c r="AE91" s="303"/>
      <c r="AF91" s="303"/>
      <c r="AG91" s="303"/>
      <c r="AH91" s="303"/>
      <c r="AI91" s="303"/>
      <c r="AJ91" s="303"/>
      <c r="AK91" s="303"/>
      <c r="AL91" s="303"/>
      <c r="AM91" s="375"/>
      <c r="AN91" s="289">
        <f t="shared" ref="AN91:AN97" si="87">AO91+AP91</f>
        <v>6211109.3597684558</v>
      </c>
      <c r="AO91" s="253">
        <v>-17955.860863461887</v>
      </c>
      <c r="AP91" s="253">
        <v>6229065.2206319179</v>
      </c>
      <c r="AQ91" s="303"/>
      <c r="AR91" s="303"/>
      <c r="AS91" s="303"/>
      <c r="AT91" s="303"/>
      <c r="AU91" s="303"/>
      <c r="AV91" s="303"/>
      <c r="AW91" s="303"/>
      <c r="AX91" s="303"/>
      <c r="AY91" s="375"/>
      <c r="AZ91" s="526"/>
      <c r="BA91" s="296">
        <f t="shared" ref="BA91:BA97" si="88">BB91+BC91+AZ91</f>
        <v>19122683.310917795</v>
      </c>
      <c r="BB91" s="274">
        <f t="shared" ref="BB91:BC96" si="89">E91+Q91+AC91+AO91</f>
        <v>41292.547490976009</v>
      </c>
      <c r="BC91" s="274">
        <f t="shared" si="89"/>
        <v>19081390.763426818</v>
      </c>
      <c r="BD91" s="303"/>
      <c r="BE91" s="303"/>
      <c r="BF91" s="303"/>
      <c r="BG91" s="303"/>
      <c r="BH91" s="303"/>
      <c r="BI91" s="303"/>
      <c r="BJ91" s="303"/>
      <c r="BK91" s="303"/>
      <c r="BL91" s="304"/>
    </row>
    <row r="92" spans="1:64" x14ac:dyDescent="0.25">
      <c r="A92" s="1544"/>
      <c r="B92" s="126" t="s">
        <v>122</v>
      </c>
      <c r="C92" s="127" t="s">
        <v>97</v>
      </c>
      <c r="D92" s="274">
        <f t="shared" si="84"/>
        <v>156145.35292075737</v>
      </c>
      <c r="E92" s="253">
        <v>0</v>
      </c>
      <c r="F92" s="253">
        <v>156145.35292075737</v>
      </c>
      <c r="G92" s="303"/>
      <c r="H92" s="303"/>
      <c r="I92" s="303"/>
      <c r="J92" s="303"/>
      <c r="K92" s="303"/>
      <c r="L92" s="303"/>
      <c r="M92" s="303"/>
      <c r="N92" s="303"/>
      <c r="O92" s="375"/>
      <c r="P92" s="289">
        <f t="shared" si="85"/>
        <v>234339.05108295637</v>
      </c>
      <c r="Q92" s="253">
        <v>0</v>
      </c>
      <c r="R92" s="253">
        <v>234339.05108295637</v>
      </c>
      <c r="S92" s="303"/>
      <c r="T92" s="303"/>
      <c r="U92" s="303"/>
      <c r="V92" s="303"/>
      <c r="W92" s="303"/>
      <c r="X92" s="303"/>
      <c r="Y92" s="303"/>
      <c r="Z92" s="303"/>
      <c r="AA92" s="375"/>
      <c r="AB92" s="274">
        <f t="shared" si="86"/>
        <v>215760.97401272506</v>
      </c>
      <c r="AC92" s="253">
        <v>0</v>
      </c>
      <c r="AD92" s="253">
        <v>215760.97401272506</v>
      </c>
      <c r="AE92" s="303"/>
      <c r="AF92" s="303"/>
      <c r="AG92" s="303"/>
      <c r="AH92" s="303"/>
      <c r="AI92" s="303"/>
      <c r="AJ92" s="303"/>
      <c r="AK92" s="303"/>
      <c r="AL92" s="303"/>
      <c r="AM92" s="375"/>
      <c r="AN92" s="289">
        <f t="shared" si="87"/>
        <v>280371.5978840139</v>
      </c>
      <c r="AO92" s="253">
        <v>0</v>
      </c>
      <c r="AP92" s="253">
        <v>280371.5978840139</v>
      </c>
      <c r="AQ92" s="303"/>
      <c r="AR92" s="303"/>
      <c r="AS92" s="303"/>
      <c r="AT92" s="303"/>
      <c r="AU92" s="303"/>
      <c r="AV92" s="303"/>
      <c r="AW92" s="303"/>
      <c r="AX92" s="303"/>
      <c r="AY92" s="375"/>
      <c r="AZ92" s="526"/>
      <c r="BA92" s="296">
        <f t="shared" si="88"/>
        <v>886616.9759004527</v>
      </c>
      <c r="BB92" s="274">
        <f t="shared" si="89"/>
        <v>0</v>
      </c>
      <c r="BC92" s="274">
        <f t="shared" si="89"/>
        <v>886616.9759004527</v>
      </c>
      <c r="BD92" s="303"/>
      <c r="BE92" s="303"/>
      <c r="BF92" s="303"/>
      <c r="BG92" s="303"/>
      <c r="BH92" s="303"/>
      <c r="BI92" s="303"/>
      <c r="BJ92" s="303"/>
      <c r="BK92" s="303"/>
      <c r="BL92" s="304"/>
    </row>
    <row r="93" spans="1:64" x14ac:dyDescent="0.25">
      <c r="A93" s="1544"/>
      <c r="B93" s="126" t="s">
        <v>123</v>
      </c>
      <c r="C93" s="127" t="s">
        <v>98</v>
      </c>
      <c r="D93" s="274">
        <f t="shared" si="84"/>
        <v>322448.1540641326</v>
      </c>
      <c r="E93" s="253">
        <v>0</v>
      </c>
      <c r="F93" s="253">
        <v>322448.1540641326</v>
      </c>
      <c r="G93" s="303"/>
      <c r="H93" s="303"/>
      <c r="I93" s="303"/>
      <c r="J93" s="303"/>
      <c r="K93" s="303"/>
      <c r="L93" s="303"/>
      <c r="M93" s="303"/>
      <c r="N93" s="303"/>
      <c r="O93" s="375"/>
      <c r="P93" s="289">
        <f t="shared" si="85"/>
        <v>335748.30401404633</v>
      </c>
      <c r="Q93" s="253">
        <v>0</v>
      </c>
      <c r="R93" s="253">
        <v>335748.30401404633</v>
      </c>
      <c r="S93" s="303"/>
      <c r="T93" s="303"/>
      <c r="U93" s="303"/>
      <c r="V93" s="303"/>
      <c r="W93" s="303"/>
      <c r="X93" s="303"/>
      <c r="Y93" s="303"/>
      <c r="Z93" s="303"/>
      <c r="AA93" s="375"/>
      <c r="AB93" s="274">
        <f t="shared" si="86"/>
        <v>402996.96900865773</v>
      </c>
      <c r="AC93" s="253">
        <v>0</v>
      </c>
      <c r="AD93" s="253">
        <v>402996.96900865773</v>
      </c>
      <c r="AE93" s="303"/>
      <c r="AF93" s="303"/>
      <c r="AG93" s="303"/>
      <c r="AH93" s="303"/>
      <c r="AI93" s="303"/>
      <c r="AJ93" s="303"/>
      <c r="AK93" s="303"/>
      <c r="AL93" s="303"/>
      <c r="AM93" s="375"/>
      <c r="AN93" s="289">
        <f t="shared" si="87"/>
        <v>548248.84322445386</v>
      </c>
      <c r="AO93" s="253">
        <v>0</v>
      </c>
      <c r="AP93" s="253">
        <v>548248.84322445386</v>
      </c>
      <c r="AQ93" s="303"/>
      <c r="AR93" s="303"/>
      <c r="AS93" s="303"/>
      <c r="AT93" s="303"/>
      <c r="AU93" s="303"/>
      <c r="AV93" s="303"/>
      <c r="AW93" s="303"/>
      <c r="AX93" s="303"/>
      <c r="AY93" s="375"/>
      <c r="AZ93" s="526"/>
      <c r="BA93" s="296">
        <f t="shared" si="88"/>
        <v>1609442.2703112904</v>
      </c>
      <c r="BB93" s="274">
        <f t="shared" si="89"/>
        <v>0</v>
      </c>
      <c r="BC93" s="274">
        <f t="shared" si="89"/>
        <v>1609442.2703112904</v>
      </c>
      <c r="BD93" s="303"/>
      <c r="BE93" s="303"/>
      <c r="BF93" s="303"/>
      <c r="BG93" s="303"/>
      <c r="BH93" s="303"/>
      <c r="BI93" s="303"/>
      <c r="BJ93" s="303"/>
      <c r="BK93" s="303"/>
      <c r="BL93" s="304"/>
    </row>
    <row r="94" spans="1:64" x14ac:dyDescent="0.25">
      <c r="A94" s="1544"/>
      <c r="B94" s="132" t="s">
        <v>124</v>
      </c>
      <c r="C94" s="127" t="s">
        <v>99</v>
      </c>
      <c r="D94" s="274">
        <f t="shared" si="84"/>
        <v>244826.98106976616</v>
      </c>
      <c r="E94" s="253">
        <v>0</v>
      </c>
      <c r="F94" s="253">
        <v>244826.98106976616</v>
      </c>
      <c r="G94" s="303"/>
      <c r="H94" s="303"/>
      <c r="I94" s="303"/>
      <c r="J94" s="303"/>
      <c r="K94" s="303"/>
      <c r="L94" s="303"/>
      <c r="M94" s="303"/>
      <c r="N94" s="303"/>
      <c r="O94" s="375"/>
      <c r="P94" s="289">
        <f t="shared" si="85"/>
        <v>174253.35346503975</v>
      </c>
      <c r="Q94" s="253">
        <v>0</v>
      </c>
      <c r="R94" s="253">
        <v>174253.35346503975</v>
      </c>
      <c r="S94" s="303"/>
      <c r="T94" s="303"/>
      <c r="U94" s="303"/>
      <c r="V94" s="303"/>
      <c r="W94" s="303"/>
      <c r="X94" s="303"/>
      <c r="Y94" s="303"/>
      <c r="Z94" s="303"/>
      <c r="AA94" s="375"/>
      <c r="AB94" s="274">
        <f t="shared" si="86"/>
        <v>307802.39963661187</v>
      </c>
      <c r="AC94" s="253">
        <v>0</v>
      </c>
      <c r="AD94" s="253">
        <v>307802.39963661187</v>
      </c>
      <c r="AE94" s="303"/>
      <c r="AF94" s="303"/>
      <c r="AG94" s="303"/>
      <c r="AH94" s="303"/>
      <c r="AI94" s="303"/>
      <c r="AJ94" s="303"/>
      <c r="AK94" s="303"/>
      <c r="AL94" s="303"/>
      <c r="AM94" s="375"/>
      <c r="AN94" s="289">
        <f t="shared" si="87"/>
        <v>1258811.8885262317</v>
      </c>
      <c r="AO94" s="253">
        <v>0</v>
      </c>
      <c r="AP94" s="253">
        <v>1258811.8885262317</v>
      </c>
      <c r="AQ94" s="303"/>
      <c r="AR94" s="303"/>
      <c r="AS94" s="303"/>
      <c r="AT94" s="303"/>
      <c r="AU94" s="303"/>
      <c r="AV94" s="303"/>
      <c r="AW94" s="303"/>
      <c r="AX94" s="303"/>
      <c r="AY94" s="375"/>
      <c r="AZ94" s="526"/>
      <c r="BA94" s="296">
        <f t="shared" si="88"/>
        <v>1985694.6226976495</v>
      </c>
      <c r="BB94" s="274">
        <f t="shared" si="89"/>
        <v>0</v>
      </c>
      <c r="BC94" s="274">
        <f t="shared" si="89"/>
        <v>1985694.6226976495</v>
      </c>
      <c r="BD94" s="303"/>
      <c r="BE94" s="303"/>
      <c r="BF94" s="303"/>
      <c r="BG94" s="303"/>
      <c r="BH94" s="303"/>
      <c r="BI94" s="303"/>
      <c r="BJ94" s="303"/>
      <c r="BK94" s="303"/>
      <c r="BL94" s="304"/>
    </row>
    <row r="95" spans="1:64" x14ac:dyDescent="0.25">
      <c r="A95" s="1544"/>
      <c r="B95" s="132" t="s">
        <v>125</v>
      </c>
      <c r="C95" s="127" t="s">
        <v>100</v>
      </c>
      <c r="D95" s="274">
        <f t="shared" si="84"/>
        <v>266560.93303662486</v>
      </c>
      <c r="E95" s="253">
        <v>-263575.73549458693</v>
      </c>
      <c r="F95" s="253">
        <v>530136.66853121179</v>
      </c>
      <c r="G95" s="303"/>
      <c r="H95" s="303"/>
      <c r="I95" s="303"/>
      <c r="J95" s="303"/>
      <c r="K95" s="303"/>
      <c r="L95" s="303"/>
      <c r="M95" s="303"/>
      <c r="N95" s="303"/>
      <c r="O95" s="375"/>
      <c r="P95" s="289">
        <f t="shared" si="85"/>
        <v>877555.3269771341</v>
      </c>
      <c r="Q95" s="253">
        <v>10679.912996661296</v>
      </c>
      <c r="R95" s="253">
        <v>866875.41398047283</v>
      </c>
      <c r="S95" s="303"/>
      <c r="T95" s="303"/>
      <c r="U95" s="303"/>
      <c r="V95" s="303"/>
      <c r="W95" s="303"/>
      <c r="X95" s="303"/>
      <c r="Y95" s="303"/>
      <c r="Z95" s="303"/>
      <c r="AA95" s="375"/>
      <c r="AB95" s="274">
        <f t="shared" si="86"/>
        <v>652695.32723870943</v>
      </c>
      <c r="AC95" s="253">
        <v>9786.8928820372676</v>
      </c>
      <c r="AD95" s="253">
        <v>642908.43435667222</v>
      </c>
      <c r="AE95" s="303"/>
      <c r="AF95" s="303"/>
      <c r="AG95" s="303"/>
      <c r="AH95" s="303"/>
      <c r="AI95" s="303"/>
      <c r="AJ95" s="303"/>
      <c r="AK95" s="303"/>
      <c r="AL95" s="303"/>
      <c r="AM95" s="375"/>
      <c r="AN95" s="289">
        <f t="shared" si="87"/>
        <v>1202396.6761265106</v>
      </c>
      <c r="AO95" s="253">
        <v>10599.742637671996</v>
      </c>
      <c r="AP95" s="253">
        <v>1191796.9334888386</v>
      </c>
      <c r="AQ95" s="303"/>
      <c r="AR95" s="303"/>
      <c r="AS95" s="303"/>
      <c r="AT95" s="303"/>
      <c r="AU95" s="303"/>
      <c r="AV95" s="303"/>
      <c r="AW95" s="303"/>
      <c r="AX95" s="303"/>
      <c r="AY95" s="375"/>
      <c r="AZ95" s="526"/>
      <c r="BA95" s="296">
        <f t="shared" si="88"/>
        <v>2999208.2633789792</v>
      </c>
      <c r="BB95" s="274">
        <f t="shared" si="89"/>
        <v>-232509.18697821637</v>
      </c>
      <c r="BC95" s="274">
        <f t="shared" si="89"/>
        <v>3231717.4503571955</v>
      </c>
      <c r="BD95" s="303"/>
      <c r="BE95" s="303"/>
      <c r="BF95" s="303"/>
      <c r="BG95" s="303"/>
      <c r="BH95" s="303"/>
      <c r="BI95" s="303"/>
      <c r="BJ95" s="303"/>
      <c r="BK95" s="303"/>
      <c r="BL95" s="304"/>
    </row>
    <row r="96" spans="1:64" x14ac:dyDescent="0.25">
      <c r="A96" s="1544"/>
      <c r="B96" s="126" t="s">
        <v>126</v>
      </c>
      <c r="C96" s="127" t="s">
        <v>28</v>
      </c>
      <c r="D96" s="274">
        <f t="shared" si="84"/>
        <v>30570.210954090348</v>
      </c>
      <c r="E96" s="253">
        <v>0</v>
      </c>
      <c r="F96" s="253">
        <v>30570.210954090348</v>
      </c>
      <c r="G96" s="303"/>
      <c r="H96" s="303"/>
      <c r="I96" s="303"/>
      <c r="J96" s="303"/>
      <c r="K96" s="303"/>
      <c r="L96" s="303"/>
      <c r="M96" s="303"/>
      <c r="N96" s="303"/>
      <c r="O96" s="375"/>
      <c r="P96" s="289">
        <f t="shared" si="85"/>
        <v>24764.964321023683</v>
      </c>
      <c r="Q96" s="253">
        <v>0</v>
      </c>
      <c r="R96" s="253">
        <v>24764.964321023683</v>
      </c>
      <c r="S96" s="303"/>
      <c r="T96" s="303"/>
      <c r="U96" s="303"/>
      <c r="V96" s="303"/>
      <c r="W96" s="303"/>
      <c r="X96" s="303"/>
      <c r="Y96" s="303"/>
      <c r="Z96" s="303"/>
      <c r="AA96" s="375"/>
      <c r="AB96" s="274">
        <f t="shared" si="86"/>
        <v>13891.509733468905</v>
      </c>
      <c r="AC96" s="253">
        <v>0</v>
      </c>
      <c r="AD96" s="253">
        <v>13891.509733468905</v>
      </c>
      <c r="AE96" s="303"/>
      <c r="AF96" s="303"/>
      <c r="AG96" s="303"/>
      <c r="AH96" s="303"/>
      <c r="AI96" s="303"/>
      <c r="AJ96" s="303"/>
      <c r="AK96" s="303"/>
      <c r="AL96" s="303"/>
      <c r="AM96" s="375"/>
      <c r="AN96" s="289">
        <f t="shared" si="87"/>
        <v>32125.824797240261</v>
      </c>
      <c r="AO96" s="253">
        <v>0</v>
      </c>
      <c r="AP96" s="253">
        <v>32125.824797240261</v>
      </c>
      <c r="AQ96" s="303"/>
      <c r="AR96" s="303"/>
      <c r="AS96" s="303"/>
      <c r="AT96" s="303"/>
      <c r="AU96" s="303"/>
      <c r="AV96" s="303"/>
      <c r="AW96" s="303"/>
      <c r="AX96" s="303"/>
      <c r="AY96" s="375"/>
      <c r="AZ96" s="526"/>
      <c r="BA96" s="296">
        <f t="shared" si="88"/>
        <v>101352.5098058232</v>
      </c>
      <c r="BB96" s="274">
        <f t="shared" si="89"/>
        <v>0</v>
      </c>
      <c r="BC96" s="274">
        <f t="shared" si="89"/>
        <v>101352.5098058232</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4859711.8474166999</v>
      </c>
      <c r="E97" s="275">
        <f>SUM(E91:E96)</f>
        <v>-228338.87218753976</v>
      </c>
      <c r="F97" s="275">
        <f>SUM(F91:F96)</f>
        <v>5088050.7196042398</v>
      </c>
      <c r="G97" s="335"/>
      <c r="H97" s="335"/>
      <c r="I97" s="335"/>
      <c r="J97" s="335"/>
      <c r="K97" s="335"/>
      <c r="L97" s="335"/>
      <c r="M97" s="335"/>
      <c r="N97" s="335"/>
      <c r="O97" s="376"/>
      <c r="P97" s="277">
        <f t="shared" si="85"/>
        <v>5628526.4017876713</v>
      </c>
      <c r="Q97" s="275">
        <f>SUM(Q91:Q96)</f>
        <v>5301.3082017540401</v>
      </c>
      <c r="R97" s="275">
        <f>SUM(R91:R96)</f>
        <v>5623225.0935859168</v>
      </c>
      <c r="S97" s="335"/>
      <c r="T97" s="335"/>
      <c r="U97" s="335"/>
      <c r="V97" s="335"/>
      <c r="W97" s="335"/>
      <c r="X97" s="335"/>
      <c r="Y97" s="335"/>
      <c r="Z97" s="335"/>
      <c r="AA97" s="376"/>
      <c r="AB97" s="275">
        <f t="shared" si="86"/>
        <v>6683695.5134807127</v>
      </c>
      <c r="AC97" s="275">
        <f>SUM(AC91:AC96)</f>
        <v>39177.042724335261</v>
      </c>
      <c r="AD97" s="275">
        <f>SUM(AD91:AD96)</f>
        <v>6644518.4707563771</v>
      </c>
      <c r="AE97" s="335"/>
      <c r="AF97" s="335"/>
      <c r="AG97" s="335"/>
      <c r="AH97" s="335"/>
      <c r="AI97" s="335"/>
      <c r="AJ97" s="335"/>
      <c r="AK97" s="335"/>
      <c r="AL97" s="335"/>
      <c r="AM97" s="376"/>
      <c r="AN97" s="277">
        <f t="shared" si="87"/>
        <v>9533064.1903269067</v>
      </c>
      <c r="AO97" s="275">
        <f>SUM(AO91:AO96)</f>
        <v>-7356.1182257898909</v>
      </c>
      <c r="AP97" s="275">
        <f>SUM(AP91:AP96)</f>
        <v>9540420.3085526973</v>
      </c>
      <c r="AQ97" s="335"/>
      <c r="AR97" s="335"/>
      <c r="AS97" s="335"/>
      <c r="AT97" s="335"/>
      <c r="AU97" s="335"/>
      <c r="AV97" s="335"/>
      <c r="AW97" s="335"/>
      <c r="AX97" s="335"/>
      <c r="AY97" s="376"/>
      <c r="AZ97" s="299">
        <f>SUM(AZ91:AZ96)</f>
        <v>0</v>
      </c>
      <c r="BA97" s="297">
        <f t="shared" si="88"/>
        <v>26704997.953011993</v>
      </c>
      <c r="BB97" s="275">
        <f>SUM(BB91:BB96)</f>
        <v>-191216.63948724035</v>
      </c>
      <c r="BC97" s="275">
        <f>SUM(BC91:BC96)</f>
        <v>26896214.592499234</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45666478.040754855</v>
      </c>
      <c r="E105" s="303"/>
      <c r="F105" s="303"/>
      <c r="G105" s="303"/>
      <c r="H105" s="303"/>
      <c r="I105" s="303"/>
      <c r="J105" s="303"/>
      <c r="K105" s="303"/>
      <c r="L105" s="303"/>
      <c r="M105" s="303"/>
      <c r="N105" s="303"/>
      <c r="O105" s="375"/>
      <c r="P105" s="289">
        <f>P88+P97+P104</f>
        <v>47805141.41219911</v>
      </c>
      <c r="Q105" s="303"/>
      <c r="R105" s="303"/>
      <c r="S105" s="303"/>
      <c r="T105" s="303"/>
      <c r="U105" s="303"/>
      <c r="V105" s="303"/>
      <c r="W105" s="303"/>
      <c r="X105" s="303"/>
      <c r="Y105" s="303"/>
      <c r="Z105" s="303"/>
      <c r="AA105" s="375"/>
      <c r="AB105" s="274">
        <f>AB88+AB97+AB104</f>
        <v>50759296.476769023</v>
      </c>
      <c r="AC105" s="303"/>
      <c r="AD105" s="303"/>
      <c r="AE105" s="303"/>
      <c r="AF105" s="303"/>
      <c r="AG105" s="303"/>
      <c r="AH105" s="303"/>
      <c r="AI105" s="303"/>
      <c r="AJ105" s="303"/>
      <c r="AK105" s="303"/>
      <c r="AL105" s="303"/>
      <c r="AM105" s="375"/>
      <c r="AN105" s="289">
        <f>AN88+AN97+AN104</f>
        <v>60211841.200138249</v>
      </c>
      <c r="AO105" s="303"/>
      <c r="AP105" s="303"/>
      <c r="AQ105" s="303"/>
      <c r="AR105" s="303"/>
      <c r="AS105" s="303"/>
      <c r="AT105" s="303"/>
      <c r="AU105" s="303"/>
      <c r="AV105" s="303"/>
      <c r="AW105" s="303"/>
      <c r="AX105" s="303"/>
      <c r="AY105" s="375"/>
      <c r="AZ105" s="300">
        <f>AZ88+AZ97+AZ104</f>
        <v>-2220986.9624581193</v>
      </c>
      <c r="BA105" s="296">
        <f>BA88+BA97+BA104</f>
        <v>202221770.1674031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9843272.7609667107</v>
      </c>
      <c r="E106" s="338"/>
      <c r="F106" s="338"/>
      <c r="G106" s="338"/>
      <c r="H106" s="338"/>
      <c r="I106" s="338"/>
      <c r="J106" s="338"/>
      <c r="K106" s="338"/>
      <c r="L106" s="338"/>
      <c r="M106" s="338"/>
      <c r="N106" s="338"/>
      <c r="O106" s="566"/>
      <c r="P106" s="344">
        <f>P17-P105</f>
        <v>10485317.002613336</v>
      </c>
      <c r="Q106" s="338"/>
      <c r="R106" s="338"/>
      <c r="S106" s="338"/>
      <c r="T106" s="338"/>
      <c r="U106" s="338"/>
      <c r="V106" s="338"/>
      <c r="W106" s="338"/>
      <c r="X106" s="338"/>
      <c r="Y106" s="338"/>
      <c r="Z106" s="338"/>
      <c r="AA106" s="566"/>
      <c r="AB106" s="344">
        <f>AB17-AB105</f>
        <v>12193265.385281689</v>
      </c>
      <c r="AC106" s="338"/>
      <c r="AD106" s="338"/>
      <c r="AE106" s="338"/>
      <c r="AF106" s="338"/>
      <c r="AG106" s="338"/>
      <c r="AH106" s="338"/>
      <c r="AI106" s="338"/>
      <c r="AJ106" s="338"/>
      <c r="AK106" s="338"/>
      <c r="AL106" s="338"/>
      <c r="AM106" s="566"/>
      <c r="AN106" s="344">
        <f>AN17-AN105</f>
        <v>4247551.1500456408</v>
      </c>
      <c r="AO106" s="338"/>
      <c r="AP106" s="338"/>
      <c r="AQ106" s="338"/>
      <c r="AR106" s="338"/>
      <c r="AS106" s="338"/>
      <c r="AT106" s="338"/>
      <c r="AU106" s="338"/>
      <c r="AV106" s="338"/>
      <c r="AW106" s="338"/>
      <c r="AX106" s="338"/>
      <c r="AY106" s="566"/>
      <c r="AZ106" s="858">
        <f>AZ17-AZ105</f>
        <v>3056892.0414222889</v>
      </c>
      <c r="BA106" s="345">
        <f>BA17-BA105</f>
        <v>39826298.340329736</v>
      </c>
      <c r="BB106" s="338"/>
      <c r="BC106" s="338"/>
      <c r="BD106" s="338"/>
      <c r="BE106" s="338"/>
      <c r="BF106" s="338"/>
      <c r="BG106" s="338"/>
      <c r="BH106" s="338"/>
      <c r="BI106" s="338"/>
      <c r="BJ106" s="338"/>
      <c r="BK106" s="338"/>
      <c r="BL106" s="339"/>
    </row>
    <row r="107" spans="1:64" x14ac:dyDescent="0.25">
      <c r="A107" s="267"/>
      <c r="B107" s="126" t="s">
        <v>269</v>
      </c>
      <c r="C107" s="127" t="s">
        <v>26</v>
      </c>
      <c r="D107" s="257">
        <v>2105816.5875198296</v>
      </c>
      <c r="E107" s="340"/>
      <c r="F107" s="340"/>
      <c r="G107" s="340"/>
      <c r="H107" s="340"/>
      <c r="I107" s="340"/>
      <c r="J107" s="340"/>
      <c r="K107" s="340"/>
      <c r="L107" s="340"/>
      <c r="M107" s="340"/>
      <c r="N107" s="340"/>
      <c r="O107" s="377"/>
      <c r="P107" s="258">
        <v>2243172.063367506</v>
      </c>
      <c r="Q107" s="340"/>
      <c r="R107" s="340"/>
      <c r="S107" s="340"/>
      <c r="T107" s="340"/>
      <c r="U107" s="340"/>
      <c r="V107" s="340"/>
      <c r="W107" s="340"/>
      <c r="X107" s="340"/>
      <c r="Y107" s="340"/>
      <c r="Z107" s="340"/>
      <c r="AA107" s="377"/>
      <c r="AB107" s="258">
        <v>2608139.4659117535</v>
      </c>
      <c r="AC107" s="340"/>
      <c r="AD107" s="340"/>
      <c r="AE107" s="340"/>
      <c r="AF107" s="340"/>
      <c r="AG107" s="340"/>
      <c r="AH107" s="340"/>
      <c r="AI107" s="340"/>
      <c r="AJ107" s="340"/>
      <c r="AK107" s="340"/>
      <c r="AL107" s="340"/>
      <c r="AM107" s="340"/>
      <c r="AN107" s="258">
        <v>908698.14189997013</v>
      </c>
      <c r="AO107" s="340"/>
      <c r="AP107" s="340"/>
      <c r="AQ107" s="340"/>
      <c r="AR107" s="340"/>
      <c r="AS107" s="340"/>
      <c r="AT107" s="340"/>
      <c r="AU107" s="340"/>
      <c r="AV107" s="340"/>
      <c r="AW107" s="340"/>
      <c r="AX107" s="340"/>
      <c r="AY107" s="377"/>
      <c r="AZ107" s="526">
        <v>653974.96578690817</v>
      </c>
      <c r="BA107" s="296">
        <f>D107+P107+AB107+AN107+AZ107</f>
        <v>8519801.2244859673</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7737456.1734468807</v>
      </c>
      <c r="E108" s="342"/>
      <c r="F108" s="342"/>
      <c r="G108" s="342"/>
      <c r="H108" s="342"/>
      <c r="I108" s="342"/>
      <c r="J108" s="342"/>
      <c r="K108" s="342"/>
      <c r="L108" s="342"/>
      <c r="M108" s="342"/>
      <c r="N108" s="342"/>
      <c r="O108" s="1118"/>
      <c r="P108" s="550">
        <f>P106-P107</f>
        <v>8242144.9392458294</v>
      </c>
      <c r="Q108" s="342"/>
      <c r="R108" s="342"/>
      <c r="S108" s="342"/>
      <c r="T108" s="342"/>
      <c r="U108" s="342"/>
      <c r="V108" s="342"/>
      <c r="W108" s="342"/>
      <c r="X108" s="342"/>
      <c r="Y108" s="342"/>
      <c r="Z108" s="342"/>
      <c r="AA108" s="1118"/>
      <c r="AB108" s="557">
        <f>AB106-AB107</f>
        <v>9585125.919369936</v>
      </c>
      <c r="AC108" s="342"/>
      <c r="AD108" s="342"/>
      <c r="AE108" s="342"/>
      <c r="AF108" s="342"/>
      <c r="AG108" s="342"/>
      <c r="AH108" s="342"/>
      <c r="AI108" s="342"/>
      <c r="AJ108" s="342"/>
      <c r="AK108" s="342"/>
      <c r="AL108" s="342"/>
      <c r="AM108" s="342"/>
      <c r="AN108" s="550">
        <f>AN106-AN107</f>
        <v>3338853.0081456704</v>
      </c>
      <c r="AO108" s="342"/>
      <c r="AP108" s="342"/>
      <c r="AQ108" s="342"/>
      <c r="AR108" s="342"/>
      <c r="AS108" s="342"/>
      <c r="AT108" s="342"/>
      <c r="AU108" s="342"/>
      <c r="AV108" s="342"/>
      <c r="AW108" s="342"/>
      <c r="AX108" s="342"/>
      <c r="AY108" s="1118"/>
      <c r="AZ108" s="579">
        <f>AZ106-AZ107</f>
        <v>2402917.0756353806</v>
      </c>
      <c r="BA108" s="347">
        <f>BA106-BA107</f>
        <v>31306497.115843769</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93925.049539170504</v>
      </c>
      <c r="E9" s="737">
        <v>71667.879032258075</v>
      </c>
      <c r="F9" s="737">
        <v>3734.9815668202764</v>
      </c>
      <c r="G9" s="737">
        <v>6854.2039170506814</v>
      </c>
      <c r="H9" s="737">
        <v>2492.3225806451615</v>
      </c>
      <c r="I9" s="737">
        <v>2785.9389400921664</v>
      </c>
      <c r="J9" s="737">
        <v>533</v>
      </c>
      <c r="K9" s="737">
        <v>20.70967741935484</v>
      </c>
      <c r="L9" s="737">
        <v>158</v>
      </c>
      <c r="M9" s="737">
        <v>11</v>
      </c>
      <c r="N9" s="737">
        <v>5011.0138248847934</v>
      </c>
      <c r="O9" s="804">
        <v>656</v>
      </c>
      <c r="P9" s="742">
        <f>SUM(Q9:AA9)</f>
        <v>101722.45376344085</v>
      </c>
      <c r="Q9" s="737">
        <v>78413.481720430093</v>
      </c>
      <c r="R9" s="737">
        <v>3986.6172043010752</v>
      </c>
      <c r="S9" s="737">
        <v>7257.9698924731265</v>
      </c>
      <c r="T9" s="737">
        <v>2551.1333333333332</v>
      </c>
      <c r="U9" s="737">
        <v>3003.7139784946248</v>
      </c>
      <c r="V9" s="737">
        <v>504</v>
      </c>
      <c r="W9" s="737">
        <v>21.56666666666667</v>
      </c>
      <c r="X9" s="737">
        <v>161</v>
      </c>
      <c r="Y9" s="737">
        <v>8.8000000000000007</v>
      </c>
      <c r="Z9" s="737">
        <v>5147.1709677419358</v>
      </c>
      <c r="AA9" s="738">
        <v>667</v>
      </c>
      <c r="AB9" s="742">
        <f>SUM(AC9:AM9)</f>
        <v>110562.10430107525</v>
      </c>
      <c r="AC9" s="737">
        <v>85939.188172042981</v>
      </c>
      <c r="AD9" s="737">
        <v>4231.6569892473053</v>
      </c>
      <c r="AE9" s="737">
        <v>7593.0430107526945</v>
      </c>
      <c r="AF9" s="737">
        <v>2569.2333333333336</v>
      </c>
      <c r="AG9" s="737">
        <v>3312.1440860215057</v>
      </c>
      <c r="AH9" s="737">
        <v>509.41935483870964</v>
      </c>
      <c r="AI9" s="737">
        <v>23</v>
      </c>
      <c r="AJ9" s="737">
        <v>183</v>
      </c>
      <c r="AK9" s="737">
        <v>12</v>
      </c>
      <c r="AL9" s="737">
        <v>5483.4193548387102</v>
      </c>
      <c r="AM9" s="738">
        <v>706</v>
      </c>
      <c r="AN9" s="736">
        <f>SUM(AO9:AY9)</f>
        <v>117579.93655913982</v>
      </c>
      <c r="AO9" s="737">
        <v>91964.021505376368</v>
      </c>
      <c r="AP9" s="737">
        <v>4484.1612903225841</v>
      </c>
      <c r="AQ9" s="737">
        <v>7873.7215053763412</v>
      </c>
      <c r="AR9" s="737">
        <v>2583.6451612903229</v>
      </c>
      <c r="AS9" s="737">
        <v>3520.175268817206</v>
      </c>
      <c r="AT9" s="737">
        <v>537</v>
      </c>
      <c r="AU9" s="737">
        <v>24.322580645161288</v>
      </c>
      <c r="AV9" s="737">
        <v>202</v>
      </c>
      <c r="AW9" s="737">
        <v>10</v>
      </c>
      <c r="AX9" s="737">
        <v>5616.8892473118285</v>
      </c>
      <c r="AY9" s="738">
        <v>764</v>
      </c>
      <c r="AZ9" s="853">
        <v>-30</v>
      </c>
      <c r="BA9" s="740">
        <f>AN9+AB9+P9+D9+AZ9</f>
        <v>423759.54416282644</v>
      </c>
      <c r="BB9" s="741">
        <f t="shared" ref="BB9:BL9" si="0">AO9+AC9+Q9+E9</f>
        <v>327984.57043010747</v>
      </c>
      <c r="BC9" s="741">
        <f t="shared" si="0"/>
        <v>16437.417050691241</v>
      </c>
      <c r="BD9" s="741">
        <f t="shared" si="0"/>
        <v>29578.938325652845</v>
      </c>
      <c r="BE9" s="741">
        <f t="shared" si="0"/>
        <v>10196.334408602152</v>
      </c>
      <c r="BF9" s="741">
        <f t="shared" si="0"/>
        <v>12621.972273425503</v>
      </c>
      <c r="BG9" s="741">
        <f t="shared" si="0"/>
        <v>2083.4193548387098</v>
      </c>
      <c r="BH9" s="741">
        <f t="shared" si="0"/>
        <v>89.598924731182791</v>
      </c>
      <c r="BI9" s="742">
        <f t="shared" si="0"/>
        <v>704</v>
      </c>
      <c r="BJ9" s="742">
        <f t="shared" si="0"/>
        <v>41.8</v>
      </c>
      <c r="BK9" s="741">
        <f t="shared" si="0"/>
        <v>21258.49339477727</v>
      </c>
      <c r="BL9" s="743">
        <f t="shared" si="0"/>
        <v>2793</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34746114.769999996</v>
      </c>
      <c r="E11" s="249">
        <v>15595049.140000004</v>
      </c>
      <c r="F11" s="249">
        <v>2249773.4499999993</v>
      </c>
      <c r="G11" s="249">
        <v>8486149.2699999977</v>
      </c>
      <c r="H11" s="249">
        <v>4215710.9600000009</v>
      </c>
      <c r="I11" s="249">
        <v>634269.98999999987</v>
      </c>
      <c r="J11" s="249">
        <v>284142.8</v>
      </c>
      <c r="K11" s="249">
        <v>3169.9</v>
      </c>
      <c r="L11" s="249">
        <v>590063.65000000014</v>
      </c>
      <c r="M11" s="249">
        <v>309004.19</v>
      </c>
      <c r="N11" s="249">
        <v>654364.95999999985</v>
      </c>
      <c r="O11" s="249">
        <v>1724416.4599999995</v>
      </c>
      <c r="P11" s="270">
        <f t="shared" ref="P11:P16" si="2">SUM(Q11:AA11)</f>
        <v>37108373.520000003</v>
      </c>
      <c r="Q11" s="249">
        <v>17264461.620000005</v>
      </c>
      <c r="R11" s="249">
        <v>2400305.0499999998</v>
      </c>
      <c r="S11" s="249">
        <v>8970175.9900000002</v>
      </c>
      <c r="T11" s="249">
        <v>4251091.34</v>
      </c>
      <c r="U11" s="249">
        <v>681560.47999999928</v>
      </c>
      <c r="V11" s="249">
        <v>255654.08000000002</v>
      </c>
      <c r="W11" s="249">
        <v>3202.48</v>
      </c>
      <c r="X11" s="249">
        <v>605218.85</v>
      </c>
      <c r="Y11" s="249">
        <v>247203.35000000003</v>
      </c>
      <c r="Z11" s="249">
        <v>669424.80999999982</v>
      </c>
      <c r="AA11" s="250">
        <v>1760075.4699999995</v>
      </c>
      <c r="AB11" s="270">
        <f t="shared" ref="AB11:AB16" si="3">SUM(AC11:AM11)</f>
        <v>40347540.850000001</v>
      </c>
      <c r="AC11" s="249">
        <v>19240742.41</v>
      </c>
      <c r="AD11" s="249">
        <v>2636845.5100000007</v>
      </c>
      <c r="AE11" s="249">
        <v>9571469.9299999997</v>
      </c>
      <c r="AF11" s="249">
        <v>4294661.1600000011</v>
      </c>
      <c r="AG11" s="249">
        <v>748984.15999999992</v>
      </c>
      <c r="AH11" s="249">
        <v>259549.12</v>
      </c>
      <c r="AI11" s="249">
        <v>3560.56</v>
      </c>
      <c r="AJ11" s="251">
        <v>684680.03</v>
      </c>
      <c r="AK11" s="249">
        <v>337095.48</v>
      </c>
      <c r="AL11" s="249">
        <v>711863.43</v>
      </c>
      <c r="AM11" s="250">
        <v>1858089.06</v>
      </c>
      <c r="AN11" s="270">
        <f t="shared" ref="AN11:AN16" si="4">SUM(AO11:AY11)</f>
        <v>40959636.089999996</v>
      </c>
      <c r="AO11" s="249">
        <v>20370817.900000006</v>
      </c>
      <c r="AP11" s="249">
        <v>2581912.6099999994</v>
      </c>
      <c r="AQ11" s="249">
        <v>9146866.5399999991</v>
      </c>
      <c r="AR11" s="249">
        <v>4269788.93</v>
      </c>
      <c r="AS11" s="249">
        <v>654695.18000000017</v>
      </c>
      <c r="AT11" s="249">
        <v>260413.69000000003</v>
      </c>
      <c r="AU11" s="249">
        <v>3579.41</v>
      </c>
      <c r="AV11" s="249">
        <v>600929.1</v>
      </c>
      <c r="AW11" s="249">
        <v>307660.90000000002</v>
      </c>
      <c r="AX11" s="249">
        <v>748663.40999999968</v>
      </c>
      <c r="AY11" s="250">
        <v>2014308.4200000002</v>
      </c>
      <c r="AZ11" s="854">
        <v>-41863.419999999634</v>
      </c>
      <c r="BA11" s="321">
        <f t="shared" ref="BA11:BA16" si="5">SUM(BB11:BL11)+AZ11</f>
        <v>153119801.81</v>
      </c>
      <c r="BB11" s="271">
        <f t="shared" ref="BB11:BL16" si="6">E11+Q11+AC11+AO11</f>
        <v>72471071.070000023</v>
      </c>
      <c r="BC11" s="271">
        <f t="shared" si="6"/>
        <v>9868836.6199999992</v>
      </c>
      <c r="BD11" s="271">
        <f t="shared" si="6"/>
        <v>36174661.729999997</v>
      </c>
      <c r="BE11" s="271">
        <f t="shared" si="6"/>
        <v>17031252.390000001</v>
      </c>
      <c r="BF11" s="271">
        <f t="shared" si="6"/>
        <v>2719509.8099999996</v>
      </c>
      <c r="BG11" s="271">
        <f t="shared" si="6"/>
        <v>1059759.69</v>
      </c>
      <c r="BH11" s="271">
        <f t="shared" si="6"/>
        <v>13512.35</v>
      </c>
      <c r="BI11" s="271">
        <f t="shared" si="6"/>
        <v>2480891.63</v>
      </c>
      <c r="BJ11" s="271">
        <f t="shared" si="6"/>
        <v>1200963.92</v>
      </c>
      <c r="BK11" s="271">
        <f t="shared" si="6"/>
        <v>2784316.6099999994</v>
      </c>
      <c r="BL11" s="295">
        <f t="shared" si="6"/>
        <v>7356889.4099999983</v>
      </c>
    </row>
    <row r="12" spans="1:64" x14ac:dyDescent="0.25">
      <c r="A12" s="1535"/>
      <c r="B12" s="126" t="s">
        <v>1319</v>
      </c>
      <c r="C12" s="127" t="s">
        <v>1328</v>
      </c>
      <c r="D12" s="270">
        <f t="shared" si="1"/>
        <v>54262.346089877392</v>
      </c>
      <c r="E12" s="249">
        <v>41403.941490113786</v>
      </c>
      <c r="F12" s="249">
        <v>2157.7722174486939</v>
      </c>
      <c r="G12" s="249">
        <v>3959.8082401062734</v>
      </c>
      <c r="H12" s="249">
        <v>1439.8637115669972</v>
      </c>
      <c r="I12" s="249">
        <v>1609.4916499299022</v>
      </c>
      <c r="J12" s="249">
        <v>307.92456972666366</v>
      </c>
      <c r="K12" s="249">
        <v>11.964387445652612</v>
      </c>
      <c r="L12" s="249">
        <v>91.279703596271773</v>
      </c>
      <c r="M12" s="249">
        <v>6.3549160731581624</v>
      </c>
      <c r="N12" s="249">
        <v>2894.9611180525576</v>
      </c>
      <c r="O12" s="249">
        <v>378.98408581743223</v>
      </c>
      <c r="P12" s="270">
        <f t="shared" si="2"/>
        <v>58767.059674761666</v>
      </c>
      <c r="Q12" s="249">
        <v>45301.008667041358</v>
      </c>
      <c r="R12" s="249">
        <v>2303.1470681037963</v>
      </c>
      <c r="S12" s="249">
        <v>4193.0717752886812</v>
      </c>
      <c r="T12" s="249">
        <v>1473.8398386154145</v>
      </c>
      <c r="U12" s="249">
        <v>1735.3045673732129</v>
      </c>
      <c r="V12" s="249">
        <v>291.17070007924673</v>
      </c>
      <c r="W12" s="249">
        <v>12.459486967676762</v>
      </c>
      <c r="X12" s="249">
        <v>93.012862525314915</v>
      </c>
      <c r="Y12" s="249">
        <v>5.0839328585265307</v>
      </c>
      <c r="Z12" s="249">
        <v>2973.621774017844</v>
      </c>
      <c r="AA12" s="250">
        <v>385.3390018905904</v>
      </c>
      <c r="AB12" s="270">
        <f t="shared" si="3"/>
        <v>63873.899427735654</v>
      </c>
      <c r="AC12" s="249">
        <v>49648.757111698163</v>
      </c>
      <c r="AD12" s="249">
        <v>2444.7113651872523</v>
      </c>
      <c r="AE12" s="249">
        <v>4386.6500975648678</v>
      </c>
      <c r="AF12" s="249">
        <v>1484.2965641539749</v>
      </c>
      <c r="AG12" s="249">
        <v>1913.4906989885287</v>
      </c>
      <c r="AH12" s="249">
        <v>294.30156782203426</v>
      </c>
      <c r="AI12" s="249">
        <v>13.287551789330703</v>
      </c>
      <c r="AJ12" s="249">
        <v>105.72269467163125</v>
      </c>
      <c r="AK12" s="249">
        <v>6.9326357161725403</v>
      </c>
      <c r="AL12" s="249">
        <v>3167.8790721755531</v>
      </c>
      <c r="AM12" s="250">
        <v>407.87006796815115</v>
      </c>
      <c r="AN12" s="270">
        <f t="shared" si="4"/>
        <v>67928.238974599502</v>
      </c>
      <c r="AO12" s="249">
        <v>53129.421674252655</v>
      </c>
      <c r="AP12" s="249">
        <v>2590.5880598640574</v>
      </c>
      <c r="AQ12" s="249">
        <v>4548.8035772806534</v>
      </c>
      <c r="AR12" s="249">
        <v>1492.6225602564714</v>
      </c>
      <c r="AS12" s="249">
        <v>2033.6743996491198</v>
      </c>
      <c r="AT12" s="249">
        <v>310.23544829872117</v>
      </c>
      <c r="AU12" s="249">
        <v>14.051632607511008</v>
      </c>
      <c r="AV12" s="249">
        <v>116.69936788890443</v>
      </c>
      <c r="AW12" s="249">
        <v>5.7771964301437846</v>
      </c>
      <c r="AX12" s="249">
        <v>3244.9872508082904</v>
      </c>
      <c r="AY12" s="250">
        <v>441.37780726298513</v>
      </c>
      <c r="AZ12" s="854">
        <v>422931.13239995047</v>
      </c>
      <c r="BA12" s="290">
        <f t="shared" si="5"/>
        <v>667762.67656692467</v>
      </c>
      <c r="BB12" s="271">
        <f t="shared" si="6"/>
        <v>189483.12894310596</v>
      </c>
      <c r="BC12" s="271">
        <f t="shared" si="6"/>
        <v>9496.2187106038</v>
      </c>
      <c r="BD12" s="271">
        <f t="shared" si="6"/>
        <v>17088.333690240477</v>
      </c>
      <c r="BE12" s="271">
        <f t="shared" si="6"/>
        <v>5890.6226745928579</v>
      </c>
      <c r="BF12" s="271">
        <f t="shared" si="6"/>
        <v>7291.9613159407636</v>
      </c>
      <c r="BG12" s="271">
        <f t="shared" si="6"/>
        <v>1203.6322859266659</v>
      </c>
      <c r="BH12" s="271">
        <f t="shared" si="6"/>
        <v>51.763058810171088</v>
      </c>
      <c r="BI12" s="271">
        <f t="shared" si="6"/>
        <v>406.71462868212234</v>
      </c>
      <c r="BJ12" s="271">
        <f t="shared" si="6"/>
        <v>24.148681078001019</v>
      </c>
      <c r="BK12" s="271">
        <f t="shared" si="6"/>
        <v>12281.449215054245</v>
      </c>
      <c r="BL12" s="291">
        <f t="shared" si="6"/>
        <v>1613.570962939159</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741241.89999999863</v>
      </c>
      <c r="E14" s="249">
        <v>665392.10999999871</v>
      </c>
      <c r="F14" s="249">
        <v>58610.090000000004</v>
      </c>
      <c r="G14" s="249">
        <v>6895.880000000001</v>
      </c>
      <c r="H14" s="249">
        <v>10343.820000000002</v>
      </c>
      <c r="I14" s="249">
        <v>0</v>
      </c>
      <c r="J14" s="249">
        <v>0</v>
      </c>
      <c r="K14" s="249">
        <v>0</v>
      </c>
      <c r="L14" s="249">
        <v>0</v>
      </c>
      <c r="M14" s="249">
        <v>0</v>
      </c>
      <c r="N14" s="249">
        <v>0</v>
      </c>
      <c r="O14" s="250">
        <v>0</v>
      </c>
      <c r="P14" s="271">
        <f t="shared" si="2"/>
        <v>741189.73999999894</v>
      </c>
      <c r="Q14" s="249">
        <v>672239.08999999892</v>
      </c>
      <c r="R14" s="249">
        <v>55160.519999999982</v>
      </c>
      <c r="S14" s="249">
        <v>13790.13</v>
      </c>
      <c r="T14" s="249">
        <v>0</v>
      </c>
      <c r="U14" s="249">
        <v>0</v>
      </c>
      <c r="V14" s="249">
        <v>0</v>
      </c>
      <c r="W14" s="249">
        <v>0</v>
      </c>
      <c r="X14" s="249">
        <v>0</v>
      </c>
      <c r="Y14" s="249">
        <v>0</v>
      </c>
      <c r="Z14" s="249">
        <v>0</v>
      </c>
      <c r="AA14" s="250">
        <v>0</v>
      </c>
      <c r="AB14" s="271">
        <f t="shared" si="3"/>
        <v>840943.65000000305</v>
      </c>
      <c r="AC14" s="249">
        <v>792695.31000000285</v>
      </c>
      <c r="AD14" s="249">
        <v>37909.410000000003</v>
      </c>
      <c r="AE14" s="249">
        <v>3446.31</v>
      </c>
      <c r="AF14" s="249">
        <v>3446.31</v>
      </c>
      <c r="AG14" s="249">
        <v>0</v>
      </c>
      <c r="AH14" s="249">
        <v>0</v>
      </c>
      <c r="AI14" s="249">
        <v>0</v>
      </c>
      <c r="AJ14" s="249">
        <v>3446.31</v>
      </c>
      <c r="AK14" s="249">
        <v>0</v>
      </c>
      <c r="AL14" s="249">
        <v>0</v>
      </c>
      <c r="AM14" s="250">
        <v>0</v>
      </c>
      <c r="AN14" s="270">
        <f t="shared" si="4"/>
        <v>1068214.3399999929</v>
      </c>
      <c r="AO14" s="249">
        <v>968048.20999999309</v>
      </c>
      <c r="AP14" s="249">
        <v>89644.810000000027</v>
      </c>
      <c r="AQ14" s="249">
        <v>3447.94</v>
      </c>
      <c r="AR14" s="249">
        <v>3625.44</v>
      </c>
      <c r="AS14" s="249">
        <v>0</v>
      </c>
      <c r="AT14" s="249">
        <v>0</v>
      </c>
      <c r="AU14" s="249">
        <v>0</v>
      </c>
      <c r="AV14" s="249">
        <v>3447.94</v>
      </c>
      <c r="AW14" s="249">
        <v>0</v>
      </c>
      <c r="AX14" s="249">
        <v>0</v>
      </c>
      <c r="AY14" s="250">
        <v>0</v>
      </c>
      <c r="AZ14" s="854">
        <v>89620.359999999986</v>
      </c>
      <c r="BA14" s="290">
        <f t="shared" si="5"/>
        <v>3481209.9899999932</v>
      </c>
      <c r="BB14" s="271">
        <f t="shared" si="6"/>
        <v>3098374.7199999937</v>
      </c>
      <c r="BC14" s="271">
        <f t="shared" si="6"/>
        <v>241324.83000000002</v>
      </c>
      <c r="BD14" s="271">
        <f t="shared" si="6"/>
        <v>27580.260000000002</v>
      </c>
      <c r="BE14" s="271">
        <f t="shared" si="6"/>
        <v>17415.57</v>
      </c>
      <c r="BF14" s="271">
        <f t="shared" si="6"/>
        <v>0</v>
      </c>
      <c r="BG14" s="271">
        <f t="shared" si="6"/>
        <v>0</v>
      </c>
      <c r="BH14" s="271">
        <f t="shared" si="6"/>
        <v>0</v>
      </c>
      <c r="BI14" s="271">
        <f t="shared" si="6"/>
        <v>6894.25</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9071.5346389713668</v>
      </c>
      <c r="E16" s="249">
        <v>6921.8770746733053</v>
      </c>
      <c r="F16" s="249">
        <v>360.73459450452066</v>
      </c>
      <c r="G16" s="249">
        <v>661.99750291499936</v>
      </c>
      <c r="H16" s="249">
        <v>240.71523765749154</v>
      </c>
      <c r="I16" s="249">
        <v>269.07349765693255</v>
      </c>
      <c r="J16" s="249">
        <v>51.478577720156508</v>
      </c>
      <c r="K16" s="249">
        <v>2.0001965076766011</v>
      </c>
      <c r="L16" s="249">
        <v>15.260066190965718</v>
      </c>
      <c r="M16" s="249">
        <v>1.0624096715229299</v>
      </c>
      <c r="N16" s="249">
        <v>483.97723197206483</v>
      </c>
      <c r="O16" s="249">
        <v>63.358249501731088</v>
      </c>
      <c r="P16" s="270">
        <f t="shared" si="2"/>
        <v>9824.6289717566924</v>
      </c>
      <c r="Q16" s="249">
        <v>7573.3855779610358</v>
      </c>
      <c r="R16" s="249">
        <v>385.0382431371969</v>
      </c>
      <c r="S16" s="249">
        <v>700.99430994415343</v>
      </c>
      <c r="T16" s="249">
        <v>246.39533878889668</v>
      </c>
      <c r="U16" s="249">
        <v>290.10679829466426</v>
      </c>
      <c r="V16" s="249">
        <v>48.677679495232418</v>
      </c>
      <c r="W16" s="249">
        <v>2.0829668408343505</v>
      </c>
      <c r="X16" s="249">
        <v>15.549814283199245</v>
      </c>
      <c r="Y16" s="249">
        <v>0.84992773721834391</v>
      </c>
      <c r="Z16" s="249">
        <v>497.12765610100644</v>
      </c>
      <c r="AA16" s="250">
        <v>64.420659173254009</v>
      </c>
      <c r="AB16" s="270">
        <f t="shared" si="3"/>
        <v>10678.386264853569</v>
      </c>
      <c r="AC16" s="249">
        <v>8300.2386069824934</v>
      </c>
      <c r="AD16" s="249">
        <v>408.70484654035812</v>
      </c>
      <c r="AE16" s="249">
        <v>733.35657553756801</v>
      </c>
      <c r="AF16" s="249">
        <v>248.14348561203897</v>
      </c>
      <c r="AG16" s="249">
        <v>319.89581004242928</v>
      </c>
      <c r="AH16" s="249">
        <v>49.201095403783299</v>
      </c>
      <c r="AI16" s="249">
        <v>2.2214020404570349</v>
      </c>
      <c r="AJ16" s="249">
        <v>17.674633626245104</v>
      </c>
      <c r="AK16" s="249">
        <v>1.1589923689341053</v>
      </c>
      <c r="AL16" s="249">
        <v>529.60343232697005</v>
      </c>
      <c r="AM16" s="250">
        <v>68.187384372289856</v>
      </c>
      <c r="AN16" s="270">
        <f t="shared" si="4"/>
        <v>11356.187434316604</v>
      </c>
      <c r="AO16" s="249">
        <v>8882.1332617685966</v>
      </c>
      <c r="AP16" s="249">
        <v>433.09239304613209</v>
      </c>
      <c r="AQ16" s="249">
        <v>760.46526165362786</v>
      </c>
      <c r="AR16" s="249">
        <v>249.53541883075079</v>
      </c>
      <c r="AS16" s="249">
        <v>339.98802282247533</v>
      </c>
      <c r="AT16" s="249">
        <v>51.864908509801204</v>
      </c>
      <c r="AU16" s="249">
        <v>2.3491404467105248</v>
      </c>
      <c r="AV16" s="249">
        <v>19.509704877057437</v>
      </c>
      <c r="AW16" s="249">
        <v>0.96582697411175444</v>
      </c>
      <c r="AX16" s="249">
        <v>542.49431456520324</v>
      </c>
      <c r="AY16" s="250">
        <v>73.789180822138036</v>
      </c>
      <c r="AZ16" s="854">
        <v>8188.2299999999086</v>
      </c>
      <c r="BA16" s="290">
        <f t="shared" si="5"/>
        <v>49118.967309898137</v>
      </c>
      <c r="BB16" s="271">
        <f t="shared" si="6"/>
        <v>31677.634521385429</v>
      </c>
      <c r="BC16" s="271">
        <f t="shared" si="6"/>
        <v>1587.570077228208</v>
      </c>
      <c r="BD16" s="271">
        <f t="shared" si="6"/>
        <v>2856.8136500503488</v>
      </c>
      <c r="BE16" s="271">
        <f t="shared" si="6"/>
        <v>984.78948088917798</v>
      </c>
      <c r="BF16" s="271">
        <f t="shared" si="6"/>
        <v>1219.0641288165014</v>
      </c>
      <c r="BG16" s="271">
        <f t="shared" si="6"/>
        <v>201.22226112897343</v>
      </c>
      <c r="BH16" s="271">
        <f t="shared" si="6"/>
        <v>8.6537058356785117</v>
      </c>
      <c r="BI16" s="271">
        <f t="shared" si="6"/>
        <v>67.994218977467511</v>
      </c>
      <c r="BJ16" s="271">
        <f t="shared" si="6"/>
        <v>4.0371567517871334</v>
      </c>
      <c r="BK16" s="271">
        <f t="shared" si="6"/>
        <v>2053.2026349652447</v>
      </c>
      <c r="BL16" s="291">
        <f t="shared" si="6"/>
        <v>269.75547386941298</v>
      </c>
    </row>
    <row r="17" spans="1:64" s="209" customFormat="1" x14ac:dyDescent="0.25">
      <c r="A17" s="1535"/>
      <c r="B17" s="128" t="s">
        <v>201</v>
      </c>
      <c r="C17" s="309" t="s">
        <v>14</v>
      </c>
      <c r="D17" s="272">
        <f>SUM(D11:D16)</f>
        <v>35550690.550728843</v>
      </c>
      <c r="E17" s="272">
        <f>SUM(E11:E16)</f>
        <v>16308767.068564791</v>
      </c>
      <c r="F17" s="272">
        <f>SUM(F11:F16)</f>
        <v>2310902.0468119523</v>
      </c>
      <c r="G17" s="272">
        <f t="shared" ref="G17:O17" si="7">SUM(G11:G16)</f>
        <v>8497666.9557430204</v>
      </c>
      <c r="H17" s="272">
        <f t="shared" si="7"/>
        <v>4227735.3589492254</v>
      </c>
      <c r="I17" s="272">
        <f t="shared" si="7"/>
        <v>636148.55514758674</v>
      </c>
      <c r="J17" s="272">
        <f t="shared" si="7"/>
        <v>284502.20314744685</v>
      </c>
      <c r="K17" s="272">
        <f t="shared" si="7"/>
        <v>3183.8645839533292</v>
      </c>
      <c r="L17" s="272">
        <f t="shared" si="7"/>
        <v>590170.18976978736</v>
      </c>
      <c r="M17" s="272">
        <f t="shared" si="7"/>
        <v>309011.6073257447</v>
      </c>
      <c r="N17" s="272">
        <f t="shared" si="7"/>
        <v>657743.89835002448</v>
      </c>
      <c r="O17" s="272">
        <f t="shared" si="7"/>
        <v>1724858.8023353186</v>
      </c>
      <c r="P17" s="288">
        <f>SUM(P11:P16)</f>
        <v>37918154.948646523</v>
      </c>
      <c r="Q17" s="272">
        <f>SUM(Q11:Q16)</f>
        <v>17989575.104245007</v>
      </c>
      <c r="R17" s="272">
        <f>SUM(R11:R16)</f>
        <v>2458153.7553112409</v>
      </c>
      <c r="S17" s="272">
        <f t="shared" ref="S17:AA17" si="8">SUM(S11:S16)</f>
        <v>8988860.1860852353</v>
      </c>
      <c r="T17" s="272">
        <f t="shared" si="8"/>
        <v>4252811.5751774041</v>
      </c>
      <c r="U17" s="272">
        <f t="shared" si="8"/>
        <v>683585.89136566722</v>
      </c>
      <c r="V17" s="272">
        <f t="shared" si="8"/>
        <v>255993.9283795745</v>
      </c>
      <c r="W17" s="272">
        <f t="shared" si="8"/>
        <v>3217.0224538085108</v>
      </c>
      <c r="X17" s="272">
        <f t="shared" si="8"/>
        <v>605327.41267680842</v>
      </c>
      <c r="Y17" s="272">
        <f t="shared" si="8"/>
        <v>247209.28386059578</v>
      </c>
      <c r="Z17" s="272">
        <f t="shared" si="8"/>
        <v>672895.55943011865</v>
      </c>
      <c r="AA17" s="281">
        <f t="shared" si="8"/>
        <v>1760525.2296610633</v>
      </c>
      <c r="AB17" s="288">
        <f>SUM(AB11:AB16)</f>
        <v>41263036.785692595</v>
      </c>
      <c r="AC17" s="272">
        <f>SUM(AC11:AC16)</f>
        <v>20091386.715718683</v>
      </c>
      <c r="AD17" s="272">
        <f>SUM(AD11:AD16)</f>
        <v>2677608.3362117284</v>
      </c>
      <c r="AE17" s="272">
        <f t="shared" ref="AE17:AM17" si="9">SUM(AE11:AE16)</f>
        <v>9580036.2466731034</v>
      </c>
      <c r="AF17" s="272">
        <f t="shared" si="9"/>
        <v>4299839.9100497672</v>
      </c>
      <c r="AG17" s="272">
        <f t="shared" si="9"/>
        <v>751217.54650903086</v>
      </c>
      <c r="AH17" s="272">
        <f t="shared" si="9"/>
        <v>259892.6226632258</v>
      </c>
      <c r="AI17" s="272">
        <f t="shared" si="9"/>
        <v>3576.0689538297879</v>
      </c>
      <c r="AJ17" s="272">
        <f t="shared" si="9"/>
        <v>688249.73732829792</v>
      </c>
      <c r="AK17" s="272">
        <f t="shared" si="9"/>
        <v>337103.5716280851</v>
      </c>
      <c r="AL17" s="272">
        <f t="shared" si="9"/>
        <v>715560.91250450257</v>
      </c>
      <c r="AM17" s="272">
        <f t="shared" si="9"/>
        <v>1858565.1174523407</v>
      </c>
      <c r="AN17" s="288">
        <f>SUM(AN11:AN16)</f>
        <v>42107134.856408909</v>
      </c>
      <c r="AO17" s="272">
        <f>SUM(AO11:AO16)</f>
        <v>21400877.664936021</v>
      </c>
      <c r="AP17" s="272">
        <f t="shared" ref="AP17:AZ17" si="10">SUM(AP11:AP16)</f>
        <v>2674581.1004529097</v>
      </c>
      <c r="AQ17" s="272">
        <f t="shared" si="10"/>
        <v>9155623.7488389332</v>
      </c>
      <c r="AR17" s="272">
        <f t="shared" si="10"/>
        <v>4275156.5279790871</v>
      </c>
      <c r="AS17" s="272">
        <f t="shared" si="10"/>
        <v>657068.84242247173</v>
      </c>
      <c r="AT17" s="272">
        <f t="shared" si="10"/>
        <v>260775.79035680855</v>
      </c>
      <c r="AU17" s="272">
        <f t="shared" si="10"/>
        <v>3595.810773054221</v>
      </c>
      <c r="AV17" s="272">
        <f t="shared" si="10"/>
        <v>604513.24907276582</v>
      </c>
      <c r="AW17" s="272">
        <f t="shared" si="10"/>
        <v>307667.64302340429</v>
      </c>
      <c r="AX17" s="272">
        <f t="shared" si="10"/>
        <v>752450.89156537317</v>
      </c>
      <c r="AY17" s="281">
        <f t="shared" si="10"/>
        <v>2014823.5869880854</v>
      </c>
      <c r="AZ17" s="293">
        <f t="shared" si="10"/>
        <v>478876.30239995074</v>
      </c>
      <c r="BA17" s="292">
        <f>SUM(BA11:BA16)</f>
        <v>157317893.4438768</v>
      </c>
      <c r="BB17" s="272">
        <f>SUM(BB11:BB16)</f>
        <v>75790606.553464502</v>
      </c>
      <c r="BC17" s="272">
        <f t="shared" ref="BC17:BL17" si="11">SUM(BC11:BC16)</f>
        <v>10121245.23878783</v>
      </c>
      <c r="BD17" s="272">
        <f t="shared" si="11"/>
        <v>36222187.137340285</v>
      </c>
      <c r="BE17" s="272">
        <f t="shared" si="11"/>
        <v>17055543.37215548</v>
      </c>
      <c r="BF17" s="272">
        <f t="shared" si="11"/>
        <v>2728020.8354447568</v>
      </c>
      <c r="BG17" s="272">
        <f t="shared" si="11"/>
        <v>1061164.5445470556</v>
      </c>
      <c r="BH17" s="272">
        <f t="shared" si="11"/>
        <v>13572.76676464585</v>
      </c>
      <c r="BI17" s="272">
        <f t="shared" si="11"/>
        <v>2488260.5888476595</v>
      </c>
      <c r="BJ17" s="272">
        <f>SUM(BJ11:BJ16)</f>
        <v>1200992.1058378299</v>
      </c>
      <c r="BK17" s="272">
        <f t="shared" si="11"/>
        <v>2798651.2618500185</v>
      </c>
      <c r="BL17" s="293">
        <f t="shared" si="11"/>
        <v>7358772.7364368076</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4146616.65</v>
      </c>
      <c r="E20" s="251">
        <v>1866335.6000000003</v>
      </c>
      <c r="F20" s="251">
        <v>120768.97</v>
      </c>
      <c r="G20" s="251">
        <v>1287828.3899999999</v>
      </c>
      <c r="H20" s="251">
        <v>526703.69000000006</v>
      </c>
      <c r="I20" s="251">
        <v>-11174.02</v>
      </c>
      <c r="J20" s="251">
        <v>7407.39</v>
      </c>
      <c r="K20" s="251">
        <v>0</v>
      </c>
      <c r="L20" s="251">
        <v>0</v>
      </c>
      <c r="M20" s="251">
        <v>5045.8999999999996</v>
      </c>
      <c r="N20" s="251">
        <v>-10141.18</v>
      </c>
      <c r="O20" s="252">
        <v>353841.91</v>
      </c>
      <c r="P20" s="273">
        <f t="shared" ref="P20:P27" si="13">SUM(Q20:AA20)</f>
        <v>5998375.5199999996</v>
      </c>
      <c r="Q20" s="251">
        <v>2758043.6399999997</v>
      </c>
      <c r="R20" s="251">
        <v>150379.86000000004</v>
      </c>
      <c r="S20" s="251">
        <v>1936330.2499999998</v>
      </c>
      <c r="T20" s="251">
        <v>590588.8600000001</v>
      </c>
      <c r="U20" s="251">
        <v>28586.29</v>
      </c>
      <c r="V20" s="251">
        <v>0</v>
      </c>
      <c r="W20" s="251">
        <v>0</v>
      </c>
      <c r="X20" s="251">
        <v>0</v>
      </c>
      <c r="Y20" s="251">
        <v>0</v>
      </c>
      <c r="Z20" s="251">
        <v>28782.319999999996</v>
      </c>
      <c r="AA20" s="252">
        <v>505664.30000000005</v>
      </c>
      <c r="AB20" s="273">
        <f t="shared" ref="AB20:AB27" si="14">SUM(AC20:AM20)</f>
        <v>6771007.3300000001</v>
      </c>
      <c r="AC20" s="251">
        <v>4171953.7600000007</v>
      </c>
      <c r="AD20" s="251">
        <v>161241.84000000003</v>
      </c>
      <c r="AE20" s="251">
        <v>1541785.3199999998</v>
      </c>
      <c r="AF20" s="251">
        <v>417546.2900000001</v>
      </c>
      <c r="AG20" s="251">
        <v>7345.51</v>
      </c>
      <c r="AH20" s="251">
        <v>0</v>
      </c>
      <c r="AI20" s="251">
        <v>0</v>
      </c>
      <c r="AJ20" s="251">
        <v>13457.419999999998</v>
      </c>
      <c r="AK20" s="251">
        <v>21464.6</v>
      </c>
      <c r="AL20" s="251">
        <v>33194.859999999993</v>
      </c>
      <c r="AM20" s="252">
        <v>403017.73000000004</v>
      </c>
      <c r="AN20" s="276">
        <f t="shared" ref="AN20:AN27" si="15">SUM(AO20:AY20)</f>
        <v>5721445.9500000002</v>
      </c>
      <c r="AO20" s="251">
        <v>3518019.4000000004</v>
      </c>
      <c r="AP20" s="251">
        <v>147873.74</v>
      </c>
      <c r="AQ20" s="251">
        <v>1175438.6399999997</v>
      </c>
      <c r="AR20" s="251">
        <v>406145.24000000011</v>
      </c>
      <c r="AS20" s="251">
        <v>15886.09</v>
      </c>
      <c r="AT20" s="251">
        <v>0</v>
      </c>
      <c r="AU20" s="251">
        <v>0</v>
      </c>
      <c r="AV20" s="249">
        <v>22605.989999999998</v>
      </c>
      <c r="AW20" s="251">
        <v>35077.050000000003</v>
      </c>
      <c r="AX20" s="251">
        <v>30368.89</v>
      </c>
      <c r="AY20" s="252">
        <v>370030.91000000003</v>
      </c>
      <c r="AZ20" s="855">
        <v>1259914.3499999999</v>
      </c>
      <c r="BA20" s="294">
        <f t="shared" ref="BA20:BA27" si="16">SUM(BB20:BL20)+AZ20</f>
        <v>23897359.800000008</v>
      </c>
      <c r="BB20" s="271">
        <f t="shared" ref="BB20:BL27" si="17">E20+Q20+AC20+AO20</f>
        <v>12314352.4</v>
      </c>
      <c r="BC20" s="271">
        <f t="shared" si="17"/>
        <v>580264.41000000015</v>
      </c>
      <c r="BD20" s="271">
        <f t="shared" si="17"/>
        <v>5941382.5999999987</v>
      </c>
      <c r="BE20" s="271">
        <f t="shared" si="17"/>
        <v>1940984.0800000005</v>
      </c>
      <c r="BF20" s="271">
        <f t="shared" si="17"/>
        <v>40643.869999999995</v>
      </c>
      <c r="BG20" s="271">
        <f t="shared" si="17"/>
        <v>7407.39</v>
      </c>
      <c r="BH20" s="271">
        <f t="shared" si="17"/>
        <v>0</v>
      </c>
      <c r="BI20" s="271">
        <f t="shared" si="17"/>
        <v>36063.409999999996</v>
      </c>
      <c r="BJ20" s="271">
        <f t="shared" si="17"/>
        <v>61587.55</v>
      </c>
      <c r="BK20" s="271">
        <f t="shared" si="17"/>
        <v>82204.889999999985</v>
      </c>
      <c r="BL20" s="295">
        <f t="shared" si="17"/>
        <v>1632554.85</v>
      </c>
    </row>
    <row r="21" spans="1:64" ht="24.75" x14ac:dyDescent="0.25">
      <c r="A21" s="1535"/>
      <c r="B21" s="126">
        <v>2.2000000000000002</v>
      </c>
      <c r="C21" s="127" t="s">
        <v>148</v>
      </c>
      <c r="D21" s="274">
        <f t="shared" si="12"/>
        <v>23504.702921225846</v>
      </c>
      <c r="E21" s="253">
        <v>10579.146212927062</v>
      </c>
      <c r="F21" s="253">
        <v>684.56744414809521</v>
      </c>
      <c r="G21" s="253">
        <v>7299.9329997072618</v>
      </c>
      <c r="H21" s="253">
        <v>2985.5698768207653</v>
      </c>
      <c r="I21" s="253">
        <v>-63.338871833217581</v>
      </c>
      <c r="J21" s="253">
        <v>41.988087172625214</v>
      </c>
      <c r="K21" s="253">
        <v>0</v>
      </c>
      <c r="L21" s="253">
        <v>0</v>
      </c>
      <c r="M21" s="253">
        <v>28.602205238869498</v>
      </c>
      <c r="N21" s="253">
        <v>-57.484316321036601</v>
      </c>
      <c r="O21" s="254">
        <v>2005.7192833654233</v>
      </c>
      <c r="P21" s="274">
        <f t="shared" si="13"/>
        <v>68059.550952689926</v>
      </c>
      <c r="Q21" s="253">
        <v>31293.674599139198</v>
      </c>
      <c r="R21" s="253">
        <v>1706.2595880840054</v>
      </c>
      <c r="S21" s="253">
        <v>21970.242921888592</v>
      </c>
      <c r="T21" s="253">
        <v>6701.0163793915099</v>
      </c>
      <c r="U21" s="253">
        <v>324.34949334471986</v>
      </c>
      <c r="V21" s="253">
        <v>0</v>
      </c>
      <c r="W21" s="253">
        <v>0</v>
      </c>
      <c r="X21" s="253">
        <v>0</v>
      </c>
      <c r="Y21" s="253">
        <v>0</v>
      </c>
      <c r="Z21" s="253">
        <v>326.57371450739487</v>
      </c>
      <c r="AA21" s="254">
        <v>5737.4342563345035</v>
      </c>
      <c r="AB21" s="274">
        <f t="shared" si="14"/>
        <v>168747.52767904612</v>
      </c>
      <c r="AC21" s="253">
        <v>103973.72920748274</v>
      </c>
      <c r="AD21" s="253">
        <v>4018.480638451817</v>
      </c>
      <c r="AE21" s="253">
        <v>38424.483726241509</v>
      </c>
      <c r="AF21" s="253">
        <v>10406.118424488257</v>
      </c>
      <c r="AG21" s="253">
        <v>183.06532420216865</v>
      </c>
      <c r="AH21" s="253">
        <v>0</v>
      </c>
      <c r="AI21" s="253">
        <v>0</v>
      </c>
      <c r="AJ21" s="253">
        <v>335.3867812071249</v>
      </c>
      <c r="AK21" s="253">
        <v>534.94229234864133</v>
      </c>
      <c r="AL21" s="253">
        <v>827.28466883110889</v>
      </c>
      <c r="AM21" s="254">
        <v>10044.036615792787</v>
      </c>
      <c r="AN21" s="289">
        <f t="shared" si="15"/>
        <v>496477.71862795815</v>
      </c>
      <c r="AO21" s="253">
        <v>305275.67000801576</v>
      </c>
      <c r="AP21" s="253">
        <v>12831.724309164161</v>
      </c>
      <c r="AQ21" s="253">
        <v>101998.53314603971</v>
      </c>
      <c r="AR21" s="253">
        <v>35243.199699685108</v>
      </c>
      <c r="AS21" s="253">
        <v>1378.5133670830921</v>
      </c>
      <c r="AT21" s="253">
        <v>0</v>
      </c>
      <c r="AU21" s="253">
        <v>0</v>
      </c>
      <c r="AV21" s="253">
        <v>1961.6318043739338</v>
      </c>
      <c r="AW21" s="253">
        <v>3043.806393067267</v>
      </c>
      <c r="AX21" s="253">
        <v>2635.256429270893</v>
      </c>
      <c r="AY21" s="254">
        <v>32109.383471258232</v>
      </c>
      <c r="AZ21" s="526">
        <v>-1593753.7868104461</v>
      </c>
      <c r="BA21" s="296">
        <f t="shared" si="16"/>
        <v>-836964.28662952594</v>
      </c>
      <c r="BB21" s="271">
        <f t="shared" si="17"/>
        <v>451122.22002756479</v>
      </c>
      <c r="BC21" s="271">
        <f t="shared" si="17"/>
        <v>19241.031979848078</v>
      </c>
      <c r="BD21" s="271">
        <f t="shared" si="17"/>
        <v>169693.1927938771</v>
      </c>
      <c r="BE21" s="271">
        <f t="shared" si="17"/>
        <v>55335.90438038564</v>
      </c>
      <c r="BF21" s="271">
        <f t="shared" si="17"/>
        <v>1822.5893127967631</v>
      </c>
      <c r="BG21" s="271">
        <f t="shared" si="17"/>
        <v>41.988087172625214</v>
      </c>
      <c r="BH21" s="271">
        <f t="shared" si="17"/>
        <v>0</v>
      </c>
      <c r="BI21" s="271">
        <f t="shared" si="17"/>
        <v>2297.0185855810587</v>
      </c>
      <c r="BJ21" s="271">
        <f t="shared" si="17"/>
        <v>3607.3508906547777</v>
      </c>
      <c r="BK21" s="271">
        <f t="shared" si="17"/>
        <v>3731.6304962883601</v>
      </c>
      <c r="BL21" s="291">
        <f t="shared" si="17"/>
        <v>49896.573626750949</v>
      </c>
    </row>
    <row r="22" spans="1:64" x14ac:dyDescent="0.25">
      <c r="A22" s="1535"/>
      <c r="B22" s="126">
        <v>2.2999999999999998</v>
      </c>
      <c r="C22" s="127" t="s">
        <v>149</v>
      </c>
      <c r="D22" s="274">
        <f t="shared" si="12"/>
        <v>2444800.8300000015</v>
      </c>
      <c r="E22" s="253">
        <v>1590531.0800000019</v>
      </c>
      <c r="F22" s="253">
        <v>175097.84</v>
      </c>
      <c r="G22" s="253">
        <v>373792.16999999987</v>
      </c>
      <c r="H22" s="253">
        <v>197684.84999999998</v>
      </c>
      <c r="I22" s="253">
        <v>5515.76</v>
      </c>
      <c r="J22" s="253">
        <v>14596.740000000002</v>
      </c>
      <c r="K22" s="253">
        <v>221.79</v>
      </c>
      <c r="L22" s="253">
        <v>13098.289999999999</v>
      </c>
      <c r="M22" s="253">
        <v>158.38</v>
      </c>
      <c r="N22" s="253">
        <v>10828.76</v>
      </c>
      <c r="O22" s="254">
        <v>63275.17</v>
      </c>
      <c r="P22" s="274">
        <f t="shared" si="13"/>
        <v>2499563.1799999969</v>
      </c>
      <c r="Q22" s="253">
        <v>1575314.8399999971</v>
      </c>
      <c r="R22" s="253">
        <v>126696.48999999998</v>
      </c>
      <c r="S22" s="253">
        <v>435707.71000000008</v>
      </c>
      <c r="T22" s="253">
        <v>245647.77000000002</v>
      </c>
      <c r="U22" s="253">
        <v>13371.15</v>
      </c>
      <c r="V22" s="253">
        <v>15321.719999999998</v>
      </c>
      <c r="W22" s="253">
        <v>0</v>
      </c>
      <c r="X22" s="253">
        <v>12846.53</v>
      </c>
      <c r="Y22" s="253">
        <v>149.19</v>
      </c>
      <c r="Z22" s="253">
        <v>15306.259999999998</v>
      </c>
      <c r="AA22" s="254">
        <v>59201.52</v>
      </c>
      <c r="AB22" s="274">
        <f t="shared" si="14"/>
        <v>2684077.5100000002</v>
      </c>
      <c r="AC22" s="253">
        <v>1755195.7999999998</v>
      </c>
      <c r="AD22" s="253">
        <v>155518.61000000002</v>
      </c>
      <c r="AE22" s="253">
        <v>471127.50999999995</v>
      </c>
      <c r="AF22" s="253">
        <v>195311.44</v>
      </c>
      <c r="AG22" s="253">
        <v>9175.5</v>
      </c>
      <c r="AH22" s="253">
        <v>16156.079999999996</v>
      </c>
      <c r="AI22" s="253">
        <v>0</v>
      </c>
      <c r="AJ22" s="253">
        <v>13421.99</v>
      </c>
      <c r="AK22" s="253">
        <v>1079.1499999999999</v>
      </c>
      <c r="AL22" s="253">
        <v>10066.850000000002</v>
      </c>
      <c r="AM22" s="254">
        <v>57024.580000000009</v>
      </c>
      <c r="AN22" s="289">
        <f t="shared" si="15"/>
        <v>2959168.5100000072</v>
      </c>
      <c r="AO22" s="253">
        <v>2014698.800000007</v>
      </c>
      <c r="AP22" s="253">
        <v>175559.78000000012</v>
      </c>
      <c r="AQ22" s="253">
        <v>468943.25</v>
      </c>
      <c r="AR22" s="253">
        <v>186177.65</v>
      </c>
      <c r="AS22" s="253">
        <v>13184.439999999999</v>
      </c>
      <c r="AT22" s="253">
        <v>9022.7000000000007</v>
      </c>
      <c r="AU22" s="253">
        <v>41.1</v>
      </c>
      <c r="AV22" s="253">
        <v>7932.0000000000009</v>
      </c>
      <c r="AW22" s="253">
        <v>1912.5099999999998</v>
      </c>
      <c r="AX22" s="253">
        <v>7205.5399999999991</v>
      </c>
      <c r="AY22" s="254">
        <v>74490.740000000005</v>
      </c>
      <c r="AZ22" s="526">
        <v>-130073.74000000008</v>
      </c>
      <c r="BA22" s="296">
        <f t="shared" si="16"/>
        <v>10457536.290000008</v>
      </c>
      <c r="BB22" s="271">
        <f t="shared" si="17"/>
        <v>6935740.5200000061</v>
      </c>
      <c r="BC22" s="271">
        <f t="shared" si="17"/>
        <v>632872.72000000009</v>
      </c>
      <c r="BD22" s="271">
        <f t="shared" si="17"/>
        <v>1749570.64</v>
      </c>
      <c r="BE22" s="271">
        <f t="shared" si="17"/>
        <v>824821.71000000008</v>
      </c>
      <c r="BF22" s="271">
        <f t="shared" si="17"/>
        <v>41246.85</v>
      </c>
      <c r="BG22" s="271">
        <f t="shared" si="17"/>
        <v>55097.239999999991</v>
      </c>
      <c r="BH22" s="271">
        <f t="shared" si="17"/>
        <v>262.89</v>
      </c>
      <c r="BI22" s="271">
        <f t="shared" si="17"/>
        <v>47298.81</v>
      </c>
      <c r="BJ22" s="271">
        <f t="shared" si="17"/>
        <v>3299.2299999999996</v>
      </c>
      <c r="BK22" s="271">
        <f t="shared" si="17"/>
        <v>43407.409999999996</v>
      </c>
      <c r="BL22" s="291">
        <f t="shared" si="17"/>
        <v>253992.01</v>
      </c>
    </row>
    <row r="23" spans="1:64" x14ac:dyDescent="0.25">
      <c r="A23" s="1535"/>
      <c r="B23" s="126">
        <v>2.4</v>
      </c>
      <c r="C23" s="127" t="s">
        <v>150</v>
      </c>
      <c r="D23" s="274">
        <f t="shared" si="12"/>
        <v>881260.99999999977</v>
      </c>
      <c r="E23" s="253">
        <v>64050.320000000014</v>
      </c>
      <c r="F23" s="253">
        <v>9123.16</v>
      </c>
      <c r="G23" s="253">
        <v>402391.66999999993</v>
      </c>
      <c r="H23" s="253">
        <v>69279.559999999983</v>
      </c>
      <c r="I23" s="253">
        <v>182662.72999999992</v>
      </c>
      <c r="J23" s="253">
        <v>0</v>
      </c>
      <c r="K23" s="253">
        <v>0</v>
      </c>
      <c r="L23" s="253">
        <v>0</v>
      </c>
      <c r="M23" s="253">
        <v>386.38</v>
      </c>
      <c r="N23" s="253">
        <v>68336.38</v>
      </c>
      <c r="O23" s="254">
        <v>85030.8</v>
      </c>
      <c r="P23" s="274">
        <f t="shared" si="13"/>
        <v>884234.38000000012</v>
      </c>
      <c r="Q23" s="253">
        <v>120783.19999999992</v>
      </c>
      <c r="R23" s="253">
        <v>9153.119999999999</v>
      </c>
      <c r="S23" s="253">
        <v>439893.35</v>
      </c>
      <c r="T23" s="253">
        <v>109219.38999999998</v>
      </c>
      <c r="U23" s="253">
        <v>84528.669999999984</v>
      </c>
      <c r="V23" s="253">
        <v>0</v>
      </c>
      <c r="W23" s="253">
        <v>0</v>
      </c>
      <c r="X23" s="253">
        <v>654.16999999999996</v>
      </c>
      <c r="Y23" s="253">
        <v>1768.26</v>
      </c>
      <c r="Z23" s="253">
        <v>46157.429999999993</v>
      </c>
      <c r="AA23" s="254">
        <v>72076.790000000008</v>
      </c>
      <c r="AB23" s="274">
        <f t="shared" si="14"/>
        <v>1002220.3999999999</v>
      </c>
      <c r="AC23" s="253">
        <v>187997.54</v>
      </c>
      <c r="AD23" s="253">
        <v>20788.219999999998</v>
      </c>
      <c r="AE23" s="253">
        <v>411686.13000000006</v>
      </c>
      <c r="AF23" s="253">
        <v>119586.09</v>
      </c>
      <c r="AG23" s="253">
        <v>92741.449999999968</v>
      </c>
      <c r="AH23" s="253">
        <v>979.58</v>
      </c>
      <c r="AI23" s="253">
        <v>44.96</v>
      </c>
      <c r="AJ23" s="253">
        <v>0</v>
      </c>
      <c r="AK23" s="253">
        <v>2055.08</v>
      </c>
      <c r="AL23" s="253">
        <v>54528.529999999984</v>
      </c>
      <c r="AM23" s="254">
        <v>111812.81999999999</v>
      </c>
      <c r="AN23" s="289">
        <f t="shared" si="15"/>
        <v>801666.38999999978</v>
      </c>
      <c r="AO23" s="253">
        <v>136420.25</v>
      </c>
      <c r="AP23" s="253">
        <v>6686.38</v>
      </c>
      <c r="AQ23" s="253">
        <v>319075.37999999971</v>
      </c>
      <c r="AR23" s="253">
        <v>27014.609999999997</v>
      </c>
      <c r="AS23" s="253">
        <v>124644.56000000001</v>
      </c>
      <c r="AT23" s="253">
        <v>743.93</v>
      </c>
      <c r="AU23" s="253">
        <v>0</v>
      </c>
      <c r="AV23" s="253">
        <v>15125.480000000001</v>
      </c>
      <c r="AW23" s="253">
        <v>5899.670000000001</v>
      </c>
      <c r="AX23" s="253">
        <v>78902.12</v>
      </c>
      <c r="AY23" s="254">
        <v>87154.010000000009</v>
      </c>
      <c r="AZ23" s="526">
        <v>-1574654.2400000002</v>
      </c>
      <c r="BA23" s="296">
        <f t="shared" si="16"/>
        <v>1994727.9299999988</v>
      </c>
      <c r="BB23" s="271">
        <f t="shared" si="17"/>
        <v>509251.30999999994</v>
      </c>
      <c r="BC23" s="271">
        <f t="shared" si="17"/>
        <v>45750.879999999997</v>
      </c>
      <c r="BD23" s="271">
        <f t="shared" si="17"/>
        <v>1573046.5299999996</v>
      </c>
      <c r="BE23" s="271">
        <f t="shared" si="17"/>
        <v>325099.64999999991</v>
      </c>
      <c r="BF23" s="271">
        <f t="shared" si="17"/>
        <v>484577.40999999986</v>
      </c>
      <c r="BG23" s="271">
        <f t="shared" si="17"/>
        <v>1723.51</v>
      </c>
      <c r="BH23" s="271">
        <f t="shared" si="17"/>
        <v>44.96</v>
      </c>
      <c r="BI23" s="271">
        <f t="shared" si="17"/>
        <v>15779.650000000001</v>
      </c>
      <c r="BJ23" s="271">
        <f t="shared" si="17"/>
        <v>10109.39</v>
      </c>
      <c r="BK23" s="271">
        <f t="shared" si="17"/>
        <v>247924.45999999996</v>
      </c>
      <c r="BL23" s="291">
        <f t="shared" si="17"/>
        <v>356074.42000000004</v>
      </c>
    </row>
    <row r="24" spans="1:64" ht="24.75" x14ac:dyDescent="0.25">
      <c r="A24" s="1535"/>
      <c r="B24" s="126">
        <v>2.5</v>
      </c>
      <c r="C24" s="127" t="s">
        <v>151</v>
      </c>
      <c r="D24" s="274">
        <f t="shared" si="12"/>
        <v>18853.465803688123</v>
      </c>
      <c r="E24" s="253">
        <v>1370.2756820457071</v>
      </c>
      <c r="F24" s="253">
        <v>195.17848297107824</v>
      </c>
      <c r="G24" s="253">
        <v>8608.6614408602636</v>
      </c>
      <c r="H24" s="253">
        <v>1482.1486657806934</v>
      </c>
      <c r="I24" s="253">
        <v>3907.8383517066072</v>
      </c>
      <c r="J24" s="253">
        <v>0</v>
      </c>
      <c r="K24" s="253">
        <v>0</v>
      </c>
      <c r="L24" s="253">
        <v>0</v>
      </c>
      <c r="M24" s="253">
        <v>8.2661119886492411</v>
      </c>
      <c r="N24" s="253">
        <v>1461.9705211938772</v>
      </c>
      <c r="O24" s="254">
        <v>1819.1265471412494</v>
      </c>
      <c r="P24" s="274">
        <f t="shared" si="13"/>
        <v>38393.685370403029</v>
      </c>
      <c r="Q24" s="253">
        <v>5244.4377686722173</v>
      </c>
      <c r="R24" s="253">
        <v>397.43083664937734</v>
      </c>
      <c r="S24" s="253">
        <v>19100.2829774981</v>
      </c>
      <c r="T24" s="253">
        <v>4742.3341490152688</v>
      </c>
      <c r="U24" s="253">
        <v>3670.2567036113501</v>
      </c>
      <c r="V24" s="253">
        <v>0</v>
      </c>
      <c r="W24" s="253">
        <v>0</v>
      </c>
      <c r="X24" s="253">
        <v>28.404230514941705</v>
      </c>
      <c r="Y24" s="253">
        <v>76.778306327637807</v>
      </c>
      <c r="Z24" s="253">
        <v>2004.1675431421274</v>
      </c>
      <c r="AA24" s="254">
        <v>3129.5928549720188</v>
      </c>
      <c r="AB24" s="274">
        <f t="shared" si="14"/>
        <v>91870.179470169751</v>
      </c>
      <c r="AC24" s="253">
        <v>17233.10335705641</v>
      </c>
      <c r="AD24" s="253">
        <v>1905.5863383596784</v>
      </c>
      <c r="AE24" s="253">
        <v>37737.885447631721</v>
      </c>
      <c r="AF24" s="253">
        <v>10962.055402619895</v>
      </c>
      <c r="AG24" s="253">
        <v>8501.2973751320296</v>
      </c>
      <c r="AH24" s="253">
        <v>89.794810009244372</v>
      </c>
      <c r="AI24" s="253">
        <v>4.1213322628224613</v>
      </c>
      <c r="AJ24" s="253">
        <v>0</v>
      </c>
      <c r="AK24" s="253">
        <v>188.38228440127187</v>
      </c>
      <c r="AL24" s="253">
        <v>4998.4472849929361</v>
      </c>
      <c r="AM24" s="254">
        <v>10249.505837703749</v>
      </c>
      <c r="AN24" s="289">
        <f t="shared" si="15"/>
        <v>326345.95303454861</v>
      </c>
      <c r="AO24" s="253">
        <v>55534.567813752794</v>
      </c>
      <c r="AP24" s="253">
        <v>2721.9215881697942</v>
      </c>
      <c r="AQ24" s="253">
        <v>129890.6381443292</v>
      </c>
      <c r="AR24" s="253">
        <v>10997.228717929223</v>
      </c>
      <c r="AS24" s="253">
        <v>50740.867062883837</v>
      </c>
      <c r="AT24" s="253">
        <v>302.84236419215705</v>
      </c>
      <c r="AU24" s="253">
        <v>0</v>
      </c>
      <c r="AV24" s="253">
        <v>6157.3483025838295</v>
      </c>
      <c r="AW24" s="253">
        <v>2401.664149521519</v>
      </c>
      <c r="AX24" s="253">
        <v>32119.829232015483</v>
      </c>
      <c r="AY24" s="254">
        <v>35479.045659170755</v>
      </c>
      <c r="AZ24" s="526">
        <v>0</v>
      </c>
      <c r="BA24" s="296">
        <f t="shared" si="16"/>
        <v>475463.28367880947</v>
      </c>
      <c r="BB24" s="271">
        <f t="shared" si="17"/>
        <v>79382.384621527133</v>
      </c>
      <c r="BC24" s="271">
        <f t="shared" si="17"/>
        <v>5220.1172461499282</v>
      </c>
      <c r="BD24" s="271">
        <f t="shared" si="17"/>
        <v>195337.46801031928</v>
      </c>
      <c r="BE24" s="271">
        <f t="shared" si="17"/>
        <v>28183.766935345084</v>
      </c>
      <c r="BF24" s="271">
        <f t="shared" si="17"/>
        <v>66820.259493333826</v>
      </c>
      <c r="BG24" s="271">
        <f t="shared" si="17"/>
        <v>392.63717420140142</v>
      </c>
      <c r="BH24" s="271">
        <f t="shared" si="17"/>
        <v>4.1213322628224613</v>
      </c>
      <c r="BI24" s="271">
        <f t="shared" si="17"/>
        <v>6185.752533098771</v>
      </c>
      <c r="BJ24" s="271">
        <f t="shared" si="17"/>
        <v>2675.0908522390778</v>
      </c>
      <c r="BK24" s="271">
        <f t="shared" si="17"/>
        <v>40584.414581344419</v>
      </c>
      <c r="BL24" s="291">
        <f t="shared" si="17"/>
        <v>50677.270898987772</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7515036.6487249155</v>
      </c>
      <c r="E28" s="275">
        <f t="shared" ref="E28:O28" si="18">SUM(E20:E27)</f>
        <v>3532866.421894975</v>
      </c>
      <c r="F28" s="275">
        <f t="shared" si="18"/>
        <v>305869.71592711913</v>
      </c>
      <c r="G28" s="275">
        <f t="shared" si="18"/>
        <v>2079920.8244405673</v>
      </c>
      <c r="H28" s="275">
        <f t="shared" si="18"/>
        <v>798135.81854260142</v>
      </c>
      <c r="I28" s="275">
        <f t="shared" si="18"/>
        <v>180848.96947987331</v>
      </c>
      <c r="J28" s="275">
        <f t="shared" si="18"/>
        <v>22046.118087172628</v>
      </c>
      <c r="K28" s="275">
        <f t="shared" si="18"/>
        <v>221.79</v>
      </c>
      <c r="L28" s="275">
        <f t="shared" si="18"/>
        <v>13098.289999999999</v>
      </c>
      <c r="M28" s="275">
        <f>SUM(M20:M27)</f>
        <v>5627.5283172275185</v>
      </c>
      <c r="N28" s="275">
        <f t="shared" si="18"/>
        <v>70428.446204872831</v>
      </c>
      <c r="O28" s="283">
        <f t="shared" si="18"/>
        <v>505972.72583050659</v>
      </c>
      <c r="P28" s="275">
        <f>SUM(P20:P27)</f>
        <v>9488626.3163230903</v>
      </c>
      <c r="Q28" s="275">
        <f t="shared" ref="Q28:AA28" si="19">SUM(Q20:Q27)</f>
        <v>4490679.7923678085</v>
      </c>
      <c r="R28" s="275">
        <f t="shared" si="19"/>
        <v>288333.16042473342</v>
      </c>
      <c r="S28" s="275">
        <f t="shared" si="19"/>
        <v>2853001.8358993866</v>
      </c>
      <c r="T28" s="275">
        <f t="shared" si="19"/>
        <v>956899.37052840693</v>
      </c>
      <c r="U28" s="275">
        <f t="shared" si="19"/>
        <v>130480.71619695605</v>
      </c>
      <c r="V28" s="275">
        <f t="shared" si="19"/>
        <v>15321.719999999998</v>
      </c>
      <c r="W28" s="275">
        <f t="shared" si="19"/>
        <v>0</v>
      </c>
      <c r="X28" s="275">
        <f t="shared" si="19"/>
        <v>13529.104230514942</v>
      </c>
      <c r="Y28" s="275">
        <f>SUM(Y20:Y27)</f>
        <v>1994.2283063276379</v>
      </c>
      <c r="Z28" s="275">
        <f t="shared" si="19"/>
        <v>92576.751257649506</v>
      </c>
      <c r="AA28" s="283">
        <f t="shared" si="19"/>
        <v>645809.63711130654</v>
      </c>
      <c r="AB28" s="275">
        <f>SUM(AB20:AB27)</f>
        <v>10717922.947149217</v>
      </c>
      <c r="AC28" s="275">
        <f t="shared" ref="AC28:AM28" si="20">SUM(AC20:AC27)</f>
        <v>6236353.9325645398</v>
      </c>
      <c r="AD28" s="275">
        <f t="shared" si="20"/>
        <v>343472.73697681149</v>
      </c>
      <c r="AE28" s="275">
        <f t="shared" si="20"/>
        <v>2500761.3291738732</v>
      </c>
      <c r="AF28" s="275">
        <f t="shared" si="20"/>
        <v>753811.99382710818</v>
      </c>
      <c r="AG28" s="275">
        <f t="shared" si="20"/>
        <v>117946.82269933417</v>
      </c>
      <c r="AH28" s="275">
        <f t="shared" si="20"/>
        <v>17225.45481000924</v>
      </c>
      <c r="AI28" s="275">
        <f t="shared" si="20"/>
        <v>49.081332262822464</v>
      </c>
      <c r="AJ28" s="275">
        <f t="shared" si="20"/>
        <v>27214.796781207122</v>
      </c>
      <c r="AK28" s="275">
        <f>SUM(AK20:AK27)</f>
        <v>25322.154576749916</v>
      </c>
      <c r="AL28" s="275">
        <f t="shared" si="20"/>
        <v>103615.97195382402</v>
      </c>
      <c r="AM28" s="283">
        <f t="shared" si="20"/>
        <v>592148.67245349649</v>
      </c>
      <c r="AN28" s="277">
        <f>SUM(AN20:AN27)</f>
        <v>10305104.521662515</v>
      </c>
      <c r="AO28" s="275">
        <f t="shared" ref="AO28:AY28" si="21">SUM(AO20:AO27)</f>
        <v>6029948.6878217766</v>
      </c>
      <c r="AP28" s="275">
        <f t="shared" si="21"/>
        <v>345673.54589733406</v>
      </c>
      <c r="AQ28" s="275">
        <f t="shared" si="21"/>
        <v>2195346.4412903683</v>
      </c>
      <c r="AR28" s="275">
        <f t="shared" si="21"/>
        <v>665577.92841761443</v>
      </c>
      <c r="AS28" s="275">
        <f t="shared" si="21"/>
        <v>205834.47042996692</v>
      </c>
      <c r="AT28" s="275">
        <f t="shared" si="21"/>
        <v>10069.472364192157</v>
      </c>
      <c r="AU28" s="275">
        <f t="shared" si="21"/>
        <v>41.1</v>
      </c>
      <c r="AV28" s="275">
        <f t="shared" si="21"/>
        <v>53782.45010695776</v>
      </c>
      <c r="AW28" s="275">
        <f>SUM(AW20:AW27)</f>
        <v>48334.700542588791</v>
      </c>
      <c r="AX28" s="275">
        <f t="shared" si="21"/>
        <v>151231.63566128636</v>
      </c>
      <c r="AY28" s="283">
        <f t="shared" si="21"/>
        <v>599264.08913042897</v>
      </c>
      <c r="AZ28" s="293">
        <f>SUM(AZ20:AZ27)</f>
        <v>-2038567.4168104464</v>
      </c>
      <c r="BA28" s="297">
        <f>SUM(BA20:BA27)</f>
        <v>35988123.017049298</v>
      </c>
      <c r="BB28" s="280">
        <f t="shared" ref="BB28:BL28" si="22">SUM(BB20:BB27)</f>
        <v>20289848.834649097</v>
      </c>
      <c r="BC28" s="280">
        <f t="shared" si="22"/>
        <v>1283349.1592259982</v>
      </c>
      <c r="BD28" s="280">
        <f t="shared" si="22"/>
        <v>9629030.4308041949</v>
      </c>
      <c r="BE28" s="280">
        <f t="shared" si="22"/>
        <v>3174425.1113157314</v>
      </c>
      <c r="BF28" s="280">
        <f t="shared" si="22"/>
        <v>635110.97880613047</v>
      </c>
      <c r="BG28" s="280">
        <f t="shared" si="22"/>
        <v>64662.765261374021</v>
      </c>
      <c r="BH28" s="280">
        <f t="shared" si="22"/>
        <v>311.97133226282244</v>
      </c>
      <c r="BI28" s="280">
        <f t="shared" si="22"/>
        <v>107624.64111867981</v>
      </c>
      <c r="BJ28" s="280">
        <f>SUM(BJ20:BJ27)</f>
        <v>81278.61174289386</v>
      </c>
      <c r="BK28" s="280">
        <f t="shared" si="22"/>
        <v>417852.80507763271</v>
      </c>
      <c r="BL28" s="293">
        <f t="shared" si="22"/>
        <v>2343195.1245257389</v>
      </c>
    </row>
    <row r="29" spans="1:64" ht="14.85" customHeight="1" x14ac:dyDescent="0.25">
      <c r="A29" s="1534" t="s">
        <v>53</v>
      </c>
      <c r="B29" s="124">
        <v>3.1</v>
      </c>
      <c r="C29" s="131" t="s">
        <v>33</v>
      </c>
      <c r="D29" s="273">
        <f t="shared" ref="D29:D35" si="23">SUM(E29:O29)</f>
        <v>5352046.3099999921</v>
      </c>
      <c r="E29" s="251">
        <v>2922381.9799999897</v>
      </c>
      <c r="F29" s="251">
        <v>288943.63000000053</v>
      </c>
      <c r="G29" s="251">
        <v>1172613.8800000011</v>
      </c>
      <c r="H29" s="251">
        <v>369219.11000000022</v>
      </c>
      <c r="I29" s="251">
        <v>72437.239999999991</v>
      </c>
      <c r="J29" s="251">
        <v>27944.340000000007</v>
      </c>
      <c r="K29" s="251">
        <v>208.07999999999998</v>
      </c>
      <c r="L29" s="251">
        <v>29849.399999999998</v>
      </c>
      <c r="M29" s="251">
        <v>1601.18</v>
      </c>
      <c r="N29" s="251">
        <v>219777.83000000002</v>
      </c>
      <c r="O29" s="252">
        <v>247069.64000000054</v>
      </c>
      <c r="P29" s="273">
        <f t="shared" ref="P29:P35" si="24">SUM(Q29:AA29)</f>
        <v>5785153.4199999766</v>
      </c>
      <c r="Q29" s="251">
        <v>3169076.8999999762</v>
      </c>
      <c r="R29" s="251">
        <v>285656.42000000109</v>
      </c>
      <c r="S29" s="251">
        <v>1385347.7699999984</v>
      </c>
      <c r="T29" s="251">
        <v>453434.81000000163</v>
      </c>
      <c r="U29" s="251">
        <v>50897.66</v>
      </c>
      <c r="V29" s="251">
        <v>29827.869999999995</v>
      </c>
      <c r="W29" s="251">
        <v>69.260000000000005</v>
      </c>
      <c r="X29" s="251">
        <v>24548.599999999995</v>
      </c>
      <c r="Y29" s="251">
        <v>636.88</v>
      </c>
      <c r="Z29" s="251">
        <v>134115.31999999931</v>
      </c>
      <c r="AA29" s="252">
        <v>251541.93000000028</v>
      </c>
      <c r="AB29" s="273">
        <f t="shared" ref="AB29:AB35" si="25">SUM(AC29:AM29)</f>
        <v>5684650.5499999905</v>
      </c>
      <c r="AC29" s="251">
        <v>3234267.5799999866</v>
      </c>
      <c r="AD29" s="251">
        <v>299518.50000000023</v>
      </c>
      <c r="AE29" s="251">
        <v>1299091.8000000031</v>
      </c>
      <c r="AF29" s="251">
        <v>364702.51000000146</v>
      </c>
      <c r="AG29" s="251">
        <v>71799.360000000015</v>
      </c>
      <c r="AH29" s="251">
        <v>22370.33</v>
      </c>
      <c r="AI29" s="251">
        <v>152.35999999999999</v>
      </c>
      <c r="AJ29" s="251">
        <v>25749.789999999986</v>
      </c>
      <c r="AK29" s="251">
        <v>2860.8900000000008</v>
      </c>
      <c r="AL29" s="251">
        <v>124084.04999999903</v>
      </c>
      <c r="AM29" s="252">
        <v>240053.38000000012</v>
      </c>
      <c r="AN29" s="276">
        <f t="shared" ref="AN29:AN35" si="26">SUM(AO29:AY29)</f>
        <v>6101686.9099999815</v>
      </c>
      <c r="AO29" s="251">
        <v>3662581.1499999808</v>
      </c>
      <c r="AP29" s="251">
        <v>331572.40000000119</v>
      </c>
      <c r="AQ29" s="251">
        <v>1239513.4699999988</v>
      </c>
      <c r="AR29" s="251">
        <v>400076.71000000089</v>
      </c>
      <c r="AS29" s="251">
        <v>68504.680000000008</v>
      </c>
      <c r="AT29" s="251">
        <v>25254.230000000003</v>
      </c>
      <c r="AU29" s="251">
        <v>298.37</v>
      </c>
      <c r="AV29" s="249">
        <v>42112.69999999999</v>
      </c>
      <c r="AW29" s="251">
        <v>2120.96</v>
      </c>
      <c r="AX29" s="251">
        <v>110004.91999999914</v>
      </c>
      <c r="AY29" s="252">
        <v>219647.32000000021</v>
      </c>
      <c r="AZ29" s="855">
        <v>239803.95000000059</v>
      </c>
      <c r="BA29" s="294">
        <f t="shared" ref="BA29:BA35" si="27">SUM(BB29:BL29)+AZ29</f>
        <v>23163341.139999937</v>
      </c>
      <c r="BB29" s="271">
        <f t="shared" ref="BB29:BL35" si="28">E29+Q29+AC29+AO29</f>
        <v>12988307.609999932</v>
      </c>
      <c r="BC29" s="271">
        <f t="shared" si="28"/>
        <v>1205690.950000003</v>
      </c>
      <c r="BD29" s="271">
        <f t="shared" si="28"/>
        <v>5096566.9200000018</v>
      </c>
      <c r="BE29" s="271">
        <f t="shared" si="28"/>
        <v>1587433.1400000041</v>
      </c>
      <c r="BF29" s="271">
        <f t="shared" si="28"/>
        <v>263638.94</v>
      </c>
      <c r="BG29" s="271">
        <f t="shared" si="28"/>
        <v>105396.77000000002</v>
      </c>
      <c r="BH29" s="271">
        <f t="shared" si="28"/>
        <v>728.06999999999994</v>
      </c>
      <c r="BI29" s="271">
        <f t="shared" si="28"/>
        <v>122260.48999999996</v>
      </c>
      <c r="BJ29" s="271">
        <f t="shared" si="28"/>
        <v>7219.9100000000008</v>
      </c>
      <c r="BK29" s="271">
        <f t="shared" si="28"/>
        <v>587982.11999999743</v>
      </c>
      <c r="BL29" s="295">
        <f t="shared" si="28"/>
        <v>958312.27000000107</v>
      </c>
    </row>
    <row r="30" spans="1:64" x14ac:dyDescent="0.25">
      <c r="A30" s="1535"/>
      <c r="B30" s="126">
        <v>3.2</v>
      </c>
      <c r="C30" s="131" t="s">
        <v>34</v>
      </c>
      <c r="D30" s="274">
        <f t="shared" si="23"/>
        <v>235546.44999999998</v>
      </c>
      <c r="E30" s="253">
        <v>119868.48</v>
      </c>
      <c r="F30" s="253">
        <v>10095.660000000003</v>
      </c>
      <c r="G30" s="253">
        <v>57439.909999999982</v>
      </c>
      <c r="H30" s="253">
        <v>21717.289999999986</v>
      </c>
      <c r="I30" s="253">
        <v>1715.0699999999995</v>
      </c>
      <c r="J30" s="253">
        <v>1072.3800000000001</v>
      </c>
      <c r="K30" s="253">
        <v>0</v>
      </c>
      <c r="L30" s="253">
        <v>332.21999999999997</v>
      </c>
      <c r="M30" s="253">
        <v>0</v>
      </c>
      <c r="N30" s="253">
        <v>6956.0100000000011</v>
      </c>
      <c r="O30" s="254">
        <v>16349.43</v>
      </c>
      <c r="P30" s="274">
        <f t="shared" si="24"/>
        <v>272059.5400000001</v>
      </c>
      <c r="Q30" s="253">
        <v>139578.49000000011</v>
      </c>
      <c r="R30" s="253">
        <v>10330.44</v>
      </c>
      <c r="S30" s="253">
        <v>69032.430000000008</v>
      </c>
      <c r="T30" s="253">
        <v>27873.360000000004</v>
      </c>
      <c r="U30" s="253">
        <v>1385.56</v>
      </c>
      <c r="V30" s="253">
        <v>1249.23</v>
      </c>
      <c r="W30" s="253">
        <v>0</v>
      </c>
      <c r="X30" s="253">
        <v>533.24</v>
      </c>
      <c r="Y30" s="253">
        <v>0</v>
      </c>
      <c r="Z30" s="253">
        <v>4025.9600000000009</v>
      </c>
      <c r="AA30" s="254">
        <v>18050.829999999998</v>
      </c>
      <c r="AB30" s="274">
        <f t="shared" si="25"/>
        <v>280065.39</v>
      </c>
      <c r="AC30" s="253">
        <v>154414.54</v>
      </c>
      <c r="AD30" s="253">
        <v>13595.449999999999</v>
      </c>
      <c r="AE30" s="253">
        <v>73449.62</v>
      </c>
      <c r="AF30" s="253">
        <v>22073.47</v>
      </c>
      <c r="AG30" s="253">
        <v>336.22</v>
      </c>
      <c r="AH30" s="253">
        <v>1350.11</v>
      </c>
      <c r="AI30" s="253">
        <v>0</v>
      </c>
      <c r="AJ30" s="253">
        <v>1173.03</v>
      </c>
      <c r="AK30" s="253">
        <v>0</v>
      </c>
      <c r="AL30" s="253">
        <v>3587.36</v>
      </c>
      <c r="AM30" s="254">
        <v>10085.59</v>
      </c>
      <c r="AN30" s="289">
        <f t="shared" si="26"/>
        <v>302339.55000000005</v>
      </c>
      <c r="AO30" s="253">
        <v>168567.06999999998</v>
      </c>
      <c r="AP30" s="253">
        <v>15842.390000000001</v>
      </c>
      <c r="AQ30" s="253">
        <v>66763.799999999988</v>
      </c>
      <c r="AR30" s="253">
        <v>20739</v>
      </c>
      <c r="AS30" s="253">
        <v>2860.08</v>
      </c>
      <c r="AT30" s="253">
        <v>403.06000000000006</v>
      </c>
      <c r="AU30" s="253">
        <v>26.81</v>
      </c>
      <c r="AV30" s="253">
        <v>932.96</v>
      </c>
      <c r="AW30" s="253">
        <v>0</v>
      </c>
      <c r="AX30" s="253">
        <v>3146.71</v>
      </c>
      <c r="AY30" s="254">
        <v>23057.67</v>
      </c>
      <c r="AZ30" s="526">
        <v>24271.479999999992</v>
      </c>
      <c r="BA30" s="296">
        <f t="shared" si="27"/>
        <v>1114282.4100000001</v>
      </c>
      <c r="BB30" s="271">
        <f t="shared" si="28"/>
        <v>582428.58000000007</v>
      </c>
      <c r="BC30" s="271">
        <f t="shared" si="28"/>
        <v>49863.94</v>
      </c>
      <c r="BD30" s="271">
        <f t="shared" si="28"/>
        <v>266685.76</v>
      </c>
      <c r="BE30" s="271">
        <f t="shared" si="28"/>
        <v>92403.12</v>
      </c>
      <c r="BF30" s="271">
        <f t="shared" si="28"/>
        <v>6296.9299999999994</v>
      </c>
      <c r="BG30" s="271">
        <f t="shared" si="28"/>
        <v>4074.78</v>
      </c>
      <c r="BH30" s="271">
        <f t="shared" si="28"/>
        <v>26.81</v>
      </c>
      <c r="BI30" s="271">
        <f t="shared" si="28"/>
        <v>2971.45</v>
      </c>
      <c r="BJ30" s="271">
        <f t="shared" si="28"/>
        <v>0</v>
      </c>
      <c r="BK30" s="271">
        <f t="shared" si="28"/>
        <v>17716.04</v>
      </c>
      <c r="BL30" s="291">
        <f t="shared" si="28"/>
        <v>67543.51999999999</v>
      </c>
    </row>
    <row r="31" spans="1:64" x14ac:dyDescent="0.25">
      <c r="A31" s="1535"/>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340.54</v>
      </c>
      <c r="Q31" s="253">
        <v>340.54</v>
      </c>
      <c r="R31" s="253">
        <v>0</v>
      </c>
      <c r="S31" s="253">
        <v>0</v>
      </c>
      <c r="T31" s="253">
        <v>0</v>
      </c>
      <c r="U31" s="253">
        <v>0</v>
      </c>
      <c r="V31" s="253">
        <v>0</v>
      </c>
      <c r="W31" s="253">
        <v>0</v>
      </c>
      <c r="X31" s="253">
        <v>0</v>
      </c>
      <c r="Y31" s="253">
        <v>0</v>
      </c>
      <c r="Z31" s="253">
        <v>0</v>
      </c>
      <c r="AA31" s="254">
        <v>0</v>
      </c>
      <c r="AB31" s="274">
        <f t="shared" si="25"/>
        <v>180.46</v>
      </c>
      <c r="AC31" s="253">
        <v>180.46</v>
      </c>
      <c r="AD31" s="253">
        <v>0</v>
      </c>
      <c r="AE31" s="253">
        <v>0</v>
      </c>
      <c r="AF31" s="253">
        <v>0</v>
      </c>
      <c r="AG31" s="253">
        <v>0</v>
      </c>
      <c r="AH31" s="253">
        <v>0</v>
      </c>
      <c r="AI31" s="253">
        <v>0</v>
      </c>
      <c r="AJ31" s="253">
        <v>0</v>
      </c>
      <c r="AK31" s="253">
        <v>0</v>
      </c>
      <c r="AL31" s="253">
        <v>0</v>
      </c>
      <c r="AM31" s="254">
        <v>0</v>
      </c>
      <c r="AN31" s="289">
        <f t="shared" si="26"/>
        <v>19</v>
      </c>
      <c r="AO31" s="253">
        <v>19</v>
      </c>
      <c r="AP31" s="253">
        <v>0</v>
      </c>
      <c r="AQ31" s="253">
        <v>0</v>
      </c>
      <c r="AR31" s="253">
        <v>0</v>
      </c>
      <c r="AS31" s="253">
        <v>0</v>
      </c>
      <c r="AT31" s="253">
        <v>0</v>
      </c>
      <c r="AU31" s="253">
        <v>0</v>
      </c>
      <c r="AV31" s="253">
        <v>0</v>
      </c>
      <c r="AW31" s="253">
        <v>0</v>
      </c>
      <c r="AX31" s="253">
        <v>0</v>
      </c>
      <c r="AY31" s="254">
        <v>0</v>
      </c>
      <c r="AZ31" s="526">
        <v>0</v>
      </c>
      <c r="BA31" s="296">
        <f t="shared" si="27"/>
        <v>540</v>
      </c>
      <c r="BB31" s="271">
        <f t="shared" si="28"/>
        <v>540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6989.0899999999992</v>
      </c>
      <c r="E33" s="253">
        <v>6043.0899999999992</v>
      </c>
      <c r="F33" s="253">
        <v>175</v>
      </c>
      <c r="G33" s="253">
        <v>531</v>
      </c>
      <c r="H33" s="253">
        <v>105</v>
      </c>
      <c r="I33" s="253">
        <v>15</v>
      </c>
      <c r="J33" s="253">
        <v>105</v>
      </c>
      <c r="K33" s="253">
        <v>0</v>
      </c>
      <c r="L33" s="253">
        <v>0</v>
      </c>
      <c r="M33" s="253">
        <v>0</v>
      </c>
      <c r="N33" s="253">
        <v>0</v>
      </c>
      <c r="O33" s="254">
        <v>15</v>
      </c>
      <c r="P33" s="274">
        <f t="shared" si="24"/>
        <v>11153.049999999996</v>
      </c>
      <c r="Q33" s="253">
        <v>9976.0499999999956</v>
      </c>
      <c r="R33" s="253">
        <v>451.5</v>
      </c>
      <c r="S33" s="253">
        <v>539</v>
      </c>
      <c r="T33" s="253">
        <v>108.5</v>
      </c>
      <c r="U33" s="253">
        <v>0</v>
      </c>
      <c r="V33" s="253">
        <v>63</v>
      </c>
      <c r="W33" s="253">
        <v>0</v>
      </c>
      <c r="X33" s="253">
        <v>0</v>
      </c>
      <c r="Y33" s="253">
        <v>0</v>
      </c>
      <c r="Z33" s="253">
        <v>0</v>
      </c>
      <c r="AA33" s="254">
        <v>15</v>
      </c>
      <c r="AB33" s="274">
        <f t="shared" si="25"/>
        <v>17881.779999999995</v>
      </c>
      <c r="AC33" s="253">
        <v>16645.779999999995</v>
      </c>
      <c r="AD33" s="253">
        <v>553</v>
      </c>
      <c r="AE33" s="253">
        <v>525.5</v>
      </c>
      <c r="AF33" s="253">
        <v>52.5</v>
      </c>
      <c r="AG33" s="253">
        <v>0</v>
      </c>
      <c r="AH33" s="253">
        <v>105</v>
      </c>
      <c r="AI33" s="253">
        <v>0</v>
      </c>
      <c r="AJ33" s="253">
        <v>0</v>
      </c>
      <c r="AK33" s="253">
        <v>0</v>
      </c>
      <c r="AL33" s="253">
        <v>0</v>
      </c>
      <c r="AM33" s="254">
        <v>0</v>
      </c>
      <c r="AN33" s="289">
        <f t="shared" si="26"/>
        <v>23173.139999999996</v>
      </c>
      <c r="AO33" s="253">
        <v>21531.889999999996</v>
      </c>
      <c r="AP33" s="253">
        <v>743.5</v>
      </c>
      <c r="AQ33" s="253">
        <v>594.25</v>
      </c>
      <c r="AR33" s="253">
        <v>177.5</v>
      </c>
      <c r="AS33" s="253">
        <v>0</v>
      </c>
      <c r="AT33" s="253">
        <v>126</v>
      </c>
      <c r="AU33" s="253">
        <v>0</v>
      </c>
      <c r="AV33" s="253">
        <v>0</v>
      </c>
      <c r="AW33" s="253">
        <v>0</v>
      </c>
      <c r="AX33" s="253">
        <v>0</v>
      </c>
      <c r="AY33" s="254">
        <v>0</v>
      </c>
      <c r="AZ33" s="526">
        <v>0</v>
      </c>
      <c r="BA33" s="296">
        <f t="shared" si="27"/>
        <v>59197.059999999983</v>
      </c>
      <c r="BB33" s="271">
        <f t="shared" si="28"/>
        <v>54196.809999999983</v>
      </c>
      <c r="BC33" s="271">
        <f t="shared" si="28"/>
        <v>1923</v>
      </c>
      <c r="BD33" s="271">
        <f t="shared" si="28"/>
        <v>2189.75</v>
      </c>
      <c r="BE33" s="271">
        <f t="shared" si="28"/>
        <v>443.5</v>
      </c>
      <c r="BF33" s="271">
        <f t="shared" si="28"/>
        <v>15</v>
      </c>
      <c r="BG33" s="271">
        <f t="shared" si="28"/>
        <v>399</v>
      </c>
      <c r="BH33" s="271">
        <f t="shared" si="28"/>
        <v>0</v>
      </c>
      <c r="BI33" s="271">
        <f t="shared" si="28"/>
        <v>0</v>
      </c>
      <c r="BJ33" s="271">
        <f t="shared" si="28"/>
        <v>0</v>
      </c>
      <c r="BK33" s="271">
        <f t="shared" si="28"/>
        <v>0</v>
      </c>
      <c r="BL33" s="291">
        <f t="shared" si="28"/>
        <v>30</v>
      </c>
    </row>
    <row r="34" spans="1:64" s="255" customFormat="1" x14ac:dyDescent="0.25">
      <c r="A34" s="1535"/>
      <c r="B34" s="126" t="s">
        <v>42</v>
      </c>
      <c r="C34" s="131" t="s">
        <v>154</v>
      </c>
      <c r="D34" s="274">
        <f t="shared" si="23"/>
        <v>31672.73923635844</v>
      </c>
      <c r="E34" s="253">
        <v>17294.290265880136</v>
      </c>
      <c r="F34" s="253">
        <v>1709.9321861056292</v>
      </c>
      <c r="G34" s="253">
        <v>6939.3819662548103</v>
      </c>
      <c r="H34" s="253">
        <v>2184.9924150059101</v>
      </c>
      <c r="I34" s="253">
        <v>428.67450702636324</v>
      </c>
      <c r="J34" s="253">
        <v>165.37110157257632</v>
      </c>
      <c r="K34" s="253">
        <v>1.2313913592241459</v>
      </c>
      <c r="L34" s="253">
        <v>176.64500787209352</v>
      </c>
      <c r="M34" s="253">
        <v>9.4755825478783073</v>
      </c>
      <c r="N34" s="253">
        <v>1300.617650956523</v>
      </c>
      <c r="O34" s="254">
        <v>1462.1271617773023</v>
      </c>
      <c r="P34" s="274">
        <f t="shared" si="24"/>
        <v>68731.003870510205</v>
      </c>
      <c r="Q34" s="253">
        <v>37650.485798152564</v>
      </c>
      <c r="R34" s="253">
        <v>3393.7652268271636</v>
      </c>
      <c r="S34" s="253">
        <v>16458.741199965094</v>
      </c>
      <c r="T34" s="253">
        <v>5387.070561239203</v>
      </c>
      <c r="U34" s="253">
        <v>604.69394888751742</v>
      </c>
      <c r="V34" s="253">
        <v>354.37252905543227</v>
      </c>
      <c r="W34" s="253">
        <v>0.82284928029990889</v>
      </c>
      <c r="X34" s="253">
        <v>291.65171588753014</v>
      </c>
      <c r="Y34" s="253">
        <v>7.5665066364049371</v>
      </c>
      <c r="Z34" s="253">
        <v>1593.3683878023592</v>
      </c>
      <c r="AA34" s="254">
        <v>2988.4651467766425</v>
      </c>
      <c r="AB34" s="274">
        <f t="shared" si="25"/>
        <v>148657.57357873669</v>
      </c>
      <c r="AC34" s="253">
        <v>84578.351214072682</v>
      </c>
      <c r="AD34" s="253">
        <v>7832.6175127762172</v>
      </c>
      <c r="AE34" s="253">
        <v>33972.155921534046</v>
      </c>
      <c r="AF34" s="253">
        <v>9537.224801738299</v>
      </c>
      <c r="AG34" s="253">
        <v>1877.6033017730922</v>
      </c>
      <c r="AH34" s="253">
        <v>584.99971963195276</v>
      </c>
      <c r="AI34" s="253">
        <v>3.9843201813797253</v>
      </c>
      <c r="AJ34" s="253">
        <v>673.37495381523888</v>
      </c>
      <c r="AK34" s="253">
        <v>74.814267286081957</v>
      </c>
      <c r="AL34" s="253">
        <v>3244.884383055442</v>
      </c>
      <c r="AM34" s="254">
        <v>6277.5631828722544</v>
      </c>
      <c r="AN34" s="289">
        <f t="shared" si="26"/>
        <v>555710.2011897054</v>
      </c>
      <c r="AO34" s="253">
        <v>333569.01751291571</v>
      </c>
      <c r="AP34" s="253">
        <v>30197.905567880855</v>
      </c>
      <c r="AQ34" s="253">
        <v>112888.49951677567</v>
      </c>
      <c r="AR34" s="253">
        <v>36436.925113454672</v>
      </c>
      <c r="AS34" s="253">
        <v>6239.0532432671989</v>
      </c>
      <c r="AT34" s="253">
        <v>2300.0251309504083</v>
      </c>
      <c r="AU34" s="253">
        <v>27.174002071006448</v>
      </c>
      <c r="AV34" s="253">
        <v>3835.4077052507723</v>
      </c>
      <c r="AW34" s="253">
        <v>193.16610729135584</v>
      </c>
      <c r="AX34" s="253">
        <v>10018.681247782537</v>
      </c>
      <c r="AY34" s="254">
        <v>20004.346042065295</v>
      </c>
      <c r="AZ34" s="526">
        <v>-334047.48232774541</v>
      </c>
      <c r="BA34" s="296">
        <f t="shared" si="27"/>
        <v>470724.03554756532</v>
      </c>
      <c r="BB34" s="271">
        <f t="shared" si="28"/>
        <v>473092.14479102113</v>
      </c>
      <c r="BC34" s="271">
        <f t="shared" si="28"/>
        <v>43134.220493589863</v>
      </c>
      <c r="BD34" s="271">
        <f t="shared" si="28"/>
        <v>170258.77860452962</v>
      </c>
      <c r="BE34" s="271">
        <f t="shared" si="28"/>
        <v>53546.212891438088</v>
      </c>
      <c r="BF34" s="271">
        <f t="shared" si="28"/>
        <v>9150.0250009541705</v>
      </c>
      <c r="BG34" s="271">
        <f t="shared" si="28"/>
        <v>3404.7684812103698</v>
      </c>
      <c r="BH34" s="271">
        <f t="shared" si="28"/>
        <v>33.212562891910231</v>
      </c>
      <c r="BI34" s="271">
        <f t="shared" si="28"/>
        <v>4977.0793828256346</v>
      </c>
      <c r="BJ34" s="271">
        <f t="shared" si="28"/>
        <v>285.02246376172104</v>
      </c>
      <c r="BK34" s="271">
        <f t="shared" si="28"/>
        <v>16157.551669596862</v>
      </c>
      <c r="BL34" s="291">
        <f t="shared" si="28"/>
        <v>30732.501533491493</v>
      </c>
    </row>
    <row r="35" spans="1:64" x14ac:dyDescent="0.25">
      <c r="A35" s="1535"/>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5"/>
      <c r="B36" s="128" t="s">
        <v>452</v>
      </c>
      <c r="C36" s="310" t="s">
        <v>2</v>
      </c>
      <c r="D36" s="275">
        <f t="shared" ref="D36:BL36" si="29">SUM(D29:D35)</f>
        <v>5626254.5892363507</v>
      </c>
      <c r="E36" s="280">
        <f t="shared" si="29"/>
        <v>3065587.8402658696</v>
      </c>
      <c r="F36" s="280">
        <f t="shared" si="29"/>
        <v>300924.22218610614</v>
      </c>
      <c r="G36" s="280">
        <f t="shared" si="29"/>
        <v>1237524.1719662559</v>
      </c>
      <c r="H36" s="280">
        <f t="shared" si="29"/>
        <v>393226.39241500612</v>
      </c>
      <c r="I36" s="280">
        <f t="shared" si="29"/>
        <v>74595.98450702634</v>
      </c>
      <c r="J36" s="280">
        <f t="shared" si="29"/>
        <v>29287.091101572583</v>
      </c>
      <c r="K36" s="280">
        <f t="shared" si="29"/>
        <v>209.31139135922413</v>
      </c>
      <c r="L36" s="280">
        <f t="shared" si="29"/>
        <v>30358.265007872091</v>
      </c>
      <c r="M36" s="280">
        <f>SUM(M29:M35)</f>
        <v>1610.6555825478783</v>
      </c>
      <c r="N36" s="280">
        <f t="shared" si="29"/>
        <v>228034.45765095655</v>
      </c>
      <c r="O36" s="281">
        <f t="shared" si="29"/>
        <v>264896.19716177782</v>
      </c>
      <c r="P36" s="275">
        <f t="shared" si="29"/>
        <v>6137437.553870487</v>
      </c>
      <c r="Q36" s="280">
        <f t="shared" si="29"/>
        <v>3356622.4657981289</v>
      </c>
      <c r="R36" s="280">
        <f t="shared" si="29"/>
        <v>299832.12522682827</v>
      </c>
      <c r="S36" s="280">
        <f t="shared" si="29"/>
        <v>1471377.9411999634</v>
      </c>
      <c r="T36" s="280">
        <f t="shared" si="29"/>
        <v>486803.74056124082</v>
      </c>
      <c r="U36" s="280">
        <f t="shared" si="29"/>
        <v>52887.913948887515</v>
      </c>
      <c r="V36" s="280">
        <f t="shared" si="29"/>
        <v>31494.472529055427</v>
      </c>
      <c r="W36" s="280">
        <f t="shared" si="29"/>
        <v>70.082849280299911</v>
      </c>
      <c r="X36" s="280">
        <f t="shared" si="29"/>
        <v>25373.491715887525</v>
      </c>
      <c r="Y36" s="280">
        <f>SUM(Y29:Y35)</f>
        <v>644.44650663640493</v>
      </c>
      <c r="Z36" s="280">
        <f t="shared" si="29"/>
        <v>139734.64838780166</v>
      </c>
      <c r="AA36" s="281">
        <f t="shared" si="29"/>
        <v>272596.22514677694</v>
      </c>
      <c r="AB36" s="275">
        <f t="shared" si="29"/>
        <v>6131435.7535787271</v>
      </c>
      <c r="AC36" s="280">
        <f t="shared" si="29"/>
        <v>3490086.711214059</v>
      </c>
      <c r="AD36" s="280">
        <f t="shared" si="29"/>
        <v>321499.56751277647</v>
      </c>
      <c r="AE36" s="280">
        <f t="shared" si="29"/>
        <v>1407039.0759215371</v>
      </c>
      <c r="AF36" s="280">
        <f t="shared" si="29"/>
        <v>396365.70480173978</v>
      </c>
      <c r="AG36" s="280">
        <f t="shared" si="29"/>
        <v>74013.183301773111</v>
      </c>
      <c r="AH36" s="280">
        <f t="shared" si="29"/>
        <v>24410.439719631955</v>
      </c>
      <c r="AI36" s="280">
        <f t="shared" si="29"/>
        <v>156.34432018137971</v>
      </c>
      <c r="AJ36" s="280">
        <f t="shared" si="29"/>
        <v>27596.194953815226</v>
      </c>
      <c r="AK36" s="280">
        <f>SUM(AK29:AK35)</f>
        <v>2935.7042672860825</v>
      </c>
      <c r="AL36" s="280">
        <f t="shared" si="29"/>
        <v>130916.29438305447</v>
      </c>
      <c r="AM36" s="281">
        <f t="shared" si="29"/>
        <v>256416.53318287237</v>
      </c>
      <c r="AN36" s="277">
        <f t="shared" si="29"/>
        <v>6982928.8011896862</v>
      </c>
      <c r="AO36" s="280">
        <f t="shared" si="29"/>
        <v>4186268.1275128964</v>
      </c>
      <c r="AP36" s="280">
        <f t="shared" si="29"/>
        <v>378356.19556788204</v>
      </c>
      <c r="AQ36" s="280">
        <f t="shared" si="29"/>
        <v>1419760.0195167745</v>
      </c>
      <c r="AR36" s="280">
        <f t="shared" si="29"/>
        <v>457430.13511345559</v>
      </c>
      <c r="AS36" s="280">
        <f t="shared" si="29"/>
        <v>77603.813243267214</v>
      </c>
      <c r="AT36" s="280">
        <f t="shared" si="29"/>
        <v>28083.315130950414</v>
      </c>
      <c r="AU36" s="280">
        <f t="shared" si="29"/>
        <v>352.35400207100645</v>
      </c>
      <c r="AV36" s="280">
        <f t="shared" si="29"/>
        <v>46881.06770525076</v>
      </c>
      <c r="AW36" s="280">
        <f>SUM(AW29:AW35)</f>
        <v>2314.1261072913558</v>
      </c>
      <c r="AX36" s="280">
        <f t="shared" si="29"/>
        <v>123170.31124778168</v>
      </c>
      <c r="AY36" s="281">
        <f t="shared" si="29"/>
        <v>262709.33604206552</v>
      </c>
      <c r="AZ36" s="293">
        <f t="shared" si="29"/>
        <v>-69972.052327744837</v>
      </c>
      <c r="BA36" s="297">
        <f t="shared" si="29"/>
        <v>24808084.645547502</v>
      </c>
      <c r="BB36" s="280">
        <f t="shared" si="29"/>
        <v>14098565.144790955</v>
      </c>
      <c r="BC36" s="280">
        <f t="shared" si="29"/>
        <v>1300612.1104935927</v>
      </c>
      <c r="BD36" s="280">
        <f t="shared" si="29"/>
        <v>5535701.2086045314</v>
      </c>
      <c r="BE36" s="280">
        <f t="shared" si="29"/>
        <v>1733825.972891442</v>
      </c>
      <c r="BF36" s="280">
        <f t="shared" si="29"/>
        <v>279100.89500095416</v>
      </c>
      <c r="BG36" s="280">
        <f t="shared" si="29"/>
        <v>113275.31848121039</v>
      </c>
      <c r="BH36" s="280">
        <f t="shared" si="29"/>
        <v>788.09256289191012</v>
      </c>
      <c r="BI36" s="280">
        <f t="shared" si="29"/>
        <v>130209.01938282559</v>
      </c>
      <c r="BJ36" s="280">
        <f>SUM(BJ29:BJ35)</f>
        <v>7504.9324637617219</v>
      </c>
      <c r="BK36" s="280">
        <f t="shared" si="29"/>
        <v>621855.71166959428</v>
      </c>
      <c r="BL36" s="293">
        <f t="shared" si="29"/>
        <v>1056618.2915334925</v>
      </c>
    </row>
    <row r="37" spans="1:64" ht="16.5" customHeight="1" x14ac:dyDescent="0.25">
      <c r="A37" s="1543" t="s">
        <v>920</v>
      </c>
      <c r="B37" s="124" t="s">
        <v>921</v>
      </c>
      <c r="C37" s="311" t="s">
        <v>920</v>
      </c>
      <c r="D37" s="276">
        <f>SUM(E37:O37)</f>
        <v>541614.56000000006</v>
      </c>
      <c r="E37" s="251">
        <v>473826.79000000004</v>
      </c>
      <c r="F37" s="251">
        <v>52138.259999999995</v>
      </c>
      <c r="G37" s="251">
        <v>5882.9</v>
      </c>
      <c r="H37" s="251">
        <v>4904.47</v>
      </c>
      <c r="I37" s="251">
        <v>146.08000000000001</v>
      </c>
      <c r="J37" s="251">
        <v>165.26</v>
      </c>
      <c r="K37" s="251">
        <v>0</v>
      </c>
      <c r="L37" s="251">
        <v>260</v>
      </c>
      <c r="M37" s="251">
        <v>0</v>
      </c>
      <c r="N37" s="251">
        <v>0</v>
      </c>
      <c r="O37" s="252">
        <v>4290.8</v>
      </c>
      <c r="P37" s="273">
        <f>SUM(Q37:AA37)</f>
        <v>630611.34000000102</v>
      </c>
      <c r="Q37" s="251">
        <v>564326.74000000092</v>
      </c>
      <c r="R37" s="251">
        <v>50104.04</v>
      </c>
      <c r="S37" s="251">
        <v>15192.65</v>
      </c>
      <c r="T37" s="251">
        <v>493.85</v>
      </c>
      <c r="U37" s="251">
        <v>165.26</v>
      </c>
      <c r="V37" s="251">
        <v>0</v>
      </c>
      <c r="W37" s="251">
        <v>0</v>
      </c>
      <c r="X37" s="251">
        <v>328.8</v>
      </c>
      <c r="Y37" s="251">
        <v>0</v>
      </c>
      <c r="Z37" s="251">
        <v>0</v>
      </c>
      <c r="AA37" s="252">
        <v>0</v>
      </c>
      <c r="AB37" s="276">
        <f>SUM(AC37:AM37)</f>
        <v>714038.42000000016</v>
      </c>
      <c r="AC37" s="251">
        <v>656757.7200000002</v>
      </c>
      <c r="AD37" s="251">
        <v>46780.500000000007</v>
      </c>
      <c r="AE37" s="251">
        <v>5598.58</v>
      </c>
      <c r="AF37" s="251">
        <v>2177.9700000000003</v>
      </c>
      <c r="AG37" s="251">
        <v>-4.1899999999999977</v>
      </c>
      <c r="AH37" s="251">
        <v>55.46</v>
      </c>
      <c r="AI37" s="251">
        <v>0</v>
      </c>
      <c r="AJ37" s="251">
        <v>2644.34</v>
      </c>
      <c r="AK37" s="251">
        <v>0</v>
      </c>
      <c r="AL37" s="251">
        <v>28.04</v>
      </c>
      <c r="AM37" s="252">
        <v>0</v>
      </c>
      <c r="AN37" s="276">
        <f>SUM(AO37:AY37)</f>
        <v>796072.55000000086</v>
      </c>
      <c r="AO37" s="251">
        <v>715974.22000000102</v>
      </c>
      <c r="AP37" s="251">
        <v>62085.86</v>
      </c>
      <c r="AQ37" s="251">
        <v>4799.8399999999992</v>
      </c>
      <c r="AR37" s="251">
        <v>523.57999999999993</v>
      </c>
      <c r="AS37" s="251">
        <v>0</v>
      </c>
      <c r="AT37" s="251">
        <v>0</v>
      </c>
      <c r="AU37" s="251">
        <v>0</v>
      </c>
      <c r="AV37" s="249">
        <v>2476.3599999999997</v>
      </c>
      <c r="AW37" s="251">
        <v>0</v>
      </c>
      <c r="AX37" s="251">
        <v>0</v>
      </c>
      <c r="AY37" s="252">
        <v>10212.69</v>
      </c>
      <c r="AZ37" s="855">
        <v>-5717.7599999999893</v>
      </c>
      <c r="BA37" s="294">
        <f>SUM(BB37:BL37)+AZ37</f>
        <v>2676619.1100000031</v>
      </c>
      <c r="BB37" s="273">
        <f t="shared" ref="BB37:BL39" si="30">E37+Q37+AC37+AO37</f>
        <v>2410885.4700000021</v>
      </c>
      <c r="BC37" s="273">
        <f t="shared" si="30"/>
        <v>211108.65999999997</v>
      </c>
      <c r="BD37" s="273">
        <f t="shared" si="30"/>
        <v>31473.969999999998</v>
      </c>
      <c r="BE37" s="273">
        <f t="shared" si="30"/>
        <v>8099.8700000000008</v>
      </c>
      <c r="BF37" s="273">
        <f t="shared" si="30"/>
        <v>307.15000000000003</v>
      </c>
      <c r="BG37" s="273">
        <f t="shared" si="30"/>
        <v>220.72</v>
      </c>
      <c r="BH37" s="273">
        <f t="shared" si="30"/>
        <v>0</v>
      </c>
      <c r="BI37" s="273">
        <f t="shared" si="30"/>
        <v>5709.5</v>
      </c>
      <c r="BJ37" s="273">
        <f t="shared" si="30"/>
        <v>0</v>
      </c>
      <c r="BK37" s="273">
        <f t="shared" si="30"/>
        <v>28.04</v>
      </c>
      <c r="BL37" s="298">
        <f t="shared" si="30"/>
        <v>14503.490000000002</v>
      </c>
    </row>
    <row r="38" spans="1:64" ht="16.5" customHeight="1" x14ac:dyDescent="0.25">
      <c r="A38" s="1544"/>
      <c r="B38" s="126" t="s">
        <v>922</v>
      </c>
      <c r="C38" s="312" t="s">
        <v>925</v>
      </c>
      <c r="D38" s="289">
        <f>SUM(E38:O38)</f>
        <v>3070.0907282110215</v>
      </c>
      <c r="E38" s="253">
        <v>2685.8421877672395</v>
      </c>
      <c r="F38" s="253">
        <v>295.54077831854363</v>
      </c>
      <c r="G38" s="253">
        <v>33.34666029840966</v>
      </c>
      <c r="H38" s="253">
        <v>27.800522707124248</v>
      </c>
      <c r="I38" s="253">
        <v>0.82804061540935314</v>
      </c>
      <c r="J38" s="253">
        <v>0.93676062501745394</v>
      </c>
      <c r="K38" s="253">
        <v>0</v>
      </c>
      <c r="L38" s="253">
        <v>1.4737853231546536</v>
      </c>
      <c r="M38" s="253">
        <v>0</v>
      </c>
      <c r="N38" s="253">
        <v>0</v>
      </c>
      <c r="O38" s="254">
        <v>24.321992556123032</v>
      </c>
      <c r="P38" s="274">
        <f>SUM(Q38:AA38)</f>
        <v>7155.1246638313405</v>
      </c>
      <c r="Q38" s="253">
        <v>6403.0376869428592</v>
      </c>
      <c r="R38" s="253">
        <v>568.49699588591534</v>
      </c>
      <c r="S38" s="253">
        <v>172.38082766471825</v>
      </c>
      <c r="T38" s="253">
        <v>5.6033853042241555</v>
      </c>
      <c r="U38" s="253">
        <v>1.8750945740125218</v>
      </c>
      <c r="V38" s="253">
        <v>0</v>
      </c>
      <c r="W38" s="253">
        <v>0</v>
      </c>
      <c r="X38" s="253">
        <v>3.7306734596110203</v>
      </c>
      <c r="Y38" s="253">
        <v>0</v>
      </c>
      <c r="Z38" s="253">
        <v>0</v>
      </c>
      <c r="AA38" s="254">
        <v>0</v>
      </c>
      <c r="AB38" s="289">
        <f>SUM(AC38:AM38)</f>
        <v>17795.316438219306</v>
      </c>
      <c r="AC38" s="253">
        <v>16367.762746776893</v>
      </c>
      <c r="AD38" s="253">
        <v>1165.8669580246369</v>
      </c>
      <c r="AE38" s="253">
        <v>139.52821012724471</v>
      </c>
      <c r="AF38" s="253">
        <v>54.279523702588001</v>
      </c>
      <c r="AG38" s="253">
        <v>-0.10442347888806713</v>
      </c>
      <c r="AH38" s="253">
        <v>1.3821780761652045</v>
      </c>
      <c r="AI38" s="253">
        <v>0</v>
      </c>
      <c r="AJ38" s="253">
        <v>65.902430110470561</v>
      </c>
      <c r="AK38" s="253">
        <v>0</v>
      </c>
      <c r="AL38" s="253">
        <v>0.69881488019603921</v>
      </c>
      <c r="AM38" s="254">
        <v>0</v>
      </c>
      <c r="AN38" s="289">
        <f>SUM(AO38:AY38)</f>
        <v>69079.09066000038</v>
      </c>
      <c r="AO38" s="253">
        <v>62128.568625564425</v>
      </c>
      <c r="AP38" s="253">
        <v>5387.492322959868</v>
      </c>
      <c r="AQ38" s="253">
        <v>416.50548371941193</v>
      </c>
      <c r="AR38" s="253">
        <v>45.433585529061318</v>
      </c>
      <c r="AS38" s="253">
        <v>0</v>
      </c>
      <c r="AT38" s="253">
        <v>0</v>
      </c>
      <c r="AU38" s="253">
        <v>0</v>
      </c>
      <c r="AV38" s="253">
        <v>214.88581279030194</v>
      </c>
      <c r="AW38" s="253">
        <v>0</v>
      </c>
      <c r="AX38" s="253">
        <v>0</v>
      </c>
      <c r="AY38" s="254">
        <v>886.20482943731497</v>
      </c>
      <c r="AZ38" s="526">
        <v>0</v>
      </c>
      <c r="BA38" s="296">
        <f>SUM(BB38:BL38)+AZ38</f>
        <v>97099.62249026206</v>
      </c>
      <c r="BB38" s="274">
        <f t="shared" si="30"/>
        <v>87585.211247051426</v>
      </c>
      <c r="BC38" s="274">
        <f t="shared" si="30"/>
        <v>7417.3970551889633</v>
      </c>
      <c r="BD38" s="274">
        <f t="shared" si="30"/>
        <v>761.7611818097846</v>
      </c>
      <c r="BE38" s="274">
        <f t="shared" si="30"/>
        <v>133.11701724299775</v>
      </c>
      <c r="BF38" s="274">
        <f t="shared" si="30"/>
        <v>2.598711710533808</v>
      </c>
      <c r="BG38" s="274">
        <f t="shared" si="30"/>
        <v>2.3189387011826583</v>
      </c>
      <c r="BH38" s="274">
        <f t="shared" si="30"/>
        <v>0</v>
      </c>
      <c r="BI38" s="274">
        <f t="shared" si="30"/>
        <v>285.99270168353814</v>
      </c>
      <c r="BJ38" s="274">
        <f t="shared" si="30"/>
        <v>0</v>
      </c>
      <c r="BK38" s="274">
        <f t="shared" si="30"/>
        <v>0.69881488019603921</v>
      </c>
      <c r="BL38" s="300">
        <f t="shared" si="30"/>
        <v>910.52682199343803</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544684.65072821104</v>
      </c>
      <c r="E40" s="275">
        <f t="shared" si="31"/>
        <v>476512.6321877673</v>
      </c>
      <c r="F40" s="275">
        <f t="shared" si="31"/>
        <v>52433.800778318539</v>
      </c>
      <c r="G40" s="275">
        <f t="shared" si="31"/>
        <v>5916.2466602984096</v>
      </c>
      <c r="H40" s="275">
        <f t="shared" si="31"/>
        <v>4932.2705227071247</v>
      </c>
      <c r="I40" s="275">
        <f t="shared" si="31"/>
        <v>146.90804061540936</v>
      </c>
      <c r="J40" s="275">
        <f t="shared" si="31"/>
        <v>166.19676062501745</v>
      </c>
      <c r="K40" s="275">
        <f t="shared" si="31"/>
        <v>0</v>
      </c>
      <c r="L40" s="275">
        <f t="shared" si="31"/>
        <v>261.47378532315463</v>
      </c>
      <c r="M40" s="275">
        <f t="shared" si="31"/>
        <v>0</v>
      </c>
      <c r="N40" s="275">
        <f t="shared" si="31"/>
        <v>0</v>
      </c>
      <c r="O40" s="283">
        <f t="shared" si="31"/>
        <v>4315.1219925561236</v>
      </c>
      <c r="P40" s="275">
        <f t="shared" ref="P40:BL40" si="32">SUM(P37:P39)</f>
        <v>637766.46466383233</v>
      </c>
      <c r="Q40" s="275">
        <f t="shared" si="32"/>
        <v>570729.77768694377</v>
      </c>
      <c r="R40" s="275">
        <f t="shared" si="32"/>
        <v>50672.536995885916</v>
      </c>
      <c r="S40" s="275">
        <f t="shared" si="32"/>
        <v>15365.030827664717</v>
      </c>
      <c r="T40" s="275">
        <f t="shared" si="32"/>
        <v>499.45338530422418</v>
      </c>
      <c r="U40" s="275">
        <f t="shared" si="32"/>
        <v>167.1350945740125</v>
      </c>
      <c r="V40" s="275">
        <f>SUM(V37:V39)</f>
        <v>0</v>
      </c>
      <c r="W40" s="275">
        <f t="shared" si="32"/>
        <v>0</v>
      </c>
      <c r="X40" s="275">
        <f t="shared" si="32"/>
        <v>332.53067345961102</v>
      </c>
      <c r="Y40" s="275">
        <f>SUM(Y37:Y39)</f>
        <v>0</v>
      </c>
      <c r="Z40" s="275">
        <f t="shared" si="32"/>
        <v>0</v>
      </c>
      <c r="AA40" s="283">
        <f t="shared" si="32"/>
        <v>0</v>
      </c>
      <c r="AB40" s="277">
        <f t="shared" si="32"/>
        <v>731833.73643821944</v>
      </c>
      <c r="AC40" s="275">
        <f t="shared" si="32"/>
        <v>673125.48274677712</v>
      </c>
      <c r="AD40" s="275">
        <f t="shared" si="32"/>
        <v>47946.366958024642</v>
      </c>
      <c r="AE40" s="275">
        <f t="shared" si="32"/>
        <v>5738.108210127245</v>
      </c>
      <c r="AF40" s="275">
        <f t="shared" si="32"/>
        <v>2232.2495237025882</v>
      </c>
      <c r="AG40" s="275">
        <f t="shared" si="32"/>
        <v>-4.2944234788880653</v>
      </c>
      <c r="AH40" s="275">
        <f t="shared" si="32"/>
        <v>56.842178076165204</v>
      </c>
      <c r="AI40" s="275">
        <f t="shared" si="32"/>
        <v>0</v>
      </c>
      <c r="AJ40" s="275">
        <f>SUM(AJ37:AJ39)</f>
        <v>2710.2424301104707</v>
      </c>
      <c r="AK40" s="275">
        <f>SUM(AK37:AK39)</f>
        <v>0</v>
      </c>
      <c r="AL40" s="275">
        <f t="shared" si="32"/>
        <v>28.738814880196038</v>
      </c>
      <c r="AM40" s="283">
        <f t="shared" si="32"/>
        <v>0</v>
      </c>
      <c r="AN40" s="277">
        <f t="shared" si="32"/>
        <v>865151.6406600012</v>
      </c>
      <c r="AO40" s="275">
        <f t="shared" si="32"/>
        <v>778102.78862556547</v>
      </c>
      <c r="AP40" s="275">
        <f t="shared" si="32"/>
        <v>67473.352322959865</v>
      </c>
      <c r="AQ40" s="275">
        <f t="shared" si="32"/>
        <v>5216.3454837194113</v>
      </c>
      <c r="AR40" s="275">
        <f t="shared" si="32"/>
        <v>569.01358552906129</v>
      </c>
      <c r="AS40" s="275">
        <f t="shared" si="32"/>
        <v>0</v>
      </c>
      <c r="AT40" s="275">
        <f t="shared" si="32"/>
        <v>0</v>
      </c>
      <c r="AU40" s="275">
        <f t="shared" si="32"/>
        <v>0</v>
      </c>
      <c r="AV40" s="275">
        <f t="shared" si="32"/>
        <v>2691.2458127903014</v>
      </c>
      <c r="AW40" s="275">
        <f>SUM(AW37:AW39)</f>
        <v>0</v>
      </c>
      <c r="AX40" s="275">
        <f t="shared" si="32"/>
        <v>0</v>
      </c>
      <c r="AY40" s="283">
        <f t="shared" si="32"/>
        <v>11098.894829437315</v>
      </c>
      <c r="AZ40" s="299">
        <f t="shared" si="32"/>
        <v>-5717.7599999999893</v>
      </c>
      <c r="BA40" s="297">
        <f t="shared" si="32"/>
        <v>2773718.7324902653</v>
      </c>
      <c r="BB40" s="275">
        <f>SUM(BB37:BB39)</f>
        <v>2498470.6812470537</v>
      </c>
      <c r="BC40" s="275">
        <f>SUM(BC37:BC39)</f>
        <v>218526.05705518893</v>
      </c>
      <c r="BD40" s="275">
        <f>SUM(BD37:BD39)</f>
        <v>32235.731181809781</v>
      </c>
      <c r="BE40" s="275">
        <f>SUM(BE37:BE39)</f>
        <v>8232.9870172429983</v>
      </c>
      <c r="BF40" s="275">
        <f t="shared" si="32"/>
        <v>309.74871171053383</v>
      </c>
      <c r="BG40" s="275">
        <f t="shared" si="32"/>
        <v>223.03893870118264</v>
      </c>
      <c r="BH40" s="275">
        <f t="shared" si="32"/>
        <v>0</v>
      </c>
      <c r="BI40" s="275">
        <f t="shared" si="32"/>
        <v>5995.4927016835381</v>
      </c>
      <c r="BJ40" s="275">
        <f>SUM(BJ37:BJ39)</f>
        <v>0</v>
      </c>
      <c r="BK40" s="275">
        <f t="shared" si="32"/>
        <v>28.738814880196038</v>
      </c>
      <c r="BL40" s="299">
        <f t="shared" si="32"/>
        <v>15414.01682199344</v>
      </c>
    </row>
    <row r="41" spans="1:64" ht="14.85" customHeight="1" x14ac:dyDescent="0.25">
      <c r="A41" s="1543" t="s">
        <v>302</v>
      </c>
      <c r="B41" s="124">
        <v>5.0999999999999996</v>
      </c>
      <c r="C41" s="311" t="s">
        <v>37</v>
      </c>
      <c r="D41" s="273">
        <f>SUM(E41:O41)</f>
        <v>1934.61</v>
      </c>
      <c r="E41" s="251">
        <v>120.5</v>
      </c>
      <c r="F41" s="251">
        <v>182.9</v>
      </c>
      <c r="G41" s="251">
        <v>403.34000000000003</v>
      </c>
      <c r="H41" s="251">
        <v>932.49</v>
      </c>
      <c r="I41" s="251">
        <v>360</v>
      </c>
      <c r="J41" s="251">
        <v>0</v>
      </c>
      <c r="K41" s="251">
        <v>0</v>
      </c>
      <c r="L41" s="251">
        <v>0</v>
      </c>
      <c r="M41" s="251">
        <v>0</v>
      </c>
      <c r="N41" s="251">
        <v>-64.620000000000019</v>
      </c>
      <c r="O41" s="252">
        <v>0</v>
      </c>
      <c r="P41" s="273">
        <f>SUM(Q41:AA41)</f>
        <v>605.43000000000006</v>
      </c>
      <c r="Q41" s="251">
        <v>60</v>
      </c>
      <c r="R41" s="251">
        <v>130.86000000000001</v>
      </c>
      <c r="S41" s="251">
        <v>0</v>
      </c>
      <c r="T41" s="251">
        <v>0</v>
      </c>
      <c r="U41" s="251">
        <v>0</v>
      </c>
      <c r="V41" s="251">
        <v>252</v>
      </c>
      <c r="W41" s="251">
        <v>0</v>
      </c>
      <c r="X41" s="251">
        <v>0</v>
      </c>
      <c r="Y41" s="251">
        <v>0</v>
      </c>
      <c r="Z41" s="251">
        <v>11.67</v>
      </c>
      <c r="AA41" s="252">
        <v>150.9</v>
      </c>
      <c r="AB41" s="273">
        <f>SUM(AC41:AM41)</f>
        <v>98.17</v>
      </c>
      <c r="AC41" s="251">
        <v>0</v>
      </c>
      <c r="AD41" s="251">
        <v>0</v>
      </c>
      <c r="AE41" s="251">
        <v>0</v>
      </c>
      <c r="AF41" s="251">
        <v>0</v>
      </c>
      <c r="AG41" s="251">
        <v>0</v>
      </c>
      <c r="AH41" s="251">
        <v>0</v>
      </c>
      <c r="AI41" s="251">
        <v>0</v>
      </c>
      <c r="AJ41" s="251">
        <v>0</v>
      </c>
      <c r="AK41" s="251">
        <v>0</v>
      </c>
      <c r="AL41" s="251">
        <v>21.75</v>
      </c>
      <c r="AM41" s="252">
        <v>76.42</v>
      </c>
      <c r="AN41" s="276">
        <f>SUM(AO41:AY41)</f>
        <v>273.43</v>
      </c>
      <c r="AO41" s="251">
        <v>66.47</v>
      </c>
      <c r="AP41" s="251">
        <v>0</v>
      </c>
      <c r="AQ41" s="251">
        <v>0</v>
      </c>
      <c r="AR41" s="251">
        <v>0</v>
      </c>
      <c r="AS41" s="251">
        <v>0</v>
      </c>
      <c r="AT41" s="251">
        <v>0</v>
      </c>
      <c r="AU41" s="251">
        <v>0</v>
      </c>
      <c r="AV41" s="249">
        <v>0</v>
      </c>
      <c r="AW41" s="251">
        <v>0</v>
      </c>
      <c r="AX41" s="251">
        <v>131.76000000000002</v>
      </c>
      <c r="AY41" s="252">
        <v>75.2</v>
      </c>
      <c r="AZ41" s="855">
        <v>-672.36999999999989</v>
      </c>
      <c r="BA41" s="294">
        <f>SUM(BB41:BL41)+AZ41</f>
        <v>2239.27</v>
      </c>
      <c r="BB41" s="274">
        <f t="shared" ref="BB41:BL44" si="33">E41+Q41+AC41+AO41</f>
        <v>246.97</v>
      </c>
      <c r="BC41" s="274">
        <f t="shared" si="33"/>
        <v>313.76</v>
      </c>
      <c r="BD41" s="274">
        <f t="shared" si="33"/>
        <v>403.34000000000003</v>
      </c>
      <c r="BE41" s="274">
        <f t="shared" si="33"/>
        <v>932.49</v>
      </c>
      <c r="BF41" s="274">
        <f t="shared" si="33"/>
        <v>360</v>
      </c>
      <c r="BG41" s="274">
        <f t="shared" si="33"/>
        <v>252</v>
      </c>
      <c r="BH41" s="274">
        <f t="shared" si="33"/>
        <v>0</v>
      </c>
      <c r="BI41" s="274">
        <f t="shared" si="33"/>
        <v>0</v>
      </c>
      <c r="BJ41" s="274">
        <f t="shared" si="33"/>
        <v>0</v>
      </c>
      <c r="BK41" s="274">
        <f t="shared" si="33"/>
        <v>100.56</v>
      </c>
      <c r="BL41" s="298">
        <f t="shared" si="33"/>
        <v>302.52</v>
      </c>
    </row>
    <row r="42" spans="1:64" s="255" customFormat="1" ht="24" x14ac:dyDescent="0.25">
      <c r="A42" s="1544"/>
      <c r="B42" s="126">
        <v>5.2</v>
      </c>
      <c r="C42" s="131" t="s">
        <v>303</v>
      </c>
      <c r="D42" s="274">
        <f>SUM(E42:O42)</f>
        <v>3379388.2700000005</v>
      </c>
      <c r="E42" s="253">
        <v>944442.03</v>
      </c>
      <c r="F42" s="253">
        <v>937513.00999999989</v>
      </c>
      <c r="G42" s="253">
        <v>176185.83000000002</v>
      </c>
      <c r="H42" s="253">
        <v>882106.43000000017</v>
      </c>
      <c r="I42" s="253">
        <v>65575.570000000007</v>
      </c>
      <c r="J42" s="253">
        <v>86904.17</v>
      </c>
      <c r="K42" s="253">
        <v>1655.14</v>
      </c>
      <c r="L42" s="253">
        <v>28108.309999999998</v>
      </c>
      <c r="M42" s="253">
        <v>156.24</v>
      </c>
      <c r="N42" s="253">
        <v>161808.24000000002</v>
      </c>
      <c r="O42" s="254">
        <v>94933.299999999988</v>
      </c>
      <c r="P42" s="274">
        <f>SUM(Q42:AA42)</f>
        <v>3552025.2100000004</v>
      </c>
      <c r="Q42" s="253">
        <v>1032728.11</v>
      </c>
      <c r="R42" s="253">
        <v>991385.57000000018</v>
      </c>
      <c r="S42" s="253">
        <v>188432.2</v>
      </c>
      <c r="T42" s="253">
        <v>895648.19000000006</v>
      </c>
      <c r="U42" s="253">
        <v>70276.25</v>
      </c>
      <c r="V42" s="253">
        <v>82162.41</v>
      </c>
      <c r="W42" s="253">
        <v>1533.3300000000002</v>
      </c>
      <c r="X42" s="253">
        <v>29922.140000000003</v>
      </c>
      <c r="Y42" s="253">
        <v>104.16</v>
      </c>
      <c r="Z42" s="253">
        <v>162381.80000000002</v>
      </c>
      <c r="AA42" s="254">
        <v>97451.049999999988</v>
      </c>
      <c r="AB42" s="274">
        <f>SUM(AC42:AM42)</f>
        <v>3749529.6000000001</v>
      </c>
      <c r="AC42" s="253">
        <v>1129177.6500000001</v>
      </c>
      <c r="AD42" s="253">
        <v>1055562.97</v>
      </c>
      <c r="AE42" s="253">
        <v>197428.15000000002</v>
      </c>
      <c r="AF42" s="253">
        <v>897319.74</v>
      </c>
      <c r="AG42" s="253">
        <v>72925.080000000016</v>
      </c>
      <c r="AH42" s="253">
        <v>83147.62999999999</v>
      </c>
      <c r="AI42" s="253">
        <v>2009.1999999999998</v>
      </c>
      <c r="AJ42" s="253">
        <v>33669.18</v>
      </c>
      <c r="AK42" s="253">
        <v>156.24</v>
      </c>
      <c r="AL42" s="253">
        <v>172150.84000000003</v>
      </c>
      <c r="AM42" s="254">
        <v>105982.92000000001</v>
      </c>
      <c r="AN42" s="289">
        <f>SUM(AO42:AY42)</f>
        <v>4006613.49</v>
      </c>
      <c r="AO42" s="253">
        <v>1218538.48</v>
      </c>
      <c r="AP42" s="253">
        <v>1146355.6600000001</v>
      </c>
      <c r="AQ42" s="253">
        <v>207971.59</v>
      </c>
      <c r="AR42" s="253">
        <v>922668.7699999999</v>
      </c>
      <c r="AS42" s="253">
        <v>82063.250000000015</v>
      </c>
      <c r="AT42" s="253">
        <v>86667.64</v>
      </c>
      <c r="AU42" s="253">
        <v>4458.72</v>
      </c>
      <c r="AV42" s="253">
        <v>38363.020000000004</v>
      </c>
      <c r="AW42" s="253">
        <v>161.22</v>
      </c>
      <c r="AX42" s="253">
        <v>182331.36</v>
      </c>
      <c r="AY42" s="254">
        <v>117033.78000000001</v>
      </c>
      <c r="AZ42" s="526">
        <v>0</v>
      </c>
      <c r="BA42" s="296">
        <f>SUM(BB42:BL42)+AZ42</f>
        <v>14687556.570000002</v>
      </c>
      <c r="BB42" s="274">
        <f t="shared" si="33"/>
        <v>4324886.2699999996</v>
      </c>
      <c r="BC42" s="274">
        <f t="shared" si="33"/>
        <v>4130817.21</v>
      </c>
      <c r="BD42" s="274">
        <f t="shared" si="33"/>
        <v>770017.77</v>
      </c>
      <c r="BE42" s="274">
        <f t="shared" si="33"/>
        <v>3597743.1300000004</v>
      </c>
      <c r="BF42" s="274">
        <f t="shared" si="33"/>
        <v>290840.15000000002</v>
      </c>
      <c r="BG42" s="274">
        <f t="shared" si="33"/>
        <v>338881.85000000003</v>
      </c>
      <c r="BH42" s="274">
        <f t="shared" si="33"/>
        <v>9656.39</v>
      </c>
      <c r="BI42" s="274">
        <f t="shared" si="33"/>
        <v>130062.65000000001</v>
      </c>
      <c r="BJ42" s="274">
        <f t="shared" si="33"/>
        <v>577.86</v>
      </c>
      <c r="BK42" s="274">
        <f t="shared" si="33"/>
        <v>678672.24</v>
      </c>
      <c r="BL42" s="300">
        <f t="shared" si="33"/>
        <v>415401.05000000005</v>
      </c>
    </row>
    <row r="43" spans="1:64" ht="24" x14ac:dyDescent="0.25">
      <c r="A43" s="1544"/>
      <c r="B43" s="126">
        <v>5.3</v>
      </c>
      <c r="C43" s="131" t="s">
        <v>304</v>
      </c>
      <c r="D43" s="274">
        <f>SUM(E43:O43)</f>
        <v>10.966153169339325</v>
      </c>
      <c r="E43" s="253">
        <v>0.68304281323129157</v>
      </c>
      <c r="F43" s="253">
        <v>1.0367512907884084</v>
      </c>
      <c r="G43" s="253">
        <v>2.2862945086199931</v>
      </c>
      <c r="H43" s="253">
        <v>5.2857310614941664</v>
      </c>
      <c r="I43" s="253">
        <v>2.0406258320602904</v>
      </c>
      <c r="J43" s="253">
        <v>0</v>
      </c>
      <c r="K43" s="253">
        <v>0</v>
      </c>
      <c r="L43" s="253">
        <v>0</v>
      </c>
      <c r="M43" s="253">
        <v>0</v>
      </c>
      <c r="N43" s="253">
        <v>-0.36629233685482215</v>
      </c>
      <c r="O43" s="254">
        <v>0</v>
      </c>
      <c r="P43" s="274">
        <f>SUM(Q43:AA43)</f>
        <v>6.8694088584315702</v>
      </c>
      <c r="Q43" s="253">
        <v>0.68077982839617157</v>
      </c>
      <c r="R43" s="253">
        <v>1.4847808057320504</v>
      </c>
      <c r="S43" s="253">
        <v>0</v>
      </c>
      <c r="T43" s="253">
        <v>0</v>
      </c>
      <c r="U43" s="253">
        <v>0</v>
      </c>
      <c r="V43" s="253">
        <v>2.8592752792639207</v>
      </c>
      <c r="W43" s="253">
        <v>0</v>
      </c>
      <c r="X43" s="253">
        <v>0</v>
      </c>
      <c r="Y43" s="253">
        <v>0</v>
      </c>
      <c r="Z43" s="253">
        <v>0.13241167662305536</v>
      </c>
      <c r="AA43" s="254">
        <v>1.7121612684163718</v>
      </c>
      <c r="AB43" s="274">
        <f>SUM(AC43:AM43)</f>
        <v>2.4465997428261459</v>
      </c>
      <c r="AC43" s="253">
        <v>0</v>
      </c>
      <c r="AD43" s="253">
        <v>0</v>
      </c>
      <c r="AE43" s="253">
        <v>0</v>
      </c>
      <c r="AF43" s="253">
        <v>0</v>
      </c>
      <c r="AG43" s="253">
        <v>0</v>
      </c>
      <c r="AH43" s="253">
        <v>0</v>
      </c>
      <c r="AI43" s="253">
        <v>0</v>
      </c>
      <c r="AJ43" s="253">
        <v>0</v>
      </c>
      <c r="AK43" s="253">
        <v>0</v>
      </c>
      <c r="AL43" s="253">
        <v>0.54205505150726974</v>
      </c>
      <c r="AM43" s="254">
        <v>1.9045446913188762</v>
      </c>
      <c r="AN43" s="289">
        <f>SUM(AO43:AY43)</f>
        <v>23.726852231199128</v>
      </c>
      <c r="AO43" s="253">
        <v>5.7679254939392379</v>
      </c>
      <c r="AP43" s="253">
        <v>0</v>
      </c>
      <c r="AQ43" s="253">
        <v>0</v>
      </c>
      <c r="AR43" s="253">
        <v>0</v>
      </c>
      <c r="AS43" s="253">
        <v>0</v>
      </c>
      <c r="AT43" s="253">
        <v>0</v>
      </c>
      <c r="AU43" s="253">
        <v>0</v>
      </c>
      <c r="AV43" s="253">
        <v>0</v>
      </c>
      <c r="AW43" s="253">
        <v>0</v>
      </c>
      <c r="AX43" s="253">
        <v>11.433456643319305</v>
      </c>
      <c r="AY43" s="254">
        <v>6.5254700939405863</v>
      </c>
      <c r="AZ43" s="526">
        <v>0</v>
      </c>
      <c r="BA43" s="296">
        <f>SUM(BB43:BL43)+AZ43</f>
        <v>44.009014001796174</v>
      </c>
      <c r="BB43" s="274">
        <f t="shared" si="33"/>
        <v>7.131748135566701</v>
      </c>
      <c r="BC43" s="274">
        <f t="shared" si="33"/>
        <v>2.5215320965204588</v>
      </c>
      <c r="BD43" s="274">
        <f t="shared" si="33"/>
        <v>2.2862945086199931</v>
      </c>
      <c r="BE43" s="274">
        <f t="shared" si="33"/>
        <v>5.2857310614941664</v>
      </c>
      <c r="BF43" s="274">
        <f t="shared" si="33"/>
        <v>2.0406258320602904</v>
      </c>
      <c r="BG43" s="274">
        <f t="shared" si="33"/>
        <v>2.8592752792639207</v>
      </c>
      <c r="BH43" s="274">
        <f t="shared" si="33"/>
        <v>0</v>
      </c>
      <c r="BI43" s="274">
        <f t="shared" si="33"/>
        <v>0</v>
      </c>
      <c r="BJ43" s="274">
        <f t="shared" si="33"/>
        <v>0</v>
      </c>
      <c r="BK43" s="274">
        <f t="shared" si="33"/>
        <v>11.741631034594809</v>
      </c>
      <c r="BL43" s="300">
        <f t="shared" si="33"/>
        <v>10.142176053675835</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3381333.8461531699</v>
      </c>
      <c r="E45" s="278">
        <f t="shared" ref="E45:BL45" si="34">SUM(E41:E44)</f>
        <v>944563.21304281324</v>
      </c>
      <c r="F45" s="278">
        <f t="shared" si="34"/>
        <v>937696.9467512907</v>
      </c>
      <c r="G45" s="278">
        <f t="shared" si="34"/>
        <v>176591.45629450862</v>
      </c>
      <c r="H45" s="278">
        <f t="shared" si="34"/>
        <v>883044.20573106164</v>
      </c>
      <c r="I45" s="278">
        <f>SUM(I41:I44)</f>
        <v>65937.610625832065</v>
      </c>
      <c r="J45" s="278">
        <f t="shared" si="34"/>
        <v>86904.17</v>
      </c>
      <c r="K45" s="278">
        <f t="shared" si="34"/>
        <v>1655.14</v>
      </c>
      <c r="L45" s="278">
        <f t="shared" si="34"/>
        <v>28108.309999999998</v>
      </c>
      <c r="M45" s="278">
        <f t="shared" si="34"/>
        <v>156.24</v>
      </c>
      <c r="N45" s="278">
        <f t="shared" si="34"/>
        <v>161743.25370766316</v>
      </c>
      <c r="O45" s="283">
        <f t="shared" si="34"/>
        <v>94933.299999999988</v>
      </c>
      <c r="P45" s="278">
        <f t="shared" si="34"/>
        <v>3552637.5094088591</v>
      </c>
      <c r="Q45" s="278">
        <f t="shared" si="34"/>
        <v>1032788.7907798283</v>
      </c>
      <c r="R45" s="278">
        <f t="shared" si="34"/>
        <v>991517.91478080594</v>
      </c>
      <c r="S45" s="278">
        <f t="shared" si="34"/>
        <v>188432.2</v>
      </c>
      <c r="T45" s="278">
        <f t="shared" si="34"/>
        <v>895648.19000000006</v>
      </c>
      <c r="U45" s="278">
        <f t="shared" si="34"/>
        <v>70276.25</v>
      </c>
      <c r="V45" s="278">
        <f t="shared" si="34"/>
        <v>82417.269275279265</v>
      </c>
      <c r="W45" s="278">
        <f t="shared" si="34"/>
        <v>1533.3300000000002</v>
      </c>
      <c r="X45" s="278">
        <f t="shared" si="34"/>
        <v>29922.140000000003</v>
      </c>
      <c r="Y45" s="278">
        <f>SUM(Y41:Y44)</f>
        <v>104.16</v>
      </c>
      <c r="Z45" s="278">
        <f t="shared" si="34"/>
        <v>162393.60241167666</v>
      </c>
      <c r="AA45" s="284">
        <f t="shared" si="34"/>
        <v>97603.662161268396</v>
      </c>
      <c r="AB45" s="278">
        <f t="shared" si="34"/>
        <v>3749630.2165997429</v>
      </c>
      <c r="AC45" s="278">
        <f t="shared" si="34"/>
        <v>1129177.6500000001</v>
      </c>
      <c r="AD45" s="278">
        <f t="shared" si="34"/>
        <v>1055562.97</v>
      </c>
      <c r="AE45" s="278">
        <f t="shared" si="34"/>
        <v>197428.15000000002</v>
      </c>
      <c r="AF45" s="278">
        <f t="shared" si="34"/>
        <v>897319.74</v>
      </c>
      <c r="AG45" s="278">
        <f t="shared" si="34"/>
        <v>72925.080000000016</v>
      </c>
      <c r="AH45" s="278">
        <f t="shared" si="34"/>
        <v>83147.62999999999</v>
      </c>
      <c r="AI45" s="278">
        <f t="shared" si="34"/>
        <v>2009.1999999999998</v>
      </c>
      <c r="AJ45" s="278">
        <f t="shared" si="34"/>
        <v>33669.18</v>
      </c>
      <c r="AK45" s="278">
        <f t="shared" si="34"/>
        <v>156.24</v>
      </c>
      <c r="AL45" s="278">
        <f t="shared" si="34"/>
        <v>172173.13205505154</v>
      </c>
      <c r="AM45" s="284">
        <f t="shared" si="34"/>
        <v>106061.24454469133</v>
      </c>
      <c r="AN45" s="850">
        <f t="shared" si="34"/>
        <v>4006910.6468522316</v>
      </c>
      <c r="AO45" s="278">
        <f t="shared" si="34"/>
        <v>1218610.7179254938</v>
      </c>
      <c r="AP45" s="278">
        <f t="shared" si="34"/>
        <v>1146355.6600000001</v>
      </c>
      <c r="AQ45" s="278">
        <f t="shared" si="34"/>
        <v>207971.59</v>
      </c>
      <c r="AR45" s="278">
        <f t="shared" si="34"/>
        <v>922668.7699999999</v>
      </c>
      <c r="AS45" s="278">
        <f t="shared" si="34"/>
        <v>82063.250000000015</v>
      </c>
      <c r="AT45" s="278">
        <f t="shared" si="34"/>
        <v>86667.64</v>
      </c>
      <c r="AU45" s="278">
        <f t="shared" si="34"/>
        <v>4458.72</v>
      </c>
      <c r="AV45" s="275">
        <f t="shared" si="34"/>
        <v>38363.020000000004</v>
      </c>
      <c r="AW45" s="278">
        <f>SUM(AW41:AW44)</f>
        <v>161.22</v>
      </c>
      <c r="AX45" s="278">
        <f t="shared" si="34"/>
        <v>182474.55345664331</v>
      </c>
      <c r="AY45" s="284">
        <f t="shared" si="34"/>
        <v>117115.50547009395</v>
      </c>
      <c r="AZ45" s="305">
        <f t="shared" si="34"/>
        <v>-672.36999999999989</v>
      </c>
      <c r="BA45" s="297">
        <f t="shared" si="34"/>
        <v>14689839.849014003</v>
      </c>
      <c r="BB45" s="275">
        <f t="shared" si="34"/>
        <v>4325140.3717481345</v>
      </c>
      <c r="BC45" s="275">
        <f t="shared" si="34"/>
        <v>4131133.4915320962</v>
      </c>
      <c r="BD45" s="275">
        <f t="shared" si="34"/>
        <v>770423.3962945086</v>
      </c>
      <c r="BE45" s="275">
        <f t="shared" si="34"/>
        <v>3598680.9057310619</v>
      </c>
      <c r="BF45" s="275">
        <f t="shared" si="34"/>
        <v>291202.19062583207</v>
      </c>
      <c r="BG45" s="275">
        <f t="shared" si="34"/>
        <v>339136.70927527931</v>
      </c>
      <c r="BH45" s="275">
        <f t="shared" si="34"/>
        <v>9656.39</v>
      </c>
      <c r="BI45" s="275">
        <f t="shared" si="34"/>
        <v>130062.65000000001</v>
      </c>
      <c r="BJ45" s="275">
        <f>SUM(BJ41:BJ44)</f>
        <v>577.86</v>
      </c>
      <c r="BK45" s="275">
        <f t="shared" si="34"/>
        <v>678784.54163103469</v>
      </c>
      <c r="BL45" s="299">
        <f t="shared" si="34"/>
        <v>415713.71217605373</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241396.45999999973</v>
      </c>
      <c r="E51" s="251">
        <v>45729.61</v>
      </c>
      <c r="F51" s="251">
        <v>10605.809999999998</v>
      </c>
      <c r="G51" s="251">
        <v>45821.969999999994</v>
      </c>
      <c r="H51" s="251">
        <v>22350.010000000002</v>
      </c>
      <c r="I51" s="251">
        <v>12115.039999999999</v>
      </c>
      <c r="J51" s="251">
        <v>462</v>
      </c>
      <c r="K51" s="251">
        <v>254.53</v>
      </c>
      <c r="L51" s="251">
        <v>1086</v>
      </c>
      <c r="M51" s="251">
        <v>0</v>
      </c>
      <c r="N51" s="251">
        <v>75541.549999999712</v>
      </c>
      <c r="O51" s="252">
        <v>27429.94</v>
      </c>
      <c r="P51" s="273">
        <f>SUM(Q51:AA51)</f>
        <v>303105.96999999968</v>
      </c>
      <c r="Q51" s="251">
        <v>51805.120000000003</v>
      </c>
      <c r="R51" s="251">
        <v>11803.25</v>
      </c>
      <c r="S51" s="251">
        <v>53346.44</v>
      </c>
      <c r="T51" s="251">
        <v>36577.32</v>
      </c>
      <c r="U51" s="251">
        <v>13062.03</v>
      </c>
      <c r="V51" s="251">
        <v>0</v>
      </c>
      <c r="W51" s="251">
        <v>317.02999999999997</v>
      </c>
      <c r="X51" s="251">
        <v>2770</v>
      </c>
      <c r="Y51" s="251">
        <v>0</v>
      </c>
      <c r="Z51" s="251">
        <v>81281.179999999687</v>
      </c>
      <c r="AA51" s="252">
        <v>52143.6</v>
      </c>
      <c r="AB51" s="273">
        <f>SUM(AC51:AM51)</f>
        <v>291067.95999999973</v>
      </c>
      <c r="AC51" s="251">
        <v>56707.72</v>
      </c>
      <c r="AD51" s="251">
        <v>11549.63</v>
      </c>
      <c r="AE51" s="251">
        <v>52483.94</v>
      </c>
      <c r="AF51" s="251">
        <v>25399</v>
      </c>
      <c r="AG51" s="251">
        <v>15858.769999999999</v>
      </c>
      <c r="AH51" s="251">
        <v>272</v>
      </c>
      <c r="AI51" s="251">
        <v>0</v>
      </c>
      <c r="AJ51" s="251">
        <v>2336</v>
      </c>
      <c r="AK51" s="251">
        <v>0</v>
      </c>
      <c r="AL51" s="251">
        <v>87901.899999999703</v>
      </c>
      <c r="AM51" s="252">
        <v>38559</v>
      </c>
      <c r="AN51" s="276">
        <f>SUM(AO51:AY51)</f>
        <v>284508.94999999966</v>
      </c>
      <c r="AO51" s="251">
        <v>58517.14</v>
      </c>
      <c r="AP51" s="251">
        <v>11018.169999999998</v>
      </c>
      <c r="AQ51" s="251">
        <v>42075.079999999994</v>
      </c>
      <c r="AR51" s="251">
        <v>29153.409999999996</v>
      </c>
      <c r="AS51" s="251">
        <v>15977.319999999991</v>
      </c>
      <c r="AT51" s="251">
        <v>192.73</v>
      </c>
      <c r="AU51" s="251">
        <v>494.83</v>
      </c>
      <c r="AV51" s="249">
        <v>3004.63</v>
      </c>
      <c r="AW51" s="251">
        <v>0</v>
      </c>
      <c r="AX51" s="251">
        <v>86971.929999999687</v>
      </c>
      <c r="AY51" s="252">
        <v>37103.71</v>
      </c>
      <c r="AZ51" s="855">
        <v>47523.959999999861</v>
      </c>
      <c r="BA51" s="294">
        <f>SUM(BB51:BL51)+AZ51</f>
        <v>1167603.2999999989</v>
      </c>
      <c r="BB51" s="274">
        <f t="shared" ref="BB51:BL54" si="37">E51+Q51+AC51+AO51</f>
        <v>212759.59000000003</v>
      </c>
      <c r="BC51" s="274">
        <f t="shared" si="37"/>
        <v>44976.859999999993</v>
      </c>
      <c r="BD51" s="274">
        <f t="shared" si="37"/>
        <v>193727.43</v>
      </c>
      <c r="BE51" s="274">
        <f t="shared" si="37"/>
        <v>113479.73999999999</v>
      </c>
      <c r="BF51" s="274">
        <f t="shared" si="37"/>
        <v>57013.159999999989</v>
      </c>
      <c r="BG51" s="274">
        <f t="shared" si="37"/>
        <v>926.73</v>
      </c>
      <c r="BH51" s="274">
        <f t="shared" si="37"/>
        <v>1066.3899999999999</v>
      </c>
      <c r="BI51" s="274">
        <f t="shared" si="37"/>
        <v>9196.630000000001</v>
      </c>
      <c r="BJ51" s="274">
        <f t="shared" si="37"/>
        <v>0</v>
      </c>
      <c r="BK51" s="274">
        <f t="shared" si="37"/>
        <v>331696.55999999878</v>
      </c>
      <c r="BL51" s="298">
        <f t="shared" si="37"/>
        <v>155236.25</v>
      </c>
    </row>
    <row r="52" spans="1:64" s="255" customFormat="1" ht="16.5" customHeight="1" x14ac:dyDescent="0.25">
      <c r="A52" s="1547"/>
      <c r="B52" s="126">
        <v>7.2</v>
      </c>
      <c r="C52" s="131" t="s">
        <v>21</v>
      </c>
      <c r="D52" s="274">
        <f>SUM(E52:O52)</f>
        <v>681921.17000000027</v>
      </c>
      <c r="E52" s="253">
        <v>521059.30000000005</v>
      </c>
      <c r="F52" s="253">
        <v>26595.81</v>
      </c>
      <c r="G52" s="253">
        <v>50056.780000000006</v>
      </c>
      <c r="H52" s="253">
        <v>17730.54</v>
      </c>
      <c r="I52" s="253">
        <v>20455.55</v>
      </c>
      <c r="J52" s="253">
        <v>3839.46</v>
      </c>
      <c r="K52" s="253">
        <v>129.42000000000002</v>
      </c>
      <c r="L52" s="253">
        <v>1136.0200000000002</v>
      </c>
      <c r="M52" s="253">
        <v>64.710000000000008</v>
      </c>
      <c r="N52" s="253">
        <v>36050.660000000003</v>
      </c>
      <c r="O52" s="254">
        <v>4802.92</v>
      </c>
      <c r="P52" s="274">
        <f>SUM(Q52:AA52)</f>
        <v>740088.27000000014</v>
      </c>
      <c r="Q52" s="253">
        <v>571223.93000000005</v>
      </c>
      <c r="R52" s="253">
        <v>28242.32</v>
      </c>
      <c r="S52" s="253">
        <v>53220.380000000005</v>
      </c>
      <c r="T52" s="253">
        <v>18046.900000000001</v>
      </c>
      <c r="U52" s="253">
        <v>22432.799999999999</v>
      </c>
      <c r="V52" s="253">
        <v>3623.76</v>
      </c>
      <c r="W52" s="253">
        <v>136.60999999999999</v>
      </c>
      <c r="X52" s="253">
        <v>1157.5899999999999</v>
      </c>
      <c r="Y52" s="253">
        <v>43.14</v>
      </c>
      <c r="Z52" s="253">
        <v>37035.69</v>
      </c>
      <c r="AA52" s="254">
        <v>4925.1499999999996</v>
      </c>
      <c r="AB52" s="274">
        <f>SUM(AC52:AM52)</f>
        <v>804266.21000000008</v>
      </c>
      <c r="AC52" s="253">
        <v>626026.1100000001</v>
      </c>
      <c r="AD52" s="253">
        <v>30025.439999999999</v>
      </c>
      <c r="AE52" s="253">
        <v>55600.27</v>
      </c>
      <c r="AF52" s="253">
        <v>18111.609999999997</v>
      </c>
      <c r="AG52" s="253">
        <v>24596.99</v>
      </c>
      <c r="AH52" s="253">
        <v>3666.9</v>
      </c>
      <c r="AI52" s="253">
        <v>1366.1000000000001</v>
      </c>
      <c r="AJ52" s="253">
        <v>1315.77</v>
      </c>
      <c r="AK52" s="253">
        <v>64.710000000000008</v>
      </c>
      <c r="AL52" s="253">
        <v>39523.43</v>
      </c>
      <c r="AM52" s="254">
        <v>3968.88</v>
      </c>
      <c r="AN52" s="289">
        <f>SUM(AO52:AY52)</f>
        <v>852043.76</v>
      </c>
      <c r="AO52" s="253">
        <v>666513</v>
      </c>
      <c r="AP52" s="253">
        <v>32110.54</v>
      </c>
      <c r="AQ52" s="253">
        <v>57160.499999999993</v>
      </c>
      <c r="AR52" s="253">
        <v>18420.78</v>
      </c>
      <c r="AS52" s="253">
        <v>26049.37</v>
      </c>
      <c r="AT52" s="253">
        <v>3861.0299999999997</v>
      </c>
      <c r="AU52" s="253">
        <v>172.56</v>
      </c>
      <c r="AV52" s="253">
        <v>1502.7100000000003</v>
      </c>
      <c r="AW52" s="253">
        <v>64.710000000000008</v>
      </c>
      <c r="AX52" s="253">
        <v>40594.74</v>
      </c>
      <c r="AY52" s="254">
        <v>5593.82</v>
      </c>
      <c r="AZ52" s="526">
        <v>0</v>
      </c>
      <c r="BA52" s="296">
        <f>SUM(BB52:BL52)+AZ52</f>
        <v>3078319.4099999997</v>
      </c>
      <c r="BB52" s="274">
        <f t="shared" si="37"/>
        <v>2384822.34</v>
      </c>
      <c r="BC52" s="274">
        <f t="shared" si="37"/>
        <v>116974.11000000002</v>
      </c>
      <c r="BD52" s="274">
        <f t="shared" si="37"/>
        <v>216037.93</v>
      </c>
      <c r="BE52" s="274">
        <f t="shared" si="37"/>
        <v>72309.83</v>
      </c>
      <c r="BF52" s="274">
        <f t="shared" si="37"/>
        <v>93534.709999999992</v>
      </c>
      <c r="BG52" s="274">
        <f t="shared" si="37"/>
        <v>14991.150000000001</v>
      </c>
      <c r="BH52" s="274">
        <f t="shared" si="37"/>
        <v>1804.69</v>
      </c>
      <c r="BI52" s="274">
        <f t="shared" si="37"/>
        <v>5112.09</v>
      </c>
      <c r="BJ52" s="274">
        <f t="shared" si="37"/>
        <v>237.27</v>
      </c>
      <c r="BK52" s="274">
        <f t="shared" si="37"/>
        <v>153204.51999999999</v>
      </c>
      <c r="BL52" s="300">
        <f t="shared" si="37"/>
        <v>19290.77</v>
      </c>
    </row>
    <row r="53" spans="1:64" ht="16.5" customHeight="1" x14ac:dyDescent="0.25">
      <c r="A53" s="1547"/>
      <c r="B53" s="126">
        <v>7.3</v>
      </c>
      <c r="C53" s="131" t="s">
        <v>155</v>
      </c>
      <c r="D53" s="274">
        <f>SUM(E53:O53)</f>
        <v>1368.3329223441888</v>
      </c>
      <c r="E53" s="253">
        <v>259.21395404456268</v>
      </c>
      <c r="F53" s="253">
        <v>60.118027377564829</v>
      </c>
      <c r="G53" s="253">
        <v>259.73748793858789</v>
      </c>
      <c r="H53" s="253">
        <v>126.68891042446057</v>
      </c>
      <c r="I53" s="253">
        <v>68.672954390121376</v>
      </c>
      <c r="J53" s="253">
        <v>2.6188031511440388</v>
      </c>
      <c r="K53" s="253">
        <v>1.4427791473175158</v>
      </c>
      <c r="L53" s="253">
        <v>6.1558879267152085</v>
      </c>
      <c r="M53" s="253">
        <v>0</v>
      </c>
      <c r="N53" s="253">
        <v>428.20010645520392</v>
      </c>
      <c r="O53" s="254">
        <v>155.48401148851065</v>
      </c>
      <c r="P53" s="274">
        <f>SUM(Q53:AA53)</f>
        <v>3439.1405040409163</v>
      </c>
      <c r="Q53" s="253">
        <v>587.79801172738473</v>
      </c>
      <c r="R53" s="253">
        <v>133.92357515861858</v>
      </c>
      <c r="S53" s="253">
        <v>605.28633781244457</v>
      </c>
      <c r="T53" s="253">
        <v>415.01836054653103</v>
      </c>
      <c r="U53" s="253">
        <v>148.20610903176077</v>
      </c>
      <c r="V53" s="253">
        <v>0</v>
      </c>
      <c r="W53" s="253">
        <v>3.5971271499406381</v>
      </c>
      <c r="X53" s="253">
        <v>31.429335410956597</v>
      </c>
      <c r="Y53" s="253">
        <v>0</v>
      </c>
      <c r="Z53" s="253">
        <v>922.24312953730225</v>
      </c>
      <c r="AA53" s="254">
        <v>591.63851766597702</v>
      </c>
      <c r="AB53" s="274">
        <f>SUM(AC53:AM53)</f>
        <v>7254.016462065093</v>
      </c>
      <c r="AC53" s="253">
        <v>1413.2738430096476</v>
      </c>
      <c r="AD53" s="253">
        <v>287.84070273746698</v>
      </c>
      <c r="AE53" s="253">
        <v>1308.0084965519291</v>
      </c>
      <c r="AF53" s="253">
        <v>632.99568980382276</v>
      </c>
      <c r="AG53" s="253">
        <v>395.23339720422734</v>
      </c>
      <c r="AH53" s="253">
        <v>6.7788034027575801</v>
      </c>
      <c r="AI53" s="253">
        <v>0</v>
      </c>
      <c r="AJ53" s="253">
        <v>58.217958635447459</v>
      </c>
      <c r="AK53" s="253">
        <v>0</v>
      </c>
      <c r="AL53" s="253">
        <v>2190.6974221649066</v>
      </c>
      <c r="AM53" s="254">
        <v>960.97014855488794</v>
      </c>
      <c r="AN53" s="289">
        <f>SUM(AO53:AY53)</f>
        <v>24688.226658024396</v>
      </c>
      <c r="AO53" s="253">
        <v>5077.8171150656153</v>
      </c>
      <c r="AP53" s="253">
        <v>956.10025033182592</v>
      </c>
      <c r="AQ53" s="253">
        <v>3651.0595244701799</v>
      </c>
      <c r="AR53" s="253">
        <v>2529.783312385483</v>
      </c>
      <c r="AS53" s="253">
        <v>1386.4298383154082</v>
      </c>
      <c r="AT53" s="253">
        <v>16.724120361770858</v>
      </c>
      <c r="AU53" s="253">
        <v>42.938808066284828</v>
      </c>
      <c r="AV53" s="253">
        <v>260.72637245155181</v>
      </c>
      <c r="AW53" s="253">
        <v>0</v>
      </c>
      <c r="AX53" s="253">
        <v>7546.9777689799439</v>
      </c>
      <c r="AY53" s="254">
        <v>3219.669547596332</v>
      </c>
      <c r="AZ53" s="526">
        <v>-60116.381097038822</v>
      </c>
      <c r="BA53" s="296">
        <f>SUM(BB53:BL53)+AZ53</f>
        <v>-23366.664550564223</v>
      </c>
      <c r="BB53" s="274">
        <f t="shared" si="37"/>
        <v>7338.1029238472101</v>
      </c>
      <c r="BC53" s="274">
        <f t="shared" si="37"/>
        <v>1437.9825556054764</v>
      </c>
      <c r="BD53" s="274">
        <f t="shared" si="37"/>
        <v>5824.0918467731417</v>
      </c>
      <c r="BE53" s="274">
        <f t="shared" si="37"/>
        <v>3704.4862731602975</v>
      </c>
      <c r="BF53" s="274">
        <f t="shared" si="37"/>
        <v>1998.5422989415179</v>
      </c>
      <c r="BG53" s="274">
        <f t="shared" si="37"/>
        <v>26.121726915672475</v>
      </c>
      <c r="BH53" s="274">
        <f t="shared" si="37"/>
        <v>47.978714363542984</v>
      </c>
      <c r="BI53" s="274">
        <f t="shared" si="37"/>
        <v>356.52955442467106</v>
      </c>
      <c r="BJ53" s="274">
        <f t="shared" si="37"/>
        <v>0</v>
      </c>
      <c r="BK53" s="274">
        <f t="shared" si="37"/>
        <v>11088.118427137357</v>
      </c>
      <c r="BL53" s="300">
        <f t="shared" si="37"/>
        <v>4927.762225305707</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924685.96292234422</v>
      </c>
      <c r="E55" s="278">
        <f t="shared" ref="E55:BL55" si="38">SUM(E51:E54)</f>
        <v>567048.12395404454</v>
      </c>
      <c r="F55" s="278">
        <f t="shared" si="38"/>
        <v>37261.738027377563</v>
      </c>
      <c r="G55" s="278">
        <f t="shared" si="38"/>
        <v>96138.48748793859</v>
      </c>
      <c r="H55" s="278">
        <f t="shared" si="38"/>
        <v>40207.238910424465</v>
      </c>
      <c r="I55" s="278">
        <f t="shared" si="38"/>
        <v>32639.262954390117</v>
      </c>
      <c r="J55" s="278">
        <f t="shared" si="38"/>
        <v>4304.0788031511438</v>
      </c>
      <c r="K55" s="278">
        <f t="shared" si="38"/>
        <v>385.39277914731758</v>
      </c>
      <c r="L55" s="278">
        <f t="shared" si="38"/>
        <v>2228.1758879267159</v>
      </c>
      <c r="M55" s="275">
        <f t="shared" si="38"/>
        <v>64.710000000000008</v>
      </c>
      <c r="N55" s="278">
        <f t="shared" si="38"/>
        <v>112020.41010645492</v>
      </c>
      <c r="O55" s="283">
        <f t="shared" si="38"/>
        <v>32388.344011488512</v>
      </c>
      <c r="P55" s="278">
        <f t="shared" si="38"/>
        <v>1046633.3805040406</v>
      </c>
      <c r="Q55" s="278">
        <f t="shared" si="38"/>
        <v>623616.84801172744</v>
      </c>
      <c r="R55" s="278">
        <f t="shared" si="38"/>
        <v>40179.493575158616</v>
      </c>
      <c r="S55" s="278">
        <f t="shared" si="38"/>
        <v>107172.10633781245</v>
      </c>
      <c r="T55" s="278">
        <f t="shared" si="38"/>
        <v>55039.238360546529</v>
      </c>
      <c r="U55" s="278">
        <f t="shared" si="38"/>
        <v>35643.03610903176</v>
      </c>
      <c r="V55" s="278">
        <f t="shared" si="38"/>
        <v>3623.76</v>
      </c>
      <c r="W55" s="278">
        <f t="shared" si="38"/>
        <v>457.23712714994065</v>
      </c>
      <c r="X55" s="278">
        <f t="shared" si="38"/>
        <v>3959.019335410957</v>
      </c>
      <c r="Y55" s="275">
        <f>SUM(Y51:Y54)</f>
        <v>43.14</v>
      </c>
      <c r="Z55" s="278">
        <f>SUM(Z51:Z54)</f>
        <v>119239.11312953699</v>
      </c>
      <c r="AA55" s="284">
        <f t="shared" si="38"/>
        <v>57660.388517665975</v>
      </c>
      <c r="AB55" s="278">
        <f t="shared" si="38"/>
        <v>1102588.186462065</v>
      </c>
      <c r="AC55" s="278">
        <f t="shared" si="38"/>
        <v>684147.10384300968</v>
      </c>
      <c r="AD55" s="278">
        <f t="shared" si="38"/>
        <v>41862.91070273747</v>
      </c>
      <c r="AE55" s="278">
        <f t="shared" si="38"/>
        <v>109392.21849655193</v>
      </c>
      <c r="AF55" s="278">
        <f t="shared" si="38"/>
        <v>44143.605689803822</v>
      </c>
      <c r="AG55" s="278">
        <f t="shared" si="38"/>
        <v>40850.993397204227</v>
      </c>
      <c r="AH55" s="278">
        <f t="shared" si="38"/>
        <v>3945.6788034027577</v>
      </c>
      <c r="AI55" s="278">
        <f t="shared" si="38"/>
        <v>1366.1000000000001</v>
      </c>
      <c r="AJ55" s="278">
        <f t="shared" si="38"/>
        <v>3709.9879586354473</v>
      </c>
      <c r="AK55" s="275">
        <f t="shared" si="38"/>
        <v>64.710000000000008</v>
      </c>
      <c r="AL55" s="278">
        <f t="shared" si="38"/>
        <v>129616.0274221646</v>
      </c>
      <c r="AM55" s="284">
        <f t="shared" si="38"/>
        <v>43488.850148554884</v>
      </c>
      <c r="AN55" s="850">
        <f t="shared" si="38"/>
        <v>1161240.9366580241</v>
      </c>
      <c r="AO55" s="278">
        <f t="shared" si="38"/>
        <v>730107.95711506566</v>
      </c>
      <c r="AP55" s="278">
        <f t="shared" si="38"/>
        <v>44084.810250331822</v>
      </c>
      <c r="AQ55" s="278">
        <f t="shared" si="38"/>
        <v>102886.63952447017</v>
      </c>
      <c r="AR55" s="278">
        <f t="shared" si="38"/>
        <v>50103.973312385475</v>
      </c>
      <c r="AS55" s="278">
        <f t="shared" si="38"/>
        <v>43413.119838315397</v>
      </c>
      <c r="AT55" s="278">
        <f t="shared" si="38"/>
        <v>4070.4841203617707</v>
      </c>
      <c r="AU55" s="278">
        <f t="shared" si="38"/>
        <v>710.32880806628486</v>
      </c>
      <c r="AV55" s="275">
        <f t="shared" si="38"/>
        <v>4768.0663724515516</v>
      </c>
      <c r="AW55" s="275">
        <f>SUM(AW51:AW54)</f>
        <v>64.710000000000008</v>
      </c>
      <c r="AX55" s="278">
        <f t="shared" si="38"/>
        <v>135113.64776897963</v>
      </c>
      <c r="AY55" s="284">
        <f t="shared" si="38"/>
        <v>45917.199547596334</v>
      </c>
      <c r="AZ55" s="305">
        <f t="shared" si="38"/>
        <v>-12592.421097038961</v>
      </c>
      <c r="BA55" s="297">
        <f t="shared" si="38"/>
        <v>4222556.0454494348</v>
      </c>
      <c r="BB55" s="275">
        <f t="shared" si="38"/>
        <v>2604920.032923847</v>
      </c>
      <c r="BC55" s="275">
        <f t="shared" si="38"/>
        <v>163388.95255560547</v>
      </c>
      <c r="BD55" s="275">
        <f t="shared" si="38"/>
        <v>415589.45184677315</v>
      </c>
      <c r="BE55" s="275">
        <f t="shared" si="38"/>
        <v>189494.0562731603</v>
      </c>
      <c r="BF55" s="275">
        <f t="shared" si="38"/>
        <v>152546.41229894152</v>
      </c>
      <c r="BG55" s="275">
        <f t="shared" si="38"/>
        <v>15944.001726915674</v>
      </c>
      <c r="BH55" s="275">
        <f t="shared" si="38"/>
        <v>2919.058714363543</v>
      </c>
      <c r="BI55" s="275">
        <f t="shared" si="38"/>
        <v>14665.249554424672</v>
      </c>
      <c r="BJ55" s="275">
        <f>SUM(BJ51:BJ54)</f>
        <v>237.27</v>
      </c>
      <c r="BK55" s="275">
        <f t="shared" si="38"/>
        <v>495989.19842713617</v>
      </c>
      <c r="BL55" s="299">
        <f t="shared" si="38"/>
        <v>179454.78222530571</v>
      </c>
    </row>
    <row r="56" spans="1:64" ht="14.85" customHeight="1" x14ac:dyDescent="0.25">
      <c r="A56" s="1534" t="s">
        <v>29</v>
      </c>
      <c r="B56" s="124">
        <v>8.1</v>
      </c>
      <c r="C56" s="311" t="s">
        <v>22</v>
      </c>
      <c r="D56" s="273">
        <f t="shared" ref="D56:D62" si="39">SUM(E56:O56)</f>
        <v>6327649.4899999993</v>
      </c>
      <c r="E56" s="251">
        <v>2040887.9400000002</v>
      </c>
      <c r="F56" s="251">
        <v>562182.37</v>
      </c>
      <c r="G56" s="251">
        <v>1427664.2699999998</v>
      </c>
      <c r="H56" s="251">
        <v>1520566.1099999999</v>
      </c>
      <c r="I56" s="251">
        <v>9177.33</v>
      </c>
      <c r="J56" s="251">
        <v>14609.64</v>
      </c>
      <c r="K56" s="251">
        <v>0</v>
      </c>
      <c r="L56" s="251">
        <v>231774.87000000002</v>
      </c>
      <c r="M56" s="251">
        <v>0</v>
      </c>
      <c r="N56" s="251">
        <v>6047.2900000000009</v>
      </c>
      <c r="O56" s="252">
        <v>514739.66999999993</v>
      </c>
      <c r="P56" s="276">
        <f t="shared" ref="P56:P62" si="40">SUM(Q56:AA56)</f>
        <v>6543848.5200000005</v>
      </c>
      <c r="Q56" s="251">
        <v>1911106.2200000002</v>
      </c>
      <c r="R56" s="251">
        <v>593374.06999999995</v>
      </c>
      <c r="S56" s="251">
        <v>1683950.7500000002</v>
      </c>
      <c r="T56" s="251">
        <v>1482620.8800000001</v>
      </c>
      <c r="U56" s="251">
        <v>9124.31</v>
      </c>
      <c r="V56" s="251">
        <v>14521.939999999999</v>
      </c>
      <c r="W56" s="251">
        <v>0</v>
      </c>
      <c r="X56" s="251">
        <v>257243</v>
      </c>
      <c r="Y56" s="251">
        <v>0</v>
      </c>
      <c r="Z56" s="251">
        <v>6471.4400000000005</v>
      </c>
      <c r="AA56" s="252">
        <v>585435.91000000015</v>
      </c>
      <c r="AB56" s="273">
        <f t="shared" ref="AB56:AB62" si="41">SUM(AC56:AM56)</f>
        <v>6792378.21</v>
      </c>
      <c r="AC56" s="251">
        <v>1939116.6</v>
      </c>
      <c r="AD56" s="251">
        <v>576183.14</v>
      </c>
      <c r="AE56" s="251">
        <v>1939670.3599999994</v>
      </c>
      <c r="AF56" s="251">
        <v>1452995.48</v>
      </c>
      <c r="AG56" s="251">
        <v>17316.269999999997</v>
      </c>
      <c r="AH56" s="251">
        <v>13013.36</v>
      </c>
      <c r="AI56" s="251">
        <v>0</v>
      </c>
      <c r="AJ56" s="251">
        <v>246893.8</v>
      </c>
      <c r="AK56" s="251">
        <v>0</v>
      </c>
      <c r="AL56" s="251">
        <v>16579.460000000003</v>
      </c>
      <c r="AM56" s="252">
        <v>590609.74</v>
      </c>
      <c r="AN56" s="276">
        <f t="shared" ref="AN56:AN62" si="42">SUM(AO56:AY56)</f>
        <v>7381451.6599999992</v>
      </c>
      <c r="AO56" s="251">
        <v>2171730.8099999996</v>
      </c>
      <c r="AP56" s="251">
        <v>640887.56999999995</v>
      </c>
      <c r="AQ56" s="251">
        <v>2341059.7199999997</v>
      </c>
      <c r="AR56" s="251">
        <v>1305017.97</v>
      </c>
      <c r="AS56" s="251">
        <v>25537.82</v>
      </c>
      <c r="AT56" s="251">
        <v>37566.39</v>
      </c>
      <c r="AU56" s="251">
        <v>0</v>
      </c>
      <c r="AV56" s="249">
        <v>266475.10000000003</v>
      </c>
      <c r="AW56" s="251">
        <v>0</v>
      </c>
      <c r="AX56" s="251">
        <v>5621.53</v>
      </c>
      <c r="AY56" s="252">
        <v>587554.75</v>
      </c>
      <c r="AZ56" s="855">
        <v>-12814.720000000007</v>
      </c>
      <c r="BA56" s="294">
        <f t="shared" ref="BA56:BA62" si="43">SUM(BB56:BL56)+AZ56</f>
        <v>27032513.159999996</v>
      </c>
      <c r="BB56" s="273">
        <f t="shared" ref="BB56:BL62" si="44">E56+Q56+AC56+AO56</f>
        <v>8062841.5699999994</v>
      </c>
      <c r="BC56" s="273">
        <f t="shared" si="44"/>
        <v>2372627.15</v>
      </c>
      <c r="BD56" s="273">
        <f t="shared" si="44"/>
        <v>7392345.0999999987</v>
      </c>
      <c r="BE56" s="273">
        <f t="shared" si="44"/>
        <v>5761200.4400000004</v>
      </c>
      <c r="BF56" s="273">
        <f t="shared" si="44"/>
        <v>61155.729999999996</v>
      </c>
      <c r="BG56" s="273">
        <f t="shared" si="44"/>
        <v>79711.33</v>
      </c>
      <c r="BH56" s="273">
        <f t="shared" si="44"/>
        <v>0</v>
      </c>
      <c r="BI56" s="273">
        <f t="shared" si="44"/>
        <v>1002386.77</v>
      </c>
      <c r="BJ56" s="273">
        <f t="shared" si="44"/>
        <v>0</v>
      </c>
      <c r="BK56" s="273">
        <f t="shared" si="44"/>
        <v>34719.72</v>
      </c>
      <c r="BL56" s="298">
        <f t="shared" si="44"/>
        <v>2278340.0700000003</v>
      </c>
    </row>
    <row r="57" spans="1:64" ht="14.85" customHeight="1" x14ac:dyDescent="0.25">
      <c r="A57" s="1535"/>
      <c r="B57" s="126" t="s">
        <v>112</v>
      </c>
      <c r="C57" s="131" t="s">
        <v>443</v>
      </c>
      <c r="D57" s="274">
        <f t="shared" si="39"/>
        <v>90589.5</v>
      </c>
      <c r="E57" s="253">
        <v>30825</v>
      </c>
      <c r="F57" s="253">
        <v>9076.5</v>
      </c>
      <c r="G57" s="253">
        <v>0</v>
      </c>
      <c r="H57" s="253">
        <v>25344</v>
      </c>
      <c r="I57" s="253">
        <v>0</v>
      </c>
      <c r="J57" s="253">
        <v>0</v>
      </c>
      <c r="K57" s="253">
        <v>0</v>
      </c>
      <c r="L57" s="253">
        <v>25344</v>
      </c>
      <c r="M57" s="253">
        <v>0</v>
      </c>
      <c r="N57" s="253">
        <v>0</v>
      </c>
      <c r="O57" s="254">
        <v>0</v>
      </c>
      <c r="P57" s="274">
        <f t="shared" si="40"/>
        <v>47092.5</v>
      </c>
      <c r="Q57" s="253">
        <v>0</v>
      </c>
      <c r="R57" s="253">
        <v>9076.5</v>
      </c>
      <c r="S57" s="253">
        <v>25344</v>
      </c>
      <c r="T57" s="253">
        <v>0</v>
      </c>
      <c r="U57" s="253">
        <v>0</v>
      </c>
      <c r="V57" s="253">
        <v>0</v>
      </c>
      <c r="W57" s="253">
        <v>0</v>
      </c>
      <c r="X57" s="253">
        <v>12672</v>
      </c>
      <c r="Y57" s="253">
        <v>0</v>
      </c>
      <c r="Z57" s="253">
        <v>0</v>
      </c>
      <c r="AA57" s="254">
        <v>0</v>
      </c>
      <c r="AB57" s="274">
        <f t="shared" si="41"/>
        <v>25344</v>
      </c>
      <c r="AC57" s="253">
        <v>25344</v>
      </c>
      <c r="AD57" s="253">
        <v>0</v>
      </c>
      <c r="AE57" s="253">
        <v>0</v>
      </c>
      <c r="AF57" s="253">
        <v>0</v>
      </c>
      <c r="AG57" s="253">
        <v>0</v>
      </c>
      <c r="AH57" s="253">
        <v>0</v>
      </c>
      <c r="AI57" s="253">
        <v>0</v>
      </c>
      <c r="AJ57" s="253">
        <v>0</v>
      </c>
      <c r="AK57" s="253">
        <v>0</v>
      </c>
      <c r="AL57" s="253">
        <v>0</v>
      </c>
      <c r="AM57" s="254">
        <v>0</v>
      </c>
      <c r="AN57" s="289">
        <f t="shared" si="42"/>
        <v>25344</v>
      </c>
      <c r="AO57" s="253">
        <v>0</v>
      </c>
      <c r="AP57" s="253">
        <v>25344</v>
      </c>
      <c r="AQ57" s="253">
        <v>0</v>
      </c>
      <c r="AR57" s="253">
        <v>0</v>
      </c>
      <c r="AS57" s="253">
        <v>0</v>
      </c>
      <c r="AT57" s="253">
        <v>0</v>
      </c>
      <c r="AU57" s="253">
        <v>0</v>
      </c>
      <c r="AV57" s="253">
        <v>0</v>
      </c>
      <c r="AW57" s="253">
        <v>0</v>
      </c>
      <c r="AX57" s="253">
        <v>0</v>
      </c>
      <c r="AY57" s="254">
        <v>0</v>
      </c>
      <c r="AZ57" s="526">
        <v>0</v>
      </c>
      <c r="BA57" s="296">
        <f t="shared" si="43"/>
        <v>188370</v>
      </c>
      <c r="BB57" s="274">
        <f t="shared" si="44"/>
        <v>56169</v>
      </c>
      <c r="BC57" s="274">
        <f t="shared" si="44"/>
        <v>43497</v>
      </c>
      <c r="BD57" s="274">
        <f t="shared" si="44"/>
        <v>25344</v>
      </c>
      <c r="BE57" s="274">
        <f t="shared" si="44"/>
        <v>25344</v>
      </c>
      <c r="BF57" s="274">
        <f t="shared" si="44"/>
        <v>0</v>
      </c>
      <c r="BG57" s="274">
        <f t="shared" si="44"/>
        <v>0</v>
      </c>
      <c r="BH57" s="274">
        <f t="shared" si="44"/>
        <v>0</v>
      </c>
      <c r="BI57" s="274">
        <f t="shared" si="44"/>
        <v>38016</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2.7307213550017768</v>
      </c>
      <c r="Q58" s="253">
        <v>0.79749684771595597</v>
      </c>
      <c r="R58" s="253">
        <v>0.24761258447549134</v>
      </c>
      <c r="S58" s="253">
        <v>0.702705794570602</v>
      </c>
      <c r="T58" s="253">
        <v>0.61869165919927605</v>
      </c>
      <c r="U58" s="253">
        <v>3.8075374285491954E-3</v>
      </c>
      <c r="V58" s="253">
        <v>6.0599464600770581E-3</v>
      </c>
      <c r="W58" s="253">
        <v>0</v>
      </c>
      <c r="X58" s="253">
        <v>0.10734645696302303</v>
      </c>
      <c r="Y58" s="253">
        <v>0</v>
      </c>
      <c r="Z58" s="253">
        <v>2.7005055742966217E-3</v>
      </c>
      <c r="AA58" s="254">
        <v>0.24430002261450554</v>
      </c>
      <c r="AB58" s="274">
        <f t="shared" si="41"/>
        <v>28.733403702725369</v>
      </c>
      <c r="AC58" s="253">
        <v>8.2029325181608552</v>
      </c>
      <c r="AD58" s="253">
        <v>2.4373941286057934</v>
      </c>
      <c r="AE58" s="253">
        <v>8.2052750569804651</v>
      </c>
      <c r="AF58" s="253">
        <v>6.1465225307404108</v>
      </c>
      <c r="AG58" s="253">
        <v>7.3252012940456107E-2</v>
      </c>
      <c r="AH58" s="253">
        <v>5.5049662260914969E-2</v>
      </c>
      <c r="AI58" s="253">
        <v>0</v>
      </c>
      <c r="AJ58" s="253">
        <v>1.0444205266214019</v>
      </c>
      <c r="AK58" s="253">
        <v>0</v>
      </c>
      <c r="AL58" s="253">
        <v>7.0135128319538498E-2</v>
      </c>
      <c r="AM58" s="254">
        <v>2.4984221380955263</v>
      </c>
      <c r="AN58" s="289">
        <f t="shared" si="42"/>
        <v>19.37248934138611</v>
      </c>
      <c r="AO58" s="253">
        <v>5.6996691039882554</v>
      </c>
      <c r="AP58" s="253">
        <v>1.681998093428122</v>
      </c>
      <c r="AQ58" s="253">
        <v>6.1440698337172819</v>
      </c>
      <c r="AR58" s="253">
        <v>3.4249965831439639</v>
      </c>
      <c r="AS58" s="253">
        <v>6.7023556956036082E-2</v>
      </c>
      <c r="AT58" s="253">
        <v>9.8592326196897936E-2</v>
      </c>
      <c r="AU58" s="253">
        <v>0</v>
      </c>
      <c r="AV58" s="253">
        <v>0.69935918736271985</v>
      </c>
      <c r="AW58" s="253">
        <v>0</v>
      </c>
      <c r="AX58" s="253">
        <v>1.4753606068766462E-2</v>
      </c>
      <c r="AY58" s="254">
        <v>1.5420270505240674</v>
      </c>
      <c r="AZ58" s="526">
        <v>0</v>
      </c>
      <c r="BA58" s="296">
        <f t="shared" si="43"/>
        <v>50.836614399113252</v>
      </c>
      <c r="BB58" s="274">
        <f t="shared" si="44"/>
        <v>14.700098469865068</v>
      </c>
      <c r="BC58" s="274">
        <f t="shared" si="44"/>
        <v>4.3670048065094065</v>
      </c>
      <c r="BD58" s="274">
        <f t="shared" si="44"/>
        <v>15.052050685268348</v>
      </c>
      <c r="BE58" s="274">
        <f t="shared" si="44"/>
        <v>10.190210773083651</v>
      </c>
      <c r="BF58" s="274">
        <f t="shared" si="44"/>
        <v>0.14408310732504137</v>
      </c>
      <c r="BG58" s="274">
        <f t="shared" si="44"/>
        <v>0.15970193491788998</v>
      </c>
      <c r="BH58" s="274">
        <f t="shared" si="44"/>
        <v>0</v>
      </c>
      <c r="BI58" s="274">
        <f t="shared" si="44"/>
        <v>1.8511261709471447</v>
      </c>
      <c r="BJ58" s="274">
        <f t="shared" si="44"/>
        <v>0</v>
      </c>
      <c r="BK58" s="274">
        <f t="shared" si="44"/>
        <v>8.7589239962601581E-2</v>
      </c>
      <c r="BL58" s="300">
        <f t="shared" si="44"/>
        <v>4.2847492112340992</v>
      </c>
    </row>
    <row r="59" spans="1:64" x14ac:dyDescent="0.25">
      <c r="A59" s="1535"/>
      <c r="B59" s="126" t="s">
        <v>115</v>
      </c>
      <c r="C59" s="131" t="s">
        <v>113</v>
      </c>
      <c r="D59" s="274">
        <f t="shared" si="39"/>
        <v>-27859.730000000007</v>
      </c>
      <c r="E59" s="253">
        <v>-8985.7358658240428</v>
      </c>
      <c r="F59" s="253">
        <v>-2475.208063232988</v>
      </c>
      <c r="G59" s="253">
        <v>-6285.8003047901293</v>
      </c>
      <c r="H59" s="253">
        <v>-6694.8337354492596</v>
      </c>
      <c r="I59" s="253">
        <v>-40.406463146380766</v>
      </c>
      <c r="J59" s="253">
        <v>-64.324142233295547</v>
      </c>
      <c r="K59" s="253">
        <v>0</v>
      </c>
      <c r="L59" s="253">
        <v>-1020.4713945027796</v>
      </c>
      <c r="M59" s="253">
        <v>0</v>
      </c>
      <c r="N59" s="253">
        <v>-26.6253475161596</v>
      </c>
      <c r="O59" s="254">
        <v>-2266.3246833049693</v>
      </c>
      <c r="P59" s="274">
        <f t="shared" si="40"/>
        <v>-23297.880000000008</v>
      </c>
      <c r="Q59" s="253">
        <v>-6804.0577719261782</v>
      </c>
      <c r="R59" s="253">
        <v>-2112.573027282056</v>
      </c>
      <c r="S59" s="253">
        <v>-5995.3225352792879</v>
      </c>
      <c r="T59" s="253">
        <v>-5278.5334565987796</v>
      </c>
      <c r="U59" s="253">
        <v>-32.485024494851849</v>
      </c>
      <c r="V59" s="253">
        <v>-51.702054907469048</v>
      </c>
      <c r="W59" s="253">
        <v>0</v>
      </c>
      <c r="X59" s="253">
        <v>-915.85502422968705</v>
      </c>
      <c r="Y59" s="253">
        <v>0</v>
      </c>
      <c r="Z59" s="253">
        <v>-23.040085980963394</v>
      </c>
      <c r="AA59" s="254">
        <v>-2084.3110193007351</v>
      </c>
      <c r="AB59" s="274">
        <f t="shared" si="41"/>
        <v>-33683.25</v>
      </c>
      <c r="AC59" s="253">
        <v>-9616.0353851894833</v>
      </c>
      <c r="AD59" s="253">
        <v>-2857.2791664975616</v>
      </c>
      <c r="AE59" s="253">
        <v>-9618.7814685115973</v>
      </c>
      <c r="AF59" s="253">
        <v>-7205.3717399976758</v>
      </c>
      <c r="AG59" s="253">
        <v>-85.87099149143225</v>
      </c>
      <c r="AH59" s="253">
        <v>-64.53295806977745</v>
      </c>
      <c r="AI59" s="253">
        <v>0</v>
      </c>
      <c r="AJ59" s="253">
        <v>-1224.3407731045647</v>
      </c>
      <c r="AK59" s="253">
        <v>0</v>
      </c>
      <c r="AL59" s="253">
        <v>-82.217167357204644</v>
      </c>
      <c r="AM59" s="254">
        <v>-2928.8203497806994</v>
      </c>
      <c r="AN59" s="289">
        <f t="shared" si="42"/>
        <v>-40254.770000000004</v>
      </c>
      <c r="AO59" s="253">
        <v>-11843.540848774413</v>
      </c>
      <c r="AP59" s="253">
        <v>-3495.0823922633267</v>
      </c>
      <c r="AQ59" s="253">
        <v>-12766.976595612414</v>
      </c>
      <c r="AR59" s="253">
        <v>-7116.9196315263698</v>
      </c>
      <c r="AS59" s="253">
        <v>-139.27058223143607</v>
      </c>
      <c r="AT59" s="253">
        <v>-204.86842681298552</v>
      </c>
      <c r="AU59" s="253">
        <v>0</v>
      </c>
      <c r="AV59" s="253">
        <v>-1453.2228016009258</v>
      </c>
      <c r="AW59" s="253">
        <v>0</v>
      </c>
      <c r="AX59" s="253">
        <v>-30.657031654678619</v>
      </c>
      <c r="AY59" s="254">
        <v>-3204.231689523454</v>
      </c>
      <c r="AZ59" s="526">
        <v>24245.34</v>
      </c>
      <c r="BA59" s="296">
        <f t="shared" si="43"/>
        <v>-100850.29000000002</v>
      </c>
      <c r="BB59" s="274">
        <f t="shared" si="44"/>
        <v>-37249.369871714116</v>
      </c>
      <c r="BC59" s="274">
        <f t="shared" si="44"/>
        <v>-10940.142649275931</v>
      </c>
      <c r="BD59" s="274">
        <f t="shared" si="44"/>
        <v>-34666.880904193429</v>
      </c>
      <c r="BE59" s="274">
        <f t="shared" si="44"/>
        <v>-26295.658563572084</v>
      </c>
      <c r="BF59" s="274">
        <f t="shared" si="44"/>
        <v>-298.03306136410094</v>
      </c>
      <c r="BG59" s="274">
        <f t="shared" si="44"/>
        <v>-385.42758202352752</v>
      </c>
      <c r="BH59" s="274">
        <f t="shared" si="44"/>
        <v>0</v>
      </c>
      <c r="BI59" s="274">
        <f t="shared" si="44"/>
        <v>-4613.8899934379569</v>
      </c>
      <c r="BJ59" s="274">
        <f t="shared" si="44"/>
        <v>0</v>
      </c>
      <c r="BK59" s="274">
        <f t="shared" si="44"/>
        <v>-162.53963250900625</v>
      </c>
      <c r="BL59" s="300">
        <f t="shared" si="44"/>
        <v>-10483.687741909858</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6390379.2599999988</v>
      </c>
      <c r="E63" s="275">
        <f t="shared" ref="E63:BL63" si="45">SUM(E56:E62)</f>
        <v>2062727.204134176</v>
      </c>
      <c r="F63" s="275">
        <f t="shared" si="45"/>
        <v>568783.66193676705</v>
      </c>
      <c r="G63" s="275">
        <f t="shared" si="45"/>
        <v>1421378.4696952098</v>
      </c>
      <c r="H63" s="275">
        <f t="shared" si="45"/>
        <v>1539215.2762645506</v>
      </c>
      <c r="I63" s="275">
        <f t="shared" si="45"/>
        <v>9136.9235368536192</v>
      </c>
      <c r="J63" s="275">
        <f t="shared" si="45"/>
        <v>14545.315857766704</v>
      </c>
      <c r="K63" s="275">
        <f t="shared" si="45"/>
        <v>0</v>
      </c>
      <c r="L63" s="275">
        <f t="shared" si="45"/>
        <v>256098.39860549723</v>
      </c>
      <c r="M63" s="275">
        <f>SUM(M56:M62)</f>
        <v>0</v>
      </c>
      <c r="N63" s="275">
        <f t="shared" si="45"/>
        <v>6020.6646524838416</v>
      </c>
      <c r="O63" s="283">
        <f t="shared" si="45"/>
        <v>512473.34531669493</v>
      </c>
      <c r="P63" s="275">
        <f t="shared" si="45"/>
        <v>6567645.870721356</v>
      </c>
      <c r="Q63" s="275">
        <f t="shared" si="45"/>
        <v>1904302.9597249217</v>
      </c>
      <c r="R63" s="275">
        <f t="shared" si="45"/>
        <v>600338.24458530243</v>
      </c>
      <c r="S63" s="275">
        <f t="shared" si="45"/>
        <v>1703300.1301705155</v>
      </c>
      <c r="T63" s="275">
        <f t="shared" si="45"/>
        <v>1477342.9652350605</v>
      </c>
      <c r="U63" s="275">
        <f t="shared" si="45"/>
        <v>9091.8287830425761</v>
      </c>
      <c r="V63" s="275">
        <f t="shared" si="45"/>
        <v>14470.244005038989</v>
      </c>
      <c r="W63" s="275">
        <f t="shared" si="45"/>
        <v>0</v>
      </c>
      <c r="X63" s="275">
        <f t="shared" si="45"/>
        <v>268999.25232222729</v>
      </c>
      <c r="Y63" s="275">
        <f>SUM(Y56:Y62)</f>
        <v>0</v>
      </c>
      <c r="Z63" s="275">
        <f t="shared" si="45"/>
        <v>6448.4026145246116</v>
      </c>
      <c r="AA63" s="283">
        <f t="shared" si="45"/>
        <v>583351.84328072204</v>
      </c>
      <c r="AB63" s="275">
        <f t="shared" si="45"/>
        <v>6784067.6934037022</v>
      </c>
      <c r="AC63" s="275">
        <f t="shared" si="45"/>
        <v>1954852.7675473287</v>
      </c>
      <c r="AD63" s="275">
        <f t="shared" si="45"/>
        <v>573328.29822763114</v>
      </c>
      <c r="AE63" s="275">
        <f t="shared" si="45"/>
        <v>1930059.7838065447</v>
      </c>
      <c r="AF63" s="275">
        <f t="shared" si="45"/>
        <v>1445796.254782533</v>
      </c>
      <c r="AG63" s="275">
        <f t="shared" si="45"/>
        <v>17230.472260521507</v>
      </c>
      <c r="AH63" s="275">
        <f t="shared" si="45"/>
        <v>12948.882091592484</v>
      </c>
      <c r="AI63" s="275">
        <f t="shared" si="45"/>
        <v>0</v>
      </c>
      <c r="AJ63" s="275">
        <f t="shared" si="45"/>
        <v>245670.50364742204</v>
      </c>
      <c r="AK63" s="275">
        <f>SUM(AK56:AK62)</f>
        <v>0</v>
      </c>
      <c r="AL63" s="275">
        <f t="shared" si="45"/>
        <v>16497.312967771119</v>
      </c>
      <c r="AM63" s="283">
        <f t="shared" si="45"/>
        <v>587683.41807235731</v>
      </c>
      <c r="AN63" s="277">
        <f t="shared" si="45"/>
        <v>7366560.2624893412</v>
      </c>
      <c r="AO63" s="275">
        <f t="shared" si="45"/>
        <v>2159892.9688203293</v>
      </c>
      <c r="AP63" s="275">
        <f t="shared" si="45"/>
        <v>662738.16960582999</v>
      </c>
      <c r="AQ63" s="275">
        <f t="shared" si="45"/>
        <v>2328298.8874742212</v>
      </c>
      <c r="AR63" s="275">
        <f t="shared" si="45"/>
        <v>1297904.4753650569</v>
      </c>
      <c r="AS63" s="275">
        <f t="shared" si="45"/>
        <v>25398.616441325521</v>
      </c>
      <c r="AT63" s="275">
        <f t="shared" si="45"/>
        <v>37361.62016551321</v>
      </c>
      <c r="AU63" s="275">
        <f t="shared" si="45"/>
        <v>0</v>
      </c>
      <c r="AV63" s="275">
        <f t="shared" si="45"/>
        <v>265022.57655758649</v>
      </c>
      <c r="AW63" s="275">
        <f>SUM(AW56:AW62)</f>
        <v>0</v>
      </c>
      <c r="AX63" s="275">
        <f t="shared" si="45"/>
        <v>5590.8877219513897</v>
      </c>
      <c r="AY63" s="283">
        <f t="shared" si="45"/>
        <v>584352.06033752707</v>
      </c>
      <c r="AZ63" s="299">
        <f t="shared" si="45"/>
        <v>11430.619999999994</v>
      </c>
      <c r="BA63" s="297">
        <f t="shared" si="45"/>
        <v>27120083.706614397</v>
      </c>
      <c r="BB63" s="275">
        <f t="shared" si="45"/>
        <v>8081775.9002267551</v>
      </c>
      <c r="BC63" s="275">
        <f t="shared" si="45"/>
        <v>2405188.3743555308</v>
      </c>
      <c r="BD63" s="275">
        <f t="shared" si="45"/>
        <v>7383037.2711464912</v>
      </c>
      <c r="BE63" s="275">
        <f t="shared" si="45"/>
        <v>5760258.9716472011</v>
      </c>
      <c r="BF63" s="275">
        <f t="shared" si="45"/>
        <v>60857.841021743225</v>
      </c>
      <c r="BG63" s="275">
        <f t="shared" si="45"/>
        <v>79326.062119911381</v>
      </c>
      <c r="BH63" s="275">
        <f t="shared" si="45"/>
        <v>0</v>
      </c>
      <c r="BI63" s="275">
        <f t="shared" si="45"/>
        <v>1035790.7311327331</v>
      </c>
      <c r="BJ63" s="275">
        <f>SUM(BJ56:BJ62)</f>
        <v>0</v>
      </c>
      <c r="BK63" s="275">
        <f t="shared" si="45"/>
        <v>34557.267956730961</v>
      </c>
      <c r="BL63" s="299">
        <f t="shared" si="45"/>
        <v>2267860.6670073019</v>
      </c>
    </row>
    <row r="64" spans="1:64" ht="24.75" customHeight="1" x14ac:dyDescent="0.25">
      <c r="A64" s="1534" t="s">
        <v>3</v>
      </c>
      <c r="B64" s="124">
        <v>9.1</v>
      </c>
      <c r="C64" s="131" t="s">
        <v>185</v>
      </c>
      <c r="D64" s="273">
        <f>SUM(E64:M64)</f>
        <v>366098.02</v>
      </c>
      <c r="E64" s="251">
        <v>29030.14</v>
      </c>
      <c r="F64" s="251">
        <v>108</v>
      </c>
      <c r="G64" s="251">
        <v>107077.94999999998</v>
      </c>
      <c r="H64" s="251">
        <v>12301.220000000001</v>
      </c>
      <c r="I64" s="251">
        <v>10242.769999999999</v>
      </c>
      <c r="J64" s="251">
        <v>0</v>
      </c>
      <c r="K64" s="251">
        <v>1151.5</v>
      </c>
      <c r="L64" s="251">
        <v>0</v>
      </c>
      <c r="M64" s="251">
        <v>206186.44000000003</v>
      </c>
      <c r="N64" s="301"/>
      <c r="O64" s="1117"/>
      <c r="P64" s="273">
        <f>SUM(Q64:Y64)</f>
        <v>198212.91000000003</v>
      </c>
      <c r="Q64" s="251">
        <v>12542.470000000001</v>
      </c>
      <c r="R64" s="251">
        <v>0</v>
      </c>
      <c r="S64" s="251">
        <v>95127.97</v>
      </c>
      <c r="T64" s="251">
        <v>6945.75</v>
      </c>
      <c r="U64" s="251">
        <v>10264.890000000001</v>
      </c>
      <c r="V64" s="251">
        <v>0</v>
      </c>
      <c r="W64" s="251">
        <v>980</v>
      </c>
      <c r="X64" s="251">
        <v>0</v>
      </c>
      <c r="Y64" s="251">
        <v>72351.830000000045</v>
      </c>
      <c r="Z64" s="301"/>
      <c r="AA64" s="1117"/>
      <c r="AB64" s="273">
        <f>SUM(AC64:AK64)</f>
        <v>279028.7899999998</v>
      </c>
      <c r="AC64" s="251">
        <v>918</v>
      </c>
      <c r="AD64" s="251">
        <v>0</v>
      </c>
      <c r="AE64" s="251">
        <v>87601.56</v>
      </c>
      <c r="AF64" s="251">
        <v>1898.75</v>
      </c>
      <c r="AG64" s="251">
        <v>8798.2899999999991</v>
      </c>
      <c r="AH64" s="251">
        <v>0</v>
      </c>
      <c r="AI64" s="251">
        <v>1127</v>
      </c>
      <c r="AJ64" s="251">
        <v>0</v>
      </c>
      <c r="AK64" s="251">
        <v>178685.18999999983</v>
      </c>
      <c r="AL64" s="301"/>
      <c r="AM64" s="1117"/>
      <c r="AN64" s="276">
        <f>SUM(AO64:AW64)</f>
        <v>191336.81</v>
      </c>
      <c r="AO64" s="251">
        <v>720.25</v>
      </c>
      <c r="AP64" s="251">
        <v>0</v>
      </c>
      <c r="AQ64" s="251">
        <v>58885.94</v>
      </c>
      <c r="AR64" s="251">
        <v>3386.4399999999996</v>
      </c>
      <c r="AS64" s="251">
        <v>9307.3100000000013</v>
      </c>
      <c r="AT64" s="251">
        <v>0</v>
      </c>
      <c r="AU64" s="251">
        <v>788.82999999999993</v>
      </c>
      <c r="AV64" s="249">
        <v>0</v>
      </c>
      <c r="AW64" s="251">
        <v>118248.03999999998</v>
      </c>
      <c r="AX64" s="301"/>
      <c r="AY64" s="1117"/>
      <c r="AZ64" s="855">
        <v>36338.03</v>
      </c>
      <c r="BA64" s="294">
        <f>SUM(BB64:BJ64)+AZ64</f>
        <v>1071014.5599999998</v>
      </c>
      <c r="BB64" s="274">
        <f t="shared" ref="BB64:BJ71" si="46">E64+Q64+AC64+AO64</f>
        <v>43210.86</v>
      </c>
      <c r="BC64" s="274">
        <f t="shared" si="46"/>
        <v>108</v>
      </c>
      <c r="BD64" s="274">
        <f t="shared" si="46"/>
        <v>348693.42</v>
      </c>
      <c r="BE64" s="274">
        <f t="shared" si="46"/>
        <v>24532.16</v>
      </c>
      <c r="BF64" s="274">
        <f t="shared" si="46"/>
        <v>38613.259999999995</v>
      </c>
      <c r="BG64" s="274">
        <f t="shared" si="46"/>
        <v>0</v>
      </c>
      <c r="BH64" s="274">
        <f t="shared" si="46"/>
        <v>4047.33</v>
      </c>
      <c r="BI64" s="274">
        <f t="shared" si="46"/>
        <v>0</v>
      </c>
      <c r="BJ64" s="274">
        <f t="shared" si="46"/>
        <v>575471.49999999988</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849956.28</v>
      </c>
      <c r="E66" s="253">
        <v>1447.55</v>
      </c>
      <c r="F66" s="253">
        <v>14091</v>
      </c>
      <c r="G66" s="253">
        <v>222852.10000000003</v>
      </c>
      <c r="H66" s="253">
        <v>19340.04</v>
      </c>
      <c r="I66" s="253">
        <v>592225.59</v>
      </c>
      <c r="J66" s="253">
        <v>0</v>
      </c>
      <c r="K66" s="253">
        <v>0</v>
      </c>
      <c r="L66" s="253">
        <v>0</v>
      </c>
      <c r="M66" s="253">
        <v>0</v>
      </c>
      <c r="N66" s="303"/>
      <c r="O66" s="375"/>
      <c r="P66" s="274">
        <f>SUM(Q66:Y66)</f>
        <v>710297.95000000019</v>
      </c>
      <c r="Q66" s="253">
        <v>0</v>
      </c>
      <c r="R66" s="253">
        <v>0</v>
      </c>
      <c r="S66" s="253">
        <v>194641.53000000003</v>
      </c>
      <c r="T66" s="253">
        <v>48426.979999999996</v>
      </c>
      <c r="U66" s="253">
        <v>465613.54000000015</v>
      </c>
      <c r="V66" s="253">
        <v>0</v>
      </c>
      <c r="W66" s="253">
        <v>1615.9</v>
      </c>
      <c r="X66" s="253">
        <v>0</v>
      </c>
      <c r="Y66" s="253">
        <v>0</v>
      </c>
      <c r="Z66" s="303"/>
      <c r="AA66" s="375"/>
      <c r="AB66" s="274">
        <f>SUM(AC66:AK66)</f>
        <v>719779.21</v>
      </c>
      <c r="AC66" s="253">
        <v>6963.37</v>
      </c>
      <c r="AD66" s="253">
        <v>28413</v>
      </c>
      <c r="AE66" s="253">
        <v>196911.52</v>
      </c>
      <c r="AF66" s="253">
        <v>63562.8</v>
      </c>
      <c r="AG66" s="253">
        <v>423928.52</v>
      </c>
      <c r="AH66" s="253">
        <v>0</v>
      </c>
      <c r="AI66" s="253">
        <v>0</v>
      </c>
      <c r="AJ66" s="253">
        <v>0</v>
      </c>
      <c r="AK66" s="253">
        <v>0</v>
      </c>
      <c r="AL66" s="303"/>
      <c r="AM66" s="375"/>
      <c r="AN66" s="289">
        <f>SUM(AO66:AW66)</f>
        <v>551373.27</v>
      </c>
      <c r="AO66" s="253">
        <v>0</v>
      </c>
      <c r="AP66" s="253">
        <v>0</v>
      </c>
      <c r="AQ66" s="253">
        <v>115213.37999999999</v>
      </c>
      <c r="AR66" s="253">
        <v>43995.299999999996</v>
      </c>
      <c r="AS66" s="253">
        <v>392164.59</v>
      </c>
      <c r="AT66" s="253">
        <v>0</v>
      </c>
      <c r="AU66" s="253">
        <v>0</v>
      </c>
      <c r="AV66" s="253">
        <v>0</v>
      </c>
      <c r="AW66" s="253">
        <v>0</v>
      </c>
      <c r="AX66" s="303"/>
      <c r="AY66" s="375"/>
      <c r="AZ66" s="526">
        <v>488305.01999999996</v>
      </c>
      <c r="BA66" s="296">
        <f>SUM(BB66:BJ66)+AZ66</f>
        <v>3319711.7300000004</v>
      </c>
      <c r="BB66" s="274">
        <f t="shared" si="46"/>
        <v>8410.92</v>
      </c>
      <c r="BC66" s="274">
        <f t="shared" si="46"/>
        <v>42504</v>
      </c>
      <c r="BD66" s="274">
        <f t="shared" si="46"/>
        <v>729618.53</v>
      </c>
      <c r="BE66" s="274">
        <f t="shared" si="46"/>
        <v>175325.12</v>
      </c>
      <c r="BF66" s="274">
        <f t="shared" si="46"/>
        <v>1873932.2400000002</v>
      </c>
      <c r="BG66" s="274">
        <f t="shared" si="46"/>
        <v>0</v>
      </c>
      <c r="BH66" s="274">
        <f t="shared" si="46"/>
        <v>1615.9</v>
      </c>
      <c r="BI66" s="274">
        <f t="shared" si="46"/>
        <v>0</v>
      </c>
      <c r="BJ66" s="274">
        <f t="shared" si="46"/>
        <v>0</v>
      </c>
      <c r="BK66" s="303"/>
      <c r="BL66" s="304"/>
    </row>
    <row r="67" spans="1:64" x14ac:dyDescent="0.25">
      <c r="A67" s="1535"/>
      <c r="B67" s="126" t="s">
        <v>107</v>
      </c>
      <c r="C67" s="131" t="s">
        <v>187</v>
      </c>
      <c r="D67" s="274">
        <f>SUM(E67:M67)</f>
        <v>214804.24000000011</v>
      </c>
      <c r="E67" s="253">
        <v>87439.220000000103</v>
      </c>
      <c r="F67" s="253">
        <v>7859.53</v>
      </c>
      <c r="G67" s="253">
        <v>78216.359999999986</v>
      </c>
      <c r="H67" s="253">
        <v>22930.219999999994</v>
      </c>
      <c r="I67" s="253">
        <v>1640</v>
      </c>
      <c r="J67" s="253">
        <v>118.34</v>
      </c>
      <c r="K67" s="253">
        <v>0</v>
      </c>
      <c r="L67" s="253">
        <v>92.47</v>
      </c>
      <c r="M67" s="253">
        <v>16508.099999999999</v>
      </c>
      <c r="N67" s="303"/>
      <c r="O67" s="375"/>
      <c r="P67" s="274">
        <f>SUM(Q67:Y67)</f>
        <v>224578.65000000005</v>
      </c>
      <c r="Q67" s="253">
        <v>76123.160000000018</v>
      </c>
      <c r="R67" s="253">
        <v>26657.249999999996</v>
      </c>
      <c r="S67" s="253">
        <v>86532.830000000016</v>
      </c>
      <c r="T67" s="253">
        <v>23413.62</v>
      </c>
      <c r="U67" s="253">
        <v>2643.95</v>
      </c>
      <c r="V67" s="253">
        <v>512.48</v>
      </c>
      <c r="W67" s="253">
        <v>0</v>
      </c>
      <c r="X67" s="253">
        <v>129.87</v>
      </c>
      <c r="Y67" s="253">
        <v>8565.489999999998</v>
      </c>
      <c r="Z67" s="303"/>
      <c r="AA67" s="375"/>
      <c r="AB67" s="274">
        <f>SUM(AC67:AK67)</f>
        <v>182330.50999999998</v>
      </c>
      <c r="AC67" s="253">
        <v>75013.849999999991</v>
      </c>
      <c r="AD67" s="253">
        <v>1581.67</v>
      </c>
      <c r="AE67" s="253">
        <v>81154.7</v>
      </c>
      <c r="AF67" s="253">
        <v>13885.589999999998</v>
      </c>
      <c r="AG67" s="253">
        <v>1378.31</v>
      </c>
      <c r="AH67" s="253">
        <v>0</v>
      </c>
      <c r="AI67" s="253">
        <v>0</v>
      </c>
      <c r="AJ67" s="253">
        <v>162.64000000000001</v>
      </c>
      <c r="AK67" s="253">
        <v>9153.75</v>
      </c>
      <c r="AL67" s="303"/>
      <c r="AM67" s="375"/>
      <c r="AN67" s="289">
        <f>SUM(AO67:AW67)</f>
        <v>182051.41999999995</v>
      </c>
      <c r="AO67" s="253">
        <v>70365.209999999977</v>
      </c>
      <c r="AP67" s="253">
        <v>3551.55</v>
      </c>
      <c r="AQ67" s="253">
        <v>71514.179999999993</v>
      </c>
      <c r="AR67" s="253">
        <v>23384.18</v>
      </c>
      <c r="AS67" s="253">
        <v>1147.0600000000002</v>
      </c>
      <c r="AT67" s="253">
        <v>128.12</v>
      </c>
      <c r="AU67" s="253">
        <v>0</v>
      </c>
      <c r="AV67" s="253">
        <v>52.440000000000005</v>
      </c>
      <c r="AW67" s="253">
        <v>11908.679999999998</v>
      </c>
      <c r="AX67" s="303"/>
      <c r="AY67" s="375"/>
      <c r="AZ67" s="526">
        <v>21729.540000000008</v>
      </c>
      <c r="BA67" s="296">
        <f>SUM(BB67:BJ67)+AZ67</f>
        <v>825494.36</v>
      </c>
      <c r="BB67" s="274">
        <f t="shared" si="46"/>
        <v>308941.44000000006</v>
      </c>
      <c r="BC67" s="274">
        <f t="shared" si="46"/>
        <v>39650</v>
      </c>
      <c r="BD67" s="274">
        <f t="shared" si="46"/>
        <v>317418.07</v>
      </c>
      <c r="BE67" s="274">
        <f t="shared" si="46"/>
        <v>83613.609999999986</v>
      </c>
      <c r="BF67" s="274">
        <f t="shared" si="46"/>
        <v>6809.3200000000006</v>
      </c>
      <c r="BG67" s="274">
        <f t="shared" si="46"/>
        <v>758.94</v>
      </c>
      <c r="BH67" s="274">
        <f t="shared" si="46"/>
        <v>0</v>
      </c>
      <c r="BI67" s="274">
        <f t="shared" si="46"/>
        <v>437.42</v>
      </c>
      <c r="BJ67" s="274">
        <f t="shared" si="46"/>
        <v>46136.02</v>
      </c>
      <c r="BK67" s="303"/>
      <c r="BL67" s="304"/>
    </row>
    <row r="68" spans="1:64" x14ac:dyDescent="0.25">
      <c r="A68" s="1535"/>
      <c r="B68" s="126" t="s">
        <v>108</v>
      </c>
      <c r="C68" s="131" t="s">
        <v>160</v>
      </c>
      <c r="D68" s="274">
        <f>SUM(E68:O68)</f>
        <v>719985.4599999974</v>
      </c>
      <c r="E68" s="253">
        <v>483051.00999999756</v>
      </c>
      <c r="F68" s="253">
        <v>40021.850000000006</v>
      </c>
      <c r="G68" s="253">
        <v>106786.65999999992</v>
      </c>
      <c r="H68" s="253">
        <v>48236.790000000008</v>
      </c>
      <c r="I68" s="253">
        <v>1121.2899999999995</v>
      </c>
      <c r="J68" s="253">
        <v>7123.08</v>
      </c>
      <c r="K68" s="253">
        <v>0</v>
      </c>
      <c r="L68" s="253">
        <v>5993.57</v>
      </c>
      <c r="M68" s="253">
        <v>2011.2700000000007</v>
      </c>
      <c r="N68" s="253">
        <v>4123.9800000000005</v>
      </c>
      <c r="O68" s="254">
        <v>21515.960000000003</v>
      </c>
      <c r="P68" s="274">
        <f>SUM(Q68:AA68)</f>
        <v>694597.63999999827</v>
      </c>
      <c r="Q68" s="253">
        <v>451316.25999999826</v>
      </c>
      <c r="R68" s="253">
        <v>47647.450000000004</v>
      </c>
      <c r="S68" s="253">
        <v>94672.69</v>
      </c>
      <c r="T68" s="253">
        <v>65309.769999999982</v>
      </c>
      <c r="U68" s="253">
        <v>160.29999999999993</v>
      </c>
      <c r="V68" s="253">
        <v>8003.83</v>
      </c>
      <c r="W68" s="253">
        <v>0</v>
      </c>
      <c r="X68" s="253">
        <v>6409.9900000000007</v>
      </c>
      <c r="Y68" s="253">
        <v>2837.8200000000011</v>
      </c>
      <c r="Z68" s="253">
        <v>2099.29</v>
      </c>
      <c r="AA68" s="254">
        <v>16140.240000000002</v>
      </c>
      <c r="AB68" s="274">
        <f>SUM(AC68:AM68)</f>
        <v>690899.76999999909</v>
      </c>
      <c r="AC68" s="253">
        <v>447177.08999999933</v>
      </c>
      <c r="AD68" s="253">
        <v>50070.03</v>
      </c>
      <c r="AE68" s="253">
        <v>121088.31999999999</v>
      </c>
      <c r="AF68" s="253">
        <v>43431.339999999916</v>
      </c>
      <c r="AG68" s="253">
        <v>1201.7300000000005</v>
      </c>
      <c r="AH68" s="253">
        <v>4694.83</v>
      </c>
      <c r="AI68" s="253">
        <v>0</v>
      </c>
      <c r="AJ68" s="253">
        <v>3967.1000000000008</v>
      </c>
      <c r="AK68" s="253">
        <v>2601.3300000000008</v>
      </c>
      <c r="AL68" s="253">
        <v>2093.19</v>
      </c>
      <c r="AM68" s="254">
        <v>14574.81</v>
      </c>
      <c r="AN68" s="289">
        <f>SUM(AO68:AY68)</f>
        <v>690894.30000000016</v>
      </c>
      <c r="AO68" s="253">
        <v>453480.14000000054</v>
      </c>
      <c r="AP68" s="253">
        <v>51526.280000000006</v>
      </c>
      <c r="AQ68" s="253">
        <v>116006.38999999959</v>
      </c>
      <c r="AR68" s="253">
        <v>40099.51999999999</v>
      </c>
      <c r="AS68" s="253">
        <v>1481.1200000000001</v>
      </c>
      <c r="AT68" s="253">
        <v>2672.6400000000003</v>
      </c>
      <c r="AU68" s="253">
        <v>4.37</v>
      </c>
      <c r="AV68" s="253">
        <v>4229.7700000000004</v>
      </c>
      <c r="AW68" s="253">
        <v>3993.8300000000013</v>
      </c>
      <c r="AX68" s="253">
        <v>1659.5300000000002</v>
      </c>
      <c r="AY68" s="254">
        <v>15740.710000000001</v>
      </c>
      <c r="AZ68" s="526">
        <v>-19724.100000000042</v>
      </c>
      <c r="BA68" s="296">
        <f>SUM(BB68:BL68)+AZ68</f>
        <v>2776653.0699999956</v>
      </c>
      <c r="BB68" s="274">
        <f t="shared" si="46"/>
        <v>1835024.4999999958</v>
      </c>
      <c r="BC68" s="274">
        <f t="shared" si="46"/>
        <v>189265.61000000002</v>
      </c>
      <c r="BD68" s="274">
        <f t="shared" si="46"/>
        <v>438554.05999999953</v>
      </c>
      <c r="BE68" s="274">
        <f t="shared" si="46"/>
        <v>197077.4199999999</v>
      </c>
      <c r="BF68" s="274">
        <f t="shared" si="46"/>
        <v>3964.4399999999996</v>
      </c>
      <c r="BG68" s="274">
        <f t="shared" si="46"/>
        <v>22494.379999999997</v>
      </c>
      <c r="BH68" s="274">
        <f t="shared" si="46"/>
        <v>4.37</v>
      </c>
      <c r="BI68" s="274">
        <f t="shared" si="46"/>
        <v>20600.43</v>
      </c>
      <c r="BJ68" s="274">
        <f t="shared" si="46"/>
        <v>11444.250000000004</v>
      </c>
      <c r="BK68" s="274">
        <f t="shared" ref="BK68:BL71" si="47">N68+Z68+AL68+AX68</f>
        <v>9975.9900000000016</v>
      </c>
      <c r="BL68" s="300">
        <f t="shared" si="47"/>
        <v>67971.72</v>
      </c>
    </row>
    <row r="69" spans="1:64" s="255" customFormat="1" x14ac:dyDescent="0.25">
      <c r="A69" s="1535"/>
      <c r="B69" s="126" t="s">
        <v>109</v>
      </c>
      <c r="C69" s="131" t="s">
        <v>134</v>
      </c>
      <c r="D69" s="274">
        <f>SUM(E69:O69)</f>
        <v>259108.69792207787</v>
      </c>
      <c r="E69" s="253">
        <v>192003.63169696968</v>
      </c>
      <c r="F69" s="253">
        <v>10894.893826839825</v>
      </c>
      <c r="G69" s="253">
        <v>20984.520874458867</v>
      </c>
      <c r="H69" s="253">
        <v>7574.2757402597435</v>
      </c>
      <c r="I69" s="253">
        <v>8709.9292900432865</v>
      </c>
      <c r="J69" s="253">
        <v>1303.0658701298698</v>
      </c>
      <c r="K69" s="253">
        <v>59.28</v>
      </c>
      <c r="L69" s="253">
        <v>507.00666666666666</v>
      </c>
      <c r="M69" s="253">
        <v>21.636000000000003</v>
      </c>
      <c r="N69" s="253">
        <v>14979.75333333333</v>
      </c>
      <c r="O69" s="254">
        <v>2070.7046233766232</v>
      </c>
      <c r="P69" s="274">
        <f>SUM(Q69:AA69)</f>
        <v>217669.72718614721</v>
      </c>
      <c r="Q69" s="253">
        <v>164123.32591341992</v>
      </c>
      <c r="R69" s="253">
        <v>8882.5606839826851</v>
      </c>
      <c r="S69" s="253">
        <v>16927.76148917749</v>
      </c>
      <c r="T69" s="253">
        <v>5821.5209177489196</v>
      </c>
      <c r="U69" s="253">
        <v>7112.409575757576</v>
      </c>
      <c r="V69" s="253">
        <v>1014.2578181818178</v>
      </c>
      <c r="W69" s="253">
        <v>47.469696969696962</v>
      </c>
      <c r="X69" s="253">
        <v>397.07648484848471</v>
      </c>
      <c r="Y69" s="253">
        <v>11.21490909090909</v>
      </c>
      <c r="Z69" s="253">
        <v>11744.235454545456</v>
      </c>
      <c r="AA69" s="254">
        <v>1587.8942424242418</v>
      </c>
      <c r="AB69" s="274">
        <f>SUM(AC69:AM69)</f>
        <v>208447.16425974024</v>
      </c>
      <c r="AC69" s="253">
        <v>160876.39194805195</v>
      </c>
      <c r="AD69" s="253">
        <v>8060.1819653679659</v>
      </c>
      <c r="AE69" s="253">
        <v>14914.536251082252</v>
      </c>
      <c r="AF69" s="253">
        <v>4865.1536796536802</v>
      </c>
      <c r="AG69" s="253">
        <v>6504.3866666666654</v>
      </c>
      <c r="AH69" s="253">
        <v>921.48688311688272</v>
      </c>
      <c r="AI69" s="253">
        <v>47.710303030303017</v>
      </c>
      <c r="AJ69" s="253">
        <v>386.37393939393939</v>
      </c>
      <c r="AK69" s="253">
        <v>15.859636363636367</v>
      </c>
      <c r="AL69" s="253">
        <v>10452.628787878792</v>
      </c>
      <c r="AM69" s="254">
        <v>1402.4541991341985</v>
      </c>
      <c r="AN69" s="289">
        <f>SUM(AO69:AY69)</f>
        <v>228453.13431168834</v>
      </c>
      <c r="AO69" s="253">
        <v>177295.04535930738</v>
      </c>
      <c r="AP69" s="253">
        <v>8902.1584242424233</v>
      </c>
      <c r="AQ69" s="253">
        <v>15683.451021645014</v>
      </c>
      <c r="AR69" s="253">
        <v>5155.3438961038964</v>
      </c>
      <c r="AS69" s="253">
        <v>7017.4084935064939</v>
      </c>
      <c r="AT69" s="253">
        <v>1030.0893766233764</v>
      </c>
      <c r="AU69" s="253">
        <v>402.19496103896103</v>
      </c>
      <c r="AV69" s="253">
        <v>450.50161904761899</v>
      </c>
      <c r="AW69" s="253">
        <v>16.181610389610391</v>
      </c>
      <c r="AX69" s="253">
        <v>10937.939584415584</v>
      </c>
      <c r="AY69" s="254">
        <v>1562.8199653679656</v>
      </c>
      <c r="AZ69" s="526">
        <v>0</v>
      </c>
      <c r="BA69" s="296">
        <f>SUM(BB69:BL69)+AZ69</f>
        <v>913678.7236796536</v>
      </c>
      <c r="BB69" s="274">
        <f t="shared" si="46"/>
        <v>694298.39491774887</v>
      </c>
      <c r="BC69" s="274">
        <f t="shared" si="46"/>
        <v>36739.794900432898</v>
      </c>
      <c r="BD69" s="274">
        <f t="shared" si="46"/>
        <v>68510.269636363635</v>
      </c>
      <c r="BE69" s="274">
        <f t="shared" si="46"/>
        <v>23416.294233766239</v>
      </c>
      <c r="BF69" s="274">
        <f t="shared" si="46"/>
        <v>29344.134025974021</v>
      </c>
      <c r="BG69" s="274">
        <f t="shared" si="46"/>
        <v>4268.8999480519469</v>
      </c>
      <c r="BH69" s="274">
        <f t="shared" si="46"/>
        <v>556.65496103896101</v>
      </c>
      <c r="BI69" s="274">
        <f t="shared" si="46"/>
        <v>1740.9587099567098</v>
      </c>
      <c r="BJ69" s="274">
        <f t="shared" si="46"/>
        <v>64.892155844155852</v>
      </c>
      <c r="BK69" s="274">
        <f t="shared" si="47"/>
        <v>48114.557160173164</v>
      </c>
      <c r="BL69" s="300">
        <f t="shared" si="47"/>
        <v>6623.8730303030297</v>
      </c>
    </row>
    <row r="70" spans="1:64" x14ac:dyDescent="0.25">
      <c r="A70" s="1535"/>
      <c r="B70" s="126" t="s">
        <v>110</v>
      </c>
      <c r="C70" s="131" t="s">
        <v>162</v>
      </c>
      <c r="D70" s="274">
        <f>SUM(E70:O70)</f>
        <v>12343.860896808148</v>
      </c>
      <c r="E70" s="253">
        <v>8281.7151245008099</v>
      </c>
      <c r="F70" s="253">
        <v>686.15850830226896</v>
      </c>
      <c r="G70" s="253">
        <v>1830.8143009926205</v>
      </c>
      <c r="H70" s="253">
        <v>827.0003478522309</v>
      </c>
      <c r="I70" s="253">
        <v>19.224065698468479</v>
      </c>
      <c r="J70" s="253">
        <v>122.12233935507042</v>
      </c>
      <c r="K70" s="253">
        <v>0</v>
      </c>
      <c r="L70" s="253">
        <v>102.75734506538878</v>
      </c>
      <c r="M70" s="253">
        <v>34.482414555876474</v>
      </c>
      <c r="N70" s="253">
        <v>70.703977079230242</v>
      </c>
      <c r="O70" s="254">
        <v>368.88247340618398</v>
      </c>
      <c r="P70" s="274">
        <f>SUM(Q70:AA70)</f>
        <v>20969.631482015509</v>
      </c>
      <c r="Q70" s="253">
        <v>13625.061631423749</v>
      </c>
      <c r="R70" s="253">
        <v>1438.4579071673245</v>
      </c>
      <c r="S70" s="253">
        <v>2858.131537433816</v>
      </c>
      <c r="T70" s="253">
        <v>1971.6764500887095</v>
      </c>
      <c r="U70" s="253">
        <v>4.8393943961098014</v>
      </c>
      <c r="V70" s="253">
        <v>241.63250186784489</v>
      </c>
      <c r="W70" s="253">
        <v>0</v>
      </c>
      <c r="X70" s="253">
        <v>193.5150947293817</v>
      </c>
      <c r="Y70" s="253">
        <v>85.672677511967123</v>
      </c>
      <c r="Z70" s="253">
        <v>63.376745238985343</v>
      </c>
      <c r="AA70" s="254">
        <v>487.26754215762514</v>
      </c>
      <c r="AB70" s="274">
        <f>SUM(AC70:AM70)</f>
        <v>47557.417762893754</v>
      </c>
      <c r="AC70" s="253">
        <v>30781.002696129326</v>
      </c>
      <c r="AD70" s="253">
        <v>3446.5221114643386</v>
      </c>
      <c r="AE70" s="253">
        <v>8334.9974489743563</v>
      </c>
      <c r="AF70" s="253">
        <v>2989.5543030536492</v>
      </c>
      <c r="AG70" s="253">
        <v>82.719922816304305</v>
      </c>
      <c r="AH70" s="253">
        <v>323.16408447460731</v>
      </c>
      <c r="AI70" s="253">
        <v>0</v>
      </c>
      <c r="AJ70" s="253">
        <v>273.07149343409981</v>
      </c>
      <c r="AK70" s="253">
        <v>179.0600357981717</v>
      </c>
      <c r="AL70" s="253">
        <v>144.08271012611814</v>
      </c>
      <c r="AM70" s="254">
        <v>1003.2429566227853</v>
      </c>
      <c r="AN70" s="289">
        <f>SUM(AO70:AY70)</f>
        <v>143006.06412462037</v>
      </c>
      <c r="AO70" s="253">
        <v>93864.444937643726</v>
      </c>
      <c r="AP70" s="253">
        <v>10665.264573442197</v>
      </c>
      <c r="AQ70" s="253">
        <v>24011.802163088712</v>
      </c>
      <c r="AR70" s="253">
        <v>8300.0750309946052</v>
      </c>
      <c r="AS70" s="253">
        <v>306.5724260516518</v>
      </c>
      <c r="AT70" s="253">
        <v>553.2014480681421</v>
      </c>
      <c r="AU70" s="253">
        <v>0.90453271972947391</v>
      </c>
      <c r="AV70" s="253">
        <v>875.50694781009986</v>
      </c>
      <c r="AW70" s="253">
        <v>826.67046042040408</v>
      </c>
      <c r="AX70" s="253">
        <v>343.50095752234643</v>
      </c>
      <c r="AY70" s="254">
        <v>3258.1206468587934</v>
      </c>
      <c r="AZ70" s="526">
        <v>-666194.51175828197</v>
      </c>
      <c r="BA70" s="296">
        <f>SUM(BB70:BL70)+AZ70</f>
        <v>-442317.53749194415</v>
      </c>
      <c r="BB70" s="274">
        <f t="shared" si="46"/>
        <v>146552.2243896976</v>
      </c>
      <c r="BC70" s="274">
        <f t="shared" si="46"/>
        <v>16236.403100376128</v>
      </c>
      <c r="BD70" s="274">
        <f t="shared" si="46"/>
        <v>37035.745450489507</v>
      </c>
      <c r="BE70" s="274">
        <f t="shared" si="46"/>
        <v>14088.306131989195</v>
      </c>
      <c r="BF70" s="274">
        <f t="shared" si="46"/>
        <v>413.35580896253441</v>
      </c>
      <c r="BG70" s="274">
        <f t="shared" si="46"/>
        <v>1240.1203737656647</v>
      </c>
      <c r="BH70" s="274">
        <f t="shared" si="46"/>
        <v>0.90453271972947391</v>
      </c>
      <c r="BI70" s="274">
        <f t="shared" si="46"/>
        <v>1444.8508810389703</v>
      </c>
      <c r="BJ70" s="274">
        <f t="shared" si="46"/>
        <v>1125.8855882864193</v>
      </c>
      <c r="BK70" s="274">
        <f t="shared" si="47"/>
        <v>621.66438996668012</v>
      </c>
      <c r="BL70" s="300">
        <f t="shared" si="47"/>
        <v>5117.5136190453877</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2422296.5588188833</v>
      </c>
      <c r="E72" s="275">
        <f>SUM(E64:E71)</f>
        <v>801253.26682146813</v>
      </c>
      <c r="F72" s="275">
        <f t="shared" ref="F72:AV72" si="48">SUM(F64:F71)</f>
        <v>73661.43233514209</v>
      </c>
      <c r="G72" s="275">
        <f t="shared" si="48"/>
        <v>537748.40517545142</v>
      </c>
      <c r="H72" s="275">
        <f t="shared" si="48"/>
        <v>111209.54608811198</v>
      </c>
      <c r="I72" s="275">
        <f t="shared" si="48"/>
        <v>613958.80335574178</v>
      </c>
      <c r="J72" s="275">
        <f t="shared" si="48"/>
        <v>8666.6082094849389</v>
      </c>
      <c r="K72" s="275">
        <f t="shared" si="48"/>
        <v>1210.78</v>
      </c>
      <c r="L72" s="275">
        <f t="shared" si="48"/>
        <v>6695.8040117320561</v>
      </c>
      <c r="M72" s="275">
        <f>SUM(M64:M71)</f>
        <v>224761.92841455591</v>
      </c>
      <c r="N72" s="275">
        <f>SUM(N68:N71)</f>
        <v>19174.437310412559</v>
      </c>
      <c r="O72" s="275">
        <f>SUM(O68:O71)</f>
        <v>23955.547096782811</v>
      </c>
      <c r="P72" s="277">
        <f t="shared" si="48"/>
        <v>2066326.5086681612</v>
      </c>
      <c r="Q72" s="275">
        <f t="shared" si="48"/>
        <v>717730.27754484199</v>
      </c>
      <c r="R72" s="275">
        <f t="shared" si="48"/>
        <v>84625.718591149998</v>
      </c>
      <c r="S72" s="275">
        <f t="shared" si="48"/>
        <v>490760.91302661132</v>
      </c>
      <c r="T72" s="275">
        <f t="shared" si="48"/>
        <v>151889.31736783759</v>
      </c>
      <c r="U72" s="275">
        <f t="shared" si="48"/>
        <v>485799.92897015385</v>
      </c>
      <c r="V72" s="275">
        <f t="shared" si="48"/>
        <v>9772.200320049662</v>
      </c>
      <c r="W72" s="275">
        <f t="shared" si="48"/>
        <v>2643.3696969696971</v>
      </c>
      <c r="X72" s="275">
        <f t="shared" si="48"/>
        <v>7130.4515795778671</v>
      </c>
      <c r="Y72" s="275">
        <f>SUM(Y64:Y71)</f>
        <v>83852.027586602911</v>
      </c>
      <c r="Z72" s="275">
        <f>SUM(Z68:Z71)</f>
        <v>13906.902199784441</v>
      </c>
      <c r="AA72" s="283">
        <f>SUM(AA68:AA71)</f>
        <v>18215.401784581867</v>
      </c>
      <c r="AB72" s="277">
        <f t="shared" si="48"/>
        <v>2128042.8620226327</v>
      </c>
      <c r="AC72" s="275">
        <f t="shared" si="48"/>
        <v>721729.70464418072</v>
      </c>
      <c r="AD72" s="275">
        <f t="shared" si="48"/>
        <v>91571.404076832303</v>
      </c>
      <c r="AE72" s="275">
        <f t="shared" si="48"/>
        <v>510005.63370005658</v>
      </c>
      <c r="AF72" s="275">
        <f t="shared" si="48"/>
        <v>130633.18798270726</v>
      </c>
      <c r="AG72" s="275">
        <f t="shared" si="48"/>
        <v>441893.95658948296</v>
      </c>
      <c r="AH72" s="275">
        <f t="shared" si="48"/>
        <v>5939.4809675914894</v>
      </c>
      <c r="AI72" s="275">
        <f t="shared" si="48"/>
        <v>1174.7103030303031</v>
      </c>
      <c r="AJ72" s="275">
        <f t="shared" si="48"/>
        <v>4789.1854328280397</v>
      </c>
      <c r="AK72" s="275">
        <f>SUM(AK64:AK71)</f>
        <v>190635.18967216162</v>
      </c>
      <c r="AL72" s="275">
        <f>SUM(AL68:AL71)</f>
        <v>12689.901498004911</v>
      </c>
      <c r="AM72" s="275">
        <f>SUM(AM68:AM71)</f>
        <v>16980.507155756983</v>
      </c>
      <c r="AN72" s="277">
        <f t="shared" si="48"/>
        <v>1987114.9984363089</v>
      </c>
      <c r="AO72" s="275">
        <f t="shared" si="48"/>
        <v>795725.0902969517</v>
      </c>
      <c r="AP72" s="275">
        <f t="shared" si="48"/>
        <v>74645.252997684627</v>
      </c>
      <c r="AQ72" s="275">
        <f t="shared" si="48"/>
        <v>401315.14318473334</v>
      </c>
      <c r="AR72" s="275">
        <f t="shared" si="48"/>
        <v>124320.85892709848</v>
      </c>
      <c r="AS72" s="275">
        <f t="shared" si="48"/>
        <v>411424.06091955816</v>
      </c>
      <c r="AT72" s="275">
        <f t="shared" si="48"/>
        <v>4384.0508246915188</v>
      </c>
      <c r="AU72" s="275">
        <f t="shared" si="48"/>
        <v>1196.2994937586905</v>
      </c>
      <c r="AV72" s="275">
        <f t="shared" si="48"/>
        <v>5608.2185668577185</v>
      </c>
      <c r="AW72" s="275">
        <f>SUM(AW64:AW71)</f>
        <v>134993.40207080997</v>
      </c>
      <c r="AX72" s="275">
        <f>SUM(AX68:AX71)</f>
        <v>12940.970541937932</v>
      </c>
      <c r="AY72" s="283">
        <f>SUM(AY68:AY71)</f>
        <v>20561.65061222676</v>
      </c>
      <c r="AZ72" s="299">
        <f t="shared" ref="AZ72:BJ72" si="49">SUM(AZ64:AZ71)</f>
        <v>-139546.02175828209</v>
      </c>
      <c r="BA72" s="297">
        <f t="shared" si="49"/>
        <v>8464234.9061877057</v>
      </c>
      <c r="BB72" s="275">
        <f t="shared" si="49"/>
        <v>3036438.3393074423</v>
      </c>
      <c r="BC72" s="275">
        <f t="shared" si="49"/>
        <v>324503.80800080905</v>
      </c>
      <c r="BD72" s="275">
        <f t="shared" si="49"/>
        <v>1939830.0950868528</v>
      </c>
      <c r="BE72" s="275">
        <f t="shared" si="49"/>
        <v>518052.91036575538</v>
      </c>
      <c r="BF72" s="275">
        <f t="shared" si="49"/>
        <v>1953076.7498349368</v>
      </c>
      <c r="BG72" s="275">
        <f t="shared" si="49"/>
        <v>28762.340321817606</v>
      </c>
      <c r="BH72" s="275">
        <f t="shared" si="49"/>
        <v>6225.1594937586897</v>
      </c>
      <c r="BI72" s="275">
        <f t="shared" si="49"/>
        <v>24223.659590995681</v>
      </c>
      <c r="BJ72" s="275">
        <f t="shared" si="49"/>
        <v>634242.54774413048</v>
      </c>
      <c r="BK72" s="275">
        <f>SUM(BK68:BK71)</f>
        <v>58712.211550139851</v>
      </c>
      <c r="BL72" s="299">
        <f>SUM(BL68:BL71)</f>
        <v>79713.106649348425</v>
      </c>
    </row>
    <row r="73" spans="1:64" ht="14.85" customHeight="1" x14ac:dyDescent="0.25">
      <c r="A73" s="1544" t="s">
        <v>6</v>
      </c>
      <c r="B73" s="126" t="s">
        <v>117</v>
      </c>
      <c r="C73" s="131" t="s">
        <v>188</v>
      </c>
      <c r="D73" s="273">
        <f>SUM(E73:O73)</f>
        <v>389419.50999999989</v>
      </c>
      <c r="E73" s="251">
        <v>132712.99999999988</v>
      </c>
      <c r="F73" s="251">
        <v>24901.699999999993</v>
      </c>
      <c r="G73" s="251">
        <v>79938.83</v>
      </c>
      <c r="H73" s="251">
        <v>49649.570000000007</v>
      </c>
      <c r="I73" s="251">
        <v>20193.91</v>
      </c>
      <c r="J73" s="251">
        <v>209.89</v>
      </c>
      <c r="K73" s="251">
        <v>90.59</v>
      </c>
      <c r="L73" s="251">
        <v>2037.8700000000001</v>
      </c>
      <c r="M73" s="251">
        <v>0</v>
      </c>
      <c r="N73" s="251">
        <v>55628.37</v>
      </c>
      <c r="O73" s="252">
        <v>24055.780000000017</v>
      </c>
      <c r="P73" s="273">
        <f>SUM(Q73:AA73)</f>
        <v>353381.56999999989</v>
      </c>
      <c r="Q73" s="251">
        <v>111475.16999999998</v>
      </c>
      <c r="R73" s="251">
        <v>28841.219999999994</v>
      </c>
      <c r="S73" s="251">
        <v>87638.2</v>
      </c>
      <c r="T73" s="251">
        <v>40723.029999999992</v>
      </c>
      <c r="U73" s="251">
        <v>6601.9800000000005</v>
      </c>
      <c r="V73" s="251">
        <v>99.82</v>
      </c>
      <c r="W73" s="251">
        <v>38.629999999999995</v>
      </c>
      <c r="X73" s="251">
        <v>2593.7200000000007</v>
      </c>
      <c r="Y73" s="251">
        <v>0</v>
      </c>
      <c r="Z73" s="251">
        <v>49729.420000000006</v>
      </c>
      <c r="AA73" s="252">
        <v>25640.38000000003</v>
      </c>
      <c r="AB73" s="273">
        <f>SUM(AC73:AM73)</f>
        <v>358795.01999999967</v>
      </c>
      <c r="AC73" s="251">
        <v>127968.33999999981</v>
      </c>
      <c r="AD73" s="251">
        <v>21353.740000000005</v>
      </c>
      <c r="AE73" s="251">
        <v>78217.25999999998</v>
      </c>
      <c r="AF73" s="251">
        <v>41174.920000000013</v>
      </c>
      <c r="AG73" s="251">
        <v>12180.470000000001</v>
      </c>
      <c r="AH73" s="251">
        <v>48</v>
      </c>
      <c r="AI73" s="251">
        <v>50.56</v>
      </c>
      <c r="AJ73" s="251">
        <v>3518.1400000000003</v>
      </c>
      <c r="AK73" s="251">
        <v>0</v>
      </c>
      <c r="AL73" s="251">
        <v>54010.039999999906</v>
      </c>
      <c r="AM73" s="252">
        <v>20273.55000000001</v>
      </c>
      <c r="AN73" s="276">
        <f>SUM(AO73:AY73)</f>
        <v>380795.04999999981</v>
      </c>
      <c r="AO73" s="251">
        <v>144058.1699999999</v>
      </c>
      <c r="AP73" s="251">
        <v>23268.579999999994</v>
      </c>
      <c r="AQ73" s="251">
        <v>76888.129999999976</v>
      </c>
      <c r="AR73" s="251">
        <v>35286.829999999994</v>
      </c>
      <c r="AS73" s="251">
        <v>7790.7900000000009</v>
      </c>
      <c r="AT73" s="251">
        <v>3417.85</v>
      </c>
      <c r="AU73" s="251">
        <v>139.87</v>
      </c>
      <c r="AV73" s="249">
        <v>3538.39</v>
      </c>
      <c r="AW73" s="251">
        <v>0</v>
      </c>
      <c r="AX73" s="251">
        <v>53707.830000000016</v>
      </c>
      <c r="AY73" s="252">
        <v>32698.61</v>
      </c>
      <c r="AZ73" s="855">
        <v>0</v>
      </c>
      <c r="BA73" s="294">
        <f>SUM(BB73:BL73)+AZ73</f>
        <v>1482391.1499999994</v>
      </c>
      <c r="BB73" s="274">
        <f t="shared" ref="BB73:BL76" si="50">E73+Q73+AC73+AO73</f>
        <v>516214.67999999959</v>
      </c>
      <c r="BC73" s="274">
        <f t="shared" si="50"/>
        <v>98365.239999999991</v>
      </c>
      <c r="BD73" s="274">
        <f t="shared" si="50"/>
        <v>322682.41999999993</v>
      </c>
      <c r="BE73" s="274">
        <f t="shared" si="50"/>
        <v>166834.35</v>
      </c>
      <c r="BF73" s="274">
        <f t="shared" si="50"/>
        <v>46767.15</v>
      </c>
      <c r="BG73" s="274">
        <f t="shared" si="50"/>
        <v>3775.56</v>
      </c>
      <c r="BH73" s="274">
        <f t="shared" si="50"/>
        <v>319.64999999999998</v>
      </c>
      <c r="BI73" s="274">
        <f t="shared" si="50"/>
        <v>11688.12</v>
      </c>
      <c r="BJ73" s="274">
        <f>M73+Y73+AK73+AW73</f>
        <v>0</v>
      </c>
      <c r="BK73" s="274">
        <f t="shared" si="50"/>
        <v>213075.65999999992</v>
      </c>
      <c r="BL73" s="298">
        <f t="shared" si="50"/>
        <v>102668.32000000005</v>
      </c>
    </row>
    <row r="74" spans="1:64" s="255" customFormat="1" x14ac:dyDescent="0.25">
      <c r="A74" s="1544"/>
      <c r="B74" s="126" t="s">
        <v>45</v>
      </c>
      <c r="C74" s="131" t="s">
        <v>231</v>
      </c>
      <c r="D74" s="274">
        <f>SUM(E74:O74)</f>
        <v>30410.962077922082</v>
      </c>
      <c r="E74" s="253">
        <v>16973.778303030304</v>
      </c>
      <c r="F74" s="253">
        <v>1970.4661731601732</v>
      </c>
      <c r="G74" s="253">
        <v>4012.0891255411252</v>
      </c>
      <c r="H74" s="253">
        <v>1616.4542597402597</v>
      </c>
      <c r="I74" s="253">
        <v>1916.0107099567099</v>
      </c>
      <c r="J74" s="253">
        <v>8.9741298701298717</v>
      </c>
      <c r="K74" s="253">
        <v>8.0399999999999991</v>
      </c>
      <c r="L74" s="253">
        <v>63.783333333333331</v>
      </c>
      <c r="M74" s="253">
        <v>0.14400000000000002</v>
      </c>
      <c r="N74" s="253">
        <v>3392.8066666666668</v>
      </c>
      <c r="O74" s="254">
        <v>448.41537662337663</v>
      </c>
      <c r="P74" s="274">
        <f>SUM(Q74:AA74)</f>
        <v>43037.502813852821</v>
      </c>
      <c r="Q74" s="253">
        <v>26633.924086580089</v>
      </c>
      <c r="R74" s="253">
        <v>2476.1893160173158</v>
      </c>
      <c r="S74" s="253">
        <v>4979.3085108225105</v>
      </c>
      <c r="T74" s="253">
        <v>1882.0890822510821</v>
      </c>
      <c r="U74" s="253">
        <v>2412.8304242424238</v>
      </c>
      <c r="V74" s="253">
        <v>55.802181818181815</v>
      </c>
      <c r="W74" s="253">
        <v>9.7903030303030327</v>
      </c>
      <c r="X74" s="253">
        <v>81.87351515151515</v>
      </c>
      <c r="Y74" s="253">
        <v>0.80509090909090908</v>
      </c>
      <c r="Z74" s="253">
        <v>3978.0445454545461</v>
      </c>
      <c r="AA74" s="254">
        <v>526.84575757575749</v>
      </c>
      <c r="AB74" s="274">
        <f>SUM(AC74:AM74)</f>
        <v>51883.855740259743</v>
      </c>
      <c r="AC74" s="253">
        <v>33445.758051948054</v>
      </c>
      <c r="AD74" s="253">
        <v>2824.3680346320348</v>
      </c>
      <c r="AE74" s="253">
        <v>5528.4537489177492</v>
      </c>
      <c r="AF74" s="253">
        <v>2004.8463203463202</v>
      </c>
      <c r="AG74" s="253">
        <v>2796.7333333333336</v>
      </c>
      <c r="AH74" s="253">
        <v>80.40311688311688</v>
      </c>
      <c r="AI74" s="253">
        <v>11.76969696969697</v>
      </c>
      <c r="AJ74" s="253">
        <v>102.9460606060606</v>
      </c>
      <c r="AK74" s="253">
        <v>1.4203636363636363</v>
      </c>
      <c r="AL74" s="253">
        <v>4499.2112121212122</v>
      </c>
      <c r="AM74" s="254">
        <v>587.94580086580083</v>
      </c>
      <c r="AN74" s="289">
        <f>SUM(AO74:AY74)</f>
        <v>57008.775688311682</v>
      </c>
      <c r="AO74" s="253">
        <v>37086.92464069264</v>
      </c>
      <c r="AP74" s="253">
        <v>3141.5015757575757</v>
      </c>
      <c r="AQ74" s="253">
        <v>5875.9389783549777</v>
      </c>
      <c r="AR74" s="253">
        <v>2123.4961038961037</v>
      </c>
      <c r="AS74" s="253">
        <v>3082.3415064935066</v>
      </c>
      <c r="AT74" s="253">
        <v>86.680623376623359</v>
      </c>
      <c r="AU74" s="253">
        <v>14.705038961038962</v>
      </c>
      <c r="AV74" s="253">
        <v>121.92838095238093</v>
      </c>
      <c r="AW74" s="253">
        <v>1.4583896103896103</v>
      </c>
      <c r="AX74" s="253">
        <v>4814.400415584415</v>
      </c>
      <c r="AY74" s="254">
        <v>659.4000346320347</v>
      </c>
      <c r="AZ74" s="526">
        <v>0</v>
      </c>
      <c r="BA74" s="296">
        <f>SUM(BB74:BL74)+AZ74</f>
        <v>182341.09632034626</v>
      </c>
      <c r="BB74" s="274">
        <f t="shared" si="50"/>
        <v>114140.38508225109</v>
      </c>
      <c r="BC74" s="274">
        <f t="shared" si="50"/>
        <v>10412.525099567098</v>
      </c>
      <c r="BD74" s="274">
        <f t="shared" si="50"/>
        <v>20395.790363636363</v>
      </c>
      <c r="BE74" s="274">
        <f t="shared" si="50"/>
        <v>7626.8857662337659</v>
      </c>
      <c r="BF74" s="274">
        <f t="shared" si="50"/>
        <v>10207.915974025975</v>
      </c>
      <c r="BG74" s="274">
        <f t="shared" si="50"/>
        <v>231.86005194805193</v>
      </c>
      <c r="BH74" s="274">
        <f t="shared" si="50"/>
        <v>44.30503896103896</v>
      </c>
      <c r="BI74" s="274">
        <f t="shared" si="50"/>
        <v>370.53129004329003</v>
      </c>
      <c r="BJ74" s="274">
        <f t="shared" si="50"/>
        <v>3.8278441558441556</v>
      </c>
      <c r="BK74" s="274">
        <f t="shared" si="50"/>
        <v>16684.46283982684</v>
      </c>
      <c r="BL74" s="300">
        <f t="shared" si="50"/>
        <v>2222.6069696969698</v>
      </c>
    </row>
    <row r="75" spans="1:64" x14ac:dyDescent="0.25">
      <c r="A75" s="1544"/>
      <c r="B75" s="126" t="s">
        <v>46</v>
      </c>
      <c r="C75" s="131" t="s">
        <v>164</v>
      </c>
      <c r="D75" s="274">
        <f>SUM(E75:O75)</f>
        <v>1953.02675328642</v>
      </c>
      <c r="E75" s="253">
        <v>665.58565468099027</v>
      </c>
      <c r="F75" s="253">
        <v>124.88764700646979</v>
      </c>
      <c r="G75" s="253">
        <v>400.91127847296366</v>
      </c>
      <c r="H75" s="253">
        <v>249.0038018361403</v>
      </c>
      <c r="I75" s="253">
        <v>101.27701738276588</v>
      </c>
      <c r="J75" s="253">
        <v>1.0526457322266332</v>
      </c>
      <c r="K75" s="253">
        <v>0.45432930050221881</v>
      </c>
      <c r="L75" s="253">
        <v>10.220378094872025</v>
      </c>
      <c r="M75" s="253">
        <v>0</v>
      </c>
      <c r="N75" s="253">
        <v>278.98883353768201</v>
      </c>
      <c r="O75" s="254">
        <v>120.64516724180675</v>
      </c>
      <c r="P75" s="274">
        <f>SUM(Q75:AA75)</f>
        <v>3478.8671840003681</v>
      </c>
      <c r="Q75" s="253">
        <v>1097.4180423270582</v>
      </c>
      <c r="R75" s="253">
        <v>283.92757948450759</v>
      </c>
      <c r="S75" s="253">
        <v>862.75483479475474</v>
      </c>
      <c r="T75" s="253">
        <v>400.89813597257631</v>
      </c>
      <c r="U75" s="253">
        <v>64.993235418097086</v>
      </c>
      <c r="V75" s="253">
        <v>0.98267864480571743</v>
      </c>
      <c r="W75" s="253">
        <v>0.38029328840758225</v>
      </c>
      <c r="X75" s="253">
        <v>25.533893554452874</v>
      </c>
      <c r="Y75" s="253">
        <v>0</v>
      </c>
      <c r="Z75" s="253">
        <v>489.56160140827831</v>
      </c>
      <c r="AA75" s="254">
        <v>252.41688910742988</v>
      </c>
      <c r="AB75" s="274">
        <f>SUM(AC75:AM75)</f>
        <v>7669.1294479100497</v>
      </c>
      <c r="AC75" s="253">
        <v>2735.2825707953384</v>
      </c>
      <c r="AD75" s="253">
        <v>456.42940154803409</v>
      </c>
      <c r="AE75" s="253">
        <v>1671.8690577166794</v>
      </c>
      <c r="AF75" s="253">
        <v>880.10082048335244</v>
      </c>
      <c r="AG75" s="253">
        <v>260.35367259664031</v>
      </c>
      <c r="AH75" s="253">
        <v>1.0259847349600413</v>
      </c>
      <c r="AI75" s="253">
        <v>1.080703920824577</v>
      </c>
      <c r="AJ75" s="253">
        <v>75.19912365525667</v>
      </c>
      <c r="AK75" s="253">
        <v>0</v>
      </c>
      <c r="AL75" s="253">
        <v>1154.4474286371069</v>
      </c>
      <c r="AM75" s="254">
        <v>433.3406838218574</v>
      </c>
      <c r="AN75" s="289">
        <f>SUM(AO75:AY75)</f>
        <v>28342.147149901488</v>
      </c>
      <c r="AO75" s="253">
        <v>10722.087517381124</v>
      </c>
      <c r="AP75" s="253">
        <v>1731.8542305874371</v>
      </c>
      <c r="AQ75" s="253">
        <v>5722.6970112682775</v>
      </c>
      <c r="AR75" s="253">
        <v>2626.3590566987627</v>
      </c>
      <c r="AS75" s="253">
        <v>579.8597345054277</v>
      </c>
      <c r="AT75" s="253">
        <v>254.38673017490851</v>
      </c>
      <c r="AU75" s="253">
        <v>10.410366736271181</v>
      </c>
      <c r="AV75" s="253">
        <v>263.35838675880876</v>
      </c>
      <c r="AW75" s="253">
        <v>0</v>
      </c>
      <c r="AX75" s="253">
        <v>3997.4133617595453</v>
      </c>
      <c r="AY75" s="254">
        <v>2433.7207540309159</v>
      </c>
      <c r="AZ75" s="526">
        <v>0</v>
      </c>
      <c r="BA75" s="296">
        <f>SUM(BB75:BL75)+AZ75</f>
        <v>41443.17053509831</v>
      </c>
      <c r="BB75" s="274">
        <f t="shared" si="50"/>
        <v>15220.373785184511</v>
      </c>
      <c r="BC75" s="274">
        <f t="shared" si="50"/>
        <v>2597.0988586264484</v>
      </c>
      <c r="BD75" s="274">
        <f t="shared" si="50"/>
        <v>8658.2321822526756</v>
      </c>
      <c r="BE75" s="274">
        <f t="shared" si="50"/>
        <v>4156.3618149908316</v>
      </c>
      <c r="BF75" s="274">
        <f t="shared" si="50"/>
        <v>1006.483659902931</v>
      </c>
      <c r="BG75" s="274">
        <f t="shared" si="50"/>
        <v>257.44803928690089</v>
      </c>
      <c r="BH75" s="274">
        <f t="shared" si="50"/>
        <v>12.325693246005558</v>
      </c>
      <c r="BI75" s="274">
        <f t="shared" si="50"/>
        <v>374.3117820633903</v>
      </c>
      <c r="BJ75" s="274">
        <f t="shared" si="50"/>
        <v>0</v>
      </c>
      <c r="BK75" s="274">
        <f t="shared" si="50"/>
        <v>5920.4112253426119</v>
      </c>
      <c r="BL75" s="300">
        <f t="shared" si="50"/>
        <v>3240.1234942020101</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45"/>
      <c r="B77" s="314" t="s">
        <v>460</v>
      </c>
      <c r="C77" s="313" t="s">
        <v>8</v>
      </c>
      <c r="D77" s="278">
        <f>SUM(D73:D76)</f>
        <v>421783.49883120839</v>
      </c>
      <c r="E77" s="278">
        <f t="shared" ref="E77:BL77" si="51">SUM(E73:E76)</f>
        <v>150352.36395771118</v>
      </c>
      <c r="F77" s="278">
        <f t="shared" si="51"/>
        <v>26997.053820166639</v>
      </c>
      <c r="G77" s="278">
        <f t="shared" si="51"/>
        <v>84351.830404014094</v>
      </c>
      <c r="H77" s="278">
        <f t="shared" si="51"/>
        <v>51515.028061576406</v>
      </c>
      <c r="I77" s="278">
        <f t="shared" si="51"/>
        <v>22211.197727339477</v>
      </c>
      <c r="J77" s="278">
        <f t="shared" si="51"/>
        <v>219.91677560235649</v>
      </c>
      <c r="K77" s="278">
        <f t="shared" si="51"/>
        <v>99.084329300502219</v>
      </c>
      <c r="L77" s="278">
        <f t="shared" si="51"/>
        <v>2111.8737114282058</v>
      </c>
      <c r="M77" s="278">
        <f t="shared" si="51"/>
        <v>0.14400000000000002</v>
      </c>
      <c r="N77" s="278">
        <f t="shared" si="51"/>
        <v>59300.165500204348</v>
      </c>
      <c r="O77" s="284">
        <f t="shared" si="51"/>
        <v>24624.840543865201</v>
      </c>
      <c r="P77" s="278">
        <f t="shared" si="51"/>
        <v>399897.93999785307</v>
      </c>
      <c r="Q77" s="278">
        <f t="shared" si="51"/>
        <v>139206.51212890711</v>
      </c>
      <c r="R77" s="278">
        <f t="shared" si="51"/>
        <v>31601.33689550182</v>
      </c>
      <c r="S77" s="278">
        <f t="shared" si="51"/>
        <v>93480.263345617263</v>
      </c>
      <c r="T77" s="278">
        <f t="shared" si="51"/>
        <v>43006.017218223649</v>
      </c>
      <c r="U77" s="278">
        <f t="shared" si="51"/>
        <v>9079.8036596605198</v>
      </c>
      <c r="V77" s="278">
        <f t="shared" si="51"/>
        <v>156.60486046298755</v>
      </c>
      <c r="W77" s="278">
        <f t="shared" si="51"/>
        <v>48.800596318710618</v>
      </c>
      <c r="X77" s="278">
        <f t="shared" si="51"/>
        <v>2701.1274087059687</v>
      </c>
      <c r="Y77" s="278">
        <f>SUM(Y73:Y76)</f>
        <v>0.80509090909090908</v>
      </c>
      <c r="Z77" s="278">
        <f>SUM(Z73:Z76)</f>
        <v>54197.026146862831</v>
      </c>
      <c r="AA77" s="284">
        <f t="shared" si="51"/>
        <v>26419.642646683216</v>
      </c>
      <c r="AB77" s="278">
        <f t="shared" si="51"/>
        <v>418348.00518816948</v>
      </c>
      <c r="AC77" s="278">
        <f t="shared" si="51"/>
        <v>164149.38062274319</v>
      </c>
      <c r="AD77" s="278">
        <f t="shared" si="51"/>
        <v>24634.537436180075</v>
      </c>
      <c r="AE77" s="278">
        <f t="shared" si="51"/>
        <v>85417.582806634411</v>
      </c>
      <c r="AF77" s="278">
        <f t="shared" si="51"/>
        <v>44059.86714082968</v>
      </c>
      <c r="AG77" s="278">
        <f t="shared" si="51"/>
        <v>15237.557005929975</v>
      </c>
      <c r="AH77" s="278">
        <f t="shared" si="51"/>
        <v>129.42910161807691</v>
      </c>
      <c r="AI77" s="278">
        <f t="shared" si="51"/>
        <v>63.410400890521544</v>
      </c>
      <c r="AJ77" s="278">
        <f t="shared" si="51"/>
        <v>3696.2851842613177</v>
      </c>
      <c r="AK77" s="278">
        <f t="shared" si="51"/>
        <v>1.4203636363636363</v>
      </c>
      <c r="AL77" s="278">
        <f t="shared" si="51"/>
        <v>59663.698640758223</v>
      </c>
      <c r="AM77" s="284">
        <f t="shared" si="51"/>
        <v>21294.836484687668</v>
      </c>
      <c r="AN77" s="850">
        <f t="shared" si="51"/>
        <v>466145.97283821297</v>
      </c>
      <c r="AO77" s="278">
        <f t="shared" si="51"/>
        <v>191867.18215807364</v>
      </c>
      <c r="AP77" s="278">
        <f t="shared" si="51"/>
        <v>28141.935806345005</v>
      </c>
      <c r="AQ77" s="278">
        <f t="shared" si="51"/>
        <v>88486.765989623222</v>
      </c>
      <c r="AR77" s="278">
        <f t="shared" si="51"/>
        <v>40036.685160594861</v>
      </c>
      <c r="AS77" s="278">
        <f t="shared" si="51"/>
        <v>11452.991240998936</v>
      </c>
      <c r="AT77" s="278">
        <f t="shared" si="51"/>
        <v>3758.917353551532</v>
      </c>
      <c r="AU77" s="278">
        <f t="shared" si="51"/>
        <v>164.98540569731014</v>
      </c>
      <c r="AV77" s="278">
        <f t="shared" si="51"/>
        <v>3923.6767677111893</v>
      </c>
      <c r="AW77" s="278">
        <f>SUM(AW73:AW76)</f>
        <v>1.4583896103896103</v>
      </c>
      <c r="AX77" s="278">
        <f t="shared" si="51"/>
        <v>62519.643777343976</v>
      </c>
      <c r="AY77" s="284">
        <f t="shared" si="51"/>
        <v>35791.73078866295</v>
      </c>
      <c r="AZ77" s="305">
        <f t="shared" si="51"/>
        <v>0</v>
      </c>
      <c r="BA77" s="297">
        <f t="shared" si="51"/>
        <v>1706175.416855444</v>
      </c>
      <c r="BB77" s="275">
        <f t="shared" si="51"/>
        <v>645575.43886743509</v>
      </c>
      <c r="BC77" s="275">
        <f t="shared" si="51"/>
        <v>111374.86395819353</v>
      </c>
      <c r="BD77" s="275">
        <f t="shared" si="51"/>
        <v>351736.44254588895</v>
      </c>
      <c r="BE77" s="275">
        <f t="shared" si="51"/>
        <v>178617.5975812246</v>
      </c>
      <c r="BF77" s="275">
        <f t="shared" si="51"/>
        <v>57981.549633928902</v>
      </c>
      <c r="BG77" s="275">
        <f t="shared" si="51"/>
        <v>4264.8680912349528</v>
      </c>
      <c r="BH77" s="275">
        <f t="shared" si="51"/>
        <v>376.28073220704454</v>
      </c>
      <c r="BI77" s="275">
        <f t="shared" si="51"/>
        <v>12432.963072106681</v>
      </c>
      <c r="BJ77" s="275">
        <f>SUM(BJ73:BJ76)</f>
        <v>3.8278441558441556</v>
      </c>
      <c r="BK77" s="275">
        <f t="shared" si="51"/>
        <v>235680.53406516934</v>
      </c>
      <c r="BL77" s="299">
        <f t="shared" si="51"/>
        <v>108131.05046389902</v>
      </c>
    </row>
    <row r="78" spans="1:64" s="209" customFormat="1" ht="14.85" customHeight="1" x14ac:dyDescent="0.25">
      <c r="A78" s="1543" t="s">
        <v>232</v>
      </c>
      <c r="B78" s="315" t="s">
        <v>118</v>
      </c>
      <c r="C78" s="125" t="s">
        <v>171</v>
      </c>
      <c r="D78" s="273">
        <f>D20+SUM(D22:D23,D27)+SUM(D29:D32)+D37+D41+D46+D51+SUM(D56:D57)+SUM(D59:D60)+SUM(D64:D68)+D73</f>
        <v>22775859.639999989</v>
      </c>
      <c r="E78" s="273">
        <f>E20+SUM(E22:E23,E27)+SUM(E29:E32)+E37+E41+E46+E51+SUM(E56:E57)+SUM(E59:E60)+SUM(E64:E68)+E73</f>
        <v>9879252.4841341656</v>
      </c>
      <c r="F78" s="273">
        <f>F20+SUM(F22:F23,F27)+SUM(F29:F32)+F37+F41+F46+F51+SUM(F56:F57)+SUM(F59:F60)+SUM(F64:F68)+F73</f>
        <v>1322721.9719367677</v>
      </c>
      <c r="G78" s="273">
        <f t="shared" ref="G78:O78" si="52">G20+SUM(G22:G23,G27)+SUM(G29:G32)+G37+G41+G46+G51+SUM(G56:G57)+SUM(G59:G60)+SUM(G64:G68)+G73</f>
        <v>5362424.5996952103</v>
      </c>
      <c r="H78" s="273">
        <f t="shared" si="52"/>
        <v>2904464.5862645507</v>
      </c>
      <c r="I78" s="273">
        <f t="shared" si="52"/>
        <v>898338.38353685359</v>
      </c>
      <c r="J78" s="273">
        <f t="shared" si="52"/>
        <v>73644.735857766704</v>
      </c>
      <c r="K78" s="273">
        <f t="shared" si="52"/>
        <v>1926.49</v>
      </c>
      <c r="L78" s="273">
        <f t="shared" si="52"/>
        <v>308848.21860549721</v>
      </c>
      <c r="M78" s="273">
        <f t="shared" si="52"/>
        <v>231897.65000000002</v>
      </c>
      <c r="N78" s="273">
        <f t="shared" si="52"/>
        <v>437007.74465248355</v>
      </c>
      <c r="O78" s="285">
        <f t="shared" si="52"/>
        <v>1355332.7753166954</v>
      </c>
      <c r="P78" s="273">
        <f>P20+SUM(P22:P23,P27)+SUM(P29:P32)+P37+P41+P46+P51+SUM(P56:P57)+SUM(P59:P60)+SUM(P64:P68)+P73</f>
        <v>25122761.179999974</v>
      </c>
      <c r="Q78" s="273">
        <f t="shared" ref="Q78:AA78" si="53">Q20+SUM(Q22:Q23,Q27)+SUM(Q29:Q32)+Q37+Q41+Q46+Q51+SUM(Q56:Q57)+SUM(Q59:Q60)+SUM(Q64:Q68)+Q73</f>
        <v>10935088.692228047</v>
      </c>
      <c r="R78" s="273">
        <f t="shared" si="53"/>
        <v>1347738.3969727191</v>
      </c>
      <c r="S78" s="273">
        <f t="shared" si="53"/>
        <v>6596763.2474647192</v>
      </c>
      <c r="T78" s="273">
        <f t="shared" si="53"/>
        <v>3125996.8565434031</v>
      </c>
      <c r="U78" s="273">
        <f t="shared" si="53"/>
        <v>686373.10497550527</v>
      </c>
      <c r="V78" s="273">
        <f t="shared" si="53"/>
        <v>69737.187945092533</v>
      </c>
      <c r="W78" s="273">
        <f t="shared" si="53"/>
        <v>3020.82</v>
      </c>
      <c r="X78" s="273">
        <f t="shared" si="53"/>
        <v>319814.06497577025</v>
      </c>
      <c r="Y78" s="273">
        <f t="shared" si="53"/>
        <v>86309.470000000045</v>
      </c>
      <c r="Z78" s="273">
        <f t="shared" si="53"/>
        <v>367957.24991401797</v>
      </c>
      <c r="AA78" s="285">
        <f t="shared" si="53"/>
        <v>1583962.0889806999</v>
      </c>
      <c r="AB78" s="273">
        <f>AB20+SUM(AB22:AB23,AB27)+SUM(AB29:AB32)+AB37+AB41+AB46+AB51+SUM(AB56:AB57)+SUM(AB59:AB60)+SUM(AB64:AB68)+AB73</f>
        <v>26442278.449999992</v>
      </c>
      <c r="AC78" s="273">
        <f t="shared" ref="AC78:AM78" si="54">AC20+SUM(AC22:AC23,AC27)+SUM(AC29:AC32)+AC37+AC41+AC46+AC51+SUM(AC56:AC57)+SUM(AC59:AC60)+SUM(AC64:AC68)+AC73</f>
        <v>12830360.334614797</v>
      </c>
      <c r="AD78" s="273">
        <f t="shared" si="54"/>
        <v>1383737.0508335028</v>
      </c>
      <c r="AE78" s="273">
        <f t="shared" si="54"/>
        <v>6350247.8385314904</v>
      </c>
      <c r="AF78" s="273">
        <f t="shared" si="54"/>
        <v>2756540.2782600042</v>
      </c>
      <c r="AG78" s="273">
        <f t="shared" si="54"/>
        <v>661970.33900850848</v>
      </c>
      <c r="AH78" s="273">
        <f t="shared" si="54"/>
        <v>58875.21704193022</v>
      </c>
      <c r="AI78" s="273">
        <f t="shared" si="54"/>
        <v>1374.8799999999999</v>
      </c>
      <c r="AJ78" s="273">
        <f t="shared" si="54"/>
        <v>312099.90922689543</v>
      </c>
      <c r="AK78" s="273">
        <f t="shared" si="54"/>
        <v>217899.98999999982</v>
      </c>
      <c r="AL78" s="273">
        <f t="shared" si="54"/>
        <v>386013.81283264147</v>
      </c>
      <c r="AM78" s="273">
        <f t="shared" si="54"/>
        <v>1483158.7996502197</v>
      </c>
      <c r="AN78" s="276">
        <f>AN20+SUM(AN22:AN23,AN27)+SUM(AN29:AN32)+AN37+AN41+AN46+AN51+SUM(AN56:AN57)+SUM(AN59:AN60)+SUM(AN64:AN68)+AN73</f>
        <v>26330172.979999989</v>
      </c>
      <c r="AO78" s="273">
        <f t="shared" ref="AO78:AY78" si="55">AO20+SUM(AO22:AO23,AO27)+SUM(AO29:AO32)+AO37+AO41+AO46+AO51+SUM(AO56:AO57)+SUM(AO59:AO60)+SUM(AO64:AO68)+AO73</f>
        <v>13103374.539151216</v>
      </c>
      <c r="AP78" s="273">
        <f t="shared" si="55"/>
        <v>1491721.6176077384</v>
      </c>
      <c r="AQ78" s="273">
        <f t="shared" si="55"/>
        <v>6083410.2234043851</v>
      </c>
      <c r="AR78" s="273">
        <f t="shared" si="55"/>
        <v>2513883.5203684745</v>
      </c>
      <c r="AS78" s="273">
        <f t="shared" si="55"/>
        <v>678346.58941776864</v>
      </c>
      <c r="AT78" s="273">
        <f t="shared" si="55"/>
        <v>79196.781573187021</v>
      </c>
      <c r="AU78" s="273">
        <f t="shared" si="55"/>
        <v>1794.1799999999998</v>
      </c>
      <c r="AV78" s="273">
        <f t="shared" si="55"/>
        <v>367032.59719839913</v>
      </c>
      <c r="AW78" s="273">
        <f t="shared" si="55"/>
        <v>179160.73999999996</v>
      </c>
      <c r="AX78" s="273">
        <f t="shared" si="55"/>
        <v>377690.10296834423</v>
      </c>
      <c r="AY78" s="285">
        <f t="shared" si="55"/>
        <v>1454562.0883104766</v>
      </c>
      <c r="AZ78" s="298">
        <f>AZ20+SUM(AZ22:AZ23,AZ27)+SUM(AZ29:AZ32)+AZ37+AZ41+AZ46+AZ51+SUM(AZ56:AZ57)+SUM(AZ59:AZ60)+SUM(AZ64:AZ68)+AZ73</f>
        <v>398474.74</v>
      </c>
      <c r="BA78" s="294">
        <f>BA20+SUM(BA22:BA23,BA27)+SUM(BA29:BA32)+BA37+BA41+BA46+BA51+SUM(BA56:BA57)+SUM(BA59:BA60)+SUM(BA64:BA68)+BA73</f>
        <v>101069546.98999994</v>
      </c>
      <c r="BB78" s="273">
        <f t="shared" ref="BB78:BL78" si="56">BB20+SUM(BB22:BB23,BB27)+SUM(BB29:BB32)+BB37+BB41+BB46+BB51+SUM(BB56:BB57)+SUM(BB59:BB60)+SUM(BB64:BB68)+BB73</f>
        <v>46748076.050128222</v>
      </c>
      <c r="BC78" s="273">
        <f t="shared" si="56"/>
        <v>5545919.0373507272</v>
      </c>
      <c r="BD78" s="273">
        <f t="shared" si="56"/>
        <v>24392845.909095801</v>
      </c>
      <c r="BE78" s="273">
        <f t="shared" si="56"/>
        <v>11300885.241436433</v>
      </c>
      <c r="BF78" s="273">
        <f t="shared" si="56"/>
        <v>2925028.416938636</v>
      </c>
      <c r="BG78" s="273">
        <f t="shared" si="56"/>
        <v>281453.92241797649</v>
      </c>
      <c r="BH78" s="273">
        <f t="shared" si="56"/>
        <v>8116.369999999999</v>
      </c>
      <c r="BI78" s="273">
        <f t="shared" si="56"/>
        <v>1307794.7900065621</v>
      </c>
      <c r="BJ78" s="273">
        <f>BJ20+SUM(BJ22:BJ23,BJ27)+SUM(BJ29:BJ32)+BJ37+BJ41+BJ46+BJ51+SUM(BJ56:BJ57)+SUM(BJ59:BJ60)+SUM(BJ64:BJ68)+BJ73</f>
        <v>715267.84999999986</v>
      </c>
      <c r="BK78" s="273">
        <f t="shared" si="56"/>
        <v>1568668.9103674872</v>
      </c>
      <c r="BL78" s="298">
        <f t="shared" si="56"/>
        <v>5877015.7522580922</v>
      </c>
    </row>
    <row r="79" spans="1:64" s="209" customFormat="1" x14ac:dyDescent="0.25">
      <c r="A79" s="1549"/>
      <c r="B79" s="126" t="s">
        <v>55</v>
      </c>
      <c r="C79" s="127" t="s">
        <v>172</v>
      </c>
      <c r="D79" s="274">
        <f>D21+D24+D34+D38+D43+D48+D53+D58+D70+D75</f>
        <v>92777.185415091531</v>
      </c>
      <c r="E79" s="274">
        <f>E21+E24+E34+E38+E43+E48+E53+E58+E70+E75</f>
        <v>41136.752124659739</v>
      </c>
      <c r="F79" s="274">
        <f>F21+F24+F34+F38+F43+F48+F53+F58+F70+F75</f>
        <v>3757.4198255204383</v>
      </c>
      <c r="G79" s="274">
        <f t="shared" ref="G79:O79" si="57">G21+G24+G34+G38+G43+G48+G53+G58+G70+G75</f>
        <v>25375.072429033535</v>
      </c>
      <c r="H79" s="274">
        <f t="shared" si="57"/>
        <v>7888.4902714888194</v>
      </c>
      <c r="I79" s="274">
        <f t="shared" si="57"/>
        <v>4465.2166908185773</v>
      </c>
      <c r="J79" s="274">
        <f t="shared" si="57"/>
        <v>334.08973760866007</v>
      </c>
      <c r="K79" s="274">
        <f t="shared" si="57"/>
        <v>3.1284998070438803</v>
      </c>
      <c r="L79" s="274">
        <f t="shared" si="57"/>
        <v>297.25240428222418</v>
      </c>
      <c r="M79" s="274">
        <f t="shared" si="57"/>
        <v>80.826314331273522</v>
      </c>
      <c r="N79" s="274">
        <f t="shared" si="57"/>
        <v>3482.630480564625</v>
      </c>
      <c r="O79" s="282">
        <f t="shared" si="57"/>
        <v>5956.3066369765993</v>
      </c>
      <c r="P79" s="274">
        <f>P21+P24+P34+P38+P43+P48+P53+P58+P70+P75</f>
        <v>210236.60415770477</v>
      </c>
      <c r="Q79" s="274">
        <f t="shared" ref="Q79:AA79" si="58">Q21+Q24+Q34+Q38+Q43+Q48+Q53+Q58+Q70+Q75</f>
        <v>95903.391815061143</v>
      </c>
      <c r="R79" s="274">
        <f t="shared" si="58"/>
        <v>7923.9941026471197</v>
      </c>
      <c r="S79" s="274">
        <f t="shared" si="58"/>
        <v>62028.523342852081</v>
      </c>
      <c r="T79" s="274">
        <f t="shared" si="58"/>
        <v>19624.236113217226</v>
      </c>
      <c r="U79" s="274">
        <f t="shared" si="58"/>
        <v>4819.2177868009967</v>
      </c>
      <c r="V79" s="274">
        <f t="shared" si="58"/>
        <v>599.85304479380682</v>
      </c>
      <c r="W79" s="274">
        <f t="shared" si="58"/>
        <v>4.8002697186481296</v>
      </c>
      <c r="X79" s="274">
        <f t="shared" si="58"/>
        <v>574.37229001383707</v>
      </c>
      <c r="Y79" s="274">
        <f t="shared" si="58"/>
        <v>170.01749047600987</v>
      </c>
      <c r="Z79" s="274">
        <f t="shared" si="58"/>
        <v>5399.4262338186445</v>
      </c>
      <c r="AA79" s="282">
        <f t="shared" si="58"/>
        <v>13188.771668305229</v>
      </c>
      <c r="AB79" s="274">
        <f>AB21+AB24+AB34+AB38+AB43+AB48+AB53+AB58+AB70+AB75</f>
        <v>489582.34084248636</v>
      </c>
      <c r="AC79" s="274">
        <f t="shared" ref="AC79:AM79" si="59">AC21+AC24+AC34+AC38+AC43+AC48+AC53+AC58+AC70+AC75</f>
        <v>257090.70856784115</v>
      </c>
      <c r="AD79" s="274">
        <f t="shared" si="59"/>
        <v>19115.781057490793</v>
      </c>
      <c r="AE79" s="274">
        <f t="shared" si="59"/>
        <v>121597.13358383448</v>
      </c>
      <c r="AF79" s="274">
        <f t="shared" si="59"/>
        <v>35468.475488420605</v>
      </c>
      <c r="AG79" s="274">
        <f t="shared" si="59"/>
        <v>11300.241822258515</v>
      </c>
      <c r="AH79" s="274">
        <f t="shared" si="59"/>
        <v>1007.2006299919483</v>
      </c>
      <c r="AI79" s="274">
        <f t="shared" si="59"/>
        <v>9.1863563650267643</v>
      </c>
      <c r="AJ79" s="274">
        <f t="shared" si="59"/>
        <v>1482.1971613842597</v>
      </c>
      <c r="AK79" s="274">
        <f t="shared" si="59"/>
        <v>977.19887983416686</v>
      </c>
      <c r="AL79" s="274">
        <f t="shared" si="59"/>
        <v>12561.154902867642</v>
      </c>
      <c r="AM79" s="282">
        <f t="shared" si="59"/>
        <v>28973.062392197731</v>
      </c>
      <c r="AN79" s="289">
        <f>AN21+AN24+AN34+AN38+AN43+AN48+AN53+AN58+AN70+AN75</f>
        <v>1643692.5007863315</v>
      </c>
      <c r="AO79" s="274">
        <f t="shared" ref="AO79:AY79" si="60">AO21+AO24+AO34+AO38+AO43+AO48+AO53+AO58+AO70+AO75</f>
        <v>866183.6411249371</v>
      </c>
      <c r="AP79" s="274">
        <f t="shared" si="60"/>
        <v>64493.944840629563</v>
      </c>
      <c r="AQ79" s="274">
        <f t="shared" si="60"/>
        <v>378585.87905952492</v>
      </c>
      <c r="AR79" s="274">
        <f t="shared" si="60"/>
        <v>96182.429513260053</v>
      </c>
      <c r="AS79" s="274">
        <f t="shared" si="60"/>
        <v>60631.362695663571</v>
      </c>
      <c r="AT79" s="274">
        <f t="shared" si="60"/>
        <v>3427.2783860735844</v>
      </c>
      <c r="AU79" s="274">
        <f t="shared" si="60"/>
        <v>81.427709593291937</v>
      </c>
      <c r="AV79" s="274">
        <f t="shared" si="60"/>
        <v>13569.564691206662</v>
      </c>
      <c r="AW79" s="274">
        <f t="shared" si="60"/>
        <v>6465.3071103005459</v>
      </c>
      <c r="AX79" s="274">
        <f t="shared" si="60"/>
        <v>56673.107207580135</v>
      </c>
      <c r="AY79" s="282">
        <f t="shared" si="60"/>
        <v>97398.558447562114</v>
      </c>
      <c r="AZ79" s="300">
        <f>AZ21+AZ24+AZ34+AZ38+AZ43+AZ48+AZ53+AZ58+AZ70+AZ75</f>
        <v>-2654112.161993512</v>
      </c>
      <c r="BA79" s="296">
        <f>BA21+BA24+BA34+BA38+BA43+BA48+BA53+BA58+BA70+BA75</f>
        <v>-217823.53079189826</v>
      </c>
      <c r="BB79" s="274">
        <f t="shared" ref="BB79:BL79" si="61">BB21+BB24+BB34+BB38+BB43+BB48+BB53+BB58+BB70+BB75</f>
        <v>1260314.4936324994</v>
      </c>
      <c r="BC79" s="274">
        <f t="shared" si="61"/>
        <v>95291.139826287923</v>
      </c>
      <c r="BD79" s="274">
        <f t="shared" si="61"/>
        <v>587586.60841524508</v>
      </c>
      <c r="BE79" s="274">
        <f t="shared" si="61"/>
        <v>159163.63138638675</v>
      </c>
      <c r="BF79" s="274">
        <f t="shared" si="61"/>
        <v>81216.038995541661</v>
      </c>
      <c r="BG79" s="274">
        <f t="shared" si="61"/>
        <v>5368.4217984679981</v>
      </c>
      <c r="BH79" s="274">
        <f t="shared" si="61"/>
        <v>98.542835484010709</v>
      </c>
      <c r="BI79" s="274">
        <f t="shared" si="61"/>
        <v>15923.386546886983</v>
      </c>
      <c r="BJ79" s="274">
        <f>BJ21+BJ24+BJ34+BJ38+BJ43+BJ48+BJ53+BJ58+BJ70+BJ75</f>
        <v>7693.3497949419962</v>
      </c>
      <c r="BK79" s="274">
        <f t="shared" si="61"/>
        <v>78116.318824831047</v>
      </c>
      <c r="BL79" s="300">
        <f t="shared" si="61"/>
        <v>145516.69914504164</v>
      </c>
    </row>
    <row r="80" spans="1:64" s="209" customFormat="1" x14ac:dyDescent="0.25">
      <c r="A80" s="1549"/>
      <c r="B80" s="126" t="s">
        <v>56</v>
      </c>
      <c r="C80" s="127" t="s">
        <v>173</v>
      </c>
      <c r="D80" s="274">
        <f>D25+D33+D42+D47+D52+D61+D69+D74</f>
        <v>4357818.1900000004</v>
      </c>
      <c r="E80" s="274">
        <f>E25+E33+E42+E47+E52+E61+E69+E74</f>
        <v>1680521.83</v>
      </c>
      <c r="F80" s="274">
        <f>F25+F33+F42+F47+F52+F61+F69+F74</f>
        <v>977149.17999999993</v>
      </c>
      <c r="G80" s="274">
        <f t="shared" ref="G80:O80" si="62">G25+G33+G42+G47+G52+G61+G69+G74</f>
        <v>251770.22</v>
      </c>
      <c r="H80" s="274">
        <f t="shared" si="62"/>
        <v>909132.7000000003</v>
      </c>
      <c r="I80" s="274">
        <f t="shared" si="62"/>
        <v>96672.060000000012</v>
      </c>
      <c r="J80" s="274">
        <f t="shared" si="62"/>
        <v>92160.67</v>
      </c>
      <c r="K80" s="274">
        <f t="shared" si="62"/>
        <v>1851.88</v>
      </c>
      <c r="L80" s="274">
        <f t="shared" si="62"/>
        <v>29815.119999999999</v>
      </c>
      <c r="M80" s="274">
        <f t="shared" si="62"/>
        <v>242.73000000000002</v>
      </c>
      <c r="N80" s="274">
        <f t="shared" si="62"/>
        <v>216231.46000000002</v>
      </c>
      <c r="O80" s="282">
        <f t="shared" si="62"/>
        <v>102270.33999999998</v>
      </c>
      <c r="P80" s="274">
        <f>P25+P33+P42+P47+P52+P61+P69+P74</f>
        <v>4563973.76</v>
      </c>
      <c r="Q80" s="274">
        <f t="shared" ref="Q80:AA80" si="63">Q25+Q33+Q42+Q47+Q52+Q61+Q69+Q74</f>
        <v>1804685.34</v>
      </c>
      <c r="R80" s="274">
        <f t="shared" si="63"/>
        <v>1031438.1400000001</v>
      </c>
      <c r="S80" s="274">
        <f t="shared" si="63"/>
        <v>264098.65000000002</v>
      </c>
      <c r="T80" s="274">
        <f t="shared" si="63"/>
        <v>921507.20000000007</v>
      </c>
      <c r="U80" s="274">
        <f t="shared" si="63"/>
        <v>102234.29</v>
      </c>
      <c r="V80" s="274">
        <f t="shared" si="63"/>
        <v>86919.23000000001</v>
      </c>
      <c r="W80" s="274">
        <f t="shared" si="63"/>
        <v>1727.2</v>
      </c>
      <c r="X80" s="274">
        <f t="shared" si="63"/>
        <v>31558.68</v>
      </c>
      <c r="Y80" s="274">
        <f t="shared" si="63"/>
        <v>159.32000000000002</v>
      </c>
      <c r="Z80" s="274">
        <f t="shared" si="63"/>
        <v>215139.77000000002</v>
      </c>
      <c r="AA80" s="282">
        <f t="shared" si="63"/>
        <v>104505.93999999999</v>
      </c>
      <c r="AB80" s="274">
        <f>AB25+AB33+AB42+AB47+AB52+AB61+AB69+AB74</f>
        <v>4832008.6099999994</v>
      </c>
      <c r="AC80" s="274">
        <f t="shared" ref="AC80:AM80" si="64">AC25+AC33+AC42+AC47+AC52+AC61+AC69+AC74</f>
        <v>1966171.6900000004</v>
      </c>
      <c r="AD80" s="274">
        <f t="shared" si="64"/>
        <v>1097025.9599999997</v>
      </c>
      <c r="AE80" s="274">
        <f t="shared" si="64"/>
        <v>273996.90999999997</v>
      </c>
      <c r="AF80" s="274">
        <f t="shared" si="64"/>
        <v>922353.85</v>
      </c>
      <c r="AG80" s="274">
        <f t="shared" si="64"/>
        <v>106823.19000000003</v>
      </c>
      <c r="AH80" s="274">
        <f t="shared" si="64"/>
        <v>87921.419999999984</v>
      </c>
      <c r="AI80" s="274">
        <f t="shared" si="64"/>
        <v>3434.78</v>
      </c>
      <c r="AJ80" s="274">
        <f t="shared" si="64"/>
        <v>35474.269999999997</v>
      </c>
      <c r="AK80" s="274">
        <f t="shared" si="64"/>
        <v>238.23000000000002</v>
      </c>
      <c r="AL80" s="274">
        <f t="shared" si="64"/>
        <v>226626.11000000002</v>
      </c>
      <c r="AM80" s="282">
        <f t="shared" si="64"/>
        <v>111942.20000000001</v>
      </c>
      <c r="AN80" s="289">
        <f>AN25+AN33+AN42+AN47+AN52+AN61+AN69+AN74</f>
        <v>5167292.3000000007</v>
      </c>
      <c r="AO80" s="274">
        <f t="shared" ref="AO80:AY80" si="65">AO25+AO33+AO42+AO47+AO52+AO61+AO69+AO74</f>
        <v>2120965.34</v>
      </c>
      <c r="AP80" s="274">
        <f t="shared" si="65"/>
        <v>1191253.3600000001</v>
      </c>
      <c r="AQ80" s="274">
        <f t="shared" si="65"/>
        <v>287285.72999999992</v>
      </c>
      <c r="AR80" s="274">
        <f t="shared" si="65"/>
        <v>948545.8899999999</v>
      </c>
      <c r="AS80" s="274">
        <f t="shared" si="65"/>
        <v>118212.37000000001</v>
      </c>
      <c r="AT80" s="274">
        <f t="shared" si="65"/>
        <v>91771.44</v>
      </c>
      <c r="AU80" s="274">
        <f t="shared" si="65"/>
        <v>5048.18</v>
      </c>
      <c r="AV80" s="274">
        <f t="shared" si="65"/>
        <v>40438.160000000003</v>
      </c>
      <c r="AW80" s="274">
        <f t="shared" si="65"/>
        <v>243.57000000000002</v>
      </c>
      <c r="AX80" s="274">
        <f t="shared" si="65"/>
        <v>238678.43999999997</v>
      </c>
      <c r="AY80" s="282">
        <f t="shared" si="65"/>
        <v>124849.82</v>
      </c>
      <c r="AZ80" s="300">
        <f>AZ25+AZ33+AZ42+AZ47+AZ52+AZ61+AZ69+AZ74</f>
        <v>0</v>
      </c>
      <c r="BA80" s="296">
        <f>BA25+BA33+BA42+BA47+BA52+BA61+BA69+BA74</f>
        <v>18921092.860000003</v>
      </c>
      <c r="BB80" s="274">
        <f t="shared" ref="BB80:BL80" si="66">BB25+BB33+BB42+BB47+BB52+BB61+BB69+BB74</f>
        <v>7572344.1999999993</v>
      </c>
      <c r="BC80" s="274">
        <f t="shared" si="66"/>
        <v>4296866.6400000006</v>
      </c>
      <c r="BD80" s="274">
        <f t="shared" si="66"/>
        <v>1077151.51</v>
      </c>
      <c r="BE80" s="274">
        <f t="shared" si="66"/>
        <v>3701539.6400000006</v>
      </c>
      <c r="BF80" s="274">
        <f t="shared" si="66"/>
        <v>423941.91</v>
      </c>
      <c r="BG80" s="274">
        <f t="shared" si="66"/>
        <v>358772.76000000007</v>
      </c>
      <c r="BH80" s="274">
        <f t="shared" si="66"/>
        <v>12062.04</v>
      </c>
      <c r="BI80" s="274">
        <f t="shared" si="66"/>
        <v>137286.23000000001</v>
      </c>
      <c r="BJ80" s="274">
        <f>BJ25+BJ33+BJ42+BJ47+BJ52+BJ61+BJ69+BJ74</f>
        <v>883.84999999999991</v>
      </c>
      <c r="BK80" s="274">
        <f t="shared" si="66"/>
        <v>896675.78</v>
      </c>
      <c r="BL80" s="300">
        <f t="shared" si="66"/>
        <v>443568.3000000001</v>
      </c>
    </row>
    <row r="81" spans="1:64" s="209" customFormat="1" x14ac:dyDescent="0.25">
      <c r="A81" s="1549"/>
      <c r="B81" s="126" t="s">
        <v>119</v>
      </c>
      <c r="C81" s="127" t="s">
        <v>934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49"/>
      <c r="B82" s="126" t="s">
        <v>120</v>
      </c>
      <c r="C82" s="127" t="s">
        <v>32</v>
      </c>
      <c r="D82" s="274">
        <f>SUM(E82:O82)</f>
        <v>-58486.410909090919</v>
      </c>
      <c r="E82" s="253">
        <v>-25368.820929943122</v>
      </c>
      <c r="F82" s="253">
        <v>-3396.6028199051552</v>
      </c>
      <c r="G82" s="253">
        <v>-13770.109594674699</v>
      </c>
      <c r="H82" s="253">
        <v>-7458.3418233960047</v>
      </c>
      <c r="I82" s="253">
        <v>-2306.8329939983651</v>
      </c>
      <c r="J82" s="253">
        <v>-189.11148585473003</v>
      </c>
      <c r="K82" s="253">
        <v>-4.9470119234035765</v>
      </c>
      <c r="L82" s="253">
        <v>-793.08785405756032</v>
      </c>
      <c r="M82" s="253">
        <v>-596.02540733021215</v>
      </c>
      <c r="N82" s="253">
        <v>-1122.1872542372616</v>
      </c>
      <c r="O82" s="254">
        <v>-3480.3437337704081</v>
      </c>
      <c r="P82" s="274">
        <f>SUM(Q82:AA82)</f>
        <v>-19471.970909090909</v>
      </c>
      <c r="Q82" s="253">
        <v>-8475.4907065272564</v>
      </c>
      <c r="R82" s="253">
        <v>-1044.5954833901594</v>
      </c>
      <c r="S82" s="253">
        <v>-5112.9723014304927</v>
      </c>
      <c r="T82" s="253">
        <v>-2422.8753924142839</v>
      </c>
      <c r="U82" s="253">
        <v>-531.9891805326414</v>
      </c>
      <c r="V82" s="253">
        <v>-54.051403236268335</v>
      </c>
      <c r="W82" s="253">
        <v>-2.3413556631039101</v>
      </c>
      <c r="X82" s="253">
        <v>-247.87920901321542</v>
      </c>
      <c r="Y82" s="253">
        <v>-66.896129648240262</v>
      </c>
      <c r="Z82" s="253">
        <v>-285.19368610719164</v>
      </c>
      <c r="AA82" s="254">
        <v>-1227.6860611280583</v>
      </c>
      <c r="AB82" s="274">
        <f>SUM(AC82:AM82)</f>
        <v>-18990.319999999996</v>
      </c>
      <c r="AC82" s="253">
        <v>-9214.5103505496936</v>
      </c>
      <c r="AD82" s="253">
        <v>-993.77250870696002</v>
      </c>
      <c r="AE82" s="253">
        <v>-4560.6220644356517</v>
      </c>
      <c r="AF82" s="253">
        <v>-1979.6925622741305</v>
      </c>
      <c r="AG82" s="253">
        <v>-475.41396979276044</v>
      </c>
      <c r="AH82" s="253">
        <v>-42.283013311801369</v>
      </c>
      <c r="AI82" s="253">
        <v>-0.98741155044451179</v>
      </c>
      <c r="AJ82" s="253">
        <v>-224.14396548303867</v>
      </c>
      <c r="AK82" s="253">
        <v>-156.49145159413436</v>
      </c>
      <c r="AL82" s="253">
        <v>-277.22746524938623</v>
      </c>
      <c r="AM82" s="254">
        <v>-1065.1752370519935</v>
      </c>
      <c r="AN82" s="289">
        <f>SUM(AO82:AY82)</f>
        <v>-4805.1327272727285</v>
      </c>
      <c r="AO82" s="253">
        <v>-2391.3042228630179</v>
      </c>
      <c r="AP82" s="253">
        <v>-272.23217903626397</v>
      </c>
      <c r="AQ82" s="253">
        <v>-1110.1937530038178</v>
      </c>
      <c r="AR82" s="253">
        <v>-458.77191864442284</v>
      </c>
      <c r="AS82" s="253">
        <v>-123.79506202716779</v>
      </c>
      <c r="AT82" s="253">
        <v>-14.453040142237258</v>
      </c>
      <c r="AU82" s="253">
        <v>-0.32742941123731978</v>
      </c>
      <c r="AV82" s="253">
        <v>-66.981722684221296</v>
      </c>
      <c r="AW82" s="253">
        <v>-32.695992383731017</v>
      </c>
      <c r="AX82" s="253">
        <v>-68.926667360625814</v>
      </c>
      <c r="AY82" s="254">
        <v>-265.45073971598487</v>
      </c>
      <c r="AZ82" s="526">
        <v>0</v>
      </c>
      <c r="BA82" s="296">
        <f>SUM(BB82:BL82)+AZ82</f>
        <v>-101753.83454545453</v>
      </c>
      <c r="BB82" s="274">
        <f t="shared" ref="BB82:BL83" si="72">E82+Q82+AC82+AO82</f>
        <v>-45450.126209883085</v>
      </c>
      <c r="BC82" s="274">
        <f t="shared" si="72"/>
        <v>-5707.202991038539</v>
      </c>
      <c r="BD82" s="274">
        <f t="shared" si="72"/>
        <v>-24553.897713544662</v>
      </c>
      <c r="BE82" s="274">
        <f t="shared" si="72"/>
        <v>-12319.681696728841</v>
      </c>
      <c r="BF82" s="274">
        <f t="shared" si="72"/>
        <v>-3438.0312063509346</v>
      </c>
      <c r="BG82" s="274">
        <f t="shared" si="72"/>
        <v>-299.89894254503702</v>
      </c>
      <c r="BH82" s="274">
        <f t="shared" si="72"/>
        <v>-8.6032085481893183</v>
      </c>
      <c r="BI82" s="274">
        <f t="shared" si="72"/>
        <v>-1332.0927512380358</v>
      </c>
      <c r="BJ82" s="274">
        <f t="shared" si="72"/>
        <v>-852.10898095631774</v>
      </c>
      <c r="BK82" s="274">
        <f t="shared" si="72"/>
        <v>-1753.5350729544652</v>
      </c>
      <c r="BL82" s="300">
        <f t="shared" si="72"/>
        <v>-6038.6557716664447</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49"/>
      <c r="B84" s="316" t="s">
        <v>166</v>
      </c>
      <c r="C84" s="137" t="s">
        <v>328</v>
      </c>
      <c r="D84" s="279">
        <f>SUM(D78:D83)</f>
        <v>27167968.604505993</v>
      </c>
      <c r="E84" s="286">
        <f t="shared" ref="E84:BL84" si="73">SUM(E78:E83)</f>
        <v>11575542.245328883</v>
      </c>
      <c r="F84" s="286">
        <f t="shared" si="73"/>
        <v>2300231.9689423828</v>
      </c>
      <c r="G84" s="286">
        <f t="shared" si="73"/>
        <v>5625799.7825295692</v>
      </c>
      <c r="H84" s="286">
        <f t="shared" si="73"/>
        <v>3814027.4347126437</v>
      </c>
      <c r="I84" s="286">
        <f t="shared" si="73"/>
        <v>997168.82723367389</v>
      </c>
      <c r="J84" s="286">
        <f t="shared" si="73"/>
        <v>165950.38410952064</v>
      </c>
      <c r="K84" s="286">
        <f t="shared" si="73"/>
        <v>3776.5514878836407</v>
      </c>
      <c r="L84" s="286">
        <f t="shared" si="73"/>
        <v>338167.50315572188</v>
      </c>
      <c r="M84" s="286">
        <f t="shared" si="73"/>
        <v>231625.18090700108</v>
      </c>
      <c r="N84" s="286">
        <f t="shared" si="73"/>
        <v>655599.647878811</v>
      </c>
      <c r="O84" s="287">
        <f t="shared" si="73"/>
        <v>1460079.0782199018</v>
      </c>
      <c r="P84" s="279">
        <f t="shared" si="73"/>
        <v>29877499.573248584</v>
      </c>
      <c r="Q84" s="286">
        <f t="shared" si="73"/>
        <v>12827201.93333658</v>
      </c>
      <c r="R84" s="286">
        <f t="shared" si="73"/>
        <v>2386055.9355919762</v>
      </c>
      <c r="S84" s="286">
        <f t="shared" si="73"/>
        <v>6917777.448506142</v>
      </c>
      <c r="T84" s="286">
        <f t="shared" si="73"/>
        <v>4064705.4172642063</v>
      </c>
      <c r="U84" s="286">
        <f t="shared" si="73"/>
        <v>792894.62358177372</v>
      </c>
      <c r="V84" s="286">
        <f t="shared" si="73"/>
        <v>157202.21958665011</v>
      </c>
      <c r="W84" s="286">
        <f t="shared" si="73"/>
        <v>4750.478914055544</v>
      </c>
      <c r="X84" s="286">
        <f t="shared" si="73"/>
        <v>351699.23805677088</v>
      </c>
      <c r="Y84" s="286">
        <f>SUM(Y78:Y83)</f>
        <v>86571.911360827813</v>
      </c>
      <c r="Z84" s="286">
        <f t="shared" si="73"/>
        <v>588211.25246172945</v>
      </c>
      <c r="AA84" s="287">
        <f t="shared" si="73"/>
        <v>1700429.1145878769</v>
      </c>
      <c r="AB84" s="279">
        <f t="shared" si="73"/>
        <v>31744879.080842476</v>
      </c>
      <c r="AC84" s="286">
        <f t="shared" si="73"/>
        <v>15044408.222832089</v>
      </c>
      <c r="AD84" s="286">
        <f t="shared" si="73"/>
        <v>2498885.0193822864</v>
      </c>
      <c r="AE84" s="286">
        <f t="shared" si="73"/>
        <v>6741281.2600508891</v>
      </c>
      <c r="AF84" s="286">
        <f t="shared" si="73"/>
        <v>3712382.9111861507</v>
      </c>
      <c r="AG84" s="286">
        <f t="shared" si="73"/>
        <v>779618.35686097434</v>
      </c>
      <c r="AH84" s="286">
        <f t="shared" si="73"/>
        <v>147761.55465861034</v>
      </c>
      <c r="AI84" s="286">
        <f t="shared" si="73"/>
        <v>4817.8589448145822</v>
      </c>
      <c r="AJ84" s="286">
        <f t="shared" si="73"/>
        <v>348832.23242279666</v>
      </c>
      <c r="AK84" s="286">
        <f t="shared" si="73"/>
        <v>218958.92742823987</v>
      </c>
      <c r="AL84" s="286">
        <f t="shared" si="73"/>
        <v>624923.85027025978</v>
      </c>
      <c r="AM84" s="287">
        <f t="shared" si="73"/>
        <v>1623008.8868053656</v>
      </c>
      <c r="AN84" s="851">
        <f t="shared" si="73"/>
        <v>33136352.648059048</v>
      </c>
      <c r="AO84" s="286">
        <f t="shared" si="73"/>
        <v>16088132.21605329</v>
      </c>
      <c r="AP84" s="286">
        <f t="shared" si="73"/>
        <v>2747196.6902693314</v>
      </c>
      <c r="AQ84" s="286">
        <f t="shared" si="73"/>
        <v>6748171.6387109058</v>
      </c>
      <c r="AR84" s="286">
        <f t="shared" si="73"/>
        <v>3558153.0679630907</v>
      </c>
      <c r="AS84" s="286">
        <f t="shared" si="73"/>
        <v>857066.52705140505</v>
      </c>
      <c r="AT84" s="286">
        <f t="shared" si="73"/>
        <v>174381.04691911838</v>
      </c>
      <c r="AU84" s="286">
        <f t="shared" si="73"/>
        <v>6923.4602801820547</v>
      </c>
      <c r="AV84" s="286">
        <f t="shared" si="73"/>
        <v>420973.34016692161</v>
      </c>
      <c r="AW84" s="286">
        <f>SUM(AW78:AW83)</f>
        <v>185836.92111791679</v>
      </c>
      <c r="AX84" s="286">
        <f t="shared" si="73"/>
        <v>672972.72350856371</v>
      </c>
      <c r="AY84" s="287">
        <f t="shared" si="73"/>
        <v>1676545.0160183229</v>
      </c>
      <c r="AZ84" s="857">
        <f t="shared" si="73"/>
        <v>-2255637.4219935117</v>
      </c>
      <c r="BA84" s="306">
        <f t="shared" si="73"/>
        <v>119671062.48466259</v>
      </c>
      <c r="BB84" s="279">
        <f t="shared" si="73"/>
        <v>55535284.617550835</v>
      </c>
      <c r="BC84" s="279">
        <f t="shared" si="73"/>
        <v>9932369.6141859777</v>
      </c>
      <c r="BD84" s="279">
        <f t="shared" si="73"/>
        <v>26033030.129797503</v>
      </c>
      <c r="BE84" s="279">
        <f t="shared" si="73"/>
        <v>15149268.83112609</v>
      </c>
      <c r="BF84" s="279">
        <f t="shared" si="73"/>
        <v>3426748.334727827</v>
      </c>
      <c r="BG84" s="279">
        <f t="shared" si="73"/>
        <v>645295.20527389948</v>
      </c>
      <c r="BH84" s="279">
        <f t="shared" si="73"/>
        <v>20268.349626935822</v>
      </c>
      <c r="BI84" s="279">
        <f t="shared" si="73"/>
        <v>1459672.3138022111</v>
      </c>
      <c r="BJ84" s="279">
        <f>SUM(BJ78:BJ83)</f>
        <v>722992.94081398542</v>
      </c>
      <c r="BK84" s="279">
        <f t="shared" si="73"/>
        <v>2541707.4741193643</v>
      </c>
      <c r="BL84" s="307">
        <f t="shared" si="73"/>
        <v>6460062.0956314672</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49"/>
      <c r="B87" s="126" t="s">
        <v>169</v>
      </c>
      <c r="C87" s="127" t="s">
        <v>251</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50"/>
      <c r="B88" s="129" t="s">
        <v>170</v>
      </c>
      <c r="C88" s="130" t="s">
        <v>324</v>
      </c>
      <c r="D88" s="275">
        <f>D84+D87</f>
        <v>27167968.604505993</v>
      </c>
      <c r="E88" s="275">
        <f t="shared" ref="E88:O88" si="80">E84+E87</f>
        <v>11575542.245328883</v>
      </c>
      <c r="F88" s="275">
        <f t="shared" si="80"/>
        <v>2300231.9689423828</v>
      </c>
      <c r="G88" s="275">
        <f t="shared" si="80"/>
        <v>5625799.7825295692</v>
      </c>
      <c r="H88" s="275">
        <f t="shared" si="80"/>
        <v>3814027.4347126437</v>
      </c>
      <c r="I88" s="275">
        <f t="shared" si="80"/>
        <v>997168.82723367389</v>
      </c>
      <c r="J88" s="275">
        <f t="shared" si="80"/>
        <v>165950.38410952064</v>
      </c>
      <c r="K88" s="275">
        <f t="shared" si="80"/>
        <v>3776.5514878836407</v>
      </c>
      <c r="L88" s="275">
        <f t="shared" si="80"/>
        <v>338167.50315572188</v>
      </c>
      <c r="M88" s="275">
        <f t="shared" si="80"/>
        <v>231625.18090700108</v>
      </c>
      <c r="N88" s="275">
        <f t="shared" si="80"/>
        <v>655599.647878811</v>
      </c>
      <c r="O88" s="283">
        <f t="shared" si="80"/>
        <v>1460079.0782199018</v>
      </c>
      <c r="P88" s="275">
        <f>P84+P87</f>
        <v>29877499.573248584</v>
      </c>
      <c r="Q88" s="275">
        <f t="shared" ref="Q88:AA88" si="81">Q84+Q87</f>
        <v>12827201.93333658</v>
      </c>
      <c r="R88" s="275">
        <f t="shared" si="81"/>
        <v>2386055.9355919762</v>
      </c>
      <c r="S88" s="275">
        <f t="shared" si="81"/>
        <v>6917777.448506142</v>
      </c>
      <c r="T88" s="275">
        <f t="shared" si="81"/>
        <v>4064705.4172642063</v>
      </c>
      <c r="U88" s="275">
        <f t="shared" si="81"/>
        <v>792894.62358177372</v>
      </c>
      <c r="V88" s="275">
        <f t="shared" si="81"/>
        <v>157202.21958665011</v>
      </c>
      <c r="W88" s="275">
        <f t="shared" si="81"/>
        <v>4750.478914055544</v>
      </c>
      <c r="X88" s="275">
        <f t="shared" si="81"/>
        <v>351699.23805677088</v>
      </c>
      <c r="Y88" s="275">
        <f t="shared" si="81"/>
        <v>86571.911360827813</v>
      </c>
      <c r="Z88" s="275">
        <f t="shared" si="81"/>
        <v>588211.25246172945</v>
      </c>
      <c r="AA88" s="283">
        <f t="shared" si="81"/>
        <v>1700429.1145878769</v>
      </c>
      <c r="AB88" s="275">
        <f>AB84+AB87</f>
        <v>31744879.080842476</v>
      </c>
      <c r="AC88" s="275">
        <f t="shared" ref="AC88:AM88" si="82">AC84+AC87</f>
        <v>15044408.222832089</v>
      </c>
      <c r="AD88" s="275">
        <f t="shared" si="82"/>
        <v>2498885.0193822864</v>
      </c>
      <c r="AE88" s="275">
        <f t="shared" si="82"/>
        <v>6741281.2600508891</v>
      </c>
      <c r="AF88" s="275">
        <f t="shared" si="82"/>
        <v>3712382.9111861507</v>
      </c>
      <c r="AG88" s="275">
        <f t="shared" si="82"/>
        <v>779618.35686097434</v>
      </c>
      <c r="AH88" s="275">
        <f t="shared" si="82"/>
        <v>147761.55465861034</v>
      </c>
      <c r="AI88" s="275">
        <f t="shared" si="82"/>
        <v>4817.8589448145822</v>
      </c>
      <c r="AJ88" s="275">
        <f t="shared" si="82"/>
        <v>348832.23242279666</v>
      </c>
      <c r="AK88" s="275">
        <f t="shared" si="82"/>
        <v>218958.92742823987</v>
      </c>
      <c r="AL88" s="275">
        <f t="shared" si="82"/>
        <v>624923.85027025978</v>
      </c>
      <c r="AM88" s="283">
        <f t="shared" si="82"/>
        <v>1623008.8868053656</v>
      </c>
      <c r="AN88" s="277">
        <f>AN84+AN87</f>
        <v>33136352.648059048</v>
      </c>
      <c r="AO88" s="275">
        <f>AO84+AO87</f>
        <v>16088132.21605329</v>
      </c>
      <c r="AP88" s="275">
        <f t="shared" ref="AP88:AZ88" si="83">AP84+AP87</f>
        <v>2747196.6902693314</v>
      </c>
      <c r="AQ88" s="275">
        <f t="shared" si="83"/>
        <v>6748171.6387109058</v>
      </c>
      <c r="AR88" s="275">
        <f t="shared" si="83"/>
        <v>3558153.0679630907</v>
      </c>
      <c r="AS88" s="275">
        <f t="shared" si="83"/>
        <v>857066.52705140505</v>
      </c>
      <c r="AT88" s="275">
        <f t="shared" si="83"/>
        <v>174381.04691911838</v>
      </c>
      <c r="AU88" s="275">
        <f t="shared" si="83"/>
        <v>6923.4602801820547</v>
      </c>
      <c r="AV88" s="275">
        <f t="shared" si="83"/>
        <v>420973.34016692161</v>
      </c>
      <c r="AW88" s="275">
        <f t="shared" si="83"/>
        <v>185836.92111791679</v>
      </c>
      <c r="AX88" s="275">
        <f t="shared" si="83"/>
        <v>672972.72350856371</v>
      </c>
      <c r="AY88" s="283">
        <f t="shared" si="83"/>
        <v>1676545.0160183229</v>
      </c>
      <c r="AZ88" s="299">
        <f t="shared" si="83"/>
        <v>-2255637.4219935117</v>
      </c>
      <c r="BA88" s="308">
        <f>BA84+BA87</f>
        <v>119671062.48466259</v>
      </c>
      <c r="BB88" s="278">
        <f>BB84+BB87</f>
        <v>55535284.617550835</v>
      </c>
      <c r="BC88" s="278">
        <f t="shared" ref="BC88:BL88" si="84">BC84+BC87</f>
        <v>9932369.6141859777</v>
      </c>
      <c r="BD88" s="278">
        <f t="shared" si="84"/>
        <v>26033030.129797503</v>
      </c>
      <c r="BE88" s="278">
        <f t="shared" si="84"/>
        <v>15149268.83112609</v>
      </c>
      <c r="BF88" s="278">
        <f t="shared" si="84"/>
        <v>3426748.334727827</v>
      </c>
      <c r="BG88" s="278">
        <f t="shared" si="84"/>
        <v>645295.20527389948</v>
      </c>
      <c r="BH88" s="278">
        <f t="shared" si="84"/>
        <v>20268.349626935822</v>
      </c>
      <c r="BI88" s="278">
        <f t="shared" si="84"/>
        <v>1459672.3138022111</v>
      </c>
      <c r="BJ88" s="278">
        <f>BJ84+BJ87</f>
        <v>722992.94081398542</v>
      </c>
      <c r="BK88" s="278">
        <f t="shared" si="84"/>
        <v>2541707.4741193643</v>
      </c>
      <c r="BL88" s="305">
        <f t="shared" si="84"/>
        <v>6460062.0956314672</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5">E91+F91</f>
        <v>1892309.3993490334</v>
      </c>
      <c r="E91" s="253">
        <v>17368.133627904124</v>
      </c>
      <c r="F91" s="253">
        <v>1874941.2657211293</v>
      </c>
      <c r="G91" s="303"/>
      <c r="H91" s="303"/>
      <c r="I91" s="303"/>
      <c r="J91" s="303"/>
      <c r="K91" s="303"/>
      <c r="L91" s="303"/>
      <c r="M91" s="303"/>
      <c r="N91" s="303"/>
      <c r="O91" s="375"/>
      <c r="P91" s="274">
        <f t="shared" ref="P91:P97" si="86">Q91+R91</f>
        <v>2021392.2247115597</v>
      </c>
      <c r="Q91" s="253">
        <v>-2426.8304601819273</v>
      </c>
      <c r="R91" s="253">
        <v>2023819.0551717416</v>
      </c>
      <c r="S91" s="303"/>
      <c r="T91" s="303"/>
      <c r="U91" s="303"/>
      <c r="V91" s="303"/>
      <c r="W91" s="303"/>
      <c r="X91" s="303"/>
      <c r="Y91" s="303"/>
      <c r="Z91" s="303"/>
      <c r="AA91" s="375"/>
      <c r="AB91" s="274">
        <f t="shared" ref="AB91:AB97" si="87">AC91+AD91</f>
        <v>2123185.5087908637</v>
      </c>
      <c r="AC91" s="253">
        <v>14924.603708897308</v>
      </c>
      <c r="AD91" s="253">
        <v>2108260.9050819664</v>
      </c>
      <c r="AE91" s="303"/>
      <c r="AF91" s="303"/>
      <c r="AG91" s="303"/>
      <c r="AH91" s="303"/>
      <c r="AI91" s="303"/>
      <c r="AJ91" s="303"/>
      <c r="AK91" s="303"/>
      <c r="AL91" s="303"/>
      <c r="AM91" s="375"/>
      <c r="AN91" s="289">
        <f t="shared" ref="AN91:AN97" si="88">AO91+AP91</f>
        <v>2866840.607613482</v>
      </c>
      <c r="AO91" s="253">
        <v>-9152.846968089525</v>
      </c>
      <c r="AP91" s="253">
        <v>2875993.4545815717</v>
      </c>
      <c r="AQ91" s="303"/>
      <c r="AR91" s="303"/>
      <c r="AS91" s="303"/>
      <c r="AT91" s="303"/>
      <c r="AU91" s="303"/>
      <c r="AV91" s="303"/>
      <c r="AW91" s="303"/>
      <c r="AX91" s="303"/>
      <c r="AY91" s="375"/>
      <c r="AZ91" s="526"/>
      <c r="BA91" s="296">
        <f t="shared" ref="BA91:BA97" si="89">BB91+BC91+AZ91</f>
        <v>8903727.7404649388</v>
      </c>
      <c r="BB91" s="274">
        <f t="shared" ref="BB91:BC96" si="90">E91+Q91+AC91+AO91</f>
        <v>20713.05990852998</v>
      </c>
      <c r="BC91" s="274">
        <f t="shared" si="90"/>
        <v>8883014.6805564091</v>
      </c>
      <c r="BD91" s="303"/>
      <c r="BE91" s="303"/>
      <c r="BF91" s="303"/>
      <c r="BG91" s="303"/>
      <c r="BH91" s="303"/>
      <c r="BI91" s="303"/>
      <c r="BJ91" s="303"/>
      <c r="BK91" s="303"/>
      <c r="BL91" s="304"/>
    </row>
    <row r="92" spans="1:64" x14ac:dyDescent="0.25">
      <c r="A92" s="1544"/>
      <c r="B92" s="126" t="s">
        <v>122</v>
      </c>
      <c r="C92" s="127" t="s">
        <v>97</v>
      </c>
      <c r="D92" s="274">
        <f t="shared" si="85"/>
        <v>76963.529110764794</v>
      </c>
      <c r="E92" s="253">
        <v>0</v>
      </c>
      <c r="F92" s="253">
        <v>76963.529110764794</v>
      </c>
      <c r="G92" s="303"/>
      <c r="H92" s="303"/>
      <c r="I92" s="303"/>
      <c r="J92" s="303"/>
      <c r="K92" s="303"/>
      <c r="L92" s="303"/>
      <c r="M92" s="303"/>
      <c r="N92" s="303"/>
      <c r="O92" s="375"/>
      <c r="P92" s="274">
        <f t="shared" si="86"/>
        <v>118437.88253267205</v>
      </c>
      <c r="Q92" s="253">
        <v>0</v>
      </c>
      <c r="R92" s="253">
        <v>118437.88253267205</v>
      </c>
      <c r="S92" s="303"/>
      <c r="T92" s="303"/>
      <c r="U92" s="303"/>
      <c r="V92" s="303"/>
      <c r="W92" s="303"/>
      <c r="X92" s="303"/>
      <c r="Y92" s="303"/>
      <c r="Z92" s="303"/>
      <c r="AA92" s="375"/>
      <c r="AB92" s="274">
        <f t="shared" si="87"/>
        <v>87950.332114366203</v>
      </c>
      <c r="AC92" s="253">
        <v>0</v>
      </c>
      <c r="AD92" s="253">
        <v>87950.332114366203</v>
      </c>
      <c r="AE92" s="303"/>
      <c r="AF92" s="303"/>
      <c r="AG92" s="303"/>
      <c r="AH92" s="303"/>
      <c r="AI92" s="303"/>
      <c r="AJ92" s="303"/>
      <c r="AK92" s="303"/>
      <c r="AL92" s="303"/>
      <c r="AM92" s="375"/>
      <c r="AN92" s="289">
        <f t="shared" si="88"/>
        <v>129397.60510254352</v>
      </c>
      <c r="AO92" s="253">
        <v>0</v>
      </c>
      <c r="AP92" s="253">
        <v>129397.60510254352</v>
      </c>
      <c r="AQ92" s="303"/>
      <c r="AR92" s="303"/>
      <c r="AS92" s="303"/>
      <c r="AT92" s="303"/>
      <c r="AU92" s="303"/>
      <c r="AV92" s="303"/>
      <c r="AW92" s="303"/>
      <c r="AX92" s="303"/>
      <c r="AY92" s="375"/>
      <c r="AZ92" s="526"/>
      <c r="BA92" s="296">
        <f t="shared" si="89"/>
        <v>412749.3488603466</v>
      </c>
      <c r="BB92" s="274">
        <f t="shared" si="90"/>
        <v>0</v>
      </c>
      <c r="BC92" s="274">
        <f t="shared" si="90"/>
        <v>412749.3488603466</v>
      </c>
      <c r="BD92" s="303"/>
      <c r="BE92" s="303"/>
      <c r="BF92" s="303"/>
      <c r="BG92" s="303"/>
      <c r="BH92" s="303"/>
      <c r="BI92" s="303"/>
      <c r="BJ92" s="303"/>
      <c r="BK92" s="303"/>
      <c r="BL92" s="304"/>
    </row>
    <row r="93" spans="1:64" x14ac:dyDescent="0.25">
      <c r="A93" s="1544"/>
      <c r="B93" s="126" t="s">
        <v>123</v>
      </c>
      <c r="C93" s="127" t="s">
        <v>98</v>
      </c>
      <c r="D93" s="274">
        <f t="shared" si="85"/>
        <v>158933.63092670171</v>
      </c>
      <c r="E93" s="253">
        <v>0</v>
      </c>
      <c r="F93" s="253">
        <v>158933.63092670171</v>
      </c>
      <c r="G93" s="303"/>
      <c r="H93" s="303"/>
      <c r="I93" s="303"/>
      <c r="J93" s="303"/>
      <c r="K93" s="303"/>
      <c r="L93" s="303"/>
      <c r="M93" s="303"/>
      <c r="N93" s="303"/>
      <c r="O93" s="375"/>
      <c r="P93" s="274">
        <f t="shared" si="86"/>
        <v>170432.96023160534</v>
      </c>
      <c r="Q93" s="253">
        <v>0</v>
      </c>
      <c r="R93" s="253">
        <v>170432.96023160534</v>
      </c>
      <c r="S93" s="303"/>
      <c r="T93" s="303"/>
      <c r="U93" s="303"/>
      <c r="V93" s="303"/>
      <c r="W93" s="303"/>
      <c r="X93" s="303"/>
      <c r="Y93" s="303"/>
      <c r="Z93" s="303"/>
      <c r="AA93" s="375"/>
      <c r="AB93" s="274">
        <f t="shared" si="87"/>
        <v>166622.35809059057</v>
      </c>
      <c r="AC93" s="253">
        <v>0</v>
      </c>
      <c r="AD93" s="253">
        <v>166622.35809059057</v>
      </c>
      <c r="AE93" s="303"/>
      <c r="AF93" s="303"/>
      <c r="AG93" s="303"/>
      <c r="AH93" s="303"/>
      <c r="AI93" s="303"/>
      <c r="AJ93" s="303"/>
      <c r="AK93" s="303"/>
      <c r="AL93" s="303"/>
      <c r="AM93" s="375"/>
      <c r="AN93" s="289">
        <f t="shared" si="88"/>
        <v>253259.336263164</v>
      </c>
      <c r="AO93" s="253">
        <v>0</v>
      </c>
      <c r="AP93" s="253">
        <v>253259.336263164</v>
      </c>
      <c r="AQ93" s="303"/>
      <c r="AR93" s="303"/>
      <c r="AS93" s="303"/>
      <c r="AT93" s="303"/>
      <c r="AU93" s="303"/>
      <c r="AV93" s="303"/>
      <c r="AW93" s="303"/>
      <c r="AX93" s="303"/>
      <c r="AY93" s="375"/>
      <c r="AZ93" s="526"/>
      <c r="BA93" s="296">
        <f t="shared" si="89"/>
        <v>749248.28551206156</v>
      </c>
      <c r="BB93" s="274">
        <f t="shared" si="90"/>
        <v>0</v>
      </c>
      <c r="BC93" s="274">
        <f t="shared" si="90"/>
        <v>749248.28551206156</v>
      </c>
      <c r="BD93" s="303"/>
      <c r="BE93" s="303"/>
      <c r="BF93" s="303"/>
      <c r="BG93" s="303"/>
      <c r="BH93" s="303"/>
      <c r="BI93" s="303"/>
      <c r="BJ93" s="303"/>
      <c r="BK93" s="303"/>
      <c r="BL93" s="304"/>
    </row>
    <row r="94" spans="1:64" x14ac:dyDescent="0.25">
      <c r="A94" s="1544"/>
      <c r="B94" s="132" t="s">
        <v>124</v>
      </c>
      <c r="C94" s="127" t="s">
        <v>99</v>
      </c>
      <c r="D94" s="274">
        <f t="shared" si="85"/>
        <v>120674.41093956964</v>
      </c>
      <c r="E94" s="253">
        <v>0</v>
      </c>
      <c r="F94" s="253">
        <v>120674.41093956964</v>
      </c>
      <c r="G94" s="303"/>
      <c r="H94" s="303"/>
      <c r="I94" s="303"/>
      <c r="J94" s="303"/>
      <c r="K94" s="303"/>
      <c r="L94" s="303"/>
      <c r="M94" s="303"/>
      <c r="N94" s="303"/>
      <c r="O94" s="375"/>
      <c r="P94" s="274">
        <f t="shared" si="86"/>
        <v>89036.625200368027</v>
      </c>
      <c r="Q94" s="253">
        <v>0</v>
      </c>
      <c r="R94" s="253">
        <v>89036.625200368027</v>
      </c>
      <c r="S94" s="303"/>
      <c r="T94" s="303"/>
      <c r="U94" s="303"/>
      <c r="V94" s="303"/>
      <c r="W94" s="303"/>
      <c r="X94" s="303"/>
      <c r="Y94" s="303"/>
      <c r="Z94" s="303"/>
      <c r="AA94" s="375"/>
      <c r="AB94" s="274">
        <f t="shared" si="87"/>
        <v>130025.14611154326</v>
      </c>
      <c r="AC94" s="253">
        <v>0</v>
      </c>
      <c r="AD94" s="253">
        <v>130025.14611154326</v>
      </c>
      <c r="AE94" s="303"/>
      <c r="AF94" s="303"/>
      <c r="AG94" s="303"/>
      <c r="AH94" s="303"/>
      <c r="AI94" s="303"/>
      <c r="AJ94" s="303"/>
      <c r="AK94" s="303"/>
      <c r="AL94" s="303"/>
      <c r="AM94" s="375"/>
      <c r="AN94" s="289">
        <f t="shared" si="88"/>
        <v>584669.94218749949</v>
      </c>
      <c r="AO94" s="253">
        <v>0</v>
      </c>
      <c r="AP94" s="253">
        <v>584669.94218749949</v>
      </c>
      <c r="AQ94" s="303"/>
      <c r="AR94" s="303"/>
      <c r="AS94" s="303"/>
      <c r="AT94" s="303"/>
      <c r="AU94" s="303"/>
      <c r="AV94" s="303"/>
      <c r="AW94" s="303"/>
      <c r="AX94" s="303"/>
      <c r="AY94" s="375"/>
      <c r="AZ94" s="526"/>
      <c r="BA94" s="296">
        <f t="shared" si="89"/>
        <v>924406.12443898036</v>
      </c>
      <c r="BB94" s="274">
        <f t="shared" si="90"/>
        <v>0</v>
      </c>
      <c r="BC94" s="274">
        <f t="shared" si="90"/>
        <v>924406.12443898036</v>
      </c>
      <c r="BD94" s="303"/>
      <c r="BE94" s="303"/>
      <c r="BF94" s="303"/>
      <c r="BG94" s="303"/>
      <c r="BH94" s="303"/>
      <c r="BI94" s="303"/>
      <c r="BJ94" s="303"/>
      <c r="BK94" s="303"/>
      <c r="BL94" s="304"/>
    </row>
    <row r="95" spans="1:64" x14ac:dyDescent="0.25">
      <c r="A95" s="1544"/>
      <c r="B95" s="132" t="s">
        <v>125</v>
      </c>
      <c r="C95" s="127" t="s">
        <v>100</v>
      </c>
      <c r="D95" s="274">
        <f t="shared" si="85"/>
        <v>131387.00413305513</v>
      </c>
      <c r="E95" s="253">
        <v>-129915.61011696412</v>
      </c>
      <c r="F95" s="253">
        <v>261302.61425001925</v>
      </c>
      <c r="G95" s="303"/>
      <c r="H95" s="303"/>
      <c r="I95" s="303"/>
      <c r="J95" s="303"/>
      <c r="K95" s="303"/>
      <c r="L95" s="303"/>
      <c r="M95" s="303"/>
      <c r="N95" s="303"/>
      <c r="O95" s="375"/>
      <c r="P95" s="274">
        <f t="shared" si="86"/>
        <v>441137.60888265894</v>
      </c>
      <c r="Q95" s="253">
        <v>3364.5873151604319</v>
      </c>
      <c r="R95" s="253">
        <v>437773.02156749851</v>
      </c>
      <c r="S95" s="303"/>
      <c r="T95" s="303"/>
      <c r="U95" s="303"/>
      <c r="V95" s="303"/>
      <c r="W95" s="303"/>
      <c r="X95" s="303"/>
      <c r="Y95" s="303"/>
      <c r="Z95" s="303"/>
      <c r="AA95" s="375"/>
      <c r="AB95" s="274">
        <f t="shared" si="87"/>
        <v>258363.29584289889</v>
      </c>
      <c r="AC95" s="253">
        <v>4004.7999674662278</v>
      </c>
      <c r="AD95" s="253">
        <v>254358.49587543268</v>
      </c>
      <c r="AE95" s="303"/>
      <c r="AF95" s="303"/>
      <c r="AG95" s="303"/>
      <c r="AH95" s="303"/>
      <c r="AI95" s="303"/>
      <c r="AJ95" s="303"/>
      <c r="AK95" s="303"/>
      <c r="AL95" s="303"/>
      <c r="AM95" s="375"/>
      <c r="AN95" s="289">
        <f t="shared" si="88"/>
        <v>556952.15193766367</v>
      </c>
      <c r="AO95" s="253">
        <v>5915.5712569343304</v>
      </c>
      <c r="AP95" s="253">
        <v>551036.58068072936</v>
      </c>
      <c r="AQ95" s="303"/>
      <c r="AR95" s="303"/>
      <c r="AS95" s="303"/>
      <c r="AT95" s="303"/>
      <c r="AU95" s="303"/>
      <c r="AV95" s="303"/>
      <c r="AW95" s="303"/>
      <c r="AX95" s="303"/>
      <c r="AY95" s="375"/>
      <c r="AZ95" s="526"/>
      <c r="BA95" s="296">
        <f t="shared" si="89"/>
        <v>1387840.0607962767</v>
      </c>
      <c r="BB95" s="274">
        <f t="shared" si="90"/>
        <v>-116630.65157740313</v>
      </c>
      <c r="BC95" s="274">
        <f t="shared" si="90"/>
        <v>1504470.7123736797</v>
      </c>
      <c r="BD95" s="303"/>
      <c r="BE95" s="303"/>
      <c r="BF95" s="303"/>
      <c r="BG95" s="303"/>
      <c r="BH95" s="303"/>
      <c r="BI95" s="303"/>
      <c r="BJ95" s="303"/>
      <c r="BK95" s="303"/>
      <c r="BL95" s="304"/>
    </row>
    <row r="96" spans="1:64" x14ac:dyDescent="0.25">
      <c r="A96" s="1544"/>
      <c r="B96" s="126" t="s">
        <v>126</v>
      </c>
      <c r="C96" s="127" t="s">
        <v>28</v>
      </c>
      <c r="D96" s="274">
        <f t="shared" si="85"/>
        <v>15067.956085003549</v>
      </c>
      <c r="E96" s="253">
        <v>0</v>
      </c>
      <c r="F96" s="253">
        <v>15067.956085003549</v>
      </c>
      <c r="G96" s="303"/>
      <c r="H96" s="303"/>
      <c r="I96" s="303"/>
      <c r="J96" s="303"/>
      <c r="K96" s="303"/>
      <c r="L96" s="303"/>
      <c r="M96" s="303"/>
      <c r="N96" s="303"/>
      <c r="O96" s="375"/>
      <c r="P96" s="274">
        <f t="shared" si="86"/>
        <v>12622.193000160558</v>
      </c>
      <c r="Q96" s="253">
        <v>0</v>
      </c>
      <c r="R96" s="253">
        <v>12622.193000160558</v>
      </c>
      <c r="S96" s="303"/>
      <c r="T96" s="303"/>
      <c r="U96" s="303"/>
      <c r="V96" s="303"/>
      <c r="W96" s="303"/>
      <c r="X96" s="303"/>
      <c r="Y96" s="303"/>
      <c r="Z96" s="303"/>
      <c r="AA96" s="375"/>
      <c r="AB96" s="274">
        <f t="shared" si="87"/>
        <v>4665.5646621863052</v>
      </c>
      <c r="AC96" s="253">
        <v>0</v>
      </c>
      <c r="AD96" s="253">
        <v>4665.5646621863052</v>
      </c>
      <c r="AE96" s="303"/>
      <c r="AF96" s="303"/>
      <c r="AG96" s="303"/>
      <c r="AH96" s="303"/>
      <c r="AI96" s="303"/>
      <c r="AJ96" s="303"/>
      <c r="AK96" s="303"/>
      <c r="AL96" s="303"/>
      <c r="AM96" s="375"/>
      <c r="AN96" s="289">
        <f t="shared" si="88"/>
        <v>14827.211421919457</v>
      </c>
      <c r="AO96" s="253">
        <v>0</v>
      </c>
      <c r="AP96" s="253">
        <v>14827.211421919457</v>
      </c>
      <c r="AQ96" s="303"/>
      <c r="AR96" s="303"/>
      <c r="AS96" s="303"/>
      <c r="AT96" s="303"/>
      <c r="AU96" s="303"/>
      <c r="AV96" s="303"/>
      <c r="AW96" s="303"/>
      <c r="AX96" s="303"/>
      <c r="AY96" s="375"/>
      <c r="AZ96" s="526"/>
      <c r="BA96" s="296">
        <f t="shared" si="89"/>
        <v>47182.925169269867</v>
      </c>
      <c r="BB96" s="274">
        <f t="shared" si="90"/>
        <v>0</v>
      </c>
      <c r="BC96" s="274">
        <f t="shared" si="90"/>
        <v>47182.925169269867</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5"/>
        <v>2395335.9305441277</v>
      </c>
      <c r="E97" s="275">
        <f>SUM(E91:E96)</f>
        <v>-112547.47648905999</v>
      </c>
      <c r="F97" s="275">
        <f>SUM(F91:F96)</f>
        <v>2507883.4070331878</v>
      </c>
      <c r="G97" s="335"/>
      <c r="H97" s="335"/>
      <c r="I97" s="335"/>
      <c r="J97" s="335"/>
      <c r="K97" s="335"/>
      <c r="L97" s="335"/>
      <c r="M97" s="335"/>
      <c r="N97" s="335"/>
      <c r="O97" s="376"/>
      <c r="P97" s="275">
        <f t="shared" si="86"/>
        <v>2853059.4945590245</v>
      </c>
      <c r="Q97" s="275">
        <f>SUM(Q91:Q96)</f>
        <v>937.75685497850463</v>
      </c>
      <c r="R97" s="275">
        <f>SUM(R91:R96)</f>
        <v>2852121.7377040461</v>
      </c>
      <c r="S97" s="335"/>
      <c r="T97" s="335"/>
      <c r="U97" s="335"/>
      <c r="V97" s="335"/>
      <c r="W97" s="335"/>
      <c r="X97" s="335"/>
      <c r="Y97" s="335"/>
      <c r="Z97" s="335"/>
      <c r="AA97" s="376"/>
      <c r="AB97" s="275">
        <f t="shared" si="87"/>
        <v>2770812.2056124494</v>
      </c>
      <c r="AC97" s="275">
        <f>SUM(AC91:AC96)</f>
        <v>18929.403676363538</v>
      </c>
      <c r="AD97" s="275">
        <f>SUM(AD91:AD96)</f>
        <v>2751882.8019360858</v>
      </c>
      <c r="AE97" s="335"/>
      <c r="AF97" s="335"/>
      <c r="AG97" s="335"/>
      <c r="AH97" s="335"/>
      <c r="AI97" s="335"/>
      <c r="AJ97" s="335"/>
      <c r="AK97" s="335"/>
      <c r="AL97" s="335"/>
      <c r="AM97" s="376"/>
      <c r="AN97" s="277">
        <f t="shared" si="88"/>
        <v>4405946.854526272</v>
      </c>
      <c r="AO97" s="275">
        <f>SUM(AO91:AO96)</f>
        <v>-3237.2757111551946</v>
      </c>
      <c r="AP97" s="275">
        <f>SUM(AP91:AP96)</f>
        <v>4409184.1302374275</v>
      </c>
      <c r="AQ97" s="335"/>
      <c r="AR97" s="335"/>
      <c r="AS97" s="335"/>
      <c r="AT97" s="335"/>
      <c r="AU97" s="335"/>
      <c r="AV97" s="335"/>
      <c r="AW97" s="335"/>
      <c r="AX97" s="335"/>
      <c r="AY97" s="376"/>
      <c r="AZ97" s="299">
        <f>SUM(AZ91:AZ96)</f>
        <v>0</v>
      </c>
      <c r="BA97" s="297">
        <f t="shared" si="89"/>
        <v>12425154.485241873</v>
      </c>
      <c r="BB97" s="275">
        <f>SUM(BB91:BB96)</f>
        <v>-95917.591668873152</v>
      </c>
      <c r="BC97" s="275">
        <f>SUM(BC91:BC96)</f>
        <v>12521072.076910747</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29563304.53505012</v>
      </c>
      <c r="E105" s="303"/>
      <c r="F105" s="303"/>
      <c r="G105" s="303"/>
      <c r="H105" s="303"/>
      <c r="I105" s="303"/>
      <c r="J105" s="303"/>
      <c r="K105" s="303"/>
      <c r="L105" s="303"/>
      <c r="M105" s="303"/>
      <c r="N105" s="303"/>
      <c r="O105" s="375"/>
      <c r="P105" s="274">
        <f>P88+P97+P104</f>
        <v>32730559.067807607</v>
      </c>
      <c r="Q105" s="303"/>
      <c r="R105" s="303"/>
      <c r="S105" s="303"/>
      <c r="T105" s="303"/>
      <c r="U105" s="303"/>
      <c r="V105" s="303"/>
      <c r="W105" s="303"/>
      <c r="X105" s="303"/>
      <c r="Y105" s="303"/>
      <c r="Z105" s="303"/>
      <c r="AA105" s="375"/>
      <c r="AB105" s="274">
        <f>AB88+AB97+AB104</f>
        <v>34515691.286454923</v>
      </c>
      <c r="AC105" s="303"/>
      <c r="AD105" s="303"/>
      <c r="AE105" s="303"/>
      <c r="AF105" s="303"/>
      <c r="AG105" s="303"/>
      <c r="AH105" s="303"/>
      <c r="AI105" s="303"/>
      <c r="AJ105" s="303"/>
      <c r="AK105" s="303"/>
      <c r="AL105" s="303"/>
      <c r="AM105" s="375"/>
      <c r="AN105" s="289">
        <f>AN88+AN97+AN104</f>
        <v>37542299.502585322</v>
      </c>
      <c r="AO105" s="303"/>
      <c r="AP105" s="303"/>
      <c r="AQ105" s="303"/>
      <c r="AR105" s="303"/>
      <c r="AS105" s="303"/>
      <c r="AT105" s="303"/>
      <c r="AU105" s="303"/>
      <c r="AV105" s="303"/>
      <c r="AW105" s="303"/>
      <c r="AX105" s="303"/>
      <c r="AY105" s="375"/>
      <c r="AZ105" s="300">
        <f>AZ88+AZ97+AZ104</f>
        <v>-2255637.4219935117</v>
      </c>
      <c r="BA105" s="296">
        <f>BA88+BA97+BA104</f>
        <v>132096216.96990447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5987386.0156787224</v>
      </c>
      <c r="E106" s="338"/>
      <c r="F106" s="338"/>
      <c r="G106" s="338"/>
      <c r="H106" s="338"/>
      <c r="I106" s="338"/>
      <c r="J106" s="338"/>
      <c r="K106" s="338"/>
      <c r="L106" s="338"/>
      <c r="M106" s="338"/>
      <c r="N106" s="338"/>
      <c r="O106" s="566"/>
      <c r="P106" s="344">
        <f>P17-P105</f>
        <v>5187595.8808389157</v>
      </c>
      <c r="Q106" s="338"/>
      <c r="R106" s="338"/>
      <c r="S106" s="338"/>
      <c r="T106" s="338"/>
      <c r="U106" s="338"/>
      <c r="V106" s="338"/>
      <c r="W106" s="338"/>
      <c r="X106" s="338"/>
      <c r="Y106" s="338"/>
      <c r="Z106" s="338"/>
      <c r="AA106" s="566"/>
      <c r="AB106" s="344">
        <f>AB17-AB105</f>
        <v>6747345.4992376715</v>
      </c>
      <c r="AC106" s="338"/>
      <c r="AD106" s="338"/>
      <c r="AE106" s="338"/>
      <c r="AF106" s="338"/>
      <c r="AG106" s="338"/>
      <c r="AH106" s="338"/>
      <c r="AI106" s="338"/>
      <c r="AJ106" s="338"/>
      <c r="AK106" s="338"/>
      <c r="AL106" s="338"/>
      <c r="AM106" s="566"/>
      <c r="AN106" s="344">
        <f>AN17-AN105</f>
        <v>4564835.3538235873</v>
      </c>
      <c r="AO106" s="338"/>
      <c r="AP106" s="338"/>
      <c r="AQ106" s="338"/>
      <c r="AR106" s="338"/>
      <c r="AS106" s="338"/>
      <c r="AT106" s="338"/>
      <c r="AU106" s="338"/>
      <c r="AV106" s="338"/>
      <c r="AW106" s="338"/>
      <c r="AX106" s="338"/>
      <c r="AY106" s="566"/>
      <c r="AZ106" s="858">
        <f>AZ17-AZ105</f>
        <v>2734513.7243934623</v>
      </c>
      <c r="BA106" s="345">
        <f>BA17-BA105</f>
        <v>25221676.473972335</v>
      </c>
      <c r="BB106" s="338"/>
      <c r="BC106" s="338"/>
      <c r="BD106" s="338"/>
      <c r="BE106" s="338"/>
      <c r="BF106" s="338"/>
      <c r="BG106" s="338"/>
      <c r="BH106" s="338"/>
      <c r="BI106" s="338"/>
      <c r="BJ106" s="338"/>
      <c r="BK106" s="338"/>
      <c r="BL106" s="339"/>
    </row>
    <row r="107" spans="1:64" x14ac:dyDescent="0.25">
      <c r="A107" s="267"/>
      <c r="B107" s="126" t="s">
        <v>269</v>
      </c>
      <c r="C107" s="127" t="s">
        <v>26</v>
      </c>
      <c r="D107" s="257">
        <v>1280909.0120613754</v>
      </c>
      <c r="E107" s="340"/>
      <c r="F107" s="340"/>
      <c r="G107" s="340"/>
      <c r="H107" s="340"/>
      <c r="I107" s="340"/>
      <c r="J107" s="340"/>
      <c r="K107" s="340"/>
      <c r="L107" s="340"/>
      <c r="M107" s="340"/>
      <c r="N107" s="340"/>
      <c r="O107" s="377"/>
      <c r="P107" s="258">
        <v>1109806.2321852446</v>
      </c>
      <c r="Q107" s="340"/>
      <c r="R107" s="340"/>
      <c r="S107" s="340"/>
      <c r="T107" s="340"/>
      <c r="U107" s="340"/>
      <c r="V107" s="340"/>
      <c r="W107" s="340"/>
      <c r="X107" s="340"/>
      <c r="Y107" s="340"/>
      <c r="Z107" s="340"/>
      <c r="AA107" s="377"/>
      <c r="AB107" s="258">
        <v>1443257.2022869363</v>
      </c>
      <c r="AC107" s="340"/>
      <c r="AD107" s="340"/>
      <c r="AE107" s="340"/>
      <c r="AF107" s="340"/>
      <c r="AG107" s="340"/>
      <c r="AH107" s="340"/>
      <c r="AI107" s="340"/>
      <c r="AJ107" s="340"/>
      <c r="AK107" s="340"/>
      <c r="AL107" s="340"/>
      <c r="AM107" s="340"/>
      <c r="AN107" s="258">
        <v>976576.21004851582</v>
      </c>
      <c r="AO107" s="340"/>
      <c r="AP107" s="340"/>
      <c r="AQ107" s="340"/>
      <c r="AR107" s="340"/>
      <c r="AS107" s="340"/>
      <c r="AT107" s="340"/>
      <c r="AU107" s="340"/>
      <c r="AV107" s="340"/>
      <c r="AW107" s="340"/>
      <c r="AX107" s="340"/>
      <c r="AY107" s="377"/>
      <c r="AZ107" s="526">
        <v>585007.0905749083</v>
      </c>
      <c r="BA107" s="296">
        <f>D107+P107+AB107+AN107+AZ107</f>
        <v>5395555.7471569804</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4706477.0036173472</v>
      </c>
      <c r="E108" s="342"/>
      <c r="F108" s="342"/>
      <c r="G108" s="342"/>
      <c r="H108" s="342"/>
      <c r="I108" s="342"/>
      <c r="J108" s="342"/>
      <c r="K108" s="342"/>
      <c r="L108" s="342"/>
      <c r="M108" s="342"/>
      <c r="N108" s="342"/>
      <c r="O108" s="1118"/>
      <c r="P108" s="557">
        <f>P106-P107</f>
        <v>4077789.6486536711</v>
      </c>
      <c r="Q108" s="342"/>
      <c r="R108" s="342"/>
      <c r="S108" s="342"/>
      <c r="T108" s="342"/>
      <c r="U108" s="342"/>
      <c r="V108" s="342"/>
      <c r="W108" s="342"/>
      <c r="X108" s="342"/>
      <c r="Y108" s="342"/>
      <c r="Z108" s="342"/>
      <c r="AA108" s="1118"/>
      <c r="AB108" s="557">
        <f>AB106-AB107</f>
        <v>5304088.2969507352</v>
      </c>
      <c r="AC108" s="342"/>
      <c r="AD108" s="342"/>
      <c r="AE108" s="342"/>
      <c r="AF108" s="342"/>
      <c r="AG108" s="342"/>
      <c r="AH108" s="342"/>
      <c r="AI108" s="342"/>
      <c r="AJ108" s="342"/>
      <c r="AK108" s="342"/>
      <c r="AL108" s="342"/>
      <c r="AM108" s="342"/>
      <c r="AN108" s="550">
        <f>AN106-AN107</f>
        <v>3588259.1437750715</v>
      </c>
      <c r="AO108" s="342"/>
      <c r="AP108" s="342"/>
      <c r="AQ108" s="342"/>
      <c r="AR108" s="342"/>
      <c r="AS108" s="342"/>
      <c r="AT108" s="342"/>
      <c r="AU108" s="342"/>
      <c r="AV108" s="342"/>
      <c r="AW108" s="342"/>
      <c r="AX108" s="342"/>
      <c r="AY108" s="1118"/>
      <c r="AZ108" s="579">
        <f>AZ106-AZ107</f>
        <v>2149506.6338185538</v>
      </c>
      <c r="BA108" s="347">
        <f>BA106-BA107</f>
        <v>19826120.726815354</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showGridLines="0"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242292.44124423972</v>
      </c>
      <c r="E9" s="737">
        <v>200016.06797235028</v>
      </c>
      <c r="F9" s="737">
        <v>8868.9815668202809</v>
      </c>
      <c r="G9" s="737">
        <v>14179.993087557605</v>
      </c>
      <c r="H9" s="737">
        <v>5708.4320276497701</v>
      </c>
      <c r="I9" s="737">
        <v>6257.3778801843318</v>
      </c>
      <c r="J9" s="737">
        <v>1416</v>
      </c>
      <c r="K9" s="737">
        <v>91</v>
      </c>
      <c r="L9" s="737">
        <v>541.25</v>
      </c>
      <c r="M9" s="737">
        <v>23</v>
      </c>
      <c r="N9" s="737">
        <v>4493.3387096774195</v>
      </c>
      <c r="O9" s="804">
        <v>697</v>
      </c>
      <c r="P9" s="742">
        <f>SUM(Q9:AA9)</f>
        <v>254105.08709677414</v>
      </c>
      <c r="Q9" s="737">
        <v>210889.36666666661</v>
      </c>
      <c r="R9" s="737">
        <v>9377.529032258064</v>
      </c>
      <c r="S9" s="737">
        <v>14464.765591397851</v>
      </c>
      <c r="T9" s="737">
        <v>5784.4989247311796</v>
      </c>
      <c r="U9" s="737">
        <v>6358.1838709677404</v>
      </c>
      <c r="V9" s="737">
        <v>1406.6580645161289</v>
      </c>
      <c r="W9" s="737">
        <v>91.966666666666697</v>
      </c>
      <c r="X9" s="737">
        <v>539</v>
      </c>
      <c r="Y9" s="737">
        <v>22</v>
      </c>
      <c r="Z9" s="737">
        <v>4449.1182795698924</v>
      </c>
      <c r="AA9" s="738">
        <v>722</v>
      </c>
      <c r="AB9" s="742">
        <f>SUM(AC9:AM9)</f>
        <v>268043.96881720435</v>
      </c>
      <c r="AC9" s="737">
        <v>223892.44623655919</v>
      </c>
      <c r="AD9" s="737">
        <v>9889.2569892473057</v>
      </c>
      <c r="AE9" s="737">
        <v>14628.010752688167</v>
      </c>
      <c r="AF9" s="737">
        <v>5831.6688172042941</v>
      </c>
      <c r="AG9" s="737">
        <v>6490.295698924725</v>
      </c>
      <c r="AH9" s="737">
        <v>1419.3548387096769</v>
      </c>
      <c r="AI9" s="737">
        <v>92</v>
      </c>
      <c r="AJ9" s="737">
        <v>544</v>
      </c>
      <c r="AK9" s="737">
        <v>23</v>
      </c>
      <c r="AL9" s="737">
        <v>4492.9354838709678</v>
      </c>
      <c r="AM9" s="738">
        <v>741</v>
      </c>
      <c r="AN9" s="736">
        <f>SUM(AO9:AY9)</f>
        <v>280613.91182795697</v>
      </c>
      <c r="AO9" s="737">
        <v>235670.60967741936</v>
      </c>
      <c r="AP9" s="737">
        <v>10386.820430107527</v>
      </c>
      <c r="AQ9" s="737">
        <v>14641.583870967743</v>
      </c>
      <c r="AR9" s="737">
        <v>5884.4</v>
      </c>
      <c r="AS9" s="737">
        <v>6534.6419354838699</v>
      </c>
      <c r="AT9" s="737">
        <v>1489.322580645161</v>
      </c>
      <c r="AU9" s="737">
        <v>101</v>
      </c>
      <c r="AV9" s="737">
        <v>586.5333333333333</v>
      </c>
      <c r="AW9" s="737">
        <v>21</v>
      </c>
      <c r="AX9" s="737">
        <v>4549.0000000000009</v>
      </c>
      <c r="AY9" s="738">
        <v>749</v>
      </c>
      <c r="AZ9" s="853">
        <v>-60</v>
      </c>
      <c r="BA9" s="740">
        <f>AN9+AB9+P9+D9+AZ9</f>
        <v>1044995.4089861751</v>
      </c>
      <c r="BB9" s="741">
        <f t="shared" ref="BB9:BL9" si="0">AO9+AC9+Q9+E9</f>
        <v>870468.49055299547</v>
      </c>
      <c r="BC9" s="741">
        <f t="shared" si="0"/>
        <v>38522.588018433176</v>
      </c>
      <c r="BD9" s="741">
        <f t="shared" si="0"/>
        <v>57914.353302611366</v>
      </c>
      <c r="BE9" s="741">
        <f t="shared" si="0"/>
        <v>23208.999769585243</v>
      </c>
      <c r="BF9" s="741">
        <f t="shared" si="0"/>
        <v>25640.499385560666</v>
      </c>
      <c r="BG9" s="741">
        <f t="shared" si="0"/>
        <v>5731.3354838709674</v>
      </c>
      <c r="BH9" s="741">
        <f t="shared" si="0"/>
        <v>375.9666666666667</v>
      </c>
      <c r="BI9" s="742">
        <f t="shared" si="0"/>
        <v>2210.7833333333333</v>
      </c>
      <c r="BJ9" s="742">
        <f t="shared" si="0"/>
        <v>89</v>
      </c>
      <c r="BK9" s="741">
        <f t="shared" si="0"/>
        <v>17984.392473118281</v>
      </c>
      <c r="BL9" s="743">
        <f t="shared" si="0"/>
        <v>2909</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68679315.179999992</v>
      </c>
      <c r="E11" s="249">
        <v>36596548.349999987</v>
      </c>
      <c r="F11" s="249">
        <v>4763137.8800000027</v>
      </c>
      <c r="G11" s="249">
        <v>13495197.079999998</v>
      </c>
      <c r="H11" s="249">
        <v>7500812.6799999978</v>
      </c>
      <c r="I11" s="249">
        <v>1254483.8499999999</v>
      </c>
      <c r="J11" s="249">
        <v>534107.01</v>
      </c>
      <c r="K11" s="249">
        <v>14454.719999999998</v>
      </c>
      <c r="L11" s="249">
        <v>1728648.4700000002</v>
      </c>
      <c r="M11" s="249">
        <v>607008.18000000005</v>
      </c>
      <c r="N11" s="249">
        <v>518955.05999999988</v>
      </c>
      <c r="O11" s="249">
        <v>1665961.9000000001</v>
      </c>
      <c r="P11" s="270">
        <f t="shared" ref="P11:P16" si="2">SUM(Q11:AA11)</f>
        <v>71678077.199999988</v>
      </c>
      <c r="Q11" s="249">
        <v>38780285.100000001</v>
      </c>
      <c r="R11" s="249">
        <v>5069040.3</v>
      </c>
      <c r="S11" s="249">
        <v>13640659.16</v>
      </c>
      <c r="T11" s="249">
        <v>7810513.7599999998</v>
      </c>
      <c r="U11" s="249">
        <v>1269821.2199999993</v>
      </c>
      <c r="V11" s="249">
        <v>536683.79</v>
      </c>
      <c r="W11" s="249">
        <v>14670.1</v>
      </c>
      <c r="X11" s="249">
        <v>1730998.01</v>
      </c>
      <c r="Y11" s="249">
        <v>580616.52</v>
      </c>
      <c r="Z11" s="249">
        <v>515822.96000000008</v>
      </c>
      <c r="AA11" s="250">
        <v>1728966.28</v>
      </c>
      <c r="AB11" s="270">
        <f t="shared" ref="AB11:AB16" si="3">SUM(AC11:AM11)</f>
        <v>74703434.109999985</v>
      </c>
      <c r="AC11" s="249">
        <v>41479050.459999979</v>
      </c>
      <c r="AD11" s="249">
        <v>5285260.7500000009</v>
      </c>
      <c r="AE11" s="249">
        <v>13538899.090000005</v>
      </c>
      <c r="AF11" s="249">
        <v>7900889.4599999981</v>
      </c>
      <c r="AG11" s="249">
        <v>1295351.5899999999</v>
      </c>
      <c r="AH11" s="249">
        <v>545507.4800000001</v>
      </c>
      <c r="AI11" s="249">
        <v>14769.44</v>
      </c>
      <c r="AJ11" s="251">
        <v>1749661.0599999998</v>
      </c>
      <c r="AK11" s="249">
        <v>607008.18000000005</v>
      </c>
      <c r="AL11" s="249">
        <v>520687.6</v>
      </c>
      <c r="AM11" s="250">
        <v>1766349</v>
      </c>
      <c r="AN11" s="270">
        <f t="shared" ref="AN11:AN16" si="4">SUM(AO11:AY11)</f>
        <v>74508328.800000012</v>
      </c>
      <c r="AO11" s="249">
        <v>42391621.460000016</v>
      </c>
      <c r="AP11" s="249">
        <v>5120758.3099999996</v>
      </c>
      <c r="AQ11" s="249">
        <v>12939440.379999995</v>
      </c>
      <c r="AR11" s="249">
        <v>7783634.7400000002</v>
      </c>
      <c r="AS11" s="249">
        <v>1140828.7499999995</v>
      </c>
      <c r="AT11" s="249">
        <v>575289.99999999988</v>
      </c>
      <c r="AU11" s="249">
        <v>17786.03</v>
      </c>
      <c r="AV11" s="249">
        <v>1496145.4100000001</v>
      </c>
      <c r="AW11" s="249">
        <v>650138.37</v>
      </c>
      <c r="AX11" s="249">
        <v>559535.38999999978</v>
      </c>
      <c r="AY11" s="250">
        <v>1833149.96</v>
      </c>
      <c r="AZ11" s="854">
        <v>-1298575.2899999998</v>
      </c>
      <c r="BA11" s="321">
        <f t="shared" ref="BA11:BA16" si="5">SUM(BB11:BL11)+AZ11</f>
        <v>288270579.99999994</v>
      </c>
      <c r="BB11" s="271">
        <f t="shared" ref="BB11:BL16" si="6">E11+Q11+AC11+AO11</f>
        <v>159247505.36999997</v>
      </c>
      <c r="BC11" s="271">
        <f t="shared" si="6"/>
        <v>20238197.240000002</v>
      </c>
      <c r="BD11" s="271">
        <f t="shared" si="6"/>
        <v>53614195.710000001</v>
      </c>
      <c r="BE11" s="271">
        <f t="shared" si="6"/>
        <v>30995850.639999993</v>
      </c>
      <c r="BF11" s="271">
        <f t="shared" si="6"/>
        <v>4960485.4099999983</v>
      </c>
      <c r="BG11" s="271">
        <f t="shared" si="6"/>
        <v>2191588.2800000003</v>
      </c>
      <c r="BH11" s="271">
        <f t="shared" si="6"/>
        <v>61680.29</v>
      </c>
      <c r="BI11" s="271">
        <f t="shared" si="6"/>
        <v>6705452.9500000002</v>
      </c>
      <c r="BJ11" s="271">
        <f t="shared" si="6"/>
        <v>2444771.2500000005</v>
      </c>
      <c r="BK11" s="271">
        <f t="shared" si="6"/>
        <v>2115001.0099999998</v>
      </c>
      <c r="BL11" s="295">
        <f t="shared" si="6"/>
        <v>6994427.1399999997</v>
      </c>
    </row>
    <row r="12" spans="1:64" x14ac:dyDescent="0.25">
      <c r="A12" s="1535"/>
      <c r="B12" s="126" t="s">
        <v>1319</v>
      </c>
      <c r="C12" s="127" t="s">
        <v>1328</v>
      </c>
      <c r="D12" s="270">
        <f t="shared" si="1"/>
        <v>139977.1026607044</v>
      </c>
      <c r="E12" s="249">
        <v>115553.21138612584</v>
      </c>
      <c r="F12" s="249">
        <v>5123.7848646845159</v>
      </c>
      <c r="G12" s="249">
        <v>8192.0605444901321</v>
      </c>
      <c r="H12" s="249">
        <v>3297.8733131856693</v>
      </c>
      <c r="I12" s="249">
        <v>3615.0101151461599</v>
      </c>
      <c r="J12" s="249">
        <v>818.0510145083598</v>
      </c>
      <c r="K12" s="249">
        <v>52.572487514308435</v>
      </c>
      <c r="L12" s="249">
        <v>312.69075678153234</v>
      </c>
      <c r="M12" s="249">
        <v>13.287551789330703</v>
      </c>
      <c r="N12" s="249">
        <v>2595.8900352975265</v>
      </c>
      <c r="O12" s="249">
        <v>402.67059118102173</v>
      </c>
      <c r="P12" s="270">
        <f t="shared" si="2"/>
        <v>146801.50020568588</v>
      </c>
      <c r="Q12" s="249">
        <v>121834.92962619499</v>
      </c>
      <c r="R12" s="249">
        <v>5417.5827248730975</v>
      </c>
      <c r="S12" s="249">
        <v>8356.5792137490298</v>
      </c>
      <c r="T12" s="249">
        <v>3341.8186538127529</v>
      </c>
      <c r="U12" s="249">
        <v>3673.2477161552615</v>
      </c>
      <c r="V12" s="249">
        <v>812.65399487555453</v>
      </c>
      <c r="W12" s="249">
        <v>53.13094983588902</v>
      </c>
      <c r="X12" s="249">
        <v>311.39088758474992</v>
      </c>
      <c r="Y12" s="249">
        <v>12.709832146316325</v>
      </c>
      <c r="Z12" s="249">
        <v>2570.3430242018635</v>
      </c>
      <c r="AA12" s="250">
        <v>417.11358225638116</v>
      </c>
      <c r="AB12" s="270">
        <f t="shared" si="3"/>
        <v>154854.26597723246</v>
      </c>
      <c r="AC12" s="249">
        <v>129347.06411340089</v>
      </c>
      <c r="AD12" s="249">
        <v>5713.2180175054</v>
      </c>
      <c r="AE12" s="249">
        <v>8450.8891500534955</v>
      </c>
      <c r="AF12" s="249">
        <v>3369.0696272533473</v>
      </c>
      <c r="AG12" s="249">
        <v>3749.5713142405475</v>
      </c>
      <c r="AH12" s="249">
        <v>819.98917073008511</v>
      </c>
      <c r="AI12" s="249">
        <v>53.150207157322811</v>
      </c>
      <c r="AJ12" s="249">
        <v>314.27948579982188</v>
      </c>
      <c r="AK12" s="249">
        <v>13.287551789330703</v>
      </c>
      <c r="AL12" s="249">
        <v>2595.6570838285688</v>
      </c>
      <c r="AM12" s="250">
        <v>428.09025547365439</v>
      </c>
      <c r="AN12" s="270">
        <f t="shared" si="4"/>
        <v>162116.1689661156</v>
      </c>
      <c r="AO12" s="249">
        <v>136151.54049181961</v>
      </c>
      <c r="AP12" s="249">
        <v>6000.6701909361727</v>
      </c>
      <c r="AQ12" s="249">
        <v>8458.7306071005642</v>
      </c>
      <c r="AR12" s="249">
        <v>3399.5334673538082</v>
      </c>
      <c r="AS12" s="249">
        <v>3775.1910061945282</v>
      </c>
      <c r="AT12" s="249">
        <v>860.41090962357509</v>
      </c>
      <c r="AU12" s="249">
        <v>58.349683944452217</v>
      </c>
      <c r="AV12" s="249">
        <v>338.85182794936674</v>
      </c>
      <c r="AW12" s="249">
        <v>12.132112503301945</v>
      </c>
      <c r="AX12" s="249">
        <v>2628.046656072408</v>
      </c>
      <c r="AY12" s="250">
        <v>432.7120126177694</v>
      </c>
      <c r="AZ12" s="854">
        <v>1042938.5850383291</v>
      </c>
      <c r="BA12" s="290">
        <f t="shared" si="5"/>
        <v>1646687.6228480674</v>
      </c>
      <c r="BB12" s="271">
        <f t="shared" si="6"/>
        <v>502886.74561754131</v>
      </c>
      <c r="BC12" s="271">
        <f t="shared" si="6"/>
        <v>22255.255797999183</v>
      </c>
      <c r="BD12" s="271">
        <f t="shared" si="6"/>
        <v>33458.25951539322</v>
      </c>
      <c r="BE12" s="271">
        <f t="shared" si="6"/>
        <v>13408.295061605579</v>
      </c>
      <c r="BF12" s="271">
        <f t="shared" si="6"/>
        <v>14813.020151736499</v>
      </c>
      <c r="BG12" s="271">
        <f t="shared" si="6"/>
        <v>3311.1050897375744</v>
      </c>
      <c r="BH12" s="271">
        <f t="shared" si="6"/>
        <v>217.20332845197245</v>
      </c>
      <c r="BI12" s="271">
        <f t="shared" si="6"/>
        <v>1277.2129581154709</v>
      </c>
      <c r="BJ12" s="271">
        <f t="shared" si="6"/>
        <v>51.417048228279675</v>
      </c>
      <c r="BK12" s="271">
        <f t="shared" si="6"/>
        <v>10389.936799400366</v>
      </c>
      <c r="BL12" s="291">
        <f t="shared" si="6"/>
        <v>1680.5864415288268</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1719081.3000000131</v>
      </c>
      <c r="E14" s="249">
        <v>1564672.8000000129</v>
      </c>
      <c r="F14" s="249">
        <v>130389.40000000008</v>
      </c>
      <c r="G14" s="249">
        <v>6862.6</v>
      </c>
      <c r="H14" s="249">
        <v>13725.2</v>
      </c>
      <c r="I14" s="249">
        <v>0</v>
      </c>
      <c r="J14" s="249">
        <v>0</v>
      </c>
      <c r="K14" s="249">
        <v>0</v>
      </c>
      <c r="L14" s="249">
        <v>3431.3</v>
      </c>
      <c r="M14" s="249">
        <v>0</v>
      </c>
      <c r="N14" s="249">
        <v>0</v>
      </c>
      <c r="O14" s="250">
        <v>0</v>
      </c>
      <c r="P14" s="271">
        <f t="shared" si="2"/>
        <v>1626436.2000000121</v>
      </c>
      <c r="Q14" s="249">
        <v>1520065.9000000122</v>
      </c>
      <c r="R14" s="249">
        <v>82351.200000000041</v>
      </c>
      <c r="S14" s="249">
        <v>13725.2</v>
      </c>
      <c r="T14" s="249">
        <v>10293.900000000001</v>
      </c>
      <c r="U14" s="249">
        <v>0</v>
      </c>
      <c r="V14" s="249">
        <v>0</v>
      </c>
      <c r="W14" s="249">
        <v>0</v>
      </c>
      <c r="X14" s="249">
        <v>0</v>
      </c>
      <c r="Y14" s="249">
        <v>0</v>
      </c>
      <c r="Z14" s="249">
        <v>0</v>
      </c>
      <c r="AA14" s="250">
        <v>0</v>
      </c>
      <c r="AB14" s="271">
        <f t="shared" si="3"/>
        <v>1763688.2000000142</v>
      </c>
      <c r="AC14" s="249">
        <v>1647024.000000014</v>
      </c>
      <c r="AD14" s="249">
        <v>106370.30000000006</v>
      </c>
      <c r="AE14" s="249">
        <v>3431.3</v>
      </c>
      <c r="AF14" s="249">
        <v>6862.6</v>
      </c>
      <c r="AG14" s="249">
        <v>0</v>
      </c>
      <c r="AH14" s="249">
        <v>0</v>
      </c>
      <c r="AI14" s="249">
        <v>0</v>
      </c>
      <c r="AJ14" s="249">
        <v>0</v>
      </c>
      <c r="AK14" s="249">
        <v>0</v>
      </c>
      <c r="AL14" s="249">
        <v>0</v>
      </c>
      <c r="AM14" s="250">
        <v>0</v>
      </c>
      <c r="AN14" s="270">
        <f t="shared" si="4"/>
        <v>1944186.9200000137</v>
      </c>
      <c r="AO14" s="249">
        <v>1826406.2400000135</v>
      </c>
      <c r="AP14" s="249">
        <v>93482.460000000036</v>
      </c>
      <c r="AQ14" s="249">
        <v>14004.32</v>
      </c>
      <c r="AR14" s="249">
        <v>6862.6</v>
      </c>
      <c r="AS14" s="249">
        <v>0</v>
      </c>
      <c r="AT14" s="249">
        <v>0</v>
      </c>
      <c r="AU14" s="249">
        <v>0</v>
      </c>
      <c r="AV14" s="249">
        <v>3431.3</v>
      </c>
      <c r="AW14" s="249">
        <v>0</v>
      </c>
      <c r="AX14" s="249">
        <v>0</v>
      </c>
      <c r="AY14" s="250">
        <v>0</v>
      </c>
      <c r="AZ14" s="854">
        <v>100581.22000000002</v>
      </c>
      <c r="BA14" s="290">
        <f t="shared" si="5"/>
        <v>7153973.840000052</v>
      </c>
      <c r="BB14" s="271">
        <f t="shared" si="6"/>
        <v>6558168.9400000526</v>
      </c>
      <c r="BC14" s="271">
        <f t="shared" si="6"/>
        <v>412593.36000000022</v>
      </c>
      <c r="BD14" s="271">
        <f t="shared" si="6"/>
        <v>38023.42</v>
      </c>
      <c r="BE14" s="271">
        <f t="shared" si="6"/>
        <v>37744.300000000003</v>
      </c>
      <c r="BF14" s="271">
        <f t="shared" si="6"/>
        <v>0</v>
      </c>
      <c r="BG14" s="271">
        <f t="shared" si="6"/>
        <v>0</v>
      </c>
      <c r="BH14" s="271">
        <f t="shared" si="6"/>
        <v>0</v>
      </c>
      <c r="BI14" s="271">
        <f t="shared" si="6"/>
        <v>6862.6</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91786.136026764638</v>
      </c>
      <c r="E16" s="249">
        <v>87702.969859403849</v>
      </c>
      <c r="F16" s="249">
        <v>856.59016301349584</v>
      </c>
      <c r="G16" s="249">
        <v>1369.5419816681353</v>
      </c>
      <c r="H16" s="249">
        <v>551.33576321876035</v>
      </c>
      <c r="I16" s="249">
        <v>604.35443438922573</v>
      </c>
      <c r="J16" s="249">
        <v>136.7610995342244</v>
      </c>
      <c r="K16" s="249">
        <v>8.7890254644169641</v>
      </c>
      <c r="L16" s="249">
        <v>52.275384973798708</v>
      </c>
      <c r="M16" s="249">
        <v>2.2214020404570349</v>
      </c>
      <c r="N16" s="249">
        <v>433.97877296269564</v>
      </c>
      <c r="O16" s="249">
        <v>67.318140095589271</v>
      </c>
      <c r="P16" s="270">
        <f t="shared" si="2"/>
        <v>24542.154737708111</v>
      </c>
      <c r="Q16" s="249">
        <v>20368.263888001089</v>
      </c>
      <c r="R16" s="249">
        <v>905.70704898709334</v>
      </c>
      <c r="S16" s="249">
        <v>1397.0460782375608</v>
      </c>
      <c r="T16" s="249">
        <v>558.68250932258115</v>
      </c>
      <c r="U16" s="249">
        <v>614.09054889429331</v>
      </c>
      <c r="V16" s="249">
        <v>135.85883020615097</v>
      </c>
      <c r="W16" s="249">
        <v>8.8823887385811044</v>
      </c>
      <c r="X16" s="249">
        <v>52.058073904623555</v>
      </c>
      <c r="Y16" s="249">
        <v>2.1248193430458597</v>
      </c>
      <c r="Z16" s="249">
        <v>429.70784454222832</v>
      </c>
      <c r="AA16" s="250">
        <v>69.732707530868652</v>
      </c>
      <c r="AB16" s="270">
        <f t="shared" si="3"/>
        <v>25888.40953316259</v>
      </c>
      <c r="AC16" s="249">
        <v>21624.136387513463</v>
      </c>
      <c r="AD16" s="249">
        <v>955.13111541382432</v>
      </c>
      <c r="AE16" s="249">
        <v>1412.8127362543019</v>
      </c>
      <c r="AF16" s="249">
        <v>563.23830477422973</v>
      </c>
      <c r="AG16" s="249">
        <v>626.8502655983001</v>
      </c>
      <c r="AH16" s="249">
        <v>137.08511890618442</v>
      </c>
      <c r="AI16" s="249">
        <v>8.8856081618281397</v>
      </c>
      <c r="AJ16" s="249">
        <v>52.540987391679437</v>
      </c>
      <c r="AK16" s="249">
        <v>2.2214020404570349</v>
      </c>
      <c r="AL16" s="249">
        <v>433.93982832664273</v>
      </c>
      <c r="AM16" s="250">
        <v>71.567778781681</v>
      </c>
      <c r="AN16" s="270">
        <f t="shared" si="4"/>
        <v>27102.448535445834</v>
      </c>
      <c r="AO16" s="249">
        <v>22761.703183181427</v>
      </c>
      <c r="AP16" s="249">
        <v>1003.1871346652904</v>
      </c>
      <c r="AQ16" s="249">
        <v>1414.1236646300242</v>
      </c>
      <c r="AR16" s="249">
        <v>568.33122464632072</v>
      </c>
      <c r="AS16" s="249">
        <v>631.13334474521639</v>
      </c>
      <c r="AT16" s="249">
        <v>143.8427921540825</v>
      </c>
      <c r="AU16" s="249">
        <v>9.7548524385287187</v>
      </c>
      <c r="AV16" s="249">
        <v>56.648971454901428</v>
      </c>
      <c r="AW16" s="249">
        <v>2.0282366456346841</v>
      </c>
      <c r="AX16" s="249">
        <v>439.35469052343717</v>
      </c>
      <c r="AY16" s="250">
        <v>72.340440360970405</v>
      </c>
      <c r="AZ16" s="854">
        <v>-58356.690000000221</v>
      </c>
      <c r="BA16" s="290">
        <f t="shared" si="5"/>
        <v>110962.45883308093</v>
      </c>
      <c r="BB16" s="271">
        <f t="shared" si="6"/>
        <v>152457.07331809984</v>
      </c>
      <c r="BC16" s="271">
        <f t="shared" si="6"/>
        <v>3720.6154620797042</v>
      </c>
      <c r="BD16" s="271">
        <f t="shared" si="6"/>
        <v>5593.5244607900222</v>
      </c>
      <c r="BE16" s="271">
        <f t="shared" si="6"/>
        <v>2241.5878019618917</v>
      </c>
      <c r="BF16" s="271">
        <f t="shared" si="6"/>
        <v>2476.4285936270353</v>
      </c>
      <c r="BG16" s="271">
        <f t="shared" si="6"/>
        <v>553.54784080064235</v>
      </c>
      <c r="BH16" s="271">
        <f t="shared" si="6"/>
        <v>36.311874803354925</v>
      </c>
      <c r="BI16" s="271">
        <f t="shared" si="6"/>
        <v>213.52341772500313</v>
      </c>
      <c r="BJ16" s="271">
        <f t="shared" si="6"/>
        <v>8.5958600695946146</v>
      </c>
      <c r="BK16" s="271">
        <f t="shared" si="6"/>
        <v>1736.9811363550039</v>
      </c>
      <c r="BL16" s="291">
        <f t="shared" si="6"/>
        <v>280.95906676910931</v>
      </c>
    </row>
    <row r="17" spans="1:64" s="209" customFormat="1" x14ac:dyDescent="0.25">
      <c r="A17" s="1535"/>
      <c r="B17" s="128" t="s">
        <v>201</v>
      </c>
      <c r="C17" s="309" t="s">
        <v>14</v>
      </c>
      <c r="D17" s="272">
        <f>SUM(D11:D16)</f>
        <v>70630159.718687475</v>
      </c>
      <c r="E17" s="272">
        <f>SUM(E11:E16)</f>
        <v>38364477.331245534</v>
      </c>
      <c r="F17" s="272">
        <f>SUM(F11:F16)</f>
        <v>4899507.6550277015</v>
      </c>
      <c r="G17" s="272">
        <f t="shared" ref="G17:O17" si="7">SUM(G11:G16)</f>
        <v>13511621.282526156</v>
      </c>
      <c r="H17" s="272">
        <f t="shared" si="7"/>
        <v>7518387.0890764026</v>
      </c>
      <c r="I17" s="272">
        <f t="shared" si="7"/>
        <v>1258703.2145495352</v>
      </c>
      <c r="J17" s="272">
        <f t="shared" si="7"/>
        <v>535061.82211404259</v>
      </c>
      <c r="K17" s="272">
        <f t="shared" si="7"/>
        <v>14516.081512978722</v>
      </c>
      <c r="L17" s="272">
        <f t="shared" si="7"/>
        <v>1732444.7361417555</v>
      </c>
      <c r="M17" s="272">
        <f t="shared" si="7"/>
        <v>607023.68895382981</v>
      </c>
      <c r="N17" s="272">
        <f t="shared" si="7"/>
        <v>521984.92880826013</v>
      </c>
      <c r="O17" s="272">
        <f t="shared" si="7"/>
        <v>1666431.8887312766</v>
      </c>
      <c r="P17" s="288">
        <f>SUM(P11:P16)</f>
        <v>73475857.054943398</v>
      </c>
      <c r="Q17" s="272">
        <f>SUM(Q11:Q16)</f>
        <v>40442554.193514213</v>
      </c>
      <c r="R17" s="272">
        <f>SUM(R11:R16)</f>
        <v>5157714.78977386</v>
      </c>
      <c r="S17" s="272">
        <f t="shared" ref="S17:AA17" si="8">SUM(S11:S16)</f>
        <v>13664137.985291986</v>
      </c>
      <c r="T17" s="272">
        <f t="shared" si="8"/>
        <v>7824708.1611631354</v>
      </c>
      <c r="U17" s="272">
        <f t="shared" si="8"/>
        <v>1274108.558265049</v>
      </c>
      <c r="V17" s="272">
        <f t="shared" si="8"/>
        <v>537632.30282508174</v>
      </c>
      <c r="W17" s="272">
        <f t="shared" si="8"/>
        <v>14732.113338574471</v>
      </c>
      <c r="X17" s="272">
        <f t="shared" si="8"/>
        <v>1731361.4589614894</v>
      </c>
      <c r="Y17" s="272">
        <f t="shared" si="8"/>
        <v>580631.35465148941</v>
      </c>
      <c r="Z17" s="272">
        <f t="shared" si="8"/>
        <v>518823.01086874417</v>
      </c>
      <c r="AA17" s="281">
        <f t="shared" si="8"/>
        <v>1729453.1262897875</v>
      </c>
      <c r="AB17" s="288">
        <f>SUM(AB11:AB16)</f>
        <v>76647864.985510394</v>
      </c>
      <c r="AC17" s="272">
        <f>SUM(AC11:AC16)</f>
        <v>43277045.660500906</v>
      </c>
      <c r="AD17" s="272">
        <f>SUM(AD11:AD16)</f>
        <v>5398299.3991329204</v>
      </c>
      <c r="AE17" s="272">
        <f t="shared" ref="AE17:AM17" si="9">SUM(AE11:AE16)</f>
        <v>13552194.091886314</v>
      </c>
      <c r="AF17" s="272">
        <f t="shared" si="9"/>
        <v>7911684.3679320253</v>
      </c>
      <c r="AG17" s="272">
        <f t="shared" si="9"/>
        <v>1299728.0115798388</v>
      </c>
      <c r="AH17" s="272">
        <f t="shared" si="9"/>
        <v>546464.55428963643</v>
      </c>
      <c r="AI17" s="272">
        <f t="shared" si="9"/>
        <v>14831.475815319152</v>
      </c>
      <c r="AJ17" s="272">
        <f t="shared" si="9"/>
        <v>1750027.8804731914</v>
      </c>
      <c r="AK17" s="272">
        <f t="shared" si="9"/>
        <v>607023.68895382981</v>
      </c>
      <c r="AL17" s="272">
        <f t="shared" si="9"/>
        <v>523717.1969121552</v>
      </c>
      <c r="AM17" s="272">
        <f t="shared" si="9"/>
        <v>1766848.6580342555</v>
      </c>
      <c r="AN17" s="288">
        <f>SUM(AN11:AN16)</f>
        <v>76641734.337501585</v>
      </c>
      <c r="AO17" s="272">
        <f>SUM(AO11:AO16)</f>
        <v>44376940.943675034</v>
      </c>
      <c r="AP17" s="272">
        <f t="shared" ref="AP17:AZ17" si="10">SUM(AP11:AP16)</f>
        <v>5221244.6273256009</v>
      </c>
      <c r="AQ17" s="272">
        <f t="shared" si="10"/>
        <v>12963317.554271726</v>
      </c>
      <c r="AR17" s="272">
        <f t="shared" si="10"/>
        <v>7794465.2046920005</v>
      </c>
      <c r="AS17" s="272">
        <f t="shared" si="10"/>
        <v>1145235.0743509394</v>
      </c>
      <c r="AT17" s="272">
        <f t="shared" si="10"/>
        <v>576294.25370177755</v>
      </c>
      <c r="AU17" s="272">
        <f t="shared" si="10"/>
        <v>17854.134536382979</v>
      </c>
      <c r="AV17" s="272">
        <f t="shared" si="10"/>
        <v>1499972.2107994044</v>
      </c>
      <c r="AW17" s="272">
        <f t="shared" si="10"/>
        <v>650152.5303491489</v>
      </c>
      <c r="AX17" s="272">
        <f t="shared" si="10"/>
        <v>562602.79134659562</v>
      </c>
      <c r="AY17" s="281">
        <f t="shared" si="10"/>
        <v>1833655.0124529789</v>
      </c>
      <c r="AZ17" s="293">
        <f t="shared" si="10"/>
        <v>-213412.17496167088</v>
      </c>
      <c r="BA17" s="292">
        <f>SUM(BA11:BA16)</f>
        <v>297182203.92168117</v>
      </c>
      <c r="BB17" s="272">
        <f>SUM(BB11:BB16)</f>
        <v>166461018.12893566</v>
      </c>
      <c r="BC17" s="272">
        <f t="shared" ref="BC17:BL17" si="11">SUM(BC11:BC16)</f>
        <v>20676766.471260082</v>
      </c>
      <c r="BD17" s="272">
        <f t="shared" si="11"/>
        <v>53691270.913976185</v>
      </c>
      <c r="BE17" s="272">
        <f t="shared" si="11"/>
        <v>31049244.822863564</v>
      </c>
      <c r="BF17" s="272">
        <f t="shared" si="11"/>
        <v>4977774.8587453617</v>
      </c>
      <c r="BG17" s="272">
        <f t="shared" si="11"/>
        <v>2195452.9329305384</v>
      </c>
      <c r="BH17" s="272">
        <f t="shared" si="11"/>
        <v>61933.805203255324</v>
      </c>
      <c r="BI17" s="272">
        <f t="shared" si="11"/>
        <v>6713806.2863758402</v>
      </c>
      <c r="BJ17" s="272">
        <f>SUM(BJ11:BJ16)</f>
        <v>2444831.2629082985</v>
      </c>
      <c r="BK17" s="272">
        <f t="shared" si="11"/>
        <v>2127127.9279357553</v>
      </c>
      <c r="BL17" s="293">
        <f t="shared" si="11"/>
        <v>6996388.6855082978</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8884419.5199999996</v>
      </c>
      <c r="E20" s="251">
        <v>4686668.2</v>
      </c>
      <c r="F20" s="251">
        <v>442905.83</v>
      </c>
      <c r="G20" s="251">
        <v>2251398.9000000004</v>
      </c>
      <c r="H20" s="251">
        <v>861950.67999999993</v>
      </c>
      <c r="I20" s="251">
        <v>14364.310000000007</v>
      </c>
      <c r="J20" s="251">
        <v>25431.93</v>
      </c>
      <c r="K20" s="251">
        <v>0</v>
      </c>
      <c r="L20" s="251">
        <v>63673.329999999994</v>
      </c>
      <c r="M20" s="251">
        <v>0</v>
      </c>
      <c r="N20" s="251">
        <v>57795.369999999995</v>
      </c>
      <c r="O20" s="252">
        <v>480230.97</v>
      </c>
      <c r="P20" s="273">
        <f t="shared" ref="P20:P27" si="13">SUM(Q20:AA20)</f>
        <v>8994150.2799999993</v>
      </c>
      <c r="Q20" s="251">
        <v>3489771.1100000003</v>
      </c>
      <c r="R20" s="251">
        <v>531216.89999999991</v>
      </c>
      <c r="S20" s="251">
        <v>3158646.2899999996</v>
      </c>
      <c r="T20" s="251">
        <v>1140758.6599999999</v>
      </c>
      <c r="U20" s="251">
        <v>23522.2</v>
      </c>
      <c r="V20" s="251">
        <v>9762.5400000000009</v>
      </c>
      <c r="W20" s="251">
        <v>1362.54</v>
      </c>
      <c r="X20" s="251">
        <v>34823.780000000006</v>
      </c>
      <c r="Y20" s="251">
        <v>110274.82999999999</v>
      </c>
      <c r="Z20" s="251">
        <v>30653.149999999994</v>
      </c>
      <c r="AA20" s="252">
        <v>463358.28</v>
      </c>
      <c r="AB20" s="273">
        <f t="shared" ref="AB20:AB27" si="14">SUM(AC20:AM20)</f>
        <v>10362661.869999995</v>
      </c>
      <c r="AC20" s="251">
        <v>6348679.5299999993</v>
      </c>
      <c r="AD20" s="251">
        <v>259694.82</v>
      </c>
      <c r="AE20" s="251">
        <v>2476772.75</v>
      </c>
      <c r="AF20" s="251">
        <v>748288.62000000011</v>
      </c>
      <c r="AG20" s="251">
        <v>33063.54</v>
      </c>
      <c r="AH20" s="251">
        <v>31994.61</v>
      </c>
      <c r="AI20" s="251">
        <v>0</v>
      </c>
      <c r="AJ20" s="251">
        <v>30350.18</v>
      </c>
      <c r="AK20" s="251">
        <v>52814.01</v>
      </c>
      <c r="AL20" s="251">
        <v>31646.36</v>
      </c>
      <c r="AM20" s="252">
        <v>349357.45</v>
      </c>
      <c r="AN20" s="276">
        <f t="shared" ref="AN20:AN27" si="15">SUM(AO20:AY20)</f>
        <v>10710954.170000002</v>
      </c>
      <c r="AO20" s="251">
        <v>6181748.1399999987</v>
      </c>
      <c r="AP20" s="251">
        <v>288783.07</v>
      </c>
      <c r="AQ20" s="251">
        <v>2440188.5900000003</v>
      </c>
      <c r="AR20" s="251">
        <v>1019352.22</v>
      </c>
      <c r="AS20" s="251">
        <v>13573.060000000001</v>
      </c>
      <c r="AT20" s="251">
        <v>30358.550000000003</v>
      </c>
      <c r="AU20" s="251">
        <v>1556</v>
      </c>
      <c r="AV20" s="249">
        <v>126314.09999999998</v>
      </c>
      <c r="AW20" s="251">
        <v>12581.66</v>
      </c>
      <c r="AX20" s="251">
        <v>19170.57</v>
      </c>
      <c r="AY20" s="252">
        <v>577328.21000000008</v>
      </c>
      <c r="AZ20" s="855">
        <v>1682927.3600000003</v>
      </c>
      <c r="BA20" s="294">
        <f t="shared" ref="BA20:BA27" si="16">SUM(BB20:BL20)+AZ20</f>
        <v>40635113.200000003</v>
      </c>
      <c r="BB20" s="271">
        <f t="shared" ref="BB20:BL27" si="17">E20+Q20+AC20+AO20</f>
        <v>20706866.979999997</v>
      </c>
      <c r="BC20" s="271">
        <f t="shared" si="17"/>
        <v>1522600.62</v>
      </c>
      <c r="BD20" s="271">
        <f t="shared" si="17"/>
        <v>10327006.529999999</v>
      </c>
      <c r="BE20" s="271">
        <f t="shared" si="17"/>
        <v>3770350.1799999997</v>
      </c>
      <c r="BF20" s="271">
        <f t="shared" si="17"/>
        <v>84523.110000000015</v>
      </c>
      <c r="BG20" s="271">
        <f t="shared" si="17"/>
        <v>97547.63</v>
      </c>
      <c r="BH20" s="271">
        <f t="shared" si="17"/>
        <v>2918.54</v>
      </c>
      <c r="BI20" s="271">
        <f t="shared" si="17"/>
        <v>255161.38999999998</v>
      </c>
      <c r="BJ20" s="271">
        <f t="shared" si="17"/>
        <v>175670.5</v>
      </c>
      <c r="BK20" s="271">
        <f t="shared" si="17"/>
        <v>139265.44999999998</v>
      </c>
      <c r="BL20" s="295">
        <f t="shared" si="17"/>
        <v>1870274.9100000001</v>
      </c>
    </row>
    <row r="21" spans="1:64" ht="24.75" x14ac:dyDescent="0.25">
      <c r="A21" s="1535"/>
      <c r="B21" s="126">
        <v>2.2000000000000002</v>
      </c>
      <c r="C21" s="127" t="s">
        <v>148</v>
      </c>
      <c r="D21" s="274">
        <f t="shared" si="12"/>
        <v>50360.488820479688</v>
      </c>
      <c r="E21" s="253">
        <v>26565.933875598625</v>
      </c>
      <c r="F21" s="253">
        <v>2510.5696607447321</v>
      </c>
      <c r="G21" s="253">
        <v>12761.840982255899</v>
      </c>
      <c r="H21" s="253">
        <v>4885.8856210275917</v>
      </c>
      <c r="I21" s="253">
        <v>81.42272790478323</v>
      </c>
      <c r="J21" s="253">
        <v>144.15848143652519</v>
      </c>
      <c r="K21" s="253">
        <v>0</v>
      </c>
      <c r="L21" s="253">
        <v>360.92622780916514</v>
      </c>
      <c r="M21" s="253">
        <v>0</v>
      </c>
      <c r="N21" s="253">
        <v>327.6075694318954</v>
      </c>
      <c r="O21" s="254">
        <v>2722.1436742704732</v>
      </c>
      <c r="P21" s="274">
        <f t="shared" si="13"/>
        <v>102050.60140312962</v>
      </c>
      <c r="Q21" s="253">
        <v>39596.096290128611</v>
      </c>
      <c r="R21" s="253">
        <v>6027.3625003857678</v>
      </c>
      <c r="S21" s="253">
        <v>35839.044654506717</v>
      </c>
      <c r="T21" s="253">
        <v>12943.424746604107</v>
      </c>
      <c r="U21" s="253">
        <v>266.89065465834034</v>
      </c>
      <c r="V21" s="253">
        <v>110.76900509851265</v>
      </c>
      <c r="W21" s="253">
        <v>15.459829123048657</v>
      </c>
      <c r="X21" s="253">
        <v>395.12211620843379</v>
      </c>
      <c r="Y21" s="253">
        <v>1251.2146640636161</v>
      </c>
      <c r="Z21" s="253">
        <v>347.80076994670162</v>
      </c>
      <c r="AA21" s="254">
        <v>5257.4161724057521</v>
      </c>
      <c r="AB21" s="274">
        <f t="shared" si="14"/>
        <v>258258.9983308173</v>
      </c>
      <c r="AC21" s="253">
        <v>158222.24412125529</v>
      </c>
      <c r="AD21" s="253">
        <v>6472.132829023969</v>
      </c>
      <c r="AE21" s="253">
        <v>61726.30715278408</v>
      </c>
      <c r="AF21" s="253">
        <v>18648.902365811697</v>
      </c>
      <c r="AG21" s="253">
        <v>824.01190242357222</v>
      </c>
      <c r="AH21" s="253">
        <v>797.37195271287499</v>
      </c>
      <c r="AI21" s="253">
        <v>0</v>
      </c>
      <c r="AJ21" s="253">
        <v>756.38935094965188</v>
      </c>
      <c r="AK21" s="253">
        <v>1316.2345246370344</v>
      </c>
      <c r="AL21" s="253">
        <v>788.69284137092529</v>
      </c>
      <c r="AM21" s="254">
        <v>8706.7112898482137</v>
      </c>
      <c r="AN21" s="289">
        <f t="shared" si="15"/>
        <v>929441.63715296739</v>
      </c>
      <c r="AO21" s="253">
        <v>536420.38052982441</v>
      </c>
      <c r="AP21" s="253">
        <v>25059.112857996664</v>
      </c>
      <c r="AQ21" s="253">
        <v>211747.04345239408</v>
      </c>
      <c r="AR21" s="253">
        <v>88454.154611727921</v>
      </c>
      <c r="AS21" s="253">
        <v>1177.8004935274089</v>
      </c>
      <c r="AT21" s="253">
        <v>2634.3591771329766</v>
      </c>
      <c r="AU21" s="253">
        <v>135.02169502887691</v>
      </c>
      <c r="AV21" s="253">
        <v>10960.889388205051</v>
      </c>
      <c r="AW21" s="253">
        <v>1091.7718891240484</v>
      </c>
      <c r="AX21" s="253">
        <v>1663.5236864201393</v>
      </c>
      <c r="AY21" s="254">
        <v>50097.579371585744</v>
      </c>
      <c r="AZ21" s="526">
        <v>-2128852.5310684079</v>
      </c>
      <c r="BA21" s="296">
        <f t="shared" si="16"/>
        <v>-788740.80536101363</v>
      </c>
      <c r="BB21" s="271">
        <f t="shared" si="17"/>
        <v>760804.65481680701</v>
      </c>
      <c r="BC21" s="271">
        <f t="shared" si="17"/>
        <v>40069.177848151136</v>
      </c>
      <c r="BD21" s="271">
        <f t="shared" si="17"/>
        <v>322074.23624194076</v>
      </c>
      <c r="BE21" s="271">
        <f t="shared" si="17"/>
        <v>124932.36734517131</v>
      </c>
      <c r="BF21" s="271">
        <f t="shared" si="17"/>
        <v>2350.1257785141047</v>
      </c>
      <c r="BG21" s="271">
        <f t="shared" si="17"/>
        <v>3686.6586163808897</v>
      </c>
      <c r="BH21" s="271">
        <f t="shared" si="17"/>
        <v>150.48152415192556</v>
      </c>
      <c r="BI21" s="271">
        <f t="shared" si="17"/>
        <v>12473.327083172302</v>
      </c>
      <c r="BJ21" s="271">
        <f t="shared" si="17"/>
        <v>3659.221077824699</v>
      </c>
      <c r="BK21" s="271">
        <f t="shared" si="17"/>
        <v>3127.6248671696617</v>
      </c>
      <c r="BL21" s="291">
        <f t="shared" si="17"/>
        <v>66783.85050811019</v>
      </c>
    </row>
    <row r="22" spans="1:64" x14ac:dyDescent="0.25">
      <c r="A22" s="1535"/>
      <c r="B22" s="126">
        <v>2.2999999999999998</v>
      </c>
      <c r="C22" s="127" t="s">
        <v>149</v>
      </c>
      <c r="D22" s="274">
        <f t="shared" si="12"/>
        <v>5658516.7200000193</v>
      </c>
      <c r="E22" s="253">
        <v>3729340.9300000207</v>
      </c>
      <c r="F22" s="253">
        <v>382435.89999999973</v>
      </c>
      <c r="G22" s="253">
        <v>879449.42999999912</v>
      </c>
      <c r="H22" s="253">
        <v>500587.51000000007</v>
      </c>
      <c r="I22" s="253">
        <v>17288.930000000004</v>
      </c>
      <c r="J22" s="253">
        <v>21628.170000000006</v>
      </c>
      <c r="K22" s="253">
        <v>247.88000000000002</v>
      </c>
      <c r="L22" s="253">
        <v>22300.339999999997</v>
      </c>
      <c r="M22" s="253">
        <v>7005.7100000000028</v>
      </c>
      <c r="N22" s="253">
        <v>10971.48</v>
      </c>
      <c r="O22" s="254">
        <v>87260.440000000017</v>
      </c>
      <c r="P22" s="274">
        <f t="shared" si="13"/>
        <v>5992565.6500000553</v>
      </c>
      <c r="Q22" s="253">
        <v>4109130.620000056</v>
      </c>
      <c r="R22" s="253">
        <v>336804.91999999981</v>
      </c>
      <c r="S22" s="253">
        <v>857224.96999999834</v>
      </c>
      <c r="T22" s="253">
        <v>520518.68</v>
      </c>
      <c r="U22" s="253">
        <v>12189.48</v>
      </c>
      <c r="V22" s="253">
        <v>33759.039999999994</v>
      </c>
      <c r="W22" s="253">
        <v>249.82</v>
      </c>
      <c r="X22" s="253">
        <v>39826.400000000009</v>
      </c>
      <c r="Y22" s="253">
        <v>2866.1099999999988</v>
      </c>
      <c r="Z22" s="253">
        <v>12393.94</v>
      </c>
      <c r="AA22" s="254">
        <v>67601.670000000027</v>
      </c>
      <c r="AB22" s="274">
        <f t="shared" si="14"/>
        <v>6121193.5399999879</v>
      </c>
      <c r="AC22" s="253">
        <v>4177055.5799999889</v>
      </c>
      <c r="AD22" s="253">
        <v>380328.64999999973</v>
      </c>
      <c r="AE22" s="253">
        <v>878654.77</v>
      </c>
      <c r="AF22" s="253">
        <v>462951.34999999992</v>
      </c>
      <c r="AG22" s="253">
        <v>12319.949999999999</v>
      </c>
      <c r="AH22" s="253">
        <v>64153.060000000005</v>
      </c>
      <c r="AI22" s="253">
        <v>113.69</v>
      </c>
      <c r="AJ22" s="253">
        <v>45074.55000000001</v>
      </c>
      <c r="AK22" s="253">
        <v>3035.88</v>
      </c>
      <c r="AL22" s="253">
        <v>9248.5</v>
      </c>
      <c r="AM22" s="254">
        <v>88257.56</v>
      </c>
      <c r="AN22" s="289">
        <f t="shared" si="15"/>
        <v>6459509.1999999732</v>
      </c>
      <c r="AO22" s="253">
        <v>4755601.3399999728</v>
      </c>
      <c r="AP22" s="253">
        <v>334861.84999999998</v>
      </c>
      <c r="AQ22" s="253">
        <v>742820.65</v>
      </c>
      <c r="AR22" s="253">
        <v>447169.14999999997</v>
      </c>
      <c r="AS22" s="253">
        <v>14007.079999999998</v>
      </c>
      <c r="AT22" s="253">
        <v>36553.53</v>
      </c>
      <c r="AU22" s="253">
        <v>667.6400000000001</v>
      </c>
      <c r="AV22" s="253">
        <v>31363.309999999998</v>
      </c>
      <c r="AW22" s="253">
        <v>14122.289999999994</v>
      </c>
      <c r="AX22" s="253">
        <v>4946.8999999999996</v>
      </c>
      <c r="AY22" s="254">
        <v>77395.460000000006</v>
      </c>
      <c r="AZ22" s="526">
        <v>-768082.4300000061</v>
      </c>
      <c r="BA22" s="296">
        <f t="shared" si="16"/>
        <v>23463702.680000033</v>
      </c>
      <c r="BB22" s="271">
        <f t="shared" si="17"/>
        <v>16771128.47000004</v>
      </c>
      <c r="BC22" s="271">
        <f t="shared" si="17"/>
        <v>1434431.3199999994</v>
      </c>
      <c r="BD22" s="271">
        <f t="shared" si="17"/>
        <v>3358149.8199999975</v>
      </c>
      <c r="BE22" s="271">
        <f t="shared" si="17"/>
        <v>1931226.69</v>
      </c>
      <c r="BF22" s="271">
        <f t="shared" si="17"/>
        <v>55805.440000000002</v>
      </c>
      <c r="BG22" s="271">
        <f t="shared" si="17"/>
        <v>156093.79999999999</v>
      </c>
      <c r="BH22" s="271">
        <f t="shared" si="17"/>
        <v>1279.0300000000002</v>
      </c>
      <c r="BI22" s="271">
        <f t="shared" si="17"/>
        <v>138564.6</v>
      </c>
      <c r="BJ22" s="271">
        <f t="shared" si="17"/>
        <v>27029.989999999994</v>
      </c>
      <c r="BK22" s="271">
        <f t="shared" si="17"/>
        <v>37560.82</v>
      </c>
      <c r="BL22" s="291">
        <f t="shared" si="17"/>
        <v>320515.13000000006</v>
      </c>
    </row>
    <row r="23" spans="1:64" x14ac:dyDescent="0.25">
      <c r="A23" s="1535"/>
      <c r="B23" s="126">
        <v>2.4</v>
      </c>
      <c r="C23" s="127" t="s">
        <v>150</v>
      </c>
      <c r="D23" s="274">
        <f t="shared" si="12"/>
        <v>1237856.23</v>
      </c>
      <c r="E23" s="253">
        <v>123437.83999999997</v>
      </c>
      <c r="F23" s="253">
        <v>7416.8300000000008</v>
      </c>
      <c r="G23" s="253">
        <v>656767.00999999978</v>
      </c>
      <c r="H23" s="253">
        <v>157881.37</v>
      </c>
      <c r="I23" s="253">
        <v>105730.26000000004</v>
      </c>
      <c r="J23" s="253">
        <v>380.79</v>
      </c>
      <c r="K23" s="253">
        <v>2613.3000000000002</v>
      </c>
      <c r="L23" s="253">
        <v>18352.699999999997</v>
      </c>
      <c r="M23" s="253">
        <v>1887.8100000000002</v>
      </c>
      <c r="N23" s="253">
        <v>50621.260000000024</v>
      </c>
      <c r="O23" s="254">
        <v>112767.05999999995</v>
      </c>
      <c r="P23" s="274">
        <f t="shared" si="13"/>
        <v>1393857.5099999993</v>
      </c>
      <c r="Q23" s="253">
        <v>263839.05</v>
      </c>
      <c r="R23" s="253">
        <v>25553.3</v>
      </c>
      <c r="S23" s="253">
        <v>619839.86999999976</v>
      </c>
      <c r="T23" s="253">
        <v>179742.65999999997</v>
      </c>
      <c r="U23" s="253">
        <v>148041.99999999974</v>
      </c>
      <c r="V23" s="253">
        <v>116.4</v>
      </c>
      <c r="W23" s="253">
        <v>904.51</v>
      </c>
      <c r="X23" s="253">
        <v>24534.230000000003</v>
      </c>
      <c r="Y23" s="253">
        <v>1382.2300000000002</v>
      </c>
      <c r="Z23" s="253">
        <v>66405.620000000024</v>
      </c>
      <c r="AA23" s="254">
        <v>63497.64</v>
      </c>
      <c r="AB23" s="274">
        <f t="shared" si="14"/>
        <v>1290657.2900000003</v>
      </c>
      <c r="AC23" s="253">
        <v>380416.21</v>
      </c>
      <c r="AD23" s="253">
        <v>20732.249999999996</v>
      </c>
      <c r="AE23" s="253">
        <v>355579.6100000001</v>
      </c>
      <c r="AF23" s="253">
        <v>176243.6100000001</v>
      </c>
      <c r="AG23" s="253">
        <v>164535.65999999986</v>
      </c>
      <c r="AH23" s="253">
        <v>4549.76</v>
      </c>
      <c r="AI23" s="253">
        <v>153.84</v>
      </c>
      <c r="AJ23" s="253">
        <v>11563.36</v>
      </c>
      <c r="AK23" s="253">
        <v>3431.44</v>
      </c>
      <c r="AL23" s="253">
        <v>67579.310000000012</v>
      </c>
      <c r="AM23" s="254">
        <v>105872.24</v>
      </c>
      <c r="AN23" s="289">
        <f t="shared" si="15"/>
        <v>1625641.5800000005</v>
      </c>
      <c r="AO23" s="253">
        <v>389703.89</v>
      </c>
      <c r="AP23" s="253">
        <v>25891.23</v>
      </c>
      <c r="AQ23" s="253">
        <v>628342.78000000096</v>
      </c>
      <c r="AR23" s="253">
        <v>275041.98999999987</v>
      </c>
      <c r="AS23" s="253">
        <v>147567.10999999999</v>
      </c>
      <c r="AT23" s="253">
        <v>2630.5099999999998</v>
      </c>
      <c r="AU23" s="253">
        <v>722.92</v>
      </c>
      <c r="AV23" s="253">
        <v>22821.569999999996</v>
      </c>
      <c r="AW23" s="253">
        <v>2872.64</v>
      </c>
      <c r="AX23" s="253">
        <v>66722.549999999814</v>
      </c>
      <c r="AY23" s="254">
        <v>63324.39</v>
      </c>
      <c r="AZ23" s="526">
        <v>-927125.41</v>
      </c>
      <c r="BA23" s="296">
        <f t="shared" si="16"/>
        <v>4620887.2</v>
      </c>
      <c r="BB23" s="271">
        <f t="shared" si="17"/>
        <v>1157396.99</v>
      </c>
      <c r="BC23" s="271">
        <f t="shared" si="17"/>
        <v>79593.609999999986</v>
      </c>
      <c r="BD23" s="271">
        <f t="shared" si="17"/>
        <v>2260529.2700000005</v>
      </c>
      <c r="BE23" s="271">
        <f t="shared" si="17"/>
        <v>788909.62999999989</v>
      </c>
      <c r="BF23" s="271">
        <f t="shared" si="17"/>
        <v>565875.02999999956</v>
      </c>
      <c r="BG23" s="271">
        <f t="shared" si="17"/>
        <v>7677.4600000000009</v>
      </c>
      <c r="BH23" s="271">
        <f t="shared" si="17"/>
        <v>4394.5700000000006</v>
      </c>
      <c r="BI23" s="271">
        <f t="shared" si="17"/>
        <v>77271.86</v>
      </c>
      <c r="BJ23" s="271">
        <f t="shared" si="17"/>
        <v>9574.1200000000008</v>
      </c>
      <c r="BK23" s="271">
        <f t="shared" si="17"/>
        <v>251328.73999999987</v>
      </c>
      <c r="BL23" s="291">
        <f t="shared" si="17"/>
        <v>345461.32999999996</v>
      </c>
    </row>
    <row r="24" spans="1:64" ht="24.75" x14ac:dyDescent="0.25">
      <c r="A24" s="1535"/>
      <c r="B24" s="126">
        <v>2.5</v>
      </c>
      <c r="C24" s="127" t="s">
        <v>151</v>
      </c>
      <c r="D24" s="274">
        <f t="shared" si="12"/>
        <v>39091.43552581071</v>
      </c>
      <c r="E24" s="253">
        <v>3898.1605834833808</v>
      </c>
      <c r="F24" s="253">
        <v>234.22310662919128</v>
      </c>
      <c r="G24" s="253">
        <v>20740.668103996595</v>
      </c>
      <c r="H24" s="253">
        <v>4985.8854740196011</v>
      </c>
      <c r="I24" s="253">
        <v>3338.9561257184168</v>
      </c>
      <c r="J24" s="253">
        <v>12.025328445350608</v>
      </c>
      <c r="K24" s="253">
        <v>82.527878427045721</v>
      </c>
      <c r="L24" s="253">
        <v>579.57731389738717</v>
      </c>
      <c r="M24" s="253">
        <v>59.616941864065055</v>
      </c>
      <c r="N24" s="253">
        <v>1598.6167646668482</v>
      </c>
      <c r="O24" s="254">
        <v>3561.1779046628276</v>
      </c>
      <c r="P24" s="274">
        <f t="shared" si="13"/>
        <v>83808.798188772387</v>
      </c>
      <c r="Q24" s="253">
        <v>15863.912585847766</v>
      </c>
      <c r="R24" s="253">
        <v>1536.4492764810354</v>
      </c>
      <c r="S24" s="253">
        <v>37269.257582997059</v>
      </c>
      <c r="T24" s="253">
        <v>10807.429173914004</v>
      </c>
      <c r="U24" s="253">
        <v>8901.3561375166828</v>
      </c>
      <c r="V24" s="253">
        <v>6.9988101647298988</v>
      </c>
      <c r="W24" s="253">
        <v>54.385685413228877</v>
      </c>
      <c r="X24" s="253">
        <v>1475.1754150156466</v>
      </c>
      <c r="Y24" s="253">
        <v>83.109668161465734</v>
      </c>
      <c r="Z24" s="253">
        <v>3992.7863251820554</v>
      </c>
      <c r="AA24" s="254">
        <v>3817.9375280786926</v>
      </c>
      <c r="AB24" s="274">
        <f t="shared" si="14"/>
        <v>184718.675099763</v>
      </c>
      <c r="AC24" s="253">
        <v>54445.110132739588</v>
      </c>
      <c r="AD24" s="253">
        <v>2967.1964676518123</v>
      </c>
      <c r="AE24" s="253">
        <v>50890.499717156097</v>
      </c>
      <c r="AF24" s="253">
        <v>25223.958665277722</v>
      </c>
      <c r="AG24" s="253">
        <v>23548.31864147689</v>
      </c>
      <c r="AH24" s="253">
        <v>651.16095940689081</v>
      </c>
      <c r="AI24" s="253">
        <v>22.017557408556954</v>
      </c>
      <c r="AJ24" s="253">
        <v>1654.9463249857718</v>
      </c>
      <c r="AK24" s="253">
        <v>491.10717104796328</v>
      </c>
      <c r="AL24" s="253">
        <v>9671.9405717347054</v>
      </c>
      <c r="AM24" s="254">
        <v>15152.418890877012</v>
      </c>
      <c r="AN24" s="289">
        <f t="shared" si="15"/>
        <v>701587.89388151828</v>
      </c>
      <c r="AO24" s="253">
        <v>168186.84683405724</v>
      </c>
      <c r="AP24" s="253">
        <v>11174.033531857605</v>
      </c>
      <c r="AQ24" s="253">
        <v>271177.66491667787</v>
      </c>
      <c r="AR24" s="253">
        <v>118701.52244326912</v>
      </c>
      <c r="AS24" s="253">
        <v>63686.423369585747</v>
      </c>
      <c r="AT24" s="253">
        <v>1135.2649891830843</v>
      </c>
      <c r="AU24" s="253">
        <v>311.99492341037876</v>
      </c>
      <c r="AV24" s="253">
        <v>9849.2419413691641</v>
      </c>
      <c r="AW24" s="253">
        <v>1239.762486562262</v>
      </c>
      <c r="AX24" s="253">
        <v>28795.851376355764</v>
      </c>
      <c r="AY24" s="254">
        <v>27329.287069190166</v>
      </c>
      <c r="AZ24" s="526">
        <v>0</v>
      </c>
      <c r="BA24" s="296">
        <f t="shared" si="16"/>
        <v>1009206.8026958645</v>
      </c>
      <c r="BB24" s="271">
        <f t="shared" si="17"/>
        <v>242394.03013612799</v>
      </c>
      <c r="BC24" s="271">
        <f t="shared" si="17"/>
        <v>15911.902382619644</v>
      </c>
      <c r="BD24" s="271">
        <f t="shared" si="17"/>
        <v>380078.09032082761</v>
      </c>
      <c r="BE24" s="271">
        <f t="shared" si="17"/>
        <v>159718.79575648045</v>
      </c>
      <c r="BF24" s="271">
        <f t="shared" si="17"/>
        <v>99475.054274297727</v>
      </c>
      <c r="BG24" s="271">
        <f t="shared" si="17"/>
        <v>1805.4500872000556</v>
      </c>
      <c r="BH24" s="271">
        <f t="shared" si="17"/>
        <v>470.92604465921033</v>
      </c>
      <c r="BI24" s="271">
        <f t="shared" si="17"/>
        <v>13558.940995267971</v>
      </c>
      <c r="BJ24" s="271">
        <f t="shared" si="17"/>
        <v>1873.596267635756</v>
      </c>
      <c r="BK24" s="271">
        <f t="shared" si="17"/>
        <v>44059.195037939375</v>
      </c>
      <c r="BL24" s="291">
        <f t="shared" si="17"/>
        <v>49860.821392808699</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15870244.39434631</v>
      </c>
      <c r="E28" s="275">
        <f t="shared" ref="E28:O28" si="18">SUM(E20:E27)</f>
        <v>8569911.0644591022</v>
      </c>
      <c r="F28" s="275">
        <f t="shared" si="18"/>
        <v>835503.35276737367</v>
      </c>
      <c r="G28" s="275">
        <f t="shared" si="18"/>
        <v>3821117.849086252</v>
      </c>
      <c r="H28" s="275">
        <f t="shared" si="18"/>
        <v>1530291.3310950473</v>
      </c>
      <c r="I28" s="275">
        <f t="shared" si="18"/>
        <v>140803.87885362326</v>
      </c>
      <c r="J28" s="275">
        <f t="shared" si="18"/>
        <v>47597.073809881884</v>
      </c>
      <c r="K28" s="275">
        <f t="shared" si="18"/>
        <v>2943.7078784270461</v>
      </c>
      <c r="L28" s="275">
        <f t="shared" si="18"/>
        <v>105266.87354170653</v>
      </c>
      <c r="M28" s="275">
        <f>SUM(M20:M27)</f>
        <v>8953.1369418640679</v>
      </c>
      <c r="N28" s="275">
        <f t="shared" si="18"/>
        <v>121314.33433409876</v>
      </c>
      <c r="O28" s="283">
        <f t="shared" si="18"/>
        <v>686541.79157893325</v>
      </c>
      <c r="P28" s="275">
        <f>SUM(P20:P27)</f>
        <v>16566432.839591956</v>
      </c>
      <c r="Q28" s="275">
        <f t="shared" ref="Q28:AA28" si="19">SUM(Q20:Q27)</f>
        <v>7918200.7888760325</v>
      </c>
      <c r="R28" s="275">
        <f t="shared" si="19"/>
        <v>901138.93177686655</v>
      </c>
      <c r="S28" s="275">
        <f t="shared" si="19"/>
        <v>4708819.4322375013</v>
      </c>
      <c r="T28" s="275">
        <f t="shared" si="19"/>
        <v>1864770.853920518</v>
      </c>
      <c r="U28" s="275">
        <f t="shared" si="19"/>
        <v>192921.92679217475</v>
      </c>
      <c r="V28" s="275">
        <f t="shared" si="19"/>
        <v>43755.747815263239</v>
      </c>
      <c r="W28" s="275">
        <f t="shared" si="19"/>
        <v>2586.7155145362772</v>
      </c>
      <c r="X28" s="275">
        <f t="shared" si="19"/>
        <v>101054.70753122411</v>
      </c>
      <c r="Y28" s="275">
        <f>SUM(Y20:Y27)</f>
        <v>115857.49433222508</v>
      </c>
      <c r="Z28" s="275">
        <f t="shared" si="19"/>
        <v>113793.29709512877</v>
      </c>
      <c r="AA28" s="283">
        <f t="shared" si="19"/>
        <v>603532.94370048447</v>
      </c>
      <c r="AB28" s="275">
        <f>SUM(AB20:AB27)</f>
        <v>18217490.373430565</v>
      </c>
      <c r="AC28" s="275">
        <f t="shared" ref="AC28:AM28" si="20">SUM(AC20:AC27)</f>
        <v>11118818.674253983</v>
      </c>
      <c r="AD28" s="275">
        <f t="shared" si="20"/>
        <v>670195.0492966756</v>
      </c>
      <c r="AE28" s="275">
        <f t="shared" si="20"/>
        <v>3823623.9368699403</v>
      </c>
      <c r="AF28" s="275">
        <f t="shared" si="20"/>
        <v>1431356.4410310898</v>
      </c>
      <c r="AG28" s="275">
        <f t="shared" si="20"/>
        <v>234291.48054390031</v>
      </c>
      <c r="AH28" s="275">
        <f t="shared" si="20"/>
        <v>102145.96291211976</v>
      </c>
      <c r="AI28" s="275">
        <f t="shared" si="20"/>
        <v>289.54755740855694</v>
      </c>
      <c r="AJ28" s="275">
        <f t="shared" si="20"/>
        <v>89399.425675935432</v>
      </c>
      <c r="AK28" s="275">
        <f>SUM(AK20:AK27)</f>
        <v>61088.671695685</v>
      </c>
      <c r="AL28" s="275">
        <f t="shared" si="20"/>
        <v>118934.80341310565</v>
      </c>
      <c r="AM28" s="283">
        <f t="shared" si="20"/>
        <v>567346.38018072525</v>
      </c>
      <c r="AN28" s="277">
        <f>SUM(AN20:AN27)</f>
        <v>20427134.481034465</v>
      </c>
      <c r="AO28" s="275">
        <f t="shared" ref="AO28:AY28" si="21">SUM(AO20:AO27)</f>
        <v>12031660.597363854</v>
      </c>
      <c r="AP28" s="275">
        <f t="shared" si="21"/>
        <v>685769.29638985428</v>
      </c>
      <c r="AQ28" s="275">
        <f t="shared" si="21"/>
        <v>4294276.7283690739</v>
      </c>
      <c r="AR28" s="275">
        <f t="shared" si="21"/>
        <v>1948719.0370549967</v>
      </c>
      <c r="AS28" s="275">
        <f t="shared" si="21"/>
        <v>240011.47386311312</v>
      </c>
      <c r="AT28" s="275">
        <f t="shared" si="21"/>
        <v>73312.214166316044</v>
      </c>
      <c r="AU28" s="275">
        <f t="shared" si="21"/>
        <v>3393.576618439256</v>
      </c>
      <c r="AV28" s="275">
        <f t="shared" si="21"/>
        <v>201309.1113295742</v>
      </c>
      <c r="AW28" s="275">
        <f>SUM(AW20:AW27)</f>
        <v>31908.124375686304</v>
      </c>
      <c r="AX28" s="275">
        <f t="shared" si="21"/>
        <v>121299.39506277573</v>
      </c>
      <c r="AY28" s="283">
        <f t="shared" si="21"/>
        <v>795474.92644077598</v>
      </c>
      <c r="AZ28" s="293">
        <f>SUM(AZ20:AZ27)</f>
        <v>-2141133.011068414</v>
      </c>
      <c r="BA28" s="297">
        <f>SUM(BA20:BA27)</f>
        <v>68940169.077334896</v>
      </c>
      <c r="BB28" s="280">
        <f t="shared" ref="BB28:BL28" si="22">SUM(BB20:BB27)</f>
        <v>39638591.124952972</v>
      </c>
      <c r="BC28" s="280">
        <f t="shared" si="22"/>
        <v>3092606.63023077</v>
      </c>
      <c r="BD28" s="280">
        <f t="shared" si="22"/>
        <v>16647837.946562765</v>
      </c>
      <c r="BE28" s="280">
        <f t="shared" si="22"/>
        <v>6775137.6631016517</v>
      </c>
      <c r="BF28" s="280">
        <f t="shared" si="22"/>
        <v>808028.76005281135</v>
      </c>
      <c r="BG28" s="280">
        <f t="shared" si="22"/>
        <v>266810.99870358093</v>
      </c>
      <c r="BH28" s="280">
        <f t="shared" si="22"/>
        <v>9213.5475688111383</v>
      </c>
      <c r="BI28" s="280">
        <f t="shared" si="22"/>
        <v>497030.11807844019</v>
      </c>
      <c r="BJ28" s="280">
        <f>SUM(BJ20:BJ27)</f>
        <v>217807.42734546046</v>
      </c>
      <c r="BK28" s="280">
        <f t="shared" si="22"/>
        <v>475341.8299051089</v>
      </c>
      <c r="BL28" s="293">
        <f t="shared" si="22"/>
        <v>2652896.0419009188</v>
      </c>
    </row>
    <row r="29" spans="1:64" ht="14.85" customHeight="1" x14ac:dyDescent="0.25">
      <c r="A29" s="1534" t="s">
        <v>53</v>
      </c>
      <c r="B29" s="124">
        <v>3.1</v>
      </c>
      <c r="C29" s="131" t="s">
        <v>33</v>
      </c>
      <c r="D29" s="273">
        <f t="shared" ref="D29:D35" si="23">SUM(E29:O29)</f>
        <v>11569429.52999978</v>
      </c>
      <c r="E29" s="251">
        <v>7745330.3599997768</v>
      </c>
      <c r="F29" s="251">
        <v>577626.46000000217</v>
      </c>
      <c r="G29" s="251">
        <v>1753534.8900000013</v>
      </c>
      <c r="H29" s="251">
        <v>884631.53000000189</v>
      </c>
      <c r="I29" s="251">
        <v>89386.87</v>
      </c>
      <c r="J29" s="251">
        <v>62696.88</v>
      </c>
      <c r="K29" s="251">
        <v>1883.5400000000002</v>
      </c>
      <c r="L29" s="251">
        <v>58489.86</v>
      </c>
      <c r="M29" s="251">
        <v>9828.43</v>
      </c>
      <c r="N29" s="251">
        <v>178247.15</v>
      </c>
      <c r="O29" s="252">
        <v>207773.56000000011</v>
      </c>
      <c r="P29" s="273">
        <f t="shared" ref="P29:P35" si="24">SUM(Q29:AA29)</f>
        <v>11682202.229999676</v>
      </c>
      <c r="Q29" s="251">
        <v>7903919.0799996695</v>
      </c>
      <c r="R29" s="251">
        <v>642993.28999999911</v>
      </c>
      <c r="S29" s="251">
        <v>1689392.5600000028</v>
      </c>
      <c r="T29" s="251">
        <v>942256.33000000136</v>
      </c>
      <c r="U29" s="251">
        <v>50118.330000000009</v>
      </c>
      <c r="V29" s="251">
        <v>76491.140000000014</v>
      </c>
      <c r="W29" s="251">
        <v>958.88</v>
      </c>
      <c r="X29" s="251">
        <v>51193.049999999988</v>
      </c>
      <c r="Y29" s="251">
        <v>11711.750000000002</v>
      </c>
      <c r="Z29" s="251">
        <v>86165.389999999621</v>
      </c>
      <c r="AA29" s="252">
        <v>227002.43000000148</v>
      </c>
      <c r="AB29" s="273">
        <f t="shared" ref="AB29:AB35" si="25">SUM(AC29:AM29)</f>
        <v>11020344.179999791</v>
      </c>
      <c r="AC29" s="251">
        <v>7721963.7899997812</v>
      </c>
      <c r="AD29" s="251">
        <v>517343.13000000129</v>
      </c>
      <c r="AE29" s="251">
        <v>1490985.5000000063</v>
      </c>
      <c r="AF29" s="251">
        <v>779209.81000000308</v>
      </c>
      <c r="AG29" s="251">
        <v>64614.75</v>
      </c>
      <c r="AH29" s="251">
        <v>67951.090000000011</v>
      </c>
      <c r="AI29" s="251">
        <v>786.8900000000001</v>
      </c>
      <c r="AJ29" s="251">
        <v>48027.01</v>
      </c>
      <c r="AK29" s="251">
        <v>12465.48</v>
      </c>
      <c r="AL29" s="251">
        <v>90908.149999999616</v>
      </c>
      <c r="AM29" s="252">
        <v>226088.58</v>
      </c>
      <c r="AN29" s="276">
        <f t="shared" ref="AN29:AN35" si="26">SUM(AO29:AY29)</f>
        <v>11919368.739999404</v>
      </c>
      <c r="AO29" s="251">
        <v>8554528.1099994015</v>
      </c>
      <c r="AP29" s="251">
        <v>595305.90000000154</v>
      </c>
      <c r="AQ29" s="251">
        <v>1379863.1999999997</v>
      </c>
      <c r="AR29" s="251">
        <v>818362.72000000207</v>
      </c>
      <c r="AS29" s="251">
        <v>74049.600000000006</v>
      </c>
      <c r="AT29" s="251">
        <v>84768.34</v>
      </c>
      <c r="AU29" s="251">
        <v>1094.06</v>
      </c>
      <c r="AV29" s="249">
        <v>92004.140000000101</v>
      </c>
      <c r="AW29" s="251">
        <v>12846.290000000005</v>
      </c>
      <c r="AX29" s="251">
        <v>87938.359999999724</v>
      </c>
      <c r="AY29" s="252">
        <v>218608.02</v>
      </c>
      <c r="AZ29" s="855">
        <v>-79114.779999997554</v>
      </c>
      <c r="BA29" s="294">
        <f t="shared" ref="BA29:BA35" si="27">SUM(BB29:BL29)+AZ29</f>
        <v>46112229.89999865</v>
      </c>
      <c r="BB29" s="271">
        <f t="shared" ref="BB29:BL35" si="28">E29+Q29+AC29+AO29</f>
        <v>31925741.339998633</v>
      </c>
      <c r="BC29" s="271">
        <f t="shared" si="28"/>
        <v>2333268.780000004</v>
      </c>
      <c r="BD29" s="271">
        <f t="shared" si="28"/>
        <v>6313776.1500000097</v>
      </c>
      <c r="BE29" s="271">
        <f t="shared" si="28"/>
        <v>3424460.3900000085</v>
      </c>
      <c r="BF29" s="271">
        <f t="shared" si="28"/>
        <v>278169.55000000005</v>
      </c>
      <c r="BG29" s="271">
        <f t="shared" si="28"/>
        <v>291907.45000000007</v>
      </c>
      <c r="BH29" s="271">
        <f t="shared" si="28"/>
        <v>4723.3700000000008</v>
      </c>
      <c r="BI29" s="271">
        <f t="shared" si="28"/>
        <v>249714.06000000008</v>
      </c>
      <c r="BJ29" s="271">
        <f t="shared" si="28"/>
        <v>46851.950000000012</v>
      </c>
      <c r="BK29" s="271">
        <f t="shared" si="28"/>
        <v>443259.049999999</v>
      </c>
      <c r="BL29" s="295">
        <f t="shared" si="28"/>
        <v>879472.5900000016</v>
      </c>
    </row>
    <row r="30" spans="1:64" x14ac:dyDescent="0.25">
      <c r="A30" s="1535"/>
      <c r="B30" s="126">
        <v>3.2</v>
      </c>
      <c r="C30" s="131" t="s">
        <v>34</v>
      </c>
      <c r="D30" s="274">
        <f t="shared" si="23"/>
        <v>547487.0399999998</v>
      </c>
      <c r="E30" s="253">
        <v>282138.18000000011</v>
      </c>
      <c r="F30" s="253">
        <v>32203.35</v>
      </c>
      <c r="G30" s="253">
        <v>126990.76999999977</v>
      </c>
      <c r="H30" s="253">
        <v>63288.58</v>
      </c>
      <c r="I30" s="253">
        <v>213.72999999999982</v>
      </c>
      <c r="J30" s="253">
        <v>940.29000000000019</v>
      </c>
      <c r="K30" s="253">
        <v>0</v>
      </c>
      <c r="L30" s="253">
        <v>6053.75</v>
      </c>
      <c r="M30" s="253">
        <v>1056.47</v>
      </c>
      <c r="N30" s="253">
        <v>10092.769999999997</v>
      </c>
      <c r="O30" s="254">
        <v>24509.149999999991</v>
      </c>
      <c r="P30" s="274">
        <f t="shared" si="24"/>
        <v>583563.01000000024</v>
      </c>
      <c r="Q30" s="253">
        <v>270879.49000000022</v>
      </c>
      <c r="R30" s="253">
        <v>38310.379999999976</v>
      </c>
      <c r="S30" s="253">
        <v>147939.39999999997</v>
      </c>
      <c r="T30" s="253">
        <v>84698.909999999989</v>
      </c>
      <c r="U30" s="253">
        <v>1645.8800000000003</v>
      </c>
      <c r="V30" s="253">
        <v>1972.27</v>
      </c>
      <c r="W30" s="253">
        <v>10.039999999999999</v>
      </c>
      <c r="X30" s="253">
        <v>3118.0299999999997</v>
      </c>
      <c r="Y30" s="253">
        <v>476.85999999999996</v>
      </c>
      <c r="Z30" s="253">
        <v>5222.5999999999995</v>
      </c>
      <c r="AA30" s="254">
        <v>29289.149999999994</v>
      </c>
      <c r="AB30" s="274">
        <f t="shared" si="25"/>
        <v>517916.72999999986</v>
      </c>
      <c r="AC30" s="253">
        <v>258244.3600000001</v>
      </c>
      <c r="AD30" s="253">
        <v>26897.91</v>
      </c>
      <c r="AE30" s="253">
        <v>120918.39999999979</v>
      </c>
      <c r="AF30" s="253">
        <v>60593.949999999983</v>
      </c>
      <c r="AG30" s="253">
        <v>2151.44</v>
      </c>
      <c r="AH30" s="253">
        <v>1771.04</v>
      </c>
      <c r="AI30" s="253">
        <v>0</v>
      </c>
      <c r="AJ30" s="253">
        <v>3086.16</v>
      </c>
      <c r="AK30" s="253">
        <v>1616.4</v>
      </c>
      <c r="AL30" s="253">
        <v>4037.38</v>
      </c>
      <c r="AM30" s="254">
        <v>38599.689999999981</v>
      </c>
      <c r="AN30" s="289">
        <f t="shared" si="26"/>
        <v>675828.86000000057</v>
      </c>
      <c r="AO30" s="253">
        <v>387496.18000000081</v>
      </c>
      <c r="AP30" s="253">
        <v>42402.1</v>
      </c>
      <c r="AQ30" s="253">
        <v>118150.3299999999</v>
      </c>
      <c r="AR30" s="253">
        <v>75497.049999999916</v>
      </c>
      <c r="AS30" s="253">
        <v>4092.37</v>
      </c>
      <c r="AT30" s="253">
        <v>1391.49</v>
      </c>
      <c r="AU30" s="253">
        <v>127.41000000000001</v>
      </c>
      <c r="AV30" s="253">
        <v>7600.2900000000009</v>
      </c>
      <c r="AW30" s="253">
        <v>232.97</v>
      </c>
      <c r="AX30" s="253">
        <v>4747.1900000000005</v>
      </c>
      <c r="AY30" s="254">
        <v>34091.480000000003</v>
      </c>
      <c r="AZ30" s="526">
        <v>13886.980000000007</v>
      </c>
      <c r="BA30" s="296">
        <f t="shared" si="27"/>
        <v>2338682.6200000006</v>
      </c>
      <c r="BB30" s="271">
        <f t="shared" si="28"/>
        <v>1198758.2100000014</v>
      </c>
      <c r="BC30" s="271">
        <f t="shared" si="28"/>
        <v>139813.74</v>
      </c>
      <c r="BD30" s="271">
        <f t="shared" si="28"/>
        <v>513998.89999999944</v>
      </c>
      <c r="BE30" s="271">
        <f t="shared" si="28"/>
        <v>284078.48999999987</v>
      </c>
      <c r="BF30" s="271">
        <f t="shared" si="28"/>
        <v>8103.42</v>
      </c>
      <c r="BG30" s="271">
        <f t="shared" si="28"/>
        <v>6075.09</v>
      </c>
      <c r="BH30" s="271">
        <f t="shared" si="28"/>
        <v>137.45000000000002</v>
      </c>
      <c r="BI30" s="271">
        <f t="shared" si="28"/>
        <v>19858.23</v>
      </c>
      <c r="BJ30" s="271">
        <f t="shared" si="28"/>
        <v>3382.7</v>
      </c>
      <c r="BK30" s="271">
        <f t="shared" si="28"/>
        <v>24099.939999999995</v>
      </c>
      <c r="BL30" s="291">
        <f t="shared" si="28"/>
        <v>126489.46999999997</v>
      </c>
    </row>
    <row r="31" spans="1:64" x14ac:dyDescent="0.25">
      <c r="A31" s="1535"/>
      <c r="B31" s="126">
        <v>3.3</v>
      </c>
      <c r="C31" s="131" t="s">
        <v>54</v>
      </c>
      <c r="D31" s="274">
        <f t="shared" si="23"/>
        <v>3521.5299999999997</v>
      </c>
      <c r="E31" s="253">
        <v>1241.3800000000001</v>
      </c>
      <c r="F31" s="253">
        <v>247.93</v>
      </c>
      <c r="G31" s="253">
        <v>946.72</v>
      </c>
      <c r="H31" s="253">
        <v>400.7</v>
      </c>
      <c r="I31" s="253">
        <v>337.06</v>
      </c>
      <c r="J31" s="253">
        <v>0</v>
      </c>
      <c r="K31" s="253">
        <v>0</v>
      </c>
      <c r="L31" s="253">
        <v>310.77999999999997</v>
      </c>
      <c r="M31" s="253">
        <v>0</v>
      </c>
      <c r="N31" s="253">
        <v>0</v>
      </c>
      <c r="O31" s="254">
        <v>36.96</v>
      </c>
      <c r="P31" s="274">
        <f t="shared" si="24"/>
        <v>1316.31</v>
      </c>
      <c r="Q31" s="253">
        <v>792.62</v>
      </c>
      <c r="R31" s="253">
        <v>53.46</v>
      </c>
      <c r="S31" s="253">
        <v>262.2</v>
      </c>
      <c r="T31" s="253">
        <v>171.06</v>
      </c>
      <c r="U31" s="253">
        <v>0</v>
      </c>
      <c r="V31" s="253">
        <v>0</v>
      </c>
      <c r="W31" s="253">
        <v>0</v>
      </c>
      <c r="X31" s="253">
        <v>0</v>
      </c>
      <c r="Y31" s="253">
        <v>0</v>
      </c>
      <c r="Z31" s="253">
        <v>1.0000000000005116E-2</v>
      </c>
      <c r="AA31" s="254">
        <v>36.96</v>
      </c>
      <c r="AB31" s="274">
        <f t="shared" si="25"/>
        <v>612.8900000000001</v>
      </c>
      <c r="AC31" s="253">
        <v>526.44000000000005</v>
      </c>
      <c r="AD31" s="253">
        <v>0</v>
      </c>
      <c r="AE31" s="253">
        <v>86.45</v>
      </c>
      <c r="AF31" s="253">
        <v>0</v>
      </c>
      <c r="AG31" s="253">
        <v>0</v>
      </c>
      <c r="AH31" s="253">
        <v>0</v>
      </c>
      <c r="AI31" s="253">
        <v>0</v>
      </c>
      <c r="AJ31" s="253">
        <v>0</v>
      </c>
      <c r="AK31" s="253">
        <v>0</v>
      </c>
      <c r="AL31" s="253">
        <v>0</v>
      </c>
      <c r="AM31" s="254">
        <v>0</v>
      </c>
      <c r="AN31" s="289">
        <f t="shared" si="26"/>
        <v>444.37</v>
      </c>
      <c r="AO31" s="253">
        <v>280.40999999999997</v>
      </c>
      <c r="AP31" s="253">
        <v>0</v>
      </c>
      <c r="AQ31" s="253">
        <v>0</v>
      </c>
      <c r="AR31" s="253">
        <v>0</v>
      </c>
      <c r="AS31" s="253">
        <v>0</v>
      </c>
      <c r="AT31" s="253">
        <v>0</v>
      </c>
      <c r="AU31" s="253">
        <v>0</v>
      </c>
      <c r="AV31" s="253">
        <v>163.96</v>
      </c>
      <c r="AW31" s="253">
        <v>0</v>
      </c>
      <c r="AX31" s="253">
        <v>0</v>
      </c>
      <c r="AY31" s="254">
        <v>0</v>
      </c>
      <c r="AZ31" s="526">
        <v>-208.06</v>
      </c>
      <c r="BA31" s="296">
        <f t="shared" si="27"/>
        <v>5687.04</v>
      </c>
      <c r="BB31" s="271">
        <f t="shared" si="28"/>
        <v>2840.85</v>
      </c>
      <c r="BC31" s="271">
        <f t="shared" si="28"/>
        <v>301.39</v>
      </c>
      <c r="BD31" s="271">
        <f t="shared" si="28"/>
        <v>1295.3700000000001</v>
      </c>
      <c r="BE31" s="271">
        <f t="shared" si="28"/>
        <v>571.76</v>
      </c>
      <c r="BF31" s="271">
        <f t="shared" si="28"/>
        <v>337.06</v>
      </c>
      <c r="BG31" s="271">
        <f t="shared" si="28"/>
        <v>0</v>
      </c>
      <c r="BH31" s="271">
        <f t="shared" si="28"/>
        <v>0</v>
      </c>
      <c r="BI31" s="271">
        <f t="shared" si="28"/>
        <v>474.74</v>
      </c>
      <c r="BJ31" s="271">
        <f t="shared" si="28"/>
        <v>0</v>
      </c>
      <c r="BK31" s="271">
        <f t="shared" si="28"/>
        <v>1.0000000000005116E-2</v>
      </c>
      <c r="BL31" s="291">
        <f t="shared" si="28"/>
        <v>73.92</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208777.56000000006</v>
      </c>
      <c r="E33" s="253">
        <v>197085.08000000005</v>
      </c>
      <c r="F33" s="253">
        <v>3847.5</v>
      </c>
      <c r="G33" s="253">
        <v>5687.48</v>
      </c>
      <c r="H33" s="253">
        <v>803</v>
      </c>
      <c r="I33" s="253">
        <v>0</v>
      </c>
      <c r="J33" s="253">
        <v>1302</v>
      </c>
      <c r="K33" s="253">
        <v>0</v>
      </c>
      <c r="L33" s="253">
        <v>0</v>
      </c>
      <c r="M33" s="253">
        <v>0</v>
      </c>
      <c r="N33" s="253">
        <v>0</v>
      </c>
      <c r="O33" s="254">
        <v>52.5</v>
      </c>
      <c r="P33" s="274">
        <f t="shared" si="24"/>
        <v>225155.12999999998</v>
      </c>
      <c r="Q33" s="253">
        <v>213161.16999999998</v>
      </c>
      <c r="R33" s="253">
        <v>4131.5</v>
      </c>
      <c r="S33" s="253">
        <v>5642.9599999999991</v>
      </c>
      <c r="T33" s="253">
        <v>861</v>
      </c>
      <c r="U33" s="253">
        <v>25</v>
      </c>
      <c r="V33" s="253">
        <v>1281</v>
      </c>
      <c r="W33" s="253">
        <v>0</v>
      </c>
      <c r="X33" s="253">
        <v>0</v>
      </c>
      <c r="Y33" s="253">
        <v>0</v>
      </c>
      <c r="Z33" s="253">
        <v>0</v>
      </c>
      <c r="AA33" s="254">
        <v>52.5</v>
      </c>
      <c r="AB33" s="274">
        <f t="shared" si="25"/>
        <v>239880.16999999998</v>
      </c>
      <c r="AC33" s="253">
        <v>227168.96</v>
      </c>
      <c r="AD33" s="253">
        <v>4763</v>
      </c>
      <c r="AE33" s="253">
        <v>5497.9599999999991</v>
      </c>
      <c r="AF33" s="253">
        <v>970</v>
      </c>
      <c r="AG33" s="253">
        <v>0</v>
      </c>
      <c r="AH33" s="253">
        <v>1355.25</v>
      </c>
      <c r="AI33" s="253">
        <v>0</v>
      </c>
      <c r="AJ33" s="253">
        <v>20</v>
      </c>
      <c r="AK33" s="253">
        <v>0</v>
      </c>
      <c r="AL33" s="253">
        <v>0</v>
      </c>
      <c r="AM33" s="254">
        <v>105</v>
      </c>
      <c r="AN33" s="289">
        <f t="shared" si="26"/>
        <v>246179.80000000005</v>
      </c>
      <c r="AO33" s="253">
        <v>233384.11000000004</v>
      </c>
      <c r="AP33" s="253">
        <v>5039.5</v>
      </c>
      <c r="AQ33" s="253">
        <v>5302.6899999999987</v>
      </c>
      <c r="AR33" s="253">
        <v>756</v>
      </c>
      <c r="AS33" s="253">
        <v>105</v>
      </c>
      <c r="AT33" s="253">
        <v>1260</v>
      </c>
      <c r="AU33" s="253">
        <v>0</v>
      </c>
      <c r="AV33" s="253">
        <v>129.5</v>
      </c>
      <c r="AW33" s="253">
        <v>0</v>
      </c>
      <c r="AX33" s="253">
        <v>0</v>
      </c>
      <c r="AY33" s="254">
        <v>203</v>
      </c>
      <c r="AZ33" s="526">
        <v>504</v>
      </c>
      <c r="BA33" s="296">
        <f t="shared" si="27"/>
        <v>920496.66</v>
      </c>
      <c r="BB33" s="271">
        <f t="shared" si="28"/>
        <v>870799.32000000007</v>
      </c>
      <c r="BC33" s="271">
        <f t="shared" si="28"/>
        <v>17781.5</v>
      </c>
      <c r="BD33" s="271">
        <f t="shared" si="28"/>
        <v>22131.089999999997</v>
      </c>
      <c r="BE33" s="271">
        <f t="shared" si="28"/>
        <v>3390</v>
      </c>
      <c r="BF33" s="271">
        <f t="shared" si="28"/>
        <v>130</v>
      </c>
      <c r="BG33" s="271">
        <f t="shared" si="28"/>
        <v>5198.25</v>
      </c>
      <c r="BH33" s="271">
        <f t="shared" si="28"/>
        <v>0</v>
      </c>
      <c r="BI33" s="271">
        <f t="shared" si="28"/>
        <v>149.5</v>
      </c>
      <c r="BJ33" s="271">
        <f t="shared" si="28"/>
        <v>0</v>
      </c>
      <c r="BK33" s="271">
        <f t="shared" si="28"/>
        <v>0</v>
      </c>
      <c r="BL33" s="291">
        <f t="shared" si="28"/>
        <v>413</v>
      </c>
    </row>
    <row r="34" spans="1:64" s="255" customFormat="1" x14ac:dyDescent="0.25">
      <c r="A34" s="1535"/>
      <c r="B34" s="126" t="s">
        <v>42</v>
      </c>
      <c r="C34" s="131" t="s">
        <v>154</v>
      </c>
      <c r="D34" s="274">
        <f t="shared" si="23"/>
        <v>68703.553007631461</v>
      </c>
      <c r="E34" s="253">
        <v>45994.637295644759</v>
      </c>
      <c r="F34" s="253">
        <v>3430.1596297653759</v>
      </c>
      <c r="G34" s="253">
        <v>10413.13894980339</v>
      </c>
      <c r="H34" s="253">
        <v>5253.2693211865208</v>
      </c>
      <c r="I34" s="253">
        <v>530.81230542154276</v>
      </c>
      <c r="J34" s="253">
        <v>372.31727003683898</v>
      </c>
      <c r="K34" s="253">
        <v>11.185157392284717</v>
      </c>
      <c r="L34" s="253">
        <v>347.33442876323204</v>
      </c>
      <c r="M34" s="253">
        <v>58.364853663342892</v>
      </c>
      <c r="N34" s="253">
        <v>1058.4975245952739</v>
      </c>
      <c r="O34" s="254">
        <v>1233.8362713588845</v>
      </c>
      <c r="P34" s="274">
        <f t="shared" si="24"/>
        <v>139186.36120884347</v>
      </c>
      <c r="Q34" s="253">
        <v>94170.406775635376</v>
      </c>
      <c r="R34" s="253">
        <v>7660.8754543709892</v>
      </c>
      <c r="S34" s="253">
        <v>20128.088732778237</v>
      </c>
      <c r="T34" s="253">
        <v>11226.413249542171</v>
      </c>
      <c r="U34" s="253">
        <v>597.12953475932193</v>
      </c>
      <c r="V34" s="253">
        <v>911.34558636351528</v>
      </c>
      <c r="W34" s="253">
        <v>11.424474205146472</v>
      </c>
      <c r="X34" s="253">
        <v>609.93417237586914</v>
      </c>
      <c r="Y34" s="253">
        <v>139.53840498511201</v>
      </c>
      <c r="Z34" s="253">
        <v>1026.6084133899772</v>
      </c>
      <c r="AA34" s="254">
        <v>2704.5964104377863</v>
      </c>
      <c r="AB34" s="274">
        <f t="shared" si="25"/>
        <v>287572.63595378259</v>
      </c>
      <c r="AC34" s="253">
        <v>201502.37102939017</v>
      </c>
      <c r="AD34" s="253">
        <v>13499.916622992769</v>
      </c>
      <c r="AE34" s="253">
        <v>38906.827536477038</v>
      </c>
      <c r="AF34" s="253">
        <v>20333.250519472545</v>
      </c>
      <c r="AG34" s="253">
        <v>1686.102872605112</v>
      </c>
      <c r="AH34" s="253">
        <v>1773.1636823735835</v>
      </c>
      <c r="AI34" s="253">
        <v>20.533662815753935</v>
      </c>
      <c r="AJ34" s="253">
        <v>1253.250682292115</v>
      </c>
      <c r="AK34" s="253">
        <v>325.28302959311253</v>
      </c>
      <c r="AL34" s="253">
        <v>2372.22140236116</v>
      </c>
      <c r="AM34" s="254">
        <v>5899.7149134092551</v>
      </c>
      <c r="AN34" s="289">
        <f t="shared" si="26"/>
        <v>1092985.1727289094</v>
      </c>
      <c r="AO34" s="253">
        <v>784435.19853069645</v>
      </c>
      <c r="AP34" s="253">
        <v>54588.50515753682</v>
      </c>
      <c r="AQ34" s="253">
        <v>126531.03120579699</v>
      </c>
      <c r="AR34" s="253">
        <v>75042.42367068067</v>
      </c>
      <c r="AS34" s="253">
        <v>6790.2182248043036</v>
      </c>
      <c r="AT34" s="253">
        <v>7773.107851418612</v>
      </c>
      <c r="AU34" s="253">
        <v>100.3233798836104</v>
      </c>
      <c r="AV34" s="253">
        <v>8436.6179990904384</v>
      </c>
      <c r="AW34" s="253">
        <v>1177.9822237948797</v>
      </c>
      <c r="AX34" s="253">
        <v>8063.7931161194656</v>
      </c>
      <c r="AY34" s="254">
        <v>20045.971369087525</v>
      </c>
      <c r="AZ34" s="526">
        <v>0</v>
      </c>
      <c r="BA34" s="296">
        <f t="shared" si="27"/>
        <v>1588447.7228991678</v>
      </c>
      <c r="BB34" s="271">
        <f t="shared" si="28"/>
        <v>1126102.6136313668</v>
      </c>
      <c r="BC34" s="271">
        <f t="shared" si="28"/>
        <v>79179.456864665961</v>
      </c>
      <c r="BD34" s="271">
        <f t="shared" si="28"/>
        <v>195979.08642485563</v>
      </c>
      <c r="BE34" s="271">
        <f t="shared" si="28"/>
        <v>111855.3567608819</v>
      </c>
      <c r="BF34" s="271">
        <f t="shared" si="28"/>
        <v>9604.2629375902798</v>
      </c>
      <c r="BG34" s="271">
        <f t="shared" si="28"/>
        <v>10829.934390192549</v>
      </c>
      <c r="BH34" s="271">
        <f t="shared" si="28"/>
        <v>143.46667429679553</v>
      </c>
      <c r="BI34" s="271">
        <f t="shared" si="28"/>
        <v>10647.137282521655</v>
      </c>
      <c r="BJ34" s="271">
        <f t="shared" si="28"/>
        <v>1701.1685120364473</v>
      </c>
      <c r="BK34" s="271">
        <f t="shared" si="28"/>
        <v>12521.120456465876</v>
      </c>
      <c r="BL34" s="291">
        <f t="shared" si="28"/>
        <v>29884.118964293451</v>
      </c>
    </row>
    <row r="35" spans="1:64" x14ac:dyDescent="0.25">
      <c r="A35" s="1535"/>
      <c r="B35" s="126" t="s">
        <v>43</v>
      </c>
      <c r="C35" s="131" t="s">
        <v>919</v>
      </c>
      <c r="D35" s="274">
        <f t="shared" si="23"/>
        <v>313261.07499999995</v>
      </c>
      <c r="E35" s="253">
        <v>258998.96144268379</v>
      </c>
      <c r="F35" s="253">
        <v>11119.017441992004</v>
      </c>
      <c r="G35" s="253">
        <v>17951.529630850291</v>
      </c>
      <c r="H35" s="253">
        <v>7141.9038239811352</v>
      </c>
      <c r="I35" s="253">
        <v>8406.7295393732147</v>
      </c>
      <c r="J35" s="253">
        <v>1868.6164394423924</v>
      </c>
      <c r="K35" s="253">
        <v>119.94036956304197</v>
      </c>
      <c r="L35" s="253">
        <v>682.84233126231845</v>
      </c>
      <c r="M35" s="253">
        <v>32.711009880829621</v>
      </c>
      <c r="N35" s="253">
        <v>6085.6107965793444</v>
      </c>
      <c r="O35" s="254">
        <v>853.21217439163945</v>
      </c>
      <c r="P35" s="274">
        <f t="shared" si="24"/>
        <v>478415.08500000014</v>
      </c>
      <c r="Q35" s="253">
        <v>397721.06588974566</v>
      </c>
      <c r="R35" s="253">
        <v>16981.595600903765</v>
      </c>
      <c r="S35" s="253">
        <v>26531.372649772184</v>
      </c>
      <c r="T35" s="253">
        <v>10472.017223738234</v>
      </c>
      <c r="U35" s="253">
        <v>12574.006193733729</v>
      </c>
      <c r="V35" s="253">
        <v>2716.8157532420387</v>
      </c>
      <c r="W35" s="253">
        <v>177.6609860679952</v>
      </c>
      <c r="X35" s="253">
        <v>1002.0878090576808</v>
      </c>
      <c r="Y35" s="253">
        <v>45.912389658021233</v>
      </c>
      <c r="Z35" s="253">
        <v>8903.0112119467249</v>
      </c>
      <c r="AA35" s="254">
        <v>1289.5392921339876</v>
      </c>
      <c r="AB35" s="274">
        <f t="shared" si="25"/>
        <v>190725.89000000007</v>
      </c>
      <c r="AC35" s="253">
        <v>159369.03936481869</v>
      </c>
      <c r="AD35" s="253">
        <v>6802.9176611909679</v>
      </c>
      <c r="AE35" s="253">
        <v>10124.897772073926</v>
      </c>
      <c r="AF35" s="253">
        <v>3983.9188199863124</v>
      </c>
      <c r="AG35" s="253">
        <v>4970.6836009582494</v>
      </c>
      <c r="AH35" s="253">
        <v>1040.5185044490079</v>
      </c>
      <c r="AI35" s="253">
        <v>66.040288843258068</v>
      </c>
      <c r="AJ35" s="253">
        <v>387.02680903490773</v>
      </c>
      <c r="AK35" s="253">
        <v>18.429848049281322</v>
      </c>
      <c r="AL35" s="253">
        <v>3461.7397919233413</v>
      </c>
      <c r="AM35" s="254">
        <v>500.67753867214253</v>
      </c>
      <c r="AN35" s="289">
        <f t="shared" si="26"/>
        <v>875178.59500000009</v>
      </c>
      <c r="AO35" s="253">
        <v>733010.72006544145</v>
      </c>
      <c r="AP35" s="253">
        <v>31311.147971314862</v>
      </c>
      <c r="AQ35" s="253">
        <v>43420.391751834926</v>
      </c>
      <c r="AR35" s="253">
        <v>16937.750485118111</v>
      </c>
      <c r="AS35" s="253">
        <v>23675.958717826852</v>
      </c>
      <c r="AT35" s="253">
        <v>4861.0584351908483</v>
      </c>
      <c r="AU35" s="253">
        <v>347.21845965648919</v>
      </c>
      <c r="AV35" s="253">
        <v>2784.9813951614237</v>
      </c>
      <c r="AW35" s="253">
        <v>75.954038049857004</v>
      </c>
      <c r="AX35" s="253">
        <v>16521.811705321274</v>
      </c>
      <c r="AY35" s="254">
        <v>2231.6019750838941</v>
      </c>
      <c r="AZ35" s="526">
        <v>0</v>
      </c>
      <c r="BA35" s="296">
        <f t="shared" si="27"/>
        <v>1857580.645</v>
      </c>
      <c r="BB35" s="271">
        <f t="shared" si="28"/>
        <v>1549099.7867626897</v>
      </c>
      <c r="BC35" s="271">
        <f t="shared" si="28"/>
        <v>66214.678675401592</v>
      </c>
      <c r="BD35" s="271">
        <f t="shared" si="28"/>
        <v>98028.191804531321</v>
      </c>
      <c r="BE35" s="271">
        <f t="shared" si="28"/>
        <v>38535.590352823798</v>
      </c>
      <c r="BF35" s="271">
        <f t="shared" si="28"/>
        <v>49627.378051892039</v>
      </c>
      <c r="BG35" s="271">
        <f t="shared" si="28"/>
        <v>10487.009132324289</v>
      </c>
      <c r="BH35" s="271">
        <f t="shared" si="28"/>
        <v>710.86010413078441</v>
      </c>
      <c r="BI35" s="271">
        <f t="shared" si="28"/>
        <v>4856.9383445163312</v>
      </c>
      <c r="BJ35" s="271">
        <f t="shared" si="28"/>
        <v>173.00728563798918</v>
      </c>
      <c r="BK35" s="271">
        <f t="shared" si="28"/>
        <v>34972.173505770683</v>
      </c>
      <c r="BL35" s="291">
        <f t="shared" si="28"/>
        <v>4875.0309802816637</v>
      </c>
    </row>
    <row r="36" spans="1:64" s="209" customFormat="1" x14ac:dyDescent="0.25">
      <c r="A36" s="1535"/>
      <c r="B36" s="128" t="s">
        <v>452</v>
      </c>
      <c r="C36" s="310" t="s">
        <v>2</v>
      </c>
      <c r="D36" s="275">
        <f t="shared" ref="D36:BL36" si="29">SUM(D29:D35)</f>
        <v>12711180.288007408</v>
      </c>
      <c r="E36" s="280">
        <f t="shared" si="29"/>
        <v>8530788.5987381041</v>
      </c>
      <c r="F36" s="280">
        <f t="shared" si="29"/>
        <v>628474.41707175958</v>
      </c>
      <c r="G36" s="280">
        <f t="shared" si="29"/>
        <v>1915524.5285806546</v>
      </c>
      <c r="H36" s="280">
        <f t="shared" si="29"/>
        <v>961518.98314516945</v>
      </c>
      <c r="I36" s="280">
        <f t="shared" si="29"/>
        <v>98875.201844794748</v>
      </c>
      <c r="J36" s="280">
        <f t="shared" si="29"/>
        <v>67180.103709479226</v>
      </c>
      <c r="K36" s="280">
        <f t="shared" si="29"/>
        <v>2014.6655269553269</v>
      </c>
      <c r="L36" s="280">
        <f t="shared" si="29"/>
        <v>65884.566760025555</v>
      </c>
      <c r="M36" s="280">
        <f>SUM(M29:M35)</f>
        <v>10975.975863544172</v>
      </c>
      <c r="N36" s="280">
        <f t="shared" si="29"/>
        <v>195484.02832117458</v>
      </c>
      <c r="O36" s="281">
        <f t="shared" si="29"/>
        <v>234459.21844575062</v>
      </c>
      <c r="P36" s="275">
        <f t="shared" si="29"/>
        <v>13109838.126208521</v>
      </c>
      <c r="Q36" s="280">
        <f t="shared" si="29"/>
        <v>8880643.8326650504</v>
      </c>
      <c r="R36" s="280">
        <f t="shared" si="29"/>
        <v>710131.10105527379</v>
      </c>
      <c r="S36" s="280">
        <f t="shared" si="29"/>
        <v>1889896.5813825531</v>
      </c>
      <c r="T36" s="280">
        <f t="shared" si="29"/>
        <v>1049685.7304732818</v>
      </c>
      <c r="U36" s="280">
        <f t="shared" si="29"/>
        <v>64960.345728493056</v>
      </c>
      <c r="V36" s="280">
        <f t="shared" si="29"/>
        <v>83372.57133960558</v>
      </c>
      <c r="W36" s="280">
        <f t="shared" si="29"/>
        <v>1158.0054602731416</v>
      </c>
      <c r="X36" s="280">
        <f t="shared" si="29"/>
        <v>55923.101981433538</v>
      </c>
      <c r="Y36" s="280">
        <f>SUM(Y29:Y35)</f>
        <v>12374.060794643136</v>
      </c>
      <c r="Z36" s="280">
        <f t="shared" si="29"/>
        <v>101317.61962533632</v>
      </c>
      <c r="AA36" s="281">
        <f t="shared" si="29"/>
        <v>260375.17570257324</v>
      </c>
      <c r="AB36" s="275">
        <f t="shared" si="29"/>
        <v>12257052.495953575</v>
      </c>
      <c r="AC36" s="280">
        <f t="shared" si="29"/>
        <v>8568774.9603939913</v>
      </c>
      <c r="AD36" s="280">
        <f t="shared" si="29"/>
        <v>569306.874284185</v>
      </c>
      <c r="AE36" s="280">
        <f t="shared" si="29"/>
        <v>1666520.0353085569</v>
      </c>
      <c r="AF36" s="280">
        <f t="shared" si="29"/>
        <v>865090.92933946184</v>
      </c>
      <c r="AG36" s="280">
        <f t="shared" si="29"/>
        <v>73422.976473563365</v>
      </c>
      <c r="AH36" s="280">
        <f t="shared" si="29"/>
        <v>73891.062186822601</v>
      </c>
      <c r="AI36" s="280">
        <f t="shared" si="29"/>
        <v>873.46395165901208</v>
      </c>
      <c r="AJ36" s="280">
        <f t="shared" si="29"/>
        <v>52773.447491327017</v>
      </c>
      <c r="AK36" s="280">
        <f>SUM(AK29:AK35)</f>
        <v>14425.592877642393</v>
      </c>
      <c r="AL36" s="280">
        <f t="shared" si="29"/>
        <v>100779.49119428413</v>
      </c>
      <c r="AM36" s="281">
        <f t="shared" si="29"/>
        <v>271193.66245208139</v>
      </c>
      <c r="AN36" s="277">
        <f t="shared" si="29"/>
        <v>14809985.537728315</v>
      </c>
      <c r="AO36" s="280">
        <f t="shared" si="29"/>
        <v>10693134.72859554</v>
      </c>
      <c r="AP36" s="280">
        <f t="shared" si="29"/>
        <v>728647.15312885318</v>
      </c>
      <c r="AQ36" s="280">
        <f t="shared" si="29"/>
        <v>1673267.6429576313</v>
      </c>
      <c r="AR36" s="280">
        <f t="shared" si="29"/>
        <v>986595.94415580074</v>
      </c>
      <c r="AS36" s="280">
        <f t="shared" si="29"/>
        <v>108713.14694263117</v>
      </c>
      <c r="AT36" s="280">
        <f t="shared" si="29"/>
        <v>100053.99628660946</v>
      </c>
      <c r="AU36" s="280">
        <f t="shared" si="29"/>
        <v>1669.0118395400996</v>
      </c>
      <c r="AV36" s="280">
        <f t="shared" si="29"/>
        <v>111119.48939425197</v>
      </c>
      <c r="AW36" s="280">
        <f>SUM(AW29:AW35)</f>
        <v>14333.19626184474</v>
      </c>
      <c r="AX36" s="280">
        <f t="shared" si="29"/>
        <v>117271.15482144048</v>
      </c>
      <c r="AY36" s="281">
        <f t="shared" si="29"/>
        <v>275180.0733441714</v>
      </c>
      <c r="AZ36" s="293">
        <f t="shared" si="29"/>
        <v>-64931.859999997541</v>
      </c>
      <c r="BA36" s="297">
        <f t="shared" si="29"/>
        <v>52823124.587897815</v>
      </c>
      <c r="BB36" s="280">
        <f t="shared" si="29"/>
        <v>36673342.120392695</v>
      </c>
      <c r="BC36" s="280">
        <f t="shared" si="29"/>
        <v>2636559.5455400716</v>
      </c>
      <c r="BD36" s="280">
        <f t="shared" si="29"/>
        <v>7145208.7882293956</v>
      </c>
      <c r="BE36" s="280">
        <f t="shared" si="29"/>
        <v>3862891.5871137138</v>
      </c>
      <c r="BF36" s="280">
        <f t="shared" si="29"/>
        <v>345971.67098948237</v>
      </c>
      <c r="BG36" s="280">
        <f t="shared" si="29"/>
        <v>324497.73352251697</v>
      </c>
      <c r="BH36" s="280">
        <f t="shared" si="29"/>
        <v>5715.146778427581</v>
      </c>
      <c r="BI36" s="280">
        <f t="shared" si="29"/>
        <v>285700.60562703805</v>
      </c>
      <c r="BJ36" s="280">
        <f>SUM(BJ29:BJ35)</f>
        <v>52108.82579767445</v>
      </c>
      <c r="BK36" s="280">
        <f t="shared" si="29"/>
        <v>514852.29396223556</v>
      </c>
      <c r="BL36" s="293">
        <f t="shared" si="29"/>
        <v>1041208.1299445768</v>
      </c>
    </row>
    <row r="37" spans="1:64" ht="16.5" customHeight="1" x14ac:dyDescent="0.25">
      <c r="A37" s="1543" t="s">
        <v>920</v>
      </c>
      <c r="B37" s="124" t="s">
        <v>921</v>
      </c>
      <c r="C37" s="311" t="s">
        <v>920</v>
      </c>
      <c r="D37" s="276">
        <f>SUM(E37:O37)</f>
        <v>1361823.5600000024</v>
      </c>
      <c r="E37" s="251">
        <v>1235179.3700000024</v>
      </c>
      <c r="F37" s="251">
        <v>89616.320000000007</v>
      </c>
      <c r="G37" s="251">
        <v>10612.810000000001</v>
      </c>
      <c r="H37" s="251">
        <v>19533.660000000003</v>
      </c>
      <c r="I37" s="251">
        <v>174.38</v>
      </c>
      <c r="J37" s="251">
        <v>302.83000000000004</v>
      </c>
      <c r="K37" s="251">
        <v>0</v>
      </c>
      <c r="L37" s="251">
        <v>6388.74</v>
      </c>
      <c r="M37" s="251">
        <v>0</v>
      </c>
      <c r="N37" s="251">
        <v>0</v>
      </c>
      <c r="O37" s="252">
        <v>15.45</v>
      </c>
      <c r="P37" s="273">
        <f>SUM(Q37:AA37)</f>
        <v>1352542.2799999947</v>
      </c>
      <c r="Q37" s="251">
        <v>1240151.6899999951</v>
      </c>
      <c r="R37" s="251">
        <v>87212.000000000015</v>
      </c>
      <c r="S37" s="251">
        <v>15691.980000000003</v>
      </c>
      <c r="T37" s="251">
        <v>8756.01</v>
      </c>
      <c r="U37" s="251">
        <v>151.39000000000001</v>
      </c>
      <c r="V37" s="251">
        <v>300.14</v>
      </c>
      <c r="W37" s="251">
        <v>0</v>
      </c>
      <c r="X37" s="251">
        <v>251.94000000000003</v>
      </c>
      <c r="Y37" s="251">
        <v>0</v>
      </c>
      <c r="Z37" s="251">
        <v>0</v>
      </c>
      <c r="AA37" s="252">
        <v>27.13</v>
      </c>
      <c r="AB37" s="276">
        <f>SUM(AC37:AM37)</f>
        <v>1477195.2399999988</v>
      </c>
      <c r="AC37" s="251">
        <v>1375767.689999999</v>
      </c>
      <c r="AD37" s="251">
        <v>81306.290000000008</v>
      </c>
      <c r="AE37" s="251">
        <v>11632.81</v>
      </c>
      <c r="AF37" s="251">
        <v>4630.91</v>
      </c>
      <c r="AG37" s="251">
        <v>233.15</v>
      </c>
      <c r="AH37" s="251">
        <v>204.75</v>
      </c>
      <c r="AI37" s="251">
        <v>0</v>
      </c>
      <c r="AJ37" s="251">
        <v>3409.46</v>
      </c>
      <c r="AK37" s="251">
        <v>0</v>
      </c>
      <c r="AL37" s="251">
        <v>0</v>
      </c>
      <c r="AM37" s="252">
        <v>10.18</v>
      </c>
      <c r="AN37" s="276">
        <f>SUM(AO37:AY37)</f>
        <v>1444410.5300000026</v>
      </c>
      <c r="AO37" s="251">
        <v>1345604.9100000029</v>
      </c>
      <c r="AP37" s="251">
        <v>76359.569999999992</v>
      </c>
      <c r="AQ37" s="251">
        <v>14042.89</v>
      </c>
      <c r="AR37" s="251">
        <v>3955.2000000000003</v>
      </c>
      <c r="AS37" s="251">
        <v>362.88</v>
      </c>
      <c r="AT37" s="251">
        <v>201.48000000000002</v>
      </c>
      <c r="AU37" s="251">
        <v>0</v>
      </c>
      <c r="AV37" s="249">
        <v>2718.14</v>
      </c>
      <c r="AW37" s="251">
        <v>0</v>
      </c>
      <c r="AX37" s="251">
        <v>0</v>
      </c>
      <c r="AY37" s="252">
        <v>1165.46</v>
      </c>
      <c r="AZ37" s="855">
        <v>-32560.889999999985</v>
      </c>
      <c r="BA37" s="294">
        <f>SUM(BB37:BL37)+AZ37</f>
        <v>5603410.7200000007</v>
      </c>
      <c r="BB37" s="273">
        <f t="shared" ref="BB37:BL39" si="30">E37+Q37+AC37+AO37</f>
        <v>5196703.66</v>
      </c>
      <c r="BC37" s="273">
        <f t="shared" si="30"/>
        <v>334494.18</v>
      </c>
      <c r="BD37" s="273">
        <f t="shared" si="30"/>
        <v>51980.490000000005</v>
      </c>
      <c r="BE37" s="273">
        <f t="shared" si="30"/>
        <v>36875.78</v>
      </c>
      <c r="BF37" s="273">
        <f t="shared" si="30"/>
        <v>921.8</v>
      </c>
      <c r="BG37" s="273">
        <f t="shared" si="30"/>
        <v>1009.2</v>
      </c>
      <c r="BH37" s="273">
        <f t="shared" si="30"/>
        <v>0</v>
      </c>
      <c r="BI37" s="273">
        <f t="shared" si="30"/>
        <v>12768.279999999999</v>
      </c>
      <c r="BJ37" s="273">
        <f t="shared" si="30"/>
        <v>0</v>
      </c>
      <c r="BK37" s="273">
        <f t="shared" si="30"/>
        <v>0</v>
      </c>
      <c r="BL37" s="298">
        <f t="shared" si="30"/>
        <v>1218.22</v>
      </c>
    </row>
    <row r="38" spans="1:64" ht="16.5" customHeight="1" x14ac:dyDescent="0.25">
      <c r="A38" s="1544"/>
      <c r="B38" s="126" t="s">
        <v>922</v>
      </c>
      <c r="C38" s="312" t="s">
        <v>925</v>
      </c>
      <c r="D38" s="289">
        <f>SUM(E38:O38)</f>
        <v>7719.3675979008603</v>
      </c>
      <c r="E38" s="253">
        <v>7001.4970268054403</v>
      </c>
      <c r="F38" s="253">
        <v>507.98160435050323</v>
      </c>
      <c r="G38" s="253">
        <v>60.15770621318822</v>
      </c>
      <c r="H38" s="253">
        <v>110.72469775189666</v>
      </c>
      <c r="I38" s="253">
        <v>0.98845647942964787</v>
      </c>
      <c r="J38" s="253">
        <v>1.7165631131189374</v>
      </c>
      <c r="K38" s="253">
        <v>0</v>
      </c>
      <c r="L38" s="253">
        <v>36.213966328657925</v>
      </c>
      <c r="M38" s="253">
        <v>0</v>
      </c>
      <c r="N38" s="253">
        <v>0</v>
      </c>
      <c r="O38" s="254">
        <v>8.7576858625920739E-2</v>
      </c>
      <c r="P38" s="274">
        <f>SUM(Q38:AA38)</f>
        <v>15346.391687949394</v>
      </c>
      <c r="Q38" s="253">
        <v>14071.170911723651</v>
      </c>
      <c r="R38" s="253">
        <v>989.53617323478238</v>
      </c>
      <c r="S38" s="253">
        <v>178.04639085993603</v>
      </c>
      <c r="T38" s="253">
        <v>99.34858308725272</v>
      </c>
      <c r="U38" s="253">
        <v>1.7177209703482741</v>
      </c>
      <c r="V38" s="253">
        <v>3.405487628247116</v>
      </c>
      <c r="W38" s="253">
        <v>0</v>
      </c>
      <c r="X38" s="253">
        <v>2.8585944994355259</v>
      </c>
      <c r="Y38" s="253">
        <v>0</v>
      </c>
      <c r="Z38" s="253">
        <v>0</v>
      </c>
      <c r="AA38" s="254">
        <v>0.30782594573980232</v>
      </c>
      <c r="AB38" s="289">
        <f>SUM(AC38:AM38)</f>
        <v>36814.765145034158</v>
      </c>
      <c r="AC38" s="253">
        <v>34286.980508735025</v>
      </c>
      <c r="AD38" s="253">
        <v>2026.3211592558625</v>
      </c>
      <c r="AE38" s="253">
        <v>289.91372063100141</v>
      </c>
      <c r="AF38" s="253">
        <v>115.41186935979449</v>
      </c>
      <c r="AG38" s="253">
        <v>5.8105809314445942</v>
      </c>
      <c r="AH38" s="253">
        <v>5.1027941055684352</v>
      </c>
      <c r="AI38" s="253">
        <v>0</v>
      </c>
      <c r="AJ38" s="253">
        <v>84.970805329286236</v>
      </c>
      <c r="AK38" s="253">
        <v>0</v>
      </c>
      <c r="AL38" s="253">
        <v>0</v>
      </c>
      <c r="AM38" s="254">
        <v>0.25370668617673586</v>
      </c>
      <c r="AN38" s="289">
        <f>SUM(AO38:AY38)</f>
        <v>125338.53346925389</v>
      </c>
      <c r="AO38" s="253">
        <v>116764.68880937014</v>
      </c>
      <c r="AP38" s="253">
        <v>6626.0916279409948</v>
      </c>
      <c r="AQ38" s="253">
        <v>1218.5699298869326</v>
      </c>
      <c r="AR38" s="253">
        <v>343.21195898342836</v>
      </c>
      <c r="AS38" s="253">
        <v>31.48886419799415</v>
      </c>
      <c r="AT38" s="253">
        <v>17.483400459137627</v>
      </c>
      <c r="AU38" s="253">
        <v>0</v>
      </c>
      <c r="AV38" s="253">
        <v>235.86624044074026</v>
      </c>
      <c r="AW38" s="253">
        <v>0</v>
      </c>
      <c r="AX38" s="253">
        <v>0</v>
      </c>
      <c r="AY38" s="254">
        <v>101.13263797452123</v>
      </c>
      <c r="AZ38" s="526">
        <v>0</v>
      </c>
      <c r="BA38" s="296">
        <f>SUM(BB38:BL38)+AZ38</f>
        <v>185219.05790013829</v>
      </c>
      <c r="BB38" s="274">
        <f t="shared" si="30"/>
        <v>172124.33725663426</v>
      </c>
      <c r="BC38" s="274">
        <f t="shared" si="30"/>
        <v>10149.930564782142</v>
      </c>
      <c r="BD38" s="274">
        <f t="shared" si="30"/>
        <v>1746.6877475910583</v>
      </c>
      <c r="BE38" s="274">
        <f t="shared" si="30"/>
        <v>668.69710918237229</v>
      </c>
      <c r="BF38" s="274">
        <f t="shared" si="30"/>
        <v>40.005622579216663</v>
      </c>
      <c r="BG38" s="274">
        <f t="shared" si="30"/>
        <v>27.708245306072115</v>
      </c>
      <c r="BH38" s="274">
        <f t="shared" si="30"/>
        <v>0</v>
      </c>
      <c r="BI38" s="274">
        <f t="shared" si="30"/>
        <v>359.90960659811992</v>
      </c>
      <c r="BJ38" s="274">
        <f t="shared" si="30"/>
        <v>0</v>
      </c>
      <c r="BK38" s="274">
        <f t="shared" si="30"/>
        <v>0</v>
      </c>
      <c r="BL38" s="300">
        <f t="shared" si="30"/>
        <v>101.78174746506369</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1369542.9275979032</v>
      </c>
      <c r="E40" s="275">
        <f t="shared" si="31"/>
        <v>1242180.867026808</v>
      </c>
      <c r="F40" s="275">
        <f t="shared" si="31"/>
        <v>90124.301604350505</v>
      </c>
      <c r="G40" s="275">
        <f t="shared" si="31"/>
        <v>10672.967706213189</v>
      </c>
      <c r="H40" s="275">
        <f t="shared" si="31"/>
        <v>19644.384697751899</v>
      </c>
      <c r="I40" s="275">
        <f t="shared" si="31"/>
        <v>175.36845647942965</v>
      </c>
      <c r="J40" s="275">
        <f t="shared" si="31"/>
        <v>304.54656311311896</v>
      </c>
      <c r="K40" s="275">
        <f t="shared" si="31"/>
        <v>0</v>
      </c>
      <c r="L40" s="275">
        <f t="shared" si="31"/>
        <v>6424.9539663286578</v>
      </c>
      <c r="M40" s="275">
        <f t="shared" si="31"/>
        <v>0</v>
      </c>
      <c r="N40" s="275">
        <f t="shared" si="31"/>
        <v>0</v>
      </c>
      <c r="O40" s="283">
        <f t="shared" si="31"/>
        <v>15.53757685862592</v>
      </c>
      <c r="P40" s="275">
        <f t="shared" ref="P40:BL40" si="32">SUM(P37:P39)</f>
        <v>1367888.6716879441</v>
      </c>
      <c r="Q40" s="275">
        <f t="shared" si="32"/>
        <v>1254222.8609117188</v>
      </c>
      <c r="R40" s="275">
        <f t="shared" si="32"/>
        <v>88201.536173234796</v>
      </c>
      <c r="S40" s="275">
        <f t="shared" si="32"/>
        <v>15870.026390859939</v>
      </c>
      <c r="T40" s="275">
        <f t="shared" si="32"/>
        <v>8855.3585830872526</v>
      </c>
      <c r="U40" s="275">
        <f t="shared" si="32"/>
        <v>153.10772097034828</v>
      </c>
      <c r="V40" s="275">
        <f>SUM(V37:V39)</f>
        <v>303.54548762824709</v>
      </c>
      <c r="W40" s="275">
        <f t="shared" si="32"/>
        <v>0</v>
      </c>
      <c r="X40" s="275">
        <f t="shared" si="32"/>
        <v>254.79859449943555</v>
      </c>
      <c r="Y40" s="275">
        <f>SUM(Y37:Y39)</f>
        <v>0</v>
      </c>
      <c r="Z40" s="275">
        <f t="shared" si="32"/>
        <v>0</v>
      </c>
      <c r="AA40" s="283">
        <f t="shared" si="32"/>
        <v>27.437825945739803</v>
      </c>
      <c r="AB40" s="277">
        <f t="shared" si="32"/>
        <v>1514010.0051450329</v>
      </c>
      <c r="AC40" s="275">
        <f t="shared" si="32"/>
        <v>1410054.670508734</v>
      </c>
      <c r="AD40" s="275">
        <f t="shared" si="32"/>
        <v>83332.611159255874</v>
      </c>
      <c r="AE40" s="275">
        <f t="shared" si="32"/>
        <v>11922.723720631</v>
      </c>
      <c r="AF40" s="275">
        <f t="shared" si="32"/>
        <v>4746.3218693597946</v>
      </c>
      <c r="AG40" s="275">
        <f t="shared" si="32"/>
        <v>238.96058093144461</v>
      </c>
      <c r="AH40" s="275">
        <f t="shared" si="32"/>
        <v>209.85279410556842</v>
      </c>
      <c r="AI40" s="275">
        <f t="shared" si="32"/>
        <v>0</v>
      </c>
      <c r="AJ40" s="275">
        <f>SUM(AJ37:AJ39)</f>
        <v>3494.4308053292862</v>
      </c>
      <c r="AK40" s="275">
        <f>SUM(AK37:AK39)</f>
        <v>0</v>
      </c>
      <c r="AL40" s="275">
        <f t="shared" si="32"/>
        <v>0</v>
      </c>
      <c r="AM40" s="283">
        <f t="shared" si="32"/>
        <v>10.433706686176736</v>
      </c>
      <c r="AN40" s="277">
        <f t="shared" si="32"/>
        <v>1569749.0634692565</v>
      </c>
      <c r="AO40" s="275">
        <f t="shared" si="32"/>
        <v>1462369.5988093731</v>
      </c>
      <c r="AP40" s="275">
        <f t="shared" si="32"/>
        <v>82985.661627940994</v>
      </c>
      <c r="AQ40" s="275">
        <f t="shared" si="32"/>
        <v>15261.459929886933</v>
      </c>
      <c r="AR40" s="275">
        <f t="shared" si="32"/>
        <v>4298.411958983429</v>
      </c>
      <c r="AS40" s="275">
        <f t="shared" si="32"/>
        <v>394.36886419799413</v>
      </c>
      <c r="AT40" s="275">
        <f t="shared" si="32"/>
        <v>218.96340045913763</v>
      </c>
      <c r="AU40" s="275">
        <f t="shared" si="32"/>
        <v>0</v>
      </c>
      <c r="AV40" s="275">
        <f t="shared" si="32"/>
        <v>2954.0062404407399</v>
      </c>
      <c r="AW40" s="275">
        <f>SUM(AW37:AW39)</f>
        <v>0</v>
      </c>
      <c r="AX40" s="275">
        <f t="shared" si="32"/>
        <v>0</v>
      </c>
      <c r="AY40" s="283">
        <f t="shared" si="32"/>
        <v>1266.5926379745213</v>
      </c>
      <c r="AZ40" s="299">
        <f t="shared" si="32"/>
        <v>-32560.889999999985</v>
      </c>
      <c r="BA40" s="297">
        <f t="shared" si="32"/>
        <v>5788629.7779001389</v>
      </c>
      <c r="BB40" s="275">
        <f>SUM(BB37:BB39)</f>
        <v>5368827.9972566348</v>
      </c>
      <c r="BC40" s="275">
        <f>SUM(BC37:BC39)</f>
        <v>344644.11056478211</v>
      </c>
      <c r="BD40" s="275">
        <f>SUM(BD37:BD39)</f>
        <v>53727.177747591064</v>
      </c>
      <c r="BE40" s="275">
        <f>SUM(BE37:BE39)</f>
        <v>37544.477109182371</v>
      </c>
      <c r="BF40" s="275">
        <f t="shared" si="32"/>
        <v>961.80562257921656</v>
      </c>
      <c r="BG40" s="275">
        <f t="shared" si="32"/>
        <v>1036.9082453060721</v>
      </c>
      <c r="BH40" s="275">
        <f t="shared" si="32"/>
        <v>0</v>
      </c>
      <c r="BI40" s="275">
        <f t="shared" si="32"/>
        <v>13128.189606598118</v>
      </c>
      <c r="BJ40" s="275">
        <f>SUM(BJ37:BJ39)</f>
        <v>0</v>
      </c>
      <c r="BK40" s="275">
        <f t="shared" si="32"/>
        <v>0</v>
      </c>
      <c r="BL40" s="299">
        <f t="shared" si="32"/>
        <v>1320.0017474650638</v>
      </c>
    </row>
    <row r="41" spans="1:64" ht="14.85" customHeight="1" x14ac:dyDescent="0.25">
      <c r="A41" s="1543" t="s">
        <v>302</v>
      </c>
      <c r="B41" s="124">
        <v>5.0999999999999996</v>
      </c>
      <c r="C41" s="311" t="s">
        <v>37</v>
      </c>
      <c r="D41" s="273">
        <f>SUM(E41:O41)</f>
        <v>7859.79</v>
      </c>
      <c r="E41" s="251">
        <v>3207.2200000000003</v>
      </c>
      <c r="F41" s="251">
        <v>1651.62</v>
      </c>
      <c r="G41" s="251">
        <v>36</v>
      </c>
      <c r="H41" s="251">
        <v>3152.92</v>
      </c>
      <c r="I41" s="251">
        <v>664.98</v>
      </c>
      <c r="J41" s="251">
        <v>0</v>
      </c>
      <c r="K41" s="251">
        <v>0</v>
      </c>
      <c r="L41" s="251">
        <v>0</v>
      </c>
      <c r="M41" s="251">
        <v>0</v>
      </c>
      <c r="N41" s="251">
        <v>-772.7</v>
      </c>
      <c r="O41" s="252">
        <v>-80.25</v>
      </c>
      <c r="P41" s="273">
        <f>SUM(Q41:AA41)</f>
        <v>2660.79</v>
      </c>
      <c r="Q41" s="251">
        <v>1084.7</v>
      </c>
      <c r="R41" s="251">
        <v>0</v>
      </c>
      <c r="S41" s="251">
        <v>214.47</v>
      </c>
      <c r="T41" s="251">
        <v>744</v>
      </c>
      <c r="U41" s="251">
        <v>94.66</v>
      </c>
      <c r="V41" s="251">
        <v>0</v>
      </c>
      <c r="W41" s="251">
        <v>0</v>
      </c>
      <c r="X41" s="251">
        <v>0</v>
      </c>
      <c r="Y41" s="251">
        <v>0</v>
      </c>
      <c r="Z41" s="251">
        <v>11.529999999999998</v>
      </c>
      <c r="AA41" s="252">
        <v>511.43</v>
      </c>
      <c r="AB41" s="273">
        <f>SUM(AC41:AM41)</f>
        <v>986.19000000000017</v>
      </c>
      <c r="AC41" s="251">
        <v>842.88000000000011</v>
      </c>
      <c r="AD41" s="251">
        <v>0</v>
      </c>
      <c r="AE41" s="251">
        <v>0</v>
      </c>
      <c r="AF41" s="251">
        <v>-50.3</v>
      </c>
      <c r="AG41" s="251">
        <v>69.19</v>
      </c>
      <c r="AH41" s="251">
        <v>0</v>
      </c>
      <c r="AI41" s="251">
        <v>0</v>
      </c>
      <c r="AJ41" s="251">
        <v>0</v>
      </c>
      <c r="AK41" s="251">
        <v>0</v>
      </c>
      <c r="AL41" s="251">
        <v>11.53</v>
      </c>
      <c r="AM41" s="252">
        <v>112.89000000000001</v>
      </c>
      <c r="AN41" s="276">
        <f>SUM(AO41:AY41)</f>
        <v>672.78</v>
      </c>
      <c r="AO41" s="251">
        <v>491.49</v>
      </c>
      <c r="AP41" s="251">
        <v>0</v>
      </c>
      <c r="AQ41" s="251">
        <v>0</v>
      </c>
      <c r="AR41" s="251">
        <v>0</v>
      </c>
      <c r="AS41" s="251">
        <v>57.66</v>
      </c>
      <c r="AT41" s="251">
        <v>93.26</v>
      </c>
      <c r="AU41" s="251">
        <v>0</v>
      </c>
      <c r="AV41" s="249">
        <v>0</v>
      </c>
      <c r="AW41" s="251">
        <v>0</v>
      </c>
      <c r="AX41" s="251">
        <v>30.369999999999997</v>
      </c>
      <c r="AY41" s="252">
        <v>0</v>
      </c>
      <c r="AZ41" s="855">
        <v>-1014.72</v>
      </c>
      <c r="BA41" s="294">
        <f>SUM(BB41:BL41)+AZ41</f>
        <v>11164.83</v>
      </c>
      <c r="BB41" s="274">
        <f t="shared" ref="BB41:BL44" si="33">E41+Q41+AC41+AO41</f>
        <v>5626.29</v>
      </c>
      <c r="BC41" s="274">
        <f t="shared" si="33"/>
        <v>1651.62</v>
      </c>
      <c r="BD41" s="274">
        <f t="shared" si="33"/>
        <v>250.47</v>
      </c>
      <c r="BE41" s="274">
        <f t="shared" si="33"/>
        <v>3846.62</v>
      </c>
      <c r="BF41" s="274">
        <f t="shared" si="33"/>
        <v>886.4899999999999</v>
      </c>
      <c r="BG41" s="274">
        <f t="shared" si="33"/>
        <v>93.26</v>
      </c>
      <c r="BH41" s="274">
        <f t="shared" si="33"/>
        <v>0</v>
      </c>
      <c r="BI41" s="274">
        <f t="shared" si="33"/>
        <v>0</v>
      </c>
      <c r="BJ41" s="274">
        <f t="shared" si="33"/>
        <v>0</v>
      </c>
      <c r="BK41" s="274">
        <f t="shared" si="33"/>
        <v>-719.2700000000001</v>
      </c>
      <c r="BL41" s="298">
        <f t="shared" si="33"/>
        <v>544.07000000000005</v>
      </c>
    </row>
    <row r="42" spans="1:64" s="255" customFormat="1" ht="24" x14ac:dyDescent="0.25">
      <c r="A42" s="1544"/>
      <c r="B42" s="126">
        <v>5.2</v>
      </c>
      <c r="C42" s="131" t="s">
        <v>303</v>
      </c>
      <c r="D42" s="274">
        <f>SUM(E42:O42)</f>
        <v>3289024.29</v>
      </c>
      <c r="E42" s="253">
        <v>1031435.52</v>
      </c>
      <c r="F42" s="253">
        <v>921235.9800000001</v>
      </c>
      <c r="G42" s="253">
        <v>167713.10000000003</v>
      </c>
      <c r="H42" s="253">
        <v>903522</v>
      </c>
      <c r="I42" s="253">
        <v>60393.040000000008</v>
      </c>
      <c r="J42" s="253">
        <v>98690.36</v>
      </c>
      <c r="K42" s="253">
        <v>1685.0299999999997</v>
      </c>
      <c r="L42" s="253">
        <v>43403.02</v>
      </c>
      <c r="M42" s="253">
        <v>416.64</v>
      </c>
      <c r="N42" s="253">
        <v>19042.980000000003</v>
      </c>
      <c r="O42" s="254">
        <v>41486.620000000003</v>
      </c>
      <c r="P42" s="274">
        <f>SUM(Q42:AA42)</f>
        <v>3390498.6999999993</v>
      </c>
      <c r="Q42" s="253">
        <v>1094615.3399999999</v>
      </c>
      <c r="R42" s="253">
        <v>967862.82000000007</v>
      </c>
      <c r="S42" s="253">
        <v>170934.78</v>
      </c>
      <c r="T42" s="253">
        <v>888713.48</v>
      </c>
      <c r="U42" s="253">
        <v>60000.32</v>
      </c>
      <c r="V42" s="253">
        <v>98415.61</v>
      </c>
      <c r="W42" s="253">
        <v>1728.58</v>
      </c>
      <c r="X42" s="253">
        <v>44629.58</v>
      </c>
      <c r="Y42" s="253">
        <v>399.28</v>
      </c>
      <c r="Z42" s="253">
        <v>19383.550000000003</v>
      </c>
      <c r="AA42" s="254">
        <v>43815.360000000001</v>
      </c>
      <c r="AB42" s="274">
        <f>SUM(AC42:AM42)</f>
        <v>3560827.6599999997</v>
      </c>
      <c r="AC42" s="253">
        <v>1168773.22</v>
      </c>
      <c r="AD42" s="253">
        <v>1022438.0999999999</v>
      </c>
      <c r="AE42" s="253">
        <v>173522.15</v>
      </c>
      <c r="AF42" s="253">
        <v>921035.17</v>
      </c>
      <c r="AG42" s="253">
        <v>61395.98</v>
      </c>
      <c r="AH42" s="253">
        <v>98857.5</v>
      </c>
      <c r="AI42" s="253">
        <v>1725.73</v>
      </c>
      <c r="AJ42" s="253">
        <v>46473.81</v>
      </c>
      <c r="AK42" s="253">
        <v>416.64</v>
      </c>
      <c r="AL42" s="253">
        <v>19679.36</v>
      </c>
      <c r="AM42" s="254">
        <v>46510.000000000007</v>
      </c>
      <c r="AN42" s="289">
        <f>SUM(AO42:AY42)</f>
        <v>3772304.2399999998</v>
      </c>
      <c r="AO42" s="253">
        <v>1254670.0899999999</v>
      </c>
      <c r="AP42" s="253">
        <v>1107544.96</v>
      </c>
      <c r="AQ42" s="253">
        <v>176895.57</v>
      </c>
      <c r="AR42" s="253">
        <v>917318.50000000012</v>
      </c>
      <c r="AS42" s="253">
        <v>63469.240000000013</v>
      </c>
      <c r="AT42" s="253">
        <v>104700.39</v>
      </c>
      <c r="AU42" s="253">
        <v>28007.730000000003</v>
      </c>
      <c r="AV42" s="253">
        <v>50167.26</v>
      </c>
      <c r="AW42" s="253">
        <v>370.02</v>
      </c>
      <c r="AX42" s="253">
        <v>20205.91</v>
      </c>
      <c r="AY42" s="254">
        <v>48954.570000000007</v>
      </c>
      <c r="AZ42" s="526">
        <v>0</v>
      </c>
      <c r="BA42" s="296">
        <f>SUM(BB42:BL42)+AZ42</f>
        <v>14012654.890000002</v>
      </c>
      <c r="BB42" s="274">
        <f t="shared" si="33"/>
        <v>4549494.17</v>
      </c>
      <c r="BC42" s="274">
        <f t="shared" si="33"/>
        <v>4019081.8600000003</v>
      </c>
      <c r="BD42" s="274">
        <f t="shared" si="33"/>
        <v>689065.60000000009</v>
      </c>
      <c r="BE42" s="274">
        <f t="shared" si="33"/>
        <v>3630589.15</v>
      </c>
      <c r="BF42" s="274">
        <f t="shared" si="33"/>
        <v>245258.58000000005</v>
      </c>
      <c r="BG42" s="274">
        <f t="shared" si="33"/>
        <v>400663.86</v>
      </c>
      <c r="BH42" s="274">
        <f t="shared" si="33"/>
        <v>33147.070000000007</v>
      </c>
      <c r="BI42" s="274">
        <f t="shared" si="33"/>
        <v>184673.67</v>
      </c>
      <c r="BJ42" s="274">
        <f t="shared" si="33"/>
        <v>1602.58</v>
      </c>
      <c r="BK42" s="274">
        <f t="shared" si="33"/>
        <v>78311.8</v>
      </c>
      <c r="BL42" s="300">
        <f t="shared" si="33"/>
        <v>180766.55000000002</v>
      </c>
    </row>
    <row r="43" spans="1:64" ht="24" x14ac:dyDescent="0.25">
      <c r="A43" s="1544"/>
      <c r="B43" s="126">
        <v>5.3</v>
      </c>
      <c r="C43" s="131" t="s">
        <v>304</v>
      </c>
      <c r="D43" s="274">
        <f>SUM(E43:O43)</f>
        <v>44.5524736349143</v>
      </c>
      <c r="E43" s="253">
        <v>18.179822169723344</v>
      </c>
      <c r="F43" s="253">
        <v>9.3620512131872662</v>
      </c>
      <c r="G43" s="253">
        <v>0.20406258320602899</v>
      </c>
      <c r="H43" s="253">
        <v>17.872027773387579</v>
      </c>
      <c r="I43" s="253">
        <v>3.7693760161206988</v>
      </c>
      <c r="J43" s="253">
        <v>0</v>
      </c>
      <c r="K43" s="253">
        <v>0</v>
      </c>
      <c r="L43" s="253">
        <v>0</v>
      </c>
      <c r="M43" s="253">
        <v>0</v>
      </c>
      <c r="N43" s="253">
        <v>-4.3799766123138495</v>
      </c>
      <c r="O43" s="254">
        <v>-0.45488950839677295</v>
      </c>
      <c r="P43" s="274">
        <f>SUM(Q43:AA43)</f>
        <v>30.190202659970822</v>
      </c>
      <c r="Q43" s="253">
        <v>12.307364664355456</v>
      </c>
      <c r="R43" s="253">
        <v>0</v>
      </c>
      <c r="S43" s="253">
        <v>2.4334474966021151</v>
      </c>
      <c r="T43" s="253">
        <v>8.4416698721125272</v>
      </c>
      <c r="U43" s="253">
        <v>1.0740436425996933</v>
      </c>
      <c r="V43" s="253">
        <v>0</v>
      </c>
      <c r="W43" s="253">
        <v>0</v>
      </c>
      <c r="X43" s="253">
        <v>0</v>
      </c>
      <c r="Y43" s="253">
        <v>0</v>
      </c>
      <c r="Z43" s="253">
        <v>0.13082319035679763</v>
      </c>
      <c r="AA43" s="254">
        <v>5.8028537939442337</v>
      </c>
      <c r="AB43" s="274">
        <f>SUM(AC43:AM43)</f>
        <v>24.577897528549634</v>
      </c>
      <c r="AC43" s="253">
        <v>21.006315485721732</v>
      </c>
      <c r="AD43" s="253">
        <v>0</v>
      </c>
      <c r="AE43" s="253">
        <v>0</v>
      </c>
      <c r="AF43" s="253">
        <v>-1.2535801880834792</v>
      </c>
      <c r="AG43" s="253">
        <v>1.7243581155764598</v>
      </c>
      <c r="AH43" s="253">
        <v>0</v>
      </c>
      <c r="AI43" s="253">
        <v>0</v>
      </c>
      <c r="AJ43" s="253">
        <v>0</v>
      </c>
      <c r="AK43" s="253">
        <v>0</v>
      </c>
      <c r="AL43" s="253">
        <v>0.28735148247718717</v>
      </c>
      <c r="AM43" s="254">
        <v>2.8134526328577336</v>
      </c>
      <c r="AN43" s="289">
        <f>SUM(AO43:AY43)</f>
        <v>58.380395875017911</v>
      </c>
      <c r="AO43" s="253">
        <v>42.648980006261411</v>
      </c>
      <c r="AP43" s="253">
        <v>0</v>
      </c>
      <c r="AQ43" s="253">
        <v>0</v>
      </c>
      <c r="AR43" s="253">
        <v>0</v>
      </c>
      <c r="AS43" s="253">
        <v>5.0034389044762513</v>
      </c>
      <c r="AT43" s="253">
        <v>8.0926242149055714</v>
      </c>
      <c r="AU43" s="253">
        <v>0</v>
      </c>
      <c r="AV43" s="253">
        <v>0</v>
      </c>
      <c r="AW43" s="253">
        <v>0</v>
      </c>
      <c r="AX43" s="253">
        <v>2.6353527493746749</v>
      </c>
      <c r="AY43" s="254">
        <v>0</v>
      </c>
      <c r="AZ43" s="526">
        <v>0</v>
      </c>
      <c r="BA43" s="296">
        <f>SUM(BB43:BL43)+AZ43</f>
        <v>157.70096969845267</v>
      </c>
      <c r="BB43" s="274">
        <f t="shared" si="33"/>
        <v>94.142482326061938</v>
      </c>
      <c r="BC43" s="274">
        <f t="shared" si="33"/>
        <v>9.3620512131872662</v>
      </c>
      <c r="BD43" s="274">
        <f t="shared" si="33"/>
        <v>2.6375100798081439</v>
      </c>
      <c r="BE43" s="274">
        <f t="shared" si="33"/>
        <v>25.060117457416627</v>
      </c>
      <c r="BF43" s="274">
        <f t="shared" si="33"/>
        <v>11.571216678773103</v>
      </c>
      <c r="BG43" s="274">
        <f t="shared" si="33"/>
        <v>8.0926242149055714</v>
      </c>
      <c r="BH43" s="274">
        <f t="shared" si="33"/>
        <v>0</v>
      </c>
      <c r="BI43" s="274">
        <f t="shared" si="33"/>
        <v>0</v>
      </c>
      <c r="BJ43" s="274">
        <f t="shared" si="33"/>
        <v>0</v>
      </c>
      <c r="BK43" s="274">
        <f t="shared" si="33"/>
        <v>-1.32644919010519</v>
      </c>
      <c r="BL43" s="300">
        <f t="shared" si="33"/>
        <v>8.1614169184051946</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3296928.632473635</v>
      </c>
      <c r="E45" s="278">
        <f t="shared" ref="E45:BL45" si="34">SUM(E41:E44)</f>
        <v>1034660.9198221697</v>
      </c>
      <c r="F45" s="278">
        <f t="shared" si="34"/>
        <v>922896.96205121325</v>
      </c>
      <c r="G45" s="278">
        <f t="shared" si="34"/>
        <v>167749.30406258325</v>
      </c>
      <c r="H45" s="278">
        <f t="shared" si="34"/>
        <v>906692.79202777345</v>
      </c>
      <c r="I45" s="278">
        <f>SUM(I41:I44)</f>
        <v>61061.789376016131</v>
      </c>
      <c r="J45" s="278">
        <f t="shared" si="34"/>
        <v>98690.36</v>
      </c>
      <c r="K45" s="278">
        <f t="shared" si="34"/>
        <v>1685.0299999999997</v>
      </c>
      <c r="L45" s="278">
        <f t="shared" si="34"/>
        <v>43403.02</v>
      </c>
      <c r="M45" s="278">
        <f t="shared" si="34"/>
        <v>416.64</v>
      </c>
      <c r="N45" s="278">
        <f t="shared" si="34"/>
        <v>18265.900023387687</v>
      </c>
      <c r="O45" s="283">
        <f t="shared" si="34"/>
        <v>41405.915110491609</v>
      </c>
      <c r="P45" s="278">
        <f t="shared" si="34"/>
        <v>3393189.6802026592</v>
      </c>
      <c r="Q45" s="278">
        <f t="shared" si="34"/>
        <v>1095712.3473646641</v>
      </c>
      <c r="R45" s="278">
        <f t="shared" si="34"/>
        <v>967862.82000000007</v>
      </c>
      <c r="S45" s="278">
        <f t="shared" si="34"/>
        <v>171151.68344749662</v>
      </c>
      <c r="T45" s="278">
        <f t="shared" si="34"/>
        <v>889465.92166987213</v>
      </c>
      <c r="U45" s="278">
        <f t="shared" si="34"/>
        <v>60096.054043642602</v>
      </c>
      <c r="V45" s="278">
        <f t="shared" si="34"/>
        <v>98415.61</v>
      </c>
      <c r="W45" s="278">
        <f t="shared" si="34"/>
        <v>1728.58</v>
      </c>
      <c r="X45" s="278">
        <f t="shared" si="34"/>
        <v>44629.58</v>
      </c>
      <c r="Y45" s="278">
        <f>SUM(Y41:Y44)</f>
        <v>399.28</v>
      </c>
      <c r="Z45" s="278">
        <f t="shared" si="34"/>
        <v>19395.210823190358</v>
      </c>
      <c r="AA45" s="284">
        <f t="shared" si="34"/>
        <v>44332.592853793947</v>
      </c>
      <c r="AB45" s="278">
        <f t="shared" si="34"/>
        <v>3561838.4278975283</v>
      </c>
      <c r="AC45" s="278">
        <f t="shared" si="34"/>
        <v>1169637.1063154857</v>
      </c>
      <c r="AD45" s="278">
        <f t="shared" si="34"/>
        <v>1022438.0999999999</v>
      </c>
      <c r="AE45" s="278">
        <f t="shared" si="34"/>
        <v>173522.15</v>
      </c>
      <c r="AF45" s="278">
        <f t="shared" si="34"/>
        <v>920983.61641981197</v>
      </c>
      <c r="AG45" s="278">
        <f t="shared" si="34"/>
        <v>61466.894358115584</v>
      </c>
      <c r="AH45" s="278">
        <f t="shared" si="34"/>
        <v>98857.5</v>
      </c>
      <c r="AI45" s="278">
        <f t="shared" si="34"/>
        <v>1725.73</v>
      </c>
      <c r="AJ45" s="278">
        <f t="shared" si="34"/>
        <v>46473.81</v>
      </c>
      <c r="AK45" s="278">
        <f t="shared" si="34"/>
        <v>416.64</v>
      </c>
      <c r="AL45" s="278">
        <f t="shared" si="34"/>
        <v>19691.177351482478</v>
      </c>
      <c r="AM45" s="284">
        <f t="shared" si="34"/>
        <v>46625.703452632864</v>
      </c>
      <c r="AN45" s="850">
        <f t="shared" si="34"/>
        <v>3773035.4003958744</v>
      </c>
      <c r="AO45" s="278">
        <f t="shared" si="34"/>
        <v>1255204.2289800062</v>
      </c>
      <c r="AP45" s="278">
        <f t="shared" si="34"/>
        <v>1107544.96</v>
      </c>
      <c r="AQ45" s="278">
        <f t="shared" si="34"/>
        <v>176895.57</v>
      </c>
      <c r="AR45" s="278">
        <f t="shared" si="34"/>
        <v>917318.50000000012</v>
      </c>
      <c r="AS45" s="278">
        <f t="shared" si="34"/>
        <v>63531.90343890449</v>
      </c>
      <c r="AT45" s="278">
        <f t="shared" si="34"/>
        <v>104801.74262421489</v>
      </c>
      <c r="AU45" s="278">
        <f t="shared" si="34"/>
        <v>28007.730000000003</v>
      </c>
      <c r="AV45" s="275">
        <f t="shared" si="34"/>
        <v>50167.26</v>
      </c>
      <c r="AW45" s="278">
        <f>SUM(AW41:AW44)</f>
        <v>370.02</v>
      </c>
      <c r="AX45" s="278">
        <f t="shared" si="34"/>
        <v>20238.915352749373</v>
      </c>
      <c r="AY45" s="284">
        <f t="shared" si="34"/>
        <v>48954.570000000007</v>
      </c>
      <c r="AZ45" s="305">
        <f t="shared" si="34"/>
        <v>-1014.72</v>
      </c>
      <c r="BA45" s="297">
        <f t="shared" si="34"/>
        <v>14023977.4209697</v>
      </c>
      <c r="BB45" s="275">
        <f t="shared" si="34"/>
        <v>4555214.6024823263</v>
      </c>
      <c r="BC45" s="275">
        <f t="shared" si="34"/>
        <v>4020742.8420512136</v>
      </c>
      <c r="BD45" s="275">
        <f t="shared" si="34"/>
        <v>689318.70751007984</v>
      </c>
      <c r="BE45" s="275">
        <f t="shared" si="34"/>
        <v>3634460.8301174575</v>
      </c>
      <c r="BF45" s="275">
        <f t="shared" si="34"/>
        <v>246156.64121667881</v>
      </c>
      <c r="BG45" s="275">
        <f t="shared" si="34"/>
        <v>400765.21262421488</v>
      </c>
      <c r="BH45" s="275">
        <f t="shared" si="34"/>
        <v>33147.070000000007</v>
      </c>
      <c r="BI45" s="275">
        <f t="shared" si="34"/>
        <v>184673.67</v>
      </c>
      <c r="BJ45" s="275">
        <f>SUM(BJ41:BJ44)</f>
        <v>1602.58</v>
      </c>
      <c r="BK45" s="275">
        <f t="shared" si="34"/>
        <v>77591.203550809892</v>
      </c>
      <c r="BL45" s="299">
        <f t="shared" si="34"/>
        <v>181318.78141691844</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325750.29000000004</v>
      </c>
      <c r="E51" s="251">
        <v>92630.92</v>
      </c>
      <c r="F51" s="251">
        <v>19268.060000000001</v>
      </c>
      <c r="G51" s="251">
        <v>41123.680000000008</v>
      </c>
      <c r="H51" s="251">
        <v>47444.63</v>
      </c>
      <c r="I51" s="251">
        <v>21869.909999999996</v>
      </c>
      <c r="J51" s="251">
        <v>272</v>
      </c>
      <c r="K51" s="251">
        <v>90.64</v>
      </c>
      <c r="L51" s="251">
        <v>1852</v>
      </c>
      <c r="M51" s="251">
        <v>0</v>
      </c>
      <c r="N51" s="251">
        <v>68277.040000000008</v>
      </c>
      <c r="O51" s="252">
        <v>32921.410000000003</v>
      </c>
      <c r="P51" s="273">
        <f>SUM(Q51:AA51)</f>
        <v>339765.93999999994</v>
      </c>
      <c r="Q51" s="251">
        <v>106354.88</v>
      </c>
      <c r="R51" s="251">
        <v>19687.190000000002</v>
      </c>
      <c r="S51" s="251">
        <v>55737.18</v>
      </c>
      <c r="T51" s="251">
        <v>49797</v>
      </c>
      <c r="U51" s="251">
        <v>18361.919999999998</v>
      </c>
      <c r="V51" s="251">
        <v>1086</v>
      </c>
      <c r="W51" s="251">
        <v>96.09</v>
      </c>
      <c r="X51" s="251">
        <v>1766</v>
      </c>
      <c r="Y51" s="251">
        <v>0</v>
      </c>
      <c r="Z51" s="251">
        <v>60820.879999999983</v>
      </c>
      <c r="AA51" s="252">
        <v>26058.799999999999</v>
      </c>
      <c r="AB51" s="273">
        <f>SUM(AC51:AM51)</f>
        <v>327552.49999999988</v>
      </c>
      <c r="AC51" s="251">
        <v>97790.379999999976</v>
      </c>
      <c r="AD51" s="251">
        <v>19068</v>
      </c>
      <c r="AE51" s="251">
        <v>53638</v>
      </c>
      <c r="AF51" s="251">
        <v>44279</v>
      </c>
      <c r="AG51" s="251">
        <v>17732.86</v>
      </c>
      <c r="AH51" s="251">
        <v>1114</v>
      </c>
      <c r="AI51" s="251">
        <v>133.18</v>
      </c>
      <c r="AJ51" s="251">
        <v>2960</v>
      </c>
      <c r="AK51" s="251">
        <v>0</v>
      </c>
      <c r="AL51" s="251">
        <v>62389.0799999999</v>
      </c>
      <c r="AM51" s="252">
        <v>28448</v>
      </c>
      <c r="AN51" s="276">
        <f>SUM(AO51:AY51)</f>
        <v>296339.43999999977</v>
      </c>
      <c r="AO51" s="251">
        <v>97820.209999999803</v>
      </c>
      <c r="AP51" s="251">
        <v>19208.2</v>
      </c>
      <c r="AQ51" s="251">
        <v>36705.870000000003</v>
      </c>
      <c r="AR51" s="251">
        <v>52832.819999999992</v>
      </c>
      <c r="AS51" s="251">
        <v>13373.99</v>
      </c>
      <c r="AT51" s="251">
        <v>1294.3400000000001</v>
      </c>
      <c r="AU51" s="251">
        <v>288.8</v>
      </c>
      <c r="AV51" s="249">
        <v>4187.3599999999997</v>
      </c>
      <c r="AW51" s="251">
        <v>0</v>
      </c>
      <c r="AX51" s="251">
        <v>52129.56</v>
      </c>
      <c r="AY51" s="252">
        <v>18498.29</v>
      </c>
      <c r="AZ51" s="855">
        <v>69342.859999999986</v>
      </c>
      <c r="BA51" s="294">
        <f>SUM(BB51:BL51)+AZ51</f>
        <v>1358751.0299999993</v>
      </c>
      <c r="BB51" s="274">
        <f t="shared" ref="BB51:BL54" si="37">E51+Q51+AC51+AO51</f>
        <v>394596.38999999972</v>
      </c>
      <c r="BC51" s="274">
        <f t="shared" si="37"/>
        <v>77231.45</v>
      </c>
      <c r="BD51" s="274">
        <f t="shared" si="37"/>
        <v>187204.73</v>
      </c>
      <c r="BE51" s="274">
        <f t="shared" si="37"/>
        <v>194353.45</v>
      </c>
      <c r="BF51" s="274">
        <f t="shared" si="37"/>
        <v>71338.679999999993</v>
      </c>
      <c r="BG51" s="274">
        <f t="shared" si="37"/>
        <v>3766.34</v>
      </c>
      <c r="BH51" s="274">
        <f t="shared" si="37"/>
        <v>608.71</v>
      </c>
      <c r="BI51" s="274">
        <f t="shared" si="37"/>
        <v>10765.36</v>
      </c>
      <c r="BJ51" s="274">
        <f t="shared" si="37"/>
        <v>0</v>
      </c>
      <c r="BK51" s="274">
        <f t="shared" si="37"/>
        <v>243616.55999999988</v>
      </c>
      <c r="BL51" s="298">
        <f t="shared" si="37"/>
        <v>105926.5</v>
      </c>
    </row>
    <row r="52" spans="1:64" s="255" customFormat="1" ht="16.5" customHeight="1" x14ac:dyDescent="0.25">
      <c r="A52" s="1547"/>
      <c r="B52" s="126">
        <v>7.2</v>
      </c>
      <c r="C52" s="131" t="s">
        <v>21</v>
      </c>
      <c r="D52" s="274">
        <f>SUM(E52:O52)</f>
        <v>1534168.7399999998</v>
      </c>
      <c r="E52" s="253">
        <v>1268560.9099999999</v>
      </c>
      <c r="F52" s="253">
        <v>55276.52</v>
      </c>
      <c r="G52" s="253">
        <v>90053.93</v>
      </c>
      <c r="H52" s="253">
        <v>35790.1</v>
      </c>
      <c r="I52" s="253">
        <v>36123.470000000016</v>
      </c>
      <c r="J52" s="253">
        <v>8912.93</v>
      </c>
      <c r="K52" s="253">
        <v>3245.64</v>
      </c>
      <c r="L52" s="253">
        <v>3396.6</v>
      </c>
      <c r="M52" s="253">
        <v>150.96</v>
      </c>
      <c r="N52" s="253">
        <v>28210.65</v>
      </c>
      <c r="O52" s="254">
        <v>4447.03</v>
      </c>
      <c r="P52" s="274">
        <f>SUM(Q52:AA52)</f>
        <v>1611894.2699999998</v>
      </c>
      <c r="Q52" s="253">
        <v>1340380.1299999999</v>
      </c>
      <c r="R52" s="253">
        <v>58031.54</v>
      </c>
      <c r="S52" s="253">
        <v>91991.25</v>
      </c>
      <c r="T52" s="253">
        <v>36242.980000000003</v>
      </c>
      <c r="U52" s="253">
        <v>39639.58</v>
      </c>
      <c r="V52" s="253">
        <v>8862.61</v>
      </c>
      <c r="W52" s="253">
        <v>578.67999999999995</v>
      </c>
      <c r="X52" s="253">
        <v>3371.4399999999991</v>
      </c>
      <c r="Y52" s="253">
        <v>144.67000000000002</v>
      </c>
      <c r="Z52" s="253">
        <v>28053.4</v>
      </c>
      <c r="AA52" s="254">
        <v>4597.99</v>
      </c>
      <c r="AB52" s="274">
        <f>SUM(AC52:AM52)</f>
        <v>1699488.81</v>
      </c>
      <c r="AC52" s="253">
        <v>1422099.8099999998</v>
      </c>
      <c r="AD52" s="253">
        <v>61214.28</v>
      </c>
      <c r="AE52" s="253">
        <v>92790.080000000016</v>
      </c>
      <c r="AF52" s="253">
        <v>36463.129999999997</v>
      </c>
      <c r="AG52" s="253">
        <v>40740.330000000024</v>
      </c>
      <c r="AH52" s="253">
        <v>8931.7999999999993</v>
      </c>
      <c r="AI52" s="253">
        <v>559.80999999999995</v>
      </c>
      <c r="AJ52" s="253">
        <v>3415.47</v>
      </c>
      <c r="AK52" s="253">
        <v>150.96</v>
      </c>
      <c r="AL52" s="253">
        <v>28355.320000000003</v>
      </c>
      <c r="AM52" s="254">
        <v>4767.8199999999988</v>
      </c>
      <c r="AN52" s="289">
        <f>SUM(AO52:AY52)</f>
        <v>1776346.3199999998</v>
      </c>
      <c r="AO52" s="253">
        <v>1493082.4599999997</v>
      </c>
      <c r="AP52" s="253">
        <v>65101.499999999993</v>
      </c>
      <c r="AQ52" s="253">
        <v>92626.54</v>
      </c>
      <c r="AR52" s="253">
        <v>36916.01</v>
      </c>
      <c r="AS52" s="253">
        <v>41205.79</v>
      </c>
      <c r="AT52" s="253">
        <v>9365.81</v>
      </c>
      <c r="AU52" s="253">
        <v>622.71</v>
      </c>
      <c r="AV52" s="253">
        <v>3698.5200000000004</v>
      </c>
      <c r="AW52" s="253">
        <v>132.09</v>
      </c>
      <c r="AX52" s="253">
        <v>28732.720000000001</v>
      </c>
      <c r="AY52" s="254">
        <v>4862.17</v>
      </c>
      <c r="AZ52" s="526">
        <v>0</v>
      </c>
      <c r="BA52" s="296">
        <f>SUM(BB52:BL52)+AZ52</f>
        <v>6621898.1399999987</v>
      </c>
      <c r="BB52" s="274">
        <f t="shared" si="37"/>
        <v>5524123.3099999996</v>
      </c>
      <c r="BC52" s="274">
        <f t="shared" si="37"/>
        <v>239623.84</v>
      </c>
      <c r="BD52" s="274">
        <f t="shared" si="37"/>
        <v>367461.8</v>
      </c>
      <c r="BE52" s="274">
        <f t="shared" si="37"/>
        <v>145412.22</v>
      </c>
      <c r="BF52" s="274">
        <f t="shared" si="37"/>
        <v>157709.17000000004</v>
      </c>
      <c r="BG52" s="274">
        <f t="shared" si="37"/>
        <v>36073.15</v>
      </c>
      <c r="BH52" s="274">
        <f t="shared" si="37"/>
        <v>5006.8399999999992</v>
      </c>
      <c r="BI52" s="274">
        <f t="shared" si="37"/>
        <v>13882.029999999999</v>
      </c>
      <c r="BJ52" s="274">
        <f t="shared" si="37"/>
        <v>578.68000000000006</v>
      </c>
      <c r="BK52" s="274">
        <f t="shared" si="37"/>
        <v>113352.09000000001</v>
      </c>
      <c r="BL52" s="300">
        <f t="shared" si="37"/>
        <v>18675.010000000002</v>
      </c>
    </row>
    <row r="53" spans="1:64" ht="16.5" customHeight="1" x14ac:dyDescent="0.25">
      <c r="A53" s="1547"/>
      <c r="B53" s="126">
        <v>7.3</v>
      </c>
      <c r="C53" s="131" t="s">
        <v>155</v>
      </c>
      <c r="D53" s="274">
        <f>SUM(E53:O53)</f>
        <v>1846.4846015975854</v>
      </c>
      <c r="E53" s="253">
        <v>525.06957833197259</v>
      </c>
      <c r="F53" s="253">
        <v>109.21916936024328</v>
      </c>
      <c r="G53" s="253">
        <v>233.10567699272534</v>
      </c>
      <c r="H53" s="253">
        <v>268.93538214039603</v>
      </c>
      <c r="I53" s="253">
        <v>123.96750914120456</v>
      </c>
      <c r="J53" s="253">
        <v>1.5418061842233299</v>
      </c>
      <c r="K53" s="253">
        <v>0.51378423727206846</v>
      </c>
      <c r="L53" s="253">
        <v>10.49788622493238</v>
      </c>
      <c r="M53" s="253">
        <v>0</v>
      </c>
      <c r="N53" s="253">
        <v>387.02192100170475</v>
      </c>
      <c r="O53" s="254">
        <v>186.61188798291099</v>
      </c>
      <c r="P53" s="274">
        <f>SUM(Q53:AA53)</f>
        <v>3855.0966388010665</v>
      </c>
      <c r="Q53" s="253">
        <v>1206.7376159249243</v>
      </c>
      <c r="R53" s="253">
        <v>223.37736383004719</v>
      </c>
      <c r="S53" s="253">
        <v>632.41246392810899</v>
      </c>
      <c r="T53" s="253">
        <v>565.01321857740277</v>
      </c>
      <c r="U53" s="253">
        <v>208.34041244373722</v>
      </c>
      <c r="V53" s="253">
        <v>12.32211489397071</v>
      </c>
      <c r="W53" s="253">
        <v>1.0902688951764692</v>
      </c>
      <c r="X53" s="253">
        <v>20.037619615793989</v>
      </c>
      <c r="Y53" s="253">
        <v>0</v>
      </c>
      <c r="Z53" s="253">
        <v>690.09380415506905</v>
      </c>
      <c r="AA53" s="254">
        <v>295.67175653683603</v>
      </c>
      <c r="AB53" s="274">
        <f>SUM(AC53:AM53)</f>
        <v>8163.2867705211484</v>
      </c>
      <c r="AC53" s="253">
        <v>2437.1388261064594</v>
      </c>
      <c r="AD53" s="253">
        <v>475.21405619037353</v>
      </c>
      <c r="AE53" s="253">
        <v>1336.770062195262</v>
      </c>
      <c r="AF53" s="253">
        <v>1103.524396583467</v>
      </c>
      <c r="AG53" s="253">
        <v>441.93960186994053</v>
      </c>
      <c r="AH53" s="253">
        <v>27.763187465705688</v>
      </c>
      <c r="AI53" s="253">
        <v>3.3191214602178492</v>
      </c>
      <c r="AJ53" s="253">
        <v>73.769331147656047</v>
      </c>
      <c r="AK53" s="253">
        <v>0</v>
      </c>
      <c r="AL53" s="253">
        <v>1554.865102201891</v>
      </c>
      <c r="AM53" s="254">
        <v>708.9830853001755</v>
      </c>
      <c r="AN53" s="289">
        <f>SUM(AO53:AY53)</f>
        <v>25714.815869349717</v>
      </c>
      <c r="AO53" s="253">
        <v>8488.3358369413072</v>
      </c>
      <c r="AP53" s="253">
        <v>1666.7890247131586</v>
      </c>
      <c r="AQ53" s="253">
        <v>3185.1470340036017</v>
      </c>
      <c r="AR53" s="253">
        <v>4584.5609958583227</v>
      </c>
      <c r="AS53" s="253">
        <v>1160.5262205008037</v>
      </c>
      <c r="AT53" s="253">
        <v>112.31618299722149</v>
      </c>
      <c r="AU53" s="253">
        <v>25.060581956516497</v>
      </c>
      <c r="AV53" s="253">
        <v>363.35761240110429</v>
      </c>
      <c r="AW53" s="253">
        <v>0</v>
      </c>
      <c r="AX53" s="253">
        <v>4523.5357019984212</v>
      </c>
      <c r="AY53" s="254">
        <v>1605.1866779792574</v>
      </c>
      <c r="AZ53" s="526">
        <v>-87716.633843615316</v>
      </c>
      <c r="BA53" s="296">
        <f>SUM(BB53:BL53)+AZ53</f>
        <v>-48136.949963345804</v>
      </c>
      <c r="BB53" s="274">
        <f t="shared" si="37"/>
        <v>12657.281857304664</v>
      </c>
      <c r="BC53" s="274">
        <f t="shared" si="37"/>
        <v>2474.5996140938223</v>
      </c>
      <c r="BD53" s="274">
        <f t="shared" si="37"/>
        <v>5387.4352371196983</v>
      </c>
      <c r="BE53" s="274">
        <f t="shared" si="37"/>
        <v>6522.0339931595881</v>
      </c>
      <c r="BF53" s="274">
        <f t="shared" si="37"/>
        <v>1934.7737439556859</v>
      </c>
      <c r="BG53" s="274">
        <f t="shared" si="37"/>
        <v>153.9432915411212</v>
      </c>
      <c r="BH53" s="274">
        <f t="shared" si="37"/>
        <v>29.983756549182885</v>
      </c>
      <c r="BI53" s="274">
        <f t="shared" si="37"/>
        <v>467.66244938948671</v>
      </c>
      <c r="BJ53" s="274">
        <f t="shared" si="37"/>
        <v>0</v>
      </c>
      <c r="BK53" s="274">
        <f t="shared" si="37"/>
        <v>7155.5165293570863</v>
      </c>
      <c r="BL53" s="300">
        <f t="shared" si="37"/>
        <v>2796.4534077991802</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1861765.5146015973</v>
      </c>
      <c r="E55" s="278">
        <f t="shared" ref="E55:BL55" si="38">SUM(E51:E54)</f>
        <v>1361716.8995783317</v>
      </c>
      <c r="F55" s="278">
        <f t="shared" si="38"/>
        <v>74653.799169360238</v>
      </c>
      <c r="G55" s="278">
        <f t="shared" si="38"/>
        <v>131410.71567699272</v>
      </c>
      <c r="H55" s="278">
        <f t="shared" si="38"/>
        <v>83503.665382140389</v>
      </c>
      <c r="I55" s="278">
        <f t="shared" si="38"/>
        <v>58117.347509141218</v>
      </c>
      <c r="J55" s="278">
        <f t="shared" si="38"/>
        <v>9186.4718061842232</v>
      </c>
      <c r="K55" s="278">
        <f t="shared" si="38"/>
        <v>3336.7937842372717</v>
      </c>
      <c r="L55" s="278">
        <f t="shared" si="38"/>
        <v>5259.0978862249331</v>
      </c>
      <c r="M55" s="275">
        <f t="shared" si="38"/>
        <v>150.96</v>
      </c>
      <c r="N55" s="278">
        <f t="shared" si="38"/>
        <v>96874.711921001712</v>
      </c>
      <c r="O55" s="283">
        <f t="shared" si="38"/>
        <v>37555.051887982911</v>
      </c>
      <c r="P55" s="278">
        <f t="shared" si="38"/>
        <v>1955515.3066388008</v>
      </c>
      <c r="Q55" s="278">
        <f t="shared" si="38"/>
        <v>1447941.7476159248</v>
      </c>
      <c r="R55" s="278">
        <f t="shared" si="38"/>
        <v>77942.107363830059</v>
      </c>
      <c r="S55" s="278">
        <f t="shared" si="38"/>
        <v>148360.8424639281</v>
      </c>
      <c r="T55" s="278">
        <f t="shared" si="38"/>
        <v>86604.993218577409</v>
      </c>
      <c r="U55" s="278">
        <f t="shared" si="38"/>
        <v>58209.840412443737</v>
      </c>
      <c r="V55" s="278">
        <f t="shared" si="38"/>
        <v>9960.9321148939707</v>
      </c>
      <c r="W55" s="278">
        <f t="shared" si="38"/>
        <v>675.86026889517643</v>
      </c>
      <c r="X55" s="278">
        <f t="shared" si="38"/>
        <v>5157.4776196157927</v>
      </c>
      <c r="Y55" s="275">
        <f>SUM(Y51:Y54)</f>
        <v>144.67000000000002</v>
      </c>
      <c r="Z55" s="278">
        <f>SUM(Z51:Z54)</f>
        <v>89564.373804155053</v>
      </c>
      <c r="AA55" s="284">
        <f t="shared" si="38"/>
        <v>30952.461756536835</v>
      </c>
      <c r="AB55" s="278">
        <f t="shared" si="38"/>
        <v>2035204.5967705213</v>
      </c>
      <c r="AC55" s="278">
        <f t="shared" si="38"/>
        <v>1522327.3288261062</v>
      </c>
      <c r="AD55" s="278">
        <f t="shared" si="38"/>
        <v>80757.494056190379</v>
      </c>
      <c r="AE55" s="278">
        <f t="shared" si="38"/>
        <v>147764.85006219527</v>
      </c>
      <c r="AF55" s="278">
        <f t="shared" si="38"/>
        <v>81845.654396583472</v>
      </c>
      <c r="AG55" s="278">
        <f t="shared" si="38"/>
        <v>58915.129601869965</v>
      </c>
      <c r="AH55" s="278">
        <f t="shared" si="38"/>
        <v>10073.563187465705</v>
      </c>
      <c r="AI55" s="278">
        <f t="shared" si="38"/>
        <v>696.30912146021785</v>
      </c>
      <c r="AJ55" s="278">
        <f t="shared" si="38"/>
        <v>6449.2393311476553</v>
      </c>
      <c r="AK55" s="275">
        <f t="shared" si="38"/>
        <v>150.96</v>
      </c>
      <c r="AL55" s="278">
        <f t="shared" si="38"/>
        <v>92299.265102201796</v>
      </c>
      <c r="AM55" s="284">
        <f t="shared" si="38"/>
        <v>33924.803085300176</v>
      </c>
      <c r="AN55" s="850">
        <f t="shared" si="38"/>
        <v>2098400.5758693493</v>
      </c>
      <c r="AO55" s="278">
        <f t="shared" si="38"/>
        <v>1599391.0058369408</v>
      </c>
      <c r="AP55" s="278">
        <f t="shared" si="38"/>
        <v>85976.489024713155</v>
      </c>
      <c r="AQ55" s="278">
        <f t="shared" si="38"/>
        <v>132517.55703400361</v>
      </c>
      <c r="AR55" s="278">
        <f t="shared" si="38"/>
        <v>94333.39099585831</v>
      </c>
      <c r="AS55" s="278">
        <f t="shared" si="38"/>
        <v>55740.306220500803</v>
      </c>
      <c r="AT55" s="278">
        <f t="shared" si="38"/>
        <v>10772.466182997221</v>
      </c>
      <c r="AU55" s="278">
        <f t="shared" si="38"/>
        <v>936.57058195651643</v>
      </c>
      <c r="AV55" s="275">
        <f t="shared" si="38"/>
        <v>8249.2376124011043</v>
      </c>
      <c r="AW55" s="275">
        <f>SUM(AW51:AW54)</f>
        <v>132.09</v>
      </c>
      <c r="AX55" s="278">
        <f t="shared" si="38"/>
        <v>85385.815701998421</v>
      </c>
      <c r="AY55" s="284">
        <f t="shared" si="38"/>
        <v>24965.646677979257</v>
      </c>
      <c r="AZ55" s="305">
        <f t="shared" si="38"/>
        <v>-18373.77384361533</v>
      </c>
      <c r="BA55" s="297">
        <f t="shared" si="38"/>
        <v>7932512.2200366519</v>
      </c>
      <c r="BB55" s="275">
        <f t="shared" si="38"/>
        <v>5931376.9818573035</v>
      </c>
      <c r="BC55" s="275">
        <f t="shared" si="38"/>
        <v>319329.88961409382</v>
      </c>
      <c r="BD55" s="275">
        <f t="shared" si="38"/>
        <v>560053.9652371197</v>
      </c>
      <c r="BE55" s="275">
        <f t="shared" si="38"/>
        <v>346287.70399315964</v>
      </c>
      <c r="BF55" s="275">
        <f t="shared" si="38"/>
        <v>230982.62374395572</v>
      </c>
      <c r="BG55" s="275">
        <f t="shared" si="38"/>
        <v>39993.433291541129</v>
      </c>
      <c r="BH55" s="275">
        <f t="shared" si="38"/>
        <v>5645.5337565491818</v>
      </c>
      <c r="BI55" s="275">
        <f t="shared" si="38"/>
        <v>25115.052449389485</v>
      </c>
      <c r="BJ55" s="275">
        <f>SUM(BJ51:BJ54)</f>
        <v>578.68000000000006</v>
      </c>
      <c r="BK55" s="275">
        <f t="shared" si="38"/>
        <v>364124.16652935697</v>
      </c>
      <c r="BL55" s="299">
        <f t="shared" si="38"/>
        <v>127397.96340779919</v>
      </c>
    </row>
    <row r="56" spans="1:64" ht="14.85" customHeight="1" x14ac:dyDescent="0.25">
      <c r="A56" s="1534" t="s">
        <v>29</v>
      </c>
      <c r="B56" s="124">
        <v>8.1</v>
      </c>
      <c r="C56" s="311" t="s">
        <v>22</v>
      </c>
      <c r="D56" s="273">
        <f t="shared" ref="D56:D62" si="39">SUM(E56:O56)</f>
        <v>14016090.5</v>
      </c>
      <c r="E56" s="251">
        <v>4774316.6800000006</v>
      </c>
      <c r="F56" s="251">
        <v>1293348.3399999999</v>
      </c>
      <c r="G56" s="251">
        <v>3112295.9000000004</v>
      </c>
      <c r="H56" s="251">
        <v>3272512.5699999994</v>
      </c>
      <c r="I56" s="251">
        <v>10203.790000000001</v>
      </c>
      <c r="J56" s="251">
        <v>100980.15000000001</v>
      </c>
      <c r="K56" s="251">
        <v>77.67</v>
      </c>
      <c r="L56" s="251">
        <v>883779.2</v>
      </c>
      <c r="M56" s="251">
        <v>0</v>
      </c>
      <c r="N56" s="251">
        <v>5940.54</v>
      </c>
      <c r="O56" s="252">
        <v>562635.6599999998</v>
      </c>
      <c r="P56" s="276">
        <f t="shared" ref="P56:P62" si="40">SUM(Q56:AA56)</f>
        <v>14753786.690000001</v>
      </c>
      <c r="Q56" s="251">
        <v>5130327.9300000016</v>
      </c>
      <c r="R56" s="251">
        <v>1488060.56</v>
      </c>
      <c r="S56" s="251">
        <v>3317951.95</v>
      </c>
      <c r="T56" s="251">
        <v>3226376.19</v>
      </c>
      <c r="U56" s="251">
        <v>10564.710000000001</v>
      </c>
      <c r="V56" s="251">
        <v>66856.02</v>
      </c>
      <c r="W56" s="251">
        <v>6.94</v>
      </c>
      <c r="X56" s="251">
        <v>862422.9</v>
      </c>
      <c r="Y56" s="251">
        <v>0</v>
      </c>
      <c r="Z56" s="251">
        <v>4547.0999999999995</v>
      </c>
      <c r="AA56" s="252">
        <v>646672.3899999999</v>
      </c>
      <c r="AB56" s="273">
        <f t="shared" ref="AB56:AB62" si="41">SUM(AC56:AM56)</f>
        <v>15544651.610000001</v>
      </c>
      <c r="AC56" s="251">
        <v>5408085.9900000012</v>
      </c>
      <c r="AD56" s="251">
        <v>1502679.92</v>
      </c>
      <c r="AE56" s="251">
        <v>3432490.1600000006</v>
      </c>
      <c r="AF56" s="251">
        <v>3628142.1799999992</v>
      </c>
      <c r="AG56" s="251">
        <v>6704.0199999999986</v>
      </c>
      <c r="AH56" s="251">
        <v>74888.960000000021</v>
      </c>
      <c r="AI56" s="251">
        <v>50.78</v>
      </c>
      <c r="AJ56" s="251">
        <v>857528.05</v>
      </c>
      <c r="AK56" s="251">
        <v>0</v>
      </c>
      <c r="AL56" s="251">
        <v>15005.539999999999</v>
      </c>
      <c r="AM56" s="252">
        <v>619076.01</v>
      </c>
      <c r="AN56" s="276">
        <f t="shared" ref="AN56:AN62" si="42">SUM(AO56:AY56)</f>
        <v>16136412.809999999</v>
      </c>
      <c r="AO56" s="251">
        <v>5857102.9999999991</v>
      </c>
      <c r="AP56" s="251">
        <v>1568340.4600000002</v>
      </c>
      <c r="AQ56" s="251">
        <v>3466091.1700000004</v>
      </c>
      <c r="AR56" s="251">
        <v>3621399.0900000003</v>
      </c>
      <c r="AS56" s="251">
        <v>13099.95</v>
      </c>
      <c r="AT56" s="251">
        <v>102072.11000000002</v>
      </c>
      <c r="AU56" s="251">
        <v>3447.68</v>
      </c>
      <c r="AV56" s="249">
        <v>928487.8899999999</v>
      </c>
      <c r="AW56" s="251">
        <v>680.85</v>
      </c>
      <c r="AX56" s="251">
        <v>5111.8200000000015</v>
      </c>
      <c r="AY56" s="252">
        <v>570578.79</v>
      </c>
      <c r="AZ56" s="855">
        <v>-116744.13000000006</v>
      </c>
      <c r="BA56" s="294">
        <f t="shared" ref="BA56:BA62" si="43">SUM(BB56:BL56)+AZ56</f>
        <v>60334197.480000012</v>
      </c>
      <c r="BB56" s="273">
        <f t="shared" ref="BB56:BL62" si="44">E56+Q56+AC56+AO56</f>
        <v>21169833.600000005</v>
      </c>
      <c r="BC56" s="273">
        <f t="shared" si="44"/>
        <v>5852429.2800000003</v>
      </c>
      <c r="BD56" s="273">
        <f t="shared" si="44"/>
        <v>13328829.180000002</v>
      </c>
      <c r="BE56" s="273">
        <f t="shared" si="44"/>
        <v>13748430.029999999</v>
      </c>
      <c r="BF56" s="273">
        <f t="shared" si="44"/>
        <v>40572.47</v>
      </c>
      <c r="BG56" s="273">
        <f t="shared" si="44"/>
        <v>344797.24000000005</v>
      </c>
      <c r="BH56" s="273">
        <f t="shared" si="44"/>
        <v>3583.0699999999997</v>
      </c>
      <c r="BI56" s="273">
        <f t="shared" si="44"/>
        <v>3532218.04</v>
      </c>
      <c r="BJ56" s="273">
        <f t="shared" si="44"/>
        <v>680.85</v>
      </c>
      <c r="BK56" s="273">
        <f t="shared" si="44"/>
        <v>30605</v>
      </c>
      <c r="BL56" s="298">
        <f t="shared" si="44"/>
        <v>2398962.8499999996</v>
      </c>
    </row>
    <row r="57" spans="1:64" ht="14.85" customHeight="1" x14ac:dyDescent="0.25">
      <c r="A57" s="1535"/>
      <c r="B57" s="126" t="s">
        <v>112</v>
      </c>
      <c r="C57" s="131" t="s">
        <v>443</v>
      </c>
      <c r="D57" s="274">
        <f t="shared" si="39"/>
        <v>50688</v>
      </c>
      <c r="E57" s="253">
        <v>12672</v>
      </c>
      <c r="F57" s="253">
        <v>25344</v>
      </c>
      <c r="G57" s="253">
        <v>0</v>
      </c>
      <c r="H57" s="253">
        <v>0</v>
      </c>
      <c r="I57" s="253">
        <v>0</v>
      </c>
      <c r="J57" s="253">
        <v>0</v>
      </c>
      <c r="K57" s="253">
        <v>0</v>
      </c>
      <c r="L57" s="253">
        <v>0</v>
      </c>
      <c r="M57" s="253">
        <v>0</v>
      </c>
      <c r="N57" s="253">
        <v>0</v>
      </c>
      <c r="O57" s="254">
        <v>12672</v>
      </c>
      <c r="P57" s="274">
        <f t="shared" si="40"/>
        <v>0</v>
      </c>
      <c r="Q57" s="253">
        <v>0</v>
      </c>
      <c r="R57" s="253">
        <v>0</v>
      </c>
      <c r="S57" s="253">
        <v>0</v>
      </c>
      <c r="T57" s="253">
        <v>0</v>
      </c>
      <c r="U57" s="253">
        <v>0</v>
      </c>
      <c r="V57" s="253">
        <v>0</v>
      </c>
      <c r="W57" s="253">
        <v>0</v>
      </c>
      <c r="X57" s="253">
        <v>0</v>
      </c>
      <c r="Y57" s="253">
        <v>0</v>
      </c>
      <c r="Z57" s="253">
        <v>0</v>
      </c>
      <c r="AA57" s="254">
        <v>0</v>
      </c>
      <c r="AB57" s="274">
        <f t="shared" si="41"/>
        <v>38016</v>
      </c>
      <c r="AC57" s="253">
        <v>25344</v>
      </c>
      <c r="AD57" s="253">
        <v>0</v>
      </c>
      <c r="AE57" s="253">
        <v>0</v>
      </c>
      <c r="AF57" s="253">
        <v>0</v>
      </c>
      <c r="AG57" s="253">
        <v>0</v>
      </c>
      <c r="AH57" s="253">
        <v>0</v>
      </c>
      <c r="AI57" s="253">
        <v>0</v>
      </c>
      <c r="AJ57" s="253">
        <v>0</v>
      </c>
      <c r="AK57" s="253">
        <v>0</v>
      </c>
      <c r="AL57" s="253">
        <v>0</v>
      </c>
      <c r="AM57" s="254">
        <v>12672</v>
      </c>
      <c r="AN57" s="289">
        <f t="shared" si="42"/>
        <v>43497</v>
      </c>
      <c r="AO57" s="253">
        <v>12672</v>
      </c>
      <c r="AP57" s="253">
        <v>0</v>
      </c>
      <c r="AQ57" s="253">
        <v>18153</v>
      </c>
      <c r="AR57" s="253">
        <v>0</v>
      </c>
      <c r="AS57" s="253">
        <v>0</v>
      </c>
      <c r="AT57" s="253">
        <v>0</v>
      </c>
      <c r="AU57" s="253">
        <v>0</v>
      </c>
      <c r="AV57" s="253">
        <v>0</v>
      </c>
      <c r="AW57" s="253">
        <v>0</v>
      </c>
      <c r="AX57" s="253">
        <v>0</v>
      </c>
      <c r="AY57" s="254">
        <v>12672</v>
      </c>
      <c r="AZ57" s="526">
        <v>0</v>
      </c>
      <c r="BA57" s="296">
        <f t="shared" si="43"/>
        <v>132201</v>
      </c>
      <c r="BB57" s="274">
        <f t="shared" si="44"/>
        <v>50688</v>
      </c>
      <c r="BC57" s="274">
        <f t="shared" si="44"/>
        <v>25344</v>
      </c>
      <c r="BD57" s="274">
        <f t="shared" si="44"/>
        <v>18153</v>
      </c>
      <c r="BE57" s="274">
        <f t="shared" si="44"/>
        <v>0</v>
      </c>
      <c r="BF57" s="274">
        <f t="shared" si="44"/>
        <v>0</v>
      </c>
      <c r="BG57" s="274">
        <f t="shared" si="44"/>
        <v>0</v>
      </c>
      <c r="BH57" s="274">
        <f t="shared" si="44"/>
        <v>0</v>
      </c>
      <c r="BI57" s="274">
        <f t="shared" si="44"/>
        <v>0</v>
      </c>
      <c r="BJ57" s="274">
        <f t="shared" si="44"/>
        <v>0</v>
      </c>
      <c r="BK57" s="274">
        <f t="shared" si="44"/>
        <v>0</v>
      </c>
      <c r="BL57" s="300">
        <f t="shared" si="44"/>
        <v>38016</v>
      </c>
    </row>
    <row r="58" spans="1:64" ht="14.85" customHeight="1" x14ac:dyDescent="0.25">
      <c r="A58" s="1535"/>
      <c r="B58" s="126" t="s">
        <v>114</v>
      </c>
      <c r="C58" s="131" t="s">
        <v>157</v>
      </c>
      <c r="D58" s="274">
        <f t="shared" si="39"/>
        <v>1.8422316539433174</v>
      </c>
      <c r="E58" s="253">
        <v>0.62752144143515409</v>
      </c>
      <c r="F58" s="253">
        <v>0.16999371197860369</v>
      </c>
      <c r="G58" s="253">
        <v>0.40907056239527034</v>
      </c>
      <c r="H58" s="253">
        <v>0.43012894675454572</v>
      </c>
      <c r="I58" s="253">
        <v>1.3411546485227305E-3</v>
      </c>
      <c r="J58" s="253">
        <v>1.3272519091535852E-2</v>
      </c>
      <c r="K58" s="253">
        <v>1.020870495676219E-5</v>
      </c>
      <c r="L58" s="253">
        <v>0.11616120895742658</v>
      </c>
      <c r="M58" s="253">
        <v>0</v>
      </c>
      <c r="N58" s="253">
        <v>7.8080623334420062E-4</v>
      </c>
      <c r="O58" s="254">
        <v>7.3951093743957308E-2</v>
      </c>
      <c r="P58" s="274">
        <f t="shared" si="40"/>
        <v>8.5399290940110415</v>
      </c>
      <c r="Q58" s="253">
        <v>2.9695858881381492</v>
      </c>
      <c r="R58" s="253">
        <v>0.86133356385094673</v>
      </c>
      <c r="S58" s="253">
        <v>1.9205289452599283</v>
      </c>
      <c r="T58" s="253">
        <v>1.8675221807212865</v>
      </c>
      <c r="U58" s="253">
        <v>6.1151673258188731E-3</v>
      </c>
      <c r="V58" s="253">
        <v>3.869824624038834E-2</v>
      </c>
      <c r="W58" s="253">
        <v>4.0170777277542856E-6</v>
      </c>
      <c r="X58" s="253">
        <v>0.49919593998490802</v>
      </c>
      <c r="Y58" s="253">
        <v>0</v>
      </c>
      <c r="Z58" s="253">
        <v>2.6319962731803327E-3</v>
      </c>
      <c r="AA58" s="254">
        <v>0.37431314913870795</v>
      </c>
      <c r="AB58" s="274">
        <f t="shared" si="41"/>
        <v>73.028397966906113</v>
      </c>
      <c r="AC58" s="253">
        <v>25.407057412782343</v>
      </c>
      <c r="AD58" s="253">
        <v>7.0595539847315125</v>
      </c>
      <c r="AE58" s="253">
        <v>16.125755900551141</v>
      </c>
      <c r="AF58" s="253">
        <v>17.044924366854833</v>
      </c>
      <c r="AG58" s="253">
        <v>3.1495324103831608E-2</v>
      </c>
      <c r="AH58" s="253">
        <v>0.35182652602451697</v>
      </c>
      <c r="AI58" s="253">
        <v>2.3856321401078298E-4</v>
      </c>
      <c r="AJ58" s="253">
        <v>4.0286460754706468</v>
      </c>
      <c r="AK58" s="253">
        <v>0</v>
      </c>
      <c r="AL58" s="253">
        <v>7.0495664638979202E-2</v>
      </c>
      <c r="AM58" s="254">
        <v>2.9084041485342973</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83.410558714860457</v>
      </c>
      <c r="BB58" s="274">
        <f t="shared" si="44"/>
        <v>29.004164742355648</v>
      </c>
      <c r="BC58" s="274">
        <f t="shared" si="44"/>
        <v>8.090881260561062</v>
      </c>
      <c r="BD58" s="274">
        <f t="shared" si="44"/>
        <v>18.455355408206341</v>
      </c>
      <c r="BE58" s="274">
        <f t="shared" si="44"/>
        <v>19.342575494330664</v>
      </c>
      <c r="BF58" s="274">
        <f t="shared" si="44"/>
        <v>3.895164607817321E-2</v>
      </c>
      <c r="BG58" s="274">
        <f t="shared" si="44"/>
        <v>0.40379729135644116</v>
      </c>
      <c r="BH58" s="274">
        <f t="shared" si="44"/>
        <v>2.5278899669529947E-4</v>
      </c>
      <c r="BI58" s="274">
        <f t="shared" si="44"/>
        <v>4.6440032244129812</v>
      </c>
      <c r="BJ58" s="274">
        <f t="shared" si="44"/>
        <v>0</v>
      </c>
      <c r="BK58" s="274">
        <f t="shared" si="44"/>
        <v>7.390846714550374E-2</v>
      </c>
      <c r="BL58" s="300">
        <f t="shared" si="44"/>
        <v>3.3566683914169624</v>
      </c>
    </row>
    <row r="59" spans="1:64" x14ac:dyDescent="0.25">
      <c r="A59" s="1535"/>
      <c r="B59" s="126" t="s">
        <v>115</v>
      </c>
      <c r="C59" s="131" t="s">
        <v>113</v>
      </c>
      <c r="D59" s="274">
        <f t="shared" si="39"/>
        <v>-81161.220000000045</v>
      </c>
      <c r="E59" s="253">
        <v>-27646.037703248974</v>
      </c>
      <c r="F59" s="253">
        <v>-7489.2302642719687</v>
      </c>
      <c r="G59" s="253">
        <v>-18021.982110132503</v>
      </c>
      <c r="H59" s="253">
        <v>-18949.728716901154</v>
      </c>
      <c r="I59" s="253">
        <v>-59.085808915389094</v>
      </c>
      <c r="J59" s="253">
        <v>-584.7331086926846</v>
      </c>
      <c r="K59" s="253">
        <v>-0.44975394225658022</v>
      </c>
      <c r="L59" s="253">
        <v>-5117.5895362992997</v>
      </c>
      <c r="M59" s="253">
        <v>0</v>
      </c>
      <c r="N59" s="253">
        <v>-34.39914103428486</v>
      </c>
      <c r="O59" s="254">
        <v>-3257.9838565615141</v>
      </c>
      <c r="P59" s="274">
        <f t="shared" si="40"/>
        <v>-94241.300000000017</v>
      </c>
      <c r="Q59" s="253">
        <v>-32770.486906741986</v>
      </c>
      <c r="R59" s="253">
        <v>-9505.1368573858654</v>
      </c>
      <c r="S59" s="253">
        <v>-21193.752605727492</v>
      </c>
      <c r="T59" s="253">
        <v>-20608.803205805805</v>
      </c>
      <c r="U59" s="253">
        <v>-67.483150288314235</v>
      </c>
      <c r="V59" s="253">
        <v>-427.04956835905023</v>
      </c>
      <c r="W59" s="253">
        <v>-4.4329949710015776E-2</v>
      </c>
      <c r="X59" s="253">
        <v>-5508.8132256146919</v>
      </c>
      <c r="Y59" s="253">
        <v>0</v>
      </c>
      <c r="Z59" s="253">
        <v>-29.045059701212203</v>
      </c>
      <c r="AA59" s="254">
        <v>-4130.6850904258936</v>
      </c>
      <c r="AB59" s="274">
        <f t="shared" si="41"/>
        <v>-93935.49</v>
      </c>
      <c r="AC59" s="253">
        <v>-32680.771507672609</v>
      </c>
      <c r="AD59" s="253">
        <v>-9080.6135859329697</v>
      </c>
      <c r="AE59" s="253">
        <v>-20742.352623223473</v>
      </c>
      <c r="AF59" s="253">
        <v>-21924.66721150067</v>
      </c>
      <c r="AG59" s="253">
        <v>-40.512030727319711</v>
      </c>
      <c r="AH59" s="253">
        <v>-452.5499399848178</v>
      </c>
      <c r="AI59" s="253">
        <v>-0.30686079700437879</v>
      </c>
      <c r="AJ59" s="253">
        <v>-5181.9956848485781</v>
      </c>
      <c r="AK59" s="253">
        <v>0</v>
      </c>
      <c r="AL59" s="253">
        <v>-90.677667662093057</v>
      </c>
      <c r="AM59" s="254">
        <v>-3741.0428876504679</v>
      </c>
      <c r="AN59" s="289">
        <f t="shared" si="42"/>
        <v>-120152.20000000003</v>
      </c>
      <c r="AO59" s="253">
        <v>-43612.15961458785</v>
      </c>
      <c r="AP59" s="253">
        <v>-11677.90876676339</v>
      </c>
      <c r="AQ59" s="253">
        <v>-25808.615854075571</v>
      </c>
      <c r="AR59" s="253">
        <v>-26965.043152084439</v>
      </c>
      <c r="AS59" s="253">
        <v>-97.542609433899358</v>
      </c>
      <c r="AT59" s="253">
        <v>-760.03190545185385</v>
      </c>
      <c r="AU59" s="253">
        <v>-25.671525745752167</v>
      </c>
      <c r="AV59" s="253">
        <v>-6913.5478851732478</v>
      </c>
      <c r="AW59" s="253">
        <v>-5.069628940039494</v>
      </c>
      <c r="AX59" s="253">
        <v>-38.062760678964075</v>
      </c>
      <c r="AY59" s="254">
        <v>-4248.5462970650178</v>
      </c>
      <c r="AZ59" s="526">
        <v>40791.640000000007</v>
      </c>
      <c r="BA59" s="296">
        <f t="shared" si="43"/>
        <v>-348698.57000000007</v>
      </c>
      <c r="BB59" s="274">
        <f t="shared" si="44"/>
        <v>-136709.4557322514</v>
      </c>
      <c r="BC59" s="274">
        <f t="shared" si="44"/>
        <v>-37752.88947435419</v>
      </c>
      <c r="BD59" s="274">
        <f t="shared" si="44"/>
        <v>-85766.703193159046</v>
      </c>
      <c r="BE59" s="274">
        <f t="shared" si="44"/>
        <v>-88448.242286292065</v>
      </c>
      <c r="BF59" s="274">
        <f t="shared" si="44"/>
        <v>-264.62359936492243</v>
      </c>
      <c r="BG59" s="274">
        <f t="shared" si="44"/>
        <v>-2224.3645224884067</v>
      </c>
      <c r="BH59" s="274">
        <f t="shared" si="44"/>
        <v>-26.472470434723142</v>
      </c>
      <c r="BI59" s="274">
        <f t="shared" si="44"/>
        <v>-22721.946331935818</v>
      </c>
      <c r="BJ59" s="274">
        <f t="shared" si="44"/>
        <v>-5.069628940039494</v>
      </c>
      <c r="BK59" s="274">
        <f t="shared" si="44"/>
        <v>-192.18462907655419</v>
      </c>
      <c r="BL59" s="300">
        <f t="shared" si="44"/>
        <v>-15378.258131702893</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13985619.122231653</v>
      </c>
      <c r="E63" s="275">
        <f t="shared" ref="E63:BL63" si="45">SUM(E56:E62)</f>
        <v>4759343.2698181933</v>
      </c>
      <c r="F63" s="275">
        <f t="shared" si="45"/>
        <v>1311203.2797294396</v>
      </c>
      <c r="G63" s="275">
        <f t="shared" si="45"/>
        <v>3094274.3269604305</v>
      </c>
      <c r="H63" s="275">
        <f t="shared" si="45"/>
        <v>3253563.2714120452</v>
      </c>
      <c r="I63" s="275">
        <f t="shared" si="45"/>
        <v>10144.705532239259</v>
      </c>
      <c r="J63" s="275">
        <f t="shared" si="45"/>
        <v>100395.43016382642</v>
      </c>
      <c r="K63" s="275">
        <f t="shared" si="45"/>
        <v>77.220256266448374</v>
      </c>
      <c r="L63" s="275">
        <f t="shared" si="45"/>
        <v>878661.72662490956</v>
      </c>
      <c r="M63" s="275">
        <f>SUM(M56:M62)</f>
        <v>0</v>
      </c>
      <c r="N63" s="275">
        <f t="shared" si="45"/>
        <v>5906.1416397719486</v>
      </c>
      <c r="O63" s="283">
        <f t="shared" si="45"/>
        <v>572049.75009453204</v>
      </c>
      <c r="P63" s="275">
        <f t="shared" si="45"/>
        <v>14659553.929929094</v>
      </c>
      <c r="Q63" s="275">
        <f t="shared" si="45"/>
        <v>5097560.4126791479</v>
      </c>
      <c r="R63" s="275">
        <f t="shared" si="45"/>
        <v>1478556.284476178</v>
      </c>
      <c r="S63" s="275">
        <f t="shared" si="45"/>
        <v>3296760.1179232178</v>
      </c>
      <c r="T63" s="275">
        <f t="shared" si="45"/>
        <v>3205769.2543163747</v>
      </c>
      <c r="U63" s="275">
        <f t="shared" si="45"/>
        <v>10497.232964879013</v>
      </c>
      <c r="V63" s="275">
        <f t="shared" si="45"/>
        <v>66429.009129887185</v>
      </c>
      <c r="W63" s="275">
        <f t="shared" si="45"/>
        <v>6.8956740673677119</v>
      </c>
      <c r="X63" s="275">
        <f t="shared" si="45"/>
        <v>856914.58597032528</v>
      </c>
      <c r="Y63" s="275">
        <f>SUM(Y56:Y62)</f>
        <v>0</v>
      </c>
      <c r="Z63" s="275">
        <f t="shared" si="45"/>
        <v>4518.0575722950607</v>
      </c>
      <c r="AA63" s="283">
        <f t="shared" si="45"/>
        <v>642542.07922272314</v>
      </c>
      <c r="AB63" s="275">
        <f t="shared" si="45"/>
        <v>15488805.148397967</v>
      </c>
      <c r="AC63" s="275">
        <f t="shared" si="45"/>
        <v>5400774.6255497411</v>
      </c>
      <c r="AD63" s="275">
        <f t="shared" si="45"/>
        <v>1493606.3659680518</v>
      </c>
      <c r="AE63" s="275">
        <f t="shared" si="45"/>
        <v>3411763.9331326778</v>
      </c>
      <c r="AF63" s="275">
        <f t="shared" si="45"/>
        <v>3606234.5577128655</v>
      </c>
      <c r="AG63" s="275">
        <f t="shared" si="45"/>
        <v>6663.5394645967826</v>
      </c>
      <c r="AH63" s="275">
        <f t="shared" si="45"/>
        <v>74436.761886541222</v>
      </c>
      <c r="AI63" s="275">
        <f t="shared" si="45"/>
        <v>50.473377766209637</v>
      </c>
      <c r="AJ63" s="275">
        <f t="shared" si="45"/>
        <v>852350.08296122693</v>
      </c>
      <c r="AK63" s="275">
        <f>SUM(AK56:AK62)</f>
        <v>0</v>
      </c>
      <c r="AL63" s="275">
        <f t="shared" si="45"/>
        <v>14914.932828002544</v>
      </c>
      <c r="AM63" s="283">
        <f t="shared" si="45"/>
        <v>628009.87551649811</v>
      </c>
      <c r="AN63" s="277">
        <f t="shared" si="45"/>
        <v>16059757.609999999</v>
      </c>
      <c r="AO63" s="275">
        <f t="shared" si="45"/>
        <v>5826162.8403854109</v>
      </c>
      <c r="AP63" s="275">
        <f t="shared" si="45"/>
        <v>1556662.5512332369</v>
      </c>
      <c r="AQ63" s="275">
        <f t="shared" si="45"/>
        <v>3458435.5541459247</v>
      </c>
      <c r="AR63" s="275">
        <f t="shared" si="45"/>
        <v>3594434.0468479157</v>
      </c>
      <c r="AS63" s="275">
        <f t="shared" si="45"/>
        <v>13002.407390566101</v>
      </c>
      <c r="AT63" s="275">
        <f t="shared" si="45"/>
        <v>101312.07809454817</v>
      </c>
      <c r="AU63" s="275">
        <f t="shared" si="45"/>
        <v>3422.0084742542476</v>
      </c>
      <c r="AV63" s="275">
        <f t="shared" si="45"/>
        <v>921574.34211482666</v>
      </c>
      <c r="AW63" s="275">
        <f>SUM(AW56:AW62)</f>
        <v>675.78037105996054</v>
      </c>
      <c r="AX63" s="275">
        <f t="shared" si="45"/>
        <v>5073.7572393210376</v>
      </c>
      <c r="AY63" s="283">
        <f t="shared" si="45"/>
        <v>579002.24370293505</v>
      </c>
      <c r="AZ63" s="299">
        <f t="shared" si="45"/>
        <v>-75952.490000000049</v>
      </c>
      <c r="BA63" s="297">
        <f t="shared" si="45"/>
        <v>60117783.320558727</v>
      </c>
      <c r="BB63" s="275">
        <f t="shared" si="45"/>
        <v>21083841.148432497</v>
      </c>
      <c r="BC63" s="275">
        <f t="shared" si="45"/>
        <v>5840028.4814069066</v>
      </c>
      <c r="BD63" s="275">
        <f t="shared" si="45"/>
        <v>13261233.932162249</v>
      </c>
      <c r="BE63" s="275">
        <f t="shared" si="45"/>
        <v>13660001.130289201</v>
      </c>
      <c r="BF63" s="275">
        <f t="shared" si="45"/>
        <v>40307.885352281155</v>
      </c>
      <c r="BG63" s="275">
        <f t="shared" si="45"/>
        <v>342573.279274803</v>
      </c>
      <c r="BH63" s="275">
        <f t="shared" si="45"/>
        <v>3556.597782354273</v>
      </c>
      <c r="BI63" s="275">
        <f t="shared" si="45"/>
        <v>3509500.7376712887</v>
      </c>
      <c r="BJ63" s="275">
        <f>SUM(BJ56:BJ62)</f>
        <v>675.78037105996054</v>
      </c>
      <c r="BK63" s="275">
        <f t="shared" si="45"/>
        <v>30412.889279390591</v>
      </c>
      <c r="BL63" s="299">
        <f t="shared" si="45"/>
        <v>2421603.948536688</v>
      </c>
    </row>
    <row r="64" spans="1:64" ht="24.75" customHeight="1" x14ac:dyDescent="0.25">
      <c r="A64" s="1534" t="s">
        <v>3</v>
      </c>
      <c r="B64" s="124">
        <v>9.1</v>
      </c>
      <c r="C64" s="131" t="s">
        <v>185</v>
      </c>
      <c r="D64" s="273">
        <f>SUM(E64:M64)</f>
        <v>432610.18000000139</v>
      </c>
      <c r="E64" s="251">
        <v>51173.43</v>
      </c>
      <c r="F64" s="251">
        <v>117.49000000000001</v>
      </c>
      <c r="G64" s="251">
        <v>51827.72</v>
      </c>
      <c r="H64" s="251">
        <v>6849.21</v>
      </c>
      <c r="I64" s="251">
        <v>1017.0099999999998</v>
      </c>
      <c r="J64" s="251">
        <v>888</v>
      </c>
      <c r="K64" s="251">
        <v>0</v>
      </c>
      <c r="L64" s="251">
        <v>0</v>
      </c>
      <c r="M64" s="251">
        <v>320737.3200000014</v>
      </c>
      <c r="N64" s="301"/>
      <c r="O64" s="1117"/>
      <c r="P64" s="273">
        <f>SUM(Q64:Y64)</f>
        <v>435280.8000000015</v>
      </c>
      <c r="Q64" s="251">
        <v>87462.98000000001</v>
      </c>
      <c r="R64" s="251">
        <v>48.57</v>
      </c>
      <c r="S64" s="251">
        <v>117099.38000000006</v>
      </c>
      <c r="T64" s="251">
        <v>8965.5400000000009</v>
      </c>
      <c r="U64" s="251">
        <v>917.55000000000007</v>
      </c>
      <c r="V64" s="251">
        <v>1008.25</v>
      </c>
      <c r="W64" s="251">
        <v>0</v>
      </c>
      <c r="X64" s="251">
        <v>86.92</v>
      </c>
      <c r="Y64" s="251">
        <v>219691.61000000141</v>
      </c>
      <c r="Z64" s="301"/>
      <c r="AA64" s="1117"/>
      <c r="AB64" s="273">
        <f>SUM(AC64:AK64)</f>
        <v>432727.20000000135</v>
      </c>
      <c r="AC64" s="251">
        <v>64745.96</v>
      </c>
      <c r="AD64" s="251">
        <v>0</v>
      </c>
      <c r="AE64" s="251">
        <v>125286.79999999999</v>
      </c>
      <c r="AF64" s="251">
        <v>1230.29</v>
      </c>
      <c r="AG64" s="251">
        <v>2314.56</v>
      </c>
      <c r="AH64" s="251">
        <v>1563.25</v>
      </c>
      <c r="AI64" s="251">
        <v>0</v>
      </c>
      <c r="AJ64" s="251">
        <v>0</v>
      </c>
      <c r="AK64" s="251">
        <v>237586.34000000136</v>
      </c>
      <c r="AL64" s="301"/>
      <c r="AM64" s="1117"/>
      <c r="AN64" s="276">
        <f>SUM(AO64:AW64)</f>
        <v>433626.27000000118</v>
      </c>
      <c r="AO64" s="251">
        <v>86233.11</v>
      </c>
      <c r="AP64" s="251">
        <v>49.03</v>
      </c>
      <c r="AQ64" s="251">
        <v>70769.119999999995</v>
      </c>
      <c r="AR64" s="251">
        <v>11180.82</v>
      </c>
      <c r="AS64" s="251">
        <v>2294.6999999999998</v>
      </c>
      <c r="AT64" s="251">
        <v>425.5</v>
      </c>
      <c r="AU64" s="251">
        <v>0</v>
      </c>
      <c r="AV64" s="249">
        <v>0</v>
      </c>
      <c r="AW64" s="251">
        <v>262673.99000000115</v>
      </c>
      <c r="AX64" s="301"/>
      <c r="AY64" s="1117"/>
      <c r="AZ64" s="855">
        <v>237794.69999999952</v>
      </c>
      <c r="BA64" s="294">
        <f>SUM(BB64:BJ64)+AZ64</f>
        <v>1972039.1500000048</v>
      </c>
      <c r="BB64" s="274">
        <f t="shared" ref="BB64:BJ71" si="46">E64+Q64+AC64+AO64</f>
        <v>289615.48</v>
      </c>
      <c r="BC64" s="274">
        <f t="shared" si="46"/>
        <v>215.09</v>
      </c>
      <c r="BD64" s="274">
        <f t="shared" si="46"/>
        <v>364983.02</v>
      </c>
      <c r="BE64" s="274">
        <f t="shared" si="46"/>
        <v>28225.86</v>
      </c>
      <c r="BF64" s="274">
        <f t="shared" si="46"/>
        <v>6543.82</v>
      </c>
      <c r="BG64" s="274">
        <f t="shared" si="46"/>
        <v>3885</v>
      </c>
      <c r="BH64" s="274">
        <f t="shared" si="46"/>
        <v>0</v>
      </c>
      <c r="BI64" s="274">
        <f t="shared" si="46"/>
        <v>86.92</v>
      </c>
      <c r="BJ64" s="274">
        <f t="shared" si="46"/>
        <v>1040689.2600000054</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415925.35999999993</v>
      </c>
      <c r="E66" s="253">
        <v>0</v>
      </c>
      <c r="F66" s="253">
        <v>3465</v>
      </c>
      <c r="G66" s="253">
        <v>88980.44</v>
      </c>
      <c r="H66" s="253">
        <v>108247.55999999998</v>
      </c>
      <c r="I66" s="253">
        <v>215232.35999999993</v>
      </c>
      <c r="J66" s="253">
        <v>0</v>
      </c>
      <c r="K66" s="253">
        <v>0</v>
      </c>
      <c r="L66" s="253">
        <v>0</v>
      </c>
      <c r="M66" s="253">
        <v>0</v>
      </c>
      <c r="N66" s="303"/>
      <c r="O66" s="375"/>
      <c r="P66" s="274">
        <f>SUM(Q66:Y66)</f>
        <v>356827.44999999995</v>
      </c>
      <c r="Q66" s="253">
        <v>2434.9499999999998</v>
      </c>
      <c r="R66" s="253">
        <v>0</v>
      </c>
      <c r="S66" s="253">
        <v>58297.7</v>
      </c>
      <c r="T66" s="253">
        <v>28667.780000000002</v>
      </c>
      <c r="U66" s="253">
        <v>267427.01999999996</v>
      </c>
      <c r="V66" s="253">
        <v>0</v>
      </c>
      <c r="W66" s="253">
        <v>0</v>
      </c>
      <c r="X66" s="253">
        <v>0</v>
      </c>
      <c r="Y66" s="253">
        <v>0</v>
      </c>
      <c r="Z66" s="303"/>
      <c r="AA66" s="375"/>
      <c r="AB66" s="274">
        <f>SUM(AC66:AK66)</f>
        <v>728251.13</v>
      </c>
      <c r="AC66" s="253">
        <v>0</v>
      </c>
      <c r="AD66" s="253">
        <v>0</v>
      </c>
      <c r="AE66" s="253">
        <v>121998.63</v>
      </c>
      <c r="AF66" s="253">
        <v>102524.39</v>
      </c>
      <c r="AG66" s="253">
        <v>463625.08999999997</v>
      </c>
      <c r="AH66" s="253">
        <v>0</v>
      </c>
      <c r="AI66" s="253">
        <v>31472.030000000006</v>
      </c>
      <c r="AJ66" s="253">
        <v>8630.99</v>
      </c>
      <c r="AK66" s="253">
        <v>0</v>
      </c>
      <c r="AL66" s="303"/>
      <c r="AM66" s="375"/>
      <c r="AN66" s="289">
        <f>SUM(AO66:AW66)</f>
        <v>392015.2</v>
      </c>
      <c r="AO66" s="253">
        <v>11196.02</v>
      </c>
      <c r="AP66" s="253">
        <v>0</v>
      </c>
      <c r="AQ66" s="253">
        <v>33640.83</v>
      </c>
      <c r="AR66" s="253">
        <v>42127.92</v>
      </c>
      <c r="AS66" s="253">
        <v>305050.43</v>
      </c>
      <c r="AT66" s="253">
        <v>0</v>
      </c>
      <c r="AU66" s="253">
        <v>0</v>
      </c>
      <c r="AV66" s="253">
        <v>0</v>
      </c>
      <c r="AW66" s="253">
        <v>0</v>
      </c>
      <c r="AX66" s="303"/>
      <c r="AY66" s="375"/>
      <c r="AZ66" s="526">
        <v>682057.55</v>
      </c>
      <c r="BA66" s="296">
        <f>SUM(BB66:BJ66)+AZ66</f>
        <v>2575076.69</v>
      </c>
      <c r="BB66" s="274">
        <f t="shared" si="46"/>
        <v>13630.970000000001</v>
      </c>
      <c r="BC66" s="274">
        <f t="shared" si="46"/>
        <v>3465</v>
      </c>
      <c r="BD66" s="274">
        <f t="shared" si="46"/>
        <v>302917.60000000003</v>
      </c>
      <c r="BE66" s="274">
        <f t="shared" si="46"/>
        <v>281567.64999999997</v>
      </c>
      <c r="BF66" s="274">
        <f t="shared" si="46"/>
        <v>1251334.8999999999</v>
      </c>
      <c r="BG66" s="274">
        <f t="shared" si="46"/>
        <v>0</v>
      </c>
      <c r="BH66" s="274">
        <f t="shared" si="46"/>
        <v>31472.030000000006</v>
      </c>
      <c r="BI66" s="274">
        <f t="shared" si="46"/>
        <v>8630.99</v>
      </c>
      <c r="BJ66" s="274">
        <f t="shared" si="46"/>
        <v>0</v>
      </c>
      <c r="BK66" s="303"/>
      <c r="BL66" s="304"/>
    </row>
    <row r="67" spans="1:64" x14ac:dyDescent="0.25">
      <c r="A67" s="1535"/>
      <c r="B67" s="126" t="s">
        <v>107</v>
      </c>
      <c r="C67" s="131" t="s">
        <v>187</v>
      </c>
      <c r="D67" s="274">
        <f>SUM(E67:M67)</f>
        <v>481387.36000000004</v>
      </c>
      <c r="E67" s="253">
        <v>160252.65</v>
      </c>
      <c r="F67" s="253">
        <v>22012.78</v>
      </c>
      <c r="G67" s="253">
        <v>239709.07000000007</v>
      </c>
      <c r="H67" s="253">
        <v>45144.209999999992</v>
      </c>
      <c r="I67" s="253">
        <v>-9923.39</v>
      </c>
      <c r="J67" s="253">
        <v>1052.04</v>
      </c>
      <c r="K67" s="253">
        <v>0</v>
      </c>
      <c r="L67" s="253">
        <v>617.54</v>
      </c>
      <c r="M67" s="253">
        <v>22522.46</v>
      </c>
      <c r="N67" s="303"/>
      <c r="O67" s="375"/>
      <c r="P67" s="274">
        <f>SUM(Q67:Y67)</f>
        <v>556867.54999999912</v>
      </c>
      <c r="Q67" s="253">
        <v>242685.42999999924</v>
      </c>
      <c r="R67" s="253">
        <v>20084.099999999995</v>
      </c>
      <c r="S67" s="253">
        <v>207856.30999999997</v>
      </c>
      <c r="T67" s="253">
        <v>66962.89</v>
      </c>
      <c r="U67" s="253">
        <v>4528.5300000000007</v>
      </c>
      <c r="V67" s="253">
        <v>429.1</v>
      </c>
      <c r="W67" s="253">
        <v>15.879999999999999</v>
      </c>
      <c r="X67" s="253">
        <v>385.63</v>
      </c>
      <c r="Y67" s="253">
        <v>13919.679999999991</v>
      </c>
      <c r="Z67" s="303"/>
      <c r="AA67" s="375"/>
      <c r="AB67" s="274">
        <f>SUM(AC67:AK67)</f>
        <v>494347.99999999942</v>
      </c>
      <c r="AC67" s="253">
        <v>192137.84999999945</v>
      </c>
      <c r="AD67" s="253">
        <v>33229.629999999997</v>
      </c>
      <c r="AE67" s="253">
        <v>195881.50999999998</v>
      </c>
      <c r="AF67" s="253">
        <v>44441.109999999986</v>
      </c>
      <c r="AG67" s="253">
        <v>3631.96</v>
      </c>
      <c r="AH67" s="253">
        <v>1120.5</v>
      </c>
      <c r="AI67" s="253">
        <v>3.33</v>
      </c>
      <c r="AJ67" s="253">
        <v>76.949999999999989</v>
      </c>
      <c r="AK67" s="253">
        <v>23825.159999999989</v>
      </c>
      <c r="AL67" s="303"/>
      <c r="AM67" s="375"/>
      <c r="AN67" s="289">
        <f>SUM(AO67:AW67)</f>
        <v>509077.58999999939</v>
      </c>
      <c r="AO67" s="253">
        <v>244424.73999999947</v>
      </c>
      <c r="AP67" s="253">
        <v>24158.86</v>
      </c>
      <c r="AQ67" s="253">
        <v>179510.02000000002</v>
      </c>
      <c r="AR67" s="253">
        <v>40870.53</v>
      </c>
      <c r="AS67" s="253">
        <v>4704.1600000000008</v>
      </c>
      <c r="AT67" s="253">
        <v>1425.94</v>
      </c>
      <c r="AU67" s="253">
        <v>57.72</v>
      </c>
      <c r="AV67" s="253">
        <v>113.32999999999998</v>
      </c>
      <c r="AW67" s="253">
        <v>13812.289999999997</v>
      </c>
      <c r="AX67" s="303"/>
      <c r="AY67" s="375"/>
      <c r="AZ67" s="526">
        <v>4881.1800000000021</v>
      </c>
      <c r="BA67" s="296">
        <f>SUM(BB67:BJ67)+AZ67</f>
        <v>2046561.6799999983</v>
      </c>
      <c r="BB67" s="274">
        <f>E67+Q67+AC67+AO67</f>
        <v>839500.6699999983</v>
      </c>
      <c r="BC67" s="274">
        <f t="shared" si="46"/>
        <v>99485.369999999981</v>
      </c>
      <c r="BD67" s="274">
        <f t="shared" si="46"/>
        <v>822956.91</v>
      </c>
      <c r="BE67" s="274">
        <f t="shared" si="46"/>
        <v>197418.73999999996</v>
      </c>
      <c r="BF67" s="274">
        <f t="shared" si="46"/>
        <v>2941.260000000002</v>
      </c>
      <c r="BG67" s="274">
        <f t="shared" si="46"/>
        <v>4027.58</v>
      </c>
      <c r="BH67" s="274">
        <f t="shared" si="46"/>
        <v>76.930000000000007</v>
      </c>
      <c r="BI67" s="274">
        <f t="shared" si="46"/>
        <v>1193.4499999999998</v>
      </c>
      <c r="BJ67" s="274">
        <f t="shared" si="46"/>
        <v>74079.589999999982</v>
      </c>
      <c r="BK67" s="303"/>
      <c r="BL67" s="304"/>
    </row>
    <row r="68" spans="1:64" x14ac:dyDescent="0.25">
      <c r="A68" s="1535"/>
      <c r="B68" s="126" t="s">
        <v>108</v>
      </c>
      <c r="C68" s="131" t="s">
        <v>160</v>
      </c>
      <c r="D68" s="274">
        <f>SUM(E68:O68)</f>
        <v>1866785.740000006</v>
      </c>
      <c r="E68" s="253">
        <v>1344869.9200000074</v>
      </c>
      <c r="F68" s="253">
        <v>136638.7799999998</v>
      </c>
      <c r="G68" s="253">
        <v>190472.35999999923</v>
      </c>
      <c r="H68" s="253">
        <v>114245.6799999997</v>
      </c>
      <c r="I68" s="253">
        <v>1816.16</v>
      </c>
      <c r="J68" s="253">
        <v>7882.6200000000008</v>
      </c>
      <c r="K68" s="253">
        <v>17.739999999999998</v>
      </c>
      <c r="L68" s="253">
        <v>20491.780000000013</v>
      </c>
      <c r="M68" s="253">
        <v>6537.23</v>
      </c>
      <c r="N68" s="253">
        <v>8122.7900000000009</v>
      </c>
      <c r="O68" s="254">
        <v>35690.68</v>
      </c>
      <c r="P68" s="274">
        <f>SUM(Q68:AA68)</f>
        <v>1806047.1599999981</v>
      </c>
      <c r="Q68" s="253">
        <v>1273471.6799999983</v>
      </c>
      <c r="R68" s="253">
        <v>123326.40999999992</v>
      </c>
      <c r="S68" s="253">
        <v>243066.33999999973</v>
      </c>
      <c r="T68" s="253">
        <v>96637.209999999905</v>
      </c>
      <c r="U68" s="253">
        <v>454.7600000000001</v>
      </c>
      <c r="V68" s="253">
        <v>16594.78</v>
      </c>
      <c r="W68" s="253">
        <v>0</v>
      </c>
      <c r="X68" s="253">
        <v>14969.369999999999</v>
      </c>
      <c r="Y68" s="253">
        <v>7420.9199999999992</v>
      </c>
      <c r="Z68" s="253">
        <v>2268.8200000000011</v>
      </c>
      <c r="AA68" s="254">
        <v>27836.870000000003</v>
      </c>
      <c r="AB68" s="274">
        <f>SUM(AC68:AM68)</f>
        <v>1757178.7000000067</v>
      </c>
      <c r="AC68" s="253">
        <v>1299790.6500000064</v>
      </c>
      <c r="AD68" s="253">
        <v>122894.72000000019</v>
      </c>
      <c r="AE68" s="253">
        <v>206305.95999999958</v>
      </c>
      <c r="AF68" s="253">
        <v>80348.960000000108</v>
      </c>
      <c r="AG68" s="253">
        <v>1268.8500000000008</v>
      </c>
      <c r="AH68" s="253">
        <v>15322.04</v>
      </c>
      <c r="AI68" s="253">
        <v>0</v>
      </c>
      <c r="AJ68" s="253">
        <v>11178.779999999999</v>
      </c>
      <c r="AK68" s="253">
        <v>5809.8100000000031</v>
      </c>
      <c r="AL68" s="253">
        <v>2530.83</v>
      </c>
      <c r="AM68" s="254">
        <v>11728.1</v>
      </c>
      <c r="AN68" s="289">
        <f>SUM(AO68:AY68)</f>
        <v>1806779.6800000593</v>
      </c>
      <c r="AO68" s="253">
        <v>1383656.1700000607</v>
      </c>
      <c r="AP68" s="253">
        <v>101331.63999999949</v>
      </c>
      <c r="AQ68" s="253">
        <v>179428.64999999927</v>
      </c>
      <c r="AR68" s="253">
        <v>80665.809999999794</v>
      </c>
      <c r="AS68" s="253">
        <v>2005.5300000000007</v>
      </c>
      <c r="AT68" s="253">
        <v>22213.559999999998</v>
      </c>
      <c r="AU68" s="253">
        <v>22.79</v>
      </c>
      <c r="AV68" s="253">
        <v>15814.839999999991</v>
      </c>
      <c r="AW68" s="253">
        <v>6301.25</v>
      </c>
      <c r="AX68" s="253">
        <v>2041.04</v>
      </c>
      <c r="AY68" s="254">
        <v>13298.399999999998</v>
      </c>
      <c r="AZ68" s="526">
        <v>-82847.509999999966</v>
      </c>
      <c r="BA68" s="296">
        <f>SUM(BB68:BL68)+AZ68</f>
        <v>7153943.7700000694</v>
      </c>
      <c r="BB68" s="274">
        <f t="shared" si="46"/>
        <v>5301788.4200000726</v>
      </c>
      <c r="BC68" s="274">
        <f t="shared" si="46"/>
        <v>484191.54999999941</v>
      </c>
      <c r="BD68" s="274">
        <f t="shared" si="46"/>
        <v>819273.30999999773</v>
      </c>
      <c r="BE68" s="274">
        <f t="shared" si="46"/>
        <v>371897.65999999957</v>
      </c>
      <c r="BF68" s="274">
        <f t="shared" si="46"/>
        <v>5545.3000000000011</v>
      </c>
      <c r="BG68" s="274">
        <f t="shared" si="46"/>
        <v>62013</v>
      </c>
      <c r="BH68" s="274">
        <f t="shared" si="46"/>
        <v>40.53</v>
      </c>
      <c r="BI68" s="274">
        <f t="shared" si="46"/>
        <v>62454.77</v>
      </c>
      <c r="BJ68" s="274">
        <f t="shared" si="46"/>
        <v>26069.21</v>
      </c>
      <c r="BK68" s="274">
        <f t="shared" ref="BK68:BL71" si="47">N68+Z68+AL68+AX68</f>
        <v>14963.480000000003</v>
      </c>
      <c r="BL68" s="300">
        <f t="shared" si="47"/>
        <v>88554.05</v>
      </c>
    </row>
    <row r="69" spans="1:64" s="255" customFormat="1" x14ac:dyDescent="0.25">
      <c r="A69" s="1535"/>
      <c r="B69" s="126" t="s">
        <v>109</v>
      </c>
      <c r="C69" s="131" t="s">
        <v>134</v>
      </c>
      <c r="D69" s="274">
        <f>SUM(E69:O69)</f>
        <v>1049489.4677439628</v>
      </c>
      <c r="E69" s="253">
        <v>901116.16646346415</v>
      </c>
      <c r="F69" s="253">
        <v>32717.810267511592</v>
      </c>
      <c r="G69" s="253">
        <v>52331.552354978397</v>
      </c>
      <c r="H69" s="253">
        <v>18659.381047619041</v>
      </c>
      <c r="I69" s="253">
        <v>19034.76866666667</v>
      </c>
      <c r="J69" s="253">
        <v>7123.0046666666667</v>
      </c>
      <c r="K69" s="253">
        <v>360.69533333333339</v>
      </c>
      <c r="L69" s="253">
        <v>1915.6838701298707</v>
      </c>
      <c r="M69" s="253">
        <v>114.85599999999999</v>
      </c>
      <c r="N69" s="253">
        <v>13870.449999999999</v>
      </c>
      <c r="O69" s="254">
        <v>2245.0990735930732</v>
      </c>
      <c r="P69" s="274">
        <f>SUM(Q69:AA69)</f>
        <v>956123.03963229549</v>
      </c>
      <c r="Q69" s="253">
        <v>834698.2247414072</v>
      </c>
      <c r="R69" s="253">
        <v>28169.892864914196</v>
      </c>
      <c r="S69" s="253">
        <v>43614.868251082262</v>
      </c>
      <c r="T69" s="253">
        <v>14592.913220779225</v>
      </c>
      <c r="U69" s="253">
        <v>14639.620138528138</v>
      </c>
      <c r="V69" s="253">
        <v>6492.0118008658019</v>
      </c>
      <c r="W69" s="253">
        <v>233.65260606060608</v>
      </c>
      <c r="X69" s="253">
        <v>1505.2227878787878</v>
      </c>
      <c r="Y69" s="253">
        <v>88.266242424242407</v>
      </c>
      <c r="Z69" s="253">
        <v>10320.61878787879</v>
      </c>
      <c r="AA69" s="254">
        <v>1767.7481904761903</v>
      </c>
      <c r="AB69" s="274">
        <f>SUM(AC69:AM69)</f>
        <v>930337.65956532629</v>
      </c>
      <c r="AC69" s="253">
        <v>821463.6019125334</v>
      </c>
      <c r="AD69" s="253">
        <v>26506.275860585192</v>
      </c>
      <c r="AE69" s="253">
        <v>39057.8228917749</v>
      </c>
      <c r="AF69" s="253">
        <v>12610.572649350648</v>
      </c>
      <c r="AG69" s="253">
        <v>12574.421636363639</v>
      </c>
      <c r="AH69" s="253">
        <v>6223.5370562770559</v>
      </c>
      <c r="AI69" s="253">
        <v>192.31551515151509</v>
      </c>
      <c r="AJ69" s="253">
        <v>1331.1808831168837</v>
      </c>
      <c r="AK69" s="253">
        <v>99.452363636363629</v>
      </c>
      <c r="AL69" s="253">
        <v>8704.2649696969693</v>
      </c>
      <c r="AM69" s="254">
        <v>1574.2138268398267</v>
      </c>
      <c r="AN69" s="289">
        <f>SUM(AO69:AY69)</f>
        <v>1011385.1041195432</v>
      </c>
      <c r="AO69" s="253">
        <v>894077.95089281851</v>
      </c>
      <c r="AP69" s="253">
        <v>28976.779590361442</v>
      </c>
      <c r="AQ69" s="253">
        <v>40252.176181818177</v>
      </c>
      <c r="AR69" s="253">
        <v>13835.341194805187</v>
      </c>
      <c r="AS69" s="253">
        <v>12931.86174025973</v>
      </c>
      <c r="AT69" s="253">
        <v>6749.0464155844156</v>
      </c>
      <c r="AU69" s="253">
        <v>2140.1357142857141</v>
      </c>
      <c r="AV69" s="253">
        <v>1609.430961038961</v>
      </c>
      <c r="AW69" s="253">
        <v>87.487090909090909</v>
      </c>
      <c r="AX69" s="253">
        <v>8983.5355844155838</v>
      </c>
      <c r="AY69" s="254">
        <v>1741.358753246752</v>
      </c>
      <c r="AZ69" s="526">
        <v>0</v>
      </c>
      <c r="BA69" s="296">
        <f>SUM(BB69:BL69)+AZ69</f>
        <v>3947335.2710611285</v>
      </c>
      <c r="BB69" s="274">
        <f t="shared" si="46"/>
        <v>3451355.9440102233</v>
      </c>
      <c r="BC69" s="274">
        <f t="shared" si="46"/>
        <v>116370.75858337242</v>
      </c>
      <c r="BD69" s="274">
        <f t="shared" si="46"/>
        <v>175256.41967965374</v>
      </c>
      <c r="BE69" s="274">
        <f t="shared" si="46"/>
        <v>59698.208112554108</v>
      </c>
      <c r="BF69" s="274">
        <f t="shared" si="46"/>
        <v>59180.672181818176</v>
      </c>
      <c r="BG69" s="274">
        <f t="shared" si="46"/>
        <v>26587.599939393942</v>
      </c>
      <c r="BH69" s="274">
        <f t="shared" si="46"/>
        <v>2926.7991688311686</v>
      </c>
      <c r="BI69" s="274">
        <f t="shared" si="46"/>
        <v>6361.5185021645029</v>
      </c>
      <c r="BJ69" s="274">
        <f t="shared" si="46"/>
        <v>390.06169696969692</v>
      </c>
      <c r="BK69" s="274">
        <f t="shared" si="47"/>
        <v>41878.86934199134</v>
      </c>
      <c r="BL69" s="300">
        <f t="shared" si="47"/>
        <v>7328.4198441558419</v>
      </c>
    </row>
    <row r="70" spans="1:64" x14ac:dyDescent="0.25">
      <c r="A70" s="1535"/>
      <c r="B70" s="126" t="s">
        <v>110</v>
      </c>
      <c r="C70" s="131" t="s">
        <v>162</v>
      </c>
      <c r="D70" s="274">
        <f>SUM(E70:O70)</f>
        <v>18414.975671422613</v>
      </c>
      <c r="E70" s="253">
        <v>13266.518126514151</v>
      </c>
      <c r="F70" s="253">
        <v>1347.8782034583439</v>
      </c>
      <c r="G70" s="253">
        <v>1878.9215068026094</v>
      </c>
      <c r="H70" s="253">
        <v>1126.9806559402584</v>
      </c>
      <c r="I70" s="253">
        <v>17.915576222159693</v>
      </c>
      <c r="J70" s="253">
        <v>77.758391022993806</v>
      </c>
      <c r="K70" s="253">
        <v>0.17499687372319228</v>
      </c>
      <c r="L70" s="253">
        <v>202.14190738576323</v>
      </c>
      <c r="M70" s="253">
        <v>64.486742548447822</v>
      </c>
      <c r="N70" s="253">
        <v>80.127556702931756</v>
      </c>
      <c r="O70" s="254">
        <v>352.07200795123254</v>
      </c>
      <c r="P70" s="274">
        <f>SUM(Q70:AA70)</f>
        <v>35900.998342010054</v>
      </c>
      <c r="Q70" s="253">
        <v>25314.347091731957</v>
      </c>
      <c r="R70" s="253">
        <v>2451.5092069556231</v>
      </c>
      <c r="S70" s="253">
        <v>4831.7255842524364</v>
      </c>
      <c r="T70" s="253">
        <v>1920.9754832683761</v>
      </c>
      <c r="U70" s="253">
        <v>9.0398182105125748</v>
      </c>
      <c r="V70" s="253">
        <v>329.87464694223286</v>
      </c>
      <c r="W70" s="253">
        <v>0</v>
      </c>
      <c r="X70" s="253">
        <v>297.5643933633138</v>
      </c>
      <c r="Y70" s="253">
        <v>147.51466213993524</v>
      </c>
      <c r="Z70" s="253">
        <v>45.100097529191537</v>
      </c>
      <c r="AA70" s="254">
        <v>553.34735761648153</v>
      </c>
      <c r="AB70" s="274">
        <f>SUM(AC70:AM70)</f>
        <v>85720.049273164012</v>
      </c>
      <c r="AC70" s="253">
        <v>63407.391953247577</v>
      </c>
      <c r="AD70" s="253">
        <v>5995.1452028252297</v>
      </c>
      <c r="AE70" s="253">
        <v>10064.17677186009</v>
      </c>
      <c r="AF70" s="253">
        <v>3919.6450595761657</v>
      </c>
      <c r="AG70" s="253">
        <v>61.898021254328803</v>
      </c>
      <c r="AH70" s="253">
        <v>747.45159599611884</v>
      </c>
      <c r="AI70" s="253">
        <v>0</v>
      </c>
      <c r="AJ70" s="253">
        <v>545.33188480708134</v>
      </c>
      <c r="AK70" s="253">
        <v>283.41864118186703</v>
      </c>
      <c r="AL70" s="253">
        <v>123.46090485959164</v>
      </c>
      <c r="AM70" s="254">
        <v>572.12923755597046</v>
      </c>
      <c r="AN70" s="289">
        <f>SUM(AO70:AY70)</f>
        <v>275112.66331929504</v>
      </c>
      <c r="AO70" s="253">
        <v>210684.97629267085</v>
      </c>
      <c r="AP70" s="253">
        <v>15429.450346104706</v>
      </c>
      <c r="AQ70" s="253">
        <v>27321.036606568319</v>
      </c>
      <c r="AR70" s="253">
        <v>12282.729362944481</v>
      </c>
      <c r="AS70" s="253">
        <v>305.37574989039496</v>
      </c>
      <c r="AT70" s="253">
        <v>3382.388965876989</v>
      </c>
      <c r="AU70" s="253">
        <v>3.4701616729752716</v>
      </c>
      <c r="AV70" s="253">
        <v>2408.0759821077763</v>
      </c>
      <c r="AW70" s="253">
        <v>959.47153320910195</v>
      </c>
      <c r="AX70" s="253">
        <v>310.78274598549581</v>
      </c>
      <c r="AY70" s="254">
        <v>2024.905572263903</v>
      </c>
      <c r="AZ70" s="526">
        <v>-1064960.3864440434</v>
      </c>
      <c r="BA70" s="296">
        <f>SUM(BB70:BL70)+AZ70</f>
        <v>-649811.69983815181</v>
      </c>
      <c r="BB70" s="274">
        <f t="shared" si="46"/>
        <v>312673.23346416454</v>
      </c>
      <c r="BC70" s="274">
        <f t="shared" si="46"/>
        <v>25223.982959343903</v>
      </c>
      <c r="BD70" s="274">
        <f t="shared" si="46"/>
        <v>44095.86046948345</v>
      </c>
      <c r="BE70" s="274">
        <f t="shared" si="46"/>
        <v>19250.330561729279</v>
      </c>
      <c r="BF70" s="274">
        <f t="shared" si="46"/>
        <v>394.22916557739603</v>
      </c>
      <c r="BG70" s="274">
        <f t="shared" si="46"/>
        <v>4537.4735998383348</v>
      </c>
      <c r="BH70" s="274">
        <f t="shared" si="46"/>
        <v>3.6451585466984637</v>
      </c>
      <c r="BI70" s="274">
        <f t="shared" si="46"/>
        <v>3453.1141676639345</v>
      </c>
      <c r="BJ70" s="274">
        <f t="shared" si="46"/>
        <v>1454.8915790793521</v>
      </c>
      <c r="BK70" s="274">
        <f t="shared" si="47"/>
        <v>559.47130507721067</v>
      </c>
      <c r="BL70" s="300">
        <f t="shared" si="47"/>
        <v>3502.4541753875874</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4264613.0834153928</v>
      </c>
      <c r="E72" s="275">
        <f t="shared" ref="E72:BG72" si="48">SUM(E64:E71)</f>
        <v>2470678.6845899858</v>
      </c>
      <c r="F72" s="275">
        <f t="shared" si="48"/>
        <v>196299.73847096972</v>
      </c>
      <c r="G72" s="275">
        <f t="shared" si="48"/>
        <v>625200.06386178033</v>
      </c>
      <c r="H72" s="275">
        <f t="shared" si="48"/>
        <v>294273.02170355897</v>
      </c>
      <c r="I72" s="275">
        <f t="shared" si="48"/>
        <v>227194.82424288875</v>
      </c>
      <c r="J72" s="275">
        <f t="shared" si="48"/>
        <v>17023.423057689663</v>
      </c>
      <c r="K72" s="275">
        <f t="shared" si="48"/>
        <v>378.61033020705662</v>
      </c>
      <c r="L72" s="275">
        <f t="shared" si="48"/>
        <v>23227.145777515645</v>
      </c>
      <c r="M72" s="275">
        <f>SUM(M64:M71)</f>
        <v>349976.35274254991</v>
      </c>
      <c r="N72" s="275">
        <f>SUM(N68:N71)</f>
        <v>22073.367556702931</v>
      </c>
      <c r="O72" s="275">
        <f>SUM(O68:O71)</f>
        <v>38287.851081544308</v>
      </c>
      <c r="P72" s="277">
        <f t="shared" si="48"/>
        <v>4147046.9979743045</v>
      </c>
      <c r="Q72" s="275">
        <f t="shared" si="48"/>
        <v>2466067.611833137</v>
      </c>
      <c r="R72" s="275">
        <f t="shared" si="48"/>
        <v>174080.48207186972</v>
      </c>
      <c r="S72" s="275">
        <f t="shared" si="48"/>
        <v>674766.32383533439</v>
      </c>
      <c r="T72" s="275">
        <f t="shared" si="48"/>
        <v>217747.30870404752</v>
      </c>
      <c r="U72" s="275">
        <f t="shared" si="48"/>
        <v>287976.51995673863</v>
      </c>
      <c r="V72" s="275">
        <f t="shared" si="48"/>
        <v>24854.016447808033</v>
      </c>
      <c r="W72" s="275">
        <f t="shared" si="48"/>
        <v>249.53260606060607</v>
      </c>
      <c r="X72" s="275">
        <f t="shared" si="48"/>
        <v>17244.707181242102</v>
      </c>
      <c r="Y72" s="275">
        <f>SUM(Y64:Y71)</f>
        <v>241267.99090456558</v>
      </c>
      <c r="Z72" s="275">
        <f>SUM(Z68:Z71)</f>
        <v>12634.538885407983</v>
      </c>
      <c r="AA72" s="283">
        <f>SUM(AA68:AA71)</f>
        <v>30157.965548092674</v>
      </c>
      <c r="AB72" s="277">
        <f t="shared" si="48"/>
        <v>4428562.7388384985</v>
      </c>
      <c r="AC72" s="275">
        <f t="shared" si="48"/>
        <v>2441545.453865787</v>
      </c>
      <c r="AD72" s="275">
        <f t="shared" si="48"/>
        <v>188625.77106341059</v>
      </c>
      <c r="AE72" s="275">
        <f t="shared" si="48"/>
        <v>698594.8996636346</v>
      </c>
      <c r="AF72" s="275">
        <f t="shared" si="48"/>
        <v>245074.96770892691</v>
      </c>
      <c r="AG72" s="275">
        <f t="shared" si="48"/>
        <v>483476.77965761797</v>
      </c>
      <c r="AH72" s="275">
        <f t="shared" si="48"/>
        <v>24976.778652273173</v>
      </c>
      <c r="AI72" s="275">
        <f t="shared" si="48"/>
        <v>31667.675515151524</v>
      </c>
      <c r="AJ72" s="275">
        <f t="shared" si="48"/>
        <v>21763.232767923964</v>
      </c>
      <c r="AK72" s="275">
        <f>SUM(AK64:AK71)</f>
        <v>267604.18100481958</v>
      </c>
      <c r="AL72" s="275">
        <f>SUM(AL68:AL71)</f>
        <v>11358.555874556561</v>
      </c>
      <c r="AM72" s="275">
        <f>SUM(AM68:AM71)</f>
        <v>13874.443064395797</v>
      </c>
      <c r="AN72" s="277">
        <f t="shared" si="48"/>
        <v>4427996.5074388981</v>
      </c>
      <c r="AO72" s="275">
        <f t="shared" si="48"/>
        <v>2830272.9671855494</v>
      </c>
      <c r="AP72" s="275">
        <f t="shared" si="48"/>
        <v>169945.75993646565</v>
      </c>
      <c r="AQ72" s="275">
        <f t="shared" si="48"/>
        <v>530921.8327883858</v>
      </c>
      <c r="AR72" s="275">
        <f t="shared" si="48"/>
        <v>200963.15055774947</v>
      </c>
      <c r="AS72" s="275">
        <f t="shared" si="48"/>
        <v>327292.05749015015</v>
      </c>
      <c r="AT72" s="275">
        <f t="shared" si="48"/>
        <v>34196.435381461401</v>
      </c>
      <c r="AU72" s="275">
        <f t="shared" si="48"/>
        <v>2224.1158759586897</v>
      </c>
      <c r="AV72" s="275">
        <f t="shared" si="48"/>
        <v>19945.676943146729</v>
      </c>
      <c r="AW72" s="275">
        <f>SUM(AW64:AW71)</f>
        <v>283834.48862411932</v>
      </c>
      <c r="AX72" s="275">
        <f>SUM(AX68:AX71)</f>
        <v>11335.358330401079</v>
      </c>
      <c r="AY72" s="283">
        <f>SUM(AY68:AY71)</f>
        <v>17064.664325510654</v>
      </c>
      <c r="AZ72" s="299">
        <f>SUM(AZ64:AZ71)</f>
        <v>-223074.46644404379</v>
      </c>
      <c r="BA72" s="297">
        <f t="shared" si="48"/>
        <v>17045144.861223053</v>
      </c>
      <c r="BB72" s="275">
        <f t="shared" si="48"/>
        <v>10208564.717474459</v>
      </c>
      <c r="BC72" s="275">
        <f>SUM(BC64:BC71)</f>
        <v>728951.75154271582</v>
      </c>
      <c r="BD72" s="275">
        <f t="shared" si="48"/>
        <v>2529483.1201491351</v>
      </c>
      <c r="BE72" s="275">
        <f t="shared" si="48"/>
        <v>958058.44867428287</v>
      </c>
      <c r="BF72" s="275">
        <f t="shared" si="48"/>
        <v>1325940.1813473955</v>
      </c>
      <c r="BG72" s="275">
        <f t="shared" si="48"/>
        <v>101050.65353923228</v>
      </c>
      <c r="BH72" s="275">
        <f>SUM(BH64:BH71)</f>
        <v>34519.934327377872</v>
      </c>
      <c r="BI72" s="275">
        <f>SUM(BI64:BI71)</f>
        <v>82180.762669828444</v>
      </c>
      <c r="BJ72" s="275">
        <f>SUM(BJ64:BJ71)</f>
        <v>1142683.0132760545</v>
      </c>
      <c r="BK72" s="275">
        <f>SUM(BK68:BK71)</f>
        <v>57401.820647068555</v>
      </c>
      <c r="BL72" s="299">
        <f>SUM(BL68:BL71)</f>
        <v>99384.924019543425</v>
      </c>
    </row>
    <row r="73" spans="1:64" ht="14.85" customHeight="1" x14ac:dyDescent="0.25">
      <c r="A73" s="1544" t="s">
        <v>6</v>
      </c>
      <c r="B73" s="126" t="s">
        <v>117</v>
      </c>
      <c r="C73" s="131" t="s">
        <v>188</v>
      </c>
      <c r="D73" s="273">
        <f>SUM(E73:O73)</f>
        <v>738509.64999999944</v>
      </c>
      <c r="E73" s="251">
        <v>308690.93999999977</v>
      </c>
      <c r="F73" s="251">
        <v>57697.32</v>
      </c>
      <c r="G73" s="251">
        <v>181515.39999999994</v>
      </c>
      <c r="H73" s="251">
        <v>94585.879999999874</v>
      </c>
      <c r="I73" s="251">
        <v>17408.080000000002</v>
      </c>
      <c r="J73" s="251">
        <v>815.90999999999985</v>
      </c>
      <c r="K73" s="251">
        <v>150.59</v>
      </c>
      <c r="L73" s="251">
        <v>4944.96</v>
      </c>
      <c r="M73" s="251">
        <v>0</v>
      </c>
      <c r="N73" s="251">
        <v>49428.369999999981</v>
      </c>
      <c r="O73" s="252">
        <v>23272.2</v>
      </c>
      <c r="P73" s="273">
        <f>SUM(Q73:AA73)</f>
        <v>688884.24999999977</v>
      </c>
      <c r="Q73" s="251">
        <v>305761.56999999977</v>
      </c>
      <c r="R73" s="251">
        <v>42257.19000000001</v>
      </c>
      <c r="S73" s="251">
        <v>153260.05999999982</v>
      </c>
      <c r="T73" s="251">
        <v>99174.299999999988</v>
      </c>
      <c r="U73" s="251">
        <v>15117.419999999998</v>
      </c>
      <c r="V73" s="251">
        <v>665.31000000000006</v>
      </c>
      <c r="W73" s="251">
        <v>90</v>
      </c>
      <c r="X73" s="251">
        <v>6579.48</v>
      </c>
      <c r="Y73" s="251">
        <v>0</v>
      </c>
      <c r="Z73" s="251">
        <v>46227.80000000001</v>
      </c>
      <c r="AA73" s="252">
        <v>19751.120000000003</v>
      </c>
      <c r="AB73" s="273">
        <f>SUM(AC73:AM73)</f>
        <v>718172.14999999979</v>
      </c>
      <c r="AC73" s="251">
        <v>345523.50000000006</v>
      </c>
      <c r="AD73" s="251">
        <v>45145.529999999992</v>
      </c>
      <c r="AE73" s="251">
        <v>139938.89999999991</v>
      </c>
      <c r="AF73" s="251">
        <v>83779.89999999998</v>
      </c>
      <c r="AG73" s="251">
        <v>19938.949999999997</v>
      </c>
      <c r="AH73" s="251">
        <v>1527.32</v>
      </c>
      <c r="AI73" s="251">
        <v>199.14000000000001</v>
      </c>
      <c r="AJ73" s="251">
        <v>6011.8300000000008</v>
      </c>
      <c r="AK73" s="251">
        <v>0</v>
      </c>
      <c r="AL73" s="251">
        <v>47149.349999999991</v>
      </c>
      <c r="AM73" s="252">
        <v>28957.729999999996</v>
      </c>
      <c r="AN73" s="276">
        <f>SUM(AO73:AY73)</f>
        <v>824662.62999999989</v>
      </c>
      <c r="AO73" s="251">
        <v>399880.3600000001</v>
      </c>
      <c r="AP73" s="251">
        <v>55005.179999999993</v>
      </c>
      <c r="AQ73" s="251">
        <v>135195.05999999991</v>
      </c>
      <c r="AR73" s="251">
        <v>128516.53999999979</v>
      </c>
      <c r="AS73" s="251">
        <v>18264.080000000002</v>
      </c>
      <c r="AT73" s="251">
        <v>3868.4200000000005</v>
      </c>
      <c r="AU73" s="251">
        <v>200.27</v>
      </c>
      <c r="AV73" s="249">
        <v>7339.3899999999994</v>
      </c>
      <c r="AW73" s="251">
        <v>0</v>
      </c>
      <c r="AX73" s="251">
        <v>51880.53</v>
      </c>
      <c r="AY73" s="252">
        <v>24512.799999999988</v>
      </c>
      <c r="AZ73" s="855">
        <v>0</v>
      </c>
      <c r="BA73" s="294">
        <f>SUM(BB73:BL73)+AZ73</f>
        <v>2970228.6799999988</v>
      </c>
      <c r="BB73" s="274">
        <f t="shared" ref="BB73:BL76" si="49">E73+Q73+AC73+AO73</f>
        <v>1359856.3699999996</v>
      </c>
      <c r="BC73" s="274">
        <f t="shared" si="49"/>
        <v>200105.22</v>
      </c>
      <c r="BD73" s="274">
        <f t="shared" si="49"/>
        <v>609909.41999999958</v>
      </c>
      <c r="BE73" s="274">
        <f t="shared" si="49"/>
        <v>406056.61999999965</v>
      </c>
      <c r="BF73" s="274">
        <f t="shared" si="49"/>
        <v>70728.53</v>
      </c>
      <c r="BG73" s="274">
        <f t="shared" si="49"/>
        <v>6876.9600000000009</v>
      </c>
      <c r="BH73" s="274">
        <f t="shared" si="49"/>
        <v>640</v>
      </c>
      <c r="BI73" s="274">
        <f t="shared" si="49"/>
        <v>24875.66</v>
      </c>
      <c r="BJ73" s="274">
        <f t="shared" si="49"/>
        <v>0</v>
      </c>
      <c r="BK73" s="274">
        <f t="shared" si="49"/>
        <v>194686.04999999996</v>
      </c>
      <c r="BL73" s="298">
        <f t="shared" si="49"/>
        <v>96493.849999999991</v>
      </c>
    </row>
    <row r="74" spans="1:64" s="255" customFormat="1" x14ac:dyDescent="0.25">
      <c r="A74" s="1544"/>
      <c r="B74" s="126" t="s">
        <v>45</v>
      </c>
      <c r="C74" s="131" t="s">
        <v>231</v>
      </c>
      <c r="D74" s="274">
        <f>SUM(E74:O74)</f>
        <v>67172.602256037135</v>
      </c>
      <c r="E74" s="253">
        <v>44211.513536535756</v>
      </c>
      <c r="F74" s="253">
        <v>4233.1497324883949</v>
      </c>
      <c r="G74" s="253">
        <v>7206.1076450216451</v>
      </c>
      <c r="H74" s="253">
        <v>3623.9689523809525</v>
      </c>
      <c r="I74" s="253">
        <v>4226.5813333333335</v>
      </c>
      <c r="J74" s="253">
        <v>41.565333333333328</v>
      </c>
      <c r="K74" s="253">
        <v>42.354666666666667</v>
      </c>
      <c r="L74" s="253">
        <v>220.25612987012988</v>
      </c>
      <c r="M74" s="253">
        <v>0.70399999999999996</v>
      </c>
      <c r="N74" s="253">
        <v>2924.1099999999997</v>
      </c>
      <c r="O74" s="254">
        <v>442.29092640692636</v>
      </c>
      <c r="P74" s="274">
        <f>SUM(Q74:AA74)</f>
        <v>95868.840367704586</v>
      </c>
      <c r="Q74" s="253">
        <v>68126.865258592807</v>
      </c>
      <c r="R74" s="253">
        <v>5351.6071350857974</v>
      </c>
      <c r="S74" s="253">
        <v>8745.1117489177486</v>
      </c>
      <c r="T74" s="253">
        <v>4202.3967792207795</v>
      </c>
      <c r="U74" s="253">
        <v>4893.2998614718626</v>
      </c>
      <c r="V74" s="253">
        <v>174.15819913419915</v>
      </c>
      <c r="W74" s="253">
        <v>50.867393939393942</v>
      </c>
      <c r="X74" s="253">
        <v>267.06721212121209</v>
      </c>
      <c r="Y74" s="253">
        <v>2.9437575757575756</v>
      </c>
      <c r="Z74" s="253">
        <v>3489.4012121212118</v>
      </c>
      <c r="AA74" s="254">
        <v>565.12180952380959</v>
      </c>
      <c r="AB74" s="274">
        <f>SUM(AC74:AM74)</f>
        <v>114787.64043467377</v>
      </c>
      <c r="AC74" s="253">
        <v>84337.098087466758</v>
      </c>
      <c r="AD74" s="253">
        <v>6136.0441394148011</v>
      </c>
      <c r="AE74" s="253">
        <v>9498.6071082251074</v>
      </c>
      <c r="AF74" s="253">
        <v>4507.0173506493511</v>
      </c>
      <c r="AG74" s="253">
        <v>5352.6483636363637</v>
      </c>
      <c r="AH74" s="253">
        <v>242.92294372294373</v>
      </c>
      <c r="AI74" s="253">
        <v>53.324484848484843</v>
      </c>
      <c r="AJ74" s="253">
        <v>296.07911688311685</v>
      </c>
      <c r="AK74" s="253">
        <v>4.1076363636363631</v>
      </c>
      <c r="AL74" s="253">
        <v>3737.8150303030307</v>
      </c>
      <c r="AM74" s="254">
        <v>621.97617316017318</v>
      </c>
      <c r="AN74" s="289">
        <f>SUM(AO74:AY74)</f>
        <v>125396.85588045687</v>
      </c>
      <c r="AO74" s="253">
        <v>90254.229107181964</v>
      </c>
      <c r="AP74" s="253">
        <v>6818.1104096385543</v>
      </c>
      <c r="AQ74" s="253">
        <v>9870.9338181818166</v>
      </c>
      <c r="AR74" s="253">
        <v>4750.7388051948055</v>
      </c>
      <c r="AS74" s="253">
        <v>5642.6682597402596</v>
      </c>
      <c r="AT74" s="253">
        <v>261.02358441558437</v>
      </c>
      <c r="AU74" s="253">
        <v>3117.2742857142848</v>
      </c>
      <c r="AV74" s="253">
        <v>329.32903896103898</v>
      </c>
      <c r="AW74" s="253">
        <v>3.6829090909090914</v>
      </c>
      <c r="AX74" s="253">
        <v>3690.224415584416</v>
      </c>
      <c r="AY74" s="254">
        <v>658.64124675324683</v>
      </c>
      <c r="AZ74" s="526">
        <v>0</v>
      </c>
      <c r="BA74" s="296">
        <f>SUM(BB74:BL74)+AZ74</f>
        <v>403225.93893887242</v>
      </c>
      <c r="BB74" s="274">
        <f t="shared" si="49"/>
        <v>286929.70598977729</v>
      </c>
      <c r="BC74" s="274">
        <f t="shared" si="49"/>
        <v>22538.911416627547</v>
      </c>
      <c r="BD74" s="274">
        <f t="shared" si="49"/>
        <v>35320.760320346322</v>
      </c>
      <c r="BE74" s="274">
        <f t="shared" si="49"/>
        <v>17084.121887445886</v>
      </c>
      <c r="BF74" s="274">
        <f t="shared" si="49"/>
        <v>20115.197818181819</v>
      </c>
      <c r="BG74" s="274">
        <f t="shared" si="49"/>
        <v>719.67006060606059</v>
      </c>
      <c r="BH74" s="274">
        <f t="shared" si="49"/>
        <v>3263.8208311688304</v>
      </c>
      <c r="BI74" s="274">
        <f t="shared" si="49"/>
        <v>1112.7314978354977</v>
      </c>
      <c r="BJ74" s="274">
        <f t="shared" si="49"/>
        <v>11.438303030303029</v>
      </c>
      <c r="BK74" s="274">
        <f t="shared" si="49"/>
        <v>13841.550658008659</v>
      </c>
      <c r="BL74" s="300">
        <f t="shared" si="49"/>
        <v>2288.0301558441561</v>
      </c>
    </row>
    <row r="75" spans="1:64" x14ac:dyDescent="0.25">
      <c r="A75" s="1544"/>
      <c r="B75" s="126" t="s">
        <v>46</v>
      </c>
      <c r="C75" s="131" t="s">
        <v>164</v>
      </c>
      <c r="D75" s="274">
        <f>SUM(E75:O75)</f>
        <v>3249.0808220271356</v>
      </c>
      <c r="E75" s="253">
        <v>1358.0889743113432</v>
      </c>
      <c r="F75" s="253">
        <v>253.83995441950256</v>
      </c>
      <c r="G75" s="253">
        <v>798.57887441631192</v>
      </c>
      <c r="H75" s="253">
        <v>416.13155460129707</v>
      </c>
      <c r="I75" s="253">
        <v>76.587027503722098</v>
      </c>
      <c r="J75" s="253">
        <v>3.5896044601450519</v>
      </c>
      <c r="K75" s="253">
        <v>0.66252225815744814</v>
      </c>
      <c r="L75" s="253">
        <v>21.755402521404175</v>
      </c>
      <c r="M75" s="253">
        <v>0</v>
      </c>
      <c r="N75" s="253">
        <v>217.46062361007935</v>
      </c>
      <c r="O75" s="254">
        <v>102.38628392517275</v>
      </c>
      <c r="P75" s="274">
        <f>SUM(Q75:AA75)</f>
        <v>5898.0937573038027</v>
      </c>
      <c r="Q75" s="253">
        <v>2617.8714453704079</v>
      </c>
      <c r="R75" s="253">
        <v>361.79789063286159</v>
      </c>
      <c r="S75" s="253">
        <v>1312.1830019049003</v>
      </c>
      <c r="T75" s="253">
        <v>849.11118190751904</v>
      </c>
      <c r="U75" s="253">
        <v>129.43242718720845</v>
      </c>
      <c r="V75" s="253">
        <v>5.6962555867285332</v>
      </c>
      <c r="W75" s="253">
        <v>0.77056259909751534</v>
      </c>
      <c r="X75" s="253">
        <v>56.332235661223557</v>
      </c>
      <c r="Y75" s="253">
        <v>0</v>
      </c>
      <c r="Z75" s="253">
        <v>395.79348576177927</v>
      </c>
      <c r="AA75" s="254">
        <v>169.10527069207689</v>
      </c>
      <c r="AB75" s="274">
        <f>SUM(AC75:AM75)</f>
        <v>13325.247867201429</v>
      </c>
      <c r="AC75" s="253">
        <v>6410.9785953729524</v>
      </c>
      <c r="AD75" s="253">
        <v>837.6478778050332</v>
      </c>
      <c r="AE75" s="253">
        <v>2596.4812597696987</v>
      </c>
      <c r="AF75" s="253">
        <v>1554.4851381237056</v>
      </c>
      <c r="AG75" s="253">
        <v>369.95510193723874</v>
      </c>
      <c r="AH75" s="253">
        <v>28.338494569211694</v>
      </c>
      <c r="AI75" s="253">
        <v>3.6949216984736779</v>
      </c>
      <c r="AJ75" s="253">
        <v>111.54585273945472</v>
      </c>
      <c r="AK75" s="253">
        <v>0</v>
      </c>
      <c r="AL75" s="253">
        <v>874.82754034312461</v>
      </c>
      <c r="AM75" s="254">
        <v>537.29308484253363</v>
      </c>
      <c r="AN75" s="289">
        <f>SUM(AO75:AY75)</f>
        <v>53476.18316466023</v>
      </c>
      <c r="AO75" s="253">
        <v>25930.69528967292</v>
      </c>
      <c r="AP75" s="253">
        <v>3566.8732566250833</v>
      </c>
      <c r="AQ75" s="253">
        <v>8766.8769367143832</v>
      </c>
      <c r="AR75" s="253">
        <v>8333.8007358577324</v>
      </c>
      <c r="AS75" s="253">
        <v>1184.3549736381385</v>
      </c>
      <c r="AT75" s="253">
        <v>250.85208053848032</v>
      </c>
      <c r="AU75" s="253">
        <v>12.986735196654307</v>
      </c>
      <c r="AV75" s="253">
        <v>475.93106523679353</v>
      </c>
      <c r="AW75" s="253">
        <v>0</v>
      </c>
      <c r="AX75" s="253">
        <v>3364.2517849507149</v>
      </c>
      <c r="AY75" s="254">
        <v>1589.560306229328</v>
      </c>
      <c r="AZ75" s="526">
        <v>0</v>
      </c>
      <c r="BA75" s="296">
        <f>SUM(BB75:BL75)+AZ75</f>
        <v>75948.605611192586</v>
      </c>
      <c r="BB75" s="274">
        <f t="shared" si="49"/>
        <v>36317.634304727624</v>
      </c>
      <c r="BC75" s="274">
        <f t="shared" si="49"/>
        <v>5020.1589794824804</v>
      </c>
      <c r="BD75" s="274">
        <f t="shared" si="49"/>
        <v>13474.120072805294</v>
      </c>
      <c r="BE75" s="274">
        <f t="shared" si="49"/>
        <v>11153.528610490255</v>
      </c>
      <c r="BF75" s="274">
        <f t="shared" si="49"/>
        <v>1760.3295302663078</v>
      </c>
      <c r="BG75" s="274">
        <f t="shared" si="49"/>
        <v>288.47643515456559</v>
      </c>
      <c r="BH75" s="274">
        <f t="shared" si="49"/>
        <v>18.114741752382947</v>
      </c>
      <c r="BI75" s="274">
        <f t="shared" si="49"/>
        <v>665.56455615887603</v>
      </c>
      <c r="BJ75" s="274">
        <f t="shared" si="49"/>
        <v>0</v>
      </c>
      <c r="BK75" s="274">
        <f t="shared" si="49"/>
        <v>4852.3334346656975</v>
      </c>
      <c r="BL75" s="300">
        <f t="shared" si="49"/>
        <v>2398.3449456891112</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808931.33307806379</v>
      </c>
      <c r="E77" s="278">
        <f t="shared" ref="E77:BL77" si="50">SUM(E73:E76)</f>
        <v>354260.54251084686</v>
      </c>
      <c r="F77" s="278">
        <f t="shared" si="50"/>
        <v>62184.309686907902</v>
      </c>
      <c r="G77" s="278">
        <f t="shared" si="50"/>
        <v>189520.08651943787</v>
      </c>
      <c r="H77" s="278">
        <f t="shared" si="50"/>
        <v>98625.980506982116</v>
      </c>
      <c r="I77" s="278">
        <f t="shared" si="50"/>
        <v>21711.24836083706</v>
      </c>
      <c r="J77" s="278">
        <f t="shared" si="50"/>
        <v>861.06493779347829</v>
      </c>
      <c r="K77" s="278">
        <f t="shared" si="50"/>
        <v>193.60718892482413</v>
      </c>
      <c r="L77" s="278">
        <f t="shared" si="50"/>
        <v>5186.9715323915343</v>
      </c>
      <c r="M77" s="278">
        <f t="shared" si="50"/>
        <v>0.70399999999999996</v>
      </c>
      <c r="N77" s="278">
        <f t="shared" si="50"/>
        <v>52569.940623610062</v>
      </c>
      <c r="O77" s="284">
        <f t="shared" si="50"/>
        <v>23816.877210332103</v>
      </c>
      <c r="P77" s="278">
        <f t="shared" si="50"/>
        <v>790651.18412500818</v>
      </c>
      <c r="Q77" s="278">
        <f t="shared" si="50"/>
        <v>376506.30670396303</v>
      </c>
      <c r="R77" s="278">
        <f t="shared" si="50"/>
        <v>47970.595025718671</v>
      </c>
      <c r="S77" s="278">
        <f t="shared" si="50"/>
        <v>163317.35475082247</v>
      </c>
      <c r="T77" s="278">
        <f t="shared" si="50"/>
        <v>104225.80796112829</v>
      </c>
      <c r="U77" s="278">
        <f t="shared" si="50"/>
        <v>20140.152288659072</v>
      </c>
      <c r="V77" s="278">
        <f t="shared" si="50"/>
        <v>845.16445472092778</v>
      </c>
      <c r="W77" s="278">
        <f t="shared" si="50"/>
        <v>141.63795653849144</v>
      </c>
      <c r="X77" s="278">
        <f t="shared" si="50"/>
        <v>6902.8794477824349</v>
      </c>
      <c r="Y77" s="278">
        <f>SUM(Y73:Y76)</f>
        <v>2.9437575757575756</v>
      </c>
      <c r="Z77" s="278">
        <f>SUM(Z73:Z76)</f>
        <v>50112.994697883005</v>
      </c>
      <c r="AA77" s="284">
        <f t="shared" si="50"/>
        <v>20485.347080215892</v>
      </c>
      <c r="AB77" s="278">
        <f t="shared" si="50"/>
        <v>846285.038301875</v>
      </c>
      <c r="AC77" s="278">
        <f t="shared" si="50"/>
        <v>436271.57668283972</v>
      </c>
      <c r="AD77" s="278">
        <f t="shared" si="50"/>
        <v>52119.222017219829</v>
      </c>
      <c r="AE77" s="278">
        <f t="shared" si="50"/>
        <v>152033.98836799472</v>
      </c>
      <c r="AF77" s="278">
        <f t="shared" si="50"/>
        <v>89841.402488773034</v>
      </c>
      <c r="AG77" s="278">
        <f t="shared" si="50"/>
        <v>25661.553465573597</v>
      </c>
      <c r="AH77" s="278">
        <f t="shared" si="50"/>
        <v>1798.5814382921553</v>
      </c>
      <c r="AI77" s="278">
        <f t="shared" si="50"/>
        <v>256.15940654695851</v>
      </c>
      <c r="AJ77" s="278">
        <f t="shared" si="50"/>
        <v>6419.4549696225722</v>
      </c>
      <c r="AK77" s="278">
        <f t="shared" si="50"/>
        <v>4.1076363636363631</v>
      </c>
      <c r="AL77" s="278">
        <f t="shared" si="50"/>
        <v>51761.992570646144</v>
      </c>
      <c r="AM77" s="284">
        <f t="shared" si="50"/>
        <v>30116.999258002703</v>
      </c>
      <c r="AN77" s="850">
        <f t="shared" si="50"/>
        <v>1003535.669045117</v>
      </c>
      <c r="AO77" s="278">
        <f t="shared" si="50"/>
        <v>516065.28439685499</v>
      </c>
      <c r="AP77" s="278">
        <f t="shared" si="50"/>
        <v>65390.16366626363</v>
      </c>
      <c r="AQ77" s="278">
        <f t="shared" si="50"/>
        <v>153832.87075489614</v>
      </c>
      <c r="AR77" s="278">
        <f t="shared" si="50"/>
        <v>141601.07954105234</v>
      </c>
      <c r="AS77" s="278">
        <f t="shared" si="50"/>
        <v>25091.103233378402</v>
      </c>
      <c r="AT77" s="278">
        <f t="shared" si="50"/>
        <v>4380.2956649540656</v>
      </c>
      <c r="AU77" s="278">
        <f t="shared" si="50"/>
        <v>3330.5310209109389</v>
      </c>
      <c r="AV77" s="278">
        <f t="shared" si="50"/>
        <v>8144.6501041978318</v>
      </c>
      <c r="AW77" s="278">
        <f>SUM(AW73:AW76)</f>
        <v>3.6829090909090914</v>
      </c>
      <c r="AX77" s="278">
        <f t="shared" si="50"/>
        <v>58935.006200535128</v>
      </c>
      <c r="AY77" s="284">
        <f t="shared" si="50"/>
        <v>26761.001552982561</v>
      </c>
      <c r="AZ77" s="305">
        <f t="shared" si="50"/>
        <v>0</v>
      </c>
      <c r="BA77" s="297">
        <f t="shared" si="50"/>
        <v>3449403.2245500637</v>
      </c>
      <c r="BB77" s="275">
        <f t="shared" si="50"/>
        <v>1683103.7102945046</v>
      </c>
      <c r="BC77" s="275">
        <f t="shared" si="50"/>
        <v>227664.29039611004</v>
      </c>
      <c r="BD77" s="275">
        <f t="shared" si="50"/>
        <v>658704.30039315124</v>
      </c>
      <c r="BE77" s="275">
        <f t="shared" si="50"/>
        <v>434294.27049793582</v>
      </c>
      <c r="BF77" s="275">
        <f t="shared" si="50"/>
        <v>92604.057348448128</v>
      </c>
      <c r="BG77" s="275">
        <f t="shared" si="50"/>
        <v>7885.1064957606268</v>
      </c>
      <c r="BH77" s="275">
        <f t="shared" si="50"/>
        <v>3921.9355729212134</v>
      </c>
      <c r="BI77" s="275">
        <f t="shared" si="50"/>
        <v>26653.956053994374</v>
      </c>
      <c r="BJ77" s="275">
        <f>SUM(BJ73:BJ76)</f>
        <v>11.438303030303029</v>
      </c>
      <c r="BK77" s="275">
        <f t="shared" si="50"/>
        <v>213379.93409267432</v>
      </c>
      <c r="BL77" s="299">
        <f t="shared" si="50"/>
        <v>101180.22510153326</v>
      </c>
    </row>
    <row r="78" spans="1:64" s="209" customFormat="1" ht="14.85" customHeight="1" x14ac:dyDescent="0.25">
      <c r="A78" s="1543" t="s">
        <v>232</v>
      </c>
      <c r="B78" s="315" t="s">
        <v>118</v>
      </c>
      <c r="C78" s="125" t="s">
        <v>171</v>
      </c>
      <c r="D78" s="273">
        <f>D20+SUM(D22:D23,D27)+SUM(D29:D32)+D37+D41+D46+D51+SUM(D56:D57)+SUM(D59:D60)+SUM(D64:D68)+D73</f>
        <v>47517499.779999807</v>
      </c>
      <c r="E78" s="273">
        <f>E20+SUM(E22:E23,E27)+SUM(E29:E32)+E37+E41+E46+E51+SUM(E56:E57)+SUM(E59:E60)+SUM(E64:E68)+E73</f>
        <v>24523503.98229656</v>
      </c>
      <c r="F78" s="273">
        <f>F20+SUM(F22:F23,F27)+SUM(F29:F32)+F37+F41+F46+F51+SUM(F56:F57)+SUM(F59:F60)+SUM(F64:F68)+F73</f>
        <v>3084506.77973573</v>
      </c>
      <c r="G78" s="273">
        <f t="shared" ref="G78:O78" si="51">G20+SUM(G22:G23,G27)+SUM(G29:G32)+G37+G41+G46+G51+SUM(G56:G57)+SUM(G59:G60)+SUM(G64:G68)+G73</f>
        <v>9567639.1178898662</v>
      </c>
      <c r="H78" s="273">
        <f t="shared" si="51"/>
        <v>6161506.9612830998</v>
      </c>
      <c r="I78" s="273">
        <f t="shared" si="51"/>
        <v>485725.35419108463</v>
      </c>
      <c r="J78" s="273">
        <f t="shared" si="51"/>
        <v>222686.87689130733</v>
      </c>
      <c r="K78" s="273">
        <f t="shared" si="51"/>
        <v>5080.9102460577442</v>
      </c>
      <c r="L78" s="273">
        <f t="shared" si="51"/>
        <v>1082137.3904637008</v>
      </c>
      <c r="M78" s="273">
        <f t="shared" si="51"/>
        <v>369575.43000000139</v>
      </c>
      <c r="N78" s="273">
        <f t="shared" si="51"/>
        <v>438689.67085896566</v>
      </c>
      <c r="O78" s="285">
        <f t="shared" si="51"/>
        <v>1576447.3061434382</v>
      </c>
      <c r="P78" s="273">
        <f>P20+SUM(P22:P23,P27)+SUM(P29:P32)+P37+P41+P46+P51+SUM(P56:P57)+SUM(P59:P60)+SUM(P64:P68)+P73</f>
        <v>48846076.599999733</v>
      </c>
      <c r="Q78" s="273">
        <f t="shared" ref="Q78:AA78" si="52">Q20+SUM(Q22:Q23,Q27)+SUM(Q29:Q32)+Q37+Q41+Q46+Q51+SUM(Q56:Q57)+SUM(Q59:Q60)+SUM(Q64:Q68)+Q73</f>
        <v>24395297.293092977</v>
      </c>
      <c r="R78" s="273">
        <f t="shared" si="52"/>
        <v>3346103.1331426129</v>
      </c>
      <c r="S78" s="273">
        <f t="shared" si="52"/>
        <v>10621286.907394275</v>
      </c>
      <c r="T78" s="273">
        <f t="shared" si="52"/>
        <v>6433618.4167941958</v>
      </c>
      <c r="U78" s="273">
        <f t="shared" si="52"/>
        <v>553068.36684971151</v>
      </c>
      <c r="V78" s="273">
        <f t="shared" si="52"/>
        <v>208613.94043164098</v>
      </c>
      <c r="W78" s="273">
        <f t="shared" si="52"/>
        <v>3694.6556700502902</v>
      </c>
      <c r="X78" s="273">
        <f t="shared" si="52"/>
        <v>1034448.9167743854</v>
      </c>
      <c r="Y78" s="273">
        <f t="shared" si="52"/>
        <v>367743.99000000139</v>
      </c>
      <c r="Z78" s="273">
        <f t="shared" si="52"/>
        <v>314687.79494029842</v>
      </c>
      <c r="AA78" s="285">
        <f t="shared" si="52"/>
        <v>1567513.1849095759</v>
      </c>
      <c r="AB78" s="273">
        <f>AB20+SUM(AB22:AB23,AB27)+SUM(AB29:AB32)+AB37+AB41+AB46+AB51+SUM(AB56:AB57)+SUM(AB59:AB60)+SUM(AB64:AB68)+AB73</f>
        <v>50738529.729999781</v>
      </c>
      <c r="AC78" s="273">
        <f t="shared" ref="AC78:AM78" si="53">AC20+SUM(AC22:AC23,AC27)+SUM(AC29:AC32)+AC37+AC41+AC46+AC51+SUM(AC56:AC57)+SUM(AC59:AC60)+SUM(AC64:AC68)+AC73</f>
        <v>27664234.038492102</v>
      </c>
      <c r="AD78" s="273">
        <f t="shared" si="53"/>
        <v>3000240.2364140679</v>
      </c>
      <c r="AE78" s="273">
        <f t="shared" si="53"/>
        <v>9589427.8973767832</v>
      </c>
      <c r="AF78" s="273">
        <f t="shared" si="53"/>
        <v>6194689.1127885021</v>
      </c>
      <c r="AG78" s="273">
        <f t="shared" si="53"/>
        <v>792163.45796927251</v>
      </c>
      <c r="AH78" s="273">
        <f t="shared" si="53"/>
        <v>265707.8300600152</v>
      </c>
      <c r="AI78" s="273">
        <f t="shared" si="53"/>
        <v>32912.573139203007</v>
      </c>
      <c r="AJ78" s="273">
        <f t="shared" si="53"/>
        <v>1022715.3243151513</v>
      </c>
      <c r="AK78" s="273">
        <f t="shared" si="53"/>
        <v>340584.52000000136</v>
      </c>
      <c r="AL78" s="273">
        <f t="shared" si="53"/>
        <v>330415.35233233741</v>
      </c>
      <c r="AM78" s="273">
        <f t="shared" si="53"/>
        <v>1505439.3871123497</v>
      </c>
      <c r="AN78" s="276">
        <f>AN20+SUM(AN22:AN23,AN27)+SUM(AN29:AN32)+AN37+AN41+AN46+AN51+SUM(AN56:AN57)+SUM(AN59:AN60)+SUM(AN64:AN68)+AN73</f>
        <v>53159088.64999944</v>
      </c>
      <c r="AO78" s="273">
        <f t="shared" ref="AO78:AY78" si="54">AO20+SUM(AO22:AO23,AO27)+SUM(AO29:AO32)+AO37+AO41+AO46+AO51+SUM(AO56:AO57)+SUM(AO59:AO60)+SUM(AO64:AO68)+AO73</f>
        <v>29664827.920384847</v>
      </c>
      <c r="AP78" s="273">
        <f t="shared" si="54"/>
        <v>3120019.181233238</v>
      </c>
      <c r="AQ78" s="273">
        <f t="shared" si="54"/>
        <v>9417093.544145925</v>
      </c>
      <c r="AR78" s="273">
        <f t="shared" si="54"/>
        <v>6590006.8168479176</v>
      </c>
      <c r="AS78" s="273">
        <f t="shared" si="54"/>
        <v>612405.0573905661</v>
      </c>
      <c r="AT78" s="273">
        <f t="shared" si="54"/>
        <v>286536.99809454812</v>
      </c>
      <c r="AU78" s="273">
        <f t="shared" si="54"/>
        <v>8159.6184742542491</v>
      </c>
      <c r="AV78" s="273">
        <f t="shared" si="54"/>
        <v>1232014.7721148266</v>
      </c>
      <c r="AW78" s="273">
        <f t="shared" si="54"/>
        <v>326119.16037106107</v>
      </c>
      <c r="AX78" s="273">
        <f t="shared" si="54"/>
        <v>294680.82723932061</v>
      </c>
      <c r="AY78" s="285">
        <f t="shared" si="54"/>
        <v>1607224.7537029351</v>
      </c>
      <c r="AZ78" s="298">
        <f>AZ20+SUM(AZ22:AZ23,AZ27)+SUM(AZ29:AZ32)+AZ37+AZ41+AZ46+AZ51+SUM(AZ56:AZ57)+SUM(AZ59:AZ60)+SUM(AZ64:AZ68)+AZ73</f>
        <v>723984.33999999613</v>
      </c>
      <c r="BA78" s="294">
        <f>BA20+SUM(BA22:BA23,BA27)+SUM(BA29:BA32)+BA37+BA41+BA46+BA51+SUM(BA56:BA57)+SUM(BA59:BA60)+SUM(BA64:BA68)+BA73</f>
        <v>200985179.0999988</v>
      </c>
      <c r="BB78" s="273">
        <f t="shared" ref="BB78:BL78" si="55">BB20+SUM(BB22:BB23,BB27)+SUM(BB29:BB32)+BB37+BB41+BB46+BB51+SUM(BB56:BB57)+SUM(BB59:BB60)+SUM(BB64:BB68)+BB73</f>
        <v>106247863.23426649</v>
      </c>
      <c r="BC78" s="273">
        <f t="shared" si="55"/>
        <v>12550869.33052565</v>
      </c>
      <c r="BD78" s="273">
        <f t="shared" si="55"/>
        <v>39195447.466806844</v>
      </c>
      <c r="BE78" s="273">
        <f t="shared" si="55"/>
        <v>25379821.307713713</v>
      </c>
      <c r="BF78" s="273">
        <f t="shared" si="55"/>
        <v>2443362.2364006345</v>
      </c>
      <c r="BG78" s="273">
        <f t="shared" si="55"/>
        <v>983545.64547751145</v>
      </c>
      <c r="BH78" s="273">
        <f t="shared" si="55"/>
        <v>49847.757529565279</v>
      </c>
      <c r="BI78" s="273">
        <f t="shared" si="55"/>
        <v>4371316.4036680646</v>
      </c>
      <c r="BJ78" s="273">
        <f>BJ20+SUM(BJ22:BJ23,BJ27)+SUM(BJ29:BJ32)+BJ37+BJ41+BJ46+BJ51+SUM(BJ56:BJ57)+SUM(BJ59:BJ60)+SUM(BJ64:BJ68)+BJ73</f>
        <v>1404023.1003710653</v>
      </c>
      <c r="BK78" s="273">
        <f t="shared" si="55"/>
        <v>1378473.6453709221</v>
      </c>
      <c r="BL78" s="298">
        <f t="shared" si="55"/>
        <v>6256624.6318682982</v>
      </c>
    </row>
    <row r="79" spans="1:64" s="209" customFormat="1" x14ac:dyDescent="0.25">
      <c r="A79" s="1549"/>
      <c r="B79" s="126" t="s">
        <v>55</v>
      </c>
      <c r="C79" s="127" t="s">
        <v>172</v>
      </c>
      <c r="D79" s="274">
        <f>D21+D24+D34+D38+D43+D48+D53+D58+D70+D75</f>
        <v>189431.78075215893</v>
      </c>
      <c r="E79" s="274">
        <f>E21+E24+E34+E38+E43+E48+E53+E58+E70+E75</f>
        <v>98628.712804300827</v>
      </c>
      <c r="F79" s="274">
        <f>F21+F24+F34+F38+F43+F48+F53+F58+F70+F75</f>
        <v>8403.4033736530582</v>
      </c>
      <c r="G79" s="274">
        <f t="shared" ref="G79:O79" si="56">G21+G24+G34+G38+G43+G48+G53+G58+G70+G75</f>
        <v>46887.02493362633</v>
      </c>
      <c r="H79" s="274">
        <f t="shared" si="56"/>
        <v>17066.114863387702</v>
      </c>
      <c r="I79" s="274">
        <f t="shared" si="56"/>
        <v>4174.4204455620275</v>
      </c>
      <c r="J79" s="274">
        <f t="shared" si="56"/>
        <v>613.1207172182875</v>
      </c>
      <c r="K79" s="274">
        <f t="shared" si="56"/>
        <v>95.064349397188096</v>
      </c>
      <c r="L79" s="274">
        <f t="shared" si="56"/>
        <v>1558.5632941394999</v>
      </c>
      <c r="M79" s="274">
        <f t="shared" si="56"/>
        <v>182.46853807585575</v>
      </c>
      <c r="N79" s="274">
        <f t="shared" si="56"/>
        <v>3664.9527642026528</v>
      </c>
      <c r="O79" s="282">
        <f t="shared" si="56"/>
        <v>8157.9346685954733</v>
      </c>
      <c r="P79" s="274">
        <f>P21+P24+P34+P38+P43+P48+P53+P58+P70+P75</f>
        <v>386085.07135856379</v>
      </c>
      <c r="Q79" s="274">
        <f t="shared" ref="Q79:AA79" si="57">Q21+Q24+Q34+Q38+Q43+Q48+Q53+Q58+Q70+Q75</f>
        <v>192855.81966691519</v>
      </c>
      <c r="R79" s="274">
        <f t="shared" si="57"/>
        <v>19251.769199454957</v>
      </c>
      <c r="S79" s="274">
        <f t="shared" si="57"/>
        <v>100195.11238766926</v>
      </c>
      <c r="T79" s="274">
        <f t="shared" si="57"/>
        <v>38422.024828953661</v>
      </c>
      <c r="U79" s="274">
        <f t="shared" si="57"/>
        <v>10114.986864556076</v>
      </c>
      <c r="V79" s="274">
        <f t="shared" si="57"/>
        <v>1380.4506049241775</v>
      </c>
      <c r="W79" s="274">
        <f t="shared" si="57"/>
        <v>83.13082425277571</v>
      </c>
      <c r="X79" s="274">
        <f t="shared" si="57"/>
        <v>2857.5237426797012</v>
      </c>
      <c r="Y79" s="274">
        <f t="shared" si="57"/>
        <v>1621.3773993501291</v>
      </c>
      <c r="Z79" s="274">
        <f t="shared" si="57"/>
        <v>6498.3163511514049</v>
      </c>
      <c r="AA79" s="282">
        <f t="shared" si="57"/>
        <v>12804.559488656447</v>
      </c>
      <c r="AB79" s="274">
        <f>AB21+AB24+AB34+AB38+AB43+AB48+AB53+AB58+AB70+AB75</f>
        <v>874671.26473577914</v>
      </c>
      <c r="AC79" s="274">
        <f t="shared" ref="AC79:AM79" si="58">AC21+AC24+AC34+AC38+AC43+AC48+AC53+AC58+AC70+AC75</f>
        <v>520758.62853974558</v>
      </c>
      <c r="AD79" s="274">
        <f t="shared" si="58"/>
        <v>32280.633769729782</v>
      </c>
      <c r="AE79" s="274">
        <f t="shared" si="58"/>
        <v>165827.10197677382</v>
      </c>
      <c r="AF79" s="274">
        <f t="shared" si="58"/>
        <v>70914.969358383867</v>
      </c>
      <c r="AG79" s="274">
        <f t="shared" si="58"/>
        <v>26939.792575938205</v>
      </c>
      <c r="AH79" s="274">
        <f t="shared" si="58"/>
        <v>4030.704493155979</v>
      </c>
      <c r="AI79" s="274">
        <f t="shared" si="58"/>
        <v>49.565501946216429</v>
      </c>
      <c r="AJ79" s="274">
        <f t="shared" si="58"/>
        <v>4484.2328783264875</v>
      </c>
      <c r="AK79" s="274">
        <f t="shared" si="58"/>
        <v>2416.0433664599768</v>
      </c>
      <c r="AL79" s="274">
        <f t="shared" si="58"/>
        <v>15386.366210018514</v>
      </c>
      <c r="AM79" s="282">
        <f t="shared" si="58"/>
        <v>31583.226065300729</v>
      </c>
      <c r="AN79" s="289">
        <f>AN21+AN24+AN34+AN38+AN43+AN48+AN53+AN58+AN70+AN75</f>
        <v>3203715.2799818288</v>
      </c>
      <c r="AO79" s="274">
        <f t="shared" ref="AO79:AY79" si="59">AO21+AO24+AO34+AO38+AO43+AO48+AO53+AO58+AO70+AO75</f>
        <v>1850953.7711032396</v>
      </c>
      <c r="AP79" s="274">
        <f t="shared" si="59"/>
        <v>118110.85580277504</v>
      </c>
      <c r="AQ79" s="274">
        <f t="shared" si="59"/>
        <v>649947.37008204218</v>
      </c>
      <c r="AR79" s="274">
        <f t="shared" si="59"/>
        <v>307742.4037793217</v>
      </c>
      <c r="AS79" s="274">
        <f t="shared" si="59"/>
        <v>74341.191335049269</v>
      </c>
      <c r="AT79" s="274">
        <f t="shared" si="59"/>
        <v>15313.865271821407</v>
      </c>
      <c r="AU79" s="274">
        <f t="shared" si="59"/>
        <v>588.85747714901208</v>
      </c>
      <c r="AV79" s="274">
        <f t="shared" si="59"/>
        <v>32729.980228851069</v>
      </c>
      <c r="AW79" s="274">
        <f t="shared" si="59"/>
        <v>4468.9881326902923</v>
      </c>
      <c r="AX79" s="274">
        <f t="shared" si="59"/>
        <v>46724.373764579381</v>
      </c>
      <c r="AY79" s="282">
        <f t="shared" si="59"/>
        <v>102793.62300431043</v>
      </c>
      <c r="AZ79" s="300">
        <f>AZ21+AZ24+AZ34+AZ38+AZ43+AZ48+AZ53+AZ58+AZ70+AZ75</f>
        <v>-3281529.5513560665</v>
      </c>
      <c r="BA79" s="296">
        <f>BA21+BA24+BA34+BA38+BA43+BA48+BA53+BA58+BA70+BA75</f>
        <v>1372373.845472265</v>
      </c>
      <c r="BB79" s="274">
        <f t="shared" ref="BB79:BL79" si="60">BB21+BB24+BB34+BB38+BB43+BB48+BB53+BB58+BB70+BB75</f>
        <v>2663196.9321142011</v>
      </c>
      <c r="BC79" s="274">
        <f t="shared" si="60"/>
        <v>178046.66214561282</v>
      </c>
      <c r="BD79" s="274">
        <f t="shared" si="60"/>
        <v>962856.60938011145</v>
      </c>
      <c r="BE79" s="274">
        <f t="shared" si="60"/>
        <v>434145.51283004688</v>
      </c>
      <c r="BF79" s="274">
        <f t="shared" si="60"/>
        <v>115570.39122110556</v>
      </c>
      <c r="BG79" s="274">
        <f t="shared" si="60"/>
        <v>21338.141087119853</v>
      </c>
      <c r="BH79" s="274">
        <f t="shared" si="60"/>
        <v>816.61815274519245</v>
      </c>
      <c r="BI79" s="274">
        <f t="shared" si="60"/>
        <v>41630.300143996763</v>
      </c>
      <c r="BJ79" s="274">
        <f>BJ21+BJ24+BJ34+BJ38+BJ43+BJ48+BJ53+BJ58+BJ70+BJ75</f>
        <v>8688.8774365762547</v>
      </c>
      <c r="BK79" s="274">
        <f t="shared" si="60"/>
        <v>72274.009089951942</v>
      </c>
      <c r="BL79" s="300">
        <f t="shared" si="60"/>
        <v>155339.3432268631</v>
      </c>
    </row>
    <row r="80" spans="1:64" s="209" customFormat="1" x14ac:dyDescent="0.25">
      <c r="A80" s="1549"/>
      <c r="B80" s="126" t="s">
        <v>56</v>
      </c>
      <c r="C80" s="127" t="s">
        <v>173</v>
      </c>
      <c r="D80" s="274">
        <f>D25+D33+D42+D47+D52+D61+D69+D74</f>
        <v>6148632.6600000001</v>
      </c>
      <c r="E80" s="274">
        <f>E25+E33+E42+E47+E52+E61+E69+E74</f>
        <v>3442409.1899999995</v>
      </c>
      <c r="F80" s="274">
        <f>F25+F33+F42+F47+F52+F61+F69+F74</f>
        <v>1017310.9600000002</v>
      </c>
      <c r="G80" s="274">
        <f t="shared" ref="G80:O80" si="61">G25+G33+G42+G47+G52+G61+G69+G74</f>
        <v>322992.17000000004</v>
      </c>
      <c r="H80" s="274">
        <f t="shared" si="61"/>
        <v>962398.45</v>
      </c>
      <c r="I80" s="274">
        <f t="shared" si="61"/>
        <v>119777.86000000003</v>
      </c>
      <c r="J80" s="274">
        <f t="shared" si="61"/>
        <v>116069.86</v>
      </c>
      <c r="K80" s="274">
        <f t="shared" si="61"/>
        <v>5333.72</v>
      </c>
      <c r="L80" s="274">
        <f t="shared" si="61"/>
        <v>48935.56</v>
      </c>
      <c r="M80" s="274">
        <f t="shared" si="61"/>
        <v>683.16</v>
      </c>
      <c r="N80" s="274">
        <f t="shared" si="61"/>
        <v>64048.19</v>
      </c>
      <c r="O80" s="282">
        <f t="shared" si="61"/>
        <v>48673.54</v>
      </c>
      <c r="P80" s="274">
        <f>P25+P33+P42+P47+P52+P61+P69+P74</f>
        <v>6279539.9799999986</v>
      </c>
      <c r="Q80" s="274">
        <f t="shared" ref="Q80:AA80" si="62">Q25+Q33+Q42+Q47+Q52+Q61+Q69+Q74</f>
        <v>3550981.7299999995</v>
      </c>
      <c r="R80" s="274">
        <f t="shared" si="62"/>
        <v>1063547.3600000001</v>
      </c>
      <c r="S80" s="274">
        <f t="shared" si="62"/>
        <v>320928.96999999997</v>
      </c>
      <c r="T80" s="274">
        <f t="shared" si="62"/>
        <v>944612.77</v>
      </c>
      <c r="U80" s="274">
        <f t="shared" si="62"/>
        <v>119197.82</v>
      </c>
      <c r="V80" s="274">
        <f t="shared" si="62"/>
        <v>115225.39</v>
      </c>
      <c r="W80" s="274">
        <f t="shared" si="62"/>
        <v>2591.7799999999997</v>
      </c>
      <c r="X80" s="274">
        <f t="shared" si="62"/>
        <v>49773.310000000005</v>
      </c>
      <c r="Y80" s="274">
        <f t="shared" si="62"/>
        <v>635.16</v>
      </c>
      <c r="Z80" s="274">
        <f t="shared" si="62"/>
        <v>61246.970000000008</v>
      </c>
      <c r="AA80" s="282">
        <f t="shared" si="62"/>
        <v>50798.719999999994</v>
      </c>
      <c r="AB80" s="274">
        <f>AB25+AB33+AB42+AB47+AB52+AB61+AB69+AB74</f>
        <v>6545321.9400000004</v>
      </c>
      <c r="AC80" s="274">
        <f t="shared" ref="AC80:AM80" si="63">AC25+AC33+AC42+AC47+AC52+AC61+AC69+AC74</f>
        <v>3723842.69</v>
      </c>
      <c r="AD80" s="274">
        <f t="shared" si="63"/>
        <v>1121057.7</v>
      </c>
      <c r="AE80" s="274">
        <f t="shared" si="63"/>
        <v>320366.62</v>
      </c>
      <c r="AF80" s="274">
        <f t="shared" si="63"/>
        <v>975585.89</v>
      </c>
      <c r="AG80" s="274">
        <f t="shared" si="63"/>
        <v>120063.38000000003</v>
      </c>
      <c r="AH80" s="274">
        <f t="shared" si="63"/>
        <v>115611.01</v>
      </c>
      <c r="AI80" s="274">
        <f t="shared" si="63"/>
        <v>2531.1799999999998</v>
      </c>
      <c r="AJ80" s="274">
        <f t="shared" si="63"/>
        <v>51536.54</v>
      </c>
      <c r="AK80" s="274">
        <f t="shared" si="63"/>
        <v>671.16000000000008</v>
      </c>
      <c r="AL80" s="274">
        <f t="shared" si="63"/>
        <v>60476.760000000009</v>
      </c>
      <c r="AM80" s="282">
        <f t="shared" si="63"/>
        <v>53579.010000000009</v>
      </c>
      <c r="AN80" s="289">
        <f>AN25+AN33+AN42+AN47+AN52+AN61+AN69+AN74</f>
        <v>6931612.3199999994</v>
      </c>
      <c r="AO80" s="274">
        <f t="shared" ref="AO80:AY80" si="64">AO25+AO33+AO42+AO47+AO52+AO61+AO69+AO74</f>
        <v>3965468.8400000003</v>
      </c>
      <c r="AP80" s="274">
        <f t="shared" si="64"/>
        <v>1213480.8500000001</v>
      </c>
      <c r="AQ80" s="274">
        <f t="shared" si="64"/>
        <v>324947.90999999997</v>
      </c>
      <c r="AR80" s="274">
        <f t="shared" si="64"/>
        <v>973576.5900000002</v>
      </c>
      <c r="AS80" s="274">
        <f t="shared" si="64"/>
        <v>123354.56</v>
      </c>
      <c r="AT80" s="274">
        <f t="shared" si="64"/>
        <v>122336.26999999999</v>
      </c>
      <c r="AU80" s="274">
        <f t="shared" si="64"/>
        <v>33887.850000000006</v>
      </c>
      <c r="AV80" s="274">
        <f t="shared" si="64"/>
        <v>55934.04</v>
      </c>
      <c r="AW80" s="274">
        <f t="shared" si="64"/>
        <v>593.28</v>
      </c>
      <c r="AX80" s="274">
        <f t="shared" si="64"/>
        <v>61612.390000000007</v>
      </c>
      <c r="AY80" s="282">
        <f t="shared" si="64"/>
        <v>56419.740000000005</v>
      </c>
      <c r="AZ80" s="300">
        <f>AZ25+AZ33+AZ42+AZ47+AZ52+AZ61+AZ69+AZ74</f>
        <v>504</v>
      </c>
      <c r="BA80" s="296">
        <f>BA25+BA33+BA42+BA47+BA52+BA61+BA69+BA74</f>
        <v>25905610.900000002</v>
      </c>
      <c r="BB80" s="274">
        <f t="shared" ref="BB80:BL80" si="65">BB25+BB33+BB42+BB47+BB52+BB61+BB69+BB74</f>
        <v>14682702.450000003</v>
      </c>
      <c r="BC80" s="274">
        <f t="shared" si="65"/>
        <v>4415396.87</v>
      </c>
      <c r="BD80" s="274">
        <f t="shared" si="65"/>
        <v>1289235.6700000002</v>
      </c>
      <c r="BE80" s="274">
        <f t="shared" si="65"/>
        <v>3856173.7</v>
      </c>
      <c r="BF80" s="274">
        <f t="shared" si="65"/>
        <v>482393.62000000011</v>
      </c>
      <c r="BG80" s="274">
        <f t="shared" si="65"/>
        <v>469242.52999999997</v>
      </c>
      <c r="BH80" s="274">
        <f t="shared" si="65"/>
        <v>44344.53</v>
      </c>
      <c r="BI80" s="274">
        <f t="shared" si="65"/>
        <v>206179.45</v>
      </c>
      <c r="BJ80" s="274">
        <f>BJ25+BJ33+BJ42+BJ47+BJ52+BJ61+BJ69+BJ74</f>
        <v>2582.7600000000002</v>
      </c>
      <c r="BK80" s="274">
        <f t="shared" si="65"/>
        <v>247384.31000000003</v>
      </c>
      <c r="BL80" s="300">
        <f t="shared" si="65"/>
        <v>209471.01</v>
      </c>
    </row>
    <row r="81" spans="1:64" s="209" customFormat="1" x14ac:dyDescent="0.25">
      <c r="A81" s="1549"/>
      <c r="B81" s="126" t="s">
        <v>119</v>
      </c>
      <c r="C81" s="127" t="s">
        <v>934</v>
      </c>
      <c r="D81" s="274">
        <f>D26+D35+D39+D44+D49+D54+D62+D71+D76</f>
        <v>313261.07499999995</v>
      </c>
      <c r="E81" s="274">
        <f>E26+E35+E39+E44+E49+E54+E62+E71+E76</f>
        <v>258998.96144268379</v>
      </c>
      <c r="F81" s="274">
        <f>F26+F35+F39+F44+F49+F54+F62+F71+F76</f>
        <v>11119.017441992004</v>
      </c>
      <c r="G81" s="274">
        <f t="shared" ref="G81:O81" si="66">G26+G35+G39+G44+G49+G54+G62+G71+G76</f>
        <v>17951.529630850291</v>
      </c>
      <c r="H81" s="274">
        <f t="shared" si="66"/>
        <v>7141.9038239811352</v>
      </c>
      <c r="I81" s="274">
        <f t="shared" si="66"/>
        <v>8406.7295393732147</v>
      </c>
      <c r="J81" s="274">
        <f t="shared" si="66"/>
        <v>1868.6164394423924</v>
      </c>
      <c r="K81" s="274">
        <f t="shared" si="66"/>
        <v>119.94036956304197</v>
      </c>
      <c r="L81" s="274">
        <f t="shared" si="66"/>
        <v>682.84233126231845</v>
      </c>
      <c r="M81" s="274">
        <f t="shared" si="66"/>
        <v>32.711009880829621</v>
      </c>
      <c r="N81" s="274">
        <f t="shared" si="66"/>
        <v>6085.6107965793444</v>
      </c>
      <c r="O81" s="282">
        <f t="shared" si="66"/>
        <v>853.21217439163945</v>
      </c>
      <c r="P81" s="274">
        <f>P26+P35+P39+P44+P49+P54+P62+P71+P76</f>
        <v>478415.08500000014</v>
      </c>
      <c r="Q81" s="274">
        <f t="shared" ref="Q81:AA81" si="67">Q26+Q35+Q39+Q44+Q49+Q54+Q62+Q71+Q76</f>
        <v>397721.06588974566</v>
      </c>
      <c r="R81" s="274">
        <f t="shared" si="67"/>
        <v>16981.595600903765</v>
      </c>
      <c r="S81" s="274">
        <f t="shared" si="67"/>
        <v>26531.372649772184</v>
      </c>
      <c r="T81" s="274">
        <f t="shared" si="67"/>
        <v>10472.017223738234</v>
      </c>
      <c r="U81" s="274">
        <f t="shared" si="67"/>
        <v>12574.006193733729</v>
      </c>
      <c r="V81" s="274">
        <f t="shared" si="67"/>
        <v>2716.8157532420387</v>
      </c>
      <c r="W81" s="274">
        <f t="shared" si="67"/>
        <v>177.6609860679952</v>
      </c>
      <c r="X81" s="274">
        <f t="shared" si="67"/>
        <v>1002.0878090576808</v>
      </c>
      <c r="Y81" s="274">
        <f t="shared" si="67"/>
        <v>45.912389658021233</v>
      </c>
      <c r="Z81" s="274">
        <f t="shared" si="67"/>
        <v>8903.0112119467249</v>
      </c>
      <c r="AA81" s="282">
        <f t="shared" si="67"/>
        <v>1289.5392921339876</v>
      </c>
      <c r="AB81" s="274">
        <f>AB26+AB35+AB39+AB44+AB49+AB54+AB62+AB71+AB76</f>
        <v>190725.89000000007</v>
      </c>
      <c r="AC81" s="274">
        <f t="shared" ref="AC81:AM81" si="68">AC26+AC35+AC39+AC44+AC49+AC54+AC62+AC71+AC76</f>
        <v>159369.03936481869</v>
      </c>
      <c r="AD81" s="274">
        <f t="shared" si="68"/>
        <v>6802.9176611909679</v>
      </c>
      <c r="AE81" s="274">
        <f t="shared" si="68"/>
        <v>10124.897772073926</v>
      </c>
      <c r="AF81" s="274">
        <f t="shared" si="68"/>
        <v>3983.9188199863124</v>
      </c>
      <c r="AG81" s="274">
        <f t="shared" si="68"/>
        <v>4970.6836009582494</v>
      </c>
      <c r="AH81" s="274">
        <f t="shared" si="68"/>
        <v>1040.5185044490079</v>
      </c>
      <c r="AI81" s="274">
        <f t="shared" si="68"/>
        <v>66.040288843258068</v>
      </c>
      <c r="AJ81" s="274">
        <f t="shared" si="68"/>
        <v>387.02680903490773</v>
      </c>
      <c r="AK81" s="274">
        <f t="shared" si="68"/>
        <v>18.429848049281322</v>
      </c>
      <c r="AL81" s="274">
        <f t="shared" si="68"/>
        <v>3461.7397919233413</v>
      </c>
      <c r="AM81" s="282">
        <f t="shared" si="68"/>
        <v>500.67753867214253</v>
      </c>
      <c r="AN81" s="289">
        <f>AN26+AN35+AN39+AN44+AN49+AN54+AN62+AN71+AN76</f>
        <v>875178.59500000009</v>
      </c>
      <c r="AO81" s="274">
        <f t="shared" ref="AO81:AZ81" si="69">AO26+AO35+AO39+AO44+AO49+AO54+AO62+AO71+AO76</f>
        <v>733010.72006544145</v>
      </c>
      <c r="AP81" s="274">
        <f t="shared" si="69"/>
        <v>31311.147971314862</v>
      </c>
      <c r="AQ81" s="274">
        <f t="shared" si="69"/>
        <v>43420.391751834926</v>
      </c>
      <c r="AR81" s="274">
        <f t="shared" si="69"/>
        <v>16937.750485118111</v>
      </c>
      <c r="AS81" s="274">
        <f t="shared" si="69"/>
        <v>23675.958717826852</v>
      </c>
      <c r="AT81" s="274">
        <f t="shared" si="69"/>
        <v>4861.0584351908483</v>
      </c>
      <c r="AU81" s="274">
        <f t="shared" si="69"/>
        <v>347.21845965648919</v>
      </c>
      <c r="AV81" s="274">
        <f t="shared" si="69"/>
        <v>2784.9813951614237</v>
      </c>
      <c r="AW81" s="274">
        <f t="shared" si="69"/>
        <v>75.954038049857004</v>
      </c>
      <c r="AX81" s="274">
        <f t="shared" si="69"/>
        <v>16521.811705321274</v>
      </c>
      <c r="AY81" s="282">
        <f t="shared" si="69"/>
        <v>2231.6019750838941</v>
      </c>
      <c r="AZ81" s="300">
        <f t="shared" si="69"/>
        <v>0</v>
      </c>
      <c r="BA81" s="296">
        <f>BA26+BA35+BA39+BA44+BA49+BA54+BA62+BA71+BA76</f>
        <v>1857580.645</v>
      </c>
      <c r="BB81" s="274">
        <f t="shared" ref="BB81:BL81" si="70">BB26+BB35+BB39+BB44+BB49+BB54+BB62+BB71+BB76</f>
        <v>1549099.7867626897</v>
      </c>
      <c r="BC81" s="274">
        <f t="shared" si="70"/>
        <v>66214.678675401592</v>
      </c>
      <c r="BD81" s="274">
        <f t="shared" si="70"/>
        <v>98028.191804531321</v>
      </c>
      <c r="BE81" s="274">
        <f t="shared" si="70"/>
        <v>38535.590352823798</v>
      </c>
      <c r="BF81" s="274">
        <f t="shared" si="70"/>
        <v>49627.378051892039</v>
      </c>
      <c r="BG81" s="274">
        <f t="shared" si="70"/>
        <v>10487.009132324289</v>
      </c>
      <c r="BH81" s="274">
        <f t="shared" si="70"/>
        <v>710.86010413078441</v>
      </c>
      <c r="BI81" s="274">
        <f t="shared" si="70"/>
        <v>4856.9383445163312</v>
      </c>
      <c r="BJ81" s="274">
        <f>BJ26+BJ35+BJ39+BJ44+BJ49+BJ54+BJ62+BJ71+BJ76</f>
        <v>173.00728563798918</v>
      </c>
      <c r="BK81" s="274">
        <f t="shared" si="70"/>
        <v>34972.173505770683</v>
      </c>
      <c r="BL81" s="300">
        <f t="shared" si="70"/>
        <v>4875.0309802816637</v>
      </c>
    </row>
    <row r="82" spans="1:64" x14ac:dyDescent="0.25">
      <c r="A82" s="1549"/>
      <c r="B82" s="126" t="s">
        <v>120</v>
      </c>
      <c r="C82" s="127" t="s">
        <v>32</v>
      </c>
      <c r="D82" s="274">
        <f>SUM(E82:O82)</f>
        <v>-58486.410909090904</v>
      </c>
      <c r="E82" s="253">
        <v>-30184.494922500518</v>
      </c>
      <c r="F82" s="253">
        <v>-3796.532473441122</v>
      </c>
      <c r="G82" s="253">
        <v>-11776.227189342266</v>
      </c>
      <c r="H82" s="253">
        <v>-7583.8255300735627</v>
      </c>
      <c r="I82" s="253">
        <v>-597.84990341896332</v>
      </c>
      <c r="J82" s="253">
        <v>-274.09178189566762</v>
      </c>
      <c r="K82" s="253">
        <v>-6.2537845176824796</v>
      </c>
      <c r="L82" s="253">
        <v>-1331.9373361767314</v>
      </c>
      <c r="M82" s="253">
        <v>-454.88800044108996</v>
      </c>
      <c r="N82" s="253">
        <v>-539.9565311773946</v>
      </c>
      <c r="O82" s="254">
        <v>-1940.3534561059125</v>
      </c>
      <c r="P82" s="274">
        <f>SUM(Q82:AA82)</f>
        <v>-19471.970909090916</v>
      </c>
      <c r="Q82" s="253">
        <v>-9724.9267960598809</v>
      </c>
      <c r="R82" s="253">
        <v>-1333.8885618373552</v>
      </c>
      <c r="S82" s="253">
        <v>-4234.0634923765956</v>
      </c>
      <c r="T82" s="253">
        <v>-2564.6938172309383</v>
      </c>
      <c r="U82" s="253">
        <v>-220.47484464772884</v>
      </c>
      <c r="V82" s="253">
        <v>-83.161737074206698</v>
      </c>
      <c r="W82" s="253">
        <v>-1.4728353377378001</v>
      </c>
      <c r="X82" s="253">
        <v>-412.37210061558045</v>
      </c>
      <c r="Y82" s="253">
        <v>-146.59724534095102</v>
      </c>
      <c r="Z82" s="253">
        <v>-125.44695531439042</v>
      </c>
      <c r="AA82" s="254">
        <v>-624.87252325554994</v>
      </c>
      <c r="AB82" s="274">
        <f>SUM(AC82:AM82)</f>
        <v>-18990.32</v>
      </c>
      <c r="AC82" s="253">
        <v>-10354.116679010429</v>
      </c>
      <c r="AD82" s="253">
        <v>-1122.9241854182328</v>
      </c>
      <c r="AE82" s="253">
        <v>-3589.1127582366585</v>
      </c>
      <c r="AF82" s="253">
        <v>-2318.5364096747594</v>
      </c>
      <c r="AG82" s="253">
        <v>-296.48942606723614</v>
      </c>
      <c r="AH82" s="253">
        <v>-99.448619149913398</v>
      </c>
      <c r="AI82" s="253">
        <v>-12.318455013632738</v>
      </c>
      <c r="AJ82" s="253">
        <v>-382.77993826386313</v>
      </c>
      <c r="AK82" s="253">
        <v>-127.47332365096605</v>
      </c>
      <c r="AL82" s="253">
        <v>-123.66722699877215</v>
      </c>
      <c r="AM82" s="254">
        <v>-563.45297851553482</v>
      </c>
      <c r="AN82" s="289">
        <f>SUM(AO82:AY82)</f>
        <v>-4805.1327272727276</v>
      </c>
      <c r="AO82" s="253">
        <v>-2681.4499478661869</v>
      </c>
      <c r="AP82" s="253">
        <v>-282.02338787579367</v>
      </c>
      <c r="AQ82" s="253">
        <v>-851.22573644356078</v>
      </c>
      <c r="AR82" s="253">
        <v>-595.68096881936731</v>
      </c>
      <c r="AS82" s="253">
        <v>-55.356245909132475</v>
      </c>
      <c r="AT82" s="253">
        <v>-25.900525048196265</v>
      </c>
      <c r="AU82" s="253">
        <v>-0.73756060851315342</v>
      </c>
      <c r="AV82" s="253">
        <v>-111.36373200356712</v>
      </c>
      <c r="AW82" s="253">
        <v>-29.478418277769048</v>
      </c>
      <c r="AX82" s="253">
        <v>-26.636658434652734</v>
      </c>
      <c r="AY82" s="254">
        <v>-145.27954598598831</v>
      </c>
      <c r="AZ82" s="526">
        <v>0</v>
      </c>
      <c r="BA82" s="296">
        <f>SUM(BB82:BL82)+AZ82</f>
        <v>-101753.83454545455</v>
      </c>
      <c r="BB82" s="274">
        <f t="shared" ref="BB82:BL83" si="71">E82+Q82+AC82+AO82</f>
        <v>-52944.988345437014</v>
      </c>
      <c r="BC82" s="274">
        <f t="shared" si="71"/>
        <v>-6535.3686085725039</v>
      </c>
      <c r="BD82" s="274">
        <f t="shared" si="71"/>
        <v>-20450.629176399081</v>
      </c>
      <c r="BE82" s="274">
        <f t="shared" si="71"/>
        <v>-13062.736725798628</v>
      </c>
      <c r="BF82" s="274">
        <f t="shared" si="71"/>
        <v>-1170.1704200430606</v>
      </c>
      <c r="BG82" s="274">
        <f t="shared" si="71"/>
        <v>-482.60266316798396</v>
      </c>
      <c r="BH82" s="274">
        <f t="shared" si="71"/>
        <v>-20.782635477566171</v>
      </c>
      <c r="BI82" s="274">
        <f t="shared" si="71"/>
        <v>-2238.4531070597423</v>
      </c>
      <c r="BJ82" s="274">
        <f t="shared" si="71"/>
        <v>-758.43698771077595</v>
      </c>
      <c r="BK82" s="274">
        <f t="shared" si="71"/>
        <v>-815.70737192520994</v>
      </c>
      <c r="BL82" s="300">
        <f t="shared" si="71"/>
        <v>-3273.9585038629857</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54110338.88484288</v>
      </c>
      <c r="E84" s="286">
        <f t="shared" ref="E84:BL84" si="72">SUM(E78:E83)</f>
        <v>28293356.351621047</v>
      </c>
      <c r="F84" s="286">
        <f t="shared" si="72"/>
        <v>4117543.628077934</v>
      </c>
      <c r="G84" s="286">
        <f t="shared" si="72"/>
        <v>9943693.6152650025</v>
      </c>
      <c r="H84" s="286">
        <f t="shared" si="72"/>
        <v>7140529.6044403948</v>
      </c>
      <c r="I84" s="286">
        <f t="shared" si="72"/>
        <v>617486.51427260099</v>
      </c>
      <c r="J84" s="286">
        <f t="shared" si="72"/>
        <v>340964.38226607232</v>
      </c>
      <c r="K84" s="286">
        <f t="shared" si="72"/>
        <v>10623.381180500293</v>
      </c>
      <c r="L84" s="286">
        <f t="shared" si="72"/>
        <v>1131982.4187529259</v>
      </c>
      <c r="M84" s="286">
        <f t="shared" si="72"/>
        <v>370018.88154751697</v>
      </c>
      <c r="N84" s="286">
        <f t="shared" si="72"/>
        <v>511948.46788857027</v>
      </c>
      <c r="O84" s="287">
        <f t="shared" si="72"/>
        <v>1632191.6395303195</v>
      </c>
      <c r="P84" s="279">
        <f t="shared" si="72"/>
        <v>55970644.765449204</v>
      </c>
      <c r="Q84" s="286">
        <f t="shared" si="72"/>
        <v>28527130.981853578</v>
      </c>
      <c r="R84" s="286">
        <f t="shared" si="72"/>
        <v>4444549.969381135</v>
      </c>
      <c r="S84" s="286">
        <f t="shared" si="72"/>
        <v>11064708.29893934</v>
      </c>
      <c r="T84" s="286">
        <f t="shared" si="72"/>
        <v>7424560.5350296563</v>
      </c>
      <c r="U84" s="286">
        <f t="shared" si="72"/>
        <v>694734.70506335364</v>
      </c>
      <c r="V84" s="286">
        <f t="shared" si="72"/>
        <v>327853.435052733</v>
      </c>
      <c r="W84" s="286">
        <f t="shared" si="72"/>
        <v>6545.7546450333239</v>
      </c>
      <c r="X84" s="286">
        <f t="shared" si="72"/>
        <v>1087669.4662255072</v>
      </c>
      <c r="Y84" s="286">
        <f>SUM(Y78:Y83)</f>
        <v>369899.84254366858</v>
      </c>
      <c r="Z84" s="286">
        <f t="shared" si="72"/>
        <v>391210.64554808219</v>
      </c>
      <c r="AA84" s="287">
        <f t="shared" si="72"/>
        <v>1631781.1311671105</v>
      </c>
      <c r="AB84" s="279">
        <f t="shared" si="72"/>
        <v>58330258.504735559</v>
      </c>
      <c r="AC84" s="286">
        <f t="shared" si="72"/>
        <v>32057850.279717658</v>
      </c>
      <c r="AD84" s="286">
        <f t="shared" si="72"/>
        <v>4159258.5636595706</v>
      </c>
      <c r="AE84" s="286">
        <f t="shared" si="72"/>
        <v>10082157.404367395</v>
      </c>
      <c r="AF84" s="286">
        <f t="shared" si="72"/>
        <v>7242855.3545571966</v>
      </c>
      <c r="AG84" s="286">
        <f t="shared" si="72"/>
        <v>943840.82472010166</v>
      </c>
      <c r="AH84" s="286">
        <f t="shared" si="72"/>
        <v>386290.61443847028</v>
      </c>
      <c r="AI84" s="286">
        <f t="shared" si="72"/>
        <v>35547.040474978843</v>
      </c>
      <c r="AJ84" s="286">
        <f t="shared" si="72"/>
        <v>1078740.3440642487</v>
      </c>
      <c r="AK84" s="286">
        <f t="shared" si="72"/>
        <v>343562.67989085964</v>
      </c>
      <c r="AL84" s="286">
        <f t="shared" si="72"/>
        <v>409616.55110728048</v>
      </c>
      <c r="AM84" s="287">
        <f t="shared" si="72"/>
        <v>1590538.8477378071</v>
      </c>
      <c r="AN84" s="851">
        <f t="shared" si="72"/>
        <v>64164789.712253995</v>
      </c>
      <c r="AO84" s="286">
        <f t="shared" si="72"/>
        <v>36211579.801605672</v>
      </c>
      <c r="AP84" s="286">
        <f t="shared" si="72"/>
        <v>4482640.0116194524</v>
      </c>
      <c r="AQ84" s="286">
        <f t="shared" si="72"/>
        <v>10434557.990243359</v>
      </c>
      <c r="AR84" s="286">
        <f t="shared" si="72"/>
        <v>7887667.8801435381</v>
      </c>
      <c r="AS84" s="286">
        <f t="shared" si="72"/>
        <v>833721.41119753302</v>
      </c>
      <c r="AT84" s="286">
        <f t="shared" si="72"/>
        <v>429022.2912765122</v>
      </c>
      <c r="AU84" s="286">
        <f t="shared" si="72"/>
        <v>42982.806850451248</v>
      </c>
      <c r="AV84" s="286">
        <f t="shared" si="72"/>
        <v>1323352.4100068356</v>
      </c>
      <c r="AW84" s="286">
        <f>SUM(AW78:AW83)</f>
        <v>331227.90412352351</v>
      </c>
      <c r="AX84" s="286">
        <f t="shared" si="72"/>
        <v>419512.76605078659</v>
      </c>
      <c r="AY84" s="287">
        <f t="shared" si="72"/>
        <v>1768524.4391363433</v>
      </c>
      <c r="AZ84" s="857">
        <f t="shared" si="72"/>
        <v>-2557041.2113560704</v>
      </c>
      <c r="BA84" s="306">
        <f t="shared" si="72"/>
        <v>230018990.65592563</v>
      </c>
      <c r="BB84" s="279">
        <f t="shared" si="72"/>
        <v>125089917.41479793</v>
      </c>
      <c r="BC84" s="279">
        <f t="shared" si="72"/>
        <v>17203992.172738094</v>
      </c>
      <c r="BD84" s="279">
        <f t="shared" si="72"/>
        <v>41525117.308815084</v>
      </c>
      <c r="BE84" s="279">
        <f t="shared" si="72"/>
        <v>29695613.37417078</v>
      </c>
      <c r="BF84" s="279">
        <f t="shared" si="72"/>
        <v>3089783.455253589</v>
      </c>
      <c r="BG84" s="279">
        <f t="shared" si="72"/>
        <v>1484130.7230337874</v>
      </c>
      <c r="BH84" s="279">
        <f t="shared" si="72"/>
        <v>95698.983150963686</v>
      </c>
      <c r="BI84" s="279">
        <f t="shared" si="72"/>
        <v>4621744.6390495189</v>
      </c>
      <c r="BJ84" s="279">
        <f>SUM(BJ78:BJ83)</f>
        <v>1414709.3081055686</v>
      </c>
      <c r="BK84" s="279">
        <f t="shared" si="72"/>
        <v>1732288.4305947195</v>
      </c>
      <c r="BL84" s="307">
        <f t="shared" si="72"/>
        <v>6623036.0575715797</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54110338.88484288</v>
      </c>
      <c r="E88" s="275">
        <f t="shared" ref="E88:O88" si="79">E84+E87</f>
        <v>28293356.351621047</v>
      </c>
      <c r="F88" s="275">
        <f t="shared" si="79"/>
        <v>4117543.628077934</v>
      </c>
      <c r="G88" s="275">
        <f t="shared" si="79"/>
        <v>9943693.6152650025</v>
      </c>
      <c r="H88" s="275">
        <f t="shared" si="79"/>
        <v>7140529.6044403948</v>
      </c>
      <c r="I88" s="275">
        <f t="shared" si="79"/>
        <v>617486.51427260099</v>
      </c>
      <c r="J88" s="275">
        <f t="shared" si="79"/>
        <v>340964.38226607232</v>
      </c>
      <c r="K88" s="275">
        <f t="shared" si="79"/>
        <v>10623.381180500293</v>
      </c>
      <c r="L88" s="275">
        <f t="shared" si="79"/>
        <v>1131982.4187529259</v>
      </c>
      <c r="M88" s="275">
        <f t="shared" si="79"/>
        <v>370018.88154751697</v>
      </c>
      <c r="N88" s="275">
        <f t="shared" si="79"/>
        <v>511948.46788857027</v>
      </c>
      <c r="O88" s="283">
        <f t="shared" si="79"/>
        <v>1632191.6395303195</v>
      </c>
      <c r="P88" s="275">
        <f>P84+P87</f>
        <v>55970644.765449204</v>
      </c>
      <c r="Q88" s="275">
        <f t="shared" ref="Q88:AA88" si="80">Q84+Q87</f>
        <v>28527130.981853578</v>
      </c>
      <c r="R88" s="275">
        <f t="shared" si="80"/>
        <v>4444549.969381135</v>
      </c>
      <c r="S88" s="275">
        <f t="shared" si="80"/>
        <v>11064708.29893934</v>
      </c>
      <c r="T88" s="275">
        <f t="shared" si="80"/>
        <v>7424560.5350296563</v>
      </c>
      <c r="U88" s="275">
        <f t="shared" si="80"/>
        <v>694734.70506335364</v>
      </c>
      <c r="V88" s="275">
        <f t="shared" si="80"/>
        <v>327853.435052733</v>
      </c>
      <c r="W88" s="275">
        <f t="shared" si="80"/>
        <v>6545.7546450333239</v>
      </c>
      <c r="X88" s="275">
        <f t="shared" si="80"/>
        <v>1087669.4662255072</v>
      </c>
      <c r="Y88" s="275">
        <f t="shared" si="80"/>
        <v>369899.84254366858</v>
      </c>
      <c r="Z88" s="275">
        <f t="shared" si="80"/>
        <v>391210.64554808219</v>
      </c>
      <c r="AA88" s="283">
        <f t="shared" si="80"/>
        <v>1631781.1311671105</v>
      </c>
      <c r="AB88" s="275">
        <f>AB84+AB87</f>
        <v>58330258.504735559</v>
      </c>
      <c r="AC88" s="275">
        <f t="shared" ref="AC88:AM88" si="81">AC84+AC87</f>
        <v>32057850.279717658</v>
      </c>
      <c r="AD88" s="275">
        <f t="shared" si="81"/>
        <v>4159258.5636595706</v>
      </c>
      <c r="AE88" s="275">
        <f t="shared" si="81"/>
        <v>10082157.404367395</v>
      </c>
      <c r="AF88" s="275">
        <f t="shared" si="81"/>
        <v>7242855.3545571966</v>
      </c>
      <c r="AG88" s="275">
        <f t="shared" si="81"/>
        <v>943840.82472010166</v>
      </c>
      <c r="AH88" s="275">
        <f t="shared" si="81"/>
        <v>386290.61443847028</v>
      </c>
      <c r="AI88" s="275">
        <f t="shared" si="81"/>
        <v>35547.040474978843</v>
      </c>
      <c r="AJ88" s="275">
        <f t="shared" si="81"/>
        <v>1078740.3440642487</v>
      </c>
      <c r="AK88" s="275">
        <f t="shared" si="81"/>
        <v>343562.67989085964</v>
      </c>
      <c r="AL88" s="275">
        <f t="shared" si="81"/>
        <v>409616.55110728048</v>
      </c>
      <c r="AM88" s="283">
        <f t="shared" si="81"/>
        <v>1590538.8477378071</v>
      </c>
      <c r="AN88" s="277">
        <f>AN84+AN87</f>
        <v>64164789.712253995</v>
      </c>
      <c r="AO88" s="275">
        <f>AO84+AO87</f>
        <v>36211579.801605672</v>
      </c>
      <c r="AP88" s="275">
        <f t="shared" ref="AP88:AZ88" si="82">AP84+AP87</f>
        <v>4482640.0116194524</v>
      </c>
      <c r="AQ88" s="275">
        <f t="shared" si="82"/>
        <v>10434557.990243359</v>
      </c>
      <c r="AR88" s="275">
        <f t="shared" si="82"/>
        <v>7887667.8801435381</v>
      </c>
      <c r="AS88" s="275">
        <f t="shared" si="82"/>
        <v>833721.41119753302</v>
      </c>
      <c r="AT88" s="275">
        <f t="shared" si="82"/>
        <v>429022.2912765122</v>
      </c>
      <c r="AU88" s="275">
        <f t="shared" si="82"/>
        <v>42982.806850451248</v>
      </c>
      <c r="AV88" s="275">
        <f t="shared" si="82"/>
        <v>1323352.4100068356</v>
      </c>
      <c r="AW88" s="275">
        <f t="shared" si="82"/>
        <v>331227.90412352351</v>
      </c>
      <c r="AX88" s="275">
        <f t="shared" si="82"/>
        <v>419512.76605078659</v>
      </c>
      <c r="AY88" s="283">
        <f t="shared" si="82"/>
        <v>1768524.4391363433</v>
      </c>
      <c r="AZ88" s="299">
        <f t="shared" si="82"/>
        <v>-2557041.2113560704</v>
      </c>
      <c r="BA88" s="308">
        <f>BA84+BA87</f>
        <v>230018990.65592563</v>
      </c>
      <c r="BB88" s="278">
        <f>BB84+BB87</f>
        <v>125089917.41479793</v>
      </c>
      <c r="BC88" s="278">
        <f t="shared" ref="BC88:BL88" si="83">BC84+BC87</f>
        <v>17203992.172738094</v>
      </c>
      <c r="BD88" s="278">
        <f t="shared" si="83"/>
        <v>41525117.308815084</v>
      </c>
      <c r="BE88" s="278">
        <f t="shared" si="83"/>
        <v>29695613.37417078</v>
      </c>
      <c r="BF88" s="278">
        <f t="shared" si="83"/>
        <v>3089783.455253589</v>
      </c>
      <c r="BG88" s="278">
        <f t="shared" si="83"/>
        <v>1484130.7230337874</v>
      </c>
      <c r="BH88" s="278">
        <f t="shared" si="83"/>
        <v>95698.983150963686</v>
      </c>
      <c r="BI88" s="278">
        <f t="shared" si="83"/>
        <v>4621744.6390495189</v>
      </c>
      <c r="BJ88" s="278">
        <f>BJ84+BJ87</f>
        <v>1414709.3081055686</v>
      </c>
      <c r="BK88" s="278">
        <f t="shared" si="83"/>
        <v>1732288.4305947195</v>
      </c>
      <c r="BL88" s="305">
        <f t="shared" si="83"/>
        <v>6623036.0575715797</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4881421.0487925177</v>
      </c>
      <c r="E91" s="253">
        <v>44803.018522582839</v>
      </c>
      <c r="F91" s="253">
        <v>4836618.0302699348</v>
      </c>
      <c r="G91" s="303"/>
      <c r="H91" s="303"/>
      <c r="I91" s="303"/>
      <c r="J91" s="303"/>
      <c r="K91" s="303"/>
      <c r="L91" s="303"/>
      <c r="M91" s="303"/>
      <c r="N91" s="303"/>
      <c r="O91" s="375"/>
      <c r="P91" s="274">
        <f t="shared" ref="P91:P97" si="85">Q91+R91</f>
        <v>4894752.0617817482</v>
      </c>
      <c r="Q91" s="253">
        <v>-7480.6111711320846</v>
      </c>
      <c r="R91" s="253">
        <v>4902232.6729528802</v>
      </c>
      <c r="S91" s="303"/>
      <c r="T91" s="303"/>
      <c r="U91" s="303"/>
      <c r="V91" s="303"/>
      <c r="W91" s="303"/>
      <c r="X91" s="303"/>
      <c r="Y91" s="303"/>
      <c r="Z91" s="303"/>
      <c r="AA91" s="375"/>
      <c r="AB91" s="274">
        <f t="shared" ref="AB91:AB97" si="86">AC91+AD91</f>
        <v>5941860.096938936</v>
      </c>
      <c r="AC91" s="253">
        <v>35083.823484024535</v>
      </c>
      <c r="AD91" s="253">
        <v>5906776.2734549111</v>
      </c>
      <c r="AE91" s="303"/>
      <c r="AF91" s="303"/>
      <c r="AG91" s="303"/>
      <c r="AH91" s="303"/>
      <c r="AI91" s="303"/>
      <c r="AJ91" s="303"/>
      <c r="AK91" s="303"/>
      <c r="AL91" s="303"/>
      <c r="AM91" s="375"/>
      <c r="AN91" s="289">
        <f t="shared" ref="AN91:AN97" si="87">AO91+AP91</f>
        <v>7096125.5333742313</v>
      </c>
      <c r="AO91" s="253">
        <v>-22970.56806955779</v>
      </c>
      <c r="AP91" s="253">
        <v>7119096.101443789</v>
      </c>
      <c r="AQ91" s="303"/>
      <c r="AR91" s="303"/>
      <c r="AS91" s="303"/>
      <c r="AT91" s="303"/>
      <c r="AU91" s="303"/>
      <c r="AV91" s="303"/>
      <c r="AW91" s="303"/>
      <c r="AX91" s="303"/>
      <c r="AY91" s="375"/>
      <c r="AZ91" s="526"/>
      <c r="BA91" s="296">
        <f t="shared" ref="BA91:BA97" si="88">BB91+BC91+AZ91</f>
        <v>22814158.740887433</v>
      </c>
      <c r="BB91" s="274">
        <f t="shared" ref="BB91:BC96" si="89">E91+Q91+AC91+AO91</f>
        <v>49435.662765917499</v>
      </c>
      <c r="BC91" s="274">
        <f t="shared" si="89"/>
        <v>22764723.078121517</v>
      </c>
      <c r="BD91" s="303"/>
      <c r="BE91" s="303"/>
      <c r="BF91" s="303"/>
      <c r="BG91" s="303"/>
      <c r="BH91" s="303"/>
      <c r="BI91" s="303"/>
      <c r="BJ91" s="303"/>
      <c r="BK91" s="303"/>
      <c r="BL91" s="304"/>
    </row>
    <row r="92" spans="1:64" x14ac:dyDescent="0.25">
      <c r="A92" s="1544"/>
      <c r="B92" s="126" t="s">
        <v>122</v>
      </c>
      <c r="C92" s="127" t="s">
        <v>97</v>
      </c>
      <c r="D92" s="274">
        <f t="shared" si="84"/>
        <v>198535.92183174865</v>
      </c>
      <c r="E92" s="253">
        <v>0</v>
      </c>
      <c r="F92" s="253">
        <v>198535.92183174865</v>
      </c>
      <c r="G92" s="303"/>
      <c r="H92" s="303"/>
      <c r="I92" s="303"/>
      <c r="J92" s="303"/>
      <c r="K92" s="303"/>
      <c r="L92" s="303"/>
      <c r="M92" s="303"/>
      <c r="N92" s="303"/>
      <c r="O92" s="375"/>
      <c r="P92" s="274">
        <f t="shared" si="85"/>
        <v>289564.14551442908</v>
      </c>
      <c r="Q92" s="253">
        <v>0</v>
      </c>
      <c r="R92" s="253">
        <v>289564.14551442908</v>
      </c>
      <c r="S92" s="303"/>
      <c r="T92" s="303"/>
      <c r="U92" s="303"/>
      <c r="V92" s="303"/>
      <c r="W92" s="303"/>
      <c r="X92" s="303"/>
      <c r="Y92" s="303"/>
      <c r="Z92" s="303"/>
      <c r="AA92" s="375"/>
      <c r="AB92" s="274">
        <f t="shared" si="86"/>
        <v>249905.59623566223</v>
      </c>
      <c r="AC92" s="253">
        <v>0</v>
      </c>
      <c r="AD92" s="253">
        <v>249905.59623566223</v>
      </c>
      <c r="AE92" s="303"/>
      <c r="AF92" s="303"/>
      <c r="AG92" s="303"/>
      <c r="AH92" s="303"/>
      <c r="AI92" s="303"/>
      <c r="AJ92" s="303"/>
      <c r="AK92" s="303"/>
      <c r="AL92" s="303"/>
      <c r="AM92" s="375"/>
      <c r="AN92" s="289">
        <f t="shared" si="87"/>
        <v>319757.37806295999</v>
      </c>
      <c r="AO92" s="253">
        <v>0</v>
      </c>
      <c r="AP92" s="253">
        <v>319757.37806295999</v>
      </c>
      <c r="AQ92" s="303"/>
      <c r="AR92" s="303"/>
      <c r="AS92" s="303"/>
      <c r="AT92" s="303"/>
      <c r="AU92" s="303"/>
      <c r="AV92" s="303"/>
      <c r="AW92" s="303"/>
      <c r="AX92" s="303"/>
      <c r="AY92" s="375"/>
      <c r="AZ92" s="526"/>
      <c r="BA92" s="296">
        <f t="shared" si="88"/>
        <v>1057763.0416448</v>
      </c>
      <c r="BB92" s="274">
        <f t="shared" si="89"/>
        <v>0</v>
      </c>
      <c r="BC92" s="274">
        <f t="shared" si="89"/>
        <v>1057763.0416448</v>
      </c>
      <c r="BD92" s="303"/>
      <c r="BE92" s="303"/>
      <c r="BF92" s="303"/>
      <c r="BG92" s="303"/>
      <c r="BH92" s="303"/>
      <c r="BI92" s="303"/>
      <c r="BJ92" s="303"/>
      <c r="BK92" s="303"/>
      <c r="BL92" s="304"/>
    </row>
    <row r="93" spans="1:64" x14ac:dyDescent="0.25">
      <c r="A93" s="1544"/>
      <c r="B93" s="126" t="s">
        <v>123</v>
      </c>
      <c r="C93" s="127" t="s">
        <v>98</v>
      </c>
      <c r="D93" s="274">
        <f t="shared" si="84"/>
        <v>409986.85079380299</v>
      </c>
      <c r="E93" s="253">
        <v>0</v>
      </c>
      <c r="F93" s="253">
        <v>409986.85079380299</v>
      </c>
      <c r="G93" s="303"/>
      <c r="H93" s="303"/>
      <c r="I93" s="303"/>
      <c r="J93" s="303"/>
      <c r="K93" s="303"/>
      <c r="L93" s="303"/>
      <c r="M93" s="303"/>
      <c r="N93" s="303"/>
      <c r="O93" s="375"/>
      <c r="P93" s="274">
        <f t="shared" si="85"/>
        <v>412749.55614325695</v>
      </c>
      <c r="Q93" s="253">
        <v>0</v>
      </c>
      <c r="R93" s="253">
        <v>412749.55614325695</v>
      </c>
      <c r="S93" s="303"/>
      <c r="T93" s="303"/>
      <c r="U93" s="303"/>
      <c r="V93" s="303"/>
      <c r="W93" s="303"/>
      <c r="X93" s="303"/>
      <c r="Y93" s="303"/>
      <c r="Z93" s="303"/>
      <c r="AA93" s="375"/>
      <c r="AB93" s="274">
        <f t="shared" si="86"/>
        <v>469094.90055815643</v>
      </c>
      <c r="AC93" s="253">
        <v>0</v>
      </c>
      <c r="AD93" s="253">
        <v>469094.90055815643</v>
      </c>
      <c r="AE93" s="303"/>
      <c r="AF93" s="303"/>
      <c r="AG93" s="303"/>
      <c r="AH93" s="303"/>
      <c r="AI93" s="303"/>
      <c r="AJ93" s="303"/>
      <c r="AK93" s="303"/>
      <c r="AL93" s="303"/>
      <c r="AM93" s="375"/>
      <c r="AN93" s="289">
        <f t="shared" si="87"/>
        <v>628285.94433972391</v>
      </c>
      <c r="AO93" s="253">
        <v>0</v>
      </c>
      <c r="AP93" s="253">
        <v>628285.94433972391</v>
      </c>
      <c r="AQ93" s="303"/>
      <c r="AR93" s="303"/>
      <c r="AS93" s="303"/>
      <c r="AT93" s="303"/>
      <c r="AU93" s="303"/>
      <c r="AV93" s="303"/>
      <c r="AW93" s="303"/>
      <c r="AX93" s="303"/>
      <c r="AY93" s="375"/>
      <c r="AZ93" s="526"/>
      <c r="BA93" s="296">
        <f t="shared" si="88"/>
        <v>1920117.2518349402</v>
      </c>
      <c r="BB93" s="274">
        <f t="shared" si="89"/>
        <v>0</v>
      </c>
      <c r="BC93" s="274">
        <f t="shared" si="89"/>
        <v>1920117.2518349402</v>
      </c>
      <c r="BD93" s="303"/>
      <c r="BE93" s="303"/>
      <c r="BF93" s="303"/>
      <c r="BG93" s="303"/>
      <c r="BH93" s="303"/>
      <c r="BI93" s="303"/>
      <c r="BJ93" s="303"/>
      <c r="BK93" s="303"/>
      <c r="BL93" s="304"/>
    </row>
    <row r="94" spans="1:64" x14ac:dyDescent="0.25">
      <c r="A94" s="1544"/>
      <c r="B94" s="132" t="s">
        <v>124</v>
      </c>
      <c r="C94" s="127" t="s">
        <v>99</v>
      </c>
      <c r="D94" s="274">
        <f t="shared" si="84"/>
        <v>311292.96816561528</v>
      </c>
      <c r="E94" s="253">
        <v>0</v>
      </c>
      <c r="F94" s="253">
        <v>311292.96816561528</v>
      </c>
      <c r="G94" s="303"/>
      <c r="H94" s="303"/>
      <c r="I94" s="303"/>
      <c r="J94" s="303"/>
      <c r="K94" s="303"/>
      <c r="L94" s="303"/>
      <c r="M94" s="303"/>
      <c r="N94" s="303"/>
      <c r="O94" s="375"/>
      <c r="P94" s="274">
        <f t="shared" si="85"/>
        <v>212551.614134148</v>
      </c>
      <c r="Q94" s="253">
        <v>0</v>
      </c>
      <c r="R94" s="253">
        <v>212551.614134148</v>
      </c>
      <c r="S94" s="303"/>
      <c r="T94" s="303"/>
      <c r="U94" s="303"/>
      <c r="V94" s="303"/>
      <c r="W94" s="303"/>
      <c r="X94" s="303"/>
      <c r="Y94" s="303"/>
      <c r="Z94" s="303"/>
      <c r="AA94" s="375"/>
      <c r="AB94" s="274">
        <f t="shared" si="86"/>
        <v>361017.54453992913</v>
      </c>
      <c r="AC94" s="253">
        <v>0</v>
      </c>
      <c r="AD94" s="253">
        <v>361017.54453992913</v>
      </c>
      <c r="AE94" s="303"/>
      <c r="AF94" s="303"/>
      <c r="AG94" s="303"/>
      <c r="AH94" s="303"/>
      <c r="AI94" s="303"/>
      <c r="AJ94" s="303"/>
      <c r="AK94" s="303"/>
      <c r="AL94" s="303"/>
      <c r="AM94" s="375"/>
      <c r="AN94" s="289">
        <f t="shared" si="87"/>
        <v>1484136.4835796689</v>
      </c>
      <c r="AO94" s="253">
        <v>0</v>
      </c>
      <c r="AP94" s="253">
        <v>1484136.4835796689</v>
      </c>
      <c r="AQ94" s="303"/>
      <c r="AR94" s="303"/>
      <c r="AS94" s="303"/>
      <c r="AT94" s="303"/>
      <c r="AU94" s="303"/>
      <c r="AV94" s="303"/>
      <c r="AW94" s="303"/>
      <c r="AX94" s="303"/>
      <c r="AY94" s="375"/>
      <c r="AZ94" s="526"/>
      <c r="BA94" s="296">
        <f t="shared" si="88"/>
        <v>2368998.6104193614</v>
      </c>
      <c r="BB94" s="274">
        <f t="shared" si="89"/>
        <v>0</v>
      </c>
      <c r="BC94" s="274">
        <f t="shared" si="89"/>
        <v>2368998.6104193614</v>
      </c>
      <c r="BD94" s="303"/>
      <c r="BE94" s="303"/>
      <c r="BF94" s="303"/>
      <c r="BG94" s="303"/>
      <c r="BH94" s="303"/>
      <c r="BI94" s="303"/>
      <c r="BJ94" s="303"/>
      <c r="BK94" s="303"/>
      <c r="BL94" s="304"/>
    </row>
    <row r="95" spans="1:64" x14ac:dyDescent="0.25">
      <c r="A95" s="1544"/>
      <c r="B95" s="132" t="s">
        <v>125</v>
      </c>
      <c r="C95" s="127" t="s">
        <v>100</v>
      </c>
      <c r="D95" s="274">
        <f t="shared" si="84"/>
        <v>338927.28521747829</v>
      </c>
      <c r="E95" s="253">
        <v>-335131.66187824798</v>
      </c>
      <c r="F95" s="253">
        <v>674058.94709572627</v>
      </c>
      <c r="G95" s="303"/>
      <c r="H95" s="303"/>
      <c r="I95" s="303"/>
      <c r="J95" s="303"/>
      <c r="K95" s="303"/>
      <c r="L95" s="303"/>
      <c r="M95" s="303"/>
      <c r="N95" s="303"/>
      <c r="O95" s="375"/>
      <c r="P95" s="274">
        <f t="shared" si="85"/>
        <v>1091202.1075028044</v>
      </c>
      <c r="Q95" s="253">
        <v>19015.405435825465</v>
      </c>
      <c r="R95" s="253">
        <v>1072186.7020669789</v>
      </c>
      <c r="S95" s="303"/>
      <c r="T95" s="303"/>
      <c r="U95" s="303"/>
      <c r="V95" s="303"/>
      <c r="W95" s="303"/>
      <c r="X95" s="303"/>
      <c r="Y95" s="303"/>
      <c r="Z95" s="303"/>
      <c r="AA95" s="375"/>
      <c r="AB95" s="274">
        <f t="shared" si="86"/>
        <v>756045.50088145281</v>
      </c>
      <c r="AC95" s="253">
        <v>19017.95853321231</v>
      </c>
      <c r="AD95" s="253">
        <v>737027.5423482405</v>
      </c>
      <c r="AE95" s="303"/>
      <c r="AF95" s="303"/>
      <c r="AG95" s="303"/>
      <c r="AH95" s="303"/>
      <c r="AI95" s="303"/>
      <c r="AJ95" s="303"/>
      <c r="AK95" s="303"/>
      <c r="AL95" s="303"/>
      <c r="AM95" s="375"/>
      <c r="AN95" s="289">
        <f t="shared" si="87"/>
        <v>1391008.4259074288</v>
      </c>
      <c r="AO95" s="253">
        <v>18737.032842076966</v>
      </c>
      <c r="AP95" s="253">
        <v>1372271.393065352</v>
      </c>
      <c r="AQ95" s="303"/>
      <c r="AR95" s="303"/>
      <c r="AS95" s="303"/>
      <c r="AT95" s="303"/>
      <c r="AU95" s="303"/>
      <c r="AV95" s="303"/>
      <c r="AW95" s="303"/>
      <c r="AX95" s="303"/>
      <c r="AY95" s="375"/>
      <c r="AZ95" s="526"/>
      <c r="BA95" s="296">
        <f t="shared" si="88"/>
        <v>3577183.3195091644</v>
      </c>
      <c r="BB95" s="274">
        <f t="shared" si="89"/>
        <v>-278361.26506713324</v>
      </c>
      <c r="BC95" s="274">
        <f t="shared" si="89"/>
        <v>3855544.5845762976</v>
      </c>
      <c r="BD95" s="303"/>
      <c r="BE95" s="303"/>
      <c r="BF95" s="303"/>
      <c r="BG95" s="303"/>
      <c r="BH95" s="303"/>
      <c r="BI95" s="303"/>
      <c r="BJ95" s="303"/>
      <c r="BK95" s="303"/>
      <c r="BL95" s="304"/>
    </row>
    <row r="96" spans="1:64" x14ac:dyDescent="0.25">
      <c r="A96" s="1544"/>
      <c r="B96" s="126" t="s">
        <v>126</v>
      </c>
      <c r="C96" s="127" t="s">
        <v>28</v>
      </c>
      <c r="D96" s="274">
        <f t="shared" si="84"/>
        <v>38869.456559757265</v>
      </c>
      <c r="E96" s="253">
        <v>0</v>
      </c>
      <c r="F96" s="253">
        <v>38869.456559757265</v>
      </c>
      <c r="G96" s="303"/>
      <c r="H96" s="303"/>
      <c r="I96" s="303"/>
      <c r="J96" s="303"/>
      <c r="K96" s="303"/>
      <c r="L96" s="303"/>
      <c r="M96" s="303"/>
      <c r="N96" s="303"/>
      <c r="O96" s="375"/>
      <c r="P96" s="274">
        <f t="shared" si="85"/>
        <v>30298.741968701332</v>
      </c>
      <c r="Q96" s="253">
        <v>0</v>
      </c>
      <c r="R96" s="253">
        <v>30298.741968701332</v>
      </c>
      <c r="S96" s="303"/>
      <c r="T96" s="303"/>
      <c r="U96" s="303"/>
      <c r="V96" s="303"/>
      <c r="W96" s="303"/>
      <c r="X96" s="303"/>
      <c r="Y96" s="303"/>
      <c r="Z96" s="303"/>
      <c r="AA96" s="375"/>
      <c r="AB96" s="274">
        <f t="shared" si="86"/>
        <v>15104.090316842776</v>
      </c>
      <c r="AC96" s="253">
        <v>0</v>
      </c>
      <c r="AD96" s="253">
        <v>15104.090316842776</v>
      </c>
      <c r="AE96" s="303"/>
      <c r="AF96" s="303"/>
      <c r="AG96" s="303"/>
      <c r="AH96" s="303"/>
      <c r="AI96" s="303"/>
      <c r="AJ96" s="303"/>
      <c r="AK96" s="303"/>
      <c r="AL96" s="303"/>
      <c r="AM96" s="375"/>
      <c r="AN96" s="289">
        <f t="shared" si="87"/>
        <v>36644.569239512559</v>
      </c>
      <c r="AO96" s="253">
        <v>0</v>
      </c>
      <c r="AP96" s="253">
        <v>36644.569239512559</v>
      </c>
      <c r="AQ96" s="303"/>
      <c r="AR96" s="303"/>
      <c r="AS96" s="303"/>
      <c r="AT96" s="303"/>
      <c r="AU96" s="303"/>
      <c r="AV96" s="303"/>
      <c r="AW96" s="303"/>
      <c r="AX96" s="303"/>
      <c r="AY96" s="375"/>
      <c r="AZ96" s="526"/>
      <c r="BA96" s="296">
        <f t="shared" si="88"/>
        <v>120916.85808481392</v>
      </c>
      <c r="BB96" s="274">
        <f t="shared" si="89"/>
        <v>0</v>
      </c>
      <c r="BC96" s="274">
        <f t="shared" si="89"/>
        <v>120916.85808481392</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6179033.5313609214</v>
      </c>
      <c r="E97" s="275">
        <f>SUM(E91:E96)</f>
        <v>-290328.64335566515</v>
      </c>
      <c r="F97" s="275">
        <f>SUM(F91:F96)</f>
        <v>6469362.1747165862</v>
      </c>
      <c r="G97" s="335"/>
      <c r="H97" s="335"/>
      <c r="I97" s="335"/>
      <c r="J97" s="335"/>
      <c r="K97" s="335"/>
      <c r="L97" s="335"/>
      <c r="M97" s="335"/>
      <c r="N97" s="335"/>
      <c r="O97" s="376"/>
      <c r="P97" s="275">
        <f t="shared" si="85"/>
        <v>6931118.227045089</v>
      </c>
      <c r="Q97" s="275">
        <f>SUM(Q91:Q96)</f>
        <v>11534.794264693381</v>
      </c>
      <c r="R97" s="275">
        <f>SUM(R91:R96)</f>
        <v>6919583.4327803953</v>
      </c>
      <c r="S97" s="335"/>
      <c r="T97" s="335"/>
      <c r="U97" s="335"/>
      <c r="V97" s="335"/>
      <c r="W97" s="335"/>
      <c r="X97" s="335"/>
      <c r="Y97" s="335"/>
      <c r="Z97" s="335"/>
      <c r="AA97" s="376"/>
      <c r="AB97" s="275">
        <f t="shared" si="86"/>
        <v>7793027.7294709794</v>
      </c>
      <c r="AC97" s="275">
        <f>SUM(AC91:AC96)</f>
        <v>54101.782017236845</v>
      </c>
      <c r="AD97" s="275">
        <f>SUM(AD91:AD96)</f>
        <v>7738925.9474537428</v>
      </c>
      <c r="AE97" s="335"/>
      <c r="AF97" s="335"/>
      <c r="AG97" s="335"/>
      <c r="AH97" s="335"/>
      <c r="AI97" s="335"/>
      <c r="AJ97" s="335"/>
      <c r="AK97" s="335"/>
      <c r="AL97" s="335"/>
      <c r="AM97" s="376"/>
      <c r="AN97" s="277">
        <f t="shared" si="87"/>
        <v>10955958.334503524</v>
      </c>
      <c r="AO97" s="275">
        <f>SUM(AO91:AO96)</f>
        <v>-4233.5352274808247</v>
      </c>
      <c r="AP97" s="275">
        <f>SUM(AP91:AP96)</f>
        <v>10960191.869731005</v>
      </c>
      <c r="AQ97" s="335"/>
      <c r="AR97" s="335"/>
      <c r="AS97" s="335"/>
      <c r="AT97" s="335"/>
      <c r="AU97" s="335"/>
      <c r="AV97" s="335"/>
      <c r="AW97" s="335"/>
      <c r="AX97" s="335"/>
      <c r="AY97" s="376"/>
      <c r="AZ97" s="299">
        <f>SUM(AZ91:AZ96)</f>
        <v>0</v>
      </c>
      <c r="BA97" s="297">
        <f t="shared" si="88"/>
        <v>31859137.822380513</v>
      </c>
      <c r="BB97" s="275">
        <f>SUM(BB91:BB96)</f>
        <v>-228925.60230121575</v>
      </c>
      <c r="BC97" s="275">
        <f>SUM(BC91:BC96)</f>
        <v>32088063.424681731</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60289372.416203804</v>
      </c>
      <c r="E105" s="303"/>
      <c r="F105" s="303"/>
      <c r="G105" s="303"/>
      <c r="H105" s="303"/>
      <c r="I105" s="303"/>
      <c r="J105" s="303"/>
      <c r="K105" s="303"/>
      <c r="L105" s="303"/>
      <c r="M105" s="303"/>
      <c r="N105" s="303"/>
      <c r="O105" s="375"/>
      <c r="P105" s="274">
        <f>P88+P97+P104</f>
        <v>62901762.992494293</v>
      </c>
      <c r="Q105" s="303"/>
      <c r="R105" s="303"/>
      <c r="S105" s="303"/>
      <c r="T105" s="303"/>
      <c r="U105" s="303"/>
      <c r="V105" s="303"/>
      <c r="W105" s="303"/>
      <c r="X105" s="303"/>
      <c r="Y105" s="303"/>
      <c r="Z105" s="303"/>
      <c r="AA105" s="375"/>
      <c r="AB105" s="274">
        <f>AB88+AB97+AB104</f>
        <v>66123286.234206542</v>
      </c>
      <c r="AC105" s="303"/>
      <c r="AD105" s="303"/>
      <c r="AE105" s="303"/>
      <c r="AF105" s="303"/>
      <c r="AG105" s="303"/>
      <c r="AH105" s="303"/>
      <c r="AI105" s="303"/>
      <c r="AJ105" s="303"/>
      <c r="AK105" s="303"/>
      <c r="AL105" s="303"/>
      <c r="AM105" s="375"/>
      <c r="AN105" s="289">
        <f>AN88+AN97+AN104</f>
        <v>75120748.046757519</v>
      </c>
      <c r="AO105" s="303"/>
      <c r="AP105" s="303"/>
      <c r="AQ105" s="303"/>
      <c r="AR105" s="303"/>
      <c r="AS105" s="303"/>
      <c r="AT105" s="303"/>
      <c r="AU105" s="303"/>
      <c r="AV105" s="303"/>
      <c r="AW105" s="303"/>
      <c r="AX105" s="303"/>
      <c r="AY105" s="375"/>
      <c r="AZ105" s="300">
        <f>AZ88+AZ97+AZ104</f>
        <v>-2557041.2113560704</v>
      </c>
      <c r="BA105" s="296">
        <f>BA88+BA97+BA104</f>
        <v>261878128.47830614</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10340787.30248367</v>
      </c>
      <c r="E106" s="338"/>
      <c r="F106" s="338"/>
      <c r="G106" s="338"/>
      <c r="H106" s="338"/>
      <c r="I106" s="338"/>
      <c r="J106" s="338"/>
      <c r="K106" s="338"/>
      <c r="L106" s="338"/>
      <c r="M106" s="338"/>
      <c r="N106" s="338"/>
      <c r="O106" s="566"/>
      <c r="P106" s="344">
        <f>P17-P105</f>
        <v>10574094.062449105</v>
      </c>
      <c r="Q106" s="338"/>
      <c r="R106" s="338"/>
      <c r="S106" s="338"/>
      <c r="T106" s="338"/>
      <c r="U106" s="338"/>
      <c r="V106" s="338"/>
      <c r="W106" s="338"/>
      <c r="X106" s="338"/>
      <c r="Y106" s="338"/>
      <c r="Z106" s="338"/>
      <c r="AA106" s="566"/>
      <c r="AB106" s="344">
        <f>AB17-AB105</f>
        <v>10524578.751303852</v>
      </c>
      <c r="AC106" s="338"/>
      <c r="AD106" s="338"/>
      <c r="AE106" s="338"/>
      <c r="AF106" s="338"/>
      <c r="AG106" s="338"/>
      <c r="AH106" s="338"/>
      <c r="AI106" s="338"/>
      <c r="AJ106" s="338"/>
      <c r="AK106" s="338"/>
      <c r="AL106" s="338"/>
      <c r="AM106" s="566"/>
      <c r="AN106" s="344">
        <f>AN17-AN105</f>
        <v>1520986.2907440662</v>
      </c>
      <c r="AO106" s="338"/>
      <c r="AP106" s="338"/>
      <c r="AQ106" s="338"/>
      <c r="AR106" s="338"/>
      <c r="AS106" s="338"/>
      <c r="AT106" s="338"/>
      <c r="AU106" s="338"/>
      <c r="AV106" s="338"/>
      <c r="AW106" s="338"/>
      <c r="AX106" s="338"/>
      <c r="AY106" s="566"/>
      <c r="AZ106" s="858">
        <f>AZ17-AZ105</f>
        <v>2343629.0363943996</v>
      </c>
      <c r="BA106" s="345">
        <f>BA17-BA105</f>
        <v>35304075.443375021</v>
      </c>
      <c r="BB106" s="338"/>
      <c r="BC106" s="338"/>
      <c r="BD106" s="338"/>
      <c r="BE106" s="338"/>
      <c r="BF106" s="338"/>
      <c r="BG106" s="338"/>
      <c r="BH106" s="338"/>
      <c r="BI106" s="338"/>
      <c r="BJ106" s="338"/>
      <c r="BK106" s="338"/>
      <c r="BL106" s="339"/>
    </row>
    <row r="107" spans="1:64" x14ac:dyDescent="0.25">
      <c r="A107" s="267"/>
      <c r="B107" s="126" t="s">
        <v>269</v>
      </c>
      <c r="C107" s="127" t="s">
        <v>26</v>
      </c>
      <c r="D107" s="257">
        <v>2212252.1602709237</v>
      </c>
      <c r="E107" s="340"/>
      <c r="F107" s="340"/>
      <c r="G107" s="340"/>
      <c r="H107" s="340"/>
      <c r="I107" s="340"/>
      <c r="J107" s="340"/>
      <c r="K107" s="340"/>
      <c r="L107" s="340"/>
      <c r="M107" s="340"/>
      <c r="N107" s="340"/>
      <c r="O107" s="377"/>
      <c r="P107" s="258">
        <v>2262164.5478524165</v>
      </c>
      <c r="Q107" s="340"/>
      <c r="R107" s="340"/>
      <c r="S107" s="340"/>
      <c r="T107" s="340"/>
      <c r="U107" s="340"/>
      <c r="V107" s="340"/>
      <c r="W107" s="340"/>
      <c r="X107" s="340"/>
      <c r="Y107" s="340"/>
      <c r="Z107" s="340"/>
      <c r="AA107" s="377"/>
      <c r="AB107" s="258">
        <v>2251207.394903894</v>
      </c>
      <c r="AC107" s="340"/>
      <c r="AD107" s="340"/>
      <c r="AE107" s="340"/>
      <c r="AF107" s="340"/>
      <c r="AG107" s="340"/>
      <c r="AH107" s="340"/>
      <c r="AI107" s="340"/>
      <c r="AJ107" s="340"/>
      <c r="AK107" s="340"/>
      <c r="AL107" s="340"/>
      <c r="AM107" s="340"/>
      <c r="AN107" s="258">
        <v>325391.58857206692</v>
      </c>
      <c r="AO107" s="340"/>
      <c r="AP107" s="340"/>
      <c r="AQ107" s="340"/>
      <c r="AR107" s="340"/>
      <c r="AS107" s="340"/>
      <c r="AT107" s="340"/>
      <c r="AU107" s="340"/>
      <c r="AV107" s="340"/>
      <c r="AW107" s="340"/>
      <c r="AX107" s="340"/>
      <c r="AY107" s="377"/>
      <c r="AZ107" s="526">
        <v>501383.33252361772</v>
      </c>
      <c r="BA107" s="296">
        <f>D107+P107+AB107+AN107+AZ107</f>
        <v>7552399.024122919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8128535.1422127467</v>
      </c>
      <c r="E108" s="342"/>
      <c r="F108" s="342"/>
      <c r="G108" s="342"/>
      <c r="H108" s="342"/>
      <c r="I108" s="342"/>
      <c r="J108" s="342"/>
      <c r="K108" s="342"/>
      <c r="L108" s="342"/>
      <c r="M108" s="342"/>
      <c r="N108" s="342"/>
      <c r="O108" s="1118"/>
      <c r="P108" s="557">
        <f>P106-P107</f>
        <v>8311929.5145966886</v>
      </c>
      <c r="Q108" s="342"/>
      <c r="R108" s="342"/>
      <c r="S108" s="342"/>
      <c r="T108" s="342"/>
      <c r="U108" s="342"/>
      <c r="V108" s="342"/>
      <c r="W108" s="342"/>
      <c r="X108" s="342"/>
      <c r="Y108" s="342"/>
      <c r="Z108" s="342"/>
      <c r="AA108" s="1118"/>
      <c r="AB108" s="557">
        <f>AB106-AB107</f>
        <v>8273371.3563999571</v>
      </c>
      <c r="AC108" s="342"/>
      <c r="AD108" s="342"/>
      <c r="AE108" s="342"/>
      <c r="AF108" s="342"/>
      <c r="AG108" s="342"/>
      <c r="AH108" s="342"/>
      <c r="AI108" s="342"/>
      <c r="AJ108" s="342"/>
      <c r="AK108" s="342"/>
      <c r="AL108" s="342"/>
      <c r="AM108" s="342"/>
      <c r="AN108" s="550">
        <f>AN106-AN107</f>
        <v>1195594.7021719993</v>
      </c>
      <c r="AO108" s="342"/>
      <c r="AP108" s="342"/>
      <c r="AQ108" s="342"/>
      <c r="AR108" s="342"/>
      <c r="AS108" s="342"/>
      <c r="AT108" s="342"/>
      <c r="AU108" s="342"/>
      <c r="AV108" s="342"/>
      <c r="AW108" s="342"/>
      <c r="AX108" s="342"/>
      <c r="AY108" s="1118"/>
      <c r="AZ108" s="579">
        <f>AZ106-AZ107</f>
        <v>1842245.7038707819</v>
      </c>
      <c r="BA108" s="347">
        <f>BA106-BA107</f>
        <v>27751676.419252101</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198197.37557603698</v>
      </c>
      <c r="E9" s="737">
        <v>168842.20276497706</v>
      </c>
      <c r="F9" s="737">
        <v>5291.6059907834087</v>
      </c>
      <c r="G9" s="737">
        <v>11149.827188940095</v>
      </c>
      <c r="H9" s="737">
        <v>2655.941244239631</v>
      </c>
      <c r="I9" s="737">
        <v>4497.3790322580662</v>
      </c>
      <c r="J9" s="737">
        <v>250</v>
      </c>
      <c r="K9" s="737">
        <v>28</v>
      </c>
      <c r="L9" s="737">
        <v>304</v>
      </c>
      <c r="M9" s="737">
        <v>16</v>
      </c>
      <c r="N9" s="737">
        <v>4641.9032258064517</v>
      </c>
      <c r="O9" s="804">
        <v>520.51612903225805</v>
      </c>
      <c r="P9" s="742">
        <f>SUM(Q9:AA9)</f>
        <v>211107.13118279574</v>
      </c>
      <c r="Q9" s="737">
        <v>180606.68064516134</v>
      </c>
      <c r="R9" s="737">
        <v>5650.2913978494653</v>
      </c>
      <c r="S9" s="737">
        <v>11579.892473118278</v>
      </c>
      <c r="T9" s="737">
        <v>2708</v>
      </c>
      <c r="U9" s="737">
        <v>4754.101075268818</v>
      </c>
      <c r="V9" s="737">
        <v>204</v>
      </c>
      <c r="W9" s="737">
        <v>30</v>
      </c>
      <c r="X9" s="737">
        <v>302</v>
      </c>
      <c r="Y9" s="737">
        <v>18</v>
      </c>
      <c r="Z9" s="737">
        <v>4714.4322580645166</v>
      </c>
      <c r="AA9" s="738">
        <v>539.73333333333335</v>
      </c>
      <c r="AB9" s="742">
        <f>SUM(AC9:AM9)</f>
        <v>227321.49784946255</v>
      </c>
      <c r="AC9" s="737">
        <v>195560.67741935499</v>
      </c>
      <c r="AD9" s="737">
        <v>6072.5494623655959</v>
      </c>
      <c r="AE9" s="737">
        <v>11977.132258064516</v>
      </c>
      <c r="AF9" s="737">
        <v>2752.5666666666671</v>
      </c>
      <c r="AG9" s="737">
        <v>5025.576344086021</v>
      </c>
      <c r="AH9" s="737">
        <v>226.9</v>
      </c>
      <c r="AI9" s="737">
        <v>35</v>
      </c>
      <c r="AJ9" s="737">
        <v>326.87096774193549</v>
      </c>
      <c r="AK9" s="737">
        <v>20</v>
      </c>
      <c r="AL9" s="737">
        <v>4776.2580645161297</v>
      </c>
      <c r="AM9" s="738">
        <v>547.96666666666658</v>
      </c>
      <c r="AN9" s="736">
        <f>SUM(AO9:AY9)</f>
        <v>241821.39569892481</v>
      </c>
      <c r="AO9" s="737">
        <v>208751.74838709686</v>
      </c>
      <c r="AP9" s="737">
        <v>6444</v>
      </c>
      <c r="AQ9" s="737">
        <v>12476.802150537638</v>
      </c>
      <c r="AR9" s="737">
        <v>2832.0645161290322</v>
      </c>
      <c r="AS9" s="737">
        <v>5209.7806451612896</v>
      </c>
      <c r="AT9" s="737">
        <v>219.35483870967741</v>
      </c>
      <c r="AU9" s="737">
        <v>40.903225806451601</v>
      </c>
      <c r="AV9" s="737">
        <v>355</v>
      </c>
      <c r="AW9" s="737">
        <v>22</v>
      </c>
      <c r="AX9" s="737">
        <v>4892.7419354838712</v>
      </c>
      <c r="AY9" s="738">
        <v>577</v>
      </c>
      <c r="AZ9" s="853">
        <v>-93</v>
      </c>
      <c r="BA9" s="740">
        <f>AN9+AB9+P9+D9+AZ9</f>
        <v>878354.40030722006</v>
      </c>
      <c r="BB9" s="741">
        <f t="shared" ref="BB9:BL9" si="0">AO9+AC9+Q9+E9</f>
        <v>753761.30921659013</v>
      </c>
      <c r="BC9" s="741">
        <f t="shared" si="0"/>
        <v>23458.446850998469</v>
      </c>
      <c r="BD9" s="741">
        <f t="shared" si="0"/>
        <v>47183.654070660523</v>
      </c>
      <c r="BE9" s="741">
        <f t="shared" si="0"/>
        <v>10948.572427035331</v>
      </c>
      <c r="BF9" s="741">
        <f t="shared" si="0"/>
        <v>19486.837096774194</v>
      </c>
      <c r="BG9" s="741">
        <f t="shared" si="0"/>
        <v>900.25483870967741</v>
      </c>
      <c r="BH9" s="741">
        <f t="shared" si="0"/>
        <v>133.90322580645159</v>
      </c>
      <c r="BI9" s="742">
        <f t="shared" si="0"/>
        <v>1287.8709677419356</v>
      </c>
      <c r="BJ9" s="742">
        <f t="shared" si="0"/>
        <v>76</v>
      </c>
      <c r="BK9" s="741">
        <f t="shared" si="0"/>
        <v>19025.335483870967</v>
      </c>
      <c r="BL9" s="743">
        <f t="shared" si="0"/>
        <v>2185.2161290322583</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54439891.999999993</v>
      </c>
      <c r="E11" s="249">
        <v>31297844.209999993</v>
      </c>
      <c r="F11" s="249">
        <v>2793835.23</v>
      </c>
      <c r="G11" s="249">
        <v>11737955.719999999</v>
      </c>
      <c r="H11" s="249">
        <v>3975636.5900000003</v>
      </c>
      <c r="I11" s="249">
        <v>1109998.8799999999</v>
      </c>
      <c r="J11" s="249">
        <v>102763.49999999999</v>
      </c>
      <c r="K11" s="249">
        <v>4638.76</v>
      </c>
      <c r="L11" s="249">
        <v>1135522.8299999998</v>
      </c>
      <c r="M11" s="249">
        <v>377726.55999999994</v>
      </c>
      <c r="N11" s="249">
        <v>589126.27999999991</v>
      </c>
      <c r="O11" s="249">
        <v>1314843.4400000002</v>
      </c>
      <c r="P11" s="270">
        <f t="shared" ref="P11:P16" si="2">SUM(Q11:AA11)</f>
        <v>58005989.130000003</v>
      </c>
      <c r="Q11" s="249">
        <v>33861943.130000003</v>
      </c>
      <c r="R11" s="249">
        <v>3017791.2199999993</v>
      </c>
      <c r="S11" s="249">
        <v>12385227.770000011</v>
      </c>
      <c r="T11" s="249">
        <v>3963687.2999999993</v>
      </c>
      <c r="U11" s="249">
        <v>1172258.55</v>
      </c>
      <c r="V11" s="249">
        <v>84673.98</v>
      </c>
      <c r="W11" s="249">
        <v>4701.84</v>
      </c>
      <c r="X11" s="249">
        <v>1132376.6599999999</v>
      </c>
      <c r="Y11" s="249">
        <v>424942.38</v>
      </c>
      <c r="Z11" s="249">
        <v>597709.03999999992</v>
      </c>
      <c r="AA11" s="250">
        <v>1360677.2600000002</v>
      </c>
      <c r="AB11" s="270">
        <f t="shared" ref="AB11:AB16" si="3">SUM(AC11:AM11)</f>
        <v>62911493.790000029</v>
      </c>
      <c r="AC11" s="249">
        <v>37178201.350000016</v>
      </c>
      <c r="AD11" s="249">
        <v>3346767.1600000006</v>
      </c>
      <c r="AE11" s="249">
        <v>13356886.590000005</v>
      </c>
      <c r="AF11" s="249">
        <v>4009582.4899999993</v>
      </c>
      <c r="AG11" s="249">
        <v>1241170.8000000003</v>
      </c>
      <c r="AH11" s="249">
        <v>98807.35000000002</v>
      </c>
      <c r="AI11" s="249">
        <v>5411.84</v>
      </c>
      <c r="AJ11" s="251">
        <v>1218874.3</v>
      </c>
      <c r="AK11" s="249">
        <v>472158.19999999995</v>
      </c>
      <c r="AL11" s="249">
        <v>606582.57000000007</v>
      </c>
      <c r="AM11" s="250">
        <v>1377051.1400000004</v>
      </c>
      <c r="AN11" s="270">
        <f t="shared" ref="AN11:AN16" si="4">SUM(AO11:AY11)</f>
        <v>63218764.179999985</v>
      </c>
      <c r="AO11" s="249">
        <v>38023949.809999995</v>
      </c>
      <c r="AP11" s="249">
        <v>3345150.2799999993</v>
      </c>
      <c r="AQ11" s="249">
        <v>12920836.15</v>
      </c>
      <c r="AR11" s="249">
        <v>4021019.9099999992</v>
      </c>
      <c r="AS11" s="249">
        <v>1084950.4000000004</v>
      </c>
      <c r="AT11" s="249">
        <v>87933.189999999973</v>
      </c>
      <c r="AU11" s="249">
        <v>5696.1200000000008</v>
      </c>
      <c r="AV11" s="249">
        <v>1041257.95</v>
      </c>
      <c r="AW11" s="249">
        <v>577474.48</v>
      </c>
      <c r="AX11" s="249">
        <v>658828.76</v>
      </c>
      <c r="AY11" s="250">
        <v>1451667.1300000004</v>
      </c>
      <c r="AZ11" s="854">
        <v>-8974.3999999999214</v>
      </c>
      <c r="BA11" s="321">
        <f t="shared" ref="BA11:BA16" si="5">SUM(BB11:BL11)+AZ11</f>
        <v>238567164.70000002</v>
      </c>
      <c r="BB11" s="271">
        <f t="shared" ref="BB11:BL16" si="6">E11+Q11+AC11+AO11</f>
        <v>140361938.5</v>
      </c>
      <c r="BC11" s="271">
        <f t="shared" si="6"/>
        <v>12503543.889999999</v>
      </c>
      <c r="BD11" s="271">
        <f t="shared" si="6"/>
        <v>50400906.230000012</v>
      </c>
      <c r="BE11" s="271">
        <f t="shared" si="6"/>
        <v>15969926.289999999</v>
      </c>
      <c r="BF11" s="271">
        <f t="shared" si="6"/>
        <v>4608378.6300000008</v>
      </c>
      <c r="BG11" s="271">
        <f t="shared" si="6"/>
        <v>374178.02</v>
      </c>
      <c r="BH11" s="271">
        <f t="shared" si="6"/>
        <v>20448.560000000001</v>
      </c>
      <c r="BI11" s="271">
        <f t="shared" si="6"/>
        <v>4528031.74</v>
      </c>
      <c r="BJ11" s="271">
        <f t="shared" si="6"/>
        <v>1852301.6199999999</v>
      </c>
      <c r="BK11" s="271">
        <f t="shared" si="6"/>
        <v>2452246.65</v>
      </c>
      <c r="BL11" s="295">
        <f t="shared" si="6"/>
        <v>5504238.9700000007</v>
      </c>
    </row>
    <row r="12" spans="1:64" x14ac:dyDescent="0.25">
      <c r="A12" s="1535"/>
      <c r="B12" s="126" t="s">
        <v>1319</v>
      </c>
      <c r="C12" s="127" t="s">
        <v>1328</v>
      </c>
      <c r="D12" s="270">
        <f t="shared" si="1"/>
        <v>114502.51706417477</v>
      </c>
      <c r="E12" s="249">
        <v>97543.45710714384</v>
      </c>
      <c r="F12" s="249">
        <v>3057.0647239681371</v>
      </c>
      <c r="G12" s="249">
        <v>6441.4741832664822</v>
      </c>
      <c r="H12" s="249">
        <v>1534.3894274892837</v>
      </c>
      <c r="I12" s="249">
        <v>2598.2242090164805</v>
      </c>
      <c r="J12" s="249">
        <v>144.42991075359461</v>
      </c>
      <c r="K12" s="249">
        <v>16.176150004402597</v>
      </c>
      <c r="L12" s="249">
        <v>175.62677147637103</v>
      </c>
      <c r="M12" s="249">
        <v>9.2435142882300543</v>
      </c>
      <c r="N12" s="249">
        <v>2681.7186745201948</v>
      </c>
      <c r="O12" s="249">
        <v>300.71239224774223</v>
      </c>
      <c r="P12" s="270">
        <f t="shared" si="2"/>
        <v>121960.73646471433</v>
      </c>
      <c r="Q12" s="249">
        <v>104340.02706833446</v>
      </c>
      <c r="R12" s="249">
        <v>3264.284329292806</v>
      </c>
      <c r="S12" s="249">
        <v>6689.9313457147791</v>
      </c>
      <c r="T12" s="249">
        <v>1564.4647932829366</v>
      </c>
      <c r="U12" s="249">
        <v>2746.5375760585739</v>
      </c>
      <c r="V12" s="249">
        <v>117.85480717493319</v>
      </c>
      <c r="W12" s="249">
        <v>17.331589290431353</v>
      </c>
      <c r="X12" s="249">
        <v>174.47133219034225</v>
      </c>
      <c r="Y12" s="249">
        <v>10.39895357425881</v>
      </c>
      <c r="Z12" s="249">
        <v>2723.6201211445023</v>
      </c>
      <c r="AA12" s="250">
        <v>311.81454865629388</v>
      </c>
      <c r="AB12" s="270">
        <f t="shared" si="3"/>
        <v>131328.09458708524</v>
      </c>
      <c r="AC12" s="249">
        <v>112979.24474635978</v>
      </c>
      <c r="AD12" s="249">
        <v>3508.2311075850075</v>
      </c>
      <c r="AE12" s="249">
        <v>6919.4245724650282</v>
      </c>
      <c r="AF12" s="249">
        <v>1590.2118320399443</v>
      </c>
      <c r="AG12" s="249">
        <v>2903.3741714468806</v>
      </c>
      <c r="AH12" s="249">
        <v>131.08458699996245</v>
      </c>
      <c r="AI12" s="249">
        <v>20.220187505503244</v>
      </c>
      <c r="AJ12" s="249">
        <v>188.83977879563537</v>
      </c>
      <c r="AK12" s="249">
        <v>11.554392860287569</v>
      </c>
      <c r="AL12" s="249">
        <v>2759.3381039768042</v>
      </c>
      <c r="AM12" s="250">
        <v>316.57110705044551</v>
      </c>
      <c r="AN12" s="270">
        <f t="shared" si="4"/>
        <v>139704.97039642159</v>
      </c>
      <c r="AO12" s="249">
        <v>120599.98555682093</v>
      </c>
      <c r="AP12" s="249">
        <v>3722.8253795846545</v>
      </c>
      <c r="AQ12" s="249">
        <v>7208.0936843696327</v>
      </c>
      <c r="AR12" s="249">
        <v>1636.1393012517528</v>
      </c>
      <c r="AS12" s="249">
        <v>3009.7926145057986</v>
      </c>
      <c r="AT12" s="249">
        <v>126.72559911283138</v>
      </c>
      <c r="AU12" s="249">
        <v>23.630597011039729</v>
      </c>
      <c r="AV12" s="249">
        <v>205.09047327010435</v>
      </c>
      <c r="AW12" s="249">
        <v>12.709832146316325</v>
      </c>
      <c r="AX12" s="249">
        <v>2826.6331243292207</v>
      </c>
      <c r="AY12" s="250">
        <v>333.34423401929632</v>
      </c>
      <c r="AZ12" s="854">
        <v>876668.05111874244</v>
      </c>
      <c r="BA12" s="290">
        <f t="shared" si="5"/>
        <v>1384164.3696311384</v>
      </c>
      <c r="BB12" s="271">
        <f t="shared" si="6"/>
        <v>435462.71447865898</v>
      </c>
      <c r="BC12" s="271">
        <f t="shared" si="6"/>
        <v>13552.405540430605</v>
      </c>
      <c r="BD12" s="271">
        <f t="shared" si="6"/>
        <v>27258.923785815921</v>
      </c>
      <c r="BE12" s="271">
        <f t="shared" si="6"/>
        <v>6325.2053540639172</v>
      </c>
      <c r="BF12" s="271">
        <f t="shared" si="6"/>
        <v>11257.928571027735</v>
      </c>
      <c r="BG12" s="271">
        <f t="shared" si="6"/>
        <v>520.09490404132157</v>
      </c>
      <c r="BH12" s="271">
        <f t="shared" si="6"/>
        <v>77.358523811376926</v>
      </c>
      <c r="BI12" s="271">
        <f t="shared" si="6"/>
        <v>744.02835573245295</v>
      </c>
      <c r="BJ12" s="271">
        <f t="shared" si="6"/>
        <v>43.906692869092758</v>
      </c>
      <c r="BK12" s="271">
        <f t="shared" si="6"/>
        <v>10991.310023970722</v>
      </c>
      <c r="BL12" s="291">
        <f t="shared" si="6"/>
        <v>1262.4422819737779</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1209197.8399999929</v>
      </c>
      <c r="E14" s="249">
        <v>1160411.759999993</v>
      </c>
      <c r="F14" s="249">
        <v>38331.920000000006</v>
      </c>
      <c r="G14" s="249">
        <v>3484.72</v>
      </c>
      <c r="H14" s="249">
        <v>3484.72</v>
      </c>
      <c r="I14" s="249">
        <v>0</v>
      </c>
      <c r="J14" s="249">
        <v>0</v>
      </c>
      <c r="K14" s="249">
        <v>0</v>
      </c>
      <c r="L14" s="249">
        <v>3484.72</v>
      </c>
      <c r="M14" s="249">
        <v>0</v>
      </c>
      <c r="N14" s="249">
        <v>0</v>
      </c>
      <c r="O14" s="250">
        <v>0</v>
      </c>
      <c r="P14" s="271">
        <f t="shared" si="2"/>
        <v>1275407.5199999926</v>
      </c>
      <c r="Q14" s="249">
        <v>1188289.5199999928</v>
      </c>
      <c r="R14" s="249">
        <v>62724.960000000014</v>
      </c>
      <c r="S14" s="249">
        <v>6969.44</v>
      </c>
      <c r="T14" s="249">
        <v>6969.44</v>
      </c>
      <c r="U14" s="249">
        <v>0</v>
      </c>
      <c r="V14" s="249">
        <v>0</v>
      </c>
      <c r="W14" s="249">
        <v>0</v>
      </c>
      <c r="X14" s="249">
        <v>10454.16</v>
      </c>
      <c r="Y14" s="249">
        <v>0</v>
      </c>
      <c r="Z14" s="249">
        <v>0</v>
      </c>
      <c r="AA14" s="250">
        <v>0</v>
      </c>
      <c r="AB14" s="271">
        <f t="shared" si="3"/>
        <v>1317224.1599999922</v>
      </c>
      <c r="AC14" s="249">
        <v>1254499.1999999923</v>
      </c>
      <c r="AD14" s="249">
        <v>62724.960000000014</v>
      </c>
      <c r="AE14" s="249">
        <v>0</v>
      </c>
      <c r="AF14" s="249">
        <v>0</v>
      </c>
      <c r="AG14" s="249">
        <v>0</v>
      </c>
      <c r="AH14" s="249">
        <v>0</v>
      </c>
      <c r="AI14" s="249">
        <v>0</v>
      </c>
      <c r="AJ14" s="249">
        <v>0</v>
      </c>
      <c r="AK14" s="249">
        <v>0</v>
      </c>
      <c r="AL14" s="249">
        <v>0</v>
      </c>
      <c r="AM14" s="250">
        <v>0</v>
      </c>
      <c r="AN14" s="270">
        <f t="shared" si="4"/>
        <v>1677546.2399999893</v>
      </c>
      <c r="AO14" s="249">
        <v>1628760.1599999894</v>
      </c>
      <c r="AP14" s="249">
        <v>38331.920000000006</v>
      </c>
      <c r="AQ14" s="249">
        <v>6969.44</v>
      </c>
      <c r="AR14" s="249">
        <v>3484.72</v>
      </c>
      <c r="AS14" s="249">
        <v>0</v>
      </c>
      <c r="AT14" s="249">
        <v>0</v>
      </c>
      <c r="AU14" s="249">
        <v>0</v>
      </c>
      <c r="AV14" s="249">
        <v>0</v>
      </c>
      <c r="AW14" s="249">
        <v>0</v>
      </c>
      <c r="AX14" s="249">
        <v>0</v>
      </c>
      <c r="AY14" s="250">
        <v>0</v>
      </c>
      <c r="AZ14" s="854">
        <v>121297.68000000002</v>
      </c>
      <c r="BA14" s="290">
        <f t="shared" si="5"/>
        <v>5600673.439999966</v>
      </c>
      <c r="BB14" s="271">
        <f t="shared" si="6"/>
        <v>5231960.6399999671</v>
      </c>
      <c r="BC14" s="271">
        <f t="shared" si="6"/>
        <v>202113.76000000004</v>
      </c>
      <c r="BD14" s="271">
        <f t="shared" si="6"/>
        <v>17423.599999999999</v>
      </c>
      <c r="BE14" s="271">
        <f t="shared" si="6"/>
        <v>13938.88</v>
      </c>
      <c r="BF14" s="271">
        <f t="shared" si="6"/>
        <v>0</v>
      </c>
      <c r="BG14" s="271">
        <f t="shared" si="6"/>
        <v>0</v>
      </c>
      <c r="BH14" s="271">
        <f t="shared" si="6"/>
        <v>0</v>
      </c>
      <c r="BI14" s="271">
        <f t="shared" si="6"/>
        <v>13938.88</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302741.56177241268</v>
      </c>
      <c r="E16" s="249">
        <v>299906.3599993494</v>
      </c>
      <c r="F16" s="249">
        <v>511.07758022699716</v>
      </c>
      <c r="G16" s="249">
        <v>1076.8803855762981</v>
      </c>
      <c r="H16" s="249">
        <v>256.51796953425708</v>
      </c>
      <c r="I16" s="249">
        <v>434.36899821594579</v>
      </c>
      <c r="J16" s="249">
        <v>24.145674352793858</v>
      </c>
      <c r="K16" s="249">
        <v>2.7043155275129123</v>
      </c>
      <c r="L16" s="249">
        <v>29.361140012997332</v>
      </c>
      <c r="M16" s="249">
        <v>1.545323158578807</v>
      </c>
      <c r="N16" s="249">
        <v>448.32753467002368</v>
      </c>
      <c r="O16" s="249">
        <v>50.272851787958928</v>
      </c>
      <c r="P16" s="270">
        <f t="shared" si="2"/>
        <v>20389.296172369282</v>
      </c>
      <c r="Q16" s="249">
        <v>17443.480387188414</v>
      </c>
      <c r="R16" s="249">
        <v>545.72038436346236</v>
      </c>
      <c r="S16" s="249">
        <v>1118.4172507851306</v>
      </c>
      <c r="T16" s="249">
        <v>261.54594458946303</v>
      </c>
      <c r="U16" s="249">
        <v>459.163905614832</v>
      </c>
      <c r="V16" s="249">
        <v>19.702870271879789</v>
      </c>
      <c r="W16" s="249">
        <v>2.8974809223352631</v>
      </c>
      <c r="X16" s="249">
        <v>29.167974618174977</v>
      </c>
      <c r="Y16" s="249">
        <v>1.7384885534011576</v>
      </c>
      <c r="Z16" s="249">
        <v>455.33258424612973</v>
      </c>
      <c r="AA16" s="250">
        <v>52.128901216058431</v>
      </c>
      <c r="AB16" s="270">
        <f t="shared" si="3"/>
        <v>21955.323441849807</v>
      </c>
      <c r="AC16" s="249">
        <v>18887.777732718052</v>
      </c>
      <c r="AD16" s="249">
        <v>586.50320723805237</v>
      </c>
      <c r="AE16" s="249">
        <v>1156.7837407342736</v>
      </c>
      <c r="AF16" s="249">
        <v>265.85031347075449</v>
      </c>
      <c r="AG16" s="249">
        <v>485.38371935762143</v>
      </c>
      <c r="AH16" s="249">
        <v>21.914614042595705</v>
      </c>
      <c r="AI16" s="249">
        <v>3.38039440939114</v>
      </c>
      <c r="AJ16" s="249">
        <v>31.570079769917445</v>
      </c>
      <c r="AK16" s="249">
        <v>1.9316539482235089</v>
      </c>
      <c r="AL16" s="249">
        <v>461.30388740284775</v>
      </c>
      <c r="AM16" s="250">
        <v>52.924098758077093</v>
      </c>
      <c r="AN16" s="270">
        <f t="shared" si="4"/>
        <v>23355.762688337381</v>
      </c>
      <c r="AO16" s="249">
        <v>20161.806948524805</v>
      </c>
      <c r="AP16" s="249">
        <v>622.37890211761453</v>
      </c>
      <c r="AQ16" s="249">
        <v>1205.0432067644795</v>
      </c>
      <c r="AR16" s="249">
        <v>273.52843021021732</v>
      </c>
      <c r="AS16" s="249">
        <v>503.17466763021122</v>
      </c>
      <c r="AT16" s="249">
        <v>21.185882012773963</v>
      </c>
      <c r="AU16" s="249">
        <v>3.9505438812054972</v>
      </c>
      <c r="AV16" s="249">
        <v>34.286857580967279</v>
      </c>
      <c r="AW16" s="249">
        <v>2.1248193430458597</v>
      </c>
      <c r="AX16" s="249">
        <v>472.55421386580753</v>
      </c>
      <c r="AY16" s="250">
        <v>55.728216406248222</v>
      </c>
      <c r="AZ16" s="854">
        <v>2446.4100000001781</v>
      </c>
      <c r="BA16" s="290">
        <f t="shared" si="5"/>
        <v>370888.35407496931</v>
      </c>
      <c r="BB16" s="271">
        <f t="shared" si="6"/>
        <v>356399.42506778066</v>
      </c>
      <c r="BC16" s="271">
        <f t="shared" si="6"/>
        <v>2265.6800739461264</v>
      </c>
      <c r="BD16" s="271">
        <f t="shared" si="6"/>
        <v>4557.1245838601817</v>
      </c>
      <c r="BE16" s="271">
        <f t="shared" si="6"/>
        <v>1057.4426578046919</v>
      </c>
      <c r="BF16" s="271">
        <f t="shared" si="6"/>
        <v>1882.0912908186103</v>
      </c>
      <c r="BG16" s="271">
        <f t="shared" si="6"/>
        <v>86.949040680043311</v>
      </c>
      <c r="BH16" s="271">
        <f t="shared" si="6"/>
        <v>12.932734740444813</v>
      </c>
      <c r="BI16" s="271">
        <f t="shared" si="6"/>
        <v>124.38605198205703</v>
      </c>
      <c r="BJ16" s="271">
        <f t="shared" si="6"/>
        <v>7.3402850032493339</v>
      </c>
      <c r="BK16" s="271">
        <f t="shared" si="6"/>
        <v>1837.5182201848086</v>
      </c>
      <c r="BL16" s="291">
        <f t="shared" si="6"/>
        <v>211.05406816834267</v>
      </c>
    </row>
    <row r="17" spans="1:64" s="209" customFormat="1" x14ac:dyDescent="0.25">
      <c r="A17" s="1535"/>
      <c r="B17" s="128" t="s">
        <v>201</v>
      </c>
      <c r="C17" s="309" t="s">
        <v>14</v>
      </c>
      <c r="D17" s="272">
        <f>SUM(D11:D16)</f>
        <v>56066333.918836579</v>
      </c>
      <c r="E17" s="272">
        <f>SUM(E11:E16)</f>
        <v>32855705.787106484</v>
      </c>
      <c r="F17" s="272">
        <f>SUM(F11:F16)</f>
        <v>2835735.292304195</v>
      </c>
      <c r="G17" s="272">
        <f t="shared" ref="G17:O17" si="7">SUM(G11:G16)</f>
        <v>11748958.794568842</v>
      </c>
      <c r="H17" s="272">
        <f t="shared" si="7"/>
        <v>3980912.2173970239</v>
      </c>
      <c r="I17" s="272">
        <f t="shared" si="7"/>
        <v>1113031.4732072323</v>
      </c>
      <c r="J17" s="272">
        <f t="shared" si="7"/>
        <v>102932.07558510637</v>
      </c>
      <c r="K17" s="272">
        <f t="shared" si="7"/>
        <v>4657.6404655319157</v>
      </c>
      <c r="L17" s="272">
        <f t="shared" si="7"/>
        <v>1139212.5379114891</v>
      </c>
      <c r="M17" s="272">
        <f t="shared" si="7"/>
        <v>377737.34883744671</v>
      </c>
      <c r="N17" s="272">
        <f t="shared" si="7"/>
        <v>592256.32620919007</v>
      </c>
      <c r="O17" s="272">
        <f t="shared" si="7"/>
        <v>1315194.4252440359</v>
      </c>
      <c r="P17" s="288">
        <f>SUM(P11:P16)</f>
        <v>59423746.682637088</v>
      </c>
      <c r="Q17" s="272">
        <f>SUM(Q11:Q16)</f>
        <v>35172016.157455519</v>
      </c>
      <c r="R17" s="272">
        <f>SUM(R11:R16)</f>
        <v>3084326.1847136556</v>
      </c>
      <c r="S17" s="272">
        <f t="shared" ref="S17:AA17" si="8">SUM(S11:S16)</f>
        <v>12400005.55859651</v>
      </c>
      <c r="T17" s="272">
        <f t="shared" si="8"/>
        <v>3972482.750737872</v>
      </c>
      <c r="U17" s="272">
        <f t="shared" si="8"/>
        <v>1175464.2514816734</v>
      </c>
      <c r="V17" s="272">
        <f t="shared" si="8"/>
        <v>84811.537677446817</v>
      </c>
      <c r="W17" s="272">
        <f t="shared" si="8"/>
        <v>4722.0690702127667</v>
      </c>
      <c r="X17" s="272">
        <f t="shared" si="8"/>
        <v>1143034.4593068084</v>
      </c>
      <c r="Y17" s="272">
        <f t="shared" si="8"/>
        <v>424954.51744212763</v>
      </c>
      <c r="Z17" s="272">
        <f t="shared" si="8"/>
        <v>600887.99270539056</v>
      </c>
      <c r="AA17" s="281">
        <f t="shared" si="8"/>
        <v>1361041.2034498726</v>
      </c>
      <c r="AB17" s="288">
        <f>SUM(AB11:AB16)</f>
        <v>64382001.368028954</v>
      </c>
      <c r="AC17" s="272">
        <f>SUM(AC11:AC16)</f>
        <v>38564567.572479084</v>
      </c>
      <c r="AD17" s="272">
        <f>SUM(AD11:AD16)</f>
        <v>3413586.8543148236</v>
      </c>
      <c r="AE17" s="272">
        <f t="shared" ref="AE17:AM17" si="9">SUM(AE11:AE16)</f>
        <v>13364962.798313206</v>
      </c>
      <c r="AF17" s="272">
        <f t="shared" si="9"/>
        <v>4011438.55214551</v>
      </c>
      <c r="AG17" s="272">
        <f t="shared" si="9"/>
        <v>1244559.5578908047</v>
      </c>
      <c r="AH17" s="272">
        <f t="shared" si="9"/>
        <v>98960.349201042583</v>
      </c>
      <c r="AI17" s="272">
        <f t="shared" si="9"/>
        <v>5435.4405819148951</v>
      </c>
      <c r="AJ17" s="272">
        <f t="shared" si="9"/>
        <v>1219094.7098585656</v>
      </c>
      <c r="AK17" s="272">
        <f t="shared" si="9"/>
        <v>472171.68604680843</v>
      </c>
      <c r="AL17" s="272">
        <f t="shared" si="9"/>
        <v>609803.21199137974</v>
      </c>
      <c r="AM17" s="272">
        <f t="shared" si="9"/>
        <v>1377420.6352058088</v>
      </c>
      <c r="AN17" s="288">
        <f>SUM(AN11:AN16)</f>
        <v>65059371.153084733</v>
      </c>
      <c r="AO17" s="272">
        <f>SUM(AO11:AO16)</f>
        <v>39793471.76250533</v>
      </c>
      <c r="AP17" s="272">
        <f t="shared" ref="AP17:AZ17" si="10">SUM(AP11:AP16)</f>
        <v>3387827.4042817014</v>
      </c>
      <c r="AQ17" s="272">
        <f t="shared" si="10"/>
        <v>12936218.726891134</v>
      </c>
      <c r="AR17" s="272">
        <f t="shared" si="10"/>
        <v>4026414.2977314615</v>
      </c>
      <c r="AS17" s="272">
        <f t="shared" si="10"/>
        <v>1088463.3672821363</v>
      </c>
      <c r="AT17" s="272">
        <f t="shared" si="10"/>
        <v>88081.101481125574</v>
      </c>
      <c r="AU17" s="272">
        <f t="shared" si="10"/>
        <v>5723.7011408922463</v>
      </c>
      <c r="AV17" s="272">
        <f t="shared" si="10"/>
        <v>1041497.3273308511</v>
      </c>
      <c r="AW17" s="272">
        <f t="shared" si="10"/>
        <v>577489.31465148937</v>
      </c>
      <c r="AX17" s="272">
        <f t="shared" si="10"/>
        <v>662127.94733819505</v>
      </c>
      <c r="AY17" s="281">
        <f t="shared" si="10"/>
        <v>1452056.2024504258</v>
      </c>
      <c r="AZ17" s="293">
        <f t="shared" si="10"/>
        <v>991437.74111874274</v>
      </c>
      <c r="BA17" s="292">
        <f>SUM(BA11:BA16)</f>
        <v>245922890.86370608</v>
      </c>
      <c r="BB17" s="272">
        <f>SUM(BB11:BB16)</f>
        <v>146385761.27954641</v>
      </c>
      <c r="BC17" s="272">
        <f t="shared" ref="BC17:BL17" si="11">SUM(BC11:BC16)</f>
        <v>12721475.735614376</v>
      </c>
      <c r="BD17" s="272">
        <f t="shared" si="11"/>
        <v>50450145.878369689</v>
      </c>
      <c r="BE17" s="272">
        <f t="shared" si="11"/>
        <v>15991247.818011869</v>
      </c>
      <c r="BF17" s="272">
        <f t="shared" si="11"/>
        <v>4621518.6498618471</v>
      </c>
      <c r="BG17" s="272">
        <f t="shared" si="11"/>
        <v>374785.06394472136</v>
      </c>
      <c r="BH17" s="272">
        <f t="shared" si="11"/>
        <v>20538.851258551822</v>
      </c>
      <c r="BI17" s="272">
        <f t="shared" si="11"/>
        <v>4542839.0344077144</v>
      </c>
      <c r="BJ17" s="272">
        <f>SUM(BJ11:BJ16)</f>
        <v>1852352.8669778721</v>
      </c>
      <c r="BK17" s="272">
        <f t="shared" si="11"/>
        <v>2465075.4782441556</v>
      </c>
      <c r="BL17" s="293">
        <f t="shared" si="11"/>
        <v>5505712.4663501428</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6586851.7599999998</v>
      </c>
      <c r="E20" s="251">
        <v>4053396.2999999984</v>
      </c>
      <c r="F20" s="251">
        <v>197034.3</v>
      </c>
      <c r="G20" s="251">
        <v>1491572.86</v>
      </c>
      <c r="H20" s="251">
        <v>316404.70999999996</v>
      </c>
      <c r="I20" s="251">
        <v>10151.16</v>
      </c>
      <c r="J20" s="251">
        <v>0</v>
      </c>
      <c r="K20" s="251">
        <v>-300</v>
      </c>
      <c r="L20" s="251">
        <v>24238.959999999999</v>
      </c>
      <c r="M20" s="251">
        <v>0</v>
      </c>
      <c r="N20" s="251">
        <v>51863.15</v>
      </c>
      <c r="O20" s="252">
        <v>442490.32</v>
      </c>
      <c r="P20" s="273">
        <f t="shared" ref="P20:P27" si="13">SUM(Q20:AA20)</f>
        <v>7262181.2500000009</v>
      </c>
      <c r="Q20" s="251">
        <v>3996895.8499999996</v>
      </c>
      <c r="R20" s="251">
        <v>293998.97000000003</v>
      </c>
      <c r="S20" s="251">
        <v>1762428.9900000002</v>
      </c>
      <c r="T20" s="251">
        <v>395564.66000000003</v>
      </c>
      <c r="U20" s="251">
        <v>10314.280000000002</v>
      </c>
      <c r="V20" s="251">
        <v>0</v>
      </c>
      <c r="W20" s="251">
        <v>0</v>
      </c>
      <c r="X20" s="251">
        <v>20994.78</v>
      </c>
      <c r="Y20" s="251">
        <v>61286.54</v>
      </c>
      <c r="Z20" s="251">
        <v>25132.73</v>
      </c>
      <c r="AA20" s="252">
        <v>695564.45000000007</v>
      </c>
      <c r="AB20" s="273">
        <f t="shared" ref="AB20:AB27" si="14">SUM(AC20:AM20)</f>
        <v>8276556.7899999991</v>
      </c>
      <c r="AC20" s="251">
        <v>5356272.57</v>
      </c>
      <c r="AD20" s="251">
        <v>166645.24999999997</v>
      </c>
      <c r="AE20" s="251">
        <v>1673294.3099999989</v>
      </c>
      <c r="AF20" s="251">
        <v>377435.70999999996</v>
      </c>
      <c r="AG20" s="251">
        <v>36640.19000000001</v>
      </c>
      <c r="AH20" s="251">
        <v>0</v>
      </c>
      <c r="AI20" s="251">
        <v>0</v>
      </c>
      <c r="AJ20" s="251">
        <v>104245.75</v>
      </c>
      <c r="AK20" s="251">
        <v>0</v>
      </c>
      <c r="AL20" s="251">
        <v>18672.72</v>
      </c>
      <c r="AM20" s="252">
        <v>543350.29</v>
      </c>
      <c r="AN20" s="276">
        <f t="shared" ref="AN20:AN27" si="15">SUM(AO20:AY20)</f>
        <v>6996561.6199999992</v>
      </c>
      <c r="AO20" s="251">
        <v>4138736.5900000003</v>
      </c>
      <c r="AP20" s="251">
        <v>153619.96</v>
      </c>
      <c r="AQ20" s="251">
        <v>1595019.17</v>
      </c>
      <c r="AR20" s="251">
        <v>462759.18</v>
      </c>
      <c r="AS20" s="251">
        <v>50101.77</v>
      </c>
      <c r="AT20" s="251">
        <v>0</v>
      </c>
      <c r="AU20" s="251">
        <v>0</v>
      </c>
      <c r="AV20" s="249">
        <v>25175.42</v>
      </c>
      <c r="AW20" s="251">
        <v>171203.81</v>
      </c>
      <c r="AX20" s="251">
        <v>3266.06</v>
      </c>
      <c r="AY20" s="252">
        <v>396679.66</v>
      </c>
      <c r="AZ20" s="855">
        <v>2688604.3100000005</v>
      </c>
      <c r="BA20" s="294">
        <f t="shared" ref="BA20:BA27" si="16">SUM(BB20:BL20)+AZ20</f>
        <v>31810755.729999997</v>
      </c>
      <c r="BB20" s="271">
        <f t="shared" ref="BB20:BL27" si="17">E20+Q20+AC20+AO20</f>
        <v>17545301.309999999</v>
      </c>
      <c r="BC20" s="271">
        <f t="shared" si="17"/>
        <v>811298.48</v>
      </c>
      <c r="BD20" s="271">
        <f t="shared" si="17"/>
        <v>6522315.3299999991</v>
      </c>
      <c r="BE20" s="271">
        <f t="shared" si="17"/>
        <v>1552164.26</v>
      </c>
      <c r="BF20" s="271">
        <f t="shared" si="17"/>
        <v>107207.40000000001</v>
      </c>
      <c r="BG20" s="271">
        <f t="shared" si="17"/>
        <v>0</v>
      </c>
      <c r="BH20" s="271">
        <f t="shared" si="17"/>
        <v>-300</v>
      </c>
      <c r="BI20" s="271">
        <f t="shared" si="17"/>
        <v>174654.90999999997</v>
      </c>
      <c r="BJ20" s="271">
        <f t="shared" si="17"/>
        <v>232490.35</v>
      </c>
      <c r="BK20" s="271">
        <f t="shared" si="17"/>
        <v>98934.66</v>
      </c>
      <c r="BL20" s="295">
        <f t="shared" si="17"/>
        <v>2078084.72</v>
      </c>
    </row>
    <row r="21" spans="1:64" ht="24.75" x14ac:dyDescent="0.25">
      <c r="A21" s="1535"/>
      <c r="B21" s="126">
        <v>2.2000000000000002</v>
      </c>
      <c r="C21" s="127" t="s">
        <v>148</v>
      </c>
      <c r="D21" s="274">
        <f t="shared" si="12"/>
        <v>37336.944037243848</v>
      </c>
      <c r="E21" s="253">
        <v>22976.292214882225</v>
      </c>
      <c r="F21" s="253">
        <v>1116.8702288386582</v>
      </c>
      <c r="G21" s="253">
        <v>8454.8391903223546</v>
      </c>
      <c r="H21" s="253">
        <v>1793.5100683654025</v>
      </c>
      <c r="I21" s="253">
        <v>57.540887003825397</v>
      </c>
      <c r="J21" s="253">
        <v>0</v>
      </c>
      <c r="K21" s="253">
        <v>-1.7005215267169089</v>
      </c>
      <c r="L21" s="253">
        <v>137.39624421743363</v>
      </c>
      <c r="M21" s="253">
        <v>0</v>
      </c>
      <c r="N21" s="253">
        <v>293.98134339449354</v>
      </c>
      <c r="O21" s="254">
        <v>2508.2143817461788</v>
      </c>
      <c r="P21" s="274">
        <f t="shared" si="13"/>
        <v>82399.108419281562</v>
      </c>
      <c r="Q21" s="253">
        <v>45350.101181339487</v>
      </c>
      <c r="R21" s="253">
        <v>3335.8094724208527</v>
      </c>
      <c r="S21" s="253">
        <v>19997.101756210628</v>
      </c>
      <c r="T21" s="253">
        <v>4488.2073559064984</v>
      </c>
      <c r="U21" s="253">
        <v>117.02922947383439</v>
      </c>
      <c r="V21" s="253">
        <v>0</v>
      </c>
      <c r="W21" s="253">
        <v>0</v>
      </c>
      <c r="X21" s="253">
        <v>238.21371209358949</v>
      </c>
      <c r="Y21" s="253">
        <v>695.37733640325155</v>
      </c>
      <c r="Z21" s="253">
        <v>285.16426027545509</v>
      </c>
      <c r="AA21" s="254">
        <v>7892.1041151579557</v>
      </c>
      <c r="AB21" s="274">
        <f t="shared" si="14"/>
        <v>206268.93871753078</v>
      </c>
      <c r="AC21" s="253">
        <v>133489.40707210702</v>
      </c>
      <c r="AD21" s="253">
        <v>4153.1448079168676</v>
      </c>
      <c r="AE21" s="253">
        <v>41701.960156040062</v>
      </c>
      <c r="AF21" s="253">
        <v>9406.4796884934731</v>
      </c>
      <c r="AG21" s="253">
        <v>913.14942885913399</v>
      </c>
      <c r="AH21" s="253">
        <v>0</v>
      </c>
      <c r="AI21" s="253">
        <v>0</v>
      </c>
      <c r="AJ21" s="253">
        <v>2598.0200177316779</v>
      </c>
      <c r="AK21" s="253">
        <v>0</v>
      </c>
      <c r="AL21" s="253">
        <v>465.36285983360148</v>
      </c>
      <c r="AM21" s="254">
        <v>13541.414686548971</v>
      </c>
      <c r="AN21" s="289">
        <f t="shared" si="15"/>
        <v>607125.71292184154</v>
      </c>
      <c r="AO21" s="253">
        <v>359138.32240349241</v>
      </c>
      <c r="AP21" s="253">
        <v>13330.3517927174</v>
      </c>
      <c r="AQ21" s="253">
        <v>138407.5783656507</v>
      </c>
      <c r="AR21" s="253">
        <v>40155.866885458337</v>
      </c>
      <c r="AS21" s="253">
        <v>4347.5744918682112</v>
      </c>
      <c r="AT21" s="253">
        <v>0</v>
      </c>
      <c r="AU21" s="253">
        <v>0</v>
      </c>
      <c r="AV21" s="253">
        <v>2184.5937541541703</v>
      </c>
      <c r="AW21" s="253">
        <v>14856.188060155397</v>
      </c>
      <c r="AX21" s="253">
        <v>283.41192626350511</v>
      </c>
      <c r="AY21" s="254">
        <v>34421.825242081366</v>
      </c>
      <c r="AZ21" s="526">
        <v>-3401003.6478252574</v>
      </c>
      <c r="BA21" s="296">
        <f t="shared" si="16"/>
        <v>-2467872.9437293597</v>
      </c>
      <c r="BB21" s="271">
        <f t="shared" si="17"/>
        <v>560954.12287182116</v>
      </c>
      <c r="BC21" s="271">
        <f t="shared" si="17"/>
        <v>21936.176301893778</v>
      </c>
      <c r="BD21" s="271">
        <f t="shared" si="17"/>
        <v>208561.47946822376</v>
      </c>
      <c r="BE21" s="271">
        <f t="shared" si="17"/>
        <v>55844.063998223712</v>
      </c>
      <c r="BF21" s="271">
        <f t="shared" si="17"/>
        <v>5435.2940372050052</v>
      </c>
      <c r="BG21" s="271">
        <f t="shared" si="17"/>
        <v>0</v>
      </c>
      <c r="BH21" s="271">
        <f t="shared" si="17"/>
        <v>-1.7005215267169089</v>
      </c>
      <c r="BI21" s="271">
        <f t="shared" si="17"/>
        <v>5158.2237281968719</v>
      </c>
      <c r="BJ21" s="271">
        <f t="shared" si="17"/>
        <v>15551.565396558648</v>
      </c>
      <c r="BK21" s="271">
        <f t="shared" si="17"/>
        <v>1327.9203897670552</v>
      </c>
      <c r="BL21" s="291">
        <f t="shared" si="17"/>
        <v>58363.558425534473</v>
      </c>
    </row>
    <row r="22" spans="1:64" x14ac:dyDescent="0.25">
      <c r="A22" s="1535"/>
      <c r="B22" s="126">
        <v>2.2999999999999998</v>
      </c>
      <c r="C22" s="127" t="s">
        <v>149</v>
      </c>
      <c r="D22" s="274">
        <f t="shared" si="12"/>
        <v>3650795.7500000042</v>
      </c>
      <c r="E22" s="253">
        <v>2726061.2500000042</v>
      </c>
      <c r="F22" s="253">
        <v>168644.01</v>
      </c>
      <c r="G22" s="253">
        <v>512249.33999999979</v>
      </c>
      <c r="H22" s="253">
        <v>151599.36999999994</v>
      </c>
      <c r="I22" s="253">
        <v>17179.8</v>
      </c>
      <c r="J22" s="253">
        <v>3903.21</v>
      </c>
      <c r="K22" s="253">
        <v>0</v>
      </c>
      <c r="L22" s="253">
        <v>18091.169999999998</v>
      </c>
      <c r="M22" s="253">
        <v>946.36</v>
      </c>
      <c r="N22" s="253">
        <v>12552.740000000003</v>
      </c>
      <c r="O22" s="254">
        <v>39568.499999999993</v>
      </c>
      <c r="P22" s="274">
        <f t="shared" si="13"/>
        <v>4133571.2000000142</v>
      </c>
      <c r="Q22" s="253">
        <v>3091709.5600000154</v>
      </c>
      <c r="R22" s="253">
        <v>212698.26</v>
      </c>
      <c r="S22" s="253">
        <v>603499.38999999908</v>
      </c>
      <c r="T22" s="253">
        <v>146772.03000000003</v>
      </c>
      <c r="U22" s="253">
        <v>14569.429999999998</v>
      </c>
      <c r="V22" s="253">
        <v>1436.3600000000001</v>
      </c>
      <c r="W22" s="253">
        <v>0</v>
      </c>
      <c r="X22" s="253">
        <v>10100.94</v>
      </c>
      <c r="Y22" s="253">
        <v>1517.56</v>
      </c>
      <c r="Z22" s="253">
        <v>11812.650000000001</v>
      </c>
      <c r="AA22" s="254">
        <v>39455.01999999999</v>
      </c>
      <c r="AB22" s="274">
        <f t="shared" si="14"/>
        <v>4404643.6699999794</v>
      </c>
      <c r="AC22" s="253">
        <v>3386692.8699999792</v>
      </c>
      <c r="AD22" s="253">
        <v>255568.19</v>
      </c>
      <c r="AE22" s="253">
        <v>495429.78</v>
      </c>
      <c r="AF22" s="253">
        <v>135760.26</v>
      </c>
      <c r="AG22" s="253">
        <v>14091.53</v>
      </c>
      <c r="AH22" s="253">
        <v>29625.81</v>
      </c>
      <c r="AI22" s="253">
        <v>0</v>
      </c>
      <c r="AJ22" s="253">
        <v>12732.530000000002</v>
      </c>
      <c r="AK22" s="253">
        <v>1068.7800000000002</v>
      </c>
      <c r="AL22" s="253">
        <v>14025.879999999997</v>
      </c>
      <c r="AM22" s="254">
        <v>59648.04</v>
      </c>
      <c r="AN22" s="289">
        <f t="shared" si="15"/>
        <v>5036654.0099999681</v>
      </c>
      <c r="AO22" s="253">
        <v>3951788.8999999673</v>
      </c>
      <c r="AP22" s="253">
        <v>269563.00000000017</v>
      </c>
      <c r="AQ22" s="253">
        <v>565511.11</v>
      </c>
      <c r="AR22" s="253">
        <v>159663.91999999998</v>
      </c>
      <c r="AS22" s="253">
        <v>14437.01</v>
      </c>
      <c r="AT22" s="253">
        <v>5506.6900000000005</v>
      </c>
      <c r="AU22" s="253">
        <v>0</v>
      </c>
      <c r="AV22" s="253">
        <v>10606.57</v>
      </c>
      <c r="AW22" s="253">
        <v>8530.130000000001</v>
      </c>
      <c r="AX22" s="253">
        <v>16761.710000000003</v>
      </c>
      <c r="AY22" s="254">
        <v>34284.97</v>
      </c>
      <c r="AZ22" s="526">
        <v>-55739.909999999909</v>
      </c>
      <c r="BA22" s="296">
        <f t="shared" si="16"/>
        <v>17169924.719999965</v>
      </c>
      <c r="BB22" s="271">
        <f t="shared" si="17"/>
        <v>13156252.579999965</v>
      </c>
      <c r="BC22" s="271">
        <f t="shared" si="17"/>
        <v>906473.4600000002</v>
      </c>
      <c r="BD22" s="271">
        <f t="shared" si="17"/>
        <v>2176689.6199999987</v>
      </c>
      <c r="BE22" s="271">
        <f t="shared" si="17"/>
        <v>593795.57999999996</v>
      </c>
      <c r="BF22" s="271">
        <f t="shared" si="17"/>
        <v>60277.77</v>
      </c>
      <c r="BG22" s="271">
        <f t="shared" si="17"/>
        <v>40472.070000000007</v>
      </c>
      <c r="BH22" s="271">
        <f t="shared" si="17"/>
        <v>0</v>
      </c>
      <c r="BI22" s="271">
        <f t="shared" si="17"/>
        <v>51531.21</v>
      </c>
      <c r="BJ22" s="271">
        <f t="shared" si="17"/>
        <v>12062.830000000002</v>
      </c>
      <c r="BK22" s="271">
        <f t="shared" si="17"/>
        <v>55152.98000000001</v>
      </c>
      <c r="BL22" s="291">
        <f t="shared" si="17"/>
        <v>172956.53</v>
      </c>
    </row>
    <row r="23" spans="1:64" x14ac:dyDescent="0.25">
      <c r="A23" s="1535"/>
      <c r="B23" s="126">
        <v>2.4</v>
      </c>
      <c r="C23" s="127" t="s">
        <v>150</v>
      </c>
      <c r="D23" s="274">
        <f t="shared" si="12"/>
        <v>839189.09</v>
      </c>
      <c r="E23" s="253">
        <v>141154.30999999997</v>
      </c>
      <c r="F23" s="253">
        <v>14125.119999999999</v>
      </c>
      <c r="G23" s="253">
        <v>454339.3000000001</v>
      </c>
      <c r="H23" s="253">
        <v>83769.239999999976</v>
      </c>
      <c r="I23" s="253">
        <v>87591.150000000023</v>
      </c>
      <c r="J23" s="253">
        <v>360</v>
      </c>
      <c r="K23" s="253">
        <v>3262.84</v>
      </c>
      <c r="L23" s="253">
        <v>6988.91</v>
      </c>
      <c r="M23" s="253">
        <v>0</v>
      </c>
      <c r="N23" s="253">
        <v>25827.149999999911</v>
      </c>
      <c r="O23" s="254">
        <v>21771.07</v>
      </c>
      <c r="P23" s="274">
        <f t="shared" si="13"/>
        <v>1184303.8699999999</v>
      </c>
      <c r="Q23" s="253">
        <v>361225.79</v>
      </c>
      <c r="R23" s="253">
        <v>6685.0499999999993</v>
      </c>
      <c r="S23" s="253">
        <v>468182.01999999996</v>
      </c>
      <c r="T23" s="253">
        <v>89477.15</v>
      </c>
      <c r="U23" s="253">
        <v>144689.00999999995</v>
      </c>
      <c r="V23" s="253">
        <v>180</v>
      </c>
      <c r="W23" s="253">
        <v>4828.53</v>
      </c>
      <c r="X23" s="253">
        <v>0</v>
      </c>
      <c r="Y23" s="253">
        <v>0</v>
      </c>
      <c r="Z23" s="253">
        <v>102515.01</v>
      </c>
      <c r="AA23" s="254">
        <v>6521.3099999999995</v>
      </c>
      <c r="AB23" s="274">
        <f t="shared" si="14"/>
        <v>1132553.4399999988</v>
      </c>
      <c r="AC23" s="253">
        <v>311865.37999999989</v>
      </c>
      <c r="AD23" s="253">
        <v>12998.529999999999</v>
      </c>
      <c r="AE23" s="253">
        <v>429740.93999999901</v>
      </c>
      <c r="AF23" s="253">
        <v>65103.58</v>
      </c>
      <c r="AG23" s="253">
        <v>226350.72999999998</v>
      </c>
      <c r="AH23" s="253">
        <v>180</v>
      </c>
      <c r="AI23" s="253">
        <v>3924.98</v>
      </c>
      <c r="AJ23" s="253">
        <v>-3583.56</v>
      </c>
      <c r="AK23" s="253">
        <v>0</v>
      </c>
      <c r="AL23" s="253">
        <v>77305.439999999988</v>
      </c>
      <c r="AM23" s="254">
        <v>8667.42</v>
      </c>
      <c r="AN23" s="289">
        <f t="shared" si="15"/>
        <v>1308465.5900000003</v>
      </c>
      <c r="AO23" s="253">
        <v>373114.71000000014</v>
      </c>
      <c r="AP23" s="253">
        <v>8410.5399999999991</v>
      </c>
      <c r="AQ23" s="253">
        <v>528053.4</v>
      </c>
      <c r="AR23" s="253">
        <v>107201.03</v>
      </c>
      <c r="AS23" s="253">
        <v>185951.74999999997</v>
      </c>
      <c r="AT23" s="253">
        <v>0</v>
      </c>
      <c r="AU23" s="253">
        <v>2676.51</v>
      </c>
      <c r="AV23" s="253">
        <v>410.35</v>
      </c>
      <c r="AW23" s="253">
        <v>0</v>
      </c>
      <c r="AX23" s="253">
        <v>78385.98</v>
      </c>
      <c r="AY23" s="254">
        <v>24261.320000000003</v>
      </c>
      <c r="AZ23" s="526">
        <v>-306302.08999999991</v>
      </c>
      <c r="BA23" s="296">
        <f t="shared" si="16"/>
        <v>4158209.8999999985</v>
      </c>
      <c r="BB23" s="271">
        <f t="shared" si="17"/>
        <v>1187360.19</v>
      </c>
      <c r="BC23" s="271">
        <f t="shared" si="17"/>
        <v>42219.24</v>
      </c>
      <c r="BD23" s="271">
        <f t="shared" si="17"/>
        <v>1880315.6599999992</v>
      </c>
      <c r="BE23" s="271">
        <f t="shared" si="17"/>
        <v>345551</v>
      </c>
      <c r="BF23" s="271">
        <f t="shared" si="17"/>
        <v>644582.6399999999</v>
      </c>
      <c r="BG23" s="271">
        <f t="shared" si="17"/>
        <v>720</v>
      </c>
      <c r="BH23" s="271">
        <f t="shared" si="17"/>
        <v>14692.86</v>
      </c>
      <c r="BI23" s="271">
        <f t="shared" si="17"/>
        <v>3815.7</v>
      </c>
      <c r="BJ23" s="271">
        <f t="shared" si="17"/>
        <v>0</v>
      </c>
      <c r="BK23" s="271">
        <f t="shared" si="17"/>
        <v>284033.5799999999</v>
      </c>
      <c r="BL23" s="291">
        <f t="shared" si="17"/>
        <v>61221.119999999995</v>
      </c>
    </row>
    <row r="24" spans="1:64" ht="24.75" x14ac:dyDescent="0.25">
      <c r="A24" s="1535"/>
      <c r="B24" s="126">
        <v>2.5</v>
      </c>
      <c r="C24" s="127" t="s">
        <v>151</v>
      </c>
      <c r="D24" s="274">
        <f t="shared" si="12"/>
        <v>25451.052916841942</v>
      </c>
      <c r="E24" s="253">
        <v>4280.9491401399309</v>
      </c>
      <c r="F24" s="253">
        <v>428.38876346300265</v>
      </c>
      <c r="G24" s="253">
        <v>13779.270612897182</v>
      </c>
      <c r="H24" s="253">
        <v>2540.5661077453142</v>
      </c>
      <c r="I24" s="253">
        <v>2656.4775689553358</v>
      </c>
      <c r="J24" s="253">
        <v>10.918134135970595</v>
      </c>
      <c r="K24" s="253">
        <v>98.955902178361924</v>
      </c>
      <c r="L24" s="253">
        <v>211.96071345618401</v>
      </c>
      <c r="M24" s="253">
        <v>0</v>
      </c>
      <c r="N24" s="253">
        <v>783.28968902731094</v>
      </c>
      <c r="O24" s="254">
        <v>660.27628484334809</v>
      </c>
      <c r="P24" s="274">
        <f t="shared" si="13"/>
        <v>60338.367959781477</v>
      </c>
      <c r="Q24" s="253">
        <v>18403.870143211432</v>
      </c>
      <c r="R24" s="253">
        <v>340.59249230481464</v>
      </c>
      <c r="S24" s="253">
        <v>23853.117185975061</v>
      </c>
      <c r="T24" s="253">
        <v>4558.7161685898755</v>
      </c>
      <c r="U24" s="253">
        <v>7371.671195431034</v>
      </c>
      <c r="V24" s="253">
        <v>9.1707090619915554</v>
      </c>
      <c r="W24" s="253">
        <v>246.00579903943378</v>
      </c>
      <c r="X24" s="253">
        <v>0</v>
      </c>
      <c r="Y24" s="253">
        <v>0</v>
      </c>
      <c r="Z24" s="253">
        <v>5222.9740622064155</v>
      </c>
      <c r="AA24" s="254">
        <v>332.25020396142298</v>
      </c>
      <c r="AB24" s="274">
        <f t="shared" si="14"/>
        <v>137998.42136399748</v>
      </c>
      <c r="AC24" s="253">
        <v>37999.911172476961</v>
      </c>
      <c r="AD24" s="253">
        <v>1583.8339778938498</v>
      </c>
      <c r="AE24" s="253">
        <v>52362.713511761773</v>
      </c>
      <c r="AF24" s="253">
        <v>7932.6863950408606</v>
      </c>
      <c r="AG24" s="253">
        <v>27580.193844617566</v>
      </c>
      <c r="AH24" s="253">
        <v>21.932488983053698</v>
      </c>
      <c r="AI24" s="253">
        <v>478.24767004836724</v>
      </c>
      <c r="AJ24" s="253">
        <v>-436.64661233395503</v>
      </c>
      <c r="AK24" s="253">
        <v>0</v>
      </c>
      <c r="AL24" s="253">
        <v>9419.4483951673228</v>
      </c>
      <c r="AM24" s="254">
        <v>1056.1005203416626</v>
      </c>
      <c r="AN24" s="289">
        <f t="shared" si="15"/>
        <v>550596.91745047877</v>
      </c>
      <c r="AO24" s="253">
        <v>157005.12932971315</v>
      </c>
      <c r="AP24" s="253">
        <v>3539.1205038062562</v>
      </c>
      <c r="AQ24" s="253">
        <v>222202.69032007534</v>
      </c>
      <c r="AR24" s="253">
        <v>45109.750777256821</v>
      </c>
      <c r="AS24" s="253">
        <v>78247.728581476928</v>
      </c>
      <c r="AT24" s="253">
        <v>0</v>
      </c>
      <c r="AU24" s="253">
        <v>1126.2643563484014</v>
      </c>
      <c r="AV24" s="253">
        <v>172.67358561244552</v>
      </c>
      <c r="AW24" s="253">
        <v>0</v>
      </c>
      <c r="AX24" s="253">
        <v>32984.496718278147</v>
      </c>
      <c r="AY24" s="254">
        <v>10209.063277911386</v>
      </c>
      <c r="AZ24" s="526">
        <v>0</v>
      </c>
      <c r="BA24" s="296">
        <f t="shared" si="16"/>
        <v>774384.75969109987</v>
      </c>
      <c r="BB24" s="271">
        <f t="shared" si="17"/>
        <v>217689.85978554148</v>
      </c>
      <c r="BC24" s="271">
        <f t="shared" si="17"/>
        <v>5891.9357374679239</v>
      </c>
      <c r="BD24" s="271">
        <f t="shared" si="17"/>
        <v>312197.79163070937</v>
      </c>
      <c r="BE24" s="271">
        <f t="shared" si="17"/>
        <v>60141.719448632866</v>
      </c>
      <c r="BF24" s="271">
        <f t="shared" si="17"/>
        <v>115856.07119048087</v>
      </c>
      <c r="BG24" s="271">
        <f t="shared" si="17"/>
        <v>42.02133218101585</v>
      </c>
      <c r="BH24" s="271">
        <f t="shared" si="17"/>
        <v>1949.4737276145643</v>
      </c>
      <c r="BI24" s="271">
        <f t="shared" si="17"/>
        <v>-52.012313265325503</v>
      </c>
      <c r="BJ24" s="271">
        <f t="shared" si="17"/>
        <v>0</v>
      </c>
      <c r="BK24" s="271">
        <f t="shared" si="17"/>
        <v>48410.208864679196</v>
      </c>
      <c r="BL24" s="291">
        <f t="shared" si="17"/>
        <v>12257.69028705782</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11139624.596954089</v>
      </c>
      <c r="E28" s="275">
        <f t="shared" ref="E28:O28" si="18">SUM(E20:E27)</f>
        <v>6947869.1013550237</v>
      </c>
      <c r="F28" s="275">
        <f t="shared" si="18"/>
        <v>381348.6889923017</v>
      </c>
      <c r="G28" s="275">
        <f t="shared" si="18"/>
        <v>2480395.6098032198</v>
      </c>
      <c r="H28" s="275">
        <f t="shared" si="18"/>
        <v>556107.3961761106</v>
      </c>
      <c r="I28" s="275">
        <f t="shared" si="18"/>
        <v>117636.12845595917</v>
      </c>
      <c r="J28" s="275">
        <f t="shared" si="18"/>
        <v>4274.1281341359709</v>
      </c>
      <c r="K28" s="275">
        <f t="shared" si="18"/>
        <v>3060.0953806516454</v>
      </c>
      <c r="L28" s="275">
        <f t="shared" si="18"/>
        <v>49668.396957673613</v>
      </c>
      <c r="M28" s="275">
        <f>SUM(M20:M27)</f>
        <v>946.36</v>
      </c>
      <c r="N28" s="275">
        <f t="shared" si="18"/>
        <v>91320.311032421727</v>
      </c>
      <c r="O28" s="283">
        <f t="shared" si="18"/>
        <v>506998.38066658954</v>
      </c>
      <c r="P28" s="275">
        <f>SUM(P20:P27)</f>
        <v>12722793.796379076</v>
      </c>
      <c r="Q28" s="275">
        <f t="shared" ref="Q28:AA28" si="19">SUM(Q20:Q27)</f>
        <v>7513585.171324566</v>
      </c>
      <c r="R28" s="275">
        <f t="shared" si="19"/>
        <v>517058.68196472566</v>
      </c>
      <c r="S28" s="275">
        <f t="shared" si="19"/>
        <v>2877960.6189421848</v>
      </c>
      <c r="T28" s="275">
        <f t="shared" si="19"/>
        <v>640860.76352449646</v>
      </c>
      <c r="U28" s="275">
        <f t="shared" si="19"/>
        <v>177061.42042490482</v>
      </c>
      <c r="V28" s="275">
        <f t="shared" si="19"/>
        <v>1625.5307090619917</v>
      </c>
      <c r="W28" s="275">
        <f t="shared" si="19"/>
        <v>5074.5357990394332</v>
      </c>
      <c r="X28" s="275">
        <f t="shared" si="19"/>
        <v>31333.933712093589</v>
      </c>
      <c r="Y28" s="275">
        <f>SUM(Y20:Y27)</f>
        <v>63499.477336403252</v>
      </c>
      <c r="Z28" s="275">
        <f t="shared" si="19"/>
        <v>144968.52832248187</v>
      </c>
      <c r="AA28" s="283">
        <f t="shared" si="19"/>
        <v>749765.1343191195</v>
      </c>
      <c r="AB28" s="275">
        <f>SUM(AB20:AB27)</f>
        <v>14158021.260081507</v>
      </c>
      <c r="AC28" s="275">
        <f t="shared" ref="AC28:AM28" si="20">SUM(AC20:AC27)</f>
        <v>9226320.1382445637</v>
      </c>
      <c r="AD28" s="275">
        <f t="shared" si="20"/>
        <v>440948.94878581067</v>
      </c>
      <c r="AE28" s="275">
        <f t="shared" si="20"/>
        <v>2692529.7036677999</v>
      </c>
      <c r="AF28" s="275">
        <f t="shared" si="20"/>
        <v>595638.71608353429</v>
      </c>
      <c r="AG28" s="275">
        <f t="shared" si="20"/>
        <v>305575.79327347671</v>
      </c>
      <c r="AH28" s="275">
        <f t="shared" si="20"/>
        <v>29827.742488983054</v>
      </c>
      <c r="AI28" s="275">
        <f t="shared" si="20"/>
        <v>4403.2276700483671</v>
      </c>
      <c r="AJ28" s="275">
        <f t="shared" si="20"/>
        <v>115556.09340539773</v>
      </c>
      <c r="AK28" s="275">
        <f>SUM(AK20:AK27)</f>
        <v>1068.7800000000002</v>
      </c>
      <c r="AL28" s="275">
        <f t="shared" si="20"/>
        <v>119888.8512550009</v>
      </c>
      <c r="AM28" s="283">
        <f t="shared" si="20"/>
        <v>626263.26520689076</v>
      </c>
      <c r="AN28" s="277">
        <f>SUM(AN20:AN27)</f>
        <v>14499403.850372287</v>
      </c>
      <c r="AO28" s="275">
        <f t="shared" ref="AO28:AY28" si="21">SUM(AO20:AO27)</f>
        <v>8979783.6517331731</v>
      </c>
      <c r="AP28" s="275">
        <f t="shared" si="21"/>
        <v>448462.9722965238</v>
      </c>
      <c r="AQ28" s="275">
        <f t="shared" si="21"/>
        <v>3049193.9486857262</v>
      </c>
      <c r="AR28" s="275">
        <f t="shared" si="21"/>
        <v>814889.74766271515</v>
      </c>
      <c r="AS28" s="275">
        <f t="shared" si="21"/>
        <v>333085.83307334513</v>
      </c>
      <c r="AT28" s="275">
        <f t="shared" si="21"/>
        <v>5506.6900000000005</v>
      </c>
      <c r="AU28" s="275">
        <f t="shared" si="21"/>
        <v>3802.7743563484019</v>
      </c>
      <c r="AV28" s="275">
        <f t="shared" si="21"/>
        <v>38549.607339766611</v>
      </c>
      <c r="AW28" s="275">
        <f>SUM(AW20:AW27)</f>
        <v>194590.1280601554</v>
      </c>
      <c r="AX28" s="275">
        <f t="shared" si="21"/>
        <v>131681.65864454166</v>
      </c>
      <c r="AY28" s="283">
        <f t="shared" si="21"/>
        <v>499856.83851999271</v>
      </c>
      <c r="AZ28" s="293">
        <f>SUM(AZ20:AZ27)</f>
        <v>-1074441.3378252566</v>
      </c>
      <c r="BA28" s="297">
        <f>SUM(BA20:BA27)</f>
        <v>51445402.165961698</v>
      </c>
      <c r="BB28" s="280">
        <f t="shared" ref="BB28:BL28" si="22">SUM(BB20:BB27)</f>
        <v>32667558.062657326</v>
      </c>
      <c r="BC28" s="280">
        <f t="shared" si="22"/>
        <v>1787819.2920393618</v>
      </c>
      <c r="BD28" s="280">
        <f t="shared" si="22"/>
        <v>11100079.881098932</v>
      </c>
      <c r="BE28" s="280">
        <f t="shared" si="22"/>
        <v>2607496.6234468566</v>
      </c>
      <c r="BF28" s="280">
        <f t="shared" si="22"/>
        <v>933359.17522768572</v>
      </c>
      <c r="BG28" s="280">
        <f t="shared" si="22"/>
        <v>41234.091332181022</v>
      </c>
      <c r="BH28" s="280">
        <f t="shared" si="22"/>
        <v>16340.633206087849</v>
      </c>
      <c r="BI28" s="280">
        <f t="shared" si="22"/>
        <v>235108.03141493152</v>
      </c>
      <c r="BJ28" s="280">
        <f>SUM(BJ20:BJ27)</f>
        <v>260104.74539655866</v>
      </c>
      <c r="BK28" s="280">
        <f t="shared" si="22"/>
        <v>487859.34925444616</v>
      </c>
      <c r="BL28" s="293">
        <f t="shared" si="22"/>
        <v>2382883.6187125919</v>
      </c>
    </row>
    <row r="29" spans="1:64" ht="14.85" customHeight="1" x14ac:dyDescent="0.25">
      <c r="A29" s="1534" t="s">
        <v>53</v>
      </c>
      <c r="B29" s="124">
        <v>3.1</v>
      </c>
      <c r="C29" s="131" t="s">
        <v>33</v>
      </c>
      <c r="D29" s="273">
        <f t="shared" ref="D29:D35" si="23">SUM(E29:O29)</f>
        <v>8402063.6500000525</v>
      </c>
      <c r="E29" s="251">
        <v>5849480.9000000525</v>
      </c>
      <c r="F29" s="251">
        <v>324772.8300000006</v>
      </c>
      <c r="G29" s="251">
        <v>1330810.099999998</v>
      </c>
      <c r="H29" s="251">
        <v>286830.90000000037</v>
      </c>
      <c r="I29" s="251">
        <v>68900.289999999892</v>
      </c>
      <c r="J29" s="251">
        <v>8252.5499999999993</v>
      </c>
      <c r="K29" s="251">
        <v>604.19999999999993</v>
      </c>
      <c r="L29" s="251">
        <v>32795.959999999992</v>
      </c>
      <c r="M29" s="251">
        <v>5817.99</v>
      </c>
      <c r="N29" s="251">
        <v>238831.93999999994</v>
      </c>
      <c r="O29" s="252">
        <v>254965.99000000034</v>
      </c>
      <c r="P29" s="273">
        <f t="shared" ref="P29:P35" si="24">SUM(Q29:AA29)</f>
        <v>8498389.7099998761</v>
      </c>
      <c r="Q29" s="251">
        <v>5964507.4499998791</v>
      </c>
      <c r="R29" s="251">
        <v>346236.44000000053</v>
      </c>
      <c r="S29" s="251">
        <v>1399767.6399999962</v>
      </c>
      <c r="T29" s="251">
        <v>322891.99000000011</v>
      </c>
      <c r="U29" s="251">
        <v>43213.149999999987</v>
      </c>
      <c r="V29" s="251">
        <v>6165.91</v>
      </c>
      <c r="W29" s="251">
        <v>335.54999999999995</v>
      </c>
      <c r="X29" s="251">
        <v>28270.919999999991</v>
      </c>
      <c r="Y29" s="251">
        <v>5616.92</v>
      </c>
      <c r="Z29" s="251">
        <v>133865.00999999934</v>
      </c>
      <c r="AA29" s="252">
        <v>247518.73000000039</v>
      </c>
      <c r="AB29" s="273">
        <f t="shared" ref="AB29:AB35" si="25">SUM(AC29:AM29)</f>
        <v>8521771.9199999738</v>
      </c>
      <c r="AC29" s="251">
        <v>5997199.5399999712</v>
      </c>
      <c r="AD29" s="251">
        <v>327547.80000000075</v>
      </c>
      <c r="AE29" s="251">
        <v>1324303.0100000005</v>
      </c>
      <c r="AF29" s="251">
        <v>357802.21000000084</v>
      </c>
      <c r="AG29" s="251">
        <v>55273.659999999996</v>
      </c>
      <c r="AH29" s="251">
        <v>9091.380000000001</v>
      </c>
      <c r="AI29" s="251">
        <v>117.35</v>
      </c>
      <c r="AJ29" s="251">
        <v>35766.21</v>
      </c>
      <c r="AK29" s="251">
        <v>5174.1099999999997</v>
      </c>
      <c r="AL29" s="251">
        <v>114952.06999999902</v>
      </c>
      <c r="AM29" s="252">
        <v>294544.58000000159</v>
      </c>
      <c r="AN29" s="276">
        <f t="shared" ref="AN29:AN35" si="26">SUM(AO29:AY29)</f>
        <v>9072758.349999737</v>
      </c>
      <c r="AO29" s="251">
        <v>6767870.6799997305</v>
      </c>
      <c r="AP29" s="251">
        <v>344808.82000000088</v>
      </c>
      <c r="AQ29" s="251">
        <v>1232567.4200000041</v>
      </c>
      <c r="AR29" s="251">
        <v>334660.28000000102</v>
      </c>
      <c r="AS29" s="251">
        <v>46637.64</v>
      </c>
      <c r="AT29" s="251">
        <v>7317.43</v>
      </c>
      <c r="AU29" s="251">
        <v>289.47000000000003</v>
      </c>
      <c r="AV29" s="249">
        <v>22137.050000000014</v>
      </c>
      <c r="AW29" s="251">
        <v>9805.1</v>
      </c>
      <c r="AX29" s="251">
        <v>120002.98999999916</v>
      </c>
      <c r="AY29" s="252">
        <v>186661.47000000032</v>
      </c>
      <c r="AZ29" s="855">
        <v>17970.630000002275</v>
      </c>
      <c r="BA29" s="294">
        <f t="shared" ref="BA29:BA35" si="27">SUM(BB29:BL29)+AZ29</f>
        <v>34512954.25999964</v>
      </c>
      <c r="BB29" s="271">
        <f t="shared" ref="BB29:BL35" si="28">E29+Q29+AC29+AO29</f>
        <v>24579058.569999635</v>
      </c>
      <c r="BC29" s="271">
        <f t="shared" si="28"/>
        <v>1343365.8900000029</v>
      </c>
      <c r="BD29" s="271">
        <f t="shared" si="28"/>
        <v>5287448.1699999981</v>
      </c>
      <c r="BE29" s="271">
        <f t="shared" si="28"/>
        <v>1302185.3800000022</v>
      </c>
      <c r="BF29" s="271">
        <f t="shared" si="28"/>
        <v>214024.73999999987</v>
      </c>
      <c r="BG29" s="271">
        <f t="shared" si="28"/>
        <v>30827.27</v>
      </c>
      <c r="BH29" s="271">
        <f t="shared" si="28"/>
        <v>1346.57</v>
      </c>
      <c r="BI29" s="271">
        <f t="shared" si="28"/>
        <v>118970.14</v>
      </c>
      <c r="BJ29" s="271">
        <f t="shared" si="28"/>
        <v>26414.120000000003</v>
      </c>
      <c r="BK29" s="271">
        <f t="shared" si="28"/>
        <v>607652.00999999745</v>
      </c>
      <c r="BL29" s="295">
        <f t="shared" si="28"/>
        <v>983690.7700000027</v>
      </c>
    </row>
    <row r="30" spans="1:64" x14ac:dyDescent="0.25">
      <c r="A30" s="1535"/>
      <c r="B30" s="126">
        <v>3.2</v>
      </c>
      <c r="C30" s="131" t="s">
        <v>34</v>
      </c>
      <c r="D30" s="274">
        <f t="shared" si="23"/>
        <v>707812.64000000095</v>
      </c>
      <c r="E30" s="253">
        <v>404298.04000000074</v>
      </c>
      <c r="F30" s="253">
        <v>27981.329999999994</v>
      </c>
      <c r="G30" s="253">
        <v>170016.19000000009</v>
      </c>
      <c r="H30" s="253">
        <v>50963.909999999996</v>
      </c>
      <c r="I30" s="253">
        <v>452.64000000000033</v>
      </c>
      <c r="J30" s="253">
        <v>99.29</v>
      </c>
      <c r="K30" s="253">
        <v>0</v>
      </c>
      <c r="L30" s="253">
        <v>5429.78</v>
      </c>
      <c r="M30" s="253">
        <v>831.11</v>
      </c>
      <c r="N30" s="253">
        <v>12841.08</v>
      </c>
      <c r="O30" s="254">
        <v>34899.270000000004</v>
      </c>
      <c r="P30" s="274">
        <f t="shared" si="24"/>
        <v>800501.48000000184</v>
      </c>
      <c r="Q30" s="253">
        <v>445776.10000000149</v>
      </c>
      <c r="R30" s="253">
        <v>40038.55000000001</v>
      </c>
      <c r="S30" s="253">
        <v>195311.06000000038</v>
      </c>
      <c r="T30" s="253">
        <v>43481.13</v>
      </c>
      <c r="U30" s="253">
        <v>799.04000000000133</v>
      </c>
      <c r="V30" s="253">
        <v>123.03999999999999</v>
      </c>
      <c r="W30" s="253">
        <v>43.93</v>
      </c>
      <c r="X30" s="253">
        <v>3372.94</v>
      </c>
      <c r="Y30" s="253">
        <v>3453.7400000000002</v>
      </c>
      <c r="Z30" s="253">
        <v>6286.4400000000005</v>
      </c>
      <c r="AA30" s="254">
        <v>61815.509999999995</v>
      </c>
      <c r="AB30" s="274">
        <f t="shared" si="25"/>
        <v>811881.11000000045</v>
      </c>
      <c r="AC30" s="253">
        <v>496332.45000000065</v>
      </c>
      <c r="AD30" s="253">
        <v>32381.329999999987</v>
      </c>
      <c r="AE30" s="253">
        <v>175500.61000000002</v>
      </c>
      <c r="AF30" s="253">
        <v>44651.839999999989</v>
      </c>
      <c r="AG30" s="253">
        <v>3929.5099999999998</v>
      </c>
      <c r="AH30" s="253">
        <v>58.7</v>
      </c>
      <c r="AI30" s="253">
        <v>0</v>
      </c>
      <c r="AJ30" s="253">
        <v>9057.2200000000012</v>
      </c>
      <c r="AK30" s="253">
        <v>103.41999999999999</v>
      </c>
      <c r="AL30" s="253">
        <v>4086.7</v>
      </c>
      <c r="AM30" s="254">
        <v>45779.33</v>
      </c>
      <c r="AN30" s="289">
        <f t="shared" si="26"/>
        <v>839878.34000000218</v>
      </c>
      <c r="AO30" s="253">
        <v>501867.04000000248</v>
      </c>
      <c r="AP30" s="253">
        <v>34797.06</v>
      </c>
      <c r="AQ30" s="253">
        <v>169529.46999999991</v>
      </c>
      <c r="AR30" s="253">
        <v>75939.969999999899</v>
      </c>
      <c r="AS30" s="253">
        <v>2699.32</v>
      </c>
      <c r="AT30" s="253">
        <v>9.43</v>
      </c>
      <c r="AU30" s="253">
        <v>0</v>
      </c>
      <c r="AV30" s="253">
        <v>2384.2399999999998</v>
      </c>
      <c r="AW30" s="253">
        <v>15635.84</v>
      </c>
      <c r="AX30" s="253">
        <v>3223.09</v>
      </c>
      <c r="AY30" s="254">
        <v>33792.879999999997</v>
      </c>
      <c r="AZ30" s="526">
        <v>89806.690000000031</v>
      </c>
      <c r="BA30" s="296">
        <f t="shared" si="27"/>
        <v>3249880.2600000058</v>
      </c>
      <c r="BB30" s="271">
        <f t="shared" si="28"/>
        <v>1848273.6300000055</v>
      </c>
      <c r="BC30" s="271">
        <f t="shared" si="28"/>
        <v>135198.26999999999</v>
      </c>
      <c r="BD30" s="271">
        <f t="shared" si="28"/>
        <v>710357.33000000031</v>
      </c>
      <c r="BE30" s="271">
        <f t="shared" si="28"/>
        <v>215036.84999999986</v>
      </c>
      <c r="BF30" s="271">
        <f t="shared" si="28"/>
        <v>7880.510000000002</v>
      </c>
      <c r="BG30" s="271">
        <f t="shared" si="28"/>
        <v>290.45999999999998</v>
      </c>
      <c r="BH30" s="271">
        <f t="shared" si="28"/>
        <v>43.93</v>
      </c>
      <c r="BI30" s="271">
        <f t="shared" si="28"/>
        <v>20244.18</v>
      </c>
      <c r="BJ30" s="271">
        <f t="shared" si="28"/>
        <v>20024.11</v>
      </c>
      <c r="BK30" s="271">
        <f t="shared" si="28"/>
        <v>26437.31</v>
      </c>
      <c r="BL30" s="291">
        <f t="shared" si="28"/>
        <v>176286.99</v>
      </c>
    </row>
    <row r="31" spans="1:64" x14ac:dyDescent="0.25">
      <c r="A31" s="1535"/>
      <c r="B31" s="126">
        <v>3.3</v>
      </c>
      <c r="C31" s="131" t="s">
        <v>54</v>
      </c>
      <c r="D31" s="274">
        <f t="shared" si="23"/>
        <v>381.33</v>
      </c>
      <c r="E31" s="253">
        <v>0</v>
      </c>
      <c r="F31" s="253">
        <v>0</v>
      </c>
      <c r="G31" s="253">
        <v>42.37</v>
      </c>
      <c r="H31" s="253">
        <v>0</v>
      </c>
      <c r="I31" s="253">
        <v>0</v>
      </c>
      <c r="J31" s="253">
        <v>0</v>
      </c>
      <c r="K31" s="253">
        <v>0</v>
      </c>
      <c r="L31" s="253">
        <v>0</v>
      </c>
      <c r="M31" s="253">
        <v>0</v>
      </c>
      <c r="N31" s="253">
        <v>0</v>
      </c>
      <c r="O31" s="254">
        <v>338.96</v>
      </c>
      <c r="P31" s="274">
        <f t="shared" si="24"/>
        <v>11</v>
      </c>
      <c r="Q31" s="253">
        <v>11</v>
      </c>
      <c r="R31" s="253">
        <v>0</v>
      </c>
      <c r="S31" s="253">
        <v>0</v>
      </c>
      <c r="T31" s="253">
        <v>0</v>
      </c>
      <c r="U31" s="253">
        <v>0</v>
      </c>
      <c r="V31" s="253">
        <v>0</v>
      </c>
      <c r="W31" s="253">
        <v>0</v>
      </c>
      <c r="X31" s="253">
        <v>0</v>
      </c>
      <c r="Y31" s="253">
        <v>0</v>
      </c>
      <c r="Z31" s="253">
        <v>0</v>
      </c>
      <c r="AA31" s="254">
        <v>0</v>
      </c>
      <c r="AB31" s="274">
        <f t="shared" si="25"/>
        <v>111</v>
      </c>
      <c r="AC31" s="253">
        <v>111</v>
      </c>
      <c r="AD31" s="253">
        <v>0</v>
      </c>
      <c r="AE31" s="253">
        <v>0</v>
      </c>
      <c r="AF31" s="253">
        <v>0</v>
      </c>
      <c r="AG31" s="253">
        <v>0</v>
      </c>
      <c r="AH31" s="253">
        <v>0</v>
      </c>
      <c r="AI31" s="253">
        <v>0</v>
      </c>
      <c r="AJ31" s="253">
        <v>0</v>
      </c>
      <c r="AK31" s="253">
        <v>0</v>
      </c>
      <c r="AL31" s="253">
        <v>0</v>
      </c>
      <c r="AM31" s="254">
        <v>0</v>
      </c>
      <c r="AN31" s="289">
        <f t="shared" si="26"/>
        <v>16.5</v>
      </c>
      <c r="AO31" s="253">
        <v>16.5</v>
      </c>
      <c r="AP31" s="253">
        <v>0</v>
      </c>
      <c r="AQ31" s="253">
        <v>0</v>
      </c>
      <c r="AR31" s="253">
        <v>0</v>
      </c>
      <c r="AS31" s="253">
        <v>0</v>
      </c>
      <c r="AT31" s="253">
        <v>0</v>
      </c>
      <c r="AU31" s="253">
        <v>0</v>
      </c>
      <c r="AV31" s="253">
        <v>0</v>
      </c>
      <c r="AW31" s="253">
        <v>0</v>
      </c>
      <c r="AX31" s="253">
        <v>0</v>
      </c>
      <c r="AY31" s="254">
        <v>0</v>
      </c>
      <c r="AZ31" s="526">
        <v>-113.24999999999999</v>
      </c>
      <c r="BA31" s="296">
        <f t="shared" si="27"/>
        <v>406.57999999999993</v>
      </c>
      <c r="BB31" s="271">
        <f t="shared" si="28"/>
        <v>138.5</v>
      </c>
      <c r="BC31" s="271">
        <f t="shared" si="28"/>
        <v>0</v>
      </c>
      <c r="BD31" s="271">
        <f t="shared" si="28"/>
        <v>42.37</v>
      </c>
      <c r="BE31" s="271">
        <f t="shared" si="28"/>
        <v>0</v>
      </c>
      <c r="BF31" s="271">
        <f t="shared" si="28"/>
        <v>0</v>
      </c>
      <c r="BG31" s="271">
        <f t="shared" si="28"/>
        <v>0</v>
      </c>
      <c r="BH31" s="271">
        <f t="shared" si="28"/>
        <v>0</v>
      </c>
      <c r="BI31" s="271">
        <f t="shared" si="28"/>
        <v>0</v>
      </c>
      <c r="BJ31" s="271">
        <f t="shared" si="28"/>
        <v>0</v>
      </c>
      <c r="BK31" s="271">
        <f t="shared" si="28"/>
        <v>0</v>
      </c>
      <c r="BL31" s="291">
        <f t="shared" si="28"/>
        <v>338.96</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70760.290000000023</v>
      </c>
      <c r="E33" s="253">
        <v>66586.35000000002</v>
      </c>
      <c r="F33" s="253">
        <v>1453.25</v>
      </c>
      <c r="G33" s="253">
        <v>2119.7099999999991</v>
      </c>
      <c r="H33" s="253">
        <v>337.98000000000008</v>
      </c>
      <c r="I33" s="253">
        <v>0</v>
      </c>
      <c r="J33" s="253">
        <v>212</v>
      </c>
      <c r="K33" s="253">
        <v>0</v>
      </c>
      <c r="L33" s="253">
        <v>51</v>
      </c>
      <c r="M33" s="253">
        <v>0</v>
      </c>
      <c r="N33" s="253">
        <v>0</v>
      </c>
      <c r="O33" s="254">
        <v>0</v>
      </c>
      <c r="P33" s="274">
        <f t="shared" si="24"/>
        <v>209385.65999999997</v>
      </c>
      <c r="Q33" s="253">
        <v>200406.33</v>
      </c>
      <c r="R33" s="253">
        <v>3732.5</v>
      </c>
      <c r="S33" s="253">
        <v>4587.0299999999988</v>
      </c>
      <c r="T33" s="253">
        <v>327.3</v>
      </c>
      <c r="U33" s="253">
        <v>0</v>
      </c>
      <c r="V33" s="253">
        <v>264</v>
      </c>
      <c r="W33" s="253">
        <v>0</v>
      </c>
      <c r="X33" s="253">
        <v>51</v>
      </c>
      <c r="Y33" s="253">
        <v>0</v>
      </c>
      <c r="Z33" s="253">
        <v>0</v>
      </c>
      <c r="AA33" s="254">
        <v>17.5</v>
      </c>
      <c r="AB33" s="274">
        <f t="shared" si="25"/>
        <v>320516.94999999995</v>
      </c>
      <c r="AC33" s="253">
        <v>307576.00999999995</v>
      </c>
      <c r="AD33" s="253">
        <v>5615.75</v>
      </c>
      <c r="AE33" s="253">
        <v>6623.9599999999991</v>
      </c>
      <c r="AF33" s="253">
        <v>408.98000000000008</v>
      </c>
      <c r="AG33" s="253">
        <v>0</v>
      </c>
      <c r="AH33" s="253">
        <v>185.25</v>
      </c>
      <c r="AI33" s="253">
        <v>0</v>
      </c>
      <c r="AJ33" s="253">
        <v>72</v>
      </c>
      <c r="AK33" s="253">
        <v>0</v>
      </c>
      <c r="AL33" s="253">
        <v>0</v>
      </c>
      <c r="AM33" s="254">
        <v>35</v>
      </c>
      <c r="AN33" s="289">
        <f t="shared" si="26"/>
        <v>347381.54999999981</v>
      </c>
      <c r="AO33" s="253">
        <v>333177.83999999985</v>
      </c>
      <c r="AP33" s="253">
        <v>6181.75</v>
      </c>
      <c r="AQ33" s="253">
        <v>7253.48</v>
      </c>
      <c r="AR33" s="253">
        <v>469.98000000000008</v>
      </c>
      <c r="AS33" s="253">
        <v>0</v>
      </c>
      <c r="AT33" s="253">
        <v>174</v>
      </c>
      <c r="AU33" s="253">
        <v>0</v>
      </c>
      <c r="AV33" s="253">
        <v>72</v>
      </c>
      <c r="AW33" s="253">
        <v>0</v>
      </c>
      <c r="AX33" s="253">
        <v>0</v>
      </c>
      <c r="AY33" s="254">
        <v>52.5</v>
      </c>
      <c r="AZ33" s="526">
        <v>-148281</v>
      </c>
      <c r="BA33" s="296">
        <f t="shared" si="27"/>
        <v>799763.44999999984</v>
      </c>
      <c r="BB33" s="271">
        <f t="shared" si="28"/>
        <v>907746.5299999998</v>
      </c>
      <c r="BC33" s="271">
        <f t="shared" si="28"/>
        <v>16983.25</v>
      </c>
      <c r="BD33" s="271">
        <f t="shared" si="28"/>
        <v>20584.179999999997</v>
      </c>
      <c r="BE33" s="271">
        <f t="shared" si="28"/>
        <v>1544.2400000000002</v>
      </c>
      <c r="BF33" s="271">
        <f t="shared" si="28"/>
        <v>0</v>
      </c>
      <c r="BG33" s="271">
        <f t="shared" si="28"/>
        <v>835.25</v>
      </c>
      <c r="BH33" s="271">
        <f t="shared" si="28"/>
        <v>0</v>
      </c>
      <c r="BI33" s="271">
        <f t="shared" si="28"/>
        <v>246</v>
      </c>
      <c r="BJ33" s="271">
        <f t="shared" si="28"/>
        <v>0</v>
      </c>
      <c r="BK33" s="271">
        <f t="shared" si="28"/>
        <v>0</v>
      </c>
      <c r="BL33" s="291">
        <f t="shared" si="28"/>
        <v>105</v>
      </c>
    </row>
    <row r="34" spans="1:64" s="255" customFormat="1" x14ac:dyDescent="0.25">
      <c r="A34" s="1535"/>
      <c r="B34" s="126" t="s">
        <v>42</v>
      </c>
      <c r="C34" s="131" t="s">
        <v>154</v>
      </c>
      <c r="D34" s="274">
        <f t="shared" si="23"/>
        <v>51640.630655822795</v>
      </c>
      <c r="E34" s="253">
        <v>35951.986948491009</v>
      </c>
      <c r="F34" s="253">
        <v>1996.1136287126617</v>
      </c>
      <c r="G34" s="253">
        <v>8179.4039785854347</v>
      </c>
      <c r="H34" s="253">
        <v>1762.9155389196758</v>
      </c>
      <c r="I34" s="253">
        <v>423.47387215628305</v>
      </c>
      <c r="J34" s="253">
        <v>50.721692226017318</v>
      </c>
      <c r="K34" s="253">
        <v>3.7135244794590356</v>
      </c>
      <c r="L34" s="253">
        <v>201.57001040608961</v>
      </c>
      <c r="M34" s="253">
        <v>35.758438077206016</v>
      </c>
      <c r="N34" s="253">
        <v>1467.905090477808</v>
      </c>
      <c r="O34" s="254">
        <v>1567.0679332911438</v>
      </c>
      <c r="P34" s="274">
        <f t="shared" si="24"/>
        <v>105508.41728634838</v>
      </c>
      <c r="Q34" s="253">
        <v>74049.997989810974</v>
      </c>
      <c r="R34" s="253">
        <v>4298.5624380433737</v>
      </c>
      <c r="S34" s="253">
        <v>17378.264977807055</v>
      </c>
      <c r="T34" s="253">
        <v>4008.7385942365713</v>
      </c>
      <c r="U34" s="253">
        <v>536.49587957735957</v>
      </c>
      <c r="V34" s="253">
        <v>76.550432191238954</v>
      </c>
      <c r="W34" s="253">
        <v>4.165889142360208</v>
      </c>
      <c r="X34" s="253">
        <v>350.98649582039644</v>
      </c>
      <c r="Y34" s="253">
        <v>69.734662618107293</v>
      </c>
      <c r="Z34" s="253">
        <v>1661.9484181223006</v>
      </c>
      <c r="AA34" s="254">
        <v>3072.9715089786609</v>
      </c>
      <c r="AB34" s="274">
        <f t="shared" si="25"/>
        <v>232616.73296728</v>
      </c>
      <c r="AC34" s="253">
        <v>163704.09546793782</v>
      </c>
      <c r="AD34" s="253">
        <v>8940.9925355782616</v>
      </c>
      <c r="AE34" s="253">
        <v>36149.176783522285</v>
      </c>
      <c r="AF34" s="253">
        <v>9766.8397981100952</v>
      </c>
      <c r="AG34" s="253">
        <v>1508.7916373551875</v>
      </c>
      <c r="AH34" s="253">
        <v>248.16518602202584</v>
      </c>
      <c r="AI34" s="253">
        <v>3.203274374152739</v>
      </c>
      <c r="AJ34" s="253">
        <v>976.30152495581956</v>
      </c>
      <c r="AK34" s="253">
        <v>141.23642072473308</v>
      </c>
      <c r="AL34" s="253">
        <v>3137.8186628615995</v>
      </c>
      <c r="AM34" s="254">
        <v>8040.1116758379758</v>
      </c>
      <c r="AN34" s="289">
        <f t="shared" si="26"/>
        <v>860169.17477324489</v>
      </c>
      <c r="AO34" s="253">
        <v>641647.61291008908</v>
      </c>
      <c r="AP34" s="253">
        <v>32690.600445006428</v>
      </c>
      <c r="AQ34" s="253">
        <v>116857.12984010229</v>
      </c>
      <c r="AR34" s="253">
        <v>31728.438670141855</v>
      </c>
      <c r="AS34" s="253">
        <v>4421.6167525472401</v>
      </c>
      <c r="AT34" s="253">
        <v>693.75017847369111</v>
      </c>
      <c r="AU34" s="253">
        <v>27.444043081078927</v>
      </c>
      <c r="AV34" s="253">
        <v>2098.767243196181</v>
      </c>
      <c r="AW34" s="253">
        <v>929.60094937052872</v>
      </c>
      <c r="AX34" s="253">
        <v>11377.231586756003</v>
      </c>
      <c r="AY34" s="254">
        <v>17696.982154480706</v>
      </c>
      <c r="AZ34" s="526">
        <v>-136191.81277356565</v>
      </c>
      <c r="BA34" s="296">
        <f t="shared" si="27"/>
        <v>1113743.142909131</v>
      </c>
      <c r="BB34" s="271">
        <f t="shared" si="28"/>
        <v>915353.69331632892</v>
      </c>
      <c r="BC34" s="271">
        <f t="shared" si="28"/>
        <v>47926.269047340727</v>
      </c>
      <c r="BD34" s="271">
        <f t="shared" si="28"/>
        <v>178563.97558001708</v>
      </c>
      <c r="BE34" s="271">
        <f t="shared" si="28"/>
        <v>47266.932601408196</v>
      </c>
      <c r="BF34" s="271">
        <f t="shared" si="28"/>
        <v>6890.3781416360707</v>
      </c>
      <c r="BG34" s="271">
        <f t="shared" si="28"/>
        <v>1069.1874889129731</v>
      </c>
      <c r="BH34" s="271">
        <f t="shared" si="28"/>
        <v>38.526731077050911</v>
      </c>
      <c r="BI34" s="271">
        <f t="shared" si="28"/>
        <v>3627.6252743784867</v>
      </c>
      <c r="BJ34" s="271">
        <f t="shared" si="28"/>
        <v>1176.3304707905752</v>
      </c>
      <c r="BK34" s="271">
        <f t="shared" si="28"/>
        <v>17644.903758217712</v>
      </c>
      <c r="BL34" s="291">
        <f t="shared" si="28"/>
        <v>30377.133272588486</v>
      </c>
    </row>
    <row r="35" spans="1:64" x14ac:dyDescent="0.25">
      <c r="A35" s="1535"/>
      <c r="B35" s="126" t="s">
        <v>43</v>
      </c>
      <c r="C35" s="131" t="s">
        <v>919</v>
      </c>
      <c r="D35" s="274">
        <f t="shared" si="23"/>
        <v>57566.590000000004</v>
      </c>
      <c r="E35" s="253">
        <v>49124.666679739945</v>
      </c>
      <c r="F35" s="253">
        <v>1467.8430686611343</v>
      </c>
      <c r="G35" s="253">
        <v>3167.8511997991432</v>
      </c>
      <c r="H35" s="253">
        <v>720.83752687774188</v>
      </c>
      <c r="I35" s="253">
        <v>1362.5624505523547</v>
      </c>
      <c r="J35" s="253">
        <v>72.418459855172046</v>
      </c>
      <c r="K35" s="253">
        <v>8.5198188064908287</v>
      </c>
      <c r="L35" s="253">
        <v>80.633999418573907</v>
      </c>
      <c r="M35" s="253">
        <v>3.9556301601564563</v>
      </c>
      <c r="N35" s="253">
        <v>1411.5514086896769</v>
      </c>
      <c r="O35" s="254">
        <v>145.74975743961096</v>
      </c>
      <c r="P35" s="274">
        <f t="shared" si="24"/>
        <v>106440.29000000001</v>
      </c>
      <c r="Q35" s="253">
        <v>91257.97696822611</v>
      </c>
      <c r="R35" s="253">
        <v>2691.21995235656</v>
      </c>
      <c r="S35" s="253">
        <v>5680.9938097345794</v>
      </c>
      <c r="T35" s="253">
        <v>1273.0889035046278</v>
      </c>
      <c r="U35" s="253">
        <v>2509.6525952247152</v>
      </c>
      <c r="V35" s="253">
        <v>103.22342460848333</v>
      </c>
      <c r="W35" s="253">
        <v>14.821825071987348</v>
      </c>
      <c r="X35" s="253">
        <v>141.86603997473605</v>
      </c>
      <c r="Y35" s="253">
        <v>6.3522107451374357</v>
      </c>
      <c r="Z35" s="253">
        <v>2499.0655773161529</v>
      </c>
      <c r="AA35" s="254">
        <v>262.0286932369192</v>
      </c>
      <c r="AB35" s="274">
        <f t="shared" si="25"/>
        <v>527148.46</v>
      </c>
      <c r="AC35" s="253">
        <v>454054.62845650502</v>
      </c>
      <c r="AD35" s="253">
        <v>13258.766060088657</v>
      </c>
      <c r="AE35" s="253">
        <v>26940.368561108902</v>
      </c>
      <c r="AF35" s="253">
        <v>6016.1465543072927</v>
      </c>
      <c r="AG35" s="253">
        <v>12462.54773272041</v>
      </c>
      <c r="AH35" s="253">
        <v>531.6364608204143</v>
      </c>
      <c r="AI35" s="253">
        <v>91.490925815606175</v>
      </c>
      <c r="AJ35" s="253">
        <v>709.67285700213438</v>
      </c>
      <c r="AK35" s="253">
        <v>34.618188146445583</v>
      </c>
      <c r="AL35" s="253">
        <v>11834.474890634898</v>
      </c>
      <c r="AM35" s="254">
        <v>1214.1093128503414</v>
      </c>
      <c r="AN35" s="289">
        <f t="shared" si="26"/>
        <v>474923.80000000005</v>
      </c>
      <c r="AO35" s="253">
        <v>410031.2820948835</v>
      </c>
      <c r="AP35" s="253">
        <v>12101.114603969216</v>
      </c>
      <c r="AQ35" s="253">
        <v>23732.652658020383</v>
      </c>
      <c r="AR35" s="253">
        <v>5252.0656461554909</v>
      </c>
      <c r="AS35" s="253">
        <v>11079.468326444809</v>
      </c>
      <c r="AT35" s="253">
        <v>450.53966275921039</v>
      </c>
      <c r="AU35" s="253">
        <v>95.184435794199388</v>
      </c>
      <c r="AV35" s="253">
        <v>708.59524424570657</v>
      </c>
      <c r="AW35" s="253">
        <v>35.958564633364212</v>
      </c>
      <c r="AX35" s="253">
        <v>10377.218711252048</v>
      </c>
      <c r="AY35" s="254">
        <v>1059.7200518420864</v>
      </c>
      <c r="AZ35" s="526">
        <v>0</v>
      </c>
      <c r="BA35" s="296">
        <f t="shared" si="27"/>
        <v>1166079.1400000004</v>
      </c>
      <c r="BB35" s="271">
        <f t="shared" si="28"/>
        <v>1004468.5541993546</v>
      </c>
      <c r="BC35" s="271">
        <f t="shared" si="28"/>
        <v>29518.943685075566</v>
      </c>
      <c r="BD35" s="271">
        <f t="shared" si="28"/>
        <v>59521.866228663013</v>
      </c>
      <c r="BE35" s="271">
        <f t="shared" si="28"/>
        <v>13262.138630845155</v>
      </c>
      <c r="BF35" s="271">
        <f t="shared" si="28"/>
        <v>27414.231104942286</v>
      </c>
      <c r="BG35" s="271">
        <f t="shared" si="28"/>
        <v>1157.8180080432801</v>
      </c>
      <c r="BH35" s="271">
        <f t="shared" si="28"/>
        <v>210.01700548828376</v>
      </c>
      <c r="BI35" s="271">
        <f t="shared" si="28"/>
        <v>1640.7681406411509</v>
      </c>
      <c r="BJ35" s="271">
        <f t="shared" si="28"/>
        <v>80.884593685103681</v>
      </c>
      <c r="BK35" s="271">
        <f t="shared" si="28"/>
        <v>26122.310587892774</v>
      </c>
      <c r="BL35" s="291">
        <f t="shared" si="28"/>
        <v>2681.6078153689577</v>
      </c>
    </row>
    <row r="36" spans="1:64" s="209" customFormat="1" x14ac:dyDescent="0.25">
      <c r="A36" s="1535"/>
      <c r="B36" s="128" t="s">
        <v>452</v>
      </c>
      <c r="C36" s="310" t="s">
        <v>2</v>
      </c>
      <c r="D36" s="275">
        <f t="shared" ref="D36:BL36" si="29">SUM(D29:D35)</f>
        <v>9290225.1306558754</v>
      </c>
      <c r="E36" s="280">
        <f t="shared" si="29"/>
        <v>6405441.9436282841</v>
      </c>
      <c r="F36" s="280">
        <f t="shared" si="29"/>
        <v>357671.36669737438</v>
      </c>
      <c r="G36" s="280">
        <f t="shared" si="29"/>
        <v>1514335.625178383</v>
      </c>
      <c r="H36" s="280">
        <f t="shared" si="29"/>
        <v>340616.54306579777</v>
      </c>
      <c r="I36" s="280">
        <f t="shared" si="29"/>
        <v>71138.96632270854</v>
      </c>
      <c r="J36" s="280">
        <f t="shared" si="29"/>
        <v>8686.9801520811907</v>
      </c>
      <c r="K36" s="280">
        <f t="shared" si="29"/>
        <v>616.43334328594972</v>
      </c>
      <c r="L36" s="280">
        <f t="shared" si="29"/>
        <v>38558.944009824656</v>
      </c>
      <c r="M36" s="280">
        <f>SUM(M29:M35)</f>
        <v>6688.8140682373614</v>
      </c>
      <c r="N36" s="280">
        <f t="shared" si="29"/>
        <v>254552.47649916742</v>
      </c>
      <c r="O36" s="281">
        <f t="shared" si="29"/>
        <v>291917.03769073111</v>
      </c>
      <c r="P36" s="275">
        <f t="shared" si="29"/>
        <v>9720236.5572862253</v>
      </c>
      <c r="Q36" s="280">
        <f t="shared" si="29"/>
        <v>6776008.8549579177</v>
      </c>
      <c r="R36" s="280">
        <f t="shared" si="29"/>
        <v>396997.27239040041</v>
      </c>
      <c r="S36" s="280">
        <f t="shared" si="29"/>
        <v>1622724.9887875379</v>
      </c>
      <c r="T36" s="280">
        <f t="shared" si="29"/>
        <v>371982.24749774131</v>
      </c>
      <c r="U36" s="280">
        <f t="shared" si="29"/>
        <v>47058.338474802062</v>
      </c>
      <c r="V36" s="280">
        <f t="shared" si="29"/>
        <v>6732.7238567997219</v>
      </c>
      <c r="W36" s="280">
        <f t="shared" si="29"/>
        <v>398.4677142143475</v>
      </c>
      <c r="X36" s="280">
        <f t="shared" si="29"/>
        <v>32187.712535795123</v>
      </c>
      <c r="Y36" s="280">
        <f>SUM(Y29:Y35)</f>
        <v>9146.746873363245</v>
      </c>
      <c r="Z36" s="280">
        <f t="shared" si="29"/>
        <v>144312.46399543781</v>
      </c>
      <c r="AA36" s="281">
        <f t="shared" si="29"/>
        <v>312686.74020221597</v>
      </c>
      <c r="AB36" s="275">
        <f t="shared" si="29"/>
        <v>10414046.172967255</v>
      </c>
      <c r="AC36" s="280">
        <f t="shared" si="29"/>
        <v>7418977.7239244152</v>
      </c>
      <c r="AD36" s="280">
        <f t="shared" si="29"/>
        <v>387744.63859566761</v>
      </c>
      <c r="AE36" s="280">
        <f t="shared" si="29"/>
        <v>1569517.1253446317</v>
      </c>
      <c r="AF36" s="280">
        <f t="shared" si="29"/>
        <v>418646.01635241817</v>
      </c>
      <c r="AG36" s="280">
        <f t="shared" si="29"/>
        <v>73174.509370075597</v>
      </c>
      <c r="AH36" s="280">
        <f t="shared" si="29"/>
        <v>10115.131646842443</v>
      </c>
      <c r="AI36" s="280">
        <f t="shared" si="29"/>
        <v>212.0442001897589</v>
      </c>
      <c r="AJ36" s="280">
        <f t="shared" si="29"/>
        <v>46581.40438195796</v>
      </c>
      <c r="AK36" s="280">
        <f>SUM(AK29:AK35)</f>
        <v>5453.384608871178</v>
      </c>
      <c r="AL36" s="280">
        <f t="shared" si="29"/>
        <v>134011.06355349551</v>
      </c>
      <c r="AM36" s="281">
        <f t="shared" si="29"/>
        <v>349613.1309886899</v>
      </c>
      <c r="AN36" s="277">
        <f t="shared" si="29"/>
        <v>11595127.714772983</v>
      </c>
      <c r="AO36" s="280">
        <f t="shared" si="29"/>
        <v>8654610.9550047051</v>
      </c>
      <c r="AP36" s="280">
        <f t="shared" si="29"/>
        <v>430579.34504897654</v>
      </c>
      <c r="AQ36" s="280">
        <f t="shared" si="29"/>
        <v>1549940.1524981267</v>
      </c>
      <c r="AR36" s="280">
        <f t="shared" si="29"/>
        <v>448050.73431629827</v>
      </c>
      <c r="AS36" s="280">
        <f t="shared" si="29"/>
        <v>64838.045078992051</v>
      </c>
      <c r="AT36" s="280">
        <f t="shared" si="29"/>
        <v>8645.149841232902</v>
      </c>
      <c r="AU36" s="280">
        <f t="shared" si="29"/>
        <v>412.09847887527832</v>
      </c>
      <c r="AV36" s="280">
        <f t="shared" si="29"/>
        <v>27400.652487441901</v>
      </c>
      <c r="AW36" s="280">
        <f>SUM(AW29:AW35)</f>
        <v>26406.499514003895</v>
      </c>
      <c r="AX36" s="280">
        <f t="shared" si="29"/>
        <v>144980.53029800719</v>
      </c>
      <c r="AY36" s="281">
        <f t="shared" si="29"/>
        <v>239263.5522063231</v>
      </c>
      <c r="AZ36" s="293">
        <f t="shared" si="29"/>
        <v>-176808.74277356334</v>
      </c>
      <c r="BA36" s="297">
        <f t="shared" si="29"/>
        <v>40842826.832908779</v>
      </c>
      <c r="BB36" s="280">
        <f t="shared" si="29"/>
        <v>29255039.477515325</v>
      </c>
      <c r="BC36" s="280">
        <f t="shared" si="29"/>
        <v>1572992.6227324193</v>
      </c>
      <c r="BD36" s="280">
        <f t="shared" si="29"/>
        <v>6256517.8918086784</v>
      </c>
      <c r="BE36" s="280">
        <f t="shared" si="29"/>
        <v>1579295.5412322553</v>
      </c>
      <c r="BF36" s="280">
        <f t="shared" si="29"/>
        <v>256209.85924657824</v>
      </c>
      <c r="BG36" s="280">
        <f t="shared" si="29"/>
        <v>34179.985496956251</v>
      </c>
      <c r="BH36" s="280">
        <f t="shared" si="29"/>
        <v>1639.0437365653347</v>
      </c>
      <c r="BI36" s="280">
        <f t="shared" si="29"/>
        <v>144728.71341501965</v>
      </c>
      <c r="BJ36" s="280">
        <f>SUM(BJ29:BJ35)</f>
        <v>47695.445064475687</v>
      </c>
      <c r="BK36" s="280">
        <f t="shared" si="29"/>
        <v>677856.53434610798</v>
      </c>
      <c r="BL36" s="293">
        <f t="shared" si="29"/>
        <v>1193480.4610879601</v>
      </c>
    </row>
    <row r="37" spans="1:64" ht="16.5" customHeight="1" x14ac:dyDescent="0.25">
      <c r="A37" s="1543" t="s">
        <v>920</v>
      </c>
      <c r="B37" s="124" t="s">
        <v>921</v>
      </c>
      <c r="C37" s="311" t="s">
        <v>920</v>
      </c>
      <c r="D37" s="276">
        <f>SUM(E37:O37)</f>
        <v>1018779.529999999</v>
      </c>
      <c r="E37" s="251">
        <v>954057.16999999899</v>
      </c>
      <c r="F37" s="251">
        <v>43777.259999999995</v>
      </c>
      <c r="G37" s="251">
        <v>883.5</v>
      </c>
      <c r="H37" s="251">
        <v>11387.78</v>
      </c>
      <c r="I37" s="251">
        <v>2194.69</v>
      </c>
      <c r="J37" s="251">
        <v>0</v>
      </c>
      <c r="K37" s="251">
        <v>0</v>
      </c>
      <c r="L37" s="251">
        <v>6479.13</v>
      </c>
      <c r="M37" s="251">
        <v>0</v>
      </c>
      <c r="N37" s="251">
        <v>0</v>
      </c>
      <c r="O37" s="252">
        <v>0</v>
      </c>
      <c r="P37" s="273">
        <f>SUM(Q37:AA37)</f>
        <v>1140942.2900000003</v>
      </c>
      <c r="Q37" s="251">
        <v>1061286.5300000007</v>
      </c>
      <c r="R37" s="251">
        <v>52847.4</v>
      </c>
      <c r="S37" s="251">
        <v>12352.380000000003</v>
      </c>
      <c r="T37" s="251">
        <v>7652.2000000000007</v>
      </c>
      <c r="U37" s="251">
        <v>126.69999999999999</v>
      </c>
      <c r="V37" s="251">
        <v>978.43</v>
      </c>
      <c r="W37" s="251">
        <v>0</v>
      </c>
      <c r="X37" s="251">
        <v>5698.65</v>
      </c>
      <c r="Y37" s="251">
        <v>0</v>
      </c>
      <c r="Z37" s="251">
        <v>0</v>
      </c>
      <c r="AA37" s="252">
        <v>0</v>
      </c>
      <c r="AB37" s="276">
        <f>SUM(AC37:AM37)</f>
        <v>1281546.6699999978</v>
      </c>
      <c r="AC37" s="251">
        <v>1210945.6799999978</v>
      </c>
      <c r="AD37" s="251">
        <v>56788.490000000005</v>
      </c>
      <c r="AE37" s="251">
        <v>4788.87</v>
      </c>
      <c r="AF37" s="251">
        <v>3568.21</v>
      </c>
      <c r="AG37" s="251">
        <v>154.97</v>
      </c>
      <c r="AH37" s="251">
        <v>0</v>
      </c>
      <c r="AI37" s="251">
        <v>0</v>
      </c>
      <c r="AJ37" s="251">
        <v>608.30999999999995</v>
      </c>
      <c r="AK37" s="251">
        <v>0</v>
      </c>
      <c r="AL37" s="251">
        <v>0</v>
      </c>
      <c r="AM37" s="252">
        <v>4692.1400000000003</v>
      </c>
      <c r="AN37" s="276">
        <f>SUM(AO37:AY37)</f>
        <v>1335419.230000003</v>
      </c>
      <c r="AO37" s="251">
        <v>1281782.2900000031</v>
      </c>
      <c r="AP37" s="251">
        <v>40064.080000000002</v>
      </c>
      <c r="AQ37" s="251">
        <v>5869.6699999999992</v>
      </c>
      <c r="AR37" s="251">
        <v>5502.7100000000009</v>
      </c>
      <c r="AS37" s="251">
        <v>17.809999999999999</v>
      </c>
      <c r="AT37" s="251">
        <v>97.15</v>
      </c>
      <c r="AU37" s="251">
        <v>0</v>
      </c>
      <c r="AV37" s="249">
        <v>2085.52</v>
      </c>
      <c r="AW37" s="251">
        <v>0</v>
      </c>
      <c r="AX37" s="251">
        <v>0</v>
      </c>
      <c r="AY37" s="252">
        <v>0</v>
      </c>
      <c r="AZ37" s="855">
        <v>-3489.1799999999957</v>
      </c>
      <c r="BA37" s="294">
        <f>SUM(BB37:BL37)+AZ37</f>
        <v>4773198.5400000019</v>
      </c>
      <c r="BB37" s="273">
        <f t="shared" ref="BB37:BL39" si="30">E37+Q37+AC37+AO37</f>
        <v>4508071.6700000009</v>
      </c>
      <c r="BC37" s="273">
        <f t="shared" si="30"/>
        <v>193477.23000000004</v>
      </c>
      <c r="BD37" s="273">
        <f t="shared" si="30"/>
        <v>23894.420000000002</v>
      </c>
      <c r="BE37" s="273">
        <f t="shared" si="30"/>
        <v>28110.9</v>
      </c>
      <c r="BF37" s="273">
        <f t="shared" si="30"/>
        <v>2494.1699999999996</v>
      </c>
      <c r="BG37" s="273">
        <f t="shared" si="30"/>
        <v>1075.58</v>
      </c>
      <c r="BH37" s="273">
        <f t="shared" si="30"/>
        <v>0</v>
      </c>
      <c r="BI37" s="273">
        <f t="shared" si="30"/>
        <v>14871.609999999999</v>
      </c>
      <c r="BJ37" s="273">
        <f t="shared" si="30"/>
        <v>0</v>
      </c>
      <c r="BK37" s="273">
        <f t="shared" si="30"/>
        <v>0</v>
      </c>
      <c r="BL37" s="298">
        <f t="shared" si="30"/>
        <v>4692.1400000000003</v>
      </c>
    </row>
    <row r="38" spans="1:64" ht="16.5" customHeight="1" x14ac:dyDescent="0.25">
      <c r="A38" s="1544"/>
      <c r="B38" s="126" t="s">
        <v>922</v>
      </c>
      <c r="C38" s="312" t="s">
        <v>925</v>
      </c>
      <c r="D38" s="289">
        <f>SUM(E38:O38)</f>
        <v>5774.85507247844</v>
      </c>
      <c r="E38" s="253">
        <v>5407.9825176787026</v>
      </c>
      <c r="F38" s="253">
        <v>248.14724336894338</v>
      </c>
      <c r="G38" s="253">
        <v>5.0080358961812941</v>
      </c>
      <c r="H38" s="253">
        <v>64.550550105054242</v>
      </c>
      <c r="I38" s="253">
        <v>12.440391964901103</v>
      </c>
      <c r="J38" s="253">
        <v>0</v>
      </c>
      <c r="K38" s="253">
        <v>0</v>
      </c>
      <c r="L38" s="253">
        <v>36.726333464657735</v>
      </c>
      <c r="M38" s="253">
        <v>0</v>
      </c>
      <c r="N38" s="253">
        <v>0</v>
      </c>
      <c r="O38" s="254">
        <v>0</v>
      </c>
      <c r="P38" s="274">
        <f>SUM(Q38:AA38)</f>
        <v>12945.508273268932</v>
      </c>
      <c r="Q38" s="253">
        <v>12041.707696209487</v>
      </c>
      <c r="R38" s="253">
        <v>599.62406505306433</v>
      </c>
      <c r="S38" s="253">
        <v>140.15418561140513</v>
      </c>
      <c r="T38" s="253">
        <v>86.824390047553109</v>
      </c>
      <c r="U38" s="253">
        <v>1.4375800709632496</v>
      </c>
      <c r="V38" s="253">
        <v>11.101590124961106</v>
      </c>
      <c r="W38" s="253">
        <v>0</v>
      </c>
      <c r="X38" s="253">
        <v>64.658766151497417</v>
      </c>
      <c r="Y38" s="253">
        <v>0</v>
      </c>
      <c r="Z38" s="253">
        <v>0</v>
      </c>
      <c r="AA38" s="254">
        <v>0</v>
      </c>
      <c r="AB38" s="289">
        <f>SUM(AC38:AM38)</f>
        <v>31938.797527164093</v>
      </c>
      <c r="AC38" s="253">
        <v>30179.274618156542</v>
      </c>
      <c r="AD38" s="253">
        <v>1415.2867987112681</v>
      </c>
      <c r="AE38" s="253">
        <v>119.34855974766066</v>
      </c>
      <c r="AF38" s="253">
        <v>88.927184153506005</v>
      </c>
      <c r="AG38" s="253">
        <v>3.8621733945784649</v>
      </c>
      <c r="AH38" s="253">
        <v>0</v>
      </c>
      <c r="AI38" s="253">
        <v>0</v>
      </c>
      <c r="AJ38" s="253">
        <v>15.160345212983326</v>
      </c>
      <c r="AK38" s="253">
        <v>0</v>
      </c>
      <c r="AL38" s="253">
        <v>0</v>
      </c>
      <c r="AM38" s="254">
        <v>116.937847787555</v>
      </c>
      <c r="AN38" s="289">
        <f>SUM(AO38:AY38)</f>
        <v>115880.82776912479</v>
      </c>
      <c r="AO38" s="253">
        <v>111226.48936619281</v>
      </c>
      <c r="AP38" s="253">
        <v>3476.5552643782339</v>
      </c>
      <c r="AQ38" s="253">
        <v>509.33984104122658</v>
      </c>
      <c r="AR38" s="253">
        <v>477.49693538068897</v>
      </c>
      <c r="AS38" s="253">
        <v>1.5454604038973649</v>
      </c>
      <c r="AT38" s="253">
        <v>8.4301784524777652</v>
      </c>
      <c r="AU38" s="253">
        <v>0</v>
      </c>
      <c r="AV38" s="253">
        <v>180.97072327546505</v>
      </c>
      <c r="AW38" s="253">
        <v>0</v>
      </c>
      <c r="AX38" s="253">
        <v>0</v>
      </c>
      <c r="AY38" s="254">
        <v>0</v>
      </c>
      <c r="AZ38" s="526">
        <v>0</v>
      </c>
      <c r="BA38" s="296">
        <f>SUM(BB38:BL38)+AZ38</f>
        <v>166539.98864203625</v>
      </c>
      <c r="BB38" s="274">
        <f t="shared" si="30"/>
        <v>158855.45419823754</v>
      </c>
      <c r="BC38" s="274">
        <f t="shared" si="30"/>
        <v>5739.6133715115102</v>
      </c>
      <c r="BD38" s="274">
        <f t="shared" si="30"/>
        <v>773.8506222964736</v>
      </c>
      <c r="BE38" s="274">
        <f t="shared" si="30"/>
        <v>717.79905968680237</v>
      </c>
      <c r="BF38" s="274">
        <f t="shared" si="30"/>
        <v>19.285605834340185</v>
      </c>
      <c r="BG38" s="274">
        <f t="shared" si="30"/>
        <v>19.531768577438871</v>
      </c>
      <c r="BH38" s="274">
        <f t="shared" si="30"/>
        <v>0</v>
      </c>
      <c r="BI38" s="274">
        <f t="shared" si="30"/>
        <v>297.51616810460354</v>
      </c>
      <c r="BJ38" s="274">
        <f t="shared" si="30"/>
        <v>0</v>
      </c>
      <c r="BK38" s="274">
        <f t="shared" si="30"/>
        <v>0</v>
      </c>
      <c r="BL38" s="300">
        <f t="shared" si="30"/>
        <v>116.937847787555</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1024554.3850724774</v>
      </c>
      <c r="E40" s="275">
        <f t="shared" si="31"/>
        <v>959465.15251767775</v>
      </c>
      <c r="F40" s="275">
        <f t="shared" si="31"/>
        <v>44025.407243368936</v>
      </c>
      <c r="G40" s="275">
        <f t="shared" si="31"/>
        <v>888.50803589618124</v>
      </c>
      <c r="H40" s="275">
        <f t="shared" si="31"/>
        <v>11452.330550105054</v>
      </c>
      <c r="I40" s="275">
        <f t="shared" si="31"/>
        <v>2207.1303919649013</v>
      </c>
      <c r="J40" s="275">
        <f t="shared" si="31"/>
        <v>0</v>
      </c>
      <c r="K40" s="275">
        <f t="shared" si="31"/>
        <v>0</v>
      </c>
      <c r="L40" s="275">
        <f t="shared" si="31"/>
        <v>6515.8563334646578</v>
      </c>
      <c r="M40" s="275">
        <f t="shared" si="31"/>
        <v>0</v>
      </c>
      <c r="N40" s="275">
        <f t="shared" si="31"/>
        <v>0</v>
      </c>
      <c r="O40" s="283">
        <f t="shared" si="31"/>
        <v>0</v>
      </c>
      <c r="P40" s="275">
        <f t="shared" ref="P40:BL40" si="32">SUM(P37:P39)</f>
        <v>1153887.7982732691</v>
      </c>
      <c r="Q40" s="275">
        <f t="shared" si="32"/>
        <v>1073328.2376962102</v>
      </c>
      <c r="R40" s="275">
        <f t="shared" si="32"/>
        <v>53447.024065053069</v>
      </c>
      <c r="S40" s="275">
        <f t="shared" si="32"/>
        <v>12492.534185611408</v>
      </c>
      <c r="T40" s="275">
        <f t="shared" si="32"/>
        <v>7739.0243900475534</v>
      </c>
      <c r="U40" s="275">
        <f t="shared" si="32"/>
        <v>128.13758007096322</v>
      </c>
      <c r="V40" s="275">
        <f>SUM(V37:V39)</f>
        <v>989.5315901249611</v>
      </c>
      <c r="W40" s="275">
        <f t="shared" si="32"/>
        <v>0</v>
      </c>
      <c r="X40" s="275">
        <f t="shared" si="32"/>
        <v>5763.3087661514974</v>
      </c>
      <c r="Y40" s="275">
        <f>SUM(Y37:Y39)</f>
        <v>0</v>
      </c>
      <c r="Z40" s="275">
        <f t="shared" si="32"/>
        <v>0</v>
      </c>
      <c r="AA40" s="283">
        <f t="shared" si="32"/>
        <v>0</v>
      </c>
      <c r="AB40" s="277">
        <f t="shared" si="32"/>
        <v>1313485.4675271618</v>
      </c>
      <c r="AC40" s="275">
        <f t="shared" si="32"/>
        <v>1241124.9546181543</v>
      </c>
      <c r="AD40" s="275">
        <f t="shared" si="32"/>
        <v>58203.776798711275</v>
      </c>
      <c r="AE40" s="275">
        <f t="shared" si="32"/>
        <v>4908.2185597476609</v>
      </c>
      <c r="AF40" s="275">
        <f t="shared" si="32"/>
        <v>3657.137184153506</v>
      </c>
      <c r="AG40" s="275">
        <f t="shared" si="32"/>
        <v>158.83217339457846</v>
      </c>
      <c r="AH40" s="275">
        <f t="shared" si="32"/>
        <v>0</v>
      </c>
      <c r="AI40" s="275">
        <f t="shared" si="32"/>
        <v>0</v>
      </c>
      <c r="AJ40" s="275">
        <f>SUM(AJ37:AJ39)</f>
        <v>623.47034521298326</v>
      </c>
      <c r="AK40" s="275">
        <f>SUM(AK37:AK39)</f>
        <v>0</v>
      </c>
      <c r="AL40" s="275">
        <f t="shared" si="32"/>
        <v>0</v>
      </c>
      <c r="AM40" s="283">
        <f t="shared" si="32"/>
        <v>4809.0778477875556</v>
      </c>
      <c r="AN40" s="277">
        <f t="shared" si="32"/>
        <v>1451300.0577691279</v>
      </c>
      <c r="AO40" s="275">
        <f t="shared" si="32"/>
        <v>1393008.7793661959</v>
      </c>
      <c r="AP40" s="275">
        <f t="shared" si="32"/>
        <v>43540.635264378237</v>
      </c>
      <c r="AQ40" s="275">
        <f t="shared" si="32"/>
        <v>6379.0098410412256</v>
      </c>
      <c r="AR40" s="275">
        <f t="shared" si="32"/>
        <v>5980.2069353806901</v>
      </c>
      <c r="AS40" s="275">
        <f t="shared" si="32"/>
        <v>19.355460403897364</v>
      </c>
      <c r="AT40" s="275">
        <f t="shared" si="32"/>
        <v>105.58017845247777</v>
      </c>
      <c r="AU40" s="275">
        <f t="shared" si="32"/>
        <v>0</v>
      </c>
      <c r="AV40" s="275">
        <f t="shared" si="32"/>
        <v>2266.4907232754649</v>
      </c>
      <c r="AW40" s="275">
        <f>SUM(AW37:AW39)</f>
        <v>0</v>
      </c>
      <c r="AX40" s="275">
        <f t="shared" si="32"/>
        <v>0</v>
      </c>
      <c r="AY40" s="283">
        <f t="shared" si="32"/>
        <v>0</v>
      </c>
      <c r="AZ40" s="299">
        <f t="shared" si="32"/>
        <v>-3489.1799999999957</v>
      </c>
      <c r="BA40" s="297">
        <f t="shared" si="32"/>
        <v>4939738.5286420379</v>
      </c>
      <c r="BB40" s="275">
        <f>SUM(BB37:BB39)</f>
        <v>4666927.1241982384</v>
      </c>
      <c r="BC40" s="275">
        <f>SUM(BC37:BC39)</f>
        <v>199216.84337151155</v>
      </c>
      <c r="BD40" s="275">
        <f>SUM(BD37:BD39)</f>
        <v>24668.270622296477</v>
      </c>
      <c r="BE40" s="275">
        <f>SUM(BE37:BE39)</f>
        <v>28828.699059686805</v>
      </c>
      <c r="BF40" s="275">
        <f t="shared" si="32"/>
        <v>2513.4556058343396</v>
      </c>
      <c r="BG40" s="275">
        <f t="shared" si="32"/>
        <v>1095.1117685774389</v>
      </c>
      <c r="BH40" s="275">
        <f t="shared" si="32"/>
        <v>0</v>
      </c>
      <c r="BI40" s="275">
        <f t="shared" si="32"/>
        <v>15169.126168104602</v>
      </c>
      <c r="BJ40" s="275">
        <f>SUM(BJ37:BJ39)</f>
        <v>0</v>
      </c>
      <c r="BK40" s="275">
        <f t="shared" si="32"/>
        <v>0</v>
      </c>
      <c r="BL40" s="299">
        <f t="shared" si="32"/>
        <v>4809.0778477875556</v>
      </c>
    </row>
    <row r="41" spans="1:64" ht="14.85" customHeight="1" x14ac:dyDescent="0.25">
      <c r="A41" s="1543" t="s">
        <v>302</v>
      </c>
      <c r="B41" s="124">
        <v>5.0999999999999996</v>
      </c>
      <c r="C41" s="311" t="s">
        <v>37</v>
      </c>
      <c r="D41" s="273">
        <f>SUM(E41:O41)</f>
        <v>10922.39</v>
      </c>
      <c r="E41" s="251">
        <v>5457.19</v>
      </c>
      <c r="F41" s="251">
        <v>3715.4999999999995</v>
      </c>
      <c r="G41" s="251">
        <v>392.17</v>
      </c>
      <c r="H41" s="251">
        <v>1856.36</v>
      </c>
      <c r="I41" s="251">
        <v>197.62</v>
      </c>
      <c r="J41" s="251">
        <v>0</v>
      </c>
      <c r="K41" s="251">
        <v>0</v>
      </c>
      <c r="L41" s="251">
        <v>48</v>
      </c>
      <c r="M41" s="251">
        <v>0</v>
      </c>
      <c r="N41" s="251">
        <v>-379.67</v>
      </c>
      <c r="O41" s="252">
        <v>-364.78000000000003</v>
      </c>
      <c r="P41" s="273">
        <f>SUM(Q41:AA41)</f>
        <v>5611.26</v>
      </c>
      <c r="Q41" s="251">
        <v>3121.9900000000007</v>
      </c>
      <c r="R41" s="251">
        <v>1779.5600000000002</v>
      </c>
      <c r="S41" s="251">
        <v>-37.769999999999996</v>
      </c>
      <c r="T41" s="251">
        <v>940.57</v>
      </c>
      <c r="U41" s="251">
        <v>27.43</v>
      </c>
      <c r="V41" s="251">
        <v>0</v>
      </c>
      <c r="W41" s="251">
        <v>0</v>
      </c>
      <c r="X41" s="251">
        <v>0</v>
      </c>
      <c r="Y41" s="251">
        <v>0</v>
      </c>
      <c r="Z41" s="251">
        <v>-18.39</v>
      </c>
      <c r="AA41" s="252">
        <v>-202.13</v>
      </c>
      <c r="AB41" s="273">
        <f>SUM(AC41:AM41)</f>
        <v>3854.8900000000003</v>
      </c>
      <c r="AC41" s="251">
        <v>3222.4300000000003</v>
      </c>
      <c r="AD41" s="251">
        <v>487.95000000000005</v>
      </c>
      <c r="AE41" s="251">
        <v>15.299999999999983</v>
      </c>
      <c r="AF41" s="251">
        <v>0</v>
      </c>
      <c r="AG41" s="251">
        <v>1.73</v>
      </c>
      <c r="AH41" s="251">
        <v>0</v>
      </c>
      <c r="AI41" s="251">
        <v>0</v>
      </c>
      <c r="AJ41" s="251">
        <v>0</v>
      </c>
      <c r="AK41" s="251">
        <v>0</v>
      </c>
      <c r="AL41" s="251">
        <v>78.44</v>
      </c>
      <c r="AM41" s="252">
        <v>49.04</v>
      </c>
      <c r="AN41" s="276">
        <f>SUM(AO41:AY41)</f>
        <v>1318.6799999999998</v>
      </c>
      <c r="AO41" s="251">
        <v>888.32999999999993</v>
      </c>
      <c r="AP41" s="251">
        <v>0</v>
      </c>
      <c r="AQ41" s="251">
        <v>46.24</v>
      </c>
      <c r="AR41" s="251">
        <v>7.25</v>
      </c>
      <c r="AS41" s="251">
        <v>0</v>
      </c>
      <c r="AT41" s="251">
        <v>0</v>
      </c>
      <c r="AU41" s="251">
        <v>0</v>
      </c>
      <c r="AV41" s="249">
        <v>0</v>
      </c>
      <c r="AW41" s="251">
        <v>0</v>
      </c>
      <c r="AX41" s="251">
        <v>376.85999999999996</v>
      </c>
      <c r="AY41" s="252">
        <v>0</v>
      </c>
      <c r="AZ41" s="855">
        <v>-1535.9299999999998</v>
      </c>
      <c r="BA41" s="294">
        <f>SUM(BB41:BL41)+AZ41</f>
        <v>20171.29</v>
      </c>
      <c r="BB41" s="274">
        <f t="shared" ref="BB41:BL44" si="33">E41+Q41+AC41+AO41</f>
        <v>12689.94</v>
      </c>
      <c r="BC41" s="274">
        <f t="shared" si="33"/>
        <v>5983.0099999999993</v>
      </c>
      <c r="BD41" s="274">
        <f t="shared" si="33"/>
        <v>415.94000000000005</v>
      </c>
      <c r="BE41" s="274">
        <f t="shared" si="33"/>
        <v>2804.18</v>
      </c>
      <c r="BF41" s="274">
        <f t="shared" si="33"/>
        <v>226.78</v>
      </c>
      <c r="BG41" s="274">
        <f t="shared" si="33"/>
        <v>0</v>
      </c>
      <c r="BH41" s="274">
        <f t="shared" si="33"/>
        <v>0</v>
      </c>
      <c r="BI41" s="274">
        <f t="shared" si="33"/>
        <v>48</v>
      </c>
      <c r="BJ41" s="274">
        <f t="shared" si="33"/>
        <v>0</v>
      </c>
      <c r="BK41" s="274">
        <f t="shared" si="33"/>
        <v>57.239999999999952</v>
      </c>
      <c r="BL41" s="298">
        <f t="shared" si="33"/>
        <v>-517.87000000000012</v>
      </c>
    </row>
    <row r="42" spans="1:64" s="255" customFormat="1" ht="24" x14ac:dyDescent="0.25">
      <c r="A42" s="1544"/>
      <c r="B42" s="126">
        <v>5.2</v>
      </c>
      <c r="C42" s="131" t="s">
        <v>303</v>
      </c>
      <c r="D42" s="274">
        <f>SUM(E42:O42)</f>
        <v>3073778.23</v>
      </c>
      <c r="E42" s="253">
        <v>1315559.0199999998</v>
      </c>
      <c r="F42" s="253">
        <v>795438.6</v>
      </c>
      <c r="G42" s="253">
        <v>189016.24000000002</v>
      </c>
      <c r="H42" s="253">
        <v>554133.9800000001</v>
      </c>
      <c r="I42" s="253">
        <v>47773.909999999996</v>
      </c>
      <c r="J42" s="253">
        <v>23424.979999999996</v>
      </c>
      <c r="K42" s="253">
        <v>462.6</v>
      </c>
      <c r="L42" s="253">
        <v>27712.080000000002</v>
      </c>
      <c r="M42" s="253">
        <v>279.91999999999996</v>
      </c>
      <c r="N42" s="253">
        <v>82296.39</v>
      </c>
      <c r="O42" s="254">
        <v>37680.509999999995</v>
      </c>
      <c r="P42" s="274">
        <f>SUM(Q42:AA42)</f>
        <v>3228094.2399999988</v>
      </c>
      <c r="Q42" s="253">
        <v>1407502.5499999998</v>
      </c>
      <c r="R42" s="253">
        <v>841059.34000000008</v>
      </c>
      <c r="S42" s="253">
        <v>195729.05000000002</v>
      </c>
      <c r="T42" s="253">
        <v>561563.8899999999</v>
      </c>
      <c r="U42" s="253">
        <v>50927.92</v>
      </c>
      <c r="V42" s="253">
        <v>19132.710000000003</v>
      </c>
      <c r="W42" s="253">
        <v>320.72000000000003</v>
      </c>
      <c r="X42" s="253">
        <v>28036.380000000005</v>
      </c>
      <c r="Y42" s="253">
        <v>262.56</v>
      </c>
      <c r="Z42" s="253">
        <v>84188.84</v>
      </c>
      <c r="AA42" s="254">
        <v>39370.28</v>
      </c>
      <c r="AB42" s="274">
        <f>SUM(AC42:AM42)</f>
        <v>3427997.3199999994</v>
      </c>
      <c r="AC42" s="253">
        <v>1519794.8399999999</v>
      </c>
      <c r="AD42" s="253">
        <v>899124.55999999994</v>
      </c>
      <c r="AE42" s="253">
        <v>201829.36000000004</v>
      </c>
      <c r="AF42" s="253">
        <v>571675.05999999994</v>
      </c>
      <c r="AG42" s="253">
        <v>55314.669999999984</v>
      </c>
      <c r="AH42" s="253">
        <v>21051.59</v>
      </c>
      <c r="AI42" s="253">
        <v>474.48</v>
      </c>
      <c r="AJ42" s="253">
        <v>29202.420000000002</v>
      </c>
      <c r="AK42" s="253">
        <v>297.27999999999997</v>
      </c>
      <c r="AL42" s="253">
        <v>88514.930000000008</v>
      </c>
      <c r="AM42" s="254">
        <v>40718.129999999997</v>
      </c>
      <c r="AN42" s="289">
        <f>SUM(AO42:AY42)</f>
        <v>3671309.2699999996</v>
      </c>
      <c r="AO42" s="253">
        <v>1639169.4399999997</v>
      </c>
      <c r="AP42" s="253">
        <v>856332.95000000019</v>
      </c>
      <c r="AQ42" s="253">
        <v>212384.62</v>
      </c>
      <c r="AR42" s="253">
        <v>415312.00000000006</v>
      </c>
      <c r="AS42" s="253">
        <v>57279.26</v>
      </c>
      <c r="AT42" s="253">
        <v>20943.47</v>
      </c>
      <c r="AU42" s="253">
        <v>301225</v>
      </c>
      <c r="AV42" s="253">
        <v>33072.079999999994</v>
      </c>
      <c r="AW42" s="253">
        <v>354.59000000000003</v>
      </c>
      <c r="AX42" s="253">
        <v>93503.3</v>
      </c>
      <c r="AY42" s="254">
        <v>41732.560000000005</v>
      </c>
      <c r="AZ42" s="526">
        <v>0</v>
      </c>
      <c r="BA42" s="296">
        <f>SUM(BB42:BL42)+AZ42</f>
        <v>13401179.059999999</v>
      </c>
      <c r="BB42" s="274">
        <f t="shared" si="33"/>
        <v>5882025.8499999987</v>
      </c>
      <c r="BC42" s="274">
        <f t="shared" si="33"/>
        <v>3391955.45</v>
      </c>
      <c r="BD42" s="274">
        <f t="shared" si="33"/>
        <v>798959.27000000014</v>
      </c>
      <c r="BE42" s="274">
        <f t="shared" si="33"/>
        <v>2102684.9300000002</v>
      </c>
      <c r="BF42" s="274">
        <f t="shared" si="33"/>
        <v>211295.75999999998</v>
      </c>
      <c r="BG42" s="274">
        <f t="shared" si="33"/>
        <v>84552.75</v>
      </c>
      <c r="BH42" s="274">
        <f t="shared" si="33"/>
        <v>302482.8</v>
      </c>
      <c r="BI42" s="274">
        <f t="shared" si="33"/>
        <v>118022.95999999999</v>
      </c>
      <c r="BJ42" s="274">
        <f t="shared" si="33"/>
        <v>1194.3499999999999</v>
      </c>
      <c r="BK42" s="274">
        <f t="shared" si="33"/>
        <v>348503.45999999996</v>
      </c>
      <c r="BL42" s="300">
        <f t="shared" si="33"/>
        <v>159501.47999999998</v>
      </c>
    </row>
    <row r="43" spans="1:64" ht="24" x14ac:dyDescent="0.25">
      <c r="A43" s="1544"/>
      <c r="B43" s="126">
        <v>5.3</v>
      </c>
      <c r="C43" s="131" t="s">
        <v>304</v>
      </c>
      <c r="D43" s="274">
        <f>SUM(E43:O43)</f>
        <v>61.912531060658296</v>
      </c>
      <c r="E43" s="253">
        <v>30.933563567947484</v>
      </c>
      <c r="F43" s="253">
        <v>21.060959108388907</v>
      </c>
      <c r="G43" s="253">
        <v>2.2229784237752335</v>
      </c>
      <c r="H43" s="253">
        <v>10.522600471120667</v>
      </c>
      <c r="I43" s="253">
        <v>1.120190213699318</v>
      </c>
      <c r="J43" s="253">
        <v>0</v>
      </c>
      <c r="K43" s="253">
        <v>0</v>
      </c>
      <c r="L43" s="253">
        <v>0.27208344427470538</v>
      </c>
      <c r="M43" s="253">
        <v>0</v>
      </c>
      <c r="N43" s="253">
        <v>-2.1521233601620291</v>
      </c>
      <c r="O43" s="254">
        <v>-2.0677208083859795</v>
      </c>
      <c r="P43" s="274">
        <f>SUM(Q43:AA43)</f>
        <v>63.667210331438376</v>
      </c>
      <c r="Q43" s="253">
        <v>35.423130274242745</v>
      </c>
      <c r="R43" s="253">
        <v>20.191475857011522</v>
      </c>
      <c r="S43" s="253">
        <v>-0.42855090197539003</v>
      </c>
      <c r="T43" s="253">
        <v>10.672018053243121</v>
      </c>
      <c r="U43" s="253">
        <v>0.31122984488178318</v>
      </c>
      <c r="V43" s="253">
        <v>0</v>
      </c>
      <c r="W43" s="253">
        <v>0</v>
      </c>
      <c r="X43" s="253">
        <v>0</v>
      </c>
      <c r="Y43" s="253">
        <v>0</v>
      </c>
      <c r="Z43" s="253">
        <v>-0.20865901740342666</v>
      </c>
      <c r="AA43" s="254">
        <v>-2.2934337785619698</v>
      </c>
      <c r="AB43" s="274">
        <f>SUM(AC43:AM43)</f>
        <v>96.071843563441817</v>
      </c>
      <c r="AC43" s="253">
        <v>80.309630327750426</v>
      </c>
      <c r="AD43" s="253">
        <v>12.160724707263098</v>
      </c>
      <c r="AE43" s="253">
        <v>0.38130769140511361</v>
      </c>
      <c r="AF43" s="253">
        <v>0</v>
      </c>
      <c r="AG43" s="253">
        <v>4.311518340724492E-2</v>
      </c>
      <c r="AH43" s="253">
        <v>0</v>
      </c>
      <c r="AI43" s="253">
        <v>0</v>
      </c>
      <c r="AJ43" s="253">
        <v>0</v>
      </c>
      <c r="AK43" s="253">
        <v>0</v>
      </c>
      <c r="AL43" s="253">
        <v>1.9548872754128852</v>
      </c>
      <c r="AM43" s="254">
        <v>1.2221783782030582</v>
      </c>
      <c r="AN43" s="289">
        <f>SUM(AO43:AY43)</f>
        <v>114.42828329092515</v>
      </c>
      <c r="AO43" s="253">
        <v>77.084718730721278</v>
      </c>
      <c r="AP43" s="253">
        <v>0</v>
      </c>
      <c r="AQ43" s="253">
        <v>4.0124699088272964</v>
      </c>
      <c r="AR43" s="253">
        <v>0.62911779496102727</v>
      </c>
      <c r="AS43" s="253">
        <v>0</v>
      </c>
      <c r="AT43" s="253">
        <v>0</v>
      </c>
      <c r="AU43" s="253">
        <v>0</v>
      </c>
      <c r="AV43" s="253">
        <v>0</v>
      </c>
      <c r="AW43" s="253">
        <v>0</v>
      </c>
      <c r="AX43" s="253">
        <v>32.701976856415541</v>
      </c>
      <c r="AY43" s="254">
        <v>0</v>
      </c>
      <c r="AZ43" s="526">
        <v>0</v>
      </c>
      <c r="BA43" s="296">
        <f>SUM(BB43:BL43)+AZ43</f>
        <v>336.0798682464636</v>
      </c>
      <c r="BB43" s="274">
        <f t="shared" si="33"/>
        <v>223.75104290066193</v>
      </c>
      <c r="BC43" s="274">
        <f t="shared" si="33"/>
        <v>53.413159672663525</v>
      </c>
      <c r="BD43" s="274">
        <f t="shared" si="33"/>
        <v>6.1882051220322536</v>
      </c>
      <c r="BE43" s="274">
        <f t="shared" si="33"/>
        <v>21.823736319324816</v>
      </c>
      <c r="BF43" s="274">
        <f t="shared" si="33"/>
        <v>1.4745352419883462</v>
      </c>
      <c r="BG43" s="274">
        <f t="shared" si="33"/>
        <v>0</v>
      </c>
      <c r="BH43" s="274">
        <f t="shared" si="33"/>
        <v>0</v>
      </c>
      <c r="BI43" s="274">
        <f t="shared" si="33"/>
        <v>0.27208344427470538</v>
      </c>
      <c r="BJ43" s="274">
        <f t="shared" si="33"/>
        <v>0</v>
      </c>
      <c r="BK43" s="274">
        <f t="shared" si="33"/>
        <v>32.296081754262971</v>
      </c>
      <c r="BL43" s="300">
        <f t="shared" si="33"/>
        <v>-3.1389762087448907</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3084762.5325310607</v>
      </c>
      <c r="E45" s="278">
        <f t="shared" ref="E45:BL45" si="34">SUM(E41:E44)</f>
        <v>1321047.1435635677</v>
      </c>
      <c r="F45" s="278">
        <f t="shared" si="34"/>
        <v>799175.16095910838</v>
      </c>
      <c r="G45" s="278">
        <f t="shared" si="34"/>
        <v>189410.63297842382</v>
      </c>
      <c r="H45" s="278">
        <f t="shared" si="34"/>
        <v>556000.86260047124</v>
      </c>
      <c r="I45" s="278">
        <f>SUM(I41:I44)</f>
        <v>47972.650190213695</v>
      </c>
      <c r="J45" s="278">
        <f t="shared" si="34"/>
        <v>23424.979999999996</v>
      </c>
      <c r="K45" s="278">
        <f t="shared" si="34"/>
        <v>462.6</v>
      </c>
      <c r="L45" s="278">
        <f t="shared" si="34"/>
        <v>27760.352083444275</v>
      </c>
      <c r="M45" s="278">
        <f t="shared" si="34"/>
        <v>279.91999999999996</v>
      </c>
      <c r="N45" s="278">
        <f t="shared" si="34"/>
        <v>81914.567876639834</v>
      </c>
      <c r="O45" s="283">
        <f t="shared" si="34"/>
        <v>37313.662279191609</v>
      </c>
      <c r="P45" s="278">
        <f t="shared" si="34"/>
        <v>3233769.1672103303</v>
      </c>
      <c r="Q45" s="278">
        <f t="shared" si="34"/>
        <v>1410659.9631302741</v>
      </c>
      <c r="R45" s="278">
        <f t="shared" si="34"/>
        <v>842859.09147585719</v>
      </c>
      <c r="S45" s="278">
        <f t="shared" si="34"/>
        <v>195690.85144909806</v>
      </c>
      <c r="T45" s="278">
        <f t="shared" si="34"/>
        <v>562515.13201805309</v>
      </c>
      <c r="U45" s="278">
        <f t="shared" si="34"/>
        <v>50955.661229844882</v>
      </c>
      <c r="V45" s="278">
        <f t="shared" si="34"/>
        <v>19132.710000000003</v>
      </c>
      <c r="W45" s="278">
        <f t="shared" si="34"/>
        <v>320.72000000000003</v>
      </c>
      <c r="X45" s="278">
        <f t="shared" si="34"/>
        <v>28036.380000000005</v>
      </c>
      <c r="Y45" s="278">
        <f>SUM(Y41:Y44)</f>
        <v>262.56</v>
      </c>
      <c r="Z45" s="278">
        <f t="shared" si="34"/>
        <v>84170.241340982597</v>
      </c>
      <c r="AA45" s="284">
        <f t="shared" si="34"/>
        <v>39165.856566221439</v>
      </c>
      <c r="AB45" s="278">
        <f t="shared" si="34"/>
        <v>3431948.2818435631</v>
      </c>
      <c r="AC45" s="278">
        <f t="shared" si="34"/>
        <v>1523097.5796303276</v>
      </c>
      <c r="AD45" s="278">
        <f t="shared" si="34"/>
        <v>899624.67072470719</v>
      </c>
      <c r="AE45" s="278">
        <f t="shared" si="34"/>
        <v>201845.04130769143</v>
      </c>
      <c r="AF45" s="278">
        <f t="shared" si="34"/>
        <v>571675.05999999994</v>
      </c>
      <c r="AG45" s="278">
        <f t="shared" si="34"/>
        <v>55316.443115183392</v>
      </c>
      <c r="AH45" s="278">
        <f t="shared" si="34"/>
        <v>21051.59</v>
      </c>
      <c r="AI45" s="278">
        <f t="shared" si="34"/>
        <v>474.48</v>
      </c>
      <c r="AJ45" s="278">
        <f t="shared" si="34"/>
        <v>29202.420000000002</v>
      </c>
      <c r="AK45" s="278">
        <f t="shared" si="34"/>
        <v>297.27999999999997</v>
      </c>
      <c r="AL45" s="278">
        <f t="shared" si="34"/>
        <v>88595.324887275419</v>
      </c>
      <c r="AM45" s="284">
        <f t="shared" si="34"/>
        <v>40768.392178378199</v>
      </c>
      <c r="AN45" s="850">
        <f t="shared" si="34"/>
        <v>3672742.3782832907</v>
      </c>
      <c r="AO45" s="278">
        <f t="shared" si="34"/>
        <v>1640134.8547187306</v>
      </c>
      <c r="AP45" s="278">
        <f t="shared" si="34"/>
        <v>856332.95000000019</v>
      </c>
      <c r="AQ45" s="278">
        <f t="shared" si="34"/>
        <v>212434.87246990882</v>
      </c>
      <c r="AR45" s="278">
        <f t="shared" si="34"/>
        <v>415319.87911779503</v>
      </c>
      <c r="AS45" s="278">
        <f t="shared" si="34"/>
        <v>57279.26</v>
      </c>
      <c r="AT45" s="278">
        <f t="shared" si="34"/>
        <v>20943.47</v>
      </c>
      <c r="AU45" s="278">
        <f t="shared" si="34"/>
        <v>301225</v>
      </c>
      <c r="AV45" s="275">
        <f t="shared" si="34"/>
        <v>33072.079999999994</v>
      </c>
      <c r="AW45" s="278">
        <f>SUM(AW41:AW44)</f>
        <v>354.59000000000003</v>
      </c>
      <c r="AX45" s="278">
        <f t="shared" si="34"/>
        <v>93912.861976856424</v>
      </c>
      <c r="AY45" s="284">
        <f t="shared" si="34"/>
        <v>41732.560000000005</v>
      </c>
      <c r="AZ45" s="305">
        <f t="shared" si="34"/>
        <v>-1535.9299999999998</v>
      </c>
      <c r="BA45" s="297">
        <f t="shared" si="34"/>
        <v>13421686.429868244</v>
      </c>
      <c r="BB45" s="275">
        <f t="shared" si="34"/>
        <v>5894939.5410428997</v>
      </c>
      <c r="BC45" s="275">
        <f t="shared" si="34"/>
        <v>3397991.8731596726</v>
      </c>
      <c r="BD45" s="275">
        <f t="shared" si="34"/>
        <v>799381.3982051221</v>
      </c>
      <c r="BE45" s="275">
        <f t="shared" si="34"/>
        <v>2105510.9337363197</v>
      </c>
      <c r="BF45" s="275">
        <f t="shared" si="34"/>
        <v>211524.01453524196</v>
      </c>
      <c r="BG45" s="275">
        <f t="shared" si="34"/>
        <v>84552.75</v>
      </c>
      <c r="BH45" s="275">
        <f t="shared" si="34"/>
        <v>302482.8</v>
      </c>
      <c r="BI45" s="275">
        <f t="shared" si="34"/>
        <v>118071.23208344427</v>
      </c>
      <c r="BJ45" s="275">
        <f>SUM(BJ41:BJ44)</f>
        <v>1194.3499999999999</v>
      </c>
      <c r="BK45" s="275">
        <f t="shared" si="34"/>
        <v>348592.99608175422</v>
      </c>
      <c r="BL45" s="299">
        <f t="shared" si="34"/>
        <v>158980.47102379124</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223528.80000000002</v>
      </c>
      <c r="E51" s="251">
        <v>79219.340000000011</v>
      </c>
      <c r="F51" s="251">
        <v>8462.26</v>
      </c>
      <c r="G51" s="251">
        <v>36554.660000000003</v>
      </c>
      <c r="H51" s="251">
        <v>18500</v>
      </c>
      <c r="I51" s="251">
        <v>11684.569999999998</v>
      </c>
      <c r="J51" s="251">
        <v>0</v>
      </c>
      <c r="K51" s="251">
        <v>260</v>
      </c>
      <c r="L51" s="251">
        <v>1846</v>
      </c>
      <c r="M51" s="251">
        <v>295</v>
      </c>
      <c r="N51" s="251">
        <v>53396.969999999994</v>
      </c>
      <c r="O51" s="252">
        <v>13310</v>
      </c>
      <c r="P51" s="273">
        <f>SUM(Q51:AA51)</f>
        <v>261162.85</v>
      </c>
      <c r="Q51" s="251">
        <v>102963.77</v>
      </c>
      <c r="R51" s="251">
        <v>13289</v>
      </c>
      <c r="S51" s="251">
        <v>41809.67</v>
      </c>
      <c r="T51" s="251">
        <v>23247.55</v>
      </c>
      <c r="U51" s="251">
        <v>11857.599999999999</v>
      </c>
      <c r="V51" s="251">
        <v>573</v>
      </c>
      <c r="W51" s="251">
        <v>0</v>
      </c>
      <c r="X51" s="251">
        <v>570</v>
      </c>
      <c r="Y51" s="251">
        <v>1160</v>
      </c>
      <c r="Z51" s="251">
        <v>45749.260000000009</v>
      </c>
      <c r="AA51" s="252">
        <v>19943</v>
      </c>
      <c r="AB51" s="273">
        <f>SUM(AC51:AM51)</f>
        <v>266663.11</v>
      </c>
      <c r="AC51" s="251">
        <v>100041.97</v>
      </c>
      <c r="AD51" s="251">
        <v>14077.439999999999</v>
      </c>
      <c r="AE51" s="251">
        <v>46715.319999999992</v>
      </c>
      <c r="AF51" s="251">
        <v>21931.63</v>
      </c>
      <c r="AG51" s="251">
        <v>15967.699999999999</v>
      </c>
      <c r="AH51" s="251">
        <v>136</v>
      </c>
      <c r="AI51" s="251">
        <v>0</v>
      </c>
      <c r="AJ51" s="251">
        <v>2875</v>
      </c>
      <c r="AK51" s="251">
        <v>0</v>
      </c>
      <c r="AL51" s="251">
        <v>41726.049999999988</v>
      </c>
      <c r="AM51" s="252">
        <v>23192</v>
      </c>
      <c r="AN51" s="276">
        <f>SUM(AO51:AY51)</f>
        <v>234696.53999999978</v>
      </c>
      <c r="AO51" s="251">
        <v>99736.879999999815</v>
      </c>
      <c r="AP51" s="251">
        <v>13963.2</v>
      </c>
      <c r="AQ51" s="251">
        <v>38894.849999999991</v>
      </c>
      <c r="AR51" s="251">
        <v>20931.209999999995</v>
      </c>
      <c r="AS51" s="251">
        <v>10250.09</v>
      </c>
      <c r="AT51" s="251">
        <v>137.96</v>
      </c>
      <c r="AU51" s="251">
        <v>96.74</v>
      </c>
      <c r="AV51" s="249">
        <v>1487.0700000000002</v>
      </c>
      <c r="AW51" s="251">
        <v>1366.1200000000001</v>
      </c>
      <c r="AX51" s="251">
        <v>34935.4</v>
      </c>
      <c r="AY51" s="252">
        <v>12897.019999999999</v>
      </c>
      <c r="AZ51" s="855">
        <v>23240.969999999998</v>
      </c>
      <c r="BA51" s="294">
        <f>SUM(BB51:BL51)+AZ51</f>
        <v>1009292.2699999998</v>
      </c>
      <c r="BB51" s="274">
        <f t="shared" ref="BB51:BL54" si="37">E51+Q51+AC51+AO51</f>
        <v>381961.95999999985</v>
      </c>
      <c r="BC51" s="274">
        <f t="shared" si="37"/>
        <v>49791.899999999994</v>
      </c>
      <c r="BD51" s="274">
        <f t="shared" si="37"/>
        <v>163974.5</v>
      </c>
      <c r="BE51" s="274">
        <f t="shared" si="37"/>
        <v>84610.39</v>
      </c>
      <c r="BF51" s="274">
        <f t="shared" si="37"/>
        <v>49759.959999999992</v>
      </c>
      <c r="BG51" s="274">
        <f t="shared" si="37"/>
        <v>846.96</v>
      </c>
      <c r="BH51" s="274">
        <f t="shared" si="37"/>
        <v>356.74</v>
      </c>
      <c r="BI51" s="274">
        <f t="shared" si="37"/>
        <v>6778.07</v>
      </c>
      <c r="BJ51" s="274">
        <f t="shared" si="37"/>
        <v>2821.12</v>
      </c>
      <c r="BK51" s="274">
        <f t="shared" si="37"/>
        <v>175807.68</v>
      </c>
      <c r="BL51" s="298">
        <f t="shared" si="37"/>
        <v>69342.02</v>
      </c>
    </row>
    <row r="52" spans="1:64" s="255" customFormat="1" ht="16.5" customHeight="1" x14ac:dyDescent="0.25">
      <c r="A52" s="1547"/>
      <c r="B52" s="126">
        <v>7.2</v>
      </c>
      <c r="C52" s="131" t="s">
        <v>21</v>
      </c>
      <c r="D52" s="274">
        <f>SUM(E52:O52)</f>
        <v>653849.58000000007</v>
      </c>
      <c r="E52" s="253">
        <v>557705.04</v>
      </c>
      <c r="F52" s="253">
        <v>17108.64</v>
      </c>
      <c r="G52" s="253">
        <v>36934.65</v>
      </c>
      <c r="H52" s="253">
        <v>8613.18</v>
      </c>
      <c r="I52" s="253">
        <v>14646.330000000004</v>
      </c>
      <c r="J52" s="253">
        <v>817.49999999999989</v>
      </c>
      <c r="K52" s="253">
        <v>91.56</v>
      </c>
      <c r="L52" s="253">
        <v>987.54</v>
      </c>
      <c r="M52" s="253">
        <v>52.32</v>
      </c>
      <c r="N52" s="253">
        <v>15179.340000000004</v>
      </c>
      <c r="O52" s="254">
        <v>1713.4799999999996</v>
      </c>
      <c r="P52" s="274">
        <f>SUM(Q52:AA52)</f>
        <v>698733.60000000009</v>
      </c>
      <c r="Q52" s="253">
        <v>598897.23</v>
      </c>
      <c r="R52" s="253">
        <v>18115.8</v>
      </c>
      <c r="S52" s="253">
        <v>38455.199999999997</v>
      </c>
      <c r="T52" s="253">
        <v>8747.25</v>
      </c>
      <c r="U52" s="253">
        <v>15503.070000000002</v>
      </c>
      <c r="V52" s="253">
        <v>667.07999999999993</v>
      </c>
      <c r="W52" s="253">
        <v>91.560000000000016</v>
      </c>
      <c r="X52" s="253">
        <v>984.27</v>
      </c>
      <c r="Y52" s="253">
        <v>49.050000000000004</v>
      </c>
      <c r="Z52" s="253">
        <v>15437.670000000002</v>
      </c>
      <c r="AA52" s="254">
        <v>1785.4199999999998</v>
      </c>
      <c r="AB52" s="274">
        <f>SUM(AC52:AM52)</f>
        <v>751763.19000000006</v>
      </c>
      <c r="AC52" s="253">
        <v>647685.63</v>
      </c>
      <c r="AD52" s="253">
        <v>19495.740000000002</v>
      </c>
      <c r="AE52" s="253">
        <v>39759.929999999993</v>
      </c>
      <c r="AF52" s="253">
        <v>8914.02</v>
      </c>
      <c r="AG52" s="253">
        <v>16480.800000000003</v>
      </c>
      <c r="AH52" s="253">
        <v>742.29000000000008</v>
      </c>
      <c r="AI52" s="253">
        <v>120.99000000000002</v>
      </c>
      <c r="AJ52" s="253">
        <v>1052.94</v>
      </c>
      <c r="AK52" s="253">
        <v>55.59</v>
      </c>
      <c r="AL52" s="253">
        <v>15650.22</v>
      </c>
      <c r="AM52" s="254">
        <v>1805.0399999999997</v>
      </c>
      <c r="AN52" s="289">
        <f>SUM(AO52:AY52)</f>
        <v>797356.80000000028</v>
      </c>
      <c r="AO52" s="253">
        <v>688717.59</v>
      </c>
      <c r="AP52" s="253">
        <v>20977.05</v>
      </c>
      <c r="AQ52" s="253">
        <v>41287.019999999997</v>
      </c>
      <c r="AR52" s="253">
        <v>9224.6700000000019</v>
      </c>
      <c r="AS52" s="253">
        <v>17131.530000000006</v>
      </c>
      <c r="AT52" s="253">
        <v>719.4</v>
      </c>
      <c r="AU52" s="253">
        <v>147.15</v>
      </c>
      <c r="AV52" s="253">
        <v>1147.77</v>
      </c>
      <c r="AW52" s="253">
        <v>65.400000000000006</v>
      </c>
      <c r="AX52" s="253">
        <v>16049.160000000002</v>
      </c>
      <c r="AY52" s="254">
        <v>1890.06</v>
      </c>
      <c r="AZ52" s="526">
        <v>0</v>
      </c>
      <c r="BA52" s="296">
        <f>SUM(BB52:BL52)+AZ52</f>
        <v>2901703.1699999995</v>
      </c>
      <c r="BB52" s="274">
        <f t="shared" si="37"/>
        <v>2493005.4899999998</v>
      </c>
      <c r="BC52" s="274">
        <f t="shared" si="37"/>
        <v>75697.23000000001</v>
      </c>
      <c r="BD52" s="274">
        <f t="shared" si="37"/>
        <v>156436.79999999999</v>
      </c>
      <c r="BE52" s="274">
        <f t="shared" si="37"/>
        <v>35499.120000000003</v>
      </c>
      <c r="BF52" s="274">
        <f t="shared" si="37"/>
        <v>63761.730000000018</v>
      </c>
      <c r="BG52" s="274">
        <f t="shared" si="37"/>
        <v>2946.27</v>
      </c>
      <c r="BH52" s="274">
        <f t="shared" si="37"/>
        <v>451.26</v>
      </c>
      <c r="BI52" s="274">
        <f t="shared" si="37"/>
        <v>4172.5200000000004</v>
      </c>
      <c r="BJ52" s="274">
        <f t="shared" si="37"/>
        <v>222.36</v>
      </c>
      <c r="BK52" s="274">
        <f t="shared" si="37"/>
        <v>62316.390000000007</v>
      </c>
      <c r="BL52" s="300">
        <f t="shared" si="37"/>
        <v>7194</v>
      </c>
    </row>
    <row r="53" spans="1:64" ht="16.5" customHeight="1" x14ac:dyDescent="0.25">
      <c r="A53" s="1547"/>
      <c r="B53" s="126">
        <v>7.3</v>
      </c>
      <c r="C53" s="131" t="s">
        <v>155</v>
      </c>
      <c r="D53" s="274">
        <f>SUM(E53:O53)</f>
        <v>1267.0517874706618</v>
      </c>
      <c r="E53" s="253">
        <v>449.04731000768629</v>
      </c>
      <c r="F53" s="253">
        <v>47.96751764891809</v>
      </c>
      <c r="G53" s="253">
        <v>207.20662077272507</v>
      </c>
      <c r="H53" s="253">
        <v>104.86549414754269</v>
      </c>
      <c r="I53" s="253">
        <v>66.232876051435284</v>
      </c>
      <c r="J53" s="253">
        <v>0</v>
      </c>
      <c r="K53" s="253">
        <v>1.473785323154654</v>
      </c>
      <c r="L53" s="253">
        <v>10.463875794398044</v>
      </c>
      <c r="M53" s="253">
        <v>1.6721795012716267</v>
      </c>
      <c r="N53" s="253">
        <v>302.67565648818982</v>
      </c>
      <c r="O53" s="254">
        <v>75.446471735340168</v>
      </c>
      <c r="P53" s="274">
        <f>SUM(Q53:AA53)</f>
        <v>2963.2400034409184</v>
      </c>
      <c r="Q53" s="253">
        <v>1168.2609611937146</v>
      </c>
      <c r="R53" s="253">
        <v>150.78138565927873</v>
      </c>
      <c r="S53" s="253">
        <v>474.38633279834261</v>
      </c>
      <c r="T53" s="253">
        <v>263.77438499385693</v>
      </c>
      <c r="U53" s="253">
        <v>134.54024821984069</v>
      </c>
      <c r="V53" s="253">
        <v>6.5014473611834376</v>
      </c>
      <c r="W53" s="253">
        <v>0</v>
      </c>
      <c r="X53" s="253">
        <v>6.4674083697636293</v>
      </c>
      <c r="Y53" s="253">
        <v>13.161743348992649</v>
      </c>
      <c r="Z53" s="253">
        <v>519.08622286753064</v>
      </c>
      <c r="AA53" s="254">
        <v>226.27986862841414</v>
      </c>
      <c r="AB53" s="274">
        <f>SUM(AC53:AM53)</f>
        <v>6645.7970494776446</v>
      </c>
      <c r="AC53" s="253">
        <v>2493.2531127006323</v>
      </c>
      <c r="AD53" s="253">
        <v>350.83896387542529</v>
      </c>
      <c r="AE53" s="253">
        <v>1164.2425374151076</v>
      </c>
      <c r="AF53" s="253">
        <v>546.58164732360399</v>
      </c>
      <c r="AG53" s="253">
        <v>397.94815843460378</v>
      </c>
      <c r="AH53" s="253">
        <v>3.3894017013787909</v>
      </c>
      <c r="AI53" s="253">
        <v>0</v>
      </c>
      <c r="AJ53" s="253">
        <v>71.650955084294296</v>
      </c>
      <c r="AK53" s="253">
        <v>0</v>
      </c>
      <c r="AL53" s="253">
        <v>1039.8995945721797</v>
      </c>
      <c r="AM53" s="254">
        <v>577.99267837041862</v>
      </c>
      <c r="AN53" s="289">
        <f>SUM(AO53:AY53)</f>
        <v>20365.761342038946</v>
      </c>
      <c r="AO53" s="253">
        <v>8654.6546237093025</v>
      </c>
      <c r="AP53" s="253">
        <v>1211.6548406344568</v>
      </c>
      <c r="AQ53" s="253">
        <v>3375.0954851503307</v>
      </c>
      <c r="AR53" s="253">
        <v>1816.3029904918892</v>
      </c>
      <c r="AS53" s="253">
        <v>889.45020951063077</v>
      </c>
      <c r="AT53" s="253">
        <v>11.971460826596315</v>
      </c>
      <c r="AU53" s="253">
        <v>8.394600756486863</v>
      </c>
      <c r="AV53" s="253">
        <v>129.04030335899236</v>
      </c>
      <c r="AW53" s="253">
        <v>118.544883041677</v>
      </c>
      <c r="AX53" s="253">
        <v>3031.5147329767537</v>
      </c>
      <c r="AY53" s="254">
        <v>1119.1372115818294</v>
      </c>
      <c r="AZ53" s="526">
        <v>-29399.128557149917</v>
      </c>
      <c r="BA53" s="296">
        <f>SUM(BB53:BL53)+AZ53</f>
        <v>1842.7216252782564</v>
      </c>
      <c r="BB53" s="274">
        <f t="shared" si="37"/>
        <v>12765.216007611336</v>
      </c>
      <c r="BC53" s="274">
        <f t="shared" si="37"/>
        <v>1761.242707818079</v>
      </c>
      <c r="BD53" s="274">
        <f t="shared" si="37"/>
        <v>5220.9309761365057</v>
      </c>
      <c r="BE53" s="274">
        <f t="shared" si="37"/>
        <v>2731.5245169568925</v>
      </c>
      <c r="BF53" s="274">
        <f t="shared" si="37"/>
        <v>1488.1714922165106</v>
      </c>
      <c r="BG53" s="274">
        <f t="shared" si="37"/>
        <v>21.862309889158546</v>
      </c>
      <c r="BH53" s="274">
        <f t="shared" si="37"/>
        <v>9.8683860796415175</v>
      </c>
      <c r="BI53" s="274">
        <f t="shared" si="37"/>
        <v>217.62254260744834</v>
      </c>
      <c r="BJ53" s="274">
        <f t="shared" si="37"/>
        <v>133.37880589194128</v>
      </c>
      <c r="BK53" s="274">
        <f t="shared" si="37"/>
        <v>4893.1762069046545</v>
      </c>
      <c r="BL53" s="300">
        <f t="shared" si="37"/>
        <v>1998.8562303160024</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878645.43178747082</v>
      </c>
      <c r="E55" s="278">
        <f t="shared" ref="E55:BL55" si="38">SUM(E51:E54)</f>
        <v>637373.42731000774</v>
      </c>
      <c r="F55" s="278">
        <f t="shared" si="38"/>
        <v>25618.86751764892</v>
      </c>
      <c r="G55" s="278">
        <f t="shared" si="38"/>
        <v>73696.516620772716</v>
      </c>
      <c r="H55" s="278">
        <f t="shared" si="38"/>
        <v>27218.045494147544</v>
      </c>
      <c r="I55" s="278">
        <f t="shared" si="38"/>
        <v>26397.132876051437</v>
      </c>
      <c r="J55" s="278">
        <f t="shared" si="38"/>
        <v>817.49999999999989</v>
      </c>
      <c r="K55" s="278">
        <f t="shared" si="38"/>
        <v>353.03378532315463</v>
      </c>
      <c r="L55" s="278">
        <f t="shared" si="38"/>
        <v>2844.003875794398</v>
      </c>
      <c r="M55" s="275">
        <f t="shared" si="38"/>
        <v>348.99217950127161</v>
      </c>
      <c r="N55" s="278">
        <f t="shared" si="38"/>
        <v>68878.985656488192</v>
      </c>
      <c r="O55" s="283">
        <f t="shared" si="38"/>
        <v>15098.92647173534</v>
      </c>
      <c r="P55" s="278">
        <f t="shared" si="38"/>
        <v>962859.69000344095</v>
      </c>
      <c r="Q55" s="278">
        <f t="shared" si="38"/>
        <v>703029.26096119371</v>
      </c>
      <c r="R55" s="278">
        <f t="shared" si="38"/>
        <v>31555.581385659279</v>
      </c>
      <c r="S55" s="278">
        <f t="shared" si="38"/>
        <v>80739.256332798337</v>
      </c>
      <c r="T55" s="278">
        <f t="shared" si="38"/>
        <v>32258.574384993855</v>
      </c>
      <c r="U55" s="278">
        <f t="shared" si="38"/>
        <v>27495.210248219839</v>
      </c>
      <c r="V55" s="278">
        <f t="shared" si="38"/>
        <v>1246.5814473611833</v>
      </c>
      <c r="W55" s="278">
        <f t="shared" si="38"/>
        <v>91.560000000000016</v>
      </c>
      <c r="X55" s="278">
        <f t="shared" si="38"/>
        <v>1560.7374083697637</v>
      </c>
      <c r="Y55" s="275">
        <f>SUM(Y51:Y54)</f>
        <v>1222.2117433489925</v>
      </c>
      <c r="Z55" s="278">
        <f>SUM(Z51:Z54)</f>
        <v>61706.01622286754</v>
      </c>
      <c r="AA55" s="284">
        <f t="shared" si="38"/>
        <v>21954.699868628413</v>
      </c>
      <c r="AB55" s="278">
        <f t="shared" si="38"/>
        <v>1025072.0970494777</v>
      </c>
      <c r="AC55" s="278">
        <f t="shared" si="38"/>
        <v>750220.85311270063</v>
      </c>
      <c r="AD55" s="278">
        <f t="shared" si="38"/>
        <v>33924.018963875424</v>
      </c>
      <c r="AE55" s="278">
        <f t="shared" si="38"/>
        <v>87639.492537415092</v>
      </c>
      <c r="AF55" s="278">
        <f t="shared" si="38"/>
        <v>31392.231647323606</v>
      </c>
      <c r="AG55" s="278">
        <f t="shared" si="38"/>
        <v>32846.448158434607</v>
      </c>
      <c r="AH55" s="278">
        <f t="shared" si="38"/>
        <v>881.67940170137888</v>
      </c>
      <c r="AI55" s="278">
        <f t="shared" si="38"/>
        <v>120.99000000000002</v>
      </c>
      <c r="AJ55" s="278">
        <f t="shared" si="38"/>
        <v>3999.5909550842944</v>
      </c>
      <c r="AK55" s="275">
        <f t="shared" si="38"/>
        <v>55.59</v>
      </c>
      <c r="AL55" s="278">
        <f t="shared" si="38"/>
        <v>58416.169594572166</v>
      </c>
      <c r="AM55" s="284">
        <f t="shared" si="38"/>
        <v>25575.032678370419</v>
      </c>
      <c r="AN55" s="850">
        <f t="shared" si="38"/>
        <v>1052419.1013420389</v>
      </c>
      <c r="AO55" s="278">
        <f t="shared" si="38"/>
        <v>797109.12462370901</v>
      </c>
      <c r="AP55" s="278">
        <f t="shared" si="38"/>
        <v>36151.904840634459</v>
      </c>
      <c r="AQ55" s="278">
        <f t="shared" si="38"/>
        <v>83556.965485150329</v>
      </c>
      <c r="AR55" s="278">
        <f t="shared" si="38"/>
        <v>31972.182990491885</v>
      </c>
      <c r="AS55" s="278">
        <f t="shared" si="38"/>
        <v>28271.070209510635</v>
      </c>
      <c r="AT55" s="278">
        <f t="shared" si="38"/>
        <v>869.3314608265963</v>
      </c>
      <c r="AU55" s="278">
        <f t="shared" si="38"/>
        <v>252.28460075648684</v>
      </c>
      <c r="AV55" s="275">
        <f t="shared" si="38"/>
        <v>2763.8803033589925</v>
      </c>
      <c r="AW55" s="275">
        <f>SUM(AW51:AW54)</f>
        <v>1550.0648830416771</v>
      </c>
      <c r="AX55" s="278">
        <f t="shared" si="38"/>
        <v>54016.074732976762</v>
      </c>
      <c r="AY55" s="284">
        <f t="shared" si="38"/>
        <v>15906.217211581828</v>
      </c>
      <c r="AZ55" s="305">
        <f t="shared" si="38"/>
        <v>-6158.1585571499199</v>
      </c>
      <c r="BA55" s="297">
        <f t="shared" si="38"/>
        <v>3912838.1616252777</v>
      </c>
      <c r="BB55" s="275">
        <f t="shared" si="38"/>
        <v>2887732.666007611</v>
      </c>
      <c r="BC55" s="275">
        <f t="shared" si="38"/>
        <v>127250.37270781808</v>
      </c>
      <c r="BD55" s="275">
        <f t="shared" si="38"/>
        <v>325632.23097613652</v>
      </c>
      <c r="BE55" s="275">
        <f t="shared" si="38"/>
        <v>122841.0345169569</v>
      </c>
      <c r="BF55" s="275">
        <f t="shared" si="38"/>
        <v>115009.86149221651</v>
      </c>
      <c r="BG55" s="275">
        <f t="shared" si="38"/>
        <v>3815.0923098891585</v>
      </c>
      <c r="BH55" s="275">
        <f t="shared" si="38"/>
        <v>817.86838607964148</v>
      </c>
      <c r="BI55" s="275">
        <f t="shared" si="38"/>
        <v>11168.212542607449</v>
      </c>
      <c r="BJ55" s="275">
        <f>SUM(BJ51:BJ54)</f>
        <v>3176.8588058919413</v>
      </c>
      <c r="BK55" s="275">
        <f t="shared" si="38"/>
        <v>243017.24620690467</v>
      </c>
      <c r="BL55" s="299">
        <f t="shared" si="38"/>
        <v>78534.876230316004</v>
      </c>
    </row>
    <row r="56" spans="1:64" ht="14.85" customHeight="1" x14ac:dyDescent="0.25">
      <c r="A56" s="1534" t="s">
        <v>29</v>
      </c>
      <c r="B56" s="124">
        <v>8.1</v>
      </c>
      <c r="C56" s="311" t="s">
        <v>22</v>
      </c>
      <c r="D56" s="273">
        <f t="shared" ref="D56:D62" si="39">SUM(E56:O56)</f>
        <v>8925470.1400000006</v>
      </c>
      <c r="E56" s="251">
        <v>4019166.84</v>
      </c>
      <c r="F56" s="251">
        <v>809777.78</v>
      </c>
      <c r="G56" s="251">
        <v>2264509.1</v>
      </c>
      <c r="H56" s="251">
        <v>1087782.6099999999</v>
      </c>
      <c r="I56" s="251">
        <v>3606.9400000000005</v>
      </c>
      <c r="J56" s="251">
        <v>10288.16</v>
      </c>
      <c r="K56" s="251">
        <v>0</v>
      </c>
      <c r="L56" s="251">
        <v>302745.35000000003</v>
      </c>
      <c r="M56" s="251">
        <v>0</v>
      </c>
      <c r="N56" s="251">
        <v>11775.260000000002</v>
      </c>
      <c r="O56" s="252">
        <v>415818.1</v>
      </c>
      <c r="P56" s="276">
        <f t="shared" ref="P56:P62" si="40">SUM(Q56:AA56)</f>
        <v>9624128.1199999992</v>
      </c>
      <c r="Q56" s="251">
        <v>4660991.1500000004</v>
      </c>
      <c r="R56" s="251">
        <v>885794.43</v>
      </c>
      <c r="S56" s="251">
        <v>2351987.6799999997</v>
      </c>
      <c r="T56" s="251">
        <v>1048398.3799999999</v>
      </c>
      <c r="U56" s="251">
        <v>6516.04</v>
      </c>
      <c r="V56" s="251">
        <v>45650.44</v>
      </c>
      <c r="W56" s="251">
        <v>0</v>
      </c>
      <c r="X56" s="251">
        <v>303818.11</v>
      </c>
      <c r="Y56" s="251">
        <v>0</v>
      </c>
      <c r="Z56" s="251">
        <v>4202.13</v>
      </c>
      <c r="AA56" s="252">
        <v>316769.76000000013</v>
      </c>
      <c r="AB56" s="273">
        <f t="shared" ref="AB56:AB62" si="41">SUM(AC56:AM56)</f>
        <v>10247299.67</v>
      </c>
      <c r="AC56" s="251">
        <v>4914477.57</v>
      </c>
      <c r="AD56" s="251">
        <v>867634.55999999994</v>
      </c>
      <c r="AE56" s="251">
        <v>2489328.33</v>
      </c>
      <c r="AF56" s="251">
        <v>1191783.7500000002</v>
      </c>
      <c r="AG56" s="251">
        <v>4540.04</v>
      </c>
      <c r="AH56" s="251">
        <v>37454.9</v>
      </c>
      <c r="AI56" s="251">
        <v>0</v>
      </c>
      <c r="AJ56" s="251">
        <v>303277.48</v>
      </c>
      <c r="AK56" s="251">
        <v>0</v>
      </c>
      <c r="AL56" s="251">
        <v>5923.68</v>
      </c>
      <c r="AM56" s="252">
        <v>432879.3600000001</v>
      </c>
      <c r="AN56" s="276">
        <f t="shared" ref="AN56:AN62" si="42">SUM(AO56:AY56)</f>
        <v>10521976.430000002</v>
      </c>
      <c r="AO56" s="251">
        <v>5165865.3</v>
      </c>
      <c r="AP56" s="251">
        <v>895471.57</v>
      </c>
      <c r="AQ56" s="251">
        <v>2278792.0400000005</v>
      </c>
      <c r="AR56" s="251">
        <v>1245572.56</v>
      </c>
      <c r="AS56" s="251">
        <v>16378.429999999998</v>
      </c>
      <c r="AT56" s="251">
        <v>30447.300000000007</v>
      </c>
      <c r="AU56" s="251">
        <v>0</v>
      </c>
      <c r="AV56" s="249">
        <v>414384.91999999993</v>
      </c>
      <c r="AW56" s="251">
        <v>0</v>
      </c>
      <c r="AX56" s="251">
        <v>6347.06</v>
      </c>
      <c r="AY56" s="252">
        <v>468717.25000000023</v>
      </c>
      <c r="AZ56" s="855">
        <v>-16299.890000000003</v>
      </c>
      <c r="BA56" s="294">
        <f t="shared" ref="BA56:BA62" si="43">SUM(BB56:BL56)+AZ56</f>
        <v>39302574.470000006</v>
      </c>
      <c r="BB56" s="273">
        <f t="shared" ref="BB56:BL62" si="44">E56+Q56+AC56+AO56</f>
        <v>18760500.859999999</v>
      </c>
      <c r="BC56" s="273">
        <f t="shared" si="44"/>
        <v>3458678.34</v>
      </c>
      <c r="BD56" s="273">
        <f t="shared" si="44"/>
        <v>9384617.1500000004</v>
      </c>
      <c r="BE56" s="273">
        <f t="shared" si="44"/>
        <v>4573537.3000000007</v>
      </c>
      <c r="BF56" s="273">
        <f t="shared" si="44"/>
        <v>31041.449999999997</v>
      </c>
      <c r="BG56" s="273">
        <f t="shared" si="44"/>
        <v>123840.8</v>
      </c>
      <c r="BH56" s="273">
        <f t="shared" si="44"/>
        <v>0</v>
      </c>
      <c r="BI56" s="273">
        <f t="shared" si="44"/>
        <v>1324225.8599999999</v>
      </c>
      <c r="BJ56" s="273">
        <f t="shared" si="44"/>
        <v>0</v>
      </c>
      <c r="BK56" s="273">
        <f t="shared" si="44"/>
        <v>28248.130000000005</v>
      </c>
      <c r="BL56" s="298">
        <f t="shared" si="44"/>
        <v>1634184.4700000004</v>
      </c>
    </row>
    <row r="57" spans="1:64" ht="14.85" customHeight="1" x14ac:dyDescent="0.25">
      <c r="A57" s="1535"/>
      <c r="B57" s="126" t="s">
        <v>112</v>
      </c>
      <c r="C57" s="131" t="s">
        <v>443</v>
      </c>
      <c r="D57" s="274">
        <f t="shared" si="39"/>
        <v>88704</v>
      </c>
      <c r="E57" s="253">
        <v>50688</v>
      </c>
      <c r="F57" s="253">
        <v>0</v>
      </c>
      <c r="G57" s="253">
        <v>38016</v>
      </c>
      <c r="H57" s="253">
        <v>0</v>
      </c>
      <c r="I57" s="253">
        <v>0</v>
      </c>
      <c r="J57" s="253">
        <v>0</v>
      </c>
      <c r="K57" s="253">
        <v>0</v>
      </c>
      <c r="L57" s="253">
        <v>0</v>
      </c>
      <c r="M57" s="253">
        <v>0</v>
      </c>
      <c r="N57" s="253">
        <v>0</v>
      </c>
      <c r="O57" s="254">
        <v>0</v>
      </c>
      <c r="P57" s="274">
        <f t="shared" si="40"/>
        <v>12672</v>
      </c>
      <c r="Q57" s="253">
        <v>0</v>
      </c>
      <c r="R57" s="253">
        <v>0</v>
      </c>
      <c r="S57" s="253">
        <v>12672</v>
      </c>
      <c r="T57" s="253">
        <v>0</v>
      </c>
      <c r="U57" s="253">
        <v>0</v>
      </c>
      <c r="V57" s="253">
        <v>0</v>
      </c>
      <c r="W57" s="253">
        <v>0</v>
      </c>
      <c r="X57" s="253">
        <v>0</v>
      </c>
      <c r="Y57" s="253">
        <v>0</v>
      </c>
      <c r="Z57" s="253">
        <v>0</v>
      </c>
      <c r="AA57" s="254">
        <v>0</v>
      </c>
      <c r="AB57" s="274">
        <f t="shared" si="41"/>
        <v>25344</v>
      </c>
      <c r="AC57" s="253">
        <v>0</v>
      </c>
      <c r="AD57" s="253">
        <v>25344</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126720</v>
      </c>
      <c r="BB57" s="274">
        <f t="shared" si="44"/>
        <v>50688</v>
      </c>
      <c r="BC57" s="274">
        <f t="shared" si="44"/>
        <v>25344</v>
      </c>
      <c r="BD57" s="274">
        <f t="shared" si="44"/>
        <v>50688</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1.4333819286881391</v>
      </c>
      <c r="Q58" s="253">
        <v>0.69419072573457685</v>
      </c>
      <c r="R58" s="253">
        <v>0.13192693537153483</v>
      </c>
      <c r="S58" s="253">
        <v>0.35029631723243737</v>
      </c>
      <c r="T58" s="253">
        <v>0.15614456428889692</v>
      </c>
      <c r="U58" s="253">
        <v>9.7047481768240023E-4</v>
      </c>
      <c r="V58" s="253">
        <v>6.7990071325715251E-3</v>
      </c>
      <c r="W58" s="253">
        <v>0</v>
      </c>
      <c r="X58" s="253">
        <v>4.524954188600154E-2</v>
      </c>
      <c r="Y58" s="253">
        <v>0</v>
      </c>
      <c r="Z58" s="253">
        <v>6.2584964880936045E-4</v>
      </c>
      <c r="AA58" s="254">
        <v>4.7178512575628426E-2</v>
      </c>
      <c r="AB58" s="274">
        <f t="shared" si="41"/>
        <v>58.960885581904108</v>
      </c>
      <c r="AC58" s="253">
        <v>28.2769079690244</v>
      </c>
      <c r="AD58" s="253">
        <v>4.992193423290967</v>
      </c>
      <c r="AE58" s="253">
        <v>14.323090723170235</v>
      </c>
      <c r="AF58" s="253">
        <v>6.8572821704278901</v>
      </c>
      <c r="AG58" s="253">
        <v>2.6122470074818046E-2</v>
      </c>
      <c r="AH58" s="253">
        <v>0.21550790398439276</v>
      </c>
      <c r="AI58" s="253">
        <v>0</v>
      </c>
      <c r="AJ58" s="253">
        <v>1.7449971576607759</v>
      </c>
      <c r="AK58" s="253">
        <v>0</v>
      </c>
      <c r="AL58" s="253">
        <v>3.4083654226129773E-2</v>
      </c>
      <c r="AM58" s="254">
        <v>2.4907001100444912</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60.394267510592236</v>
      </c>
      <c r="BB58" s="274">
        <f t="shared" si="44"/>
        <v>28.971098694758975</v>
      </c>
      <c r="BC58" s="274">
        <f t="shared" si="44"/>
        <v>5.1241203586625019</v>
      </c>
      <c r="BD58" s="274">
        <f t="shared" si="44"/>
        <v>14.673387040402673</v>
      </c>
      <c r="BE58" s="274">
        <f t="shared" si="44"/>
        <v>7.0134267347167869</v>
      </c>
      <c r="BF58" s="274">
        <f t="shared" si="44"/>
        <v>2.7092944892500446E-2</v>
      </c>
      <c r="BG58" s="274">
        <f t="shared" si="44"/>
        <v>0.2223069111169643</v>
      </c>
      <c r="BH58" s="274">
        <f t="shared" si="44"/>
        <v>0</v>
      </c>
      <c r="BI58" s="274">
        <f t="shared" si="44"/>
        <v>1.7902466995467774</v>
      </c>
      <c r="BJ58" s="274">
        <f t="shared" si="44"/>
        <v>0</v>
      </c>
      <c r="BK58" s="274">
        <f t="shared" si="44"/>
        <v>3.4709503874939131E-2</v>
      </c>
      <c r="BL58" s="300">
        <f t="shared" si="44"/>
        <v>2.5378786226201195</v>
      </c>
    </row>
    <row r="59" spans="1:64" x14ac:dyDescent="0.25">
      <c r="A59" s="1535"/>
      <c r="B59" s="126" t="s">
        <v>115</v>
      </c>
      <c r="C59" s="131" t="s">
        <v>113</v>
      </c>
      <c r="D59" s="274">
        <f t="shared" si="39"/>
        <v>-44042.169999999991</v>
      </c>
      <c r="E59" s="253">
        <v>-19832.325518893369</v>
      </c>
      <c r="F59" s="253">
        <v>-3995.7974302273105</v>
      </c>
      <c r="G59" s="253">
        <v>-11174.077464198092</v>
      </c>
      <c r="H59" s="253">
        <v>-5367.5947464055589</v>
      </c>
      <c r="I59" s="253">
        <v>-17.798218151878778</v>
      </c>
      <c r="J59" s="253">
        <v>-50.766277249256468</v>
      </c>
      <c r="K59" s="253">
        <v>0</v>
      </c>
      <c r="L59" s="253">
        <v>-1493.8778531849414</v>
      </c>
      <c r="M59" s="253">
        <v>0</v>
      </c>
      <c r="N59" s="253">
        <v>-58.104278495093375</v>
      </c>
      <c r="O59" s="254">
        <v>-2051.8282131944925</v>
      </c>
      <c r="P59" s="274">
        <f t="shared" si="40"/>
        <v>-46407.840000000011</v>
      </c>
      <c r="Q59" s="253">
        <v>-22475.441809747648</v>
      </c>
      <c r="R59" s="253">
        <v>-4271.3278198057906</v>
      </c>
      <c r="S59" s="253">
        <v>-11341.35649218801</v>
      </c>
      <c r="T59" s="253">
        <v>-5055.4090374369616</v>
      </c>
      <c r="U59" s="253">
        <v>-31.420544072474382</v>
      </c>
      <c r="V59" s="253">
        <v>-220.12781719385507</v>
      </c>
      <c r="W59" s="253">
        <v>0</v>
      </c>
      <c r="X59" s="253">
        <v>-1465.0202140058793</v>
      </c>
      <c r="Y59" s="253">
        <v>0</v>
      </c>
      <c r="Z59" s="253">
        <v>-20.262799317264285</v>
      </c>
      <c r="AA59" s="254">
        <v>-1527.4734662321189</v>
      </c>
      <c r="AB59" s="274">
        <f t="shared" si="41"/>
        <v>-54241.070000000014</v>
      </c>
      <c r="AC59" s="253">
        <v>-26013.343073024425</v>
      </c>
      <c r="AD59" s="253">
        <v>-4592.5686199220145</v>
      </c>
      <c r="AE59" s="253">
        <v>-13176.528114602619</v>
      </c>
      <c r="AF59" s="253">
        <v>-6308.3571175207489</v>
      </c>
      <c r="AG59" s="253">
        <v>-24.03136781134069</v>
      </c>
      <c r="AH59" s="253">
        <v>-198.25650836490084</v>
      </c>
      <c r="AI59" s="253">
        <v>0</v>
      </c>
      <c r="AJ59" s="253">
        <v>-1605.3102331205273</v>
      </c>
      <c r="AK59" s="253">
        <v>0</v>
      </c>
      <c r="AL59" s="253">
        <v>-31.355259618127288</v>
      </c>
      <c r="AM59" s="254">
        <v>-2291.3197060153129</v>
      </c>
      <c r="AN59" s="289">
        <f t="shared" si="42"/>
        <v>-71658.659999999989</v>
      </c>
      <c r="AO59" s="253">
        <v>-35181.506782609082</v>
      </c>
      <c r="AP59" s="253">
        <v>-6098.5018547790241</v>
      </c>
      <c r="AQ59" s="253">
        <v>-15519.440201318374</v>
      </c>
      <c r="AR59" s="253">
        <v>-8482.8227069474215</v>
      </c>
      <c r="AS59" s="253">
        <v>-111.5433354666619</v>
      </c>
      <c r="AT59" s="253">
        <v>-207.35768922626258</v>
      </c>
      <c r="AU59" s="253">
        <v>0</v>
      </c>
      <c r="AV59" s="253">
        <v>-2822.1188565623106</v>
      </c>
      <c r="AW59" s="253">
        <v>0</v>
      </c>
      <c r="AX59" s="253">
        <v>-43.225891786149901</v>
      </c>
      <c r="AY59" s="254">
        <v>-3192.1426813046951</v>
      </c>
      <c r="AZ59" s="526">
        <v>21314.099999999995</v>
      </c>
      <c r="BA59" s="296">
        <f t="shared" si="43"/>
        <v>-195035.63999999993</v>
      </c>
      <c r="BB59" s="274">
        <f t="shared" si="44"/>
        <v>-103502.61718427452</v>
      </c>
      <c r="BC59" s="274">
        <f t="shared" si="44"/>
        <v>-18958.195724734142</v>
      </c>
      <c r="BD59" s="274">
        <f t="shared" si="44"/>
        <v>-51211.402272307088</v>
      </c>
      <c r="BE59" s="274">
        <f t="shared" si="44"/>
        <v>-25214.18360831069</v>
      </c>
      <c r="BF59" s="274">
        <f t="shared" si="44"/>
        <v>-184.79346550235573</v>
      </c>
      <c r="BG59" s="274">
        <f t="shared" si="44"/>
        <v>-676.50829203427497</v>
      </c>
      <c r="BH59" s="274">
        <f t="shared" si="44"/>
        <v>0</v>
      </c>
      <c r="BI59" s="274">
        <f t="shared" si="44"/>
        <v>-7386.3271568736582</v>
      </c>
      <c r="BJ59" s="274">
        <f t="shared" si="44"/>
        <v>0</v>
      </c>
      <c r="BK59" s="274">
        <f t="shared" si="44"/>
        <v>-152.94822921663484</v>
      </c>
      <c r="BL59" s="300">
        <f t="shared" si="44"/>
        <v>-9062.7640667466185</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8970131.9700000007</v>
      </c>
      <c r="E63" s="275">
        <f t="shared" ref="E63:BL63" si="45">SUM(E56:E62)</f>
        <v>4050022.5144811063</v>
      </c>
      <c r="F63" s="275">
        <f t="shared" si="45"/>
        <v>805781.98256977275</v>
      </c>
      <c r="G63" s="275">
        <f t="shared" si="45"/>
        <v>2291351.0225358019</v>
      </c>
      <c r="H63" s="275">
        <f t="shared" si="45"/>
        <v>1082415.0152535944</v>
      </c>
      <c r="I63" s="275">
        <f t="shared" si="45"/>
        <v>3589.1417818481218</v>
      </c>
      <c r="J63" s="275">
        <f t="shared" si="45"/>
        <v>10237.393722750743</v>
      </c>
      <c r="K63" s="275">
        <f t="shared" si="45"/>
        <v>0</v>
      </c>
      <c r="L63" s="275">
        <f t="shared" si="45"/>
        <v>301251.4721468151</v>
      </c>
      <c r="M63" s="275">
        <f>SUM(M56:M62)</f>
        <v>0</v>
      </c>
      <c r="N63" s="275">
        <f t="shared" si="45"/>
        <v>11717.155721504909</v>
      </c>
      <c r="O63" s="283">
        <f t="shared" si="45"/>
        <v>413766.27178680548</v>
      </c>
      <c r="P63" s="275">
        <f t="shared" si="45"/>
        <v>9590393.7133819275</v>
      </c>
      <c r="Q63" s="275">
        <f t="shared" si="45"/>
        <v>4638516.4023809787</v>
      </c>
      <c r="R63" s="275">
        <f t="shared" si="45"/>
        <v>881523.23410712963</v>
      </c>
      <c r="S63" s="275">
        <f t="shared" si="45"/>
        <v>2353318.673804129</v>
      </c>
      <c r="T63" s="275">
        <f t="shared" si="45"/>
        <v>1043343.1271071272</v>
      </c>
      <c r="U63" s="275">
        <f t="shared" si="45"/>
        <v>6484.6204264023436</v>
      </c>
      <c r="V63" s="275">
        <f t="shared" si="45"/>
        <v>45430.318981813281</v>
      </c>
      <c r="W63" s="275">
        <f t="shared" si="45"/>
        <v>0</v>
      </c>
      <c r="X63" s="275">
        <f t="shared" si="45"/>
        <v>302353.13503553596</v>
      </c>
      <c r="Y63" s="275">
        <f>SUM(Y56:Y62)</f>
        <v>0</v>
      </c>
      <c r="Z63" s="275">
        <f t="shared" si="45"/>
        <v>4181.8678265323842</v>
      </c>
      <c r="AA63" s="283">
        <f t="shared" si="45"/>
        <v>315242.33371228055</v>
      </c>
      <c r="AB63" s="275">
        <f t="shared" si="45"/>
        <v>10218461.560885582</v>
      </c>
      <c r="AC63" s="275">
        <f t="shared" si="45"/>
        <v>4888492.5038349451</v>
      </c>
      <c r="AD63" s="275">
        <f t="shared" si="45"/>
        <v>888390.98357350123</v>
      </c>
      <c r="AE63" s="275">
        <f t="shared" si="45"/>
        <v>2476166.1249761209</v>
      </c>
      <c r="AF63" s="275">
        <f t="shared" si="45"/>
        <v>1185482.2501646499</v>
      </c>
      <c r="AG63" s="275">
        <f t="shared" si="45"/>
        <v>4516.0347546587336</v>
      </c>
      <c r="AH63" s="275">
        <f t="shared" si="45"/>
        <v>37256.858999539087</v>
      </c>
      <c r="AI63" s="275">
        <f t="shared" si="45"/>
        <v>0</v>
      </c>
      <c r="AJ63" s="275">
        <f t="shared" si="45"/>
        <v>301673.91476403712</v>
      </c>
      <c r="AK63" s="275">
        <f>SUM(AK56:AK62)</f>
        <v>0</v>
      </c>
      <c r="AL63" s="275">
        <f t="shared" si="45"/>
        <v>5892.3588240360996</v>
      </c>
      <c r="AM63" s="283">
        <f t="shared" si="45"/>
        <v>430590.53099409485</v>
      </c>
      <c r="AN63" s="277">
        <f t="shared" si="45"/>
        <v>10450317.770000001</v>
      </c>
      <c r="AO63" s="275">
        <f t="shared" si="45"/>
        <v>5130683.7932173908</v>
      </c>
      <c r="AP63" s="275">
        <f t="shared" si="45"/>
        <v>889373.06814522087</v>
      </c>
      <c r="AQ63" s="275">
        <f t="shared" si="45"/>
        <v>2263272.5997986821</v>
      </c>
      <c r="AR63" s="275">
        <f t="shared" si="45"/>
        <v>1237089.7372930527</v>
      </c>
      <c r="AS63" s="275">
        <f t="shared" si="45"/>
        <v>16266.886664533336</v>
      </c>
      <c r="AT63" s="275">
        <f t="shared" si="45"/>
        <v>30239.942310773746</v>
      </c>
      <c r="AU63" s="275">
        <f t="shared" si="45"/>
        <v>0</v>
      </c>
      <c r="AV63" s="275">
        <f t="shared" si="45"/>
        <v>411562.80114343762</v>
      </c>
      <c r="AW63" s="275">
        <f>SUM(AW56:AW62)</f>
        <v>0</v>
      </c>
      <c r="AX63" s="275">
        <f t="shared" si="45"/>
        <v>6303.8341082138504</v>
      </c>
      <c r="AY63" s="283">
        <f t="shared" si="45"/>
        <v>465525.10731869552</v>
      </c>
      <c r="AZ63" s="299">
        <f t="shared" si="45"/>
        <v>5014.2099999999919</v>
      </c>
      <c r="BA63" s="297">
        <f t="shared" si="45"/>
        <v>39234319.224267513</v>
      </c>
      <c r="BB63" s="275">
        <f t="shared" si="45"/>
        <v>18707715.21391442</v>
      </c>
      <c r="BC63" s="275">
        <f t="shared" si="45"/>
        <v>3465069.2683956246</v>
      </c>
      <c r="BD63" s="275">
        <f t="shared" si="45"/>
        <v>9384108.4211147353</v>
      </c>
      <c r="BE63" s="275">
        <f t="shared" si="45"/>
        <v>4548330.1298184255</v>
      </c>
      <c r="BF63" s="275">
        <f t="shared" si="45"/>
        <v>30856.683627442533</v>
      </c>
      <c r="BG63" s="275">
        <f t="shared" si="45"/>
        <v>123164.51401487686</v>
      </c>
      <c r="BH63" s="275">
        <f t="shared" si="45"/>
        <v>0</v>
      </c>
      <c r="BI63" s="275">
        <f t="shared" si="45"/>
        <v>1316841.3230898257</v>
      </c>
      <c r="BJ63" s="275">
        <f>SUM(BJ56:BJ62)</f>
        <v>0</v>
      </c>
      <c r="BK63" s="275">
        <f t="shared" si="45"/>
        <v>28095.216480287243</v>
      </c>
      <c r="BL63" s="299">
        <f t="shared" si="45"/>
        <v>1625124.2438118763</v>
      </c>
    </row>
    <row r="64" spans="1:64" ht="24.75" customHeight="1" x14ac:dyDescent="0.25">
      <c r="A64" s="1534" t="s">
        <v>3</v>
      </c>
      <c r="B64" s="124">
        <v>9.1</v>
      </c>
      <c r="C64" s="131" t="s">
        <v>185</v>
      </c>
      <c r="D64" s="273">
        <f>SUM(E64:M64)</f>
        <v>405727.60000000015</v>
      </c>
      <c r="E64" s="251">
        <v>8066.21</v>
      </c>
      <c r="F64" s="251">
        <v>12</v>
      </c>
      <c r="G64" s="251">
        <v>81846.509999999995</v>
      </c>
      <c r="H64" s="251">
        <v>96</v>
      </c>
      <c r="I64" s="251">
        <v>1863.77</v>
      </c>
      <c r="J64" s="251">
        <v>0</v>
      </c>
      <c r="K64" s="251">
        <v>0</v>
      </c>
      <c r="L64" s="251">
        <v>24</v>
      </c>
      <c r="M64" s="251">
        <v>313819.11000000016</v>
      </c>
      <c r="N64" s="301"/>
      <c r="O64" s="1117"/>
      <c r="P64" s="273">
        <f>SUM(Q64:Y64)</f>
        <v>451479.06000000017</v>
      </c>
      <c r="Q64" s="251">
        <v>64809.78</v>
      </c>
      <c r="R64" s="251">
        <v>108</v>
      </c>
      <c r="S64" s="251">
        <v>7397.6399999999994</v>
      </c>
      <c r="T64" s="251">
        <v>0</v>
      </c>
      <c r="U64" s="251">
        <v>2229.5</v>
      </c>
      <c r="V64" s="251">
        <v>0</v>
      </c>
      <c r="W64" s="251">
        <v>0</v>
      </c>
      <c r="X64" s="251">
        <v>0</v>
      </c>
      <c r="Y64" s="251">
        <v>376934.14000000019</v>
      </c>
      <c r="Z64" s="301"/>
      <c r="AA64" s="1117"/>
      <c r="AB64" s="273">
        <f>SUM(AC64:AK64)</f>
        <v>579575.52000000025</v>
      </c>
      <c r="AC64" s="251">
        <v>35036.590000000004</v>
      </c>
      <c r="AD64" s="251">
        <v>0</v>
      </c>
      <c r="AE64" s="251">
        <v>89553.260000000009</v>
      </c>
      <c r="AF64" s="251">
        <v>93.05</v>
      </c>
      <c r="AG64" s="251">
        <v>2254</v>
      </c>
      <c r="AH64" s="251">
        <v>0</v>
      </c>
      <c r="AI64" s="251">
        <v>0</v>
      </c>
      <c r="AJ64" s="251">
        <v>0</v>
      </c>
      <c r="AK64" s="251">
        <v>452638.62000000023</v>
      </c>
      <c r="AL64" s="301"/>
      <c r="AM64" s="1117"/>
      <c r="AN64" s="276">
        <f>SUM(AO64:AW64)</f>
        <v>597595.57999999914</v>
      </c>
      <c r="AO64" s="251">
        <v>37694.450000000004</v>
      </c>
      <c r="AP64" s="251">
        <v>0</v>
      </c>
      <c r="AQ64" s="251">
        <v>100694.39999999999</v>
      </c>
      <c r="AR64" s="251">
        <v>0</v>
      </c>
      <c r="AS64" s="251">
        <v>2460.08</v>
      </c>
      <c r="AT64" s="251">
        <v>0</v>
      </c>
      <c r="AU64" s="251">
        <v>0</v>
      </c>
      <c r="AV64" s="249">
        <v>0</v>
      </c>
      <c r="AW64" s="251">
        <v>456746.64999999915</v>
      </c>
      <c r="AX64" s="301"/>
      <c r="AY64" s="1117"/>
      <c r="AZ64" s="855">
        <v>29266.270000000008</v>
      </c>
      <c r="BA64" s="294">
        <f>SUM(BB64:BJ64)+AZ64</f>
        <v>2063644.0299999998</v>
      </c>
      <c r="BB64" s="274">
        <f t="shared" ref="BB64:BJ71" si="46">E64+Q64+AC64+AO64</f>
        <v>145607.03000000003</v>
      </c>
      <c r="BC64" s="274">
        <f t="shared" si="46"/>
        <v>120</v>
      </c>
      <c r="BD64" s="274">
        <f t="shared" si="46"/>
        <v>279491.81</v>
      </c>
      <c r="BE64" s="274">
        <f t="shared" si="46"/>
        <v>189.05</v>
      </c>
      <c r="BF64" s="274">
        <f t="shared" si="46"/>
        <v>8807.35</v>
      </c>
      <c r="BG64" s="274">
        <f t="shared" si="46"/>
        <v>0</v>
      </c>
      <c r="BH64" s="274">
        <f t="shared" si="46"/>
        <v>0</v>
      </c>
      <c r="BI64" s="274">
        <f t="shared" si="46"/>
        <v>24</v>
      </c>
      <c r="BJ64" s="274">
        <f t="shared" si="46"/>
        <v>1600138.5199999998</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299555.32</v>
      </c>
      <c r="E66" s="253">
        <v>0</v>
      </c>
      <c r="F66" s="253">
        <v>0</v>
      </c>
      <c r="G66" s="253">
        <v>51875.45</v>
      </c>
      <c r="H66" s="253">
        <v>54729.25</v>
      </c>
      <c r="I66" s="253">
        <v>192950.62</v>
      </c>
      <c r="J66" s="253">
        <v>0</v>
      </c>
      <c r="K66" s="253">
        <v>0</v>
      </c>
      <c r="L66" s="253">
        <v>0</v>
      </c>
      <c r="M66" s="253">
        <v>0</v>
      </c>
      <c r="N66" s="303"/>
      <c r="O66" s="375"/>
      <c r="P66" s="274">
        <f>SUM(Q66:Y66)</f>
        <v>356426.69000000006</v>
      </c>
      <c r="Q66" s="253">
        <v>0</v>
      </c>
      <c r="R66" s="253">
        <v>0</v>
      </c>
      <c r="S66" s="253">
        <v>121611.85999999999</v>
      </c>
      <c r="T66" s="253">
        <v>9671.6999999999989</v>
      </c>
      <c r="U66" s="253">
        <v>225143.13000000003</v>
      </c>
      <c r="V66" s="253">
        <v>0</v>
      </c>
      <c r="W66" s="253">
        <v>0</v>
      </c>
      <c r="X66" s="253">
        <v>0</v>
      </c>
      <c r="Y66" s="253">
        <v>0</v>
      </c>
      <c r="Z66" s="303"/>
      <c r="AA66" s="375"/>
      <c r="AB66" s="274">
        <f>SUM(AC66:AK66)</f>
        <v>417877.19</v>
      </c>
      <c r="AC66" s="253">
        <v>2874.6499999999996</v>
      </c>
      <c r="AD66" s="253">
        <v>0</v>
      </c>
      <c r="AE66" s="253">
        <v>91284.9</v>
      </c>
      <c r="AF66" s="253">
        <v>29506.120000000003</v>
      </c>
      <c r="AG66" s="253">
        <v>294211.52</v>
      </c>
      <c r="AH66" s="253">
        <v>0</v>
      </c>
      <c r="AI66" s="253">
        <v>0</v>
      </c>
      <c r="AJ66" s="253">
        <v>0</v>
      </c>
      <c r="AK66" s="253">
        <v>0</v>
      </c>
      <c r="AL66" s="303"/>
      <c r="AM66" s="375"/>
      <c r="AN66" s="289">
        <f>SUM(AO66:AW66)</f>
        <v>277857.63</v>
      </c>
      <c r="AO66" s="253">
        <v>0</v>
      </c>
      <c r="AP66" s="253">
        <v>485.09</v>
      </c>
      <c r="AQ66" s="253">
        <v>62141.49</v>
      </c>
      <c r="AR66" s="253">
        <v>10840.54</v>
      </c>
      <c r="AS66" s="253">
        <v>204390.51</v>
      </c>
      <c r="AT66" s="253">
        <v>0</v>
      </c>
      <c r="AU66" s="253">
        <v>0</v>
      </c>
      <c r="AV66" s="253">
        <v>0</v>
      </c>
      <c r="AW66" s="253">
        <v>0</v>
      </c>
      <c r="AX66" s="303"/>
      <c r="AY66" s="375"/>
      <c r="AZ66" s="526">
        <v>58577.719999999994</v>
      </c>
      <c r="BA66" s="296">
        <f>SUM(BB66:BJ66)+AZ66</f>
        <v>1410294.55</v>
      </c>
      <c r="BB66" s="274">
        <f t="shared" si="46"/>
        <v>2874.6499999999996</v>
      </c>
      <c r="BC66" s="274">
        <f t="shared" si="46"/>
        <v>485.09</v>
      </c>
      <c r="BD66" s="274">
        <f t="shared" si="46"/>
        <v>326913.69999999995</v>
      </c>
      <c r="BE66" s="274">
        <f t="shared" si="46"/>
        <v>104747.61000000002</v>
      </c>
      <c r="BF66" s="274">
        <f t="shared" si="46"/>
        <v>916695.78</v>
      </c>
      <c r="BG66" s="274">
        <f t="shared" si="46"/>
        <v>0</v>
      </c>
      <c r="BH66" s="274">
        <f t="shared" si="46"/>
        <v>0</v>
      </c>
      <c r="BI66" s="274">
        <f t="shared" si="46"/>
        <v>0</v>
      </c>
      <c r="BJ66" s="274">
        <f t="shared" si="46"/>
        <v>0</v>
      </c>
      <c r="BK66" s="303"/>
      <c r="BL66" s="304"/>
    </row>
    <row r="67" spans="1:64" x14ac:dyDescent="0.25">
      <c r="A67" s="1535"/>
      <c r="B67" s="126" t="s">
        <v>107</v>
      </c>
      <c r="C67" s="131" t="s">
        <v>187</v>
      </c>
      <c r="D67" s="274">
        <f>SUM(E67:M67)</f>
        <v>371231.30999999988</v>
      </c>
      <c r="E67" s="253">
        <v>166575.11999999988</v>
      </c>
      <c r="F67" s="253">
        <v>64961.390000000014</v>
      </c>
      <c r="G67" s="253">
        <v>86430.489999999991</v>
      </c>
      <c r="H67" s="253">
        <v>18810.22</v>
      </c>
      <c r="I67" s="253">
        <v>3142.5900000000006</v>
      </c>
      <c r="J67" s="253">
        <v>0</v>
      </c>
      <c r="K67" s="253">
        <v>0</v>
      </c>
      <c r="L67" s="253">
        <v>3634.54</v>
      </c>
      <c r="M67" s="253">
        <v>27676.959999999999</v>
      </c>
      <c r="N67" s="303"/>
      <c r="O67" s="375"/>
      <c r="P67" s="274">
        <f>SUM(Q67:Y67)</f>
        <v>357288.76999999984</v>
      </c>
      <c r="Q67" s="253">
        <v>167760.75999999981</v>
      </c>
      <c r="R67" s="253">
        <v>50585.91</v>
      </c>
      <c r="S67" s="253">
        <v>99111.030000000028</v>
      </c>
      <c r="T67" s="253">
        <v>29211.4</v>
      </c>
      <c r="U67" s="253">
        <v>-18230.07</v>
      </c>
      <c r="V67" s="253">
        <v>1756.8</v>
      </c>
      <c r="W67" s="253">
        <v>0</v>
      </c>
      <c r="X67" s="253">
        <v>3243.32</v>
      </c>
      <c r="Y67" s="253">
        <v>23849.62000000001</v>
      </c>
      <c r="Z67" s="303"/>
      <c r="AA67" s="375"/>
      <c r="AB67" s="274">
        <f>SUM(AC67:AK67)</f>
        <v>432717.65999999968</v>
      </c>
      <c r="AC67" s="253">
        <v>174755.75999999972</v>
      </c>
      <c r="AD67" s="253">
        <v>61886.509999999995</v>
      </c>
      <c r="AE67" s="253">
        <v>128549.29000000002</v>
      </c>
      <c r="AF67" s="253">
        <v>19513.170000000002</v>
      </c>
      <c r="AG67" s="253">
        <v>3131.6</v>
      </c>
      <c r="AH67" s="253">
        <v>1197.5999999999999</v>
      </c>
      <c r="AI67" s="253">
        <v>0</v>
      </c>
      <c r="AJ67" s="253">
        <v>2403.75</v>
      </c>
      <c r="AK67" s="253">
        <v>41279.980000000003</v>
      </c>
      <c r="AL67" s="303"/>
      <c r="AM67" s="375"/>
      <c r="AN67" s="289">
        <f>SUM(AO67:AW67)</f>
        <v>449024.71999999974</v>
      </c>
      <c r="AO67" s="253">
        <v>205448.83999999968</v>
      </c>
      <c r="AP67" s="253">
        <v>12033.1</v>
      </c>
      <c r="AQ67" s="253">
        <v>150160.47999999998</v>
      </c>
      <c r="AR67" s="253">
        <v>18694.449999999997</v>
      </c>
      <c r="AS67" s="253">
        <v>2248.1199999999994</v>
      </c>
      <c r="AT67" s="253">
        <v>798.4</v>
      </c>
      <c r="AU67" s="253">
        <v>0</v>
      </c>
      <c r="AV67" s="253">
        <v>3633.71</v>
      </c>
      <c r="AW67" s="253">
        <v>56007.619999999995</v>
      </c>
      <c r="AX67" s="303"/>
      <c r="AY67" s="375"/>
      <c r="AZ67" s="526">
        <v>40956.43</v>
      </c>
      <c r="BA67" s="296">
        <f>SUM(BB67:BJ67)+AZ67</f>
        <v>1651218.8899999992</v>
      </c>
      <c r="BB67" s="274">
        <f t="shared" si="46"/>
        <v>714540.47999999905</v>
      </c>
      <c r="BC67" s="274">
        <f t="shared" si="46"/>
        <v>189466.91</v>
      </c>
      <c r="BD67" s="274">
        <f t="shared" si="46"/>
        <v>464251.29000000004</v>
      </c>
      <c r="BE67" s="274">
        <f t="shared" si="46"/>
        <v>86229.24</v>
      </c>
      <c r="BF67" s="274">
        <f t="shared" si="46"/>
        <v>-9707.76</v>
      </c>
      <c r="BG67" s="274">
        <f t="shared" si="46"/>
        <v>3752.7999999999997</v>
      </c>
      <c r="BH67" s="274">
        <f t="shared" si="46"/>
        <v>0</v>
      </c>
      <c r="BI67" s="274">
        <f t="shared" si="46"/>
        <v>12915.32</v>
      </c>
      <c r="BJ67" s="274">
        <f t="shared" si="46"/>
        <v>148814.18</v>
      </c>
      <c r="BK67" s="303"/>
      <c r="BL67" s="304"/>
    </row>
    <row r="68" spans="1:64" x14ac:dyDescent="0.25">
      <c r="A68" s="1535"/>
      <c r="B68" s="126" t="s">
        <v>108</v>
      </c>
      <c r="C68" s="131" t="s">
        <v>160</v>
      </c>
      <c r="D68" s="274">
        <f>SUM(E68:O68)</f>
        <v>2178599.3699999871</v>
      </c>
      <c r="E68" s="253">
        <v>1730292.2999999877</v>
      </c>
      <c r="F68" s="253">
        <v>79282.539999999892</v>
      </c>
      <c r="G68" s="253">
        <v>267065.20999999967</v>
      </c>
      <c r="H68" s="253">
        <v>61163.740000000042</v>
      </c>
      <c r="I68" s="253">
        <v>-1537.8100000000004</v>
      </c>
      <c r="J68" s="253">
        <v>7445.84</v>
      </c>
      <c r="K68" s="253">
        <v>38.39</v>
      </c>
      <c r="L68" s="253">
        <v>9181.130000000001</v>
      </c>
      <c r="M68" s="253">
        <v>7573.1099999999933</v>
      </c>
      <c r="N68" s="253">
        <v>4682.05</v>
      </c>
      <c r="O68" s="254">
        <v>13412.87</v>
      </c>
      <c r="P68" s="274">
        <f>SUM(Q68:AA68)</f>
        <v>2306127.8399999714</v>
      </c>
      <c r="Q68" s="253">
        <v>1901058.4499999715</v>
      </c>
      <c r="R68" s="253">
        <v>97648.529999999882</v>
      </c>
      <c r="S68" s="253">
        <v>220714.7600000001</v>
      </c>
      <c r="T68" s="253">
        <v>45176.300000000017</v>
      </c>
      <c r="U68" s="253">
        <v>-365</v>
      </c>
      <c r="V68" s="253">
        <v>4662.45</v>
      </c>
      <c r="W68" s="253">
        <v>0</v>
      </c>
      <c r="X68" s="253">
        <v>7076</v>
      </c>
      <c r="Y68" s="253">
        <v>6114.1999999999971</v>
      </c>
      <c r="Z68" s="253">
        <v>6279.0599999999986</v>
      </c>
      <c r="AA68" s="254">
        <v>17763.090000000004</v>
      </c>
      <c r="AB68" s="274">
        <f>SUM(AC68:AM68)</f>
        <v>2307906.7599999667</v>
      </c>
      <c r="AC68" s="253">
        <v>1892842.3999999668</v>
      </c>
      <c r="AD68" s="253">
        <v>67877.08</v>
      </c>
      <c r="AE68" s="253">
        <v>258417.2000000003</v>
      </c>
      <c r="AF68" s="253">
        <v>53075.880000000026</v>
      </c>
      <c r="AG68" s="253">
        <v>1509.819999999999</v>
      </c>
      <c r="AH68" s="253">
        <v>6230.380000000001</v>
      </c>
      <c r="AI68" s="253">
        <v>37.32</v>
      </c>
      <c r="AJ68" s="253">
        <v>5396.7000000000007</v>
      </c>
      <c r="AK68" s="253">
        <v>6567.3799999999937</v>
      </c>
      <c r="AL68" s="253">
        <v>2864.0000000000005</v>
      </c>
      <c r="AM68" s="254">
        <v>13088.599999999997</v>
      </c>
      <c r="AN68" s="289">
        <f>SUM(AO68:AY68)</f>
        <v>2521100.1799999746</v>
      </c>
      <c r="AO68" s="253">
        <v>2109084.7099999744</v>
      </c>
      <c r="AP68" s="253">
        <v>78382.569999999803</v>
      </c>
      <c r="AQ68" s="253">
        <v>251270.23000000112</v>
      </c>
      <c r="AR68" s="253">
        <v>46256.859999999906</v>
      </c>
      <c r="AS68" s="253">
        <v>2007.67</v>
      </c>
      <c r="AT68" s="253">
        <v>2409.94</v>
      </c>
      <c r="AU68" s="253">
        <v>0</v>
      </c>
      <c r="AV68" s="253">
        <v>10178.26</v>
      </c>
      <c r="AW68" s="253">
        <v>9888.7000000000025</v>
      </c>
      <c r="AX68" s="253">
        <v>2872.6300000000006</v>
      </c>
      <c r="AY68" s="254">
        <v>8748.61</v>
      </c>
      <c r="AZ68" s="526">
        <v>-78042.92</v>
      </c>
      <c r="BA68" s="296">
        <f>SUM(BB68:BL68)+AZ68</f>
        <v>9235691.2299999017</v>
      </c>
      <c r="BB68" s="274">
        <f t="shared" si="46"/>
        <v>7633277.8599999007</v>
      </c>
      <c r="BC68" s="274">
        <f t="shared" si="46"/>
        <v>323190.71999999962</v>
      </c>
      <c r="BD68" s="274">
        <f t="shared" si="46"/>
        <v>997467.40000000119</v>
      </c>
      <c r="BE68" s="274">
        <f t="shared" si="46"/>
        <v>205672.78</v>
      </c>
      <c r="BF68" s="274">
        <f t="shared" si="46"/>
        <v>1614.6799999999987</v>
      </c>
      <c r="BG68" s="274">
        <f t="shared" si="46"/>
        <v>20748.61</v>
      </c>
      <c r="BH68" s="274">
        <f t="shared" si="46"/>
        <v>75.710000000000008</v>
      </c>
      <c r="BI68" s="274">
        <f t="shared" si="46"/>
        <v>31832.090000000004</v>
      </c>
      <c r="BJ68" s="274">
        <f t="shared" si="46"/>
        <v>30143.389999999985</v>
      </c>
      <c r="BK68" s="274">
        <f t="shared" ref="BK68:BL71" si="47">N68+Z68+AL68+AX68</f>
        <v>16697.739999999998</v>
      </c>
      <c r="BL68" s="300">
        <f t="shared" si="47"/>
        <v>53013.170000000006</v>
      </c>
    </row>
    <row r="69" spans="1:64" s="255" customFormat="1" x14ac:dyDescent="0.25">
      <c r="A69" s="1535"/>
      <c r="B69" s="126" t="s">
        <v>109</v>
      </c>
      <c r="C69" s="131" t="s">
        <v>134</v>
      </c>
      <c r="D69" s="274">
        <f>SUM(E69:O69)</f>
        <v>545119.41731283581</v>
      </c>
      <c r="E69" s="253">
        <v>457917.15882798738</v>
      </c>
      <c r="F69" s="253">
        <v>15491.279774891776</v>
      </c>
      <c r="G69" s="253">
        <v>33580.033515151503</v>
      </c>
      <c r="H69" s="253">
        <v>8504.5463809523753</v>
      </c>
      <c r="I69" s="253">
        <v>12967.589333333335</v>
      </c>
      <c r="J69" s="253">
        <v>629.41187012986995</v>
      </c>
      <c r="K69" s="253">
        <v>87.73333333333332</v>
      </c>
      <c r="L69" s="253">
        <v>1014.9544069264066</v>
      </c>
      <c r="M69" s="253">
        <v>45.603999999999999</v>
      </c>
      <c r="N69" s="253">
        <v>13477.753333333332</v>
      </c>
      <c r="O69" s="254">
        <v>1403.3525367965365</v>
      </c>
      <c r="P69" s="274">
        <f>SUM(Q69:AA69)</f>
        <v>476500.43354889727</v>
      </c>
      <c r="Q69" s="253">
        <v>406942.87499478471</v>
      </c>
      <c r="R69" s="253">
        <v>13077.028372294377</v>
      </c>
      <c r="S69" s="253">
        <v>27107.329887445885</v>
      </c>
      <c r="T69" s="253">
        <v>6660.0248138528159</v>
      </c>
      <c r="U69" s="253">
        <v>10043.475212121211</v>
      </c>
      <c r="V69" s="253">
        <v>443.77275324675304</v>
      </c>
      <c r="W69" s="253">
        <v>69.658787878787862</v>
      </c>
      <c r="X69" s="253">
        <v>806.62125541125511</v>
      </c>
      <c r="Y69" s="253">
        <v>37.457922077922078</v>
      </c>
      <c r="Z69" s="253">
        <v>10028.320303030307</v>
      </c>
      <c r="AA69" s="254">
        <v>1283.869246753246</v>
      </c>
      <c r="AB69" s="274">
        <f>SUM(AC69:AM69)</f>
        <v>461333.23386976484</v>
      </c>
      <c r="AC69" s="253">
        <v>399297.35246257758</v>
      </c>
      <c r="AD69" s="253">
        <v>12481.601208052987</v>
      </c>
      <c r="AE69" s="253">
        <v>23870.896199134204</v>
      </c>
      <c r="AF69" s="253">
        <v>5771.3666147186159</v>
      </c>
      <c r="AG69" s="253">
        <v>8773.4590303030363</v>
      </c>
      <c r="AH69" s="253">
        <v>437.83968831168818</v>
      </c>
      <c r="AI69" s="253">
        <v>483.98606060606056</v>
      </c>
      <c r="AJ69" s="253">
        <v>748.72306493506483</v>
      </c>
      <c r="AK69" s="253">
        <v>38.111246753246753</v>
      </c>
      <c r="AL69" s="253">
        <v>8334.8915151515121</v>
      </c>
      <c r="AM69" s="254">
        <v>1095.006779220779</v>
      </c>
      <c r="AN69" s="289">
        <f>SUM(AO69:AY69)</f>
        <v>501372.85425859276</v>
      </c>
      <c r="AO69" s="253">
        <v>432601.48817149107</v>
      </c>
      <c r="AP69" s="253">
        <v>13872.8266325562</v>
      </c>
      <c r="AQ69" s="253">
        <v>25687.308692640698</v>
      </c>
      <c r="AR69" s="253">
        <v>6149.0274805194795</v>
      </c>
      <c r="AS69" s="253">
        <v>9255.1318701298733</v>
      </c>
      <c r="AT69" s="253">
        <v>432.42489177489182</v>
      </c>
      <c r="AU69" s="253">
        <v>2612.9173852813851</v>
      </c>
      <c r="AV69" s="253">
        <v>834.01265800865735</v>
      </c>
      <c r="AW69" s="253">
        <v>47.973290043290035</v>
      </c>
      <c r="AX69" s="253">
        <v>8674.1995324675299</v>
      </c>
      <c r="AY69" s="254">
        <v>1205.5436536796531</v>
      </c>
      <c r="AZ69" s="526">
        <v>0</v>
      </c>
      <c r="BA69" s="296">
        <f>SUM(BB69:BL69)+AZ69</f>
        <v>1984325.9389900907</v>
      </c>
      <c r="BB69" s="274">
        <f t="shared" si="46"/>
        <v>1696758.8744568408</v>
      </c>
      <c r="BC69" s="274">
        <f t="shared" si="46"/>
        <v>54922.735987795342</v>
      </c>
      <c r="BD69" s="274">
        <f t="shared" si="46"/>
        <v>110245.56829437229</v>
      </c>
      <c r="BE69" s="274">
        <f t="shared" si="46"/>
        <v>27084.965290043285</v>
      </c>
      <c r="BF69" s="274">
        <f t="shared" si="46"/>
        <v>41039.655445887453</v>
      </c>
      <c r="BG69" s="274">
        <f t="shared" si="46"/>
        <v>1943.449203463203</v>
      </c>
      <c r="BH69" s="274">
        <f t="shared" si="46"/>
        <v>3254.2955670995671</v>
      </c>
      <c r="BI69" s="274">
        <f t="shared" si="46"/>
        <v>3404.311385281384</v>
      </c>
      <c r="BJ69" s="274">
        <f t="shared" si="46"/>
        <v>169.14645887445886</v>
      </c>
      <c r="BK69" s="274">
        <f t="shared" si="47"/>
        <v>40515.164683982679</v>
      </c>
      <c r="BL69" s="300">
        <f t="shared" si="47"/>
        <v>4987.7722164502147</v>
      </c>
    </row>
    <row r="70" spans="1:64" x14ac:dyDescent="0.25">
      <c r="A70" s="1535"/>
      <c r="B70" s="126" t="s">
        <v>110</v>
      </c>
      <c r="C70" s="131" t="s">
        <v>162</v>
      </c>
      <c r="D70" s="274">
        <f>SUM(E70:O70)</f>
        <v>18613.237435596613</v>
      </c>
      <c r="E70" s="253">
        <v>14783.049080237512</v>
      </c>
      <c r="F70" s="253">
        <v>677.36398065569642</v>
      </c>
      <c r="G70" s="253">
        <v>2281.7174341317714</v>
      </c>
      <c r="H70" s="253">
        <v>522.56290474788182</v>
      </c>
      <c r="I70" s="253">
        <v>-13.138543531679714</v>
      </c>
      <c r="J70" s="253">
        <v>63.614811303036177</v>
      </c>
      <c r="K70" s="253">
        <v>0.32799155043938072</v>
      </c>
      <c r="L70" s="253">
        <v>78.440559090531693</v>
      </c>
      <c r="M70" s="253">
        <v>64.702164379994173</v>
      </c>
      <c r="N70" s="253">
        <v>40.001897336147501</v>
      </c>
      <c r="O70" s="254">
        <v>114.59515569528151</v>
      </c>
      <c r="P70" s="274">
        <f>SUM(Q70:AA70)</f>
        <v>39984.55368528</v>
      </c>
      <c r="Q70" s="253">
        <v>32961.30090206967</v>
      </c>
      <c r="R70" s="253">
        <v>1693.0687112617825</v>
      </c>
      <c r="S70" s="253">
        <v>3826.8395261009487</v>
      </c>
      <c r="T70" s="253">
        <v>783.28450024363701</v>
      </c>
      <c r="U70" s="253">
        <v>-6.3285139019558345</v>
      </c>
      <c r="V70" s="253">
        <v>80.839396279928721</v>
      </c>
      <c r="W70" s="253">
        <v>0</v>
      </c>
      <c r="X70" s="253">
        <v>122.68647772668352</v>
      </c>
      <c r="Y70" s="253">
        <v>106.01041013517354</v>
      </c>
      <c r="Z70" s="253">
        <v>108.86881781154737</v>
      </c>
      <c r="AA70" s="254">
        <v>307.98345755258271</v>
      </c>
      <c r="AB70" s="274">
        <f>SUM(AC70:AM70)</f>
        <v>93660.808114849438</v>
      </c>
      <c r="AC70" s="253">
        <v>76816.425988565723</v>
      </c>
      <c r="AD70" s="253">
        <v>2754.6269526401384</v>
      </c>
      <c r="AE70" s="253">
        <v>10487.236400649497</v>
      </c>
      <c r="AF70" s="253">
        <v>2153.9560862531762</v>
      </c>
      <c r="AG70" s="253">
        <v>61.272389231168027</v>
      </c>
      <c r="AH70" s="253">
        <v>252.84488774694003</v>
      </c>
      <c r="AI70" s="253">
        <v>1.5145418434695477</v>
      </c>
      <c r="AJ70" s="253">
        <v>219.01200339367924</v>
      </c>
      <c r="AK70" s="253">
        <v>266.5212168265013</v>
      </c>
      <c r="AL70" s="253">
        <v>116.22850588683775</v>
      </c>
      <c r="AM70" s="254">
        <v>531.16914181231289</v>
      </c>
      <c r="AN70" s="289">
        <f>SUM(AO70:AY70)</f>
        <v>337336.77454581234</v>
      </c>
      <c r="AO70" s="253">
        <v>282206.88688193599</v>
      </c>
      <c r="AP70" s="253">
        <v>10488.009780084007</v>
      </c>
      <c r="AQ70" s="253">
        <v>33621.309299809589</v>
      </c>
      <c r="AR70" s="253">
        <v>6189.4168572933613</v>
      </c>
      <c r="AS70" s="253">
        <v>268.63705279351404</v>
      </c>
      <c r="AT70" s="253">
        <v>322.46294411392375</v>
      </c>
      <c r="AU70" s="253">
        <v>0</v>
      </c>
      <c r="AV70" s="253">
        <v>1361.9059750686679</v>
      </c>
      <c r="AW70" s="253">
        <v>1323.1612884384501</v>
      </c>
      <c r="AX70" s="253">
        <v>384.37335666032385</v>
      </c>
      <c r="AY70" s="254">
        <v>1170.6111096145607</v>
      </c>
      <c r="AZ70" s="526">
        <v>-64206.71201501217</v>
      </c>
      <c r="BA70" s="296">
        <f>SUM(BB70:BL70)+AZ70</f>
        <v>425388.66176652635</v>
      </c>
      <c r="BB70" s="274">
        <f t="shared" si="46"/>
        <v>406767.66285280889</v>
      </c>
      <c r="BC70" s="274">
        <f t="shared" si="46"/>
        <v>15613.069424641624</v>
      </c>
      <c r="BD70" s="274">
        <f t="shared" si="46"/>
        <v>50217.102660691802</v>
      </c>
      <c r="BE70" s="274">
        <f t="shared" si="46"/>
        <v>9649.220348538056</v>
      </c>
      <c r="BF70" s="274">
        <f t="shared" si="46"/>
        <v>310.4423845910465</v>
      </c>
      <c r="BG70" s="274">
        <f t="shared" si="46"/>
        <v>719.76203944382871</v>
      </c>
      <c r="BH70" s="274">
        <f t="shared" si="46"/>
        <v>1.8425333939089283</v>
      </c>
      <c r="BI70" s="274">
        <f t="shared" si="46"/>
        <v>1782.0450152795624</v>
      </c>
      <c r="BJ70" s="274">
        <f t="shared" si="46"/>
        <v>1760.3950797801192</v>
      </c>
      <c r="BK70" s="274">
        <f t="shared" si="47"/>
        <v>649.47257769485645</v>
      </c>
      <c r="BL70" s="300">
        <f t="shared" si="47"/>
        <v>2124.3588646747376</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3818846.2547484194</v>
      </c>
      <c r="E72" s="275">
        <f t="shared" ref="E72:BG72" si="48">SUM(E64:E71)</f>
        <v>2377633.8379082121</v>
      </c>
      <c r="F72" s="275">
        <f t="shared" si="48"/>
        <v>160424.57375554738</v>
      </c>
      <c r="G72" s="275">
        <f t="shared" si="48"/>
        <v>523079.41094928293</v>
      </c>
      <c r="H72" s="275">
        <f t="shared" si="48"/>
        <v>143826.3192857003</v>
      </c>
      <c r="I72" s="275">
        <f t="shared" si="48"/>
        <v>209373.62078980164</v>
      </c>
      <c r="J72" s="275">
        <f t="shared" si="48"/>
        <v>8138.8666814329063</v>
      </c>
      <c r="K72" s="275">
        <f t="shared" si="48"/>
        <v>126.4513248837727</v>
      </c>
      <c r="L72" s="275">
        <f t="shared" si="48"/>
        <v>13933.06496601694</v>
      </c>
      <c r="M72" s="275">
        <f>SUM(M64:M71)</f>
        <v>349179.48616438016</v>
      </c>
      <c r="N72" s="275">
        <f>SUM(N68:N71)</f>
        <v>18199.805230669481</v>
      </c>
      <c r="O72" s="275">
        <f>SUM(O68:O71)</f>
        <v>14930.817692491819</v>
      </c>
      <c r="P72" s="277">
        <f t="shared" si="48"/>
        <v>3987807.347234149</v>
      </c>
      <c r="Q72" s="275">
        <f t="shared" si="48"/>
        <v>2573533.1658968255</v>
      </c>
      <c r="R72" s="275">
        <f t="shared" si="48"/>
        <v>163112.53708355606</v>
      </c>
      <c r="S72" s="275">
        <f t="shared" si="48"/>
        <v>479769.45941354701</v>
      </c>
      <c r="T72" s="275">
        <f t="shared" si="48"/>
        <v>91502.709314096472</v>
      </c>
      <c r="U72" s="275">
        <f t="shared" si="48"/>
        <v>218814.70669821929</v>
      </c>
      <c r="V72" s="275">
        <f t="shared" si="48"/>
        <v>6943.8621495266825</v>
      </c>
      <c r="W72" s="275">
        <f t="shared" si="48"/>
        <v>69.658787878787862</v>
      </c>
      <c r="X72" s="275">
        <f t="shared" si="48"/>
        <v>11248.627733137939</v>
      </c>
      <c r="Y72" s="275">
        <f>SUM(Y64:Y71)</f>
        <v>407041.42833221325</v>
      </c>
      <c r="Z72" s="275">
        <f>SUM(Z68:Z71)</f>
        <v>16416.249120841854</v>
      </c>
      <c r="AA72" s="283">
        <f>SUM(AA68:AA71)</f>
        <v>19354.942704305831</v>
      </c>
      <c r="AB72" s="277">
        <f>SUM(AB64:AB71)</f>
        <v>4293071.1719845803</v>
      </c>
      <c r="AC72" s="275">
        <f t="shared" si="48"/>
        <v>2581623.1784511097</v>
      </c>
      <c r="AD72" s="275">
        <f t="shared" si="48"/>
        <v>144999.8181606931</v>
      </c>
      <c r="AE72" s="275">
        <f t="shared" si="48"/>
        <v>602162.78259978408</v>
      </c>
      <c r="AF72" s="275">
        <f t="shared" si="48"/>
        <v>110113.54270097183</v>
      </c>
      <c r="AG72" s="275">
        <f t="shared" si="48"/>
        <v>309941.67141953425</v>
      </c>
      <c r="AH72" s="275">
        <f t="shared" si="48"/>
        <v>8118.6645760586298</v>
      </c>
      <c r="AI72" s="275">
        <f t="shared" si="48"/>
        <v>522.82060244953016</v>
      </c>
      <c r="AJ72" s="275">
        <f t="shared" si="48"/>
        <v>8768.1850683287448</v>
      </c>
      <c r="AK72" s="275">
        <f>SUM(AK64:AK71)</f>
        <v>500790.61246357998</v>
      </c>
      <c r="AL72" s="275">
        <f>SUM(AL68:AL71)</f>
        <v>11315.12002103835</v>
      </c>
      <c r="AM72" s="275">
        <f>SUM(AM68:AM71)</f>
        <v>14714.77592103309</v>
      </c>
      <c r="AN72" s="277">
        <f t="shared" si="48"/>
        <v>4684287.7388043785</v>
      </c>
      <c r="AO72" s="275">
        <f t="shared" si="48"/>
        <v>3067036.3750534006</v>
      </c>
      <c r="AP72" s="275">
        <f t="shared" si="48"/>
        <v>115261.59641264001</v>
      </c>
      <c r="AQ72" s="275">
        <f t="shared" si="48"/>
        <v>623575.21799245151</v>
      </c>
      <c r="AR72" s="275">
        <f t="shared" si="48"/>
        <v>88130.294337812738</v>
      </c>
      <c r="AS72" s="275">
        <f t="shared" si="48"/>
        <v>220630.1489229234</v>
      </c>
      <c r="AT72" s="275">
        <f t="shared" si="48"/>
        <v>3963.2278358888157</v>
      </c>
      <c r="AU72" s="275">
        <f t="shared" si="48"/>
        <v>2612.9173852813851</v>
      </c>
      <c r="AV72" s="275">
        <f t="shared" si="48"/>
        <v>16007.888633077328</v>
      </c>
      <c r="AW72" s="275">
        <f>SUM(AW64:AW71)</f>
        <v>524014.10457848088</v>
      </c>
      <c r="AX72" s="275">
        <f>SUM(AX68:AX71)</f>
        <v>11931.202889127855</v>
      </c>
      <c r="AY72" s="283">
        <f>SUM(AY68:AY71)</f>
        <v>11124.764763294215</v>
      </c>
      <c r="AZ72" s="299">
        <f>SUM(AZ64:AZ71)</f>
        <v>-13449.212015012155</v>
      </c>
      <c r="BA72" s="297">
        <f t="shared" si="48"/>
        <v>16770563.300756518</v>
      </c>
      <c r="BB72" s="275">
        <f t="shared" si="48"/>
        <v>10599826.557309549</v>
      </c>
      <c r="BC72" s="275">
        <f>SUM(BC64:BC71)</f>
        <v>583798.52541243669</v>
      </c>
      <c r="BD72" s="275">
        <f t="shared" si="48"/>
        <v>2228586.8709550654</v>
      </c>
      <c r="BE72" s="275">
        <f t="shared" si="48"/>
        <v>433572.8656385814</v>
      </c>
      <c r="BF72" s="275">
        <f t="shared" si="48"/>
        <v>958760.14783047861</v>
      </c>
      <c r="BG72" s="275">
        <f t="shared" si="48"/>
        <v>27164.621242907029</v>
      </c>
      <c r="BH72" s="275">
        <f>SUM(BH64:BH71)</f>
        <v>3331.8481004934761</v>
      </c>
      <c r="BI72" s="275">
        <f>SUM(BI64:BI71)</f>
        <v>49957.766400560948</v>
      </c>
      <c r="BJ72" s="275">
        <f>SUM(BJ64:BJ71)</f>
        <v>1781025.6315386542</v>
      </c>
      <c r="BK72" s="275">
        <f>SUM(BK68:BK71)</f>
        <v>57862.377261677531</v>
      </c>
      <c r="BL72" s="299">
        <f>SUM(BL68:BL71)</f>
        <v>60125.301081124955</v>
      </c>
    </row>
    <row r="73" spans="1:64" ht="14.85" customHeight="1" x14ac:dyDescent="0.25">
      <c r="A73" s="1544" t="s">
        <v>6</v>
      </c>
      <c r="B73" s="126" t="s">
        <v>117</v>
      </c>
      <c r="C73" s="131" t="s">
        <v>188</v>
      </c>
      <c r="D73" s="273">
        <f>SUM(E73:O73)</f>
        <v>467224.43999999913</v>
      </c>
      <c r="E73" s="251">
        <v>187152.0499999999</v>
      </c>
      <c r="F73" s="251">
        <v>25991.97</v>
      </c>
      <c r="G73" s="251">
        <v>99454.649999999878</v>
      </c>
      <c r="H73" s="251">
        <v>35997.439999999995</v>
      </c>
      <c r="I73" s="251">
        <v>11608.680000000008</v>
      </c>
      <c r="J73" s="251">
        <v>316.92</v>
      </c>
      <c r="K73" s="251">
        <v>77.45</v>
      </c>
      <c r="L73" s="251">
        <v>3936.5299999999997</v>
      </c>
      <c r="M73" s="251">
        <v>0</v>
      </c>
      <c r="N73" s="251">
        <v>87636.699999999328</v>
      </c>
      <c r="O73" s="252">
        <v>15052.05000000001</v>
      </c>
      <c r="P73" s="273">
        <f>SUM(Q73:AA73)</f>
        <v>498979.97999999946</v>
      </c>
      <c r="Q73" s="251">
        <v>236856.89999999997</v>
      </c>
      <c r="R73" s="251">
        <v>22582.710000000006</v>
      </c>
      <c r="S73" s="251">
        <v>92532.859999999899</v>
      </c>
      <c r="T73" s="251">
        <v>38345.65</v>
      </c>
      <c r="U73" s="251">
        <v>10484.61</v>
      </c>
      <c r="V73" s="251">
        <v>246.87</v>
      </c>
      <c r="W73" s="251">
        <v>26.33</v>
      </c>
      <c r="X73" s="251">
        <v>2759.0099999999998</v>
      </c>
      <c r="Y73" s="251">
        <v>0</v>
      </c>
      <c r="Z73" s="251">
        <v>74160.699999999517</v>
      </c>
      <c r="AA73" s="252">
        <v>20984.340000000007</v>
      </c>
      <c r="AB73" s="273">
        <f>SUM(AC73:AM73)</f>
        <v>503720.27999999968</v>
      </c>
      <c r="AC73" s="251">
        <v>248021.06</v>
      </c>
      <c r="AD73" s="251">
        <v>37938.21</v>
      </c>
      <c r="AE73" s="251">
        <v>93844.629999999903</v>
      </c>
      <c r="AF73" s="251">
        <v>34215.579999999987</v>
      </c>
      <c r="AG73" s="251">
        <v>11111.910000000002</v>
      </c>
      <c r="AH73" s="251">
        <v>303.27</v>
      </c>
      <c r="AI73" s="251">
        <v>0</v>
      </c>
      <c r="AJ73" s="251">
        <v>2473.69</v>
      </c>
      <c r="AK73" s="251">
        <v>0</v>
      </c>
      <c r="AL73" s="251">
        <v>66965.689999999813</v>
      </c>
      <c r="AM73" s="252">
        <v>8846.2400000000016</v>
      </c>
      <c r="AN73" s="276">
        <f>SUM(AO73:AY73)</f>
        <v>538540.1399999999</v>
      </c>
      <c r="AO73" s="251">
        <v>271931.63</v>
      </c>
      <c r="AP73" s="251">
        <v>32519.569999999989</v>
      </c>
      <c r="AQ73" s="251">
        <v>100530.28999999989</v>
      </c>
      <c r="AR73" s="251">
        <v>40843.409999999996</v>
      </c>
      <c r="AS73" s="251">
        <v>13012.100000000002</v>
      </c>
      <c r="AT73" s="251">
        <v>271.08000000000004</v>
      </c>
      <c r="AU73" s="251">
        <v>0</v>
      </c>
      <c r="AV73" s="249">
        <v>3435.75</v>
      </c>
      <c r="AW73" s="251">
        <v>0</v>
      </c>
      <c r="AX73" s="251">
        <v>62335.150000000009</v>
      </c>
      <c r="AY73" s="252">
        <v>13661.159999999987</v>
      </c>
      <c r="AZ73" s="855">
        <v>0</v>
      </c>
      <c r="BA73" s="294">
        <f>SUM(BB73:BL73)+AZ73</f>
        <v>2008464.839999998</v>
      </c>
      <c r="BB73" s="274">
        <f t="shared" ref="BB73:BL76" si="49">E73+Q73+AC73+AO73</f>
        <v>943961.63999999978</v>
      </c>
      <c r="BC73" s="274">
        <f t="shared" si="49"/>
        <v>119032.46</v>
      </c>
      <c r="BD73" s="274">
        <f t="shared" si="49"/>
        <v>386362.42999999959</v>
      </c>
      <c r="BE73" s="274">
        <f t="shared" si="49"/>
        <v>149402.07999999999</v>
      </c>
      <c r="BF73" s="274">
        <f t="shared" si="49"/>
        <v>46217.300000000017</v>
      </c>
      <c r="BG73" s="274">
        <f t="shared" si="49"/>
        <v>1138.1399999999999</v>
      </c>
      <c r="BH73" s="274">
        <f t="shared" si="49"/>
        <v>103.78</v>
      </c>
      <c r="BI73" s="274">
        <f t="shared" si="49"/>
        <v>12604.98</v>
      </c>
      <c r="BJ73" s="274">
        <f t="shared" si="49"/>
        <v>0</v>
      </c>
      <c r="BK73" s="274">
        <f t="shared" si="49"/>
        <v>291098.23999999871</v>
      </c>
      <c r="BL73" s="298">
        <f t="shared" si="49"/>
        <v>58543.790000000008</v>
      </c>
    </row>
    <row r="74" spans="1:64" s="255" customFormat="1" x14ac:dyDescent="0.25">
      <c r="A74" s="1544"/>
      <c r="B74" s="126" t="s">
        <v>45</v>
      </c>
      <c r="C74" s="131" t="s">
        <v>231</v>
      </c>
      <c r="D74" s="274">
        <f>SUM(E74:O74)</f>
        <v>45038.592687164251</v>
      </c>
      <c r="E74" s="253">
        <v>31260.231172012725</v>
      </c>
      <c r="F74" s="253">
        <v>1986.7502251082251</v>
      </c>
      <c r="G74" s="253">
        <v>4858.2264848484847</v>
      </c>
      <c r="H74" s="253">
        <v>1378.8436190476191</v>
      </c>
      <c r="I74" s="253">
        <v>2523.1206666666667</v>
      </c>
      <c r="J74" s="253">
        <v>3.2781298701298702</v>
      </c>
      <c r="K74" s="253">
        <v>9.4266666666666659</v>
      </c>
      <c r="L74" s="253">
        <v>94.595593073593079</v>
      </c>
      <c r="M74" s="253">
        <v>0.25600000000000001</v>
      </c>
      <c r="N74" s="253">
        <v>2630.4666666666667</v>
      </c>
      <c r="O74" s="254">
        <v>293.39746320346319</v>
      </c>
      <c r="P74" s="274">
        <f>SUM(Q74:AA74)</f>
        <v>69161.586451103096</v>
      </c>
      <c r="Q74" s="253">
        <v>51921.165005215662</v>
      </c>
      <c r="R74" s="253">
        <v>2626.4316277056278</v>
      </c>
      <c r="S74" s="253">
        <v>6192.7701125541134</v>
      </c>
      <c r="T74" s="253">
        <v>1655.8951861471862</v>
      </c>
      <c r="U74" s="253">
        <v>3126.6147878787879</v>
      </c>
      <c r="V74" s="253">
        <v>21.817246753246753</v>
      </c>
      <c r="W74" s="253">
        <v>12.121212121212121</v>
      </c>
      <c r="X74" s="253">
        <v>121.40874458874458</v>
      </c>
      <c r="Y74" s="253">
        <v>1.602077922077922</v>
      </c>
      <c r="Z74" s="253">
        <v>3124.2296969696968</v>
      </c>
      <c r="AA74" s="254">
        <v>357.53075324675319</v>
      </c>
      <c r="AB74" s="274">
        <f>SUM(AC74:AM74)</f>
        <v>85730.066130235209</v>
      </c>
      <c r="AC74" s="253">
        <v>66304.027537422415</v>
      </c>
      <c r="AD74" s="253">
        <v>3109.5887919470088</v>
      </c>
      <c r="AE74" s="253">
        <v>6977.163800865801</v>
      </c>
      <c r="AF74" s="253">
        <v>1807.5333852813851</v>
      </c>
      <c r="AG74" s="253">
        <v>3553.4709696969694</v>
      </c>
      <c r="AH74" s="253">
        <v>35.600311688311692</v>
      </c>
      <c r="AI74" s="253">
        <v>17.703939393939393</v>
      </c>
      <c r="AJ74" s="253">
        <v>143.46693506493506</v>
      </c>
      <c r="AK74" s="253">
        <v>2.5987532467532466</v>
      </c>
      <c r="AL74" s="253">
        <v>3390.8084848484846</v>
      </c>
      <c r="AM74" s="254">
        <v>388.10322077922081</v>
      </c>
      <c r="AN74" s="289">
        <f>SUM(AO74:AY74)</f>
        <v>94414.20574140719</v>
      </c>
      <c r="AO74" s="253">
        <v>72533.211828508851</v>
      </c>
      <c r="AP74" s="253">
        <v>3496.0433674438009</v>
      </c>
      <c r="AQ74" s="253">
        <v>7489.2713073593077</v>
      </c>
      <c r="AR74" s="253">
        <v>1941.7525194805196</v>
      </c>
      <c r="AS74" s="253">
        <v>3822.47812987013</v>
      </c>
      <c r="AT74" s="253">
        <v>35.425108225108225</v>
      </c>
      <c r="AU74" s="253">
        <v>912.14261471861471</v>
      </c>
      <c r="AV74" s="253">
        <v>163.007341991342</v>
      </c>
      <c r="AW74" s="253">
        <v>3.1567099567099568</v>
      </c>
      <c r="AX74" s="253">
        <v>3596.1404675324675</v>
      </c>
      <c r="AY74" s="254">
        <v>421.57634632034637</v>
      </c>
      <c r="AZ74" s="526">
        <v>0</v>
      </c>
      <c r="BA74" s="296">
        <f>SUM(BB74:BL74)+AZ74</f>
        <v>294344.45100990974</v>
      </c>
      <c r="BB74" s="274">
        <f t="shared" si="49"/>
        <v>222018.63554315965</v>
      </c>
      <c r="BC74" s="274">
        <f t="shared" si="49"/>
        <v>11218.814012204663</v>
      </c>
      <c r="BD74" s="274">
        <f t="shared" si="49"/>
        <v>25517.431705627707</v>
      </c>
      <c r="BE74" s="274">
        <f t="shared" si="49"/>
        <v>6784.0247099567105</v>
      </c>
      <c r="BF74" s="274">
        <f t="shared" si="49"/>
        <v>13025.684554112555</v>
      </c>
      <c r="BG74" s="274">
        <f t="shared" si="49"/>
        <v>96.120796536796547</v>
      </c>
      <c r="BH74" s="274">
        <f t="shared" si="49"/>
        <v>951.39443290043289</v>
      </c>
      <c r="BI74" s="274">
        <f t="shared" si="49"/>
        <v>522.47861471861472</v>
      </c>
      <c r="BJ74" s="274">
        <f t="shared" si="49"/>
        <v>7.6135411255411256</v>
      </c>
      <c r="BK74" s="274">
        <f t="shared" si="49"/>
        <v>12741.645316017315</v>
      </c>
      <c r="BL74" s="300">
        <f t="shared" si="49"/>
        <v>1460.6077835497836</v>
      </c>
    </row>
    <row r="75" spans="1:64" x14ac:dyDescent="0.25">
      <c r="A75" s="1544"/>
      <c r="B75" s="126" t="s">
        <v>46</v>
      </c>
      <c r="C75" s="131" t="s">
        <v>164</v>
      </c>
      <c r="D75" s="274">
        <f>SUM(E75:O75)</f>
        <v>2059.6809126598087</v>
      </c>
      <c r="E75" s="253">
        <v>825.02855619058505</v>
      </c>
      <c r="F75" s="253">
        <v>114.58125883018121</v>
      </c>
      <c r="G75" s="253">
        <v>438.42921461955621</v>
      </c>
      <c r="H75" s="253">
        <v>158.68870231321125</v>
      </c>
      <c r="I75" s="253">
        <v>51.174927016180334</v>
      </c>
      <c r="J75" s="253">
        <v>1.3970888912406805</v>
      </c>
      <c r="K75" s="253">
        <v>0.34142539008768996</v>
      </c>
      <c r="L75" s="253">
        <v>17.353535065744271</v>
      </c>
      <c r="M75" s="253">
        <v>0</v>
      </c>
      <c r="N75" s="253">
        <v>386.33175575852323</v>
      </c>
      <c r="O75" s="254">
        <v>66.354448584498599</v>
      </c>
      <c r="P75" s="274">
        <f>SUM(Q75:AA75)</f>
        <v>4463.7352499518292</v>
      </c>
      <c r="Q75" s="253">
        <v>2118.8555374993534</v>
      </c>
      <c r="R75" s="253">
        <v>202.01860336448738</v>
      </c>
      <c r="S75" s="253">
        <v>827.77306809154493</v>
      </c>
      <c r="T75" s="253">
        <v>343.02945297988828</v>
      </c>
      <c r="U75" s="253">
        <v>93.792386698555546</v>
      </c>
      <c r="V75" s="253">
        <v>2.2084299277009261</v>
      </c>
      <c r="W75" s="253">
        <v>0.23554081093841042</v>
      </c>
      <c r="X75" s="253">
        <v>24.68133128701799</v>
      </c>
      <c r="Y75" s="253">
        <v>0</v>
      </c>
      <c r="Z75" s="253">
        <v>663.42086660691461</v>
      </c>
      <c r="AA75" s="254">
        <v>187.72003268542824</v>
      </c>
      <c r="AB75" s="274">
        <f>SUM(AC75:AM75)</f>
        <v>9694.3879300442477</v>
      </c>
      <c r="AC75" s="253">
        <v>4773.3086515015466</v>
      </c>
      <c r="AD75" s="253">
        <v>730.14277906675557</v>
      </c>
      <c r="AE75" s="253">
        <v>1806.0941448922167</v>
      </c>
      <c r="AF75" s="253">
        <v>658.49861310222298</v>
      </c>
      <c r="AG75" s="253">
        <v>213.85513043814331</v>
      </c>
      <c r="AH75" s="253">
        <v>5.8366064347151578</v>
      </c>
      <c r="AI75" s="253">
        <v>0</v>
      </c>
      <c r="AJ75" s="253">
        <v>47.607593799223594</v>
      </c>
      <c r="AK75" s="253">
        <v>0</v>
      </c>
      <c r="AL75" s="253">
        <v>1288.7934090386104</v>
      </c>
      <c r="AM75" s="254">
        <v>170.25100177081356</v>
      </c>
      <c r="AN75" s="289">
        <f>SUM(AO75:AY75)</f>
        <v>35825.58488933905</v>
      </c>
      <c r="AO75" s="253">
        <v>18089.84878018812</v>
      </c>
      <c r="AP75" s="253">
        <v>2163.3162118608343</v>
      </c>
      <c r="AQ75" s="253">
        <v>6687.6285922621655</v>
      </c>
      <c r="AR75" s="253">
        <v>2717.0473349026124</v>
      </c>
      <c r="AS75" s="253">
        <v>865.61067321475582</v>
      </c>
      <c r="AT75" s="253">
        <v>18.033195356249646</v>
      </c>
      <c r="AU75" s="253">
        <v>0</v>
      </c>
      <c r="AV75" s="253">
        <v>228.55817819549469</v>
      </c>
      <c r="AW75" s="253">
        <v>0</v>
      </c>
      <c r="AX75" s="253">
        <v>4146.7534953191862</v>
      </c>
      <c r="AY75" s="254">
        <v>908.78842803963084</v>
      </c>
      <c r="AZ75" s="526">
        <v>0</v>
      </c>
      <c r="BA75" s="296">
        <f>SUM(BB75:BL75)+AZ75</f>
        <v>52043.388981994933</v>
      </c>
      <c r="BB75" s="274">
        <f t="shared" si="49"/>
        <v>25807.041525379605</v>
      </c>
      <c r="BC75" s="274">
        <f t="shared" si="49"/>
        <v>3210.0588531222584</v>
      </c>
      <c r="BD75" s="274">
        <f t="shared" si="49"/>
        <v>9759.9250198654845</v>
      </c>
      <c r="BE75" s="274">
        <f t="shared" si="49"/>
        <v>3877.264103297935</v>
      </c>
      <c r="BF75" s="274">
        <f t="shared" si="49"/>
        <v>1224.4331173676351</v>
      </c>
      <c r="BG75" s="274">
        <f t="shared" si="49"/>
        <v>27.475320609906412</v>
      </c>
      <c r="BH75" s="274">
        <f t="shared" si="49"/>
        <v>0.57696620102610041</v>
      </c>
      <c r="BI75" s="274">
        <f t="shared" si="49"/>
        <v>318.20063834748055</v>
      </c>
      <c r="BJ75" s="274">
        <f t="shared" si="49"/>
        <v>0</v>
      </c>
      <c r="BK75" s="274">
        <f t="shared" si="49"/>
        <v>6485.2995267232345</v>
      </c>
      <c r="BL75" s="300">
        <f t="shared" si="49"/>
        <v>1333.1139110803713</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514322.71359982318</v>
      </c>
      <c r="E77" s="278">
        <f t="shared" ref="E77:BL77" si="50">SUM(E73:E76)</f>
        <v>219237.3097282032</v>
      </c>
      <c r="F77" s="278">
        <f t="shared" si="50"/>
        <v>28093.301483938409</v>
      </c>
      <c r="G77" s="278">
        <f t="shared" si="50"/>
        <v>104751.30569946791</v>
      </c>
      <c r="H77" s="278">
        <f t="shared" si="50"/>
        <v>37534.972321360823</v>
      </c>
      <c r="I77" s="278">
        <f t="shared" si="50"/>
        <v>14182.975593682853</v>
      </c>
      <c r="J77" s="278">
        <f t="shared" si="50"/>
        <v>321.59521876137057</v>
      </c>
      <c r="K77" s="278">
        <f t="shared" si="50"/>
        <v>87.218092056754358</v>
      </c>
      <c r="L77" s="278">
        <f t="shared" si="50"/>
        <v>4048.4791281393373</v>
      </c>
      <c r="M77" s="278">
        <f t="shared" si="50"/>
        <v>0.25600000000000001</v>
      </c>
      <c r="N77" s="278">
        <f t="shared" si="50"/>
        <v>90653.498422424513</v>
      </c>
      <c r="O77" s="284">
        <f t="shared" si="50"/>
        <v>15411.80191178797</v>
      </c>
      <c r="P77" s="278">
        <f t="shared" si="50"/>
        <v>572605.30170105433</v>
      </c>
      <c r="Q77" s="278">
        <f t="shared" si="50"/>
        <v>290896.920542715</v>
      </c>
      <c r="R77" s="278">
        <f t="shared" si="50"/>
        <v>25411.16023107012</v>
      </c>
      <c r="S77" s="278">
        <f t="shared" si="50"/>
        <v>99553.403180645546</v>
      </c>
      <c r="T77" s="278">
        <f t="shared" si="50"/>
        <v>40344.574639127073</v>
      </c>
      <c r="U77" s="278">
        <f t="shared" si="50"/>
        <v>13705.017174577344</v>
      </c>
      <c r="V77" s="278">
        <f t="shared" si="50"/>
        <v>270.8956766809477</v>
      </c>
      <c r="W77" s="278">
        <f t="shared" si="50"/>
        <v>38.686752932150533</v>
      </c>
      <c r="X77" s="278">
        <f t="shared" si="50"/>
        <v>2905.1000758757623</v>
      </c>
      <c r="Y77" s="278">
        <f>SUM(Y73:Y76)</f>
        <v>1.602077922077922</v>
      </c>
      <c r="Z77" s="278">
        <f>SUM(Z73:Z76)</f>
        <v>77948.350563576125</v>
      </c>
      <c r="AA77" s="284">
        <f t="shared" si="50"/>
        <v>21529.590785932189</v>
      </c>
      <c r="AB77" s="278">
        <f t="shared" si="50"/>
        <v>599144.73406027909</v>
      </c>
      <c r="AC77" s="278">
        <f t="shared" si="50"/>
        <v>319098.39618892397</v>
      </c>
      <c r="AD77" s="278">
        <f t="shared" si="50"/>
        <v>41777.941571013769</v>
      </c>
      <c r="AE77" s="278">
        <f t="shared" si="50"/>
        <v>102627.88794575792</v>
      </c>
      <c r="AF77" s="278">
        <f t="shared" si="50"/>
        <v>36681.611998383596</v>
      </c>
      <c r="AG77" s="278">
        <f t="shared" si="50"/>
        <v>14879.236100135115</v>
      </c>
      <c r="AH77" s="278">
        <f t="shared" si="50"/>
        <v>344.70691812302687</v>
      </c>
      <c r="AI77" s="278">
        <f t="shared" si="50"/>
        <v>17.703939393939393</v>
      </c>
      <c r="AJ77" s="278">
        <f t="shared" si="50"/>
        <v>2664.7645288641588</v>
      </c>
      <c r="AK77" s="278">
        <f t="shared" si="50"/>
        <v>2.5987532467532466</v>
      </c>
      <c r="AL77" s="278">
        <f t="shared" si="50"/>
        <v>71645.291893886912</v>
      </c>
      <c r="AM77" s="284">
        <f t="shared" si="50"/>
        <v>9404.5942225500366</v>
      </c>
      <c r="AN77" s="850">
        <f t="shared" si="50"/>
        <v>668779.93063074618</v>
      </c>
      <c r="AO77" s="278">
        <f t="shared" si="50"/>
        <v>362554.69060869701</v>
      </c>
      <c r="AP77" s="278">
        <f t="shared" si="50"/>
        <v>38178.929579304619</v>
      </c>
      <c r="AQ77" s="278">
        <f t="shared" si="50"/>
        <v>114707.18989962136</v>
      </c>
      <c r="AR77" s="278">
        <f t="shared" si="50"/>
        <v>45502.209854383131</v>
      </c>
      <c r="AS77" s="278">
        <f t="shared" si="50"/>
        <v>17700.18880308489</v>
      </c>
      <c r="AT77" s="278">
        <f t="shared" si="50"/>
        <v>324.53830358135787</v>
      </c>
      <c r="AU77" s="278">
        <f t="shared" si="50"/>
        <v>912.14261471861471</v>
      </c>
      <c r="AV77" s="278">
        <f t="shared" si="50"/>
        <v>3827.3155201868367</v>
      </c>
      <c r="AW77" s="278">
        <f>SUM(AW73:AW76)</f>
        <v>3.1567099567099568</v>
      </c>
      <c r="AX77" s="278">
        <f t="shared" si="50"/>
        <v>70078.043962851661</v>
      </c>
      <c r="AY77" s="284">
        <f t="shared" si="50"/>
        <v>14991.524774359963</v>
      </c>
      <c r="AZ77" s="305">
        <f t="shared" si="50"/>
        <v>0</v>
      </c>
      <c r="BA77" s="297">
        <f t="shared" si="50"/>
        <v>2354852.6799919023</v>
      </c>
      <c r="BB77" s="275">
        <f t="shared" si="50"/>
        <v>1191787.3170685389</v>
      </c>
      <c r="BC77" s="275">
        <f t="shared" si="50"/>
        <v>133461.33286532693</v>
      </c>
      <c r="BD77" s="275">
        <f t="shared" si="50"/>
        <v>421639.7867254928</v>
      </c>
      <c r="BE77" s="275">
        <f t="shared" si="50"/>
        <v>160063.36881325464</v>
      </c>
      <c r="BF77" s="275">
        <f t="shared" si="50"/>
        <v>60467.417671480202</v>
      </c>
      <c r="BG77" s="275">
        <f t="shared" si="50"/>
        <v>1261.736117146703</v>
      </c>
      <c r="BH77" s="275">
        <f t="shared" si="50"/>
        <v>1055.7513991014591</v>
      </c>
      <c r="BI77" s="275">
        <f t="shared" si="50"/>
        <v>13445.659253066095</v>
      </c>
      <c r="BJ77" s="275">
        <f>SUM(BJ73:BJ76)</f>
        <v>7.6135411255411256</v>
      </c>
      <c r="BK77" s="275">
        <f t="shared" si="50"/>
        <v>310325.18484273925</v>
      </c>
      <c r="BL77" s="299">
        <f t="shared" si="50"/>
        <v>61337.511694630164</v>
      </c>
    </row>
    <row r="78" spans="1:64" s="209" customFormat="1" ht="14.85" customHeight="1" x14ac:dyDescent="0.25">
      <c r="A78" s="1543" t="s">
        <v>232</v>
      </c>
      <c r="B78" s="315" t="s">
        <v>118</v>
      </c>
      <c r="C78" s="125" t="s">
        <v>171</v>
      </c>
      <c r="D78" s="273">
        <f>D20+SUM(D22:D23,D27)+SUM(D29:D32)+D37+D41+D46+D51+SUM(D56:D57)+SUM(D59:D60)+SUM(D64:D68)+D73</f>
        <v>34132794.95000004</v>
      </c>
      <c r="E78" s="273">
        <f>E20+SUM(E22:E23,E27)+SUM(E29:E32)+E37+E41+E46+E51+SUM(E56:E57)+SUM(E59:E60)+SUM(E64:E68)+E73</f>
        <v>20355232.694481149</v>
      </c>
      <c r="F78" s="273">
        <f>F20+SUM(F22:F23,F27)+SUM(F29:F32)+F37+F41+F46+F51+SUM(F56:F57)+SUM(F59:F60)+SUM(F64:F68)+F73</f>
        <v>1764542.4925697732</v>
      </c>
      <c r="G78" s="273">
        <f t="shared" ref="G78:O78" si="51">G20+SUM(G22:G23,G27)+SUM(G29:G32)+G37+G41+G46+G51+SUM(G56:G57)+SUM(G59:G60)+SUM(G64:G68)+G73</f>
        <v>6874883.8225357989</v>
      </c>
      <c r="H78" s="273">
        <f t="shared" si="51"/>
        <v>2174523.9352535945</v>
      </c>
      <c r="I78" s="273">
        <f t="shared" si="51"/>
        <v>409968.911781848</v>
      </c>
      <c r="J78" s="273">
        <f t="shared" si="51"/>
        <v>30615.203722750743</v>
      </c>
      <c r="K78" s="273">
        <f t="shared" si="51"/>
        <v>3942.8799999999997</v>
      </c>
      <c r="L78" s="273">
        <f t="shared" si="51"/>
        <v>413945.58214681508</v>
      </c>
      <c r="M78" s="273">
        <f>M20+SUM(M22:M23,M27)+SUM(M29:M32)+M37+M41+M46+M51+SUM(M56:M57)+SUM(M59:M60)+SUM(M64:M68)+M73</f>
        <v>356959.64000000019</v>
      </c>
      <c r="N78" s="273">
        <f t="shared" si="51"/>
        <v>498969.26572150405</v>
      </c>
      <c r="O78" s="285">
        <f t="shared" si="51"/>
        <v>1249210.5217868059</v>
      </c>
      <c r="P78" s="273">
        <f>P20+SUM(P22:P23,P27)+SUM(P29:P32)+P37+P41+P46+P51+SUM(P56:P57)+SUM(P59:P60)+SUM(P64:P68)+P73</f>
        <v>36847369.529999867</v>
      </c>
      <c r="Q78" s="273">
        <f t="shared" ref="Q78:AA78" si="52">Q20+SUM(Q22:Q23,Q27)+SUM(Q29:Q32)+Q37+Q41+Q46+Q51+SUM(Q56:Q57)+SUM(Q59:Q60)+SUM(Q64:Q68)+Q73</f>
        <v>22036499.63819012</v>
      </c>
      <c r="R78" s="273">
        <f t="shared" si="52"/>
        <v>2020021.4821801947</v>
      </c>
      <c r="S78" s="273">
        <f t="shared" si="52"/>
        <v>7377999.8535078084</v>
      </c>
      <c r="T78" s="273">
        <f t="shared" si="52"/>
        <v>2195775.3009625631</v>
      </c>
      <c r="U78" s="273">
        <f t="shared" si="52"/>
        <v>451343.42945592746</v>
      </c>
      <c r="V78" s="273">
        <f t="shared" si="52"/>
        <v>61553.172182806149</v>
      </c>
      <c r="W78" s="273">
        <f t="shared" si="52"/>
        <v>5234.3399999999992</v>
      </c>
      <c r="X78" s="273">
        <f t="shared" si="52"/>
        <v>384439.64978599409</v>
      </c>
      <c r="Y78" s="273">
        <f t="shared" si="52"/>
        <v>479932.7200000002</v>
      </c>
      <c r="Z78" s="273">
        <f t="shared" si="52"/>
        <v>409964.33720068168</v>
      </c>
      <c r="AA78" s="285">
        <f t="shared" si="52"/>
        <v>1424605.6065337688</v>
      </c>
      <c r="AB78" s="273">
        <f>AB20+SUM(AB22:AB23,AB27)+SUM(AB29:AB32)+AB37+AB41+AB46+AB51+SUM(AB56:AB57)+SUM(AB59:AB60)+SUM(AB64:AB68)+AB73</f>
        <v>39159782.609999917</v>
      </c>
      <c r="AC78" s="273">
        <f t="shared" ref="AC78:AM78" si="53">AC20+SUM(AC22:AC23,AC27)+SUM(AC29:AC32)+AC37+AC41+AC46+AC51+SUM(AC56:AC57)+SUM(AC59:AC60)+SUM(AC64:AC68)+AC73</f>
        <v>24104678.576926887</v>
      </c>
      <c r="AD78" s="273">
        <f t="shared" si="53"/>
        <v>1922582.7713800785</v>
      </c>
      <c r="AE78" s="273">
        <f t="shared" si="53"/>
        <v>7287589.2218853962</v>
      </c>
      <c r="AF78" s="273">
        <f t="shared" si="53"/>
        <v>2328132.6328824805</v>
      </c>
      <c r="AG78" s="273">
        <f t="shared" si="53"/>
        <v>669144.87863218866</v>
      </c>
      <c r="AH78" s="273">
        <f t="shared" si="53"/>
        <v>84079.783491635113</v>
      </c>
      <c r="AI78" s="273">
        <f t="shared" si="53"/>
        <v>4079.65</v>
      </c>
      <c r="AJ78" s="273">
        <f t="shared" si="53"/>
        <v>473647.76976687944</v>
      </c>
      <c r="AK78" s="273">
        <f t="shared" si="53"/>
        <v>506832.29000000021</v>
      </c>
      <c r="AL78" s="273">
        <f t="shared" si="53"/>
        <v>346569.31474038068</v>
      </c>
      <c r="AM78" s="273">
        <f t="shared" si="53"/>
        <v>1432445.7202939864</v>
      </c>
      <c r="AN78" s="276">
        <f>AN20+SUM(AN22:AN23,AN27)+SUM(AN29:AN32)+AN37+AN41+AN46+AN51+SUM(AN56:AN57)+SUM(AN59:AN60)+SUM(AN64:AN68)+AN73</f>
        <v>39660204.879999682</v>
      </c>
      <c r="AO78" s="273">
        <f t="shared" ref="AO78:AY78" si="54">AO20+SUM(AO22:AO23,AO27)+SUM(AO29:AO32)+AO37+AO41+AO46+AO51+SUM(AO56:AO57)+SUM(AO59:AO60)+SUM(AO64:AO68)+AO73</f>
        <v>24870645.343217064</v>
      </c>
      <c r="AP78" s="273">
        <f t="shared" si="54"/>
        <v>1878020.0581452218</v>
      </c>
      <c r="AQ78" s="273">
        <f t="shared" si="54"/>
        <v>7063560.8197986875</v>
      </c>
      <c r="AR78" s="273">
        <f t="shared" si="54"/>
        <v>2520390.5472930535</v>
      </c>
      <c r="AS78" s="273">
        <f t="shared" si="54"/>
        <v>550480.75666453328</v>
      </c>
      <c r="AT78" s="273">
        <f t="shared" si="54"/>
        <v>46788.02231077374</v>
      </c>
      <c r="AU78" s="273">
        <f t="shared" si="54"/>
        <v>3062.7200000000003</v>
      </c>
      <c r="AV78" s="273">
        <f t="shared" si="54"/>
        <v>493096.74114343768</v>
      </c>
      <c r="AW78" s="273">
        <f t="shared" si="54"/>
        <v>729183.96999999916</v>
      </c>
      <c r="AX78" s="273">
        <f t="shared" si="54"/>
        <v>328463.70410821302</v>
      </c>
      <c r="AY78" s="285">
        <f t="shared" si="54"/>
        <v>1176512.197318696</v>
      </c>
      <c r="AZ78" s="298">
        <f>AZ20+SUM(AZ22:AZ23,AZ27)+SUM(AZ29:AZ32)+AZ37+AZ41+AZ46+AZ51+SUM(AZ56:AZ57)+SUM(AZ59:AZ60)+SUM(AZ64:AZ68)+AZ73</f>
        <v>2508213.9500000025</v>
      </c>
      <c r="BA78" s="294">
        <f>BA20+SUM(BA22:BA23,BA27)+SUM(BA29:BA32)+BA37+BA41+BA46+BA51+SUM(BA56:BA57)+SUM(BA59:BA60)+SUM(BA64:BA68)+BA73</f>
        <v>152308365.91999954</v>
      </c>
      <c r="BB78" s="273">
        <f t="shared" ref="BB78:BL78" si="55">BB20+SUM(BB22:BB23,BB27)+SUM(BB29:BB32)+BB37+BB41+BB46+BB51+SUM(BB56:BB57)+SUM(BB59:BB60)+SUM(BB64:BB68)+BB73</f>
        <v>91367056.252815202</v>
      </c>
      <c r="BC78" s="273">
        <f t="shared" si="55"/>
        <v>7585166.8042752678</v>
      </c>
      <c r="BD78" s="273">
        <f t="shared" si="55"/>
        <v>28604033.717727691</v>
      </c>
      <c r="BE78" s="273">
        <f t="shared" si="55"/>
        <v>9218822.4163916931</v>
      </c>
      <c r="BF78" s="273">
        <f t="shared" si="55"/>
        <v>2080937.9765344977</v>
      </c>
      <c r="BG78" s="273">
        <f t="shared" si="55"/>
        <v>223036.18170796576</v>
      </c>
      <c r="BH78" s="273">
        <f t="shared" si="55"/>
        <v>16319.59</v>
      </c>
      <c r="BI78" s="273">
        <f t="shared" si="55"/>
        <v>1765129.7428431262</v>
      </c>
      <c r="BJ78" s="273">
        <f>BJ20+SUM(BJ22:BJ23,BJ27)+SUM(BJ29:BJ32)+BJ37+BJ41+BJ46+BJ51+SUM(BJ56:BJ57)+SUM(BJ59:BJ60)+SUM(BJ64:BJ68)+BJ73</f>
        <v>2072908.6199999996</v>
      </c>
      <c r="BK78" s="273">
        <f t="shared" si="55"/>
        <v>1583966.6217707796</v>
      </c>
      <c r="BL78" s="298">
        <f t="shared" si="55"/>
        <v>5282774.0459332569</v>
      </c>
    </row>
    <row r="79" spans="1:64" s="209" customFormat="1" x14ac:dyDescent="0.25">
      <c r="A79" s="1549"/>
      <c r="B79" s="126" t="s">
        <v>55</v>
      </c>
      <c r="C79" s="127" t="s">
        <v>172</v>
      </c>
      <c r="D79" s="274">
        <f>D21+D24+D34+D38+D43+D48+D53+D58+D70+D75</f>
        <v>142205.36534917474</v>
      </c>
      <c r="E79" s="274">
        <f>E21+E24+E34+E38+E43+E48+E53+E58+E70+E75</f>
        <v>84705.26933119561</v>
      </c>
      <c r="F79" s="274">
        <f>F21+F24+F34+F38+F43+F48+F53+F58+F70+F75</f>
        <v>4650.4935806264502</v>
      </c>
      <c r="G79" s="274">
        <f t="shared" ref="G79:O79" si="56">G21+G24+G34+G38+G43+G48+G53+G58+G70+G75</f>
        <v>33348.098065648985</v>
      </c>
      <c r="H79" s="274">
        <f t="shared" si="56"/>
        <v>6958.181966815202</v>
      </c>
      <c r="I79" s="274">
        <f t="shared" si="56"/>
        <v>3255.3221698299808</v>
      </c>
      <c r="J79" s="274">
        <f t="shared" si="56"/>
        <v>126.65172655626478</v>
      </c>
      <c r="K79" s="274">
        <f t="shared" si="56"/>
        <v>103.11210739478578</v>
      </c>
      <c r="L79" s="274">
        <f t="shared" si="56"/>
        <v>694.18335493931374</v>
      </c>
      <c r="M79" s="274">
        <f t="shared" si="56"/>
        <v>102.13278195847181</v>
      </c>
      <c r="N79" s="274">
        <f t="shared" si="56"/>
        <v>3272.033309122311</v>
      </c>
      <c r="O79" s="282">
        <f t="shared" si="56"/>
        <v>4989.8869550874051</v>
      </c>
      <c r="P79" s="274">
        <f>P21+P24+P34+P38+P43+P48+P53+P58+P70+P75</f>
        <v>308668.03146961331</v>
      </c>
      <c r="Q79" s="274">
        <f t="shared" ref="Q79:AA79" si="57">Q21+Q24+Q34+Q38+Q43+Q48+Q53+Q58+Q70+Q75</f>
        <v>186130.21173233411</v>
      </c>
      <c r="R79" s="274">
        <f t="shared" si="57"/>
        <v>10640.780570900037</v>
      </c>
      <c r="S79" s="274">
        <f t="shared" si="57"/>
        <v>66497.558778010236</v>
      </c>
      <c r="T79" s="274">
        <f t="shared" si="57"/>
        <v>14543.403009615413</v>
      </c>
      <c r="U79" s="274">
        <f t="shared" si="57"/>
        <v>8248.9502058893304</v>
      </c>
      <c r="V79" s="274">
        <f t="shared" si="57"/>
        <v>186.37880395413728</v>
      </c>
      <c r="W79" s="274">
        <f t="shared" si="57"/>
        <v>250.4072289927324</v>
      </c>
      <c r="X79" s="274">
        <f t="shared" si="57"/>
        <v>807.7394409908344</v>
      </c>
      <c r="Y79" s="274">
        <f t="shared" si="57"/>
        <v>884.28415250552507</v>
      </c>
      <c r="Z79" s="274">
        <f t="shared" si="57"/>
        <v>8461.2546147224093</v>
      </c>
      <c r="AA79" s="282">
        <f t="shared" si="57"/>
        <v>12017.062931698478</v>
      </c>
      <c r="AB79" s="274">
        <f>AB21+AB24+AB34+AB38+AB43+AB48+AB53+AB58+AB70+AB75</f>
        <v>718978.91639948916</v>
      </c>
      <c r="AC79" s="274">
        <f t="shared" ref="AC79:AM79" si="58">AC21+AC24+AC34+AC38+AC43+AC48+AC53+AC58+AC70+AC75</f>
        <v>449564.26262174302</v>
      </c>
      <c r="AD79" s="274">
        <f t="shared" si="58"/>
        <v>19946.019733813118</v>
      </c>
      <c r="AE79" s="274">
        <f t="shared" si="58"/>
        <v>143805.47649244318</v>
      </c>
      <c r="AF79" s="274">
        <f t="shared" si="58"/>
        <v>30560.826694647367</v>
      </c>
      <c r="AG79" s="274">
        <f t="shared" si="58"/>
        <v>30679.141999983865</v>
      </c>
      <c r="AH79" s="274">
        <f t="shared" si="58"/>
        <v>532.38407879209785</v>
      </c>
      <c r="AI79" s="274">
        <f t="shared" si="58"/>
        <v>482.96548626598951</v>
      </c>
      <c r="AJ79" s="274">
        <f t="shared" si="58"/>
        <v>3492.8508250013838</v>
      </c>
      <c r="AK79" s="274">
        <f t="shared" si="58"/>
        <v>407.75763755123438</v>
      </c>
      <c r="AL79" s="274">
        <f t="shared" si="58"/>
        <v>15469.54039828979</v>
      </c>
      <c r="AM79" s="282">
        <f t="shared" si="58"/>
        <v>24037.690430957955</v>
      </c>
      <c r="AN79" s="289">
        <f>AN21+AN24+AN34+AN38+AN43+AN48+AN53+AN58+AN70+AN75</f>
        <v>2527415.181975171</v>
      </c>
      <c r="AO79" s="274">
        <f t="shared" ref="AO79:AY79" si="59">AO21+AO24+AO34+AO38+AO43+AO48+AO53+AO58+AO70+AO75</f>
        <v>1578046.0290140517</v>
      </c>
      <c r="AP79" s="274">
        <f t="shared" si="59"/>
        <v>66899.60883848762</v>
      </c>
      <c r="AQ79" s="274">
        <f t="shared" si="59"/>
        <v>521664.78421400045</v>
      </c>
      <c r="AR79" s="274">
        <f t="shared" si="59"/>
        <v>128194.94956872053</v>
      </c>
      <c r="AS79" s="274">
        <f t="shared" si="59"/>
        <v>89042.163221815179</v>
      </c>
      <c r="AT79" s="274">
        <f t="shared" si="59"/>
        <v>1054.6479572229387</v>
      </c>
      <c r="AU79" s="274">
        <f t="shared" si="59"/>
        <v>1162.1030001859672</v>
      </c>
      <c r="AV79" s="274">
        <f t="shared" si="59"/>
        <v>6356.5097628614176</v>
      </c>
      <c r="AW79" s="274">
        <f t="shared" si="59"/>
        <v>17227.495181006052</v>
      </c>
      <c r="AX79" s="274">
        <f t="shared" si="59"/>
        <v>52240.483793110339</v>
      </c>
      <c r="AY79" s="282">
        <f t="shared" si="59"/>
        <v>65526.407423709483</v>
      </c>
      <c r="AZ79" s="300">
        <f>AZ21+AZ24+AZ34+AZ38+AZ43+AZ48+AZ53+AZ58+AZ70+AZ75</f>
        <v>-3630801.3011709852</v>
      </c>
      <c r="BA79" s="296">
        <f>BA21+BA24+BA34+BA38+BA43+BA48+BA53+BA58+BA70+BA75</f>
        <v>66466.194022463984</v>
      </c>
      <c r="BB79" s="274">
        <f t="shared" ref="BB79:BL79" si="60">BB21+BB24+BB34+BB38+BB43+BB48+BB53+BB58+BB70+BB75</f>
        <v>2298445.7726993244</v>
      </c>
      <c r="BC79" s="274">
        <f t="shared" si="60"/>
        <v>102136.90272382724</v>
      </c>
      <c r="BD79" s="274">
        <f t="shared" si="60"/>
        <v>765315.91755010292</v>
      </c>
      <c r="BE79" s="274">
        <f t="shared" si="60"/>
        <v>180257.36123979845</v>
      </c>
      <c r="BF79" s="274">
        <f t="shared" si="60"/>
        <v>131225.57759751836</v>
      </c>
      <c r="BG79" s="274">
        <f t="shared" si="60"/>
        <v>1900.0625665254386</v>
      </c>
      <c r="BH79" s="274">
        <f t="shared" si="60"/>
        <v>1998.5878228394749</v>
      </c>
      <c r="BI79" s="274">
        <f t="shared" si="60"/>
        <v>11351.28338379295</v>
      </c>
      <c r="BJ79" s="274">
        <f>BJ21+BJ24+BJ34+BJ38+BJ43+BJ48+BJ53+BJ58+BJ70+BJ75</f>
        <v>18621.669753021284</v>
      </c>
      <c r="BK79" s="274">
        <f t="shared" si="60"/>
        <v>79443.312115244844</v>
      </c>
      <c r="BL79" s="300">
        <f t="shared" si="60"/>
        <v>106571.04774145332</v>
      </c>
    </row>
    <row r="80" spans="1:64" s="209" customFormat="1" x14ac:dyDescent="0.25">
      <c r="A80" s="1549"/>
      <c r="B80" s="126" t="s">
        <v>56</v>
      </c>
      <c r="C80" s="127" t="s">
        <v>173</v>
      </c>
      <c r="D80" s="274">
        <f>D25+D33+D42+D47+D52+D61+D69+D74</f>
        <v>4388546.1100000003</v>
      </c>
      <c r="E80" s="274">
        <f>E25+E33+E42+E47+E52+E61+E69+E74</f>
        <v>2429027.7999999998</v>
      </c>
      <c r="F80" s="274">
        <f>F25+F33+F42+F47+F52+F61+F69+F74</f>
        <v>831478.52</v>
      </c>
      <c r="G80" s="274">
        <f t="shared" ref="G80:O80" si="61">G25+G33+G42+G47+G52+G61+G69+G74</f>
        <v>266508.86</v>
      </c>
      <c r="H80" s="274">
        <f t="shared" si="61"/>
        <v>572968.53000000014</v>
      </c>
      <c r="I80" s="274">
        <f t="shared" si="61"/>
        <v>77910.95</v>
      </c>
      <c r="J80" s="274">
        <f t="shared" si="61"/>
        <v>25087.169999999995</v>
      </c>
      <c r="K80" s="274">
        <f t="shared" si="61"/>
        <v>651.32000000000005</v>
      </c>
      <c r="L80" s="274">
        <f t="shared" si="61"/>
        <v>29860.170000000006</v>
      </c>
      <c r="M80" s="274">
        <f t="shared" si="61"/>
        <v>378.09999999999991</v>
      </c>
      <c r="N80" s="274">
        <f t="shared" si="61"/>
        <v>113583.95</v>
      </c>
      <c r="O80" s="282">
        <f t="shared" si="61"/>
        <v>41090.739999999991</v>
      </c>
      <c r="P80" s="274">
        <f>P25+P33+P42+P47+P52+P61+P69+P74</f>
        <v>4681875.5199999996</v>
      </c>
      <c r="Q80" s="274">
        <f t="shared" ref="Q80:AA80" si="62">Q25+Q33+Q42+Q47+Q52+Q61+Q69+Q74</f>
        <v>2665670.15</v>
      </c>
      <c r="R80" s="274">
        <f t="shared" si="62"/>
        <v>878611.10000000009</v>
      </c>
      <c r="S80" s="274">
        <f t="shared" si="62"/>
        <v>272071.38000000006</v>
      </c>
      <c r="T80" s="274">
        <f t="shared" si="62"/>
        <v>578954.36</v>
      </c>
      <c r="U80" s="274">
        <f t="shared" si="62"/>
        <v>79601.08</v>
      </c>
      <c r="V80" s="274">
        <f t="shared" si="62"/>
        <v>20529.38</v>
      </c>
      <c r="W80" s="274">
        <f t="shared" si="62"/>
        <v>494.06</v>
      </c>
      <c r="X80" s="274">
        <f t="shared" si="62"/>
        <v>29999.680000000004</v>
      </c>
      <c r="Y80" s="274">
        <f t="shared" si="62"/>
        <v>350.67</v>
      </c>
      <c r="Z80" s="274">
        <f t="shared" si="62"/>
        <v>112779.06</v>
      </c>
      <c r="AA80" s="282">
        <f t="shared" si="62"/>
        <v>42814.6</v>
      </c>
      <c r="AB80" s="274">
        <f>AB25+AB33+AB42+AB47+AB52+AB61+AB69+AB74</f>
        <v>5047340.76</v>
      </c>
      <c r="AC80" s="274">
        <f t="shared" ref="AC80:AM80" si="63">AC25+AC33+AC42+AC47+AC52+AC61+AC69+AC74</f>
        <v>2940657.86</v>
      </c>
      <c r="AD80" s="274">
        <f t="shared" si="63"/>
        <v>939827.23999999987</v>
      </c>
      <c r="AE80" s="274">
        <f t="shared" si="63"/>
        <v>279061.31000000006</v>
      </c>
      <c r="AF80" s="274">
        <f t="shared" si="63"/>
        <v>588576.95999999985</v>
      </c>
      <c r="AG80" s="274">
        <f t="shared" si="63"/>
        <v>84122.4</v>
      </c>
      <c r="AH80" s="274">
        <f t="shared" si="63"/>
        <v>22452.57</v>
      </c>
      <c r="AI80" s="274">
        <f t="shared" si="63"/>
        <v>1097.1600000000001</v>
      </c>
      <c r="AJ80" s="274">
        <f t="shared" si="63"/>
        <v>31219.55</v>
      </c>
      <c r="AK80" s="274">
        <f t="shared" si="63"/>
        <v>393.58</v>
      </c>
      <c r="AL80" s="274">
        <f t="shared" si="63"/>
        <v>115890.85</v>
      </c>
      <c r="AM80" s="282">
        <f t="shared" si="63"/>
        <v>44041.279999999999</v>
      </c>
      <c r="AN80" s="289">
        <f>AN25+AN33+AN42+AN47+AN52+AN61+AN69+AN74</f>
        <v>5411834.6799999997</v>
      </c>
      <c r="AO80" s="274">
        <f t="shared" ref="AO80:AY80" si="64">AO25+AO33+AO42+AO47+AO52+AO61+AO69+AO74</f>
        <v>3166199.57</v>
      </c>
      <c r="AP80" s="274">
        <f t="shared" si="64"/>
        <v>900860.62000000023</v>
      </c>
      <c r="AQ80" s="274">
        <f t="shared" si="64"/>
        <v>294101.7</v>
      </c>
      <c r="AR80" s="274">
        <f t="shared" si="64"/>
        <v>433097.43000000005</v>
      </c>
      <c r="AS80" s="274">
        <f t="shared" si="64"/>
        <v>87488.400000000009</v>
      </c>
      <c r="AT80" s="274">
        <f t="shared" si="64"/>
        <v>22304.720000000001</v>
      </c>
      <c r="AU80" s="274">
        <f t="shared" si="64"/>
        <v>304897.21000000008</v>
      </c>
      <c r="AV80" s="274">
        <f t="shared" si="64"/>
        <v>35288.869999999988</v>
      </c>
      <c r="AW80" s="274">
        <f t="shared" si="64"/>
        <v>471.12</v>
      </c>
      <c r="AX80" s="274">
        <f t="shared" si="64"/>
        <v>121822.80000000002</v>
      </c>
      <c r="AY80" s="282">
        <f t="shared" si="64"/>
        <v>45302.240000000005</v>
      </c>
      <c r="AZ80" s="300">
        <f>AZ25+AZ33+AZ42+AZ47+AZ52+AZ61+AZ69+AZ74</f>
        <v>-148281</v>
      </c>
      <c r="BA80" s="296">
        <f>BA25+BA33+BA42+BA47+BA52+BA61+BA69+BA74</f>
        <v>19381316.069999997</v>
      </c>
      <c r="BB80" s="274">
        <f t="shared" ref="BB80:BL80" si="65">BB25+BB33+BB42+BB47+BB52+BB61+BB69+BB74</f>
        <v>11201555.380000001</v>
      </c>
      <c r="BC80" s="274">
        <f t="shared" si="65"/>
        <v>3550777.4800000004</v>
      </c>
      <c r="BD80" s="274">
        <f t="shared" si="65"/>
        <v>1111743.25</v>
      </c>
      <c r="BE80" s="274">
        <f t="shared" si="65"/>
        <v>2173597.2800000007</v>
      </c>
      <c r="BF80" s="274">
        <f t="shared" si="65"/>
        <v>329122.83</v>
      </c>
      <c r="BG80" s="274">
        <f t="shared" si="65"/>
        <v>90373.84</v>
      </c>
      <c r="BH80" s="274">
        <f t="shared" si="65"/>
        <v>307139.75</v>
      </c>
      <c r="BI80" s="274">
        <f t="shared" si="65"/>
        <v>126368.26999999999</v>
      </c>
      <c r="BJ80" s="274">
        <f>BJ25+BJ33+BJ42+BJ47+BJ52+BJ61+BJ69+BJ74</f>
        <v>1593.47</v>
      </c>
      <c r="BK80" s="274">
        <f t="shared" si="65"/>
        <v>464076.66</v>
      </c>
      <c r="BL80" s="300">
        <f t="shared" si="65"/>
        <v>173248.86</v>
      </c>
    </row>
    <row r="81" spans="1:64" s="209" customFormat="1" x14ac:dyDescent="0.25">
      <c r="A81" s="1549"/>
      <c r="B81" s="126" t="s">
        <v>119</v>
      </c>
      <c r="C81" s="127" t="s">
        <v>934</v>
      </c>
      <c r="D81" s="274">
        <f>D26+D35+D39+D44+D49+D54+D62+D71+D76</f>
        <v>57566.590000000004</v>
      </c>
      <c r="E81" s="274">
        <f>E26+E35+E39+E44+E49+E54+E62+E71+E76</f>
        <v>49124.666679739945</v>
      </c>
      <c r="F81" s="274">
        <f>F26+F35+F39+F44+F49+F54+F62+F71+F76</f>
        <v>1467.8430686611343</v>
      </c>
      <c r="G81" s="274">
        <f t="shared" ref="G81:O81" si="66">G26+G35+G39+G44+G49+G54+G62+G71+G76</f>
        <v>3167.8511997991432</v>
      </c>
      <c r="H81" s="274">
        <f t="shared" si="66"/>
        <v>720.83752687774188</v>
      </c>
      <c r="I81" s="274">
        <f t="shared" si="66"/>
        <v>1362.5624505523547</v>
      </c>
      <c r="J81" s="274">
        <f t="shared" si="66"/>
        <v>72.418459855172046</v>
      </c>
      <c r="K81" s="274">
        <f t="shared" si="66"/>
        <v>8.5198188064908287</v>
      </c>
      <c r="L81" s="274">
        <f t="shared" si="66"/>
        <v>80.633999418573907</v>
      </c>
      <c r="M81" s="274">
        <f t="shared" si="66"/>
        <v>3.9556301601564563</v>
      </c>
      <c r="N81" s="274">
        <f t="shared" si="66"/>
        <v>1411.5514086896769</v>
      </c>
      <c r="O81" s="282">
        <f t="shared" si="66"/>
        <v>145.74975743961096</v>
      </c>
      <c r="P81" s="274">
        <f>P26+P35+P39+P44+P49+P54+P62+P71+P76</f>
        <v>106440.29000000001</v>
      </c>
      <c r="Q81" s="274">
        <f t="shared" ref="Q81:AA81" si="67">Q26+Q35+Q39+Q44+Q49+Q54+Q62+Q71+Q76</f>
        <v>91257.97696822611</v>
      </c>
      <c r="R81" s="274">
        <f t="shared" si="67"/>
        <v>2691.21995235656</v>
      </c>
      <c r="S81" s="274">
        <f t="shared" si="67"/>
        <v>5680.9938097345794</v>
      </c>
      <c r="T81" s="274">
        <f t="shared" si="67"/>
        <v>1273.0889035046278</v>
      </c>
      <c r="U81" s="274">
        <f t="shared" si="67"/>
        <v>2509.6525952247152</v>
      </c>
      <c r="V81" s="274">
        <f t="shared" si="67"/>
        <v>103.22342460848333</v>
      </c>
      <c r="W81" s="274">
        <f t="shared" si="67"/>
        <v>14.821825071987348</v>
      </c>
      <c r="X81" s="274">
        <f t="shared" si="67"/>
        <v>141.86603997473605</v>
      </c>
      <c r="Y81" s="274">
        <f t="shared" si="67"/>
        <v>6.3522107451374357</v>
      </c>
      <c r="Z81" s="274">
        <f t="shared" si="67"/>
        <v>2499.0655773161529</v>
      </c>
      <c r="AA81" s="282">
        <f t="shared" si="67"/>
        <v>262.0286932369192</v>
      </c>
      <c r="AB81" s="274">
        <f>AB26+AB35+AB39+AB44+AB49+AB54+AB62+AB71+AB76</f>
        <v>527148.46</v>
      </c>
      <c r="AC81" s="274">
        <f t="shared" ref="AC81:AM81" si="68">AC26+AC35+AC39+AC44+AC49+AC54+AC62+AC71+AC76</f>
        <v>454054.62845650502</v>
      </c>
      <c r="AD81" s="274">
        <f t="shared" si="68"/>
        <v>13258.766060088657</v>
      </c>
      <c r="AE81" s="274">
        <f t="shared" si="68"/>
        <v>26940.368561108902</v>
      </c>
      <c r="AF81" s="274">
        <f t="shared" si="68"/>
        <v>6016.1465543072927</v>
      </c>
      <c r="AG81" s="274">
        <f t="shared" si="68"/>
        <v>12462.54773272041</v>
      </c>
      <c r="AH81" s="274">
        <f t="shared" si="68"/>
        <v>531.6364608204143</v>
      </c>
      <c r="AI81" s="274">
        <f t="shared" si="68"/>
        <v>91.490925815606175</v>
      </c>
      <c r="AJ81" s="274">
        <f t="shared" si="68"/>
        <v>709.67285700213438</v>
      </c>
      <c r="AK81" s="274">
        <f t="shared" si="68"/>
        <v>34.618188146445583</v>
      </c>
      <c r="AL81" s="274">
        <f t="shared" si="68"/>
        <v>11834.474890634898</v>
      </c>
      <c r="AM81" s="282">
        <f t="shared" si="68"/>
        <v>1214.1093128503414</v>
      </c>
      <c r="AN81" s="289">
        <f>AN26+AN35+AN39+AN44+AN49+AN54+AN62+AN71+AN76</f>
        <v>474923.80000000005</v>
      </c>
      <c r="AO81" s="274">
        <f t="shared" ref="AO81:AZ81" si="69">AO26+AO35+AO39+AO44+AO49+AO54+AO62+AO71+AO76</f>
        <v>410031.2820948835</v>
      </c>
      <c r="AP81" s="274">
        <f t="shared" si="69"/>
        <v>12101.114603969216</v>
      </c>
      <c r="AQ81" s="274">
        <f t="shared" si="69"/>
        <v>23732.652658020383</v>
      </c>
      <c r="AR81" s="274">
        <f t="shared" si="69"/>
        <v>5252.0656461554909</v>
      </c>
      <c r="AS81" s="274">
        <f t="shared" si="69"/>
        <v>11079.468326444809</v>
      </c>
      <c r="AT81" s="274">
        <f t="shared" si="69"/>
        <v>450.53966275921039</v>
      </c>
      <c r="AU81" s="274">
        <f t="shared" si="69"/>
        <v>95.184435794199388</v>
      </c>
      <c r="AV81" s="274">
        <f t="shared" si="69"/>
        <v>708.59524424570657</v>
      </c>
      <c r="AW81" s="274">
        <f t="shared" si="69"/>
        <v>35.958564633364212</v>
      </c>
      <c r="AX81" s="274">
        <f t="shared" si="69"/>
        <v>10377.218711252048</v>
      </c>
      <c r="AY81" s="282">
        <f t="shared" si="69"/>
        <v>1059.7200518420864</v>
      </c>
      <c r="AZ81" s="300">
        <f t="shared" si="69"/>
        <v>0</v>
      </c>
      <c r="BA81" s="296">
        <f>BA26+BA35+BA39+BA44+BA49+BA54+BA62+BA71+BA76</f>
        <v>1166079.1400000004</v>
      </c>
      <c r="BB81" s="274">
        <f t="shared" ref="BB81:BL81" si="70">BB26+BB35+BB39+BB44+BB49+BB54+BB62+BB71+BB76</f>
        <v>1004468.5541993546</v>
      </c>
      <c r="BC81" s="274">
        <f t="shared" si="70"/>
        <v>29518.943685075566</v>
      </c>
      <c r="BD81" s="274">
        <f t="shared" si="70"/>
        <v>59521.866228663013</v>
      </c>
      <c r="BE81" s="274">
        <f t="shared" si="70"/>
        <v>13262.138630845155</v>
      </c>
      <c r="BF81" s="274">
        <f t="shared" si="70"/>
        <v>27414.231104942286</v>
      </c>
      <c r="BG81" s="274">
        <f t="shared" si="70"/>
        <v>1157.8180080432801</v>
      </c>
      <c r="BH81" s="274">
        <f t="shared" si="70"/>
        <v>210.01700548828376</v>
      </c>
      <c r="BI81" s="274">
        <f t="shared" si="70"/>
        <v>1640.7681406411509</v>
      </c>
      <c r="BJ81" s="274">
        <f>BJ26+BJ35+BJ39+BJ44+BJ49+BJ54+BJ62+BJ71+BJ76</f>
        <v>80.884593685103681</v>
      </c>
      <c r="BK81" s="274">
        <f t="shared" si="70"/>
        <v>26122.310587892774</v>
      </c>
      <c r="BL81" s="300">
        <f t="shared" si="70"/>
        <v>2681.6078153689577</v>
      </c>
    </row>
    <row r="82" spans="1:64" x14ac:dyDescent="0.25">
      <c r="A82" s="1549"/>
      <c r="B82" s="126" t="s">
        <v>120</v>
      </c>
      <c r="C82" s="127" t="s">
        <v>32</v>
      </c>
      <c r="D82" s="274">
        <f>SUM(E82:O82)</f>
        <v>-58486.410909090911</v>
      </c>
      <c r="E82" s="253">
        <v>-34878.611765122529</v>
      </c>
      <c r="F82" s="253">
        <v>-3023.5366731076078</v>
      </c>
      <c r="G82" s="253">
        <v>-11780.086593731756</v>
      </c>
      <c r="H82" s="253">
        <v>-3726.0382747793401</v>
      </c>
      <c r="I82" s="253">
        <v>-702.48013002011646</v>
      </c>
      <c r="J82" s="253">
        <v>-52.459032072154628</v>
      </c>
      <c r="K82" s="253">
        <v>-6.7561094889252864</v>
      </c>
      <c r="L82" s="253">
        <v>-709.29413916751184</v>
      </c>
      <c r="M82" s="253">
        <v>-611.64894974418587</v>
      </c>
      <c r="N82" s="253">
        <v>-854.98188908187319</v>
      </c>
      <c r="O82" s="254">
        <v>-2140.5173527749134</v>
      </c>
      <c r="P82" s="274">
        <f>SUM(Q82:AA82)</f>
        <v>-19471.970909090916</v>
      </c>
      <c r="Q82" s="253">
        <v>-11645.175364381892</v>
      </c>
      <c r="R82" s="253">
        <v>-1067.4791725560553</v>
      </c>
      <c r="S82" s="253">
        <v>-3898.8997137995038</v>
      </c>
      <c r="T82" s="253">
        <v>-1160.356175450539</v>
      </c>
      <c r="U82" s="253">
        <v>-238.51217170929431</v>
      </c>
      <c r="V82" s="253">
        <v>-32.527737892661172</v>
      </c>
      <c r="W82" s="253">
        <v>-2.7660839161207633</v>
      </c>
      <c r="X82" s="253">
        <v>-203.1569084148407</v>
      </c>
      <c r="Y82" s="253">
        <v>-253.62016560102907</v>
      </c>
      <c r="Z82" s="253">
        <v>-216.6454145725946</v>
      </c>
      <c r="AA82" s="254">
        <v>-752.83200079637982</v>
      </c>
      <c r="AB82" s="274">
        <f>SUM(AC82:AM82)</f>
        <v>-18990.32</v>
      </c>
      <c r="AC82" s="253">
        <v>-11689.421258350716</v>
      </c>
      <c r="AD82" s="253">
        <v>-932.34513984439616</v>
      </c>
      <c r="AE82" s="253">
        <v>-3534.0732754668115</v>
      </c>
      <c r="AF82" s="253">
        <v>-1129.0141457072305</v>
      </c>
      <c r="AG82" s="253">
        <v>-324.49784983595629</v>
      </c>
      <c r="AH82" s="253">
        <v>-40.773993538558436</v>
      </c>
      <c r="AI82" s="253">
        <v>-1.9784021298785701</v>
      </c>
      <c r="AJ82" s="253">
        <v>-229.70779927528517</v>
      </c>
      <c r="AK82" s="253">
        <v>-245.78532031601571</v>
      </c>
      <c r="AL82" s="253">
        <v>-168.06673867437786</v>
      </c>
      <c r="AM82" s="254">
        <v>-694.65607686077601</v>
      </c>
      <c r="AN82" s="289">
        <f>SUM(AO82:AY82)</f>
        <v>-4805.1327272727285</v>
      </c>
      <c r="AO82" s="253">
        <v>-3013.2661252930557</v>
      </c>
      <c r="AP82" s="253">
        <v>-227.53628407045963</v>
      </c>
      <c r="AQ82" s="253">
        <v>-855.80362907838617</v>
      </c>
      <c r="AR82" s="253">
        <v>-305.36431016810138</v>
      </c>
      <c r="AS82" s="253">
        <v>-66.694892464272726</v>
      </c>
      <c r="AT82" s="253">
        <v>-5.6687215290519513</v>
      </c>
      <c r="AU82" s="253">
        <v>-0.37107161072418665</v>
      </c>
      <c r="AV82" s="253">
        <v>-59.742386499236858</v>
      </c>
      <c r="AW82" s="253">
        <v>-88.346133587842388</v>
      </c>
      <c r="AX82" s="253">
        <v>-39.795853276782481</v>
      </c>
      <c r="AY82" s="254">
        <v>-142.54331969481393</v>
      </c>
      <c r="AZ82" s="526">
        <v>0</v>
      </c>
      <c r="BA82" s="296">
        <f>SUM(BB82:BL82)+AZ82</f>
        <v>-101753.83454545455</v>
      </c>
      <c r="BB82" s="274">
        <f t="shared" ref="BB82:BL83" si="71">E82+Q82+AC82+AO82</f>
        <v>-61226.47451314819</v>
      </c>
      <c r="BC82" s="274">
        <f t="shared" si="71"/>
        <v>-5250.8972695785187</v>
      </c>
      <c r="BD82" s="274">
        <f t="shared" si="71"/>
        <v>-20068.86321207646</v>
      </c>
      <c r="BE82" s="274">
        <f t="shared" si="71"/>
        <v>-6320.7729061052105</v>
      </c>
      <c r="BF82" s="274">
        <f t="shared" si="71"/>
        <v>-1332.1850440296398</v>
      </c>
      <c r="BG82" s="274">
        <f t="shared" si="71"/>
        <v>-131.42948503242621</v>
      </c>
      <c r="BH82" s="274">
        <f t="shared" si="71"/>
        <v>-11.871667145648807</v>
      </c>
      <c r="BI82" s="274">
        <f t="shared" si="71"/>
        <v>-1201.9012333568744</v>
      </c>
      <c r="BJ82" s="274">
        <f t="shared" si="71"/>
        <v>-1199.400569249073</v>
      </c>
      <c r="BK82" s="274">
        <f t="shared" si="71"/>
        <v>-1279.4898956056281</v>
      </c>
      <c r="BL82" s="300">
        <f t="shared" si="71"/>
        <v>-3730.5487501268831</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38662626.604440123</v>
      </c>
      <c r="E84" s="286">
        <f t="shared" ref="E84:BL84" si="72">SUM(E78:E83)</f>
        <v>22883211.818726961</v>
      </c>
      <c r="F84" s="286">
        <f t="shared" si="72"/>
        <v>2599115.8125459533</v>
      </c>
      <c r="G84" s="286">
        <f t="shared" si="72"/>
        <v>7166128.5452075163</v>
      </c>
      <c r="H84" s="286">
        <f t="shared" si="72"/>
        <v>2751445.4464725084</v>
      </c>
      <c r="I84" s="286">
        <f t="shared" si="72"/>
        <v>491795.26627221022</v>
      </c>
      <c r="J84" s="286">
        <f t="shared" si="72"/>
        <v>55848.984877090021</v>
      </c>
      <c r="K84" s="286">
        <f t="shared" si="72"/>
        <v>4699.0758167123504</v>
      </c>
      <c r="L84" s="286">
        <f t="shared" si="72"/>
        <v>443871.27536200546</v>
      </c>
      <c r="M84" s="286">
        <f t="shared" si="72"/>
        <v>356832.17946237465</v>
      </c>
      <c r="N84" s="286">
        <f t="shared" si="72"/>
        <v>616381.81855023419</v>
      </c>
      <c r="O84" s="287">
        <f t="shared" si="72"/>
        <v>1293296.3811465579</v>
      </c>
      <c r="P84" s="279">
        <f t="shared" si="72"/>
        <v>41924881.400560386</v>
      </c>
      <c r="Q84" s="286">
        <f t="shared" si="72"/>
        <v>24967912.801526297</v>
      </c>
      <c r="R84" s="286">
        <f t="shared" si="72"/>
        <v>2910897.103530895</v>
      </c>
      <c r="S84" s="286">
        <f t="shared" si="72"/>
        <v>7718350.8863817537</v>
      </c>
      <c r="T84" s="286">
        <f t="shared" si="72"/>
        <v>2789385.7967002322</v>
      </c>
      <c r="U84" s="286">
        <f t="shared" si="72"/>
        <v>541464.60008533217</v>
      </c>
      <c r="V84" s="286">
        <f t="shared" si="72"/>
        <v>82339.626673476116</v>
      </c>
      <c r="W84" s="286">
        <f t="shared" si="72"/>
        <v>5990.8629701485988</v>
      </c>
      <c r="X84" s="286">
        <f t="shared" si="72"/>
        <v>415185.77835854481</v>
      </c>
      <c r="Y84" s="286">
        <f>SUM(Y78:Y83)</f>
        <v>480920.40619764983</v>
      </c>
      <c r="Z84" s="286">
        <f t="shared" si="72"/>
        <v>533487.07197814761</v>
      </c>
      <c r="AA84" s="287">
        <f t="shared" si="72"/>
        <v>1478946.4661579079</v>
      </c>
      <c r="AB84" s="279">
        <f t="shared" si="72"/>
        <v>45434260.426399402</v>
      </c>
      <c r="AC84" s="286">
        <f t="shared" si="72"/>
        <v>27937265.906746786</v>
      </c>
      <c r="AD84" s="286">
        <f t="shared" si="72"/>
        <v>2894682.4520341358</v>
      </c>
      <c r="AE84" s="286">
        <f t="shared" si="72"/>
        <v>7733862.303663481</v>
      </c>
      <c r="AF84" s="286">
        <f t="shared" si="72"/>
        <v>2952157.5519857276</v>
      </c>
      <c r="AG84" s="286">
        <f t="shared" si="72"/>
        <v>796084.47051505686</v>
      </c>
      <c r="AH84" s="286">
        <f t="shared" si="72"/>
        <v>107555.60003770907</v>
      </c>
      <c r="AI84" s="286">
        <f t="shared" si="72"/>
        <v>5749.288009951717</v>
      </c>
      <c r="AJ84" s="286">
        <f t="shared" si="72"/>
        <v>508840.13564960763</v>
      </c>
      <c r="AK84" s="286">
        <f t="shared" si="72"/>
        <v>507422.46050538187</v>
      </c>
      <c r="AL84" s="286">
        <f t="shared" si="72"/>
        <v>489596.11329063104</v>
      </c>
      <c r="AM84" s="287">
        <f t="shared" si="72"/>
        <v>1501044.1439609339</v>
      </c>
      <c r="AN84" s="851">
        <f t="shared" si="72"/>
        <v>48069573.409247577</v>
      </c>
      <c r="AO84" s="286">
        <f t="shared" si="72"/>
        <v>30021908.958200708</v>
      </c>
      <c r="AP84" s="286">
        <f t="shared" si="72"/>
        <v>2857653.8653036086</v>
      </c>
      <c r="AQ84" s="286">
        <f t="shared" si="72"/>
        <v>7902204.1530416301</v>
      </c>
      <c r="AR84" s="286">
        <f t="shared" si="72"/>
        <v>3086629.6281977613</v>
      </c>
      <c r="AS84" s="286">
        <f t="shared" si="72"/>
        <v>738024.09332032898</v>
      </c>
      <c r="AT84" s="286">
        <f t="shared" si="72"/>
        <v>70592.261209226825</v>
      </c>
      <c r="AU84" s="286">
        <f t="shared" si="72"/>
        <v>309216.8463643695</v>
      </c>
      <c r="AV84" s="286">
        <f t="shared" si="72"/>
        <v>535390.97376404563</v>
      </c>
      <c r="AW84" s="286">
        <f>SUM(AW78:AW83)</f>
        <v>746830.19761205069</v>
      </c>
      <c r="AX84" s="286">
        <f t="shared" si="72"/>
        <v>512864.4107592986</v>
      </c>
      <c r="AY84" s="287">
        <f t="shared" si="72"/>
        <v>1288258.0214745528</v>
      </c>
      <c r="AZ84" s="857">
        <f t="shared" si="72"/>
        <v>-1270868.3511709827</v>
      </c>
      <c r="BA84" s="306">
        <f t="shared" si="72"/>
        <v>172820473.48947653</v>
      </c>
      <c r="BB84" s="279">
        <f t="shared" si="72"/>
        <v>105810299.48520073</v>
      </c>
      <c r="BC84" s="279">
        <f t="shared" si="72"/>
        <v>11262349.233414592</v>
      </c>
      <c r="BD84" s="279">
        <f t="shared" si="72"/>
        <v>30520545.88829438</v>
      </c>
      <c r="BE84" s="279">
        <f t="shared" si="72"/>
        <v>11579618.423356231</v>
      </c>
      <c r="BF84" s="279">
        <f t="shared" si="72"/>
        <v>2567368.4301929288</v>
      </c>
      <c r="BG84" s="279">
        <f t="shared" si="72"/>
        <v>316336.47279750201</v>
      </c>
      <c r="BH84" s="279">
        <f t="shared" si="72"/>
        <v>325656.07316118211</v>
      </c>
      <c r="BI84" s="279">
        <f t="shared" si="72"/>
        <v>1903288.1631342033</v>
      </c>
      <c r="BJ84" s="279">
        <f>SUM(BJ78:BJ83)</f>
        <v>2092005.2437774569</v>
      </c>
      <c r="BK84" s="279">
        <f t="shared" si="72"/>
        <v>2152329.4145783116</v>
      </c>
      <c r="BL84" s="307">
        <f t="shared" si="72"/>
        <v>5561545.0127399527</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38662626.604440123</v>
      </c>
      <c r="E88" s="275">
        <f t="shared" ref="E88:O88" si="79">E84+E87</f>
        <v>22883211.818726961</v>
      </c>
      <c r="F88" s="275">
        <f t="shared" si="79"/>
        <v>2599115.8125459533</v>
      </c>
      <c r="G88" s="275">
        <f t="shared" si="79"/>
        <v>7166128.5452075163</v>
      </c>
      <c r="H88" s="275">
        <f t="shared" si="79"/>
        <v>2751445.4464725084</v>
      </c>
      <c r="I88" s="275">
        <f t="shared" si="79"/>
        <v>491795.26627221022</v>
      </c>
      <c r="J88" s="275">
        <f t="shared" si="79"/>
        <v>55848.984877090021</v>
      </c>
      <c r="K88" s="275">
        <f t="shared" si="79"/>
        <v>4699.0758167123504</v>
      </c>
      <c r="L88" s="275">
        <f t="shared" si="79"/>
        <v>443871.27536200546</v>
      </c>
      <c r="M88" s="275">
        <f t="shared" si="79"/>
        <v>356832.17946237465</v>
      </c>
      <c r="N88" s="275">
        <f t="shared" si="79"/>
        <v>616381.81855023419</v>
      </c>
      <c r="O88" s="283">
        <f t="shared" si="79"/>
        <v>1293296.3811465579</v>
      </c>
      <c r="P88" s="275">
        <f>P84+P87</f>
        <v>41924881.400560386</v>
      </c>
      <c r="Q88" s="275">
        <f t="shared" ref="Q88:AA88" si="80">Q84+Q87</f>
        <v>24967912.801526297</v>
      </c>
      <c r="R88" s="275">
        <f t="shared" si="80"/>
        <v>2910897.103530895</v>
      </c>
      <c r="S88" s="275">
        <f t="shared" si="80"/>
        <v>7718350.8863817537</v>
      </c>
      <c r="T88" s="275">
        <f t="shared" si="80"/>
        <v>2789385.7967002322</v>
      </c>
      <c r="U88" s="275">
        <f t="shared" si="80"/>
        <v>541464.60008533217</v>
      </c>
      <c r="V88" s="275">
        <f t="shared" si="80"/>
        <v>82339.626673476116</v>
      </c>
      <c r="W88" s="275">
        <f t="shared" si="80"/>
        <v>5990.8629701485988</v>
      </c>
      <c r="X88" s="275">
        <f t="shared" si="80"/>
        <v>415185.77835854481</v>
      </c>
      <c r="Y88" s="275">
        <f t="shared" si="80"/>
        <v>480920.40619764983</v>
      </c>
      <c r="Z88" s="275">
        <f t="shared" si="80"/>
        <v>533487.07197814761</v>
      </c>
      <c r="AA88" s="283">
        <f t="shared" si="80"/>
        <v>1478946.4661579079</v>
      </c>
      <c r="AB88" s="275">
        <f>AB84+AB87</f>
        <v>45434260.426399402</v>
      </c>
      <c r="AC88" s="275">
        <f t="shared" ref="AC88:AM88" si="81">AC84+AC87</f>
        <v>27937265.906746786</v>
      </c>
      <c r="AD88" s="275">
        <f t="shared" si="81"/>
        <v>2894682.4520341358</v>
      </c>
      <c r="AE88" s="275">
        <f t="shared" si="81"/>
        <v>7733862.303663481</v>
      </c>
      <c r="AF88" s="275">
        <f t="shared" si="81"/>
        <v>2952157.5519857276</v>
      </c>
      <c r="AG88" s="275">
        <f t="shared" si="81"/>
        <v>796084.47051505686</v>
      </c>
      <c r="AH88" s="275">
        <f t="shared" si="81"/>
        <v>107555.60003770907</v>
      </c>
      <c r="AI88" s="275">
        <f t="shared" si="81"/>
        <v>5749.288009951717</v>
      </c>
      <c r="AJ88" s="275">
        <f t="shared" si="81"/>
        <v>508840.13564960763</v>
      </c>
      <c r="AK88" s="275">
        <f t="shared" si="81"/>
        <v>507422.46050538187</v>
      </c>
      <c r="AL88" s="275">
        <f t="shared" si="81"/>
        <v>489596.11329063104</v>
      </c>
      <c r="AM88" s="283">
        <f t="shared" si="81"/>
        <v>1501044.1439609339</v>
      </c>
      <c r="AN88" s="277">
        <f>AN84+AN87</f>
        <v>48069573.409247577</v>
      </c>
      <c r="AO88" s="275">
        <f>AO84+AO87</f>
        <v>30021908.958200708</v>
      </c>
      <c r="AP88" s="275">
        <f t="shared" ref="AP88:AZ88" si="82">AP84+AP87</f>
        <v>2857653.8653036086</v>
      </c>
      <c r="AQ88" s="275">
        <f t="shared" si="82"/>
        <v>7902204.1530416301</v>
      </c>
      <c r="AR88" s="275">
        <f t="shared" si="82"/>
        <v>3086629.6281977613</v>
      </c>
      <c r="AS88" s="275">
        <f t="shared" si="82"/>
        <v>738024.09332032898</v>
      </c>
      <c r="AT88" s="275">
        <f t="shared" si="82"/>
        <v>70592.261209226825</v>
      </c>
      <c r="AU88" s="275">
        <f t="shared" si="82"/>
        <v>309216.8463643695</v>
      </c>
      <c r="AV88" s="275">
        <f t="shared" si="82"/>
        <v>535390.97376404563</v>
      </c>
      <c r="AW88" s="275">
        <f t="shared" si="82"/>
        <v>746830.19761205069</v>
      </c>
      <c r="AX88" s="275">
        <f t="shared" si="82"/>
        <v>512864.4107592986</v>
      </c>
      <c r="AY88" s="283">
        <f t="shared" si="82"/>
        <v>1288258.0214745528</v>
      </c>
      <c r="AZ88" s="299">
        <f t="shared" si="82"/>
        <v>-1270868.3511709827</v>
      </c>
      <c r="BA88" s="308">
        <f>BA84+BA87</f>
        <v>172820473.48947653</v>
      </c>
      <c r="BB88" s="278">
        <f>BB84+BB87</f>
        <v>105810299.48520073</v>
      </c>
      <c r="BC88" s="278">
        <f t="shared" ref="BC88:BL88" si="83">BC84+BC87</f>
        <v>11262349.233414592</v>
      </c>
      <c r="BD88" s="278">
        <f t="shared" si="83"/>
        <v>30520545.88829438</v>
      </c>
      <c r="BE88" s="278">
        <f t="shared" si="83"/>
        <v>11579618.423356231</v>
      </c>
      <c r="BF88" s="278">
        <f t="shared" si="83"/>
        <v>2567368.4301929288</v>
      </c>
      <c r="BG88" s="278">
        <f t="shared" si="83"/>
        <v>316336.47279750201</v>
      </c>
      <c r="BH88" s="278">
        <f t="shared" si="83"/>
        <v>325656.07316118211</v>
      </c>
      <c r="BI88" s="278">
        <f t="shared" si="83"/>
        <v>1903288.1631342033</v>
      </c>
      <c r="BJ88" s="278">
        <f>BJ84+BJ87</f>
        <v>2092005.2437774569</v>
      </c>
      <c r="BK88" s="278">
        <f t="shared" si="83"/>
        <v>2152329.4145783116</v>
      </c>
      <c r="BL88" s="305">
        <f t="shared" si="83"/>
        <v>5561545.0127399527</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3993007.4673497318</v>
      </c>
      <c r="E91" s="253">
        <v>36648.915496591828</v>
      </c>
      <c r="F91" s="253">
        <v>3956358.5518531399</v>
      </c>
      <c r="G91" s="303"/>
      <c r="H91" s="303"/>
      <c r="I91" s="303"/>
      <c r="J91" s="303"/>
      <c r="K91" s="303"/>
      <c r="L91" s="303"/>
      <c r="M91" s="303"/>
      <c r="N91" s="303"/>
      <c r="O91" s="375"/>
      <c r="P91" s="274">
        <f t="shared" ref="P91:P97" si="85">Q91+R91</f>
        <v>4128946.3597667939</v>
      </c>
      <c r="Q91" s="253">
        <v>-5641.8060891857785</v>
      </c>
      <c r="R91" s="253">
        <v>4134588.1658559795</v>
      </c>
      <c r="S91" s="303"/>
      <c r="T91" s="303"/>
      <c r="U91" s="303"/>
      <c r="V91" s="303"/>
      <c r="W91" s="303"/>
      <c r="X91" s="303"/>
      <c r="Y91" s="303"/>
      <c r="Z91" s="303"/>
      <c r="AA91" s="375"/>
      <c r="AB91" s="274">
        <f t="shared" ref="AB91:AB97" si="86">AC91+AD91</f>
        <v>5607174.7921807207</v>
      </c>
      <c r="AC91" s="253">
        <v>30398.974508689495</v>
      </c>
      <c r="AD91" s="253">
        <v>5576775.817672031</v>
      </c>
      <c r="AE91" s="303"/>
      <c r="AF91" s="303"/>
      <c r="AG91" s="303"/>
      <c r="AH91" s="303"/>
      <c r="AI91" s="303"/>
      <c r="AJ91" s="303"/>
      <c r="AK91" s="303"/>
      <c r="AL91" s="303"/>
      <c r="AM91" s="375"/>
      <c r="AN91" s="289">
        <f t="shared" ref="AN91:AN97" si="87">AO91+AP91</f>
        <v>6481721.6506183147</v>
      </c>
      <c r="AO91" s="253">
        <v>-18801.369904551226</v>
      </c>
      <c r="AP91" s="253">
        <v>6500523.0205228664</v>
      </c>
      <c r="AQ91" s="303"/>
      <c r="AR91" s="303"/>
      <c r="AS91" s="303"/>
      <c r="AT91" s="303"/>
      <c r="AU91" s="303"/>
      <c r="AV91" s="303"/>
      <c r="AW91" s="303"/>
      <c r="AX91" s="303"/>
      <c r="AY91" s="375"/>
      <c r="AZ91" s="526"/>
      <c r="BA91" s="296">
        <f t="shared" ref="BA91:BA97" si="88">BB91+BC91+AZ91</f>
        <v>20210850.269915558</v>
      </c>
      <c r="BB91" s="274">
        <f t="shared" ref="BB91:BC96" si="89">E91+Q91+AC91+AO91</f>
        <v>42604.714011544318</v>
      </c>
      <c r="BC91" s="274">
        <f t="shared" si="89"/>
        <v>20168245.555904016</v>
      </c>
      <c r="BD91" s="303"/>
      <c r="BE91" s="303"/>
      <c r="BF91" s="303"/>
      <c r="BG91" s="303"/>
      <c r="BH91" s="303"/>
      <c r="BI91" s="303"/>
      <c r="BJ91" s="303"/>
      <c r="BK91" s="303"/>
      <c r="BL91" s="304"/>
    </row>
    <row r="92" spans="1:64" x14ac:dyDescent="0.25">
      <c r="A92" s="1544"/>
      <c r="B92" s="126" t="s">
        <v>122</v>
      </c>
      <c r="C92" s="127" t="s">
        <v>97</v>
      </c>
      <c r="D92" s="274">
        <f t="shared" si="84"/>
        <v>162402.58942781287</v>
      </c>
      <c r="E92" s="253">
        <v>0</v>
      </c>
      <c r="F92" s="253">
        <v>162402.58942781287</v>
      </c>
      <c r="G92" s="303"/>
      <c r="H92" s="303"/>
      <c r="I92" s="303"/>
      <c r="J92" s="303"/>
      <c r="K92" s="303"/>
      <c r="L92" s="303"/>
      <c r="M92" s="303"/>
      <c r="N92" s="303"/>
      <c r="O92" s="375"/>
      <c r="P92" s="274">
        <f t="shared" si="85"/>
        <v>243106.41344675384</v>
      </c>
      <c r="Q92" s="253">
        <v>0</v>
      </c>
      <c r="R92" s="253">
        <v>243106.41344675384</v>
      </c>
      <c r="S92" s="303"/>
      <c r="T92" s="303"/>
      <c r="U92" s="303"/>
      <c r="V92" s="303"/>
      <c r="W92" s="303"/>
      <c r="X92" s="303"/>
      <c r="Y92" s="303"/>
      <c r="Z92" s="303"/>
      <c r="AA92" s="375"/>
      <c r="AB92" s="274">
        <f t="shared" si="86"/>
        <v>239198.72628275529</v>
      </c>
      <c r="AC92" s="253">
        <v>0</v>
      </c>
      <c r="AD92" s="253">
        <v>239198.72628275529</v>
      </c>
      <c r="AE92" s="303"/>
      <c r="AF92" s="303"/>
      <c r="AG92" s="303"/>
      <c r="AH92" s="303"/>
      <c r="AI92" s="303"/>
      <c r="AJ92" s="303"/>
      <c r="AK92" s="303"/>
      <c r="AL92" s="303"/>
      <c r="AM92" s="375"/>
      <c r="AN92" s="289">
        <f t="shared" si="87"/>
        <v>292409.96345168527</v>
      </c>
      <c r="AO92" s="253">
        <v>0</v>
      </c>
      <c r="AP92" s="253">
        <v>292409.96345168527</v>
      </c>
      <c r="AQ92" s="303"/>
      <c r="AR92" s="303"/>
      <c r="AS92" s="303"/>
      <c r="AT92" s="303"/>
      <c r="AU92" s="303"/>
      <c r="AV92" s="303"/>
      <c r="AW92" s="303"/>
      <c r="AX92" s="303"/>
      <c r="AY92" s="375"/>
      <c r="AZ92" s="526"/>
      <c r="BA92" s="296">
        <f t="shared" si="88"/>
        <v>937117.69260900724</v>
      </c>
      <c r="BB92" s="274">
        <f t="shared" si="89"/>
        <v>0</v>
      </c>
      <c r="BC92" s="274">
        <f t="shared" si="89"/>
        <v>937117.69260900724</v>
      </c>
      <c r="BD92" s="303"/>
      <c r="BE92" s="303"/>
      <c r="BF92" s="303"/>
      <c r="BG92" s="303"/>
      <c r="BH92" s="303"/>
      <c r="BI92" s="303"/>
      <c r="BJ92" s="303"/>
      <c r="BK92" s="303"/>
      <c r="BL92" s="304"/>
    </row>
    <row r="93" spans="1:64" x14ac:dyDescent="0.25">
      <c r="A93" s="1544"/>
      <c r="B93" s="126" t="s">
        <v>123</v>
      </c>
      <c r="C93" s="127" t="s">
        <v>98</v>
      </c>
      <c r="D93" s="274">
        <f t="shared" si="84"/>
        <v>335369.66804775188</v>
      </c>
      <c r="E93" s="253">
        <v>0</v>
      </c>
      <c r="F93" s="253">
        <v>335369.66804775188</v>
      </c>
      <c r="G93" s="303"/>
      <c r="H93" s="303"/>
      <c r="I93" s="303"/>
      <c r="J93" s="303"/>
      <c r="K93" s="303"/>
      <c r="L93" s="303"/>
      <c r="M93" s="303"/>
      <c r="N93" s="303"/>
      <c r="O93" s="375"/>
      <c r="P93" s="274">
        <f t="shared" si="85"/>
        <v>348152.09792863135</v>
      </c>
      <c r="Q93" s="253">
        <v>0</v>
      </c>
      <c r="R93" s="253">
        <v>348152.09792863135</v>
      </c>
      <c r="S93" s="303"/>
      <c r="T93" s="303"/>
      <c r="U93" s="303"/>
      <c r="V93" s="303"/>
      <c r="W93" s="303"/>
      <c r="X93" s="303"/>
      <c r="Y93" s="303"/>
      <c r="Z93" s="303"/>
      <c r="AA93" s="375"/>
      <c r="AB93" s="274">
        <f t="shared" si="86"/>
        <v>444997.52568785625</v>
      </c>
      <c r="AC93" s="253">
        <v>0</v>
      </c>
      <c r="AD93" s="253">
        <v>444997.52568785625</v>
      </c>
      <c r="AE93" s="303"/>
      <c r="AF93" s="303"/>
      <c r="AG93" s="303"/>
      <c r="AH93" s="303"/>
      <c r="AI93" s="303"/>
      <c r="AJ93" s="303"/>
      <c r="AK93" s="303"/>
      <c r="AL93" s="303"/>
      <c r="AM93" s="375"/>
      <c r="AN93" s="289">
        <f t="shared" si="87"/>
        <v>572595.0200820989</v>
      </c>
      <c r="AO93" s="253">
        <v>0</v>
      </c>
      <c r="AP93" s="253">
        <v>572595.0200820989</v>
      </c>
      <c r="AQ93" s="303"/>
      <c r="AR93" s="303"/>
      <c r="AS93" s="303"/>
      <c r="AT93" s="303"/>
      <c r="AU93" s="303"/>
      <c r="AV93" s="303"/>
      <c r="AW93" s="303"/>
      <c r="AX93" s="303"/>
      <c r="AY93" s="375"/>
      <c r="AZ93" s="526"/>
      <c r="BA93" s="296">
        <f t="shared" si="88"/>
        <v>1701114.3117463384</v>
      </c>
      <c r="BB93" s="274">
        <f t="shared" si="89"/>
        <v>0</v>
      </c>
      <c r="BC93" s="274">
        <f t="shared" si="89"/>
        <v>1701114.3117463384</v>
      </c>
      <c r="BD93" s="303"/>
      <c r="BE93" s="303"/>
      <c r="BF93" s="303"/>
      <c r="BG93" s="303"/>
      <c r="BH93" s="303"/>
      <c r="BI93" s="303"/>
      <c r="BJ93" s="303"/>
      <c r="BK93" s="303"/>
      <c r="BL93" s="304"/>
    </row>
    <row r="94" spans="1:64" x14ac:dyDescent="0.25">
      <c r="A94" s="1544"/>
      <c r="B94" s="132" t="s">
        <v>124</v>
      </c>
      <c r="C94" s="127" t="s">
        <v>99</v>
      </c>
      <c r="D94" s="274">
        <f t="shared" si="84"/>
        <v>254637.96996701095</v>
      </c>
      <c r="E94" s="253">
        <v>0</v>
      </c>
      <c r="F94" s="253">
        <v>254637.96996701095</v>
      </c>
      <c r="G94" s="303"/>
      <c r="H94" s="303"/>
      <c r="I94" s="303"/>
      <c r="J94" s="303"/>
      <c r="K94" s="303"/>
      <c r="L94" s="303"/>
      <c r="M94" s="303"/>
      <c r="N94" s="303"/>
      <c r="O94" s="375"/>
      <c r="P94" s="274">
        <f t="shared" si="85"/>
        <v>180567.24396499729</v>
      </c>
      <c r="Q94" s="253">
        <v>0</v>
      </c>
      <c r="R94" s="253">
        <v>180567.24396499729</v>
      </c>
      <c r="S94" s="303"/>
      <c r="T94" s="303"/>
      <c r="U94" s="303"/>
      <c r="V94" s="303"/>
      <c r="W94" s="303"/>
      <c r="X94" s="303"/>
      <c r="Y94" s="303"/>
      <c r="Z94" s="303"/>
      <c r="AA94" s="375"/>
      <c r="AB94" s="274">
        <f t="shared" si="86"/>
        <v>337793.53196294664</v>
      </c>
      <c r="AC94" s="253">
        <v>0</v>
      </c>
      <c r="AD94" s="253">
        <v>337793.53196294664</v>
      </c>
      <c r="AE94" s="303"/>
      <c r="AF94" s="303"/>
      <c r="AG94" s="303"/>
      <c r="AH94" s="303"/>
      <c r="AI94" s="303"/>
      <c r="AJ94" s="303"/>
      <c r="AK94" s="303"/>
      <c r="AL94" s="303"/>
      <c r="AM94" s="375"/>
      <c r="AN94" s="289">
        <f t="shared" si="87"/>
        <v>1325798.8337009763</v>
      </c>
      <c r="AO94" s="253">
        <v>0</v>
      </c>
      <c r="AP94" s="253">
        <v>1325798.8337009763</v>
      </c>
      <c r="AQ94" s="303"/>
      <c r="AR94" s="303"/>
      <c r="AS94" s="303"/>
      <c r="AT94" s="303"/>
      <c r="AU94" s="303"/>
      <c r="AV94" s="303"/>
      <c r="AW94" s="303"/>
      <c r="AX94" s="303"/>
      <c r="AY94" s="375"/>
      <c r="AZ94" s="526"/>
      <c r="BA94" s="296">
        <f t="shared" si="88"/>
        <v>2098797.5795959313</v>
      </c>
      <c r="BB94" s="274">
        <f t="shared" si="89"/>
        <v>0</v>
      </c>
      <c r="BC94" s="274">
        <f t="shared" si="89"/>
        <v>2098797.5795959313</v>
      </c>
      <c r="BD94" s="303"/>
      <c r="BE94" s="303"/>
      <c r="BF94" s="303"/>
      <c r="BG94" s="303"/>
      <c r="BH94" s="303"/>
      <c r="BI94" s="303"/>
      <c r="BJ94" s="303"/>
      <c r="BK94" s="303"/>
      <c r="BL94" s="304"/>
    </row>
    <row r="95" spans="1:64" x14ac:dyDescent="0.25">
      <c r="A95" s="1544"/>
      <c r="B95" s="132" t="s">
        <v>125</v>
      </c>
      <c r="C95" s="127" t="s">
        <v>100</v>
      </c>
      <c r="D95" s="274">
        <f t="shared" si="84"/>
        <v>277242.86990091315</v>
      </c>
      <c r="E95" s="253">
        <v>-274138.04608315573</v>
      </c>
      <c r="F95" s="253">
        <v>551380.91598406888</v>
      </c>
      <c r="G95" s="303"/>
      <c r="H95" s="303"/>
      <c r="I95" s="303"/>
      <c r="J95" s="303"/>
      <c r="K95" s="303"/>
      <c r="L95" s="303"/>
      <c r="M95" s="303"/>
      <c r="N95" s="303"/>
      <c r="O95" s="375"/>
      <c r="P95" s="274">
        <f t="shared" si="85"/>
        <v>910895.34769188333</v>
      </c>
      <c r="Q95" s="253">
        <v>11511.596061602759</v>
      </c>
      <c r="R95" s="253">
        <v>899383.75163028052</v>
      </c>
      <c r="S95" s="303"/>
      <c r="T95" s="303"/>
      <c r="U95" s="303"/>
      <c r="V95" s="303"/>
      <c r="W95" s="303"/>
      <c r="X95" s="303"/>
      <c r="Y95" s="303"/>
      <c r="Z95" s="303"/>
      <c r="AA95" s="375"/>
      <c r="AB95" s="274">
        <f t="shared" si="86"/>
        <v>729239.73698272323</v>
      </c>
      <c r="AC95" s="253">
        <v>10664.114705464686</v>
      </c>
      <c r="AD95" s="253">
        <v>718575.62227725855</v>
      </c>
      <c r="AE95" s="303"/>
      <c r="AF95" s="303"/>
      <c r="AG95" s="303"/>
      <c r="AH95" s="303"/>
      <c r="AI95" s="303"/>
      <c r="AJ95" s="303"/>
      <c r="AK95" s="303"/>
      <c r="AL95" s="303"/>
      <c r="AM95" s="375"/>
      <c r="AN95" s="289">
        <f t="shared" si="87"/>
        <v>1258516.8209570143</v>
      </c>
      <c r="AO95" s="253">
        <v>12064.629357684316</v>
      </c>
      <c r="AP95" s="253">
        <v>1246452.1915993299</v>
      </c>
      <c r="AQ95" s="303"/>
      <c r="AR95" s="303"/>
      <c r="AS95" s="303"/>
      <c r="AT95" s="303"/>
      <c r="AU95" s="303"/>
      <c r="AV95" s="303"/>
      <c r="AW95" s="303"/>
      <c r="AX95" s="303"/>
      <c r="AY95" s="375"/>
      <c r="AZ95" s="526"/>
      <c r="BA95" s="296">
        <f t="shared" si="88"/>
        <v>3175894.7755325339</v>
      </c>
      <c r="BB95" s="274">
        <f t="shared" si="89"/>
        <v>-239897.70595840397</v>
      </c>
      <c r="BC95" s="274">
        <f t="shared" si="89"/>
        <v>3415792.481490938</v>
      </c>
      <c r="BD95" s="303"/>
      <c r="BE95" s="303"/>
      <c r="BF95" s="303"/>
      <c r="BG95" s="303"/>
      <c r="BH95" s="303"/>
      <c r="BI95" s="303"/>
      <c r="BJ95" s="303"/>
      <c r="BK95" s="303"/>
      <c r="BL95" s="304"/>
    </row>
    <row r="96" spans="1:64" x14ac:dyDescent="0.25">
      <c r="A96" s="1544"/>
      <c r="B96" s="126" t="s">
        <v>126</v>
      </c>
      <c r="C96" s="127" t="s">
        <v>28</v>
      </c>
      <c r="D96" s="274">
        <f t="shared" si="84"/>
        <v>31795.255673207907</v>
      </c>
      <c r="E96" s="253">
        <v>0</v>
      </c>
      <c r="F96" s="253">
        <v>31795.255673207907</v>
      </c>
      <c r="G96" s="303"/>
      <c r="H96" s="303"/>
      <c r="I96" s="303"/>
      <c r="J96" s="303"/>
      <c r="K96" s="303"/>
      <c r="L96" s="303"/>
      <c r="M96" s="303"/>
      <c r="N96" s="303"/>
      <c r="O96" s="375"/>
      <c r="P96" s="274">
        <f t="shared" si="85"/>
        <v>25669.041286235984</v>
      </c>
      <c r="Q96" s="253">
        <v>0</v>
      </c>
      <c r="R96" s="253">
        <v>25669.041286235984</v>
      </c>
      <c r="S96" s="303"/>
      <c r="T96" s="303"/>
      <c r="U96" s="303"/>
      <c r="V96" s="303"/>
      <c r="W96" s="303"/>
      <c r="X96" s="303"/>
      <c r="Y96" s="303"/>
      <c r="Z96" s="303"/>
      <c r="AA96" s="375"/>
      <c r="AB96" s="274">
        <f t="shared" si="86"/>
        <v>16154.373808818065</v>
      </c>
      <c r="AC96" s="253">
        <v>0</v>
      </c>
      <c r="AD96" s="253">
        <v>16154.373808818065</v>
      </c>
      <c r="AE96" s="303"/>
      <c r="AF96" s="303"/>
      <c r="AG96" s="303"/>
      <c r="AH96" s="303"/>
      <c r="AI96" s="303"/>
      <c r="AJ96" s="303"/>
      <c r="AK96" s="303"/>
      <c r="AL96" s="303"/>
      <c r="AM96" s="375"/>
      <c r="AN96" s="289">
        <f t="shared" si="87"/>
        <v>33506.765255454389</v>
      </c>
      <c r="AO96" s="253">
        <v>0</v>
      </c>
      <c r="AP96" s="253">
        <v>33506.765255454389</v>
      </c>
      <c r="AQ96" s="303"/>
      <c r="AR96" s="303"/>
      <c r="AS96" s="303"/>
      <c r="AT96" s="303"/>
      <c r="AU96" s="303"/>
      <c r="AV96" s="303"/>
      <c r="AW96" s="303"/>
      <c r="AX96" s="303"/>
      <c r="AY96" s="375"/>
      <c r="AZ96" s="526"/>
      <c r="BA96" s="296">
        <f t="shared" si="88"/>
        <v>107125.43602371635</v>
      </c>
      <c r="BB96" s="274">
        <f t="shared" si="89"/>
        <v>0</v>
      </c>
      <c r="BC96" s="274">
        <f t="shared" si="89"/>
        <v>107125.43602371635</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5054455.8203664301</v>
      </c>
      <c r="E97" s="275">
        <f>SUM(E91:E96)</f>
        <v>-237489.1305865639</v>
      </c>
      <c r="F97" s="275">
        <f>SUM(F91:F96)</f>
        <v>5291944.9509529937</v>
      </c>
      <c r="G97" s="335"/>
      <c r="H97" s="335"/>
      <c r="I97" s="335"/>
      <c r="J97" s="335"/>
      <c r="K97" s="335"/>
      <c r="L97" s="335"/>
      <c r="M97" s="335"/>
      <c r="N97" s="335"/>
      <c r="O97" s="376"/>
      <c r="P97" s="275">
        <f t="shared" si="85"/>
        <v>5837336.5040852949</v>
      </c>
      <c r="Q97" s="275">
        <f>SUM(Q91:Q96)</f>
        <v>5869.7899724169802</v>
      </c>
      <c r="R97" s="275">
        <f>SUM(R91:R96)</f>
        <v>5831466.7141128778</v>
      </c>
      <c r="S97" s="335"/>
      <c r="T97" s="335"/>
      <c r="U97" s="335"/>
      <c r="V97" s="335"/>
      <c r="W97" s="335"/>
      <c r="X97" s="335"/>
      <c r="Y97" s="335"/>
      <c r="Z97" s="335"/>
      <c r="AA97" s="376"/>
      <c r="AB97" s="275">
        <f t="shared" si="86"/>
        <v>7374558.6869058209</v>
      </c>
      <c r="AC97" s="275">
        <f>SUM(AC91:AC96)</f>
        <v>41063.089214154184</v>
      </c>
      <c r="AD97" s="275">
        <f>SUM(AD91:AD96)</f>
        <v>7333495.5976916663</v>
      </c>
      <c r="AE97" s="335"/>
      <c r="AF97" s="335"/>
      <c r="AG97" s="335"/>
      <c r="AH97" s="335"/>
      <c r="AI97" s="335"/>
      <c r="AJ97" s="335"/>
      <c r="AK97" s="335"/>
      <c r="AL97" s="335"/>
      <c r="AM97" s="376"/>
      <c r="AN97" s="277">
        <f t="shared" si="87"/>
        <v>9964549.054065546</v>
      </c>
      <c r="AO97" s="275">
        <f>SUM(AO91:AO96)</f>
        <v>-6736.7405468669094</v>
      </c>
      <c r="AP97" s="275">
        <f>SUM(AP91:AP96)</f>
        <v>9971285.7946124133</v>
      </c>
      <c r="AQ97" s="335"/>
      <c r="AR97" s="335"/>
      <c r="AS97" s="335"/>
      <c r="AT97" s="335"/>
      <c r="AU97" s="335"/>
      <c r="AV97" s="335"/>
      <c r="AW97" s="335"/>
      <c r="AX97" s="335"/>
      <c r="AY97" s="376"/>
      <c r="AZ97" s="299">
        <f>SUM(AZ91:AZ96)</f>
        <v>0</v>
      </c>
      <c r="BA97" s="297">
        <f t="shared" si="88"/>
        <v>28230900.06542309</v>
      </c>
      <c r="BB97" s="275">
        <f>SUM(BB91:BB96)</f>
        <v>-197292.99194685963</v>
      </c>
      <c r="BC97" s="275">
        <f>SUM(BC91:BC96)</f>
        <v>28428193.057369951</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43717082.42480655</v>
      </c>
      <c r="E105" s="303"/>
      <c r="F105" s="303"/>
      <c r="G105" s="303"/>
      <c r="H105" s="303"/>
      <c r="I105" s="303"/>
      <c r="J105" s="303"/>
      <c r="K105" s="303"/>
      <c r="L105" s="303"/>
      <c r="M105" s="303"/>
      <c r="N105" s="303"/>
      <c r="O105" s="375"/>
      <c r="P105" s="274">
        <f>P88+P97+P104</f>
        <v>47762217.904645681</v>
      </c>
      <c r="Q105" s="303"/>
      <c r="R105" s="303"/>
      <c r="S105" s="303"/>
      <c r="T105" s="303"/>
      <c r="U105" s="303"/>
      <c r="V105" s="303"/>
      <c r="W105" s="303"/>
      <c r="X105" s="303"/>
      <c r="Y105" s="303"/>
      <c r="Z105" s="303"/>
      <c r="AA105" s="375"/>
      <c r="AB105" s="274">
        <f>AB88+AB97+AB104</f>
        <v>52808819.113305226</v>
      </c>
      <c r="AC105" s="303"/>
      <c r="AD105" s="303"/>
      <c r="AE105" s="303"/>
      <c r="AF105" s="303"/>
      <c r="AG105" s="303"/>
      <c r="AH105" s="303"/>
      <c r="AI105" s="303"/>
      <c r="AJ105" s="303"/>
      <c r="AK105" s="303"/>
      <c r="AL105" s="303"/>
      <c r="AM105" s="375"/>
      <c r="AN105" s="289">
        <f>AN88+AN97+AN104</f>
        <v>58034122.463313125</v>
      </c>
      <c r="AO105" s="303"/>
      <c r="AP105" s="303"/>
      <c r="AQ105" s="303"/>
      <c r="AR105" s="303"/>
      <c r="AS105" s="303"/>
      <c r="AT105" s="303"/>
      <c r="AU105" s="303"/>
      <c r="AV105" s="303"/>
      <c r="AW105" s="303"/>
      <c r="AX105" s="303"/>
      <c r="AY105" s="375"/>
      <c r="AZ105" s="300">
        <f>AZ88+AZ97+AZ104</f>
        <v>-1270868.3511709827</v>
      </c>
      <c r="BA105" s="296">
        <f>BA88+BA97+BA104</f>
        <v>201051373.55489963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12349251.494030029</v>
      </c>
      <c r="E106" s="338"/>
      <c r="F106" s="338"/>
      <c r="G106" s="338"/>
      <c r="H106" s="338"/>
      <c r="I106" s="338"/>
      <c r="J106" s="338"/>
      <c r="K106" s="338"/>
      <c r="L106" s="338"/>
      <c r="M106" s="338"/>
      <c r="N106" s="338"/>
      <c r="O106" s="566"/>
      <c r="P106" s="344">
        <f>P17-P105</f>
        <v>11661528.777991407</v>
      </c>
      <c r="Q106" s="338"/>
      <c r="R106" s="338"/>
      <c r="S106" s="338"/>
      <c r="T106" s="338"/>
      <c r="U106" s="338"/>
      <c r="V106" s="338"/>
      <c r="W106" s="338"/>
      <c r="X106" s="338"/>
      <c r="Y106" s="338"/>
      <c r="Z106" s="338"/>
      <c r="AA106" s="566"/>
      <c r="AB106" s="344">
        <f>AB17-AB105</f>
        <v>11573182.254723728</v>
      </c>
      <c r="AC106" s="338"/>
      <c r="AD106" s="338"/>
      <c r="AE106" s="338"/>
      <c r="AF106" s="338"/>
      <c r="AG106" s="338"/>
      <c r="AH106" s="338"/>
      <c r="AI106" s="338"/>
      <c r="AJ106" s="338"/>
      <c r="AK106" s="338"/>
      <c r="AL106" s="338"/>
      <c r="AM106" s="566"/>
      <c r="AN106" s="344">
        <f>AN17-AN105</f>
        <v>7025248.6897716075</v>
      </c>
      <c r="AO106" s="338"/>
      <c r="AP106" s="338"/>
      <c r="AQ106" s="338"/>
      <c r="AR106" s="338"/>
      <c r="AS106" s="338"/>
      <c r="AT106" s="338"/>
      <c r="AU106" s="338"/>
      <c r="AV106" s="338"/>
      <c r="AW106" s="338"/>
      <c r="AX106" s="338"/>
      <c r="AY106" s="566"/>
      <c r="AZ106" s="858">
        <f>AZ17-AZ105</f>
        <v>2262306.0922897253</v>
      </c>
      <c r="BA106" s="345">
        <f>BA17-BA105</f>
        <v>44871517.308806449</v>
      </c>
      <c r="BB106" s="338"/>
      <c r="BC106" s="338"/>
      <c r="BD106" s="338"/>
      <c r="BE106" s="338"/>
      <c r="BF106" s="338"/>
      <c r="BG106" s="338"/>
      <c r="BH106" s="338"/>
      <c r="BI106" s="338"/>
      <c r="BJ106" s="338"/>
      <c r="BK106" s="338"/>
      <c r="BL106" s="339"/>
    </row>
    <row r="107" spans="1:64" x14ac:dyDescent="0.25">
      <c r="A107" s="267"/>
      <c r="B107" s="126" t="s">
        <v>269</v>
      </c>
      <c r="C107" s="127" t="s">
        <v>26</v>
      </c>
      <c r="D107" s="257">
        <v>2641932.1369113913</v>
      </c>
      <c r="E107" s="340"/>
      <c r="F107" s="340"/>
      <c r="G107" s="340"/>
      <c r="H107" s="340"/>
      <c r="I107" s="340"/>
      <c r="J107" s="340"/>
      <c r="K107" s="340"/>
      <c r="L107" s="340"/>
      <c r="M107" s="340"/>
      <c r="N107" s="340"/>
      <c r="O107" s="377"/>
      <c r="P107" s="258">
        <v>2494804.4550705305</v>
      </c>
      <c r="Q107" s="340"/>
      <c r="R107" s="340"/>
      <c r="S107" s="340"/>
      <c r="T107" s="340"/>
      <c r="U107" s="340"/>
      <c r="V107" s="340"/>
      <c r="W107" s="340"/>
      <c r="X107" s="340"/>
      <c r="Y107" s="340"/>
      <c r="Z107" s="340"/>
      <c r="AA107" s="377"/>
      <c r="AB107" s="258">
        <v>2475503.6842854056</v>
      </c>
      <c r="AC107" s="340"/>
      <c r="AD107" s="340"/>
      <c r="AE107" s="340"/>
      <c r="AF107" s="340"/>
      <c r="AG107" s="340"/>
      <c r="AH107" s="340"/>
      <c r="AI107" s="340"/>
      <c r="AJ107" s="340"/>
      <c r="AK107" s="340"/>
      <c r="AL107" s="340"/>
      <c r="AM107" s="340"/>
      <c r="AN107" s="258">
        <v>1502943.7445884706</v>
      </c>
      <c r="AO107" s="340"/>
      <c r="AP107" s="340"/>
      <c r="AQ107" s="340"/>
      <c r="AR107" s="340"/>
      <c r="AS107" s="340"/>
      <c r="AT107" s="340"/>
      <c r="AU107" s="340"/>
      <c r="AV107" s="340"/>
      <c r="AW107" s="340"/>
      <c r="AX107" s="340"/>
      <c r="AY107" s="377"/>
      <c r="AZ107" s="526">
        <v>483985.54128078395</v>
      </c>
      <c r="BA107" s="296">
        <f>D107+P107+AB107+AN107+AZ107</f>
        <v>9599169.5621365812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9707319.3571186364</v>
      </c>
      <c r="E108" s="342"/>
      <c r="F108" s="342"/>
      <c r="G108" s="342"/>
      <c r="H108" s="342"/>
      <c r="I108" s="342"/>
      <c r="J108" s="342"/>
      <c r="K108" s="342"/>
      <c r="L108" s="342"/>
      <c r="M108" s="342"/>
      <c r="N108" s="342"/>
      <c r="O108" s="1118"/>
      <c r="P108" s="557">
        <f>P106-P107</f>
        <v>9166724.3229208756</v>
      </c>
      <c r="Q108" s="342"/>
      <c r="R108" s="342"/>
      <c r="S108" s="342"/>
      <c r="T108" s="342"/>
      <c r="U108" s="342"/>
      <c r="V108" s="342"/>
      <c r="W108" s="342"/>
      <c r="X108" s="342"/>
      <c r="Y108" s="342"/>
      <c r="Z108" s="342"/>
      <c r="AA108" s="1118"/>
      <c r="AB108" s="557">
        <f>AB106-AB107</f>
        <v>9097678.5704383217</v>
      </c>
      <c r="AC108" s="342"/>
      <c r="AD108" s="342"/>
      <c r="AE108" s="342"/>
      <c r="AF108" s="342"/>
      <c r="AG108" s="342"/>
      <c r="AH108" s="342"/>
      <c r="AI108" s="342"/>
      <c r="AJ108" s="342"/>
      <c r="AK108" s="342"/>
      <c r="AL108" s="342"/>
      <c r="AM108" s="342"/>
      <c r="AN108" s="550">
        <f>AN106-AN107</f>
        <v>5522304.9451831374</v>
      </c>
      <c r="AO108" s="342"/>
      <c r="AP108" s="342"/>
      <c r="AQ108" s="342"/>
      <c r="AR108" s="342"/>
      <c r="AS108" s="342"/>
      <c r="AT108" s="342"/>
      <c r="AU108" s="342"/>
      <c r="AV108" s="342"/>
      <c r="AW108" s="342"/>
      <c r="AX108" s="342"/>
      <c r="AY108" s="1118"/>
      <c r="AZ108" s="579">
        <f>AZ106-AZ107</f>
        <v>1778320.5510089414</v>
      </c>
      <c r="BA108" s="347">
        <f>BA106-BA107</f>
        <v>35272347.746669866</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96873.05760368667</v>
      </c>
      <c r="E9" s="737">
        <v>80504.040322580695</v>
      </c>
      <c r="F9" s="737">
        <v>2482.1612903225805</v>
      </c>
      <c r="G9" s="737">
        <v>5767.5587557603612</v>
      </c>
      <c r="H9" s="737">
        <v>1544</v>
      </c>
      <c r="I9" s="737">
        <v>2839.2960829493086</v>
      </c>
      <c r="J9" s="737">
        <v>257</v>
      </c>
      <c r="K9" s="737">
        <v>14</v>
      </c>
      <c r="L9" s="737">
        <v>139.67857142857139</v>
      </c>
      <c r="M9" s="737">
        <v>6.8709677419354804</v>
      </c>
      <c r="N9" s="737">
        <v>3025.4516129032259</v>
      </c>
      <c r="O9" s="804">
        <v>293</v>
      </c>
      <c r="P9" s="742">
        <f>SUM(Q9:AA9)</f>
        <v>104984.36666666668</v>
      </c>
      <c r="Q9" s="737">
        <v>87892.144086021508</v>
      </c>
      <c r="R9" s="737">
        <v>2675.8</v>
      </c>
      <c r="S9" s="737">
        <v>5965.8462365591458</v>
      </c>
      <c r="T9" s="737">
        <v>1570.41935483871</v>
      </c>
      <c r="U9" s="737">
        <v>3049.3548387096776</v>
      </c>
      <c r="V9" s="737">
        <v>268</v>
      </c>
      <c r="W9" s="737">
        <v>12</v>
      </c>
      <c r="X9" s="737">
        <v>157</v>
      </c>
      <c r="Y9" s="737">
        <v>12</v>
      </c>
      <c r="Z9" s="737">
        <v>3101.802150537635</v>
      </c>
      <c r="AA9" s="738">
        <v>280</v>
      </c>
      <c r="AB9" s="742">
        <f>SUM(AC9:AM9)</f>
        <v>114491.67096774193</v>
      </c>
      <c r="AC9" s="737">
        <v>96715.102150537627</v>
      </c>
      <c r="AD9" s="737">
        <v>2868.9010752688164</v>
      </c>
      <c r="AE9" s="737">
        <v>6208.165591397842</v>
      </c>
      <c r="AF9" s="737">
        <v>1594.7096774193551</v>
      </c>
      <c r="AG9" s="737">
        <v>3196.8569892473124</v>
      </c>
      <c r="AH9" s="737">
        <v>266</v>
      </c>
      <c r="AI9" s="737">
        <v>9</v>
      </c>
      <c r="AJ9" s="737">
        <v>158</v>
      </c>
      <c r="AK9" s="737">
        <v>10</v>
      </c>
      <c r="AL9" s="737">
        <v>3161.9354838709678</v>
      </c>
      <c r="AM9" s="738">
        <v>303</v>
      </c>
      <c r="AN9" s="736">
        <f>SUM(AO9:AY9)</f>
        <v>124581.18172043006</v>
      </c>
      <c r="AO9" s="737">
        <v>106021.49139784942</v>
      </c>
      <c r="AP9" s="737">
        <v>3052.6451612903229</v>
      </c>
      <c r="AQ9" s="737">
        <v>6461.8193548387071</v>
      </c>
      <c r="AR9" s="737">
        <v>1642</v>
      </c>
      <c r="AS9" s="737">
        <v>3429.677419354839</v>
      </c>
      <c r="AT9" s="737">
        <v>277</v>
      </c>
      <c r="AU9" s="737">
        <v>7.032258064516129</v>
      </c>
      <c r="AV9" s="737">
        <v>163.7741935483871</v>
      </c>
      <c r="AW9" s="737">
        <v>6</v>
      </c>
      <c r="AX9" s="737">
        <v>3205.7419354838712</v>
      </c>
      <c r="AY9" s="738">
        <v>314</v>
      </c>
      <c r="AZ9" s="853">
        <v>-22</v>
      </c>
      <c r="BA9" s="740">
        <f>AN9+AB9+P9+D9+AZ9</f>
        <v>440908.2769585253</v>
      </c>
      <c r="BB9" s="741">
        <f t="shared" ref="BB9:BL9" si="0">AO9+AC9+Q9+E9</f>
        <v>371132.77795698924</v>
      </c>
      <c r="BC9" s="741">
        <f t="shared" si="0"/>
        <v>11079.50752688172</v>
      </c>
      <c r="BD9" s="741">
        <f t="shared" si="0"/>
        <v>24403.389938556054</v>
      </c>
      <c r="BE9" s="741">
        <f t="shared" si="0"/>
        <v>6351.1290322580653</v>
      </c>
      <c r="BF9" s="741">
        <f t="shared" si="0"/>
        <v>12515.185330261138</v>
      </c>
      <c r="BG9" s="741">
        <f t="shared" si="0"/>
        <v>1068</v>
      </c>
      <c r="BH9" s="741">
        <f t="shared" si="0"/>
        <v>42.032258064516128</v>
      </c>
      <c r="BI9" s="742">
        <f t="shared" si="0"/>
        <v>618.45276497695841</v>
      </c>
      <c r="BJ9" s="742">
        <f t="shared" si="0"/>
        <v>34.87096774193548</v>
      </c>
      <c r="BK9" s="741">
        <f t="shared" si="0"/>
        <v>12494.931182795699</v>
      </c>
      <c r="BL9" s="743">
        <f t="shared" si="0"/>
        <v>1190</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27507492.750000004</v>
      </c>
      <c r="E11" s="249">
        <v>14954695.520000005</v>
      </c>
      <c r="F11" s="249">
        <v>1348944.3299999998</v>
      </c>
      <c r="G11" s="249">
        <v>6545904.7399999974</v>
      </c>
      <c r="H11" s="249">
        <v>2439462.2599999988</v>
      </c>
      <c r="I11" s="249">
        <v>523921.79000000056</v>
      </c>
      <c r="J11" s="249">
        <v>91910.209999999992</v>
      </c>
      <c r="K11" s="249">
        <v>2108.46</v>
      </c>
      <c r="L11" s="249">
        <v>482788.68999999994</v>
      </c>
      <c r="M11" s="249">
        <v>158767.51999999999</v>
      </c>
      <c r="N11" s="249">
        <v>321011.79000000004</v>
      </c>
      <c r="O11" s="249">
        <v>637977.43999999994</v>
      </c>
      <c r="P11" s="270">
        <f t="shared" ref="P11:P16" si="2">SUM(Q11:AA11)</f>
        <v>30002272.209999986</v>
      </c>
      <c r="Q11" s="249">
        <v>16545212.76999999</v>
      </c>
      <c r="R11" s="249">
        <v>1442993.63</v>
      </c>
      <c r="S11" s="249">
        <v>7066735.2700000005</v>
      </c>
      <c r="T11" s="249">
        <v>2533198.3299999996</v>
      </c>
      <c r="U11" s="249">
        <v>558256.02000000025</v>
      </c>
      <c r="V11" s="249">
        <v>93940.959999999992</v>
      </c>
      <c r="W11" s="249">
        <v>2053.08</v>
      </c>
      <c r="X11" s="249">
        <v>542846.96999999986</v>
      </c>
      <c r="Y11" s="249">
        <v>277284.12</v>
      </c>
      <c r="Z11" s="249">
        <v>328661.28999999992</v>
      </c>
      <c r="AA11" s="250">
        <v>611089.77</v>
      </c>
      <c r="AB11" s="270">
        <f t="shared" ref="AB11:AB16" si="3">SUM(AC11:AM11)</f>
        <v>32439464.73</v>
      </c>
      <c r="AC11" s="249">
        <v>18639806.409999996</v>
      </c>
      <c r="AD11" s="249">
        <v>1520151.6600000001</v>
      </c>
      <c r="AE11" s="249">
        <v>7204732.9999999991</v>
      </c>
      <c r="AF11" s="249">
        <v>2624512.1400000006</v>
      </c>
      <c r="AG11" s="249">
        <v>583439.50000000047</v>
      </c>
      <c r="AH11" s="249">
        <v>90830.6</v>
      </c>
      <c r="AI11" s="249">
        <v>1539.81</v>
      </c>
      <c r="AJ11" s="251">
        <v>547986.06000000006</v>
      </c>
      <c r="AK11" s="249">
        <v>231070.1</v>
      </c>
      <c r="AL11" s="249">
        <v>334108.68999999994</v>
      </c>
      <c r="AM11" s="250">
        <v>661286.76</v>
      </c>
      <c r="AN11" s="270">
        <f t="shared" ref="AN11:AN16" si="4">SUM(AO11:AY11)</f>
        <v>32718342.919999998</v>
      </c>
      <c r="AO11" s="249">
        <v>19572351.329999998</v>
      </c>
      <c r="AP11" s="249">
        <v>1486335.6700000002</v>
      </c>
      <c r="AQ11" s="249">
        <v>6896675.9400000023</v>
      </c>
      <c r="AR11" s="249">
        <v>2546195.8199999998</v>
      </c>
      <c r="AS11" s="249">
        <v>513667.46000000008</v>
      </c>
      <c r="AT11" s="249">
        <v>89649.63</v>
      </c>
      <c r="AU11" s="249">
        <v>1162.54</v>
      </c>
      <c r="AV11" s="249">
        <v>439459.07</v>
      </c>
      <c r="AW11" s="249">
        <v>148882.56</v>
      </c>
      <c r="AX11" s="249">
        <v>353693.47000000009</v>
      </c>
      <c r="AY11" s="250">
        <v>670269.42999999993</v>
      </c>
      <c r="AZ11" s="854">
        <v>61081.299999999348</v>
      </c>
      <c r="BA11" s="321">
        <f t="shared" ref="BA11:BA16" si="5">SUM(BB11:BL11)+AZ11</f>
        <v>122728653.91</v>
      </c>
      <c r="BB11" s="271">
        <f t="shared" ref="BB11:BL16" si="6">E11+Q11+AC11+AO11</f>
        <v>69712066.029999986</v>
      </c>
      <c r="BC11" s="271">
        <f t="shared" si="6"/>
        <v>5798425.29</v>
      </c>
      <c r="BD11" s="271">
        <f t="shared" si="6"/>
        <v>27714048.949999999</v>
      </c>
      <c r="BE11" s="271">
        <f t="shared" si="6"/>
        <v>10143368.549999999</v>
      </c>
      <c r="BF11" s="271">
        <f t="shared" si="6"/>
        <v>2179284.7700000014</v>
      </c>
      <c r="BG11" s="271">
        <f t="shared" si="6"/>
        <v>366331.4</v>
      </c>
      <c r="BH11" s="271">
        <f t="shared" si="6"/>
        <v>6863.89</v>
      </c>
      <c r="BI11" s="271">
        <f t="shared" si="6"/>
        <v>2013080.7899999998</v>
      </c>
      <c r="BJ11" s="271">
        <f t="shared" si="6"/>
        <v>816004.3</v>
      </c>
      <c r="BK11" s="271">
        <f t="shared" si="6"/>
        <v>1337475.24</v>
      </c>
      <c r="BL11" s="295">
        <f t="shared" si="6"/>
        <v>2580623.4</v>
      </c>
    </row>
    <row r="12" spans="1:64" x14ac:dyDescent="0.25">
      <c r="A12" s="1535"/>
      <c r="B12" s="126" t="s">
        <v>1319</v>
      </c>
      <c r="C12" s="127" t="s">
        <v>1328</v>
      </c>
      <c r="D12" s="270">
        <f t="shared" si="1"/>
        <v>55965.468256513173</v>
      </c>
      <c r="E12" s="249">
        <v>46508.765436376438</v>
      </c>
      <c r="F12" s="249">
        <v>1433.99333454927</v>
      </c>
      <c r="G12" s="249">
        <v>3332.0319854423287</v>
      </c>
      <c r="H12" s="249">
        <v>891.99912881420028</v>
      </c>
      <c r="I12" s="249">
        <v>1640.3171194535976</v>
      </c>
      <c r="J12" s="249">
        <v>148.47394825469524</v>
      </c>
      <c r="K12" s="249">
        <v>8.0880750022012986</v>
      </c>
      <c r="L12" s="249">
        <v>80.695054422472623</v>
      </c>
      <c r="M12" s="249">
        <v>3.9694930310342751</v>
      </c>
      <c r="N12" s="249">
        <v>1747.8628257637272</v>
      </c>
      <c r="O12" s="249">
        <v>169.27185540321287</v>
      </c>
      <c r="P12" s="270">
        <f t="shared" si="2"/>
        <v>60651.530832757278</v>
      </c>
      <c r="Q12" s="249">
        <v>50777.018105144656</v>
      </c>
      <c r="R12" s="249">
        <v>1545.8622207778737</v>
      </c>
      <c r="S12" s="249">
        <v>3446.5865580636223</v>
      </c>
      <c r="T12" s="249">
        <v>907.26210906028984</v>
      </c>
      <c r="U12" s="249">
        <v>1761.6721888435222</v>
      </c>
      <c r="V12" s="249">
        <v>154.82886432785344</v>
      </c>
      <c r="W12" s="249">
        <v>6.9326357161725403</v>
      </c>
      <c r="X12" s="249">
        <v>90.701983953257411</v>
      </c>
      <c r="Y12" s="249">
        <v>6.9326357161725403</v>
      </c>
      <c r="Z12" s="249">
        <v>1791.9720311098338</v>
      </c>
      <c r="AA12" s="250">
        <v>161.76150004402595</v>
      </c>
      <c r="AB12" s="270">
        <f t="shared" si="3"/>
        <v>66144.08727960354</v>
      </c>
      <c r="AC12" s="249">
        <v>55874.214288507741</v>
      </c>
      <c r="AD12" s="249">
        <v>1657.4205050478668</v>
      </c>
      <c r="AE12" s="249">
        <v>3586.5792092365086</v>
      </c>
      <c r="AF12" s="249">
        <v>921.29510555028435</v>
      </c>
      <c r="AG12" s="249">
        <v>1846.8870785959778</v>
      </c>
      <c r="AH12" s="249">
        <v>153.67342504182466</v>
      </c>
      <c r="AI12" s="249">
        <v>5.199476787129405</v>
      </c>
      <c r="AJ12" s="249">
        <v>91.279703596271773</v>
      </c>
      <c r="AK12" s="249">
        <v>5.7771964301437846</v>
      </c>
      <c r="AL12" s="249">
        <v>1826.7122389764313</v>
      </c>
      <c r="AM12" s="250">
        <v>175.04905183335666</v>
      </c>
      <c r="AN12" s="270">
        <f t="shared" si="4"/>
        <v>71972.995829836262</v>
      </c>
      <c r="AO12" s="249">
        <v>61250.698162217552</v>
      </c>
      <c r="AP12" s="249">
        <v>1763.5730728302149</v>
      </c>
      <c r="AQ12" s="249">
        <v>3733.1199709008188</v>
      </c>
      <c r="AR12" s="249">
        <v>948.6156538296093</v>
      </c>
      <c r="AS12" s="249">
        <v>1981.3920143641521</v>
      </c>
      <c r="AT12" s="249">
        <v>160.02834111498282</v>
      </c>
      <c r="AU12" s="249">
        <v>4.0626736186172421</v>
      </c>
      <c r="AV12" s="249">
        <v>94.615568631741908</v>
      </c>
      <c r="AW12" s="249">
        <v>3.4663178580862701</v>
      </c>
      <c r="AX12" s="249">
        <v>1852.0200865639645</v>
      </c>
      <c r="AY12" s="250">
        <v>181.40396790651482</v>
      </c>
      <c r="AZ12" s="854">
        <v>440037.14558810176</v>
      </c>
      <c r="BA12" s="290">
        <f t="shared" si="5"/>
        <v>694771.227786812</v>
      </c>
      <c r="BB12" s="271">
        <f t="shared" si="6"/>
        <v>214410.69599224639</v>
      </c>
      <c r="BC12" s="271">
        <f t="shared" si="6"/>
        <v>6400.8491332052254</v>
      </c>
      <c r="BD12" s="271">
        <f t="shared" si="6"/>
        <v>14098.317723643278</v>
      </c>
      <c r="BE12" s="271">
        <f t="shared" si="6"/>
        <v>3669.1719972543842</v>
      </c>
      <c r="BF12" s="271">
        <f t="shared" si="6"/>
        <v>7230.2684012572499</v>
      </c>
      <c r="BG12" s="271">
        <f t="shared" si="6"/>
        <v>617.00457873935613</v>
      </c>
      <c r="BH12" s="271">
        <f t="shared" si="6"/>
        <v>24.282861124120487</v>
      </c>
      <c r="BI12" s="271">
        <f t="shared" si="6"/>
        <v>357.29231060374372</v>
      </c>
      <c r="BJ12" s="271">
        <f t="shared" si="6"/>
        <v>20.145643035436869</v>
      </c>
      <c r="BK12" s="271">
        <f t="shared" si="6"/>
        <v>7218.5671824139563</v>
      </c>
      <c r="BL12" s="291">
        <f t="shared" si="6"/>
        <v>687.4863751871103</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695360.70000000182</v>
      </c>
      <c r="E14" s="249">
        <v>668407.08000000182</v>
      </c>
      <c r="F14" s="249">
        <v>23762.370000000003</v>
      </c>
      <c r="G14" s="249">
        <v>3191.25</v>
      </c>
      <c r="H14" s="249">
        <v>0</v>
      </c>
      <c r="I14" s="249">
        <v>0</v>
      </c>
      <c r="J14" s="249">
        <v>0</v>
      </c>
      <c r="K14" s="249">
        <v>0</v>
      </c>
      <c r="L14" s="249">
        <v>0</v>
      </c>
      <c r="M14" s="249">
        <v>0</v>
      </c>
      <c r="N14" s="249">
        <v>0</v>
      </c>
      <c r="O14" s="250">
        <v>0</v>
      </c>
      <c r="P14" s="271">
        <f t="shared" si="2"/>
        <v>606622.35000000033</v>
      </c>
      <c r="Q14" s="249">
        <v>580380.54000000027</v>
      </c>
      <c r="R14" s="249">
        <v>23050.560000000001</v>
      </c>
      <c r="S14" s="249">
        <v>0</v>
      </c>
      <c r="T14" s="249">
        <v>0</v>
      </c>
      <c r="U14" s="249">
        <v>0</v>
      </c>
      <c r="V14" s="249">
        <v>0</v>
      </c>
      <c r="W14" s="249">
        <v>0</v>
      </c>
      <c r="X14" s="249">
        <v>3191.25</v>
      </c>
      <c r="Y14" s="249">
        <v>0</v>
      </c>
      <c r="Z14" s="249">
        <v>0</v>
      </c>
      <c r="AA14" s="250">
        <v>0</v>
      </c>
      <c r="AB14" s="271">
        <f t="shared" si="3"/>
        <v>776078.8200000003</v>
      </c>
      <c r="AC14" s="249">
        <v>747357.5700000003</v>
      </c>
      <c r="AD14" s="249">
        <v>19147.5</v>
      </c>
      <c r="AE14" s="249">
        <v>3191.25</v>
      </c>
      <c r="AF14" s="249">
        <v>3191.25</v>
      </c>
      <c r="AG14" s="249">
        <v>0</v>
      </c>
      <c r="AH14" s="249">
        <v>0</v>
      </c>
      <c r="AI14" s="249">
        <v>0</v>
      </c>
      <c r="AJ14" s="249">
        <v>3191.25</v>
      </c>
      <c r="AK14" s="249">
        <v>0</v>
      </c>
      <c r="AL14" s="249">
        <v>0</v>
      </c>
      <c r="AM14" s="250">
        <v>0</v>
      </c>
      <c r="AN14" s="270">
        <f t="shared" si="4"/>
        <v>955959.58000000333</v>
      </c>
      <c r="AO14" s="249">
        <v>938816.98000000336</v>
      </c>
      <c r="AP14" s="249">
        <v>13714.08</v>
      </c>
      <c r="AQ14" s="249">
        <v>0</v>
      </c>
      <c r="AR14" s="249">
        <v>3428.52</v>
      </c>
      <c r="AS14" s="249">
        <v>0</v>
      </c>
      <c r="AT14" s="249">
        <v>0</v>
      </c>
      <c r="AU14" s="249">
        <v>0</v>
      </c>
      <c r="AV14" s="249">
        <v>0</v>
      </c>
      <c r="AW14" s="249">
        <v>0</v>
      </c>
      <c r="AX14" s="249">
        <v>0</v>
      </c>
      <c r="AY14" s="250">
        <v>0</v>
      </c>
      <c r="AZ14" s="854">
        <v>45626.579999999994</v>
      </c>
      <c r="BA14" s="290">
        <f t="shared" si="5"/>
        <v>3079648.0300000054</v>
      </c>
      <c r="BB14" s="271">
        <f t="shared" si="6"/>
        <v>2934962.1700000055</v>
      </c>
      <c r="BC14" s="271">
        <f t="shared" si="6"/>
        <v>79674.510000000009</v>
      </c>
      <c r="BD14" s="271">
        <f t="shared" si="6"/>
        <v>6382.5</v>
      </c>
      <c r="BE14" s="271">
        <f t="shared" si="6"/>
        <v>6619.77</v>
      </c>
      <c r="BF14" s="271">
        <f t="shared" si="6"/>
        <v>0</v>
      </c>
      <c r="BG14" s="271">
        <f t="shared" si="6"/>
        <v>0</v>
      </c>
      <c r="BH14" s="271">
        <f t="shared" si="6"/>
        <v>0</v>
      </c>
      <c r="BI14" s="271">
        <f t="shared" si="6"/>
        <v>6382.5</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193251.40096007602</v>
      </c>
      <c r="E16" s="249">
        <v>191670.43711709665</v>
      </c>
      <c r="F16" s="249">
        <v>239.73383282895855</v>
      </c>
      <c r="G16" s="249">
        <v>557.04638210877852</v>
      </c>
      <c r="H16" s="249">
        <v>149.12368480285488</v>
      </c>
      <c r="I16" s="249">
        <v>274.22687444022876</v>
      </c>
      <c r="J16" s="249">
        <v>24.821753234672087</v>
      </c>
      <c r="K16" s="249">
        <v>1.3521577637564561</v>
      </c>
      <c r="L16" s="249">
        <v>13.490533199110965</v>
      </c>
      <c r="M16" s="249">
        <v>0.66361659834130182</v>
      </c>
      <c r="N16" s="249">
        <v>292.20627766118497</v>
      </c>
      <c r="O16" s="249">
        <v>28.298730341474403</v>
      </c>
      <c r="P16" s="270">
        <f t="shared" si="2"/>
        <v>10139.673318670561</v>
      </c>
      <c r="Q16" s="249">
        <v>8488.8603570796477</v>
      </c>
      <c r="R16" s="249">
        <v>258.43598173282322</v>
      </c>
      <c r="S16" s="249">
        <v>576.19752186719165</v>
      </c>
      <c r="T16" s="249">
        <v>151.67533735704046</v>
      </c>
      <c r="U16" s="249">
        <v>294.51491568640046</v>
      </c>
      <c r="V16" s="249">
        <v>25.884162906195019</v>
      </c>
      <c r="W16" s="249">
        <v>1.1589923689341053</v>
      </c>
      <c r="X16" s="249">
        <v>15.163483493554544</v>
      </c>
      <c r="Y16" s="249">
        <v>1.1589923689341053</v>
      </c>
      <c r="Z16" s="249">
        <v>299.58041853470962</v>
      </c>
      <c r="AA16" s="250">
        <v>27.04315527512912</v>
      </c>
      <c r="AB16" s="270">
        <f t="shared" si="3"/>
        <v>11057.914413177275</v>
      </c>
      <c r="AC16" s="249">
        <v>9341.0054460962983</v>
      </c>
      <c r="AD16" s="249">
        <v>277.08620445528391</v>
      </c>
      <c r="AE16" s="249">
        <v>599.60137879244883</v>
      </c>
      <c r="AF16" s="249">
        <v>154.02136223286675</v>
      </c>
      <c r="AG16" s="249">
        <v>308.76107125927444</v>
      </c>
      <c r="AH16" s="249">
        <v>25.690997511372665</v>
      </c>
      <c r="AI16" s="249">
        <v>0.8692442767005788</v>
      </c>
      <c r="AJ16" s="249">
        <v>15.260066190965718</v>
      </c>
      <c r="AK16" s="249">
        <v>0.96582697411175444</v>
      </c>
      <c r="AL16" s="249">
        <v>305.38825807236827</v>
      </c>
      <c r="AM16" s="250">
        <v>29.26455731558616</v>
      </c>
      <c r="AN16" s="270">
        <f t="shared" si="4"/>
        <v>12032.386577230958</v>
      </c>
      <c r="AO16" s="249">
        <v>10239.841622760028</v>
      </c>
      <c r="AP16" s="249">
        <v>294.8327039165921</v>
      </c>
      <c r="AQ16" s="249">
        <v>624.09994347406371</v>
      </c>
      <c r="AR16" s="249">
        <v>158.58878914915005</v>
      </c>
      <c r="AS16" s="249">
        <v>331.24749641148941</v>
      </c>
      <c r="AT16" s="249">
        <v>26.753407182895593</v>
      </c>
      <c r="AU16" s="249">
        <v>0.67919445276245949</v>
      </c>
      <c r="AV16" s="249">
        <v>15.81775337924315</v>
      </c>
      <c r="AW16" s="249">
        <v>0.57949618446705264</v>
      </c>
      <c r="AX16" s="249">
        <v>309.61920333315459</v>
      </c>
      <c r="AY16" s="250">
        <v>30.326966987109088</v>
      </c>
      <c r="AZ16" s="854">
        <v>4438.769999999935</v>
      </c>
      <c r="BA16" s="290">
        <f t="shared" si="5"/>
        <v>230920.14526915477</v>
      </c>
      <c r="BB16" s="271">
        <f t="shared" si="6"/>
        <v>219740.14454303263</v>
      </c>
      <c r="BC16" s="271">
        <f t="shared" si="6"/>
        <v>1070.0887229336577</v>
      </c>
      <c r="BD16" s="271">
        <f t="shared" si="6"/>
        <v>2356.9452262424829</v>
      </c>
      <c r="BE16" s="271">
        <f t="shared" si="6"/>
        <v>613.4091735419122</v>
      </c>
      <c r="BF16" s="271">
        <f t="shared" si="6"/>
        <v>1208.750357797393</v>
      </c>
      <c r="BG16" s="271">
        <f t="shared" si="6"/>
        <v>103.15032083513535</v>
      </c>
      <c r="BH16" s="271">
        <f t="shared" si="6"/>
        <v>4.0595888621535998</v>
      </c>
      <c r="BI16" s="271">
        <f t="shared" si="6"/>
        <v>59.731836262874374</v>
      </c>
      <c r="BJ16" s="271">
        <f t="shared" si="6"/>
        <v>3.3679321258542143</v>
      </c>
      <c r="BK16" s="271">
        <f t="shared" si="6"/>
        <v>1206.7941576014173</v>
      </c>
      <c r="BL16" s="291">
        <f t="shared" si="6"/>
        <v>114.93340991929877</v>
      </c>
    </row>
    <row r="17" spans="1:64" s="209" customFormat="1" x14ac:dyDescent="0.25">
      <c r="A17" s="1535"/>
      <c r="B17" s="128" t="s">
        <v>201</v>
      </c>
      <c r="C17" s="309" t="s">
        <v>14</v>
      </c>
      <c r="D17" s="272">
        <f>SUM(D11:D16)</f>
        <v>28452070.319216598</v>
      </c>
      <c r="E17" s="272">
        <f>SUM(E11:E16)</f>
        <v>15861281.802553479</v>
      </c>
      <c r="F17" s="272">
        <f>SUM(F11:F16)</f>
        <v>1374380.4271673781</v>
      </c>
      <c r="G17" s="272">
        <f t="shared" ref="G17:O17" si="7">SUM(G11:G16)</f>
        <v>6552985.0683675483</v>
      </c>
      <c r="H17" s="272">
        <f t="shared" si="7"/>
        <v>2440503.3828136162</v>
      </c>
      <c r="I17" s="272">
        <f t="shared" si="7"/>
        <v>525836.3339938944</v>
      </c>
      <c r="J17" s="272">
        <f t="shared" si="7"/>
        <v>92083.505701489368</v>
      </c>
      <c r="K17" s="272">
        <f t="shared" si="7"/>
        <v>2117.9002327659578</v>
      </c>
      <c r="L17" s="272">
        <f t="shared" si="7"/>
        <v>482882.87558762153</v>
      </c>
      <c r="M17" s="272">
        <f t="shared" si="7"/>
        <v>158772.15310962938</v>
      </c>
      <c r="N17" s="272">
        <f t="shared" si="7"/>
        <v>323051.85910342494</v>
      </c>
      <c r="O17" s="272">
        <f t="shared" si="7"/>
        <v>638175.01058574463</v>
      </c>
      <c r="P17" s="288">
        <f>SUM(P11:P16)</f>
        <v>30679685.764151413</v>
      </c>
      <c r="Q17" s="272">
        <f>SUM(Q11:Q16)</f>
        <v>17184859.188462216</v>
      </c>
      <c r="R17" s="272">
        <f>SUM(R11:R16)</f>
        <v>1467848.4882025106</v>
      </c>
      <c r="S17" s="272">
        <f t="shared" ref="S17:AA17" si="8">SUM(S11:S16)</f>
        <v>7070758.0540799312</v>
      </c>
      <c r="T17" s="272">
        <f t="shared" si="8"/>
        <v>2534257.2674464169</v>
      </c>
      <c r="U17" s="272">
        <f t="shared" si="8"/>
        <v>560312.20710453019</v>
      </c>
      <c r="V17" s="272">
        <f t="shared" si="8"/>
        <v>94121.673027234036</v>
      </c>
      <c r="W17" s="272">
        <f t="shared" si="8"/>
        <v>2061.1716280851065</v>
      </c>
      <c r="X17" s="272">
        <f t="shared" si="8"/>
        <v>546144.08546744671</v>
      </c>
      <c r="Y17" s="272">
        <f t="shared" si="8"/>
        <v>277292.21162808512</v>
      </c>
      <c r="Z17" s="272">
        <f t="shared" si="8"/>
        <v>330752.84244964446</v>
      </c>
      <c r="AA17" s="281">
        <f t="shared" si="8"/>
        <v>611278.57465531921</v>
      </c>
      <c r="AB17" s="288">
        <f>SUM(AB11:AB16)</f>
        <v>33292745.55169278</v>
      </c>
      <c r="AC17" s="272">
        <f>SUM(AC11:AC16)</f>
        <v>19452379.199734598</v>
      </c>
      <c r="AD17" s="272">
        <f>SUM(AD11:AD16)</f>
        <v>1541233.6667095032</v>
      </c>
      <c r="AE17" s="272">
        <f t="shared" ref="AE17:AM17" si="9">SUM(AE11:AE16)</f>
        <v>7212110.4305880284</v>
      </c>
      <c r="AF17" s="272">
        <f t="shared" si="9"/>
        <v>2628778.706467784</v>
      </c>
      <c r="AG17" s="272">
        <f t="shared" si="9"/>
        <v>585595.14814985567</v>
      </c>
      <c r="AH17" s="272">
        <f t="shared" si="9"/>
        <v>91009.964422553196</v>
      </c>
      <c r="AI17" s="272">
        <f t="shared" si="9"/>
        <v>1545.87872106383</v>
      </c>
      <c r="AJ17" s="272">
        <f t="shared" si="9"/>
        <v>551283.84976978728</v>
      </c>
      <c r="AK17" s="272">
        <f t="shared" si="9"/>
        <v>231076.84302340425</v>
      </c>
      <c r="AL17" s="272">
        <f t="shared" si="9"/>
        <v>336240.79049704876</v>
      </c>
      <c r="AM17" s="272">
        <f t="shared" si="9"/>
        <v>661491.07360914897</v>
      </c>
      <c r="AN17" s="288">
        <f>SUM(AN11:AN16)</f>
        <v>33758307.882407069</v>
      </c>
      <c r="AO17" s="272">
        <f>SUM(AO11:AO16)</f>
        <v>20582658.849784978</v>
      </c>
      <c r="AP17" s="272">
        <f t="shared" ref="AP17:AZ17" si="10">SUM(AP11:AP16)</f>
        <v>1502108.155776747</v>
      </c>
      <c r="AQ17" s="272">
        <f t="shared" si="10"/>
        <v>6901033.1599143771</v>
      </c>
      <c r="AR17" s="272">
        <f t="shared" si="10"/>
        <v>2550731.5444429787</v>
      </c>
      <c r="AS17" s="272">
        <f t="shared" si="10"/>
        <v>515980.0995107757</v>
      </c>
      <c r="AT17" s="272">
        <f t="shared" si="10"/>
        <v>89836.411748297891</v>
      </c>
      <c r="AU17" s="272">
        <f t="shared" si="10"/>
        <v>1167.2818680713797</v>
      </c>
      <c r="AV17" s="272">
        <f t="shared" si="10"/>
        <v>439569.50332201098</v>
      </c>
      <c r="AW17" s="272">
        <f t="shared" si="10"/>
        <v>148886.60581404256</v>
      </c>
      <c r="AX17" s="272">
        <f t="shared" si="10"/>
        <v>355855.1092898972</v>
      </c>
      <c r="AY17" s="281">
        <f t="shared" si="10"/>
        <v>670481.16093489353</v>
      </c>
      <c r="AZ17" s="293">
        <f t="shared" si="10"/>
        <v>551183.79558810103</v>
      </c>
      <c r="BA17" s="292">
        <f>SUM(BA11:BA16)</f>
        <v>126733993.31305596</v>
      </c>
      <c r="BB17" s="272">
        <f>SUM(BB11:BB16)</f>
        <v>73081179.040535271</v>
      </c>
      <c r="BC17" s="272">
        <f t="shared" ref="BC17:BL17" si="11">SUM(BC11:BC16)</f>
        <v>5885570.7378561394</v>
      </c>
      <c r="BD17" s="272">
        <f t="shared" si="11"/>
        <v>27736886.712949883</v>
      </c>
      <c r="BE17" s="272">
        <f t="shared" si="11"/>
        <v>10154270.901170796</v>
      </c>
      <c r="BF17" s="272">
        <f t="shared" si="11"/>
        <v>2187723.788759056</v>
      </c>
      <c r="BG17" s="272">
        <f t="shared" si="11"/>
        <v>367051.55489957449</v>
      </c>
      <c r="BH17" s="272">
        <f t="shared" si="11"/>
        <v>6892.2324499862743</v>
      </c>
      <c r="BI17" s="272">
        <f t="shared" si="11"/>
        <v>2019880.3141468663</v>
      </c>
      <c r="BJ17" s="272">
        <f>SUM(BJ11:BJ16)</f>
        <v>816027.81357516127</v>
      </c>
      <c r="BK17" s="272">
        <f t="shared" si="11"/>
        <v>1345900.6013400154</v>
      </c>
      <c r="BL17" s="293">
        <f t="shared" si="11"/>
        <v>2581425.8197851065</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3141196.19</v>
      </c>
      <c r="E20" s="251">
        <v>1588870.3400000003</v>
      </c>
      <c r="F20" s="251">
        <v>46774.909999999996</v>
      </c>
      <c r="G20" s="251">
        <v>1099158.67</v>
      </c>
      <c r="H20" s="251">
        <v>303825.49</v>
      </c>
      <c r="I20" s="251">
        <v>-14659.599999999999</v>
      </c>
      <c r="J20" s="251">
        <v>0</v>
      </c>
      <c r="K20" s="251">
        <v>0</v>
      </c>
      <c r="L20" s="251">
        <v>0</v>
      </c>
      <c r="M20" s="251">
        <v>5240.21</v>
      </c>
      <c r="N20" s="251">
        <v>12945.26</v>
      </c>
      <c r="O20" s="252">
        <v>99040.909999999989</v>
      </c>
      <c r="P20" s="273">
        <f t="shared" ref="P20:P27" si="13">SUM(Q20:AA20)</f>
        <v>3950566.77</v>
      </c>
      <c r="Q20" s="251">
        <v>2822215.9800000004</v>
      </c>
      <c r="R20" s="251">
        <v>26388.11</v>
      </c>
      <c r="S20" s="251">
        <v>636966.50999999989</v>
      </c>
      <c r="T20" s="251">
        <v>251162.59</v>
      </c>
      <c r="U20" s="251">
        <v>20110.919999999998</v>
      </c>
      <c r="V20" s="251">
        <v>6922.31</v>
      </c>
      <c r="W20" s="251">
        <v>0</v>
      </c>
      <c r="X20" s="251">
        <v>12658.92</v>
      </c>
      <c r="Y20" s="251">
        <v>0</v>
      </c>
      <c r="Z20" s="251">
        <v>18732.43</v>
      </c>
      <c r="AA20" s="252">
        <v>155409</v>
      </c>
      <c r="AB20" s="273">
        <f t="shared" ref="AB20:AB27" si="14">SUM(AC20:AM20)</f>
        <v>2685195.0899999994</v>
      </c>
      <c r="AC20" s="251">
        <v>1606227.17</v>
      </c>
      <c r="AD20" s="251">
        <v>95415.67</v>
      </c>
      <c r="AE20" s="251">
        <v>570106.48</v>
      </c>
      <c r="AF20" s="251">
        <v>246326.97999999998</v>
      </c>
      <c r="AG20" s="251">
        <v>9373.2300000000014</v>
      </c>
      <c r="AH20" s="251">
        <v>0</v>
      </c>
      <c r="AI20" s="251">
        <v>0</v>
      </c>
      <c r="AJ20" s="251">
        <v>20898.05</v>
      </c>
      <c r="AK20" s="251">
        <v>17094.8</v>
      </c>
      <c r="AL20" s="251">
        <v>27541.52</v>
      </c>
      <c r="AM20" s="252">
        <v>92211.19</v>
      </c>
      <c r="AN20" s="276">
        <f t="shared" ref="AN20:AN27" si="15">SUM(AO20:AY20)</f>
        <v>4001884.83</v>
      </c>
      <c r="AO20" s="251">
        <v>2271933.4600000004</v>
      </c>
      <c r="AP20" s="251">
        <v>114780.61</v>
      </c>
      <c r="AQ20" s="251">
        <v>1172351.27</v>
      </c>
      <c r="AR20" s="251">
        <v>215039.07</v>
      </c>
      <c r="AS20" s="251">
        <v>14457.65</v>
      </c>
      <c r="AT20" s="251">
        <v>2018.96</v>
      </c>
      <c r="AU20" s="251">
        <v>0</v>
      </c>
      <c r="AV20" s="249">
        <v>0</v>
      </c>
      <c r="AW20" s="251">
        <v>15990.27</v>
      </c>
      <c r="AX20" s="251">
        <v>26936.940000000002</v>
      </c>
      <c r="AY20" s="252">
        <v>168376.6</v>
      </c>
      <c r="AZ20" s="855">
        <v>2118301.0599999996</v>
      </c>
      <c r="BA20" s="294">
        <f t="shared" ref="BA20:BA27" si="16">SUM(BB20:BL20)+AZ20</f>
        <v>15897143.940000001</v>
      </c>
      <c r="BB20" s="271">
        <f t="shared" ref="BB20:BL27" si="17">E20+Q20+AC20+AO20</f>
        <v>8289246.9500000011</v>
      </c>
      <c r="BC20" s="271">
        <f t="shared" si="17"/>
        <v>283359.3</v>
      </c>
      <c r="BD20" s="271">
        <f t="shared" si="17"/>
        <v>3478582.9299999997</v>
      </c>
      <c r="BE20" s="271">
        <f t="shared" si="17"/>
        <v>1016354.1299999999</v>
      </c>
      <c r="BF20" s="271">
        <f t="shared" si="17"/>
        <v>29282.2</v>
      </c>
      <c r="BG20" s="271">
        <f t="shared" si="17"/>
        <v>8941.27</v>
      </c>
      <c r="BH20" s="271">
        <f t="shared" si="17"/>
        <v>0</v>
      </c>
      <c r="BI20" s="271">
        <f t="shared" si="17"/>
        <v>33556.97</v>
      </c>
      <c r="BJ20" s="271">
        <f t="shared" si="17"/>
        <v>38325.279999999999</v>
      </c>
      <c r="BK20" s="271">
        <f t="shared" si="17"/>
        <v>86156.150000000009</v>
      </c>
      <c r="BL20" s="295">
        <f t="shared" si="17"/>
        <v>515037.69999999995</v>
      </c>
    </row>
    <row r="21" spans="1:64" ht="24.75" x14ac:dyDescent="0.25">
      <c r="A21" s="1535"/>
      <c r="B21" s="126">
        <v>2.2000000000000002</v>
      </c>
      <c r="C21" s="127" t="s">
        <v>148</v>
      </c>
      <c r="D21" s="274">
        <f t="shared" si="12"/>
        <v>17805.572469120452</v>
      </c>
      <c r="E21" s="253">
        <v>9006.3607211067138</v>
      </c>
      <c r="F21" s="253">
        <v>265.13913788415334</v>
      </c>
      <c r="G21" s="253">
        <v>6230.476598708422</v>
      </c>
      <c r="H21" s="253">
        <v>1722.205953701043</v>
      </c>
      <c r="I21" s="253">
        <v>-83.096551243530641</v>
      </c>
      <c r="J21" s="253">
        <v>0</v>
      </c>
      <c r="K21" s="253">
        <v>0</v>
      </c>
      <c r="L21" s="253">
        <v>0</v>
      </c>
      <c r="M21" s="253">
        <v>29.703633031724038</v>
      </c>
      <c r="N21" s="253">
        <v>73.378977663157769</v>
      </c>
      <c r="O21" s="254">
        <v>561.40399826877319</v>
      </c>
      <c r="P21" s="274">
        <f t="shared" si="13"/>
        <v>44824.436129136971</v>
      </c>
      <c r="Q21" s="253">
        <v>32021.795176022228</v>
      </c>
      <c r="R21" s="253">
        <v>299.40821662498831</v>
      </c>
      <c r="S21" s="253">
        <v>7227.2325228651371</v>
      </c>
      <c r="T21" s="253">
        <v>2849.7737486623</v>
      </c>
      <c r="U21" s="253">
        <v>228.18514444148556</v>
      </c>
      <c r="V21" s="253">
        <v>78.54281689841838</v>
      </c>
      <c r="W21" s="253">
        <v>0</v>
      </c>
      <c r="X21" s="253">
        <v>143.63228975468107</v>
      </c>
      <c r="Y21" s="253">
        <v>0</v>
      </c>
      <c r="Z21" s="253">
        <v>212.54434134738827</v>
      </c>
      <c r="AA21" s="254">
        <v>1763.3218725203437</v>
      </c>
      <c r="AB21" s="274">
        <f t="shared" si="14"/>
        <v>66920.623577793929</v>
      </c>
      <c r="AC21" s="253">
        <v>40030.508108815004</v>
      </c>
      <c r="AD21" s="253">
        <v>2377.9561340896857</v>
      </c>
      <c r="AE21" s="253">
        <v>14208.234362346131</v>
      </c>
      <c r="AF21" s="253">
        <v>6138.9785669669081</v>
      </c>
      <c r="AG21" s="253">
        <v>233.60030668687301</v>
      </c>
      <c r="AH21" s="253">
        <v>0</v>
      </c>
      <c r="AI21" s="253">
        <v>0</v>
      </c>
      <c r="AJ21" s="253">
        <v>520.82269283455173</v>
      </c>
      <c r="AK21" s="253">
        <v>426.03782503478061</v>
      </c>
      <c r="AL21" s="253">
        <v>686.39172607763237</v>
      </c>
      <c r="AM21" s="254">
        <v>2298.0938549423749</v>
      </c>
      <c r="AN21" s="289">
        <f t="shared" si="15"/>
        <v>347263.02895690815</v>
      </c>
      <c r="AO21" s="253">
        <v>197146.72671081056</v>
      </c>
      <c r="AP21" s="253">
        <v>9960.0723127560796</v>
      </c>
      <c r="AQ21" s="253">
        <v>101730.62702098751</v>
      </c>
      <c r="AR21" s="253">
        <v>18659.986972257917</v>
      </c>
      <c r="AS21" s="253">
        <v>1254.5606742507987</v>
      </c>
      <c r="AT21" s="253">
        <v>175.19498804338133</v>
      </c>
      <c r="AU21" s="253">
        <v>0</v>
      </c>
      <c r="AV21" s="253">
        <v>0</v>
      </c>
      <c r="AW21" s="253">
        <v>1387.5535728595116</v>
      </c>
      <c r="AX21" s="253">
        <v>2337.4494201099978</v>
      </c>
      <c r="AY21" s="254">
        <v>14610.857284832391</v>
      </c>
      <c r="AZ21" s="526">
        <v>-2679587.1766835437</v>
      </c>
      <c r="BA21" s="296">
        <f t="shared" si="16"/>
        <v>-2202773.5155505841</v>
      </c>
      <c r="BB21" s="271">
        <f t="shared" si="17"/>
        <v>278205.39071675448</v>
      </c>
      <c r="BC21" s="271">
        <f t="shared" si="17"/>
        <v>12902.575801354908</v>
      </c>
      <c r="BD21" s="271">
        <f t="shared" si="17"/>
        <v>129396.5705049072</v>
      </c>
      <c r="BE21" s="271">
        <f t="shared" si="17"/>
        <v>29370.945241588168</v>
      </c>
      <c r="BF21" s="271">
        <f t="shared" si="17"/>
        <v>1633.2495741356265</v>
      </c>
      <c r="BG21" s="271">
        <f t="shared" si="17"/>
        <v>253.73780494179971</v>
      </c>
      <c r="BH21" s="271">
        <f t="shared" si="17"/>
        <v>0</v>
      </c>
      <c r="BI21" s="271">
        <f t="shared" si="17"/>
        <v>664.45498258923283</v>
      </c>
      <c r="BJ21" s="271">
        <f t="shared" si="17"/>
        <v>1843.2950309260164</v>
      </c>
      <c r="BK21" s="271">
        <f t="shared" si="17"/>
        <v>3309.7644651981764</v>
      </c>
      <c r="BL21" s="291">
        <f t="shared" si="17"/>
        <v>19233.677010563883</v>
      </c>
    </row>
    <row r="22" spans="1:64" x14ac:dyDescent="0.25">
      <c r="A22" s="1535"/>
      <c r="B22" s="126">
        <v>2.2999999999999998</v>
      </c>
      <c r="C22" s="127" t="s">
        <v>149</v>
      </c>
      <c r="D22" s="274">
        <f t="shared" si="12"/>
        <v>2140801.7899999954</v>
      </c>
      <c r="E22" s="253">
        <v>1428238.8599999957</v>
      </c>
      <c r="F22" s="253">
        <v>90594.940000000017</v>
      </c>
      <c r="G22" s="253">
        <v>444195.31999999989</v>
      </c>
      <c r="H22" s="253">
        <v>120332.76000000001</v>
      </c>
      <c r="I22" s="253">
        <v>2090.7799999999997</v>
      </c>
      <c r="J22" s="253">
        <v>1679.1799999999998</v>
      </c>
      <c r="K22" s="253">
        <v>0</v>
      </c>
      <c r="L22" s="253">
        <v>6022.2999999999993</v>
      </c>
      <c r="M22" s="253">
        <v>7203.4</v>
      </c>
      <c r="N22" s="253">
        <v>5566.76</v>
      </c>
      <c r="O22" s="254">
        <v>34877.490000000005</v>
      </c>
      <c r="P22" s="274">
        <f t="shared" si="13"/>
        <v>2434469.2399999965</v>
      </c>
      <c r="Q22" s="253">
        <v>1724170.9499999962</v>
      </c>
      <c r="R22" s="253">
        <v>114198.29</v>
      </c>
      <c r="S22" s="253">
        <v>397397.63000000006</v>
      </c>
      <c r="T22" s="253">
        <v>146899.82</v>
      </c>
      <c r="U22" s="253">
        <v>1972.2300000000014</v>
      </c>
      <c r="V22" s="253">
        <v>9397.2300000000014</v>
      </c>
      <c r="W22" s="253">
        <v>309.37</v>
      </c>
      <c r="X22" s="253">
        <v>7855.74</v>
      </c>
      <c r="Y22" s="253">
        <v>9389.09</v>
      </c>
      <c r="Z22" s="253">
        <v>5846.8299999999981</v>
      </c>
      <c r="AA22" s="254">
        <v>17032.059999999998</v>
      </c>
      <c r="AB22" s="274">
        <f t="shared" si="14"/>
        <v>2519062.4100000011</v>
      </c>
      <c r="AC22" s="253">
        <v>1731455.3500000013</v>
      </c>
      <c r="AD22" s="253">
        <v>153032.99</v>
      </c>
      <c r="AE22" s="253">
        <v>431302.35</v>
      </c>
      <c r="AF22" s="253">
        <v>143924.92000000001</v>
      </c>
      <c r="AG22" s="253">
        <v>7878.5599999999977</v>
      </c>
      <c r="AH22" s="253">
        <v>3608.6899999999996</v>
      </c>
      <c r="AI22" s="253">
        <v>0</v>
      </c>
      <c r="AJ22" s="253">
        <v>9308.6000000000022</v>
      </c>
      <c r="AK22" s="253">
        <v>6948.9399999999969</v>
      </c>
      <c r="AL22" s="253">
        <v>3548.5000000000005</v>
      </c>
      <c r="AM22" s="254">
        <v>28053.51</v>
      </c>
      <c r="AN22" s="289">
        <f t="shared" si="15"/>
        <v>2496270.5200000154</v>
      </c>
      <c r="AO22" s="253">
        <v>1892771.3100000161</v>
      </c>
      <c r="AP22" s="253">
        <v>145859.22</v>
      </c>
      <c r="AQ22" s="253">
        <v>301091.66999999987</v>
      </c>
      <c r="AR22" s="253">
        <v>109762.03</v>
      </c>
      <c r="AS22" s="253">
        <v>6703.59</v>
      </c>
      <c r="AT22" s="253">
        <v>2982.9599999999996</v>
      </c>
      <c r="AU22" s="253">
        <v>0</v>
      </c>
      <c r="AV22" s="253">
        <v>4819.03</v>
      </c>
      <c r="AW22" s="253">
        <v>3756.8900000000012</v>
      </c>
      <c r="AX22" s="253">
        <v>5902.53</v>
      </c>
      <c r="AY22" s="254">
        <v>22621.289999999997</v>
      </c>
      <c r="AZ22" s="526">
        <v>-86130.489999999976</v>
      </c>
      <c r="BA22" s="296">
        <f t="shared" si="16"/>
        <v>9504473.4700000081</v>
      </c>
      <c r="BB22" s="271">
        <f t="shared" si="17"/>
        <v>6776636.47000001</v>
      </c>
      <c r="BC22" s="271">
        <f t="shared" si="17"/>
        <v>503685.43999999994</v>
      </c>
      <c r="BD22" s="271">
        <f t="shared" si="17"/>
        <v>1573986.9699999997</v>
      </c>
      <c r="BE22" s="271">
        <f t="shared" si="17"/>
        <v>520919.53</v>
      </c>
      <c r="BF22" s="271">
        <f t="shared" si="17"/>
        <v>18645.16</v>
      </c>
      <c r="BG22" s="271">
        <f t="shared" si="17"/>
        <v>17668.060000000001</v>
      </c>
      <c r="BH22" s="271">
        <f t="shared" si="17"/>
        <v>309.37</v>
      </c>
      <c r="BI22" s="271">
        <f t="shared" si="17"/>
        <v>28005.67</v>
      </c>
      <c r="BJ22" s="271">
        <f t="shared" si="17"/>
        <v>27298.319999999992</v>
      </c>
      <c r="BK22" s="271">
        <f t="shared" si="17"/>
        <v>20864.62</v>
      </c>
      <c r="BL22" s="291">
        <f t="shared" si="17"/>
        <v>102584.34999999999</v>
      </c>
    </row>
    <row r="23" spans="1:64" x14ac:dyDescent="0.25">
      <c r="A23" s="1535"/>
      <c r="B23" s="126">
        <v>2.4</v>
      </c>
      <c r="C23" s="127" t="s">
        <v>150</v>
      </c>
      <c r="D23" s="274">
        <f t="shared" si="12"/>
        <v>832147.03</v>
      </c>
      <c r="E23" s="253">
        <v>61449.239999999983</v>
      </c>
      <c r="F23" s="253">
        <v>0</v>
      </c>
      <c r="G23" s="253">
        <v>195378.39999999997</v>
      </c>
      <c r="H23" s="253">
        <v>24622.659999999996</v>
      </c>
      <c r="I23" s="253">
        <v>76212.330000000016</v>
      </c>
      <c r="J23" s="253">
        <v>0</v>
      </c>
      <c r="K23" s="253">
        <v>0</v>
      </c>
      <c r="L23" s="253">
        <v>0</v>
      </c>
      <c r="M23" s="253">
        <v>0</v>
      </c>
      <c r="N23" s="253">
        <v>36173.500000000007</v>
      </c>
      <c r="O23" s="254">
        <v>438310.9</v>
      </c>
      <c r="P23" s="274">
        <f t="shared" si="13"/>
        <v>620279.40999999992</v>
      </c>
      <c r="Q23" s="253">
        <v>111784.76000000001</v>
      </c>
      <c r="R23" s="253">
        <v>867.31</v>
      </c>
      <c r="S23" s="253">
        <v>264278.25</v>
      </c>
      <c r="T23" s="253">
        <v>32617.54</v>
      </c>
      <c r="U23" s="253">
        <v>88546.809999999896</v>
      </c>
      <c r="V23" s="253">
        <v>0</v>
      </c>
      <c r="W23" s="253">
        <v>34.479999999999997</v>
      </c>
      <c r="X23" s="253">
        <v>0</v>
      </c>
      <c r="Y23" s="253">
        <v>0</v>
      </c>
      <c r="Z23" s="253">
        <v>67212.73</v>
      </c>
      <c r="AA23" s="254">
        <v>54937.53</v>
      </c>
      <c r="AB23" s="274">
        <f t="shared" si="14"/>
        <v>515103.6999999999</v>
      </c>
      <c r="AC23" s="253">
        <v>135310.43999999997</v>
      </c>
      <c r="AD23" s="253">
        <v>-910.99999999999977</v>
      </c>
      <c r="AE23" s="253">
        <v>142844.06</v>
      </c>
      <c r="AF23" s="253">
        <v>68306.76999999999</v>
      </c>
      <c r="AG23" s="253">
        <v>75922.749999999898</v>
      </c>
      <c r="AH23" s="253">
        <v>1269.4100000000001</v>
      </c>
      <c r="AI23" s="253">
        <v>0</v>
      </c>
      <c r="AJ23" s="253">
        <v>0</v>
      </c>
      <c r="AK23" s="253">
        <v>0</v>
      </c>
      <c r="AL23" s="253">
        <v>46745.84</v>
      </c>
      <c r="AM23" s="254">
        <v>45615.43</v>
      </c>
      <c r="AN23" s="289">
        <f t="shared" si="15"/>
        <v>590555.23</v>
      </c>
      <c r="AO23" s="253">
        <v>114514.67000000001</v>
      </c>
      <c r="AP23" s="253">
        <v>2837.49</v>
      </c>
      <c r="AQ23" s="253">
        <v>248899.63</v>
      </c>
      <c r="AR23" s="253">
        <v>44162.74</v>
      </c>
      <c r="AS23" s="253">
        <v>91359.459999999992</v>
      </c>
      <c r="AT23" s="253">
        <v>0</v>
      </c>
      <c r="AU23" s="253">
        <v>0</v>
      </c>
      <c r="AV23" s="253">
        <v>0</v>
      </c>
      <c r="AW23" s="253">
        <v>0</v>
      </c>
      <c r="AX23" s="253">
        <v>54783.49</v>
      </c>
      <c r="AY23" s="254">
        <v>33997.75</v>
      </c>
      <c r="AZ23" s="526">
        <v>-890484.03</v>
      </c>
      <c r="BA23" s="296">
        <f t="shared" si="16"/>
        <v>1667601.3399999996</v>
      </c>
      <c r="BB23" s="271">
        <f t="shared" si="17"/>
        <v>423059.11</v>
      </c>
      <c r="BC23" s="271">
        <f t="shared" si="17"/>
        <v>2793.8</v>
      </c>
      <c r="BD23" s="271">
        <f t="shared" si="17"/>
        <v>851400.34</v>
      </c>
      <c r="BE23" s="271">
        <f t="shared" si="17"/>
        <v>169709.71</v>
      </c>
      <c r="BF23" s="271">
        <f t="shared" si="17"/>
        <v>332041.34999999974</v>
      </c>
      <c r="BG23" s="271">
        <f t="shared" si="17"/>
        <v>1269.4100000000001</v>
      </c>
      <c r="BH23" s="271">
        <f t="shared" si="17"/>
        <v>34.479999999999997</v>
      </c>
      <c r="BI23" s="271">
        <f t="shared" si="17"/>
        <v>0</v>
      </c>
      <c r="BJ23" s="271">
        <f t="shared" si="17"/>
        <v>0</v>
      </c>
      <c r="BK23" s="271">
        <f t="shared" si="17"/>
        <v>204915.56</v>
      </c>
      <c r="BL23" s="291">
        <f t="shared" si="17"/>
        <v>572861.6100000001</v>
      </c>
    </row>
    <row r="24" spans="1:64" ht="24.75" x14ac:dyDescent="0.25">
      <c r="A24" s="1535"/>
      <c r="B24" s="126">
        <v>2.5</v>
      </c>
      <c r="C24" s="127" t="s">
        <v>151</v>
      </c>
      <c r="D24" s="274">
        <f t="shared" si="12"/>
        <v>16851.878220792059</v>
      </c>
      <c r="E24" s="253">
        <v>1244.4136335380829</v>
      </c>
      <c r="F24" s="253">
        <v>0</v>
      </c>
      <c r="G24" s="253">
        <v>3956.6241121754633</v>
      </c>
      <c r="H24" s="253">
        <v>498.63552092707431</v>
      </c>
      <c r="I24" s="253">
        <v>1543.3821882207733</v>
      </c>
      <c r="J24" s="253">
        <v>0</v>
      </c>
      <c r="K24" s="253">
        <v>0</v>
      </c>
      <c r="L24" s="253">
        <v>0</v>
      </c>
      <c r="M24" s="253">
        <v>0</v>
      </c>
      <c r="N24" s="253">
        <v>732.55253560157712</v>
      </c>
      <c r="O24" s="254">
        <v>8876.270230329088</v>
      </c>
      <c r="P24" s="274">
        <f t="shared" si="13"/>
        <v>34660.187695673871</v>
      </c>
      <c r="Q24" s="253">
        <v>6246.3475341150815</v>
      </c>
      <c r="R24" s="253">
        <v>48.463848558724379</v>
      </c>
      <c r="S24" s="253">
        <v>14767.431581977266</v>
      </c>
      <c r="T24" s="253">
        <v>1822.6141966749315</v>
      </c>
      <c r="U24" s="253">
        <v>4947.8493159287182</v>
      </c>
      <c r="V24" s="253">
        <v>0</v>
      </c>
      <c r="W24" s="253">
        <v>1.9266853815876865</v>
      </c>
      <c r="X24" s="253">
        <v>0</v>
      </c>
      <c r="Y24" s="253">
        <v>0</v>
      </c>
      <c r="Z24" s="253">
        <v>3755.7362049768026</v>
      </c>
      <c r="AA24" s="254">
        <v>3069.8183280607595</v>
      </c>
      <c r="AB24" s="274">
        <f t="shared" si="14"/>
        <v>75617.704231616692</v>
      </c>
      <c r="AC24" s="253">
        <v>19863.698962694147</v>
      </c>
      <c r="AD24" s="253">
        <v>-133.73565081167698</v>
      </c>
      <c r="AE24" s="253">
        <v>20969.641414579844</v>
      </c>
      <c r="AF24" s="253">
        <v>10027.497629850201</v>
      </c>
      <c r="AG24" s="253">
        <v>11145.530606654485</v>
      </c>
      <c r="AH24" s="253">
        <v>186.35057354209758</v>
      </c>
      <c r="AI24" s="253">
        <v>0</v>
      </c>
      <c r="AJ24" s="253">
        <v>0</v>
      </c>
      <c r="AK24" s="253">
        <v>0</v>
      </c>
      <c r="AL24" s="253">
        <v>6862.3329694165996</v>
      </c>
      <c r="AM24" s="254">
        <v>6696.3877256909927</v>
      </c>
      <c r="AN24" s="289">
        <f t="shared" si="15"/>
        <v>267858.89783019689</v>
      </c>
      <c r="AO24" s="253">
        <v>51940.566662306446</v>
      </c>
      <c r="AP24" s="253">
        <v>1287.004001309421</v>
      </c>
      <c r="AQ24" s="253">
        <v>112893.72640412279</v>
      </c>
      <c r="AR24" s="253">
        <v>20030.950977373526</v>
      </c>
      <c r="AS24" s="253">
        <v>41438.028178942652</v>
      </c>
      <c r="AT24" s="253">
        <v>0</v>
      </c>
      <c r="AU24" s="253">
        <v>0</v>
      </c>
      <c r="AV24" s="253">
        <v>0</v>
      </c>
      <c r="AW24" s="253">
        <v>0</v>
      </c>
      <c r="AX24" s="253">
        <v>24848.218261806964</v>
      </c>
      <c r="AY24" s="254">
        <v>15420.403344335085</v>
      </c>
      <c r="AZ24" s="526">
        <v>0</v>
      </c>
      <c r="BA24" s="296">
        <f t="shared" si="16"/>
        <v>394988.66797827947</v>
      </c>
      <c r="BB24" s="271">
        <f t="shared" si="17"/>
        <v>79295.026792653749</v>
      </c>
      <c r="BC24" s="271">
        <f t="shared" si="17"/>
        <v>1201.7321990564685</v>
      </c>
      <c r="BD24" s="271">
        <f t="shared" si="17"/>
        <v>152587.42351285537</v>
      </c>
      <c r="BE24" s="271">
        <f t="shared" si="17"/>
        <v>32379.698324825731</v>
      </c>
      <c r="BF24" s="271">
        <f t="shared" si="17"/>
        <v>59074.790289746627</v>
      </c>
      <c r="BG24" s="271">
        <f t="shared" si="17"/>
        <v>186.35057354209758</v>
      </c>
      <c r="BH24" s="271">
        <f t="shared" si="17"/>
        <v>1.9266853815876865</v>
      </c>
      <c r="BI24" s="271">
        <f t="shared" si="17"/>
        <v>0</v>
      </c>
      <c r="BJ24" s="271">
        <f t="shared" si="17"/>
        <v>0</v>
      </c>
      <c r="BK24" s="271">
        <f t="shared" si="17"/>
        <v>36198.839971801943</v>
      </c>
      <c r="BL24" s="291">
        <f t="shared" si="17"/>
        <v>34062.879628415925</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6148802.4606899079</v>
      </c>
      <c r="E28" s="275">
        <f t="shared" ref="E28:O28" si="18">SUM(E20:E27)</f>
        <v>3088809.2143546403</v>
      </c>
      <c r="F28" s="275">
        <f t="shared" si="18"/>
        <v>137634.98913788417</v>
      </c>
      <c r="G28" s="275">
        <f t="shared" si="18"/>
        <v>1748919.4907108836</v>
      </c>
      <c r="H28" s="275">
        <f t="shared" si="18"/>
        <v>451001.75147462811</v>
      </c>
      <c r="I28" s="275">
        <f t="shared" si="18"/>
        <v>65103.795636977258</v>
      </c>
      <c r="J28" s="275">
        <f t="shared" si="18"/>
        <v>1679.1799999999998</v>
      </c>
      <c r="K28" s="275">
        <f t="shared" si="18"/>
        <v>0</v>
      </c>
      <c r="L28" s="275">
        <f t="shared" si="18"/>
        <v>6022.2999999999993</v>
      </c>
      <c r="M28" s="275">
        <f>SUM(M20:M27)</f>
        <v>12473.313633031725</v>
      </c>
      <c r="N28" s="275">
        <f t="shared" si="18"/>
        <v>55491.451513264743</v>
      </c>
      <c r="O28" s="283">
        <f t="shared" si="18"/>
        <v>581666.97422859794</v>
      </c>
      <c r="P28" s="275">
        <f>SUM(P20:P27)</f>
        <v>7084800.0438248077</v>
      </c>
      <c r="Q28" s="275">
        <f t="shared" ref="Q28:AA28" si="19">SUM(Q20:Q27)</f>
        <v>4696439.8327101339</v>
      </c>
      <c r="R28" s="275">
        <f t="shared" si="19"/>
        <v>141801.5820651837</v>
      </c>
      <c r="S28" s="275">
        <f t="shared" si="19"/>
        <v>1320637.0541048425</v>
      </c>
      <c r="T28" s="275">
        <f t="shared" si="19"/>
        <v>435352.33794533723</v>
      </c>
      <c r="U28" s="275">
        <f t="shared" si="19"/>
        <v>115805.9944603701</v>
      </c>
      <c r="V28" s="275">
        <f t="shared" si="19"/>
        <v>16398.082816898419</v>
      </c>
      <c r="W28" s="275">
        <f t="shared" si="19"/>
        <v>345.7766853815877</v>
      </c>
      <c r="X28" s="275">
        <f t="shared" si="19"/>
        <v>20658.292289754681</v>
      </c>
      <c r="Y28" s="275">
        <f>SUM(Y20:Y27)</f>
        <v>9389.09</v>
      </c>
      <c r="Z28" s="275">
        <f t="shared" si="19"/>
        <v>95760.270546324173</v>
      </c>
      <c r="AA28" s="283">
        <f t="shared" si="19"/>
        <v>232211.73020058111</v>
      </c>
      <c r="AB28" s="275">
        <f>SUM(AB20:AB27)</f>
        <v>5861899.5278094113</v>
      </c>
      <c r="AC28" s="275">
        <f t="shared" ref="AC28:AM28" si="20">SUM(AC20:AC27)</f>
        <v>3532887.1670715101</v>
      </c>
      <c r="AD28" s="275">
        <f t="shared" si="20"/>
        <v>249781.88048327802</v>
      </c>
      <c r="AE28" s="275">
        <f t="shared" si="20"/>
        <v>1179430.765776926</v>
      </c>
      <c r="AF28" s="275">
        <f t="shared" si="20"/>
        <v>474725.14619681705</v>
      </c>
      <c r="AG28" s="275">
        <f t="shared" si="20"/>
        <v>104553.67091334127</v>
      </c>
      <c r="AH28" s="275">
        <f t="shared" si="20"/>
        <v>5064.4505735420971</v>
      </c>
      <c r="AI28" s="275">
        <f t="shared" si="20"/>
        <v>0</v>
      </c>
      <c r="AJ28" s="275">
        <f t="shared" si="20"/>
        <v>30727.472692834552</v>
      </c>
      <c r="AK28" s="275">
        <f>SUM(AK20:AK27)</f>
        <v>24469.777825034776</v>
      </c>
      <c r="AL28" s="275">
        <f t="shared" si="20"/>
        <v>85384.584695494239</v>
      </c>
      <c r="AM28" s="283">
        <f t="shared" si="20"/>
        <v>174874.61158063335</v>
      </c>
      <c r="AN28" s="277">
        <f>SUM(AN20:AN27)</f>
        <v>7703832.5067871204</v>
      </c>
      <c r="AO28" s="275">
        <f t="shared" ref="AO28:AY28" si="21">SUM(AO20:AO27)</f>
        <v>4528306.7333731344</v>
      </c>
      <c r="AP28" s="275">
        <f t="shared" si="21"/>
        <v>274724.39631406544</v>
      </c>
      <c r="AQ28" s="275">
        <f t="shared" si="21"/>
        <v>1936966.9234251103</v>
      </c>
      <c r="AR28" s="275">
        <f t="shared" si="21"/>
        <v>407654.77794963145</v>
      </c>
      <c r="AS28" s="275">
        <f t="shared" si="21"/>
        <v>155213.28885319346</v>
      </c>
      <c r="AT28" s="275">
        <f t="shared" si="21"/>
        <v>5177.1149880433804</v>
      </c>
      <c r="AU28" s="275">
        <f t="shared" si="21"/>
        <v>0</v>
      </c>
      <c r="AV28" s="275">
        <f t="shared" si="21"/>
        <v>4819.03</v>
      </c>
      <c r="AW28" s="275">
        <f>SUM(AW20:AW27)</f>
        <v>21134.713572859517</v>
      </c>
      <c r="AX28" s="275">
        <f t="shared" si="21"/>
        <v>114808.62768191696</v>
      </c>
      <c r="AY28" s="283">
        <f t="shared" si="21"/>
        <v>255026.9006291675</v>
      </c>
      <c r="AZ28" s="293">
        <f>SUM(AZ20:AZ27)</f>
        <v>-1537900.6366835441</v>
      </c>
      <c r="BA28" s="297">
        <f>SUM(BA20:BA27)</f>
        <v>25261433.902427707</v>
      </c>
      <c r="BB28" s="280">
        <f t="shared" ref="BB28:BL28" si="22">SUM(BB20:BB27)</f>
        <v>15846442.947509417</v>
      </c>
      <c r="BC28" s="280">
        <f t="shared" si="22"/>
        <v>803942.84800041129</v>
      </c>
      <c r="BD28" s="280">
        <f t="shared" si="22"/>
        <v>6185954.2340177614</v>
      </c>
      <c r="BE28" s="280">
        <f t="shared" si="22"/>
        <v>1768734.0135664139</v>
      </c>
      <c r="BF28" s="280">
        <f t="shared" si="22"/>
        <v>440676.74986388197</v>
      </c>
      <c r="BG28" s="280">
        <f t="shared" si="22"/>
        <v>28318.8283784839</v>
      </c>
      <c r="BH28" s="280">
        <f t="shared" si="22"/>
        <v>345.7766853815877</v>
      </c>
      <c r="BI28" s="280">
        <f t="shared" si="22"/>
        <v>62227.094982589231</v>
      </c>
      <c r="BJ28" s="280">
        <f>SUM(BJ20:BJ27)</f>
        <v>67466.895030926011</v>
      </c>
      <c r="BK28" s="280">
        <f t="shared" si="22"/>
        <v>351444.93443700013</v>
      </c>
      <c r="BL28" s="293">
        <f t="shared" si="22"/>
        <v>1243780.2166389797</v>
      </c>
    </row>
    <row r="29" spans="1:64" ht="14.85" customHeight="1" x14ac:dyDescent="0.25">
      <c r="A29" s="1534" t="s">
        <v>53</v>
      </c>
      <c r="B29" s="124">
        <v>3.1</v>
      </c>
      <c r="C29" s="131" t="s">
        <v>33</v>
      </c>
      <c r="D29" s="273">
        <f t="shared" ref="D29:D35" si="23">SUM(E29:O29)</f>
        <v>3975092.1500000008</v>
      </c>
      <c r="E29" s="251">
        <v>2503798.3999999994</v>
      </c>
      <c r="F29" s="251">
        <v>144769.80000000002</v>
      </c>
      <c r="G29" s="251">
        <v>887301.00000000105</v>
      </c>
      <c r="H29" s="251">
        <v>209310.5900000002</v>
      </c>
      <c r="I29" s="251">
        <v>53584.79</v>
      </c>
      <c r="J29" s="251">
        <v>6214.0599999999995</v>
      </c>
      <c r="K29" s="251">
        <v>2754.9100000000003</v>
      </c>
      <c r="L29" s="251">
        <v>6317.7599999999993</v>
      </c>
      <c r="M29" s="251">
        <v>3162.3799999999992</v>
      </c>
      <c r="N29" s="251">
        <v>103480.36000000012</v>
      </c>
      <c r="O29" s="252">
        <v>54398.099999999984</v>
      </c>
      <c r="P29" s="273">
        <f t="shared" ref="P29:P35" si="24">SUM(Q29:AA29)</f>
        <v>4345133.3299999973</v>
      </c>
      <c r="Q29" s="251">
        <v>2852104.8199999947</v>
      </c>
      <c r="R29" s="251">
        <v>143348.11000000019</v>
      </c>
      <c r="S29" s="251">
        <v>894259.57000000123</v>
      </c>
      <c r="T29" s="251">
        <v>210118.40000000052</v>
      </c>
      <c r="U29" s="251">
        <v>82478.990000000005</v>
      </c>
      <c r="V29" s="251">
        <v>8325.75</v>
      </c>
      <c r="W29" s="251">
        <v>2975.2</v>
      </c>
      <c r="X29" s="251">
        <v>9609.3499999999985</v>
      </c>
      <c r="Y29" s="251">
        <v>8938.5799999999981</v>
      </c>
      <c r="Z29" s="251">
        <v>60985.689999999988</v>
      </c>
      <c r="AA29" s="252">
        <v>71988.869999999923</v>
      </c>
      <c r="AB29" s="273">
        <f t="shared" ref="AB29:AB35" si="25">SUM(AC29:AM29)</f>
        <v>4202002.969999996</v>
      </c>
      <c r="AC29" s="251">
        <v>2827127.1499999948</v>
      </c>
      <c r="AD29" s="251">
        <v>173832.87</v>
      </c>
      <c r="AE29" s="251">
        <v>799854.49000000092</v>
      </c>
      <c r="AF29" s="251">
        <v>178525.75000000052</v>
      </c>
      <c r="AG29" s="251">
        <v>79905.809999999983</v>
      </c>
      <c r="AH29" s="251">
        <v>7847.11</v>
      </c>
      <c r="AI29" s="251">
        <v>2521.14</v>
      </c>
      <c r="AJ29" s="251">
        <v>9363.1500000000015</v>
      </c>
      <c r="AK29" s="251">
        <v>9015.2999999999993</v>
      </c>
      <c r="AL29" s="251">
        <v>56975.140000000007</v>
      </c>
      <c r="AM29" s="252">
        <v>57035.060000000005</v>
      </c>
      <c r="AN29" s="276">
        <f t="shared" ref="AN29:AN35" si="26">SUM(AO29:AY29)</f>
        <v>4658047.090000025</v>
      </c>
      <c r="AO29" s="251">
        <v>3302314.0600000233</v>
      </c>
      <c r="AP29" s="251">
        <v>163267.6099999999</v>
      </c>
      <c r="AQ29" s="251">
        <v>813175.00000000186</v>
      </c>
      <c r="AR29" s="251">
        <v>157000.74999999988</v>
      </c>
      <c r="AS29" s="251">
        <v>78811.97</v>
      </c>
      <c r="AT29" s="251">
        <v>6238.9</v>
      </c>
      <c r="AU29" s="251">
        <v>2534.2200000000003</v>
      </c>
      <c r="AV29" s="249">
        <v>6452.0999999999995</v>
      </c>
      <c r="AW29" s="251">
        <v>5169.6399999999994</v>
      </c>
      <c r="AX29" s="251">
        <v>54898.19</v>
      </c>
      <c r="AY29" s="252">
        <v>68184.649999999994</v>
      </c>
      <c r="AZ29" s="855">
        <v>-116951.90999999983</v>
      </c>
      <c r="BA29" s="294">
        <f t="shared" ref="BA29:BA35" si="27">SUM(BB29:BL29)+AZ29</f>
        <v>17063323.630000018</v>
      </c>
      <c r="BB29" s="271">
        <f t="shared" ref="BB29:BL35" si="28">E29+Q29+AC29+AO29</f>
        <v>11485344.430000013</v>
      </c>
      <c r="BC29" s="271">
        <f t="shared" si="28"/>
        <v>625218.39000000013</v>
      </c>
      <c r="BD29" s="271">
        <f t="shared" si="28"/>
        <v>3394590.0600000052</v>
      </c>
      <c r="BE29" s="271">
        <f t="shared" si="28"/>
        <v>754955.49000000104</v>
      </c>
      <c r="BF29" s="271">
        <f t="shared" si="28"/>
        <v>294781.55999999994</v>
      </c>
      <c r="BG29" s="271">
        <f t="shared" si="28"/>
        <v>28625.82</v>
      </c>
      <c r="BH29" s="271">
        <f t="shared" si="28"/>
        <v>10785.470000000001</v>
      </c>
      <c r="BI29" s="271">
        <f t="shared" si="28"/>
        <v>31742.359999999997</v>
      </c>
      <c r="BJ29" s="271">
        <f t="shared" si="28"/>
        <v>26285.899999999994</v>
      </c>
      <c r="BK29" s="271">
        <f t="shared" si="28"/>
        <v>276339.38000000012</v>
      </c>
      <c r="BL29" s="295">
        <f t="shared" si="28"/>
        <v>251606.67999999991</v>
      </c>
    </row>
    <row r="30" spans="1:64" x14ac:dyDescent="0.25">
      <c r="A30" s="1535"/>
      <c r="B30" s="126">
        <v>3.2</v>
      </c>
      <c r="C30" s="131" t="s">
        <v>34</v>
      </c>
      <c r="D30" s="274">
        <f t="shared" si="23"/>
        <v>257316.42000000004</v>
      </c>
      <c r="E30" s="253">
        <v>136357.68000000005</v>
      </c>
      <c r="F30" s="253">
        <v>6459.9299999999985</v>
      </c>
      <c r="G30" s="253">
        <v>74439.800000000017</v>
      </c>
      <c r="H30" s="253">
        <v>23457.829999999991</v>
      </c>
      <c r="I30" s="253">
        <v>931.51</v>
      </c>
      <c r="J30" s="253">
        <v>478.73</v>
      </c>
      <c r="K30" s="253">
        <v>0</v>
      </c>
      <c r="L30" s="253">
        <v>119.69</v>
      </c>
      <c r="M30" s="253">
        <v>397.09</v>
      </c>
      <c r="N30" s="253">
        <v>3748.99</v>
      </c>
      <c r="O30" s="254">
        <v>10925.169999999998</v>
      </c>
      <c r="P30" s="274">
        <f t="shared" si="24"/>
        <v>320201.83999999997</v>
      </c>
      <c r="Q30" s="253">
        <v>185930.84</v>
      </c>
      <c r="R30" s="253">
        <v>7658.97</v>
      </c>
      <c r="S30" s="253">
        <v>83646.109999999986</v>
      </c>
      <c r="T30" s="253">
        <v>27133.05999999999</v>
      </c>
      <c r="U30" s="253">
        <v>395.78</v>
      </c>
      <c r="V30" s="253">
        <v>2227.1</v>
      </c>
      <c r="W30" s="253">
        <v>28.56</v>
      </c>
      <c r="X30" s="253">
        <v>893.80000000000007</v>
      </c>
      <c r="Y30" s="253">
        <v>300.81</v>
      </c>
      <c r="Z30" s="253">
        <v>1572.67</v>
      </c>
      <c r="AA30" s="254">
        <v>10414.14</v>
      </c>
      <c r="AB30" s="274">
        <f t="shared" si="25"/>
        <v>281056.9000000002</v>
      </c>
      <c r="AC30" s="253">
        <v>172571.16000000015</v>
      </c>
      <c r="AD30" s="253">
        <v>14346.710000000001</v>
      </c>
      <c r="AE30" s="253">
        <v>51841.04</v>
      </c>
      <c r="AF30" s="253">
        <v>25822.759999999995</v>
      </c>
      <c r="AG30" s="253">
        <v>367.52999999999992</v>
      </c>
      <c r="AH30" s="253">
        <v>687.15000000000009</v>
      </c>
      <c r="AI30" s="253">
        <v>0</v>
      </c>
      <c r="AJ30" s="253">
        <v>1584.12</v>
      </c>
      <c r="AK30" s="253">
        <v>778.34999999999991</v>
      </c>
      <c r="AL30" s="253">
        <v>1170.5199999999998</v>
      </c>
      <c r="AM30" s="254">
        <v>11887.56</v>
      </c>
      <c r="AN30" s="289">
        <f t="shared" si="26"/>
        <v>297929.63999999984</v>
      </c>
      <c r="AO30" s="253">
        <v>189613.3599999999</v>
      </c>
      <c r="AP30" s="253">
        <v>9736.51</v>
      </c>
      <c r="AQ30" s="253">
        <v>71974.749999999913</v>
      </c>
      <c r="AR30" s="253">
        <v>14517.75</v>
      </c>
      <c r="AS30" s="253">
        <v>930.37</v>
      </c>
      <c r="AT30" s="253">
        <v>298.34000000000003</v>
      </c>
      <c r="AU30" s="253">
        <v>0</v>
      </c>
      <c r="AV30" s="253">
        <v>686.95999999999992</v>
      </c>
      <c r="AW30" s="253">
        <v>112.80000000000001</v>
      </c>
      <c r="AX30" s="253">
        <v>1142.4100000000001</v>
      </c>
      <c r="AY30" s="254">
        <v>8916.39</v>
      </c>
      <c r="AZ30" s="526">
        <v>12263.219999999998</v>
      </c>
      <c r="BA30" s="296">
        <f t="shared" si="27"/>
        <v>1168768.0200000003</v>
      </c>
      <c r="BB30" s="271">
        <f t="shared" si="28"/>
        <v>684473.04</v>
      </c>
      <c r="BC30" s="271">
        <f t="shared" si="28"/>
        <v>38202.120000000003</v>
      </c>
      <c r="BD30" s="271">
        <f t="shared" si="28"/>
        <v>281901.69999999995</v>
      </c>
      <c r="BE30" s="271">
        <f t="shared" si="28"/>
        <v>90931.39999999998</v>
      </c>
      <c r="BF30" s="271">
        <f t="shared" si="28"/>
        <v>2625.19</v>
      </c>
      <c r="BG30" s="271">
        <f t="shared" si="28"/>
        <v>3691.32</v>
      </c>
      <c r="BH30" s="271">
        <f t="shared" si="28"/>
        <v>28.56</v>
      </c>
      <c r="BI30" s="271">
        <f t="shared" si="28"/>
        <v>3284.5699999999997</v>
      </c>
      <c r="BJ30" s="271">
        <f t="shared" si="28"/>
        <v>1589.05</v>
      </c>
      <c r="BK30" s="271">
        <f t="shared" si="28"/>
        <v>7634.5899999999992</v>
      </c>
      <c r="BL30" s="291">
        <f t="shared" si="28"/>
        <v>42143.259999999995</v>
      </c>
    </row>
    <row r="31" spans="1:64" x14ac:dyDescent="0.25">
      <c r="A31" s="1535"/>
      <c r="B31" s="126">
        <v>3.3</v>
      </c>
      <c r="C31" s="131" t="s">
        <v>54</v>
      </c>
      <c r="D31" s="274">
        <f t="shared" si="23"/>
        <v>2496.04</v>
      </c>
      <c r="E31" s="253">
        <v>1800.1</v>
      </c>
      <c r="F31" s="253">
        <v>0</v>
      </c>
      <c r="G31" s="253">
        <v>671.9</v>
      </c>
      <c r="H31" s="253">
        <v>0</v>
      </c>
      <c r="I31" s="253">
        <v>0</v>
      </c>
      <c r="J31" s="253">
        <v>0</v>
      </c>
      <c r="K31" s="253">
        <v>0</v>
      </c>
      <c r="L31" s="253">
        <v>24.04</v>
      </c>
      <c r="M31" s="253">
        <v>0</v>
      </c>
      <c r="N31" s="253">
        <v>0</v>
      </c>
      <c r="O31" s="254">
        <v>0</v>
      </c>
      <c r="P31" s="274">
        <f t="shared" si="24"/>
        <v>2612.9900000000002</v>
      </c>
      <c r="Q31" s="253">
        <v>2569.0300000000002</v>
      </c>
      <c r="R31" s="253">
        <v>0</v>
      </c>
      <c r="S31" s="253">
        <v>43.96</v>
      </c>
      <c r="T31" s="253">
        <v>0</v>
      </c>
      <c r="U31" s="253">
        <v>0</v>
      </c>
      <c r="V31" s="253">
        <v>0</v>
      </c>
      <c r="W31" s="253">
        <v>0</v>
      </c>
      <c r="X31" s="253">
        <v>0</v>
      </c>
      <c r="Y31" s="253">
        <v>0</v>
      </c>
      <c r="Z31" s="253">
        <v>0</v>
      </c>
      <c r="AA31" s="254">
        <v>0</v>
      </c>
      <c r="AB31" s="274">
        <f t="shared" si="25"/>
        <v>3869.4799999999996</v>
      </c>
      <c r="AC31" s="253">
        <v>3491.5299999999997</v>
      </c>
      <c r="AD31" s="253">
        <v>0</v>
      </c>
      <c r="AE31" s="253">
        <v>377.95000000000005</v>
      </c>
      <c r="AF31" s="253">
        <v>0</v>
      </c>
      <c r="AG31" s="253">
        <v>0</v>
      </c>
      <c r="AH31" s="253">
        <v>0</v>
      </c>
      <c r="AI31" s="253">
        <v>0</v>
      </c>
      <c r="AJ31" s="253">
        <v>0</v>
      </c>
      <c r="AK31" s="253">
        <v>0</v>
      </c>
      <c r="AL31" s="253">
        <v>0</v>
      </c>
      <c r="AM31" s="254">
        <v>0</v>
      </c>
      <c r="AN31" s="289">
        <f t="shared" si="26"/>
        <v>3799.04</v>
      </c>
      <c r="AO31" s="253">
        <v>3584.58</v>
      </c>
      <c r="AP31" s="253">
        <v>0</v>
      </c>
      <c r="AQ31" s="253">
        <v>50.5</v>
      </c>
      <c r="AR31" s="253">
        <v>163.96</v>
      </c>
      <c r="AS31" s="253">
        <v>0</v>
      </c>
      <c r="AT31" s="253">
        <v>0</v>
      </c>
      <c r="AU31" s="253">
        <v>0</v>
      </c>
      <c r="AV31" s="253">
        <v>0</v>
      </c>
      <c r="AW31" s="253">
        <v>0</v>
      </c>
      <c r="AX31" s="253">
        <v>0</v>
      </c>
      <c r="AY31" s="254">
        <v>0</v>
      </c>
      <c r="AZ31" s="526">
        <v>54.19</v>
      </c>
      <c r="BA31" s="296">
        <f t="shared" si="27"/>
        <v>12831.74</v>
      </c>
      <c r="BB31" s="271">
        <f t="shared" si="28"/>
        <v>11445.24</v>
      </c>
      <c r="BC31" s="271">
        <f t="shared" si="28"/>
        <v>0</v>
      </c>
      <c r="BD31" s="271">
        <f t="shared" si="28"/>
        <v>1144.31</v>
      </c>
      <c r="BE31" s="271">
        <f t="shared" si="28"/>
        <v>163.96</v>
      </c>
      <c r="BF31" s="271">
        <f t="shared" si="28"/>
        <v>0</v>
      </c>
      <c r="BG31" s="271">
        <f t="shared" si="28"/>
        <v>0</v>
      </c>
      <c r="BH31" s="271">
        <f t="shared" si="28"/>
        <v>0</v>
      </c>
      <c r="BI31" s="271">
        <f t="shared" si="28"/>
        <v>24.04</v>
      </c>
      <c r="BJ31" s="271">
        <f t="shared" si="28"/>
        <v>0</v>
      </c>
      <c r="BK31" s="271">
        <f t="shared" si="28"/>
        <v>0</v>
      </c>
      <c r="BL31" s="291">
        <f t="shared" si="28"/>
        <v>0</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413028.62999999989</v>
      </c>
      <c r="E33" s="253">
        <v>370687.77999999985</v>
      </c>
      <c r="F33" s="253">
        <v>11588.89</v>
      </c>
      <c r="G33" s="253">
        <v>22436.959999999999</v>
      </c>
      <c r="H33" s="253">
        <v>6026</v>
      </c>
      <c r="I33" s="253">
        <v>0</v>
      </c>
      <c r="J33" s="253">
        <v>819</v>
      </c>
      <c r="K33" s="253">
        <v>0</v>
      </c>
      <c r="L33" s="253">
        <v>522</v>
      </c>
      <c r="M33" s="253">
        <v>0</v>
      </c>
      <c r="N33" s="253">
        <v>0</v>
      </c>
      <c r="O33" s="254">
        <v>948</v>
      </c>
      <c r="P33" s="274">
        <f t="shared" si="24"/>
        <v>460855.3600000001</v>
      </c>
      <c r="Q33" s="253">
        <v>415709.9200000001</v>
      </c>
      <c r="R33" s="253">
        <v>12735.48</v>
      </c>
      <c r="S33" s="253">
        <v>23727.46</v>
      </c>
      <c r="T33" s="253">
        <v>6444.5</v>
      </c>
      <c r="U33" s="253">
        <v>0</v>
      </c>
      <c r="V33" s="253">
        <v>756</v>
      </c>
      <c r="W33" s="253">
        <v>0</v>
      </c>
      <c r="X33" s="253">
        <v>627</v>
      </c>
      <c r="Y33" s="253">
        <v>63</v>
      </c>
      <c r="Z33" s="253">
        <v>0</v>
      </c>
      <c r="AA33" s="254">
        <v>792</v>
      </c>
      <c r="AB33" s="274">
        <f t="shared" si="25"/>
        <v>502415.58000000007</v>
      </c>
      <c r="AC33" s="253">
        <v>452079.89000000007</v>
      </c>
      <c r="AD33" s="253">
        <v>13702.48</v>
      </c>
      <c r="AE33" s="253">
        <v>24196.959999999999</v>
      </c>
      <c r="AF33" s="253">
        <v>6698.5</v>
      </c>
      <c r="AG33" s="253">
        <v>3213</v>
      </c>
      <c r="AH33" s="253">
        <v>991</v>
      </c>
      <c r="AI33" s="253">
        <v>0</v>
      </c>
      <c r="AJ33" s="253">
        <v>630.75</v>
      </c>
      <c r="AK33" s="253">
        <v>63</v>
      </c>
      <c r="AL33" s="253">
        <v>0</v>
      </c>
      <c r="AM33" s="254">
        <v>840</v>
      </c>
      <c r="AN33" s="289">
        <f t="shared" si="26"/>
        <v>539301.65000000014</v>
      </c>
      <c r="AO33" s="253">
        <v>478396.2300000001</v>
      </c>
      <c r="AP33" s="253">
        <v>14590.8</v>
      </c>
      <c r="AQ33" s="253">
        <v>24335.37</v>
      </c>
      <c r="AR33" s="253">
        <v>7173.5</v>
      </c>
      <c r="AS33" s="253">
        <v>0</v>
      </c>
      <c r="AT33" s="253">
        <v>1230</v>
      </c>
      <c r="AU33" s="253">
        <v>12033</v>
      </c>
      <c r="AV33" s="253">
        <v>618.75</v>
      </c>
      <c r="AW33" s="253">
        <v>63</v>
      </c>
      <c r="AX33" s="253">
        <v>0</v>
      </c>
      <c r="AY33" s="254">
        <v>861</v>
      </c>
      <c r="AZ33" s="526">
        <v>1092</v>
      </c>
      <c r="BA33" s="296">
        <f t="shared" si="27"/>
        <v>1916693.2200000002</v>
      </c>
      <c r="BB33" s="271">
        <f t="shared" si="28"/>
        <v>1716873.8200000003</v>
      </c>
      <c r="BC33" s="271">
        <f t="shared" si="28"/>
        <v>52617.649999999994</v>
      </c>
      <c r="BD33" s="271">
        <f t="shared" si="28"/>
        <v>94696.75</v>
      </c>
      <c r="BE33" s="271">
        <f t="shared" si="28"/>
        <v>26342.5</v>
      </c>
      <c r="BF33" s="271">
        <f t="shared" si="28"/>
        <v>3213</v>
      </c>
      <c r="BG33" s="271">
        <f t="shared" si="28"/>
        <v>3796</v>
      </c>
      <c r="BH33" s="271">
        <f t="shared" si="28"/>
        <v>12033</v>
      </c>
      <c r="BI33" s="271">
        <f t="shared" si="28"/>
        <v>2398.5</v>
      </c>
      <c r="BJ33" s="271">
        <f t="shared" si="28"/>
        <v>189</v>
      </c>
      <c r="BK33" s="271">
        <f t="shared" si="28"/>
        <v>0</v>
      </c>
      <c r="BL33" s="291">
        <f t="shared" si="28"/>
        <v>3441</v>
      </c>
    </row>
    <row r="34" spans="1:64" s="255" customFormat="1" x14ac:dyDescent="0.25">
      <c r="A34" s="1535"/>
      <c r="B34" s="126" t="s">
        <v>42</v>
      </c>
      <c r="C34" s="131" t="s">
        <v>154</v>
      </c>
      <c r="D34" s="274">
        <f t="shared" si="23"/>
        <v>24005.154842992262</v>
      </c>
      <c r="E34" s="253">
        <v>15120.169802261376</v>
      </c>
      <c r="F34" s="253">
        <v>874.2492839037759</v>
      </c>
      <c r="G34" s="253">
        <v>5358.3155040423153</v>
      </c>
      <c r="H34" s="253">
        <v>1264.004187482313</v>
      </c>
      <c r="I34" s="253">
        <v>323.59279549763971</v>
      </c>
      <c r="J34" s="253">
        <v>37.526041378347536</v>
      </c>
      <c r="K34" s="253">
        <v>16.636605802586942</v>
      </c>
      <c r="L34" s="253">
        <v>38.152274548116516</v>
      </c>
      <c r="M34" s="253">
        <v>19.09727339839954</v>
      </c>
      <c r="N34" s="253">
        <v>624.90678738317672</v>
      </c>
      <c r="O34" s="254">
        <v>328.50428729421446</v>
      </c>
      <c r="P34" s="274">
        <f t="shared" si="24"/>
        <v>52964.082455450443</v>
      </c>
      <c r="Q34" s="253">
        <v>34765.127646397777</v>
      </c>
      <c r="R34" s="253">
        <v>1747.3114266606394</v>
      </c>
      <c r="S34" s="253">
        <v>10900.387630235447</v>
      </c>
      <c r="T34" s="253">
        <v>2561.1937351085503</v>
      </c>
      <c r="U34" s="253">
        <v>1005.3601800988406</v>
      </c>
      <c r="V34" s="253">
        <v>101.48496628605568</v>
      </c>
      <c r="W34" s="253">
        <v>36.26557027226049</v>
      </c>
      <c r="X34" s="253">
        <v>117.13113662804058</v>
      </c>
      <c r="Y34" s="253">
        <v>108.95492777770306</v>
      </c>
      <c r="Z34" s="253">
        <v>743.37215188803907</v>
      </c>
      <c r="AA34" s="254">
        <v>877.49308409707669</v>
      </c>
      <c r="AB34" s="274">
        <f t="shared" si="25"/>
        <v>111823.57332982663</v>
      </c>
      <c r="AC34" s="253">
        <v>75235.420447779557</v>
      </c>
      <c r="AD34" s="253">
        <v>4626.0349705510171</v>
      </c>
      <c r="AE34" s="253">
        <v>21285.702997898228</v>
      </c>
      <c r="AF34" s="253">
        <v>4750.9217482507802</v>
      </c>
      <c r="AG34" s="253">
        <v>2126.4509491801236</v>
      </c>
      <c r="AH34" s="253">
        <v>208.82704909468842</v>
      </c>
      <c r="AI34" s="253">
        <v>67.092499857219124</v>
      </c>
      <c r="AJ34" s="253">
        <v>249.17185877742662</v>
      </c>
      <c r="AK34" s="253">
        <v>239.91488531489227</v>
      </c>
      <c r="AL34" s="253">
        <v>1516.2206669661502</v>
      </c>
      <c r="AM34" s="254">
        <v>1517.8152561565341</v>
      </c>
      <c r="AN34" s="289">
        <f t="shared" si="26"/>
        <v>430383.88909290283</v>
      </c>
      <c r="AO34" s="253">
        <v>305119.87978828617</v>
      </c>
      <c r="AP34" s="253">
        <v>15085.237997175958</v>
      </c>
      <c r="AQ34" s="253">
        <v>75133.93751738999</v>
      </c>
      <c r="AR34" s="253">
        <v>14506.206586138691</v>
      </c>
      <c r="AS34" s="253">
        <v>7281.8933557996743</v>
      </c>
      <c r="AT34" s="253">
        <v>576.44802505886582</v>
      </c>
      <c r="AU34" s="253">
        <v>234.151230836314</v>
      </c>
      <c r="AV34" s="253">
        <v>596.14680512306791</v>
      </c>
      <c r="AW34" s="253">
        <v>477.65291449860001</v>
      </c>
      <c r="AX34" s="253">
        <v>5072.3610259511106</v>
      </c>
      <c r="AY34" s="254">
        <v>6299.9738466444396</v>
      </c>
      <c r="AZ34" s="526">
        <v>0</v>
      </c>
      <c r="BA34" s="296">
        <f t="shared" si="27"/>
        <v>619176.69972117234</v>
      </c>
      <c r="BB34" s="271">
        <f t="shared" si="28"/>
        <v>430240.5976847249</v>
      </c>
      <c r="BC34" s="271">
        <f t="shared" si="28"/>
        <v>22332.83367829139</v>
      </c>
      <c r="BD34" s="271">
        <f t="shared" si="28"/>
        <v>112678.34364956598</v>
      </c>
      <c r="BE34" s="271">
        <f t="shared" si="28"/>
        <v>23082.326256980334</v>
      </c>
      <c r="BF34" s="271">
        <f t="shared" si="28"/>
        <v>10737.297280576278</v>
      </c>
      <c r="BG34" s="271">
        <f t="shared" si="28"/>
        <v>924.28608181795744</v>
      </c>
      <c r="BH34" s="271">
        <f t="shared" si="28"/>
        <v>354.14590676838054</v>
      </c>
      <c r="BI34" s="271">
        <f t="shared" si="28"/>
        <v>1000.6020750766517</v>
      </c>
      <c r="BJ34" s="271">
        <f t="shared" si="28"/>
        <v>845.62000098959493</v>
      </c>
      <c r="BK34" s="271">
        <f t="shared" si="28"/>
        <v>7956.8606321884763</v>
      </c>
      <c r="BL34" s="291">
        <f t="shared" si="28"/>
        <v>9023.786474192264</v>
      </c>
    </row>
    <row r="35" spans="1:64" x14ac:dyDescent="0.25">
      <c r="A35" s="1535"/>
      <c r="B35" s="126" t="s">
        <v>43</v>
      </c>
      <c r="C35" s="131" t="s">
        <v>919</v>
      </c>
      <c r="D35" s="274">
        <f t="shared" si="23"/>
        <v>7932</v>
      </c>
      <c r="E35" s="253">
        <v>6518.0487410005762</v>
      </c>
      <c r="F35" s="253">
        <v>194.76609471011739</v>
      </c>
      <c r="G35" s="253">
        <v>461.03722419143168</v>
      </c>
      <c r="H35" s="253">
        <v>130.071063250463</v>
      </c>
      <c r="I35" s="253">
        <v>278.6264212036844</v>
      </c>
      <c r="J35" s="253">
        <v>20.527295696221163</v>
      </c>
      <c r="K35" s="253">
        <v>1.3620006623085132</v>
      </c>
      <c r="L35" s="253">
        <v>11.479719868028896</v>
      </c>
      <c r="M35" s="253">
        <v>0.58371456956079126</v>
      </c>
      <c r="N35" s="253">
        <v>292.73285663473683</v>
      </c>
      <c r="O35" s="254">
        <v>22.764868212870862</v>
      </c>
      <c r="P35" s="274">
        <f t="shared" si="24"/>
        <v>8436</v>
      </c>
      <c r="Q35" s="253">
        <v>6969.3403485239187</v>
      </c>
      <c r="R35" s="253">
        <v>206.51270250581067</v>
      </c>
      <c r="S35" s="253">
        <v>467.55568403889959</v>
      </c>
      <c r="T35" s="253">
        <v>130.22884168410829</v>
      </c>
      <c r="U35" s="253">
        <v>302.79425062731991</v>
      </c>
      <c r="V35" s="253">
        <v>21.558482406133283</v>
      </c>
      <c r="W35" s="253">
        <v>1.2681460238901929</v>
      </c>
      <c r="X35" s="253">
        <v>12.388811156465732</v>
      </c>
      <c r="Y35" s="253">
        <v>1.0730466355993942</v>
      </c>
      <c r="Z35" s="253">
        <v>302.50160154488373</v>
      </c>
      <c r="AA35" s="254">
        <v>20.778084852970085</v>
      </c>
      <c r="AB35" s="274">
        <f t="shared" si="25"/>
        <v>8907</v>
      </c>
      <c r="AC35" s="253">
        <v>7420.2043731683843</v>
      </c>
      <c r="AD35" s="253">
        <v>215.08257545445699</v>
      </c>
      <c r="AE35" s="253">
        <v>467.34467358039649</v>
      </c>
      <c r="AF35" s="253">
        <v>128.10560920484897</v>
      </c>
      <c r="AG35" s="253">
        <v>313.23266250689392</v>
      </c>
      <c r="AH35" s="253">
        <v>22.538881619499747</v>
      </c>
      <c r="AI35" s="253">
        <v>0.86688006228845182</v>
      </c>
      <c r="AJ35" s="253">
        <v>12.040000865117385</v>
      </c>
      <c r="AK35" s="253">
        <v>0.67424004844657359</v>
      </c>
      <c r="AL35" s="253">
        <v>304.75650189785131</v>
      </c>
      <c r="AM35" s="254">
        <v>22.153601591815988</v>
      </c>
      <c r="AN35" s="289">
        <f t="shared" si="26"/>
        <v>9393</v>
      </c>
      <c r="AO35" s="253">
        <v>7872.3473903462436</v>
      </c>
      <c r="AP35" s="253">
        <v>226.17451021825096</v>
      </c>
      <c r="AQ35" s="253">
        <v>471.91363540314546</v>
      </c>
      <c r="AR35" s="253">
        <v>128.63498052947747</v>
      </c>
      <c r="AS35" s="253">
        <v>332.1258791921997</v>
      </c>
      <c r="AT35" s="253">
        <v>22.400066411084616</v>
      </c>
      <c r="AU35" s="253">
        <v>0.7561203851842907</v>
      </c>
      <c r="AV35" s="253">
        <v>12.286956259244725</v>
      </c>
      <c r="AW35" s="253">
        <v>0.56709028888821811</v>
      </c>
      <c r="AX35" s="253">
        <v>303.10975941075259</v>
      </c>
      <c r="AY35" s="254">
        <v>22.683611555528724</v>
      </c>
      <c r="AZ35" s="526">
        <v>0</v>
      </c>
      <c r="BA35" s="296">
        <f t="shared" si="27"/>
        <v>34668.000000000007</v>
      </c>
      <c r="BB35" s="271">
        <f t="shared" si="28"/>
        <v>28779.940853039123</v>
      </c>
      <c r="BC35" s="271">
        <f t="shared" si="28"/>
        <v>842.53588288863602</v>
      </c>
      <c r="BD35" s="271">
        <f t="shared" si="28"/>
        <v>1867.8512172138733</v>
      </c>
      <c r="BE35" s="271">
        <f t="shared" si="28"/>
        <v>517.04049466889774</v>
      </c>
      <c r="BF35" s="271">
        <f t="shared" si="28"/>
        <v>1226.7792135300979</v>
      </c>
      <c r="BG35" s="271">
        <f t="shared" si="28"/>
        <v>87.02472613293881</v>
      </c>
      <c r="BH35" s="271">
        <f t="shared" si="28"/>
        <v>4.2531471336714484</v>
      </c>
      <c r="BI35" s="271">
        <f t="shared" si="28"/>
        <v>48.195488148856739</v>
      </c>
      <c r="BJ35" s="271">
        <f t="shared" si="28"/>
        <v>2.8980915424949774</v>
      </c>
      <c r="BK35" s="271">
        <f t="shared" si="28"/>
        <v>1203.1007194882245</v>
      </c>
      <c r="BL35" s="291">
        <f t="shared" si="28"/>
        <v>88.38016621318566</v>
      </c>
    </row>
    <row r="36" spans="1:64" s="209" customFormat="1" x14ac:dyDescent="0.25">
      <c r="A36" s="1535"/>
      <c r="B36" s="128" t="s">
        <v>452</v>
      </c>
      <c r="C36" s="310" t="s">
        <v>2</v>
      </c>
      <c r="D36" s="275">
        <f t="shared" ref="D36:BL36" si="29">SUM(D29:D35)</f>
        <v>4679870.3948429935</v>
      </c>
      <c r="E36" s="280">
        <f t="shared" si="29"/>
        <v>3034282.1785432617</v>
      </c>
      <c r="F36" s="280">
        <f t="shared" si="29"/>
        <v>163887.63537861389</v>
      </c>
      <c r="G36" s="280">
        <f t="shared" si="29"/>
        <v>990669.01272823487</v>
      </c>
      <c r="H36" s="280">
        <f t="shared" si="29"/>
        <v>240188.49525073296</v>
      </c>
      <c r="I36" s="280">
        <f t="shared" si="29"/>
        <v>55118.51921670133</v>
      </c>
      <c r="J36" s="280">
        <f t="shared" si="29"/>
        <v>7569.843337074567</v>
      </c>
      <c r="K36" s="280">
        <f t="shared" si="29"/>
        <v>2772.9086064648959</v>
      </c>
      <c r="L36" s="280">
        <f t="shared" si="29"/>
        <v>7033.1219944161439</v>
      </c>
      <c r="M36" s="280">
        <f>SUM(M29:M35)</f>
        <v>3579.1509879679597</v>
      </c>
      <c r="N36" s="280">
        <f t="shared" si="29"/>
        <v>108146.98964401805</v>
      </c>
      <c r="O36" s="281">
        <f t="shared" si="29"/>
        <v>66622.539155507067</v>
      </c>
      <c r="P36" s="275">
        <f t="shared" si="29"/>
        <v>5190203.6024554484</v>
      </c>
      <c r="Q36" s="280">
        <f t="shared" si="29"/>
        <v>3498049.0779949161</v>
      </c>
      <c r="R36" s="280">
        <f t="shared" si="29"/>
        <v>165696.38412916663</v>
      </c>
      <c r="S36" s="280">
        <f t="shared" si="29"/>
        <v>1013045.0433142754</v>
      </c>
      <c r="T36" s="280">
        <f t="shared" si="29"/>
        <v>246387.38257679317</v>
      </c>
      <c r="U36" s="280">
        <f t="shared" si="29"/>
        <v>84182.924430726169</v>
      </c>
      <c r="V36" s="280">
        <f t="shared" si="29"/>
        <v>11431.89344869219</v>
      </c>
      <c r="W36" s="280">
        <f t="shared" si="29"/>
        <v>3041.2937162961503</v>
      </c>
      <c r="X36" s="280">
        <f t="shared" si="29"/>
        <v>11259.669947784505</v>
      </c>
      <c r="Y36" s="280">
        <f>SUM(Y29:Y35)</f>
        <v>9412.4179744132998</v>
      </c>
      <c r="Z36" s="280">
        <f t="shared" si="29"/>
        <v>63604.233753432913</v>
      </c>
      <c r="AA36" s="281">
        <f t="shared" si="29"/>
        <v>84093.281168949965</v>
      </c>
      <c r="AB36" s="275">
        <f t="shared" si="29"/>
        <v>5110075.5033298237</v>
      </c>
      <c r="AC36" s="280">
        <f t="shared" si="29"/>
        <v>3537925.3548209425</v>
      </c>
      <c r="AD36" s="280">
        <f t="shared" si="29"/>
        <v>206723.17754600549</v>
      </c>
      <c r="AE36" s="280">
        <f t="shared" si="29"/>
        <v>898023.48767147947</v>
      </c>
      <c r="AF36" s="280">
        <f t="shared" si="29"/>
        <v>215926.03735745617</v>
      </c>
      <c r="AG36" s="280">
        <f t="shared" si="29"/>
        <v>85926.023611687007</v>
      </c>
      <c r="AH36" s="280">
        <f t="shared" si="29"/>
        <v>9756.6259307141881</v>
      </c>
      <c r="AI36" s="280">
        <f t="shared" si="29"/>
        <v>2589.0993799195076</v>
      </c>
      <c r="AJ36" s="280">
        <f t="shared" si="29"/>
        <v>11839.231859642545</v>
      </c>
      <c r="AK36" s="280">
        <f>SUM(AK29:AK35)</f>
        <v>10097.23912536334</v>
      </c>
      <c r="AL36" s="280">
        <f t="shared" si="29"/>
        <v>59966.637168864007</v>
      </c>
      <c r="AM36" s="281">
        <f t="shared" si="29"/>
        <v>71302.588857748357</v>
      </c>
      <c r="AN36" s="277">
        <f t="shared" si="29"/>
        <v>5938854.3090929277</v>
      </c>
      <c r="AO36" s="280">
        <f t="shared" si="29"/>
        <v>4286900.457178656</v>
      </c>
      <c r="AP36" s="280">
        <f t="shared" si="29"/>
        <v>202906.33250739411</v>
      </c>
      <c r="AQ36" s="280">
        <f t="shared" si="29"/>
        <v>985141.4711527949</v>
      </c>
      <c r="AR36" s="280">
        <f t="shared" si="29"/>
        <v>193490.80156666806</v>
      </c>
      <c r="AS36" s="280">
        <f t="shared" si="29"/>
        <v>87356.359234991876</v>
      </c>
      <c r="AT36" s="280">
        <f t="shared" si="29"/>
        <v>8366.0880914699501</v>
      </c>
      <c r="AU36" s="280">
        <f t="shared" si="29"/>
        <v>14802.127351221499</v>
      </c>
      <c r="AV36" s="280">
        <f t="shared" si="29"/>
        <v>8366.2437613823113</v>
      </c>
      <c r="AW36" s="280">
        <f>SUM(AW29:AW35)</f>
        <v>5823.6600047874872</v>
      </c>
      <c r="AX36" s="280">
        <f t="shared" si="29"/>
        <v>61416.070785361873</v>
      </c>
      <c r="AY36" s="281">
        <f t="shared" si="29"/>
        <v>84284.697458199968</v>
      </c>
      <c r="AZ36" s="293">
        <f t="shared" si="29"/>
        <v>-103542.49999999983</v>
      </c>
      <c r="BA36" s="297">
        <f t="shared" si="29"/>
        <v>20815461.309721187</v>
      </c>
      <c r="BB36" s="280">
        <f t="shared" si="29"/>
        <v>14357157.068537777</v>
      </c>
      <c r="BC36" s="280">
        <f t="shared" si="29"/>
        <v>739213.52956118016</v>
      </c>
      <c r="BD36" s="280">
        <f t="shared" si="29"/>
        <v>3886879.0148667856</v>
      </c>
      <c r="BE36" s="280">
        <f t="shared" si="29"/>
        <v>895992.71675165021</v>
      </c>
      <c r="BF36" s="280">
        <f t="shared" si="29"/>
        <v>312583.82649410627</v>
      </c>
      <c r="BG36" s="280">
        <f t="shared" si="29"/>
        <v>37124.450807950896</v>
      </c>
      <c r="BH36" s="280">
        <f t="shared" si="29"/>
        <v>23205.429053902048</v>
      </c>
      <c r="BI36" s="280">
        <f t="shared" si="29"/>
        <v>38498.267563225505</v>
      </c>
      <c r="BJ36" s="280">
        <f>SUM(BJ29:BJ35)</f>
        <v>28912.468092532083</v>
      </c>
      <c r="BK36" s="280">
        <f t="shared" si="29"/>
        <v>293133.93135167687</v>
      </c>
      <c r="BL36" s="293">
        <f t="shared" si="29"/>
        <v>306303.10664040537</v>
      </c>
    </row>
    <row r="37" spans="1:64" ht="16.5" customHeight="1" x14ac:dyDescent="0.25">
      <c r="A37" s="1543" t="s">
        <v>920</v>
      </c>
      <c r="B37" s="124" t="s">
        <v>921</v>
      </c>
      <c r="C37" s="311" t="s">
        <v>920</v>
      </c>
      <c r="D37" s="276">
        <f>SUM(E37:O37)</f>
        <v>554202.22999999882</v>
      </c>
      <c r="E37" s="251">
        <v>516812.80999999895</v>
      </c>
      <c r="F37" s="251">
        <v>20046.159999999996</v>
      </c>
      <c r="G37" s="251">
        <v>9673.31</v>
      </c>
      <c r="H37" s="251">
        <v>3372.2400000000002</v>
      </c>
      <c r="I37" s="251">
        <v>3885.83</v>
      </c>
      <c r="J37" s="251">
        <v>133.85</v>
      </c>
      <c r="K37" s="251">
        <v>0</v>
      </c>
      <c r="L37" s="251">
        <v>177.34</v>
      </c>
      <c r="M37" s="251">
        <v>0</v>
      </c>
      <c r="N37" s="251">
        <v>100.69</v>
      </c>
      <c r="O37" s="252">
        <v>0</v>
      </c>
      <c r="P37" s="273">
        <f>SUM(Q37:AA37)</f>
        <v>518919.28999999887</v>
      </c>
      <c r="Q37" s="251">
        <v>489016.7599999989</v>
      </c>
      <c r="R37" s="251">
        <v>22724.149999999998</v>
      </c>
      <c r="S37" s="251">
        <v>164.47000000000003</v>
      </c>
      <c r="T37" s="251">
        <v>2787.66</v>
      </c>
      <c r="U37" s="251">
        <v>17.53</v>
      </c>
      <c r="V37" s="251">
        <v>0</v>
      </c>
      <c r="W37" s="251">
        <v>0</v>
      </c>
      <c r="X37" s="251">
        <v>1926.9699999999998</v>
      </c>
      <c r="Y37" s="251">
        <v>0</v>
      </c>
      <c r="Z37" s="251">
        <v>34.24</v>
      </c>
      <c r="AA37" s="252">
        <v>2247.5100000000002</v>
      </c>
      <c r="AB37" s="276">
        <f>SUM(AC37:AM37)</f>
        <v>602065.44999999786</v>
      </c>
      <c r="AC37" s="251">
        <v>568194.96999999788</v>
      </c>
      <c r="AD37" s="251">
        <v>18579.099999999999</v>
      </c>
      <c r="AE37" s="251">
        <v>7329.7400000000007</v>
      </c>
      <c r="AF37" s="251">
        <v>2900.5</v>
      </c>
      <c r="AG37" s="251">
        <v>88.77</v>
      </c>
      <c r="AH37" s="251">
        <v>163.96</v>
      </c>
      <c r="AI37" s="251">
        <v>0</v>
      </c>
      <c r="AJ37" s="251">
        <v>4777.24</v>
      </c>
      <c r="AK37" s="251">
        <v>0</v>
      </c>
      <c r="AL37" s="251">
        <v>31.17</v>
      </c>
      <c r="AM37" s="252">
        <v>0</v>
      </c>
      <c r="AN37" s="276">
        <f>SUM(AO37:AY37)</f>
        <v>689714.46000000008</v>
      </c>
      <c r="AO37" s="251">
        <v>662499.83000000019</v>
      </c>
      <c r="AP37" s="251">
        <v>18172.569999999996</v>
      </c>
      <c r="AQ37" s="251">
        <v>2591.89</v>
      </c>
      <c r="AR37" s="251">
        <v>2255.83</v>
      </c>
      <c r="AS37" s="251">
        <v>0</v>
      </c>
      <c r="AT37" s="251">
        <v>163.96</v>
      </c>
      <c r="AU37" s="251">
        <v>0</v>
      </c>
      <c r="AV37" s="249">
        <v>4030.38</v>
      </c>
      <c r="AW37" s="251">
        <v>0</v>
      </c>
      <c r="AX37" s="251">
        <v>0</v>
      </c>
      <c r="AY37" s="252">
        <v>0</v>
      </c>
      <c r="AZ37" s="855">
        <v>8751.9000000000015</v>
      </c>
      <c r="BA37" s="294">
        <f>SUM(BB37:BL37)+AZ37</f>
        <v>2373653.3299999959</v>
      </c>
      <c r="BB37" s="273">
        <f t="shared" ref="BB37:BL39" si="30">E37+Q37+AC37+AO37</f>
        <v>2236524.3699999959</v>
      </c>
      <c r="BC37" s="273">
        <f t="shared" si="30"/>
        <v>79521.98</v>
      </c>
      <c r="BD37" s="273">
        <f t="shared" si="30"/>
        <v>19759.41</v>
      </c>
      <c r="BE37" s="273">
        <f t="shared" si="30"/>
        <v>11316.23</v>
      </c>
      <c r="BF37" s="273">
        <f t="shared" si="30"/>
        <v>3992.13</v>
      </c>
      <c r="BG37" s="273">
        <f t="shared" si="30"/>
        <v>461.77</v>
      </c>
      <c r="BH37" s="273">
        <f t="shared" si="30"/>
        <v>0</v>
      </c>
      <c r="BI37" s="273">
        <f t="shared" si="30"/>
        <v>10911.93</v>
      </c>
      <c r="BJ37" s="273">
        <f t="shared" si="30"/>
        <v>0</v>
      </c>
      <c r="BK37" s="273">
        <f t="shared" si="30"/>
        <v>166.10000000000002</v>
      </c>
      <c r="BL37" s="298">
        <f t="shared" si="30"/>
        <v>2247.5100000000002</v>
      </c>
    </row>
    <row r="38" spans="1:64" ht="16.5" customHeight="1" x14ac:dyDescent="0.25">
      <c r="A38" s="1544"/>
      <c r="B38" s="126" t="s">
        <v>922</v>
      </c>
      <c r="C38" s="312" t="s">
        <v>925</v>
      </c>
      <c r="D38" s="289">
        <f>SUM(E38:O38)</f>
        <v>3141.4427408983784</v>
      </c>
      <c r="E38" s="253">
        <v>2929.5043622935127</v>
      </c>
      <c r="F38" s="253">
        <v>113.62975536003806</v>
      </c>
      <c r="G38" s="253">
        <v>54.832239632019792</v>
      </c>
      <c r="H38" s="253">
        <v>19.115222377519427</v>
      </c>
      <c r="I38" s="253">
        <v>22.026458547207884</v>
      </c>
      <c r="J38" s="253">
        <v>0.7587160211701941</v>
      </c>
      <c r="K38" s="253">
        <v>0</v>
      </c>
      <c r="L38" s="253">
        <v>1.0052349584932554</v>
      </c>
      <c r="M38" s="253">
        <v>0</v>
      </c>
      <c r="N38" s="253">
        <v>0.57075170841708511</v>
      </c>
      <c r="O38" s="254">
        <v>0</v>
      </c>
      <c r="P38" s="274">
        <f>SUM(Q38:AA38)</f>
        <v>5887.8297532943725</v>
      </c>
      <c r="Q38" s="253">
        <v>5548.5457659275171</v>
      </c>
      <c r="R38" s="253">
        <v>257.83571562414761</v>
      </c>
      <c r="S38" s="253">
        <v>1.8661309729386388</v>
      </c>
      <c r="T38" s="253">
        <v>31.629711607114519</v>
      </c>
      <c r="U38" s="253">
        <v>0.19890117319641479</v>
      </c>
      <c r="V38" s="253">
        <v>0</v>
      </c>
      <c r="W38" s="253">
        <v>0</v>
      </c>
      <c r="X38" s="253">
        <v>21.864038432076175</v>
      </c>
      <c r="Y38" s="253">
        <v>0</v>
      </c>
      <c r="Z38" s="253">
        <v>0.38849835540474853</v>
      </c>
      <c r="AA38" s="254">
        <v>25.500991201977989</v>
      </c>
      <c r="AB38" s="289">
        <f>SUM(AC38:AM38)</f>
        <v>15004.718092436615</v>
      </c>
      <c r="AC38" s="253">
        <v>14160.595573771054</v>
      </c>
      <c r="AD38" s="253">
        <v>463.02965551534317</v>
      </c>
      <c r="AE38" s="253">
        <v>182.67230313723658</v>
      </c>
      <c r="AF38" s="253">
        <v>72.286467903302793</v>
      </c>
      <c r="AG38" s="253">
        <v>2.2123322722896703</v>
      </c>
      <c r="AH38" s="253">
        <v>4.086222815868136</v>
      </c>
      <c r="AI38" s="253">
        <v>0</v>
      </c>
      <c r="AJ38" s="253">
        <v>119.05871605805009</v>
      </c>
      <c r="AK38" s="253">
        <v>0</v>
      </c>
      <c r="AL38" s="253">
        <v>0.77682096347041829</v>
      </c>
      <c r="AM38" s="254">
        <v>0</v>
      </c>
      <c r="AN38" s="289">
        <f>SUM(AO38:AY38)</f>
        <v>59849.881410749767</v>
      </c>
      <c r="AO38" s="253">
        <v>57488.335477469736</v>
      </c>
      <c r="AP38" s="253">
        <v>1576.9223678861949</v>
      </c>
      <c r="AQ38" s="253">
        <v>224.91091332159129</v>
      </c>
      <c r="AR38" s="253">
        <v>195.74935109061158</v>
      </c>
      <c r="AS38" s="253">
        <v>0</v>
      </c>
      <c r="AT38" s="253">
        <v>14.227607401628971</v>
      </c>
      <c r="AU38" s="253">
        <v>0</v>
      </c>
      <c r="AV38" s="253">
        <v>349.7356935800035</v>
      </c>
      <c r="AW38" s="253">
        <v>0</v>
      </c>
      <c r="AX38" s="253">
        <v>0</v>
      </c>
      <c r="AY38" s="254">
        <v>0</v>
      </c>
      <c r="AZ38" s="526">
        <v>-11070.890467107029</v>
      </c>
      <c r="BA38" s="296">
        <f>SUM(BB38:BL38)+AZ38</f>
        <v>72812.981530272082</v>
      </c>
      <c r="BB38" s="274">
        <f t="shared" si="30"/>
        <v>80126.981179461814</v>
      </c>
      <c r="BC38" s="274">
        <f t="shared" si="30"/>
        <v>2411.4174943857238</v>
      </c>
      <c r="BD38" s="274">
        <f t="shared" si="30"/>
        <v>464.28158706378633</v>
      </c>
      <c r="BE38" s="274">
        <f t="shared" si="30"/>
        <v>318.78075297854832</v>
      </c>
      <c r="BF38" s="274">
        <f t="shared" si="30"/>
        <v>24.437691992693971</v>
      </c>
      <c r="BG38" s="274">
        <f t="shared" si="30"/>
        <v>19.0725462386673</v>
      </c>
      <c r="BH38" s="274">
        <f t="shared" si="30"/>
        <v>0</v>
      </c>
      <c r="BI38" s="274">
        <f t="shared" si="30"/>
        <v>491.66368302862304</v>
      </c>
      <c r="BJ38" s="274">
        <f t="shared" si="30"/>
        <v>0</v>
      </c>
      <c r="BK38" s="274">
        <f t="shared" si="30"/>
        <v>1.7360710272922519</v>
      </c>
      <c r="BL38" s="300">
        <f t="shared" si="30"/>
        <v>25.500991201977989</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557343.67274089716</v>
      </c>
      <c r="E40" s="275">
        <f t="shared" si="31"/>
        <v>519742.31436229247</v>
      </c>
      <c r="F40" s="275">
        <f t="shared" si="31"/>
        <v>20159.789755360034</v>
      </c>
      <c r="G40" s="275">
        <f t="shared" si="31"/>
        <v>9728.1422396320195</v>
      </c>
      <c r="H40" s="275">
        <f t="shared" si="31"/>
        <v>3391.3552223775196</v>
      </c>
      <c r="I40" s="275">
        <f t="shared" si="31"/>
        <v>3907.8564585472077</v>
      </c>
      <c r="J40" s="275">
        <f t="shared" si="31"/>
        <v>134.60871602117018</v>
      </c>
      <c r="K40" s="275">
        <f t="shared" si="31"/>
        <v>0</v>
      </c>
      <c r="L40" s="275">
        <f t="shared" si="31"/>
        <v>178.34523495849325</v>
      </c>
      <c r="M40" s="275">
        <f t="shared" si="31"/>
        <v>0</v>
      </c>
      <c r="N40" s="275">
        <f t="shared" si="31"/>
        <v>101.26075170841709</v>
      </c>
      <c r="O40" s="283">
        <f t="shared" si="31"/>
        <v>0</v>
      </c>
      <c r="P40" s="275">
        <f t="shared" ref="P40:BL40" si="32">SUM(P37:P39)</f>
        <v>524807.11975329323</v>
      </c>
      <c r="Q40" s="275">
        <f t="shared" si="32"/>
        <v>494565.30576592643</v>
      </c>
      <c r="R40" s="275">
        <f t="shared" si="32"/>
        <v>22981.985715624145</v>
      </c>
      <c r="S40" s="275">
        <f t="shared" si="32"/>
        <v>166.33613097293866</v>
      </c>
      <c r="T40" s="275">
        <f t="shared" si="32"/>
        <v>2819.2897116071144</v>
      </c>
      <c r="U40" s="275">
        <f t="shared" si="32"/>
        <v>17.728901173196416</v>
      </c>
      <c r="V40" s="275">
        <f>SUM(V37:V39)</f>
        <v>0</v>
      </c>
      <c r="W40" s="275">
        <f t="shared" si="32"/>
        <v>0</v>
      </c>
      <c r="X40" s="275">
        <f t="shared" si="32"/>
        <v>1948.8340384320759</v>
      </c>
      <c r="Y40" s="275">
        <f>SUM(Y37:Y39)</f>
        <v>0</v>
      </c>
      <c r="Z40" s="275">
        <f t="shared" si="32"/>
        <v>34.628498355404751</v>
      </c>
      <c r="AA40" s="283">
        <f t="shared" si="32"/>
        <v>2273.0109912019784</v>
      </c>
      <c r="AB40" s="277">
        <f t="shared" si="32"/>
        <v>617070.16809243453</v>
      </c>
      <c r="AC40" s="275">
        <f t="shared" si="32"/>
        <v>582355.56557376892</v>
      </c>
      <c r="AD40" s="275">
        <f t="shared" si="32"/>
        <v>19042.129655515342</v>
      </c>
      <c r="AE40" s="275">
        <f t="shared" si="32"/>
        <v>7512.4123031372374</v>
      </c>
      <c r="AF40" s="275">
        <f t="shared" si="32"/>
        <v>2972.7864679033028</v>
      </c>
      <c r="AG40" s="275">
        <f t="shared" si="32"/>
        <v>90.982332272289668</v>
      </c>
      <c r="AH40" s="275">
        <f t="shared" si="32"/>
        <v>168.04622281586813</v>
      </c>
      <c r="AI40" s="275">
        <f t="shared" si="32"/>
        <v>0</v>
      </c>
      <c r="AJ40" s="275">
        <f>SUM(AJ37:AJ39)</f>
        <v>4896.2987160580496</v>
      </c>
      <c r="AK40" s="275">
        <f>SUM(AK37:AK39)</f>
        <v>0</v>
      </c>
      <c r="AL40" s="275">
        <f t="shared" si="32"/>
        <v>31.946820963470419</v>
      </c>
      <c r="AM40" s="283">
        <f t="shared" si="32"/>
        <v>0</v>
      </c>
      <c r="AN40" s="277">
        <f t="shared" si="32"/>
        <v>749564.34141074982</v>
      </c>
      <c r="AO40" s="275">
        <f t="shared" si="32"/>
        <v>719988.16547746991</v>
      </c>
      <c r="AP40" s="275">
        <f t="shared" si="32"/>
        <v>19749.492367886192</v>
      </c>
      <c r="AQ40" s="275">
        <f t="shared" si="32"/>
        <v>2816.800913321591</v>
      </c>
      <c r="AR40" s="275">
        <f t="shared" si="32"/>
        <v>2451.5793510906115</v>
      </c>
      <c r="AS40" s="275">
        <f t="shared" si="32"/>
        <v>0</v>
      </c>
      <c r="AT40" s="275">
        <f t="shared" si="32"/>
        <v>178.18760740162898</v>
      </c>
      <c r="AU40" s="275">
        <f t="shared" si="32"/>
        <v>0</v>
      </c>
      <c r="AV40" s="275">
        <f t="shared" si="32"/>
        <v>4380.1156935800036</v>
      </c>
      <c r="AW40" s="275">
        <f>SUM(AW37:AW39)</f>
        <v>0</v>
      </c>
      <c r="AX40" s="275">
        <f t="shared" si="32"/>
        <v>0</v>
      </c>
      <c r="AY40" s="283">
        <f t="shared" si="32"/>
        <v>0</v>
      </c>
      <c r="AZ40" s="299">
        <f t="shared" si="32"/>
        <v>-2318.9904671070271</v>
      </c>
      <c r="BA40" s="297">
        <f t="shared" si="32"/>
        <v>2446466.3115302678</v>
      </c>
      <c r="BB40" s="275">
        <f>SUM(BB37:BB39)</f>
        <v>2316651.3511794577</v>
      </c>
      <c r="BC40" s="275">
        <f>SUM(BC37:BC39)</f>
        <v>81933.397494385717</v>
      </c>
      <c r="BD40" s="275">
        <f>SUM(BD37:BD39)</f>
        <v>20223.691587063786</v>
      </c>
      <c r="BE40" s="275">
        <f>SUM(BE37:BE39)</f>
        <v>11635.010752978547</v>
      </c>
      <c r="BF40" s="275">
        <f t="shared" si="32"/>
        <v>4016.5676919926941</v>
      </c>
      <c r="BG40" s="275">
        <f t="shared" si="32"/>
        <v>480.8425462386673</v>
      </c>
      <c r="BH40" s="275">
        <f t="shared" si="32"/>
        <v>0</v>
      </c>
      <c r="BI40" s="275">
        <f t="shared" si="32"/>
        <v>11403.593683028623</v>
      </c>
      <c r="BJ40" s="275">
        <f>SUM(BJ37:BJ39)</f>
        <v>0</v>
      </c>
      <c r="BK40" s="275">
        <f t="shared" si="32"/>
        <v>167.83607102729226</v>
      </c>
      <c r="BL40" s="299">
        <f t="shared" si="32"/>
        <v>2273.0109912019784</v>
      </c>
    </row>
    <row r="41" spans="1:64" ht="14.85" customHeight="1" x14ac:dyDescent="0.25">
      <c r="A41" s="1543" t="s">
        <v>302</v>
      </c>
      <c r="B41" s="124">
        <v>5.0999999999999996</v>
      </c>
      <c r="C41" s="311" t="s">
        <v>37</v>
      </c>
      <c r="D41" s="273">
        <f>SUM(E41:O41)</f>
        <v>11079.38</v>
      </c>
      <c r="E41" s="251">
        <v>2693.69</v>
      </c>
      <c r="F41" s="251">
        <v>1374.73</v>
      </c>
      <c r="G41" s="251">
        <v>160.75</v>
      </c>
      <c r="H41" s="251">
        <v>5628.95</v>
      </c>
      <c r="I41" s="251">
        <v>527.36</v>
      </c>
      <c r="J41" s="251">
        <v>261.89999999999998</v>
      </c>
      <c r="K41" s="251">
        <v>0</v>
      </c>
      <c r="L41" s="251">
        <v>432</v>
      </c>
      <c r="M41" s="251">
        <v>0</v>
      </c>
      <c r="N41" s="251">
        <v>0</v>
      </c>
      <c r="O41" s="252">
        <v>0</v>
      </c>
      <c r="P41" s="273">
        <f>SUM(Q41:AA41)</f>
        <v>3057.4900000000002</v>
      </c>
      <c r="Q41" s="251">
        <v>2459.8000000000002</v>
      </c>
      <c r="R41" s="251">
        <v>0</v>
      </c>
      <c r="S41" s="251">
        <v>101.75</v>
      </c>
      <c r="T41" s="251">
        <v>0</v>
      </c>
      <c r="U41" s="251">
        <v>87.98</v>
      </c>
      <c r="V41" s="251">
        <v>407.96</v>
      </c>
      <c r="W41" s="251">
        <v>0</v>
      </c>
      <c r="X41" s="251">
        <v>0</v>
      </c>
      <c r="Y41" s="251">
        <v>0</v>
      </c>
      <c r="Z41" s="251">
        <v>0</v>
      </c>
      <c r="AA41" s="252">
        <v>0</v>
      </c>
      <c r="AB41" s="273">
        <f>SUM(AC41:AM41)</f>
        <v>2866.55</v>
      </c>
      <c r="AC41" s="251">
        <v>2140.13</v>
      </c>
      <c r="AD41" s="251">
        <v>0</v>
      </c>
      <c r="AE41" s="251">
        <v>92.5</v>
      </c>
      <c r="AF41" s="251">
        <v>0</v>
      </c>
      <c r="AG41" s="251">
        <v>0</v>
      </c>
      <c r="AH41" s="251">
        <v>633.92000000000007</v>
      </c>
      <c r="AI41" s="251">
        <v>0</v>
      </c>
      <c r="AJ41" s="251">
        <v>0</v>
      </c>
      <c r="AK41" s="251">
        <v>0</v>
      </c>
      <c r="AL41" s="251">
        <v>0</v>
      </c>
      <c r="AM41" s="252">
        <v>0</v>
      </c>
      <c r="AN41" s="276">
        <f>SUM(AO41:AY41)</f>
        <v>1970.18</v>
      </c>
      <c r="AO41" s="251">
        <v>1570.82</v>
      </c>
      <c r="AP41" s="251">
        <v>12.96</v>
      </c>
      <c r="AQ41" s="251">
        <v>218.5</v>
      </c>
      <c r="AR41" s="251">
        <v>0</v>
      </c>
      <c r="AS41" s="251">
        <v>0</v>
      </c>
      <c r="AT41" s="251">
        <v>146.63999999999999</v>
      </c>
      <c r="AU41" s="251">
        <v>0</v>
      </c>
      <c r="AV41" s="249">
        <v>0</v>
      </c>
      <c r="AW41" s="251">
        <v>0</v>
      </c>
      <c r="AX41" s="251">
        <v>21.26</v>
      </c>
      <c r="AY41" s="252">
        <v>0</v>
      </c>
      <c r="AZ41" s="855">
        <v>-338.93000000000006</v>
      </c>
      <c r="BA41" s="294">
        <f>SUM(BB41:BL41)+AZ41</f>
        <v>18634.670000000002</v>
      </c>
      <c r="BB41" s="274">
        <f t="shared" ref="BB41:BL44" si="33">E41+Q41+AC41+AO41</f>
        <v>8864.44</v>
      </c>
      <c r="BC41" s="274">
        <f t="shared" si="33"/>
        <v>1387.69</v>
      </c>
      <c r="BD41" s="274">
        <f t="shared" si="33"/>
        <v>573.5</v>
      </c>
      <c r="BE41" s="274">
        <f t="shared" si="33"/>
        <v>5628.95</v>
      </c>
      <c r="BF41" s="274">
        <f t="shared" si="33"/>
        <v>615.34</v>
      </c>
      <c r="BG41" s="274">
        <f t="shared" si="33"/>
        <v>1450.42</v>
      </c>
      <c r="BH41" s="274">
        <f t="shared" si="33"/>
        <v>0</v>
      </c>
      <c r="BI41" s="274">
        <f t="shared" si="33"/>
        <v>432</v>
      </c>
      <c r="BJ41" s="274">
        <f t="shared" si="33"/>
        <v>0</v>
      </c>
      <c r="BK41" s="274">
        <f t="shared" si="33"/>
        <v>21.26</v>
      </c>
      <c r="BL41" s="298">
        <f t="shared" si="33"/>
        <v>0</v>
      </c>
    </row>
    <row r="42" spans="1:64" s="255" customFormat="1" ht="24" x14ac:dyDescent="0.25">
      <c r="A42" s="1544"/>
      <c r="B42" s="126">
        <v>5.2</v>
      </c>
      <c r="C42" s="131" t="s">
        <v>303</v>
      </c>
      <c r="D42" s="274">
        <f>SUM(E42:O42)</f>
        <v>1569330.0199999998</v>
      </c>
      <c r="E42" s="253">
        <v>633947.31000000006</v>
      </c>
      <c r="F42" s="253">
        <v>385029.04000000004</v>
      </c>
      <c r="G42" s="253">
        <v>70621.64</v>
      </c>
      <c r="H42" s="253">
        <v>330700.12</v>
      </c>
      <c r="I42" s="253">
        <v>37847.369999999995</v>
      </c>
      <c r="J42" s="253">
        <v>27604.93</v>
      </c>
      <c r="K42" s="253">
        <v>457.7600000000001</v>
      </c>
      <c r="L42" s="253">
        <v>11453.68</v>
      </c>
      <c r="M42" s="253">
        <v>121.52</v>
      </c>
      <c r="N42" s="253">
        <v>50583.710000000006</v>
      </c>
      <c r="O42" s="254">
        <v>20962.939999999999</v>
      </c>
      <c r="P42" s="274">
        <f>SUM(Q42:AA42)</f>
        <v>1686213.56</v>
      </c>
      <c r="Q42" s="253">
        <v>693655.18000000017</v>
      </c>
      <c r="R42" s="253">
        <v>412080.28</v>
      </c>
      <c r="S42" s="253">
        <v>95226.8</v>
      </c>
      <c r="T42" s="253">
        <v>334262.79000000004</v>
      </c>
      <c r="U42" s="253">
        <v>38705.93</v>
      </c>
      <c r="V42" s="253">
        <v>28522.389999999996</v>
      </c>
      <c r="W42" s="253">
        <v>602.6400000000001</v>
      </c>
      <c r="X42" s="253">
        <v>12795.649999999998</v>
      </c>
      <c r="Y42" s="253">
        <v>208.32</v>
      </c>
      <c r="Z42" s="253">
        <v>50956.71</v>
      </c>
      <c r="AA42" s="254">
        <v>19196.87</v>
      </c>
      <c r="AB42" s="274">
        <f>SUM(AC42:AM42)</f>
        <v>1795290.08</v>
      </c>
      <c r="AC42" s="253">
        <v>761148.76000000013</v>
      </c>
      <c r="AD42" s="253">
        <v>442529.44999999995</v>
      </c>
      <c r="AE42" s="253">
        <v>98867.74</v>
      </c>
      <c r="AF42" s="253">
        <v>338522.27</v>
      </c>
      <c r="AG42" s="253">
        <v>39037.060000000005</v>
      </c>
      <c r="AH42" s="253">
        <v>28409.32</v>
      </c>
      <c r="AI42" s="253">
        <v>450.96000000000004</v>
      </c>
      <c r="AJ42" s="253">
        <v>13605.45</v>
      </c>
      <c r="AK42" s="253">
        <v>173.6</v>
      </c>
      <c r="AL42" s="253">
        <v>52546.760000000009</v>
      </c>
      <c r="AM42" s="254">
        <v>19998.71</v>
      </c>
      <c r="AN42" s="289">
        <f>SUM(AO42:AY42)</f>
        <v>1946711</v>
      </c>
      <c r="AO42" s="253">
        <v>843433.6</v>
      </c>
      <c r="AP42" s="253">
        <v>481954.64999999997</v>
      </c>
      <c r="AQ42" s="253">
        <v>104801.46</v>
      </c>
      <c r="AR42" s="253">
        <v>355151.60000000003</v>
      </c>
      <c r="AS42" s="253">
        <v>41401.31</v>
      </c>
      <c r="AT42" s="253">
        <v>30184.42</v>
      </c>
      <c r="AU42" s="253">
        <v>382.14</v>
      </c>
      <c r="AV42" s="253">
        <v>13312.31</v>
      </c>
      <c r="AW42" s="253">
        <v>105.72</v>
      </c>
      <c r="AX42" s="253">
        <v>55073.270000000004</v>
      </c>
      <c r="AY42" s="254">
        <v>20910.519999999997</v>
      </c>
      <c r="AZ42" s="526">
        <v>0</v>
      </c>
      <c r="BA42" s="296">
        <f>SUM(BB42:BL42)+AZ42</f>
        <v>6997544.6600000001</v>
      </c>
      <c r="BB42" s="274">
        <f t="shared" si="33"/>
        <v>2932184.8500000006</v>
      </c>
      <c r="BC42" s="274">
        <f t="shared" si="33"/>
        <v>1721593.42</v>
      </c>
      <c r="BD42" s="274">
        <f t="shared" si="33"/>
        <v>369517.64</v>
      </c>
      <c r="BE42" s="274">
        <f t="shared" si="33"/>
        <v>1358636.78</v>
      </c>
      <c r="BF42" s="274">
        <f t="shared" si="33"/>
        <v>156991.66999999998</v>
      </c>
      <c r="BG42" s="274">
        <f t="shared" si="33"/>
        <v>114721.05999999998</v>
      </c>
      <c r="BH42" s="274">
        <f t="shared" si="33"/>
        <v>1893.5</v>
      </c>
      <c r="BI42" s="274">
        <f t="shared" si="33"/>
        <v>51167.09</v>
      </c>
      <c r="BJ42" s="274">
        <f t="shared" si="33"/>
        <v>609.16</v>
      </c>
      <c r="BK42" s="274">
        <f t="shared" si="33"/>
        <v>209160.45</v>
      </c>
      <c r="BL42" s="300">
        <f t="shared" si="33"/>
        <v>81069.039999999994</v>
      </c>
    </row>
    <row r="43" spans="1:64" ht="24" x14ac:dyDescent="0.25">
      <c r="A43" s="1544"/>
      <c r="B43" s="126">
        <v>5.3</v>
      </c>
      <c r="C43" s="131" t="s">
        <v>304</v>
      </c>
      <c r="D43" s="274">
        <f>SUM(E43:O43)</f>
        <v>62.802413975589268</v>
      </c>
      <c r="E43" s="253">
        <v>15.268926104340233</v>
      </c>
      <c r="F43" s="253">
        <v>7.7925265280784517</v>
      </c>
      <c r="G43" s="253">
        <v>0.91119611806581013</v>
      </c>
      <c r="H43" s="253">
        <v>31.907168826043804</v>
      </c>
      <c r="I43" s="253">
        <v>2.9892901077647629</v>
      </c>
      <c r="J43" s="253">
        <v>1.4845552928238612</v>
      </c>
      <c r="K43" s="253">
        <v>0</v>
      </c>
      <c r="L43" s="253">
        <v>2.4487509984723483</v>
      </c>
      <c r="M43" s="253">
        <v>0</v>
      </c>
      <c r="N43" s="253">
        <v>0</v>
      </c>
      <c r="O43" s="254">
        <v>0</v>
      </c>
      <c r="P43" s="274">
        <f>SUM(Q43:AA43)</f>
        <v>34.691291958716846</v>
      </c>
      <c r="Q43" s="253">
        <v>27.90970369814838</v>
      </c>
      <c r="R43" s="253">
        <v>0</v>
      </c>
      <c r="S43" s="253">
        <v>1.1544891256551744</v>
      </c>
      <c r="T43" s="253">
        <v>0</v>
      </c>
      <c r="U43" s="253">
        <v>0.99825015503825298</v>
      </c>
      <c r="V43" s="253">
        <v>4.6288489798750359</v>
      </c>
      <c r="W43" s="253">
        <v>0</v>
      </c>
      <c r="X43" s="253">
        <v>0</v>
      </c>
      <c r="Y43" s="253">
        <v>0</v>
      </c>
      <c r="Z43" s="253">
        <v>0</v>
      </c>
      <c r="AA43" s="254">
        <v>0</v>
      </c>
      <c r="AB43" s="274">
        <f>SUM(AC43:AM43)</f>
        <v>71.440363581524807</v>
      </c>
      <c r="AC43" s="253">
        <v>53.336472523322001</v>
      </c>
      <c r="AD43" s="253">
        <v>0</v>
      </c>
      <c r="AE43" s="253">
        <v>2.305291598364251</v>
      </c>
      <c r="AF43" s="253">
        <v>0</v>
      </c>
      <c r="AG43" s="253">
        <v>0</v>
      </c>
      <c r="AH43" s="253">
        <v>15.798599459838552</v>
      </c>
      <c r="AI43" s="253">
        <v>0</v>
      </c>
      <c r="AJ43" s="253">
        <v>0</v>
      </c>
      <c r="AK43" s="253">
        <v>0</v>
      </c>
      <c r="AL43" s="253">
        <v>0</v>
      </c>
      <c r="AM43" s="254">
        <v>0</v>
      </c>
      <c r="AN43" s="289">
        <f>SUM(AO43:AY43)</f>
        <v>170.96210996914712</v>
      </c>
      <c r="AO43" s="253">
        <v>136.30769857664561</v>
      </c>
      <c r="AP43" s="253">
        <v>1.1246022927855051</v>
      </c>
      <c r="AQ43" s="253">
        <v>18.960308717101299</v>
      </c>
      <c r="AR43" s="253">
        <v>0</v>
      </c>
      <c r="AS43" s="253">
        <v>0</v>
      </c>
      <c r="AT43" s="253">
        <v>12.72466668318414</v>
      </c>
      <c r="AU43" s="253">
        <v>0</v>
      </c>
      <c r="AV43" s="253">
        <v>0</v>
      </c>
      <c r="AW43" s="253">
        <v>0</v>
      </c>
      <c r="AX43" s="253">
        <v>1.844833699430543</v>
      </c>
      <c r="AY43" s="254">
        <v>0</v>
      </c>
      <c r="AZ43" s="526">
        <v>0</v>
      </c>
      <c r="BA43" s="296">
        <f>SUM(BB43:BL43)+AZ43</f>
        <v>339.89617948497795</v>
      </c>
      <c r="BB43" s="274">
        <f t="shared" si="33"/>
        <v>232.82280090245621</v>
      </c>
      <c r="BC43" s="274">
        <f t="shared" si="33"/>
        <v>8.9171288208639563</v>
      </c>
      <c r="BD43" s="274">
        <f t="shared" si="33"/>
        <v>23.331285559186533</v>
      </c>
      <c r="BE43" s="274">
        <f t="shared" si="33"/>
        <v>31.907168826043804</v>
      </c>
      <c r="BF43" s="274">
        <f t="shared" si="33"/>
        <v>3.9875402628030159</v>
      </c>
      <c r="BG43" s="274">
        <f t="shared" si="33"/>
        <v>34.636670415721589</v>
      </c>
      <c r="BH43" s="274">
        <f t="shared" si="33"/>
        <v>0</v>
      </c>
      <c r="BI43" s="274">
        <f t="shared" si="33"/>
        <v>2.4487509984723483</v>
      </c>
      <c r="BJ43" s="274">
        <f t="shared" si="33"/>
        <v>0</v>
      </c>
      <c r="BK43" s="274">
        <f t="shared" si="33"/>
        <v>1.844833699430543</v>
      </c>
      <c r="BL43" s="300">
        <f t="shared" si="33"/>
        <v>0</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1580472.2024139753</v>
      </c>
      <c r="E45" s="278">
        <f t="shared" ref="E45:BL45" si="34">SUM(E41:E44)</f>
        <v>636656.2689261043</v>
      </c>
      <c r="F45" s="278">
        <f t="shared" si="34"/>
        <v>386411.56252652808</v>
      </c>
      <c r="G45" s="278">
        <f t="shared" si="34"/>
        <v>70783.30119611806</v>
      </c>
      <c r="H45" s="278">
        <f t="shared" si="34"/>
        <v>336360.97716882604</v>
      </c>
      <c r="I45" s="278">
        <f>SUM(I41:I44)</f>
        <v>38377.719290107758</v>
      </c>
      <c r="J45" s="278">
        <f t="shared" si="34"/>
        <v>27868.314555292825</v>
      </c>
      <c r="K45" s="278">
        <f t="shared" si="34"/>
        <v>457.7600000000001</v>
      </c>
      <c r="L45" s="278">
        <f t="shared" si="34"/>
        <v>11888.128750998472</v>
      </c>
      <c r="M45" s="278">
        <f t="shared" si="34"/>
        <v>121.52</v>
      </c>
      <c r="N45" s="278">
        <f t="shared" si="34"/>
        <v>50583.710000000006</v>
      </c>
      <c r="O45" s="283">
        <f t="shared" si="34"/>
        <v>20962.939999999999</v>
      </c>
      <c r="P45" s="278">
        <f t="shared" si="34"/>
        <v>1689305.7412919588</v>
      </c>
      <c r="Q45" s="278">
        <f t="shared" si="34"/>
        <v>696142.88970369834</v>
      </c>
      <c r="R45" s="278">
        <f t="shared" si="34"/>
        <v>412080.28</v>
      </c>
      <c r="S45" s="278">
        <f t="shared" si="34"/>
        <v>95329.704489125652</v>
      </c>
      <c r="T45" s="278">
        <f t="shared" si="34"/>
        <v>334262.79000000004</v>
      </c>
      <c r="U45" s="278">
        <f t="shared" si="34"/>
        <v>38794.908250155044</v>
      </c>
      <c r="V45" s="278">
        <f t="shared" si="34"/>
        <v>28934.97884897987</v>
      </c>
      <c r="W45" s="278">
        <f t="shared" si="34"/>
        <v>602.6400000000001</v>
      </c>
      <c r="X45" s="278">
        <f t="shared" si="34"/>
        <v>12795.649999999998</v>
      </c>
      <c r="Y45" s="278">
        <f>SUM(Y41:Y44)</f>
        <v>208.32</v>
      </c>
      <c r="Z45" s="278">
        <f t="shared" si="34"/>
        <v>50956.71</v>
      </c>
      <c r="AA45" s="284">
        <f t="shared" si="34"/>
        <v>19196.87</v>
      </c>
      <c r="AB45" s="278">
        <f t="shared" si="34"/>
        <v>1798228.0703635816</v>
      </c>
      <c r="AC45" s="278">
        <f t="shared" si="34"/>
        <v>763342.22647252341</v>
      </c>
      <c r="AD45" s="278">
        <f t="shared" si="34"/>
        <v>442529.44999999995</v>
      </c>
      <c r="AE45" s="278">
        <f t="shared" si="34"/>
        <v>98962.545291598362</v>
      </c>
      <c r="AF45" s="278">
        <f t="shared" si="34"/>
        <v>338522.27</v>
      </c>
      <c r="AG45" s="278">
        <f t="shared" si="34"/>
        <v>39037.060000000005</v>
      </c>
      <c r="AH45" s="278">
        <f t="shared" si="34"/>
        <v>29059.038599459836</v>
      </c>
      <c r="AI45" s="278">
        <f t="shared" si="34"/>
        <v>450.96000000000004</v>
      </c>
      <c r="AJ45" s="278">
        <f t="shared" si="34"/>
        <v>13605.45</v>
      </c>
      <c r="AK45" s="278">
        <f t="shared" si="34"/>
        <v>173.6</v>
      </c>
      <c r="AL45" s="278">
        <f t="shared" si="34"/>
        <v>52546.760000000009</v>
      </c>
      <c r="AM45" s="284">
        <f t="shared" si="34"/>
        <v>19998.71</v>
      </c>
      <c r="AN45" s="850">
        <f t="shared" si="34"/>
        <v>1948852.1421099692</v>
      </c>
      <c r="AO45" s="278">
        <f t="shared" si="34"/>
        <v>845140.72769857652</v>
      </c>
      <c r="AP45" s="278">
        <f t="shared" si="34"/>
        <v>481968.73460229277</v>
      </c>
      <c r="AQ45" s="278">
        <f t="shared" si="34"/>
        <v>105038.9203087171</v>
      </c>
      <c r="AR45" s="278">
        <f t="shared" si="34"/>
        <v>355151.60000000003</v>
      </c>
      <c r="AS45" s="278">
        <f t="shared" si="34"/>
        <v>41401.31</v>
      </c>
      <c r="AT45" s="278">
        <f t="shared" si="34"/>
        <v>30343.784666683183</v>
      </c>
      <c r="AU45" s="278">
        <f t="shared" si="34"/>
        <v>382.14</v>
      </c>
      <c r="AV45" s="275">
        <f t="shared" si="34"/>
        <v>13312.31</v>
      </c>
      <c r="AW45" s="278">
        <f>SUM(AW41:AW44)</f>
        <v>105.72</v>
      </c>
      <c r="AX45" s="278">
        <f t="shared" si="34"/>
        <v>55096.374833699439</v>
      </c>
      <c r="AY45" s="284">
        <f t="shared" si="34"/>
        <v>20910.519999999997</v>
      </c>
      <c r="AZ45" s="305">
        <f t="shared" si="34"/>
        <v>-338.93000000000006</v>
      </c>
      <c r="BA45" s="297">
        <f t="shared" si="34"/>
        <v>7016519.2261794852</v>
      </c>
      <c r="BB45" s="275">
        <f t="shared" si="34"/>
        <v>2941282.1128009032</v>
      </c>
      <c r="BC45" s="275">
        <f t="shared" si="34"/>
        <v>1722990.0271288208</v>
      </c>
      <c r="BD45" s="275">
        <f t="shared" si="34"/>
        <v>370114.47128555918</v>
      </c>
      <c r="BE45" s="275">
        <f t="shared" si="34"/>
        <v>1364297.6371688261</v>
      </c>
      <c r="BF45" s="275">
        <f t="shared" si="34"/>
        <v>157610.99754026279</v>
      </c>
      <c r="BG45" s="275">
        <f t="shared" si="34"/>
        <v>116206.11667041571</v>
      </c>
      <c r="BH45" s="275">
        <f t="shared" si="34"/>
        <v>1893.5</v>
      </c>
      <c r="BI45" s="275">
        <f t="shared" si="34"/>
        <v>51601.538750998472</v>
      </c>
      <c r="BJ45" s="275">
        <f>SUM(BJ41:BJ44)</f>
        <v>609.16</v>
      </c>
      <c r="BK45" s="275">
        <f t="shared" si="34"/>
        <v>209183.55483369945</v>
      </c>
      <c r="BL45" s="299">
        <f t="shared" si="34"/>
        <v>81069.039999999994</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117908.33999999997</v>
      </c>
      <c r="E51" s="251">
        <v>32119.78</v>
      </c>
      <c r="F51" s="251">
        <v>4625</v>
      </c>
      <c r="G51" s="251">
        <v>28368.5</v>
      </c>
      <c r="H51" s="251">
        <v>12382.48</v>
      </c>
      <c r="I51" s="251">
        <v>8201.32</v>
      </c>
      <c r="J51" s="251">
        <v>0</v>
      </c>
      <c r="K51" s="251">
        <v>0</v>
      </c>
      <c r="L51" s="251">
        <v>516</v>
      </c>
      <c r="M51" s="251">
        <v>0</v>
      </c>
      <c r="N51" s="251">
        <v>26445.259999999987</v>
      </c>
      <c r="O51" s="252">
        <v>5250</v>
      </c>
      <c r="P51" s="273">
        <f>SUM(Q51:AA51)</f>
        <v>129945.7</v>
      </c>
      <c r="Q51" s="251">
        <v>43764.800000000003</v>
      </c>
      <c r="R51" s="251">
        <v>3612</v>
      </c>
      <c r="S51" s="251">
        <v>20684</v>
      </c>
      <c r="T51" s="251">
        <v>10639.45</v>
      </c>
      <c r="U51" s="251">
        <v>11505.06</v>
      </c>
      <c r="V51" s="251">
        <v>706</v>
      </c>
      <c r="W51" s="251">
        <v>0</v>
      </c>
      <c r="X51" s="251">
        <v>1168</v>
      </c>
      <c r="Y51" s="251">
        <v>0</v>
      </c>
      <c r="Z51" s="251">
        <v>31091.39</v>
      </c>
      <c r="AA51" s="252">
        <v>6775</v>
      </c>
      <c r="AB51" s="273">
        <f>SUM(AC51:AM51)</f>
        <v>124812.55000000002</v>
      </c>
      <c r="AC51" s="251">
        <v>36134.839999999997</v>
      </c>
      <c r="AD51" s="251">
        <v>4872</v>
      </c>
      <c r="AE51" s="251">
        <v>22889</v>
      </c>
      <c r="AF51" s="251">
        <v>13513.05</v>
      </c>
      <c r="AG51" s="251">
        <v>8935.630000000001</v>
      </c>
      <c r="AH51" s="251">
        <v>0</v>
      </c>
      <c r="AI51" s="251">
        <v>0</v>
      </c>
      <c r="AJ51" s="251">
        <v>1602</v>
      </c>
      <c r="AK51" s="251">
        <v>326</v>
      </c>
      <c r="AL51" s="251">
        <v>28898.030000000006</v>
      </c>
      <c r="AM51" s="252">
        <v>7642</v>
      </c>
      <c r="AN51" s="276">
        <f>SUM(AO51:AY51)</f>
        <v>115121.54000000001</v>
      </c>
      <c r="AO51" s="251">
        <v>37480.800000000003</v>
      </c>
      <c r="AP51" s="251">
        <v>3718.71</v>
      </c>
      <c r="AQ51" s="251">
        <v>21969.03</v>
      </c>
      <c r="AR51" s="251">
        <v>9478.4</v>
      </c>
      <c r="AS51" s="251">
        <v>8821.83</v>
      </c>
      <c r="AT51" s="251">
        <v>192.73</v>
      </c>
      <c r="AU51" s="251">
        <v>0</v>
      </c>
      <c r="AV51" s="249">
        <v>330.69</v>
      </c>
      <c r="AW51" s="251">
        <v>685.46</v>
      </c>
      <c r="AX51" s="251">
        <v>25090.62</v>
      </c>
      <c r="AY51" s="252">
        <v>7353.27</v>
      </c>
      <c r="AZ51" s="855">
        <v>10053.830000000011</v>
      </c>
      <c r="BA51" s="294">
        <f>SUM(BB51:BL51)+AZ51</f>
        <v>497841.95999999996</v>
      </c>
      <c r="BB51" s="274">
        <f t="shared" ref="BB51:BL54" si="37">E51+Q51+AC51+AO51</f>
        <v>149500.22</v>
      </c>
      <c r="BC51" s="274">
        <f t="shared" si="37"/>
        <v>16827.71</v>
      </c>
      <c r="BD51" s="274">
        <f t="shared" si="37"/>
        <v>93910.53</v>
      </c>
      <c r="BE51" s="274">
        <f t="shared" si="37"/>
        <v>46013.38</v>
      </c>
      <c r="BF51" s="274">
        <f t="shared" si="37"/>
        <v>37463.839999999997</v>
      </c>
      <c r="BG51" s="274">
        <f t="shared" si="37"/>
        <v>898.73</v>
      </c>
      <c r="BH51" s="274">
        <f t="shared" si="37"/>
        <v>0</v>
      </c>
      <c r="BI51" s="274">
        <f t="shared" si="37"/>
        <v>3616.69</v>
      </c>
      <c r="BJ51" s="274">
        <f t="shared" si="37"/>
        <v>1011.46</v>
      </c>
      <c r="BK51" s="274">
        <f t="shared" si="37"/>
        <v>111525.29999999999</v>
      </c>
      <c r="BL51" s="298">
        <f t="shared" si="37"/>
        <v>27020.27</v>
      </c>
    </row>
    <row r="52" spans="1:64" s="255" customFormat="1" ht="16.5" customHeight="1" x14ac:dyDescent="0.25">
      <c r="A52" s="1547"/>
      <c r="B52" s="126">
        <v>7.2</v>
      </c>
      <c r="C52" s="131" t="s">
        <v>21</v>
      </c>
      <c r="D52" s="274">
        <f>SUM(E52:O52)</f>
        <v>544307.32000000007</v>
      </c>
      <c r="E52" s="253">
        <v>452900.92000000004</v>
      </c>
      <c r="F52" s="253">
        <v>13583.079999999998</v>
      </c>
      <c r="G52" s="253">
        <v>32609.399999999998</v>
      </c>
      <c r="H52" s="253">
        <v>8618</v>
      </c>
      <c r="I52" s="253">
        <v>15934.96</v>
      </c>
      <c r="J52" s="253">
        <v>1434.48</v>
      </c>
      <c r="K52" s="253">
        <v>77.84</v>
      </c>
      <c r="L52" s="253">
        <v>728.3599999999999</v>
      </c>
      <c r="M52" s="253">
        <v>38.92</v>
      </c>
      <c r="N52" s="253">
        <v>16730.04</v>
      </c>
      <c r="O52" s="254">
        <v>1651.3199999999997</v>
      </c>
      <c r="P52" s="274">
        <f>SUM(Q52:AA52)</f>
        <v>591800.84000000008</v>
      </c>
      <c r="Q52" s="253">
        <v>496174.4</v>
      </c>
      <c r="R52" s="253">
        <v>14522.72</v>
      </c>
      <c r="S52" s="253">
        <v>33882.639999999999</v>
      </c>
      <c r="T52" s="253">
        <v>8701.4</v>
      </c>
      <c r="U52" s="253">
        <v>17274.919999999998</v>
      </c>
      <c r="V52" s="253">
        <v>1490.08</v>
      </c>
      <c r="W52" s="253">
        <v>72.28</v>
      </c>
      <c r="X52" s="253">
        <v>817.32</v>
      </c>
      <c r="Y52" s="253">
        <v>66.72</v>
      </c>
      <c r="Z52" s="253">
        <v>17241.559999999998</v>
      </c>
      <c r="AA52" s="254">
        <v>1556.7999999999997</v>
      </c>
      <c r="AB52" s="274">
        <f>SUM(AC52:AM52)</f>
        <v>644359.52</v>
      </c>
      <c r="AC52" s="253">
        <v>545091.28</v>
      </c>
      <c r="AD52" s="253">
        <v>15629.159999999998</v>
      </c>
      <c r="AE52" s="253">
        <v>35033.560000000005</v>
      </c>
      <c r="AF52" s="253">
        <v>8823.7199999999993</v>
      </c>
      <c r="AG52" s="253">
        <v>18086.68</v>
      </c>
      <c r="AH52" s="253">
        <v>1478.96</v>
      </c>
      <c r="AI52" s="253">
        <v>50.04</v>
      </c>
      <c r="AJ52" s="253">
        <v>828.43999999999994</v>
      </c>
      <c r="AK52" s="253">
        <v>55.6</v>
      </c>
      <c r="AL52" s="253">
        <v>17591.84</v>
      </c>
      <c r="AM52" s="254">
        <v>1690.24</v>
      </c>
      <c r="AN52" s="289">
        <f>SUM(AO52:AY52)</f>
        <v>699681.52</v>
      </c>
      <c r="AO52" s="253">
        <v>595665.04</v>
      </c>
      <c r="AP52" s="253">
        <v>16880.16</v>
      </c>
      <c r="AQ52" s="253">
        <v>36401.32</v>
      </c>
      <c r="AR52" s="253">
        <v>6260.5599999999995</v>
      </c>
      <c r="AS52" s="253">
        <v>19537.840000000007</v>
      </c>
      <c r="AT52" s="253">
        <v>1540.12</v>
      </c>
      <c r="AU52" s="253">
        <v>2902.3199999999997</v>
      </c>
      <c r="AV52" s="253">
        <v>884.04</v>
      </c>
      <c r="AW52" s="253">
        <v>33.36</v>
      </c>
      <c r="AX52" s="253">
        <v>17830.919999999998</v>
      </c>
      <c r="AY52" s="254">
        <v>1745.8400000000001</v>
      </c>
      <c r="AZ52" s="526">
        <v>0</v>
      </c>
      <c r="BA52" s="296">
        <f>SUM(BB52:BL52)+AZ52</f>
        <v>2480149.2000000007</v>
      </c>
      <c r="BB52" s="274">
        <f t="shared" si="37"/>
        <v>2089831.6400000001</v>
      </c>
      <c r="BC52" s="274">
        <f t="shared" si="37"/>
        <v>60615.119999999995</v>
      </c>
      <c r="BD52" s="274">
        <f t="shared" si="37"/>
        <v>137926.92000000001</v>
      </c>
      <c r="BE52" s="274">
        <f t="shared" si="37"/>
        <v>32403.68</v>
      </c>
      <c r="BF52" s="274">
        <f t="shared" si="37"/>
        <v>70834.400000000009</v>
      </c>
      <c r="BG52" s="274">
        <f t="shared" si="37"/>
        <v>5943.64</v>
      </c>
      <c r="BH52" s="274">
        <f t="shared" si="37"/>
        <v>3102.4799999999996</v>
      </c>
      <c r="BI52" s="274">
        <f t="shared" si="37"/>
        <v>3258.16</v>
      </c>
      <c r="BJ52" s="274">
        <f t="shared" si="37"/>
        <v>194.60000000000002</v>
      </c>
      <c r="BK52" s="274">
        <f t="shared" si="37"/>
        <v>69394.36</v>
      </c>
      <c r="BL52" s="300">
        <f t="shared" si="37"/>
        <v>6644.2</v>
      </c>
    </row>
    <row r="53" spans="1:64" ht="16.5" customHeight="1" x14ac:dyDescent="0.25">
      <c r="A53" s="1547"/>
      <c r="B53" s="126">
        <v>7.3</v>
      </c>
      <c r="C53" s="131" t="s">
        <v>155</v>
      </c>
      <c r="D53" s="274">
        <f>SUM(E53:O53)</f>
        <v>668.35223449818773</v>
      </c>
      <c r="E53" s="253">
        <v>182.06792441137071</v>
      </c>
      <c r="F53" s="253">
        <v>26.216373536885669</v>
      </c>
      <c r="G53" s="253">
        <v>160.8041497688954</v>
      </c>
      <c r="H53" s="253">
        <v>70.188912647138608</v>
      </c>
      <c r="I53" s="253">
        <v>46.488404024979715</v>
      </c>
      <c r="J53" s="253">
        <v>0</v>
      </c>
      <c r="K53" s="253">
        <v>0</v>
      </c>
      <c r="L53" s="253">
        <v>2.9248970259530824</v>
      </c>
      <c r="M53" s="253">
        <v>0</v>
      </c>
      <c r="N53" s="253">
        <v>149.90244636541857</v>
      </c>
      <c r="O53" s="254">
        <v>29.759126717545893</v>
      </c>
      <c r="P53" s="274">
        <f>SUM(Q53:AA53)</f>
        <v>1474.4068557803403</v>
      </c>
      <c r="Q53" s="253">
        <v>496.56988389654623</v>
      </c>
      <c r="R53" s="253">
        <v>40.982945669449535</v>
      </c>
      <c r="S53" s="253">
        <v>234.68749950910691</v>
      </c>
      <c r="T53" s="253">
        <v>120.71871575382748</v>
      </c>
      <c r="U53" s="253">
        <v>130.54021287479432</v>
      </c>
      <c r="V53" s="253">
        <v>8.0105093141282868</v>
      </c>
      <c r="W53" s="253">
        <v>0</v>
      </c>
      <c r="X53" s="253">
        <v>13.252513992778809</v>
      </c>
      <c r="Y53" s="253">
        <v>0</v>
      </c>
      <c r="Z53" s="253">
        <v>352.77318581330746</v>
      </c>
      <c r="AA53" s="254">
        <v>76.871388956401063</v>
      </c>
      <c r="AB53" s="274">
        <f>SUM(AC53:AM53)</f>
        <v>3110.5872744369517</v>
      </c>
      <c r="AC53" s="253">
        <v>900.5550601106645</v>
      </c>
      <c r="AD53" s="253">
        <v>121.42033153762846</v>
      </c>
      <c r="AE53" s="253">
        <v>570.44129075631736</v>
      </c>
      <c r="AF53" s="253">
        <v>336.77319603541673</v>
      </c>
      <c r="AG53" s="253">
        <v>222.69440827126007</v>
      </c>
      <c r="AH53" s="253">
        <v>0</v>
      </c>
      <c r="AI53" s="253">
        <v>0</v>
      </c>
      <c r="AJ53" s="253">
        <v>39.92515827653547</v>
      </c>
      <c r="AK53" s="253">
        <v>8.124595254775631</v>
      </c>
      <c r="AL53" s="253">
        <v>720.1987650624659</v>
      </c>
      <c r="AM53" s="254">
        <v>190.45446913188766</v>
      </c>
      <c r="AN53" s="289">
        <f>SUM(AO53:AY53)</f>
        <v>9989.6564685955436</v>
      </c>
      <c r="AO53" s="253">
        <v>3252.3914826724508</v>
      </c>
      <c r="AP53" s="253">
        <v>322.69057038614091</v>
      </c>
      <c r="AQ53" s="253">
        <v>1906.3596842803659</v>
      </c>
      <c r="AR53" s="253">
        <v>822.4869114149792</v>
      </c>
      <c r="AS53" s="253">
        <v>765.51313615462595</v>
      </c>
      <c r="AT53" s="253">
        <v>16.724120361770865</v>
      </c>
      <c r="AU53" s="253">
        <v>0</v>
      </c>
      <c r="AV53" s="253">
        <v>28.695581188367182</v>
      </c>
      <c r="AW53" s="253">
        <v>59.480701204687684</v>
      </c>
      <c r="AX53" s="253">
        <v>2177.2352453248341</v>
      </c>
      <c r="AY53" s="254">
        <v>638.07903560732041</v>
      </c>
      <c r="AZ53" s="526">
        <v>-12717.792788413344</v>
      </c>
      <c r="BA53" s="296">
        <f>SUM(BB53:BL53)+AZ53</f>
        <v>2525.2100448976798</v>
      </c>
      <c r="BB53" s="274">
        <f t="shared" si="37"/>
        <v>4831.5843510910327</v>
      </c>
      <c r="BC53" s="274">
        <f t="shared" si="37"/>
        <v>511.31022113010454</v>
      </c>
      <c r="BD53" s="274">
        <f t="shared" si="37"/>
        <v>2872.2926243146858</v>
      </c>
      <c r="BE53" s="274">
        <f t="shared" si="37"/>
        <v>1350.1677358513621</v>
      </c>
      <c r="BF53" s="274">
        <f t="shared" si="37"/>
        <v>1165.2361613256601</v>
      </c>
      <c r="BG53" s="274">
        <f t="shared" si="37"/>
        <v>24.73462967589915</v>
      </c>
      <c r="BH53" s="274">
        <f t="shared" si="37"/>
        <v>0</v>
      </c>
      <c r="BI53" s="274">
        <f t="shared" si="37"/>
        <v>84.798150483634544</v>
      </c>
      <c r="BJ53" s="274">
        <f t="shared" si="37"/>
        <v>67.605296459463318</v>
      </c>
      <c r="BK53" s="274">
        <f t="shared" si="37"/>
        <v>3400.1096425660262</v>
      </c>
      <c r="BL53" s="300">
        <f t="shared" si="37"/>
        <v>935.16402041315496</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662884.01223449816</v>
      </c>
      <c r="E55" s="278">
        <f t="shared" ref="E55:BL55" si="38">SUM(E51:E54)</f>
        <v>485202.76792441146</v>
      </c>
      <c r="F55" s="278">
        <f t="shared" si="38"/>
        <v>18234.296373536883</v>
      </c>
      <c r="G55" s="278">
        <f t="shared" si="38"/>
        <v>61138.704149768892</v>
      </c>
      <c r="H55" s="278">
        <f t="shared" si="38"/>
        <v>21070.668912647139</v>
      </c>
      <c r="I55" s="278">
        <f t="shared" si="38"/>
        <v>24182.768404024977</v>
      </c>
      <c r="J55" s="278">
        <f t="shared" si="38"/>
        <v>1434.48</v>
      </c>
      <c r="K55" s="278">
        <f t="shared" si="38"/>
        <v>77.84</v>
      </c>
      <c r="L55" s="278">
        <f t="shared" si="38"/>
        <v>1247.2848970259529</v>
      </c>
      <c r="M55" s="275">
        <f t="shared" si="38"/>
        <v>38.92</v>
      </c>
      <c r="N55" s="278">
        <f t="shared" si="38"/>
        <v>43325.202446365409</v>
      </c>
      <c r="O55" s="283">
        <f t="shared" si="38"/>
        <v>6931.0791267175455</v>
      </c>
      <c r="P55" s="278">
        <f t="shared" si="38"/>
        <v>723220.94685578044</v>
      </c>
      <c r="Q55" s="278">
        <f t="shared" si="38"/>
        <v>540435.76988389657</v>
      </c>
      <c r="R55" s="278">
        <f t="shared" si="38"/>
        <v>18175.702945669451</v>
      </c>
      <c r="S55" s="278">
        <f t="shared" si="38"/>
        <v>54801.327499509105</v>
      </c>
      <c r="T55" s="278">
        <f t="shared" si="38"/>
        <v>19461.568715753827</v>
      </c>
      <c r="U55" s="278">
        <f t="shared" si="38"/>
        <v>28910.520212874791</v>
      </c>
      <c r="V55" s="278">
        <f t="shared" si="38"/>
        <v>2204.0905093141282</v>
      </c>
      <c r="W55" s="278">
        <f t="shared" si="38"/>
        <v>72.28</v>
      </c>
      <c r="X55" s="278">
        <f t="shared" si="38"/>
        <v>1998.572513992779</v>
      </c>
      <c r="Y55" s="275">
        <f>SUM(Y51:Y54)</f>
        <v>66.72</v>
      </c>
      <c r="Z55" s="278">
        <f>SUM(Z51:Z54)</f>
        <v>48685.723185813302</v>
      </c>
      <c r="AA55" s="284">
        <f t="shared" si="38"/>
        <v>8408.6713889563998</v>
      </c>
      <c r="AB55" s="278">
        <f t="shared" si="38"/>
        <v>772282.65727443702</v>
      </c>
      <c r="AC55" s="278">
        <f t="shared" si="38"/>
        <v>582126.67506011063</v>
      </c>
      <c r="AD55" s="278">
        <f t="shared" si="38"/>
        <v>20622.580331537625</v>
      </c>
      <c r="AE55" s="278">
        <f t="shared" si="38"/>
        <v>58493.001290756321</v>
      </c>
      <c r="AF55" s="278">
        <f t="shared" si="38"/>
        <v>22673.543196035414</v>
      </c>
      <c r="AG55" s="278">
        <f t="shared" si="38"/>
        <v>27245.004408271263</v>
      </c>
      <c r="AH55" s="278">
        <f t="shared" si="38"/>
        <v>1478.96</v>
      </c>
      <c r="AI55" s="278">
        <f t="shared" si="38"/>
        <v>50.04</v>
      </c>
      <c r="AJ55" s="278">
        <f t="shared" si="38"/>
        <v>2470.3651582765356</v>
      </c>
      <c r="AK55" s="275">
        <f t="shared" si="38"/>
        <v>389.72459525477564</v>
      </c>
      <c r="AL55" s="278">
        <f t="shared" si="38"/>
        <v>47210.068765062475</v>
      </c>
      <c r="AM55" s="284">
        <f t="shared" si="38"/>
        <v>9522.6944691318877</v>
      </c>
      <c r="AN55" s="850">
        <f t="shared" si="38"/>
        <v>824792.71646859555</v>
      </c>
      <c r="AO55" s="278">
        <f t="shared" si="38"/>
        <v>636398.23148267251</v>
      </c>
      <c r="AP55" s="278">
        <f t="shared" si="38"/>
        <v>20921.56057038614</v>
      </c>
      <c r="AQ55" s="278">
        <f t="shared" si="38"/>
        <v>60276.709684280366</v>
      </c>
      <c r="AR55" s="278">
        <f t="shared" si="38"/>
        <v>16561.44691141498</v>
      </c>
      <c r="AS55" s="278">
        <f t="shared" si="38"/>
        <v>29125.183136154632</v>
      </c>
      <c r="AT55" s="278">
        <f t="shared" si="38"/>
        <v>1749.5741203617708</v>
      </c>
      <c r="AU55" s="278">
        <f t="shared" si="38"/>
        <v>2902.3199999999997</v>
      </c>
      <c r="AV55" s="275">
        <f t="shared" si="38"/>
        <v>1243.4255811883672</v>
      </c>
      <c r="AW55" s="275">
        <f>SUM(AW51:AW54)</f>
        <v>778.3007012046877</v>
      </c>
      <c r="AX55" s="278">
        <f t="shared" si="38"/>
        <v>45098.775245324825</v>
      </c>
      <c r="AY55" s="284">
        <f t="shared" si="38"/>
        <v>9737.1890356073218</v>
      </c>
      <c r="AZ55" s="305">
        <f t="shared" si="38"/>
        <v>-2663.9627884133333</v>
      </c>
      <c r="BA55" s="297">
        <f t="shared" si="38"/>
        <v>2980516.3700448982</v>
      </c>
      <c r="BB55" s="275">
        <f t="shared" si="38"/>
        <v>2244163.4443510915</v>
      </c>
      <c r="BC55" s="275">
        <f t="shared" si="38"/>
        <v>77954.140221130088</v>
      </c>
      <c r="BD55" s="275">
        <f t="shared" si="38"/>
        <v>234709.74262431471</v>
      </c>
      <c r="BE55" s="275">
        <f t="shared" si="38"/>
        <v>79767.227735851353</v>
      </c>
      <c r="BF55" s="275">
        <f t="shared" si="38"/>
        <v>109463.47616132567</v>
      </c>
      <c r="BG55" s="275">
        <f t="shared" si="38"/>
        <v>6867.1046296758996</v>
      </c>
      <c r="BH55" s="275">
        <f t="shared" si="38"/>
        <v>3102.4799999999996</v>
      </c>
      <c r="BI55" s="275">
        <f t="shared" si="38"/>
        <v>6959.6481504836347</v>
      </c>
      <c r="BJ55" s="275">
        <f>SUM(BJ51:BJ54)</f>
        <v>1273.6652964594632</v>
      </c>
      <c r="BK55" s="275">
        <f t="shared" si="38"/>
        <v>184319.76964256601</v>
      </c>
      <c r="BL55" s="299">
        <f t="shared" si="38"/>
        <v>34599.634020413156</v>
      </c>
    </row>
    <row r="56" spans="1:64" ht="14.85" customHeight="1" x14ac:dyDescent="0.25">
      <c r="A56" s="1534" t="s">
        <v>29</v>
      </c>
      <c r="B56" s="124">
        <v>8.1</v>
      </c>
      <c r="C56" s="311" t="s">
        <v>22</v>
      </c>
      <c r="D56" s="273">
        <f t="shared" ref="D56:D62" si="39">SUM(E56:O56)</f>
        <v>5675420.5399999991</v>
      </c>
      <c r="E56" s="251">
        <v>2653116.7999999993</v>
      </c>
      <c r="F56" s="251">
        <v>388223.67000000004</v>
      </c>
      <c r="G56" s="251">
        <v>1430572.85</v>
      </c>
      <c r="H56" s="251">
        <v>778316.08</v>
      </c>
      <c r="I56" s="251">
        <v>965.49999999999989</v>
      </c>
      <c r="J56" s="251">
        <v>20474.599999999999</v>
      </c>
      <c r="K56" s="251">
        <v>0</v>
      </c>
      <c r="L56" s="251">
        <v>141771.88000000003</v>
      </c>
      <c r="M56" s="251">
        <v>0</v>
      </c>
      <c r="N56" s="251">
        <v>1708.22</v>
      </c>
      <c r="O56" s="252">
        <v>260270.94000000009</v>
      </c>
      <c r="P56" s="276">
        <f t="shared" ref="P56:P62" si="40">SUM(Q56:AA56)</f>
        <v>5785818.79</v>
      </c>
      <c r="Q56" s="251">
        <v>2695732.02</v>
      </c>
      <c r="R56" s="251">
        <v>418933.29</v>
      </c>
      <c r="S56" s="251">
        <v>1380761.19</v>
      </c>
      <c r="T56" s="251">
        <v>802560.57000000007</v>
      </c>
      <c r="U56" s="251">
        <v>1865.46</v>
      </c>
      <c r="V56" s="251">
        <v>19080.28</v>
      </c>
      <c r="W56" s="251">
        <v>0</v>
      </c>
      <c r="X56" s="251">
        <v>169973.38999999998</v>
      </c>
      <c r="Y56" s="251">
        <v>0</v>
      </c>
      <c r="Z56" s="251">
        <v>2310.4700000000007</v>
      </c>
      <c r="AA56" s="252">
        <v>294602.12000000005</v>
      </c>
      <c r="AB56" s="273">
        <f t="shared" ref="AB56:AB62" si="41">SUM(AC56:AM56)</f>
        <v>6024752.7199999997</v>
      </c>
      <c r="AC56" s="251">
        <v>2924334.4500000007</v>
      </c>
      <c r="AD56" s="251">
        <v>443032.70000000007</v>
      </c>
      <c r="AE56" s="251">
        <v>1356318.56</v>
      </c>
      <c r="AF56" s="251">
        <v>817295.62999999977</v>
      </c>
      <c r="AG56" s="251">
        <v>7840.3499999999995</v>
      </c>
      <c r="AH56" s="251">
        <v>13109.179999999998</v>
      </c>
      <c r="AI56" s="251">
        <v>0</v>
      </c>
      <c r="AJ56" s="251">
        <v>91036.76999999999</v>
      </c>
      <c r="AK56" s="251">
        <v>0</v>
      </c>
      <c r="AL56" s="251">
        <v>1994.1900000000003</v>
      </c>
      <c r="AM56" s="252">
        <v>369790.89</v>
      </c>
      <c r="AN56" s="276">
        <f t="shared" ref="AN56:AN62" si="42">SUM(AO56:AY56)</f>
        <v>6176884.3700000001</v>
      </c>
      <c r="AO56" s="251">
        <v>2920957.6399999997</v>
      </c>
      <c r="AP56" s="251">
        <v>487429.31999999995</v>
      </c>
      <c r="AQ56" s="251">
        <v>1471186.9699999997</v>
      </c>
      <c r="AR56" s="251">
        <v>799727.5</v>
      </c>
      <c r="AS56" s="251">
        <v>10758.33</v>
      </c>
      <c r="AT56" s="251">
        <v>10693.679999999998</v>
      </c>
      <c r="AU56" s="251">
        <v>0</v>
      </c>
      <c r="AV56" s="249">
        <v>160712.4</v>
      </c>
      <c r="AW56" s="251">
        <v>0</v>
      </c>
      <c r="AX56" s="251">
        <v>2529.920000000001</v>
      </c>
      <c r="AY56" s="252">
        <v>312888.6100000001</v>
      </c>
      <c r="AZ56" s="855">
        <v>-2084.6099999999997</v>
      </c>
      <c r="BA56" s="294">
        <f t="shared" ref="BA56:BA62" si="43">SUM(BB56:BL56)+AZ56</f>
        <v>23660791.810000002</v>
      </c>
      <c r="BB56" s="273">
        <f t="shared" ref="BB56:BL62" si="44">E56+Q56+AC56+AO56</f>
        <v>11194140.91</v>
      </c>
      <c r="BC56" s="273">
        <f t="shared" si="44"/>
        <v>1737618.98</v>
      </c>
      <c r="BD56" s="273">
        <f t="shared" si="44"/>
        <v>5638839.5700000003</v>
      </c>
      <c r="BE56" s="273">
        <f t="shared" si="44"/>
        <v>3197899.78</v>
      </c>
      <c r="BF56" s="273">
        <f t="shared" si="44"/>
        <v>21429.64</v>
      </c>
      <c r="BG56" s="273">
        <f t="shared" si="44"/>
        <v>63357.74</v>
      </c>
      <c r="BH56" s="273">
        <f t="shared" si="44"/>
        <v>0</v>
      </c>
      <c r="BI56" s="273">
        <f t="shared" si="44"/>
        <v>563494.44000000006</v>
      </c>
      <c r="BJ56" s="273">
        <f t="shared" si="44"/>
        <v>0</v>
      </c>
      <c r="BK56" s="273">
        <f t="shared" si="44"/>
        <v>8542.8000000000029</v>
      </c>
      <c r="BL56" s="298">
        <f t="shared" si="44"/>
        <v>1237552.5600000003</v>
      </c>
    </row>
    <row r="57" spans="1:64" ht="14.85" customHeight="1" x14ac:dyDescent="0.25">
      <c r="A57" s="1535"/>
      <c r="B57" s="126" t="s">
        <v>112</v>
      </c>
      <c r="C57" s="131" t="s">
        <v>443</v>
      </c>
      <c r="D57" s="274">
        <f t="shared" si="39"/>
        <v>38016</v>
      </c>
      <c r="E57" s="253">
        <v>0</v>
      </c>
      <c r="F57" s="253">
        <v>12672</v>
      </c>
      <c r="G57" s="253">
        <v>25344</v>
      </c>
      <c r="H57" s="253">
        <v>0</v>
      </c>
      <c r="I57" s="253">
        <v>0</v>
      </c>
      <c r="J57" s="253">
        <v>0</v>
      </c>
      <c r="K57" s="253">
        <v>0</v>
      </c>
      <c r="L57" s="253">
        <v>0</v>
      </c>
      <c r="M57" s="253">
        <v>0</v>
      </c>
      <c r="N57" s="253">
        <v>0</v>
      </c>
      <c r="O57" s="254">
        <v>0</v>
      </c>
      <c r="P57" s="274">
        <f t="shared" si="40"/>
        <v>25344</v>
      </c>
      <c r="Q57" s="253">
        <v>12672</v>
      </c>
      <c r="R57" s="253">
        <v>0</v>
      </c>
      <c r="S57" s="253">
        <v>12672</v>
      </c>
      <c r="T57" s="253">
        <v>0</v>
      </c>
      <c r="U57" s="253">
        <v>0</v>
      </c>
      <c r="V57" s="253">
        <v>0</v>
      </c>
      <c r="W57" s="253">
        <v>0</v>
      </c>
      <c r="X57" s="253">
        <v>0</v>
      </c>
      <c r="Y57" s="253">
        <v>0</v>
      </c>
      <c r="Z57" s="253">
        <v>0</v>
      </c>
      <c r="AA57" s="254">
        <v>0</v>
      </c>
      <c r="AB57" s="274">
        <f t="shared" si="41"/>
        <v>12672</v>
      </c>
      <c r="AC57" s="253">
        <v>12672</v>
      </c>
      <c r="AD57" s="253">
        <v>0</v>
      </c>
      <c r="AE57" s="253">
        <v>0</v>
      </c>
      <c r="AF57" s="253">
        <v>0</v>
      </c>
      <c r="AG57" s="253">
        <v>0</v>
      </c>
      <c r="AH57" s="253">
        <v>0</v>
      </c>
      <c r="AI57" s="253">
        <v>0</v>
      </c>
      <c r="AJ57" s="253">
        <v>0</v>
      </c>
      <c r="AK57" s="253">
        <v>0</v>
      </c>
      <c r="AL57" s="253">
        <v>0</v>
      </c>
      <c r="AM57" s="254">
        <v>0</v>
      </c>
      <c r="AN57" s="289">
        <f t="shared" si="42"/>
        <v>12672</v>
      </c>
      <c r="AO57" s="253">
        <v>12672</v>
      </c>
      <c r="AP57" s="253">
        <v>0</v>
      </c>
      <c r="AQ57" s="253">
        <v>0</v>
      </c>
      <c r="AR57" s="253">
        <v>0</v>
      </c>
      <c r="AS57" s="253">
        <v>0</v>
      </c>
      <c r="AT57" s="253">
        <v>0</v>
      </c>
      <c r="AU57" s="253">
        <v>0</v>
      </c>
      <c r="AV57" s="253">
        <v>0</v>
      </c>
      <c r="AW57" s="253">
        <v>0</v>
      </c>
      <c r="AX57" s="253">
        <v>0</v>
      </c>
      <c r="AY57" s="254">
        <v>0</v>
      </c>
      <c r="AZ57" s="526">
        <v>0</v>
      </c>
      <c r="BA57" s="296">
        <f t="shared" si="43"/>
        <v>88704</v>
      </c>
      <c r="BB57" s="274">
        <f t="shared" si="44"/>
        <v>38016</v>
      </c>
      <c r="BC57" s="274">
        <f t="shared" si="44"/>
        <v>12672</v>
      </c>
      <c r="BD57" s="274">
        <f t="shared" si="44"/>
        <v>38016</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0.58240714319292453</v>
      </c>
      <c r="Q58" s="253">
        <v>0.27135547129395876</v>
      </c>
      <c r="R58" s="253">
        <v>4.2170304579710667E-2</v>
      </c>
      <c r="S58" s="253">
        <v>0.13898900212523993</v>
      </c>
      <c r="T58" s="253">
        <v>8.0786665773365032E-2</v>
      </c>
      <c r="U58" s="253">
        <v>1.877793392386341E-4</v>
      </c>
      <c r="V58" s="253">
        <v>1.920642828518502E-3</v>
      </c>
      <c r="W58" s="253">
        <v>0</v>
      </c>
      <c r="X58" s="253">
        <v>1.7109716028406212E-2</v>
      </c>
      <c r="Y58" s="253">
        <v>0</v>
      </c>
      <c r="Z58" s="253">
        <v>2.3257455530040154E-4</v>
      </c>
      <c r="AA58" s="254">
        <v>2.9654986669186582E-2</v>
      </c>
      <c r="AB58" s="274">
        <f t="shared" si="41"/>
        <v>12.796735967698297</v>
      </c>
      <c r="AC58" s="253">
        <v>6.2113646114747461</v>
      </c>
      <c r="AD58" s="253">
        <v>0.94101330800452998</v>
      </c>
      <c r="AE58" s="253">
        <v>2.88085690932868</v>
      </c>
      <c r="AF58" s="253">
        <v>1.7359577846148737</v>
      </c>
      <c r="AG58" s="253">
        <v>1.6653113166168805E-2</v>
      </c>
      <c r="AH58" s="253">
        <v>2.7844249052105679E-2</v>
      </c>
      <c r="AI58" s="253">
        <v>0</v>
      </c>
      <c r="AJ58" s="253">
        <v>0.19336453514096708</v>
      </c>
      <c r="AK58" s="253">
        <v>0</v>
      </c>
      <c r="AL58" s="253">
        <v>4.2357129139441703E-3</v>
      </c>
      <c r="AM58" s="254">
        <v>0.78544574400228062</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13.379143110891219</v>
      </c>
      <c r="BB58" s="274">
        <f t="shared" si="44"/>
        <v>6.4827200827687044</v>
      </c>
      <c r="BC58" s="274">
        <f t="shared" si="44"/>
        <v>0.9831836125842407</v>
      </c>
      <c r="BD58" s="274">
        <f t="shared" si="44"/>
        <v>3.01984591145392</v>
      </c>
      <c r="BE58" s="274">
        <f t="shared" si="44"/>
        <v>1.8167444503882388</v>
      </c>
      <c r="BF58" s="274">
        <f t="shared" si="44"/>
        <v>1.6840892505407438E-2</v>
      </c>
      <c r="BG58" s="274">
        <f t="shared" si="44"/>
        <v>2.9764891880624179E-2</v>
      </c>
      <c r="BH58" s="274">
        <f t="shared" si="44"/>
        <v>0</v>
      </c>
      <c r="BI58" s="274">
        <f t="shared" si="44"/>
        <v>0.21047425116937329</v>
      </c>
      <c r="BJ58" s="274">
        <f t="shared" si="44"/>
        <v>0</v>
      </c>
      <c r="BK58" s="274">
        <f t="shared" si="44"/>
        <v>4.4682874692445716E-3</v>
      </c>
      <c r="BL58" s="300">
        <f t="shared" si="44"/>
        <v>0.81510073067146716</v>
      </c>
    </row>
    <row r="59" spans="1:64" x14ac:dyDescent="0.25">
      <c r="A59" s="1535"/>
      <c r="B59" s="126" t="s">
        <v>115</v>
      </c>
      <c r="C59" s="131" t="s">
        <v>113</v>
      </c>
      <c r="D59" s="274">
        <f t="shared" si="39"/>
        <v>-4906.2600000000066</v>
      </c>
      <c r="E59" s="253">
        <v>-2293.5535330687612</v>
      </c>
      <c r="F59" s="253">
        <v>-335.60971380883836</v>
      </c>
      <c r="G59" s="253">
        <v>-1236.6946733855623</v>
      </c>
      <c r="H59" s="253">
        <v>-672.83490690203644</v>
      </c>
      <c r="I59" s="253">
        <v>-0.83465075347526696</v>
      </c>
      <c r="J59" s="253">
        <v>-17.699782824551736</v>
      </c>
      <c r="K59" s="253">
        <v>0</v>
      </c>
      <c r="L59" s="253">
        <v>-122.55826666349579</v>
      </c>
      <c r="M59" s="253">
        <v>0</v>
      </c>
      <c r="N59" s="253">
        <v>-1.4767137339218237</v>
      </c>
      <c r="O59" s="254">
        <v>-224.99775885936415</v>
      </c>
      <c r="P59" s="274">
        <f t="shared" si="40"/>
        <v>-11311.540000000005</v>
      </c>
      <c r="Q59" s="253">
        <v>-5270.2792258571244</v>
      </c>
      <c r="R59" s="253">
        <v>-819.03371660324683</v>
      </c>
      <c r="S59" s="253">
        <v>-2699.4511923061109</v>
      </c>
      <c r="T59" s="253">
        <v>-1569.0425710650027</v>
      </c>
      <c r="U59" s="253">
        <v>-3.6470595043298966</v>
      </c>
      <c r="V59" s="253">
        <v>-37.302818886106181</v>
      </c>
      <c r="W59" s="253">
        <v>0</v>
      </c>
      <c r="X59" s="253">
        <v>-332.30574093396382</v>
      </c>
      <c r="Y59" s="253">
        <v>0</v>
      </c>
      <c r="Z59" s="253">
        <v>-4.5170743800291069</v>
      </c>
      <c r="AA59" s="254">
        <v>-575.96060046408763</v>
      </c>
      <c r="AB59" s="274">
        <f t="shared" si="41"/>
        <v>-31637.540000000015</v>
      </c>
      <c r="AC59" s="253">
        <v>-15356.439083072119</v>
      </c>
      <c r="AD59" s="253">
        <v>-2326.4796779174708</v>
      </c>
      <c r="AE59" s="253">
        <v>-7122.3807331203489</v>
      </c>
      <c r="AF59" s="253">
        <v>-4291.8314473079654</v>
      </c>
      <c r="AG59" s="253">
        <v>-41.171712478018527</v>
      </c>
      <c r="AH59" s="253">
        <v>-68.83970610783841</v>
      </c>
      <c r="AI59" s="253">
        <v>0</v>
      </c>
      <c r="AJ59" s="253">
        <v>-478.05770397590697</v>
      </c>
      <c r="AK59" s="253">
        <v>0</v>
      </c>
      <c r="AL59" s="253">
        <v>-10.472009196852152</v>
      </c>
      <c r="AM59" s="254">
        <v>-1941.8679268234935</v>
      </c>
      <c r="AN59" s="289">
        <f t="shared" si="42"/>
        <v>-43021.45</v>
      </c>
      <c r="AO59" s="253">
        <v>-20344.210047334589</v>
      </c>
      <c r="AP59" s="253">
        <v>-3394.9018409282603</v>
      </c>
      <c r="AQ59" s="253">
        <v>-10246.686335575112</v>
      </c>
      <c r="AR59" s="253">
        <v>-5570.0308754322687</v>
      </c>
      <c r="AS59" s="253">
        <v>-74.930811142657006</v>
      </c>
      <c r="AT59" s="253">
        <v>-74.480529645401134</v>
      </c>
      <c r="AU59" s="253">
        <v>0</v>
      </c>
      <c r="AV59" s="253">
        <v>-1119.347565345472</v>
      </c>
      <c r="AW59" s="253">
        <v>0</v>
      </c>
      <c r="AX59" s="253">
        <v>-17.620667680395648</v>
      </c>
      <c r="AY59" s="254">
        <v>-2179.2413269158387</v>
      </c>
      <c r="AZ59" s="526">
        <v>8283.279999999997</v>
      </c>
      <c r="BA59" s="296">
        <f t="shared" si="43"/>
        <v>-82593.510000000038</v>
      </c>
      <c r="BB59" s="274">
        <f t="shared" si="44"/>
        <v>-43264.481889332594</v>
      </c>
      <c r="BC59" s="274">
        <f t="shared" si="44"/>
        <v>-6876.0249492578168</v>
      </c>
      <c r="BD59" s="274">
        <f t="shared" si="44"/>
        <v>-21305.212934387135</v>
      </c>
      <c r="BE59" s="274">
        <f t="shared" si="44"/>
        <v>-12103.739800707273</v>
      </c>
      <c r="BF59" s="274">
        <f t="shared" si="44"/>
        <v>-120.58423387848069</v>
      </c>
      <c r="BG59" s="274">
        <f t="shared" si="44"/>
        <v>-198.32283746389746</v>
      </c>
      <c r="BH59" s="274">
        <f t="shared" si="44"/>
        <v>0</v>
      </c>
      <c r="BI59" s="274">
        <f t="shared" si="44"/>
        <v>-2052.2692769188388</v>
      </c>
      <c r="BJ59" s="274">
        <f t="shared" si="44"/>
        <v>0</v>
      </c>
      <c r="BK59" s="274">
        <f t="shared" si="44"/>
        <v>-34.086464991198731</v>
      </c>
      <c r="BL59" s="300">
        <f t="shared" si="44"/>
        <v>-4922.0676130627835</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5708530.2799999993</v>
      </c>
      <c r="E63" s="275">
        <f t="shared" ref="E63:BL63" si="45">SUM(E56:E62)</f>
        <v>2650823.2464669305</v>
      </c>
      <c r="F63" s="275">
        <f t="shared" si="45"/>
        <v>400560.06028619118</v>
      </c>
      <c r="G63" s="275">
        <f t="shared" si="45"/>
        <v>1454680.1553266146</v>
      </c>
      <c r="H63" s="275">
        <f t="shared" si="45"/>
        <v>777643.24509309791</v>
      </c>
      <c r="I63" s="275">
        <f t="shared" si="45"/>
        <v>964.66534924652467</v>
      </c>
      <c r="J63" s="275">
        <f t="shared" si="45"/>
        <v>20456.900217175447</v>
      </c>
      <c r="K63" s="275">
        <f t="shared" si="45"/>
        <v>0</v>
      </c>
      <c r="L63" s="275">
        <f t="shared" si="45"/>
        <v>141649.32173333655</v>
      </c>
      <c r="M63" s="275">
        <f>SUM(M56:M62)</f>
        <v>0</v>
      </c>
      <c r="N63" s="275">
        <f t="shared" si="45"/>
        <v>1706.7432862660783</v>
      </c>
      <c r="O63" s="283">
        <f t="shared" si="45"/>
        <v>260045.94224114073</v>
      </c>
      <c r="P63" s="275">
        <f t="shared" si="45"/>
        <v>5799851.832407143</v>
      </c>
      <c r="Q63" s="275">
        <f t="shared" si="45"/>
        <v>2703134.0121296141</v>
      </c>
      <c r="R63" s="275">
        <f t="shared" si="45"/>
        <v>418114.29845370131</v>
      </c>
      <c r="S63" s="275">
        <f t="shared" si="45"/>
        <v>1390733.877796696</v>
      </c>
      <c r="T63" s="275">
        <f t="shared" si="45"/>
        <v>800991.60821560083</v>
      </c>
      <c r="U63" s="275">
        <f t="shared" si="45"/>
        <v>1861.8131282750094</v>
      </c>
      <c r="V63" s="275">
        <f t="shared" si="45"/>
        <v>19042.979101756722</v>
      </c>
      <c r="W63" s="275">
        <f t="shared" si="45"/>
        <v>0</v>
      </c>
      <c r="X63" s="275">
        <f t="shared" si="45"/>
        <v>169641.10136878205</v>
      </c>
      <c r="Y63" s="275">
        <f>SUM(Y56:Y62)</f>
        <v>0</v>
      </c>
      <c r="Z63" s="275">
        <f t="shared" si="45"/>
        <v>2305.9531581945271</v>
      </c>
      <c r="AA63" s="283">
        <f t="shared" si="45"/>
        <v>294026.18905452266</v>
      </c>
      <c r="AB63" s="275">
        <f t="shared" si="45"/>
        <v>6005799.9767359672</v>
      </c>
      <c r="AC63" s="275">
        <f t="shared" si="45"/>
        <v>2921656.2222815403</v>
      </c>
      <c r="AD63" s="275">
        <f t="shared" si="45"/>
        <v>440707.16133539059</v>
      </c>
      <c r="AE63" s="275">
        <f t="shared" si="45"/>
        <v>1349199.0601237891</v>
      </c>
      <c r="AF63" s="275">
        <f t="shared" si="45"/>
        <v>813005.5345104764</v>
      </c>
      <c r="AG63" s="275">
        <f t="shared" si="45"/>
        <v>7799.1949406351468</v>
      </c>
      <c r="AH63" s="275">
        <f t="shared" si="45"/>
        <v>13040.368138141213</v>
      </c>
      <c r="AI63" s="275">
        <f t="shared" si="45"/>
        <v>0</v>
      </c>
      <c r="AJ63" s="275">
        <f t="shared" si="45"/>
        <v>90558.90566055922</v>
      </c>
      <c r="AK63" s="275">
        <f>SUM(AK56:AK62)</f>
        <v>0</v>
      </c>
      <c r="AL63" s="275">
        <f t="shared" si="45"/>
        <v>1983.7222265160619</v>
      </c>
      <c r="AM63" s="283">
        <f t="shared" si="45"/>
        <v>367849.80751892051</v>
      </c>
      <c r="AN63" s="277">
        <f t="shared" si="45"/>
        <v>6146534.9199999999</v>
      </c>
      <c r="AO63" s="275">
        <f t="shared" si="45"/>
        <v>2913285.4299526652</v>
      </c>
      <c r="AP63" s="275">
        <f t="shared" si="45"/>
        <v>484034.41815907171</v>
      </c>
      <c r="AQ63" s="275">
        <f t="shared" si="45"/>
        <v>1460940.2836644247</v>
      </c>
      <c r="AR63" s="275">
        <f t="shared" si="45"/>
        <v>794157.46912456769</v>
      </c>
      <c r="AS63" s="275">
        <f t="shared" si="45"/>
        <v>10683.399188857344</v>
      </c>
      <c r="AT63" s="275">
        <f t="shared" si="45"/>
        <v>10619.199470354597</v>
      </c>
      <c r="AU63" s="275">
        <f t="shared" si="45"/>
        <v>0</v>
      </c>
      <c r="AV63" s="275">
        <f t="shared" si="45"/>
        <v>159593.05243465453</v>
      </c>
      <c r="AW63" s="275">
        <f>SUM(AW56:AW62)</f>
        <v>0</v>
      </c>
      <c r="AX63" s="275">
        <f t="shared" si="45"/>
        <v>2512.2993323196051</v>
      </c>
      <c r="AY63" s="283">
        <f t="shared" si="45"/>
        <v>310709.36867308425</v>
      </c>
      <c r="AZ63" s="299">
        <f t="shared" si="45"/>
        <v>6198.6699999999973</v>
      </c>
      <c r="BA63" s="297">
        <f t="shared" si="45"/>
        <v>23666915.679143112</v>
      </c>
      <c r="BB63" s="275">
        <f t="shared" si="45"/>
        <v>11188898.910830751</v>
      </c>
      <c r="BC63" s="275">
        <f t="shared" si="45"/>
        <v>1743415.9382343548</v>
      </c>
      <c r="BD63" s="275">
        <f t="shared" si="45"/>
        <v>5655553.3769115247</v>
      </c>
      <c r="BE63" s="275">
        <f t="shared" si="45"/>
        <v>3185797.8569437428</v>
      </c>
      <c r="BF63" s="275">
        <f t="shared" si="45"/>
        <v>21309.072607014023</v>
      </c>
      <c r="BG63" s="275">
        <f t="shared" si="45"/>
        <v>63159.446927427976</v>
      </c>
      <c r="BH63" s="275">
        <f t="shared" si="45"/>
        <v>0</v>
      </c>
      <c r="BI63" s="275">
        <f t="shared" si="45"/>
        <v>561442.3811973324</v>
      </c>
      <c r="BJ63" s="275">
        <f>SUM(BJ56:BJ62)</f>
        <v>0</v>
      </c>
      <c r="BK63" s="275">
        <f t="shared" si="45"/>
        <v>8508.7180032962733</v>
      </c>
      <c r="BL63" s="299">
        <f t="shared" si="45"/>
        <v>1232631.3074876682</v>
      </c>
    </row>
    <row r="64" spans="1:64" ht="24.75" customHeight="1" x14ac:dyDescent="0.25">
      <c r="A64" s="1534" t="s">
        <v>3</v>
      </c>
      <c r="B64" s="124">
        <v>9.1</v>
      </c>
      <c r="C64" s="131" t="s">
        <v>185</v>
      </c>
      <c r="D64" s="273">
        <f>SUM(E64:M64)</f>
        <v>132920.64000000001</v>
      </c>
      <c r="E64" s="251">
        <v>27674.79</v>
      </c>
      <c r="F64" s="251">
        <v>120</v>
      </c>
      <c r="G64" s="251">
        <v>55559.280000000006</v>
      </c>
      <c r="H64" s="251">
        <v>3613.45</v>
      </c>
      <c r="I64" s="251">
        <v>36.739999999999995</v>
      </c>
      <c r="J64" s="251">
        <v>3510.72</v>
      </c>
      <c r="K64" s="251">
        <v>0</v>
      </c>
      <c r="L64" s="251">
        <v>0</v>
      </c>
      <c r="M64" s="251">
        <v>42405.66</v>
      </c>
      <c r="N64" s="301"/>
      <c r="O64" s="1117"/>
      <c r="P64" s="273">
        <f>SUM(Q64:Y64)</f>
        <v>127659.42999999995</v>
      </c>
      <c r="Q64" s="251">
        <v>19998.34</v>
      </c>
      <c r="R64" s="251">
        <v>0</v>
      </c>
      <c r="S64" s="251">
        <v>20442.830000000002</v>
      </c>
      <c r="T64" s="251">
        <v>1490.67</v>
      </c>
      <c r="U64" s="251">
        <v>11.09</v>
      </c>
      <c r="V64" s="251">
        <v>0</v>
      </c>
      <c r="W64" s="251">
        <v>0</v>
      </c>
      <c r="X64" s="251">
        <v>0</v>
      </c>
      <c r="Y64" s="251">
        <v>85716.499999999956</v>
      </c>
      <c r="Z64" s="301"/>
      <c r="AA64" s="1117"/>
      <c r="AB64" s="273">
        <f>SUM(AC64:AK64)</f>
        <v>100605.01000000004</v>
      </c>
      <c r="AC64" s="251">
        <v>20673.73</v>
      </c>
      <c r="AD64" s="251">
        <v>46.25</v>
      </c>
      <c r="AE64" s="251">
        <v>5586.3899999999994</v>
      </c>
      <c r="AF64" s="251">
        <v>2468.33</v>
      </c>
      <c r="AG64" s="251">
        <v>0</v>
      </c>
      <c r="AH64" s="251">
        <v>101.75</v>
      </c>
      <c r="AI64" s="251">
        <v>0</v>
      </c>
      <c r="AJ64" s="251">
        <v>0</v>
      </c>
      <c r="AK64" s="251">
        <v>71728.560000000041</v>
      </c>
      <c r="AL64" s="301"/>
      <c r="AM64" s="1117"/>
      <c r="AN64" s="276">
        <f>SUM(AO64:AW64)</f>
        <v>100053.27999999991</v>
      </c>
      <c r="AO64" s="251">
        <v>21110.01</v>
      </c>
      <c r="AP64" s="251">
        <v>0</v>
      </c>
      <c r="AQ64" s="251">
        <v>2262</v>
      </c>
      <c r="AR64" s="251">
        <v>1011.66</v>
      </c>
      <c r="AS64" s="251">
        <v>11.09</v>
      </c>
      <c r="AT64" s="251">
        <v>0</v>
      </c>
      <c r="AU64" s="251">
        <v>0</v>
      </c>
      <c r="AV64" s="249">
        <v>0</v>
      </c>
      <c r="AW64" s="251">
        <v>75658.519999999917</v>
      </c>
      <c r="AX64" s="301"/>
      <c r="AY64" s="1117"/>
      <c r="AZ64" s="855">
        <v>16371.09</v>
      </c>
      <c r="BA64" s="294">
        <f>SUM(BB64:BJ64)+AZ64</f>
        <v>477609.44999999995</v>
      </c>
      <c r="BB64" s="274">
        <f t="shared" ref="BB64:BJ71" si="46">E64+Q64+AC64+AO64</f>
        <v>89456.87</v>
      </c>
      <c r="BC64" s="274">
        <f t="shared" si="46"/>
        <v>166.25</v>
      </c>
      <c r="BD64" s="274">
        <f t="shared" si="46"/>
        <v>83850.500000000015</v>
      </c>
      <c r="BE64" s="274">
        <f t="shared" si="46"/>
        <v>8584.11</v>
      </c>
      <c r="BF64" s="274">
        <f t="shared" si="46"/>
        <v>58.92</v>
      </c>
      <c r="BG64" s="274">
        <f t="shared" si="46"/>
        <v>3612.47</v>
      </c>
      <c r="BH64" s="274">
        <f t="shared" si="46"/>
        <v>0</v>
      </c>
      <c r="BI64" s="274">
        <f t="shared" si="46"/>
        <v>0</v>
      </c>
      <c r="BJ64" s="274">
        <f t="shared" si="46"/>
        <v>275509.23999999993</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356458.54000000004</v>
      </c>
      <c r="E66" s="253">
        <v>0</v>
      </c>
      <c r="F66" s="253">
        <v>0</v>
      </c>
      <c r="G66" s="253">
        <v>11315.980000000001</v>
      </c>
      <c r="H66" s="253">
        <v>9420.82</v>
      </c>
      <c r="I66" s="253">
        <v>335721.74000000005</v>
      </c>
      <c r="J66" s="253">
        <v>0</v>
      </c>
      <c r="K66" s="253">
        <v>0</v>
      </c>
      <c r="L66" s="253">
        <v>0</v>
      </c>
      <c r="M66" s="253">
        <v>0</v>
      </c>
      <c r="N66" s="303"/>
      <c r="O66" s="375"/>
      <c r="P66" s="274">
        <f>SUM(Q66:Y66)</f>
        <v>376939.30000000005</v>
      </c>
      <c r="Q66" s="253">
        <v>0</v>
      </c>
      <c r="R66" s="253">
        <v>7574</v>
      </c>
      <c r="S66" s="253">
        <v>20531.39</v>
      </c>
      <c r="T66" s="253">
        <v>0</v>
      </c>
      <c r="U66" s="253">
        <v>348833.91000000003</v>
      </c>
      <c r="V66" s="253">
        <v>0</v>
      </c>
      <c r="W66" s="253">
        <v>0</v>
      </c>
      <c r="X66" s="253">
        <v>0</v>
      </c>
      <c r="Y66" s="253">
        <v>0</v>
      </c>
      <c r="Z66" s="303"/>
      <c r="AA66" s="375"/>
      <c r="AB66" s="274">
        <f>SUM(AC66:AK66)</f>
        <v>368941.03999999992</v>
      </c>
      <c r="AC66" s="253">
        <v>0</v>
      </c>
      <c r="AD66" s="253">
        <v>7880.9400000000005</v>
      </c>
      <c r="AE66" s="253">
        <v>32106.009999999995</v>
      </c>
      <c r="AF66" s="253">
        <v>60829.84</v>
      </c>
      <c r="AG66" s="253">
        <v>268124.24999999994</v>
      </c>
      <c r="AH66" s="253">
        <v>0</v>
      </c>
      <c r="AI66" s="253">
        <v>0</v>
      </c>
      <c r="AJ66" s="253">
        <v>0</v>
      </c>
      <c r="AK66" s="253">
        <v>0</v>
      </c>
      <c r="AL66" s="303"/>
      <c r="AM66" s="375"/>
      <c r="AN66" s="289">
        <f>SUM(AO66:AW66)</f>
        <v>230900.9</v>
      </c>
      <c r="AO66" s="253">
        <v>0</v>
      </c>
      <c r="AP66" s="253">
        <v>0</v>
      </c>
      <c r="AQ66" s="253">
        <v>32986.009999999995</v>
      </c>
      <c r="AR66" s="253">
        <v>2248.92</v>
      </c>
      <c r="AS66" s="253">
        <v>194435.65</v>
      </c>
      <c r="AT66" s="253">
        <v>0</v>
      </c>
      <c r="AU66" s="253">
        <v>1230.32</v>
      </c>
      <c r="AV66" s="253">
        <v>0</v>
      </c>
      <c r="AW66" s="253">
        <v>0</v>
      </c>
      <c r="AX66" s="303"/>
      <c r="AY66" s="375"/>
      <c r="AZ66" s="526">
        <v>92327.43</v>
      </c>
      <c r="BA66" s="296">
        <f>SUM(BB66:BJ66)+AZ66</f>
        <v>1425567.21</v>
      </c>
      <c r="BB66" s="274">
        <f t="shared" si="46"/>
        <v>0</v>
      </c>
      <c r="BC66" s="274">
        <f t="shared" si="46"/>
        <v>15454.94</v>
      </c>
      <c r="BD66" s="274">
        <f t="shared" si="46"/>
        <v>96939.389999999985</v>
      </c>
      <c r="BE66" s="274">
        <f t="shared" si="46"/>
        <v>72499.58</v>
      </c>
      <c r="BF66" s="274">
        <f t="shared" si="46"/>
        <v>1147115.55</v>
      </c>
      <c r="BG66" s="274">
        <f t="shared" si="46"/>
        <v>0</v>
      </c>
      <c r="BH66" s="274">
        <f t="shared" si="46"/>
        <v>1230.32</v>
      </c>
      <c r="BI66" s="274">
        <f t="shared" si="46"/>
        <v>0</v>
      </c>
      <c r="BJ66" s="274">
        <f t="shared" si="46"/>
        <v>0</v>
      </c>
      <c r="BK66" s="303"/>
      <c r="BL66" s="304"/>
    </row>
    <row r="67" spans="1:64" x14ac:dyDescent="0.25">
      <c r="A67" s="1535"/>
      <c r="B67" s="126" t="s">
        <v>107</v>
      </c>
      <c r="C67" s="131" t="s">
        <v>187</v>
      </c>
      <c r="D67" s="274">
        <f>SUM(E67:M67)</f>
        <v>128993.14</v>
      </c>
      <c r="E67" s="253">
        <v>52337.35</v>
      </c>
      <c r="F67" s="253">
        <v>2244.4399999999996</v>
      </c>
      <c r="G67" s="253">
        <v>64635.11</v>
      </c>
      <c r="H67" s="253">
        <v>7156.98</v>
      </c>
      <c r="I67" s="253">
        <v>1017.21</v>
      </c>
      <c r="J67" s="253">
        <v>0</v>
      </c>
      <c r="K67" s="253">
        <v>0</v>
      </c>
      <c r="L67" s="253">
        <v>17.48</v>
      </c>
      <c r="M67" s="253">
        <v>1584.5700000000002</v>
      </c>
      <c r="N67" s="303"/>
      <c r="O67" s="375"/>
      <c r="P67" s="274">
        <f>SUM(Q67:Y67)</f>
        <v>104443.08</v>
      </c>
      <c r="Q67" s="253">
        <v>60618.060000000012</v>
      </c>
      <c r="R67" s="253">
        <v>3074.2599999999998</v>
      </c>
      <c r="S67" s="253">
        <v>27219.689999999991</v>
      </c>
      <c r="T67" s="253">
        <v>8676.4200000000019</v>
      </c>
      <c r="U67" s="253">
        <v>438.84</v>
      </c>
      <c r="V67" s="253">
        <v>384.36</v>
      </c>
      <c r="W67" s="253">
        <v>0</v>
      </c>
      <c r="X67" s="253">
        <v>0</v>
      </c>
      <c r="Y67" s="253">
        <v>4031.4500000000003</v>
      </c>
      <c r="Z67" s="303"/>
      <c r="AA67" s="375"/>
      <c r="AB67" s="274">
        <f>SUM(AC67:AK67)</f>
        <v>112469.47000000012</v>
      </c>
      <c r="AC67" s="253">
        <v>71788.870000000097</v>
      </c>
      <c r="AD67" s="253">
        <v>2666.5999999999995</v>
      </c>
      <c r="AE67" s="253">
        <v>17368.620000000003</v>
      </c>
      <c r="AF67" s="253">
        <v>5860.16</v>
      </c>
      <c r="AG67" s="253">
        <v>1087.1400000000001</v>
      </c>
      <c r="AH67" s="253">
        <v>128.12</v>
      </c>
      <c r="AI67" s="253">
        <v>0</v>
      </c>
      <c r="AJ67" s="253">
        <v>0</v>
      </c>
      <c r="AK67" s="253">
        <v>13569.960000000003</v>
      </c>
      <c r="AL67" s="303"/>
      <c r="AM67" s="375"/>
      <c r="AN67" s="289">
        <f>SUM(AO67:AW67)</f>
        <v>126299.5800000001</v>
      </c>
      <c r="AO67" s="253">
        <v>70086.830000000089</v>
      </c>
      <c r="AP67" s="253">
        <v>3981.1800000000003</v>
      </c>
      <c r="AQ67" s="253">
        <v>36770.630000000005</v>
      </c>
      <c r="AR67" s="253">
        <v>10624.99</v>
      </c>
      <c r="AS67" s="253">
        <v>2188.9299999999998</v>
      </c>
      <c r="AT67" s="253">
        <v>0</v>
      </c>
      <c r="AU67" s="253">
        <v>0</v>
      </c>
      <c r="AV67" s="253">
        <v>0</v>
      </c>
      <c r="AW67" s="253">
        <v>2647.02</v>
      </c>
      <c r="AX67" s="303"/>
      <c r="AY67" s="375"/>
      <c r="AZ67" s="526">
        <v>23449.009999999991</v>
      </c>
      <c r="BA67" s="296">
        <f>SUM(BB67:BJ67)+AZ67</f>
        <v>495654.28000000009</v>
      </c>
      <c r="BB67" s="274">
        <f t="shared" si="46"/>
        <v>254831.11000000016</v>
      </c>
      <c r="BC67" s="274">
        <f t="shared" si="46"/>
        <v>11966.48</v>
      </c>
      <c r="BD67" s="274">
        <f t="shared" si="46"/>
        <v>145994.04999999999</v>
      </c>
      <c r="BE67" s="274">
        <f t="shared" si="46"/>
        <v>32318.550000000003</v>
      </c>
      <c r="BF67" s="274">
        <f t="shared" si="46"/>
        <v>4732.12</v>
      </c>
      <c r="BG67" s="274">
        <f t="shared" si="46"/>
        <v>512.48</v>
      </c>
      <c r="BH67" s="274">
        <f t="shared" si="46"/>
        <v>0</v>
      </c>
      <c r="BI67" s="274">
        <f t="shared" si="46"/>
        <v>17.48</v>
      </c>
      <c r="BJ67" s="274">
        <f t="shared" si="46"/>
        <v>21833.000000000004</v>
      </c>
      <c r="BK67" s="303"/>
      <c r="BL67" s="304"/>
    </row>
    <row r="68" spans="1:64" x14ac:dyDescent="0.25">
      <c r="A68" s="1535"/>
      <c r="B68" s="126" t="s">
        <v>108</v>
      </c>
      <c r="C68" s="131" t="s">
        <v>160</v>
      </c>
      <c r="D68" s="274">
        <f>SUM(E68:O68)</f>
        <v>643285.3699999965</v>
      </c>
      <c r="E68" s="253">
        <v>507804.32999999658</v>
      </c>
      <c r="F68" s="253">
        <v>24406.850000000009</v>
      </c>
      <c r="G68" s="253">
        <v>77866.149999999994</v>
      </c>
      <c r="H68" s="253">
        <v>21494.729999999996</v>
      </c>
      <c r="I68" s="253">
        <v>-178.13</v>
      </c>
      <c r="J68" s="253">
        <v>1038.0999999999999</v>
      </c>
      <c r="K68" s="253">
        <v>0</v>
      </c>
      <c r="L68" s="253">
        <v>2562.9599999999996</v>
      </c>
      <c r="M68" s="253">
        <v>171.86</v>
      </c>
      <c r="N68" s="253">
        <v>2082.25</v>
      </c>
      <c r="O68" s="254">
        <v>6036.2699999999995</v>
      </c>
      <c r="P68" s="274">
        <f>SUM(Q68:AA68)</f>
        <v>594455.12999999709</v>
      </c>
      <c r="Q68" s="253">
        <v>453738.48999999737</v>
      </c>
      <c r="R68" s="253">
        <v>26920.379999999994</v>
      </c>
      <c r="S68" s="253">
        <v>82675.540000000037</v>
      </c>
      <c r="T68" s="253">
        <v>20572.970000000012</v>
      </c>
      <c r="U68" s="253">
        <v>508.07000000000011</v>
      </c>
      <c r="V68" s="253">
        <v>1298.58</v>
      </c>
      <c r="W68" s="253">
        <v>5.83</v>
      </c>
      <c r="X68" s="253">
        <v>2916.89</v>
      </c>
      <c r="Y68" s="253">
        <v>255.83</v>
      </c>
      <c r="Z68" s="253">
        <v>1570.4400000000003</v>
      </c>
      <c r="AA68" s="254">
        <v>3992.1099999999997</v>
      </c>
      <c r="AB68" s="274">
        <f>SUM(AC68:AM68)</f>
        <v>619879.04999999609</v>
      </c>
      <c r="AC68" s="253">
        <v>490901.65999999602</v>
      </c>
      <c r="AD68" s="253">
        <v>24246.120000000014</v>
      </c>
      <c r="AE68" s="253">
        <v>70669.319999999978</v>
      </c>
      <c r="AF68" s="253">
        <v>23493.13</v>
      </c>
      <c r="AG68" s="253">
        <v>2033.27</v>
      </c>
      <c r="AH68" s="253">
        <v>1424.49</v>
      </c>
      <c r="AI68" s="253">
        <v>0</v>
      </c>
      <c r="AJ68" s="253">
        <v>2137.1799999999998</v>
      </c>
      <c r="AK68" s="253">
        <v>207.65</v>
      </c>
      <c r="AL68" s="253">
        <v>893.79000000000008</v>
      </c>
      <c r="AM68" s="254">
        <v>3872.4399999999996</v>
      </c>
      <c r="AN68" s="289">
        <f>SUM(AO68:AY68)</f>
        <v>549013.45999999892</v>
      </c>
      <c r="AO68" s="253">
        <v>427452.96999999916</v>
      </c>
      <c r="AP68" s="253">
        <v>27722.600000000002</v>
      </c>
      <c r="AQ68" s="253">
        <v>60753.519999999895</v>
      </c>
      <c r="AR68" s="253">
        <v>21269.489999999991</v>
      </c>
      <c r="AS68" s="253">
        <v>897.9899999999999</v>
      </c>
      <c r="AT68" s="253">
        <v>590.86</v>
      </c>
      <c r="AU68" s="253">
        <v>0</v>
      </c>
      <c r="AV68" s="253">
        <v>2182.39</v>
      </c>
      <c r="AW68" s="253">
        <v>0</v>
      </c>
      <c r="AX68" s="253">
        <v>600.69000000000005</v>
      </c>
      <c r="AY68" s="254">
        <v>7542.9500000000007</v>
      </c>
      <c r="AZ68" s="526">
        <v>18533.310000000085</v>
      </c>
      <c r="BA68" s="296">
        <f>SUM(BB68:BL68)+AZ68</f>
        <v>2425166.3199999887</v>
      </c>
      <c r="BB68" s="274">
        <f t="shared" si="46"/>
        <v>1879897.449999989</v>
      </c>
      <c r="BC68" s="274">
        <f t="shared" si="46"/>
        <v>103295.95000000003</v>
      </c>
      <c r="BD68" s="274">
        <f t="shared" si="46"/>
        <v>291964.52999999991</v>
      </c>
      <c r="BE68" s="274">
        <f t="shared" si="46"/>
        <v>86830.32</v>
      </c>
      <c r="BF68" s="274">
        <f t="shared" si="46"/>
        <v>3261.2</v>
      </c>
      <c r="BG68" s="274">
        <f t="shared" si="46"/>
        <v>4352.03</v>
      </c>
      <c r="BH68" s="274">
        <f t="shared" si="46"/>
        <v>5.83</v>
      </c>
      <c r="BI68" s="274">
        <f t="shared" si="46"/>
        <v>9799.4199999999983</v>
      </c>
      <c r="BJ68" s="274">
        <f t="shared" si="46"/>
        <v>635.34</v>
      </c>
      <c r="BK68" s="274">
        <f t="shared" ref="BK68:BL71" si="47">N68+Z68+AL68+AX68</f>
        <v>5147.17</v>
      </c>
      <c r="BL68" s="300">
        <f t="shared" si="47"/>
        <v>21443.77</v>
      </c>
    </row>
    <row r="69" spans="1:64" s="255" customFormat="1" x14ac:dyDescent="0.25">
      <c r="A69" s="1535"/>
      <c r="B69" s="126" t="s">
        <v>109</v>
      </c>
      <c r="C69" s="131" t="s">
        <v>134</v>
      </c>
      <c r="D69" s="274">
        <f>SUM(E69:O69)</f>
        <v>277681.66713878885</v>
      </c>
      <c r="E69" s="253">
        <v>227032.91210389597</v>
      </c>
      <c r="F69" s="253">
        <v>7492.5692121212105</v>
      </c>
      <c r="G69" s="253">
        <v>17974.921017576809</v>
      </c>
      <c r="H69" s="253">
        <v>5068.9938614718603</v>
      </c>
      <c r="I69" s="253">
        <v>8765.1873333333315</v>
      </c>
      <c r="J69" s="253">
        <v>647.41187012986995</v>
      </c>
      <c r="K69" s="253">
        <v>50.106666666666676</v>
      </c>
      <c r="L69" s="253">
        <v>455.3552034632034</v>
      </c>
      <c r="M69" s="253">
        <v>16.827999999999999</v>
      </c>
      <c r="N69" s="253">
        <v>9217.5699999999979</v>
      </c>
      <c r="O69" s="254">
        <v>959.81187012987027</v>
      </c>
      <c r="P69" s="274">
        <f>SUM(Q69:AA69)</f>
        <v>241738.81133155993</v>
      </c>
      <c r="Q69" s="253">
        <v>201348.9235497835</v>
      </c>
      <c r="R69" s="253">
        <v>6306.9856103896127</v>
      </c>
      <c r="S69" s="253">
        <v>14356.829444114126</v>
      </c>
      <c r="T69" s="253">
        <v>3880.2214285714281</v>
      </c>
      <c r="U69" s="253">
        <v>7078.8973939393909</v>
      </c>
      <c r="V69" s="253">
        <v>560.16251948051956</v>
      </c>
      <c r="W69" s="253">
        <v>33.51878787878789</v>
      </c>
      <c r="X69" s="253">
        <v>396.86775757575754</v>
      </c>
      <c r="Y69" s="253">
        <v>23.71345454545455</v>
      </c>
      <c r="Z69" s="253">
        <v>7077.0057575757583</v>
      </c>
      <c r="AA69" s="254">
        <v>675.68562770562755</v>
      </c>
      <c r="AB69" s="274">
        <f>SUM(AC69:AM69)</f>
        <v>233044.37375580246</v>
      </c>
      <c r="AC69" s="253">
        <v>197413.69165367968</v>
      </c>
      <c r="AD69" s="253">
        <v>5958.5851515151526</v>
      </c>
      <c r="AE69" s="253">
        <v>12644.421331560003</v>
      </c>
      <c r="AF69" s="253">
        <v>3312.5461558441552</v>
      </c>
      <c r="AG69" s="253">
        <v>6184.3747878787872</v>
      </c>
      <c r="AH69" s="253">
        <v>515.79062337662322</v>
      </c>
      <c r="AI69" s="253">
        <v>19.183636363636367</v>
      </c>
      <c r="AJ69" s="253">
        <v>363.05922943722953</v>
      </c>
      <c r="AK69" s="253">
        <v>17.621818181818181</v>
      </c>
      <c r="AL69" s="253">
        <v>6016.393939393939</v>
      </c>
      <c r="AM69" s="254">
        <v>598.70542857142846</v>
      </c>
      <c r="AN69" s="289">
        <f>SUM(AO69:AY69)</f>
        <v>259287.01665957342</v>
      </c>
      <c r="AO69" s="253">
        <v>220967.62276242638</v>
      </c>
      <c r="AP69" s="253">
        <v>6592.0445367965394</v>
      </c>
      <c r="AQ69" s="253">
        <v>13554.516425285556</v>
      </c>
      <c r="AR69" s="253">
        <v>3509.6088225108228</v>
      </c>
      <c r="AS69" s="253">
        <v>6806.0432121212079</v>
      </c>
      <c r="AT69" s="253">
        <v>563.52647619047605</v>
      </c>
      <c r="AU69" s="253">
        <v>29.150987012987017</v>
      </c>
      <c r="AV69" s="253">
        <v>411.93596536796537</v>
      </c>
      <c r="AW69" s="253">
        <v>10.345073593073595</v>
      </c>
      <c r="AX69" s="253">
        <v>6212.8891688311687</v>
      </c>
      <c r="AY69" s="254">
        <v>629.33322943722942</v>
      </c>
      <c r="AZ69" s="526">
        <v>0</v>
      </c>
      <c r="BA69" s="296">
        <f>SUM(BB69:BL69)+AZ69</f>
        <v>1011751.8688857246</v>
      </c>
      <c r="BB69" s="274">
        <f t="shared" si="46"/>
        <v>846763.15006978554</v>
      </c>
      <c r="BC69" s="274">
        <f t="shared" si="46"/>
        <v>26350.184510822517</v>
      </c>
      <c r="BD69" s="274">
        <f t="shared" si="46"/>
        <v>58530.688218536488</v>
      </c>
      <c r="BE69" s="274">
        <f t="shared" si="46"/>
        <v>15771.370268398266</v>
      </c>
      <c r="BF69" s="274">
        <f t="shared" si="46"/>
        <v>28834.502727272717</v>
      </c>
      <c r="BG69" s="274">
        <f t="shared" si="46"/>
        <v>2286.8914891774889</v>
      </c>
      <c r="BH69" s="274">
        <f t="shared" si="46"/>
        <v>131.96007792207797</v>
      </c>
      <c r="BI69" s="274">
        <f t="shared" si="46"/>
        <v>1627.2181558441557</v>
      </c>
      <c r="BJ69" s="274">
        <f t="shared" si="46"/>
        <v>68.50834632034632</v>
      </c>
      <c r="BK69" s="274">
        <f t="shared" si="47"/>
        <v>28523.858865800867</v>
      </c>
      <c r="BL69" s="300">
        <f t="shared" si="47"/>
        <v>2863.5361558441555</v>
      </c>
    </row>
    <row r="70" spans="1:64" x14ac:dyDescent="0.25">
      <c r="A70" s="1535"/>
      <c r="B70" s="126" t="s">
        <v>110</v>
      </c>
      <c r="C70" s="131" t="s">
        <v>162</v>
      </c>
      <c r="D70" s="274">
        <f>SUM(E70:O70)</f>
        <v>7283.5330000514323</v>
      </c>
      <c r="E70" s="253">
        <v>5749.5627409092212</v>
      </c>
      <c r="F70" s="253">
        <v>276.34407013221261</v>
      </c>
      <c r="G70" s="253">
        <v>881.63154264173284</v>
      </c>
      <c r="H70" s="253">
        <v>243.37188840808915</v>
      </c>
      <c r="I70" s="253">
        <v>-2.0168587594323317</v>
      </c>
      <c r="J70" s="253">
        <v>11.753781385318046</v>
      </c>
      <c r="K70" s="253">
        <v>0</v>
      </c>
      <c r="L70" s="253">
        <v>29.018853231205796</v>
      </c>
      <c r="M70" s="253">
        <v>1.9458673238423656</v>
      </c>
      <c r="N70" s="253">
        <v>23.576063278661501</v>
      </c>
      <c r="O70" s="254">
        <v>68.345051500581604</v>
      </c>
      <c r="P70" s="274">
        <f>SUM(Q70:AA70)</f>
        <v>13842.582972550392</v>
      </c>
      <c r="Q70" s="253">
        <v>10565.831428967089</v>
      </c>
      <c r="R70" s="253">
        <v>626.87253418536011</v>
      </c>
      <c r="S70" s="253">
        <v>1925.1966456247324</v>
      </c>
      <c r="T70" s="253">
        <v>479.06566844968006</v>
      </c>
      <c r="U70" s="253">
        <v>11.83100418506559</v>
      </c>
      <c r="V70" s="253">
        <v>30.238954109950345</v>
      </c>
      <c r="W70" s="253">
        <v>0.13575836872661717</v>
      </c>
      <c r="X70" s="253">
        <v>67.923195223839159</v>
      </c>
      <c r="Y70" s="253">
        <v>5.957300766952053</v>
      </c>
      <c r="Z70" s="253">
        <v>36.569532175476617</v>
      </c>
      <c r="AA70" s="254">
        <v>92.960950493518965</v>
      </c>
      <c r="AB70" s="274">
        <f>SUM(AC70:AM70)</f>
        <v>30144.809885709165</v>
      </c>
      <c r="AC70" s="253">
        <v>23872.620333400548</v>
      </c>
      <c r="AD70" s="253">
        <v>1179.0924017614336</v>
      </c>
      <c r="AE70" s="253">
        <v>3436.659484059604</v>
      </c>
      <c r="AF70" s="253">
        <v>1142.4743866892341</v>
      </c>
      <c r="AG70" s="253">
        <v>98.87822083407444</v>
      </c>
      <c r="AH70" s="253">
        <v>69.273159391487937</v>
      </c>
      <c r="AI70" s="253">
        <v>0</v>
      </c>
      <c r="AJ70" s="253">
        <v>103.93137950305035</v>
      </c>
      <c r="AK70" s="253">
        <v>10.098050212807722</v>
      </c>
      <c r="AL70" s="253">
        <v>43.465139897449625</v>
      </c>
      <c r="AM70" s="254">
        <v>188.3173299594757</v>
      </c>
      <c r="AN70" s="289">
        <f>SUM(AO70:AY70)</f>
        <v>90106.554627784455</v>
      </c>
      <c r="AO70" s="253">
        <v>70155.501091200393</v>
      </c>
      <c r="AP70" s="253">
        <v>4549.9576118301766</v>
      </c>
      <c r="AQ70" s="253">
        <v>9971.1405412723325</v>
      </c>
      <c r="AR70" s="253">
        <v>3490.8442182640074</v>
      </c>
      <c r="AS70" s="253">
        <v>147.38215159643681</v>
      </c>
      <c r="AT70" s="253">
        <v>96.9745967018237</v>
      </c>
      <c r="AU70" s="253">
        <v>0</v>
      </c>
      <c r="AV70" s="253">
        <v>358.1836477271994</v>
      </c>
      <c r="AW70" s="253">
        <v>0</v>
      </c>
      <c r="AX70" s="253">
        <v>98.587940447514626</v>
      </c>
      <c r="AY70" s="254">
        <v>1237.9828287445775</v>
      </c>
      <c r="AZ70" s="526">
        <v>-190606.73398138458</v>
      </c>
      <c r="BA70" s="296">
        <f>SUM(BB70:BL70)+AZ70</f>
        <v>-49229.253495289129</v>
      </c>
      <c r="BB70" s="274">
        <f t="shared" si="46"/>
        <v>110343.51559447724</v>
      </c>
      <c r="BC70" s="274">
        <f t="shared" si="46"/>
        <v>6632.266617909183</v>
      </c>
      <c r="BD70" s="274">
        <f t="shared" si="46"/>
        <v>16214.628213598402</v>
      </c>
      <c r="BE70" s="274">
        <f t="shared" si="46"/>
        <v>5355.7561618110103</v>
      </c>
      <c r="BF70" s="274">
        <f t="shared" si="46"/>
        <v>256.0745178561445</v>
      </c>
      <c r="BG70" s="274">
        <f t="shared" si="46"/>
        <v>208.24049158858003</v>
      </c>
      <c r="BH70" s="274">
        <f t="shared" si="46"/>
        <v>0.13575836872661717</v>
      </c>
      <c r="BI70" s="274">
        <f t="shared" si="46"/>
        <v>559.05707568529465</v>
      </c>
      <c r="BJ70" s="274">
        <f t="shared" si="46"/>
        <v>18.00121830360214</v>
      </c>
      <c r="BK70" s="274">
        <f t="shared" si="47"/>
        <v>202.19867579910238</v>
      </c>
      <c r="BL70" s="300">
        <f t="shared" si="47"/>
        <v>1587.6061606981539</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1546622.890138837</v>
      </c>
      <c r="E72" s="275">
        <f t="shared" ref="E72:BG72" si="48">SUM(E64:E71)</f>
        <v>820598.94484480168</v>
      </c>
      <c r="F72" s="275">
        <f t="shared" si="48"/>
        <v>34540.203282253431</v>
      </c>
      <c r="G72" s="275">
        <f t="shared" si="48"/>
        <v>228233.07256021851</v>
      </c>
      <c r="H72" s="275">
        <f t="shared" si="48"/>
        <v>46998.345749879947</v>
      </c>
      <c r="I72" s="275">
        <f t="shared" si="48"/>
        <v>345360.73047457391</v>
      </c>
      <c r="J72" s="275">
        <f t="shared" si="48"/>
        <v>5207.9856515151878</v>
      </c>
      <c r="K72" s="275">
        <f t="shared" si="48"/>
        <v>50.106666666666676</v>
      </c>
      <c r="L72" s="275">
        <f t="shared" si="48"/>
        <v>3064.8140566944089</v>
      </c>
      <c r="M72" s="275">
        <f>SUM(M64:M71)</f>
        <v>44180.863867323846</v>
      </c>
      <c r="N72" s="275">
        <f>SUM(N68:N71)</f>
        <v>11323.39606327866</v>
      </c>
      <c r="O72" s="275">
        <f>SUM(O68:O71)</f>
        <v>7064.426921630451</v>
      </c>
      <c r="P72" s="277">
        <f t="shared" si="48"/>
        <v>1459078.3343041074</v>
      </c>
      <c r="Q72" s="275">
        <f t="shared" si="48"/>
        <v>746269.64497874794</v>
      </c>
      <c r="R72" s="275">
        <f t="shared" si="48"/>
        <v>44502.498144574958</v>
      </c>
      <c r="S72" s="275">
        <f t="shared" si="48"/>
        <v>167151.47608973886</v>
      </c>
      <c r="T72" s="275">
        <f t="shared" si="48"/>
        <v>35099.34709702112</v>
      </c>
      <c r="U72" s="275">
        <f t="shared" si="48"/>
        <v>356882.63839812455</v>
      </c>
      <c r="V72" s="275">
        <f t="shared" si="48"/>
        <v>2273.3414735904703</v>
      </c>
      <c r="W72" s="275">
        <f t="shared" si="48"/>
        <v>39.484546247514508</v>
      </c>
      <c r="X72" s="275">
        <f t="shared" si="48"/>
        <v>3381.6809527995965</v>
      </c>
      <c r="Y72" s="275">
        <f>SUM(Y64:Y71)</f>
        <v>90033.450755312369</v>
      </c>
      <c r="Z72" s="275">
        <f>SUM(Z68:Z71)</f>
        <v>8684.0152897512362</v>
      </c>
      <c r="AA72" s="283">
        <f>SUM(AA68:AA71)</f>
        <v>4760.7565781991461</v>
      </c>
      <c r="AB72" s="277">
        <f t="shared" si="48"/>
        <v>1465083.7536415076</v>
      </c>
      <c r="AC72" s="275">
        <f t="shared" si="48"/>
        <v>804650.57198707631</v>
      </c>
      <c r="AD72" s="275">
        <f t="shared" si="48"/>
        <v>41977.5875532766</v>
      </c>
      <c r="AE72" s="275">
        <f t="shared" si="48"/>
        <v>141811.42081561958</v>
      </c>
      <c r="AF72" s="275">
        <f t="shared" si="48"/>
        <v>97106.480542533405</v>
      </c>
      <c r="AG72" s="275">
        <f t="shared" si="48"/>
        <v>277527.91300871281</v>
      </c>
      <c r="AH72" s="275">
        <f t="shared" si="48"/>
        <v>2239.4237827681109</v>
      </c>
      <c r="AI72" s="275">
        <f t="shared" si="48"/>
        <v>19.183636363636367</v>
      </c>
      <c r="AJ72" s="275">
        <f t="shared" si="48"/>
        <v>2604.1706089402796</v>
      </c>
      <c r="AK72" s="275">
        <f>SUM(AK64:AK71)</f>
        <v>85533.889868394661</v>
      </c>
      <c r="AL72" s="275">
        <f>SUM(AL68:AL71)</f>
        <v>6953.6490792913883</v>
      </c>
      <c r="AM72" s="275">
        <f>SUM(AM68:AM71)</f>
        <v>4659.4627585309036</v>
      </c>
      <c r="AN72" s="277">
        <f t="shared" si="48"/>
        <v>1355660.791287357</v>
      </c>
      <c r="AO72" s="275">
        <f t="shared" si="48"/>
        <v>809772.93385362602</v>
      </c>
      <c r="AP72" s="275">
        <f t="shared" si="48"/>
        <v>42845.78214862672</v>
      </c>
      <c r="AQ72" s="275">
        <f t="shared" si="48"/>
        <v>156297.81696655776</v>
      </c>
      <c r="AR72" s="275">
        <f t="shared" si="48"/>
        <v>42155.513040774822</v>
      </c>
      <c r="AS72" s="275">
        <f t="shared" si="48"/>
        <v>204487.0853637176</v>
      </c>
      <c r="AT72" s="275">
        <f t="shared" si="48"/>
        <v>1251.3610728922997</v>
      </c>
      <c r="AU72" s="275">
        <f t="shared" si="48"/>
        <v>1259.4709870129871</v>
      </c>
      <c r="AV72" s="275">
        <f t="shared" si="48"/>
        <v>2952.5096130951647</v>
      </c>
      <c r="AW72" s="275">
        <f>SUM(AW64:AW71)</f>
        <v>78315.885073592988</v>
      </c>
      <c r="AX72" s="275">
        <f>SUM(AX68:AX71)</f>
        <v>6912.1671092786837</v>
      </c>
      <c r="AY72" s="283">
        <f>SUM(AY68:AY71)</f>
        <v>9410.2660581818072</v>
      </c>
      <c r="AZ72" s="299">
        <f>SUM(AZ64:AZ71)</f>
        <v>-39925.893981384521</v>
      </c>
      <c r="BA72" s="297">
        <f>SUM(BA64:BA71)</f>
        <v>5786519.8753904244</v>
      </c>
      <c r="BB72" s="275">
        <f t="shared" si="48"/>
        <v>3181292.0956642521</v>
      </c>
      <c r="BC72" s="275">
        <f>SUM(BC64:BC71)</f>
        <v>163866.07112873174</v>
      </c>
      <c r="BD72" s="275">
        <f t="shared" si="48"/>
        <v>693493.7864321348</v>
      </c>
      <c r="BE72" s="275">
        <f t="shared" si="48"/>
        <v>221359.68643020926</v>
      </c>
      <c r="BF72" s="275">
        <f t="shared" si="48"/>
        <v>1184258.3672451288</v>
      </c>
      <c r="BG72" s="275">
        <f t="shared" si="48"/>
        <v>10972.111980766069</v>
      </c>
      <c r="BH72" s="275">
        <f>SUM(BH64:BH71)</f>
        <v>1368.2458362908044</v>
      </c>
      <c r="BI72" s="275">
        <f>SUM(BI64:BI71)</f>
        <v>12003.175231529447</v>
      </c>
      <c r="BJ72" s="275">
        <f>SUM(BJ64:BJ71)</f>
        <v>298064.08956462395</v>
      </c>
      <c r="BK72" s="275">
        <f>SUM(BK68:BK71)</f>
        <v>33873.227541599968</v>
      </c>
      <c r="BL72" s="299">
        <f>SUM(BL68:BL71)</f>
        <v>25894.912316542308</v>
      </c>
    </row>
    <row r="73" spans="1:64" ht="14.85" customHeight="1" x14ac:dyDescent="0.25">
      <c r="A73" s="1544" t="s">
        <v>6</v>
      </c>
      <c r="B73" s="126" t="s">
        <v>117</v>
      </c>
      <c r="C73" s="131" t="s">
        <v>188</v>
      </c>
      <c r="D73" s="273">
        <f>SUM(E73:O73)</f>
        <v>218990.97000000003</v>
      </c>
      <c r="E73" s="251">
        <v>88358.97</v>
      </c>
      <c r="F73" s="251">
        <v>4523.9799999999996</v>
      </c>
      <c r="G73" s="251">
        <v>56375.15</v>
      </c>
      <c r="H73" s="251">
        <v>28458.780000000002</v>
      </c>
      <c r="I73" s="251">
        <v>7649.56</v>
      </c>
      <c r="J73" s="251">
        <v>164.14</v>
      </c>
      <c r="K73" s="251">
        <v>0</v>
      </c>
      <c r="L73" s="251">
        <v>406.3</v>
      </c>
      <c r="M73" s="251">
        <v>0</v>
      </c>
      <c r="N73" s="251">
        <v>27338.420000000013</v>
      </c>
      <c r="O73" s="252">
        <v>5715.67</v>
      </c>
      <c r="P73" s="273">
        <f>SUM(Q73:AA73)</f>
        <v>253453.34999999998</v>
      </c>
      <c r="Q73" s="251">
        <v>98952.5</v>
      </c>
      <c r="R73" s="251">
        <v>7155.05</v>
      </c>
      <c r="S73" s="251">
        <v>73383.249999999985</v>
      </c>
      <c r="T73" s="251">
        <v>34512.810000000012</v>
      </c>
      <c r="U73" s="251">
        <v>8580.9399999999987</v>
      </c>
      <c r="V73" s="251">
        <v>1324.12</v>
      </c>
      <c r="W73" s="251">
        <v>0</v>
      </c>
      <c r="X73" s="251">
        <v>162.06</v>
      </c>
      <c r="Y73" s="251">
        <v>0</v>
      </c>
      <c r="Z73" s="251">
        <v>24146.840000000007</v>
      </c>
      <c r="AA73" s="252">
        <v>5235.7800000000007</v>
      </c>
      <c r="AB73" s="273">
        <f>SUM(AC73:AM73)</f>
        <v>266312.40999999997</v>
      </c>
      <c r="AC73" s="251">
        <v>136662.84999999998</v>
      </c>
      <c r="AD73" s="251">
        <v>8017.8099999999995</v>
      </c>
      <c r="AE73" s="251">
        <v>53326.68</v>
      </c>
      <c r="AF73" s="251">
        <v>32897.570000000007</v>
      </c>
      <c r="AG73" s="251">
        <v>9535.07</v>
      </c>
      <c r="AH73" s="251">
        <v>0</v>
      </c>
      <c r="AI73" s="251">
        <v>0</v>
      </c>
      <c r="AJ73" s="251">
        <v>150.55000000000001</v>
      </c>
      <c r="AK73" s="251">
        <v>0</v>
      </c>
      <c r="AL73" s="251">
        <v>20370.200000000012</v>
      </c>
      <c r="AM73" s="252">
        <v>5351.68</v>
      </c>
      <c r="AN73" s="276">
        <f>SUM(AO73:AY73)</f>
        <v>289442.94999999995</v>
      </c>
      <c r="AO73" s="251">
        <v>145048.69</v>
      </c>
      <c r="AP73" s="251">
        <v>7781.69</v>
      </c>
      <c r="AQ73" s="251">
        <v>59507.95</v>
      </c>
      <c r="AR73" s="251">
        <v>41220.959999999992</v>
      </c>
      <c r="AS73" s="251">
        <v>6066.05</v>
      </c>
      <c r="AT73" s="251">
        <v>0</v>
      </c>
      <c r="AU73" s="251">
        <v>0</v>
      </c>
      <c r="AV73" s="249">
        <v>24</v>
      </c>
      <c r="AW73" s="251">
        <v>0</v>
      </c>
      <c r="AX73" s="251">
        <v>23968.389999999996</v>
      </c>
      <c r="AY73" s="252">
        <v>5825.2199999999993</v>
      </c>
      <c r="AZ73" s="855">
        <v>0</v>
      </c>
      <c r="BA73" s="294">
        <f>SUM(BB73:BL73)+AZ73</f>
        <v>1028199.6799999998</v>
      </c>
      <c r="BB73" s="274">
        <f t="shared" ref="BB73:BL76" si="49">E73+Q73+AC73+AO73</f>
        <v>469023.00999999995</v>
      </c>
      <c r="BC73" s="274">
        <f t="shared" si="49"/>
        <v>27478.529999999995</v>
      </c>
      <c r="BD73" s="274">
        <f t="shared" si="49"/>
        <v>242593.02999999997</v>
      </c>
      <c r="BE73" s="274">
        <f t="shared" si="49"/>
        <v>137090.12</v>
      </c>
      <c r="BF73" s="274">
        <f t="shared" si="49"/>
        <v>31831.62</v>
      </c>
      <c r="BG73" s="274">
        <f t="shared" si="49"/>
        <v>1488.2599999999998</v>
      </c>
      <c r="BH73" s="274">
        <f t="shared" si="49"/>
        <v>0</v>
      </c>
      <c r="BI73" s="274">
        <f t="shared" si="49"/>
        <v>742.91000000000008</v>
      </c>
      <c r="BJ73" s="274">
        <f t="shared" si="49"/>
        <v>0</v>
      </c>
      <c r="BK73" s="274">
        <f t="shared" si="49"/>
        <v>95823.850000000035</v>
      </c>
      <c r="BL73" s="298">
        <f t="shared" si="49"/>
        <v>22128.35</v>
      </c>
    </row>
    <row r="74" spans="1:64" s="255" customFormat="1" x14ac:dyDescent="0.25">
      <c r="A74" s="1544"/>
      <c r="B74" s="126" t="s">
        <v>45</v>
      </c>
      <c r="C74" s="131" t="s">
        <v>231</v>
      </c>
      <c r="D74" s="274">
        <f>SUM(E74:O74)</f>
        <v>22903.142861211076</v>
      </c>
      <c r="E74" s="253">
        <v>14767.367896103897</v>
      </c>
      <c r="F74" s="253">
        <v>949.63078787878783</v>
      </c>
      <c r="G74" s="253">
        <v>2790.0789824231992</v>
      </c>
      <c r="H74" s="253">
        <v>852.6861385281386</v>
      </c>
      <c r="I74" s="253">
        <v>1616.1526666666664</v>
      </c>
      <c r="J74" s="253">
        <v>4.5581298701298705</v>
      </c>
      <c r="K74" s="253">
        <v>4.7133333333333338</v>
      </c>
      <c r="L74" s="253">
        <v>42.694796536796538</v>
      </c>
      <c r="M74" s="253">
        <v>0.112</v>
      </c>
      <c r="N74" s="253">
        <v>1705.1</v>
      </c>
      <c r="O74" s="254">
        <v>170.04812987012986</v>
      </c>
      <c r="P74" s="274">
        <f>SUM(Q74:AA74)</f>
        <v>35301.018668440003</v>
      </c>
      <c r="Q74" s="253">
        <v>25156.906450216451</v>
      </c>
      <c r="R74" s="253">
        <v>1249.7843896103896</v>
      </c>
      <c r="S74" s="253">
        <v>3503.3605558858812</v>
      </c>
      <c r="T74" s="253">
        <v>1003.0985714285715</v>
      </c>
      <c r="U74" s="253">
        <v>2051.212606060606</v>
      </c>
      <c r="V74" s="253">
        <v>29.447480519480514</v>
      </c>
      <c r="W74" s="253">
        <v>5.5112121212121217</v>
      </c>
      <c r="X74" s="253">
        <v>61.952242424242414</v>
      </c>
      <c r="Y74" s="253">
        <v>1.3265454545454545</v>
      </c>
      <c r="Z74" s="253">
        <v>2052.9242424242425</v>
      </c>
      <c r="AA74" s="254">
        <v>185.49437229437228</v>
      </c>
      <c r="AB74" s="274">
        <f>SUM(AC74:AM74)</f>
        <v>44350.576244197575</v>
      </c>
      <c r="AC74" s="253">
        <v>33002.228346320349</v>
      </c>
      <c r="AD74" s="253">
        <v>1455.6048484848484</v>
      </c>
      <c r="AE74" s="253">
        <v>3924.4086684399931</v>
      </c>
      <c r="AF74" s="253">
        <v>1091.6538441558441</v>
      </c>
      <c r="AG74" s="253">
        <v>2299.7452121212118</v>
      </c>
      <c r="AH74" s="253">
        <v>41.839376623376616</v>
      </c>
      <c r="AI74" s="253">
        <v>4.3063636363636366</v>
      </c>
      <c r="AJ74" s="253">
        <v>69.630770562770564</v>
      </c>
      <c r="AK74" s="253">
        <v>1.5781818181818181</v>
      </c>
      <c r="AL74" s="253">
        <v>2241.6460606060605</v>
      </c>
      <c r="AM74" s="254">
        <v>217.93457142857142</v>
      </c>
      <c r="AN74" s="289">
        <f>SUM(AO74:AY74)</f>
        <v>50323.233340426639</v>
      </c>
      <c r="AO74" s="253">
        <v>38017.157237573672</v>
      </c>
      <c r="AP74" s="253">
        <v>1632.0354632034632</v>
      </c>
      <c r="AQ74" s="253">
        <v>4223.6735747144421</v>
      </c>
      <c r="AR74" s="253">
        <v>1169.4411774891773</v>
      </c>
      <c r="AS74" s="253">
        <v>2569.6067878787881</v>
      </c>
      <c r="AT74" s="253">
        <v>44.633523809523808</v>
      </c>
      <c r="AU74" s="253">
        <v>4.3390129870129872</v>
      </c>
      <c r="AV74" s="253">
        <v>78.504034632034632</v>
      </c>
      <c r="AW74" s="253">
        <v>0.93492640692640694</v>
      </c>
      <c r="AX74" s="253">
        <v>2349.8008311688313</v>
      </c>
      <c r="AY74" s="254">
        <v>233.10677056277055</v>
      </c>
      <c r="AZ74" s="526">
        <v>0</v>
      </c>
      <c r="BA74" s="296">
        <f>SUM(BB74:BL74)+AZ74</f>
        <v>152877.97111427528</v>
      </c>
      <c r="BB74" s="274">
        <f t="shared" si="49"/>
        <v>110943.65993021437</v>
      </c>
      <c r="BC74" s="274">
        <f t="shared" si="49"/>
        <v>5287.0554891774891</v>
      </c>
      <c r="BD74" s="274">
        <f t="shared" si="49"/>
        <v>14441.521781463514</v>
      </c>
      <c r="BE74" s="274">
        <f t="shared" si="49"/>
        <v>4116.8797316017317</v>
      </c>
      <c r="BF74" s="274">
        <f t="shared" si="49"/>
        <v>8536.7172727272737</v>
      </c>
      <c r="BG74" s="274">
        <f t="shared" si="49"/>
        <v>120.4785108225108</v>
      </c>
      <c r="BH74" s="274">
        <f t="shared" si="49"/>
        <v>18.86992207792208</v>
      </c>
      <c r="BI74" s="274">
        <f t="shared" si="49"/>
        <v>252.78184415584417</v>
      </c>
      <c r="BJ74" s="274">
        <f t="shared" si="49"/>
        <v>3.9516536796536794</v>
      </c>
      <c r="BK74" s="274">
        <f t="shared" si="49"/>
        <v>8349.4711341991351</v>
      </c>
      <c r="BL74" s="300">
        <f t="shared" si="49"/>
        <v>806.58384415584408</v>
      </c>
    </row>
    <row r="75" spans="1:64" x14ac:dyDescent="0.25">
      <c r="A75" s="1544"/>
      <c r="B75" s="126" t="s">
        <v>46</v>
      </c>
      <c r="C75" s="131" t="s">
        <v>164</v>
      </c>
      <c r="D75" s="274">
        <f>SUM(E75:O75)</f>
        <v>981.5731650778547</v>
      </c>
      <c r="E75" s="253">
        <v>396.0473522991345</v>
      </c>
      <c r="F75" s="253">
        <v>20.277627736654679</v>
      </c>
      <c r="G75" s="253">
        <v>252.68774514875574</v>
      </c>
      <c r="H75" s="253">
        <v>127.5594822875772</v>
      </c>
      <c r="I75" s="253">
        <v>34.287271391386383</v>
      </c>
      <c r="J75" s="253">
        <v>0.73571718192708602</v>
      </c>
      <c r="K75" s="253">
        <v>0</v>
      </c>
      <c r="L75" s="253">
        <v>1.8211398258619174</v>
      </c>
      <c r="M75" s="253">
        <v>0</v>
      </c>
      <c r="N75" s="253">
        <v>122.53774412537528</v>
      </c>
      <c r="O75" s="254">
        <v>25.619085081181847</v>
      </c>
      <c r="P75" s="274">
        <f>SUM(Q75:AA75)</f>
        <v>2271.3313537266504</v>
      </c>
      <c r="Q75" s="253">
        <v>886.76640407252989</v>
      </c>
      <c r="R75" s="253">
        <v>64.120239099155199</v>
      </c>
      <c r="S75" s="253">
        <v>657.62664633693396</v>
      </c>
      <c r="T75" s="253">
        <v>309.28779382166658</v>
      </c>
      <c r="U75" s="253">
        <v>76.898403853991908</v>
      </c>
      <c r="V75" s="253">
        <v>11.866149222713101</v>
      </c>
      <c r="W75" s="253">
        <v>0</v>
      </c>
      <c r="X75" s="253">
        <v>1.4523065455040975</v>
      </c>
      <c r="Y75" s="253">
        <v>0</v>
      </c>
      <c r="Z75" s="253">
        <v>216.3927791264974</v>
      </c>
      <c r="AA75" s="254">
        <v>46.920631647657927</v>
      </c>
      <c r="AB75" s="274">
        <f>SUM(AC75:AM75)</f>
        <v>4901.7185972962843</v>
      </c>
      <c r="AC75" s="253">
        <v>2515.4022428189219</v>
      </c>
      <c r="AD75" s="253">
        <v>147.57497927561133</v>
      </c>
      <c r="AE75" s="253">
        <v>981.52534118882306</v>
      </c>
      <c r="AF75" s="253">
        <v>605.50926137785439</v>
      </c>
      <c r="AG75" s="253">
        <v>175.50150946973093</v>
      </c>
      <c r="AH75" s="253">
        <v>0</v>
      </c>
      <c r="AI75" s="253">
        <v>0</v>
      </c>
      <c r="AJ75" s="253">
        <v>2.7710076853833261</v>
      </c>
      <c r="AK75" s="253">
        <v>0</v>
      </c>
      <c r="AL75" s="253">
        <v>374.93178846094628</v>
      </c>
      <c r="AM75" s="254">
        <v>98.502467019011888</v>
      </c>
      <c r="AN75" s="289">
        <f>SUM(AO75:AY75)</f>
        <v>17781.381018035052</v>
      </c>
      <c r="AO75" s="253">
        <v>8910.7923445945053</v>
      </c>
      <c r="AP75" s="253">
        <v>478.05342936918368</v>
      </c>
      <c r="AQ75" s="253">
        <v>3655.7585270333202</v>
      </c>
      <c r="AR75" s="253">
        <v>2532.3318315031752</v>
      </c>
      <c r="AS75" s="253">
        <v>372.65632596838697</v>
      </c>
      <c r="AT75" s="253">
        <v>0</v>
      </c>
      <c r="AU75" s="253">
        <v>0</v>
      </c>
      <c r="AV75" s="253">
        <v>1.4743946758172595</v>
      </c>
      <c r="AW75" s="253">
        <v>0</v>
      </c>
      <c r="AX75" s="253">
        <v>1472.4527751629848</v>
      </c>
      <c r="AY75" s="254">
        <v>357.86138972767566</v>
      </c>
      <c r="AZ75" s="526">
        <v>0</v>
      </c>
      <c r="BA75" s="296">
        <f>SUM(BB75:BL75)+AZ75</f>
        <v>25936.004134135834</v>
      </c>
      <c r="BB75" s="274">
        <f t="shared" si="49"/>
        <v>12709.008343785092</v>
      </c>
      <c r="BC75" s="274">
        <f t="shared" si="49"/>
        <v>710.02627548060491</v>
      </c>
      <c r="BD75" s="274">
        <f t="shared" si="49"/>
        <v>5547.5982597078328</v>
      </c>
      <c r="BE75" s="274">
        <f t="shared" si="49"/>
        <v>3574.6883689902734</v>
      </c>
      <c r="BF75" s="274">
        <f t="shared" si="49"/>
        <v>659.34351068349611</v>
      </c>
      <c r="BG75" s="274">
        <f t="shared" si="49"/>
        <v>12.601866404640187</v>
      </c>
      <c r="BH75" s="274">
        <f t="shared" si="49"/>
        <v>0</v>
      </c>
      <c r="BI75" s="274">
        <f t="shared" si="49"/>
        <v>7.5188487325666005</v>
      </c>
      <c r="BJ75" s="274">
        <f t="shared" si="49"/>
        <v>0</v>
      </c>
      <c r="BK75" s="274">
        <f t="shared" si="49"/>
        <v>2186.3150868758039</v>
      </c>
      <c r="BL75" s="300">
        <f t="shared" si="49"/>
        <v>528.90357347552731</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242875.68602628898</v>
      </c>
      <c r="E77" s="278">
        <f t="shared" ref="E77:BL77" si="50">SUM(E73:E76)</f>
        <v>103522.38524840304</v>
      </c>
      <c r="F77" s="278">
        <f t="shared" si="50"/>
        <v>5493.8884156154418</v>
      </c>
      <c r="G77" s="278">
        <f t="shared" si="50"/>
        <v>59417.916727571952</v>
      </c>
      <c r="H77" s="278">
        <f t="shared" si="50"/>
        <v>29439.025620815715</v>
      </c>
      <c r="I77" s="278">
        <f t="shared" si="50"/>
        <v>9299.9999380580521</v>
      </c>
      <c r="J77" s="278">
        <f t="shared" si="50"/>
        <v>169.43384705205693</v>
      </c>
      <c r="K77" s="278">
        <f t="shared" si="50"/>
        <v>4.7133333333333338</v>
      </c>
      <c r="L77" s="278">
        <f t="shared" si="50"/>
        <v>450.81593636265848</v>
      </c>
      <c r="M77" s="278">
        <f t="shared" si="50"/>
        <v>0.112</v>
      </c>
      <c r="N77" s="278">
        <f t="shared" si="50"/>
        <v>29166.057744125388</v>
      </c>
      <c r="O77" s="284">
        <f t="shared" si="50"/>
        <v>5911.3372149513116</v>
      </c>
      <c r="P77" s="278">
        <f t="shared" si="50"/>
        <v>291025.70002216659</v>
      </c>
      <c r="Q77" s="278">
        <f t="shared" si="50"/>
        <v>124996.17285428899</v>
      </c>
      <c r="R77" s="278">
        <f t="shared" si="50"/>
        <v>8468.9546287095454</v>
      </c>
      <c r="S77" s="278">
        <f t="shared" si="50"/>
        <v>77544.237202222808</v>
      </c>
      <c r="T77" s="278">
        <f t="shared" si="50"/>
        <v>35825.196365250253</v>
      </c>
      <c r="U77" s="278">
        <f t="shared" si="50"/>
        <v>10709.051009914596</v>
      </c>
      <c r="V77" s="278">
        <f t="shared" si="50"/>
        <v>1365.4336297421935</v>
      </c>
      <c r="W77" s="278">
        <f t="shared" si="50"/>
        <v>5.5112121212121217</v>
      </c>
      <c r="X77" s="278">
        <f t="shared" si="50"/>
        <v>225.46454896974649</v>
      </c>
      <c r="Y77" s="278">
        <f>SUM(Y73:Y76)</f>
        <v>1.3265454545454545</v>
      </c>
      <c r="Z77" s="278">
        <f>SUM(Z73:Z76)</f>
        <v>26416.157021550749</v>
      </c>
      <c r="AA77" s="284">
        <f t="shared" si="50"/>
        <v>5468.1950039420308</v>
      </c>
      <c r="AB77" s="278">
        <f t="shared" si="50"/>
        <v>315564.7048414938</v>
      </c>
      <c r="AC77" s="278">
        <f t="shared" si="50"/>
        <v>172180.48058913925</v>
      </c>
      <c r="AD77" s="278">
        <f t="shared" si="50"/>
        <v>9620.9898277604589</v>
      </c>
      <c r="AE77" s="278">
        <f t="shared" si="50"/>
        <v>58232.614009628822</v>
      </c>
      <c r="AF77" s="278">
        <f t="shared" si="50"/>
        <v>34594.733105533705</v>
      </c>
      <c r="AG77" s="278">
        <f t="shared" si="50"/>
        <v>12010.316721590942</v>
      </c>
      <c r="AH77" s="278">
        <f t="shared" si="50"/>
        <v>41.839376623376616</v>
      </c>
      <c r="AI77" s="278">
        <f t="shared" si="50"/>
        <v>4.3063636363636366</v>
      </c>
      <c r="AJ77" s="278">
        <f t="shared" si="50"/>
        <v>222.95177824815391</v>
      </c>
      <c r="AK77" s="278">
        <f t="shared" si="50"/>
        <v>1.5781818181818181</v>
      </c>
      <c r="AL77" s="278">
        <f t="shared" si="50"/>
        <v>22986.777849067017</v>
      </c>
      <c r="AM77" s="284">
        <f t="shared" si="50"/>
        <v>5668.1170384475845</v>
      </c>
      <c r="AN77" s="850">
        <f t="shared" si="50"/>
        <v>357547.56435846165</v>
      </c>
      <c r="AO77" s="278">
        <f t="shared" si="50"/>
        <v>191976.63958216819</v>
      </c>
      <c r="AP77" s="278">
        <f t="shared" si="50"/>
        <v>9891.7788925726472</v>
      </c>
      <c r="AQ77" s="278">
        <f t="shared" si="50"/>
        <v>67387.38210174776</v>
      </c>
      <c r="AR77" s="278">
        <f t="shared" si="50"/>
        <v>44922.733008992342</v>
      </c>
      <c r="AS77" s="278">
        <f t="shared" si="50"/>
        <v>9008.3131138471745</v>
      </c>
      <c r="AT77" s="278">
        <f t="shared" si="50"/>
        <v>44.633523809523808</v>
      </c>
      <c r="AU77" s="278">
        <f t="shared" si="50"/>
        <v>4.3390129870129872</v>
      </c>
      <c r="AV77" s="278">
        <f t="shared" si="50"/>
        <v>103.9784293078519</v>
      </c>
      <c r="AW77" s="278">
        <f>SUM(AW73:AW76)</f>
        <v>0.93492640692640694</v>
      </c>
      <c r="AX77" s="278">
        <f t="shared" si="50"/>
        <v>27790.643606331811</v>
      </c>
      <c r="AY77" s="284">
        <f t="shared" si="50"/>
        <v>6416.188160290445</v>
      </c>
      <c r="AZ77" s="305">
        <f t="shared" si="50"/>
        <v>0</v>
      </c>
      <c r="BA77" s="297">
        <f t="shared" si="50"/>
        <v>1207013.655248411</v>
      </c>
      <c r="BB77" s="275">
        <f t="shared" si="50"/>
        <v>592675.67827399937</v>
      </c>
      <c r="BC77" s="275">
        <f t="shared" si="50"/>
        <v>33475.61176465809</v>
      </c>
      <c r="BD77" s="275">
        <f t="shared" si="50"/>
        <v>262582.15004117135</v>
      </c>
      <c r="BE77" s="275">
        <f t="shared" si="50"/>
        <v>144781.688100592</v>
      </c>
      <c r="BF77" s="275">
        <f t="shared" si="50"/>
        <v>41027.680783410768</v>
      </c>
      <c r="BG77" s="275">
        <f t="shared" si="50"/>
        <v>1621.3403772271506</v>
      </c>
      <c r="BH77" s="275">
        <f t="shared" si="50"/>
        <v>18.86992207792208</v>
      </c>
      <c r="BI77" s="275">
        <f t="shared" si="50"/>
        <v>1003.2106928884109</v>
      </c>
      <c r="BJ77" s="275">
        <f>SUM(BJ73:BJ76)</f>
        <v>3.9516536796536794</v>
      </c>
      <c r="BK77" s="275">
        <f t="shared" si="50"/>
        <v>106359.63622107498</v>
      </c>
      <c r="BL77" s="299">
        <f t="shared" si="50"/>
        <v>23463.83741763137</v>
      </c>
    </row>
    <row r="78" spans="1:64" s="209" customFormat="1" ht="14.85" customHeight="1" x14ac:dyDescent="0.25">
      <c r="A78" s="1543" t="s">
        <v>232</v>
      </c>
      <c r="B78" s="315" t="s">
        <v>118</v>
      </c>
      <c r="C78" s="125" t="s">
        <v>171</v>
      </c>
      <c r="D78" s="273">
        <f>D20+SUM(D22:D23,D27)+SUM(D29:D32)+D37+D41+D46+D51+SUM(D56:D57)+SUM(D59:D60)+SUM(D64:D68)+D73</f>
        <v>18221418.50999999</v>
      </c>
      <c r="E78" s="273">
        <f>E20+SUM(E22:E23,E27)+SUM(E29:E32)+E37+E41+E46+E51+SUM(E56:E57)+SUM(E59:E60)+SUM(E64:E68)+E73</f>
        <v>9599139.5864669234</v>
      </c>
      <c r="F78" s="273">
        <f>F20+SUM(F22:F23,F27)+SUM(F29:F32)+F37+F41+F46+F51+SUM(F56:F57)+SUM(F59:F60)+SUM(F64:F68)+F73</f>
        <v>746500.80028619117</v>
      </c>
      <c r="G78" s="273">
        <f t="shared" ref="G78:O78" si="51">G20+SUM(G22:G23,G27)+SUM(G29:G32)+G37+G41+G46+G51+SUM(G56:G57)+SUM(G59:G60)+SUM(G64:G68)+G73</f>
        <v>4459779.4753266154</v>
      </c>
      <c r="H78" s="273">
        <f t="shared" si="51"/>
        <v>1550721.0050930982</v>
      </c>
      <c r="I78" s="273">
        <f t="shared" si="51"/>
        <v>475986.10534924659</v>
      </c>
      <c r="J78" s="273">
        <f t="shared" si="51"/>
        <v>33937.580217175448</v>
      </c>
      <c r="K78" s="273">
        <f t="shared" si="51"/>
        <v>2754.9100000000003</v>
      </c>
      <c r="L78" s="273">
        <f t="shared" si="51"/>
        <v>158245.19173333654</v>
      </c>
      <c r="M78" s="273">
        <f t="shared" si="51"/>
        <v>60165.170000000006</v>
      </c>
      <c r="N78" s="273">
        <f t="shared" si="51"/>
        <v>219588.23328626622</v>
      </c>
      <c r="O78" s="285">
        <f t="shared" si="51"/>
        <v>914600.45224114077</v>
      </c>
      <c r="P78" s="273">
        <f>P20+SUM(P22:P23,P27)+SUM(P29:P32)+P37+P41+P46+P51+SUM(P56:P57)+SUM(P59:P60)+SUM(P64:P68)+P73</f>
        <v>19581987.599999994</v>
      </c>
      <c r="Q78" s="273">
        <f t="shared" ref="Q78:AA78" si="52">Q20+SUM(Q22:Q23,Q27)+SUM(Q29:Q32)+Q37+Q41+Q46+Q51+SUM(Q56:Q57)+SUM(Q59:Q60)+SUM(Q64:Q68)+Q73</f>
        <v>11570458.870774129</v>
      </c>
      <c r="R78" s="273">
        <f t="shared" si="52"/>
        <v>781634.88628339698</v>
      </c>
      <c r="S78" s="273">
        <f t="shared" si="52"/>
        <v>3912528.6888076956</v>
      </c>
      <c r="T78" s="273">
        <f t="shared" si="52"/>
        <v>1547602.9174289356</v>
      </c>
      <c r="U78" s="273">
        <f t="shared" si="52"/>
        <v>565349.96294049558</v>
      </c>
      <c r="V78" s="273">
        <f t="shared" si="52"/>
        <v>50036.387181113896</v>
      </c>
      <c r="W78" s="273">
        <f t="shared" si="52"/>
        <v>3353.4399999999996</v>
      </c>
      <c r="X78" s="273">
        <f t="shared" si="52"/>
        <v>206832.81425906604</v>
      </c>
      <c r="Y78" s="273">
        <f t="shared" si="52"/>
        <v>108632.25999999995</v>
      </c>
      <c r="Z78" s="273">
        <f t="shared" si="52"/>
        <v>213499.21292561994</v>
      </c>
      <c r="AA78" s="285">
        <f t="shared" si="52"/>
        <v>622058.15939953586</v>
      </c>
      <c r="AB78" s="273">
        <f>AB20+SUM(AB22:AB23,AB27)+SUM(AB29:AB32)+AB37+AB41+AB46+AB51+SUM(AB56:AB57)+SUM(AB59:AB60)+SUM(AB64:AB68)+AB73</f>
        <v>18410029.259999994</v>
      </c>
      <c r="AC78" s="273">
        <f t="shared" ref="AC78:AM78" si="53">AC20+SUM(AC22:AC23,AC27)+SUM(AC29:AC32)+AC37+AC41+AC46+AC51+SUM(AC56:AC57)+SUM(AC59:AC60)+SUM(AC64:AC68)+AC73</f>
        <v>10724329.860916918</v>
      </c>
      <c r="AD78" s="273">
        <f t="shared" si="53"/>
        <v>942732.28032208269</v>
      </c>
      <c r="AE78" s="273">
        <f t="shared" si="53"/>
        <v>3554890.8092668806</v>
      </c>
      <c r="AF78" s="273">
        <f t="shared" si="53"/>
        <v>1617873.5585526924</v>
      </c>
      <c r="AG78" s="273">
        <f t="shared" si="53"/>
        <v>471051.18828752189</v>
      </c>
      <c r="AH78" s="273">
        <f t="shared" si="53"/>
        <v>28904.940293892159</v>
      </c>
      <c r="AI78" s="273">
        <f t="shared" si="53"/>
        <v>2521.14</v>
      </c>
      <c r="AJ78" s="273">
        <f t="shared" si="53"/>
        <v>140379.60229602407</v>
      </c>
      <c r="AK78" s="273">
        <f t="shared" si="53"/>
        <v>119669.56000000004</v>
      </c>
      <c r="AL78" s="273">
        <f t="shared" si="53"/>
        <v>188158.4279908032</v>
      </c>
      <c r="AM78" s="273">
        <f t="shared" si="53"/>
        <v>619517.89207317657</v>
      </c>
      <c r="AN78" s="276">
        <f>AN20+SUM(AN22:AN23,AN27)+SUM(AN29:AN32)+AN37+AN41+AN46+AN51+SUM(AN56:AN57)+SUM(AN59:AN60)+SUM(AN64:AN68)+AN73</f>
        <v>20297537.620000038</v>
      </c>
      <c r="AO78" s="273">
        <f t="shared" ref="AO78:AY78" si="54">AO20+SUM(AO22:AO23,AO27)+SUM(AO29:AO32)+AO37+AO41+AO46+AO51+SUM(AO56:AO57)+SUM(AO59:AO60)+SUM(AO64:AO68)+AO73</f>
        <v>12053266.819952706</v>
      </c>
      <c r="AP78" s="273">
        <f t="shared" si="54"/>
        <v>981905.56815907173</v>
      </c>
      <c r="AQ78" s="273">
        <f t="shared" si="54"/>
        <v>4285542.6336644264</v>
      </c>
      <c r="AR78" s="273">
        <f t="shared" si="54"/>
        <v>1422914.0191245675</v>
      </c>
      <c r="AS78" s="273">
        <f t="shared" si="54"/>
        <v>415367.97918885725</v>
      </c>
      <c r="AT78" s="273">
        <f t="shared" si="54"/>
        <v>23252.549470354599</v>
      </c>
      <c r="AU78" s="273">
        <f t="shared" si="54"/>
        <v>3764.54</v>
      </c>
      <c r="AV78" s="273">
        <f t="shared" si="54"/>
        <v>178118.60243465455</v>
      </c>
      <c r="AW78" s="273">
        <f t="shared" si="54"/>
        <v>104020.59999999992</v>
      </c>
      <c r="AX78" s="273">
        <f t="shared" si="54"/>
        <v>195856.8193323196</v>
      </c>
      <c r="AY78" s="285">
        <f t="shared" si="54"/>
        <v>633527.48867308418</v>
      </c>
      <c r="AZ78" s="298">
        <f>AZ20+SUM(AZ22:AZ23,AZ27)+SUM(AZ29:AZ32)+AZ37+AZ41+AZ46+AZ51+SUM(AZ56:AZ57)+SUM(AZ59:AZ60)+SUM(AZ64:AZ68)+AZ73</f>
        <v>1212398.3499999999</v>
      </c>
      <c r="BA78" s="294">
        <f>BA20+SUM(BA22:BA23,BA27)+SUM(BA29:BA32)+BA37+BA41+BA46+BA51+SUM(BA56:BA57)+SUM(BA59:BA60)+SUM(BA64:BA68)+BA73</f>
        <v>77723371.340000018</v>
      </c>
      <c r="BB78" s="273">
        <f t="shared" ref="BB78:BL78" si="55">BB20+SUM(BB22:BB23,BB27)+SUM(BB29:BB32)+BB37+BB41+BB46+BB51+SUM(BB56:BB57)+SUM(BB59:BB60)+SUM(BB64:BB68)+BB73</f>
        <v>43947195.138110682</v>
      </c>
      <c r="BC78" s="273">
        <f t="shared" si="55"/>
        <v>3452773.5350507423</v>
      </c>
      <c r="BD78" s="273">
        <f t="shared" si="55"/>
        <v>16212741.607065616</v>
      </c>
      <c r="BE78" s="273">
        <f t="shared" si="55"/>
        <v>6139111.5001992928</v>
      </c>
      <c r="BF78" s="273">
        <f t="shared" si="55"/>
        <v>1927755.2357661212</v>
      </c>
      <c r="BG78" s="273">
        <f t="shared" si="55"/>
        <v>136131.45716253613</v>
      </c>
      <c r="BH78" s="273">
        <f t="shared" si="55"/>
        <v>12394.03</v>
      </c>
      <c r="BI78" s="273">
        <f t="shared" si="55"/>
        <v>683576.21072308125</v>
      </c>
      <c r="BJ78" s="273">
        <f>BJ20+SUM(BJ22:BJ23,BJ27)+SUM(BJ29:BJ32)+BJ37+BJ41+BJ46+BJ51+SUM(BJ56:BJ57)+SUM(BJ59:BJ60)+SUM(BJ64:BJ68)+BJ73</f>
        <v>392487.58999999997</v>
      </c>
      <c r="BK78" s="273">
        <f t="shared" si="55"/>
        <v>817102.69353500917</v>
      </c>
      <c r="BL78" s="298">
        <f t="shared" si="55"/>
        <v>2789703.9923869376</v>
      </c>
    </row>
    <row r="79" spans="1:64" s="209" customFormat="1" x14ac:dyDescent="0.25">
      <c r="A79" s="1549"/>
      <c r="B79" s="126" t="s">
        <v>55</v>
      </c>
      <c r="C79" s="127" t="s">
        <v>172</v>
      </c>
      <c r="D79" s="274">
        <f>D21+D24+D34+D38+D43+D48+D53+D58+D70+D75</f>
        <v>70800.309087406218</v>
      </c>
      <c r="E79" s="274">
        <f>E21+E24+E34+E38+E43+E48+E53+E58+E70+E75</f>
        <v>34643.395462923756</v>
      </c>
      <c r="F79" s="274">
        <f>F21+F24+F34+F38+F43+F48+F53+F58+F70+F75</f>
        <v>1583.6487750817987</v>
      </c>
      <c r="G79" s="274">
        <f t="shared" ref="G79:O79" si="56">G21+G24+G34+G38+G43+G48+G53+G58+G70+G75</f>
        <v>16896.283088235672</v>
      </c>
      <c r="H79" s="274">
        <f t="shared" si="56"/>
        <v>3976.9883366567988</v>
      </c>
      <c r="I79" s="274">
        <f t="shared" si="56"/>
        <v>1887.6529977867888</v>
      </c>
      <c r="J79" s="274">
        <f t="shared" si="56"/>
        <v>52.258811259586722</v>
      </c>
      <c r="K79" s="274">
        <f t="shared" si="56"/>
        <v>16.636605802586942</v>
      </c>
      <c r="L79" s="274">
        <f t="shared" si="56"/>
        <v>75.371150588102907</v>
      </c>
      <c r="M79" s="274">
        <f t="shared" si="56"/>
        <v>50.74677375396594</v>
      </c>
      <c r="N79" s="274">
        <f t="shared" si="56"/>
        <v>1727.4253061257839</v>
      </c>
      <c r="O79" s="282">
        <f t="shared" si="56"/>
        <v>9889.9017791913866</v>
      </c>
      <c r="P79" s="274">
        <f>P21+P24+P34+P38+P43+P48+P53+P58+P70+P75</f>
        <v>155960.13091471494</v>
      </c>
      <c r="Q79" s="274">
        <f t="shared" ref="Q79:AA79" si="57">Q21+Q24+Q34+Q38+Q43+Q48+Q53+Q58+Q70+Q75</f>
        <v>90559.164898568226</v>
      </c>
      <c r="R79" s="274">
        <f t="shared" si="57"/>
        <v>3085.0370967270442</v>
      </c>
      <c r="S79" s="274">
        <f t="shared" si="57"/>
        <v>35715.722135649339</v>
      </c>
      <c r="T79" s="274">
        <f t="shared" si="57"/>
        <v>8174.3643567438448</v>
      </c>
      <c r="U79" s="274">
        <f t="shared" si="57"/>
        <v>6401.8616004904707</v>
      </c>
      <c r="V79" s="274">
        <f t="shared" si="57"/>
        <v>234.77416545396935</v>
      </c>
      <c r="W79" s="274">
        <f t="shared" si="57"/>
        <v>38.328014022574799</v>
      </c>
      <c r="X79" s="274">
        <f t="shared" si="57"/>
        <v>365.27259029294834</v>
      </c>
      <c r="Y79" s="274">
        <f t="shared" si="57"/>
        <v>114.91222854465512</v>
      </c>
      <c r="Z79" s="274">
        <f t="shared" si="57"/>
        <v>5317.7769262574711</v>
      </c>
      <c r="AA79" s="282">
        <f t="shared" si="57"/>
        <v>5952.9169019644041</v>
      </c>
      <c r="AB79" s="274">
        <f>AB21+AB24+AB34+AB38+AB43+AB48+AB53+AB58+AB70+AB75</f>
        <v>307607.97208866547</v>
      </c>
      <c r="AC79" s="274">
        <f t="shared" ref="AC79:AM79" si="58">AC21+AC24+AC34+AC38+AC43+AC48+AC53+AC58+AC70+AC75</f>
        <v>176638.34856652471</v>
      </c>
      <c r="AD79" s="274">
        <f t="shared" si="58"/>
        <v>8782.3138352270471</v>
      </c>
      <c r="AE79" s="274">
        <f t="shared" si="58"/>
        <v>61640.063342473877</v>
      </c>
      <c r="AF79" s="274">
        <f t="shared" si="58"/>
        <v>23076.177214858315</v>
      </c>
      <c r="AG79" s="274">
        <f t="shared" si="58"/>
        <v>14004.884986482</v>
      </c>
      <c r="AH79" s="274">
        <f t="shared" si="58"/>
        <v>484.36344855303275</v>
      </c>
      <c r="AI79" s="274">
        <f t="shared" si="58"/>
        <v>67.092499857219124</v>
      </c>
      <c r="AJ79" s="274">
        <f t="shared" si="58"/>
        <v>1035.8741776701386</v>
      </c>
      <c r="AK79" s="274">
        <f t="shared" si="58"/>
        <v>684.17535581725622</v>
      </c>
      <c r="AL79" s="274">
        <f t="shared" si="58"/>
        <v>10204.322112557627</v>
      </c>
      <c r="AM79" s="282">
        <f t="shared" si="58"/>
        <v>10990.356548644282</v>
      </c>
      <c r="AN79" s="289">
        <f>AN21+AN24+AN34+AN38+AN43+AN48+AN53+AN58+AN70+AN75</f>
        <v>1223404.2515151422</v>
      </c>
      <c r="AO79" s="274">
        <f t="shared" ref="AO79:AY79" si="59">AO21+AO24+AO34+AO38+AO43+AO48+AO53+AO58+AO70+AO75</f>
        <v>694150.50125591678</v>
      </c>
      <c r="AP79" s="274">
        <f t="shared" si="59"/>
        <v>33261.062893005939</v>
      </c>
      <c r="AQ79" s="274">
        <f t="shared" si="59"/>
        <v>305535.42091712501</v>
      </c>
      <c r="AR79" s="274">
        <f t="shared" si="59"/>
        <v>60238.556848042899</v>
      </c>
      <c r="AS79" s="274">
        <f t="shared" si="59"/>
        <v>51260.033822712569</v>
      </c>
      <c r="AT79" s="274">
        <f t="shared" si="59"/>
        <v>892.29400425065467</v>
      </c>
      <c r="AU79" s="274">
        <f t="shared" si="59"/>
        <v>234.151230836314</v>
      </c>
      <c r="AV79" s="274">
        <f t="shared" si="59"/>
        <v>1334.2361222944551</v>
      </c>
      <c r="AW79" s="274">
        <f t="shared" si="59"/>
        <v>1924.6871885627993</v>
      </c>
      <c r="AX79" s="274">
        <f t="shared" si="59"/>
        <v>36008.149502502834</v>
      </c>
      <c r="AY79" s="282">
        <f t="shared" si="59"/>
        <v>38565.157729891485</v>
      </c>
      <c r="AZ79" s="300">
        <f>AZ21+AZ24+AZ34+AZ38+AZ43+AZ48+AZ53+AZ58+AZ70+AZ75</f>
        <v>-2893982.5939204483</v>
      </c>
      <c r="BA79" s="296">
        <f>BA21+BA24+BA34+BA38+BA43+BA48+BA53+BA58+BA70+BA75</f>
        <v>-1136209.9303145199</v>
      </c>
      <c r="BB79" s="274">
        <f t="shared" ref="BB79:BL79" si="60">BB21+BB24+BB34+BB38+BB43+BB48+BB53+BB58+BB70+BB75</f>
        <v>995991.41018393356</v>
      </c>
      <c r="BC79" s="274">
        <f t="shared" si="60"/>
        <v>46712.062600041827</v>
      </c>
      <c r="BD79" s="274">
        <f t="shared" si="60"/>
        <v>419787.48948348395</v>
      </c>
      <c r="BE79" s="274">
        <f t="shared" si="60"/>
        <v>95466.086756301855</v>
      </c>
      <c r="BF79" s="274">
        <f t="shared" si="60"/>
        <v>73554.43340747185</v>
      </c>
      <c r="BG79" s="274">
        <f t="shared" si="60"/>
        <v>1663.6904295172433</v>
      </c>
      <c r="BH79" s="274">
        <f t="shared" si="60"/>
        <v>356.20835051869483</v>
      </c>
      <c r="BI79" s="274">
        <f t="shared" si="60"/>
        <v>2810.7540408456452</v>
      </c>
      <c r="BJ79" s="274">
        <f>BJ21+BJ24+BJ34+BJ38+BJ43+BJ48+BJ53+BJ58+BJ70+BJ75</f>
        <v>2774.5215466786767</v>
      </c>
      <c r="BK79" s="274">
        <f t="shared" si="60"/>
        <v>53257.673847443722</v>
      </c>
      <c r="BL79" s="300">
        <f t="shared" si="60"/>
        <v>65398.332959691565</v>
      </c>
    </row>
    <row r="80" spans="1:64" s="209" customFormat="1" x14ac:dyDescent="0.25">
      <c r="A80" s="1549"/>
      <c r="B80" s="126" t="s">
        <v>56</v>
      </c>
      <c r="C80" s="127" t="s">
        <v>173</v>
      </c>
      <c r="D80" s="274">
        <f>D25+D33+D42+D47+D52+D61+D69+D74</f>
        <v>2827250.78</v>
      </c>
      <c r="E80" s="274">
        <f>E25+E33+E42+E47+E52+E61+E69+E74</f>
        <v>1699336.2899999998</v>
      </c>
      <c r="F80" s="274">
        <f>F25+F33+F42+F47+F52+F61+F69+F74</f>
        <v>418643.21</v>
      </c>
      <c r="G80" s="274">
        <f t="shared" ref="G80:O80" si="61">G25+G33+G42+G47+G52+G61+G69+G74</f>
        <v>146433.00000000003</v>
      </c>
      <c r="H80" s="274">
        <f t="shared" si="61"/>
        <v>351265.80000000005</v>
      </c>
      <c r="I80" s="274">
        <f t="shared" si="61"/>
        <v>64163.669999999991</v>
      </c>
      <c r="J80" s="274">
        <f t="shared" si="61"/>
        <v>30510.379999999997</v>
      </c>
      <c r="K80" s="274">
        <f t="shared" si="61"/>
        <v>590.42000000000019</v>
      </c>
      <c r="L80" s="274">
        <f t="shared" si="61"/>
        <v>13202.09</v>
      </c>
      <c r="M80" s="274">
        <f t="shared" si="61"/>
        <v>177.38</v>
      </c>
      <c r="N80" s="274">
        <f t="shared" si="61"/>
        <v>78236.42</v>
      </c>
      <c r="O80" s="282">
        <f t="shared" si="61"/>
        <v>24692.12</v>
      </c>
      <c r="P80" s="274">
        <f>P25+P33+P42+P47+P52+P61+P69+P74</f>
        <v>3015909.59</v>
      </c>
      <c r="Q80" s="274">
        <f t="shared" ref="Q80:AA80" si="62">Q25+Q33+Q42+Q47+Q52+Q61+Q69+Q74</f>
        <v>1832045.3300000003</v>
      </c>
      <c r="R80" s="274">
        <f t="shared" si="62"/>
        <v>446895.25</v>
      </c>
      <c r="S80" s="274">
        <f t="shared" si="62"/>
        <v>170697.09000000003</v>
      </c>
      <c r="T80" s="274">
        <f t="shared" si="62"/>
        <v>354292.01000000007</v>
      </c>
      <c r="U80" s="274">
        <f t="shared" si="62"/>
        <v>65110.959999999992</v>
      </c>
      <c r="V80" s="274">
        <f t="shared" si="62"/>
        <v>31358.079999999994</v>
      </c>
      <c r="W80" s="274">
        <f t="shared" si="62"/>
        <v>713.95</v>
      </c>
      <c r="X80" s="274">
        <f t="shared" si="62"/>
        <v>14698.789999999997</v>
      </c>
      <c r="Y80" s="274">
        <f t="shared" si="62"/>
        <v>363.08</v>
      </c>
      <c r="Z80" s="274">
        <f t="shared" si="62"/>
        <v>77328.199999999983</v>
      </c>
      <c r="AA80" s="282">
        <f t="shared" si="62"/>
        <v>22406.85</v>
      </c>
      <c r="AB80" s="274">
        <f>AB25+AB33+AB42+AB47+AB52+AB61+AB69+AB74</f>
        <v>3219460.1300000004</v>
      </c>
      <c r="AC80" s="274">
        <f t="shared" ref="AC80:AM80" si="63">AC25+AC33+AC42+AC47+AC52+AC61+AC69+AC74</f>
        <v>1988735.85</v>
      </c>
      <c r="AD80" s="274">
        <f t="shared" si="63"/>
        <v>479275.27999999991</v>
      </c>
      <c r="AE80" s="274">
        <f t="shared" si="63"/>
        <v>174667.09</v>
      </c>
      <c r="AF80" s="274">
        <f t="shared" si="63"/>
        <v>358448.69</v>
      </c>
      <c r="AG80" s="274">
        <f t="shared" si="63"/>
        <v>68820.86</v>
      </c>
      <c r="AH80" s="274">
        <f t="shared" si="63"/>
        <v>31436.909999999996</v>
      </c>
      <c r="AI80" s="274">
        <f t="shared" si="63"/>
        <v>524.49</v>
      </c>
      <c r="AJ80" s="274">
        <f t="shared" si="63"/>
        <v>15497.330000000002</v>
      </c>
      <c r="AK80" s="274">
        <f t="shared" si="63"/>
        <v>311.39999999999998</v>
      </c>
      <c r="AL80" s="274">
        <f t="shared" si="63"/>
        <v>78396.639999999999</v>
      </c>
      <c r="AM80" s="282">
        <f t="shared" si="63"/>
        <v>23345.59</v>
      </c>
      <c r="AN80" s="289">
        <f>AN25+AN33+AN42+AN47+AN52+AN61+AN69+AN74</f>
        <v>3495304.4200000004</v>
      </c>
      <c r="AO80" s="274">
        <f t="shared" ref="AO80:AY80" si="64">AO25+AO33+AO42+AO47+AO52+AO61+AO69+AO74</f>
        <v>2176479.65</v>
      </c>
      <c r="AP80" s="274">
        <f t="shared" si="64"/>
        <v>521649.68999999989</v>
      </c>
      <c r="AQ80" s="274">
        <f t="shared" si="64"/>
        <v>183316.34</v>
      </c>
      <c r="AR80" s="274">
        <f t="shared" si="64"/>
        <v>373264.71</v>
      </c>
      <c r="AS80" s="274">
        <f t="shared" si="64"/>
        <v>70314.8</v>
      </c>
      <c r="AT80" s="274">
        <f t="shared" si="64"/>
        <v>33562.700000000004</v>
      </c>
      <c r="AU80" s="274">
        <f t="shared" si="64"/>
        <v>15350.949999999999</v>
      </c>
      <c r="AV80" s="274">
        <f t="shared" si="64"/>
        <v>15305.539999999999</v>
      </c>
      <c r="AW80" s="274">
        <f t="shared" si="64"/>
        <v>213.35999999999999</v>
      </c>
      <c r="AX80" s="274">
        <f t="shared" si="64"/>
        <v>81466.880000000005</v>
      </c>
      <c r="AY80" s="282">
        <f t="shared" si="64"/>
        <v>24379.8</v>
      </c>
      <c r="AZ80" s="300">
        <f>AZ25+AZ33+AZ42+AZ47+AZ52+AZ61+AZ69+AZ74</f>
        <v>1092</v>
      </c>
      <c r="BA80" s="296">
        <f>BA25+BA33+BA42+BA47+BA52+BA61+BA69+BA74</f>
        <v>12559016.920000002</v>
      </c>
      <c r="BB80" s="274">
        <f t="shared" ref="BB80:BL80" si="65">BB25+BB33+BB42+BB47+BB52+BB61+BB69+BB74</f>
        <v>7696597.1200000001</v>
      </c>
      <c r="BC80" s="274">
        <f t="shared" si="65"/>
        <v>1866463.43</v>
      </c>
      <c r="BD80" s="274">
        <f t="shared" si="65"/>
        <v>675113.52</v>
      </c>
      <c r="BE80" s="274">
        <f t="shared" si="65"/>
        <v>1437271.21</v>
      </c>
      <c r="BF80" s="274">
        <f t="shared" si="65"/>
        <v>268410.28999999998</v>
      </c>
      <c r="BG80" s="274">
        <f t="shared" si="65"/>
        <v>126868.06999999998</v>
      </c>
      <c r="BH80" s="274">
        <f t="shared" si="65"/>
        <v>17179.810000000001</v>
      </c>
      <c r="BI80" s="274">
        <f t="shared" si="65"/>
        <v>58703.75</v>
      </c>
      <c r="BJ80" s="274">
        <f>BJ25+BJ33+BJ42+BJ47+BJ52+BJ61+BJ69+BJ74</f>
        <v>1065.22</v>
      </c>
      <c r="BK80" s="274">
        <f t="shared" si="65"/>
        <v>315428.13999999996</v>
      </c>
      <c r="BL80" s="300">
        <f t="shared" si="65"/>
        <v>94824.359999999986</v>
      </c>
    </row>
    <row r="81" spans="1:64" s="209" customFormat="1" x14ac:dyDescent="0.25">
      <c r="A81" s="1549"/>
      <c r="B81" s="126" t="s">
        <v>119</v>
      </c>
      <c r="C81" s="127" t="s">
        <v>934</v>
      </c>
      <c r="D81" s="274">
        <f>D26+D35+D39+D44+D49+D54+D62+D71+D76</f>
        <v>7932</v>
      </c>
      <c r="E81" s="274">
        <f>E26+E35+E39+E44+E49+E54+E62+E71+E76</f>
        <v>6518.0487410005762</v>
      </c>
      <c r="F81" s="274">
        <f>F26+F35+F39+F44+F49+F54+F62+F71+F76</f>
        <v>194.76609471011739</v>
      </c>
      <c r="G81" s="274">
        <f t="shared" ref="G81:O81" si="66">G26+G35+G39+G44+G49+G54+G62+G71+G76</f>
        <v>461.03722419143168</v>
      </c>
      <c r="H81" s="274">
        <f t="shared" si="66"/>
        <v>130.071063250463</v>
      </c>
      <c r="I81" s="274">
        <f t="shared" si="66"/>
        <v>278.6264212036844</v>
      </c>
      <c r="J81" s="274">
        <f t="shared" si="66"/>
        <v>20.527295696221163</v>
      </c>
      <c r="K81" s="274">
        <f t="shared" si="66"/>
        <v>1.3620006623085132</v>
      </c>
      <c r="L81" s="274">
        <f t="shared" si="66"/>
        <v>11.479719868028896</v>
      </c>
      <c r="M81" s="274">
        <f t="shared" si="66"/>
        <v>0.58371456956079126</v>
      </c>
      <c r="N81" s="274">
        <f t="shared" si="66"/>
        <v>292.73285663473683</v>
      </c>
      <c r="O81" s="282">
        <f t="shared" si="66"/>
        <v>22.764868212870862</v>
      </c>
      <c r="P81" s="274">
        <f>P26+P35+P39+P44+P49+P54+P62+P71+P76</f>
        <v>8436</v>
      </c>
      <c r="Q81" s="274">
        <f t="shared" ref="Q81:AA81" si="67">Q26+Q35+Q39+Q44+Q49+Q54+Q62+Q71+Q76</f>
        <v>6969.3403485239187</v>
      </c>
      <c r="R81" s="274">
        <f t="shared" si="67"/>
        <v>206.51270250581067</v>
      </c>
      <c r="S81" s="274">
        <f t="shared" si="67"/>
        <v>467.55568403889959</v>
      </c>
      <c r="T81" s="274">
        <f t="shared" si="67"/>
        <v>130.22884168410829</v>
      </c>
      <c r="U81" s="274">
        <f t="shared" si="67"/>
        <v>302.79425062731991</v>
      </c>
      <c r="V81" s="274">
        <f t="shared" si="67"/>
        <v>21.558482406133283</v>
      </c>
      <c r="W81" s="274">
        <f t="shared" si="67"/>
        <v>1.2681460238901929</v>
      </c>
      <c r="X81" s="274">
        <f t="shared" si="67"/>
        <v>12.388811156465732</v>
      </c>
      <c r="Y81" s="274">
        <f t="shared" si="67"/>
        <v>1.0730466355993942</v>
      </c>
      <c r="Z81" s="274">
        <f t="shared" si="67"/>
        <v>302.50160154488373</v>
      </c>
      <c r="AA81" s="282">
        <f t="shared" si="67"/>
        <v>20.778084852970085</v>
      </c>
      <c r="AB81" s="274">
        <f>AB26+AB35+AB39+AB44+AB49+AB54+AB62+AB71+AB76</f>
        <v>8907</v>
      </c>
      <c r="AC81" s="274">
        <f t="shared" ref="AC81:AM81" si="68">AC26+AC35+AC39+AC44+AC49+AC54+AC62+AC71+AC76</f>
        <v>7420.2043731683843</v>
      </c>
      <c r="AD81" s="274">
        <f t="shared" si="68"/>
        <v>215.08257545445699</v>
      </c>
      <c r="AE81" s="274">
        <f t="shared" si="68"/>
        <v>467.34467358039649</v>
      </c>
      <c r="AF81" s="274">
        <f t="shared" si="68"/>
        <v>128.10560920484897</v>
      </c>
      <c r="AG81" s="274">
        <f t="shared" si="68"/>
        <v>313.23266250689392</v>
      </c>
      <c r="AH81" s="274">
        <f t="shared" si="68"/>
        <v>22.538881619499747</v>
      </c>
      <c r="AI81" s="274">
        <f t="shared" si="68"/>
        <v>0.86688006228845182</v>
      </c>
      <c r="AJ81" s="274">
        <f t="shared" si="68"/>
        <v>12.040000865117385</v>
      </c>
      <c r="AK81" s="274">
        <f t="shared" si="68"/>
        <v>0.67424004844657359</v>
      </c>
      <c r="AL81" s="274">
        <f t="shared" si="68"/>
        <v>304.75650189785131</v>
      </c>
      <c r="AM81" s="282">
        <f t="shared" si="68"/>
        <v>22.153601591815988</v>
      </c>
      <c r="AN81" s="289">
        <f>AN26+AN35+AN39+AN44+AN49+AN54+AN62+AN71+AN76</f>
        <v>9393</v>
      </c>
      <c r="AO81" s="274">
        <f t="shared" ref="AO81:AZ81" si="69">AO26+AO35+AO39+AO44+AO49+AO54+AO62+AO71+AO76</f>
        <v>7872.3473903462436</v>
      </c>
      <c r="AP81" s="274">
        <f t="shared" si="69"/>
        <v>226.17451021825096</v>
      </c>
      <c r="AQ81" s="274">
        <f t="shared" si="69"/>
        <v>471.91363540314546</v>
      </c>
      <c r="AR81" s="274">
        <f t="shared" si="69"/>
        <v>128.63498052947747</v>
      </c>
      <c r="AS81" s="274">
        <f t="shared" si="69"/>
        <v>332.1258791921997</v>
      </c>
      <c r="AT81" s="274">
        <f t="shared" si="69"/>
        <v>22.400066411084616</v>
      </c>
      <c r="AU81" s="274">
        <f t="shared" si="69"/>
        <v>0.7561203851842907</v>
      </c>
      <c r="AV81" s="274">
        <f t="shared" si="69"/>
        <v>12.286956259244725</v>
      </c>
      <c r="AW81" s="274">
        <f t="shared" si="69"/>
        <v>0.56709028888821811</v>
      </c>
      <c r="AX81" s="274">
        <f t="shared" si="69"/>
        <v>303.10975941075259</v>
      </c>
      <c r="AY81" s="282">
        <f t="shared" si="69"/>
        <v>22.683611555528724</v>
      </c>
      <c r="AZ81" s="300">
        <f t="shared" si="69"/>
        <v>0</v>
      </c>
      <c r="BA81" s="296">
        <f>BA26+BA35+BA39+BA44+BA49+BA54+BA62+BA71+BA76</f>
        <v>34668.000000000007</v>
      </c>
      <c r="BB81" s="274">
        <f t="shared" ref="BB81:BL81" si="70">BB26+BB35+BB39+BB44+BB49+BB54+BB62+BB71+BB76</f>
        <v>28779.940853039123</v>
      </c>
      <c r="BC81" s="274">
        <f t="shared" si="70"/>
        <v>842.53588288863602</v>
      </c>
      <c r="BD81" s="274">
        <f t="shared" si="70"/>
        <v>1867.8512172138733</v>
      </c>
      <c r="BE81" s="274">
        <f t="shared" si="70"/>
        <v>517.04049466889774</v>
      </c>
      <c r="BF81" s="274">
        <f t="shared" si="70"/>
        <v>1226.7792135300979</v>
      </c>
      <c r="BG81" s="274">
        <f t="shared" si="70"/>
        <v>87.02472613293881</v>
      </c>
      <c r="BH81" s="274">
        <f t="shared" si="70"/>
        <v>4.2531471336714484</v>
      </c>
      <c r="BI81" s="274">
        <f t="shared" si="70"/>
        <v>48.195488148856739</v>
      </c>
      <c r="BJ81" s="274">
        <f>BJ26+BJ35+BJ39+BJ44+BJ49+BJ54+BJ62+BJ71+BJ76</f>
        <v>2.8980915424949774</v>
      </c>
      <c r="BK81" s="274">
        <f t="shared" si="70"/>
        <v>1203.1007194882245</v>
      </c>
      <c r="BL81" s="300">
        <f t="shared" si="70"/>
        <v>88.38016621318566</v>
      </c>
    </row>
    <row r="82" spans="1:64" x14ac:dyDescent="0.25">
      <c r="A82" s="1549"/>
      <c r="B82" s="126" t="s">
        <v>120</v>
      </c>
      <c r="C82" s="127" t="s">
        <v>32</v>
      </c>
      <c r="D82" s="274">
        <f>SUM(E82:O82)</f>
        <v>-58486.410909090911</v>
      </c>
      <c r="E82" s="253">
        <v>-30810.950416385873</v>
      </c>
      <c r="F82" s="253">
        <v>-2396.0896636857615</v>
      </c>
      <c r="G82" s="253">
        <v>-14314.829266159171</v>
      </c>
      <c r="H82" s="253">
        <v>-4977.4448602593138</v>
      </c>
      <c r="I82" s="253">
        <v>-1527.8019616966631</v>
      </c>
      <c r="J82" s="253">
        <v>-108.93154453110462</v>
      </c>
      <c r="K82" s="253">
        <v>-8.8426045529406885</v>
      </c>
      <c r="L82" s="253">
        <v>-507.92935264751804</v>
      </c>
      <c r="M82" s="253">
        <v>-193.11585720421016</v>
      </c>
      <c r="N82" s="253">
        <v>-704.82589682760579</v>
      </c>
      <c r="O82" s="254">
        <v>-2935.649485140757</v>
      </c>
      <c r="P82" s="274">
        <f>SUM(Q82:AA82)</f>
        <v>-19471.970909090913</v>
      </c>
      <c r="Q82" s="253">
        <v>-11505.453028503953</v>
      </c>
      <c r="R82" s="253">
        <v>-777.24345853639977</v>
      </c>
      <c r="S82" s="253">
        <v>-3890.5470867240824</v>
      </c>
      <c r="T82" s="253">
        <v>-1538.9080823950924</v>
      </c>
      <c r="U82" s="253">
        <v>-562.17368005242542</v>
      </c>
      <c r="V82" s="253">
        <v>-49.755269765703439</v>
      </c>
      <c r="W82" s="253">
        <v>-3.3345995033406033</v>
      </c>
      <c r="X82" s="253">
        <v>-205.67077380326501</v>
      </c>
      <c r="Y82" s="253">
        <v>-108.02193575634787</v>
      </c>
      <c r="Z82" s="253">
        <v>-212.29971891114261</v>
      </c>
      <c r="AA82" s="254">
        <v>-618.56327513915937</v>
      </c>
      <c r="AB82" s="274">
        <f>SUM(AC82:AM82)</f>
        <v>-18990.319999999996</v>
      </c>
      <c r="AC82" s="253">
        <v>-11062.364593133072</v>
      </c>
      <c r="AD82" s="253">
        <v>-972.44754067523172</v>
      </c>
      <c r="AE82" s="253">
        <v>-3666.9422454267756</v>
      </c>
      <c r="AF82" s="253">
        <v>-1668.8695146839964</v>
      </c>
      <c r="AG82" s="253">
        <v>-485.8988910678296</v>
      </c>
      <c r="AH82" s="253">
        <v>-29.816034402212914</v>
      </c>
      <c r="AI82" s="253">
        <v>-2.6006072390566106</v>
      </c>
      <c r="AJ82" s="253">
        <v>-144.80441782167122</v>
      </c>
      <c r="AK82" s="253">
        <v>-123.44158754798207</v>
      </c>
      <c r="AL82" s="253">
        <v>-194.08924927707102</v>
      </c>
      <c r="AM82" s="254">
        <v>-639.04531872509847</v>
      </c>
      <c r="AN82" s="289">
        <f>SUM(AO82:AY82)</f>
        <v>-4805.1327272727285</v>
      </c>
      <c r="AO82" s="253">
        <v>-2853.4272457776633</v>
      </c>
      <c r="AP82" s="253">
        <v>-232.45118048227903</v>
      </c>
      <c r="AQ82" s="253">
        <v>-1014.5369132289582</v>
      </c>
      <c r="AR82" s="253">
        <v>-336.85321093596866</v>
      </c>
      <c r="AS82" s="253">
        <v>-98.332039483196752</v>
      </c>
      <c r="AT82" s="253">
        <v>-5.5046867528618382</v>
      </c>
      <c r="AU82" s="253">
        <v>-0.89119747901357704</v>
      </c>
      <c r="AV82" s="253">
        <v>-42.16686486401678</v>
      </c>
      <c r="AW82" s="253">
        <v>-24.625291930881229</v>
      </c>
      <c r="AX82" s="253">
        <v>-46.366117410515187</v>
      </c>
      <c r="AY82" s="254">
        <v>-149.97797892737364</v>
      </c>
      <c r="AZ82" s="526">
        <v>0</v>
      </c>
      <c r="BA82" s="296">
        <f>SUM(BB82:BL82)+AZ82</f>
        <v>-101753.83454545453</v>
      </c>
      <c r="BB82" s="274">
        <f t="shared" ref="BB82:BL83" si="71">E82+Q82+AC82+AO82</f>
        <v>-56232.19528380056</v>
      </c>
      <c r="BC82" s="274">
        <f t="shared" si="71"/>
        <v>-4378.2318433796718</v>
      </c>
      <c r="BD82" s="274">
        <f t="shared" si="71"/>
        <v>-22886.85551153899</v>
      </c>
      <c r="BE82" s="274">
        <f t="shared" si="71"/>
        <v>-8522.0756682743722</v>
      </c>
      <c r="BF82" s="274">
        <f t="shared" si="71"/>
        <v>-2674.2065723001147</v>
      </c>
      <c r="BG82" s="274">
        <f t="shared" si="71"/>
        <v>-194.0075354518828</v>
      </c>
      <c r="BH82" s="274">
        <f t="shared" si="71"/>
        <v>-15.669008774351481</v>
      </c>
      <c r="BI82" s="274">
        <f t="shared" si="71"/>
        <v>-900.57140913647106</v>
      </c>
      <c r="BJ82" s="274">
        <f t="shared" si="71"/>
        <v>-449.20467243942136</v>
      </c>
      <c r="BK82" s="274">
        <f t="shared" si="71"/>
        <v>-1157.5809824263347</v>
      </c>
      <c r="BL82" s="300">
        <f t="shared" si="71"/>
        <v>-4343.2360579323886</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21068915.188178308</v>
      </c>
      <c r="E84" s="286">
        <f t="shared" ref="E84:BL84" si="72">SUM(E78:E83)</f>
        <v>11308826.370254461</v>
      </c>
      <c r="F84" s="286">
        <f t="shared" si="72"/>
        <v>1164526.3354922975</v>
      </c>
      <c r="G84" s="286">
        <f t="shared" si="72"/>
        <v>4609254.9663728839</v>
      </c>
      <c r="H84" s="286">
        <f t="shared" si="72"/>
        <v>1901116.4196327461</v>
      </c>
      <c r="I84" s="286">
        <f t="shared" si="72"/>
        <v>540788.25280654035</v>
      </c>
      <c r="J84" s="286">
        <f t="shared" si="72"/>
        <v>64411.814779600143</v>
      </c>
      <c r="K84" s="286">
        <f t="shared" si="72"/>
        <v>3354.4860019119551</v>
      </c>
      <c r="L84" s="286">
        <f t="shared" si="72"/>
        <v>171026.20325114514</v>
      </c>
      <c r="M84" s="286">
        <f t="shared" si="72"/>
        <v>60200.764631119317</v>
      </c>
      <c r="N84" s="286">
        <f t="shared" si="72"/>
        <v>299139.98555219907</v>
      </c>
      <c r="O84" s="287">
        <f t="shared" si="72"/>
        <v>946269.58940340416</v>
      </c>
      <c r="P84" s="279">
        <f t="shared" si="72"/>
        <v>22742821.350005616</v>
      </c>
      <c r="Q84" s="286">
        <f t="shared" si="72"/>
        <v>13488527.252992718</v>
      </c>
      <c r="R84" s="286">
        <f t="shared" si="72"/>
        <v>1231044.4426240933</v>
      </c>
      <c r="S84" s="286">
        <f t="shared" si="72"/>
        <v>4115518.5095406598</v>
      </c>
      <c r="T84" s="286">
        <f t="shared" si="72"/>
        <v>1908660.6125449685</v>
      </c>
      <c r="U84" s="286">
        <f t="shared" si="72"/>
        <v>636603.40511156095</v>
      </c>
      <c r="V84" s="286">
        <f t="shared" si="72"/>
        <v>81601.044559208298</v>
      </c>
      <c r="W84" s="286">
        <f t="shared" si="72"/>
        <v>4103.6515605431241</v>
      </c>
      <c r="X84" s="286">
        <f t="shared" si="72"/>
        <v>221703.59488671221</v>
      </c>
      <c r="Y84" s="286">
        <f>SUM(Y78:Y83)</f>
        <v>109003.30333942386</v>
      </c>
      <c r="Z84" s="286">
        <f t="shared" si="72"/>
        <v>296235.39173451118</v>
      </c>
      <c r="AA84" s="287">
        <f t="shared" si="72"/>
        <v>649820.14111121406</v>
      </c>
      <c r="AB84" s="279">
        <f t="shared" si="72"/>
        <v>21927014.042088658</v>
      </c>
      <c r="AC84" s="286">
        <f t="shared" si="72"/>
        <v>12886061.899263477</v>
      </c>
      <c r="AD84" s="286">
        <f t="shared" si="72"/>
        <v>1430032.5091920886</v>
      </c>
      <c r="AE84" s="286">
        <f t="shared" si="72"/>
        <v>3787998.3650375083</v>
      </c>
      <c r="AF84" s="286">
        <f t="shared" si="72"/>
        <v>1997857.6618620716</v>
      </c>
      <c r="AG84" s="286">
        <f t="shared" si="72"/>
        <v>553704.26704544295</v>
      </c>
      <c r="AH84" s="286">
        <f t="shared" si="72"/>
        <v>60818.936589662473</v>
      </c>
      <c r="AI84" s="286">
        <f t="shared" si="72"/>
        <v>3110.9887726804513</v>
      </c>
      <c r="AJ84" s="286">
        <f t="shared" si="72"/>
        <v>156780.04205673767</v>
      </c>
      <c r="AK84" s="286">
        <f t="shared" si="72"/>
        <v>120542.36800831776</v>
      </c>
      <c r="AL84" s="286">
        <f t="shared" si="72"/>
        <v>276870.05735598161</v>
      </c>
      <c r="AM84" s="287">
        <f t="shared" si="72"/>
        <v>653236.94690468756</v>
      </c>
      <c r="AN84" s="851">
        <f t="shared" si="72"/>
        <v>25020834.15878791</v>
      </c>
      <c r="AO84" s="286">
        <f t="shared" si="72"/>
        <v>14928915.891353192</v>
      </c>
      <c r="AP84" s="286">
        <f t="shared" si="72"/>
        <v>1536810.0443818134</v>
      </c>
      <c r="AQ84" s="286">
        <f t="shared" si="72"/>
        <v>4773851.7713037254</v>
      </c>
      <c r="AR84" s="286">
        <f t="shared" si="72"/>
        <v>1856209.0677422038</v>
      </c>
      <c r="AS84" s="286">
        <f t="shared" si="72"/>
        <v>537176.60685127869</v>
      </c>
      <c r="AT84" s="286">
        <f t="shared" si="72"/>
        <v>57724.438854263484</v>
      </c>
      <c r="AU84" s="286">
        <f t="shared" si="72"/>
        <v>19349.506153742484</v>
      </c>
      <c r="AV84" s="286">
        <f t="shared" si="72"/>
        <v>194728.49864834425</v>
      </c>
      <c r="AW84" s="286">
        <f>SUM(AW78:AW83)</f>
        <v>106134.58898692073</v>
      </c>
      <c r="AX84" s="286">
        <f t="shared" si="72"/>
        <v>313588.59247682261</v>
      </c>
      <c r="AY84" s="287">
        <f t="shared" si="72"/>
        <v>696345.15203560388</v>
      </c>
      <c r="AZ84" s="857">
        <f t="shared" si="72"/>
        <v>-1680492.2439204485</v>
      </c>
      <c r="BA84" s="306">
        <f t="shared" si="72"/>
        <v>89079092.495140046</v>
      </c>
      <c r="BB84" s="279">
        <f t="shared" si="72"/>
        <v>52612331.413863853</v>
      </c>
      <c r="BC84" s="279">
        <f t="shared" si="72"/>
        <v>5362413.3316902928</v>
      </c>
      <c r="BD84" s="279">
        <f t="shared" si="72"/>
        <v>17286623.612254776</v>
      </c>
      <c r="BE84" s="279">
        <f t="shared" si="72"/>
        <v>7663843.7617819896</v>
      </c>
      <c r="BF84" s="279">
        <f t="shared" si="72"/>
        <v>2268272.5318148225</v>
      </c>
      <c r="BG84" s="279">
        <f t="shared" si="72"/>
        <v>264556.23478273436</v>
      </c>
      <c r="BH84" s="279">
        <f t="shared" si="72"/>
        <v>29918.632488878015</v>
      </c>
      <c r="BI84" s="279">
        <f t="shared" si="72"/>
        <v>744238.33884293924</v>
      </c>
      <c r="BJ84" s="279">
        <f>SUM(BJ78:BJ83)</f>
        <v>395881.02496578166</v>
      </c>
      <c r="BK84" s="279">
        <f t="shared" si="72"/>
        <v>1185834.0271195148</v>
      </c>
      <c r="BL84" s="307">
        <f t="shared" si="72"/>
        <v>2945671.8294549095</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21068915.188178308</v>
      </c>
      <c r="E88" s="275">
        <f t="shared" ref="E88:O88" si="79">E84+E87</f>
        <v>11308826.370254461</v>
      </c>
      <c r="F88" s="275">
        <f t="shared" si="79"/>
        <v>1164526.3354922975</v>
      </c>
      <c r="G88" s="275">
        <f t="shared" si="79"/>
        <v>4609254.9663728839</v>
      </c>
      <c r="H88" s="275">
        <f t="shared" si="79"/>
        <v>1901116.4196327461</v>
      </c>
      <c r="I88" s="275">
        <f t="shared" si="79"/>
        <v>540788.25280654035</v>
      </c>
      <c r="J88" s="275">
        <f t="shared" si="79"/>
        <v>64411.814779600143</v>
      </c>
      <c r="K88" s="275">
        <f t="shared" si="79"/>
        <v>3354.4860019119551</v>
      </c>
      <c r="L88" s="275">
        <f t="shared" si="79"/>
        <v>171026.20325114514</v>
      </c>
      <c r="M88" s="275">
        <f t="shared" si="79"/>
        <v>60200.764631119317</v>
      </c>
      <c r="N88" s="275">
        <f t="shared" si="79"/>
        <v>299139.98555219907</v>
      </c>
      <c r="O88" s="283">
        <f t="shared" si="79"/>
        <v>946269.58940340416</v>
      </c>
      <c r="P88" s="275">
        <f>P84+P87</f>
        <v>22742821.350005616</v>
      </c>
      <c r="Q88" s="275">
        <f t="shared" ref="Q88:AA88" si="80">Q84+Q87</f>
        <v>13488527.252992718</v>
      </c>
      <c r="R88" s="275">
        <f t="shared" si="80"/>
        <v>1231044.4426240933</v>
      </c>
      <c r="S88" s="275">
        <f t="shared" si="80"/>
        <v>4115518.5095406598</v>
      </c>
      <c r="T88" s="275">
        <f t="shared" si="80"/>
        <v>1908660.6125449685</v>
      </c>
      <c r="U88" s="275">
        <f t="shared" si="80"/>
        <v>636603.40511156095</v>
      </c>
      <c r="V88" s="275">
        <f t="shared" si="80"/>
        <v>81601.044559208298</v>
      </c>
      <c r="W88" s="275">
        <f t="shared" si="80"/>
        <v>4103.6515605431241</v>
      </c>
      <c r="X88" s="275">
        <f t="shared" si="80"/>
        <v>221703.59488671221</v>
      </c>
      <c r="Y88" s="275">
        <f t="shared" si="80"/>
        <v>109003.30333942386</v>
      </c>
      <c r="Z88" s="275">
        <f t="shared" si="80"/>
        <v>296235.39173451118</v>
      </c>
      <c r="AA88" s="283">
        <f t="shared" si="80"/>
        <v>649820.14111121406</v>
      </c>
      <c r="AB88" s="275">
        <f>AB84+AB87</f>
        <v>21927014.042088658</v>
      </c>
      <c r="AC88" s="275">
        <f t="shared" ref="AC88:AM88" si="81">AC84+AC87</f>
        <v>12886061.899263477</v>
      </c>
      <c r="AD88" s="275">
        <f t="shared" si="81"/>
        <v>1430032.5091920886</v>
      </c>
      <c r="AE88" s="275">
        <f t="shared" si="81"/>
        <v>3787998.3650375083</v>
      </c>
      <c r="AF88" s="275">
        <f t="shared" si="81"/>
        <v>1997857.6618620716</v>
      </c>
      <c r="AG88" s="275">
        <f t="shared" si="81"/>
        <v>553704.26704544295</v>
      </c>
      <c r="AH88" s="275">
        <f t="shared" si="81"/>
        <v>60818.936589662473</v>
      </c>
      <c r="AI88" s="275">
        <f t="shared" si="81"/>
        <v>3110.9887726804513</v>
      </c>
      <c r="AJ88" s="275">
        <f t="shared" si="81"/>
        <v>156780.04205673767</v>
      </c>
      <c r="AK88" s="275">
        <f t="shared" si="81"/>
        <v>120542.36800831776</v>
      </c>
      <c r="AL88" s="275">
        <f t="shared" si="81"/>
        <v>276870.05735598161</v>
      </c>
      <c r="AM88" s="283">
        <f t="shared" si="81"/>
        <v>653236.94690468756</v>
      </c>
      <c r="AN88" s="277">
        <f>AN84+AN87</f>
        <v>25020834.15878791</v>
      </c>
      <c r="AO88" s="275">
        <f>AO84+AO87</f>
        <v>14928915.891353192</v>
      </c>
      <c r="AP88" s="275">
        <f t="shared" ref="AP88:AZ88" si="82">AP84+AP87</f>
        <v>1536810.0443818134</v>
      </c>
      <c r="AQ88" s="275">
        <f t="shared" si="82"/>
        <v>4773851.7713037254</v>
      </c>
      <c r="AR88" s="275">
        <f t="shared" si="82"/>
        <v>1856209.0677422038</v>
      </c>
      <c r="AS88" s="275">
        <f t="shared" si="82"/>
        <v>537176.60685127869</v>
      </c>
      <c r="AT88" s="275">
        <f t="shared" si="82"/>
        <v>57724.438854263484</v>
      </c>
      <c r="AU88" s="275">
        <f t="shared" si="82"/>
        <v>19349.506153742484</v>
      </c>
      <c r="AV88" s="275">
        <f t="shared" si="82"/>
        <v>194728.49864834425</v>
      </c>
      <c r="AW88" s="275">
        <f t="shared" si="82"/>
        <v>106134.58898692073</v>
      </c>
      <c r="AX88" s="275">
        <f t="shared" si="82"/>
        <v>313588.59247682261</v>
      </c>
      <c r="AY88" s="283">
        <f t="shared" si="82"/>
        <v>696345.15203560388</v>
      </c>
      <c r="AZ88" s="299">
        <f t="shared" si="82"/>
        <v>-1680492.2439204485</v>
      </c>
      <c r="BA88" s="308">
        <f>BA84+BA87</f>
        <v>89079092.495140046</v>
      </c>
      <c r="BB88" s="278">
        <f>BB84+BB87</f>
        <v>52612331.413863853</v>
      </c>
      <c r="BC88" s="278">
        <f t="shared" ref="BC88:BL88" si="83">BC84+BC87</f>
        <v>5362413.3316902928</v>
      </c>
      <c r="BD88" s="278">
        <f t="shared" si="83"/>
        <v>17286623.612254776</v>
      </c>
      <c r="BE88" s="278">
        <f t="shared" si="83"/>
        <v>7663843.7617819896</v>
      </c>
      <c r="BF88" s="278">
        <f t="shared" si="83"/>
        <v>2268272.5318148225</v>
      </c>
      <c r="BG88" s="278">
        <f t="shared" si="83"/>
        <v>264556.23478273436</v>
      </c>
      <c r="BH88" s="278">
        <f t="shared" si="83"/>
        <v>29918.632488878015</v>
      </c>
      <c r="BI88" s="278">
        <f t="shared" si="83"/>
        <v>744238.33884293924</v>
      </c>
      <c r="BJ88" s="278">
        <f>BJ84+BJ87</f>
        <v>395881.02496578166</v>
      </c>
      <c r="BK88" s="278">
        <f t="shared" si="83"/>
        <v>1185834.0271195148</v>
      </c>
      <c r="BL88" s="305">
        <f t="shared" si="83"/>
        <v>2945671.8294549095</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1951695.703374299</v>
      </c>
      <c r="E91" s="253">
        <v>17913.197381396534</v>
      </c>
      <c r="F91" s="253">
        <v>1933782.5059929024</v>
      </c>
      <c r="G91" s="303"/>
      <c r="H91" s="303"/>
      <c r="I91" s="303"/>
      <c r="J91" s="303"/>
      <c r="K91" s="303"/>
      <c r="L91" s="303"/>
      <c r="M91" s="303"/>
      <c r="N91" s="303"/>
      <c r="O91" s="375"/>
      <c r="P91" s="274">
        <f t="shared" ref="P91:P97" si="85">Q91+R91</f>
        <v>2087382.9636883053</v>
      </c>
      <c r="Q91" s="253">
        <v>-2493.2434145819971</v>
      </c>
      <c r="R91" s="253">
        <v>2089876.2071028873</v>
      </c>
      <c r="S91" s="303"/>
      <c r="T91" s="303"/>
      <c r="U91" s="303"/>
      <c r="V91" s="303"/>
      <c r="W91" s="303"/>
      <c r="X91" s="303"/>
      <c r="Y91" s="303"/>
      <c r="Z91" s="303"/>
      <c r="AA91" s="375"/>
      <c r="AB91" s="274">
        <f t="shared" ref="AB91:AB97" si="86">AC91+AD91</f>
        <v>2750735.1986070294</v>
      </c>
      <c r="AC91" s="253">
        <v>15507.12990402885</v>
      </c>
      <c r="AD91" s="253">
        <v>2735228.0687030004</v>
      </c>
      <c r="AE91" s="303"/>
      <c r="AF91" s="303"/>
      <c r="AG91" s="303"/>
      <c r="AH91" s="303"/>
      <c r="AI91" s="303"/>
      <c r="AJ91" s="303"/>
      <c r="AK91" s="303"/>
      <c r="AL91" s="303"/>
      <c r="AM91" s="375"/>
      <c r="AN91" s="289">
        <f t="shared" ref="AN91:AN97" si="87">AO91+AP91</f>
        <v>3471490.5121446708</v>
      </c>
      <c r="AO91" s="253">
        <v>-8981.4698254188625</v>
      </c>
      <c r="AP91" s="253">
        <v>3480471.9819700895</v>
      </c>
      <c r="AQ91" s="303"/>
      <c r="AR91" s="303"/>
      <c r="AS91" s="303"/>
      <c r="AT91" s="303"/>
      <c r="AU91" s="303"/>
      <c r="AV91" s="303"/>
      <c r="AW91" s="303"/>
      <c r="AX91" s="303"/>
      <c r="AY91" s="375"/>
      <c r="AZ91" s="526"/>
      <c r="BA91" s="296">
        <f t="shared" ref="BA91:BA97" si="88">BB91+BC91+AZ91</f>
        <v>10261304.377814304</v>
      </c>
      <c r="BB91" s="274">
        <f t="shared" ref="BB91:BC96" si="89">E91+Q91+AC91+AO91</f>
        <v>21945.614045424525</v>
      </c>
      <c r="BC91" s="274">
        <f t="shared" si="89"/>
        <v>10239358.76376888</v>
      </c>
      <c r="BD91" s="303"/>
      <c r="BE91" s="303"/>
      <c r="BF91" s="303"/>
      <c r="BG91" s="303"/>
      <c r="BH91" s="303"/>
      <c r="BI91" s="303"/>
      <c r="BJ91" s="303"/>
      <c r="BK91" s="303"/>
      <c r="BL91" s="304"/>
    </row>
    <row r="92" spans="1:64" x14ac:dyDescent="0.25">
      <c r="A92" s="1544"/>
      <c r="B92" s="126" t="s">
        <v>122</v>
      </c>
      <c r="C92" s="127" t="s">
        <v>97</v>
      </c>
      <c r="D92" s="274">
        <f t="shared" si="84"/>
        <v>79378.873842552071</v>
      </c>
      <c r="E92" s="253">
        <v>0</v>
      </c>
      <c r="F92" s="253">
        <v>79378.873842552071</v>
      </c>
      <c r="G92" s="303"/>
      <c r="H92" s="303"/>
      <c r="I92" s="303"/>
      <c r="J92" s="303"/>
      <c r="K92" s="303"/>
      <c r="L92" s="303"/>
      <c r="M92" s="303"/>
      <c r="N92" s="303"/>
      <c r="O92" s="375"/>
      <c r="P92" s="274">
        <f t="shared" si="85"/>
        <v>122282.30247984224</v>
      </c>
      <c r="Q92" s="253">
        <v>0</v>
      </c>
      <c r="R92" s="253">
        <v>122282.30247984224</v>
      </c>
      <c r="S92" s="303"/>
      <c r="T92" s="303"/>
      <c r="U92" s="303"/>
      <c r="V92" s="303"/>
      <c r="W92" s="303"/>
      <c r="X92" s="303"/>
      <c r="Y92" s="303"/>
      <c r="Z92" s="303"/>
      <c r="AA92" s="375"/>
      <c r="AB92" s="274">
        <f t="shared" si="86"/>
        <v>117156.13486056359</v>
      </c>
      <c r="AC92" s="253">
        <v>0</v>
      </c>
      <c r="AD92" s="253">
        <v>117156.13486056359</v>
      </c>
      <c r="AE92" s="303"/>
      <c r="AF92" s="303"/>
      <c r="AG92" s="303"/>
      <c r="AH92" s="303"/>
      <c r="AI92" s="303"/>
      <c r="AJ92" s="303"/>
      <c r="AK92" s="303"/>
      <c r="AL92" s="303"/>
      <c r="AM92" s="375"/>
      <c r="AN92" s="289">
        <f t="shared" si="87"/>
        <v>156954.57645602152</v>
      </c>
      <c r="AO92" s="253">
        <v>0</v>
      </c>
      <c r="AP92" s="253">
        <v>156954.57645602152</v>
      </c>
      <c r="AQ92" s="303"/>
      <c r="AR92" s="303"/>
      <c r="AS92" s="303"/>
      <c r="AT92" s="303"/>
      <c r="AU92" s="303"/>
      <c r="AV92" s="303"/>
      <c r="AW92" s="303"/>
      <c r="AX92" s="303"/>
      <c r="AY92" s="375"/>
      <c r="AZ92" s="526"/>
      <c r="BA92" s="296">
        <f t="shared" si="88"/>
        <v>475771.88763897942</v>
      </c>
      <c r="BB92" s="274">
        <f t="shared" si="89"/>
        <v>0</v>
      </c>
      <c r="BC92" s="274">
        <f t="shared" si="89"/>
        <v>475771.88763897942</v>
      </c>
      <c r="BD92" s="303"/>
      <c r="BE92" s="303"/>
      <c r="BF92" s="303"/>
      <c r="BG92" s="303"/>
      <c r="BH92" s="303"/>
      <c r="BI92" s="303"/>
      <c r="BJ92" s="303"/>
      <c r="BK92" s="303"/>
      <c r="BL92" s="304"/>
    </row>
    <row r="93" spans="1:64" x14ac:dyDescent="0.25">
      <c r="A93" s="1544"/>
      <c r="B93" s="126" t="s">
        <v>123</v>
      </c>
      <c r="C93" s="127" t="s">
        <v>98</v>
      </c>
      <c r="D93" s="274">
        <f t="shared" si="84"/>
        <v>163921.44155074621</v>
      </c>
      <c r="E93" s="253">
        <v>0</v>
      </c>
      <c r="F93" s="253">
        <v>163921.44155074621</v>
      </c>
      <c r="G93" s="303"/>
      <c r="H93" s="303"/>
      <c r="I93" s="303"/>
      <c r="J93" s="303"/>
      <c r="K93" s="303"/>
      <c r="L93" s="303"/>
      <c r="M93" s="303"/>
      <c r="N93" s="303"/>
      <c r="O93" s="375"/>
      <c r="P93" s="274">
        <f t="shared" si="85"/>
        <v>175996.54397273372</v>
      </c>
      <c r="Q93" s="253">
        <v>0</v>
      </c>
      <c r="R93" s="253">
        <v>175996.54397273372</v>
      </c>
      <c r="S93" s="303"/>
      <c r="T93" s="303"/>
      <c r="U93" s="303"/>
      <c r="V93" s="303"/>
      <c r="W93" s="303"/>
      <c r="X93" s="303"/>
      <c r="Y93" s="303"/>
      <c r="Z93" s="303"/>
      <c r="AA93" s="375"/>
      <c r="AB93" s="274">
        <f t="shared" si="86"/>
        <v>218151.15172226337</v>
      </c>
      <c r="AC93" s="253">
        <v>0</v>
      </c>
      <c r="AD93" s="253">
        <v>218151.15172226337</v>
      </c>
      <c r="AE93" s="303"/>
      <c r="AF93" s="303"/>
      <c r="AG93" s="303"/>
      <c r="AH93" s="303"/>
      <c r="AI93" s="303"/>
      <c r="AJ93" s="303"/>
      <c r="AK93" s="303"/>
      <c r="AL93" s="303"/>
      <c r="AM93" s="375"/>
      <c r="AN93" s="289">
        <f t="shared" si="87"/>
        <v>305581.57981196977</v>
      </c>
      <c r="AO93" s="253">
        <v>0</v>
      </c>
      <c r="AP93" s="253">
        <v>305581.57981196977</v>
      </c>
      <c r="AQ93" s="303"/>
      <c r="AR93" s="303"/>
      <c r="AS93" s="303"/>
      <c r="AT93" s="303"/>
      <c r="AU93" s="303"/>
      <c r="AV93" s="303"/>
      <c r="AW93" s="303"/>
      <c r="AX93" s="303"/>
      <c r="AY93" s="375"/>
      <c r="AZ93" s="526"/>
      <c r="BA93" s="296">
        <f t="shared" si="88"/>
        <v>863650.71705771307</v>
      </c>
      <c r="BB93" s="274">
        <f t="shared" si="89"/>
        <v>0</v>
      </c>
      <c r="BC93" s="274">
        <f t="shared" si="89"/>
        <v>863650.71705771307</v>
      </c>
      <c r="BD93" s="303"/>
      <c r="BE93" s="303"/>
      <c r="BF93" s="303"/>
      <c r="BG93" s="303"/>
      <c r="BH93" s="303"/>
      <c r="BI93" s="303"/>
      <c r="BJ93" s="303"/>
      <c r="BK93" s="303"/>
      <c r="BL93" s="304"/>
    </row>
    <row r="94" spans="1:64" x14ac:dyDescent="0.25">
      <c r="A94" s="1544"/>
      <c r="B94" s="132" t="s">
        <v>124</v>
      </c>
      <c r="C94" s="127" t="s">
        <v>99</v>
      </c>
      <c r="D94" s="274">
        <f t="shared" si="84"/>
        <v>124461.53330898363</v>
      </c>
      <c r="E94" s="253">
        <v>0</v>
      </c>
      <c r="F94" s="253">
        <v>124461.53330898363</v>
      </c>
      <c r="G94" s="303"/>
      <c r="H94" s="303"/>
      <c r="I94" s="303"/>
      <c r="J94" s="303"/>
      <c r="K94" s="303"/>
      <c r="L94" s="303"/>
      <c r="M94" s="303"/>
      <c r="N94" s="303"/>
      <c r="O94" s="375"/>
      <c r="P94" s="274">
        <f t="shared" si="85"/>
        <v>91967.682222676172</v>
      </c>
      <c r="Q94" s="253">
        <v>0</v>
      </c>
      <c r="R94" s="253">
        <v>91967.682222676172</v>
      </c>
      <c r="S94" s="303"/>
      <c r="T94" s="303"/>
      <c r="U94" s="303"/>
      <c r="V94" s="303"/>
      <c r="W94" s="303"/>
      <c r="X94" s="303"/>
      <c r="Y94" s="303"/>
      <c r="Z94" s="303"/>
      <c r="AA94" s="375"/>
      <c r="AB94" s="274">
        <f t="shared" si="86"/>
        <v>165829.86182754816</v>
      </c>
      <c r="AC94" s="253">
        <v>0</v>
      </c>
      <c r="AD94" s="253">
        <v>165829.86182754816</v>
      </c>
      <c r="AE94" s="303"/>
      <c r="AF94" s="303"/>
      <c r="AG94" s="303"/>
      <c r="AH94" s="303"/>
      <c r="AI94" s="303"/>
      <c r="AJ94" s="303"/>
      <c r="AK94" s="303"/>
      <c r="AL94" s="303"/>
      <c r="AM94" s="375"/>
      <c r="AN94" s="289">
        <f t="shared" si="87"/>
        <v>683294.26144975319</v>
      </c>
      <c r="AO94" s="253">
        <v>0</v>
      </c>
      <c r="AP94" s="253">
        <v>683294.26144975319</v>
      </c>
      <c r="AQ94" s="303"/>
      <c r="AR94" s="303"/>
      <c r="AS94" s="303"/>
      <c r="AT94" s="303"/>
      <c r="AU94" s="303"/>
      <c r="AV94" s="303"/>
      <c r="AW94" s="303"/>
      <c r="AX94" s="303"/>
      <c r="AY94" s="375"/>
      <c r="AZ94" s="526"/>
      <c r="BA94" s="296">
        <f t="shared" si="88"/>
        <v>1065553.3388089612</v>
      </c>
      <c r="BB94" s="274">
        <f t="shared" si="89"/>
        <v>0</v>
      </c>
      <c r="BC94" s="274">
        <f t="shared" si="89"/>
        <v>1065553.3388089612</v>
      </c>
      <c r="BD94" s="303"/>
      <c r="BE94" s="303"/>
      <c r="BF94" s="303"/>
      <c r="BG94" s="303"/>
      <c r="BH94" s="303"/>
      <c r="BI94" s="303"/>
      <c r="BJ94" s="303"/>
      <c r="BK94" s="303"/>
      <c r="BL94" s="304"/>
    </row>
    <row r="95" spans="1:64" x14ac:dyDescent="0.25">
      <c r="A95" s="1544"/>
      <c r="B95" s="132" t="s">
        <v>125</v>
      </c>
      <c r="C95" s="127" t="s">
        <v>100</v>
      </c>
      <c r="D95" s="274">
        <f t="shared" si="84"/>
        <v>135510.31957771684</v>
      </c>
      <c r="E95" s="253">
        <v>-133992.74883576346</v>
      </c>
      <c r="F95" s="253">
        <v>269503.0684134803</v>
      </c>
      <c r="G95" s="303"/>
      <c r="H95" s="303"/>
      <c r="I95" s="303"/>
      <c r="J95" s="303"/>
      <c r="K95" s="303"/>
      <c r="L95" s="303"/>
      <c r="M95" s="303"/>
      <c r="N95" s="303"/>
      <c r="O95" s="375"/>
      <c r="P95" s="274">
        <f t="shared" si="85"/>
        <v>455355.35515422106</v>
      </c>
      <c r="Q95" s="253">
        <v>3387.6119108426938</v>
      </c>
      <c r="R95" s="253">
        <v>451967.74324337835</v>
      </c>
      <c r="S95" s="303"/>
      <c r="T95" s="303"/>
      <c r="U95" s="303"/>
      <c r="V95" s="303"/>
      <c r="W95" s="303"/>
      <c r="X95" s="303"/>
      <c r="Y95" s="303"/>
      <c r="Z95" s="303"/>
      <c r="AA95" s="375"/>
      <c r="AB95" s="274">
        <f t="shared" si="86"/>
        <v>355004.06358571001</v>
      </c>
      <c r="AC95" s="253">
        <v>3704.6772365657671</v>
      </c>
      <c r="AD95" s="253">
        <v>351299.38634914428</v>
      </c>
      <c r="AE95" s="303"/>
      <c r="AF95" s="303"/>
      <c r="AG95" s="303"/>
      <c r="AH95" s="303"/>
      <c r="AI95" s="303"/>
      <c r="AJ95" s="303"/>
      <c r="AK95" s="303"/>
      <c r="AL95" s="303"/>
      <c r="AM95" s="375"/>
      <c r="AN95" s="289">
        <f t="shared" si="87"/>
        <v>664747.13562186761</v>
      </c>
      <c r="AO95" s="253">
        <v>3329.5688259182643</v>
      </c>
      <c r="AP95" s="253">
        <v>661417.56679594936</v>
      </c>
      <c r="AQ95" s="303"/>
      <c r="AR95" s="303"/>
      <c r="AS95" s="303"/>
      <c r="AT95" s="303"/>
      <c r="AU95" s="303"/>
      <c r="AV95" s="303"/>
      <c r="AW95" s="303"/>
      <c r="AX95" s="303"/>
      <c r="AY95" s="375"/>
      <c r="AZ95" s="526"/>
      <c r="BA95" s="296">
        <f t="shared" si="88"/>
        <v>1610616.8739395156</v>
      </c>
      <c r="BB95" s="274">
        <f t="shared" si="89"/>
        <v>-123570.89086243673</v>
      </c>
      <c r="BC95" s="274">
        <f t="shared" si="89"/>
        <v>1734187.7648019523</v>
      </c>
      <c r="BD95" s="303"/>
      <c r="BE95" s="303"/>
      <c r="BF95" s="303"/>
      <c r="BG95" s="303"/>
      <c r="BH95" s="303"/>
      <c r="BI95" s="303"/>
      <c r="BJ95" s="303"/>
      <c r="BK95" s="303"/>
      <c r="BL95" s="304"/>
    </row>
    <row r="96" spans="1:64" x14ac:dyDescent="0.25">
      <c r="A96" s="1544"/>
      <c r="B96" s="126" t="s">
        <v>126</v>
      </c>
      <c r="C96" s="127" t="s">
        <v>28</v>
      </c>
      <c r="D96" s="274">
        <f t="shared" si="84"/>
        <v>15540.83341754293</v>
      </c>
      <c r="E96" s="253">
        <v>0</v>
      </c>
      <c r="F96" s="253">
        <v>15540.83341754293</v>
      </c>
      <c r="G96" s="303"/>
      <c r="H96" s="303"/>
      <c r="I96" s="303"/>
      <c r="J96" s="303"/>
      <c r="K96" s="303"/>
      <c r="L96" s="303"/>
      <c r="M96" s="303"/>
      <c r="N96" s="303"/>
      <c r="O96" s="375"/>
      <c r="P96" s="274">
        <f t="shared" si="85"/>
        <v>13036.380995044048</v>
      </c>
      <c r="Q96" s="253">
        <v>0</v>
      </c>
      <c r="R96" s="253">
        <v>13036.380995044048</v>
      </c>
      <c r="S96" s="303"/>
      <c r="T96" s="303"/>
      <c r="U96" s="303"/>
      <c r="V96" s="303"/>
      <c r="W96" s="303"/>
      <c r="X96" s="303"/>
      <c r="Y96" s="303"/>
      <c r="Z96" s="303"/>
      <c r="AA96" s="375"/>
      <c r="AB96" s="274">
        <f t="shared" si="86"/>
        <v>7828.2847085090434</v>
      </c>
      <c r="AC96" s="253">
        <v>0</v>
      </c>
      <c r="AD96" s="253">
        <v>7828.2847085090434</v>
      </c>
      <c r="AE96" s="303"/>
      <c r="AF96" s="303"/>
      <c r="AG96" s="303"/>
      <c r="AH96" s="303"/>
      <c r="AI96" s="303"/>
      <c r="AJ96" s="303"/>
      <c r="AK96" s="303"/>
      <c r="AL96" s="303"/>
      <c r="AM96" s="375"/>
      <c r="AN96" s="289">
        <f t="shared" si="87"/>
        <v>17981.768682220623</v>
      </c>
      <c r="AO96" s="253">
        <v>0</v>
      </c>
      <c r="AP96" s="253">
        <v>17981.768682220623</v>
      </c>
      <c r="AQ96" s="303"/>
      <c r="AR96" s="303"/>
      <c r="AS96" s="303"/>
      <c r="AT96" s="303"/>
      <c r="AU96" s="303"/>
      <c r="AV96" s="303"/>
      <c r="AW96" s="303"/>
      <c r="AX96" s="303"/>
      <c r="AY96" s="375"/>
      <c r="AZ96" s="526"/>
      <c r="BA96" s="296">
        <f t="shared" si="88"/>
        <v>54387.267803316645</v>
      </c>
      <c r="BB96" s="274">
        <f t="shared" si="89"/>
        <v>0</v>
      </c>
      <c r="BC96" s="274">
        <f t="shared" si="89"/>
        <v>54387.267803316645</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2470508.7050718404</v>
      </c>
      <c r="E97" s="275">
        <f>SUM(E91:E96)</f>
        <v>-116079.55145436693</v>
      </c>
      <c r="F97" s="275">
        <f>SUM(F91:F96)</f>
        <v>2586588.2565262076</v>
      </c>
      <c r="G97" s="335"/>
      <c r="H97" s="335"/>
      <c r="I97" s="335"/>
      <c r="J97" s="335"/>
      <c r="K97" s="335"/>
      <c r="L97" s="335"/>
      <c r="M97" s="335"/>
      <c r="N97" s="335"/>
      <c r="O97" s="376"/>
      <c r="P97" s="275">
        <f t="shared" si="85"/>
        <v>2946021.2285128222</v>
      </c>
      <c r="Q97" s="275">
        <f>SUM(Q91:Q96)</f>
        <v>894.3684962606967</v>
      </c>
      <c r="R97" s="275">
        <f>SUM(R91:R96)</f>
        <v>2945126.8600165616</v>
      </c>
      <c r="S97" s="335"/>
      <c r="T97" s="335"/>
      <c r="U97" s="335"/>
      <c r="V97" s="335"/>
      <c r="W97" s="335"/>
      <c r="X97" s="335"/>
      <c r="Y97" s="335"/>
      <c r="Z97" s="335"/>
      <c r="AA97" s="376"/>
      <c r="AB97" s="275">
        <f t="shared" si="86"/>
        <v>3614704.6953116241</v>
      </c>
      <c r="AC97" s="275">
        <f>SUM(AC91:AC96)</f>
        <v>19211.807140594618</v>
      </c>
      <c r="AD97" s="275">
        <f>SUM(AD91:AD96)</f>
        <v>3595492.8881710293</v>
      </c>
      <c r="AE97" s="335"/>
      <c r="AF97" s="335"/>
      <c r="AG97" s="335"/>
      <c r="AH97" s="335"/>
      <c r="AI97" s="335"/>
      <c r="AJ97" s="335"/>
      <c r="AK97" s="335"/>
      <c r="AL97" s="335"/>
      <c r="AM97" s="376"/>
      <c r="AN97" s="277">
        <f t="shared" si="87"/>
        <v>5300049.8341665035</v>
      </c>
      <c r="AO97" s="275">
        <f>SUM(AO91:AO96)</f>
        <v>-5651.9009995005981</v>
      </c>
      <c r="AP97" s="275">
        <f>SUM(AP91:AP96)</f>
        <v>5305701.7351660039</v>
      </c>
      <c r="AQ97" s="335"/>
      <c r="AR97" s="335"/>
      <c r="AS97" s="335"/>
      <c r="AT97" s="335"/>
      <c r="AU97" s="335"/>
      <c r="AV97" s="335"/>
      <c r="AW97" s="335"/>
      <c r="AX97" s="335"/>
      <c r="AY97" s="376"/>
      <c r="AZ97" s="299">
        <f>SUM(AZ91:AZ96)</f>
        <v>0</v>
      </c>
      <c r="BA97" s="297">
        <f t="shared" si="88"/>
        <v>14331284.463062789</v>
      </c>
      <c r="BB97" s="275">
        <f>SUM(BB91:BB96)</f>
        <v>-101625.2768170122</v>
      </c>
      <c r="BC97" s="275">
        <f>SUM(BC91:BC96)</f>
        <v>14432909.739879802</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23539423.893250149</v>
      </c>
      <c r="E105" s="303"/>
      <c r="F105" s="303"/>
      <c r="G105" s="303"/>
      <c r="H105" s="303"/>
      <c r="I105" s="303"/>
      <c r="J105" s="303"/>
      <c r="K105" s="303"/>
      <c r="L105" s="303"/>
      <c r="M105" s="303"/>
      <c r="N105" s="303"/>
      <c r="O105" s="375"/>
      <c r="P105" s="274">
        <f>P88+P97+P104</f>
        <v>25688842.578518439</v>
      </c>
      <c r="Q105" s="303"/>
      <c r="R105" s="303"/>
      <c r="S105" s="303"/>
      <c r="T105" s="303"/>
      <c r="U105" s="303"/>
      <c r="V105" s="303"/>
      <c r="W105" s="303"/>
      <c r="X105" s="303"/>
      <c r="Y105" s="303"/>
      <c r="Z105" s="303"/>
      <c r="AA105" s="375"/>
      <c r="AB105" s="274">
        <f>AB88+AB97+AB104</f>
        <v>25541718.737400282</v>
      </c>
      <c r="AC105" s="303"/>
      <c r="AD105" s="303"/>
      <c r="AE105" s="303"/>
      <c r="AF105" s="303"/>
      <c r="AG105" s="303"/>
      <c r="AH105" s="303"/>
      <c r="AI105" s="303"/>
      <c r="AJ105" s="303"/>
      <c r="AK105" s="303"/>
      <c r="AL105" s="303"/>
      <c r="AM105" s="375"/>
      <c r="AN105" s="289">
        <f>AN88+AN97+AN104</f>
        <v>30320883.992954414</v>
      </c>
      <c r="AO105" s="303"/>
      <c r="AP105" s="303"/>
      <c r="AQ105" s="303"/>
      <c r="AR105" s="303"/>
      <c r="AS105" s="303"/>
      <c r="AT105" s="303"/>
      <c r="AU105" s="303"/>
      <c r="AV105" s="303"/>
      <c r="AW105" s="303"/>
      <c r="AX105" s="303"/>
      <c r="AY105" s="375"/>
      <c r="AZ105" s="300">
        <f>AZ88+AZ97+AZ104</f>
        <v>-1680492.2439204485</v>
      </c>
      <c r="BA105" s="296">
        <f>BA88+BA97+BA104</f>
        <v>103410376.95820284</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4912646.4259664491</v>
      </c>
      <c r="E106" s="338"/>
      <c r="F106" s="338"/>
      <c r="G106" s="338"/>
      <c r="H106" s="338"/>
      <c r="I106" s="338"/>
      <c r="J106" s="338"/>
      <c r="K106" s="338"/>
      <c r="L106" s="338"/>
      <c r="M106" s="338"/>
      <c r="N106" s="338"/>
      <c r="O106" s="566"/>
      <c r="P106" s="344">
        <f>P17-P105</f>
        <v>4990843.1856329739</v>
      </c>
      <c r="Q106" s="338"/>
      <c r="R106" s="338"/>
      <c r="S106" s="338"/>
      <c r="T106" s="338"/>
      <c r="U106" s="338"/>
      <c r="V106" s="338"/>
      <c r="W106" s="338"/>
      <c r="X106" s="338"/>
      <c r="Y106" s="338"/>
      <c r="Z106" s="338"/>
      <c r="AA106" s="566"/>
      <c r="AB106" s="344">
        <f>AB17-AB105</f>
        <v>7751026.8142924979</v>
      </c>
      <c r="AC106" s="338"/>
      <c r="AD106" s="338"/>
      <c r="AE106" s="338"/>
      <c r="AF106" s="338"/>
      <c r="AG106" s="338"/>
      <c r="AH106" s="338"/>
      <c r="AI106" s="338"/>
      <c r="AJ106" s="338"/>
      <c r="AK106" s="338"/>
      <c r="AL106" s="338"/>
      <c r="AM106" s="566"/>
      <c r="AN106" s="344">
        <f>AN17-AN105</f>
        <v>3437423.8894526549</v>
      </c>
      <c r="AO106" s="338"/>
      <c r="AP106" s="338"/>
      <c r="AQ106" s="338"/>
      <c r="AR106" s="338"/>
      <c r="AS106" s="338"/>
      <c r="AT106" s="338"/>
      <c r="AU106" s="338"/>
      <c r="AV106" s="338"/>
      <c r="AW106" s="338"/>
      <c r="AX106" s="338"/>
      <c r="AY106" s="566"/>
      <c r="AZ106" s="858">
        <f>AZ17-AZ105</f>
        <v>2231676.0395085495</v>
      </c>
      <c r="BA106" s="345">
        <f>BA17-BA105</f>
        <v>23323616.354853123</v>
      </c>
      <c r="BB106" s="338"/>
      <c r="BC106" s="338"/>
      <c r="BD106" s="338"/>
      <c r="BE106" s="338"/>
      <c r="BF106" s="338"/>
      <c r="BG106" s="338"/>
      <c r="BH106" s="338"/>
      <c r="BI106" s="338"/>
      <c r="BJ106" s="338"/>
      <c r="BK106" s="338"/>
      <c r="BL106" s="339"/>
    </row>
    <row r="107" spans="1:64" x14ac:dyDescent="0.25">
      <c r="A107" s="267"/>
      <c r="B107" s="126" t="s">
        <v>269</v>
      </c>
      <c r="C107" s="127" t="s">
        <v>26</v>
      </c>
      <c r="D107" s="257">
        <v>1050985.031466725</v>
      </c>
      <c r="E107" s="340"/>
      <c r="F107" s="340"/>
      <c r="G107" s="340"/>
      <c r="H107" s="340"/>
      <c r="I107" s="340"/>
      <c r="J107" s="340"/>
      <c r="K107" s="340"/>
      <c r="L107" s="340"/>
      <c r="M107" s="340"/>
      <c r="N107" s="340"/>
      <c r="O107" s="377"/>
      <c r="P107" s="258">
        <v>1067714.0237028294</v>
      </c>
      <c r="Q107" s="340"/>
      <c r="R107" s="340"/>
      <c r="S107" s="340"/>
      <c r="T107" s="340"/>
      <c r="U107" s="340"/>
      <c r="V107" s="340"/>
      <c r="W107" s="340"/>
      <c r="X107" s="340"/>
      <c r="Y107" s="340"/>
      <c r="Z107" s="340"/>
      <c r="AA107" s="377"/>
      <c r="AB107" s="258">
        <v>1657944.6355771653</v>
      </c>
      <c r="AC107" s="340"/>
      <c r="AD107" s="340"/>
      <c r="AE107" s="340"/>
      <c r="AF107" s="340"/>
      <c r="AG107" s="340"/>
      <c r="AH107" s="340"/>
      <c r="AI107" s="340"/>
      <c r="AJ107" s="340"/>
      <c r="AK107" s="340"/>
      <c r="AL107" s="340"/>
      <c r="AM107" s="340"/>
      <c r="AN107" s="258">
        <v>735383.89319564344</v>
      </c>
      <c r="AO107" s="340"/>
      <c r="AP107" s="340"/>
      <c r="AQ107" s="340"/>
      <c r="AR107" s="340"/>
      <c r="AS107" s="340"/>
      <c r="AT107" s="340"/>
      <c r="AU107" s="340"/>
      <c r="AV107" s="340"/>
      <c r="AW107" s="340"/>
      <c r="AX107" s="340"/>
      <c r="AY107" s="377"/>
      <c r="AZ107" s="526">
        <v>477432.71329465049</v>
      </c>
      <c r="BA107" s="296">
        <f>D107+P107+AB107+AN107+AZ107</f>
        <v>4989460.2972370135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3861661.3944997238</v>
      </c>
      <c r="E108" s="342"/>
      <c r="F108" s="342"/>
      <c r="G108" s="342"/>
      <c r="H108" s="342"/>
      <c r="I108" s="342"/>
      <c r="J108" s="342"/>
      <c r="K108" s="342"/>
      <c r="L108" s="342"/>
      <c r="M108" s="342"/>
      <c r="N108" s="342"/>
      <c r="O108" s="1118"/>
      <c r="P108" s="557">
        <f>P106-P107</f>
        <v>3923129.1619301448</v>
      </c>
      <c r="Q108" s="342"/>
      <c r="R108" s="342"/>
      <c r="S108" s="342"/>
      <c r="T108" s="342"/>
      <c r="U108" s="342"/>
      <c r="V108" s="342"/>
      <c r="W108" s="342"/>
      <c r="X108" s="342"/>
      <c r="Y108" s="342"/>
      <c r="Z108" s="342"/>
      <c r="AA108" s="1118"/>
      <c r="AB108" s="557">
        <f>AB106-AB107</f>
        <v>6093082.1787153324</v>
      </c>
      <c r="AC108" s="342"/>
      <c r="AD108" s="342"/>
      <c r="AE108" s="342"/>
      <c r="AF108" s="342"/>
      <c r="AG108" s="342"/>
      <c r="AH108" s="342"/>
      <c r="AI108" s="342"/>
      <c r="AJ108" s="342"/>
      <c r="AK108" s="342"/>
      <c r="AL108" s="342"/>
      <c r="AM108" s="342"/>
      <c r="AN108" s="550">
        <f>AN106-AN107</f>
        <v>2702039.9962570113</v>
      </c>
      <c r="AO108" s="342"/>
      <c r="AP108" s="342"/>
      <c r="AQ108" s="342"/>
      <c r="AR108" s="342"/>
      <c r="AS108" s="342"/>
      <c r="AT108" s="342"/>
      <c r="AU108" s="342"/>
      <c r="AV108" s="342"/>
      <c r="AW108" s="342"/>
      <c r="AX108" s="342"/>
      <c r="AY108" s="1118"/>
      <c r="AZ108" s="579">
        <f>AZ106-AZ107</f>
        <v>1754243.3262138991</v>
      </c>
      <c r="BA108" s="347">
        <f>BA106-BA107</f>
        <v>18334156.057616111</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275749.57142857125</v>
      </c>
      <c r="E9" s="737">
        <v>224488.02880184315</v>
      </c>
      <c r="F9" s="737">
        <v>11418.653225806454</v>
      </c>
      <c r="G9" s="737">
        <v>14272.095622119821</v>
      </c>
      <c r="H9" s="737">
        <v>6428</v>
      </c>
      <c r="I9" s="737">
        <v>8570.8870967741914</v>
      </c>
      <c r="J9" s="737">
        <v>1396</v>
      </c>
      <c r="K9" s="737">
        <v>122</v>
      </c>
      <c r="L9" s="737">
        <v>1050</v>
      </c>
      <c r="M9" s="737">
        <v>36</v>
      </c>
      <c r="N9" s="737">
        <v>6928.9066820276439</v>
      </c>
      <c r="O9" s="804">
        <v>1039</v>
      </c>
      <c r="P9" s="742">
        <f>SUM(Q9:AA9)</f>
        <v>284773.31720430107</v>
      </c>
      <c r="Q9" s="737">
        <v>232644.58602150535</v>
      </c>
      <c r="R9" s="737">
        <v>11914.084946236557</v>
      </c>
      <c r="S9" s="737">
        <v>14355.189247311824</v>
      </c>
      <c r="T9" s="737">
        <v>6406.3333333333339</v>
      </c>
      <c r="U9" s="737">
        <v>8518.9612903225825</v>
      </c>
      <c r="V9" s="737">
        <v>1373</v>
      </c>
      <c r="W9" s="737">
        <v>115.9666666666667</v>
      </c>
      <c r="X9" s="737">
        <v>1086.4333333333329</v>
      </c>
      <c r="Y9" s="737">
        <v>37</v>
      </c>
      <c r="Z9" s="737">
        <v>7255.7623655913994</v>
      </c>
      <c r="AA9" s="738">
        <v>1066</v>
      </c>
      <c r="AB9" s="742">
        <f>SUM(AC9:AM9)</f>
        <v>295951.8602150536</v>
      </c>
      <c r="AC9" s="737">
        <v>242878.21505376327</v>
      </c>
      <c r="AD9" s="737">
        <v>12393.129032258068</v>
      </c>
      <c r="AE9" s="737">
        <v>14394.075268817203</v>
      </c>
      <c r="AF9" s="737">
        <v>6372.4999999999991</v>
      </c>
      <c r="AG9" s="737">
        <v>8576.5526881720452</v>
      </c>
      <c r="AH9" s="737">
        <v>1345</v>
      </c>
      <c r="AI9" s="737">
        <v>120</v>
      </c>
      <c r="AJ9" s="737">
        <v>1085.1935483870968</v>
      </c>
      <c r="AK9" s="737">
        <v>36</v>
      </c>
      <c r="AL9" s="737">
        <v>7598.1946236559161</v>
      </c>
      <c r="AM9" s="738">
        <v>1153</v>
      </c>
      <c r="AN9" s="736">
        <f>SUM(AO9:AY9)</f>
        <v>305257.10537634417</v>
      </c>
      <c r="AO9" s="737">
        <v>251344.43440860225</v>
      </c>
      <c r="AP9" s="737">
        <v>12830.111827956993</v>
      </c>
      <c r="AQ9" s="737">
        <v>14390.363440860217</v>
      </c>
      <c r="AR9" s="737">
        <v>6371.7419354838694</v>
      </c>
      <c r="AS9" s="737">
        <v>8591.5838709677373</v>
      </c>
      <c r="AT9" s="737">
        <v>1325</v>
      </c>
      <c r="AU9" s="737">
        <v>135.25806451612905</v>
      </c>
      <c r="AV9" s="737">
        <v>1121.9032258064522</v>
      </c>
      <c r="AW9" s="737">
        <v>35</v>
      </c>
      <c r="AX9" s="737">
        <v>7908.708602150542</v>
      </c>
      <c r="AY9" s="738">
        <v>1203</v>
      </c>
      <c r="AZ9" s="853">
        <v>-85</v>
      </c>
      <c r="BA9" s="740">
        <f>AN9+AB9+P9+D9+AZ9</f>
        <v>1161646.8542242702</v>
      </c>
      <c r="BB9" s="741">
        <f t="shared" ref="BB9:BL9" si="0">AO9+AC9+Q9+E9</f>
        <v>951355.26428571402</v>
      </c>
      <c r="BC9" s="741">
        <f t="shared" si="0"/>
        <v>48555.979032258074</v>
      </c>
      <c r="BD9" s="741">
        <f t="shared" si="0"/>
        <v>57411.723579109072</v>
      </c>
      <c r="BE9" s="741">
        <f t="shared" si="0"/>
        <v>25578.5752688172</v>
      </c>
      <c r="BF9" s="741">
        <f t="shared" si="0"/>
        <v>34257.98494623656</v>
      </c>
      <c r="BG9" s="741">
        <f t="shared" si="0"/>
        <v>5439</v>
      </c>
      <c r="BH9" s="741">
        <f t="shared" si="0"/>
        <v>493.22473118279572</v>
      </c>
      <c r="BI9" s="742">
        <f t="shared" si="0"/>
        <v>4343.5301075268817</v>
      </c>
      <c r="BJ9" s="742">
        <f t="shared" si="0"/>
        <v>144</v>
      </c>
      <c r="BK9" s="741">
        <f t="shared" si="0"/>
        <v>29691.572273425503</v>
      </c>
      <c r="BL9" s="743">
        <f t="shared" si="0"/>
        <v>4461</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87745276.489999965</v>
      </c>
      <c r="E11" s="249">
        <v>44190061.739999995</v>
      </c>
      <c r="F11" s="249">
        <v>6868841.9799999967</v>
      </c>
      <c r="G11" s="249">
        <v>16515193.819999989</v>
      </c>
      <c r="H11" s="249">
        <v>10364506.689999998</v>
      </c>
      <c r="I11" s="249">
        <v>1849571.2399999986</v>
      </c>
      <c r="J11" s="249">
        <v>665284.26</v>
      </c>
      <c r="K11" s="249">
        <v>18909.55</v>
      </c>
      <c r="L11" s="249">
        <v>3282578.82</v>
      </c>
      <c r="M11" s="249">
        <v>949670.28</v>
      </c>
      <c r="N11" s="249">
        <v>748646.37999999989</v>
      </c>
      <c r="O11" s="249">
        <v>2292011.7299999995</v>
      </c>
      <c r="P11" s="270">
        <f t="shared" ref="P11:P16" si="2">SUM(Q11:AA11)</f>
        <v>90635683.210000008</v>
      </c>
      <c r="Q11" s="249">
        <v>46174164.649999969</v>
      </c>
      <c r="R11" s="249">
        <v>7139186.3699999992</v>
      </c>
      <c r="S11" s="249">
        <v>16927803.950000003</v>
      </c>
      <c r="T11" s="249">
        <v>10358230.630000005</v>
      </c>
      <c r="U11" s="249">
        <v>1834674.8699999989</v>
      </c>
      <c r="V11" s="249">
        <v>660162.12000000011</v>
      </c>
      <c r="W11" s="249">
        <v>17931.68</v>
      </c>
      <c r="X11" s="249">
        <v>3411375.7899999996</v>
      </c>
      <c r="Y11" s="249">
        <v>976050.01</v>
      </c>
      <c r="Z11" s="249">
        <v>783916.05999999982</v>
      </c>
      <c r="AA11" s="250">
        <v>2352187.0800000005</v>
      </c>
      <c r="AB11" s="270">
        <f t="shared" ref="AB11:AB16" si="3">SUM(AC11:AM11)</f>
        <v>93483066.49000001</v>
      </c>
      <c r="AC11" s="249">
        <v>48770067.220000014</v>
      </c>
      <c r="AD11" s="249">
        <v>7415524.3600000013</v>
      </c>
      <c r="AE11" s="249">
        <v>16802750.339999996</v>
      </c>
      <c r="AF11" s="249">
        <v>10268500.659999998</v>
      </c>
      <c r="AG11" s="249">
        <v>1837895.6899999985</v>
      </c>
      <c r="AH11" s="249">
        <v>650947.21000000008</v>
      </c>
      <c r="AI11" s="249">
        <v>18584.900000000001</v>
      </c>
      <c r="AJ11" s="251">
        <v>3409492.2999999993</v>
      </c>
      <c r="AK11" s="249">
        <v>949670.28</v>
      </c>
      <c r="AL11" s="249">
        <v>819259.42000000016</v>
      </c>
      <c r="AM11" s="250">
        <v>2540374.11</v>
      </c>
      <c r="AN11" s="270">
        <f t="shared" ref="AN11:AN16" si="4">SUM(AO11:AY11)</f>
        <v>91043572.820000038</v>
      </c>
      <c r="AO11" s="249">
        <v>48222310.790000014</v>
      </c>
      <c r="AP11" s="249">
        <v>7116683.6099999975</v>
      </c>
      <c r="AQ11" s="249">
        <v>16056686.300000003</v>
      </c>
      <c r="AR11" s="249">
        <v>10096409.52</v>
      </c>
      <c r="AS11" s="249">
        <v>1610065.2100000007</v>
      </c>
      <c r="AT11" s="249">
        <v>613555.62</v>
      </c>
      <c r="AU11" s="249">
        <v>22582.789999999997</v>
      </c>
      <c r="AV11" s="249">
        <v>2812753.04</v>
      </c>
      <c r="AW11" s="249">
        <v>962068.45</v>
      </c>
      <c r="AX11" s="249">
        <v>906113.30999999971</v>
      </c>
      <c r="AY11" s="250">
        <v>2624344.1800000006</v>
      </c>
      <c r="AZ11" s="854">
        <v>-760308.24000000034</v>
      </c>
      <c r="BA11" s="321">
        <f t="shared" ref="BA11:BA16" si="5">SUM(BB11:BL11)+AZ11</f>
        <v>362147290.76999992</v>
      </c>
      <c r="BB11" s="271">
        <f t="shared" ref="BB11:BL16" si="6">E11+Q11+AC11+AO11</f>
        <v>187356604.39999998</v>
      </c>
      <c r="BC11" s="271">
        <f t="shared" si="6"/>
        <v>28540236.319999993</v>
      </c>
      <c r="BD11" s="271">
        <f t="shared" si="6"/>
        <v>66302434.409999989</v>
      </c>
      <c r="BE11" s="271">
        <f t="shared" si="6"/>
        <v>41087647.5</v>
      </c>
      <c r="BF11" s="271">
        <f t="shared" si="6"/>
        <v>7132207.009999997</v>
      </c>
      <c r="BG11" s="271">
        <f t="shared" si="6"/>
        <v>2589949.2100000004</v>
      </c>
      <c r="BH11" s="271">
        <f t="shared" si="6"/>
        <v>78008.92</v>
      </c>
      <c r="BI11" s="271">
        <f t="shared" si="6"/>
        <v>12916199.949999999</v>
      </c>
      <c r="BJ11" s="271">
        <f t="shared" si="6"/>
        <v>3837459.0200000005</v>
      </c>
      <c r="BK11" s="271">
        <f t="shared" si="6"/>
        <v>3257935.1699999995</v>
      </c>
      <c r="BL11" s="295">
        <f t="shared" si="6"/>
        <v>9808917.1000000015</v>
      </c>
    </row>
    <row r="12" spans="1:64" x14ac:dyDescent="0.25">
      <c r="A12" s="1535"/>
      <c r="B12" s="126" t="s">
        <v>1319</v>
      </c>
      <c r="C12" s="127" t="s">
        <v>1328</v>
      </c>
      <c r="D12" s="270">
        <f t="shared" si="1"/>
        <v>159305.94396708207</v>
      </c>
      <c r="E12" s="249">
        <v>129691.14386040233</v>
      </c>
      <c r="F12" s="249">
        <v>6596.7802653178851</v>
      </c>
      <c r="G12" s="249">
        <v>8245.269987878135</v>
      </c>
      <c r="H12" s="249">
        <v>3713.581865296424</v>
      </c>
      <c r="I12" s="249">
        <v>4951.5698338649281</v>
      </c>
      <c r="J12" s="249">
        <v>806.49662164807228</v>
      </c>
      <c r="K12" s="249">
        <v>70.481796447754164</v>
      </c>
      <c r="L12" s="249">
        <v>606.60562516509731</v>
      </c>
      <c r="M12" s="249">
        <v>20.79790714851762</v>
      </c>
      <c r="N12" s="249">
        <v>4002.9654948209518</v>
      </c>
      <c r="O12" s="249">
        <v>600.25070909193914</v>
      </c>
      <c r="P12" s="270">
        <f t="shared" si="2"/>
        <v>164519.13915528919</v>
      </c>
      <c r="Q12" s="249">
        <v>134403.34718557194</v>
      </c>
      <c r="R12" s="249">
        <v>6883.000901982763</v>
      </c>
      <c r="S12" s="249">
        <v>8293.2748073608309</v>
      </c>
      <c r="T12" s="249">
        <v>3701.0646063644463</v>
      </c>
      <c r="U12" s="249">
        <v>4921.5712754984706</v>
      </c>
      <c r="V12" s="249">
        <v>793.20906985874149</v>
      </c>
      <c r="W12" s="249">
        <v>66.996221268234109</v>
      </c>
      <c r="X12" s="249">
        <v>627.65387749225431</v>
      </c>
      <c r="Y12" s="249">
        <v>21.375626791532003</v>
      </c>
      <c r="Z12" s="249">
        <v>4191.7964436466245</v>
      </c>
      <c r="AA12" s="250">
        <v>615.84913945332733</v>
      </c>
      <c r="AB12" s="270">
        <f t="shared" si="3"/>
        <v>170977.20303288195</v>
      </c>
      <c r="AC12" s="249">
        <v>140315.51569682953</v>
      </c>
      <c r="AD12" s="249">
        <v>7159.7540803472593</v>
      </c>
      <c r="AE12" s="249">
        <v>8315.7400258231683</v>
      </c>
      <c r="AF12" s="249">
        <v>3681.5184251091259</v>
      </c>
      <c r="AG12" s="249">
        <v>4954.8429573047606</v>
      </c>
      <c r="AH12" s="249">
        <v>777.03291985433896</v>
      </c>
      <c r="AI12" s="249">
        <v>69.326357161725412</v>
      </c>
      <c r="AJ12" s="249">
        <v>626.93762937570011</v>
      </c>
      <c r="AK12" s="249">
        <v>20.79790714851762</v>
      </c>
      <c r="AL12" s="249">
        <v>4389.6262855322648</v>
      </c>
      <c r="AM12" s="250">
        <v>666.1107483955783</v>
      </c>
      <c r="AN12" s="270">
        <f t="shared" si="4"/>
        <v>176353.02594562405</v>
      </c>
      <c r="AO12" s="249">
        <v>145206.61692018854</v>
      </c>
      <c r="AP12" s="249">
        <v>7412.2076250818673</v>
      </c>
      <c r="AQ12" s="249">
        <v>8313.5956299009267</v>
      </c>
      <c r="AR12" s="249">
        <v>3681.0804763474857</v>
      </c>
      <c r="AS12" s="249">
        <v>4963.5267668635724</v>
      </c>
      <c r="AT12" s="249">
        <v>765.47852699405144</v>
      </c>
      <c r="AU12" s="249">
        <v>78.141240747073837</v>
      </c>
      <c r="AV12" s="249">
        <v>648.14553110958309</v>
      </c>
      <c r="AW12" s="249">
        <v>20.220187505503244</v>
      </c>
      <c r="AX12" s="249">
        <v>4569.0163103391551</v>
      </c>
      <c r="AY12" s="250">
        <v>694.99673054629716</v>
      </c>
      <c r="AZ12" s="854">
        <v>1159378.694967018</v>
      </c>
      <c r="BA12" s="290">
        <f t="shared" si="5"/>
        <v>1830534.0070678953</v>
      </c>
      <c r="BB12" s="271">
        <f t="shared" si="6"/>
        <v>549616.62366299238</v>
      </c>
      <c r="BC12" s="271">
        <f t="shared" si="6"/>
        <v>28051.742872729774</v>
      </c>
      <c r="BD12" s="271">
        <f t="shared" si="6"/>
        <v>33167.880450963057</v>
      </c>
      <c r="BE12" s="271">
        <f t="shared" si="6"/>
        <v>14777.245373117481</v>
      </c>
      <c r="BF12" s="271">
        <f t="shared" si="6"/>
        <v>19791.510833531731</v>
      </c>
      <c r="BG12" s="271">
        <f t="shared" si="6"/>
        <v>3142.217138355204</v>
      </c>
      <c r="BH12" s="271">
        <f t="shared" si="6"/>
        <v>284.94561562478754</v>
      </c>
      <c r="BI12" s="271">
        <f t="shared" si="6"/>
        <v>2509.3426631426346</v>
      </c>
      <c r="BJ12" s="271">
        <f t="shared" si="6"/>
        <v>83.191628594070494</v>
      </c>
      <c r="BK12" s="271">
        <f t="shared" si="6"/>
        <v>17153.404534338995</v>
      </c>
      <c r="BL12" s="291">
        <f t="shared" si="6"/>
        <v>2577.2073274871418</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1405294.7099999986</v>
      </c>
      <c r="E14" s="249">
        <v>1269404.0499999986</v>
      </c>
      <c r="F14" s="249">
        <v>114429.20000000004</v>
      </c>
      <c r="G14" s="249">
        <v>10730.73</v>
      </c>
      <c r="H14" s="249">
        <v>3576.91</v>
      </c>
      <c r="I14" s="249">
        <v>0</v>
      </c>
      <c r="J14" s="249">
        <v>0</v>
      </c>
      <c r="K14" s="249">
        <v>0</v>
      </c>
      <c r="L14" s="249">
        <v>7153.82</v>
      </c>
      <c r="M14" s="249">
        <v>0</v>
      </c>
      <c r="N14" s="249">
        <v>0</v>
      </c>
      <c r="O14" s="250">
        <v>0</v>
      </c>
      <c r="P14" s="271">
        <f t="shared" si="2"/>
        <v>1461970.6599999983</v>
      </c>
      <c r="Q14" s="249">
        <v>1336866.5899999982</v>
      </c>
      <c r="R14" s="249">
        <v>100085.65000000001</v>
      </c>
      <c r="S14" s="249">
        <v>10722.75</v>
      </c>
      <c r="T14" s="249">
        <v>7145.84</v>
      </c>
      <c r="U14" s="249">
        <v>0</v>
      </c>
      <c r="V14" s="249">
        <v>0</v>
      </c>
      <c r="W14" s="249">
        <v>0</v>
      </c>
      <c r="X14" s="249">
        <v>7149.83</v>
      </c>
      <c r="Y14" s="249">
        <v>0</v>
      </c>
      <c r="Z14" s="249">
        <v>0</v>
      </c>
      <c r="AA14" s="250">
        <v>0</v>
      </c>
      <c r="AB14" s="271">
        <f t="shared" si="3"/>
        <v>1522183.6199999978</v>
      </c>
      <c r="AC14" s="249">
        <v>1389981.589999998</v>
      </c>
      <c r="AD14" s="249">
        <v>100041.75999999997</v>
      </c>
      <c r="AE14" s="249">
        <v>14295.67</v>
      </c>
      <c r="AF14" s="249">
        <v>10718.76</v>
      </c>
      <c r="AG14" s="249">
        <v>0</v>
      </c>
      <c r="AH14" s="249">
        <v>0</v>
      </c>
      <c r="AI14" s="249">
        <v>0</v>
      </c>
      <c r="AJ14" s="249">
        <v>3572.92</v>
      </c>
      <c r="AK14" s="249">
        <v>0</v>
      </c>
      <c r="AL14" s="249">
        <v>0</v>
      </c>
      <c r="AM14" s="250">
        <v>3572.92</v>
      </c>
      <c r="AN14" s="270">
        <f t="shared" si="4"/>
        <v>1705700.7399999911</v>
      </c>
      <c r="AO14" s="249">
        <v>1544237.6999999911</v>
      </c>
      <c r="AP14" s="249">
        <v>147155.40000000008</v>
      </c>
      <c r="AQ14" s="249">
        <v>3576.91</v>
      </c>
      <c r="AR14" s="249">
        <v>7153.82</v>
      </c>
      <c r="AS14" s="249">
        <v>0</v>
      </c>
      <c r="AT14" s="249">
        <v>0</v>
      </c>
      <c r="AU14" s="249">
        <v>0</v>
      </c>
      <c r="AV14" s="249">
        <v>3576.91</v>
      </c>
      <c r="AW14" s="249">
        <v>0</v>
      </c>
      <c r="AX14" s="249">
        <v>0</v>
      </c>
      <c r="AY14" s="250">
        <v>0</v>
      </c>
      <c r="AZ14" s="854">
        <v>135798.88999999998</v>
      </c>
      <c r="BA14" s="290">
        <f t="shared" si="5"/>
        <v>6230948.6199999852</v>
      </c>
      <c r="BB14" s="271">
        <f t="shared" si="6"/>
        <v>5540489.9299999857</v>
      </c>
      <c r="BC14" s="271">
        <f t="shared" si="6"/>
        <v>461712.01000000007</v>
      </c>
      <c r="BD14" s="271">
        <f t="shared" si="6"/>
        <v>39326.06</v>
      </c>
      <c r="BE14" s="271">
        <f t="shared" si="6"/>
        <v>28595.33</v>
      </c>
      <c r="BF14" s="271">
        <f t="shared" si="6"/>
        <v>0</v>
      </c>
      <c r="BG14" s="271">
        <f t="shared" si="6"/>
        <v>0</v>
      </c>
      <c r="BH14" s="271">
        <f t="shared" si="6"/>
        <v>0</v>
      </c>
      <c r="BI14" s="271">
        <f t="shared" si="6"/>
        <v>21453.48</v>
      </c>
      <c r="BJ14" s="271">
        <f t="shared" si="6"/>
        <v>0</v>
      </c>
      <c r="BK14" s="271">
        <f t="shared" si="6"/>
        <v>0</v>
      </c>
      <c r="BL14" s="291">
        <f t="shared" si="6"/>
        <v>3572.92</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477380.44616600563</v>
      </c>
      <c r="E16" s="249">
        <v>472429.46810565831</v>
      </c>
      <c r="F16" s="249">
        <v>1102.8443293512071</v>
      </c>
      <c r="G16" s="249">
        <v>1378.4374928945604</v>
      </c>
      <c r="H16" s="249">
        <v>620.83357895903566</v>
      </c>
      <c r="I16" s="249">
        <v>827.79939501308968</v>
      </c>
      <c r="J16" s="249">
        <v>134.8294455860009</v>
      </c>
      <c r="K16" s="249">
        <v>11.783089084163402</v>
      </c>
      <c r="L16" s="249">
        <v>101.41183228173421</v>
      </c>
      <c r="M16" s="249">
        <v>3.4769771068023152</v>
      </c>
      <c r="N16" s="249">
        <v>669.21249746054752</v>
      </c>
      <c r="O16" s="249">
        <v>100.34942261021128</v>
      </c>
      <c r="P16" s="270">
        <f t="shared" si="2"/>
        <v>27504.175126319686</v>
      </c>
      <c r="Q16" s="249">
        <v>22469.441656063227</v>
      </c>
      <c r="R16" s="249">
        <v>1150.6944612934058</v>
      </c>
      <c r="S16" s="249">
        <v>1386.4628993532772</v>
      </c>
      <c r="T16" s="249">
        <v>618.74095384846032</v>
      </c>
      <c r="U16" s="249">
        <v>822.78426056074261</v>
      </c>
      <c r="V16" s="249">
        <v>132.60804354554386</v>
      </c>
      <c r="W16" s="249">
        <v>11.200373476449315</v>
      </c>
      <c r="X16" s="249">
        <v>104.930661890748</v>
      </c>
      <c r="Y16" s="249">
        <v>3.5735598042134913</v>
      </c>
      <c r="Z16" s="249">
        <v>700.78110104330858</v>
      </c>
      <c r="AA16" s="250">
        <v>102.95715544031302</v>
      </c>
      <c r="AB16" s="270">
        <f t="shared" si="3"/>
        <v>28583.82896342501</v>
      </c>
      <c r="AC16" s="249">
        <v>23457.833152304011</v>
      </c>
      <c r="AD16" s="249">
        <v>1196.9618313002343</v>
      </c>
      <c r="AE16" s="249">
        <v>1390.2186162018556</v>
      </c>
      <c r="AF16" s="249">
        <v>615.47323925271542</v>
      </c>
      <c r="AG16" s="249">
        <v>828.34659311272378</v>
      </c>
      <c r="AH16" s="249">
        <v>129.90372801803096</v>
      </c>
      <c r="AI16" s="249">
        <v>11.589923689341052</v>
      </c>
      <c r="AJ16" s="249">
        <v>104.81092011643074</v>
      </c>
      <c r="AK16" s="249">
        <v>3.4769771068023152</v>
      </c>
      <c r="AL16" s="249">
        <v>733.85413220777934</v>
      </c>
      <c r="AM16" s="250">
        <v>111.35985011508527</v>
      </c>
      <c r="AN16" s="270">
        <f t="shared" si="4"/>
        <v>29482.554641174745</v>
      </c>
      <c r="AO16" s="249">
        <v>24275.523454469061</v>
      </c>
      <c r="AP16" s="249">
        <v>1239.1668084311132</v>
      </c>
      <c r="AQ16" s="249">
        <v>1389.8601178454437</v>
      </c>
      <c r="AR16" s="249">
        <v>615.40002333693587</v>
      </c>
      <c r="AS16" s="249">
        <v>829.79834529241236</v>
      </c>
      <c r="AT16" s="249">
        <v>127.97207406980746</v>
      </c>
      <c r="AU16" s="249">
        <v>13.063588717582537</v>
      </c>
      <c r="AV16" s="249">
        <v>108.35643978268619</v>
      </c>
      <c r="AW16" s="249">
        <v>3.38039440939114</v>
      </c>
      <c r="AX16" s="249">
        <v>763.84440983466607</v>
      </c>
      <c r="AY16" s="250">
        <v>116.18898498564404</v>
      </c>
      <c r="AZ16" s="854">
        <v>-103915.59000000008</v>
      </c>
      <c r="BA16" s="290">
        <f t="shared" si="5"/>
        <v>459035.41489692498</v>
      </c>
      <c r="BB16" s="271">
        <f t="shared" si="6"/>
        <v>542632.2663684946</v>
      </c>
      <c r="BC16" s="271">
        <f t="shared" si="6"/>
        <v>4689.667430375961</v>
      </c>
      <c r="BD16" s="271">
        <f t="shared" si="6"/>
        <v>5544.9791262951376</v>
      </c>
      <c r="BE16" s="271">
        <f t="shared" si="6"/>
        <v>2470.4477953971473</v>
      </c>
      <c r="BF16" s="271">
        <f t="shared" si="6"/>
        <v>3308.7285939789685</v>
      </c>
      <c r="BG16" s="271">
        <f t="shared" si="6"/>
        <v>525.31329121938325</v>
      </c>
      <c r="BH16" s="271">
        <f t="shared" si="6"/>
        <v>47.636974967536304</v>
      </c>
      <c r="BI16" s="271">
        <f t="shared" si="6"/>
        <v>419.50985407159914</v>
      </c>
      <c r="BJ16" s="271">
        <f t="shared" si="6"/>
        <v>13.907908427209261</v>
      </c>
      <c r="BK16" s="271">
        <f t="shared" si="6"/>
        <v>2867.6921405463017</v>
      </c>
      <c r="BL16" s="291">
        <f t="shared" si="6"/>
        <v>430.85541315125357</v>
      </c>
    </row>
    <row r="17" spans="1:64" s="209" customFormat="1" x14ac:dyDescent="0.25">
      <c r="A17" s="1535"/>
      <c r="B17" s="128" t="s">
        <v>201</v>
      </c>
      <c r="C17" s="309" t="s">
        <v>14</v>
      </c>
      <c r="D17" s="272">
        <f>SUM(D11:D16)</f>
        <v>89787257.590133056</v>
      </c>
      <c r="E17" s="272">
        <f>SUM(E11:E16)</f>
        <v>46061586.40196605</v>
      </c>
      <c r="F17" s="272">
        <f>SUM(F11:F16)</f>
        <v>6990970.8045946667</v>
      </c>
      <c r="G17" s="272">
        <f t="shared" ref="G17:O17" si="7">SUM(G11:G16)</f>
        <v>16535548.257480761</v>
      </c>
      <c r="H17" s="272">
        <f t="shared" si="7"/>
        <v>10372418.015444253</v>
      </c>
      <c r="I17" s="272">
        <f t="shared" si="7"/>
        <v>1855350.6092288767</v>
      </c>
      <c r="J17" s="272">
        <f t="shared" si="7"/>
        <v>666225.58606723405</v>
      </c>
      <c r="K17" s="272">
        <f t="shared" si="7"/>
        <v>18991.81488553192</v>
      </c>
      <c r="L17" s="272">
        <f t="shared" si="7"/>
        <v>3290440.6574574467</v>
      </c>
      <c r="M17" s="272">
        <f t="shared" si="7"/>
        <v>949694.55488425528</v>
      </c>
      <c r="N17" s="272">
        <f t="shared" si="7"/>
        <v>753318.55799228139</v>
      </c>
      <c r="O17" s="272">
        <f t="shared" si="7"/>
        <v>2292712.3301317017</v>
      </c>
      <c r="P17" s="288">
        <f>SUM(P11:P16)</f>
        <v>92289677.184281603</v>
      </c>
      <c r="Q17" s="272">
        <f>SUM(Q11:Q16)</f>
        <v>47667904.0288416</v>
      </c>
      <c r="R17" s="272">
        <f>SUM(R11:R16)</f>
        <v>7247305.7153632762</v>
      </c>
      <c r="S17" s="272">
        <f t="shared" ref="S17:AA17" si="8">SUM(S11:S16)</f>
        <v>16948206.437706716</v>
      </c>
      <c r="T17" s="272">
        <f t="shared" si="8"/>
        <v>10369696.275560217</v>
      </c>
      <c r="U17" s="272">
        <f t="shared" si="8"/>
        <v>1840419.2255360582</v>
      </c>
      <c r="V17" s="272">
        <f t="shared" si="8"/>
        <v>661087.93711340439</v>
      </c>
      <c r="W17" s="272">
        <f t="shared" si="8"/>
        <v>18009.876594744681</v>
      </c>
      <c r="X17" s="272">
        <f t="shared" si="8"/>
        <v>3419258.2045393824</v>
      </c>
      <c r="Y17" s="272">
        <f t="shared" si="8"/>
        <v>976074.95918659575</v>
      </c>
      <c r="Z17" s="272">
        <f t="shared" si="8"/>
        <v>788808.63754468982</v>
      </c>
      <c r="AA17" s="281">
        <f t="shared" si="8"/>
        <v>2352905.8862948944</v>
      </c>
      <c r="AB17" s="288">
        <f>SUM(AB11:AB16)</f>
        <v>95204811.141996324</v>
      </c>
      <c r="AC17" s="272">
        <f>SUM(AC11:AC16)</f>
        <v>50323822.158849142</v>
      </c>
      <c r="AD17" s="272">
        <f>SUM(AD11:AD16)</f>
        <v>7523922.8359116493</v>
      </c>
      <c r="AE17" s="272">
        <f t="shared" ref="AE17:AM17" si="9">SUM(AE11:AE16)</f>
        <v>16826751.968642022</v>
      </c>
      <c r="AF17" s="272">
        <f t="shared" si="9"/>
        <v>10283516.411664359</v>
      </c>
      <c r="AG17" s="272">
        <f t="shared" si="9"/>
        <v>1843678.879550416</v>
      </c>
      <c r="AH17" s="272">
        <f t="shared" si="9"/>
        <v>651854.14664787252</v>
      </c>
      <c r="AI17" s="272">
        <f t="shared" si="9"/>
        <v>18665.816280851068</v>
      </c>
      <c r="AJ17" s="272">
        <f t="shared" si="9"/>
        <v>3413796.9685494914</v>
      </c>
      <c r="AK17" s="272">
        <f t="shared" si="9"/>
        <v>949694.55488425528</v>
      </c>
      <c r="AL17" s="272">
        <f t="shared" si="9"/>
        <v>824382.90041774022</v>
      </c>
      <c r="AM17" s="272">
        <f t="shared" si="9"/>
        <v>2544724.5005985107</v>
      </c>
      <c r="AN17" s="288">
        <f>SUM(AN11:AN16)</f>
        <v>92955109.140586823</v>
      </c>
      <c r="AO17" s="272">
        <f>SUM(AO11:AO16)</f>
        <v>49936030.630374663</v>
      </c>
      <c r="AP17" s="272">
        <f t="shared" ref="AP17:AZ17" si="10">SUM(AP11:AP16)</f>
        <v>7272490.3844335107</v>
      </c>
      <c r="AQ17" s="272">
        <f t="shared" si="10"/>
        <v>16069966.665747749</v>
      </c>
      <c r="AR17" s="272">
        <f t="shared" si="10"/>
        <v>10107859.820499685</v>
      </c>
      <c r="AS17" s="272">
        <f t="shared" si="10"/>
        <v>1615858.5351121568</v>
      </c>
      <c r="AT17" s="272">
        <f t="shared" si="10"/>
        <v>614449.07060106378</v>
      </c>
      <c r="AU17" s="272">
        <f t="shared" si="10"/>
        <v>22673.994829464653</v>
      </c>
      <c r="AV17" s="272">
        <f t="shared" si="10"/>
        <v>2817086.4519708925</v>
      </c>
      <c r="AW17" s="272">
        <f t="shared" si="10"/>
        <v>962092.05058191484</v>
      </c>
      <c r="AX17" s="272">
        <f t="shared" si="10"/>
        <v>911446.17072017363</v>
      </c>
      <c r="AY17" s="281">
        <f t="shared" si="10"/>
        <v>2625155.3657155326</v>
      </c>
      <c r="AZ17" s="293">
        <f t="shared" si="10"/>
        <v>430953.75496701756</v>
      </c>
      <c r="BA17" s="292">
        <f>SUM(BA11:BA16)</f>
        <v>370667808.81196475</v>
      </c>
      <c r="BB17" s="272">
        <f>SUM(BB11:BB16)</f>
        <v>193989343.22003144</v>
      </c>
      <c r="BC17" s="272">
        <f t="shared" ref="BC17:BL17" si="11">SUM(BC11:BC16)</f>
        <v>29034689.740303099</v>
      </c>
      <c r="BD17" s="272">
        <f t="shared" si="11"/>
        <v>66380473.329577252</v>
      </c>
      <c r="BE17" s="272">
        <f t="shared" si="11"/>
        <v>41133490.523168512</v>
      </c>
      <c r="BF17" s="272">
        <f t="shared" si="11"/>
        <v>7155307.2494275076</v>
      </c>
      <c r="BG17" s="272">
        <f t="shared" si="11"/>
        <v>2593616.7404295751</v>
      </c>
      <c r="BH17" s="272">
        <f t="shared" si="11"/>
        <v>78341.502590592325</v>
      </c>
      <c r="BI17" s="272">
        <f t="shared" si="11"/>
        <v>12940582.282517213</v>
      </c>
      <c r="BJ17" s="272">
        <f>SUM(BJ11:BJ16)</f>
        <v>3837556.1195370215</v>
      </c>
      <c r="BK17" s="272">
        <f t="shared" si="11"/>
        <v>3277956.2666748846</v>
      </c>
      <c r="BL17" s="293">
        <f t="shared" si="11"/>
        <v>9815498.0827406403</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8194264.6399999978</v>
      </c>
      <c r="E20" s="251">
        <v>3661383.4899999998</v>
      </c>
      <c r="F20" s="251">
        <v>595569.04999999981</v>
      </c>
      <c r="G20" s="251">
        <v>1743050.02</v>
      </c>
      <c r="H20" s="251">
        <v>1361810.0499999998</v>
      </c>
      <c r="I20" s="251">
        <v>16968.129999999997</v>
      </c>
      <c r="J20" s="251">
        <v>11251.31</v>
      </c>
      <c r="K20" s="251">
        <v>0</v>
      </c>
      <c r="L20" s="251">
        <v>231008.06</v>
      </c>
      <c r="M20" s="251">
        <v>5445</v>
      </c>
      <c r="N20" s="251">
        <v>80532.45</v>
      </c>
      <c r="O20" s="252">
        <v>487247.08</v>
      </c>
      <c r="P20" s="273">
        <f t="shared" ref="P20:P27" si="13">SUM(Q20:AA20)</f>
        <v>10388090.979999999</v>
      </c>
      <c r="Q20" s="251">
        <v>5119879.7</v>
      </c>
      <c r="R20" s="251">
        <v>1083123.7299999997</v>
      </c>
      <c r="S20" s="251">
        <v>2210895.0999999996</v>
      </c>
      <c r="T20" s="251">
        <v>1204981.96</v>
      </c>
      <c r="U20" s="251">
        <v>79347.329999999987</v>
      </c>
      <c r="V20" s="251">
        <v>10606.5</v>
      </c>
      <c r="W20" s="251">
        <v>0</v>
      </c>
      <c r="X20" s="251">
        <v>155912.93</v>
      </c>
      <c r="Y20" s="251">
        <v>71969.319999999992</v>
      </c>
      <c r="Z20" s="251">
        <v>56298.299999999996</v>
      </c>
      <c r="AA20" s="252">
        <v>395076.11</v>
      </c>
      <c r="AB20" s="273">
        <f t="shared" ref="AB20:AB27" si="14">SUM(AC20:AM20)</f>
        <v>9650057.3199999984</v>
      </c>
      <c r="AC20" s="251">
        <v>5446222.2700000005</v>
      </c>
      <c r="AD20" s="251">
        <v>569574.4700000002</v>
      </c>
      <c r="AE20" s="251">
        <v>1736347.0000000002</v>
      </c>
      <c r="AF20" s="251">
        <v>986722.07000000007</v>
      </c>
      <c r="AG20" s="251">
        <v>29503.27</v>
      </c>
      <c r="AH20" s="251">
        <v>8858.27</v>
      </c>
      <c r="AI20" s="251">
        <v>0</v>
      </c>
      <c r="AJ20" s="251">
        <v>246063.48000000004</v>
      </c>
      <c r="AK20" s="251">
        <v>55855.859999999986</v>
      </c>
      <c r="AL20" s="251">
        <v>38394.36</v>
      </c>
      <c r="AM20" s="252">
        <v>532516.27</v>
      </c>
      <c r="AN20" s="276">
        <f t="shared" ref="AN20:AN27" si="15">SUM(AO20:AY20)</f>
        <v>8578402.5399999991</v>
      </c>
      <c r="AO20" s="251">
        <v>4926190.5100000007</v>
      </c>
      <c r="AP20" s="251">
        <v>512188.72</v>
      </c>
      <c r="AQ20" s="251">
        <v>1342918.4200000002</v>
      </c>
      <c r="AR20" s="251">
        <v>824835.75999999989</v>
      </c>
      <c r="AS20" s="251">
        <v>37171.919999999998</v>
      </c>
      <c r="AT20" s="251">
        <v>17651.93</v>
      </c>
      <c r="AU20" s="251">
        <v>0</v>
      </c>
      <c r="AV20" s="249">
        <v>80713.25</v>
      </c>
      <c r="AW20" s="251">
        <v>75494.67</v>
      </c>
      <c r="AX20" s="251">
        <v>41993.46</v>
      </c>
      <c r="AY20" s="252">
        <v>719243.9</v>
      </c>
      <c r="AZ20" s="855">
        <v>481266.61999999965</v>
      </c>
      <c r="BA20" s="294">
        <f t="shared" ref="BA20:BA27" si="16">SUM(BB20:BL20)+AZ20</f>
        <v>37292082.100000001</v>
      </c>
      <c r="BB20" s="271">
        <f t="shared" ref="BB20:BL27" si="17">E20+Q20+AC20+AO20</f>
        <v>19153675.970000003</v>
      </c>
      <c r="BC20" s="271">
        <f t="shared" si="17"/>
        <v>2760455.9699999997</v>
      </c>
      <c r="BD20" s="271">
        <f t="shared" si="17"/>
        <v>7033210.54</v>
      </c>
      <c r="BE20" s="271">
        <f t="shared" si="17"/>
        <v>4378349.84</v>
      </c>
      <c r="BF20" s="271">
        <f t="shared" si="17"/>
        <v>162990.65</v>
      </c>
      <c r="BG20" s="271">
        <f t="shared" si="17"/>
        <v>48368.009999999995</v>
      </c>
      <c r="BH20" s="271">
        <f t="shared" si="17"/>
        <v>0</v>
      </c>
      <c r="BI20" s="271">
        <f t="shared" si="17"/>
        <v>713697.72</v>
      </c>
      <c r="BJ20" s="271">
        <f t="shared" si="17"/>
        <v>208764.84999999998</v>
      </c>
      <c r="BK20" s="271">
        <f t="shared" si="17"/>
        <v>217218.56999999998</v>
      </c>
      <c r="BL20" s="295">
        <f t="shared" si="17"/>
        <v>2134083.36</v>
      </c>
    </row>
    <row r="21" spans="1:64" ht="24.75" x14ac:dyDescent="0.25">
      <c r="A21" s="1535"/>
      <c r="B21" s="126">
        <v>2.2000000000000002</v>
      </c>
      <c r="C21" s="127" t="s">
        <v>148</v>
      </c>
      <c r="D21" s="274">
        <f t="shared" si="12"/>
        <v>46448.411386450622</v>
      </c>
      <c r="E21" s="253">
        <v>20754.20480770295</v>
      </c>
      <c r="F21" s="253">
        <v>3375.9266339044634</v>
      </c>
      <c r="G21" s="253">
        <v>9880.3136038477987</v>
      </c>
      <c r="H21" s="253">
        <v>7719.2910177481008</v>
      </c>
      <c r="I21" s="253">
        <v>96.182234443769957</v>
      </c>
      <c r="J21" s="253">
        <v>63.776982862550767</v>
      </c>
      <c r="K21" s="253">
        <v>0</v>
      </c>
      <c r="L21" s="253">
        <v>1309.447262917038</v>
      </c>
      <c r="M21" s="253">
        <v>30.864465709911904</v>
      </c>
      <c r="N21" s="253">
        <v>456.49054941417722</v>
      </c>
      <c r="O21" s="254">
        <v>2761.9138278998535</v>
      </c>
      <c r="P21" s="274">
        <f t="shared" si="13"/>
        <v>117866.7132454703</v>
      </c>
      <c r="Q21" s="253">
        <v>58091.847059584048</v>
      </c>
      <c r="R21" s="253">
        <v>12289.479784020352</v>
      </c>
      <c r="S21" s="253">
        <v>25085.546446332271</v>
      </c>
      <c r="T21" s="253">
        <v>13672.12353248804</v>
      </c>
      <c r="U21" s="253">
        <v>900.30102835157311</v>
      </c>
      <c r="V21" s="253">
        <v>120.34485416473322</v>
      </c>
      <c r="W21" s="253">
        <v>0</v>
      </c>
      <c r="X21" s="253">
        <v>1769.0396288357383</v>
      </c>
      <c r="Y21" s="253">
        <v>816.58768865648597</v>
      </c>
      <c r="Z21" s="253">
        <v>638.77911688326969</v>
      </c>
      <c r="AA21" s="254">
        <v>4482.6641061537839</v>
      </c>
      <c r="AB21" s="274">
        <f t="shared" si="14"/>
        <v>240499.41690302119</v>
      </c>
      <c r="AC21" s="253">
        <v>135731.13991194908</v>
      </c>
      <c r="AD21" s="253">
        <v>14194.975571175917</v>
      </c>
      <c r="AE21" s="253">
        <v>43273.363793999728</v>
      </c>
      <c r="AF21" s="253">
        <v>24591.157815044149</v>
      </c>
      <c r="AG21" s="253">
        <v>735.28259951645509</v>
      </c>
      <c r="AH21" s="253">
        <v>220.76643683288762</v>
      </c>
      <c r="AI21" s="253">
        <v>0</v>
      </c>
      <c r="AJ21" s="253">
        <v>6132.41160117049</v>
      </c>
      <c r="AK21" s="253">
        <v>1392.0437273233499</v>
      </c>
      <c r="AL21" s="253">
        <v>956.86697873051355</v>
      </c>
      <c r="AM21" s="254">
        <v>13271.408467278592</v>
      </c>
      <c r="AN21" s="289">
        <f t="shared" si="15"/>
        <v>744389.75037970638</v>
      </c>
      <c r="AO21" s="253">
        <v>427469.53258057055</v>
      </c>
      <c r="AP21" s="253">
        <v>44445.108707629071</v>
      </c>
      <c r="AQ21" s="253">
        <v>116531.56899350983</v>
      </c>
      <c r="AR21" s="253">
        <v>71575.014418786566</v>
      </c>
      <c r="AS21" s="253">
        <v>3225.588461361061</v>
      </c>
      <c r="AT21" s="253">
        <v>1531.7439004698481</v>
      </c>
      <c r="AU21" s="253">
        <v>0</v>
      </c>
      <c r="AV21" s="253">
        <v>7003.8816364328413</v>
      </c>
      <c r="AW21" s="253">
        <v>6551.0400443738463</v>
      </c>
      <c r="AX21" s="253">
        <v>3643.976959721942</v>
      </c>
      <c r="AY21" s="254">
        <v>62412.294676850943</v>
      </c>
      <c r="AZ21" s="526">
        <v>-608787.81013206451</v>
      </c>
      <c r="BA21" s="296">
        <f t="shared" si="16"/>
        <v>540416.48178258387</v>
      </c>
      <c r="BB21" s="271">
        <f t="shared" si="17"/>
        <v>642046.72435980663</v>
      </c>
      <c r="BC21" s="271">
        <f t="shared" si="17"/>
        <v>74305.490696729801</v>
      </c>
      <c r="BD21" s="271">
        <f t="shared" si="17"/>
        <v>194770.79283768963</v>
      </c>
      <c r="BE21" s="271">
        <f t="shared" si="17"/>
        <v>117557.58678406687</v>
      </c>
      <c r="BF21" s="271">
        <f t="shared" si="17"/>
        <v>4957.3543236728592</v>
      </c>
      <c r="BG21" s="271">
        <f t="shared" si="17"/>
        <v>1936.6321743300196</v>
      </c>
      <c r="BH21" s="271">
        <f t="shared" si="17"/>
        <v>0</v>
      </c>
      <c r="BI21" s="271">
        <f t="shared" si="17"/>
        <v>16214.780129356108</v>
      </c>
      <c r="BJ21" s="271">
        <f t="shared" si="17"/>
        <v>8790.5359260635942</v>
      </c>
      <c r="BK21" s="271">
        <f t="shared" si="17"/>
        <v>5696.1136047499022</v>
      </c>
      <c r="BL21" s="291">
        <f t="shared" si="17"/>
        <v>82928.281078183179</v>
      </c>
    </row>
    <row r="22" spans="1:64" x14ac:dyDescent="0.25">
      <c r="A22" s="1535"/>
      <c r="B22" s="126">
        <v>2.2999999999999998</v>
      </c>
      <c r="C22" s="127" t="s">
        <v>149</v>
      </c>
      <c r="D22" s="274">
        <f t="shared" si="12"/>
        <v>5327038.8000000073</v>
      </c>
      <c r="E22" s="253">
        <v>3269799.7500000084</v>
      </c>
      <c r="F22" s="253">
        <v>561543.87999999989</v>
      </c>
      <c r="G22" s="253">
        <v>748598.96999999927</v>
      </c>
      <c r="H22" s="253">
        <v>514411.39</v>
      </c>
      <c r="I22" s="253">
        <v>22708.530000000006</v>
      </c>
      <c r="J22" s="253">
        <v>12857.75</v>
      </c>
      <c r="K22" s="253">
        <v>644.61</v>
      </c>
      <c r="L22" s="253">
        <v>74101.34</v>
      </c>
      <c r="M22" s="253">
        <v>3947.8800000000028</v>
      </c>
      <c r="N22" s="253">
        <v>21934.940000000002</v>
      </c>
      <c r="O22" s="254">
        <v>96489.76</v>
      </c>
      <c r="P22" s="274">
        <f t="shared" si="13"/>
        <v>5696599.1800000137</v>
      </c>
      <c r="Q22" s="253">
        <v>3697517.6600000146</v>
      </c>
      <c r="R22" s="253">
        <v>513590.87000000011</v>
      </c>
      <c r="S22" s="253">
        <v>779635.23999999894</v>
      </c>
      <c r="T22" s="253">
        <v>474626.23000000016</v>
      </c>
      <c r="U22" s="253">
        <v>16500.769999999997</v>
      </c>
      <c r="V22" s="253">
        <v>8553.5499999999993</v>
      </c>
      <c r="W22" s="253">
        <v>185.14999999999998</v>
      </c>
      <c r="X22" s="253">
        <v>82592.929999999993</v>
      </c>
      <c r="Y22" s="253">
        <v>5066.22</v>
      </c>
      <c r="Z22" s="253">
        <v>30536.479999999992</v>
      </c>
      <c r="AA22" s="254">
        <v>87794.080000000031</v>
      </c>
      <c r="AB22" s="274">
        <f t="shared" si="14"/>
        <v>5679412.0299999835</v>
      </c>
      <c r="AC22" s="253">
        <v>3606627.0299999821</v>
      </c>
      <c r="AD22" s="253">
        <v>534205.47</v>
      </c>
      <c r="AE22" s="253">
        <v>755467.9700000009</v>
      </c>
      <c r="AF22" s="253">
        <v>510948.33000000013</v>
      </c>
      <c r="AG22" s="253">
        <v>31246.5</v>
      </c>
      <c r="AH22" s="253">
        <v>21747.460000000003</v>
      </c>
      <c r="AI22" s="253">
        <v>794.74</v>
      </c>
      <c r="AJ22" s="253">
        <v>66150.09</v>
      </c>
      <c r="AK22" s="253">
        <v>6704.5000000000036</v>
      </c>
      <c r="AL22" s="253">
        <v>39925.149999999994</v>
      </c>
      <c r="AM22" s="254">
        <v>105594.79000000001</v>
      </c>
      <c r="AN22" s="289">
        <f t="shared" si="15"/>
        <v>5981737.4799999688</v>
      </c>
      <c r="AO22" s="253">
        <v>4079990.2499999683</v>
      </c>
      <c r="AP22" s="253">
        <v>468137.54999999976</v>
      </c>
      <c r="AQ22" s="253">
        <v>725506.80000000109</v>
      </c>
      <c r="AR22" s="253">
        <v>474864.82999999984</v>
      </c>
      <c r="AS22" s="253">
        <v>23850.729999999996</v>
      </c>
      <c r="AT22" s="253">
        <v>15908.390000000001</v>
      </c>
      <c r="AU22" s="253">
        <v>2939.68</v>
      </c>
      <c r="AV22" s="253">
        <v>48395.57</v>
      </c>
      <c r="AW22" s="253">
        <v>6455.1</v>
      </c>
      <c r="AX22" s="253">
        <v>15974.329999999998</v>
      </c>
      <c r="AY22" s="254">
        <v>119714.2499999999</v>
      </c>
      <c r="AZ22" s="526">
        <v>-112014.5500000001</v>
      </c>
      <c r="BA22" s="296">
        <f t="shared" si="16"/>
        <v>22572772.939999968</v>
      </c>
      <c r="BB22" s="271">
        <f t="shared" si="17"/>
        <v>14653934.689999973</v>
      </c>
      <c r="BC22" s="271">
        <f t="shared" si="17"/>
        <v>2077477.7699999998</v>
      </c>
      <c r="BD22" s="271">
        <f t="shared" si="17"/>
        <v>3009208.98</v>
      </c>
      <c r="BE22" s="271">
        <f t="shared" si="17"/>
        <v>1974850.78</v>
      </c>
      <c r="BF22" s="271">
        <f t="shared" si="17"/>
        <v>94306.53</v>
      </c>
      <c r="BG22" s="271">
        <f t="shared" si="17"/>
        <v>59067.15</v>
      </c>
      <c r="BH22" s="271">
        <f t="shared" si="17"/>
        <v>4564.18</v>
      </c>
      <c r="BI22" s="271">
        <f t="shared" si="17"/>
        <v>271239.93</v>
      </c>
      <c r="BJ22" s="271">
        <f t="shared" si="17"/>
        <v>22173.700000000004</v>
      </c>
      <c r="BK22" s="271">
        <f t="shared" si="17"/>
        <v>108370.9</v>
      </c>
      <c r="BL22" s="291">
        <f t="shared" si="17"/>
        <v>409592.87999999989</v>
      </c>
    </row>
    <row r="23" spans="1:64" x14ac:dyDescent="0.25">
      <c r="A23" s="1535"/>
      <c r="B23" s="126">
        <v>2.4</v>
      </c>
      <c r="C23" s="127" t="s">
        <v>150</v>
      </c>
      <c r="D23" s="274">
        <f t="shared" si="12"/>
        <v>1401871.74</v>
      </c>
      <c r="E23" s="253">
        <v>152434.44</v>
      </c>
      <c r="F23" s="253">
        <v>38305.310000000012</v>
      </c>
      <c r="G23" s="253">
        <v>489786.68000000023</v>
      </c>
      <c r="H23" s="253">
        <v>183611.14999999997</v>
      </c>
      <c r="I23" s="253">
        <v>200252.82999999996</v>
      </c>
      <c r="J23" s="253">
        <v>0</v>
      </c>
      <c r="K23" s="253">
        <v>2613.41</v>
      </c>
      <c r="L23" s="253">
        <v>39390.789999999994</v>
      </c>
      <c r="M23" s="253">
        <v>489.93</v>
      </c>
      <c r="N23" s="253">
        <v>137187.29999999996</v>
      </c>
      <c r="O23" s="254">
        <v>157799.9</v>
      </c>
      <c r="P23" s="274">
        <f t="shared" si="13"/>
        <v>1536171.9100000001</v>
      </c>
      <c r="Q23" s="253">
        <v>208229.21000000002</v>
      </c>
      <c r="R23" s="253">
        <v>-55780.389999999992</v>
      </c>
      <c r="S23" s="253">
        <v>505993.42</v>
      </c>
      <c r="T23" s="253">
        <v>302909.87000000005</v>
      </c>
      <c r="U23" s="253">
        <v>322185.32000000036</v>
      </c>
      <c r="V23" s="253">
        <v>0</v>
      </c>
      <c r="W23" s="253">
        <v>4054.18</v>
      </c>
      <c r="X23" s="253">
        <v>39404.42</v>
      </c>
      <c r="Y23" s="253">
        <v>1016.74</v>
      </c>
      <c r="Z23" s="253">
        <v>97755.899999999907</v>
      </c>
      <c r="AA23" s="254">
        <v>110403.24</v>
      </c>
      <c r="AB23" s="274">
        <f t="shared" si="14"/>
        <v>1918241.9100000011</v>
      </c>
      <c r="AC23" s="253">
        <v>418236.72000000003</v>
      </c>
      <c r="AD23" s="253">
        <v>74347.539999999994</v>
      </c>
      <c r="AE23" s="253">
        <v>630036.2700000013</v>
      </c>
      <c r="AF23" s="253">
        <v>282851.62999999995</v>
      </c>
      <c r="AG23" s="253">
        <v>247653.29000000036</v>
      </c>
      <c r="AH23" s="253">
        <v>0</v>
      </c>
      <c r="AI23" s="253">
        <v>3741.78</v>
      </c>
      <c r="AJ23" s="253">
        <v>25769.919999999998</v>
      </c>
      <c r="AK23" s="253">
        <v>406.48</v>
      </c>
      <c r="AL23" s="253">
        <v>112317.1399999999</v>
      </c>
      <c r="AM23" s="254">
        <v>122881.13999999998</v>
      </c>
      <c r="AN23" s="289">
        <f t="shared" si="15"/>
        <v>1934780.4200000002</v>
      </c>
      <c r="AO23" s="253">
        <v>227424.99999999997</v>
      </c>
      <c r="AP23" s="253">
        <v>82602.430000000008</v>
      </c>
      <c r="AQ23" s="253">
        <v>632676.55000000005</v>
      </c>
      <c r="AR23" s="253">
        <v>292000.27999999997</v>
      </c>
      <c r="AS23" s="253">
        <v>353403.50999999995</v>
      </c>
      <c r="AT23" s="253">
        <v>0</v>
      </c>
      <c r="AU23" s="253">
        <v>5914.84</v>
      </c>
      <c r="AV23" s="253">
        <v>39390.44</v>
      </c>
      <c r="AW23" s="253">
        <v>393.22</v>
      </c>
      <c r="AX23" s="253">
        <v>127151.06</v>
      </c>
      <c r="AY23" s="254">
        <v>173823.09</v>
      </c>
      <c r="AZ23" s="526">
        <v>-481157.15</v>
      </c>
      <c r="BA23" s="296">
        <f t="shared" si="16"/>
        <v>6309908.8300000019</v>
      </c>
      <c r="BB23" s="271">
        <f t="shared" si="17"/>
        <v>1006325.3700000001</v>
      </c>
      <c r="BC23" s="271">
        <f t="shared" si="17"/>
        <v>139474.89000000001</v>
      </c>
      <c r="BD23" s="271">
        <f t="shared" si="17"/>
        <v>2258492.9200000018</v>
      </c>
      <c r="BE23" s="271">
        <f t="shared" si="17"/>
        <v>1061372.93</v>
      </c>
      <c r="BF23" s="271">
        <f t="shared" si="17"/>
        <v>1123494.9500000007</v>
      </c>
      <c r="BG23" s="271">
        <f t="shared" si="17"/>
        <v>0</v>
      </c>
      <c r="BH23" s="271">
        <f t="shared" si="17"/>
        <v>16324.210000000001</v>
      </c>
      <c r="BI23" s="271">
        <f t="shared" si="17"/>
        <v>143955.57</v>
      </c>
      <c r="BJ23" s="271">
        <f t="shared" si="17"/>
        <v>2306.37</v>
      </c>
      <c r="BK23" s="271">
        <f t="shared" si="17"/>
        <v>474411.39999999973</v>
      </c>
      <c r="BL23" s="291">
        <f t="shared" si="17"/>
        <v>564907.37</v>
      </c>
    </row>
    <row r="24" spans="1:64" ht="24.75" x14ac:dyDescent="0.25">
      <c r="A24" s="1535"/>
      <c r="B24" s="126">
        <v>2.5</v>
      </c>
      <c r="C24" s="127" t="s">
        <v>151</v>
      </c>
      <c r="D24" s="274">
        <f t="shared" si="12"/>
        <v>38142.190748741043</v>
      </c>
      <c r="E24" s="253">
        <v>4147.4432512331832</v>
      </c>
      <c r="F24" s="253">
        <v>1042.2126354509849</v>
      </c>
      <c r="G24" s="253">
        <v>13326.138505903968</v>
      </c>
      <c r="H24" s="253">
        <v>4995.7006101683037</v>
      </c>
      <c r="I24" s="253">
        <v>5448.4882046593002</v>
      </c>
      <c r="J24" s="253">
        <v>0</v>
      </c>
      <c r="K24" s="253">
        <v>71.105779423634942</v>
      </c>
      <c r="L24" s="253">
        <v>1071.7464251926503</v>
      </c>
      <c r="M24" s="253">
        <v>13.330037963052664</v>
      </c>
      <c r="N24" s="253">
        <v>3732.5983651719516</v>
      </c>
      <c r="O24" s="254">
        <v>4293.4269335740091</v>
      </c>
      <c r="P24" s="274">
        <f t="shared" si="13"/>
        <v>82065.411024649962</v>
      </c>
      <c r="Q24" s="253">
        <v>11124.025634597205</v>
      </c>
      <c r="R24" s="253">
        <v>-2979.9012745033674</v>
      </c>
      <c r="S24" s="253">
        <v>27031.192093642909</v>
      </c>
      <c r="T24" s="253">
        <v>16182.058025636781</v>
      </c>
      <c r="U24" s="253">
        <v>17211.791557826622</v>
      </c>
      <c r="V24" s="253">
        <v>0</v>
      </c>
      <c r="W24" s="253">
        <v>216.58249698623592</v>
      </c>
      <c r="X24" s="253">
        <v>2105.0638294043124</v>
      </c>
      <c r="Y24" s="253">
        <v>54.316307609870684</v>
      </c>
      <c r="Z24" s="253">
        <v>5222.3179328832857</v>
      </c>
      <c r="AA24" s="254">
        <v>5897.9644205661025</v>
      </c>
      <c r="AB24" s="274">
        <f t="shared" si="14"/>
        <v>189349.27346120015</v>
      </c>
      <c r="AC24" s="253">
        <v>41284.062585617961</v>
      </c>
      <c r="AD24" s="253">
        <v>7338.8307330995103</v>
      </c>
      <c r="AE24" s="253">
        <v>62190.753604536083</v>
      </c>
      <c r="AF24" s="253">
        <v>27920.22755764738</v>
      </c>
      <c r="AG24" s="253">
        <v>24445.806489430695</v>
      </c>
      <c r="AH24" s="253">
        <v>0</v>
      </c>
      <c r="AI24" s="253">
        <v>369.35035188113937</v>
      </c>
      <c r="AJ24" s="253">
        <v>2543.7436246783109</v>
      </c>
      <c r="AK24" s="253">
        <v>40.123559116956514</v>
      </c>
      <c r="AL24" s="253">
        <v>11086.802319025479</v>
      </c>
      <c r="AM24" s="254">
        <v>12129.572636166624</v>
      </c>
      <c r="AN24" s="289">
        <f t="shared" si="15"/>
        <v>686954.79793344543</v>
      </c>
      <c r="AO24" s="253">
        <v>80748.540405434644</v>
      </c>
      <c r="AP24" s="253">
        <v>29328.462818256958</v>
      </c>
      <c r="AQ24" s="253">
        <v>224635.40930524791</v>
      </c>
      <c r="AR24" s="253">
        <v>103676.36103321196</v>
      </c>
      <c r="AS24" s="253">
        <v>125477.9272580298</v>
      </c>
      <c r="AT24" s="253">
        <v>0</v>
      </c>
      <c r="AU24" s="253">
        <v>2100.097600227245</v>
      </c>
      <c r="AV24" s="253">
        <v>13985.799872168185</v>
      </c>
      <c r="AW24" s="253">
        <v>139.61499860712331</v>
      </c>
      <c r="AX24" s="253">
        <v>45145.707402457279</v>
      </c>
      <c r="AY24" s="254">
        <v>61716.877239804351</v>
      </c>
      <c r="AZ24" s="526">
        <v>0</v>
      </c>
      <c r="BA24" s="296">
        <f t="shared" si="16"/>
        <v>996511.6731680365</v>
      </c>
      <c r="BB24" s="271">
        <f t="shared" si="17"/>
        <v>137304.07187688298</v>
      </c>
      <c r="BC24" s="271">
        <f t="shared" si="17"/>
        <v>34729.604912304087</v>
      </c>
      <c r="BD24" s="271">
        <f t="shared" si="17"/>
        <v>327183.4935093309</v>
      </c>
      <c r="BE24" s="271">
        <f t="shared" si="17"/>
        <v>152774.34722666442</v>
      </c>
      <c r="BF24" s="271">
        <f t="shared" si="17"/>
        <v>172584.01350994641</v>
      </c>
      <c r="BG24" s="271">
        <f t="shared" si="17"/>
        <v>0</v>
      </c>
      <c r="BH24" s="271">
        <f t="shared" si="17"/>
        <v>2757.1362285182554</v>
      </c>
      <c r="BI24" s="271">
        <f t="shared" si="17"/>
        <v>19706.353751443457</v>
      </c>
      <c r="BJ24" s="271">
        <f t="shared" si="17"/>
        <v>247.38490329700318</v>
      </c>
      <c r="BK24" s="271">
        <f t="shared" si="17"/>
        <v>65187.426019537997</v>
      </c>
      <c r="BL24" s="291">
        <f t="shared" si="17"/>
        <v>84037.84123011108</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15007765.782135198</v>
      </c>
      <c r="E28" s="275">
        <f t="shared" ref="E28:O28" si="18">SUM(E20:E27)</f>
        <v>7108519.328058945</v>
      </c>
      <c r="F28" s="275">
        <f t="shared" si="18"/>
        <v>1199836.3792693552</v>
      </c>
      <c r="G28" s="275">
        <f t="shared" si="18"/>
        <v>3004642.1221097512</v>
      </c>
      <c r="H28" s="275">
        <f t="shared" si="18"/>
        <v>2072547.5816279161</v>
      </c>
      <c r="I28" s="275">
        <f t="shared" si="18"/>
        <v>245474.16043910303</v>
      </c>
      <c r="J28" s="275">
        <f t="shared" si="18"/>
        <v>24172.836982862551</v>
      </c>
      <c r="K28" s="275">
        <f t="shared" si="18"/>
        <v>3329.1257794236349</v>
      </c>
      <c r="L28" s="275">
        <f t="shared" si="18"/>
        <v>346881.38368810964</v>
      </c>
      <c r="M28" s="275">
        <f>SUM(M20:M27)</f>
        <v>9927.004503672968</v>
      </c>
      <c r="N28" s="275">
        <f t="shared" si="18"/>
        <v>243843.77891458609</v>
      </c>
      <c r="O28" s="283">
        <f t="shared" si="18"/>
        <v>748592.08076147386</v>
      </c>
      <c r="P28" s="275">
        <f>SUM(P20:P27)</f>
        <v>17820794.19427013</v>
      </c>
      <c r="Q28" s="275">
        <f t="shared" ref="Q28:AA28" si="19">SUM(Q20:Q27)</f>
        <v>9094842.4426941983</v>
      </c>
      <c r="R28" s="275">
        <f t="shared" si="19"/>
        <v>1550243.788509517</v>
      </c>
      <c r="S28" s="275">
        <f t="shared" si="19"/>
        <v>3548640.4985399735</v>
      </c>
      <c r="T28" s="275">
        <f t="shared" si="19"/>
        <v>2012372.241558125</v>
      </c>
      <c r="U28" s="275">
        <f t="shared" si="19"/>
        <v>436145.51258617855</v>
      </c>
      <c r="V28" s="275">
        <f t="shared" si="19"/>
        <v>19280.394854164733</v>
      </c>
      <c r="W28" s="275">
        <f t="shared" si="19"/>
        <v>4455.912496986236</v>
      </c>
      <c r="X28" s="275">
        <f t="shared" si="19"/>
        <v>281784.38345824002</v>
      </c>
      <c r="Y28" s="275">
        <f>SUM(Y20:Y27)</f>
        <v>78923.183996266351</v>
      </c>
      <c r="Z28" s="275">
        <f t="shared" si="19"/>
        <v>190451.77704976645</v>
      </c>
      <c r="AA28" s="283">
        <f t="shared" si="19"/>
        <v>603654.05852671992</v>
      </c>
      <c r="AB28" s="275">
        <f>SUM(AB20:AB27)</f>
        <v>17677559.950364202</v>
      </c>
      <c r="AC28" s="275">
        <f t="shared" ref="AC28:AM28" si="20">SUM(AC20:AC27)</f>
        <v>9648101.2224975508</v>
      </c>
      <c r="AD28" s="275">
        <f t="shared" si="20"/>
        <v>1199661.2863042755</v>
      </c>
      <c r="AE28" s="275">
        <f t="shared" si="20"/>
        <v>3227315.3573985379</v>
      </c>
      <c r="AF28" s="275">
        <f t="shared" si="20"/>
        <v>1833033.4153726916</v>
      </c>
      <c r="AG28" s="275">
        <f t="shared" si="20"/>
        <v>333584.14908894751</v>
      </c>
      <c r="AH28" s="275">
        <f t="shared" si="20"/>
        <v>30826.496436832891</v>
      </c>
      <c r="AI28" s="275">
        <f t="shared" si="20"/>
        <v>4905.8703518811399</v>
      </c>
      <c r="AJ28" s="275">
        <f t="shared" si="20"/>
        <v>346659.64522584877</v>
      </c>
      <c r="AK28" s="275">
        <f>SUM(AK20:AK27)</f>
        <v>64399.007286440297</v>
      </c>
      <c r="AL28" s="275">
        <f t="shared" si="20"/>
        <v>202680.31929775586</v>
      </c>
      <c r="AM28" s="283">
        <f t="shared" si="20"/>
        <v>786393.18110344524</v>
      </c>
      <c r="AN28" s="277">
        <f>SUM(AN20:AN27)</f>
        <v>17926264.98831312</v>
      </c>
      <c r="AO28" s="275">
        <f t="shared" ref="AO28:AY28" si="21">SUM(AO20:AO27)</f>
        <v>9741823.8329859748</v>
      </c>
      <c r="AP28" s="275">
        <f t="shared" si="21"/>
        <v>1136702.2715258857</v>
      </c>
      <c r="AQ28" s="275">
        <f t="shared" si="21"/>
        <v>3042268.7482987591</v>
      </c>
      <c r="AR28" s="275">
        <f t="shared" si="21"/>
        <v>1766952.2454519982</v>
      </c>
      <c r="AS28" s="275">
        <f t="shared" si="21"/>
        <v>543129.67571939074</v>
      </c>
      <c r="AT28" s="275">
        <f t="shared" si="21"/>
        <v>35092.063900469846</v>
      </c>
      <c r="AU28" s="275">
        <f t="shared" si="21"/>
        <v>10954.617600227246</v>
      </c>
      <c r="AV28" s="275">
        <f t="shared" si="21"/>
        <v>189488.94150860104</v>
      </c>
      <c r="AW28" s="275">
        <f>SUM(AW20:AW27)</f>
        <v>89033.645042980977</v>
      </c>
      <c r="AX28" s="275">
        <f t="shared" si="21"/>
        <v>233908.5343621792</v>
      </c>
      <c r="AY28" s="283">
        <f t="shared" si="21"/>
        <v>1136910.411916655</v>
      </c>
      <c r="AZ28" s="293">
        <f>SUM(AZ20:AZ27)</f>
        <v>-720692.89013206493</v>
      </c>
      <c r="BA28" s="297">
        <f>SUM(BA20:BA27)</f>
        <v>67711692.024950594</v>
      </c>
      <c r="BB28" s="280">
        <f t="shared" ref="BB28:BL28" si="22">SUM(BB20:BB27)</f>
        <v>35593286.826236665</v>
      </c>
      <c r="BC28" s="280">
        <f t="shared" si="22"/>
        <v>5086443.7256090334</v>
      </c>
      <c r="BD28" s="280">
        <f t="shared" si="22"/>
        <v>12822866.726347024</v>
      </c>
      <c r="BE28" s="280">
        <f t="shared" si="22"/>
        <v>7684905.4840107309</v>
      </c>
      <c r="BF28" s="280">
        <f t="shared" si="22"/>
        <v>1558333.4978336198</v>
      </c>
      <c r="BG28" s="280">
        <f t="shared" si="22"/>
        <v>109371.79217433001</v>
      </c>
      <c r="BH28" s="280">
        <f t="shared" si="22"/>
        <v>23645.526228518254</v>
      </c>
      <c r="BI28" s="280">
        <f t="shared" si="22"/>
        <v>1164814.3538807996</v>
      </c>
      <c r="BJ28" s="280">
        <f>SUM(BJ20:BJ27)</f>
        <v>242282.84082936059</v>
      </c>
      <c r="BK28" s="280">
        <f t="shared" si="22"/>
        <v>870884.40962428763</v>
      </c>
      <c r="BL28" s="293">
        <f t="shared" si="22"/>
        <v>3275549.7323082942</v>
      </c>
    </row>
    <row r="29" spans="1:64" ht="14.85" customHeight="1" x14ac:dyDescent="0.25">
      <c r="A29" s="1534" t="s">
        <v>53</v>
      </c>
      <c r="B29" s="124">
        <v>3.1</v>
      </c>
      <c r="C29" s="131" t="s">
        <v>33</v>
      </c>
      <c r="D29" s="273">
        <f t="shared" ref="D29:D35" si="23">SUM(E29:O29)</f>
        <v>11972471.60999942</v>
      </c>
      <c r="E29" s="251">
        <v>8188539.8799994215</v>
      </c>
      <c r="F29" s="251">
        <v>702459.75999999919</v>
      </c>
      <c r="G29" s="251">
        <v>1468738.2699999982</v>
      </c>
      <c r="H29" s="251">
        <v>742024.3600000015</v>
      </c>
      <c r="I29" s="251">
        <v>162009.81999999989</v>
      </c>
      <c r="J29" s="251">
        <v>42209.770000000011</v>
      </c>
      <c r="K29" s="251">
        <v>3572.96</v>
      </c>
      <c r="L29" s="251">
        <v>206066.25000000058</v>
      </c>
      <c r="M29" s="251">
        <v>9036.2900000000009</v>
      </c>
      <c r="N29" s="251">
        <v>229426.4599999997</v>
      </c>
      <c r="O29" s="252">
        <v>218387.79000000033</v>
      </c>
      <c r="P29" s="273">
        <f t="shared" ref="P29:P35" si="24">SUM(Q29:AA29)</f>
        <v>12894318.659999235</v>
      </c>
      <c r="Q29" s="251">
        <v>8836449.6799992491</v>
      </c>
      <c r="R29" s="251">
        <v>756396.07999999984</v>
      </c>
      <c r="S29" s="251">
        <v>1822851.7099999862</v>
      </c>
      <c r="T29" s="251">
        <v>797890.21999999916</v>
      </c>
      <c r="U29" s="251">
        <v>105504.9400000001</v>
      </c>
      <c r="V29" s="251">
        <v>34020.719999999994</v>
      </c>
      <c r="W29" s="251">
        <v>3033.7</v>
      </c>
      <c r="X29" s="251">
        <v>180323.0300000007</v>
      </c>
      <c r="Y29" s="251">
        <v>15161.860000000008</v>
      </c>
      <c r="Z29" s="251">
        <v>135172.12999999983</v>
      </c>
      <c r="AA29" s="252">
        <v>207514.59000000099</v>
      </c>
      <c r="AB29" s="273">
        <f t="shared" ref="AB29:AB35" si="25">SUM(AC29:AM29)</f>
        <v>12455723.279999284</v>
      </c>
      <c r="AC29" s="251">
        <v>8748016.2099992782</v>
      </c>
      <c r="AD29" s="251">
        <v>665473.07999999938</v>
      </c>
      <c r="AE29" s="251">
        <v>1691979.4600000025</v>
      </c>
      <c r="AF29" s="251">
        <v>693201.44000000088</v>
      </c>
      <c r="AG29" s="251">
        <v>102292.1</v>
      </c>
      <c r="AH29" s="251">
        <v>49365.000000000015</v>
      </c>
      <c r="AI29" s="251">
        <v>894.81999999999994</v>
      </c>
      <c r="AJ29" s="251">
        <v>140546.12000000017</v>
      </c>
      <c r="AK29" s="251">
        <v>17108.940000000013</v>
      </c>
      <c r="AL29" s="251">
        <v>129677.71</v>
      </c>
      <c r="AM29" s="252">
        <v>217168.40000000058</v>
      </c>
      <c r="AN29" s="276">
        <f t="shared" ref="AN29:AN35" si="26">SUM(AO29:AY29)</f>
        <v>12549321.229999002</v>
      </c>
      <c r="AO29" s="251">
        <v>9081710.2399990037</v>
      </c>
      <c r="AP29" s="251">
        <v>625156.75000000349</v>
      </c>
      <c r="AQ29" s="251">
        <v>1528974.029999993</v>
      </c>
      <c r="AR29" s="251">
        <v>729240.85000000196</v>
      </c>
      <c r="AS29" s="251">
        <v>103050.8400000002</v>
      </c>
      <c r="AT29" s="251">
        <v>38356.270000000004</v>
      </c>
      <c r="AU29" s="251">
        <v>722.49</v>
      </c>
      <c r="AV29" s="249">
        <v>80258.779999999897</v>
      </c>
      <c r="AW29" s="251">
        <v>13502.900000000001</v>
      </c>
      <c r="AX29" s="251">
        <v>111784.44000000021</v>
      </c>
      <c r="AY29" s="252">
        <v>236563.64000000042</v>
      </c>
      <c r="AZ29" s="855">
        <v>-55187.799999997871</v>
      </c>
      <c r="BA29" s="294">
        <f t="shared" ref="BA29:BA35" si="27">SUM(BB29:BL29)+AZ29</f>
        <v>49816646.979996949</v>
      </c>
      <c r="BB29" s="271">
        <f t="shared" ref="BB29:BL35" si="28">E29+Q29+AC29+AO29</f>
        <v>34854716.009996951</v>
      </c>
      <c r="BC29" s="271">
        <f t="shared" si="28"/>
        <v>2749485.6700000018</v>
      </c>
      <c r="BD29" s="271">
        <f t="shared" si="28"/>
        <v>6512543.4699999802</v>
      </c>
      <c r="BE29" s="271">
        <f t="shared" si="28"/>
        <v>2962356.8700000034</v>
      </c>
      <c r="BF29" s="271">
        <f t="shared" si="28"/>
        <v>472857.70000000019</v>
      </c>
      <c r="BG29" s="271">
        <f t="shared" si="28"/>
        <v>163951.76</v>
      </c>
      <c r="BH29" s="271">
        <f t="shared" si="28"/>
        <v>8223.9699999999993</v>
      </c>
      <c r="BI29" s="271">
        <f>L29+X29+AJ29+AV29</f>
        <v>607194.18000000145</v>
      </c>
      <c r="BJ29" s="271">
        <f>M29+Y29+AK29+AW29</f>
        <v>54809.990000000027</v>
      </c>
      <c r="BK29" s="271">
        <f t="shared" si="28"/>
        <v>606060.73999999976</v>
      </c>
      <c r="BL29" s="295">
        <f t="shared" si="28"/>
        <v>879634.42000000225</v>
      </c>
    </row>
    <row r="30" spans="1:64" x14ac:dyDescent="0.25">
      <c r="A30" s="1535"/>
      <c r="B30" s="126">
        <v>3.2</v>
      </c>
      <c r="C30" s="131" t="s">
        <v>34</v>
      </c>
      <c r="D30" s="274">
        <f t="shared" si="23"/>
        <v>613632.89000000036</v>
      </c>
      <c r="E30" s="253">
        <v>241638.90000000031</v>
      </c>
      <c r="F30" s="253">
        <v>58962.76</v>
      </c>
      <c r="G30" s="253">
        <v>134256.60999999987</v>
      </c>
      <c r="H30" s="253">
        <v>103031.01000000002</v>
      </c>
      <c r="I30" s="253">
        <v>1438.4200000000005</v>
      </c>
      <c r="J30" s="253">
        <v>1150.28</v>
      </c>
      <c r="K30" s="253">
        <v>55.85</v>
      </c>
      <c r="L30" s="253">
        <v>20041.469999999998</v>
      </c>
      <c r="M30" s="253">
        <v>9.43</v>
      </c>
      <c r="N30" s="253">
        <v>9131.11</v>
      </c>
      <c r="O30" s="254">
        <v>43917.049999999996</v>
      </c>
      <c r="P30" s="274">
        <f t="shared" si="24"/>
        <v>768367.12999999989</v>
      </c>
      <c r="Q30" s="253">
        <v>341578.37999999995</v>
      </c>
      <c r="R30" s="253">
        <v>64401.65</v>
      </c>
      <c r="S30" s="253">
        <v>165470.34999999998</v>
      </c>
      <c r="T30" s="253">
        <v>126040.70999999999</v>
      </c>
      <c r="U30" s="253">
        <v>3356.8599999999997</v>
      </c>
      <c r="V30" s="253">
        <v>1606.1200000000001</v>
      </c>
      <c r="W30" s="253">
        <v>0</v>
      </c>
      <c r="X30" s="253">
        <v>27498.39</v>
      </c>
      <c r="Y30" s="253">
        <v>347.24999999999994</v>
      </c>
      <c r="Z30" s="253">
        <v>6306.0400000000009</v>
      </c>
      <c r="AA30" s="254">
        <v>31761.37999999999</v>
      </c>
      <c r="AB30" s="274">
        <f t="shared" si="25"/>
        <v>656894.75</v>
      </c>
      <c r="AC30" s="253">
        <v>306811.32</v>
      </c>
      <c r="AD30" s="253">
        <v>57306.090000000004</v>
      </c>
      <c r="AE30" s="253">
        <v>123580.7999999999</v>
      </c>
      <c r="AF30" s="253">
        <v>96519.4</v>
      </c>
      <c r="AG30" s="253">
        <v>678.28999999999985</v>
      </c>
      <c r="AH30" s="253">
        <v>2803.37</v>
      </c>
      <c r="AI30" s="253">
        <v>0</v>
      </c>
      <c r="AJ30" s="253">
        <v>14064.92</v>
      </c>
      <c r="AK30" s="253">
        <v>2077.8000000000002</v>
      </c>
      <c r="AL30" s="253">
        <v>6263.7000000000007</v>
      </c>
      <c r="AM30" s="254">
        <v>46789.06</v>
      </c>
      <c r="AN30" s="289">
        <f t="shared" si="26"/>
        <v>724730.36999999976</v>
      </c>
      <c r="AO30" s="253">
        <v>373492.24000000011</v>
      </c>
      <c r="AP30" s="253">
        <v>53795.360000000001</v>
      </c>
      <c r="AQ30" s="253">
        <v>142002.5199999999</v>
      </c>
      <c r="AR30" s="253">
        <v>94700.989999999802</v>
      </c>
      <c r="AS30" s="253">
        <v>2928.8599999999997</v>
      </c>
      <c r="AT30" s="253">
        <v>1106.6699999999998</v>
      </c>
      <c r="AU30" s="253">
        <v>0</v>
      </c>
      <c r="AV30" s="253">
        <v>14043.28</v>
      </c>
      <c r="AW30" s="253">
        <v>917.31999999999994</v>
      </c>
      <c r="AX30" s="253">
        <v>7826.6400000000012</v>
      </c>
      <c r="AY30" s="254">
        <v>33916.49</v>
      </c>
      <c r="AZ30" s="526">
        <v>73415.450000000026</v>
      </c>
      <c r="BA30" s="296">
        <f t="shared" si="27"/>
        <v>2837040.5900000003</v>
      </c>
      <c r="BB30" s="271">
        <f t="shared" si="28"/>
        <v>1263520.8400000003</v>
      </c>
      <c r="BC30" s="271">
        <f t="shared" si="28"/>
        <v>234465.86</v>
      </c>
      <c r="BD30" s="271">
        <f t="shared" si="28"/>
        <v>565310.27999999968</v>
      </c>
      <c r="BE30" s="271">
        <f t="shared" si="28"/>
        <v>420292.10999999981</v>
      </c>
      <c r="BF30" s="271">
        <f t="shared" si="28"/>
        <v>8402.43</v>
      </c>
      <c r="BG30" s="271">
        <f t="shared" si="28"/>
        <v>6666.4400000000005</v>
      </c>
      <c r="BH30" s="271">
        <f t="shared" si="28"/>
        <v>55.85</v>
      </c>
      <c r="BI30" s="271">
        <f t="shared" si="28"/>
        <v>75648.06</v>
      </c>
      <c r="BJ30" s="271">
        <f t="shared" si="28"/>
        <v>3351.8</v>
      </c>
      <c r="BK30" s="271">
        <f t="shared" si="28"/>
        <v>29527.490000000005</v>
      </c>
      <c r="BL30" s="291">
        <f t="shared" si="28"/>
        <v>156383.97999999998</v>
      </c>
    </row>
    <row r="31" spans="1:64" x14ac:dyDescent="0.25">
      <c r="A31" s="1535"/>
      <c r="B31" s="126">
        <v>3.3</v>
      </c>
      <c r="C31" s="131" t="s">
        <v>54</v>
      </c>
      <c r="D31" s="274">
        <f t="shared" si="23"/>
        <v>1731.9699999999998</v>
      </c>
      <c r="E31" s="253">
        <v>971.13</v>
      </c>
      <c r="F31" s="253">
        <v>389.11</v>
      </c>
      <c r="G31" s="253">
        <v>38.86</v>
      </c>
      <c r="H31" s="253">
        <v>255.15000000000003</v>
      </c>
      <c r="I31" s="253">
        <v>0</v>
      </c>
      <c r="J31" s="253">
        <v>0</v>
      </c>
      <c r="K31" s="253">
        <v>0</v>
      </c>
      <c r="L31" s="253">
        <v>38.86</v>
      </c>
      <c r="M31" s="253">
        <v>0</v>
      </c>
      <c r="N31" s="253">
        <v>0</v>
      </c>
      <c r="O31" s="254">
        <v>38.860000000000014</v>
      </c>
      <c r="P31" s="274">
        <f t="shared" si="24"/>
        <v>554.09</v>
      </c>
      <c r="Q31" s="253">
        <v>229.76999999999998</v>
      </c>
      <c r="R31" s="253">
        <v>285.45999999999998</v>
      </c>
      <c r="S31" s="253">
        <v>0</v>
      </c>
      <c r="T31" s="253">
        <v>38.86</v>
      </c>
      <c r="U31" s="253">
        <v>0</v>
      </c>
      <c r="V31" s="253">
        <v>0</v>
      </c>
      <c r="W31" s="253">
        <v>0</v>
      </c>
      <c r="X31" s="253">
        <v>0</v>
      </c>
      <c r="Y31" s="253">
        <v>0</v>
      </c>
      <c r="Z31" s="253">
        <v>0</v>
      </c>
      <c r="AA31" s="254">
        <v>0</v>
      </c>
      <c r="AB31" s="274">
        <f t="shared" si="25"/>
        <v>35.56</v>
      </c>
      <c r="AC31" s="253">
        <v>27.5</v>
      </c>
      <c r="AD31" s="253">
        <v>0</v>
      </c>
      <c r="AE31" s="253">
        <v>0</v>
      </c>
      <c r="AF31" s="253">
        <v>8.06</v>
      </c>
      <c r="AG31" s="253">
        <v>0</v>
      </c>
      <c r="AH31" s="253">
        <v>0</v>
      </c>
      <c r="AI31" s="253">
        <v>0</v>
      </c>
      <c r="AJ31" s="253">
        <v>0</v>
      </c>
      <c r="AK31" s="253">
        <v>0</v>
      </c>
      <c r="AL31" s="253">
        <v>0</v>
      </c>
      <c r="AM31" s="254">
        <v>0</v>
      </c>
      <c r="AN31" s="289">
        <f t="shared" si="26"/>
        <v>61.5</v>
      </c>
      <c r="AO31" s="253">
        <v>11</v>
      </c>
      <c r="AP31" s="253">
        <v>0</v>
      </c>
      <c r="AQ31" s="253">
        <v>50.5</v>
      </c>
      <c r="AR31" s="253">
        <v>0</v>
      </c>
      <c r="AS31" s="253">
        <v>0</v>
      </c>
      <c r="AT31" s="253">
        <v>0</v>
      </c>
      <c r="AU31" s="253">
        <v>0</v>
      </c>
      <c r="AV31" s="253">
        <v>0</v>
      </c>
      <c r="AW31" s="253">
        <v>0</v>
      </c>
      <c r="AX31" s="253">
        <v>0</v>
      </c>
      <c r="AY31" s="254">
        <v>0</v>
      </c>
      <c r="AZ31" s="526">
        <v>-119.09000000000002</v>
      </c>
      <c r="BA31" s="296">
        <f t="shared" si="27"/>
        <v>2264.0300000000002</v>
      </c>
      <c r="BB31" s="271">
        <f t="shared" si="28"/>
        <v>1239.4000000000001</v>
      </c>
      <c r="BC31" s="271">
        <f t="shared" si="28"/>
        <v>674.56999999999994</v>
      </c>
      <c r="BD31" s="271">
        <f t="shared" si="28"/>
        <v>89.36</v>
      </c>
      <c r="BE31" s="271">
        <f t="shared" si="28"/>
        <v>302.07000000000005</v>
      </c>
      <c r="BF31" s="271">
        <f t="shared" si="28"/>
        <v>0</v>
      </c>
      <c r="BG31" s="271">
        <f t="shared" si="28"/>
        <v>0</v>
      </c>
      <c r="BH31" s="271">
        <f t="shared" si="28"/>
        <v>0</v>
      </c>
      <c r="BI31" s="271">
        <f t="shared" si="28"/>
        <v>38.86</v>
      </c>
      <c r="BJ31" s="271">
        <f t="shared" si="28"/>
        <v>0</v>
      </c>
      <c r="BK31" s="271">
        <f t="shared" si="28"/>
        <v>0</v>
      </c>
      <c r="BL31" s="291">
        <f t="shared" si="28"/>
        <v>38.860000000000014</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2280315.2999999998</v>
      </c>
      <c r="E33" s="253">
        <v>1775505.5599999998</v>
      </c>
      <c r="F33" s="253">
        <v>91702.640000000043</v>
      </c>
      <c r="G33" s="253">
        <v>105361.3</v>
      </c>
      <c r="H33" s="253">
        <v>44179.960000000014</v>
      </c>
      <c r="I33" s="253">
        <v>127770</v>
      </c>
      <c r="J33" s="253">
        <v>13379.279999999997</v>
      </c>
      <c r="K33" s="253">
        <v>1830</v>
      </c>
      <c r="L33" s="253">
        <v>8936.9399999999987</v>
      </c>
      <c r="M33" s="253">
        <v>326.12000000000006</v>
      </c>
      <c r="N33" s="253">
        <v>103320</v>
      </c>
      <c r="O33" s="254">
        <v>8003.5</v>
      </c>
      <c r="P33" s="274">
        <f t="shared" si="24"/>
        <v>2363264.4500000002</v>
      </c>
      <c r="Q33" s="253">
        <v>1846097.7400000002</v>
      </c>
      <c r="R33" s="253">
        <v>96622.300000000047</v>
      </c>
      <c r="S33" s="253">
        <v>107307.04000000002</v>
      </c>
      <c r="T33" s="253">
        <v>43372.620000000024</v>
      </c>
      <c r="U33" s="253">
        <v>128682.5</v>
      </c>
      <c r="V33" s="253">
        <v>13053.369999999997</v>
      </c>
      <c r="W33" s="253">
        <v>1740</v>
      </c>
      <c r="X33" s="253">
        <v>9369.9399999999987</v>
      </c>
      <c r="Y33" s="253">
        <v>347.12</v>
      </c>
      <c r="Z33" s="253">
        <v>108630</v>
      </c>
      <c r="AA33" s="254">
        <v>8041.82</v>
      </c>
      <c r="AB33" s="274">
        <f t="shared" si="25"/>
        <v>2321868.67</v>
      </c>
      <c r="AC33" s="253">
        <v>1830424.86</v>
      </c>
      <c r="AD33" s="253">
        <v>88603.640000000029</v>
      </c>
      <c r="AE33" s="253">
        <v>92911.040000000023</v>
      </c>
      <c r="AF33" s="253">
        <v>35462.160000000003</v>
      </c>
      <c r="AG33" s="253">
        <v>129915</v>
      </c>
      <c r="AH33" s="253">
        <v>12983.569999999998</v>
      </c>
      <c r="AI33" s="253">
        <v>1800</v>
      </c>
      <c r="AJ33" s="253">
        <v>8561.2799999999988</v>
      </c>
      <c r="AK33" s="253">
        <v>326.12</v>
      </c>
      <c r="AL33" s="253">
        <v>113760</v>
      </c>
      <c r="AM33" s="254">
        <v>7121</v>
      </c>
      <c r="AN33" s="289">
        <f t="shared" si="26"/>
        <v>2405259.6399999997</v>
      </c>
      <c r="AO33" s="253">
        <v>1898502.5699999998</v>
      </c>
      <c r="AP33" s="253">
        <v>93902.920000000027</v>
      </c>
      <c r="AQ33" s="253">
        <v>95164.800000000003</v>
      </c>
      <c r="AR33" s="253">
        <v>36871.48000000001</v>
      </c>
      <c r="AS33" s="253">
        <v>130754.5</v>
      </c>
      <c r="AT33" s="253">
        <v>12879.649999999996</v>
      </c>
      <c r="AU33" s="253">
        <v>2025</v>
      </c>
      <c r="AV33" s="253">
        <v>8441.7799999999988</v>
      </c>
      <c r="AW33" s="253">
        <v>313.44000000000005</v>
      </c>
      <c r="AX33" s="253">
        <v>118365</v>
      </c>
      <c r="AY33" s="254">
        <v>8038.5</v>
      </c>
      <c r="AZ33" s="526">
        <v>-10163</v>
      </c>
      <c r="BA33" s="296">
        <f t="shared" si="27"/>
        <v>9360545.0599999987</v>
      </c>
      <c r="BB33" s="271">
        <f t="shared" si="28"/>
        <v>7350530.7300000004</v>
      </c>
      <c r="BC33" s="271">
        <f t="shared" si="28"/>
        <v>370831.50000000017</v>
      </c>
      <c r="BD33" s="271">
        <f t="shared" si="28"/>
        <v>400744.18000000005</v>
      </c>
      <c r="BE33" s="271">
        <f t="shared" si="28"/>
        <v>159886.22000000006</v>
      </c>
      <c r="BF33" s="271">
        <f t="shared" si="28"/>
        <v>517122</v>
      </c>
      <c r="BG33" s="271">
        <f t="shared" si="28"/>
        <v>52295.869999999988</v>
      </c>
      <c r="BH33" s="271">
        <f t="shared" si="28"/>
        <v>7395</v>
      </c>
      <c r="BI33" s="271">
        <f t="shared" si="28"/>
        <v>35309.939999999995</v>
      </c>
      <c r="BJ33" s="271">
        <f t="shared" si="28"/>
        <v>1312.8000000000002</v>
      </c>
      <c r="BK33" s="271">
        <f t="shared" si="28"/>
        <v>444075</v>
      </c>
      <c r="BL33" s="291">
        <f t="shared" si="28"/>
        <v>31204.82</v>
      </c>
    </row>
    <row r="34" spans="1:64" s="255" customFormat="1" x14ac:dyDescent="0.25">
      <c r="A34" s="1535"/>
      <c r="B34" s="126" t="s">
        <v>42</v>
      </c>
      <c r="C34" s="131" t="s">
        <v>154</v>
      </c>
      <c r="D34" s="274">
        <f t="shared" si="23"/>
        <v>71352.956306754015</v>
      </c>
      <c r="E34" s="253">
        <v>48801.663291122204</v>
      </c>
      <c r="F34" s="253">
        <v>4186.4856476811701</v>
      </c>
      <c r="G34" s="253">
        <v>8753.3151899762488</v>
      </c>
      <c r="H34" s="253">
        <v>4422.2808340933516</v>
      </c>
      <c r="I34" s="253">
        <v>965.53827683084671</v>
      </c>
      <c r="J34" s="253">
        <v>251.55974243552896</v>
      </c>
      <c r="K34" s="253">
        <v>21.293953919494164</v>
      </c>
      <c r="L34" s="253">
        <v>1228.1036540747664</v>
      </c>
      <c r="M34" s="253">
        <v>53.854043387887337</v>
      </c>
      <c r="N34" s="253">
        <v>1367.3247019705414</v>
      </c>
      <c r="O34" s="254">
        <v>1301.536971261972</v>
      </c>
      <c r="P34" s="274">
        <f t="shared" si="24"/>
        <v>155027.63501402669</v>
      </c>
      <c r="Q34" s="253">
        <v>106240.1148856684</v>
      </c>
      <c r="R34" s="253">
        <v>9094.1055908639592</v>
      </c>
      <c r="S34" s="253">
        <v>21916.038918692975</v>
      </c>
      <c r="T34" s="253">
        <v>9592.9871960701694</v>
      </c>
      <c r="U34" s="253">
        <v>1268.4796895269046</v>
      </c>
      <c r="V34" s="253">
        <v>409.02911601183513</v>
      </c>
      <c r="W34" s="253">
        <v>36.473996706862884</v>
      </c>
      <c r="X34" s="253">
        <v>2168.0131860077013</v>
      </c>
      <c r="Y34" s="253">
        <v>182.29015120477186</v>
      </c>
      <c r="Z34" s="253">
        <v>1625.1665703529143</v>
      </c>
      <c r="AA34" s="254">
        <v>2494.935712920209</v>
      </c>
      <c r="AB34" s="274">
        <f t="shared" si="25"/>
        <v>326794.48814363417</v>
      </c>
      <c r="AC34" s="253">
        <v>229517.2600863282</v>
      </c>
      <c r="AD34" s="253">
        <v>17459.679350871065</v>
      </c>
      <c r="AE34" s="253">
        <v>44391.606103525701</v>
      </c>
      <c r="AF34" s="253">
        <v>18187.17425498581</v>
      </c>
      <c r="AG34" s="253">
        <v>2683.7858957829517</v>
      </c>
      <c r="AH34" s="253">
        <v>1295.1644432495318</v>
      </c>
      <c r="AI34" s="253">
        <v>23.476938055475451</v>
      </c>
      <c r="AJ34" s="253">
        <v>3687.4371976234588</v>
      </c>
      <c r="AK34" s="253">
        <v>448.87857286923241</v>
      </c>
      <c r="AL34" s="253">
        <v>3402.2882421558634</v>
      </c>
      <c r="AM34" s="254">
        <v>5697.7370581868181</v>
      </c>
      <c r="AN34" s="289">
        <f t="shared" si="26"/>
        <v>1151859.4156599524</v>
      </c>
      <c r="AO34" s="253">
        <v>833579.22380946903</v>
      </c>
      <c r="AP34" s="253">
        <v>57381.006952751042</v>
      </c>
      <c r="AQ34" s="253">
        <v>140339.3140136532</v>
      </c>
      <c r="AR34" s="253">
        <v>66934.531673984093</v>
      </c>
      <c r="AS34" s="253">
        <v>9458.6853081676127</v>
      </c>
      <c r="AT34" s="253">
        <v>3520.5912685923718</v>
      </c>
      <c r="AU34" s="253">
        <v>66.314894165811808</v>
      </c>
      <c r="AV34" s="253">
        <v>7366.6798178205454</v>
      </c>
      <c r="AW34" s="253">
        <v>1239.3851602534849</v>
      </c>
      <c r="AX34" s="253">
        <v>10260.312679738894</v>
      </c>
      <c r="AY34" s="254">
        <v>21713.370081356465</v>
      </c>
      <c r="AZ34" s="526">
        <v>-22906.784158532373</v>
      </c>
      <c r="BA34" s="296">
        <f t="shared" si="27"/>
        <v>1682127.7109658353</v>
      </c>
      <c r="BB34" s="271">
        <f t="shared" si="28"/>
        <v>1218138.2620725879</v>
      </c>
      <c r="BC34" s="271">
        <f t="shared" si="28"/>
        <v>88121.277542167241</v>
      </c>
      <c r="BD34" s="271">
        <f t="shared" si="28"/>
        <v>215400.27422584814</v>
      </c>
      <c r="BE34" s="271">
        <f t="shared" si="28"/>
        <v>99136.973959133422</v>
      </c>
      <c r="BF34" s="271">
        <f t="shared" si="28"/>
        <v>14376.489170308316</v>
      </c>
      <c r="BG34" s="271">
        <f t="shared" si="28"/>
        <v>5476.3445702892677</v>
      </c>
      <c r="BH34" s="271">
        <f t="shared" si="28"/>
        <v>147.5597828476443</v>
      </c>
      <c r="BI34" s="271">
        <f t="shared" si="28"/>
        <v>14450.233855526472</v>
      </c>
      <c r="BJ34" s="271">
        <f t="shared" si="28"/>
        <v>1924.4079277153764</v>
      </c>
      <c r="BK34" s="271">
        <f t="shared" si="28"/>
        <v>16655.092194218214</v>
      </c>
      <c r="BL34" s="291">
        <f t="shared" si="28"/>
        <v>31207.579823725464</v>
      </c>
    </row>
    <row r="35" spans="1:64" x14ac:dyDescent="0.25">
      <c r="A35" s="1535"/>
      <c r="B35" s="126" t="s">
        <v>43</v>
      </c>
      <c r="C35" s="131" t="s">
        <v>919</v>
      </c>
      <c r="D35" s="274">
        <f t="shared" si="23"/>
        <v>8214140.0260000015</v>
      </c>
      <c r="E35" s="253">
        <v>6707391.5811016969</v>
      </c>
      <c r="F35" s="253">
        <v>320728.89216202387</v>
      </c>
      <c r="G35" s="253">
        <v>385525.3174701751</v>
      </c>
      <c r="H35" s="253">
        <v>168734.64934671199</v>
      </c>
      <c r="I35" s="253">
        <v>290669.23567600339</v>
      </c>
      <c r="J35" s="253">
        <v>45388.86673322261</v>
      </c>
      <c r="K35" s="253">
        <v>4156.7630603740472</v>
      </c>
      <c r="L35" s="253">
        <v>28895.69937414756</v>
      </c>
      <c r="M35" s="253">
        <v>1145.0081087489982</v>
      </c>
      <c r="N35" s="253">
        <v>235022.54651337396</v>
      </c>
      <c r="O35" s="254">
        <v>26481.466453522051</v>
      </c>
      <c r="P35" s="274">
        <f t="shared" si="24"/>
        <v>7576372.2500000009</v>
      </c>
      <c r="Q35" s="253">
        <v>6199100.8245422328</v>
      </c>
      <c r="R35" s="253">
        <v>297592.58952893404</v>
      </c>
      <c r="S35" s="253">
        <v>344020.67861916934</v>
      </c>
      <c r="T35" s="253">
        <v>147735.91167290087</v>
      </c>
      <c r="U35" s="253">
        <v>266968.81875560986</v>
      </c>
      <c r="V35" s="253">
        <v>40535.963821638521</v>
      </c>
      <c r="W35" s="253">
        <v>3610.1275565389524</v>
      </c>
      <c r="X35" s="253">
        <v>26741.581196844203</v>
      </c>
      <c r="Y35" s="253">
        <v>1068.165655394818</v>
      </c>
      <c r="Z35" s="253">
        <v>225436.76852187762</v>
      </c>
      <c r="AA35" s="254">
        <v>23560.820128859443</v>
      </c>
      <c r="AB35" s="274">
        <f t="shared" si="25"/>
        <v>8664655.25</v>
      </c>
      <c r="AC35" s="253">
        <v>7132078.6526904097</v>
      </c>
      <c r="AD35" s="253">
        <v>330407.84119911469</v>
      </c>
      <c r="AE35" s="253">
        <v>363758.66699427116</v>
      </c>
      <c r="AF35" s="253">
        <v>152770.5787141629</v>
      </c>
      <c r="AG35" s="253">
        <v>309391.80427346006</v>
      </c>
      <c r="AH35" s="253">
        <v>45368.168547146946</v>
      </c>
      <c r="AI35" s="253">
        <v>4288.6362186910837</v>
      </c>
      <c r="AJ35" s="253">
        <v>28626.53017946082</v>
      </c>
      <c r="AK35" s="253">
        <v>1123.9224476947377</v>
      </c>
      <c r="AL35" s="253">
        <v>271087.30210269411</v>
      </c>
      <c r="AM35" s="254">
        <v>25753.146632894357</v>
      </c>
      <c r="AN35" s="289">
        <f t="shared" si="26"/>
        <v>20381426.551999997</v>
      </c>
      <c r="AO35" s="253">
        <v>16790416.094245534</v>
      </c>
      <c r="AP35" s="253">
        <v>833255.6193489763</v>
      </c>
      <c r="AQ35" s="253">
        <v>915374.26595998788</v>
      </c>
      <c r="AR35" s="253">
        <v>399095.17242235027</v>
      </c>
      <c r="AS35" s="253">
        <v>622659.78293065052</v>
      </c>
      <c r="AT35" s="253">
        <v>93201.134990448045</v>
      </c>
      <c r="AU35" s="253">
        <v>9769.5250558926491</v>
      </c>
      <c r="AV35" s="253">
        <v>71589.451879029933</v>
      </c>
      <c r="AW35" s="253">
        <v>2361.9017439138024</v>
      </c>
      <c r="AX35" s="253">
        <v>569597.57059555035</v>
      </c>
      <c r="AY35" s="254">
        <v>74106.032827665986</v>
      </c>
      <c r="AZ35" s="526">
        <v>-10697698.270000003</v>
      </c>
      <c r="BA35" s="296">
        <f t="shared" si="27"/>
        <v>34138895.807999998</v>
      </c>
      <c r="BB35" s="271">
        <f t="shared" si="28"/>
        <v>36828987.152579874</v>
      </c>
      <c r="BC35" s="271">
        <f t="shared" si="28"/>
        <v>1781984.9422390489</v>
      </c>
      <c r="BD35" s="271">
        <f t="shared" si="28"/>
        <v>2008678.9290436034</v>
      </c>
      <c r="BE35" s="271">
        <f t="shared" si="28"/>
        <v>868336.31215612602</v>
      </c>
      <c r="BF35" s="271">
        <f t="shared" si="28"/>
        <v>1489689.6416357239</v>
      </c>
      <c r="BG35" s="271">
        <f t="shared" si="28"/>
        <v>224494.13409245614</v>
      </c>
      <c r="BH35" s="271">
        <f t="shared" si="28"/>
        <v>21825.051891496732</v>
      </c>
      <c r="BI35" s="271">
        <f t="shared" si="28"/>
        <v>155853.26262948252</v>
      </c>
      <c r="BJ35" s="271">
        <f t="shared" si="28"/>
        <v>5698.9979557523566</v>
      </c>
      <c r="BK35" s="271">
        <f t="shared" si="28"/>
        <v>1301144.1877334961</v>
      </c>
      <c r="BL35" s="291">
        <f t="shared" si="28"/>
        <v>149901.46604294184</v>
      </c>
    </row>
    <row r="36" spans="1:64" s="209" customFormat="1" x14ac:dyDescent="0.25">
      <c r="A36" s="1535"/>
      <c r="B36" s="128" t="s">
        <v>452</v>
      </c>
      <c r="C36" s="310" t="s">
        <v>2</v>
      </c>
      <c r="D36" s="275">
        <f t="shared" ref="D36:BL36" si="29">SUM(D29:D35)</f>
        <v>23153644.752306178</v>
      </c>
      <c r="E36" s="280">
        <f t="shared" si="29"/>
        <v>16962848.714392245</v>
      </c>
      <c r="F36" s="280">
        <f t="shared" si="29"/>
        <v>1178429.6478097043</v>
      </c>
      <c r="G36" s="280">
        <f t="shared" si="29"/>
        <v>2102673.6726601496</v>
      </c>
      <c r="H36" s="280">
        <f t="shared" si="29"/>
        <v>1062647.4101808069</v>
      </c>
      <c r="I36" s="280">
        <f t="shared" si="29"/>
        <v>582853.01395283407</v>
      </c>
      <c r="J36" s="280">
        <f t="shared" si="29"/>
        <v>102379.75647565816</v>
      </c>
      <c r="K36" s="280">
        <f t="shared" si="29"/>
        <v>9636.8670142935407</v>
      </c>
      <c r="L36" s="280">
        <f t="shared" si="29"/>
        <v>265207.32302822289</v>
      </c>
      <c r="M36" s="280">
        <f>SUM(M29:M35)</f>
        <v>10570.702152136888</v>
      </c>
      <c r="N36" s="280">
        <f t="shared" si="29"/>
        <v>578267.44121534424</v>
      </c>
      <c r="O36" s="281">
        <f t="shared" si="29"/>
        <v>298130.2034247843</v>
      </c>
      <c r="P36" s="275">
        <f t="shared" si="29"/>
        <v>23757904.215013262</v>
      </c>
      <c r="Q36" s="280">
        <f t="shared" si="29"/>
        <v>17329696.509427153</v>
      </c>
      <c r="R36" s="280">
        <f t="shared" si="29"/>
        <v>1224392.1851197979</v>
      </c>
      <c r="S36" s="280">
        <f t="shared" si="29"/>
        <v>2461565.8175378484</v>
      </c>
      <c r="T36" s="280">
        <f t="shared" si="29"/>
        <v>1124671.30886897</v>
      </c>
      <c r="U36" s="280">
        <f t="shared" si="29"/>
        <v>505781.59844513686</v>
      </c>
      <c r="V36" s="280">
        <f t="shared" si="29"/>
        <v>89625.202937650349</v>
      </c>
      <c r="W36" s="280">
        <f t="shared" si="29"/>
        <v>8420.3015532458157</v>
      </c>
      <c r="X36" s="280">
        <f t="shared" si="29"/>
        <v>246100.95438285259</v>
      </c>
      <c r="Y36" s="280">
        <f>SUM(Y29:Y35)</f>
        <v>17106.685806599598</v>
      </c>
      <c r="Z36" s="280">
        <f t="shared" si="29"/>
        <v>477170.10509223037</v>
      </c>
      <c r="AA36" s="281">
        <f t="shared" si="29"/>
        <v>273373.54584178061</v>
      </c>
      <c r="AB36" s="275">
        <f t="shared" si="29"/>
        <v>24425971.99814292</v>
      </c>
      <c r="AC36" s="280">
        <f t="shared" si="29"/>
        <v>18246875.802776016</v>
      </c>
      <c r="AD36" s="280">
        <f t="shared" si="29"/>
        <v>1159250.3305499852</v>
      </c>
      <c r="AE36" s="280">
        <f t="shared" si="29"/>
        <v>2316621.5730977994</v>
      </c>
      <c r="AF36" s="280">
        <f t="shared" si="29"/>
        <v>996148.81296914967</v>
      </c>
      <c r="AG36" s="280">
        <f t="shared" si="29"/>
        <v>544960.98016924306</v>
      </c>
      <c r="AH36" s="280">
        <f t="shared" si="29"/>
        <v>111815.27299039651</v>
      </c>
      <c r="AI36" s="280">
        <f t="shared" si="29"/>
        <v>7006.9331567465588</v>
      </c>
      <c r="AJ36" s="280">
        <f t="shared" si="29"/>
        <v>195486.28737708446</v>
      </c>
      <c r="AK36" s="280">
        <f>SUM(AK29:AK35)</f>
        <v>21085.661020563981</v>
      </c>
      <c r="AL36" s="280">
        <f t="shared" si="29"/>
        <v>524191.00034485001</v>
      </c>
      <c r="AM36" s="281">
        <f t="shared" si="29"/>
        <v>302529.34369108174</v>
      </c>
      <c r="AN36" s="277">
        <f t="shared" si="29"/>
        <v>37212658.707658947</v>
      </c>
      <c r="AO36" s="280">
        <f t="shared" si="29"/>
        <v>28977711.36805401</v>
      </c>
      <c r="AP36" s="280">
        <f t="shared" si="29"/>
        <v>1663491.6563017308</v>
      </c>
      <c r="AQ36" s="280">
        <f t="shared" si="29"/>
        <v>2821905.429973634</v>
      </c>
      <c r="AR36" s="280">
        <f t="shared" si="29"/>
        <v>1326843.0240963362</v>
      </c>
      <c r="AS36" s="280">
        <f t="shared" si="29"/>
        <v>868852.6682388183</v>
      </c>
      <c r="AT36" s="280">
        <f t="shared" si="29"/>
        <v>149064.31625904041</v>
      </c>
      <c r="AU36" s="280">
        <f t="shared" si="29"/>
        <v>12583.329950058462</v>
      </c>
      <c r="AV36" s="280">
        <f t="shared" si="29"/>
        <v>181699.97169685038</v>
      </c>
      <c r="AW36" s="280">
        <f>SUM(AW29:AW35)</f>
        <v>18334.946904167289</v>
      </c>
      <c r="AX36" s="280">
        <f t="shared" si="29"/>
        <v>817833.9632752894</v>
      </c>
      <c r="AY36" s="281">
        <f t="shared" si="29"/>
        <v>374338.03290902282</v>
      </c>
      <c r="AZ36" s="293">
        <f t="shared" si="29"/>
        <v>-10712659.494158534</v>
      </c>
      <c r="BA36" s="297">
        <f t="shared" si="29"/>
        <v>97837520.178962797</v>
      </c>
      <c r="BB36" s="280">
        <f t="shared" si="29"/>
        <v>81517132.394649416</v>
      </c>
      <c r="BC36" s="280">
        <f t="shared" si="29"/>
        <v>5225563.8197812177</v>
      </c>
      <c r="BD36" s="280">
        <f t="shared" si="29"/>
        <v>9702766.4932694305</v>
      </c>
      <c r="BE36" s="280">
        <f t="shared" si="29"/>
        <v>4510310.5561152631</v>
      </c>
      <c r="BF36" s="280">
        <f t="shared" si="29"/>
        <v>2502448.2608060325</v>
      </c>
      <c r="BG36" s="280">
        <f t="shared" si="29"/>
        <v>452884.54866274539</v>
      </c>
      <c r="BH36" s="280">
        <f t="shared" si="29"/>
        <v>37647.431674344378</v>
      </c>
      <c r="BI36" s="280">
        <f t="shared" si="29"/>
        <v>888494.53648501029</v>
      </c>
      <c r="BJ36" s="280">
        <f>SUM(BJ29:BJ35)</f>
        <v>67097.995883467767</v>
      </c>
      <c r="BK36" s="280">
        <f t="shared" si="29"/>
        <v>2397462.5099277142</v>
      </c>
      <c r="BL36" s="293">
        <f t="shared" si="29"/>
        <v>1248371.1258666695</v>
      </c>
    </row>
    <row r="37" spans="1:64" ht="16.5" customHeight="1" x14ac:dyDescent="0.25">
      <c r="A37" s="1543" t="s">
        <v>920</v>
      </c>
      <c r="B37" s="124" t="s">
        <v>921</v>
      </c>
      <c r="C37" s="311" t="s">
        <v>920</v>
      </c>
      <c r="D37" s="276">
        <f>SUM(E37:O37)</f>
        <v>1095880.0999999996</v>
      </c>
      <c r="E37" s="251">
        <v>967134.77</v>
      </c>
      <c r="F37" s="251">
        <v>80714.240000000005</v>
      </c>
      <c r="G37" s="251">
        <v>30734.690000000002</v>
      </c>
      <c r="H37" s="251">
        <v>9558.19</v>
      </c>
      <c r="I37" s="251">
        <v>180.7</v>
      </c>
      <c r="J37" s="251">
        <v>1525.1399999999999</v>
      </c>
      <c r="K37" s="251">
        <v>0</v>
      </c>
      <c r="L37" s="251">
        <v>5693.9800000000005</v>
      </c>
      <c r="M37" s="251">
        <v>0</v>
      </c>
      <c r="N37" s="251">
        <v>93.17</v>
      </c>
      <c r="O37" s="252">
        <v>245.21999999999997</v>
      </c>
      <c r="P37" s="273">
        <f>SUM(Q37:AA37)</f>
        <v>1136685.1300000018</v>
      </c>
      <c r="Q37" s="251">
        <v>1006926.4400000019</v>
      </c>
      <c r="R37" s="251">
        <v>97476.55</v>
      </c>
      <c r="S37" s="251">
        <v>15317.769999999999</v>
      </c>
      <c r="T37" s="251">
        <v>9353.14</v>
      </c>
      <c r="U37" s="251">
        <v>436.38</v>
      </c>
      <c r="V37" s="251">
        <v>567.08000000000004</v>
      </c>
      <c r="W37" s="251">
        <v>0</v>
      </c>
      <c r="X37" s="251">
        <v>6607.7699999999995</v>
      </c>
      <c r="Y37" s="251">
        <v>0</v>
      </c>
      <c r="Z37" s="251">
        <v>0</v>
      </c>
      <c r="AA37" s="252">
        <v>0</v>
      </c>
      <c r="AB37" s="276">
        <f>SUM(AC37:AM37)</f>
        <v>1195926.930000003</v>
      </c>
      <c r="AC37" s="251">
        <v>1064971.5900000029</v>
      </c>
      <c r="AD37" s="251">
        <v>89028.150000000009</v>
      </c>
      <c r="AE37" s="251">
        <v>16569.140000000003</v>
      </c>
      <c r="AF37" s="251">
        <v>19245.349999999999</v>
      </c>
      <c r="AG37" s="251">
        <v>241.54000000000002</v>
      </c>
      <c r="AH37" s="251">
        <v>208.35</v>
      </c>
      <c r="AI37" s="251">
        <v>0</v>
      </c>
      <c r="AJ37" s="251">
        <v>3397.84</v>
      </c>
      <c r="AK37" s="251">
        <v>0</v>
      </c>
      <c r="AL37" s="251">
        <v>0</v>
      </c>
      <c r="AM37" s="252">
        <v>2264.9699999999998</v>
      </c>
      <c r="AN37" s="276">
        <f>SUM(AO37:AY37)</f>
        <v>1277708.340000001</v>
      </c>
      <c r="AO37" s="251">
        <v>1152492.9700000009</v>
      </c>
      <c r="AP37" s="251">
        <v>107526.44000000002</v>
      </c>
      <c r="AQ37" s="251">
        <v>4828.71</v>
      </c>
      <c r="AR37" s="251">
        <v>8963.91</v>
      </c>
      <c r="AS37" s="251">
        <v>252.12</v>
      </c>
      <c r="AT37" s="251">
        <v>479.36</v>
      </c>
      <c r="AU37" s="251">
        <v>0</v>
      </c>
      <c r="AV37" s="249">
        <v>3047.86</v>
      </c>
      <c r="AW37" s="251">
        <v>0</v>
      </c>
      <c r="AX37" s="251">
        <v>0</v>
      </c>
      <c r="AY37" s="252">
        <v>116.97</v>
      </c>
      <c r="AZ37" s="855">
        <v>-3325.640000000004</v>
      </c>
      <c r="BA37" s="294">
        <f>SUM(BB37:BL37)+AZ37</f>
        <v>4702874.860000005</v>
      </c>
      <c r="BB37" s="273">
        <f t="shared" ref="BB37:BL39" si="30">E37+Q37+AC37+AO37</f>
        <v>4191525.7700000051</v>
      </c>
      <c r="BC37" s="273">
        <f t="shared" si="30"/>
        <v>374745.38</v>
      </c>
      <c r="BD37" s="273">
        <f t="shared" si="30"/>
        <v>67450.310000000012</v>
      </c>
      <c r="BE37" s="273">
        <f t="shared" si="30"/>
        <v>47120.59</v>
      </c>
      <c r="BF37" s="273">
        <f t="shared" si="30"/>
        <v>1110.7399999999998</v>
      </c>
      <c r="BG37" s="273">
        <f t="shared" si="30"/>
        <v>2779.93</v>
      </c>
      <c r="BH37" s="273">
        <f t="shared" si="30"/>
        <v>0</v>
      </c>
      <c r="BI37" s="273">
        <f t="shared" si="30"/>
        <v>18747.45</v>
      </c>
      <c r="BJ37" s="273">
        <f t="shared" si="30"/>
        <v>0</v>
      </c>
      <c r="BK37" s="273">
        <f t="shared" si="30"/>
        <v>93.17</v>
      </c>
      <c r="BL37" s="298">
        <f t="shared" si="30"/>
        <v>2627.1599999999994</v>
      </c>
    </row>
    <row r="38" spans="1:64" ht="16.5" customHeight="1" x14ac:dyDescent="0.25">
      <c r="A38" s="1544"/>
      <c r="B38" s="126" t="s">
        <v>922</v>
      </c>
      <c r="C38" s="312" t="s">
        <v>925</v>
      </c>
      <c r="D38" s="289">
        <f>SUM(E38:O38)</f>
        <v>6211.8923358355951</v>
      </c>
      <c r="E38" s="253">
        <v>5482.111652071354</v>
      </c>
      <c r="F38" s="253">
        <v>457.52100877531666</v>
      </c>
      <c r="G38" s="253">
        <v>174.21667320656971</v>
      </c>
      <c r="H38" s="253">
        <v>54.179692838167639</v>
      </c>
      <c r="I38" s="253">
        <v>1.0242807995924845</v>
      </c>
      <c r="J38" s="253">
        <v>8.645111337523419</v>
      </c>
      <c r="K38" s="253">
        <v>0</v>
      </c>
      <c r="L38" s="253">
        <v>32.275785208985148</v>
      </c>
      <c r="M38" s="253">
        <v>0</v>
      </c>
      <c r="N38" s="253">
        <v>0.52812530214738129</v>
      </c>
      <c r="O38" s="254">
        <v>1.390006295938401</v>
      </c>
      <c r="P38" s="274">
        <f>SUM(Q38:AA38)</f>
        <v>12897.20512903135</v>
      </c>
      <c r="Q38" s="253">
        <v>11424.920150512817</v>
      </c>
      <c r="R38" s="253">
        <v>1106.0011496941804</v>
      </c>
      <c r="S38" s="253">
        <v>173.80048053353369</v>
      </c>
      <c r="T38" s="253">
        <v>106.1238174027561</v>
      </c>
      <c r="U38" s="253">
        <v>4.9513116919253539</v>
      </c>
      <c r="V38" s="253">
        <v>6.4342770847816819</v>
      </c>
      <c r="W38" s="253">
        <v>0</v>
      </c>
      <c r="X38" s="253">
        <v>74.973942111356152</v>
      </c>
      <c r="Y38" s="253">
        <v>0</v>
      </c>
      <c r="Z38" s="253">
        <v>0</v>
      </c>
      <c r="AA38" s="254">
        <v>0</v>
      </c>
      <c r="AB38" s="289">
        <f>SUM(AC38:AM38)</f>
        <v>29804.976259314139</v>
      </c>
      <c r="AC38" s="253">
        <v>26541.297934309448</v>
      </c>
      <c r="AD38" s="253">
        <v>2218.7659050044572</v>
      </c>
      <c r="AE38" s="253">
        <v>412.93728901752485</v>
      </c>
      <c r="AF38" s="253">
        <v>479.63398554139917</v>
      </c>
      <c r="AG38" s="253">
        <v>6.019677109934066</v>
      </c>
      <c r="AH38" s="253">
        <v>5.1925135623696388</v>
      </c>
      <c r="AI38" s="253">
        <v>0</v>
      </c>
      <c r="AJ38" s="253">
        <v>84.681210860389044</v>
      </c>
      <c r="AK38" s="253">
        <v>0</v>
      </c>
      <c r="AL38" s="253">
        <v>0</v>
      </c>
      <c r="AM38" s="254">
        <v>56.447743908617042</v>
      </c>
      <c r="AN38" s="289">
        <f>SUM(AO38:AY38)</f>
        <v>110872.97289160201</v>
      </c>
      <c r="AO38" s="253">
        <v>100007.42565441178</v>
      </c>
      <c r="AP38" s="253">
        <v>9330.5926665943662</v>
      </c>
      <c r="AQ38" s="253">
        <v>419.01067416638068</v>
      </c>
      <c r="AR38" s="253">
        <v>777.84210943849621</v>
      </c>
      <c r="AS38" s="253">
        <v>21.877679788355046</v>
      </c>
      <c r="AT38" s="253">
        <v>41.596400854140391</v>
      </c>
      <c r="AU38" s="253">
        <v>0</v>
      </c>
      <c r="AV38" s="253">
        <v>264.47765000688486</v>
      </c>
      <c r="AW38" s="253">
        <v>0</v>
      </c>
      <c r="AX38" s="253">
        <v>0</v>
      </c>
      <c r="AY38" s="254">
        <v>10.150056341598802</v>
      </c>
      <c r="AZ38" s="526">
        <v>0</v>
      </c>
      <c r="BA38" s="296">
        <f>SUM(BB38:BL38)+AZ38</f>
        <v>159787.04661578307</v>
      </c>
      <c r="BB38" s="274">
        <f t="shared" si="30"/>
        <v>143455.7553913054</v>
      </c>
      <c r="BC38" s="274">
        <f t="shared" si="30"/>
        <v>13112.88073006832</v>
      </c>
      <c r="BD38" s="274">
        <f t="shared" si="30"/>
        <v>1179.9651169240087</v>
      </c>
      <c r="BE38" s="274">
        <f t="shared" si="30"/>
        <v>1417.7796052208191</v>
      </c>
      <c r="BF38" s="274">
        <f t="shared" si="30"/>
        <v>33.872949389806948</v>
      </c>
      <c r="BG38" s="274">
        <f t="shared" si="30"/>
        <v>61.868302838815133</v>
      </c>
      <c r="BH38" s="274">
        <f t="shared" si="30"/>
        <v>0</v>
      </c>
      <c r="BI38" s="274">
        <f t="shared" si="30"/>
        <v>456.40858818761518</v>
      </c>
      <c r="BJ38" s="274">
        <f t="shared" si="30"/>
        <v>0</v>
      </c>
      <c r="BK38" s="274">
        <f t="shared" si="30"/>
        <v>0.52812530214738129</v>
      </c>
      <c r="BL38" s="300">
        <f t="shared" si="30"/>
        <v>67.987806546154246</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1102091.9923358352</v>
      </c>
      <c r="E40" s="275">
        <f t="shared" si="31"/>
        <v>972616.88165207137</v>
      </c>
      <c r="F40" s="275">
        <f t="shared" si="31"/>
        <v>81171.761008775327</v>
      </c>
      <c r="G40" s="275">
        <f t="shared" si="31"/>
        <v>30908.906673206573</v>
      </c>
      <c r="H40" s="275">
        <f t="shared" si="31"/>
        <v>9612.3696928381687</v>
      </c>
      <c r="I40" s="275">
        <f t="shared" si="31"/>
        <v>181.72428079959246</v>
      </c>
      <c r="J40" s="275">
        <f t="shared" si="31"/>
        <v>1533.7851113375234</v>
      </c>
      <c r="K40" s="275">
        <f t="shared" si="31"/>
        <v>0</v>
      </c>
      <c r="L40" s="275">
        <f t="shared" si="31"/>
        <v>5726.2557852089858</v>
      </c>
      <c r="M40" s="275">
        <f t="shared" si="31"/>
        <v>0</v>
      </c>
      <c r="N40" s="275">
        <f t="shared" si="31"/>
        <v>93.698125302147389</v>
      </c>
      <c r="O40" s="283">
        <f t="shared" si="31"/>
        <v>246.61000629593838</v>
      </c>
      <c r="P40" s="275">
        <f t="shared" ref="P40:BL40" si="32">SUM(P37:P39)</f>
        <v>1149582.3351290331</v>
      </c>
      <c r="Q40" s="275">
        <f t="shared" si="32"/>
        <v>1018351.3601505148</v>
      </c>
      <c r="R40" s="275">
        <f t="shared" si="32"/>
        <v>98582.551149694176</v>
      </c>
      <c r="S40" s="275">
        <f t="shared" si="32"/>
        <v>15491.570480533532</v>
      </c>
      <c r="T40" s="275">
        <f t="shared" si="32"/>
        <v>9459.2638174027561</v>
      </c>
      <c r="U40" s="275">
        <f t="shared" si="32"/>
        <v>441.33131169192535</v>
      </c>
      <c r="V40" s="275">
        <f>SUM(V37:V39)</f>
        <v>573.51427708478172</v>
      </c>
      <c r="W40" s="275">
        <f t="shared" si="32"/>
        <v>0</v>
      </c>
      <c r="X40" s="275">
        <f t="shared" si="32"/>
        <v>6682.7439421113559</v>
      </c>
      <c r="Y40" s="275">
        <f>SUM(Y37:Y39)</f>
        <v>0</v>
      </c>
      <c r="Z40" s="275">
        <f t="shared" si="32"/>
        <v>0</v>
      </c>
      <c r="AA40" s="283">
        <f t="shared" si="32"/>
        <v>0</v>
      </c>
      <c r="AB40" s="277">
        <f t="shared" si="32"/>
        <v>1225731.9062593172</v>
      </c>
      <c r="AC40" s="275">
        <f t="shared" si="32"/>
        <v>1091512.8879343122</v>
      </c>
      <c r="AD40" s="275">
        <f t="shared" si="32"/>
        <v>91246.915905004469</v>
      </c>
      <c r="AE40" s="275">
        <f t="shared" si="32"/>
        <v>16982.077289017529</v>
      </c>
      <c r="AF40" s="275">
        <f t="shared" si="32"/>
        <v>19724.983985541399</v>
      </c>
      <c r="AG40" s="275">
        <f t="shared" si="32"/>
        <v>247.55967710993409</v>
      </c>
      <c r="AH40" s="275">
        <f t="shared" si="32"/>
        <v>213.54251356236963</v>
      </c>
      <c r="AI40" s="275">
        <f t="shared" si="32"/>
        <v>0</v>
      </c>
      <c r="AJ40" s="275">
        <f>SUM(AJ37:AJ39)</f>
        <v>3482.5212108603891</v>
      </c>
      <c r="AK40" s="275">
        <f>SUM(AK37:AK39)</f>
        <v>0</v>
      </c>
      <c r="AL40" s="275">
        <f t="shared" si="32"/>
        <v>0</v>
      </c>
      <c r="AM40" s="283">
        <f t="shared" si="32"/>
        <v>2321.417743908617</v>
      </c>
      <c r="AN40" s="277">
        <f t="shared" si="32"/>
        <v>1388581.312891603</v>
      </c>
      <c r="AO40" s="275">
        <f t="shared" si="32"/>
        <v>1252500.3956544127</v>
      </c>
      <c r="AP40" s="275">
        <f t="shared" si="32"/>
        <v>116857.03266659439</v>
      </c>
      <c r="AQ40" s="275">
        <f t="shared" si="32"/>
        <v>5247.7206741663804</v>
      </c>
      <c r="AR40" s="275">
        <f t="shared" si="32"/>
        <v>9741.7521094384956</v>
      </c>
      <c r="AS40" s="275">
        <f t="shared" si="32"/>
        <v>273.99767978835507</v>
      </c>
      <c r="AT40" s="275">
        <f t="shared" si="32"/>
        <v>520.95640085414038</v>
      </c>
      <c r="AU40" s="275">
        <f t="shared" si="32"/>
        <v>0</v>
      </c>
      <c r="AV40" s="275">
        <f t="shared" si="32"/>
        <v>3312.3376500068848</v>
      </c>
      <c r="AW40" s="275">
        <f>SUM(AW37:AW39)</f>
        <v>0</v>
      </c>
      <c r="AX40" s="275">
        <f t="shared" si="32"/>
        <v>0</v>
      </c>
      <c r="AY40" s="283">
        <f t="shared" si="32"/>
        <v>127.1200563415988</v>
      </c>
      <c r="AZ40" s="299">
        <f t="shared" si="32"/>
        <v>-3325.640000000004</v>
      </c>
      <c r="BA40" s="297">
        <f t="shared" si="32"/>
        <v>4862661.9066157881</v>
      </c>
      <c r="BB40" s="275">
        <f>SUM(BB37:BB39)</f>
        <v>4334981.5253913105</v>
      </c>
      <c r="BC40" s="275">
        <f>SUM(BC37:BC39)</f>
        <v>387858.26073006832</v>
      </c>
      <c r="BD40" s="275">
        <f>SUM(BD37:BD39)</f>
        <v>68630.275116924022</v>
      </c>
      <c r="BE40" s="275">
        <f>SUM(BE37:BE39)</f>
        <v>48538.369605220818</v>
      </c>
      <c r="BF40" s="275">
        <f t="shared" si="32"/>
        <v>1144.6129493898068</v>
      </c>
      <c r="BG40" s="275">
        <f t="shared" si="32"/>
        <v>2841.7983028388148</v>
      </c>
      <c r="BH40" s="275">
        <f t="shared" si="32"/>
        <v>0</v>
      </c>
      <c r="BI40" s="275">
        <f t="shared" si="32"/>
        <v>19203.858588187617</v>
      </c>
      <c r="BJ40" s="275">
        <f>SUM(BJ37:BJ39)</f>
        <v>0</v>
      </c>
      <c r="BK40" s="275">
        <f t="shared" si="32"/>
        <v>93.698125302147389</v>
      </c>
      <c r="BL40" s="299">
        <f t="shared" si="32"/>
        <v>2695.1478065461538</v>
      </c>
    </row>
    <row r="41" spans="1:64" ht="14.85" customHeight="1" x14ac:dyDescent="0.25">
      <c r="A41" s="1543" t="s">
        <v>302</v>
      </c>
      <c r="B41" s="124">
        <v>5.0999999999999996</v>
      </c>
      <c r="C41" s="311" t="s">
        <v>37</v>
      </c>
      <c r="D41" s="273">
        <f>SUM(E41:O41)</f>
        <v>7031.9900000000016</v>
      </c>
      <c r="E41" s="251">
        <v>4125.1400000000003</v>
      </c>
      <c r="F41" s="251">
        <v>1439.9</v>
      </c>
      <c r="G41" s="251">
        <v>254.86</v>
      </c>
      <c r="H41" s="251">
        <v>1082.4000000000001</v>
      </c>
      <c r="I41" s="251">
        <v>241.12999999999997</v>
      </c>
      <c r="J41" s="251">
        <v>0</v>
      </c>
      <c r="K41" s="251">
        <v>0</v>
      </c>
      <c r="L41" s="251">
        <v>0</v>
      </c>
      <c r="M41" s="251">
        <v>0</v>
      </c>
      <c r="N41" s="251">
        <v>-60.83</v>
      </c>
      <c r="O41" s="252">
        <v>-50.609999999999992</v>
      </c>
      <c r="P41" s="273">
        <f>SUM(Q41:AA41)</f>
        <v>5334.73</v>
      </c>
      <c r="Q41" s="251">
        <v>4631.37</v>
      </c>
      <c r="R41" s="251">
        <v>316.02</v>
      </c>
      <c r="S41" s="251">
        <v>400</v>
      </c>
      <c r="T41" s="251">
        <v>494.61000000000007</v>
      </c>
      <c r="U41" s="251">
        <v>23.96</v>
      </c>
      <c r="V41" s="251">
        <v>0</v>
      </c>
      <c r="W41" s="251">
        <v>0</v>
      </c>
      <c r="X41" s="251">
        <v>0</v>
      </c>
      <c r="Y41" s="251">
        <v>0</v>
      </c>
      <c r="Z41" s="251">
        <v>0</v>
      </c>
      <c r="AA41" s="252">
        <v>-531.23</v>
      </c>
      <c r="AB41" s="273">
        <f>SUM(AC41:AM41)</f>
        <v>5648.1399999999994</v>
      </c>
      <c r="AC41" s="251">
        <v>4868.2</v>
      </c>
      <c r="AD41" s="251">
        <v>0</v>
      </c>
      <c r="AE41" s="251">
        <v>810</v>
      </c>
      <c r="AF41" s="251">
        <v>-126.13</v>
      </c>
      <c r="AG41" s="251">
        <v>0</v>
      </c>
      <c r="AH41" s="251">
        <v>12</v>
      </c>
      <c r="AI41" s="251">
        <v>0</v>
      </c>
      <c r="AJ41" s="251">
        <v>0</v>
      </c>
      <c r="AK41" s="251">
        <v>0</v>
      </c>
      <c r="AL41" s="251">
        <v>84.069999999999979</v>
      </c>
      <c r="AM41" s="252">
        <v>0</v>
      </c>
      <c r="AN41" s="276">
        <f>SUM(AO41:AY41)</f>
        <v>5806.34</v>
      </c>
      <c r="AO41" s="251">
        <v>3340</v>
      </c>
      <c r="AP41" s="251">
        <v>515.55999999999995</v>
      </c>
      <c r="AQ41" s="251">
        <v>176.76</v>
      </c>
      <c r="AR41" s="251">
        <v>746.64</v>
      </c>
      <c r="AS41" s="251">
        <v>42.92</v>
      </c>
      <c r="AT41" s="251">
        <v>0</v>
      </c>
      <c r="AU41" s="251">
        <v>0</v>
      </c>
      <c r="AV41" s="249">
        <v>89.67</v>
      </c>
      <c r="AW41" s="251">
        <v>450</v>
      </c>
      <c r="AX41" s="251">
        <v>278.3</v>
      </c>
      <c r="AY41" s="252">
        <v>166.49</v>
      </c>
      <c r="AZ41" s="855">
        <v>-2610.0299999999997</v>
      </c>
      <c r="BA41" s="294">
        <f>SUM(BB41:BL41)+AZ41</f>
        <v>21211.17</v>
      </c>
      <c r="BB41" s="274">
        <f t="shared" ref="BB41:BL44" si="33">E41+Q41+AC41+AO41</f>
        <v>16964.71</v>
      </c>
      <c r="BC41" s="274">
        <f t="shared" si="33"/>
        <v>2271.48</v>
      </c>
      <c r="BD41" s="274">
        <f t="shared" si="33"/>
        <v>1641.6200000000001</v>
      </c>
      <c r="BE41" s="274">
        <f t="shared" si="33"/>
        <v>2197.52</v>
      </c>
      <c r="BF41" s="274">
        <f t="shared" si="33"/>
        <v>308.01</v>
      </c>
      <c r="BG41" s="274">
        <f t="shared" si="33"/>
        <v>12</v>
      </c>
      <c r="BH41" s="274">
        <f t="shared" si="33"/>
        <v>0</v>
      </c>
      <c r="BI41" s="274">
        <f t="shared" si="33"/>
        <v>89.67</v>
      </c>
      <c r="BJ41" s="274">
        <f t="shared" si="33"/>
        <v>450</v>
      </c>
      <c r="BK41" s="274">
        <f t="shared" si="33"/>
        <v>301.53999999999996</v>
      </c>
      <c r="BL41" s="298">
        <f t="shared" si="33"/>
        <v>-415.35</v>
      </c>
    </row>
    <row r="42" spans="1:64" s="255" customFormat="1" ht="24" x14ac:dyDescent="0.25">
      <c r="A42" s="1544"/>
      <c r="B42" s="126">
        <v>5.2</v>
      </c>
      <c r="C42" s="131" t="s">
        <v>303</v>
      </c>
      <c r="D42" s="274">
        <f>SUM(E42:O42)</f>
        <v>5544907.3499999978</v>
      </c>
      <c r="E42" s="253">
        <v>1900253.9799999997</v>
      </c>
      <c r="F42" s="253">
        <v>1674224.4699999997</v>
      </c>
      <c r="G42" s="253">
        <v>278293.32</v>
      </c>
      <c r="H42" s="253">
        <v>1195296.7599999998</v>
      </c>
      <c r="I42" s="253">
        <v>167232.01999999999</v>
      </c>
      <c r="J42" s="253">
        <v>145298.04</v>
      </c>
      <c r="K42" s="253">
        <v>2578.62</v>
      </c>
      <c r="L42" s="253">
        <v>63038.720000000001</v>
      </c>
      <c r="M42" s="253">
        <v>596.6400000000001</v>
      </c>
      <c r="N42" s="253">
        <v>41174.639999999999</v>
      </c>
      <c r="O42" s="254">
        <v>76920.139999999985</v>
      </c>
      <c r="P42" s="274">
        <f>SUM(Q42:AA42)</f>
        <v>5663448.5099999988</v>
      </c>
      <c r="Q42" s="253">
        <v>1966408.3100000003</v>
      </c>
      <c r="R42" s="253">
        <v>1737111.4300000002</v>
      </c>
      <c r="S42" s="253">
        <v>279234.90000000002</v>
      </c>
      <c r="T42" s="253">
        <v>1179524.8299999998</v>
      </c>
      <c r="U42" s="253">
        <v>167119.37999999998</v>
      </c>
      <c r="V42" s="253">
        <v>142997.91999999998</v>
      </c>
      <c r="W42" s="253">
        <v>22564.260000000009</v>
      </c>
      <c r="X42" s="253">
        <v>46169.41</v>
      </c>
      <c r="Y42" s="253">
        <v>614.72</v>
      </c>
      <c r="Z42" s="253">
        <v>42737.759999999995</v>
      </c>
      <c r="AA42" s="254">
        <v>78965.59</v>
      </c>
      <c r="AB42" s="274">
        <f>SUM(AC42:AM42)</f>
        <v>5799260.5699999994</v>
      </c>
      <c r="AC42" s="253">
        <v>1872787.57</v>
      </c>
      <c r="AD42" s="253">
        <v>1804508.3599999999</v>
      </c>
      <c r="AE42" s="253">
        <v>278377.98</v>
      </c>
      <c r="AF42" s="253">
        <v>1166444.56</v>
      </c>
      <c r="AG42" s="253">
        <v>163199.75999999998</v>
      </c>
      <c r="AH42" s="253">
        <v>138458.78000000003</v>
      </c>
      <c r="AI42" s="253">
        <v>174535.57</v>
      </c>
      <c r="AJ42" s="253">
        <v>67582.850000000006</v>
      </c>
      <c r="AK42" s="253">
        <v>596.64</v>
      </c>
      <c r="AL42" s="253">
        <v>45222.719999999994</v>
      </c>
      <c r="AM42" s="254">
        <v>87545.78</v>
      </c>
      <c r="AN42" s="289">
        <f>SUM(AO42:AY42)</f>
        <v>6039980.4000000004</v>
      </c>
      <c r="AO42" s="253">
        <v>2137905.8100000005</v>
      </c>
      <c r="AP42" s="253">
        <v>1908834.8800000001</v>
      </c>
      <c r="AQ42" s="253">
        <v>279622.24000000005</v>
      </c>
      <c r="AR42" s="253">
        <v>1193088.92</v>
      </c>
      <c r="AS42" s="253">
        <v>165441.9</v>
      </c>
      <c r="AT42" s="253">
        <v>136967.13</v>
      </c>
      <c r="AU42" s="253">
        <v>3145.3500000000004</v>
      </c>
      <c r="AV42" s="253">
        <v>72976.569999999992</v>
      </c>
      <c r="AW42" s="253">
        <v>566.66</v>
      </c>
      <c r="AX42" s="253">
        <v>48721.090000000004</v>
      </c>
      <c r="AY42" s="254">
        <v>92709.849999999991</v>
      </c>
      <c r="AZ42" s="526">
        <v>-242946.94194674282</v>
      </c>
      <c r="BA42" s="296">
        <f>SUM(BB42:BL42)+AZ42</f>
        <v>22804649.888053261</v>
      </c>
      <c r="BB42" s="274">
        <f t="shared" si="33"/>
        <v>7877355.6700000009</v>
      </c>
      <c r="BC42" s="274">
        <f t="shared" si="33"/>
        <v>7124679.1399999997</v>
      </c>
      <c r="BD42" s="274">
        <f t="shared" si="33"/>
        <v>1115528.44</v>
      </c>
      <c r="BE42" s="274">
        <f t="shared" si="33"/>
        <v>4734355.07</v>
      </c>
      <c r="BF42" s="274">
        <f t="shared" si="33"/>
        <v>662993.05999999994</v>
      </c>
      <c r="BG42" s="274">
        <f t="shared" si="33"/>
        <v>563721.87</v>
      </c>
      <c r="BH42" s="274">
        <f t="shared" si="33"/>
        <v>202823.80000000002</v>
      </c>
      <c r="BI42" s="274">
        <f t="shared" si="33"/>
        <v>249767.55</v>
      </c>
      <c r="BJ42" s="274">
        <f t="shared" si="33"/>
        <v>2374.66</v>
      </c>
      <c r="BK42" s="274">
        <f t="shared" si="33"/>
        <v>177856.21</v>
      </c>
      <c r="BL42" s="300">
        <f t="shared" si="33"/>
        <v>336141.36</v>
      </c>
    </row>
    <row r="43" spans="1:64" ht="24" x14ac:dyDescent="0.25">
      <c r="A43" s="1544"/>
      <c r="B43" s="126">
        <v>5.3</v>
      </c>
      <c r="C43" s="131" t="s">
        <v>304</v>
      </c>
      <c r="D43" s="274">
        <f>SUM(E43:O43)</f>
        <v>39.860167902193439</v>
      </c>
      <c r="E43" s="253">
        <v>23.382964569069951</v>
      </c>
      <c r="F43" s="253">
        <v>8.1619364877322518</v>
      </c>
      <c r="G43" s="253">
        <v>1.4446497209969038</v>
      </c>
      <c r="H43" s="253">
        <v>6.1354816683946041</v>
      </c>
      <c r="I43" s="253">
        <v>1.3668225191241599</v>
      </c>
      <c r="J43" s="253">
        <v>0</v>
      </c>
      <c r="K43" s="253">
        <v>0</v>
      </c>
      <c r="L43" s="253">
        <v>0</v>
      </c>
      <c r="M43" s="253">
        <v>0</v>
      </c>
      <c r="N43" s="253">
        <v>-0.34480908156729834</v>
      </c>
      <c r="O43" s="254">
        <v>-0.28687798155714228</v>
      </c>
      <c r="P43" s="274">
        <f>SUM(Q43:AA43)</f>
        <v>60.529609565665126</v>
      </c>
      <c r="Q43" s="253">
        <v>52.549054563986275</v>
      </c>
      <c r="R43" s="253">
        <v>3.5856673561626353</v>
      </c>
      <c r="S43" s="253">
        <v>4.5385321893078103</v>
      </c>
      <c r="T43" s="253">
        <v>5.6120085153838408</v>
      </c>
      <c r="U43" s="253">
        <v>0.27185807813953783</v>
      </c>
      <c r="V43" s="253">
        <v>0</v>
      </c>
      <c r="W43" s="253">
        <v>0</v>
      </c>
      <c r="X43" s="253">
        <v>0</v>
      </c>
      <c r="Y43" s="253">
        <v>0</v>
      </c>
      <c r="Z43" s="253">
        <v>0</v>
      </c>
      <c r="AA43" s="254">
        <v>-6.0275111373149706</v>
      </c>
      <c r="AB43" s="274">
        <f>SUM(AC43:AM43)</f>
        <v>140.76334798254121</v>
      </c>
      <c r="AC43" s="253">
        <v>121.32562766656052</v>
      </c>
      <c r="AD43" s="253">
        <v>0</v>
      </c>
      <c r="AE43" s="253">
        <v>20.186877780270741</v>
      </c>
      <c r="AF43" s="253">
        <v>-3.1434208573154918</v>
      </c>
      <c r="AG43" s="253">
        <v>0</v>
      </c>
      <c r="AH43" s="253">
        <v>0.299064856004011</v>
      </c>
      <c r="AI43" s="253">
        <v>0</v>
      </c>
      <c r="AJ43" s="253">
        <v>0</v>
      </c>
      <c r="AK43" s="253">
        <v>0</v>
      </c>
      <c r="AL43" s="253">
        <v>2.095198537021433</v>
      </c>
      <c r="AM43" s="254">
        <v>0</v>
      </c>
      <c r="AN43" s="289">
        <f>SUM(AO43:AY43)</f>
        <v>503.84438863365654</v>
      </c>
      <c r="AO43" s="253">
        <v>289.82806002342488</v>
      </c>
      <c r="AP43" s="253">
        <v>44.737651085532015</v>
      </c>
      <c r="AQ43" s="253">
        <v>15.338325715491193</v>
      </c>
      <c r="AR43" s="253">
        <v>64.789587645476047</v>
      </c>
      <c r="AS43" s="253">
        <v>3.7243773461692808</v>
      </c>
      <c r="AT43" s="253">
        <v>0</v>
      </c>
      <c r="AU43" s="253">
        <v>0</v>
      </c>
      <c r="AV43" s="253">
        <v>7.7811024378145248</v>
      </c>
      <c r="AW43" s="253">
        <v>39.048690721718927</v>
      </c>
      <c r="AX43" s="253">
        <v>24.149445839676396</v>
      </c>
      <c r="AY43" s="254">
        <v>14.447147818353297</v>
      </c>
      <c r="AZ43" s="526">
        <v>0</v>
      </c>
      <c r="BA43" s="296">
        <f>SUM(BB43:BL43)+AZ43</f>
        <v>744.99751408405632</v>
      </c>
      <c r="BB43" s="274">
        <f t="shared" si="33"/>
        <v>487.08570682304162</v>
      </c>
      <c r="BC43" s="274">
        <f t="shared" si="33"/>
        <v>56.485254929426901</v>
      </c>
      <c r="BD43" s="274">
        <f t="shared" si="33"/>
        <v>41.508385406066651</v>
      </c>
      <c r="BE43" s="274">
        <f t="shared" si="33"/>
        <v>73.393656971938995</v>
      </c>
      <c r="BF43" s="274">
        <f t="shared" si="33"/>
        <v>5.3630579434329784</v>
      </c>
      <c r="BG43" s="274">
        <f t="shared" si="33"/>
        <v>0.299064856004011</v>
      </c>
      <c r="BH43" s="274">
        <f t="shared" si="33"/>
        <v>0</v>
      </c>
      <c r="BI43" s="274">
        <f t="shared" si="33"/>
        <v>7.7811024378145248</v>
      </c>
      <c r="BJ43" s="274">
        <f t="shared" si="33"/>
        <v>39.048690721718927</v>
      </c>
      <c r="BK43" s="274">
        <f t="shared" si="33"/>
        <v>25.899835295130529</v>
      </c>
      <c r="BL43" s="300">
        <f t="shared" si="33"/>
        <v>8.1327586994811849</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5551979.2001679</v>
      </c>
      <c r="E45" s="278">
        <f t="shared" ref="E45:BL45" si="34">SUM(E41:E44)</f>
        <v>1904402.5029645688</v>
      </c>
      <c r="F45" s="278">
        <f t="shared" si="34"/>
        <v>1675672.5319364874</v>
      </c>
      <c r="G45" s="278">
        <f t="shared" si="34"/>
        <v>278549.62464972096</v>
      </c>
      <c r="H45" s="278">
        <f t="shared" si="34"/>
        <v>1196385.2954816681</v>
      </c>
      <c r="I45" s="278">
        <f>SUM(I41:I44)</f>
        <v>167474.51682251913</v>
      </c>
      <c r="J45" s="278">
        <f t="shared" si="34"/>
        <v>145298.04</v>
      </c>
      <c r="K45" s="278">
        <f t="shared" si="34"/>
        <v>2578.62</v>
      </c>
      <c r="L45" s="278">
        <f t="shared" si="34"/>
        <v>63038.720000000001</v>
      </c>
      <c r="M45" s="278">
        <f t="shared" si="34"/>
        <v>596.6400000000001</v>
      </c>
      <c r="N45" s="278">
        <f t="shared" si="34"/>
        <v>41113.465190918432</v>
      </c>
      <c r="O45" s="283">
        <f t="shared" si="34"/>
        <v>76869.243122018423</v>
      </c>
      <c r="P45" s="278">
        <f t="shared" si="34"/>
        <v>5668843.7696095649</v>
      </c>
      <c r="Q45" s="278">
        <f t="shared" si="34"/>
        <v>1971092.2290545644</v>
      </c>
      <c r="R45" s="278">
        <f t="shared" si="34"/>
        <v>1737431.0356673563</v>
      </c>
      <c r="S45" s="278">
        <f t="shared" si="34"/>
        <v>279639.43853218935</v>
      </c>
      <c r="T45" s="278">
        <f t="shared" si="34"/>
        <v>1180025.0520085152</v>
      </c>
      <c r="U45" s="278">
        <f t="shared" si="34"/>
        <v>167143.6118580781</v>
      </c>
      <c r="V45" s="278">
        <f t="shared" si="34"/>
        <v>142997.91999999998</v>
      </c>
      <c r="W45" s="278">
        <f t="shared" si="34"/>
        <v>22564.260000000009</v>
      </c>
      <c r="X45" s="278">
        <f t="shared" si="34"/>
        <v>46169.41</v>
      </c>
      <c r="Y45" s="278">
        <f>SUM(Y41:Y44)</f>
        <v>614.72</v>
      </c>
      <c r="Z45" s="278">
        <f t="shared" si="34"/>
        <v>42737.759999999995</v>
      </c>
      <c r="AA45" s="284">
        <f t="shared" si="34"/>
        <v>78428.332488862681</v>
      </c>
      <c r="AB45" s="278">
        <f t="shared" si="34"/>
        <v>5805049.4733479815</v>
      </c>
      <c r="AC45" s="278">
        <f t="shared" si="34"/>
        <v>1877777.0956276667</v>
      </c>
      <c r="AD45" s="278">
        <f t="shared" si="34"/>
        <v>1804508.3599999999</v>
      </c>
      <c r="AE45" s="278">
        <f t="shared" si="34"/>
        <v>279208.16687778023</v>
      </c>
      <c r="AF45" s="278">
        <f t="shared" si="34"/>
        <v>1166315.2865791428</v>
      </c>
      <c r="AG45" s="278">
        <f t="shared" si="34"/>
        <v>163199.75999999998</v>
      </c>
      <c r="AH45" s="278">
        <f t="shared" si="34"/>
        <v>138471.07906485602</v>
      </c>
      <c r="AI45" s="278">
        <f t="shared" si="34"/>
        <v>174535.57</v>
      </c>
      <c r="AJ45" s="278">
        <f t="shared" si="34"/>
        <v>67582.850000000006</v>
      </c>
      <c r="AK45" s="278">
        <f t="shared" si="34"/>
        <v>596.64</v>
      </c>
      <c r="AL45" s="278">
        <f t="shared" si="34"/>
        <v>45308.885198537013</v>
      </c>
      <c r="AM45" s="284">
        <f t="shared" si="34"/>
        <v>87545.78</v>
      </c>
      <c r="AN45" s="850">
        <f t="shared" si="34"/>
        <v>6046290.5843886342</v>
      </c>
      <c r="AO45" s="278">
        <f t="shared" si="34"/>
        <v>2141535.638060024</v>
      </c>
      <c r="AP45" s="278">
        <f t="shared" si="34"/>
        <v>1909395.1776510857</v>
      </c>
      <c r="AQ45" s="278">
        <f t="shared" si="34"/>
        <v>279814.33832571557</v>
      </c>
      <c r="AR45" s="278">
        <f t="shared" si="34"/>
        <v>1193900.3495876454</v>
      </c>
      <c r="AS45" s="278">
        <f t="shared" si="34"/>
        <v>165488.54437734617</v>
      </c>
      <c r="AT45" s="278">
        <f t="shared" si="34"/>
        <v>136967.13</v>
      </c>
      <c r="AU45" s="278">
        <f t="shared" si="34"/>
        <v>3145.3500000000004</v>
      </c>
      <c r="AV45" s="275">
        <f t="shared" si="34"/>
        <v>73074.021102437808</v>
      </c>
      <c r="AW45" s="278">
        <f>SUM(AW41:AW44)</f>
        <v>1055.708690721719</v>
      </c>
      <c r="AX45" s="278">
        <f t="shared" si="34"/>
        <v>49023.539445839684</v>
      </c>
      <c r="AY45" s="284">
        <f t="shared" si="34"/>
        <v>92890.787147818352</v>
      </c>
      <c r="AZ45" s="305">
        <f t="shared" si="34"/>
        <v>-245556.97194674282</v>
      </c>
      <c r="BA45" s="297">
        <f t="shared" si="34"/>
        <v>22826606.055567347</v>
      </c>
      <c r="BB45" s="275">
        <f t="shared" si="34"/>
        <v>7894807.4657068243</v>
      </c>
      <c r="BC45" s="275">
        <f t="shared" si="34"/>
        <v>7127007.1052549295</v>
      </c>
      <c r="BD45" s="275">
        <f t="shared" si="34"/>
        <v>1117211.5683854062</v>
      </c>
      <c r="BE45" s="275">
        <f t="shared" si="34"/>
        <v>4736625.9836569717</v>
      </c>
      <c r="BF45" s="275">
        <f t="shared" si="34"/>
        <v>663306.43305794336</v>
      </c>
      <c r="BG45" s="275">
        <f t="shared" si="34"/>
        <v>563734.16906485602</v>
      </c>
      <c r="BH45" s="275">
        <f t="shared" si="34"/>
        <v>202823.80000000002</v>
      </c>
      <c r="BI45" s="275">
        <f t="shared" si="34"/>
        <v>249865.00110243782</v>
      </c>
      <c r="BJ45" s="275">
        <f>SUM(BJ41:BJ44)</f>
        <v>2863.708690721719</v>
      </c>
      <c r="BK45" s="275">
        <f t="shared" si="34"/>
        <v>178183.64983529513</v>
      </c>
      <c r="BL45" s="299">
        <f t="shared" si="34"/>
        <v>335734.14275869948</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356234.65999999992</v>
      </c>
      <c r="E51" s="251">
        <v>96159.799999999988</v>
      </c>
      <c r="F51" s="251">
        <v>27680</v>
      </c>
      <c r="G51" s="251">
        <v>44713.52</v>
      </c>
      <c r="H51" s="251">
        <v>45798</v>
      </c>
      <c r="I51" s="251">
        <v>26941.64</v>
      </c>
      <c r="J51" s="251">
        <v>598</v>
      </c>
      <c r="K51" s="251">
        <v>333.53999999999996</v>
      </c>
      <c r="L51" s="251">
        <v>6654</v>
      </c>
      <c r="M51" s="251">
        <v>6554</v>
      </c>
      <c r="N51" s="251">
        <v>73564.159999999974</v>
      </c>
      <c r="O51" s="252">
        <v>27238</v>
      </c>
      <c r="P51" s="273">
        <f>SUM(Q51:AA51)</f>
        <v>430784.61000000004</v>
      </c>
      <c r="Q51" s="251">
        <v>116630.51</v>
      </c>
      <c r="R51" s="251">
        <v>27194</v>
      </c>
      <c r="S51" s="251">
        <v>48547.47</v>
      </c>
      <c r="T51" s="251">
        <v>50711.59</v>
      </c>
      <c r="U51" s="251">
        <v>28329.869999999992</v>
      </c>
      <c r="V51" s="251">
        <v>190</v>
      </c>
      <c r="W51" s="251">
        <v>494.45000000000005</v>
      </c>
      <c r="X51" s="251">
        <v>7040</v>
      </c>
      <c r="Y51" s="251">
        <v>55216</v>
      </c>
      <c r="Z51" s="251">
        <v>74076.26999999999</v>
      </c>
      <c r="AA51" s="252">
        <v>22354.45</v>
      </c>
      <c r="AB51" s="273">
        <f>SUM(AC51:AM51)</f>
        <v>380482.27</v>
      </c>
      <c r="AC51" s="251">
        <v>119125.77999999998</v>
      </c>
      <c r="AD51" s="251">
        <v>29185.11</v>
      </c>
      <c r="AE51" s="251">
        <v>44866.79</v>
      </c>
      <c r="AF51" s="251">
        <v>58211.6</v>
      </c>
      <c r="AG51" s="251">
        <v>19655.62</v>
      </c>
      <c r="AH51" s="251">
        <v>1758</v>
      </c>
      <c r="AI51" s="251">
        <v>192.85</v>
      </c>
      <c r="AJ51" s="251">
        <v>6410</v>
      </c>
      <c r="AK51" s="251">
        <v>6876</v>
      </c>
      <c r="AL51" s="251">
        <v>73374.52</v>
      </c>
      <c r="AM51" s="252">
        <v>20826</v>
      </c>
      <c r="AN51" s="276">
        <f>SUM(AO51:AY51)</f>
        <v>381088.15999999974</v>
      </c>
      <c r="AO51" s="251">
        <v>116248.5799999997</v>
      </c>
      <c r="AP51" s="251">
        <v>27431.880000000005</v>
      </c>
      <c r="AQ51" s="251">
        <v>47326.409999999996</v>
      </c>
      <c r="AR51" s="251">
        <v>59272.170000000006</v>
      </c>
      <c r="AS51" s="251">
        <v>23179.02</v>
      </c>
      <c r="AT51" s="251">
        <v>523.41999999999996</v>
      </c>
      <c r="AU51" s="251">
        <v>194.95</v>
      </c>
      <c r="AV51" s="249">
        <v>7112.82</v>
      </c>
      <c r="AW51" s="251">
        <v>1239.57</v>
      </c>
      <c r="AX51" s="251">
        <v>78726.01999999999</v>
      </c>
      <c r="AY51" s="252">
        <v>19833.32</v>
      </c>
      <c r="AZ51" s="855">
        <v>61070.790000000197</v>
      </c>
      <c r="BA51" s="294">
        <f>SUM(BB51:BL51)+AZ51</f>
        <v>1609660.49</v>
      </c>
      <c r="BB51" s="274">
        <f t="shared" ref="BB51:BL54" si="37">E51+Q51+AC51+AO51</f>
        <v>448164.66999999969</v>
      </c>
      <c r="BC51" s="274">
        <f t="shared" si="37"/>
        <v>111490.99</v>
      </c>
      <c r="BD51" s="274">
        <f t="shared" si="37"/>
        <v>185454.19</v>
      </c>
      <c r="BE51" s="274">
        <f t="shared" si="37"/>
        <v>213993.36000000002</v>
      </c>
      <c r="BF51" s="274">
        <f t="shared" si="37"/>
        <v>98106.15</v>
      </c>
      <c r="BG51" s="274">
        <f t="shared" si="37"/>
        <v>3069.42</v>
      </c>
      <c r="BH51" s="274">
        <f t="shared" si="37"/>
        <v>1215.79</v>
      </c>
      <c r="BI51" s="274">
        <f t="shared" si="37"/>
        <v>27216.82</v>
      </c>
      <c r="BJ51" s="274">
        <f t="shared" si="37"/>
        <v>69885.570000000007</v>
      </c>
      <c r="BK51" s="274">
        <f t="shared" si="37"/>
        <v>299740.96999999997</v>
      </c>
      <c r="BL51" s="298">
        <f t="shared" si="37"/>
        <v>90251.76999999999</v>
      </c>
    </row>
    <row r="52" spans="1:64" s="255" customFormat="1" ht="16.5" customHeight="1" x14ac:dyDescent="0.25">
      <c r="A52" s="1547"/>
      <c r="B52" s="126">
        <v>7.2</v>
      </c>
      <c r="C52" s="131" t="s">
        <v>21</v>
      </c>
      <c r="D52" s="274">
        <f>SUM(E52:O52)</f>
        <v>1131522.3999999997</v>
      </c>
      <c r="E52" s="253">
        <v>921615.39999999991</v>
      </c>
      <c r="F52" s="253">
        <v>46164.6</v>
      </c>
      <c r="G52" s="253">
        <v>58336.55</v>
      </c>
      <c r="H52" s="253">
        <v>26493.600000000002</v>
      </c>
      <c r="I52" s="253">
        <v>35362.150000000009</v>
      </c>
      <c r="J52" s="253">
        <v>5739.45</v>
      </c>
      <c r="K52" s="253">
        <v>506.3</v>
      </c>
      <c r="L52" s="253">
        <v>4286.95</v>
      </c>
      <c r="M52" s="253">
        <v>136.94999999999999</v>
      </c>
      <c r="N52" s="253">
        <v>28605.95</v>
      </c>
      <c r="O52" s="254">
        <v>4274.5</v>
      </c>
      <c r="P52" s="274">
        <f>SUM(Q52:AA52)</f>
        <v>1170104.07</v>
      </c>
      <c r="Q52" s="253">
        <v>956486.97000000009</v>
      </c>
      <c r="R52" s="253">
        <v>47949.1</v>
      </c>
      <c r="S52" s="253">
        <v>58672.700000000004</v>
      </c>
      <c r="T52" s="253">
        <v>26182.350000000002</v>
      </c>
      <c r="U52" s="253">
        <v>35619.449999999997</v>
      </c>
      <c r="V52" s="253">
        <v>5656.45</v>
      </c>
      <c r="W52" s="253">
        <v>481.4</v>
      </c>
      <c r="X52" s="253">
        <v>4419.75</v>
      </c>
      <c r="Y52" s="253">
        <v>141.1</v>
      </c>
      <c r="Z52" s="253">
        <v>30058.449999999997</v>
      </c>
      <c r="AA52" s="254">
        <v>4436.3500000000004</v>
      </c>
      <c r="AB52" s="274">
        <f>SUM(AC52:AM52)</f>
        <v>1216315.2</v>
      </c>
      <c r="AC52" s="253">
        <v>998772.2</v>
      </c>
      <c r="AD52" s="253">
        <v>49920.350000000006</v>
      </c>
      <c r="AE52" s="253">
        <v>58788.9</v>
      </c>
      <c r="AF52" s="253">
        <v>25962.400000000001</v>
      </c>
      <c r="AG52" s="253">
        <v>35997.1</v>
      </c>
      <c r="AH52" s="253">
        <v>5527.8</v>
      </c>
      <c r="AI52" s="253">
        <v>498.00000000000006</v>
      </c>
      <c r="AJ52" s="253">
        <v>4423.8999999999996</v>
      </c>
      <c r="AK52" s="253">
        <v>136.94999999999999</v>
      </c>
      <c r="AL52" s="253">
        <v>31473.599999999999</v>
      </c>
      <c r="AM52" s="254">
        <v>4814</v>
      </c>
      <c r="AN52" s="289">
        <f>SUM(AO52:AY52)</f>
        <v>1253424.4999999998</v>
      </c>
      <c r="AO52" s="253">
        <v>1031420.2500000001</v>
      </c>
      <c r="AP52" s="253">
        <v>52277.55</v>
      </c>
      <c r="AQ52" s="253">
        <v>58763.999999999993</v>
      </c>
      <c r="AR52" s="253">
        <v>26136.7</v>
      </c>
      <c r="AS52" s="253">
        <v>36246.099999999991</v>
      </c>
      <c r="AT52" s="253">
        <v>5448.95</v>
      </c>
      <c r="AU52" s="253">
        <v>564.4</v>
      </c>
      <c r="AV52" s="253">
        <v>4594.05</v>
      </c>
      <c r="AW52" s="253">
        <v>128.65</v>
      </c>
      <c r="AX52" s="253">
        <v>32747.649999999994</v>
      </c>
      <c r="AY52" s="254">
        <v>5096.2000000000007</v>
      </c>
      <c r="AZ52" s="526">
        <v>0</v>
      </c>
      <c r="BA52" s="296">
        <f>SUM(BB52:BL52)+AZ52</f>
        <v>4771366.1700000009</v>
      </c>
      <c r="BB52" s="274">
        <f t="shared" si="37"/>
        <v>3908294.8200000003</v>
      </c>
      <c r="BC52" s="274">
        <f t="shared" si="37"/>
        <v>196311.59999999998</v>
      </c>
      <c r="BD52" s="274">
        <f t="shared" si="37"/>
        <v>234562.15</v>
      </c>
      <c r="BE52" s="274">
        <f t="shared" si="37"/>
        <v>104775.05</v>
      </c>
      <c r="BF52" s="274">
        <f t="shared" si="37"/>
        <v>143224.79999999999</v>
      </c>
      <c r="BG52" s="274">
        <f t="shared" si="37"/>
        <v>22372.65</v>
      </c>
      <c r="BH52" s="274">
        <f t="shared" si="37"/>
        <v>2050.1</v>
      </c>
      <c r="BI52" s="274">
        <f t="shared" si="37"/>
        <v>17724.650000000001</v>
      </c>
      <c r="BJ52" s="274">
        <f t="shared" si="37"/>
        <v>543.65</v>
      </c>
      <c r="BK52" s="274">
        <f t="shared" si="37"/>
        <v>122885.65</v>
      </c>
      <c r="BL52" s="300">
        <f t="shared" si="37"/>
        <v>18621.050000000003</v>
      </c>
    </row>
    <row r="53" spans="1:64" ht="16.5" customHeight="1" x14ac:dyDescent="0.25">
      <c r="A53" s="1547"/>
      <c r="B53" s="126">
        <v>7.3</v>
      </c>
      <c r="C53" s="131" t="s">
        <v>155</v>
      </c>
      <c r="D53" s="274">
        <f>SUM(E53:O53)</f>
        <v>2019.2823596422625</v>
      </c>
      <c r="E53" s="253">
        <v>545.07269968264188</v>
      </c>
      <c r="F53" s="253">
        <v>156.9014528650801</v>
      </c>
      <c r="G53" s="253">
        <v>253.45434431762342</v>
      </c>
      <c r="H53" s="253">
        <v>259.60161626860327</v>
      </c>
      <c r="I53" s="253">
        <v>152.71612928352445</v>
      </c>
      <c r="J53" s="253">
        <v>3.3897062432557048</v>
      </c>
      <c r="K53" s="253">
        <v>1.8906398334038588</v>
      </c>
      <c r="L53" s="253">
        <v>37.717567462581037</v>
      </c>
      <c r="M53" s="253">
        <v>37.150726953675402</v>
      </c>
      <c r="N53" s="253">
        <v>416.99145891615632</v>
      </c>
      <c r="O53" s="254">
        <v>154.39601781571722</v>
      </c>
      <c r="P53" s="274">
        <f>SUM(Q53:AA53)</f>
        <v>4887.8245478585268</v>
      </c>
      <c r="Q53" s="253">
        <v>1323.3283097259657</v>
      </c>
      <c r="R53" s="253">
        <v>308.55211089009146</v>
      </c>
      <c r="S53" s="253">
        <v>550.835638261138</v>
      </c>
      <c r="T53" s="253">
        <v>575.39045896495008</v>
      </c>
      <c r="U53" s="253">
        <v>321.44006728476404</v>
      </c>
      <c r="V53" s="253">
        <v>2.1558027899212093</v>
      </c>
      <c r="W53" s="253">
        <v>5.6101931025081164</v>
      </c>
      <c r="X53" s="253">
        <v>79.878166531817442</v>
      </c>
      <c r="Y53" s="253">
        <v>626.49898341204994</v>
      </c>
      <c r="Z53" s="253">
        <v>840.49383964714093</v>
      </c>
      <c r="AA53" s="254">
        <v>253.64097724817992</v>
      </c>
      <c r="AB53" s="274">
        <f>SUM(AC53:AM53)</f>
        <v>9482.4062741357702</v>
      </c>
      <c r="AC53" s="253">
        <v>2968.8611868387911</v>
      </c>
      <c r="AD53" s="253">
        <v>727.35339330093518</v>
      </c>
      <c r="AE53" s="253">
        <v>1118.1733408926834</v>
      </c>
      <c r="AF53" s="253">
        <v>1450.7536476469238</v>
      </c>
      <c r="AG53" s="253">
        <v>489.85876374746323</v>
      </c>
      <c r="AH53" s="253">
        <v>43.813001404587609</v>
      </c>
      <c r="AI53" s="253">
        <v>4.8062214566977932</v>
      </c>
      <c r="AJ53" s="253">
        <v>159.7504772488092</v>
      </c>
      <c r="AK53" s="253">
        <v>171.3641624902983</v>
      </c>
      <c r="AL53" s="253">
        <v>1828.645021513619</v>
      </c>
      <c r="AM53" s="254">
        <v>519.02705759496109</v>
      </c>
      <c r="AN53" s="289">
        <f>SUM(AO53:AY53)</f>
        <v>33068.874883442055</v>
      </c>
      <c r="AO53" s="253">
        <v>10087.455216131086</v>
      </c>
      <c r="AP53" s="253">
        <v>2380.3977734117939</v>
      </c>
      <c r="AQ53" s="253">
        <v>4106.7429934650345</v>
      </c>
      <c r="AR53" s="253">
        <v>5143.3347438558822</v>
      </c>
      <c r="AS53" s="253">
        <v>2011.3564071389721</v>
      </c>
      <c r="AT53" s="253">
        <v>45.419701550138043</v>
      </c>
      <c r="AU53" s="253">
        <v>16.916760569331345</v>
      </c>
      <c r="AV53" s="253">
        <v>617.21401853168175</v>
      </c>
      <c r="AW53" s="253">
        <v>107.56352346204694</v>
      </c>
      <c r="AX53" s="253">
        <v>6831.440014959685</v>
      </c>
      <c r="AY53" s="254">
        <v>1721.0337303664053</v>
      </c>
      <c r="AZ53" s="526">
        <v>-77252.713905517361</v>
      </c>
      <c r="BA53" s="296">
        <f>SUM(BB53:BL53)+AZ53</f>
        <v>-27794.325840438738</v>
      </c>
      <c r="BB53" s="274">
        <f t="shared" si="37"/>
        <v>14924.717412378484</v>
      </c>
      <c r="BC53" s="274">
        <f t="shared" si="37"/>
        <v>3573.2047304679008</v>
      </c>
      <c r="BD53" s="274">
        <f t="shared" si="37"/>
        <v>6029.2063169364792</v>
      </c>
      <c r="BE53" s="274">
        <f t="shared" si="37"/>
        <v>7429.0804667363591</v>
      </c>
      <c r="BF53" s="274">
        <f t="shared" si="37"/>
        <v>2975.3713674547239</v>
      </c>
      <c r="BG53" s="274">
        <f t="shared" si="37"/>
        <v>94.778211987902566</v>
      </c>
      <c r="BH53" s="274">
        <f t="shared" si="37"/>
        <v>29.223814961941113</v>
      </c>
      <c r="BI53" s="274">
        <f t="shared" si="37"/>
        <v>894.56022977488942</v>
      </c>
      <c r="BJ53" s="274">
        <f t="shared" si="37"/>
        <v>942.57739631807067</v>
      </c>
      <c r="BK53" s="274">
        <f t="shared" si="37"/>
        <v>9917.570335036602</v>
      </c>
      <c r="BL53" s="300">
        <f t="shared" si="37"/>
        <v>2648.0977830252637</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1489776.3423596418</v>
      </c>
      <c r="E55" s="278">
        <f t="shared" ref="E55:BL55" si="38">SUM(E51:E54)</f>
        <v>1018320.2726996826</v>
      </c>
      <c r="F55" s="278">
        <f t="shared" si="38"/>
        <v>74001.501452865079</v>
      </c>
      <c r="G55" s="278">
        <f t="shared" si="38"/>
        <v>103303.52434431763</v>
      </c>
      <c r="H55" s="278">
        <f t="shared" si="38"/>
        <v>72551.201616268605</v>
      </c>
      <c r="I55" s="278">
        <f t="shared" si="38"/>
        <v>62456.506129283531</v>
      </c>
      <c r="J55" s="278">
        <f t="shared" si="38"/>
        <v>6340.8397062432559</v>
      </c>
      <c r="K55" s="278">
        <f t="shared" si="38"/>
        <v>841.73063983340376</v>
      </c>
      <c r="L55" s="278">
        <f t="shared" si="38"/>
        <v>10978.667567462582</v>
      </c>
      <c r="M55" s="275">
        <f t="shared" si="38"/>
        <v>6728.1007269536749</v>
      </c>
      <c r="N55" s="278">
        <f t="shared" si="38"/>
        <v>102587.10145891614</v>
      </c>
      <c r="O55" s="283">
        <f t="shared" si="38"/>
        <v>31666.896017815718</v>
      </c>
      <c r="P55" s="278">
        <f t="shared" si="38"/>
        <v>1605776.5045478586</v>
      </c>
      <c r="Q55" s="278">
        <f t="shared" si="38"/>
        <v>1074440.808309726</v>
      </c>
      <c r="R55" s="278">
        <f t="shared" si="38"/>
        <v>75451.652110890092</v>
      </c>
      <c r="S55" s="278">
        <f t="shared" si="38"/>
        <v>107771.00563826115</v>
      </c>
      <c r="T55" s="278">
        <f t="shared" si="38"/>
        <v>77469.330458964949</v>
      </c>
      <c r="U55" s="278">
        <f t="shared" si="38"/>
        <v>64270.760067284755</v>
      </c>
      <c r="V55" s="278">
        <f t="shared" si="38"/>
        <v>5848.6058027899207</v>
      </c>
      <c r="W55" s="278">
        <f t="shared" si="38"/>
        <v>981.46019310250813</v>
      </c>
      <c r="X55" s="278">
        <f t="shared" si="38"/>
        <v>11539.628166531817</v>
      </c>
      <c r="Y55" s="275">
        <f>SUM(Y51:Y54)</f>
        <v>55983.598983412048</v>
      </c>
      <c r="Z55" s="278">
        <f>SUM(Z51:Z54)</f>
        <v>104975.21383964713</v>
      </c>
      <c r="AA55" s="284">
        <f t="shared" si="38"/>
        <v>27044.440977248181</v>
      </c>
      <c r="AB55" s="278">
        <f t="shared" si="38"/>
        <v>1606279.8762741357</v>
      </c>
      <c r="AC55" s="278">
        <f t="shared" si="38"/>
        <v>1120866.8411868387</v>
      </c>
      <c r="AD55" s="278">
        <f t="shared" si="38"/>
        <v>79832.813393300938</v>
      </c>
      <c r="AE55" s="278">
        <f t="shared" si="38"/>
        <v>104773.86334089268</v>
      </c>
      <c r="AF55" s="278">
        <f t="shared" si="38"/>
        <v>85624.753647646925</v>
      </c>
      <c r="AG55" s="278">
        <f t="shared" si="38"/>
        <v>56142.578763747464</v>
      </c>
      <c r="AH55" s="278">
        <f t="shared" si="38"/>
        <v>7329.6130014045875</v>
      </c>
      <c r="AI55" s="278">
        <f t="shared" si="38"/>
        <v>695.65622145669784</v>
      </c>
      <c r="AJ55" s="278">
        <f t="shared" si="38"/>
        <v>10993.65047724881</v>
      </c>
      <c r="AK55" s="275">
        <f t="shared" si="38"/>
        <v>7184.3141624902983</v>
      </c>
      <c r="AL55" s="278">
        <f t="shared" si="38"/>
        <v>106676.76502151361</v>
      </c>
      <c r="AM55" s="284">
        <f t="shared" si="38"/>
        <v>26159.027057594962</v>
      </c>
      <c r="AN55" s="850">
        <f t="shared" si="38"/>
        <v>1667581.5348834414</v>
      </c>
      <c r="AO55" s="278">
        <f t="shared" si="38"/>
        <v>1157756.285216131</v>
      </c>
      <c r="AP55" s="278">
        <f t="shared" si="38"/>
        <v>82089.827773411802</v>
      </c>
      <c r="AQ55" s="278">
        <f t="shared" si="38"/>
        <v>110197.15299346502</v>
      </c>
      <c r="AR55" s="278">
        <f t="shared" si="38"/>
        <v>90552.204743855895</v>
      </c>
      <c r="AS55" s="278">
        <f t="shared" si="38"/>
        <v>61436.476407138965</v>
      </c>
      <c r="AT55" s="278">
        <f t="shared" si="38"/>
        <v>6017.7897015501376</v>
      </c>
      <c r="AU55" s="278">
        <f t="shared" si="38"/>
        <v>776.26676056933127</v>
      </c>
      <c r="AV55" s="275">
        <f t="shared" si="38"/>
        <v>12324.084018531681</v>
      </c>
      <c r="AW55" s="275">
        <f>SUM(AW51:AW54)</f>
        <v>1475.783523462047</v>
      </c>
      <c r="AX55" s="278">
        <f t="shared" si="38"/>
        <v>118305.11001495968</v>
      </c>
      <c r="AY55" s="284">
        <f t="shared" si="38"/>
        <v>26650.553730366406</v>
      </c>
      <c r="AZ55" s="305">
        <f t="shared" si="38"/>
        <v>-16181.923905517164</v>
      </c>
      <c r="BA55" s="297">
        <f t="shared" si="38"/>
        <v>6353232.3341595624</v>
      </c>
      <c r="BB55" s="275">
        <f t="shared" si="38"/>
        <v>4371384.2074123789</v>
      </c>
      <c r="BC55" s="275">
        <f t="shared" si="38"/>
        <v>311375.7947304679</v>
      </c>
      <c r="BD55" s="275">
        <f t="shared" si="38"/>
        <v>426045.54631693644</v>
      </c>
      <c r="BE55" s="275">
        <f t="shared" si="38"/>
        <v>326197.49046673637</v>
      </c>
      <c r="BF55" s="275">
        <f t="shared" si="38"/>
        <v>244306.32136745472</v>
      </c>
      <c r="BG55" s="275">
        <f t="shared" si="38"/>
        <v>25536.848211987901</v>
      </c>
      <c r="BH55" s="275">
        <f t="shared" si="38"/>
        <v>3295.113814961941</v>
      </c>
      <c r="BI55" s="275">
        <f t="shared" si="38"/>
        <v>45836.030229774893</v>
      </c>
      <c r="BJ55" s="275">
        <f>SUM(BJ51:BJ54)</f>
        <v>71371.79739631807</v>
      </c>
      <c r="BK55" s="275">
        <f t="shared" si="38"/>
        <v>432544.1903350366</v>
      </c>
      <c r="BL55" s="299">
        <f t="shared" si="38"/>
        <v>111520.91778302526</v>
      </c>
    </row>
    <row r="56" spans="1:64" ht="14.85" customHeight="1" x14ac:dyDescent="0.25">
      <c r="A56" s="1534" t="s">
        <v>29</v>
      </c>
      <c r="B56" s="124">
        <v>8.1</v>
      </c>
      <c r="C56" s="311" t="s">
        <v>22</v>
      </c>
      <c r="D56" s="273">
        <f t="shared" ref="D56:D62" si="39">SUM(E56:O56)</f>
        <v>17515468.760000002</v>
      </c>
      <c r="E56" s="251">
        <v>5640864.2400000002</v>
      </c>
      <c r="F56" s="251">
        <v>1556272.04</v>
      </c>
      <c r="G56" s="251">
        <v>4522625.55</v>
      </c>
      <c r="H56" s="251">
        <v>3541105.9200000004</v>
      </c>
      <c r="I56" s="251">
        <v>9560.32</v>
      </c>
      <c r="J56" s="251">
        <v>53029.789999999994</v>
      </c>
      <c r="K56" s="251">
        <v>0</v>
      </c>
      <c r="L56" s="251">
        <v>1198241.05</v>
      </c>
      <c r="M56" s="251">
        <v>0</v>
      </c>
      <c r="N56" s="251">
        <v>4168.83</v>
      </c>
      <c r="O56" s="252">
        <v>989601.02</v>
      </c>
      <c r="P56" s="276">
        <f t="shared" ref="P56:P62" si="40">SUM(Q56:AA56)</f>
        <v>18475637.57</v>
      </c>
      <c r="Q56" s="251">
        <v>6045087.9900000002</v>
      </c>
      <c r="R56" s="251">
        <v>1576216.0700000003</v>
      </c>
      <c r="S56" s="251">
        <v>4390999.5599999996</v>
      </c>
      <c r="T56" s="251">
        <v>4045431.18</v>
      </c>
      <c r="U56" s="251">
        <v>7763.5</v>
      </c>
      <c r="V56" s="251">
        <v>48800.58</v>
      </c>
      <c r="W56" s="251">
        <v>50.01</v>
      </c>
      <c r="X56" s="251">
        <v>1335047.2</v>
      </c>
      <c r="Y56" s="251">
        <v>0</v>
      </c>
      <c r="Z56" s="251">
        <v>8137.0099999999993</v>
      </c>
      <c r="AA56" s="252">
        <v>1018104.4700000002</v>
      </c>
      <c r="AB56" s="273">
        <f t="shared" ref="AB56:AB62" si="41">SUM(AC56:AM56)</f>
        <v>19017865.130000006</v>
      </c>
      <c r="AC56" s="251">
        <v>6644378.1000000015</v>
      </c>
      <c r="AD56" s="251">
        <v>1749858.2299999995</v>
      </c>
      <c r="AE56" s="251">
        <v>4179440.5500000007</v>
      </c>
      <c r="AF56" s="251">
        <v>4025723.5699999994</v>
      </c>
      <c r="AG56" s="251">
        <v>5419.7599999999984</v>
      </c>
      <c r="AH56" s="251">
        <v>66031.98</v>
      </c>
      <c r="AI56" s="251">
        <v>42.52</v>
      </c>
      <c r="AJ56" s="251">
        <v>1314970.5599999998</v>
      </c>
      <c r="AK56" s="251">
        <v>0</v>
      </c>
      <c r="AL56" s="251">
        <v>5897.0999999999995</v>
      </c>
      <c r="AM56" s="252">
        <v>1026102.76</v>
      </c>
      <c r="AN56" s="276">
        <f t="shared" ref="AN56:AN62" si="42">SUM(AO56:AY56)</f>
        <v>19083652.649999999</v>
      </c>
      <c r="AO56" s="251">
        <v>6684143.2399999993</v>
      </c>
      <c r="AP56" s="251">
        <v>1877261.5200000005</v>
      </c>
      <c r="AQ56" s="251">
        <v>4249545.4500000011</v>
      </c>
      <c r="AR56" s="251">
        <v>3839235.9800000004</v>
      </c>
      <c r="AS56" s="251">
        <v>16879.350000000002</v>
      </c>
      <c r="AT56" s="251">
        <v>68692.01999999999</v>
      </c>
      <c r="AU56" s="251">
        <v>124.56</v>
      </c>
      <c r="AV56" s="249">
        <v>1340422.6299999997</v>
      </c>
      <c r="AW56" s="251">
        <v>188.76999999999998</v>
      </c>
      <c r="AX56" s="251">
        <v>4301.4500000000007</v>
      </c>
      <c r="AY56" s="252">
        <v>1002857.6799999999</v>
      </c>
      <c r="AZ56" s="855">
        <v>-46998.9</v>
      </c>
      <c r="BA56" s="294">
        <f t="shared" ref="BA56:BA62" si="43">SUM(BB56:BL56)+AZ56</f>
        <v>74045625.209999979</v>
      </c>
      <c r="BB56" s="273">
        <f t="shared" ref="BB56:BL62" si="44">E56+Q56+AC56+AO56</f>
        <v>25014473.57</v>
      </c>
      <c r="BC56" s="273">
        <f t="shared" si="44"/>
        <v>6759607.8600000003</v>
      </c>
      <c r="BD56" s="273">
        <f t="shared" si="44"/>
        <v>17342611.109999999</v>
      </c>
      <c r="BE56" s="273">
        <f t="shared" si="44"/>
        <v>15451496.65</v>
      </c>
      <c r="BF56" s="273">
        <f t="shared" si="44"/>
        <v>39622.93</v>
      </c>
      <c r="BG56" s="273">
        <f t="shared" si="44"/>
        <v>236554.36999999997</v>
      </c>
      <c r="BH56" s="273">
        <f t="shared" si="44"/>
        <v>217.09</v>
      </c>
      <c r="BI56" s="273">
        <f t="shared" si="44"/>
        <v>5188681.4399999995</v>
      </c>
      <c r="BJ56" s="273">
        <f t="shared" si="44"/>
        <v>188.76999999999998</v>
      </c>
      <c r="BK56" s="273">
        <f t="shared" si="44"/>
        <v>22504.39</v>
      </c>
      <c r="BL56" s="298">
        <f t="shared" si="44"/>
        <v>4036665.9299999997</v>
      </c>
    </row>
    <row r="57" spans="1:64" ht="14.85" customHeight="1" x14ac:dyDescent="0.25">
      <c r="A57" s="1535"/>
      <c r="B57" s="126" t="s">
        <v>112</v>
      </c>
      <c r="C57" s="131" t="s">
        <v>443</v>
      </c>
      <c r="D57" s="274">
        <f t="shared" si="39"/>
        <v>74611.199999999997</v>
      </c>
      <c r="E57" s="253">
        <v>0</v>
      </c>
      <c r="F57" s="253">
        <v>0</v>
      </c>
      <c r="G57" s="253">
        <v>61939.199999999997</v>
      </c>
      <c r="H57" s="253">
        <v>12672</v>
      </c>
      <c r="I57" s="253">
        <v>0</v>
      </c>
      <c r="J57" s="253">
        <v>0</v>
      </c>
      <c r="K57" s="253">
        <v>0</v>
      </c>
      <c r="L57" s="253">
        <v>0</v>
      </c>
      <c r="M57" s="253">
        <v>0</v>
      </c>
      <c r="N57" s="253">
        <v>0</v>
      </c>
      <c r="O57" s="254">
        <v>0</v>
      </c>
      <c r="P57" s="274">
        <f t="shared" si="40"/>
        <v>77652.399999999994</v>
      </c>
      <c r="Q57" s="253">
        <v>17134</v>
      </c>
      <c r="R57" s="253">
        <v>0</v>
      </c>
      <c r="S57" s="253">
        <v>60518.400000000001</v>
      </c>
      <c r="T57" s="253">
        <v>0</v>
      </c>
      <c r="U57" s="253">
        <v>0</v>
      </c>
      <c r="V57" s="253">
        <v>0</v>
      </c>
      <c r="W57" s="253">
        <v>0</v>
      </c>
      <c r="X57" s="253">
        <v>0</v>
      </c>
      <c r="Y57" s="253">
        <v>0</v>
      </c>
      <c r="Z57" s="253">
        <v>0</v>
      </c>
      <c r="AA57" s="254">
        <v>0</v>
      </c>
      <c r="AB57" s="274">
        <f t="shared" si="41"/>
        <v>77765</v>
      </c>
      <c r="AC57" s="253">
        <v>34268</v>
      </c>
      <c r="AD57" s="253">
        <v>0</v>
      </c>
      <c r="AE57" s="253">
        <v>0</v>
      </c>
      <c r="AF57" s="253">
        <v>25344</v>
      </c>
      <c r="AG57" s="253">
        <v>0</v>
      </c>
      <c r="AH57" s="253">
        <v>0</v>
      </c>
      <c r="AI57" s="253">
        <v>0</v>
      </c>
      <c r="AJ57" s="253">
        <v>18153</v>
      </c>
      <c r="AK57" s="253">
        <v>0</v>
      </c>
      <c r="AL57" s="253">
        <v>0</v>
      </c>
      <c r="AM57" s="254">
        <v>0</v>
      </c>
      <c r="AN57" s="289">
        <f t="shared" si="42"/>
        <v>49267.199999999997</v>
      </c>
      <c r="AO57" s="253">
        <v>36595.199999999997</v>
      </c>
      <c r="AP57" s="253">
        <v>0</v>
      </c>
      <c r="AQ57" s="253">
        <v>12672</v>
      </c>
      <c r="AR57" s="253">
        <v>0</v>
      </c>
      <c r="AS57" s="253">
        <v>0</v>
      </c>
      <c r="AT57" s="253">
        <v>0</v>
      </c>
      <c r="AU57" s="253">
        <v>0</v>
      </c>
      <c r="AV57" s="253">
        <v>0</v>
      </c>
      <c r="AW57" s="253">
        <v>0</v>
      </c>
      <c r="AX57" s="253">
        <v>0</v>
      </c>
      <c r="AY57" s="254">
        <v>0</v>
      </c>
      <c r="AZ57" s="526">
        <v>0</v>
      </c>
      <c r="BA57" s="296">
        <f t="shared" si="43"/>
        <v>279295.8</v>
      </c>
      <c r="BB57" s="274">
        <f t="shared" si="44"/>
        <v>87997.2</v>
      </c>
      <c r="BC57" s="274">
        <f t="shared" si="44"/>
        <v>0</v>
      </c>
      <c r="BD57" s="274">
        <f t="shared" si="44"/>
        <v>135129.60000000001</v>
      </c>
      <c r="BE57" s="274">
        <f t="shared" si="44"/>
        <v>38016</v>
      </c>
      <c r="BF57" s="274">
        <f t="shared" si="44"/>
        <v>0</v>
      </c>
      <c r="BG57" s="274">
        <f t="shared" si="44"/>
        <v>0</v>
      </c>
      <c r="BH57" s="274">
        <f t="shared" si="44"/>
        <v>0</v>
      </c>
      <c r="BI57" s="274">
        <f t="shared" si="44"/>
        <v>18153</v>
      </c>
      <c r="BJ57" s="274">
        <f t="shared" si="44"/>
        <v>0</v>
      </c>
      <c r="BK57" s="274">
        <f t="shared" si="44"/>
        <v>0</v>
      </c>
      <c r="BL57" s="300">
        <f t="shared" si="44"/>
        <v>0</v>
      </c>
    </row>
    <row r="58" spans="1:64" ht="14.85" customHeight="1" x14ac:dyDescent="0.25">
      <c r="A58" s="1535"/>
      <c r="B58" s="126" t="s">
        <v>114</v>
      </c>
      <c r="C58" s="131" t="s">
        <v>157</v>
      </c>
      <c r="D58" s="274">
        <f t="shared" si="39"/>
        <v>3.4577271043243805</v>
      </c>
      <c r="E58" s="253">
        <v>1.1135624996234554</v>
      </c>
      <c r="F58" s="253">
        <v>0.30722352271262854</v>
      </c>
      <c r="G58" s="253">
        <v>0.89281110093138916</v>
      </c>
      <c r="H58" s="253">
        <v>0.69904939951304623</v>
      </c>
      <c r="I58" s="253">
        <v>1.8873019068439965E-3</v>
      </c>
      <c r="J58" s="253">
        <v>1.0468606049435239E-2</v>
      </c>
      <c r="K58" s="253">
        <v>0</v>
      </c>
      <c r="L58" s="253">
        <v>0.23654465734659016</v>
      </c>
      <c r="M58" s="253">
        <v>0</v>
      </c>
      <c r="N58" s="253">
        <v>8.229683533928215E-4</v>
      </c>
      <c r="O58" s="254">
        <v>0.19535704788759833</v>
      </c>
      <c r="P58" s="274">
        <f t="shared" si="40"/>
        <v>2.6549278674403372</v>
      </c>
      <c r="Q58" s="253">
        <v>0.86867219087692316</v>
      </c>
      <c r="R58" s="253">
        <v>0.22650043623638202</v>
      </c>
      <c r="S58" s="253">
        <v>0.63098158608023913</v>
      </c>
      <c r="T58" s="253">
        <v>0.58132380735990186</v>
      </c>
      <c r="U58" s="253">
        <v>1.1156060201322217E-3</v>
      </c>
      <c r="V58" s="253">
        <v>7.0125872137494823E-3</v>
      </c>
      <c r="W58" s="253">
        <v>7.1863794766294073E-6</v>
      </c>
      <c r="X58" s="253">
        <v>0.19184474701882737</v>
      </c>
      <c r="Y58" s="253">
        <v>0</v>
      </c>
      <c r="Z58" s="253">
        <v>1.1692789775070637E-3</v>
      </c>
      <c r="AA58" s="254">
        <v>0.1463004412771978</v>
      </c>
      <c r="AB58" s="274">
        <f t="shared" si="41"/>
        <v>61.121629166533062</v>
      </c>
      <c r="AC58" s="253">
        <v>21.354406054221165</v>
      </c>
      <c r="AD58" s="253">
        <v>5.6238797097866406</v>
      </c>
      <c r="AE58" s="253">
        <v>13.432328690653144</v>
      </c>
      <c r="AF58" s="253">
        <v>12.938296779924189</v>
      </c>
      <c r="AG58" s="253">
        <v>1.7418598703229374E-2</v>
      </c>
      <c r="AH58" s="253">
        <v>0.21222057087392582</v>
      </c>
      <c r="AI58" s="253">
        <v>1.3665527935947591E-4</v>
      </c>
      <c r="AJ58" s="253">
        <v>4.2261916563096529</v>
      </c>
      <c r="AK58" s="253">
        <v>0</v>
      </c>
      <c r="AL58" s="253">
        <v>1.8952724551052805E-2</v>
      </c>
      <c r="AM58" s="254">
        <v>3.2977977262306974</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67.234284138297767</v>
      </c>
      <c r="BB58" s="274">
        <f t="shared" si="44"/>
        <v>23.336640744721542</v>
      </c>
      <c r="BC58" s="274">
        <f t="shared" si="44"/>
        <v>6.1576036687356517</v>
      </c>
      <c r="BD58" s="274">
        <f t="shared" si="44"/>
        <v>14.956121377664772</v>
      </c>
      <c r="BE58" s="274">
        <f t="shared" si="44"/>
        <v>14.218669986797137</v>
      </c>
      <c r="BF58" s="274">
        <f t="shared" si="44"/>
        <v>2.0421506630205592E-2</v>
      </c>
      <c r="BG58" s="274">
        <f t="shared" si="44"/>
        <v>0.22970176413711055</v>
      </c>
      <c r="BH58" s="274">
        <f t="shared" si="44"/>
        <v>1.4384165883610532E-4</v>
      </c>
      <c r="BI58" s="274">
        <f t="shared" si="44"/>
        <v>4.6545810606750706</v>
      </c>
      <c r="BJ58" s="274">
        <f t="shared" si="44"/>
        <v>0</v>
      </c>
      <c r="BK58" s="274">
        <f t="shared" si="44"/>
        <v>2.0944971881952691E-2</v>
      </c>
      <c r="BL58" s="300">
        <f t="shared" si="44"/>
        <v>3.6394552153954933</v>
      </c>
    </row>
    <row r="59" spans="1:64" x14ac:dyDescent="0.25">
      <c r="A59" s="1535"/>
      <c r="B59" s="126" t="s">
        <v>115</v>
      </c>
      <c r="C59" s="131" t="s">
        <v>113</v>
      </c>
      <c r="D59" s="274">
        <f t="shared" si="39"/>
        <v>-112138.68999999999</v>
      </c>
      <c r="E59" s="253">
        <v>-36114.313296942302</v>
      </c>
      <c r="F59" s="253">
        <v>-9963.6675581172167</v>
      </c>
      <c r="G59" s="253">
        <v>-28955.051759489957</v>
      </c>
      <c r="H59" s="253">
        <v>-22671.102010520484</v>
      </c>
      <c r="I59" s="253">
        <v>-61.207711621689981</v>
      </c>
      <c r="J59" s="253">
        <v>-339.5108211523023</v>
      </c>
      <c r="K59" s="253">
        <v>0</v>
      </c>
      <c r="L59" s="253">
        <v>-7671.4579262693096</v>
      </c>
      <c r="M59" s="253">
        <v>0</v>
      </c>
      <c r="N59" s="253">
        <v>-26.689958541120991</v>
      </c>
      <c r="O59" s="254">
        <v>-6335.6889573455974</v>
      </c>
      <c r="P59" s="274">
        <f t="shared" si="40"/>
        <v>-111802.67999999996</v>
      </c>
      <c r="Q59" s="253">
        <v>-36580.985936595906</v>
      </c>
      <c r="R59" s="253">
        <v>-9538.2462563140416</v>
      </c>
      <c r="S59" s="253">
        <v>-26571.506224173059</v>
      </c>
      <c r="T59" s="253">
        <v>-24480.348565289714</v>
      </c>
      <c r="U59" s="253">
        <v>-46.979710599508131</v>
      </c>
      <c r="V59" s="253">
        <v>-295.30973471863786</v>
      </c>
      <c r="W59" s="253">
        <v>-0.30262836698414397</v>
      </c>
      <c r="X59" s="253">
        <v>-8078.8473101930385</v>
      </c>
      <c r="Y59" s="253">
        <v>0</v>
      </c>
      <c r="Z59" s="253">
        <v>-49.239952978077369</v>
      </c>
      <c r="AA59" s="254">
        <v>-6160.9136807709947</v>
      </c>
      <c r="AB59" s="274">
        <f t="shared" si="41"/>
        <v>-96495.98</v>
      </c>
      <c r="AC59" s="253">
        <v>-33713.34121192382</v>
      </c>
      <c r="AD59" s="253">
        <v>-8878.7192258795512</v>
      </c>
      <c r="AE59" s="253">
        <v>-21206.334621008482</v>
      </c>
      <c r="AF59" s="253">
        <v>-20426.380061106705</v>
      </c>
      <c r="AG59" s="253">
        <v>-27.499671965798598</v>
      </c>
      <c r="AH59" s="253">
        <v>-335.04394830254</v>
      </c>
      <c r="AI59" s="253">
        <v>-0.21574498722927896</v>
      </c>
      <c r="AJ59" s="253">
        <v>-6672.1144561165975</v>
      </c>
      <c r="AK59" s="253">
        <v>0</v>
      </c>
      <c r="AL59" s="253">
        <v>-29.921678367586562</v>
      </c>
      <c r="AM59" s="254">
        <v>-5206.4093803416717</v>
      </c>
      <c r="AN59" s="289">
        <f t="shared" si="42"/>
        <v>-133121.46000000002</v>
      </c>
      <c r="AO59" s="253">
        <v>-46626.446376759559</v>
      </c>
      <c r="AP59" s="253">
        <v>-13095.17621849082</v>
      </c>
      <c r="AQ59" s="253">
        <v>-29643.470514558816</v>
      </c>
      <c r="AR59" s="253">
        <v>-26781.282824393209</v>
      </c>
      <c r="AS59" s="253">
        <v>-117.74494941098192</v>
      </c>
      <c r="AT59" s="253">
        <v>-479.17357124759872</v>
      </c>
      <c r="AU59" s="253">
        <v>-0.86889073919504634</v>
      </c>
      <c r="AV59" s="253">
        <v>-9350.3597448174987</v>
      </c>
      <c r="AW59" s="253">
        <v>-1.316799171787483</v>
      </c>
      <c r="AX59" s="253">
        <v>-30.005540061902156</v>
      </c>
      <c r="AY59" s="254">
        <v>-6995.61457034866</v>
      </c>
      <c r="AZ59" s="526">
        <v>9137.590000000002</v>
      </c>
      <c r="BA59" s="296">
        <f t="shared" si="43"/>
        <v>-444421.21999999991</v>
      </c>
      <c r="BB59" s="274">
        <f t="shared" si="44"/>
        <v>-153035.08682222158</v>
      </c>
      <c r="BC59" s="274">
        <f t="shared" si="44"/>
        <v>-41475.80925880163</v>
      </c>
      <c r="BD59" s="274">
        <f t="shared" si="44"/>
        <v>-106376.36311923031</v>
      </c>
      <c r="BE59" s="274">
        <f t="shared" si="44"/>
        <v>-94359.113461310131</v>
      </c>
      <c r="BF59" s="274">
        <f t="shared" si="44"/>
        <v>-253.43204359797863</v>
      </c>
      <c r="BG59" s="274">
        <f t="shared" si="44"/>
        <v>-1449.0380754210787</v>
      </c>
      <c r="BH59" s="274">
        <f t="shared" si="44"/>
        <v>-1.3872640934084692</v>
      </c>
      <c r="BI59" s="274">
        <f t="shared" si="44"/>
        <v>-31772.779437396443</v>
      </c>
      <c r="BJ59" s="274">
        <f t="shared" si="44"/>
        <v>-1.316799171787483</v>
      </c>
      <c r="BK59" s="274">
        <f t="shared" si="44"/>
        <v>-135.85712994868709</v>
      </c>
      <c r="BL59" s="300">
        <f t="shared" si="44"/>
        <v>-24698.626588806925</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17477944.727727104</v>
      </c>
      <c r="E63" s="275">
        <f t="shared" ref="E63:BL63" si="45">SUM(E56:E62)</f>
        <v>5604751.0402655574</v>
      </c>
      <c r="F63" s="275">
        <f t="shared" si="45"/>
        <v>1546308.6796654055</v>
      </c>
      <c r="G63" s="275">
        <f t="shared" si="45"/>
        <v>4555610.5910516111</v>
      </c>
      <c r="H63" s="275">
        <f t="shared" si="45"/>
        <v>3531107.5170388795</v>
      </c>
      <c r="I63" s="275">
        <f t="shared" si="45"/>
        <v>9499.1141756802172</v>
      </c>
      <c r="J63" s="275">
        <f t="shared" si="45"/>
        <v>52690.289647453741</v>
      </c>
      <c r="K63" s="275">
        <f t="shared" si="45"/>
        <v>0</v>
      </c>
      <c r="L63" s="275">
        <f t="shared" si="45"/>
        <v>1190569.8286183879</v>
      </c>
      <c r="M63" s="275">
        <f>SUM(M56:M62)</f>
        <v>0</v>
      </c>
      <c r="N63" s="275">
        <f t="shared" si="45"/>
        <v>4142.1408644272324</v>
      </c>
      <c r="O63" s="283">
        <f t="shared" si="45"/>
        <v>983265.5263997023</v>
      </c>
      <c r="P63" s="275">
        <f t="shared" si="45"/>
        <v>18441489.944927868</v>
      </c>
      <c r="Q63" s="275">
        <f t="shared" si="45"/>
        <v>6025641.8727355953</v>
      </c>
      <c r="R63" s="275">
        <f t="shared" si="45"/>
        <v>1566678.0502441225</v>
      </c>
      <c r="S63" s="275">
        <f t="shared" si="45"/>
        <v>4424947.0847574128</v>
      </c>
      <c r="T63" s="275">
        <f t="shared" si="45"/>
        <v>4020951.4127585175</v>
      </c>
      <c r="U63" s="275">
        <f t="shared" si="45"/>
        <v>7716.5214050065115</v>
      </c>
      <c r="V63" s="275">
        <f t="shared" si="45"/>
        <v>48505.277277868576</v>
      </c>
      <c r="W63" s="275">
        <f t="shared" si="45"/>
        <v>49.707378819395331</v>
      </c>
      <c r="X63" s="275">
        <f t="shared" si="45"/>
        <v>1326968.5445345538</v>
      </c>
      <c r="Y63" s="275">
        <f>SUM(Y56:Y62)</f>
        <v>0</v>
      </c>
      <c r="Z63" s="275">
        <f t="shared" si="45"/>
        <v>8087.7712163008991</v>
      </c>
      <c r="AA63" s="283">
        <f t="shared" si="45"/>
        <v>1011943.7026196704</v>
      </c>
      <c r="AB63" s="275">
        <f t="shared" si="45"/>
        <v>18999195.271629173</v>
      </c>
      <c r="AC63" s="275">
        <f t="shared" si="45"/>
        <v>6644954.1131941322</v>
      </c>
      <c r="AD63" s="275">
        <f t="shared" si="45"/>
        <v>1740985.1346538297</v>
      </c>
      <c r="AE63" s="275">
        <f t="shared" si="45"/>
        <v>4158247.647707683</v>
      </c>
      <c r="AF63" s="275">
        <f t="shared" si="45"/>
        <v>4030654.1282356726</v>
      </c>
      <c r="AG63" s="275">
        <f t="shared" si="45"/>
        <v>5392.2777466329035</v>
      </c>
      <c r="AH63" s="275">
        <f t="shared" si="45"/>
        <v>65697.148272268329</v>
      </c>
      <c r="AI63" s="275">
        <f t="shared" si="45"/>
        <v>42.304391668050087</v>
      </c>
      <c r="AJ63" s="275">
        <f t="shared" si="45"/>
        <v>1326455.6717355393</v>
      </c>
      <c r="AK63" s="275">
        <f>SUM(AK56:AK62)</f>
        <v>0</v>
      </c>
      <c r="AL63" s="275">
        <f t="shared" si="45"/>
        <v>5867.197274356964</v>
      </c>
      <c r="AM63" s="283">
        <f t="shared" si="45"/>
        <v>1020899.6484173846</v>
      </c>
      <c r="AN63" s="277">
        <f t="shared" si="45"/>
        <v>18999798.389999997</v>
      </c>
      <c r="AO63" s="275">
        <f t="shared" si="45"/>
        <v>6674111.9936232399</v>
      </c>
      <c r="AP63" s="275">
        <f t="shared" si="45"/>
        <v>1864166.3437815097</v>
      </c>
      <c r="AQ63" s="275">
        <f t="shared" si="45"/>
        <v>4232573.9794854419</v>
      </c>
      <c r="AR63" s="275">
        <f t="shared" si="45"/>
        <v>3812454.6971756071</v>
      </c>
      <c r="AS63" s="275">
        <f t="shared" si="45"/>
        <v>16761.60505058902</v>
      </c>
      <c r="AT63" s="275">
        <f t="shared" si="45"/>
        <v>68212.846428752397</v>
      </c>
      <c r="AU63" s="275">
        <f t="shared" si="45"/>
        <v>123.69110926080495</v>
      </c>
      <c r="AV63" s="275">
        <f t="shared" si="45"/>
        <v>1331072.2702551822</v>
      </c>
      <c r="AW63" s="275">
        <f>SUM(AW56:AW62)</f>
        <v>187.45320082821249</v>
      </c>
      <c r="AX63" s="275">
        <f t="shared" si="45"/>
        <v>4271.4444599380986</v>
      </c>
      <c r="AY63" s="283">
        <f t="shared" si="45"/>
        <v>995862.06542965129</v>
      </c>
      <c r="AZ63" s="299">
        <f t="shared" si="45"/>
        <v>-37861.31</v>
      </c>
      <c r="BA63" s="297">
        <f t="shared" si="45"/>
        <v>73880567.024284109</v>
      </c>
      <c r="BB63" s="275">
        <f t="shared" si="45"/>
        <v>24949459.019818522</v>
      </c>
      <c r="BC63" s="275">
        <f t="shared" si="45"/>
        <v>6718138.2083448675</v>
      </c>
      <c r="BD63" s="275">
        <f t="shared" si="45"/>
        <v>17371379.303002149</v>
      </c>
      <c r="BE63" s="275">
        <f t="shared" si="45"/>
        <v>15395167.755208677</v>
      </c>
      <c r="BF63" s="275">
        <f t="shared" si="45"/>
        <v>39369.518377908658</v>
      </c>
      <c r="BG63" s="275">
        <f t="shared" si="45"/>
        <v>235105.561626343</v>
      </c>
      <c r="BH63" s="275">
        <f t="shared" si="45"/>
        <v>215.70287974825035</v>
      </c>
      <c r="BI63" s="275">
        <f t="shared" si="45"/>
        <v>5175066.3151436634</v>
      </c>
      <c r="BJ63" s="275">
        <f>SUM(BJ56:BJ62)</f>
        <v>187.45320082821249</v>
      </c>
      <c r="BK63" s="275">
        <f t="shared" si="45"/>
        <v>22368.553815023195</v>
      </c>
      <c r="BL63" s="299">
        <f t="shared" si="45"/>
        <v>4011970.9428664083</v>
      </c>
    </row>
    <row r="64" spans="1:64" ht="24.75" customHeight="1" x14ac:dyDescent="0.25">
      <c r="A64" s="1534" t="s">
        <v>3</v>
      </c>
      <c r="B64" s="124">
        <v>9.1</v>
      </c>
      <c r="C64" s="131" t="s">
        <v>185</v>
      </c>
      <c r="D64" s="273">
        <f>SUM(E64:M64)</f>
        <v>713553.4300000025</v>
      </c>
      <c r="E64" s="251">
        <v>39170.94</v>
      </c>
      <c r="F64" s="251">
        <v>3008.3</v>
      </c>
      <c r="G64" s="251">
        <v>105930.86</v>
      </c>
      <c r="H64" s="251">
        <v>7105.42</v>
      </c>
      <c r="I64" s="251">
        <v>20492.75</v>
      </c>
      <c r="J64" s="251">
        <v>74</v>
      </c>
      <c r="K64" s="251">
        <v>0</v>
      </c>
      <c r="L64" s="251">
        <v>521.46</v>
      </c>
      <c r="M64" s="251">
        <v>537249.70000000251</v>
      </c>
      <c r="N64" s="301"/>
      <c r="O64" s="1117"/>
      <c r="P64" s="273">
        <f>SUM(Q64:Y64)</f>
        <v>639372.86000000162</v>
      </c>
      <c r="Q64" s="251">
        <v>61603.37</v>
      </c>
      <c r="R64" s="251">
        <v>0</v>
      </c>
      <c r="S64" s="251">
        <v>23482.440000000002</v>
      </c>
      <c r="T64" s="251">
        <v>1986.3400000000001</v>
      </c>
      <c r="U64" s="251">
        <v>21381.75</v>
      </c>
      <c r="V64" s="251">
        <v>0</v>
      </c>
      <c r="W64" s="251">
        <v>0</v>
      </c>
      <c r="X64" s="251">
        <v>102.1</v>
      </c>
      <c r="Y64" s="251">
        <v>530816.86000000162</v>
      </c>
      <c r="Z64" s="301"/>
      <c r="AA64" s="1117"/>
      <c r="AB64" s="273">
        <f>SUM(AC64:AK64)</f>
        <v>620877.70000000088</v>
      </c>
      <c r="AC64" s="251">
        <v>13148.279999999999</v>
      </c>
      <c r="AD64" s="251">
        <v>0</v>
      </c>
      <c r="AE64" s="251">
        <v>77694.66</v>
      </c>
      <c r="AF64" s="251">
        <v>910.51</v>
      </c>
      <c r="AG64" s="251">
        <v>21171</v>
      </c>
      <c r="AH64" s="251">
        <v>51.05</v>
      </c>
      <c r="AI64" s="251">
        <v>0</v>
      </c>
      <c r="AJ64" s="251">
        <v>0</v>
      </c>
      <c r="AK64" s="251">
        <v>507902.20000000083</v>
      </c>
      <c r="AL64" s="301"/>
      <c r="AM64" s="1117"/>
      <c r="AN64" s="276">
        <f>SUM(AO64:AW64)</f>
        <v>960146.30000000191</v>
      </c>
      <c r="AO64" s="251">
        <v>17606.210000000003</v>
      </c>
      <c r="AP64" s="251">
        <v>0</v>
      </c>
      <c r="AQ64" s="251">
        <v>85017.909999999989</v>
      </c>
      <c r="AR64" s="251">
        <v>5028.8899999999994</v>
      </c>
      <c r="AS64" s="251">
        <v>18616.580000000002</v>
      </c>
      <c r="AT64" s="251">
        <v>0</v>
      </c>
      <c r="AU64" s="251">
        <v>0</v>
      </c>
      <c r="AV64" s="249">
        <v>747.25</v>
      </c>
      <c r="AW64" s="251">
        <v>833129.46000000194</v>
      </c>
      <c r="AX64" s="301"/>
      <c r="AY64" s="1117"/>
      <c r="AZ64" s="855">
        <v>-129259.14999999988</v>
      </c>
      <c r="BA64" s="294">
        <f>SUM(BB64:BJ64)+AZ64</f>
        <v>2804691.1400000071</v>
      </c>
      <c r="BB64" s="274">
        <f t="shared" ref="BB64:BJ71" si="46">E64+Q64+AC64+AO64</f>
        <v>131528.79999999999</v>
      </c>
      <c r="BC64" s="274">
        <f t="shared" si="46"/>
        <v>3008.3</v>
      </c>
      <c r="BD64" s="274">
        <f t="shared" si="46"/>
        <v>292125.87</v>
      </c>
      <c r="BE64" s="274">
        <f t="shared" si="46"/>
        <v>15031.16</v>
      </c>
      <c r="BF64" s="274">
        <f t="shared" si="46"/>
        <v>81662.080000000002</v>
      </c>
      <c r="BG64" s="274">
        <f t="shared" si="46"/>
        <v>125.05</v>
      </c>
      <c r="BH64" s="274">
        <f t="shared" si="46"/>
        <v>0</v>
      </c>
      <c r="BI64" s="274">
        <f t="shared" si="46"/>
        <v>1370.81</v>
      </c>
      <c r="BJ64" s="274">
        <f>M64+Y64+AK64+AW64</f>
        <v>2409098.2200000072</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369521.03999999992</v>
      </c>
      <c r="E66" s="253">
        <v>13841.47</v>
      </c>
      <c r="F66" s="253">
        <v>0</v>
      </c>
      <c r="G66" s="253">
        <v>54634.900000000009</v>
      </c>
      <c r="H66" s="253">
        <v>10808.16</v>
      </c>
      <c r="I66" s="253">
        <v>290236.50999999989</v>
      </c>
      <c r="J66" s="253">
        <v>0</v>
      </c>
      <c r="K66" s="253">
        <v>0</v>
      </c>
      <c r="L66" s="253">
        <v>0</v>
      </c>
      <c r="M66" s="253">
        <v>0</v>
      </c>
      <c r="N66" s="303"/>
      <c r="O66" s="375"/>
      <c r="P66" s="274">
        <f>SUM(Q66:Y66)</f>
        <v>734363.82</v>
      </c>
      <c r="Q66" s="253">
        <v>6632.96</v>
      </c>
      <c r="R66" s="253">
        <v>2916.54</v>
      </c>
      <c r="S66" s="253">
        <v>144542.74000000002</v>
      </c>
      <c r="T66" s="253">
        <v>91732.319999999992</v>
      </c>
      <c r="U66" s="253">
        <v>456378.50999999995</v>
      </c>
      <c r="V66" s="253">
        <v>0</v>
      </c>
      <c r="W66" s="253">
        <v>0</v>
      </c>
      <c r="X66" s="253">
        <v>32160.75</v>
      </c>
      <c r="Y66" s="253">
        <v>0</v>
      </c>
      <c r="Z66" s="303"/>
      <c r="AA66" s="375"/>
      <c r="AB66" s="274">
        <f>SUM(AC66:AK66)</f>
        <v>825849.24</v>
      </c>
      <c r="AC66" s="253">
        <v>0</v>
      </c>
      <c r="AD66" s="253">
        <v>0</v>
      </c>
      <c r="AE66" s="253">
        <v>229845.19000000003</v>
      </c>
      <c r="AF66" s="253">
        <v>74991.02</v>
      </c>
      <c r="AG66" s="253">
        <v>500198.06</v>
      </c>
      <c r="AH66" s="253">
        <v>0</v>
      </c>
      <c r="AI66" s="253">
        <v>0</v>
      </c>
      <c r="AJ66" s="253">
        <v>20814.97</v>
      </c>
      <c r="AK66" s="253">
        <v>0</v>
      </c>
      <c r="AL66" s="303"/>
      <c r="AM66" s="375"/>
      <c r="AN66" s="289">
        <f>SUM(AO66:AW66)</f>
        <v>513991.16000000003</v>
      </c>
      <c r="AO66" s="253">
        <v>35586.300000000003</v>
      </c>
      <c r="AP66" s="253">
        <v>0</v>
      </c>
      <c r="AQ66" s="253">
        <v>123449.91</v>
      </c>
      <c r="AR66" s="253">
        <v>90885.59</v>
      </c>
      <c r="AS66" s="253">
        <v>261854.97000000003</v>
      </c>
      <c r="AT66" s="253">
        <v>0</v>
      </c>
      <c r="AU66" s="253">
        <v>0</v>
      </c>
      <c r="AV66" s="253">
        <v>2214.39</v>
      </c>
      <c r="AW66" s="253">
        <v>0</v>
      </c>
      <c r="AX66" s="303"/>
      <c r="AY66" s="375"/>
      <c r="AZ66" s="526">
        <v>279285.25</v>
      </c>
      <c r="BA66" s="296">
        <f>SUM(BB66:BJ66)+AZ66</f>
        <v>2723010.51</v>
      </c>
      <c r="BB66" s="274">
        <f t="shared" si="46"/>
        <v>56060.73</v>
      </c>
      <c r="BC66" s="274">
        <f t="shared" si="46"/>
        <v>2916.54</v>
      </c>
      <c r="BD66" s="274">
        <f t="shared" si="46"/>
        <v>552472.74000000011</v>
      </c>
      <c r="BE66" s="274">
        <f t="shared" si="46"/>
        <v>268417.08999999997</v>
      </c>
      <c r="BF66" s="274">
        <f t="shared" si="46"/>
        <v>1508668.0499999998</v>
      </c>
      <c r="BG66" s="274">
        <f t="shared" si="46"/>
        <v>0</v>
      </c>
      <c r="BH66" s="274">
        <f t="shared" si="46"/>
        <v>0</v>
      </c>
      <c r="BI66" s="274">
        <f t="shared" si="46"/>
        <v>55190.11</v>
      </c>
      <c r="BJ66" s="274">
        <f t="shared" si="46"/>
        <v>0</v>
      </c>
      <c r="BK66" s="303"/>
      <c r="BL66" s="304"/>
    </row>
    <row r="67" spans="1:64" x14ac:dyDescent="0.25">
      <c r="A67" s="1535"/>
      <c r="B67" s="126" t="s">
        <v>107</v>
      </c>
      <c r="C67" s="131" t="s">
        <v>187</v>
      </c>
      <c r="D67" s="274">
        <f>SUM(E67:M67)</f>
        <v>250714.3000000001</v>
      </c>
      <c r="E67" s="253">
        <v>100637.44000000012</v>
      </c>
      <c r="F67" s="253">
        <v>22088.93</v>
      </c>
      <c r="G67" s="253">
        <v>69401.790000000008</v>
      </c>
      <c r="H67" s="253">
        <v>38538.049999999988</v>
      </c>
      <c r="I67" s="253">
        <v>6358.2100000000028</v>
      </c>
      <c r="J67" s="253">
        <v>1470.13</v>
      </c>
      <c r="K67" s="253">
        <v>46.51</v>
      </c>
      <c r="L67" s="253">
        <v>1073.24</v>
      </c>
      <c r="M67" s="253">
        <v>11100</v>
      </c>
      <c r="N67" s="303"/>
      <c r="O67" s="375"/>
      <c r="P67" s="274">
        <f>SUM(Q67:Y67)</f>
        <v>243870.66000000009</v>
      </c>
      <c r="Q67" s="253">
        <v>125370.6500000001</v>
      </c>
      <c r="R67" s="253">
        <v>11510.61</v>
      </c>
      <c r="S67" s="253">
        <v>55052.49</v>
      </c>
      <c r="T67" s="253">
        <v>33046.520000000004</v>
      </c>
      <c r="U67" s="253">
        <v>3942.7000000000003</v>
      </c>
      <c r="V67" s="253">
        <v>1418.45</v>
      </c>
      <c r="W67" s="253">
        <v>66</v>
      </c>
      <c r="X67" s="253">
        <v>2363.2399999999998</v>
      </c>
      <c r="Y67" s="253">
        <v>11100</v>
      </c>
      <c r="Z67" s="303"/>
      <c r="AA67" s="375"/>
      <c r="AB67" s="274">
        <f>SUM(AC67:AK67)</f>
        <v>194168.16000000015</v>
      </c>
      <c r="AC67" s="253">
        <v>87924.810000000187</v>
      </c>
      <c r="AD67" s="253">
        <v>17271.61</v>
      </c>
      <c r="AE67" s="253">
        <v>49906.010000000017</v>
      </c>
      <c r="AF67" s="253">
        <v>21875.949999999997</v>
      </c>
      <c r="AG67" s="253">
        <v>3249.61</v>
      </c>
      <c r="AH67" s="253">
        <v>1385.74</v>
      </c>
      <c r="AI67" s="253">
        <v>325.67999999999995</v>
      </c>
      <c r="AJ67" s="253">
        <v>1128.75</v>
      </c>
      <c r="AK67" s="253">
        <v>11100</v>
      </c>
      <c r="AL67" s="303"/>
      <c r="AM67" s="375"/>
      <c r="AN67" s="289">
        <f>SUM(AO67:AW67)</f>
        <v>299157.83000000013</v>
      </c>
      <c r="AO67" s="253">
        <v>121036.69000000009</v>
      </c>
      <c r="AP67" s="253">
        <v>27126.720000000001</v>
      </c>
      <c r="AQ67" s="253">
        <v>49497.91</v>
      </c>
      <c r="AR67" s="253">
        <v>73266.86</v>
      </c>
      <c r="AS67" s="253">
        <v>2810.6400000000003</v>
      </c>
      <c r="AT67" s="253">
        <v>1089.1399999999999</v>
      </c>
      <c r="AU67" s="253">
        <v>59.559999999999995</v>
      </c>
      <c r="AV67" s="253">
        <v>1348.99</v>
      </c>
      <c r="AW67" s="253">
        <v>22921.32</v>
      </c>
      <c r="AX67" s="303"/>
      <c r="AY67" s="375"/>
      <c r="AZ67" s="526">
        <v>19342.490000000005</v>
      </c>
      <c r="BA67" s="296">
        <f>SUM(BB67:BJ67)+AZ67</f>
        <v>1007253.4400000003</v>
      </c>
      <c r="BB67" s="274">
        <f t="shared" si="46"/>
        <v>434969.59000000043</v>
      </c>
      <c r="BC67" s="274">
        <f t="shared" si="46"/>
        <v>77997.87</v>
      </c>
      <c r="BD67" s="274">
        <f t="shared" si="46"/>
        <v>223858.2</v>
      </c>
      <c r="BE67" s="274">
        <f t="shared" si="46"/>
        <v>166727.38</v>
      </c>
      <c r="BF67" s="274">
        <f t="shared" si="46"/>
        <v>16361.160000000003</v>
      </c>
      <c r="BG67" s="274">
        <f t="shared" si="46"/>
        <v>5363.4599999999991</v>
      </c>
      <c r="BH67" s="274">
        <f t="shared" si="46"/>
        <v>497.74999999999994</v>
      </c>
      <c r="BI67" s="274">
        <f t="shared" si="46"/>
        <v>5914.2199999999993</v>
      </c>
      <c r="BJ67" s="274">
        <f t="shared" si="46"/>
        <v>56221.32</v>
      </c>
      <c r="BK67" s="303"/>
      <c r="BL67" s="304"/>
    </row>
    <row r="68" spans="1:64" x14ac:dyDescent="0.25">
      <c r="A68" s="1535"/>
      <c r="B68" s="126" t="s">
        <v>108</v>
      </c>
      <c r="C68" s="131" t="s">
        <v>160</v>
      </c>
      <c r="D68" s="274">
        <f>SUM(E68:O68)</f>
        <v>1718106.3500000068</v>
      </c>
      <c r="E68" s="253">
        <v>1353284.5000000068</v>
      </c>
      <c r="F68" s="253">
        <v>87583.580000000016</v>
      </c>
      <c r="G68" s="253">
        <v>168599.32000000018</v>
      </c>
      <c r="H68" s="253">
        <v>56776.159999999989</v>
      </c>
      <c r="I68" s="253">
        <v>2304.11</v>
      </c>
      <c r="J68" s="253">
        <v>8855.2800000000025</v>
      </c>
      <c r="K68" s="253">
        <v>25.43</v>
      </c>
      <c r="L68" s="253">
        <v>19119.539999999994</v>
      </c>
      <c r="M68" s="253">
        <v>4228.2499999999982</v>
      </c>
      <c r="N68" s="253">
        <v>3382.550000000002</v>
      </c>
      <c r="O68" s="254">
        <v>13947.62999999999</v>
      </c>
      <c r="P68" s="274">
        <f>SUM(Q68:AA68)</f>
        <v>1686684.2300000119</v>
      </c>
      <c r="Q68" s="253">
        <v>1312557.1300000113</v>
      </c>
      <c r="R68" s="253">
        <v>76552.97</v>
      </c>
      <c r="S68" s="253">
        <v>200591.9900000006</v>
      </c>
      <c r="T68" s="253">
        <v>52509.359999999993</v>
      </c>
      <c r="U68" s="253">
        <v>3212.2200000000007</v>
      </c>
      <c r="V68" s="253">
        <v>6607.8</v>
      </c>
      <c r="W68" s="253">
        <v>22.91</v>
      </c>
      <c r="X68" s="253">
        <v>10099.51</v>
      </c>
      <c r="Y68" s="253">
        <v>5648.9600000000019</v>
      </c>
      <c r="Z68" s="253">
        <v>2790.8899999999994</v>
      </c>
      <c r="AA68" s="254">
        <v>16090.489999999991</v>
      </c>
      <c r="AB68" s="274">
        <f>SUM(AC68:AM68)</f>
        <v>1534857.2800000038</v>
      </c>
      <c r="AC68" s="253">
        <v>1239943.6300000038</v>
      </c>
      <c r="AD68" s="253">
        <v>66314.730000000025</v>
      </c>
      <c r="AE68" s="253">
        <v>133244.46</v>
      </c>
      <c r="AF68" s="253">
        <v>51813.99</v>
      </c>
      <c r="AG68" s="253">
        <v>1408.3400000000004</v>
      </c>
      <c r="AH68" s="253">
        <v>9596.4500000000007</v>
      </c>
      <c r="AI68" s="253">
        <v>13.9</v>
      </c>
      <c r="AJ68" s="253">
        <v>10452.51</v>
      </c>
      <c r="AK68" s="253">
        <v>4883.8600000000006</v>
      </c>
      <c r="AL68" s="253">
        <v>5756.5300000000007</v>
      </c>
      <c r="AM68" s="254">
        <v>11428.879999999997</v>
      </c>
      <c r="AN68" s="289">
        <f>SUM(AO68:AY68)</f>
        <v>1612151.7199999946</v>
      </c>
      <c r="AO68" s="253">
        <v>1277342.1599999948</v>
      </c>
      <c r="AP68" s="253">
        <v>62902.869999999908</v>
      </c>
      <c r="AQ68" s="253">
        <v>151845.65999999989</v>
      </c>
      <c r="AR68" s="253">
        <v>84702.500000000015</v>
      </c>
      <c r="AS68" s="253">
        <v>1092.74</v>
      </c>
      <c r="AT68" s="253">
        <v>11801.9</v>
      </c>
      <c r="AU68" s="253">
        <v>17.559999999999999</v>
      </c>
      <c r="AV68" s="253">
        <v>4710.5700000000006</v>
      </c>
      <c r="AW68" s="253">
        <v>2230.7399999999998</v>
      </c>
      <c r="AX68" s="253">
        <v>1840.02</v>
      </c>
      <c r="AY68" s="254">
        <v>13665</v>
      </c>
      <c r="AZ68" s="526">
        <v>35090.869999999471</v>
      </c>
      <c r="BA68" s="296">
        <f>SUM(BB68:BL68)+AZ68</f>
        <v>6586890.450000016</v>
      </c>
      <c r="BB68" s="274">
        <f t="shared" si="46"/>
        <v>5183127.4200000167</v>
      </c>
      <c r="BC68" s="274">
        <f t="shared" si="46"/>
        <v>293354.14999999991</v>
      </c>
      <c r="BD68" s="274">
        <f t="shared" si="46"/>
        <v>654281.43000000063</v>
      </c>
      <c r="BE68" s="274">
        <f t="shared" si="46"/>
        <v>245802.01</v>
      </c>
      <c r="BF68" s="274">
        <f t="shared" si="46"/>
        <v>8017.4100000000008</v>
      </c>
      <c r="BG68" s="274">
        <f t="shared" si="46"/>
        <v>36861.43</v>
      </c>
      <c r="BH68" s="274">
        <f t="shared" si="46"/>
        <v>79.8</v>
      </c>
      <c r="BI68" s="274">
        <f t="shared" si="46"/>
        <v>44382.13</v>
      </c>
      <c r="BJ68" s="274">
        <f t="shared" si="46"/>
        <v>16991.809999999998</v>
      </c>
      <c r="BK68" s="274">
        <f t="shared" ref="BK68:BL71" si="47">N68+Z68+AL68+AX68</f>
        <v>13769.990000000002</v>
      </c>
      <c r="BL68" s="300">
        <f t="shared" si="47"/>
        <v>55131.999999999978</v>
      </c>
    </row>
    <row r="69" spans="1:64" s="255" customFormat="1" x14ac:dyDescent="0.25">
      <c r="A69" s="1535"/>
      <c r="B69" s="126" t="s">
        <v>109</v>
      </c>
      <c r="C69" s="131" t="s">
        <v>134</v>
      </c>
      <c r="D69" s="274">
        <f>SUM(E69:O69)</f>
        <v>1945513.9514078128</v>
      </c>
      <c r="E69" s="253">
        <v>1507332.5578536482</v>
      </c>
      <c r="F69" s="253">
        <v>93553.889932144157</v>
      </c>
      <c r="G69" s="253">
        <v>129088.82426307834</v>
      </c>
      <c r="H69" s="253">
        <v>58644.090831690381</v>
      </c>
      <c r="I69" s="253">
        <v>67434.285203463209</v>
      </c>
      <c r="J69" s="253">
        <v>7386.3867012987002</v>
      </c>
      <c r="K69" s="253">
        <v>5922.0262770562767</v>
      </c>
      <c r="L69" s="253">
        <v>10378.224164502168</v>
      </c>
      <c r="M69" s="253">
        <v>169.87199999999999</v>
      </c>
      <c r="N69" s="253">
        <v>54704.859999999986</v>
      </c>
      <c r="O69" s="254">
        <v>10898.934180931519</v>
      </c>
      <c r="P69" s="274">
        <f>SUM(Q69:AA69)</f>
        <v>1942929.136156261</v>
      </c>
      <c r="Q69" s="253">
        <v>1503652.0801577216</v>
      </c>
      <c r="R69" s="253">
        <v>92839.456342773716</v>
      </c>
      <c r="S69" s="253">
        <v>124932.15551212642</v>
      </c>
      <c r="T69" s="253">
        <v>60247.537018985044</v>
      </c>
      <c r="U69" s="253">
        <v>71520.89490043289</v>
      </c>
      <c r="V69" s="253">
        <v>6915.4463116883135</v>
      </c>
      <c r="W69" s="253">
        <v>995.24290043290046</v>
      </c>
      <c r="X69" s="253">
        <v>10408.884649350648</v>
      </c>
      <c r="Y69" s="253">
        <v>167.66937662337662</v>
      </c>
      <c r="Z69" s="253">
        <v>60470.786580086577</v>
      </c>
      <c r="AA69" s="254">
        <v>10778.982406039742</v>
      </c>
      <c r="AB69" s="274">
        <f>SUM(AC69:AM69)</f>
        <v>1973954.6749686541</v>
      </c>
      <c r="AC69" s="253">
        <v>1534164.1744313883</v>
      </c>
      <c r="AD69" s="253">
        <v>93767.17536035052</v>
      </c>
      <c r="AE69" s="253">
        <v>120543.82866275487</v>
      </c>
      <c r="AF69" s="253">
        <v>57488.947641474995</v>
      </c>
      <c r="AG69" s="253">
        <v>74056.117766233787</v>
      </c>
      <c r="AH69" s="253">
        <v>6509.2074545454534</v>
      </c>
      <c r="AI69" s="253">
        <v>1053.5480519480516</v>
      </c>
      <c r="AJ69" s="253">
        <v>10182.042813852813</v>
      </c>
      <c r="AK69" s="253">
        <v>159.84771428571432</v>
      </c>
      <c r="AL69" s="253">
        <v>64839.916883116901</v>
      </c>
      <c r="AM69" s="254">
        <v>11189.868188702863</v>
      </c>
      <c r="AN69" s="289">
        <f>SUM(AO69:AY69)</f>
        <v>2060211.2024372821</v>
      </c>
      <c r="AO69" s="253">
        <v>1605028.5085675693</v>
      </c>
      <c r="AP69" s="253">
        <v>99306.425948469128</v>
      </c>
      <c r="AQ69" s="253">
        <v>119788.11800365102</v>
      </c>
      <c r="AR69" s="253">
        <v>56077.585890053699</v>
      </c>
      <c r="AS69" s="253">
        <v>75536.88684848485</v>
      </c>
      <c r="AT69" s="253">
        <v>6517.292536796539</v>
      </c>
      <c r="AU69" s="253">
        <v>7814.1337748917767</v>
      </c>
      <c r="AV69" s="253">
        <v>10607.899878787881</v>
      </c>
      <c r="AW69" s="253">
        <v>158.50160173160171</v>
      </c>
      <c r="AX69" s="253">
        <v>67561.861056277048</v>
      </c>
      <c r="AY69" s="254">
        <v>11813.988330569038</v>
      </c>
      <c r="AZ69" s="526">
        <v>-909841.43803100451</v>
      </c>
      <c r="BA69" s="296">
        <f>SUM(BB69:BL69)+AZ69</f>
        <v>7012767.5269390056</v>
      </c>
      <c r="BB69" s="274">
        <f t="shared" si="46"/>
        <v>6150177.321010327</v>
      </c>
      <c r="BC69" s="274">
        <f t="shared" si="46"/>
        <v>379466.94758373755</v>
      </c>
      <c r="BD69" s="274">
        <f t="shared" si="46"/>
        <v>494352.92644161067</v>
      </c>
      <c r="BE69" s="274">
        <f t="shared" si="46"/>
        <v>232458.16138220415</v>
      </c>
      <c r="BF69" s="274">
        <f t="shared" si="46"/>
        <v>288548.18471861474</v>
      </c>
      <c r="BG69" s="274">
        <f t="shared" si="46"/>
        <v>27328.333004329008</v>
      </c>
      <c r="BH69" s="274">
        <f t="shared" si="46"/>
        <v>15784.951004329007</v>
      </c>
      <c r="BI69" s="274">
        <f t="shared" si="46"/>
        <v>41577.05150649351</v>
      </c>
      <c r="BJ69" s="274">
        <f t="shared" si="46"/>
        <v>655.89069264069258</v>
      </c>
      <c r="BK69" s="274">
        <f t="shared" si="47"/>
        <v>247577.4245194805</v>
      </c>
      <c r="BL69" s="300">
        <f t="shared" si="47"/>
        <v>44681.773106243163</v>
      </c>
    </row>
    <row r="70" spans="1:64" x14ac:dyDescent="0.25">
      <c r="A70" s="1535"/>
      <c r="B70" s="126" t="s">
        <v>110</v>
      </c>
      <c r="C70" s="131" t="s">
        <v>162</v>
      </c>
      <c r="D70" s="274">
        <f>SUM(E70:O70)</f>
        <v>17515.213690050328</v>
      </c>
      <c r="E70" s="253">
        <v>13796.04190446822</v>
      </c>
      <c r="F70" s="253">
        <v>892.86971056222023</v>
      </c>
      <c r="G70" s="253">
        <v>1718.7836584139091</v>
      </c>
      <c r="H70" s="253">
        <v>578.80385280019709</v>
      </c>
      <c r="I70" s="253">
        <v>23.489220568553112</v>
      </c>
      <c r="J70" s="253">
        <v>90.275041172642389</v>
      </c>
      <c r="K70" s="253">
        <v>0.25924581684828657</v>
      </c>
      <c r="L70" s="253">
        <v>194.913911327703</v>
      </c>
      <c r="M70" s="253">
        <v>43.104841725865796</v>
      </c>
      <c r="N70" s="253">
        <v>34.483363656318218</v>
      </c>
      <c r="O70" s="254">
        <v>142.18893953785548</v>
      </c>
      <c r="P70" s="274">
        <f>SUM(Q70:AA70)</f>
        <v>37934.861891408647</v>
      </c>
      <c r="Q70" s="253">
        <v>29520.447612849137</v>
      </c>
      <c r="R70" s="253">
        <v>1721.7368210806885</v>
      </c>
      <c r="S70" s="253">
        <v>4511.4724509950474</v>
      </c>
      <c r="T70" s="253">
        <v>1180.9770223595694</v>
      </c>
      <c r="U70" s="253">
        <v>72.245367507123632</v>
      </c>
      <c r="V70" s="253">
        <v>148.61464638585511</v>
      </c>
      <c r="W70" s="253">
        <v>0.51526401354458984</v>
      </c>
      <c r="X70" s="253">
        <v>227.14596496873506</v>
      </c>
      <c r="Y70" s="253">
        <v>127.04957668934294</v>
      </c>
      <c r="Z70" s="253">
        <v>62.769322687099951</v>
      </c>
      <c r="AA70" s="254">
        <v>361.88784187250462</v>
      </c>
      <c r="AB70" s="274">
        <f>SUM(AC70:AM70)</f>
        <v>79732.270669991965</v>
      </c>
      <c r="AC70" s="253">
        <v>64412.191550925469</v>
      </c>
      <c r="AD70" s="253">
        <v>3444.8961937147837</v>
      </c>
      <c r="AE70" s="253">
        <v>6921.7402089638545</v>
      </c>
      <c r="AF70" s="253">
        <v>2691.6164317064367</v>
      </c>
      <c r="AG70" s="253">
        <v>73.159991836749967</v>
      </c>
      <c r="AH70" s="253">
        <v>498.51328774427986</v>
      </c>
      <c r="AI70" s="253">
        <v>0.7220727143522333</v>
      </c>
      <c r="AJ70" s="253">
        <v>542.98361636646496</v>
      </c>
      <c r="AK70" s="253">
        <v>253.70518321699993</v>
      </c>
      <c r="AL70" s="253">
        <v>299.03836275899727</v>
      </c>
      <c r="AM70" s="254">
        <v>593.70377004359352</v>
      </c>
      <c r="AN70" s="289">
        <f>SUM(AO70:AY70)</f>
        <v>298182.39377003937</v>
      </c>
      <c r="AO70" s="253">
        <v>236256.26434973031</v>
      </c>
      <c r="AP70" s="253">
        <v>11634.468467772767</v>
      </c>
      <c r="AQ70" s="253">
        <v>28085.261344007766</v>
      </c>
      <c r="AR70" s="253">
        <v>15666.511963468827</v>
      </c>
      <c r="AS70" s="253">
        <v>202.11238491143618</v>
      </c>
      <c r="AT70" s="253">
        <v>2182.8707244964758</v>
      </c>
      <c r="AU70" s="253">
        <v>3.2478846560433583</v>
      </c>
      <c r="AV70" s="253">
        <v>871.2635549099183</v>
      </c>
      <c r="AW70" s="253">
        <v>412.59602606048747</v>
      </c>
      <c r="AX70" s="253">
        <v>340.32874287089408</v>
      </c>
      <c r="AY70" s="254">
        <v>2527.46832715447</v>
      </c>
      <c r="AZ70" s="526">
        <v>-258635.07199851988</v>
      </c>
      <c r="BA70" s="296">
        <f>SUM(BB70:BL70)+AZ70</f>
        <v>174729.66802297044</v>
      </c>
      <c r="BB70" s="274">
        <f t="shared" si="46"/>
        <v>343984.9454179731</v>
      </c>
      <c r="BC70" s="274">
        <f t="shared" si="46"/>
        <v>17693.971193130459</v>
      </c>
      <c r="BD70" s="274">
        <f t="shared" si="46"/>
        <v>41237.25766238058</v>
      </c>
      <c r="BE70" s="274">
        <f t="shared" si="46"/>
        <v>20117.909270335032</v>
      </c>
      <c r="BF70" s="274">
        <f t="shared" si="46"/>
        <v>371.00696482386286</v>
      </c>
      <c r="BG70" s="274">
        <f t="shared" si="46"/>
        <v>2920.2736997992533</v>
      </c>
      <c r="BH70" s="274">
        <f t="shared" si="46"/>
        <v>4.7444672007884678</v>
      </c>
      <c r="BI70" s="274">
        <f t="shared" si="46"/>
        <v>1836.3070475728214</v>
      </c>
      <c r="BJ70" s="274">
        <f t="shared" si="46"/>
        <v>836.45562769269611</v>
      </c>
      <c r="BK70" s="274">
        <f t="shared" si="47"/>
        <v>736.61979197330947</v>
      </c>
      <c r="BL70" s="300">
        <f t="shared" si="47"/>
        <v>3625.2488786084236</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5014924.2850978719</v>
      </c>
      <c r="E72" s="275">
        <f t="shared" ref="E72:BG72" si="48">SUM(E64:E71)</f>
        <v>3028062.9497581231</v>
      </c>
      <c r="F72" s="275">
        <f t="shared" si="48"/>
        <v>207127.5696427064</v>
      </c>
      <c r="G72" s="275">
        <f t="shared" si="48"/>
        <v>529374.47792149242</v>
      </c>
      <c r="H72" s="275">
        <f t="shared" si="48"/>
        <v>172450.68468449055</v>
      </c>
      <c r="I72" s="275">
        <f t="shared" si="48"/>
        <v>386849.35442403168</v>
      </c>
      <c r="J72" s="275">
        <f t="shared" si="48"/>
        <v>17876.071742471344</v>
      </c>
      <c r="K72" s="275">
        <f t="shared" si="48"/>
        <v>5994.2255228731246</v>
      </c>
      <c r="L72" s="275">
        <f t="shared" si="48"/>
        <v>31287.378075829864</v>
      </c>
      <c r="M72" s="275">
        <f>SUM(M64:M71)</f>
        <v>552790.92684172839</v>
      </c>
      <c r="N72" s="275">
        <f>SUM(N68:N71)</f>
        <v>58121.893363656309</v>
      </c>
      <c r="O72" s="275">
        <f>SUM(O68:O71)</f>
        <v>24988.753120469366</v>
      </c>
      <c r="P72" s="277">
        <f t="shared" si="48"/>
        <v>5285155.5680476828</v>
      </c>
      <c r="Q72" s="275">
        <f t="shared" si="48"/>
        <v>3039336.637770582</v>
      </c>
      <c r="R72" s="275">
        <f t="shared" si="48"/>
        <v>185541.31316385439</v>
      </c>
      <c r="S72" s="275">
        <f t="shared" si="48"/>
        <v>553113.28796312201</v>
      </c>
      <c r="T72" s="275">
        <f t="shared" si="48"/>
        <v>240703.05404134459</v>
      </c>
      <c r="U72" s="275">
        <f t="shared" si="48"/>
        <v>556508.32026793994</v>
      </c>
      <c r="V72" s="275">
        <f t="shared" si="48"/>
        <v>15090.310958074168</v>
      </c>
      <c r="W72" s="275">
        <f t="shared" si="48"/>
        <v>1084.668164446445</v>
      </c>
      <c r="X72" s="275">
        <f t="shared" si="48"/>
        <v>55361.630614319387</v>
      </c>
      <c r="Y72" s="275">
        <f>SUM(Y64:Y71)</f>
        <v>547860.5389533143</v>
      </c>
      <c r="Z72" s="275">
        <f>SUM(Z68:Z71)</f>
        <v>63324.445902773674</v>
      </c>
      <c r="AA72" s="283">
        <f>SUM(AA68:AA71)</f>
        <v>27231.360247912238</v>
      </c>
      <c r="AB72" s="277">
        <f t="shared" si="48"/>
        <v>5229439.3256386509</v>
      </c>
      <c r="AC72" s="275">
        <f t="shared" si="48"/>
        <v>2939593.0859823176</v>
      </c>
      <c r="AD72" s="275">
        <f t="shared" si="48"/>
        <v>180798.41155406533</v>
      </c>
      <c r="AE72" s="275">
        <f t="shared" si="48"/>
        <v>618155.88887171878</v>
      </c>
      <c r="AF72" s="275">
        <f t="shared" si="48"/>
        <v>209772.03407318142</v>
      </c>
      <c r="AG72" s="275">
        <f t="shared" si="48"/>
        <v>600156.28775807051</v>
      </c>
      <c r="AH72" s="275">
        <f t="shared" si="48"/>
        <v>18040.960742289735</v>
      </c>
      <c r="AI72" s="275">
        <f t="shared" si="48"/>
        <v>1393.8501246624037</v>
      </c>
      <c r="AJ72" s="275">
        <f t="shared" si="48"/>
        <v>43121.256430219284</v>
      </c>
      <c r="AK72" s="275">
        <f>SUM(AK64:AK71)</f>
        <v>524299.61289750354</v>
      </c>
      <c r="AL72" s="275">
        <f>SUM(AL68:AL71)</f>
        <v>70895.485245875898</v>
      </c>
      <c r="AM72" s="275">
        <f>SUM(AM68:AM71)</f>
        <v>23212.451958746457</v>
      </c>
      <c r="AN72" s="277">
        <f t="shared" si="48"/>
        <v>5743840.6062073177</v>
      </c>
      <c r="AO72" s="275">
        <f t="shared" si="48"/>
        <v>3292856.1329172947</v>
      </c>
      <c r="AP72" s="275">
        <f t="shared" si="48"/>
        <v>200970.48441624182</v>
      </c>
      <c r="AQ72" s="275">
        <f t="shared" si="48"/>
        <v>557684.76934765873</v>
      </c>
      <c r="AR72" s="275">
        <f t="shared" si="48"/>
        <v>325627.93785352254</v>
      </c>
      <c r="AS72" s="275">
        <f t="shared" si="48"/>
        <v>360113.92923339637</v>
      </c>
      <c r="AT72" s="275">
        <f t="shared" si="48"/>
        <v>21591.203261293012</v>
      </c>
      <c r="AU72" s="275">
        <f t="shared" si="48"/>
        <v>7894.5016595478201</v>
      </c>
      <c r="AV72" s="275">
        <f t="shared" si="48"/>
        <v>20500.363433697799</v>
      </c>
      <c r="AW72" s="275">
        <f>SUM(AW64:AW71)</f>
        <v>858852.61762779404</v>
      </c>
      <c r="AX72" s="275">
        <f>SUM(AX68:AX71)</f>
        <v>69742.209799147953</v>
      </c>
      <c r="AY72" s="283">
        <f>SUM(AY68:AY71)</f>
        <v>28006.456657723509</v>
      </c>
      <c r="AZ72" s="299">
        <f>SUM(AZ64:AZ71)</f>
        <v>-964017.05002952483</v>
      </c>
      <c r="BA72" s="297">
        <f t="shared" si="48"/>
        <v>20309342.734962001</v>
      </c>
      <c r="BB72" s="275">
        <f t="shared" si="48"/>
        <v>12299848.806428315</v>
      </c>
      <c r="BC72" s="275">
        <f>SUM(BC64:BC71)</f>
        <v>774437.7787768679</v>
      </c>
      <c r="BD72" s="275">
        <f t="shared" si="48"/>
        <v>2258328.4241039921</v>
      </c>
      <c r="BE72" s="275">
        <f t="shared" si="48"/>
        <v>948553.71065253904</v>
      </c>
      <c r="BF72" s="275">
        <f t="shared" si="48"/>
        <v>1903627.8916834383</v>
      </c>
      <c r="BG72" s="275">
        <f t="shared" si="48"/>
        <v>72598.546704128254</v>
      </c>
      <c r="BH72" s="275">
        <f>SUM(BH64:BH71)</f>
        <v>16367.245471529794</v>
      </c>
      <c r="BI72" s="275">
        <f>SUM(BI64:BI71)</f>
        <v>150270.62855406632</v>
      </c>
      <c r="BJ72" s="275">
        <f>SUM(BJ64:BJ71)</f>
        <v>2483803.6963203405</v>
      </c>
      <c r="BK72" s="275">
        <f>SUM(BK68:BK71)</f>
        <v>262084.03431145381</v>
      </c>
      <c r="BL72" s="299">
        <f>SUM(BL68:BL71)</f>
        <v>103439.02198485157</v>
      </c>
    </row>
    <row r="73" spans="1:64" ht="14.85" customHeight="1" x14ac:dyDescent="0.25">
      <c r="A73" s="1544" t="s">
        <v>6</v>
      </c>
      <c r="B73" s="126" t="s">
        <v>117</v>
      </c>
      <c r="C73" s="131" t="s">
        <v>188</v>
      </c>
      <c r="D73" s="273">
        <f>SUM(E73:O73)</f>
        <v>684730.62000000023</v>
      </c>
      <c r="E73" s="251">
        <v>315610.26000000036</v>
      </c>
      <c r="F73" s="251">
        <v>47186.000000000007</v>
      </c>
      <c r="G73" s="251">
        <v>101758.9299999998</v>
      </c>
      <c r="H73" s="251">
        <v>85413.449999999881</v>
      </c>
      <c r="I73" s="251">
        <v>29916.050000000003</v>
      </c>
      <c r="J73" s="251">
        <v>1453.8</v>
      </c>
      <c r="K73" s="251">
        <v>320.19</v>
      </c>
      <c r="L73" s="251">
        <v>7316.92</v>
      </c>
      <c r="M73" s="251">
        <v>0</v>
      </c>
      <c r="N73" s="251">
        <v>62610.740000000063</v>
      </c>
      <c r="O73" s="252">
        <v>33144.28</v>
      </c>
      <c r="P73" s="273">
        <f>SUM(Q73:AA73)</f>
        <v>672265.50999999989</v>
      </c>
      <c r="Q73" s="251">
        <v>308239.73000000021</v>
      </c>
      <c r="R73" s="251">
        <v>45090.599999999991</v>
      </c>
      <c r="S73" s="251">
        <v>116656.4499999999</v>
      </c>
      <c r="T73" s="251">
        <v>69697.25</v>
      </c>
      <c r="U73" s="251">
        <v>26571.720000000005</v>
      </c>
      <c r="V73" s="251">
        <v>864.97</v>
      </c>
      <c r="W73" s="251">
        <v>320.20000000000005</v>
      </c>
      <c r="X73" s="251">
        <v>17222.830000000002</v>
      </c>
      <c r="Y73" s="251">
        <v>0</v>
      </c>
      <c r="Z73" s="251">
        <v>56169.520000000019</v>
      </c>
      <c r="AA73" s="252">
        <v>31432.240000000005</v>
      </c>
      <c r="AB73" s="273">
        <f>SUM(AC73:AM73)</f>
        <v>709123.04</v>
      </c>
      <c r="AC73" s="251">
        <v>329676.51</v>
      </c>
      <c r="AD73" s="251">
        <v>47640.93</v>
      </c>
      <c r="AE73" s="251">
        <v>127086.24000000002</v>
      </c>
      <c r="AF73" s="251">
        <v>81490.7</v>
      </c>
      <c r="AG73" s="251">
        <v>26325.929999999997</v>
      </c>
      <c r="AH73" s="251">
        <v>609.94999999999993</v>
      </c>
      <c r="AI73" s="251">
        <v>362.6</v>
      </c>
      <c r="AJ73" s="251">
        <v>10222.67</v>
      </c>
      <c r="AK73" s="251">
        <v>0</v>
      </c>
      <c r="AL73" s="251">
        <v>53391.999999999985</v>
      </c>
      <c r="AM73" s="252">
        <v>32315.51</v>
      </c>
      <c r="AN73" s="276">
        <f>SUM(AO73:AY73)</f>
        <v>718677.6100000001</v>
      </c>
      <c r="AO73" s="251">
        <v>342854.64000000025</v>
      </c>
      <c r="AP73" s="251">
        <v>51368.770000000004</v>
      </c>
      <c r="AQ73" s="251">
        <v>125151.11999999991</v>
      </c>
      <c r="AR73" s="251">
        <v>78127.209999999992</v>
      </c>
      <c r="AS73" s="251">
        <v>25785.040000000001</v>
      </c>
      <c r="AT73" s="251">
        <v>593.39</v>
      </c>
      <c r="AU73" s="251">
        <v>571.35</v>
      </c>
      <c r="AV73" s="249">
        <v>9174.2199999999993</v>
      </c>
      <c r="AW73" s="251">
        <v>24</v>
      </c>
      <c r="AX73" s="251">
        <v>51569</v>
      </c>
      <c r="AY73" s="252">
        <v>33458.869999999988</v>
      </c>
      <c r="AZ73" s="855">
        <v>-6</v>
      </c>
      <c r="BA73" s="294">
        <f>SUM(BB73:BL73)+AZ73</f>
        <v>2784790.7800000003</v>
      </c>
      <c r="BB73" s="274">
        <f t="shared" ref="BB73:BL76" si="49">E73+Q73+AC73+AO73</f>
        <v>1296381.1400000008</v>
      </c>
      <c r="BC73" s="274">
        <f t="shared" si="49"/>
        <v>191286.3</v>
      </c>
      <c r="BD73" s="274">
        <f t="shared" si="49"/>
        <v>470652.73999999964</v>
      </c>
      <c r="BE73" s="274">
        <f t="shared" si="49"/>
        <v>314728.60999999987</v>
      </c>
      <c r="BF73" s="274">
        <f t="shared" si="49"/>
        <v>108598.73999999999</v>
      </c>
      <c r="BG73" s="274">
        <f t="shared" si="49"/>
        <v>3522.1099999999997</v>
      </c>
      <c r="BH73" s="274">
        <f t="shared" si="49"/>
        <v>1574.3400000000001</v>
      </c>
      <c r="BI73" s="274">
        <f t="shared" si="49"/>
        <v>43936.639999999999</v>
      </c>
      <c r="BJ73" s="274">
        <f t="shared" si="49"/>
        <v>24</v>
      </c>
      <c r="BK73" s="274">
        <f t="shared" si="49"/>
        <v>223741.26000000007</v>
      </c>
      <c r="BL73" s="298">
        <f t="shared" si="49"/>
        <v>130350.9</v>
      </c>
    </row>
    <row r="74" spans="1:64" s="255" customFormat="1" x14ac:dyDescent="0.25">
      <c r="A74" s="1544"/>
      <c r="B74" s="126" t="s">
        <v>45</v>
      </c>
      <c r="C74" s="131" t="s">
        <v>231</v>
      </c>
      <c r="D74" s="274">
        <f>SUM(E74:O74)</f>
        <v>67619.478592186919</v>
      </c>
      <c r="E74" s="253">
        <v>40643.232146351642</v>
      </c>
      <c r="F74" s="253">
        <v>4570.4300678558393</v>
      </c>
      <c r="G74" s="253">
        <v>7315.6057369217124</v>
      </c>
      <c r="H74" s="253">
        <v>4027.819168309602</v>
      </c>
      <c r="I74" s="253">
        <v>5197.764796536796</v>
      </c>
      <c r="J74" s="253">
        <v>26.573298701298704</v>
      </c>
      <c r="K74" s="253">
        <v>53.913722943722945</v>
      </c>
      <c r="L74" s="253">
        <v>400.44583549783556</v>
      </c>
      <c r="M74" s="253">
        <v>0.52800000000000002</v>
      </c>
      <c r="N74" s="253">
        <v>4664.9400000000005</v>
      </c>
      <c r="O74" s="254">
        <v>718.22581906848166</v>
      </c>
      <c r="P74" s="274">
        <f>SUM(Q74:AA74)</f>
        <v>92463.573843738573</v>
      </c>
      <c r="Q74" s="253">
        <v>60495.459842278193</v>
      </c>
      <c r="R74" s="253">
        <v>5633.4136572263078</v>
      </c>
      <c r="S74" s="253">
        <v>8474.9144878735715</v>
      </c>
      <c r="T74" s="253">
        <v>4455.7629810149692</v>
      </c>
      <c r="U74" s="253">
        <v>6439.5750995670996</v>
      </c>
      <c r="V74" s="253">
        <v>127.50368831168832</v>
      </c>
      <c r="W74" s="253">
        <v>60.687099567099573</v>
      </c>
      <c r="X74" s="253">
        <v>496.87535064935059</v>
      </c>
      <c r="Y74" s="253">
        <v>3.1606233766233762</v>
      </c>
      <c r="Z74" s="253">
        <v>5456.5034199134197</v>
      </c>
      <c r="AA74" s="254">
        <v>819.71759396025664</v>
      </c>
      <c r="AB74" s="274">
        <f>SUM(AC74:AM74)</f>
        <v>108527.07503134616</v>
      </c>
      <c r="AC74" s="253">
        <v>73935.295568612113</v>
      </c>
      <c r="AD74" s="253">
        <v>6361.8846396495073</v>
      </c>
      <c r="AE74" s="253">
        <v>9029.2513372450849</v>
      </c>
      <c r="AF74" s="253">
        <v>4654.742358525009</v>
      </c>
      <c r="AG74" s="253">
        <v>6839.9122337662329</v>
      </c>
      <c r="AH74" s="253">
        <v>175.62254545454547</v>
      </c>
      <c r="AI74" s="253">
        <v>67.251948051948048</v>
      </c>
      <c r="AJ74" s="253">
        <v>539.16718614718616</v>
      </c>
      <c r="AK74" s="253">
        <v>4.282285714285714</v>
      </c>
      <c r="AL74" s="253">
        <v>5994.6431168831168</v>
      </c>
      <c r="AM74" s="254">
        <v>925.02181129713654</v>
      </c>
      <c r="AN74" s="289">
        <f>SUM(AO74:AY74)</f>
        <v>118128.76756271839</v>
      </c>
      <c r="AO74" s="253">
        <v>81237.761432430998</v>
      </c>
      <c r="AP74" s="253">
        <v>7005.8240515307989</v>
      </c>
      <c r="AQ74" s="253">
        <v>9434.7219963490315</v>
      </c>
      <c r="AR74" s="253">
        <v>4887.5041099462787</v>
      </c>
      <c r="AS74" s="253">
        <v>7186.0431515151522</v>
      </c>
      <c r="AT74" s="253">
        <v>178.70746320346319</v>
      </c>
      <c r="AU74" s="253">
        <v>220.87622510822507</v>
      </c>
      <c r="AV74" s="253">
        <v>585.70012121212119</v>
      </c>
      <c r="AW74" s="253">
        <v>3.9483982683982686</v>
      </c>
      <c r="AX74" s="253">
        <v>6366.2189437229445</v>
      </c>
      <c r="AY74" s="254">
        <v>1021.4616694309706</v>
      </c>
      <c r="AZ74" s="526">
        <v>0</v>
      </c>
      <c r="BA74" s="296">
        <f>SUM(BB74:BL74)+AZ74</f>
        <v>386738.89502999006</v>
      </c>
      <c r="BB74" s="274">
        <f t="shared" si="49"/>
        <v>256311.74898967295</v>
      </c>
      <c r="BC74" s="274">
        <f t="shared" si="49"/>
        <v>23571.552416262453</v>
      </c>
      <c r="BD74" s="274">
        <f t="shared" si="49"/>
        <v>34254.493558389397</v>
      </c>
      <c r="BE74" s="274">
        <f t="shared" si="49"/>
        <v>18025.828617795858</v>
      </c>
      <c r="BF74" s="274">
        <f t="shared" si="49"/>
        <v>25663.295281385283</v>
      </c>
      <c r="BG74" s="274">
        <f t="shared" si="49"/>
        <v>508.40699567099568</v>
      </c>
      <c r="BH74" s="274">
        <f t="shared" si="49"/>
        <v>402.72899567099563</v>
      </c>
      <c r="BI74" s="274">
        <f t="shared" si="49"/>
        <v>2022.1884935064936</v>
      </c>
      <c r="BJ74" s="274">
        <f t="shared" si="49"/>
        <v>11.919307359307359</v>
      </c>
      <c r="BK74" s="274">
        <f t="shared" si="49"/>
        <v>22482.305480519481</v>
      </c>
      <c r="BL74" s="300">
        <f t="shared" si="49"/>
        <v>3484.4268937568454</v>
      </c>
    </row>
    <row r="75" spans="1:64" x14ac:dyDescent="0.25">
      <c r="A75" s="1544"/>
      <c r="B75" s="126" t="s">
        <v>46</v>
      </c>
      <c r="C75" s="131" t="s">
        <v>164</v>
      </c>
      <c r="D75" s="274">
        <f>SUM(E75:O75)</f>
        <v>2486.294886003001</v>
      </c>
      <c r="E75" s="253">
        <v>1145.9983714589516</v>
      </c>
      <c r="F75" s="253">
        <v>171.33498497692071</v>
      </c>
      <c r="G75" s="253">
        <v>369.49232278255181</v>
      </c>
      <c r="H75" s="253">
        <v>310.14097767509315</v>
      </c>
      <c r="I75" s="253">
        <v>108.62683798836113</v>
      </c>
      <c r="J75" s="253">
        <v>5.2788284906422938</v>
      </c>
      <c r="K75" s="253">
        <v>1.1626276615894595</v>
      </c>
      <c r="L75" s="253">
        <v>26.568142632927788</v>
      </c>
      <c r="M75" s="253">
        <v>0</v>
      </c>
      <c r="N75" s="253">
        <v>227.3430720403064</v>
      </c>
      <c r="O75" s="254">
        <v>120.34872029565661</v>
      </c>
      <c r="P75" s="274">
        <f>SUM(Q75:AA75)</f>
        <v>4802.0397086089388</v>
      </c>
      <c r="Q75" s="253">
        <v>2201.7780195668502</v>
      </c>
      <c r="R75" s="253">
        <v>322.08531966038555</v>
      </c>
      <c r="S75" s="253">
        <v>833.28520775274126</v>
      </c>
      <c r="T75" s="253">
        <v>497.85234717878694</v>
      </c>
      <c r="U75" s="253">
        <v>189.80366041095624</v>
      </c>
      <c r="V75" s="253">
        <v>6.1785414021246945</v>
      </c>
      <c r="W75" s="253">
        <v>2.287211067389999</v>
      </c>
      <c r="X75" s="253">
        <v>123.02388315982665</v>
      </c>
      <c r="Y75" s="253">
        <v>0</v>
      </c>
      <c r="Z75" s="253">
        <v>401.22282259207975</v>
      </c>
      <c r="AA75" s="254">
        <v>224.52269581779709</v>
      </c>
      <c r="AB75" s="274">
        <f>SUM(AC75:AM75)</f>
        <v>11257.027721619403</v>
      </c>
      <c r="AC75" s="253">
        <v>5233.4748737493219</v>
      </c>
      <c r="AD75" s="253">
        <v>756.2795727152361</v>
      </c>
      <c r="AE75" s="253">
        <v>2017.4401986943992</v>
      </c>
      <c r="AF75" s="253">
        <v>1293.6303253581636</v>
      </c>
      <c r="AG75" s="253">
        <v>417.9129813740247</v>
      </c>
      <c r="AH75" s="253">
        <v>9.6826977428370569</v>
      </c>
      <c r="AI75" s="253">
        <v>5.7561213239654361</v>
      </c>
      <c r="AJ75" s="253">
        <v>162.28055370894026</v>
      </c>
      <c r="AK75" s="253">
        <v>0</v>
      </c>
      <c r="AL75" s="253">
        <v>847.57537156415458</v>
      </c>
      <c r="AM75" s="254">
        <v>512.99502538835702</v>
      </c>
      <c r="AN75" s="289">
        <f>SUM(AO75:AY75)</f>
        <v>39048.642995541362</v>
      </c>
      <c r="AO75" s="253">
        <v>18628.67056165123</v>
      </c>
      <c r="AP75" s="253">
        <v>2791.0717308280623</v>
      </c>
      <c r="AQ75" s="253">
        <v>6799.963345695649</v>
      </c>
      <c r="AR75" s="253">
        <v>4244.9653211370933</v>
      </c>
      <c r="AS75" s="253">
        <v>1401.0048561075303</v>
      </c>
      <c r="AT75" s="253">
        <v>32.241263599577401</v>
      </c>
      <c r="AU75" s="253">
        <v>31.043741818396921</v>
      </c>
      <c r="AV75" s="253">
        <v>498.47224479771313</v>
      </c>
      <c r="AW75" s="253">
        <v>1.3040164586357332</v>
      </c>
      <c r="AX75" s="253">
        <v>2801.9510314744221</v>
      </c>
      <c r="AY75" s="254">
        <v>1817.9548819730564</v>
      </c>
      <c r="AZ75" s="526">
        <v>0</v>
      </c>
      <c r="BA75" s="296">
        <f>SUM(BB75:BL75)+AZ75</f>
        <v>57594.005311772708</v>
      </c>
      <c r="BB75" s="274">
        <f t="shared" si="49"/>
        <v>27209.921826426355</v>
      </c>
      <c r="BC75" s="274">
        <f t="shared" si="49"/>
        <v>4040.7716081806047</v>
      </c>
      <c r="BD75" s="274">
        <f t="shared" si="49"/>
        <v>10020.181074925342</v>
      </c>
      <c r="BE75" s="274">
        <f t="shared" si="49"/>
        <v>6346.588971349137</v>
      </c>
      <c r="BF75" s="274">
        <f t="shared" si="49"/>
        <v>2117.3483358808726</v>
      </c>
      <c r="BG75" s="274">
        <f t="shared" si="49"/>
        <v>53.381331235181449</v>
      </c>
      <c r="BH75" s="274">
        <f t="shared" si="49"/>
        <v>40.249701871341813</v>
      </c>
      <c r="BI75" s="274">
        <f t="shared" si="49"/>
        <v>810.34482429940783</v>
      </c>
      <c r="BJ75" s="274">
        <f t="shared" si="49"/>
        <v>1.3040164586357332</v>
      </c>
      <c r="BK75" s="274">
        <f t="shared" si="49"/>
        <v>4278.0922976709626</v>
      </c>
      <c r="BL75" s="300">
        <f t="shared" si="49"/>
        <v>2675.8213234748673</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754836.39347819018</v>
      </c>
      <c r="E77" s="278">
        <f t="shared" ref="E77:BL77" si="50">SUM(E73:E76)</f>
        <v>357399.49051781098</v>
      </c>
      <c r="F77" s="278">
        <f t="shared" si="50"/>
        <v>51927.765052832772</v>
      </c>
      <c r="G77" s="278">
        <f t="shared" si="50"/>
        <v>109444.02805970407</v>
      </c>
      <c r="H77" s="278">
        <f t="shared" si="50"/>
        <v>89751.410145984584</v>
      </c>
      <c r="I77" s="278">
        <f t="shared" si="50"/>
        <v>35222.441634525159</v>
      </c>
      <c r="J77" s="278">
        <f t="shared" si="50"/>
        <v>1485.652127191941</v>
      </c>
      <c r="K77" s="278">
        <f t="shared" si="50"/>
        <v>375.26635060531237</v>
      </c>
      <c r="L77" s="278">
        <f t="shared" si="50"/>
        <v>7743.9339781307635</v>
      </c>
      <c r="M77" s="278">
        <f t="shared" si="50"/>
        <v>0.52800000000000002</v>
      </c>
      <c r="N77" s="278">
        <f t="shared" si="50"/>
        <v>67503.023072040378</v>
      </c>
      <c r="O77" s="284">
        <f t="shared" si="50"/>
        <v>33982.854539364133</v>
      </c>
      <c r="P77" s="278">
        <f t="shared" si="50"/>
        <v>769531.12355234742</v>
      </c>
      <c r="Q77" s="278">
        <f t="shared" si="50"/>
        <v>370936.96786184527</v>
      </c>
      <c r="R77" s="278">
        <f t="shared" si="50"/>
        <v>51046.098976886686</v>
      </c>
      <c r="S77" s="278">
        <f t="shared" si="50"/>
        <v>125964.6496956262</v>
      </c>
      <c r="T77" s="278">
        <f t="shared" si="50"/>
        <v>74650.865328193759</v>
      </c>
      <c r="U77" s="278">
        <f t="shared" si="50"/>
        <v>33201.098759978064</v>
      </c>
      <c r="V77" s="278">
        <f t="shared" si="50"/>
        <v>998.65222971381297</v>
      </c>
      <c r="W77" s="278">
        <f t="shared" si="50"/>
        <v>383.17431063448959</v>
      </c>
      <c r="X77" s="278">
        <f t="shared" si="50"/>
        <v>17842.729233809179</v>
      </c>
      <c r="Y77" s="278">
        <f>SUM(Y73:Y76)</f>
        <v>3.1606233766233762</v>
      </c>
      <c r="Z77" s="278">
        <f>SUM(Z73:Z76)</f>
        <v>62027.246242505513</v>
      </c>
      <c r="AA77" s="284">
        <f t="shared" si="50"/>
        <v>32476.480289778057</v>
      </c>
      <c r="AB77" s="278">
        <f t="shared" si="50"/>
        <v>828907.14275296556</v>
      </c>
      <c r="AC77" s="278">
        <f t="shared" si="50"/>
        <v>408845.28044236143</v>
      </c>
      <c r="AD77" s="278">
        <f t="shared" si="50"/>
        <v>54759.09421236474</v>
      </c>
      <c r="AE77" s="278">
        <f t="shared" si="50"/>
        <v>138132.93153593948</v>
      </c>
      <c r="AF77" s="278">
        <f t="shared" si="50"/>
        <v>87439.072683883162</v>
      </c>
      <c r="AG77" s="278">
        <f t="shared" si="50"/>
        <v>33583.755215140249</v>
      </c>
      <c r="AH77" s="278">
        <f t="shared" si="50"/>
        <v>795.25524319738247</v>
      </c>
      <c r="AI77" s="278">
        <f t="shared" si="50"/>
        <v>435.60806937591349</v>
      </c>
      <c r="AJ77" s="278">
        <f t="shared" si="50"/>
        <v>10924.117739856127</v>
      </c>
      <c r="AK77" s="278">
        <f t="shared" si="50"/>
        <v>4.282285714285714</v>
      </c>
      <c r="AL77" s="278">
        <f t="shared" si="50"/>
        <v>60234.218488447259</v>
      </c>
      <c r="AM77" s="284">
        <f t="shared" si="50"/>
        <v>33753.526836685494</v>
      </c>
      <c r="AN77" s="850">
        <f t="shared" si="50"/>
        <v>875855.0205582598</v>
      </c>
      <c r="AO77" s="278">
        <f t="shared" si="50"/>
        <v>442721.07199408248</v>
      </c>
      <c r="AP77" s="278">
        <f t="shared" si="50"/>
        <v>61165.665782358868</v>
      </c>
      <c r="AQ77" s="278">
        <f t="shared" si="50"/>
        <v>141385.80534204456</v>
      </c>
      <c r="AR77" s="278">
        <f t="shared" si="50"/>
        <v>87259.679431083365</v>
      </c>
      <c r="AS77" s="278">
        <f t="shared" si="50"/>
        <v>34372.088007622682</v>
      </c>
      <c r="AT77" s="278">
        <f t="shared" si="50"/>
        <v>804.33872680304057</v>
      </c>
      <c r="AU77" s="278">
        <f t="shared" si="50"/>
        <v>823.26996692662203</v>
      </c>
      <c r="AV77" s="278">
        <f t="shared" si="50"/>
        <v>10258.392366009833</v>
      </c>
      <c r="AW77" s="278">
        <f>SUM(AW73:AW76)</f>
        <v>29.252414727034001</v>
      </c>
      <c r="AX77" s="278">
        <f t="shared" si="50"/>
        <v>60737.169975197365</v>
      </c>
      <c r="AY77" s="284">
        <f t="shared" si="50"/>
        <v>36298.286551404017</v>
      </c>
      <c r="AZ77" s="305">
        <f t="shared" si="50"/>
        <v>-6</v>
      </c>
      <c r="BA77" s="297">
        <f t="shared" si="50"/>
        <v>3229123.680341763</v>
      </c>
      <c r="BB77" s="275">
        <f t="shared" si="50"/>
        <v>1579902.8108161001</v>
      </c>
      <c r="BC77" s="275">
        <f t="shared" si="50"/>
        <v>218898.62402444304</v>
      </c>
      <c r="BD77" s="275">
        <f t="shared" si="50"/>
        <v>514927.41463331436</v>
      </c>
      <c r="BE77" s="275">
        <f t="shared" si="50"/>
        <v>339101.02758914483</v>
      </c>
      <c r="BF77" s="275">
        <f t="shared" si="50"/>
        <v>136379.38361726614</v>
      </c>
      <c r="BG77" s="275">
        <f t="shared" si="50"/>
        <v>4083.8983269061764</v>
      </c>
      <c r="BH77" s="275">
        <f t="shared" si="50"/>
        <v>2017.3186975423375</v>
      </c>
      <c r="BI77" s="275">
        <f t="shared" si="50"/>
        <v>46769.1733178059</v>
      </c>
      <c r="BJ77" s="275">
        <f>SUM(BJ73:BJ76)</f>
        <v>37.223323817943097</v>
      </c>
      <c r="BK77" s="275">
        <f t="shared" si="50"/>
        <v>250501.65777819051</v>
      </c>
      <c r="BL77" s="299">
        <f t="shared" si="50"/>
        <v>136511.1482172317</v>
      </c>
    </row>
    <row r="78" spans="1:64" s="209" customFormat="1" ht="14.85" customHeight="1" x14ac:dyDescent="0.25">
      <c r="A78" s="1543" t="s">
        <v>232</v>
      </c>
      <c r="B78" s="315" t="s">
        <v>118</v>
      </c>
      <c r="C78" s="125" t="s">
        <v>171</v>
      </c>
      <c r="D78" s="273">
        <f>D20+SUM(D22:D23,D27)+SUM(D29:D32)+D37+D41+D46+D51+SUM(D56:D57)+SUM(D59:D60)+SUM(D64:D68)+D73</f>
        <v>50184725.409999438</v>
      </c>
      <c r="E78" s="273">
        <f>E20+SUM(E22:E23,E27)+SUM(E29:E32)+E37+E41+E46+E51+SUM(E56:E57)+SUM(E59:E60)+SUM(E64:E68)+E73</f>
        <v>24009481.836702496</v>
      </c>
      <c r="F78" s="273">
        <f>F20+SUM(F22:F23,F27)+SUM(F29:F32)+F37+F41+F46+F51+SUM(F56:F57)+SUM(F59:F60)+SUM(F64:F68)+F73</f>
        <v>3773239.1924418816</v>
      </c>
      <c r="G78" s="273">
        <f t="shared" ref="G78:O78" si="51">G20+SUM(G22:G23,G27)+SUM(G29:G32)+G37+G41+G46+G51+SUM(G56:G57)+SUM(G59:G60)+SUM(G64:G68)+G73</f>
        <v>9716107.9782405067</v>
      </c>
      <c r="H78" s="273">
        <f t="shared" si="51"/>
        <v>6691329.7579894811</v>
      </c>
      <c r="I78" s="273">
        <f t="shared" si="51"/>
        <v>789547.94228837814</v>
      </c>
      <c r="J78" s="273">
        <f t="shared" si="51"/>
        <v>134135.7391788477</v>
      </c>
      <c r="K78" s="273">
        <f t="shared" si="51"/>
        <v>7612.4999999999991</v>
      </c>
      <c r="L78" s="273">
        <f t="shared" si="51"/>
        <v>1801595.5020737313</v>
      </c>
      <c r="M78" s="273">
        <f>M20+SUM(M22:M23,M27)+SUM(M29:M32)+M37+M41+M46+M51+SUM(M56:M57)+SUM(M59:M60)+SUM(M64:M68)+M73</f>
        <v>578060.48000000254</v>
      </c>
      <c r="N78" s="273">
        <f t="shared" si="51"/>
        <v>621944.19004145858</v>
      </c>
      <c r="O78" s="285">
        <f t="shared" si="51"/>
        <v>2061670.2910426545</v>
      </c>
      <c r="P78" s="273">
        <f>P20+SUM(P22:P23,P27)+SUM(P29:P32)+P37+P41+P46+P51+SUM(P56:P57)+SUM(P59:P60)+SUM(P64:P68)+P73</f>
        <v>55274950.789999261</v>
      </c>
      <c r="Q78" s="273">
        <f t="shared" ref="Q78:AA78" si="52">Q20+SUM(Q22:Q23,Q27)+SUM(Q29:Q32)+Q37+Q41+Q46+Q51+SUM(Q56:Q57)+SUM(Q59:Q60)+SUM(Q64:Q68)+Q73</f>
        <v>27172117.564062685</v>
      </c>
      <c r="R78" s="273">
        <f t="shared" si="52"/>
        <v>4189752.513743686</v>
      </c>
      <c r="S78" s="273">
        <f t="shared" si="52"/>
        <v>10514383.623775812</v>
      </c>
      <c r="T78" s="273">
        <f t="shared" si="52"/>
        <v>7236969.8114347095</v>
      </c>
      <c r="U78" s="273">
        <f t="shared" si="52"/>
        <v>1074888.8502894009</v>
      </c>
      <c r="V78" s="273">
        <f t="shared" si="52"/>
        <v>112940.46026528136</v>
      </c>
      <c r="W78" s="273">
        <f t="shared" si="52"/>
        <v>8226.2973716330162</v>
      </c>
      <c r="X78" s="273">
        <f t="shared" si="52"/>
        <v>1888296.2526898077</v>
      </c>
      <c r="Y78" s="273">
        <f t="shared" si="52"/>
        <v>696343.21000000159</v>
      </c>
      <c r="Z78" s="273">
        <f t="shared" si="52"/>
        <v>467193.30004702171</v>
      </c>
      <c r="AA78" s="285">
        <f t="shared" si="52"/>
        <v>1913838.9063192303</v>
      </c>
      <c r="AB78" s="273">
        <f>AB20+SUM(AB22:AB23,AB27)+SUM(AB29:AB32)+AB37+AB41+AB46+AB51+SUM(AB56:AB57)+SUM(AB59:AB60)+SUM(AB64:AB68)+AB73</f>
        <v>54826431.759999283</v>
      </c>
      <c r="AC78" s="273">
        <f t="shared" ref="AC78:AM78" si="53">AC20+SUM(AC22:AC23,AC27)+SUM(AC29:AC32)+AC37+AC41+AC46+AC51+SUM(AC56:AC57)+SUM(AC59:AC60)+SUM(AC64:AC68)+AC73</f>
        <v>28030532.608787347</v>
      </c>
      <c r="AD78" s="273">
        <f t="shared" si="53"/>
        <v>3891326.690774119</v>
      </c>
      <c r="AE78" s="273">
        <f t="shared" si="53"/>
        <v>9775668.2053789962</v>
      </c>
      <c r="AF78" s="273">
        <f t="shared" si="53"/>
        <v>6909305.1099388935</v>
      </c>
      <c r="AG78" s="273">
        <f t="shared" si="53"/>
        <v>989015.81032803468</v>
      </c>
      <c r="AH78" s="273">
        <f t="shared" si="53"/>
        <v>162092.57605169748</v>
      </c>
      <c r="AI78" s="273">
        <f t="shared" si="53"/>
        <v>6368.6742550127719</v>
      </c>
      <c r="AJ78" s="273">
        <f t="shared" si="53"/>
        <v>1871472.7155438834</v>
      </c>
      <c r="AK78" s="273">
        <f t="shared" si="53"/>
        <v>612915.64000000083</v>
      </c>
      <c r="AL78" s="273">
        <f t="shared" si="53"/>
        <v>465052.35832163238</v>
      </c>
      <c r="AM78" s="273">
        <f t="shared" si="53"/>
        <v>2112681.3706196588</v>
      </c>
      <c r="AN78" s="276">
        <f>AN20+SUM(AN22:AN23,AN27)+SUM(AN29:AN32)+AN37+AN41+AN46+AN51+SUM(AN56:AN57)+SUM(AN59:AN60)+SUM(AN64:AN68)+AN73</f>
        <v>54537559.389998965</v>
      </c>
      <c r="AO78" s="273">
        <f t="shared" ref="AO78:AY78" si="54">AO20+SUM(AO22:AO23,AO27)+SUM(AO29:AO32)+AO37+AO41+AO46+AO51+SUM(AO56:AO57)+SUM(AO59:AO60)+SUM(AO64:AO68)+AO73</f>
        <v>28429438.783622213</v>
      </c>
      <c r="AP78" s="273">
        <f t="shared" si="54"/>
        <v>3882919.3937815125</v>
      </c>
      <c r="AQ78" s="273">
        <f t="shared" si="54"/>
        <v>9191997.1894854363</v>
      </c>
      <c r="AR78" s="273">
        <f t="shared" si="54"/>
        <v>6629091.1771756085</v>
      </c>
      <c r="AS78" s="273">
        <f t="shared" si="54"/>
        <v>870801.49505058909</v>
      </c>
      <c r="AT78" s="273">
        <f t="shared" si="54"/>
        <v>155723.31642875241</v>
      </c>
      <c r="AU78" s="273">
        <f t="shared" si="54"/>
        <v>10544.121109260806</v>
      </c>
      <c r="AV78" s="273">
        <f t="shared" si="54"/>
        <v>1622319.360255182</v>
      </c>
      <c r="AW78" s="273">
        <f t="shared" si="54"/>
        <v>956945.75320083008</v>
      </c>
      <c r="AX78" s="273">
        <f t="shared" si="54"/>
        <v>441414.71445993823</v>
      </c>
      <c r="AY78" s="285">
        <f t="shared" si="54"/>
        <v>2346364.0854296517</v>
      </c>
      <c r="AZ78" s="298">
        <f>AZ20+SUM(AZ22:AZ23,AZ27)+SUM(AZ29:AZ32)+AZ37+AZ41+AZ46+AZ51+SUM(AZ56:AZ57)+SUM(AZ59:AZ60)+SUM(AZ64:AZ68)+AZ73</f>
        <v>127930.75000000143</v>
      </c>
      <c r="BA78" s="294">
        <f>BA20+SUM(BA22:BA23,BA27)+SUM(BA29:BA32)+BA37+BA41+BA46+BA51+SUM(BA56:BA57)+SUM(BA59:BA60)+SUM(BA64:BA68)+BA73</f>
        <v>214951598.09999692</v>
      </c>
      <c r="BB78" s="273">
        <f t="shared" ref="BB78:BL78" si="55">BB20+SUM(BB22:BB23,BB27)+SUM(BB29:BB32)+BB37+BB41+BB46+BB51+SUM(BB56:BB57)+SUM(BB59:BB60)+SUM(BB64:BB68)+BB73</f>
        <v>107641570.79317473</v>
      </c>
      <c r="BC78" s="273">
        <f t="shared" si="55"/>
        <v>15737237.7907412</v>
      </c>
      <c r="BD78" s="273">
        <f t="shared" si="55"/>
        <v>39198156.996880755</v>
      </c>
      <c r="BE78" s="273">
        <f t="shared" si="55"/>
        <v>27466695.856538691</v>
      </c>
      <c r="BF78" s="273">
        <f t="shared" si="55"/>
        <v>3724254.0979564022</v>
      </c>
      <c r="BG78" s="273">
        <f t="shared" si="55"/>
        <v>564892.09192457888</v>
      </c>
      <c r="BH78" s="273">
        <f t="shared" si="55"/>
        <v>32751.59273590659</v>
      </c>
      <c r="BI78" s="273">
        <f t="shared" si="55"/>
        <v>7183683.8305626037</v>
      </c>
      <c r="BJ78" s="273">
        <f>BJ20+SUM(BJ22:BJ23,BJ27)+SUM(BJ29:BJ32)+BJ37+BJ41+BJ46+BJ51+SUM(BJ56:BJ57)+SUM(BJ59:BJ60)+SUM(BJ64:BJ68)+BJ73</f>
        <v>2844265.0832008352</v>
      </c>
      <c r="BK78" s="273">
        <f t="shared" si="55"/>
        <v>1995604.5628700505</v>
      </c>
      <c r="BL78" s="298">
        <f t="shared" si="55"/>
        <v>8434554.6534111947</v>
      </c>
    </row>
    <row r="79" spans="1:64" s="209" customFormat="1" x14ac:dyDescent="0.25">
      <c r="A79" s="1549"/>
      <c r="B79" s="126" t="s">
        <v>55</v>
      </c>
      <c r="C79" s="127" t="s">
        <v>172</v>
      </c>
      <c r="D79" s="274">
        <f>D21+D24+D34+D38+D43+D48+D53+D58+D70+D75</f>
        <v>184219.5596084834</v>
      </c>
      <c r="E79" s="274">
        <f>E21+E24+E34+E38+E43+E48+E53+E58+E70+E75</f>
        <v>94697.032504808201</v>
      </c>
      <c r="F79" s="274">
        <f>F21+F24+F34+F38+F43+F48+F53+F58+F70+F75</f>
        <v>10291.721234226598</v>
      </c>
      <c r="G79" s="274">
        <f t="shared" ref="G79:O79" si="56">G21+G24+G34+G38+G43+G48+G53+G58+G70+G75</f>
        <v>34478.051759270595</v>
      </c>
      <c r="H79" s="274">
        <f t="shared" si="56"/>
        <v>18346.833132659725</v>
      </c>
      <c r="I79" s="274">
        <f t="shared" si="56"/>
        <v>6797.4338943949788</v>
      </c>
      <c r="J79" s="274">
        <f t="shared" si="56"/>
        <v>422.93588114819295</v>
      </c>
      <c r="K79" s="274">
        <f t="shared" si="56"/>
        <v>95.712246654970699</v>
      </c>
      <c r="L79" s="274">
        <f t="shared" si="56"/>
        <v>3901.0092934739982</v>
      </c>
      <c r="M79" s="274">
        <f t="shared" si="56"/>
        <v>178.30411574039312</v>
      </c>
      <c r="N79" s="274">
        <f t="shared" si="56"/>
        <v>6235.4156503583854</v>
      </c>
      <c r="O79" s="282">
        <f t="shared" si="56"/>
        <v>8775.1098957473332</v>
      </c>
      <c r="P79" s="274">
        <f>P21+P24+P34+P38+P43+P48+P53+P58+P70+P75</f>
        <v>415544.87509848748</v>
      </c>
      <c r="Q79" s="274">
        <f t="shared" ref="Q79:AA79" si="57">Q21+Q24+Q34+Q38+Q43+Q48+Q53+Q58+Q70+Q75</f>
        <v>219979.87939925928</v>
      </c>
      <c r="R79" s="274">
        <f t="shared" si="57"/>
        <v>21865.871669498691</v>
      </c>
      <c r="S79" s="274">
        <f t="shared" si="57"/>
        <v>80107.340749986004</v>
      </c>
      <c r="T79" s="274">
        <f t="shared" si="57"/>
        <v>41813.70573242379</v>
      </c>
      <c r="U79" s="274">
        <f t="shared" si="57"/>
        <v>19969.285656284024</v>
      </c>
      <c r="V79" s="274">
        <f t="shared" si="57"/>
        <v>692.76425042646474</v>
      </c>
      <c r="W79" s="274">
        <f t="shared" si="57"/>
        <v>261.46916906292103</v>
      </c>
      <c r="X79" s="274">
        <f t="shared" si="57"/>
        <v>6547.3304457665054</v>
      </c>
      <c r="Y79" s="274">
        <f t="shared" si="57"/>
        <v>1806.7427075725213</v>
      </c>
      <c r="Z79" s="274">
        <f t="shared" si="57"/>
        <v>8790.7507743247679</v>
      </c>
      <c r="AA79" s="282">
        <f t="shared" si="57"/>
        <v>13709.734543882541</v>
      </c>
      <c r="AB79" s="274">
        <f>AB21+AB24+AB34+AB38+AB43+AB48+AB53+AB58+AB70+AB75</f>
        <v>887121.74441006582</v>
      </c>
      <c r="AC79" s="274">
        <f t="shared" ref="AC79:AM79" si="58">AC21+AC24+AC34+AC38+AC43+AC48+AC53+AC58+AC70+AC75</f>
        <v>505830.96816343907</v>
      </c>
      <c r="AD79" s="274">
        <f t="shared" si="58"/>
        <v>46146.404599591689</v>
      </c>
      <c r="AE79" s="274">
        <f t="shared" si="58"/>
        <v>160359.63374610088</v>
      </c>
      <c r="AF79" s="274">
        <f t="shared" si="58"/>
        <v>76623.98889385286</v>
      </c>
      <c r="AG79" s="274">
        <f t="shared" si="58"/>
        <v>28851.843817396977</v>
      </c>
      <c r="AH79" s="274">
        <f t="shared" si="58"/>
        <v>2073.6436659633719</v>
      </c>
      <c r="AI79" s="274">
        <f t="shared" si="58"/>
        <v>404.11184208690963</v>
      </c>
      <c r="AJ79" s="274">
        <f t="shared" si="58"/>
        <v>13317.514473313175</v>
      </c>
      <c r="AK79" s="274">
        <f t="shared" si="58"/>
        <v>2306.1152050168371</v>
      </c>
      <c r="AL79" s="274">
        <f t="shared" si="58"/>
        <v>18423.330447010198</v>
      </c>
      <c r="AM79" s="282">
        <f t="shared" si="58"/>
        <v>32784.189556293793</v>
      </c>
      <c r="AN79" s="289">
        <f>AN21+AN24+AN34+AN38+AN43+AN48+AN53+AN58+AN70+AN75</f>
        <v>3064880.6929023629</v>
      </c>
      <c r="AO79" s="274">
        <f t="shared" ref="AO79:AY79" si="59">AO21+AO24+AO34+AO38+AO43+AO48+AO53+AO58+AO70+AO75</f>
        <v>1707066.9406374223</v>
      </c>
      <c r="AP79" s="274">
        <f t="shared" si="59"/>
        <v>157335.84676832959</v>
      </c>
      <c r="AQ79" s="274">
        <f t="shared" si="59"/>
        <v>520932.60899546125</v>
      </c>
      <c r="AR79" s="274">
        <f t="shared" si="59"/>
        <v>268083.3508515284</v>
      </c>
      <c r="AS79" s="274">
        <f t="shared" si="59"/>
        <v>141802.27673285094</v>
      </c>
      <c r="AT79" s="274">
        <f t="shared" si="59"/>
        <v>7354.4632595625517</v>
      </c>
      <c r="AU79" s="274">
        <f t="shared" si="59"/>
        <v>2217.6208814368288</v>
      </c>
      <c r="AV79" s="274">
        <f t="shared" si="59"/>
        <v>30615.569897105583</v>
      </c>
      <c r="AW79" s="274">
        <f t="shared" si="59"/>
        <v>8490.5524599373439</v>
      </c>
      <c r="AX79" s="274">
        <f t="shared" si="59"/>
        <v>69047.866277062814</v>
      </c>
      <c r="AY79" s="282">
        <f t="shared" si="59"/>
        <v>151933.59614166565</v>
      </c>
      <c r="AZ79" s="300">
        <f>AZ21+AZ24+AZ34+AZ38+AZ43+AZ48+AZ53+AZ58+AZ70+AZ75</f>
        <v>-967582.3801946342</v>
      </c>
      <c r="BA79" s="296">
        <f>BA21+BA24+BA34+BA38+BA43+BA48+BA53+BA58+BA70+BA75</f>
        <v>3584184.4918247652</v>
      </c>
      <c r="BB79" s="274">
        <f t="shared" ref="BB79:BL79" si="60">BB21+BB24+BB34+BB38+BB43+BB48+BB53+BB58+BB70+BB75</f>
        <v>2527574.8207049291</v>
      </c>
      <c r="BC79" s="274">
        <f t="shared" si="60"/>
        <v>235639.84427164655</v>
      </c>
      <c r="BD79" s="274">
        <f t="shared" si="60"/>
        <v>795877.63525081892</v>
      </c>
      <c r="BE79" s="274">
        <f t="shared" si="60"/>
        <v>404867.8786104648</v>
      </c>
      <c r="BF79" s="274">
        <f t="shared" si="60"/>
        <v>197420.84010092693</v>
      </c>
      <c r="BG79" s="274">
        <f t="shared" si="60"/>
        <v>10543.807057100581</v>
      </c>
      <c r="BH79" s="274">
        <f t="shared" si="60"/>
        <v>2978.9141392416304</v>
      </c>
      <c r="BI79" s="274">
        <f t="shared" si="60"/>
        <v>54381.424109659267</v>
      </c>
      <c r="BJ79" s="274">
        <f>BJ21+BJ24+BJ34+BJ38+BJ43+BJ48+BJ53+BJ58+BJ70+BJ75</f>
        <v>12781.714488267095</v>
      </c>
      <c r="BK79" s="274">
        <f t="shared" si="60"/>
        <v>102497.36314875615</v>
      </c>
      <c r="BL79" s="300">
        <f t="shared" si="60"/>
        <v>207202.63013758932</v>
      </c>
    </row>
    <row r="80" spans="1:64" s="209" customFormat="1" x14ac:dyDescent="0.25">
      <c r="A80" s="1549"/>
      <c r="B80" s="126" t="s">
        <v>56</v>
      </c>
      <c r="C80" s="127" t="s">
        <v>173</v>
      </c>
      <c r="D80" s="274">
        <f>D25+D33+D42+D47+D52+D61+D69+D74</f>
        <v>10969878.479999997</v>
      </c>
      <c r="E80" s="274">
        <f>E25+E33+E42+E47+E52+E61+E69+E74</f>
        <v>6145350.7299999995</v>
      </c>
      <c r="F80" s="274">
        <f>F25+F33+F42+F47+F52+F61+F69+F74</f>
        <v>1910216.03</v>
      </c>
      <c r="G80" s="274">
        <f t="shared" ref="G80:O80" si="61">G25+G33+G42+G47+G52+G61+G69+G74</f>
        <v>578395.6</v>
      </c>
      <c r="H80" s="274">
        <f t="shared" si="61"/>
        <v>1328642.23</v>
      </c>
      <c r="I80" s="274">
        <f t="shared" si="61"/>
        <v>402996.22000000009</v>
      </c>
      <c r="J80" s="274">
        <f t="shared" si="61"/>
        <v>171829.73</v>
      </c>
      <c r="K80" s="274">
        <f t="shared" si="61"/>
        <v>10890.86</v>
      </c>
      <c r="L80" s="274">
        <f t="shared" si="61"/>
        <v>87041.280000000013</v>
      </c>
      <c r="M80" s="274">
        <f t="shared" si="61"/>
        <v>1230.1100000000004</v>
      </c>
      <c r="N80" s="274">
        <f t="shared" si="61"/>
        <v>232470.39</v>
      </c>
      <c r="O80" s="282">
        <f t="shared" si="61"/>
        <v>100815.29999999999</v>
      </c>
      <c r="P80" s="274">
        <f>P25+P33+P42+P47+P52+P61+P69+P74</f>
        <v>11232209.739999998</v>
      </c>
      <c r="Q80" s="274">
        <f t="shared" ref="Q80:AA80" si="62">Q25+Q33+Q42+Q47+Q52+Q61+Q69+Q74</f>
        <v>6333140.5600000005</v>
      </c>
      <c r="R80" s="274">
        <f t="shared" si="62"/>
        <v>1980155.7000000004</v>
      </c>
      <c r="S80" s="274">
        <f t="shared" si="62"/>
        <v>578621.71000000008</v>
      </c>
      <c r="T80" s="274">
        <f t="shared" si="62"/>
        <v>1313783.1000000001</v>
      </c>
      <c r="U80" s="274">
        <f t="shared" si="62"/>
        <v>409381.80000000005</v>
      </c>
      <c r="V80" s="274">
        <f t="shared" si="62"/>
        <v>168750.69</v>
      </c>
      <c r="W80" s="274">
        <f t="shared" si="62"/>
        <v>25841.590000000007</v>
      </c>
      <c r="X80" s="274">
        <f t="shared" si="62"/>
        <v>70864.86</v>
      </c>
      <c r="Y80" s="274">
        <f t="shared" si="62"/>
        <v>1273.77</v>
      </c>
      <c r="Z80" s="274">
        <f t="shared" si="62"/>
        <v>247353.5</v>
      </c>
      <c r="AA80" s="282">
        <f t="shared" si="62"/>
        <v>103042.46</v>
      </c>
      <c r="AB80" s="274">
        <f>AB25+AB33+AB42+AB47+AB52+AB61+AB69+AB74</f>
        <v>11419926.189999999</v>
      </c>
      <c r="AC80" s="274">
        <f t="shared" ref="AC80:AM80" si="63">AC25+AC33+AC42+AC47+AC52+AC61+AC69+AC74</f>
        <v>6310084.1000000006</v>
      </c>
      <c r="AD80" s="274">
        <f t="shared" si="63"/>
        <v>2043161.41</v>
      </c>
      <c r="AE80" s="274">
        <f t="shared" si="63"/>
        <v>559651</v>
      </c>
      <c r="AF80" s="274">
        <f t="shared" si="63"/>
        <v>1290012.8099999998</v>
      </c>
      <c r="AG80" s="274">
        <f t="shared" si="63"/>
        <v>410007.89</v>
      </c>
      <c r="AH80" s="274">
        <f t="shared" si="63"/>
        <v>163654.98000000001</v>
      </c>
      <c r="AI80" s="274">
        <f t="shared" si="63"/>
        <v>177954.37</v>
      </c>
      <c r="AJ80" s="274">
        <f t="shared" si="63"/>
        <v>91289.239999999991</v>
      </c>
      <c r="AK80" s="274">
        <f t="shared" si="63"/>
        <v>1223.8400000000001</v>
      </c>
      <c r="AL80" s="274">
        <f t="shared" si="63"/>
        <v>261290.88000000003</v>
      </c>
      <c r="AM80" s="282">
        <f t="shared" si="63"/>
        <v>111595.67</v>
      </c>
      <c r="AN80" s="289">
        <f>AN25+AN33+AN42+AN47+AN52+AN61+AN69+AN74</f>
        <v>11877004.51</v>
      </c>
      <c r="AO80" s="274">
        <f t="shared" ref="AO80:AY80" si="64">AO25+AO33+AO42+AO47+AO52+AO61+AO69+AO74</f>
        <v>6754094.9000000013</v>
      </c>
      <c r="AP80" s="274">
        <f t="shared" si="64"/>
        <v>2161327.5999999996</v>
      </c>
      <c r="AQ80" s="274">
        <f t="shared" si="64"/>
        <v>562773.88000000012</v>
      </c>
      <c r="AR80" s="274">
        <f t="shared" si="64"/>
        <v>1317062.19</v>
      </c>
      <c r="AS80" s="274">
        <f t="shared" si="64"/>
        <v>415165.43</v>
      </c>
      <c r="AT80" s="274">
        <f t="shared" si="64"/>
        <v>161991.73000000001</v>
      </c>
      <c r="AU80" s="274">
        <f t="shared" si="64"/>
        <v>13769.76</v>
      </c>
      <c r="AV80" s="274">
        <f t="shared" si="64"/>
        <v>97206</v>
      </c>
      <c r="AW80" s="274">
        <f t="shared" si="64"/>
        <v>1171.2</v>
      </c>
      <c r="AX80" s="274">
        <f t="shared" si="64"/>
        <v>273761.82</v>
      </c>
      <c r="AY80" s="282">
        <f t="shared" si="64"/>
        <v>118679.99999999999</v>
      </c>
      <c r="AZ80" s="300">
        <f>AZ25+AZ33+AZ42+AZ47+AZ52+AZ61+AZ69+AZ74</f>
        <v>-1162951.3799777473</v>
      </c>
      <c r="BA80" s="296">
        <f>BA25+BA33+BA42+BA47+BA52+BA61+BA69+BA74</f>
        <v>44336067.540022254</v>
      </c>
      <c r="BB80" s="274">
        <f t="shared" ref="BB80:BL80" si="65">BB25+BB33+BB42+BB47+BB52+BB61+BB69+BB74</f>
        <v>25542670.289999999</v>
      </c>
      <c r="BC80" s="274">
        <f t="shared" si="65"/>
        <v>8094860.7399999993</v>
      </c>
      <c r="BD80" s="274">
        <f t="shared" si="65"/>
        <v>2279442.1900000004</v>
      </c>
      <c r="BE80" s="274">
        <f t="shared" si="65"/>
        <v>5249500.33</v>
      </c>
      <c r="BF80" s="274">
        <f t="shared" si="65"/>
        <v>1637551.34</v>
      </c>
      <c r="BG80" s="274">
        <f t="shared" si="65"/>
        <v>666227.13</v>
      </c>
      <c r="BH80" s="274">
        <f t="shared" si="65"/>
        <v>228456.58000000005</v>
      </c>
      <c r="BI80" s="274">
        <f t="shared" si="65"/>
        <v>346401.38000000006</v>
      </c>
      <c r="BJ80" s="274">
        <f>BJ25+BJ33+BJ42+BJ47+BJ52+BJ61+BJ69+BJ74</f>
        <v>4898.9199999999992</v>
      </c>
      <c r="BK80" s="274">
        <f t="shared" si="65"/>
        <v>1014876.59</v>
      </c>
      <c r="BL80" s="300">
        <f t="shared" si="65"/>
        <v>434133.43</v>
      </c>
    </row>
    <row r="81" spans="1:64" s="209" customFormat="1" x14ac:dyDescent="0.25">
      <c r="A81" s="1549"/>
      <c r="B81" s="126" t="s">
        <v>119</v>
      </c>
      <c r="C81" s="127" t="s">
        <v>934</v>
      </c>
      <c r="D81" s="274">
        <f>D26+D35+D39+D44+D49+D54+D62+D71+D76</f>
        <v>8214140.0260000015</v>
      </c>
      <c r="E81" s="274">
        <f>E26+E35+E39+E44+E49+E54+E62+E71+E76</f>
        <v>6707391.5811016969</v>
      </c>
      <c r="F81" s="274">
        <f>F26+F35+F39+F44+F49+F54+F62+F71+F76</f>
        <v>320728.89216202387</v>
      </c>
      <c r="G81" s="274">
        <f t="shared" ref="G81:O81" si="66">G26+G35+G39+G44+G49+G54+G62+G71+G76</f>
        <v>385525.3174701751</v>
      </c>
      <c r="H81" s="274">
        <f t="shared" si="66"/>
        <v>168734.64934671199</v>
      </c>
      <c r="I81" s="274">
        <f t="shared" si="66"/>
        <v>290669.23567600339</v>
      </c>
      <c r="J81" s="274">
        <f t="shared" si="66"/>
        <v>45388.86673322261</v>
      </c>
      <c r="K81" s="274">
        <f t="shared" si="66"/>
        <v>4156.7630603740472</v>
      </c>
      <c r="L81" s="274">
        <f t="shared" si="66"/>
        <v>28895.69937414756</v>
      </c>
      <c r="M81" s="274">
        <f t="shared" si="66"/>
        <v>1145.0081087489982</v>
      </c>
      <c r="N81" s="274">
        <f t="shared" si="66"/>
        <v>235022.54651337396</v>
      </c>
      <c r="O81" s="282">
        <f t="shared" si="66"/>
        <v>26481.466453522051</v>
      </c>
      <c r="P81" s="274">
        <f>P26+P35+P39+P44+P49+P54+P62+P71+P76</f>
        <v>7576372.2500000009</v>
      </c>
      <c r="Q81" s="274">
        <f t="shared" ref="Q81:AA81" si="67">Q26+Q35+Q39+Q44+Q49+Q54+Q62+Q71+Q76</f>
        <v>6199100.8245422328</v>
      </c>
      <c r="R81" s="274">
        <f t="shared" si="67"/>
        <v>297592.58952893404</v>
      </c>
      <c r="S81" s="274">
        <f t="shared" si="67"/>
        <v>344020.67861916934</v>
      </c>
      <c r="T81" s="274">
        <f t="shared" si="67"/>
        <v>147735.91167290087</v>
      </c>
      <c r="U81" s="274">
        <f t="shared" si="67"/>
        <v>266968.81875560986</v>
      </c>
      <c r="V81" s="274">
        <f t="shared" si="67"/>
        <v>40535.963821638521</v>
      </c>
      <c r="W81" s="274">
        <f t="shared" si="67"/>
        <v>3610.1275565389524</v>
      </c>
      <c r="X81" s="274">
        <f t="shared" si="67"/>
        <v>26741.581196844203</v>
      </c>
      <c r="Y81" s="274">
        <f t="shared" si="67"/>
        <v>1068.165655394818</v>
      </c>
      <c r="Z81" s="274">
        <f t="shared" si="67"/>
        <v>225436.76852187762</v>
      </c>
      <c r="AA81" s="282">
        <f t="shared" si="67"/>
        <v>23560.820128859443</v>
      </c>
      <c r="AB81" s="274">
        <f>AB26+AB35+AB39+AB44+AB49+AB54+AB62+AB71+AB76</f>
        <v>8664655.25</v>
      </c>
      <c r="AC81" s="274">
        <f t="shared" ref="AC81:AM81" si="68">AC26+AC35+AC39+AC44+AC49+AC54+AC62+AC71+AC76</f>
        <v>7132078.6526904097</v>
      </c>
      <c r="AD81" s="274">
        <f t="shared" si="68"/>
        <v>330407.84119911469</v>
      </c>
      <c r="AE81" s="274">
        <f t="shared" si="68"/>
        <v>363758.66699427116</v>
      </c>
      <c r="AF81" s="274">
        <f t="shared" si="68"/>
        <v>152770.5787141629</v>
      </c>
      <c r="AG81" s="274">
        <f t="shared" si="68"/>
        <v>309391.80427346006</v>
      </c>
      <c r="AH81" s="274">
        <f t="shared" si="68"/>
        <v>45368.168547146946</v>
      </c>
      <c r="AI81" s="274">
        <f t="shared" si="68"/>
        <v>4288.6362186910837</v>
      </c>
      <c r="AJ81" s="274">
        <f t="shared" si="68"/>
        <v>28626.53017946082</v>
      </c>
      <c r="AK81" s="274">
        <f t="shared" si="68"/>
        <v>1123.9224476947377</v>
      </c>
      <c r="AL81" s="274">
        <f t="shared" si="68"/>
        <v>271087.30210269411</v>
      </c>
      <c r="AM81" s="282">
        <f t="shared" si="68"/>
        <v>25753.146632894357</v>
      </c>
      <c r="AN81" s="289">
        <f>AN26+AN35+AN39+AN44+AN49+AN54+AN62+AN71+AN76</f>
        <v>20381426.551999997</v>
      </c>
      <c r="AO81" s="274">
        <f t="shared" ref="AO81:AZ81" si="69">AO26+AO35+AO39+AO44+AO49+AO54+AO62+AO71+AO76</f>
        <v>16790416.094245534</v>
      </c>
      <c r="AP81" s="274">
        <f t="shared" si="69"/>
        <v>833255.6193489763</v>
      </c>
      <c r="AQ81" s="274">
        <f t="shared" si="69"/>
        <v>915374.26595998788</v>
      </c>
      <c r="AR81" s="274">
        <f t="shared" si="69"/>
        <v>399095.17242235027</v>
      </c>
      <c r="AS81" s="274">
        <f t="shared" si="69"/>
        <v>622659.78293065052</v>
      </c>
      <c r="AT81" s="274">
        <f t="shared" si="69"/>
        <v>93201.134990448045</v>
      </c>
      <c r="AU81" s="274">
        <f t="shared" si="69"/>
        <v>9769.5250558926491</v>
      </c>
      <c r="AV81" s="274">
        <f t="shared" si="69"/>
        <v>71589.451879029933</v>
      </c>
      <c r="AW81" s="274">
        <f t="shared" si="69"/>
        <v>2361.9017439138024</v>
      </c>
      <c r="AX81" s="274">
        <f t="shared" si="69"/>
        <v>569597.57059555035</v>
      </c>
      <c r="AY81" s="282">
        <f t="shared" si="69"/>
        <v>74106.032827665986</v>
      </c>
      <c r="AZ81" s="300">
        <f t="shared" si="69"/>
        <v>-10697698.270000003</v>
      </c>
      <c r="BA81" s="296">
        <f>BA26+BA35+BA39+BA44+BA49+BA54+BA62+BA71+BA76</f>
        <v>34138895.807999998</v>
      </c>
      <c r="BB81" s="274">
        <f t="shared" ref="BB81:BL81" si="70">BB26+BB35+BB39+BB44+BB49+BB54+BB62+BB71+BB76</f>
        <v>36828987.152579874</v>
      </c>
      <c r="BC81" s="274">
        <f t="shared" si="70"/>
        <v>1781984.9422390489</v>
      </c>
      <c r="BD81" s="274">
        <f t="shared" si="70"/>
        <v>2008678.9290436034</v>
      </c>
      <c r="BE81" s="274">
        <f t="shared" si="70"/>
        <v>868336.31215612602</v>
      </c>
      <c r="BF81" s="274">
        <f t="shared" si="70"/>
        <v>1489689.6416357239</v>
      </c>
      <c r="BG81" s="274">
        <f t="shared" si="70"/>
        <v>224494.13409245614</v>
      </c>
      <c r="BH81" s="274">
        <f t="shared" si="70"/>
        <v>21825.051891496732</v>
      </c>
      <c r="BI81" s="274">
        <f t="shared" si="70"/>
        <v>155853.26262948252</v>
      </c>
      <c r="BJ81" s="274">
        <f>BJ26+BJ35+BJ39+BJ44+BJ49+BJ54+BJ62+BJ71+BJ76</f>
        <v>5698.9979557523566</v>
      </c>
      <c r="BK81" s="274">
        <f t="shared" si="70"/>
        <v>1301144.1877334961</v>
      </c>
      <c r="BL81" s="300">
        <f t="shared" si="70"/>
        <v>149901.46604294184</v>
      </c>
    </row>
    <row r="82" spans="1:64" x14ac:dyDescent="0.25">
      <c r="A82" s="1549"/>
      <c r="B82" s="126" t="s">
        <v>120</v>
      </c>
      <c r="C82" s="127" t="s">
        <v>32</v>
      </c>
      <c r="D82" s="274">
        <f>SUM(E82:O82)</f>
        <v>-58486.410909090911</v>
      </c>
      <c r="E82" s="253">
        <v>-27981.191666258288</v>
      </c>
      <c r="F82" s="253">
        <v>-4397.4180602664119</v>
      </c>
      <c r="G82" s="253">
        <v>-11323.371384617432</v>
      </c>
      <c r="H82" s="253">
        <v>-7798.2266228764247</v>
      </c>
      <c r="I82" s="253">
        <v>-920.15698019350373</v>
      </c>
      <c r="J82" s="253">
        <v>-156.32481587008087</v>
      </c>
      <c r="K82" s="253">
        <v>-8.8717791999065465</v>
      </c>
      <c r="L82" s="253">
        <v>-2099.6200330959505</v>
      </c>
      <c r="M82" s="253">
        <v>-673.68472154377901</v>
      </c>
      <c r="N82" s="253">
        <v>-724.82778702299333</v>
      </c>
      <c r="O82" s="254">
        <v>-2402.717058146141</v>
      </c>
      <c r="P82" s="274">
        <f>SUM(Q82:AA82)</f>
        <v>-19471.970909090913</v>
      </c>
      <c r="Q82" s="253">
        <v>-9572.0516288827585</v>
      </c>
      <c r="R82" s="253">
        <v>-1475.9441283603658</v>
      </c>
      <c r="S82" s="253">
        <v>-3703.9521360591921</v>
      </c>
      <c r="T82" s="253">
        <v>-2549.4019193902509</v>
      </c>
      <c r="U82" s="253">
        <v>-378.65622898262683</v>
      </c>
      <c r="V82" s="253">
        <v>-39.786075343603684</v>
      </c>
      <c r="W82" s="253">
        <v>-2.8979170640700134</v>
      </c>
      <c r="X82" s="253">
        <v>-665.19913947664327</v>
      </c>
      <c r="Y82" s="253">
        <v>-245.30414833614356</v>
      </c>
      <c r="Z82" s="253">
        <v>-164.58041513234079</v>
      </c>
      <c r="AA82" s="254">
        <v>-674.19717206291728</v>
      </c>
      <c r="AB82" s="274">
        <f>SUM(AC82:AM82)</f>
        <v>-18990.319999999996</v>
      </c>
      <c r="AC82" s="253">
        <v>-9708.9809955436995</v>
      </c>
      <c r="AD82" s="253">
        <v>-1347.8451307177049</v>
      </c>
      <c r="AE82" s="253">
        <v>-3386.0140351029713</v>
      </c>
      <c r="AF82" s="253">
        <v>-2393.1872055752492</v>
      </c>
      <c r="AG82" s="253">
        <v>-342.56700865387359</v>
      </c>
      <c r="AH82" s="253">
        <v>-56.144268193865621</v>
      </c>
      <c r="AI82" s="253">
        <v>-2.2059280204095435</v>
      </c>
      <c r="AJ82" s="253">
        <v>-648.22503669437754</v>
      </c>
      <c r="AK82" s="253">
        <v>-212.29658328953721</v>
      </c>
      <c r="AL82" s="253">
        <v>-161.08093884245471</v>
      </c>
      <c r="AM82" s="254">
        <v>-731.77286936585506</v>
      </c>
      <c r="AN82" s="289">
        <f>SUM(AO82:AY82)</f>
        <v>-4805.1327272727267</v>
      </c>
      <c r="AO82" s="253">
        <v>-2504.828383322018</v>
      </c>
      <c r="AP82" s="253">
        <v>-342.11180817605481</v>
      </c>
      <c r="AQ82" s="253">
        <v>-809.87794500197288</v>
      </c>
      <c r="AR82" s="253">
        <v>-584.06836176396075</v>
      </c>
      <c r="AS82" s="253">
        <v>-76.723579302540642</v>
      </c>
      <c r="AT82" s="253">
        <v>-13.720291346745929</v>
      </c>
      <c r="AU82" s="253">
        <v>-0.92900932841757078</v>
      </c>
      <c r="AV82" s="253">
        <v>-142.9374533668599</v>
      </c>
      <c r="AW82" s="253">
        <v>-84.313478790786917</v>
      </c>
      <c r="AX82" s="253">
        <v>-38.89166135183072</v>
      </c>
      <c r="AY82" s="254">
        <v>-206.73075552154032</v>
      </c>
      <c r="AZ82" s="526">
        <v>0</v>
      </c>
      <c r="BA82" s="296">
        <f>SUM(BB82:BL82)+AZ82</f>
        <v>-101753.83454545458</v>
      </c>
      <c r="BB82" s="274">
        <f t="shared" ref="BB82:BL83" si="71">E82+Q82+AC82+AO82</f>
        <v>-49767.052674006765</v>
      </c>
      <c r="BC82" s="274">
        <f t="shared" si="71"/>
        <v>-7563.3191275205372</v>
      </c>
      <c r="BD82" s="274">
        <f t="shared" si="71"/>
        <v>-19223.215500781567</v>
      </c>
      <c r="BE82" s="274">
        <f t="shared" si="71"/>
        <v>-13324.884109605884</v>
      </c>
      <c r="BF82" s="274">
        <f t="shared" si="71"/>
        <v>-1718.103797132545</v>
      </c>
      <c r="BG82" s="274">
        <f t="shared" si="71"/>
        <v>-265.97545075429611</v>
      </c>
      <c r="BH82" s="274">
        <f t="shared" si="71"/>
        <v>-14.904633612803675</v>
      </c>
      <c r="BI82" s="274">
        <f t="shared" si="71"/>
        <v>-3555.9816626338311</v>
      </c>
      <c r="BJ82" s="274">
        <f t="shared" si="71"/>
        <v>-1215.5989319602468</v>
      </c>
      <c r="BK82" s="274">
        <f t="shared" si="71"/>
        <v>-1089.3808023496194</v>
      </c>
      <c r="BL82" s="300">
        <f t="shared" si="71"/>
        <v>-4015.4178550964534</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69494477.06469883</v>
      </c>
      <c r="E84" s="286">
        <f t="shared" ref="E84:BL84" si="72">SUM(E78:E83)</f>
        <v>36928939.988642737</v>
      </c>
      <c r="F84" s="286">
        <f t="shared" si="72"/>
        <v>6010078.4177778661</v>
      </c>
      <c r="G84" s="286">
        <f t="shared" si="72"/>
        <v>10703183.576085335</v>
      </c>
      <c r="H84" s="286">
        <f t="shared" si="72"/>
        <v>8199255.2438459769</v>
      </c>
      <c r="I84" s="286">
        <f t="shared" si="72"/>
        <v>1489090.6748785833</v>
      </c>
      <c r="J84" s="286">
        <f t="shared" si="72"/>
        <v>351620.94697734842</v>
      </c>
      <c r="K84" s="286">
        <f t="shared" si="72"/>
        <v>22746.96352782911</v>
      </c>
      <c r="L84" s="286">
        <f t="shared" si="72"/>
        <v>1919333.8707082567</v>
      </c>
      <c r="M84" s="286">
        <f t="shared" si="72"/>
        <v>579940.21750294813</v>
      </c>
      <c r="N84" s="286">
        <f t="shared" si="72"/>
        <v>1094947.7144181679</v>
      </c>
      <c r="O84" s="287">
        <f t="shared" si="72"/>
        <v>2195339.4503337773</v>
      </c>
      <c r="P84" s="279">
        <f t="shared" si="72"/>
        <v>74479605.684188664</v>
      </c>
      <c r="Q84" s="286">
        <f t="shared" si="72"/>
        <v>39914766.776375294</v>
      </c>
      <c r="R84" s="286">
        <f t="shared" si="72"/>
        <v>6487890.7308137584</v>
      </c>
      <c r="S84" s="286">
        <f t="shared" si="72"/>
        <v>11513429.40100891</v>
      </c>
      <c r="T84" s="286">
        <f t="shared" si="72"/>
        <v>8737753.1269206442</v>
      </c>
      <c r="U84" s="286">
        <f t="shared" si="72"/>
        <v>1770830.0984723123</v>
      </c>
      <c r="V84" s="286">
        <f t="shared" si="72"/>
        <v>322880.09226200276</v>
      </c>
      <c r="W84" s="286">
        <f t="shared" si="72"/>
        <v>37936.586180170831</v>
      </c>
      <c r="X84" s="286">
        <f t="shared" si="72"/>
        <v>1991784.8251929416</v>
      </c>
      <c r="Y84" s="286">
        <f>SUM(Y78:Y83)</f>
        <v>700246.58421463275</v>
      </c>
      <c r="Z84" s="286">
        <f t="shared" si="72"/>
        <v>948609.73892809171</v>
      </c>
      <c r="AA84" s="287">
        <f t="shared" si="72"/>
        <v>2053477.7238199094</v>
      </c>
      <c r="AB84" s="279">
        <f t="shared" si="72"/>
        <v>75779144.624409363</v>
      </c>
      <c r="AC84" s="286">
        <f t="shared" si="72"/>
        <v>41968817.34864565</v>
      </c>
      <c r="AD84" s="286">
        <f t="shared" si="72"/>
        <v>6309694.5014421083</v>
      </c>
      <c r="AE84" s="286">
        <f t="shared" si="72"/>
        <v>10856051.492084265</v>
      </c>
      <c r="AF84" s="286">
        <f t="shared" si="72"/>
        <v>8426319.3003413323</v>
      </c>
      <c r="AG84" s="286">
        <f t="shared" si="72"/>
        <v>1736924.781410238</v>
      </c>
      <c r="AH84" s="286">
        <f t="shared" si="72"/>
        <v>373133.22399661399</v>
      </c>
      <c r="AI84" s="286">
        <f t="shared" si="72"/>
        <v>189013.58638777034</v>
      </c>
      <c r="AJ84" s="286">
        <f t="shared" si="72"/>
        <v>2004057.7751599629</v>
      </c>
      <c r="AK84" s="286">
        <f t="shared" si="72"/>
        <v>617357.22106942278</v>
      </c>
      <c r="AL84" s="286">
        <f t="shared" si="72"/>
        <v>1015692.7899324942</v>
      </c>
      <c r="AM84" s="287">
        <f t="shared" si="72"/>
        <v>2282082.6039394811</v>
      </c>
      <c r="AN84" s="851">
        <f t="shared" si="72"/>
        <v>89856066.01217407</v>
      </c>
      <c r="AO84" s="286">
        <f t="shared" si="72"/>
        <v>53678511.890121855</v>
      </c>
      <c r="AP84" s="286">
        <f t="shared" si="72"/>
        <v>7034496.3480906421</v>
      </c>
      <c r="AQ84" s="286">
        <f t="shared" si="72"/>
        <v>11190268.066495884</v>
      </c>
      <c r="AR84" s="286">
        <f t="shared" si="72"/>
        <v>8612747.8220877219</v>
      </c>
      <c r="AS84" s="286">
        <f t="shared" si="72"/>
        <v>2050352.2611347882</v>
      </c>
      <c r="AT84" s="286">
        <f t="shared" si="72"/>
        <v>418256.92438741628</v>
      </c>
      <c r="AU84" s="286">
        <f t="shared" si="72"/>
        <v>36300.098037261872</v>
      </c>
      <c r="AV84" s="286">
        <f t="shared" si="72"/>
        <v>1821587.4445779508</v>
      </c>
      <c r="AW84" s="286">
        <f>SUM(AW78:AW83)</f>
        <v>968885.09392589028</v>
      </c>
      <c r="AX84" s="286">
        <f t="shared" si="72"/>
        <v>1353783.0796711997</v>
      </c>
      <c r="AY84" s="287">
        <f t="shared" si="72"/>
        <v>2690876.983643462</v>
      </c>
      <c r="AZ84" s="857">
        <f t="shared" si="72"/>
        <v>-12700301.280172383</v>
      </c>
      <c r="BA84" s="306">
        <f t="shared" si="72"/>
        <v>296908992.10529852</v>
      </c>
      <c r="BB84" s="279">
        <f t="shared" si="72"/>
        <v>172491036.00378552</v>
      </c>
      <c r="BC84" s="279">
        <f t="shared" si="72"/>
        <v>25842159.998124376</v>
      </c>
      <c r="BD84" s="279">
        <f t="shared" si="72"/>
        <v>44262932.535674401</v>
      </c>
      <c r="BE84" s="279">
        <f t="shared" si="72"/>
        <v>33976075.493195675</v>
      </c>
      <c r="BF84" s="279">
        <f t="shared" si="72"/>
        <v>7047197.8158959206</v>
      </c>
      <c r="BG84" s="279">
        <f t="shared" si="72"/>
        <v>1465891.1876233814</v>
      </c>
      <c r="BH84" s="279">
        <f t="shared" si="72"/>
        <v>285997.23413303221</v>
      </c>
      <c r="BI84" s="279">
        <f t="shared" si="72"/>
        <v>7736763.9156391118</v>
      </c>
      <c r="BJ84" s="279">
        <f>SUM(BJ78:BJ83)</f>
        <v>2866429.1167128943</v>
      </c>
      <c r="BK84" s="279">
        <f t="shared" si="72"/>
        <v>4413033.3229499534</v>
      </c>
      <c r="BL84" s="307">
        <f t="shared" si="72"/>
        <v>9221776.7617366277</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69494477.06469883</v>
      </c>
      <c r="E88" s="275">
        <f t="shared" ref="E88:O88" si="79">E84+E87</f>
        <v>36928939.988642737</v>
      </c>
      <c r="F88" s="275">
        <f t="shared" si="79"/>
        <v>6010078.4177778661</v>
      </c>
      <c r="G88" s="275">
        <f t="shared" si="79"/>
        <v>10703183.576085335</v>
      </c>
      <c r="H88" s="275">
        <f t="shared" si="79"/>
        <v>8199255.2438459769</v>
      </c>
      <c r="I88" s="275">
        <f t="shared" si="79"/>
        <v>1489090.6748785833</v>
      </c>
      <c r="J88" s="275">
        <f t="shared" si="79"/>
        <v>351620.94697734842</v>
      </c>
      <c r="K88" s="275">
        <f t="shared" si="79"/>
        <v>22746.96352782911</v>
      </c>
      <c r="L88" s="275">
        <f t="shared" si="79"/>
        <v>1919333.8707082567</v>
      </c>
      <c r="M88" s="275">
        <f t="shared" si="79"/>
        <v>579940.21750294813</v>
      </c>
      <c r="N88" s="275">
        <f t="shared" si="79"/>
        <v>1094947.7144181679</v>
      </c>
      <c r="O88" s="283">
        <f t="shared" si="79"/>
        <v>2195339.4503337773</v>
      </c>
      <c r="P88" s="275">
        <f>P84+P87</f>
        <v>74479605.684188664</v>
      </c>
      <c r="Q88" s="275">
        <f t="shared" ref="Q88:AA88" si="80">Q84+Q87</f>
        <v>39914766.776375294</v>
      </c>
      <c r="R88" s="275">
        <f t="shared" si="80"/>
        <v>6487890.7308137584</v>
      </c>
      <c r="S88" s="275">
        <f t="shared" si="80"/>
        <v>11513429.40100891</v>
      </c>
      <c r="T88" s="275">
        <f t="shared" si="80"/>
        <v>8737753.1269206442</v>
      </c>
      <c r="U88" s="275">
        <f t="shared" si="80"/>
        <v>1770830.0984723123</v>
      </c>
      <c r="V88" s="275">
        <f t="shared" si="80"/>
        <v>322880.09226200276</v>
      </c>
      <c r="W88" s="275">
        <f t="shared" si="80"/>
        <v>37936.586180170831</v>
      </c>
      <c r="X88" s="275">
        <f t="shared" si="80"/>
        <v>1991784.8251929416</v>
      </c>
      <c r="Y88" s="275">
        <f t="shared" si="80"/>
        <v>700246.58421463275</v>
      </c>
      <c r="Z88" s="275">
        <f t="shared" si="80"/>
        <v>948609.73892809171</v>
      </c>
      <c r="AA88" s="283">
        <f t="shared" si="80"/>
        <v>2053477.7238199094</v>
      </c>
      <c r="AB88" s="275">
        <f>AB84+AB87</f>
        <v>75779144.624409363</v>
      </c>
      <c r="AC88" s="275">
        <f t="shared" ref="AC88:AM88" si="81">AC84+AC87</f>
        <v>41968817.34864565</v>
      </c>
      <c r="AD88" s="275">
        <f t="shared" si="81"/>
        <v>6309694.5014421083</v>
      </c>
      <c r="AE88" s="275">
        <f t="shared" si="81"/>
        <v>10856051.492084265</v>
      </c>
      <c r="AF88" s="275">
        <f t="shared" si="81"/>
        <v>8426319.3003413323</v>
      </c>
      <c r="AG88" s="275">
        <f t="shared" si="81"/>
        <v>1736924.781410238</v>
      </c>
      <c r="AH88" s="275">
        <f t="shared" si="81"/>
        <v>373133.22399661399</v>
      </c>
      <c r="AI88" s="275">
        <f t="shared" si="81"/>
        <v>189013.58638777034</v>
      </c>
      <c r="AJ88" s="275">
        <f t="shared" si="81"/>
        <v>2004057.7751599629</v>
      </c>
      <c r="AK88" s="275">
        <f t="shared" si="81"/>
        <v>617357.22106942278</v>
      </c>
      <c r="AL88" s="275">
        <f t="shared" si="81"/>
        <v>1015692.7899324942</v>
      </c>
      <c r="AM88" s="283">
        <f t="shared" si="81"/>
        <v>2282082.6039394811</v>
      </c>
      <c r="AN88" s="277">
        <f>AN84+AN87</f>
        <v>89856066.01217407</v>
      </c>
      <c r="AO88" s="275">
        <f>AO84+AO87</f>
        <v>53678511.890121855</v>
      </c>
      <c r="AP88" s="275">
        <f t="shared" ref="AP88:AZ88" si="82">AP84+AP87</f>
        <v>7034496.3480906421</v>
      </c>
      <c r="AQ88" s="275">
        <f t="shared" si="82"/>
        <v>11190268.066495884</v>
      </c>
      <c r="AR88" s="275">
        <f t="shared" si="82"/>
        <v>8612747.8220877219</v>
      </c>
      <c r="AS88" s="275">
        <f t="shared" si="82"/>
        <v>2050352.2611347882</v>
      </c>
      <c r="AT88" s="275">
        <f t="shared" si="82"/>
        <v>418256.92438741628</v>
      </c>
      <c r="AU88" s="275">
        <f t="shared" si="82"/>
        <v>36300.098037261872</v>
      </c>
      <c r="AV88" s="275">
        <f t="shared" si="82"/>
        <v>1821587.4445779508</v>
      </c>
      <c r="AW88" s="275">
        <f t="shared" si="82"/>
        <v>968885.09392589028</v>
      </c>
      <c r="AX88" s="275">
        <f t="shared" si="82"/>
        <v>1353783.0796711997</v>
      </c>
      <c r="AY88" s="283">
        <f t="shared" si="82"/>
        <v>2690876.983643462</v>
      </c>
      <c r="AZ88" s="299">
        <f t="shared" si="82"/>
        <v>-12700301.280172383</v>
      </c>
      <c r="BA88" s="308">
        <f>BA84+BA87</f>
        <v>296908992.10529852</v>
      </c>
      <c r="BB88" s="278">
        <f>BB84+BB87</f>
        <v>172491036.00378552</v>
      </c>
      <c r="BC88" s="278">
        <f t="shared" ref="BC88:BL88" si="83">BC84+BC87</f>
        <v>25842159.998124376</v>
      </c>
      <c r="BD88" s="278">
        <f t="shared" si="83"/>
        <v>44262932.535674401</v>
      </c>
      <c r="BE88" s="278">
        <f t="shared" si="83"/>
        <v>33976075.493195675</v>
      </c>
      <c r="BF88" s="278">
        <f t="shared" si="83"/>
        <v>7047197.8158959206</v>
      </c>
      <c r="BG88" s="278">
        <f t="shared" si="83"/>
        <v>1465891.1876233814</v>
      </c>
      <c r="BH88" s="278">
        <f t="shared" si="83"/>
        <v>285997.23413303221</v>
      </c>
      <c r="BI88" s="278">
        <f t="shared" si="83"/>
        <v>7736763.9156391118</v>
      </c>
      <c r="BJ88" s="278">
        <f>BJ84+BJ87</f>
        <v>2866429.1167128943</v>
      </c>
      <c r="BK88" s="278">
        <f t="shared" si="83"/>
        <v>4413033.3229499534</v>
      </c>
      <c r="BL88" s="305">
        <f t="shared" si="83"/>
        <v>9221776.7617366277</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5555498.6204523919</v>
      </c>
      <c r="E91" s="253">
        <v>50989.886982988552</v>
      </c>
      <c r="F91" s="253">
        <v>5504508.7334694033</v>
      </c>
      <c r="G91" s="303"/>
      <c r="H91" s="303"/>
      <c r="I91" s="303"/>
      <c r="J91" s="303"/>
      <c r="K91" s="303"/>
      <c r="L91" s="303"/>
      <c r="M91" s="303"/>
      <c r="N91" s="303"/>
      <c r="O91" s="375"/>
      <c r="P91" s="274">
        <f t="shared" ref="P91:P97" si="85">Q91+R91</f>
        <v>5400505.5387326004</v>
      </c>
      <c r="Q91" s="253">
        <v>-9163.249345915101</v>
      </c>
      <c r="R91" s="253">
        <v>5409668.7880785158</v>
      </c>
      <c r="S91" s="303"/>
      <c r="T91" s="303"/>
      <c r="U91" s="303"/>
      <c r="V91" s="303"/>
      <c r="W91" s="303"/>
      <c r="X91" s="303"/>
      <c r="Y91" s="303"/>
      <c r="Z91" s="303"/>
      <c r="AA91" s="375"/>
      <c r="AB91" s="274">
        <f t="shared" ref="AB91:AB97" si="86">AC91+AD91</f>
        <v>6097584.0043968763</v>
      </c>
      <c r="AC91" s="253">
        <v>38116.660710439872</v>
      </c>
      <c r="AD91" s="253">
        <v>6059467.3436864363</v>
      </c>
      <c r="AE91" s="303"/>
      <c r="AF91" s="303"/>
      <c r="AG91" s="303"/>
      <c r="AH91" s="303"/>
      <c r="AI91" s="303"/>
      <c r="AJ91" s="303"/>
      <c r="AK91" s="303"/>
      <c r="AL91" s="303"/>
      <c r="AM91" s="375"/>
      <c r="AN91" s="289">
        <f t="shared" ref="AN91:AN97" si="87">AO91+AP91</f>
        <v>7281801.4159730431</v>
      </c>
      <c r="AO91" s="253">
        <v>-26164.048944354581</v>
      </c>
      <c r="AP91" s="253">
        <v>7307965.4649173981</v>
      </c>
      <c r="AQ91" s="303"/>
      <c r="AR91" s="303"/>
      <c r="AS91" s="303"/>
      <c r="AT91" s="303"/>
      <c r="AU91" s="303"/>
      <c r="AV91" s="303"/>
      <c r="AW91" s="303"/>
      <c r="AX91" s="303"/>
      <c r="AY91" s="375"/>
      <c r="AZ91" s="526"/>
      <c r="BA91" s="296">
        <f t="shared" ref="BA91:BA97" si="88">BB91+BC91+AZ91</f>
        <v>24335389.579554915</v>
      </c>
      <c r="BB91" s="274">
        <f t="shared" ref="BB91:BC96" si="89">E91+Q91+AC91+AO91</f>
        <v>53779.249403158741</v>
      </c>
      <c r="BC91" s="274">
        <f t="shared" si="89"/>
        <v>24281610.330151755</v>
      </c>
      <c r="BD91" s="303"/>
      <c r="BE91" s="303"/>
      <c r="BF91" s="303"/>
      <c r="BG91" s="303"/>
      <c r="BH91" s="303"/>
      <c r="BI91" s="303"/>
      <c r="BJ91" s="303"/>
      <c r="BK91" s="303"/>
      <c r="BL91" s="304"/>
    </row>
    <row r="92" spans="1:64" x14ac:dyDescent="0.25">
      <c r="A92" s="1544"/>
      <c r="B92" s="126" t="s">
        <v>122</v>
      </c>
      <c r="C92" s="127" t="s">
        <v>97</v>
      </c>
      <c r="D92" s="274">
        <f t="shared" si="84"/>
        <v>225951.83427566782</v>
      </c>
      <c r="E92" s="253">
        <v>0</v>
      </c>
      <c r="F92" s="253">
        <v>225951.83427566782</v>
      </c>
      <c r="G92" s="303"/>
      <c r="H92" s="303"/>
      <c r="I92" s="303"/>
      <c r="J92" s="303"/>
      <c r="K92" s="303"/>
      <c r="L92" s="303"/>
      <c r="M92" s="303"/>
      <c r="N92" s="303"/>
      <c r="O92" s="375"/>
      <c r="P92" s="274">
        <f t="shared" si="85"/>
        <v>321054.27000035101</v>
      </c>
      <c r="Q92" s="253">
        <v>0</v>
      </c>
      <c r="R92" s="253">
        <v>321054.27000035101</v>
      </c>
      <c r="S92" s="303"/>
      <c r="T92" s="303"/>
      <c r="U92" s="303"/>
      <c r="V92" s="303"/>
      <c r="W92" s="303"/>
      <c r="X92" s="303"/>
      <c r="Y92" s="303"/>
      <c r="Z92" s="303"/>
      <c r="AA92" s="375"/>
      <c r="AB92" s="274">
        <f t="shared" si="86"/>
        <v>253642.2852607324</v>
      </c>
      <c r="AC92" s="253">
        <v>0</v>
      </c>
      <c r="AD92" s="253">
        <v>253642.2852607324</v>
      </c>
      <c r="AE92" s="303"/>
      <c r="AF92" s="303"/>
      <c r="AG92" s="303"/>
      <c r="AH92" s="303"/>
      <c r="AI92" s="303"/>
      <c r="AJ92" s="303"/>
      <c r="AK92" s="303"/>
      <c r="AL92" s="303"/>
      <c r="AM92" s="375"/>
      <c r="AN92" s="289">
        <f t="shared" si="87"/>
        <v>327596.83052214835</v>
      </c>
      <c r="AO92" s="253">
        <v>0</v>
      </c>
      <c r="AP92" s="253">
        <v>327596.83052214835</v>
      </c>
      <c r="AQ92" s="303"/>
      <c r="AR92" s="303"/>
      <c r="AS92" s="303"/>
      <c r="AT92" s="303"/>
      <c r="AU92" s="303"/>
      <c r="AV92" s="303"/>
      <c r="AW92" s="303"/>
      <c r="AX92" s="303"/>
      <c r="AY92" s="375"/>
      <c r="AZ92" s="526"/>
      <c r="BA92" s="296">
        <f t="shared" si="88"/>
        <v>1128245.2200588996</v>
      </c>
      <c r="BB92" s="274">
        <f t="shared" si="89"/>
        <v>0</v>
      </c>
      <c r="BC92" s="274">
        <f t="shared" si="89"/>
        <v>1128245.2200588996</v>
      </c>
      <c r="BD92" s="303"/>
      <c r="BE92" s="303"/>
      <c r="BF92" s="303"/>
      <c r="BG92" s="303"/>
      <c r="BH92" s="303"/>
      <c r="BI92" s="303"/>
      <c r="BJ92" s="303"/>
      <c r="BK92" s="303"/>
      <c r="BL92" s="304"/>
    </row>
    <row r="93" spans="1:64" x14ac:dyDescent="0.25">
      <c r="A93" s="1544"/>
      <c r="B93" s="126" t="s">
        <v>123</v>
      </c>
      <c r="C93" s="127" t="s">
        <v>98</v>
      </c>
      <c r="D93" s="274">
        <f t="shared" si="84"/>
        <v>466602.11467560392</v>
      </c>
      <c r="E93" s="253">
        <v>0</v>
      </c>
      <c r="F93" s="253">
        <v>466602.11467560392</v>
      </c>
      <c r="G93" s="303"/>
      <c r="H93" s="303"/>
      <c r="I93" s="303"/>
      <c r="J93" s="303"/>
      <c r="K93" s="303"/>
      <c r="L93" s="303"/>
      <c r="M93" s="303"/>
      <c r="N93" s="303"/>
      <c r="O93" s="375"/>
      <c r="P93" s="274">
        <f t="shared" si="85"/>
        <v>455425.69665330742</v>
      </c>
      <c r="Q93" s="253">
        <v>0</v>
      </c>
      <c r="R93" s="253">
        <v>455425.69665330742</v>
      </c>
      <c r="S93" s="303"/>
      <c r="T93" s="303"/>
      <c r="U93" s="303"/>
      <c r="V93" s="303"/>
      <c r="W93" s="303"/>
      <c r="X93" s="303"/>
      <c r="Y93" s="303"/>
      <c r="Z93" s="303"/>
      <c r="AA93" s="375"/>
      <c r="AB93" s="274">
        <f t="shared" si="86"/>
        <v>479455.54704981914</v>
      </c>
      <c r="AC93" s="253">
        <v>0</v>
      </c>
      <c r="AD93" s="253">
        <v>479455.54704981914</v>
      </c>
      <c r="AE93" s="303"/>
      <c r="AF93" s="303"/>
      <c r="AG93" s="303"/>
      <c r="AH93" s="303"/>
      <c r="AI93" s="303"/>
      <c r="AJ93" s="303"/>
      <c r="AK93" s="303"/>
      <c r="AL93" s="303"/>
      <c r="AM93" s="375"/>
      <c r="AN93" s="289">
        <f t="shared" si="87"/>
        <v>646577.5267574637</v>
      </c>
      <c r="AO93" s="253">
        <v>0</v>
      </c>
      <c r="AP93" s="253">
        <v>646577.5267574637</v>
      </c>
      <c r="AQ93" s="303"/>
      <c r="AR93" s="303"/>
      <c r="AS93" s="303"/>
      <c r="AT93" s="303"/>
      <c r="AU93" s="303"/>
      <c r="AV93" s="303"/>
      <c r="AW93" s="303"/>
      <c r="AX93" s="303"/>
      <c r="AY93" s="375"/>
      <c r="AZ93" s="526"/>
      <c r="BA93" s="296">
        <f t="shared" si="88"/>
        <v>2048060.8851361941</v>
      </c>
      <c r="BB93" s="274">
        <f t="shared" si="89"/>
        <v>0</v>
      </c>
      <c r="BC93" s="274">
        <f t="shared" si="89"/>
        <v>2048060.8851361941</v>
      </c>
      <c r="BD93" s="303"/>
      <c r="BE93" s="303"/>
      <c r="BF93" s="303"/>
      <c r="BG93" s="303"/>
      <c r="BH93" s="303"/>
      <c r="BI93" s="303"/>
      <c r="BJ93" s="303"/>
      <c r="BK93" s="303"/>
      <c r="BL93" s="304"/>
    </row>
    <row r="94" spans="1:64" x14ac:dyDescent="0.25">
      <c r="A94" s="1544"/>
      <c r="B94" s="132" t="s">
        <v>124</v>
      </c>
      <c r="C94" s="127" t="s">
        <v>99</v>
      </c>
      <c r="D94" s="274">
        <f t="shared" si="84"/>
        <v>354279.55054776365</v>
      </c>
      <c r="E94" s="253">
        <v>0</v>
      </c>
      <c r="F94" s="253">
        <v>354279.55054776365</v>
      </c>
      <c r="G94" s="303"/>
      <c r="H94" s="303"/>
      <c r="I94" s="303"/>
      <c r="J94" s="303"/>
      <c r="K94" s="303"/>
      <c r="L94" s="303"/>
      <c r="M94" s="303"/>
      <c r="N94" s="303"/>
      <c r="O94" s="375"/>
      <c r="P94" s="274">
        <f t="shared" si="85"/>
        <v>232784.87205692165</v>
      </c>
      <c r="Q94" s="253">
        <v>0</v>
      </c>
      <c r="R94" s="253">
        <v>232784.87205692165</v>
      </c>
      <c r="S94" s="303"/>
      <c r="T94" s="303"/>
      <c r="U94" s="303"/>
      <c r="V94" s="303"/>
      <c r="W94" s="303"/>
      <c r="X94" s="303"/>
      <c r="Y94" s="303"/>
      <c r="Z94" s="303"/>
      <c r="AA94" s="375"/>
      <c r="AB94" s="274">
        <f t="shared" si="86"/>
        <v>372905.76702476089</v>
      </c>
      <c r="AC94" s="253">
        <v>0</v>
      </c>
      <c r="AD94" s="253">
        <v>372905.76702476089</v>
      </c>
      <c r="AE94" s="303"/>
      <c r="AF94" s="303"/>
      <c r="AG94" s="303"/>
      <c r="AH94" s="303"/>
      <c r="AI94" s="303"/>
      <c r="AJ94" s="303"/>
      <c r="AK94" s="303"/>
      <c r="AL94" s="303"/>
      <c r="AM94" s="375"/>
      <c r="AN94" s="289">
        <f t="shared" si="87"/>
        <v>1566882.4733031257</v>
      </c>
      <c r="AO94" s="253">
        <v>0</v>
      </c>
      <c r="AP94" s="253">
        <v>1566882.4733031257</v>
      </c>
      <c r="AQ94" s="303"/>
      <c r="AR94" s="303"/>
      <c r="AS94" s="303"/>
      <c r="AT94" s="303"/>
      <c r="AU94" s="303"/>
      <c r="AV94" s="303"/>
      <c r="AW94" s="303"/>
      <c r="AX94" s="303"/>
      <c r="AY94" s="375"/>
      <c r="AZ94" s="526"/>
      <c r="BA94" s="296">
        <f t="shared" si="88"/>
        <v>2526852.662932572</v>
      </c>
      <c r="BB94" s="274">
        <f t="shared" si="89"/>
        <v>0</v>
      </c>
      <c r="BC94" s="274">
        <f t="shared" si="89"/>
        <v>2526852.662932572</v>
      </c>
      <c r="BD94" s="303"/>
      <c r="BE94" s="303"/>
      <c r="BF94" s="303"/>
      <c r="BG94" s="303"/>
      <c r="BH94" s="303"/>
      <c r="BI94" s="303"/>
      <c r="BJ94" s="303"/>
      <c r="BK94" s="303"/>
      <c r="BL94" s="304"/>
    </row>
    <row r="95" spans="1:64" x14ac:dyDescent="0.25">
      <c r="A95" s="1544"/>
      <c r="B95" s="132" t="s">
        <v>125</v>
      </c>
      <c r="C95" s="127" t="s">
        <v>100</v>
      </c>
      <c r="D95" s="274">
        <f t="shared" si="84"/>
        <v>385729.90255063883</v>
      </c>
      <c r="E95" s="253">
        <v>-381410.13992125721</v>
      </c>
      <c r="F95" s="253">
        <v>767140.04247189604</v>
      </c>
      <c r="G95" s="303"/>
      <c r="H95" s="303"/>
      <c r="I95" s="303"/>
      <c r="J95" s="303"/>
      <c r="K95" s="303"/>
      <c r="L95" s="303"/>
      <c r="M95" s="303"/>
      <c r="N95" s="303"/>
      <c r="O95" s="375"/>
      <c r="P95" s="274">
        <f t="shared" si="85"/>
        <v>1216993.7192179346</v>
      </c>
      <c r="Q95" s="253">
        <v>27143.600121234427</v>
      </c>
      <c r="R95" s="253">
        <v>1189850.1190967001</v>
      </c>
      <c r="S95" s="303"/>
      <c r="T95" s="303"/>
      <c r="U95" s="303"/>
      <c r="V95" s="303"/>
      <c r="W95" s="303"/>
      <c r="X95" s="303"/>
      <c r="Y95" s="303"/>
      <c r="Z95" s="303"/>
      <c r="AA95" s="375"/>
      <c r="AB95" s="274">
        <f t="shared" si="86"/>
        <v>763308.00492630317</v>
      </c>
      <c r="AC95" s="253">
        <v>26242.037015690294</v>
      </c>
      <c r="AD95" s="253">
        <v>737065.96791061293</v>
      </c>
      <c r="AE95" s="303"/>
      <c r="AF95" s="303"/>
      <c r="AG95" s="303"/>
      <c r="AH95" s="303"/>
      <c r="AI95" s="303"/>
      <c r="AJ95" s="303"/>
      <c r="AK95" s="303"/>
      <c r="AL95" s="303"/>
      <c r="AM95" s="375"/>
      <c r="AN95" s="289">
        <f t="shared" si="87"/>
        <v>1443601.3456324039</v>
      </c>
      <c r="AO95" s="253">
        <v>25205.463640288217</v>
      </c>
      <c r="AP95" s="253">
        <v>1418395.8819921156</v>
      </c>
      <c r="AQ95" s="303"/>
      <c r="AR95" s="303"/>
      <c r="AS95" s="303"/>
      <c r="AT95" s="303"/>
      <c r="AU95" s="303"/>
      <c r="AV95" s="303"/>
      <c r="AW95" s="303"/>
      <c r="AX95" s="303"/>
      <c r="AY95" s="375"/>
      <c r="AZ95" s="526"/>
      <c r="BA95" s="296">
        <f t="shared" si="88"/>
        <v>3809632.9723272803</v>
      </c>
      <c r="BB95" s="274">
        <f t="shared" si="89"/>
        <v>-302819.03914404428</v>
      </c>
      <c r="BC95" s="274">
        <f t="shared" si="89"/>
        <v>4112452.0114713246</v>
      </c>
      <c r="BD95" s="303"/>
      <c r="BE95" s="303"/>
      <c r="BF95" s="303"/>
      <c r="BG95" s="303"/>
      <c r="BH95" s="303"/>
      <c r="BI95" s="303"/>
      <c r="BJ95" s="303"/>
      <c r="BK95" s="303"/>
      <c r="BL95" s="304"/>
    </row>
    <row r="96" spans="1:64" x14ac:dyDescent="0.25">
      <c r="A96" s="1544"/>
      <c r="B96" s="126" t="s">
        <v>126</v>
      </c>
      <c r="C96" s="127" t="s">
        <v>28</v>
      </c>
      <c r="D96" s="274">
        <f t="shared" si="84"/>
        <v>44236.956848637557</v>
      </c>
      <c r="E96" s="253">
        <v>0</v>
      </c>
      <c r="F96" s="253">
        <v>44236.956848637557</v>
      </c>
      <c r="G96" s="303"/>
      <c r="H96" s="303"/>
      <c r="I96" s="303"/>
      <c r="J96" s="303"/>
      <c r="K96" s="303"/>
      <c r="L96" s="303"/>
      <c r="M96" s="303"/>
      <c r="N96" s="303"/>
      <c r="O96" s="375"/>
      <c r="P96" s="274">
        <f t="shared" si="85"/>
        <v>33278.760415150849</v>
      </c>
      <c r="Q96" s="253">
        <v>0</v>
      </c>
      <c r="R96" s="253">
        <v>33278.760415150849</v>
      </c>
      <c r="S96" s="303"/>
      <c r="T96" s="303"/>
      <c r="U96" s="303"/>
      <c r="V96" s="303"/>
      <c r="W96" s="303"/>
      <c r="X96" s="303"/>
      <c r="Y96" s="303"/>
      <c r="Z96" s="303"/>
      <c r="AA96" s="375"/>
      <c r="AB96" s="274">
        <f t="shared" si="86"/>
        <v>13909.695407295003</v>
      </c>
      <c r="AC96" s="253">
        <v>0</v>
      </c>
      <c r="AD96" s="253">
        <v>13909.695407295003</v>
      </c>
      <c r="AE96" s="303"/>
      <c r="AF96" s="303"/>
      <c r="AG96" s="303"/>
      <c r="AH96" s="303"/>
      <c r="AI96" s="303"/>
      <c r="AJ96" s="303"/>
      <c r="AK96" s="303"/>
      <c r="AL96" s="303"/>
      <c r="AM96" s="375"/>
      <c r="AN96" s="289">
        <f t="shared" si="87"/>
        <v>37548.527415342083</v>
      </c>
      <c r="AO96" s="253">
        <v>0</v>
      </c>
      <c r="AP96" s="253">
        <v>37548.527415342083</v>
      </c>
      <c r="AQ96" s="303"/>
      <c r="AR96" s="303"/>
      <c r="AS96" s="303"/>
      <c r="AT96" s="303"/>
      <c r="AU96" s="303"/>
      <c r="AV96" s="303"/>
      <c r="AW96" s="303"/>
      <c r="AX96" s="303"/>
      <c r="AY96" s="375"/>
      <c r="AZ96" s="526"/>
      <c r="BA96" s="296">
        <f t="shared" si="88"/>
        <v>128973.94008642549</v>
      </c>
      <c r="BB96" s="274">
        <f t="shared" si="89"/>
        <v>0</v>
      </c>
      <c r="BC96" s="274">
        <f t="shared" si="89"/>
        <v>128973.94008642549</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7032298.9793507028</v>
      </c>
      <c r="E97" s="275">
        <f>SUM(E91:E96)</f>
        <v>-330420.25293826865</v>
      </c>
      <c r="F97" s="275">
        <f>SUM(F91:F96)</f>
        <v>7362719.2322889715</v>
      </c>
      <c r="G97" s="335"/>
      <c r="H97" s="335"/>
      <c r="I97" s="335"/>
      <c r="J97" s="335"/>
      <c r="K97" s="335"/>
      <c r="L97" s="335"/>
      <c r="M97" s="335"/>
      <c r="N97" s="335"/>
      <c r="O97" s="376"/>
      <c r="P97" s="275">
        <f t="shared" si="85"/>
        <v>7660042.8570762658</v>
      </c>
      <c r="Q97" s="275">
        <f>SUM(Q91:Q96)</f>
        <v>17980.350775319326</v>
      </c>
      <c r="R97" s="275">
        <f>SUM(R91:R96)</f>
        <v>7642062.5063009467</v>
      </c>
      <c r="S97" s="335"/>
      <c r="T97" s="335"/>
      <c r="U97" s="335"/>
      <c r="V97" s="335"/>
      <c r="W97" s="335"/>
      <c r="X97" s="335"/>
      <c r="Y97" s="335"/>
      <c r="Z97" s="335"/>
      <c r="AA97" s="376"/>
      <c r="AB97" s="275">
        <f t="shared" si="86"/>
        <v>7980805.3040657872</v>
      </c>
      <c r="AC97" s="275">
        <f>SUM(AC91:AC96)</f>
        <v>64358.697726130165</v>
      </c>
      <c r="AD97" s="275">
        <f>SUM(AD91:AD96)</f>
        <v>7916446.6063396567</v>
      </c>
      <c r="AE97" s="335"/>
      <c r="AF97" s="335"/>
      <c r="AG97" s="335"/>
      <c r="AH97" s="335"/>
      <c r="AI97" s="335"/>
      <c r="AJ97" s="335"/>
      <c r="AK97" s="335"/>
      <c r="AL97" s="335"/>
      <c r="AM97" s="376"/>
      <c r="AN97" s="277">
        <f t="shared" si="87"/>
        <v>11304008.119603526</v>
      </c>
      <c r="AO97" s="275">
        <f>SUM(AO91:AO96)</f>
        <v>-958.58530406636419</v>
      </c>
      <c r="AP97" s="275">
        <f>SUM(AP91:AP96)</f>
        <v>11304966.704907592</v>
      </c>
      <c r="AQ97" s="335"/>
      <c r="AR97" s="335"/>
      <c r="AS97" s="335"/>
      <c r="AT97" s="335"/>
      <c r="AU97" s="335"/>
      <c r="AV97" s="335"/>
      <c r="AW97" s="335"/>
      <c r="AX97" s="335"/>
      <c r="AY97" s="376"/>
      <c r="AZ97" s="299">
        <f>SUM(AZ91:AZ96)</f>
        <v>0</v>
      </c>
      <c r="BA97" s="297">
        <f t="shared" si="88"/>
        <v>33977155.260096289</v>
      </c>
      <c r="BB97" s="275">
        <f>SUM(BB91:BB96)</f>
        <v>-249039.78974088555</v>
      </c>
      <c r="BC97" s="275">
        <f>SUM(BC91:BC96)</f>
        <v>34226195.049837172</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76526776.044049531</v>
      </c>
      <c r="E105" s="303"/>
      <c r="F105" s="303"/>
      <c r="G105" s="303"/>
      <c r="H105" s="303"/>
      <c r="I105" s="303"/>
      <c r="J105" s="303"/>
      <c r="K105" s="303"/>
      <c r="L105" s="303"/>
      <c r="M105" s="303"/>
      <c r="N105" s="303"/>
      <c r="O105" s="375"/>
      <c r="P105" s="274">
        <f>P88+P97+P104</f>
        <v>82139648.541264936</v>
      </c>
      <c r="Q105" s="303"/>
      <c r="R105" s="303"/>
      <c r="S105" s="303"/>
      <c r="T105" s="303"/>
      <c r="U105" s="303"/>
      <c r="V105" s="303"/>
      <c r="W105" s="303"/>
      <c r="X105" s="303"/>
      <c r="Y105" s="303"/>
      <c r="Z105" s="303"/>
      <c r="AA105" s="375"/>
      <c r="AB105" s="274">
        <f>AB88+AB97+AB104</f>
        <v>83759949.928475156</v>
      </c>
      <c r="AC105" s="303"/>
      <c r="AD105" s="303"/>
      <c r="AE105" s="303"/>
      <c r="AF105" s="303"/>
      <c r="AG105" s="303"/>
      <c r="AH105" s="303"/>
      <c r="AI105" s="303"/>
      <c r="AJ105" s="303"/>
      <c r="AK105" s="303"/>
      <c r="AL105" s="303"/>
      <c r="AM105" s="375"/>
      <c r="AN105" s="289">
        <f>AN88+AN97+AN104</f>
        <v>101160074.1317776</v>
      </c>
      <c r="AO105" s="303"/>
      <c r="AP105" s="303"/>
      <c r="AQ105" s="303"/>
      <c r="AR105" s="303"/>
      <c r="AS105" s="303"/>
      <c r="AT105" s="303"/>
      <c r="AU105" s="303"/>
      <c r="AV105" s="303"/>
      <c r="AW105" s="303"/>
      <c r="AX105" s="303"/>
      <c r="AY105" s="375"/>
      <c r="AZ105" s="300">
        <f>AZ88+AZ97+AZ104</f>
        <v>-12700301.280172383</v>
      </c>
      <c r="BA105" s="296">
        <f>BA88+BA97+BA104</f>
        <v>330886147.36539483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13260481.546083525</v>
      </c>
      <c r="E106" s="338"/>
      <c r="F106" s="338"/>
      <c r="G106" s="338"/>
      <c r="H106" s="338"/>
      <c r="I106" s="338"/>
      <c r="J106" s="338"/>
      <c r="K106" s="338"/>
      <c r="L106" s="338"/>
      <c r="M106" s="338"/>
      <c r="N106" s="338"/>
      <c r="O106" s="566"/>
      <c r="P106" s="344">
        <f>P17-P105</f>
        <v>10150028.643016666</v>
      </c>
      <c r="Q106" s="338"/>
      <c r="R106" s="338"/>
      <c r="S106" s="338"/>
      <c r="T106" s="338"/>
      <c r="U106" s="338"/>
      <c r="V106" s="338"/>
      <c r="W106" s="338"/>
      <c r="X106" s="338"/>
      <c r="Y106" s="338"/>
      <c r="Z106" s="338"/>
      <c r="AA106" s="566"/>
      <c r="AB106" s="344">
        <f>AB17-AB105</f>
        <v>11444861.213521168</v>
      </c>
      <c r="AC106" s="338"/>
      <c r="AD106" s="338"/>
      <c r="AE106" s="338"/>
      <c r="AF106" s="338"/>
      <c r="AG106" s="338"/>
      <c r="AH106" s="338"/>
      <c r="AI106" s="338"/>
      <c r="AJ106" s="338"/>
      <c r="AK106" s="338"/>
      <c r="AL106" s="338"/>
      <c r="AM106" s="566"/>
      <c r="AN106" s="344">
        <f>AN17-AN105</f>
        <v>-8204964.9911907762</v>
      </c>
      <c r="AO106" s="338"/>
      <c r="AP106" s="338"/>
      <c r="AQ106" s="338"/>
      <c r="AR106" s="338"/>
      <c r="AS106" s="338"/>
      <c r="AT106" s="338"/>
      <c r="AU106" s="338"/>
      <c r="AV106" s="338"/>
      <c r="AW106" s="338"/>
      <c r="AX106" s="338"/>
      <c r="AY106" s="566"/>
      <c r="AZ106" s="858">
        <f>AZ17-AZ105</f>
        <v>13131255.035139401</v>
      </c>
      <c r="BA106" s="345">
        <f>BA17-BA105</f>
        <v>39781661.44656992</v>
      </c>
      <c r="BB106" s="338"/>
      <c r="BC106" s="338"/>
      <c r="BD106" s="338"/>
      <c r="BE106" s="338"/>
      <c r="BF106" s="338"/>
      <c r="BG106" s="338"/>
      <c r="BH106" s="338"/>
      <c r="BI106" s="338"/>
      <c r="BJ106" s="338"/>
      <c r="BK106" s="338"/>
      <c r="BL106" s="339"/>
    </row>
    <row r="107" spans="1:64" x14ac:dyDescent="0.25">
      <c r="A107" s="267"/>
      <c r="B107" s="126" t="s">
        <v>269</v>
      </c>
      <c r="C107" s="127" t="s">
        <v>26</v>
      </c>
      <c r="D107" s="257">
        <v>2836875.7705237912</v>
      </c>
      <c r="E107" s="340"/>
      <c r="F107" s="340"/>
      <c r="G107" s="340"/>
      <c r="H107" s="340"/>
      <c r="I107" s="340"/>
      <c r="J107" s="340"/>
      <c r="K107" s="340"/>
      <c r="L107" s="340"/>
      <c r="M107" s="340"/>
      <c r="N107" s="340"/>
      <c r="O107" s="377"/>
      <c r="P107" s="258">
        <v>2171442.2834064313</v>
      </c>
      <c r="Q107" s="340"/>
      <c r="R107" s="340"/>
      <c r="S107" s="340"/>
      <c r="T107" s="340"/>
      <c r="U107" s="340"/>
      <c r="V107" s="340"/>
      <c r="W107" s="340"/>
      <c r="X107" s="340"/>
      <c r="Y107" s="340"/>
      <c r="Z107" s="340"/>
      <c r="AA107" s="377"/>
      <c r="AB107" s="258">
        <v>2448055.8135721777</v>
      </c>
      <c r="AC107" s="340"/>
      <c r="AD107" s="340"/>
      <c r="AE107" s="340"/>
      <c r="AF107" s="340"/>
      <c r="AG107" s="340"/>
      <c r="AH107" s="340"/>
      <c r="AI107" s="340"/>
      <c r="AJ107" s="340"/>
      <c r="AK107" s="340"/>
      <c r="AL107" s="340"/>
      <c r="AM107" s="340"/>
      <c r="AN107" s="258">
        <v>-1755325.8756564353</v>
      </c>
      <c r="AO107" s="340"/>
      <c r="AP107" s="340"/>
      <c r="AQ107" s="340"/>
      <c r="AR107" s="340"/>
      <c r="AS107" s="340"/>
      <c r="AT107" s="340"/>
      <c r="AU107" s="340"/>
      <c r="AV107" s="340"/>
      <c r="AW107" s="340"/>
      <c r="AX107" s="340"/>
      <c r="AY107" s="377"/>
      <c r="AZ107" s="526">
        <v>2809229.7490325891</v>
      </c>
      <c r="BA107" s="296">
        <f>D107+P107+AB107+AN107+AZ107</f>
        <v>8510277.7408785541</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10423605.775559735</v>
      </c>
      <c r="E108" s="342"/>
      <c r="F108" s="342"/>
      <c r="G108" s="342"/>
      <c r="H108" s="342"/>
      <c r="I108" s="342"/>
      <c r="J108" s="342"/>
      <c r="K108" s="342"/>
      <c r="L108" s="342"/>
      <c r="M108" s="342"/>
      <c r="N108" s="342"/>
      <c r="O108" s="1118"/>
      <c r="P108" s="557">
        <f>P106-P107</f>
        <v>7978586.3596102353</v>
      </c>
      <c r="Q108" s="342"/>
      <c r="R108" s="342"/>
      <c r="S108" s="342"/>
      <c r="T108" s="342"/>
      <c r="U108" s="342"/>
      <c r="V108" s="342"/>
      <c r="W108" s="342"/>
      <c r="X108" s="342"/>
      <c r="Y108" s="342"/>
      <c r="Z108" s="342"/>
      <c r="AA108" s="1118"/>
      <c r="AB108" s="557">
        <f>AB106-AB107</f>
        <v>8996805.39994899</v>
      </c>
      <c r="AC108" s="342"/>
      <c r="AD108" s="342"/>
      <c r="AE108" s="342"/>
      <c r="AF108" s="342"/>
      <c r="AG108" s="342"/>
      <c r="AH108" s="342"/>
      <c r="AI108" s="342"/>
      <c r="AJ108" s="342"/>
      <c r="AK108" s="342"/>
      <c r="AL108" s="342"/>
      <c r="AM108" s="342"/>
      <c r="AN108" s="550">
        <f>AN106-AN107</f>
        <v>-6449639.115534341</v>
      </c>
      <c r="AO108" s="342"/>
      <c r="AP108" s="342"/>
      <c r="AQ108" s="342"/>
      <c r="AR108" s="342"/>
      <c r="AS108" s="342"/>
      <c r="AT108" s="342"/>
      <c r="AU108" s="342"/>
      <c r="AV108" s="342"/>
      <c r="AW108" s="342"/>
      <c r="AX108" s="342"/>
      <c r="AY108" s="1118"/>
      <c r="AZ108" s="579">
        <f>AZ106-AZ107</f>
        <v>10322025.286106812</v>
      </c>
      <c r="BA108" s="347">
        <f>BA106-BA107</f>
        <v>31271383.705691367</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261596.56336405536</v>
      </c>
      <c r="E9" s="737">
        <v>215618.13940092167</v>
      </c>
      <c r="F9" s="737">
        <v>10628.899769585254</v>
      </c>
      <c r="G9" s="737">
        <v>13548.430875576043</v>
      </c>
      <c r="H9" s="737">
        <v>5902.77419354839</v>
      </c>
      <c r="I9" s="737">
        <v>7935.0576036866378</v>
      </c>
      <c r="J9" s="737">
        <v>798</v>
      </c>
      <c r="K9" s="737">
        <v>101</v>
      </c>
      <c r="L9" s="737">
        <v>979</v>
      </c>
      <c r="M9" s="737">
        <v>27.7741935483871</v>
      </c>
      <c r="N9" s="737">
        <v>5274.4873271889401</v>
      </c>
      <c r="O9" s="804">
        <v>783</v>
      </c>
      <c r="P9" s="736">
        <f>SUM(Q9:AA9)</f>
        <v>269352.15161290334</v>
      </c>
      <c r="Q9" s="737">
        <v>222657.53870967755</v>
      </c>
      <c r="R9" s="737">
        <v>11193.010752688173</v>
      </c>
      <c r="S9" s="737">
        <v>13571.583870967737</v>
      </c>
      <c r="T9" s="737">
        <v>5864.6053763440905</v>
      </c>
      <c r="U9" s="737">
        <v>7975.7741935483909</v>
      </c>
      <c r="V9" s="737">
        <v>808</v>
      </c>
      <c r="W9" s="737">
        <v>88.838709677419303</v>
      </c>
      <c r="X9" s="737">
        <v>1036</v>
      </c>
      <c r="Y9" s="737">
        <v>19</v>
      </c>
      <c r="Z9" s="737">
        <v>5340.7999999999984</v>
      </c>
      <c r="AA9" s="738">
        <v>797</v>
      </c>
      <c r="AB9" s="742">
        <f>SUM(AC9:AM9)</f>
        <v>279524.66021505371</v>
      </c>
      <c r="AC9" s="737">
        <v>232135.74086021501</v>
      </c>
      <c r="AD9" s="737">
        <v>11630.89247311828</v>
      </c>
      <c r="AE9" s="737">
        <v>13703.076344086021</v>
      </c>
      <c r="AF9" s="737">
        <v>5796.2913978494671</v>
      </c>
      <c r="AG9" s="737">
        <v>7977.9999999999945</v>
      </c>
      <c r="AH9" s="737">
        <v>815.83870967741905</v>
      </c>
      <c r="AI9" s="737">
        <v>80.870967741935488</v>
      </c>
      <c r="AJ9" s="737">
        <v>1074.1924731182801</v>
      </c>
      <c r="AK9" s="737">
        <v>22</v>
      </c>
      <c r="AL9" s="737">
        <v>5468.756989247312</v>
      </c>
      <c r="AM9" s="738">
        <v>819</v>
      </c>
      <c r="AN9" s="736">
        <f>SUM(AO9:AY9)</f>
        <v>287577.65268817201</v>
      </c>
      <c r="AO9" s="737">
        <v>239601.16451612904</v>
      </c>
      <c r="AP9" s="737">
        <v>12121.932258064518</v>
      </c>
      <c r="AQ9" s="737">
        <v>13832.815053763436</v>
      </c>
      <c r="AR9" s="737">
        <v>5714.1516129032298</v>
      </c>
      <c r="AS9" s="737">
        <v>8015.7516129032238</v>
      </c>
      <c r="AT9" s="737">
        <v>771</v>
      </c>
      <c r="AU9" s="737">
        <v>87.16021505376348</v>
      </c>
      <c r="AV9" s="737">
        <v>1118</v>
      </c>
      <c r="AW9" s="737">
        <v>28</v>
      </c>
      <c r="AX9" s="737">
        <v>5478.6774193548381</v>
      </c>
      <c r="AY9" s="738">
        <v>809</v>
      </c>
      <c r="AZ9" s="853">
        <v>-183</v>
      </c>
      <c r="BA9" s="740">
        <f>AN9+AB9+P9+D9+AZ9</f>
        <v>1097868.0278801844</v>
      </c>
      <c r="BB9" s="741">
        <f t="shared" ref="BB9:BL9" si="0">AO9+AC9+Q9+E9</f>
        <v>910012.58348694327</v>
      </c>
      <c r="BC9" s="741">
        <f t="shared" si="0"/>
        <v>45574.735253456223</v>
      </c>
      <c r="BD9" s="741">
        <f t="shared" si="0"/>
        <v>54655.906144393237</v>
      </c>
      <c r="BE9" s="741">
        <f t="shared" si="0"/>
        <v>23277.822580645177</v>
      </c>
      <c r="BF9" s="741">
        <f t="shared" si="0"/>
        <v>31904.583410138246</v>
      </c>
      <c r="BG9" s="741">
        <f t="shared" si="0"/>
        <v>3192.838709677419</v>
      </c>
      <c r="BH9" s="741">
        <f t="shared" si="0"/>
        <v>357.86989247311828</v>
      </c>
      <c r="BI9" s="742">
        <f t="shared" si="0"/>
        <v>4207.1924731182798</v>
      </c>
      <c r="BJ9" s="742">
        <f t="shared" si="0"/>
        <v>96.774193548387103</v>
      </c>
      <c r="BK9" s="741">
        <f t="shared" si="0"/>
        <v>21562.721735791089</v>
      </c>
      <c r="BL9" s="743">
        <f t="shared" si="0"/>
        <v>3208</v>
      </c>
    </row>
    <row r="10" spans="1:64" customFormat="1" ht="18" customHeight="1" x14ac:dyDescent="0.3">
      <c r="A10" s="1536" t="s">
        <v>11</v>
      </c>
      <c r="B10" s="1537"/>
      <c r="C10" s="153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77019910.88000004</v>
      </c>
      <c r="E11" s="249">
        <v>39094886.740000024</v>
      </c>
      <c r="F11" s="249">
        <v>5669319.6300000027</v>
      </c>
      <c r="G11" s="249">
        <v>13696487.239999995</v>
      </c>
      <c r="H11" s="249">
        <v>9018793.9700000007</v>
      </c>
      <c r="I11" s="249">
        <v>1779586.6100000029</v>
      </c>
      <c r="J11" s="249">
        <v>336268.65</v>
      </c>
      <c r="K11" s="249">
        <v>14266.330000000004</v>
      </c>
      <c r="L11" s="249">
        <v>3403072.4</v>
      </c>
      <c r="M11" s="249">
        <v>721031.95</v>
      </c>
      <c r="N11" s="249">
        <v>758393.00999999978</v>
      </c>
      <c r="O11" s="249">
        <v>2527804.350000001</v>
      </c>
      <c r="P11" s="270">
        <f t="shared" ref="P11:P16" si="2">SUM(Q11:AA11)</f>
        <v>79293026.520000026</v>
      </c>
      <c r="Q11" s="249">
        <v>40613302.970000021</v>
      </c>
      <c r="R11" s="249">
        <v>5996772.8300000019</v>
      </c>
      <c r="S11" s="249">
        <v>13975646.850000005</v>
      </c>
      <c r="T11" s="249">
        <v>9161966.5199999977</v>
      </c>
      <c r="U11" s="249">
        <v>1790123.060000001</v>
      </c>
      <c r="V11" s="249">
        <v>332093.88</v>
      </c>
      <c r="W11" s="249">
        <v>12726.690000000002</v>
      </c>
      <c r="X11" s="249">
        <v>3584006.6399999997</v>
      </c>
      <c r="Y11" s="249">
        <v>493249.5</v>
      </c>
      <c r="Z11" s="249">
        <v>767831.4500000003</v>
      </c>
      <c r="AA11" s="250">
        <v>2565306.1300000004</v>
      </c>
      <c r="AB11" s="270">
        <f t="shared" ref="AB11:AB16" si="3">SUM(AC11:AM11)</f>
        <v>81740576.079999968</v>
      </c>
      <c r="AC11" s="249">
        <v>42725493.939999968</v>
      </c>
      <c r="AD11" s="249">
        <v>6222417.3299999982</v>
      </c>
      <c r="AE11" s="249">
        <v>13973414.689999999</v>
      </c>
      <c r="AF11" s="249">
        <v>8963831.3200000003</v>
      </c>
      <c r="AG11" s="249">
        <v>1786385.9599999997</v>
      </c>
      <c r="AH11" s="249">
        <v>335892.61999999994</v>
      </c>
      <c r="AI11" s="249">
        <v>11478.140000000001</v>
      </c>
      <c r="AJ11" s="251">
        <v>3718928.3900000006</v>
      </c>
      <c r="AK11" s="249">
        <v>571131</v>
      </c>
      <c r="AL11" s="249">
        <v>786552.10000000021</v>
      </c>
      <c r="AM11" s="250">
        <v>2645050.5899999994</v>
      </c>
      <c r="AN11" s="270">
        <f t="shared" ref="AN11:AN16" si="4">SUM(AO11:AY11)</f>
        <v>79905364.37000002</v>
      </c>
      <c r="AO11" s="249">
        <v>42430559.49000001</v>
      </c>
      <c r="AP11" s="249">
        <v>5966282.2200000016</v>
      </c>
      <c r="AQ11" s="249">
        <v>13684677.610000001</v>
      </c>
      <c r="AR11" s="249">
        <v>8726259.379999999</v>
      </c>
      <c r="AS11" s="249">
        <v>1555952.6499999997</v>
      </c>
      <c r="AT11" s="249">
        <v>292610.93999999994</v>
      </c>
      <c r="AU11" s="249">
        <v>13191.369999999999</v>
      </c>
      <c r="AV11" s="249">
        <v>3072452.5200000005</v>
      </c>
      <c r="AW11" s="249">
        <v>886789.4</v>
      </c>
      <c r="AX11" s="249">
        <v>869218.59</v>
      </c>
      <c r="AY11" s="250">
        <v>2407370.2000000002</v>
      </c>
      <c r="AZ11" s="854">
        <v>-234851.36999999988</v>
      </c>
      <c r="BA11" s="321">
        <f t="shared" ref="BA11:BA16" si="5">SUM(BB11:BL11)+AZ11</f>
        <v>317724026.47999996</v>
      </c>
      <c r="BB11" s="271">
        <f t="shared" ref="BB11:BL16" si="6">E11+Q11+AC11+AO11</f>
        <v>164864243.14000002</v>
      </c>
      <c r="BC11" s="271">
        <f t="shared" si="6"/>
        <v>23854792.010000005</v>
      </c>
      <c r="BD11" s="271">
        <f t="shared" si="6"/>
        <v>55330226.390000001</v>
      </c>
      <c r="BE11" s="271">
        <f t="shared" si="6"/>
        <v>35870851.189999998</v>
      </c>
      <c r="BF11" s="271">
        <f t="shared" si="6"/>
        <v>6912048.2800000031</v>
      </c>
      <c r="BG11" s="271">
        <f t="shared" si="6"/>
        <v>1296866.0899999999</v>
      </c>
      <c r="BH11" s="271">
        <f t="shared" si="6"/>
        <v>51662.53</v>
      </c>
      <c r="BI11" s="271">
        <f t="shared" si="6"/>
        <v>13778459.949999999</v>
      </c>
      <c r="BJ11" s="271">
        <f t="shared" si="6"/>
        <v>2672201.85</v>
      </c>
      <c r="BK11" s="271">
        <f t="shared" si="6"/>
        <v>3181995.15</v>
      </c>
      <c r="BL11" s="295">
        <f t="shared" si="6"/>
        <v>10145531.27</v>
      </c>
    </row>
    <row r="12" spans="1:64" x14ac:dyDescent="0.25">
      <c r="A12" s="1535"/>
      <c r="B12" s="126" t="s">
        <v>1319</v>
      </c>
      <c r="C12" s="127" t="s">
        <v>1328</v>
      </c>
      <c r="D12" s="270">
        <f t="shared" si="1"/>
        <v>151129.47320047024</v>
      </c>
      <c r="E12" s="249">
        <v>124566.83452212493</v>
      </c>
      <c r="F12" s="249">
        <v>6140.5241805204023</v>
      </c>
      <c r="G12" s="249">
        <v>7827.1946488427739</v>
      </c>
      <c r="H12" s="249">
        <v>3410.1485998912613</v>
      </c>
      <c r="I12" s="249">
        <v>4584.2386461003734</v>
      </c>
      <c r="J12" s="249">
        <v>461.02027512547392</v>
      </c>
      <c r="K12" s="249">
        <v>58.349683944452217</v>
      </c>
      <c r="L12" s="249">
        <v>565.58753051107647</v>
      </c>
      <c r="M12" s="249">
        <v>16.045697181786444</v>
      </c>
      <c r="N12" s="249">
        <v>3047.1749357474573</v>
      </c>
      <c r="O12" s="249">
        <v>452.3544804802583</v>
      </c>
      <c r="P12" s="270">
        <f t="shared" si="2"/>
        <v>155610.02887496125</v>
      </c>
      <c r="Q12" s="249">
        <v>128633.63377781505</v>
      </c>
      <c r="R12" s="249">
        <v>6466.4221762991101</v>
      </c>
      <c r="S12" s="249">
        <v>7840.5705890751769</v>
      </c>
      <c r="T12" s="249">
        <v>3388.0977244417122</v>
      </c>
      <c r="U12" s="249">
        <v>4607.7614198600686</v>
      </c>
      <c r="V12" s="249">
        <v>466.79747155561773</v>
      </c>
      <c r="W12" s="249">
        <v>51.323867640696683</v>
      </c>
      <c r="X12" s="249">
        <v>598.51755016289599</v>
      </c>
      <c r="Y12" s="249">
        <v>10.97667321727319</v>
      </c>
      <c r="Z12" s="249">
        <v>3085.4850694111915</v>
      </c>
      <c r="AA12" s="250">
        <v>460.44255548245957</v>
      </c>
      <c r="AB12" s="270">
        <f t="shared" si="3"/>
        <v>161486.88691315622</v>
      </c>
      <c r="AC12" s="249">
        <v>134109.37734064166</v>
      </c>
      <c r="AD12" s="249">
        <v>6719.395047508513</v>
      </c>
      <c r="AE12" s="249">
        <v>7916.5363737041489</v>
      </c>
      <c r="AF12" s="249">
        <v>3348.6313971729064</v>
      </c>
      <c r="AG12" s="249">
        <v>4609.0473119687076</v>
      </c>
      <c r="AH12" s="249">
        <v>471.32604811214964</v>
      </c>
      <c r="AI12" s="249">
        <v>46.720746614098282</v>
      </c>
      <c r="AJ12" s="249">
        <v>620.58209209862503</v>
      </c>
      <c r="AK12" s="249">
        <v>12.709832146316325</v>
      </c>
      <c r="AL12" s="249">
        <v>3159.4083355603439</v>
      </c>
      <c r="AM12" s="250">
        <v>473.1523876287759</v>
      </c>
      <c r="AN12" s="270">
        <f t="shared" si="4"/>
        <v>166139.25884992367</v>
      </c>
      <c r="AO12" s="249">
        <v>138422.2992300874</v>
      </c>
      <c r="AP12" s="249">
        <v>7003.0783767735111</v>
      </c>
      <c r="AQ12" s="249">
        <v>7991.4889747441312</v>
      </c>
      <c r="AR12" s="249">
        <v>3301.1776299364883</v>
      </c>
      <c r="AS12" s="249">
        <v>4630.8571602983784</v>
      </c>
      <c r="AT12" s="249">
        <v>445.42184476408573</v>
      </c>
      <c r="AU12" s="249">
        <v>50.354168325916689</v>
      </c>
      <c r="AV12" s="249">
        <v>645.89056089007499</v>
      </c>
      <c r="AW12" s="249">
        <v>16.176150004402597</v>
      </c>
      <c r="AX12" s="249">
        <v>3165.1395629006129</v>
      </c>
      <c r="AY12" s="250">
        <v>467.37519119863214</v>
      </c>
      <c r="AZ12" s="854">
        <v>1095826.8580497745</v>
      </c>
      <c r="BA12" s="290">
        <f t="shared" si="5"/>
        <v>1730192.505888286</v>
      </c>
      <c r="BB12" s="271">
        <f t="shared" si="6"/>
        <v>525732.14487066912</v>
      </c>
      <c r="BC12" s="271">
        <f t="shared" si="6"/>
        <v>26329.41978110154</v>
      </c>
      <c r="BD12" s="271">
        <f t="shared" si="6"/>
        <v>31575.790586366231</v>
      </c>
      <c r="BE12" s="271">
        <f t="shared" si="6"/>
        <v>13448.055351442368</v>
      </c>
      <c r="BF12" s="271">
        <f t="shared" si="6"/>
        <v>18431.904538227529</v>
      </c>
      <c r="BG12" s="271">
        <f t="shared" si="6"/>
        <v>1844.5656395573271</v>
      </c>
      <c r="BH12" s="271">
        <f t="shared" si="6"/>
        <v>206.74846652516385</v>
      </c>
      <c r="BI12" s="271">
        <f t="shared" si="6"/>
        <v>2430.5777336626725</v>
      </c>
      <c r="BJ12" s="271">
        <f t="shared" si="6"/>
        <v>55.908352549778556</v>
      </c>
      <c r="BK12" s="271">
        <f t="shared" si="6"/>
        <v>12457.207903619605</v>
      </c>
      <c r="BL12" s="291">
        <f t="shared" si="6"/>
        <v>1853.3246147901259</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1596517.4400000032</v>
      </c>
      <c r="E14" s="249">
        <v>1431112.4800000032</v>
      </c>
      <c r="F14" s="249">
        <v>151021.91999999998</v>
      </c>
      <c r="G14" s="249">
        <v>7191.52</v>
      </c>
      <c r="H14" s="249">
        <v>3595.76</v>
      </c>
      <c r="I14" s="249">
        <v>0</v>
      </c>
      <c r="J14" s="249">
        <v>0</v>
      </c>
      <c r="K14" s="249">
        <v>0</v>
      </c>
      <c r="L14" s="249">
        <v>3595.76</v>
      </c>
      <c r="M14" s="249">
        <v>0</v>
      </c>
      <c r="N14" s="249">
        <v>0</v>
      </c>
      <c r="O14" s="250">
        <v>0</v>
      </c>
      <c r="P14" s="270">
        <f t="shared" si="2"/>
        <v>1625283.5200000035</v>
      </c>
      <c r="Q14" s="249">
        <v>1481453.1200000034</v>
      </c>
      <c r="R14" s="249">
        <v>104277.03999999998</v>
      </c>
      <c r="S14" s="249">
        <v>10787.28</v>
      </c>
      <c r="T14" s="249">
        <v>10787.28</v>
      </c>
      <c r="U14" s="249">
        <v>0</v>
      </c>
      <c r="V14" s="249">
        <v>3595.76</v>
      </c>
      <c r="W14" s="249">
        <v>0</v>
      </c>
      <c r="X14" s="249">
        <v>14383.04</v>
      </c>
      <c r="Y14" s="249">
        <v>0</v>
      </c>
      <c r="Z14" s="249">
        <v>0</v>
      </c>
      <c r="AA14" s="250">
        <v>0</v>
      </c>
      <c r="AB14" s="271">
        <f t="shared" si="3"/>
        <v>1661241.1200000036</v>
      </c>
      <c r="AC14" s="249">
        <v>1549772.5600000035</v>
      </c>
      <c r="AD14" s="249">
        <v>86298.240000000005</v>
      </c>
      <c r="AE14" s="249">
        <v>10787.28</v>
      </c>
      <c r="AF14" s="249">
        <v>7191.52</v>
      </c>
      <c r="AG14" s="249">
        <v>0</v>
      </c>
      <c r="AH14" s="249">
        <v>0</v>
      </c>
      <c r="AI14" s="249">
        <v>0</v>
      </c>
      <c r="AJ14" s="249">
        <v>7191.52</v>
      </c>
      <c r="AK14" s="249">
        <v>0</v>
      </c>
      <c r="AL14" s="249">
        <v>0</v>
      </c>
      <c r="AM14" s="250">
        <v>0</v>
      </c>
      <c r="AN14" s="270">
        <f t="shared" si="4"/>
        <v>1787117.3800000048</v>
      </c>
      <c r="AO14" s="249">
        <v>1660873.6400000046</v>
      </c>
      <c r="AP14" s="249">
        <v>86298.240000000005</v>
      </c>
      <c r="AQ14" s="249">
        <v>18174.870000000003</v>
      </c>
      <c r="AR14" s="249">
        <v>14579.11</v>
      </c>
      <c r="AS14" s="249">
        <v>0</v>
      </c>
      <c r="AT14" s="249">
        <v>0</v>
      </c>
      <c r="AU14" s="249">
        <v>0</v>
      </c>
      <c r="AV14" s="249">
        <v>7191.52</v>
      </c>
      <c r="AW14" s="249">
        <v>0</v>
      </c>
      <c r="AX14" s="249">
        <v>0</v>
      </c>
      <c r="AY14" s="250">
        <v>0</v>
      </c>
      <c r="AZ14" s="854">
        <v>133386.58999999994</v>
      </c>
      <c r="BA14" s="290">
        <f t="shared" si="5"/>
        <v>6803546.0500000147</v>
      </c>
      <c r="BB14" s="271">
        <f t="shared" si="6"/>
        <v>6123211.8000000147</v>
      </c>
      <c r="BC14" s="271">
        <f t="shared" si="6"/>
        <v>427895.43999999994</v>
      </c>
      <c r="BD14" s="271">
        <f t="shared" si="6"/>
        <v>46940.950000000004</v>
      </c>
      <c r="BE14" s="271">
        <f t="shared" si="6"/>
        <v>36153.67</v>
      </c>
      <c r="BF14" s="271">
        <f t="shared" si="6"/>
        <v>0</v>
      </c>
      <c r="BG14" s="271">
        <f t="shared" si="6"/>
        <v>3595.76</v>
      </c>
      <c r="BH14" s="271">
        <f t="shared" si="6"/>
        <v>0</v>
      </c>
      <c r="BI14" s="271">
        <f t="shared" si="6"/>
        <v>32361.840000000004</v>
      </c>
      <c r="BJ14" s="271">
        <f t="shared" si="6"/>
        <v>0</v>
      </c>
      <c r="BK14" s="271">
        <f t="shared" si="6"/>
        <v>0</v>
      </c>
      <c r="BL14" s="291">
        <f t="shared" si="6"/>
        <v>0</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465657.34434989659</v>
      </c>
      <c r="E16" s="249">
        <v>461216.62414082256</v>
      </c>
      <c r="F16" s="249">
        <v>1026.567810259565</v>
      </c>
      <c r="G16" s="249">
        <v>1308.5439996519876</v>
      </c>
      <c r="H16" s="249">
        <v>570.10585382197928</v>
      </c>
      <c r="I16" s="249">
        <v>766.38926747711332</v>
      </c>
      <c r="J16" s="249">
        <v>77.072992534117986</v>
      </c>
      <c r="K16" s="249">
        <v>9.7548524385287187</v>
      </c>
      <c r="L16" s="249">
        <v>94.554460765540753</v>
      </c>
      <c r="M16" s="249">
        <v>2.6825065313232921</v>
      </c>
      <c r="N16" s="249">
        <v>509.42421352096892</v>
      </c>
      <c r="O16" s="249">
        <v>75.62425207295037</v>
      </c>
      <c r="P16" s="270">
        <f t="shared" si="2"/>
        <v>26014.757356278096</v>
      </c>
      <c r="Q16" s="249">
        <v>21504.865687513866</v>
      </c>
      <c r="R16" s="249">
        <v>1081.0511706469149</v>
      </c>
      <c r="S16" s="249">
        <v>1310.780178400066</v>
      </c>
      <c r="T16" s="249">
        <v>566.41940649939386</v>
      </c>
      <c r="U16" s="249">
        <v>770.32178555534608</v>
      </c>
      <c r="V16" s="249">
        <v>78.03881950822975</v>
      </c>
      <c r="W16" s="249">
        <v>8.580282215173451</v>
      </c>
      <c r="X16" s="249">
        <v>100.05967451797775</v>
      </c>
      <c r="Y16" s="249">
        <v>1.8350712508123332</v>
      </c>
      <c r="Z16" s="249">
        <v>515.82887033360566</v>
      </c>
      <c r="AA16" s="250">
        <v>76.976409836706821</v>
      </c>
      <c r="AB16" s="270">
        <f t="shared" si="3"/>
        <v>26997.245676512164</v>
      </c>
      <c r="AC16" s="249">
        <v>22420.29601782118</v>
      </c>
      <c r="AD16" s="249">
        <v>1123.3429683531006</v>
      </c>
      <c r="AE16" s="249">
        <v>1323.4800761430963</v>
      </c>
      <c r="AF16" s="249">
        <v>559.82145818549418</v>
      </c>
      <c r="AG16" s="249">
        <v>770.53675994635705</v>
      </c>
      <c r="AH16" s="249">
        <v>78.79590323309796</v>
      </c>
      <c r="AI16" s="249">
        <v>7.8107362067682846</v>
      </c>
      <c r="AJ16" s="249">
        <v>103.74840659254505</v>
      </c>
      <c r="AK16" s="249">
        <v>2.1248193430458597</v>
      </c>
      <c r="AL16" s="249">
        <v>528.18730150772387</v>
      </c>
      <c r="AM16" s="250">
        <v>79.101229179752679</v>
      </c>
      <c r="AN16" s="270">
        <f t="shared" si="4"/>
        <v>27775.025411797822</v>
      </c>
      <c r="AO16" s="249">
        <v>23141.326771826556</v>
      </c>
      <c r="AP16" s="249">
        <v>1170.7689153194119</v>
      </c>
      <c r="AQ16" s="249">
        <v>1336.0105906823862</v>
      </c>
      <c r="AR16" s="249">
        <v>551.88817619061263</v>
      </c>
      <c r="AS16" s="249">
        <v>774.18291255217343</v>
      </c>
      <c r="AT16" s="249">
        <v>74.465259704016262</v>
      </c>
      <c r="AU16" s="249">
        <v>8.4181686768306161</v>
      </c>
      <c r="AV16" s="249">
        <v>107.97945570569412</v>
      </c>
      <c r="AW16" s="249">
        <v>2.7043155275129123</v>
      </c>
      <c r="AX16" s="249">
        <v>529.14544340698785</v>
      </c>
      <c r="AY16" s="250">
        <v>78.135402205640929</v>
      </c>
      <c r="AZ16" s="854">
        <v>-117199.95000000051</v>
      </c>
      <c r="BA16" s="290">
        <f t="shared" si="5"/>
        <v>429244.42279448418</v>
      </c>
      <c r="BB16" s="271">
        <f t="shared" si="6"/>
        <v>528283.11261798418</v>
      </c>
      <c r="BC16" s="271">
        <f t="shared" si="6"/>
        <v>4401.7308645789926</v>
      </c>
      <c r="BD16" s="271">
        <f t="shared" si="6"/>
        <v>5278.8148448775364</v>
      </c>
      <c r="BE16" s="271">
        <f t="shared" si="6"/>
        <v>2248.2348946974798</v>
      </c>
      <c r="BF16" s="271">
        <f t="shared" si="6"/>
        <v>3081.43072553099</v>
      </c>
      <c r="BG16" s="271">
        <f t="shared" si="6"/>
        <v>308.37297497946196</v>
      </c>
      <c r="BH16" s="271">
        <f t="shared" si="6"/>
        <v>34.56403953730107</v>
      </c>
      <c r="BI16" s="271">
        <f t="shared" si="6"/>
        <v>406.34199758175771</v>
      </c>
      <c r="BJ16" s="271">
        <f t="shared" si="6"/>
        <v>9.3467126526943964</v>
      </c>
      <c r="BK16" s="271">
        <f t="shared" si="6"/>
        <v>2082.5858287692863</v>
      </c>
      <c r="BL16" s="291">
        <f t="shared" si="6"/>
        <v>309.83729329505081</v>
      </c>
    </row>
    <row r="17" spans="1:64" s="209" customFormat="1" x14ac:dyDescent="0.25">
      <c r="A17" s="1535"/>
      <c r="B17" s="128" t="s">
        <v>201</v>
      </c>
      <c r="C17" s="309" t="s">
        <v>14</v>
      </c>
      <c r="D17" s="272">
        <f>SUM(D11:D16)</f>
        <v>79233215.137550399</v>
      </c>
      <c r="E17" s="272">
        <f>SUM(E11:E16)</f>
        <v>41111782.678662978</v>
      </c>
      <c r="F17" s="272">
        <f>SUM(F11:F16)</f>
        <v>5827508.6419907827</v>
      </c>
      <c r="G17" s="272">
        <f t="shared" ref="G17:O17" si="7">SUM(G11:G16)</f>
        <v>13712814.498648489</v>
      </c>
      <c r="H17" s="272">
        <f t="shared" si="7"/>
        <v>9026369.9844537135</v>
      </c>
      <c r="I17" s="272">
        <f t="shared" si="7"/>
        <v>1784937.2379135804</v>
      </c>
      <c r="J17" s="272">
        <f t="shared" si="7"/>
        <v>336806.74326765962</v>
      </c>
      <c r="K17" s="272">
        <f t="shared" si="7"/>
        <v>14334.434536382985</v>
      </c>
      <c r="L17" s="272">
        <f t="shared" si="7"/>
        <v>3407328.301991276</v>
      </c>
      <c r="M17" s="272">
        <f t="shared" si="7"/>
        <v>721050.67820371315</v>
      </c>
      <c r="N17" s="272">
        <f t="shared" si="7"/>
        <v>761949.60914926813</v>
      </c>
      <c r="O17" s="272">
        <f t="shared" si="7"/>
        <v>2528332.3287325543</v>
      </c>
      <c r="P17" s="288">
        <f>SUM(P11:P16)</f>
        <v>81099934.826231271</v>
      </c>
      <c r="Q17" s="280">
        <f>SUM(Q11:Q16)</f>
        <v>42244894.58946535</v>
      </c>
      <c r="R17" s="280">
        <f>SUM(R11:R16)</f>
        <v>6108597.3433469478</v>
      </c>
      <c r="S17" s="280">
        <f t="shared" ref="S17:AA17" si="8">SUM(S11:S16)</f>
        <v>13995585.480767479</v>
      </c>
      <c r="T17" s="280">
        <f t="shared" si="8"/>
        <v>9176708.3171309382</v>
      </c>
      <c r="U17" s="280">
        <f t="shared" si="8"/>
        <v>1795501.1432054166</v>
      </c>
      <c r="V17" s="280">
        <f t="shared" si="8"/>
        <v>336234.47629106382</v>
      </c>
      <c r="W17" s="280">
        <f t="shared" si="8"/>
        <v>12786.594149855871</v>
      </c>
      <c r="X17" s="280">
        <f t="shared" si="8"/>
        <v>3599088.2572246809</v>
      </c>
      <c r="Y17" s="272">
        <f t="shared" si="8"/>
        <v>493262.31174446805</v>
      </c>
      <c r="Z17" s="280">
        <f t="shared" si="8"/>
        <v>771432.76393974514</v>
      </c>
      <c r="AA17" s="281">
        <f t="shared" si="8"/>
        <v>2565843.5489653195</v>
      </c>
      <c r="AB17" s="288">
        <f>SUM(AB11:AB16)</f>
        <v>83590301.332589641</v>
      </c>
      <c r="AC17" s="272">
        <f>SUM(AC11:AC16)</f>
        <v>44431796.173358433</v>
      </c>
      <c r="AD17" s="272">
        <f>SUM(AD11:AD16)</f>
        <v>6316558.3080158597</v>
      </c>
      <c r="AE17" s="272">
        <f t="shared" ref="AE17:AM17" si="9">SUM(AE11:AE16)</f>
        <v>13993441.986449847</v>
      </c>
      <c r="AF17" s="272">
        <f t="shared" si="9"/>
        <v>8974931.2928553578</v>
      </c>
      <c r="AG17" s="272">
        <f t="shared" si="9"/>
        <v>1791765.5440719146</v>
      </c>
      <c r="AH17" s="272">
        <f t="shared" si="9"/>
        <v>336442.74195134518</v>
      </c>
      <c r="AI17" s="272">
        <f t="shared" si="9"/>
        <v>11532.671482820868</v>
      </c>
      <c r="AJ17" s="272">
        <f t="shared" si="9"/>
        <v>3726844.2404986918</v>
      </c>
      <c r="AK17" s="272">
        <f t="shared" si="9"/>
        <v>571145.83465148939</v>
      </c>
      <c r="AL17" s="272">
        <f t="shared" si="9"/>
        <v>790239.69563706825</v>
      </c>
      <c r="AM17" s="272">
        <f t="shared" si="9"/>
        <v>2645602.8436168078</v>
      </c>
      <c r="AN17" s="288">
        <f>SUM(AN11:AN16)</f>
        <v>81886396.034261748</v>
      </c>
      <c r="AO17" s="272">
        <f>SUM(AO11:AO16)</f>
        <v>44252996.756001927</v>
      </c>
      <c r="AP17" s="272">
        <f t="shared" ref="AP17:AZ17" si="10">SUM(AP11:AP16)</f>
        <v>6060754.3072920954</v>
      </c>
      <c r="AQ17" s="272">
        <f t="shared" si="10"/>
        <v>13712179.979565427</v>
      </c>
      <c r="AR17" s="272">
        <f t="shared" si="10"/>
        <v>8744691.5558061246</v>
      </c>
      <c r="AS17" s="272">
        <f t="shared" si="10"/>
        <v>1561357.6900728503</v>
      </c>
      <c r="AT17" s="272">
        <f t="shared" si="10"/>
        <v>293130.82710446807</v>
      </c>
      <c r="AU17" s="272">
        <f t="shared" si="10"/>
        <v>13250.142337002746</v>
      </c>
      <c r="AV17" s="272">
        <f t="shared" si="10"/>
        <v>3080397.9100165963</v>
      </c>
      <c r="AW17" s="272">
        <f t="shared" si="10"/>
        <v>886808.28046553186</v>
      </c>
      <c r="AX17" s="272">
        <f t="shared" si="10"/>
        <v>872912.87500630761</v>
      </c>
      <c r="AY17" s="281">
        <f t="shared" si="10"/>
        <v>2407915.7105934047</v>
      </c>
      <c r="AZ17" s="293">
        <f t="shared" si="10"/>
        <v>877162.1280497741</v>
      </c>
      <c r="BA17" s="292">
        <f>SUM(BA11:BA16)</f>
        <v>326687009.45868272</v>
      </c>
      <c r="BB17" s="272">
        <f>SUM(BB11:BB16)</f>
        <v>172041470.19748867</v>
      </c>
      <c r="BC17" s="272">
        <f t="shared" ref="BC17:BL17" si="11">SUM(BC11:BC16)</f>
        <v>24313418.600645687</v>
      </c>
      <c r="BD17" s="272">
        <f t="shared" si="11"/>
        <v>55414021.945431247</v>
      </c>
      <c r="BE17" s="272">
        <f t="shared" si="11"/>
        <v>35922701.150246143</v>
      </c>
      <c r="BF17" s="272">
        <f t="shared" si="11"/>
        <v>6933561.615263761</v>
      </c>
      <c r="BG17" s="272">
        <f t="shared" si="11"/>
        <v>1302614.7886145366</v>
      </c>
      <c r="BH17" s="272">
        <f t="shared" si="11"/>
        <v>51903.842506062458</v>
      </c>
      <c r="BI17" s="272">
        <f t="shared" si="11"/>
        <v>13813658.709731244</v>
      </c>
      <c r="BJ17" s="272">
        <f>SUM(BJ11:BJ16)</f>
        <v>2672267.1050652023</v>
      </c>
      <c r="BK17" s="272">
        <f t="shared" si="11"/>
        <v>3196534.9437323888</v>
      </c>
      <c r="BL17" s="293">
        <f t="shared" si="11"/>
        <v>10147694.431908084</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8303405.080000001</v>
      </c>
      <c r="E20" s="251">
        <v>4083095.97</v>
      </c>
      <c r="F20" s="251">
        <v>202515.83000000002</v>
      </c>
      <c r="G20" s="251">
        <v>2306363.0299999998</v>
      </c>
      <c r="H20" s="251">
        <v>938217.99000000011</v>
      </c>
      <c r="I20" s="251">
        <v>22200.36</v>
      </c>
      <c r="J20" s="251">
        <v>0</v>
      </c>
      <c r="K20" s="251">
        <v>0</v>
      </c>
      <c r="L20" s="251">
        <v>95842.1</v>
      </c>
      <c r="M20" s="251">
        <v>314032.53999999998</v>
      </c>
      <c r="N20" s="251">
        <v>9874.0700000000088</v>
      </c>
      <c r="O20" s="252">
        <v>331263.19</v>
      </c>
      <c r="P20" s="276">
        <f t="shared" ref="P20:P27" si="13">SUM(Q20:AA20)</f>
        <v>10751838.379999999</v>
      </c>
      <c r="Q20" s="251">
        <v>7403087.5600000005</v>
      </c>
      <c r="R20" s="251">
        <v>238412.09</v>
      </c>
      <c r="S20" s="251">
        <v>1540091.25</v>
      </c>
      <c r="T20" s="251">
        <v>960762.43</v>
      </c>
      <c r="U20" s="251">
        <v>19617.180000000004</v>
      </c>
      <c r="V20" s="251">
        <v>3030.02</v>
      </c>
      <c r="W20" s="251">
        <v>0</v>
      </c>
      <c r="X20" s="251">
        <v>179683.90999999997</v>
      </c>
      <c r="Y20" s="251">
        <v>46139.18</v>
      </c>
      <c r="Z20" s="251">
        <v>29147.919999999998</v>
      </c>
      <c r="AA20" s="252">
        <v>331866.83999999997</v>
      </c>
      <c r="AB20" s="273">
        <f t="shared" ref="AB20:AB27" si="14">SUM(AC20:AM20)</f>
        <v>8287568.9100000001</v>
      </c>
      <c r="AC20" s="251">
        <v>4360462.99</v>
      </c>
      <c r="AD20" s="251">
        <v>293474.13</v>
      </c>
      <c r="AE20" s="251">
        <v>1471246.5999999999</v>
      </c>
      <c r="AF20" s="251">
        <v>1069244.33</v>
      </c>
      <c r="AG20" s="251">
        <v>-3525.0099999999984</v>
      </c>
      <c r="AH20" s="251">
        <v>273130.23999999999</v>
      </c>
      <c r="AI20" s="251">
        <v>0</v>
      </c>
      <c r="AJ20" s="251">
        <v>177039.33000000002</v>
      </c>
      <c r="AK20" s="251">
        <v>74758.080000000002</v>
      </c>
      <c r="AL20" s="251">
        <v>40030.550000000003</v>
      </c>
      <c r="AM20" s="252">
        <v>531707.66999999981</v>
      </c>
      <c r="AN20" s="276">
        <f t="shared" ref="AN20:AN27" si="15">SUM(AO20:AY20)</f>
        <v>8772861.709999999</v>
      </c>
      <c r="AO20" s="251">
        <v>4718938.42</v>
      </c>
      <c r="AP20" s="251">
        <v>393780.93</v>
      </c>
      <c r="AQ20" s="251">
        <v>2009472.67</v>
      </c>
      <c r="AR20" s="251">
        <v>821204.23</v>
      </c>
      <c r="AS20" s="251">
        <v>43581.96</v>
      </c>
      <c r="AT20" s="251">
        <v>16292.77</v>
      </c>
      <c r="AU20" s="251">
        <v>0</v>
      </c>
      <c r="AV20" s="249">
        <v>140755.06999999998</v>
      </c>
      <c r="AW20" s="251">
        <v>40078.1</v>
      </c>
      <c r="AX20" s="251">
        <v>30241.64</v>
      </c>
      <c r="AY20" s="252">
        <v>558515.92000000004</v>
      </c>
      <c r="AZ20" s="855">
        <v>3946003.6200000006</v>
      </c>
      <c r="BA20" s="294">
        <f t="shared" ref="BA20:BA27" si="16">SUM(BB20:BL20)+AZ20</f>
        <v>40061677.699999996</v>
      </c>
      <c r="BB20" s="271">
        <f t="shared" ref="BB20:BL27" si="17">E20+Q20+AC20+AO20</f>
        <v>20565584.940000001</v>
      </c>
      <c r="BC20" s="271">
        <f t="shared" si="17"/>
        <v>1128182.98</v>
      </c>
      <c r="BD20" s="271">
        <f t="shared" si="17"/>
        <v>7327173.5499999998</v>
      </c>
      <c r="BE20" s="271">
        <f t="shared" si="17"/>
        <v>3789428.98</v>
      </c>
      <c r="BF20" s="271">
        <f t="shared" si="17"/>
        <v>81874.49000000002</v>
      </c>
      <c r="BG20" s="271">
        <f t="shared" si="17"/>
        <v>292453.03000000003</v>
      </c>
      <c r="BH20" s="271">
        <f t="shared" si="17"/>
        <v>0</v>
      </c>
      <c r="BI20" s="271">
        <f t="shared" si="17"/>
        <v>593320.41</v>
      </c>
      <c r="BJ20" s="271">
        <f t="shared" si="17"/>
        <v>475007.89999999997</v>
      </c>
      <c r="BK20" s="271">
        <f t="shared" si="17"/>
        <v>109294.18000000001</v>
      </c>
      <c r="BL20" s="295">
        <f t="shared" si="17"/>
        <v>1753353.6199999996</v>
      </c>
    </row>
    <row r="21" spans="1:64" ht="24.75" x14ac:dyDescent="0.25">
      <c r="A21" s="1535"/>
      <c r="B21" s="126">
        <v>2.2000000000000002</v>
      </c>
      <c r="C21" s="127" t="s">
        <v>148</v>
      </c>
      <c r="D21" s="274">
        <f t="shared" si="12"/>
        <v>47067.063611968428</v>
      </c>
      <c r="E21" s="253">
        <v>23144.641975453516</v>
      </c>
      <c r="F21" s="253">
        <v>1147.941761386473</v>
      </c>
      <c r="G21" s="253">
        <v>13073.399936463447</v>
      </c>
      <c r="H21" s="253">
        <v>5318.19962916023</v>
      </c>
      <c r="I21" s="253">
        <v>125.84063360288327</v>
      </c>
      <c r="J21" s="253">
        <v>0</v>
      </c>
      <c r="K21" s="253">
        <v>0</v>
      </c>
      <c r="L21" s="253">
        <v>543.27184738584867</v>
      </c>
      <c r="M21" s="253">
        <v>1780.063647865295</v>
      </c>
      <c r="N21" s="253">
        <v>55.970228637698789</v>
      </c>
      <c r="O21" s="254">
        <v>1877.733952013044</v>
      </c>
      <c r="P21" s="289">
        <f t="shared" si="13"/>
        <v>121993.91145466287</v>
      </c>
      <c r="Q21" s="253">
        <v>83997.877978310557</v>
      </c>
      <c r="R21" s="253">
        <v>2705.1023619628772</v>
      </c>
      <c r="S21" s="253">
        <v>17474.384281490758</v>
      </c>
      <c r="T21" s="253">
        <v>10901.12803708148</v>
      </c>
      <c r="U21" s="253">
        <v>222.58300723361353</v>
      </c>
      <c r="V21" s="253">
        <v>34.379608260616138</v>
      </c>
      <c r="W21" s="253">
        <v>0</v>
      </c>
      <c r="X21" s="253">
        <v>2038.7530235892189</v>
      </c>
      <c r="Y21" s="253">
        <v>523.51038404566793</v>
      </c>
      <c r="Z21" s="253">
        <v>330.72193292842229</v>
      </c>
      <c r="AA21" s="254">
        <v>3765.4708397596619</v>
      </c>
      <c r="AB21" s="274">
        <f t="shared" si="14"/>
        <v>206543.38355770576</v>
      </c>
      <c r="AC21" s="253">
        <v>108671.7696845975</v>
      </c>
      <c r="AD21" s="253">
        <v>7313.9832024460366</v>
      </c>
      <c r="AE21" s="253">
        <v>36666.512714615907</v>
      </c>
      <c r="AF21" s="253">
        <v>26647.783465379616</v>
      </c>
      <c r="AG21" s="253">
        <v>-87.850550671891568</v>
      </c>
      <c r="AH21" s="253">
        <v>6806.9713246617503</v>
      </c>
      <c r="AI21" s="253">
        <v>0</v>
      </c>
      <c r="AJ21" s="253">
        <v>4412.1868111247177</v>
      </c>
      <c r="AK21" s="253">
        <v>1863.1262025280289</v>
      </c>
      <c r="AL21" s="253">
        <v>997.64422262594746</v>
      </c>
      <c r="AM21" s="254">
        <v>13251.256480398184</v>
      </c>
      <c r="AN21" s="289">
        <f t="shared" si="15"/>
        <v>761263.9192404449</v>
      </c>
      <c r="AO21" s="253">
        <v>409485.25977203768</v>
      </c>
      <c r="AP21" s="253">
        <v>34170.28832817966</v>
      </c>
      <c r="AQ21" s="253">
        <v>174371.72623239277</v>
      </c>
      <c r="AR21" s="253">
        <v>71259.888881416278</v>
      </c>
      <c r="AS21" s="253">
        <v>3781.8188379696112</v>
      </c>
      <c r="AT21" s="253">
        <v>1413.802970511334</v>
      </c>
      <c r="AU21" s="253">
        <v>0</v>
      </c>
      <c r="AV21" s="253">
        <v>12214.002657653104</v>
      </c>
      <c r="AW21" s="253">
        <v>3477.7718480313843</v>
      </c>
      <c r="AX21" s="253">
        <v>2624.2143272834751</v>
      </c>
      <c r="AY21" s="254">
        <v>48465.145384969575</v>
      </c>
      <c r="AZ21" s="526">
        <v>-4991575.9846236613</v>
      </c>
      <c r="BA21" s="296">
        <f t="shared" si="16"/>
        <v>-3854707.7067588791</v>
      </c>
      <c r="BB21" s="271">
        <f t="shared" si="17"/>
        <v>625299.54941039928</v>
      </c>
      <c r="BC21" s="271">
        <f t="shared" si="17"/>
        <v>45337.315653975049</v>
      </c>
      <c r="BD21" s="271">
        <f t="shared" si="17"/>
        <v>241586.02316496288</v>
      </c>
      <c r="BE21" s="271">
        <f t="shared" si="17"/>
        <v>114127.00001303761</v>
      </c>
      <c r="BF21" s="271">
        <f t="shared" si="17"/>
        <v>4042.3919281342164</v>
      </c>
      <c r="BG21" s="271">
        <f t="shared" si="17"/>
        <v>8255.1539034337002</v>
      </c>
      <c r="BH21" s="271">
        <f t="shared" si="17"/>
        <v>0</v>
      </c>
      <c r="BI21" s="271">
        <f t="shared" si="17"/>
        <v>19208.214339752889</v>
      </c>
      <c r="BJ21" s="271">
        <f t="shared" si="17"/>
        <v>7644.4720824703754</v>
      </c>
      <c r="BK21" s="271">
        <f t="shared" si="17"/>
        <v>4008.5507114755437</v>
      </c>
      <c r="BL21" s="291">
        <f t="shared" si="17"/>
        <v>67359.606657140466</v>
      </c>
    </row>
    <row r="22" spans="1:64" x14ac:dyDescent="0.25">
      <c r="A22" s="1535"/>
      <c r="B22" s="126">
        <v>2.2999999999999998</v>
      </c>
      <c r="C22" s="127" t="s">
        <v>149</v>
      </c>
      <c r="D22" s="274">
        <f t="shared" si="12"/>
        <v>4878330.1499999966</v>
      </c>
      <c r="E22" s="253">
        <v>3198837.2699999958</v>
      </c>
      <c r="F22" s="253">
        <v>400346.16000000003</v>
      </c>
      <c r="G22" s="253">
        <v>651730.93999999994</v>
      </c>
      <c r="H22" s="253">
        <v>436744.4</v>
      </c>
      <c r="I22" s="253">
        <v>23077.669999999995</v>
      </c>
      <c r="J22" s="253">
        <v>10412.24</v>
      </c>
      <c r="K22" s="253">
        <v>23.060000000000002</v>
      </c>
      <c r="L22" s="253">
        <v>60277.479999999996</v>
      </c>
      <c r="M22" s="253">
        <v>2033.7900000000002</v>
      </c>
      <c r="N22" s="253">
        <v>17634.399999999998</v>
      </c>
      <c r="O22" s="254">
        <v>77212.740000000005</v>
      </c>
      <c r="P22" s="289">
        <f t="shared" si="13"/>
        <v>5501482.0700000096</v>
      </c>
      <c r="Q22" s="253">
        <v>3603986.8500000108</v>
      </c>
      <c r="R22" s="253">
        <v>495598.02000000008</v>
      </c>
      <c r="S22" s="253">
        <v>707316.26999999827</v>
      </c>
      <c r="T22" s="253">
        <v>495557.5300000002</v>
      </c>
      <c r="U22" s="253">
        <v>12274.940000000002</v>
      </c>
      <c r="V22" s="253">
        <v>24972.489999999998</v>
      </c>
      <c r="W22" s="253">
        <v>77.039999999999992</v>
      </c>
      <c r="X22" s="253">
        <v>84302.099999999991</v>
      </c>
      <c r="Y22" s="253">
        <v>2556.4900000000002</v>
      </c>
      <c r="Z22" s="253">
        <v>9582.27</v>
      </c>
      <c r="AA22" s="254">
        <v>65258.07</v>
      </c>
      <c r="AB22" s="274">
        <f t="shared" si="14"/>
        <v>4850306.4800000042</v>
      </c>
      <c r="AC22" s="253">
        <v>3201756.5600000047</v>
      </c>
      <c r="AD22" s="253">
        <v>388413.85999999993</v>
      </c>
      <c r="AE22" s="253">
        <v>690624.46</v>
      </c>
      <c r="AF22" s="253">
        <v>369832.83000000013</v>
      </c>
      <c r="AG22" s="253">
        <v>14176.999999999998</v>
      </c>
      <c r="AH22" s="253">
        <v>18232.550000000003</v>
      </c>
      <c r="AI22" s="253">
        <v>561.88</v>
      </c>
      <c r="AJ22" s="253">
        <v>68796.12999999999</v>
      </c>
      <c r="AK22" s="253">
        <v>4477.1800000000012</v>
      </c>
      <c r="AL22" s="253">
        <v>9372.9600000000009</v>
      </c>
      <c r="AM22" s="254">
        <v>84061.070000000022</v>
      </c>
      <c r="AN22" s="289">
        <f t="shared" si="15"/>
        <v>5497387.9900000039</v>
      </c>
      <c r="AO22" s="253">
        <v>3907252.3500000029</v>
      </c>
      <c r="AP22" s="253">
        <v>461919.3899999999</v>
      </c>
      <c r="AQ22" s="253">
        <v>581070.6800000011</v>
      </c>
      <c r="AR22" s="253">
        <v>392739.36000000004</v>
      </c>
      <c r="AS22" s="253">
        <v>18721</v>
      </c>
      <c r="AT22" s="253">
        <v>22344.590000000004</v>
      </c>
      <c r="AU22" s="253">
        <v>747.32</v>
      </c>
      <c r="AV22" s="253">
        <v>66555.609999999986</v>
      </c>
      <c r="AW22" s="253">
        <v>6196.5800000000008</v>
      </c>
      <c r="AX22" s="253">
        <v>5496.52</v>
      </c>
      <c r="AY22" s="254">
        <v>34344.589999999997</v>
      </c>
      <c r="AZ22" s="526">
        <v>-529815.27000000025</v>
      </c>
      <c r="BA22" s="296">
        <f t="shared" si="16"/>
        <v>20197691.420000013</v>
      </c>
      <c r="BB22" s="271">
        <f t="shared" si="17"/>
        <v>13911833.030000014</v>
      </c>
      <c r="BC22" s="271">
        <f t="shared" si="17"/>
        <v>1746277.43</v>
      </c>
      <c r="BD22" s="271">
        <f t="shared" si="17"/>
        <v>2630742.3499999992</v>
      </c>
      <c r="BE22" s="271">
        <f t="shared" si="17"/>
        <v>1694874.1200000003</v>
      </c>
      <c r="BF22" s="271">
        <f t="shared" si="17"/>
        <v>68250.61</v>
      </c>
      <c r="BG22" s="271">
        <f t="shared" si="17"/>
        <v>75961.87</v>
      </c>
      <c r="BH22" s="271">
        <f t="shared" si="17"/>
        <v>1409.3000000000002</v>
      </c>
      <c r="BI22" s="271">
        <f t="shared" si="17"/>
        <v>279931.31999999995</v>
      </c>
      <c r="BJ22" s="271">
        <f t="shared" si="17"/>
        <v>15264.040000000005</v>
      </c>
      <c r="BK22" s="271">
        <f t="shared" si="17"/>
        <v>42086.149999999994</v>
      </c>
      <c r="BL22" s="291">
        <f t="shared" si="17"/>
        <v>260876.47</v>
      </c>
    </row>
    <row r="23" spans="1:64" x14ac:dyDescent="0.25">
      <c r="A23" s="1535"/>
      <c r="B23" s="126">
        <v>2.4</v>
      </c>
      <c r="C23" s="127" t="s">
        <v>150</v>
      </c>
      <c r="D23" s="274">
        <f t="shared" si="12"/>
        <v>1641432.8700000027</v>
      </c>
      <c r="E23" s="253">
        <v>111592.58000000003</v>
      </c>
      <c r="F23" s="253">
        <v>24164.17</v>
      </c>
      <c r="G23" s="253">
        <v>645599.48000000208</v>
      </c>
      <c r="H23" s="253">
        <v>207956.69000000018</v>
      </c>
      <c r="I23" s="253">
        <v>239752.31000000008</v>
      </c>
      <c r="J23" s="253">
        <v>0</v>
      </c>
      <c r="K23" s="253">
        <v>5830.5700000000006</v>
      </c>
      <c r="L23" s="253">
        <v>17516.84</v>
      </c>
      <c r="M23" s="253">
        <v>0</v>
      </c>
      <c r="N23" s="253">
        <v>276506.97000000015</v>
      </c>
      <c r="O23" s="254">
        <v>112513.26</v>
      </c>
      <c r="P23" s="289">
        <f t="shared" si="13"/>
        <v>2562554.9700000007</v>
      </c>
      <c r="Q23" s="253">
        <v>299831.84000000014</v>
      </c>
      <c r="R23" s="253">
        <v>61050.040000000008</v>
      </c>
      <c r="S23" s="253">
        <v>940961.2</v>
      </c>
      <c r="T23" s="253">
        <v>639155.55000000005</v>
      </c>
      <c r="U23" s="253">
        <v>263990.36000000022</v>
      </c>
      <c r="V23" s="253">
        <v>69.59</v>
      </c>
      <c r="W23" s="253">
        <v>10094.08</v>
      </c>
      <c r="X23" s="253">
        <v>12788.62</v>
      </c>
      <c r="Y23" s="253">
        <v>11419.6</v>
      </c>
      <c r="Z23" s="253">
        <v>178555.66000000003</v>
      </c>
      <c r="AA23" s="254">
        <v>144638.43000000002</v>
      </c>
      <c r="AB23" s="274">
        <f t="shared" si="14"/>
        <v>2555427.58</v>
      </c>
      <c r="AC23" s="253">
        <v>434020.61999999994</v>
      </c>
      <c r="AD23" s="253">
        <v>83071.200000000012</v>
      </c>
      <c r="AE23" s="253">
        <v>884286.60000000009</v>
      </c>
      <c r="AF23" s="253">
        <v>296034.2600000003</v>
      </c>
      <c r="AG23" s="253">
        <v>280246.46000000008</v>
      </c>
      <c r="AH23" s="253">
        <v>40.17</v>
      </c>
      <c r="AI23" s="253">
        <v>5295.52</v>
      </c>
      <c r="AJ23" s="253">
        <v>14816.499999999998</v>
      </c>
      <c r="AK23" s="253">
        <v>48.54</v>
      </c>
      <c r="AL23" s="253">
        <v>408916.45999999985</v>
      </c>
      <c r="AM23" s="254">
        <v>148651.25</v>
      </c>
      <c r="AN23" s="289">
        <f t="shared" si="15"/>
        <v>2174726.5100000002</v>
      </c>
      <c r="AO23" s="253">
        <v>415371.07</v>
      </c>
      <c r="AP23" s="253">
        <v>50394.1</v>
      </c>
      <c r="AQ23" s="253">
        <v>677969.91999999993</v>
      </c>
      <c r="AR23" s="253">
        <v>171917.03</v>
      </c>
      <c r="AS23" s="253">
        <v>285067.4300000004</v>
      </c>
      <c r="AT23" s="253">
        <v>13.16</v>
      </c>
      <c r="AU23" s="253">
        <v>3553.81</v>
      </c>
      <c r="AV23" s="253">
        <v>55114.099999999991</v>
      </c>
      <c r="AW23" s="253">
        <v>0</v>
      </c>
      <c r="AX23" s="253">
        <v>323813.00999999989</v>
      </c>
      <c r="AY23" s="254">
        <v>191512.88</v>
      </c>
      <c r="AZ23" s="526">
        <v>-1193739.5300000005</v>
      </c>
      <c r="BA23" s="296">
        <f t="shared" si="16"/>
        <v>7740402.4000000032</v>
      </c>
      <c r="BB23" s="271">
        <f t="shared" si="17"/>
        <v>1260816.1100000001</v>
      </c>
      <c r="BC23" s="271">
        <f t="shared" si="17"/>
        <v>218679.51000000004</v>
      </c>
      <c r="BD23" s="271">
        <f t="shared" si="17"/>
        <v>3148817.200000002</v>
      </c>
      <c r="BE23" s="271">
        <f t="shared" si="17"/>
        <v>1315063.5300000005</v>
      </c>
      <c r="BF23" s="271">
        <f t="shared" si="17"/>
        <v>1069056.5600000008</v>
      </c>
      <c r="BG23" s="271">
        <f t="shared" si="17"/>
        <v>122.92</v>
      </c>
      <c r="BH23" s="271">
        <f t="shared" si="17"/>
        <v>24773.980000000003</v>
      </c>
      <c r="BI23" s="271">
        <f t="shared" si="17"/>
        <v>100236.06</v>
      </c>
      <c r="BJ23" s="271">
        <f t="shared" si="17"/>
        <v>11468.140000000001</v>
      </c>
      <c r="BK23" s="271">
        <f t="shared" si="17"/>
        <v>1187792.1000000001</v>
      </c>
      <c r="BL23" s="291">
        <f t="shared" si="17"/>
        <v>597315.82000000007</v>
      </c>
    </row>
    <row r="24" spans="1:64" ht="24.75" x14ac:dyDescent="0.25">
      <c r="A24" s="1535"/>
      <c r="B24" s="126">
        <v>2.5</v>
      </c>
      <c r="C24" s="127" t="s">
        <v>151</v>
      </c>
      <c r="D24" s="274">
        <f t="shared" si="12"/>
        <v>36956.657882009473</v>
      </c>
      <c r="E24" s="253">
        <v>2512.4931251259559</v>
      </c>
      <c r="F24" s="253">
        <v>544.05329636947954</v>
      </c>
      <c r="G24" s="253">
        <v>14535.592376167813</v>
      </c>
      <c r="H24" s="253">
        <v>4682.1191332698818</v>
      </c>
      <c r="I24" s="253">
        <v>5397.9935817244041</v>
      </c>
      <c r="J24" s="253">
        <v>0</v>
      </c>
      <c r="K24" s="253">
        <v>131.27456180837152</v>
      </c>
      <c r="L24" s="253">
        <v>394.38948426437798</v>
      </c>
      <c r="M24" s="253">
        <v>0</v>
      </c>
      <c r="N24" s="253">
        <v>6225.520201920318</v>
      </c>
      <c r="O24" s="254">
        <v>2533.2221213588678</v>
      </c>
      <c r="P24" s="289">
        <f t="shared" si="13"/>
        <v>91497.229204526273</v>
      </c>
      <c r="Q24" s="253">
        <v>10705.636721344112</v>
      </c>
      <c r="R24" s="253">
        <v>2179.8203621854391</v>
      </c>
      <c r="S24" s="253">
        <v>33597.461750826784</v>
      </c>
      <c r="T24" s="253">
        <v>22821.349216050203</v>
      </c>
      <c r="U24" s="253">
        <v>9425.8998380453959</v>
      </c>
      <c r="V24" s="253">
        <v>2.4847436464330688</v>
      </c>
      <c r="W24" s="253">
        <v>360.41386904134373</v>
      </c>
      <c r="X24" s="253">
        <v>456.62368575437381</v>
      </c>
      <c r="Y24" s="253">
        <v>407.74218342875514</v>
      </c>
      <c r="Z24" s="253">
        <v>6375.4137335775731</v>
      </c>
      <c r="AA24" s="254">
        <v>5164.3831006258688</v>
      </c>
      <c r="AB24" s="274">
        <f t="shared" si="14"/>
        <v>184566.23252149179</v>
      </c>
      <c r="AC24" s="253">
        <v>31347.220049195064</v>
      </c>
      <c r="AD24" s="253">
        <v>5999.8328792551229</v>
      </c>
      <c r="AE24" s="253">
        <v>63867.764247593899</v>
      </c>
      <c r="AF24" s="253">
        <v>21381.129519423834</v>
      </c>
      <c r="AG24" s="253">
        <v>20240.852726370344</v>
      </c>
      <c r="AH24" s="253">
        <v>2.9012857254942537</v>
      </c>
      <c r="AI24" s="253">
        <v>382.46991747745415</v>
      </c>
      <c r="AJ24" s="253">
        <v>1070.1244697979985</v>
      </c>
      <c r="AK24" s="253">
        <v>3.5058105331215108</v>
      </c>
      <c r="AL24" s="253">
        <v>29534.067421400086</v>
      </c>
      <c r="AM24" s="254">
        <v>10736.364194719385</v>
      </c>
      <c r="AN24" s="289">
        <f t="shared" si="15"/>
        <v>665746.72509358916</v>
      </c>
      <c r="AO24" s="253">
        <v>127157.10609106431</v>
      </c>
      <c r="AP24" s="253">
        <v>15427.092503249451</v>
      </c>
      <c r="AQ24" s="253">
        <v>207546.21414531916</v>
      </c>
      <c r="AR24" s="253">
        <v>52628.77846204042</v>
      </c>
      <c r="AS24" s="253">
        <v>87267.390672193651</v>
      </c>
      <c r="AT24" s="253">
        <v>4.0286568733792807</v>
      </c>
      <c r="AU24" s="253">
        <v>1087.9240944668707</v>
      </c>
      <c r="AV24" s="253">
        <v>16872.021108291257</v>
      </c>
      <c r="AW24" s="253">
        <v>0</v>
      </c>
      <c r="AX24" s="253">
        <v>99128.534074934127</v>
      </c>
      <c r="AY24" s="254">
        <v>58627.635285156633</v>
      </c>
      <c r="AZ24" s="526">
        <v>0</v>
      </c>
      <c r="BA24" s="296">
        <f t="shared" si="16"/>
        <v>978766.84470161656</v>
      </c>
      <c r="BB24" s="271">
        <f t="shared" si="17"/>
        <v>171722.45598672944</v>
      </c>
      <c r="BC24" s="271">
        <f t="shared" si="17"/>
        <v>24150.799041059494</v>
      </c>
      <c r="BD24" s="271">
        <f t="shared" si="17"/>
        <v>319547.03251990769</v>
      </c>
      <c r="BE24" s="271">
        <f t="shared" si="17"/>
        <v>101513.37633078435</v>
      </c>
      <c r="BF24" s="271">
        <f t="shared" si="17"/>
        <v>122332.13681833379</v>
      </c>
      <c r="BG24" s="271">
        <f t="shared" si="17"/>
        <v>9.4146862453066031</v>
      </c>
      <c r="BH24" s="271">
        <f t="shared" si="17"/>
        <v>1962.0824427940402</v>
      </c>
      <c r="BI24" s="271">
        <f t="shared" si="17"/>
        <v>18793.158748108006</v>
      </c>
      <c r="BJ24" s="271">
        <f t="shared" si="17"/>
        <v>411.24799396187666</v>
      </c>
      <c r="BK24" s="271">
        <f t="shared" si="17"/>
        <v>141263.5354318321</v>
      </c>
      <c r="BL24" s="291">
        <f t="shared" si="17"/>
        <v>77061.60470186075</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14907191.821493978</v>
      </c>
      <c r="E28" s="275">
        <f t="shared" ref="E28:O28" si="18">SUM(E20:E27)</f>
        <v>7419182.9551005755</v>
      </c>
      <c r="F28" s="275">
        <f t="shared" si="18"/>
        <v>628718.15505775611</v>
      </c>
      <c r="G28" s="275">
        <f t="shared" si="18"/>
        <v>3631302.4423126327</v>
      </c>
      <c r="H28" s="275">
        <f t="shared" si="18"/>
        <v>1592919.3987624303</v>
      </c>
      <c r="I28" s="275">
        <f t="shared" si="18"/>
        <v>290554.17421532737</v>
      </c>
      <c r="J28" s="275">
        <f t="shared" si="18"/>
        <v>10412.24</v>
      </c>
      <c r="K28" s="275">
        <f t="shared" si="18"/>
        <v>5984.9045618083728</v>
      </c>
      <c r="L28" s="275">
        <f t="shared" si="18"/>
        <v>174574.08133165023</v>
      </c>
      <c r="M28" s="275">
        <f>SUM(M20:M27)</f>
        <v>317846.39364786528</v>
      </c>
      <c r="N28" s="275">
        <f t="shared" si="18"/>
        <v>310296.93043055816</v>
      </c>
      <c r="O28" s="283">
        <f t="shared" si="18"/>
        <v>525400.14607337187</v>
      </c>
      <c r="P28" s="277">
        <f>SUM(P20:P27)</f>
        <v>19029366.5606592</v>
      </c>
      <c r="Q28" s="275">
        <f t="shared" ref="Q28:AA28" si="19">SUM(Q20:Q27)</f>
        <v>11401609.764699666</v>
      </c>
      <c r="R28" s="275">
        <f t="shared" si="19"/>
        <v>799945.07272414851</v>
      </c>
      <c r="S28" s="275">
        <f t="shared" si="19"/>
        <v>3239440.5660323156</v>
      </c>
      <c r="T28" s="275">
        <f t="shared" si="19"/>
        <v>2129197.9872531318</v>
      </c>
      <c r="U28" s="275">
        <f t="shared" si="19"/>
        <v>305530.96284527925</v>
      </c>
      <c r="V28" s="275">
        <f t="shared" si="19"/>
        <v>28108.964351907049</v>
      </c>
      <c r="W28" s="275">
        <f t="shared" si="19"/>
        <v>10531.533869041345</v>
      </c>
      <c r="X28" s="275">
        <f t="shared" si="19"/>
        <v>279270.00670934352</v>
      </c>
      <c r="Y28" s="275">
        <f>SUM(Y20:Y27)</f>
        <v>61046.522567474414</v>
      </c>
      <c r="Z28" s="275">
        <f t="shared" si="19"/>
        <v>223991.98566650602</v>
      </c>
      <c r="AA28" s="283">
        <f t="shared" si="19"/>
        <v>550693.19394038548</v>
      </c>
      <c r="AB28" s="275">
        <f>SUM(AB20:AB27)</f>
        <v>16084412.586079201</v>
      </c>
      <c r="AC28" s="275">
        <f t="shared" ref="AC28:AM28" si="20">SUM(AC20:AC27)</f>
        <v>8136259.1597337974</v>
      </c>
      <c r="AD28" s="275">
        <f t="shared" si="20"/>
        <v>778273.00608170114</v>
      </c>
      <c r="AE28" s="275">
        <f t="shared" si="20"/>
        <v>3146691.9369622096</v>
      </c>
      <c r="AF28" s="275">
        <f t="shared" si="20"/>
        <v>1783140.3329848039</v>
      </c>
      <c r="AG28" s="275">
        <f t="shared" si="20"/>
        <v>311051.45217569853</v>
      </c>
      <c r="AH28" s="275">
        <f t="shared" si="20"/>
        <v>298212.83261038718</v>
      </c>
      <c r="AI28" s="275">
        <f t="shared" si="20"/>
        <v>6239.8699174774547</v>
      </c>
      <c r="AJ28" s="275">
        <f t="shared" si="20"/>
        <v>266134.27128092275</v>
      </c>
      <c r="AK28" s="275">
        <f>SUM(AK20:AK27)</f>
        <v>81150.43201306116</v>
      </c>
      <c r="AL28" s="275">
        <f t="shared" si="20"/>
        <v>488851.6816440259</v>
      </c>
      <c r="AM28" s="283">
        <f t="shared" si="20"/>
        <v>788407.61067511747</v>
      </c>
      <c r="AN28" s="277">
        <f>SUM(AN20:AN27)</f>
        <v>17871986.854334038</v>
      </c>
      <c r="AO28" s="275">
        <f t="shared" ref="AO28:AY28" si="21">SUM(AO20:AO27)</f>
        <v>9578204.2058631051</v>
      </c>
      <c r="AP28" s="275">
        <f t="shared" si="21"/>
        <v>955691.80083142896</v>
      </c>
      <c r="AQ28" s="275">
        <f t="shared" si="21"/>
        <v>3650431.2103777127</v>
      </c>
      <c r="AR28" s="275">
        <f t="shared" si="21"/>
        <v>1509749.2873434569</v>
      </c>
      <c r="AS28" s="275">
        <f t="shared" si="21"/>
        <v>438419.59951016371</v>
      </c>
      <c r="AT28" s="275">
        <f t="shared" si="21"/>
        <v>40068.35162738472</v>
      </c>
      <c r="AU28" s="275">
        <f t="shared" si="21"/>
        <v>5389.054094466871</v>
      </c>
      <c r="AV28" s="275">
        <f t="shared" si="21"/>
        <v>291510.80376594432</v>
      </c>
      <c r="AW28" s="275">
        <f>SUM(AW20:AW27)</f>
        <v>49752.451848031385</v>
      </c>
      <c r="AX28" s="275">
        <f t="shared" si="21"/>
        <v>461303.9184022175</v>
      </c>
      <c r="AY28" s="283">
        <f t="shared" si="21"/>
        <v>891466.17067012622</v>
      </c>
      <c r="AZ28" s="293">
        <f>SUM(AZ20:AZ27)</f>
        <v>-2769127.1646236614</v>
      </c>
      <c r="BA28" s="297">
        <f>SUM(BA20:BA27)</f>
        <v>65123830.657942757</v>
      </c>
      <c r="BB28" s="280">
        <f t="shared" ref="BB28:BL28" si="22">SUM(BB20:BB27)</f>
        <v>36535256.085397147</v>
      </c>
      <c r="BC28" s="280">
        <f t="shared" si="22"/>
        <v>3162628.0346950348</v>
      </c>
      <c r="BD28" s="280">
        <f t="shared" si="22"/>
        <v>13667866.15568487</v>
      </c>
      <c r="BE28" s="280">
        <f t="shared" si="22"/>
        <v>7015007.0063438229</v>
      </c>
      <c r="BF28" s="280">
        <f t="shared" si="22"/>
        <v>1345556.1887464689</v>
      </c>
      <c r="BG28" s="280">
        <f t="shared" si="22"/>
        <v>376802.38858967903</v>
      </c>
      <c r="BH28" s="280">
        <f t="shared" si="22"/>
        <v>28145.362442794041</v>
      </c>
      <c r="BI28" s="280">
        <f t="shared" si="22"/>
        <v>1011489.1630878609</v>
      </c>
      <c r="BJ28" s="280">
        <f>SUM(BJ20:BJ27)</f>
        <v>509795.80007643218</v>
      </c>
      <c r="BK28" s="280">
        <f t="shared" si="22"/>
        <v>1484444.5161433078</v>
      </c>
      <c r="BL28" s="293">
        <f t="shared" si="22"/>
        <v>2755967.1213590009</v>
      </c>
    </row>
    <row r="29" spans="1:64" ht="14.85" customHeight="1" x14ac:dyDescent="0.25">
      <c r="A29" s="1534" t="s">
        <v>53</v>
      </c>
      <c r="B29" s="124">
        <v>3.1</v>
      </c>
      <c r="C29" s="131" t="s">
        <v>33</v>
      </c>
      <c r="D29" s="273">
        <f t="shared" ref="D29:D35" si="23">SUM(E29:O29)</f>
        <v>9526191.3600000422</v>
      </c>
      <c r="E29" s="251">
        <v>5731755.5900000455</v>
      </c>
      <c r="F29" s="251">
        <v>627572.44000000169</v>
      </c>
      <c r="G29" s="251">
        <v>1527753.6399999976</v>
      </c>
      <c r="H29" s="251">
        <v>954498.77999999607</v>
      </c>
      <c r="I29" s="251">
        <v>118950.96999999997</v>
      </c>
      <c r="J29" s="251">
        <v>14744.140000000001</v>
      </c>
      <c r="K29" s="251">
        <v>14571.339999999998</v>
      </c>
      <c r="L29" s="251">
        <v>89271.589999999982</v>
      </c>
      <c r="M29" s="251">
        <v>51279.899999999929</v>
      </c>
      <c r="N29" s="251">
        <v>173610.18000000011</v>
      </c>
      <c r="O29" s="252">
        <v>222182.79000000021</v>
      </c>
      <c r="P29" s="273">
        <f t="shared" ref="P29:P35" si="24">SUM(Q29:AA29)</f>
        <v>10232250.480000064</v>
      </c>
      <c r="Q29" s="251">
        <v>6610464.9600000689</v>
      </c>
      <c r="R29" s="251">
        <v>667719.48000000126</v>
      </c>
      <c r="S29" s="251">
        <v>1623380.3699999955</v>
      </c>
      <c r="T29" s="251">
        <v>855275.91000000096</v>
      </c>
      <c r="U29" s="251">
        <v>64335.279999999984</v>
      </c>
      <c r="V29" s="251">
        <v>20682.589999999989</v>
      </c>
      <c r="W29" s="251">
        <v>4692.5</v>
      </c>
      <c r="X29" s="251">
        <v>107536.36999999988</v>
      </c>
      <c r="Y29" s="251">
        <v>11145.780000000004</v>
      </c>
      <c r="Z29" s="251">
        <v>96572.890000000116</v>
      </c>
      <c r="AA29" s="252">
        <v>170444.35000000006</v>
      </c>
      <c r="AB29" s="273">
        <f t="shared" ref="AB29:AB35" si="25">SUM(AC29:AM29)</f>
        <v>9419312.5100000296</v>
      </c>
      <c r="AC29" s="251">
        <v>6079344.1900000274</v>
      </c>
      <c r="AD29" s="251">
        <v>598489.53000000142</v>
      </c>
      <c r="AE29" s="251">
        <v>1543314.5600000024</v>
      </c>
      <c r="AF29" s="251">
        <v>716093.24000000081</v>
      </c>
      <c r="AG29" s="251">
        <v>58624.270000000004</v>
      </c>
      <c r="AH29" s="251">
        <v>38022.859999999899</v>
      </c>
      <c r="AI29" s="251">
        <v>1123.1699999999998</v>
      </c>
      <c r="AJ29" s="251">
        <v>98022.940000000017</v>
      </c>
      <c r="AK29" s="251">
        <v>22315.97</v>
      </c>
      <c r="AL29" s="251">
        <v>69356.760000000024</v>
      </c>
      <c r="AM29" s="252">
        <v>194605.0200000004</v>
      </c>
      <c r="AN29" s="276">
        <f t="shared" ref="AN29:AN35" si="26">SUM(AO29:AY29)</f>
        <v>9682695.5099998936</v>
      </c>
      <c r="AO29" s="251">
        <v>6391107.2799998885</v>
      </c>
      <c r="AP29" s="251">
        <v>597154.96000000264</v>
      </c>
      <c r="AQ29" s="251">
        <v>1520154.6899999981</v>
      </c>
      <c r="AR29" s="251">
        <v>664009.94000000192</v>
      </c>
      <c r="AS29" s="251">
        <v>54265.06</v>
      </c>
      <c r="AT29" s="251">
        <v>56518.189999999988</v>
      </c>
      <c r="AU29" s="251">
        <v>914.92</v>
      </c>
      <c r="AV29" s="249">
        <v>107063.22999999979</v>
      </c>
      <c r="AW29" s="251">
        <v>22435.759999999987</v>
      </c>
      <c r="AX29" s="251">
        <v>74213.800000000032</v>
      </c>
      <c r="AY29" s="252">
        <v>194857.68000000081</v>
      </c>
      <c r="AZ29" s="855">
        <v>309115.77000000211</v>
      </c>
      <c r="BA29" s="294">
        <f t="shared" ref="BA29:BA35" si="27">SUM(BB29:BL29)+AZ29</f>
        <v>39169565.63000004</v>
      </c>
      <c r="BB29" s="271">
        <f t="shared" ref="BB29:BL35" si="28">E29+Q29+AC29+AO29</f>
        <v>24812672.020000033</v>
      </c>
      <c r="BC29" s="271">
        <f t="shared" si="28"/>
        <v>2490936.4100000071</v>
      </c>
      <c r="BD29" s="271">
        <f t="shared" si="28"/>
        <v>6214603.2599999942</v>
      </c>
      <c r="BE29" s="271">
        <f t="shared" si="28"/>
        <v>3189877.8699999996</v>
      </c>
      <c r="BF29" s="271">
        <f t="shared" si="28"/>
        <v>296175.57999999996</v>
      </c>
      <c r="BG29" s="271">
        <f t="shared" si="28"/>
        <v>129967.77999999987</v>
      </c>
      <c r="BH29" s="271">
        <f t="shared" si="28"/>
        <v>21301.929999999993</v>
      </c>
      <c r="BI29" s="271">
        <f t="shared" si="28"/>
        <v>401894.12999999966</v>
      </c>
      <c r="BJ29" s="271">
        <f t="shared" si="28"/>
        <v>107177.40999999992</v>
      </c>
      <c r="BK29" s="271">
        <f t="shared" si="28"/>
        <v>413753.6300000003</v>
      </c>
      <c r="BL29" s="295">
        <f t="shared" si="28"/>
        <v>782089.84000000148</v>
      </c>
    </row>
    <row r="30" spans="1:64" x14ac:dyDescent="0.25">
      <c r="A30" s="1535"/>
      <c r="B30" s="126">
        <v>3.2</v>
      </c>
      <c r="C30" s="131" t="s">
        <v>34</v>
      </c>
      <c r="D30" s="274">
        <f t="shared" si="23"/>
        <v>416265.98999999993</v>
      </c>
      <c r="E30" s="253">
        <v>153855.31</v>
      </c>
      <c r="F30" s="253">
        <v>26447.8</v>
      </c>
      <c r="G30" s="253">
        <v>114586.59999999998</v>
      </c>
      <c r="H30" s="253">
        <v>79200.490000000005</v>
      </c>
      <c r="I30" s="253">
        <v>848.57999999999981</v>
      </c>
      <c r="J30" s="253">
        <v>7.43</v>
      </c>
      <c r="K30" s="253">
        <v>21.33</v>
      </c>
      <c r="L30" s="253">
        <v>8494.0500000000011</v>
      </c>
      <c r="M30" s="253">
        <v>7700.1499999999915</v>
      </c>
      <c r="N30" s="253">
        <v>6038.85</v>
      </c>
      <c r="O30" s="254">
        <v>19065.399999999998</v>
      </c>
      <c r="P30" s="274">
        <f t="shared" si="24"/>
        <v>493298.28000000009</v>
      </c>
      <c r="Q30" s="253">
        <v>189682.97000000009</v>
      </c>
      <c r="R30" s="253">
        <v>41576.519999999997</v>
      </c>
      <c r="S30" s="253">
        <v>133999.54</v>
      </c>
      <c r="T30" s="253">
        <v>87919.880000000019</v>
      </c>
      <c r="U30" s="253">
        <v>449.94000000000028</v>
      </c>
      <c r="V30" s="253">
        <v>1752.0300000000002</v>
      </c>
      <c r="W30" s="253">
        <v>0</v>
      </c>
      <c r="X30" s="253">
        <v>13460.080000000002</v>
      </c>
      <c r="Y30" s="253">
        <v>3299.23</v>
      </c>
      <c r="Z30" s="253">
        <v>2647.16</v>
      </c>
      <c r="AA30" s="254">
        <v>18510.929999999997</v>
      </c>
      <c r="AB30" s="274">
        <f t="shared" si="25"/>
        <v>550707.83000000007</v>
      </c>
      <c r="AC30" s="253">
        <v>256738.20000000004</v>
      </c>
      <c r="AD30" s="253">
        <v>38036.11</v>
      </c>
      <c r="AE30" s="253">
        <v>121624.41</v>
      </c>
      <c r="AF30" s="253">
        <v>71067.23000000001</v>
      </c>
      <c r="AG30" s="253">
        <v>847.63999999999976</v>
      </c>
      <c r="AH30" s="253">
        <v>9374.2800000000007</v>
      </c>
      <c r="AI30" s="253">
        <v>50</v>
      </c>
      <c r="AJ30" s="253">
        <v>14029.61</v>
      </c>
      <c r="AK30" s="253">
        <v>2216.84</v>
      </c>
      <c r="AL30" s="253">
        <v>1511.8500000000001</v>
      </c>
      <c r="AM30" s="254">
        <v>35211.660000000003</v>
      </c>
      <c r="AN30" s="289">
        <f t="shared" si="26"/>
        <v>589937.99999999965</v>
      </c>
      <c r="AO30" s="253">
        <v>293470.8699999997</v>
      </c>
      <c r="AP30" s="253">
        <v>48104.57</v>
      </c>
      <c r="AQ30" s="253">
        <v>118787.22000000002</v>
      </c>
      <c r="AR30" s="253">
        <v>70948.719999999899</v>
      </c>
      <c r="AS30" s="253">
        <v>1016.34</v>
      </c>
      <c r="AT30" s="253">
        <v>12509.49</v>
      </c>
      <c r="AU30" s="253">
        <v>0</v>
      </c>
      <c r="AV30" s="253">
        <v>14609.89</v>
      </c>
      <c r="AW30" s="253">
        <v>1510.3000000000002</v>
      </c>
      <c r="AX30" s="253">
        <v>3508.58</v>
      </c>
      <c r="AY30" s="254">
        <v>25472.020000000011</v>
      </c>
      <c r="AZ30" s="526">
        <v>82504.659999999989</v>
      </c>
      <c r="BA30" s="296">
        <f t="shared" si="27"/>
        <v>2132714.7599999998</v>
      </c>
      <c r="BB30" s="271">
        <f t="shared" si="28"/>
        <v>893747.34999999986</v>
      </c>
      <c r="BC30" s="271">
        <f t="shared" si="28"/>
        <v>154165</v>
      </c>
      <c r="BD30" s="271">
        <f t="shared" si="28"/>
        <v>488997.77</v>
      </c>
      <c r="BE30" s="271">
        <f t="shared" si="28"/>
        <v>309136.31999999995</v>
      </c>
      <c r="BF30" s="271">
        <f t="shared" si="28"/>
        <v>3162.5</v>
      </c>
      <c r="BG30" s="271">
        <f t="shared" si="28"/>
        <v>23643.230000000003</v>
      </c>
      <c r="BH30" s="271">
        <f t="shared" si="28"/>
        <v>71.33</v>
      </c>
      <c r="BI30" s="271">
        <f t="shared" si="28"/>
        <v>50593.630000000005</v>
      </c>
      <c r="BJ30" s="271">
        <f t="shared" si="28"/>
        <v>14726.519999999993</v>
      </c>
      <c r="BK30" s="271">
        <f t="shared" si="28"/>
        <v>13706.44</v>
      </c>
      <c r="BL30" s="291">
        <f t="shared" si="28"/>
        <v>98260.010000000009</v>
      </c>
    </row>
    <row r="31" spans="1:64" x14ac:dyDescent="0.25">
      <c r="A31" s="1535"/>
      <c r="B31" s="126">
        <v>3.3</v>
      </c>
      <c r="C31" s="131" t="s">
        <v>54</v>
      </c>
      <c r="D31" s="274">
        <f t="shared" si="23"/>
        <v>1233.6499999999999</v>
      </c>
      <c r="E31" s="253">
        <v>1233.6499999999999</v>
      </c>
      <c r="F31" s="253">
        <v>0</v>
      </c>
      <c r="G31" s="253">
        <v>0</v>
      </c>
      <c r="H31" s="253">
        <v>0</v>
      </c>
      <c r="I31" s="253">
        <v>0</v>
      </c>
      <c r="J31" s="253">
        <v>0</v>
      </c>
      <c r="K31" s="253">
        <v>0</v>
      </c>
      <c r="L31" s="253">
        <v>0</v>
      </c>
      <c r="M31" s="253">
        <v>0</v>
      </c>
      <c r="N31" s="253">
        <v>0</v>
      </c>
      <c r="O31" s="254">
        <v>0</v>
      </c>
      <c r="P31" s="274">
        <f t="shared" si="24"/>
        <v>1634.27</v>
      </c>
      <c r="Q31" s="253">
        <v>1634.27</v>
      </c>
      <c r="R31" s="253">
        <v>0</v>
      </c>
      <c r="S31" s="253">
        <v>0</v>
      </c>
      <c r="T31" s="253">
        <v>0</v>
      </c>
      <c r="U31" s="253">
        <v>0</v>
      </c>
      <c r="V31" s="253">
        <v>0</v>
      </c>
      <c r="W31" s="253">
        <v>0</v>
      </c>
      <c r="X31" s="253">
        <v>0</v>
      </c>
      <c r="Y31" s="253">
        <v>0</v>
      </c>
      <c r="Z31" s="253">
        <v>0</v>
      </c>
      <c r="AA31" s="254">
        <v>0</v>
      </c>
      <c r="AB31" s="274">
        <f t="shared" si="25"/>
        <v>1222.77</v>
      </c>
      <c r="AC31" s="253">
        <v>1222.77</v>
      </c>
      <c r="AD31" s="253">
        <v>0</v>
      </c>
      <c r="AE31" s="253">
        <v>0</v>
      </c>
      <c r="AF31" s="253">
        <v>0</v>
      </c>
      <c r="AG31" s="253">
        <v>0</v>
      </c>
      <c r="AH31" s="253">
        <v>0</v>
      </c>
      <c r="AI31" s="253">
        <v>0</v>
      </c>
      <c r="AJ31" s="253">
        <v>0</v>
      </c>
      <c r="AK31" s="253">
        <v>0</v>
      </c>
      <c r="AL31" s="253">
        <v>0</v>
      </c>
      <c r="AM31" s="254">
        <v>0</v>
      </c>
      <c r="AN31" s="289">
        <f t="shared" si="26"/>
        <v>231.8</v>
      </c>
      <c r="AO31" s="253">
        <v>231.8</v>
      </c>
      <c r="AP31" s="253">
        <v>0</v>
      </c>
      <c r="AQ31" s="253">
        <v>0</v>
      </c>
      <c r="AR31" s="253">
        <v>0</v>
      </c>
      <c r="AS31" s="253">
        <v>0</v>
      </c>
      <c r="AT31" s="253">
        <v>0</v>
      </c>
      <c r="AU31" s="253">
        <v>0</v>
      </c>
      <c r="AV31" s="253">
        <v>0</v>
      </c>
      <c r="AW31" s="253">
        <v>0</v>
      </c>
      <c r="AX31" s="253">
        <v>0</v>
      </c>
      <c r="AY31" s="254">
        <v>0</v>
      </c>
      <c r="AZ31" s="526">
        <v>-469.07999999999993</v>
      </c>
      <c r="BA31" s="296">
        <f t="shared" si="27"/>
        <v>3853.41</v>
      </c>
      <c r="BB31" s="271">
        <f t="shared" si="28"/>
        <v>4322.49</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 t="shared" si="26"/>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3829620.3899999983</v>
      </c>
      <c r="E33" s="253">
        <v>3396375.0299999984</v>
      </c>
      <c r="F33" s="253">
        <v>140725.71999999997</v>
      </c>
      <c r="G33" s="253">
        <v>185480.72000000006</v>
      </c>
      <c r="H33" s="253">
        <v>69251.500000000029</v>
      </c>
      <c r="I33" s="253">
        <v>200</v>
      </c>
      <c r="J33" s="253">
        <v>14593.980000000003</v>
      </c>
      <c r="K33" s="253">
        <v>45</v>
      </c>
      <c r="L33" s="253">
        <v>11318.96</v>
      </c>
      <c r="M33" s="253">
        <v>355.98000000000008</v>
      </c>
      <c r="N33" s="253">
        <v>2112.5</v>
      </c>
      <c r="O33" s="254">
        <v>9161</v>
      </c>
      <c r="P33" s="274">
        <f t="shared" si="24"/>
        <v>4108608.2199999997</v>
      </c>
      <c r="Q33" s="253">
        <v>3633908.0599999996</v>
      </c>
      <c r="R33" s="253">
        <v>161391.42000000004</v>
      </c>
      <c r="S33" s="253">
        <v>199482.28000000003</v>
      </c>
      <c r="T33" s="253">
        <v>74792.84</v>
      </c>
      <c r="U33" s="253">
        <v>123.5</v>
      </c>
      <c r="V33" s="253">
        <v>14851.000000000004</v>
      </c>
      <c r="W33" s="253">
        <v>30</v>
      </c>
      <c r="X33" s="253">
        <v>13580.98</v>
      </c>
      <c r="Y33" s="253">
        <v>230.98</v>
      </c>
      <c r="Z33" s="253">
        <v>0</v>
      </c>
      <c r="AA33" s="254">
        <v>10217.16</v>
      </c>
      <c r="AB33" s="274">
        <f t="shared" si="25"/>
        <v>4218330.5600000005</v>
      </c>
      <c r="AC33" s="253">
        <v>3747607.5399999991</v>
      </c>
      <c r="AD33" s="253">
        <v>164283.76000000004</v>
      </c>
      <c r="AE33" s="253">
        <v>194746.78000000003</v>
      </c>
      <c r="AF33" s="253">
        <v>72099.679999999993</v>
      </c>
      <c r="AG33" s="253">
        <v>218</v>
      </c>
      <c r="AH33" s="253">
        <v>14795.520000000004</v>
      </c>
      <c r="AI33" s="253">
        <v>0</v>
      </c>
      <c r="AJ33" s="253">
        <v>13950.98</v>
      </c>
      <c r="AK33" s="253">
        <v>311.48000000000008</v>
      </c>
      <c r="AL33" s="253">
        <v>0</v>
      </c>
      <c r="AM33" s="254">
        <v>10316.82</v>
      </c>
      <c r="AN33" s="289">
        <f t="shared" si="26"/>
        <v>4149846.4099999997</v>
      </c>
      <c r="AO33" s="253">
        <v>3715922.2399999998</v>
      </c>
      <c r="AP33" s="253">
        <v>156841.82</v>
      </c>
      <c r="AQ33" s="253">
        <v>178011.83000000002</v>
      </c>
      <c r="AR33" s="253">
        <v>63541.200000000026</v>
      </c>
      <c r="AS33" s="253">
        <v>50</v>
      </c>
      <c r="AT33" s="253">
        <v>13637.020000000004</v>
      </c>
      <c r="AU33" s="253">
        <v>0</v>
      </c>
      <c r="AV33" s="253">
        <v>12648.98</v>
      </c>
      <c r="AW33" s="253">
        <v>416.32000000000005</v>
      </c>
      <c r="AX33" s="253">
        <v>20</v>
      </c>
      <c r="AY33" s="254">
        <v>8757</v>
      </c>
      <c r="AZ33" s="526">
        <v>21834</v>
      </c>
      <c r="BA33" s="296">
        <f t="shared" si="27"/>
        <v>16328239.579999998</v>
      </c>
      <c r="BB33" s="271">
        <f t="shared" si="28"/>
        <v>14493812.869999997</v>
      </c>
      <c r="BC33" s="271">
        <f t="shared" si="28"/>
        <v>623242.72</v>
      </c>
      <c r="BD33" s="271">
        <f t="shared" si="28"/>
        <v>757721.6100000001</v>
      </c>
      <c r="BE33" s="271">
        <f t="shared" si="28"/>
        <v>279685.22000000003</v>
      </c>
      <c r="BF33" s="271">
        <f t="shared" si="28"/>
        <v>591.5</v>
      </c>
      <c r="BG33" s="271">
        <f t="shared" si="28"/>
        <v>57877.520000000019</v>
      </c>
      <c r="BH33" s="271">
        <f t="shared" si="28"/>
        <v>75</v>
      </c>
      <c r="BI33" s="271">
        <f t="shared" si="28"/>
        <v>51499.899999999994</v>
      </c>
      <c r="BJ33" s="271">
        <f t="shared" si="28"/>
        <v>1314.7600000000002</v>
      </c>
      <c r="BK33" s="271">
        <f t="shared" si="28"/>
        <v>2132.5</v>
      </c>
      <c r="BL33" s="291">
        <f t="shared" si="28"/>
        <v>38451.979999999996</v>
      </c>
    </row>
    <row r="34" spans="1:64" s="255" customFormat="1" x14ac:dyDescent="0.25">
      <c r="A34" s="1535"/>
      <c r="B34" s="126" t="s">
        <v>42</v>
      </c>
      <c r="C34" s="131" t="s">
        <v>154</v>
      </c>
      <c r="D34" s="274">
        <f t="shared" si="23"/>
        <v>56364.868668404139</v>
      </c>
      <c r="E34" s="253">
        <v>33913.83175718008</v>
      </c>
      <c r="F34" s="253">
        <v>3713.2403521767883</v>
      </c>
      <c r="G34" s="253">
        <v>9039.4607899495168</v>
      </c>
      <c r="H34" s="253">
        <v>5647.6084035804552</v>
      </c>
      <c r="I34" s="253">
        <v>703.81284068906734</v>
      </c>
      <c r="J34" s="253">
        <v>87.238591302931866</v>
      </c>
      <c r="K34" s="253">
        <v>86.216162827812468</v>
      </c>
      <c r="L34" s="253">
        <v>528.20495159249003</v>
      </c>
      <c r="M34" s="253">
        <v>303.41452523885482</v>
      </c>
      <c r="N34" s="253">
        <v>1027.2221736261622</v>
      </c>
      <c r="O34" s="254">
        <v>1314.6181202399837</v>
      </c>
      <c r="P34" s="274">
        <f t="shared" si="24"/>
        <v>121714.16370562944</v>
      </c>
      <c r="Q34" s="253">
        <v>78632.478347204262</v>
      </c>
      <c r="R34" s="253">
        <v>7942.6239864837034</v>
      </c>
      <c r="S34" s="253">
        <v>19310.354500888203</v>
      </c>
      <c r="T34" s="253">
        <v>10173.636027254548</v>
      </c>
      <c r="U34" s="253">
        <v>765.27786504767573</v>
      </c>
      <c r="V34" s="253">
        <v>246.02252945594398</v>
      </c>
      <c r="W34" s="253">
        <v>55.817995689708958</v>
      </c>
      <c r="X34" s="253">
        <v>1279.1613504841644</v>
      </c>
      <c r="Y34" s="253">
        <v>132.58073521543838</v>
      </c>
      <c r="Z34" s="253">
        <v>1148.7491012813521</v>
      </c>
      <c r="AA34" s="254">
        <v>2027.4612666244539</v>
      </c>
      <c r="AB34" s="274">
        <f t="shared" si="25"/>
        <v>248504.0320727622</v>
      </c>
      <c r="AC34" s="253">
        <v>160387.66544471748</v>
      </c>
      <c r="AD34" s="253">
        <v>15789.587743313148</v>
      </c>
      <c r="AE34" s="253">
        <v>40716.335773915212</v>
      </c>
      <c r="AF34" s="253">
        <v>18892.255383938606</v>
      </c>
      <c r="AG34" s="253">
        <v>1546.6487025306499</v>
      </c>
      <c r="AH34" s="253">
        <v>1003.134147094785</v>
      </c>
      <c r="AI34" s="253">
        <v>29.631915642128249</v>
      </c>
      <c r="AJ34" s="253">
        <v>2586.0800137765427</v>
      </c>
      <c r="AK34" s="253">
        <v>588.74875620989235</v>
      </c>
      <c r="AL34" s="253">
        <v>1829.7975030773041</v>
      </c>
      <c r="AM34" s="254">
        <v>5134.1466885464297</v>
      </c>
      <c r="AN34" s="289">
        <f t="shared" si="26"/>
        <v>891426.53403569129</v>
      </c>
      <c r="AO34" s="253">
        <v>588390.14460144262</v>
      </c>
      <c r="AP34" s="253">
        <v>54976.403598075158</v>
      </c>
      <c r="AQ34" s="253">
        <v>139951.3415562124</v>
      </c>
      <c r="AR34" s="253">
        <v>61131.332568306243</v>
      </c>
      <c r="AS34" s="253">
        <v>4995.8520646529514</v>
      </c>
      <c r="AT34" s="253">
        <v>5203.2839584430158</v>
      </c>
      <c r="AU34" s="253">
        <v>84.231086651194687</v>
      </c>
      <c r="AV34" s="253">
        <v>9856.6565418689825</v>
      </c>
      <c r="AW34" s="253">
        <v>2065.5231546423802</v>
      </c>
      <c r="AX34" s="253">
        <v>6832.4105042128658</v>
      </c>
      <c r="AY34" s="254">
        <v>17939.354401183529</v>
      </c>
      <c r="AZ34" s="526">
        <v>-494794.701940272</v>
      </c>
      <c r="BA34" s="296">
        <f t="shared" si="27"/>
        <v>823214.89654221525</v>
      </c>
      <c r="BB34" s="271">
        <f t="shared" si="28"/>
        <v>861324.12015054445</v>
      </c>
      <c r="BC34" s="271">
        <f t="shared" si="28"/>
        <v>82421.8556800488</v>
      </c>
      <c r="BD34" s="271">
        <f t="shared" si="28"/>
        <v>209017.49262096535</v>
      </c>
      <c r="BE34" s="271">
        <f t="shared" si="28"/>
        <v>95844.832383079847</v>
      </c>
      <c r="BF34" s="271">
        <f t="shared" si="28"/>
        <v>8011.5914729203441</v>
      </c>
      <c r="BG34" s="271">
        <f t="shared" si="28"/>
        <v>6539.6792262966765</v>
      </c>
      <c r="BH34" s="271">
        <f t="shared" si="28"/>
        <v>255.89716081084435</v>
      </c>
      <c r="BI34" s="271">
        <f t="shared" si="28"/>
        <v>14250.10285772218</v>
      </c>
      <c r="BJ34" s="271">
        <f t="shared" si="28"/>
        <v>3090.2671713065656</v>
      </c>
      <c r="BK34" s="271">
        <f t="shared" si="28"/>
        <v>10838.179282197685</v>
      </c>
      <c r="BL34" s="291">
        <f t="shared" si="28"/>
        <v>26415.580476594398</v>
      </c>
    </row>
    <row r="35" spans="1:64" x14ac:dyDescent="0.25">
      <c r="A35" s="1535"/>
      <c r="B35" s="126" t="s">
        <v>43</v>
      </c>
      <c r="C35" s="131" t="s">
        <v>919</v>
      </c>
      <c r="D35" s="274">
        <f t="shared" si="23"/>
        <v>8615858.2829999998</v>
      </c>
      <c r="E35" s="253">
        <v>7477455.7536834422</v>
      </c>
      <c r="F35" s="253">
        <v>332984.41118134913</v>
      </c>
      <c r="G35" s="253">
        <v>437075.13027049787</v>
      </c>
      <c r="H35" s="253">
        <v>181165.05066621196</v>
      </c>
      <c r="I35" s="253">
        <v>58116.232997141924</v>
      </c>
      <c r="J35" s="253">
        <v>29568.94090480715</v>
      </c>
      <c r="K35" s="253">
        <v>823.28338395471314</v>
      </c>
      <c r="L35" s="253">
        <v>28730.442243554589</v>
      </c>
      <c r="M35" s="253">
        <v>898.20890858183543</v>
      </c>
      <c r="N35" s="253">
        <v>44943.03573005263</v>
      </c>
      <c r="O35" s="254">
        <v>24097.793030406763</v>
      </c>
      <c r="P35" s="274">
        <f t="shared" si="24"/>
        <v>8552639.8399999999</v>
      </c>
      <c r="Q35" s="253">
        <v>7469608.8495607413</v>
      </c>
      <c r="R35" s="253">
        <v>345764.62809193396</v>
      </c>
      <c r="S35" s="253">
        <v>430503.49457431812</v>
      </c>
      <c r="T35" s="253">
        <v>175076.68905262862</v>
      </c>
      <c r="U35" s="253">
        <v>28535.142876843256</v>
      </c>
      <c r="V35" s="253">
        <v>28491.961424023615</v>
      </c>
      <c r="W35" s="253">
        <v>376.95805027371398</v>
      </c>
      <c r="X35" s="253">
        <v>30448.951252403418</v>
      </c>
      <c r="Y35" s="253">
        <v>579.84015961493492</v>
      </c>
      <c r="Z35" s="253">
        <v>18807.384860189555</v>
      </c>
      <c r="AA35" s="254">
        <v>24445.940097029372</v>
      </c>
      <c r="AB35" s="274">
        <f t="shared" si="25"/>
        <v>9323116.165000001</v>
      </c>
      <c r="AC35" s="253">
        <v>8184130.3410055647</v>
      </c>
      <c r="AD35" s="253">
        <v>374095.31135477399</v>
      </c>
      <c r="AE35" s="253">
        <v>449646.94272289204</v>
      </c>
      <c r="AF35" s="253">
        <v>178666.77934850543</v>
      </c>
      <c r="AG35" s="253">
        <v>27621.567531816971</v>
      </c>
      <c r="AH35" s="253">
        <v>30396.345464032987</v>
      </c>
      <c r="AI35" s="253">
        <v>274.41955624174187</v>
      </c>
      <c r="AJ35" s="253">
        <v>33025.537397447391</v>
      </c>
      <c r="AK35" s="253">
        <v>693.18902193286465</v>
      </c>
      <c r="AL35" s="253">
        <v>18557.139948814649</v>
      </c>
      <c r="AM35" s="254">
        <v>26008.591647978406</v>
      </c>
      <c r="AN35" s="289">
        <f t="shared" si="26"/>
        <v>20979516.939999998</v>
      </c>
      <c r="AO35" s="253">
        <v>17884788.769062638</v>
      </c>
      <c r="AP35" s="253">
        <v>863383.66484159825</v>
      </c>
      <c r="AQ35" s="253">
        <v>985617.37706200778</v>
      </c>
      <c r="AR35" s="253">
        <v>397619.43538296403</v>
      </c>
      <c r="AS35" s="253">
        <v>385239.17263106909</v>
      </c>
      <c r="AT35" s="253">
        <v>59626.780455787855</v>
      </c>
      <c r="AU35" s="253">
        <v>4186.9964461077216</v>
      </c>
      <c r="AV35" s="253">
        <v>77400.054734669684</v>
      </c>
      <c r="AW35" s="253">
        <v>2031.4019914124774</v>
      </c>
      <c r="AX35" s="253">
        <v>263214.17181355431</v>
      </c>
      <c r="AY35" s="254">
        <v>56409.115578190111</v>
      </c>
      <c r="AZ35" s="526">
        <v>-10697698.270000003</v>
      </c>
      <c r="BA35" s="296">
        <f t="shared" si="27"/>
        <v>36773432.957999997</v>
      </c>
      <c r="BB35" s="271">
        <f t="shared" si="28"/>
        <v>41015983.713312387</v>
      </c>
      <c r="BC35" s="271">
        <f t="shared" si="28"/>
        <v>1916228.0154696554</v>
      </c>
      <c r="BD35" s="271">
        <f t="shared" si="28"/>
        <v>2302842.9446297158</v>
      </c>
      <c r="BE35" s="271">
        <f t="shared" si="28"/>
        <v>932527.95445030998</v>
      </c>
      <c r="BF35" s="271">
        <f t="shared" si="28"/>
        <v>499512.11603687122</v>
      </c>
      <c r="BG35" s="271">
        <f t="shared" si="28"/>
        <v>148084.02824865159</v>
      </c>
      <c r="BH35" s="271">
        <f t="shared" si="28"/>
        <v>5661.6574365778906</v>
      </c>
      <c r="BI35" s="271">
        <f t="shared" si="28"/>
        <v>169604.98562807508</v>
      </c>
      <c r="BJ35" s="271">
        <f t="shared" si="28"/>
        <v>4202.640081542113</v>
      </c>
      <c r="BK35" s="271">
        <f t="shared" si="28"/>
        <v>345521.73235261114</v>
      </c>
      <c r="BL35" s="291">
        <f t="shared" si="28"/>
        <v>130961.44035360464</v>
      </c>
    </row>
    <row r="36" spans="1:64" s="209" customFormat="1" x14ac:dyDescent="0.25">
      <c r="A36" s="1535"/>
      <c r="B36" s="128" t="s">
        <v>452</v>
      </c>
      <c r="C36" s="310" t="s">
        <v>2</v>
      </c>
      <c r="D36" s="275">
        <f t="shared" ref="D36:BL36" si="29">SUM(D29:D35)</f>
        <v>22445534.541668445</v>
      </c>
      <c r="E36" s="280">
        <f t="shared" si="29"/>
        <v>16794589.165440664</v>
      </c>
      <c r="F36" s="280">
        <f t="shared" si="29"/>
        <v>1131443.6115335277</v>
      </c>
      <c r="G36" s="280">
        <f t="shared" si="29"/>
        <v>2273935.5510604447</v>
      </c>
      <c r="H36" s="280">
        <f t="shared" si="29"/>
        <v>1289763.4290697884</v>
      </c>
      <c r="I36" s="280">
        <f t="shared" si="29"/>
        <v>178819.59583783097</v>
      </c>
      <c r="J36" s="280">
        <f t="shared" si="29"/>
        <v>59001.729496110085</v>
      </c>
      <c r="K36" s="280">
        <f t="shared" si="29"/>
        <v>15547.169546782523</v>
      </c>
      <c r="L36" s="280">
        <f t="shared" si="29"/>
        <v>138343.24719514707</v>
      </c>
      <c r="M36" s="280">
        <f>SUM(M29:M35)</f>
        <v>60537.653433820618</v>
      </c>
      <c r="N36" s="280">
        <f t="shared" si="29"/>
        <v>227731.78790367889</v>
      </c>
      <c r="O36" s="281">
        <f t="shared" si="29"/>
        <v>275821.60115064698</v>
      </c>
      <c r="P36" s="275">
        <f t="shared" si="29"/>
        <v>23510145.253705695</v>
      </c>
      <c r="Q36" s="280">
        <f t="shared" si="29"/>
        <v>17983931.587908015</v>
      </c>
      <c r="R36" s="280">
        <f t="shared" si="29"/>
        <v>1224394.672078419</v>
      </c>
      <c r="S36" s="280">
        <f t="shared" si="29"/>
        <v>2406676.0390752018</v>
      </c>
      <c r="T36" s="280">
        <f t="shared" si="29"/>
        <v>1203238.955079884</v>
      </c>
      <c r="U36" s="280">
        <f t="shared" si="29"/>
        <v>94209.140741890908</v>
      </c>
      <c r="V36" s="280">
        <f t="shared" si="29"/>
        <v>66023.603953479556</v>
      </c>
      <c r="W36" s="280">
        <f t="shared" si="29"/>
        <v>5155.2760459634228</v>
      </c>
      <c r="X36" s="280">
        <f t="shared" si="29"/>
        <v>166305.54260288744</v>
      </c>
      <c r="Y36" s="280">
        <f>SUM(Y29:Y35)</f>
        <v>15388.410894830376</v>
      </c>
      <c r="Z36" s="280">
        <f t="shared" si="29"/>
        <v>119176.18396147103</v>
      </c>
      <c r="AA36" s="281">
        <f t="shared" si="29"/>
        <v>225645.84136365389</v>
      </c>
      <c r="AB36" s="275">
        <f t="shared" si="29"/>
        <v>23761193.867072791</v>
      </c>
      <c r="AC36" s="280">
        <f t="shared" si="29"/>
        <v>18429430.706450306</v>
      </c>
      <c r="AD36" s="280">
        <f t="shared" si="29"/>
        <v>1190694.2990980886</v>
      </c>
      <c r="AE36" s="280">
        <f t="shared" si="29"/>
        <v>2350049.0284968098</v>
      </c>
      <c r="AF36" s="280">
        <f t="shared" si="29"/>
        <v>1056819.1847324448</v>
      </c>
      <c r="AG36" s="280">
        <f t="shared" si="29"/>
        <v>88858.126234347626</v>
      </c>
      <c r="AH36" s="280">
        <f t="shared" si="29"/>
        <v>93592.13961112767</v>
      </c>
      <c r="AI36" s="280">
        <f t="shared" si="29"/>
        <v>1477.22147188387</v>
      </c>
      <c r="AJ36" s="280">
        <f t="shared" si="29"/>
        <v>161615.14741122397</v>
      </c>
      <c r="AK36" s="280">
        <f>SUM(AK29:AK35)</f>
        <v>26126.227778142758</v>
      </c>
      <c r="AL36" s="280">
        <f t="shared" si="29"/>
        <v>91255.547451891995</v>
      </c>
      <c r="AM36" s="281">
        <f t="shared" si="29"/>
        <v>271276.23833652528</v>
      </c>
      <c r="AN36" s="277">
        <f t="shared" si="29"/>
        <v>36293655.194035582</v>
      </c>
      <c r="AO36" s="280">
        <f t="shared" si="29"/>
        <v>28873911.103663966</v>
      </c>
      <c r="AP36" s="280">
        <f t="shared" si="29"/>
        <v>1720461.4184396761</v>
      </c>
      <c r="AQ36" s="280">
        <f t="shared" si="29"/>
        <v>2942522.4586182181</v>
      </c>
      <c r="AR36" s="280">
        <f t="shared" si="29"/>
        <v>1257250.6279512721</v>
      </c>
      <c r="AS36" s="280">
        <f t="shared" si="29"/>
        <v>445566.42469572206</v>
      </c>
      <c r="AT36" s="280">
        <f t="shared" si="29"/>
        <v>147494.76441423089</v>
      </c>
      <c r="AU36" s="280">
        <f t="shared" si="29"/>
        <v>5186.147532758916</v>
      </c>
      <c r="AV36" s="280">
        <f t="shared" si="29"/>
        <v>221578.81127653847</v>
      </c>
      <c r="AW36" s="280">
        <f>SUM(AW29:AW35)</f>
        <v>28459.305146054841</v>
      </c>
      <c r="AX36" s="280">
        <f t="shared" si="29"/>
        <v>347788.9623177672</v>
      </c>
      <c r="AY36" s="281">
        <f t="shared" si="29"/>
        <v>303435.16997937445</v>
      </c>
      <c r="AZ36" s="293">
        <f t="shared" si="29"/>
        <v>-10779507.621940274</v>
      </c>
      <c r="BA36" s="297">
        <f t="shared" si="29"/>
        <v>95231021.234542251</v>
      </c>
      <c r="BB36" s="280">
        <f t="shared" si="29"/>
        <v>82081862.563462973</v>
      </c>
      <c r="BC36" s="280">
        <f t="shared" si="29"/>
        <v>5266994.0011497121</v>
      </c>
      <c r="BD36" s="280">
        <f t="shared" si="29"/>
        <v>9973183.0772506744</v>
      </c>
      <c r="BE36" s="280">
        <f t="shared" si="29"/>
        <v>4807072.1968333898</v>
      </c>
      <c r="BF36" s="280">
        <f t="shared" si="29"/>
        <v>807453.28750979155</v>
      </c>
      <c r="BG36" s="280">
        <f t="shared" si="29"/>
        <v>366112.23747494817</v>
      </c>
      <c r="BH36" s="280">
        <f t="shared" si="29"/>
        <v>27365.814597388729</v>
      </c>
      <c r="BI36" s="280">
        <f t="shared" si="29"/>
        <v>687842.74848579697</v>
      </c>
      <c r="BJ36" s="280">
        <f>SUM(BJ29:BJ35)</f>
        <v>130511.59725284857</v>
      </c>
      <c r="BK36" s="280">
        <f t="shared" si="29"/>
        <v>785952.48163480917</v>
      </c>
      <c r="BL36" s="293">
        <f t="shared" si="29"/>
        <v>1076178.8508302006</v>
      </c>
    </row>
    <row r="37" spans="1:64" ht="16.5" customHeight="1" x14ac:dyDescent="0.25">
      <c r="A37" s="1543" t="s">
        <v>920</v>
      </c>
      <c r="B37" s="124" t="s">
        <v>921</v>
      </c>
      <c r="C37" s="311" t="s">
        <v>920</v>
      </c>
      <c r="D37" s="276">
        <f>SUM(E37:O37)</f>
        <v>1504850.9400000018</v>
      </c>
      <c r="E37" s="251">
        <v>1230874.950000002</v>
      </c>
      <c r="F37" s="251">
        <v>125457.79</v>
      </c>
      <c r="G37" s="251">
        <v>7125.92</v>
      </c>
      <c r="H37" s="251">
        <v>140116.67000000001</v>
      </c>
      <c r="I37" s="251">
        <v>0</v>
      </c>
      <c r="J37" s="251">
        <v>124.68</v>
      </c>
      <c r="K37" s="251">
        <v>0</v>
      </c>
      <c r="L37" s="251">
        <v>1150.93</v>
      </c>
      <c r="M37" s="251">
        <v>0</v>
      </c>
      <c r="N37" s="251">
        <v>0</v>
      </c>
      <c r="O37" s="252">
        <v>0</v>
      </c>
      <c r="P37" s="273">
        <f>SUM(Q37:AA37)</f>
        <v>1398799.240000003</v>
      </c>
      <c r="Q37" s="251">
        <v>1249176.6300000031</v>
      </c>
      <c r="R37" s="251">
        <v>112978.85</v>
      </c>
      <c r="S37" s="251">
        <v>11226.42</v>
      </c>
      <c r="T37" s="251">
        <v>11970.3</v>
      </c>
      <c r="U37" s="251">
        <v>0</v>
      </c>
      <c r="V37" s="251">
        <v>2178.21</v>
      </c>
      <c r="W37" s="251">
        <v>0</v>
      </c>
      <c r="X37" s="251">
        <v>11173.15</v>
      </c>
      <c r="Y37" s="251">
        <v>0</v>
      </c>
      <c r="Z37" s="251">
        <v>0</v>
      </c>
      <c r="AA37" s="252">
        <v>95.68</v>
      </c>
      <c r="AB37" s="276">
        <f>SUM(AC37:AM37)</f>
        <v>1394759.47</v>
      </c>
      <c r="AC37" s="251">
        <v>1278758.51</v>
      </c>
      <c r="AD37" s="251">
        <v>83924.660000000018</v>
      </c>
      <c r="AE37" s="251">
        <v>14031.21</v>
      </c>
      <c r="AF37" s="251">
        <v>11727.619999999999</v>
      </c>
      <c r="AG37" s="251">
        <v>118.48999999999998</v>
      </c>
      <c r="AH37" s="251">
        <v>115.75999999999999</v>
      </c>
      <c r="AI37" s="251">
        <v>0</v>
      </c>
      <c r="AJ37" s="251">
        <v>5967.1799999999994</v>
      </c>
      <c r="AK37" s="251">
        <v>0</v>
      </c>
      <c r="AL37" s="251">
        <v>0</v>
      </c>
      <c r="AM37" s="252">
        <v>116.04</v>
      </c>
      <c r="AN37" s="276">
        <f>SUM(AO37:AY37)</f>
        <v>1433712.8499999971</v>
      </c>
      <c r="AO37" s="251">
        <v>1305906.1799999969</v>
      </c>
      <c r="AP37" s="251">
        <v>97333.16</v>
      </c>
      <c r="AQ37" s="251">
        <v>12866.849999999999</v>
      </c>
      <c r="AR37" s="251">
        <v>8552.260000000002</v>
      </c>
      <c r="AS37" s="251">
        <v>128.16999999999999</v>
      </c>
      <c r="AT37" s="251">
        <v>133.34</v>
      </c>
      <c r="AU37" s="251">
        <v>0</v>
      </c>
      <c r="AV37" s="249">
        <v>8697.1099999999988</v>
      </c>
      <c r="AW37" s="251">
        <v>0</v>
      </c>
      <c r="AX37" s="251">
        <v>0</v>
      </c>
      <c r="AY37" s="252">
        <v>95.78</v>
      </c>
      <c r="AZ37" s="855">
        <v>-136629.86000000002</v>
      </c>
      <c r="BA37" s="294">
        <f>SUM(BB37:BL37)+AZ37</f>
        <v>5595492.6400000025</v>
      </c>
      <c r="BB37" s="273">
        <f t="shared" ref="BB37:BL39" si="30">E37+Q37+AC37+AO37</f>
        <v>5064716.2700000023</v>
      </c>
      <c r="BC37" s="273">
        <f t="shared" si="30"/>
        <v>419694.46000000008</v>
      </c>
      <c r="BD37" s="273">
        <f t="shared" si="30"/>
        <v>45250.399999999994</v>
      </c>
      <c r="BE37" s="273">
        <f t="shared" si="30"/>
        <v>172366.85</v>
      </c>
      <c r="BF37" s="273">
        <f t="shared" si="30"/>
        <v>246.65999999999997</v>
      </c>
      <c r="BG37" s="273">
        <f t="shared" si="30"/>
        <v>2551.9899999999998</v>
      </c>
      <c r="BH37" s="273">
        <f t="shared" si="30"/>
        <v>0</v>
      </c>
      <c r="BI37" s="273">
        <f t="shared" si="30"/>
        <v>26988.369999999995</v>
      </c>
      <c r="BJ37" s="273">
        <f t="shared" si="30"/>
        <v>0</v>
      </c>
      <c r="BK37" s="273">
        <f t="shared" si="30"/>
        <v>0</v>
      </c>
      <c r="BL37" s="298">
        <f t="shared" si="30"/>
        <v>307.5</v>
      </c>
    </row>
    <row r="38" spans="1:64" ht="16.5" customHeight="1" x14ac:dyDescent="0.25">
      <c r="A38" s="1544"/>
      <c r="B38" s="126" t="s">
        <v>922</v>
      </c>
      <c r="C38" s="312" t="s">
        <v>925</v>
      </c>
      <c r="D38" s="289">
        <f>SUM(E38:O38)</f>
        <v>8530.1047265672623</v>
      </c>
      <c r="E38" s="253">
        <v>6977.0978305720055</v>
      </c>
      <c r="F38" s="253">
        <v>711.14557529776425</v>
      </c>
      <c r="G38" s="253">
        <v>40.392601192208502</v>
      </c>
      <c r="H38" s="253">
        <v>794.2380452896308</v>
      </c>
      <c r="I38" s="253">
        <v>0</v>
      </c>
      <c r="J38" s="253">
        <v>0.70673674650354701</v>
      </c>
      <c r="K38" s="253">
        <v>0</v>
      </c>
      <c r="L38" s="253">
        <v>6.5239374691476373</v>
      </c>
      <c r="M38" s="253">
        <v>0</v>
      </c>
      <c r="N38" s="253">
        <v>0</v>
      </c>
      <c r="O38" s="254">
        <v>0</v>
      </c>
      <c r="P38" s="274">
        <f>SUM(Q38:AA38)</f>
        <v>15871.238442798291</v>
      </c>
      <c r="Q38" s="253">
        <v>14173.570863465169</v>
      </c>
      <c r="R38" s="253">
        <v>1281.8953685899469</v>
      </c>
      <c r="S38" s="253">
        <v>127.37867135172249</v>
      </c>
      <c r="T38" s="253">
        <v>135.81897966417822</v>
      </c>
      <c r="U38" s="253">
        <v>0</v>
      </c>
      <c r="V38" s="253">
        <v>24.714690500180414</v>
      </c>
      <c r="W38" s="253">
        <v>0</v>
      </c>
      <c r="X38" s="253">
        <v>126.77425232741142</v>
      </c>
      <c r="Y38" s="253">
        <v>0</v>
      </c>
      <c r="Z38" s="253">
        <v>0</v>
      </c>
      <c r="AA38" s="254">
        <v>1.0856168996824285</v>
      </c>
      <c r="AB38" s="289">
        <f>SUM(AC38:AM38)</f>
        <v>34760.295004648375</v>
      </c>
      <c r="AC38" s="253">
        <v>31869.310804754456</v>
      </c>
      <c r="AD38" s="253">
        <v>2091.5763631737977</v>
      </c>
      <c r="AE38" s="253">
        <v>349.68681651766974</v>
      </c>
      <c r="AF38" s="253">
        <v>292.27658221414646</v>
      </c>
      <c r="AG38" s="253">
        <v>2.9530162323262701</v>
      </c>
      <c r="AH38" s="253">
        <v>2.8849789775853578</v>
      </c>
      <c r="AI38" s="253">
        <v>0</v>
      </c>
      <c r="AJ38" s="253">
        <v>148.71448562083444</v>
      </c>
      <c r="AK38" s="253">
        <v>0</v>
      </c>
      <c r="AL38" s="253">
        <v>0</v>
      </c>
      <c r="AM38" s="254">
        <v>2.8919571575587852</v>
      </c>
      <c r="AN38" s="289">
        <f>SUM(AO38:AY38)</f>
        <v>124410.24369645353</v>
      </c>
      <c r="AO38" s="253">
        <v>113319.83674311398</v>
      </c>
      <c r="AP38" s="253">
        <v>8446.0721373501874</v>
      </c>
      <c r="AQ38" s="253">
        <v>1116.5192138061093</v>
      </c>
      <c r="AR38" s="253">
        <v>742.12123491495106</v>
      </c>
      <c r="AS38" s="253">
        <v>11.121934866228255</v>
      </c>
      <c r="AT38" s="253">
        <v>11.570560935186672</v>
      </c>
      <c r="AU38" s="253">
        <v>0</v>
      </c>
      <c r="AV38" s="253">
        <v>754.69057458393081</v>
      </c>
      <c r="AW38" s="253">
        <v>0</v>
      </c>
      <c r="AX38" s="253">
        <v>0</v>
      </c>
      <c r="AY38" s="254">
        <v>8.3112968829471985</v>
      </c>
      <c r="AZ38" s="526">
        <v>0</v>
      </c>
      <c r="BA38" s="296">
        <f>SUM(BB38:BL38)+AZ38</f>
        <v>183571.88187046745</v>
      </c>
      <c r="BB38" s="274">
        <f t="shared" si="30"/>
        <v>166339.81624190562</v>
      </c>
      <c r="BC38" s="274">
        <f t="shared" si="30"/>
        <v>12530.689444411695</v>
      </c>
      <c r="BD38" s="274">
        <f t="shared" si="30"/>
        <v>1633.97730286771</v>
      </c>
      <c r="BE38" s="274">
        <f t="shared" si="30"/>
        <v>1964.4548420829065</v>
      </c>
      <c r="BF38" s="274">
        <f t="shared" si="30"/>
        <v>14.074951098554525</v>
      </c>
      <c r="BG38" s="274">
        <f t="shared" si="30"/>
        <v>39.876967159455994</v>
      </c>
      <c r="BH38" s="274">
        <f t="shared" si="30"/>
        <v>0</v>
      </c>
      <c r="BI38" s="274">
        <f t="shared" si="30"/>
        <v>1036.7032500013242</v>
      </c>
      <c r="BJ38" s="274">
        <f t="shared" si="30"/>
        <v>0</v>
      </c>
      <c r="BK38" s="274">
        <f t="shared" si="30"/>
        <v>0</v>
      </c>
      <c r="BL38" s="300">
        <f t="shared" si="30"/>
        <v>12.288870940188412</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1513381.044726569</v>
      </c>
      <c r="E40" s="275">
        <f t="shared" si="31"/>
        <v>1237852.047830574</v>
      </c>
      <c r="F40" s="275">
        <f t="shared" si="31"/>
        <v>126168.93557529776</v>
      </c>
      <c r="G40" s="275">
        <f t="shared" si="31"/>
        <v>7166.3126011922086</v>
      </c>
      <c r="H40" s="275">
        <f t="shared" si="31"/>
        <v>140910.90804528963</v>
      </c>
      <c r="I40" s="275">
        <f t="shared" si="31"/>
        <v>0</v>
      </c>
      <c r="J40" s="275">
        <f t="shared" si="31"/>
        <v>125.38673674650356</v>
      </c>
      <c r="K40" s="275">
        <f t="shared" si="31"/>
        <v>0</v>
      </c>
      <c r="L40" s="275">
        <f t="shared" si="31"/>
        <v>1157.4539374691476</v>
      </c>
      <c r="M40" s="275">
        <f t="shared" si="31"/>
        <v>0</v>
      </c>
      <c r="N40" s="275">
        <f t="shared" si="31"/>
        <v>0</v>
      </c>
      <c r="O40" s="283">
        <f t="shared" si="31"/>
        <v>0</v>
      </c>
      <c r="P40" s="275">
        <f t="shared" ref="P40:BL40" si="32">SUM(P37:P39)</f>
        <v>1414670.4784428014</v>
      </c>
      <c r="Q40" s="275">
        <f t="shared" si="32"/>
        <v>1263350.2008634682</v>
      </c>
      <c r="R40" s="275">
        <f t="shared" si="32"/>
        <v>114260.74536858995</v>
      </c>
      <c r="S40" s="275">
        <f t="shared" si="32"/>
        <v>11353.798671351722</v>
      </c>
      <c r="T40" s="275">
        <f t="shared" si="32"/>
        <v>12106.118979664177</v>
      </c>
      <c r="U40" s="275">
        <f t="shared" si="32"/>
        <v>0</v>
      </c>
      <c r="V40" s="275">
        <f>SUM(V37:V39)</f>
        <v>2202.9246905001805</v>
      </c>
      <c r="W40" s="275">
        <f t="shared" si="32"/>
        <v>0</v>
      </c>
      <c r="X40" s="275">
        <f t="shared" si="32"/>
        <v>11299.924252327412</v>
      </c>
      <c r="Y40" s="275">
        <f>SUM(Y37:Y39)</f>
        <v>0</v>
      </c>
      <c r="Z40" s="275">
        <f t="shared" si="32"/>
        <v>0</v>
      </c>
      <c r="AA40" s="283">
        <f t="shared" si="32"/>
        <v>96.765616899682442</v>
      </c>
      <c r="AB40" s="277">
        <f t="shared" si="32"/>
        <v>1429519.7650046484</v>
      </c>
      <c r="AC40" s="275">
        <f t="shared" si="32"/>
        <v>1310627.8208047545</v>
      </c>
      <c r="AD40" s="275">
        <f t="shared" si="32"/>
        <v>86016.236363173812</v>
      </c>
      <c r="AE40" s="275">
        <f t="shared" si="32"/>
        <v>14380.896816517668</v>
      </c>
      <c r="AF40" s="275">
        <f t="shared" si="32"/>
        <v>12019.896582214145</v>
      </c>
      <c r="AG40" s="275">
        <f t="shared" si="32"/>
        <v>121.44301623232624</v>
      </c>
      <c r="AH40" s="275">
        <f t="shared" si="32"/>
        <v>118.64497897758535</v>
      </c>
      <c r="AI40" s="275">
        <f t="shared" si="32"/>
        <v>0</v>
      </c>
      <c r="AJ40" s="275">
        <f>SUM(AJ37:AJ39)</f>
        <v>6115.8944856208336</v>
      </c>
      <c r="AK40" s="275">
        <f>SUM(AK37:AK39)</f>
        <v>0</v>
      </c>
      <c r="AL40" s="275">
        <f t="shared" si="32"/>
        <v>0</v>
      </c>
      <c r="AM40" s="283">
        <f t="shared" si="32"/>
        <v>118.9319571575588</v>
      </c>
      <c r="AN40" s="277">
        <f t="shared" si="32"/>
        <v>1558123.0936964506</v>
      </c>
      <c r="AO40" s="275">
        <f t="shared" si="32"/>
        <v>1419226.016743111</v>
      </c>
      <c r="AP40" s="275">
        <f t="shared" si="32"/>
        <v>105779.23213735019</v>
      </c>
      <c r="AQ40" s="275">
        <f t="shared" si="32"/>
        <v>13983.369213806109</v>
      </c>
      <c r="AR40" s="275">
        <f t="shared" si="32"/>
        <v>9294.3812349149539</v>
      </c>
      <c r="AS40" s="275">
        <f t="shared" si="32"/>
        <v>139.29193486622825</v>
      </c>
      <c r="AT40" s="275">
        <f t="shared" si="32"/>
        <v>144.91056093518668</v>
      </c>
      <c r="AU40" s="275">
        <f t="shared" si="32"/>
        <v>0</v>
      </c>
      <c r="AV40" s="275">
        <f t="shared" si="32"/>
        <v>9451.8005745839291</v>
      </c>
      <c r="AW40" s="275">
        <f>SUM(AW37:AW39)</f>
        <v>0</v>
      </c>
      <c r="AX40" s="275">
        <f t="shared" si="32"/>
        <v>0</v>
      </c>
      <c r="AY40" s="283">
        <f t="shared" si="32"/>
        <v>104.0912968829472</v>
      </c>
      <c r="AZ40" s="299">
        <f t="shared" si="32"/>
        <v>-136629.86000000002</v>
      </c>
      <c r="BA40" s="297">
        <f t="shared" si="32"/>
        <v>5779064.5218704697</v>
      </c>
      <c r="BB40" s="275">
        <f>SUM(BB37:BB39)</f>
        <v>5231056.0862419084</v>
      </c>
      <c r="BC40" s="275">
        <f>SUM(BC37:BC39)</f>
        <v>432225.1494444118</v>
      </c>
      <c r="BD40" s="275">
        <f>SUM(BD37:BD39)</f>
        <v>46884.377302867702</v>
      </c>
      <c r="BE40" s="275">
        <f>SUM(BE37:BE39)</f>
        <v>174331.3048420829</v>
      </c>
      <c r="BF40" s="275">
        <f t="shared" si="32"/>
        <v>260.73495109855452</v>
      </c>
      <c r="BG40" s="275">
        <f t="shared" si="32"/>
        <v>2591.8669671594557</v>
      </c>
      <c r="BH40" s="275">
        <f t="shared" si="32"/>
        <v>0</v>
      </c>
      <c r="BI40" s="275">
        <f t="shared" si="32"/>
        <v>28025.073250001318</v>
      </c>
      <c r="BJ40" s="275">
        <f>SUM(BJ37:BJ39)</f>
        <v>0</v>
      </c>
      <c r="BK40" s="275">
        <f t="shared" si="32"/>
        <v>0</v>
      </c>
      <c r="BL40" s="299">
        <f t="shared" si="32"/>
        <v>319.78887094018842</v>
      </c>
    </row>
    <row r="41" spans="1:64" ht="14.85" customHeight="1" x14ac:dyDescent="0.25">
      <c r="A41" s="1543" t="s">
        <v>302</v>
      </c>
      <c r="B41" s="124">
        <v>5.0999999999999996</v>
      </c>
      <c r="C41" s="311" t="s">
        <v>37</v>
      </c>
      <c r="D41" s="273">
        <f>SUM(E41:O41)</f>
        <v>11570.85</v>
      </c>
      <c r="E41" s="251">
        <v>7478.1200000000008</v>
      </c>
      <c r="F41" s="251">
        <v>907.65</v>
      </c>
      <c r="G41" s="251">
        <v>838</v>
      </c>
      <c r="H41" s="251">
        <v>1356.6399999999999</v>
      </c>
      <c r="I41" s="251">
        <v>990.43999999999994</v>
      </c>
      <c r="J41" s="251">
        <v>0</v>
      </c>
      <c r="K41" s="251">
        <v>0</v>
      </c>
      <c r="L41" s="251">
        <v>0</v>
      </c>
      <c r="M41" s="251">
        <v>0</v>
      </c>
      <c r="N41" s="251">
        <v>0</v>
      </c>
      <c r="O41" s="252">
        <v>0</v>
      </c>
      <c r="P41" s="273">
        <f>SUM(Q41:AA41)</f>
        <v>7457.31</v>
      </c>
      <c r="Q41" s="251">
        <v>6808.76</v>
      </c>
      <c r="R41" s="251">
        <v>120</v>
      </c>
      <c r="S41" s="251">
        <v>750</v>
      </c>
      <c r="T41" s="251">
        <v>-88.51</v>
      </c>
      <c r="U41" s="251">
        <v>2.2999999999999998</v>
      </c>
      <c r="V41" s="251">
        <v>0</v>
      </c>
      <c r="W41" s="251">
        <v>0</v>
      </c>
      <c r="X41" s="251">
        <v>-88.82</v>
      </c>
      <c r="Y41" s="251">
        <v>0</v>
      </c>
      <c r="Z41" s="251">
        <v>-8.2100000000000009</v>
      </c>
      <c r="AA41" s="252">
        <v>-38.21</v>
      </c>
      <c r="AB41" s="273">
        <f>SUM(AC41:AM41)</f>
        <v>9348.59</v>
      </c>
      <c r="AC41" s="251">
        <v>6950</v>
      </c>
      <c r="AD41" s="251">
        <v>0</v>
      </c>
      <c r="AE41" s="251">
        <v>1700</v>
      </c>
      <c r="AF41" s="251">
        <v>0</v>
      </c>
      <c r="AG41" s="251">
        <v>251.69</v>
      </c>
      <c r="AH41" s="251">
        <v>250</v>
      </c>
      <c r="AI41" s="251">
        <v>0</v>
      </c>
      <c r="AJ41" s="251">
        <v>0</v>
      </c>
      <c r="AK41" s="251">
        <v>0</v>
      </c>
      <c r="AL41" s="251">
        <v>196.89999999999998</v>
      </c>
      <c r="AM41" s="252">
        <v>0</v>
      </c>
      <c r="AN41" s="276">
        <f>SUM(AO41:AY41)</f>
        <v>13121.7</v>
      </c>
      <c r="AO41" s="251">
        <v>10246.35</v>
      </c>
      <c r="AP41" s="251">
        <v>0</v>
      </c>
      <c r="AQ41" s="251">
        <v>1402.88</v>
      </c>
      <c r="AR41" s="251">
        <v>0</v>
      </c>
      <c r="AS41" s="251">
        <v>80.539999999999992</v>
      </c>
      <c r="AT41" s="251">
        <v>350</v>
      </c>
      <c r="AU41" s="251">
        <v>0</v>
      </c>
      <c r="AV41" s="249">
        <v>0</v>
      </c>
      <c r="AW41" s="251">
        <v>0</v>
      </c>
      <c r="AX41" s="251">
        <v>626.87</v>
      </c>
      <c r="AY41" s="252">
        <v>415.06</v>
      </c>
      <c r="AZ41" s="855">
        <v>-1331.07</v>
      </c>
      <c r="BA41" s="294">
        <f>SUM(BB41:BL41)+AZ41</f>
        <v>40167.379999999997</v>
      </c>
      <c r="BB41" s="274">
        <f t="shared" ref="BB41:BL44" si="33">E41+Q41+AC41+AO41</f>
        <v>31483.230000000003</v>
      </c>
      <c r="BC41" s="274">
        <f t="shared" si="33"/>
        <v>1027.6500000000001</v>
      </c>
      <c r="BD41" s="274">
        <f t="shared" si="33"/>
        <v>4690.88</v>
      </c>
      <c r="BE41" s="274">
        <f t="shared" si="33"/>
        <v>1268.1299999999999</v>
      </c>
      <c r="BF41" s="274">
        <f t="shared" si="33"/>
        <v>1324.9699999999998</v>
      </c>
      <c r="BG41" s="274">
        <f t="shared" si="33"/>
        <v>600</v>
      </c>
      <c r="BH41" s="274">
        <f t="shared" si="33"/>
        <v>0</v>
      </c>
      <c r="BI41" s="274">
        <f t="shared" si="33"/>
        <v>-88.82</v>
      </c>
      <c r="BJ41" s="274">
        <f t="shared" si="33"/>
        <v>0</v>
      </c>
      <c r="BK41" s="274">
        <f t="shared" si="33"/>
        <v>815.56</v>
      </c>
      <c r="BL41" s="298">
        <f t="shared" si="33"/>
        <v>376.85</v>
      </c>
    </row>
    <row r="42" spans="1:64" s="255" customFormat="1" ht="24" x14ac:dyDescent="0.25">
      <c r="A42" s="1544"/>
      <c r="B42" s="126">
        <v>5.2</v>
      </c>
      <c r="C42" s="131" t="s">
        <v>303</v>
      </c>
      <c r="D42" s="274">
        <f>SUM(E42:O42)</f>
        <v>4644934.74</v>
      </c>
      <c r="E42" s="253">
        <v>1396975.6500000001</v>
      </c>
      <c r="F42" s="253">
        <v>1428141.7000000002</v>
      </c>
      <c r="G42" s="253">
        <v>173426.78999999998</v>
      </c>
      <c r="H42" s="253">
        <v>1212145.1099999999</v>
      </c>
      <c r="I42" s="253">
        <v>166883.15</v>
      </c>
      <c r="J42" s="253">
        <v>60169.96</v>
      </c>
      <c r="K42" s="253">
        <v>6122.36</v>
      </c>
      <c r="L42" s="253">
        <v>104759.20999999998</v>
      </c>
      <c r="M42" s="253">
        <v>415.84000000000003</v>
      </c>
      <c r="N42" s="253">
        <v>70915.97</v>
      </c>
      <c r="O42" s="254">
        <v>24979</v>
      </c>
      <c r="P42" s="274">
        <f>SUM(Q42:AA42)</f>
        <v>4771948.830000001</v>
      </c>
      <c r="Q42" s="253">
        <v>1432574.8399999999</v>
      </c>
      <c r="R42" s="253">
        <v>1489627.2400000002</v>
      </c>
      <c r="S42" s="253">
        <v>174348.94</v>
      </c>
      <c r="T42" s="253">
        <v>1200905.05</v>
      </c>
      <c r="U42" s="253">
        <v>167640.96999999997</v>
      </c>
      <c r="V42" s="253">
        <v>58452.659999999996</v>
      </c>
      <c r="W42" s="253">
        <v>30905.809999999998</v>
      </c>
      <c r="X42" s="253">
        <v>108120.03</v>
      </c>
      <c r="Y42" s="253">
        <v>289.28000000000003</v>
      </c>
      <c r="Z42" s="253">
        <v>71141.23000000001</v>
      </c>
      <c r="AA42" s="254">
        <v>37942.78</v>
      </c>
      <c r="AB42" s="274">
        <f>SUM(AC42:AM42)</f>
        <v>4855350.0499999989</v>
      </c>
      <c r="AC42" s="253">
        <v>1492612.23</v>
      </c>
      <c r="AD42" s="253">
        <v>1540553.3</v>
      </c>
      <c r="AE42" s="253">
        <v>175570.39</v>
      </c>
      <c r="AF42" s="253">
        <v>1184410.4299999997</v>
      </c>
      <c r="AG42" s="253">
        <v>166774.41</v>
      </c>
      <c r="AH42" s="253">
        <v>58835.219999999994</v>
      </c>
      <c r="AI42" s="253">
        <v>3496.96</v>
      </c>
      <c r="AJ42" s="253">
        <v>117724.95</v>
      </c>
      <c r="AK42" s="253">
        <v>343.52000000000004</v>
      </c>
      <c r="AL42" s="253">
        <v>74636.679999999993</v>
      </c>
      <c r="AM42" s="254">
        <v>40391.96</v>
      </c>
      <c r="AN42" s="289">
        <f>SUM(AO42:AY42)</f>
        <v>5055627.040000001</v>
      </c>
      <c r="AO42" s="253">
        <v>1563058.2299999997</v>
      </c>
      <c r="AP42" s="253">
        <v>1648063.02</v>
      </c>
      <c r="AQ42" s="253">
        <v>179383.62</v>
      </c>
      <c r="AR42" s="253">
        <v>1188392.6599999999</v>
      </c>
      <c r="AS42" s="253">
        <v>174628.55999999997</v>
      </c>
      <c r="AT42" s="253">
        <v>57625.489999999991</v>
      </c>
      <c r="AU42" s="253">
        <v>3584.94</v>
      </c>
      <c r="AV42" s="253">
        <v>121054.02000000002</v>
      </c>
      <c r="AW42" s="253">
        <v>477.1</v>
      </c>
      <c r="AX42" s="253">
        <v>78019.78</v>
      </c>
      <c r="AY42" s="254">
        <v>41339.619999999995</v>
      </c>
      <c r="AZ42" s="526">
        <v>-312799.16691238899</v>
      </c>
      <c r="BA42" s="296">
        <f>SUM(BB42:BL42)+AZ42</f>
        <v>19015061.493087612</v>
      </c>
      <c r="BB42" s="274">
        <f t="shared" si="33"/>
        <v>5885220.9500000002</v>
      </c>
      <c r="BC42" s="274">
        <f t="shared" si="33"/>
        <v>6106385.2599999998</v>
      </c>
      <c r="BD42" s="274">
        <f t="shared" si="33"/>
        <v>702729.74</v>
      </c>
      <c r="BE42" s="274">
        <f t="shared" si="33"/>
        <v>4785853.25</v>
      </c>
      <c r="BF42" s="274">
        <f t="shared" si="33"/>
        <v>675927.09</v>
      </c>
      <c r="BG42" s="274">
        <f t="shared" si="33"/>
        <v>235083.33</v>
      </c>
      <c r="BH42" s="274">
        <f t="shared" si="33"/>
        <v>44110.07</v>
      </c>
      <c r="BI42" s="274">
        <f t="shared" si="33"/>
        <v>451658.21</v>
      </c>
      <c r="BJ42" s="274">
        <f t="shared" si="33"/>
        <v>1525.7400000000002</v>
      </c>
      <c r="BK42" s="274">
        <f t="shared" si="33"/>
        <v>294713.66000000003</v>
      </c>
      <c r="BL42" s="300">
        <f t="shared" si="33"/>
        <v>144653.35999999999</v>
      </c>
    </row>
    <row r="43" spans="1:64" ht="24" x14ac:dyDescent="0.25">
      <c r="A43" s="1544"/>
      <c r="B43" s="126">
        <v>5.3</v>
      </c>
      <c r="C43" s="131" t="s">
        <v>304</v>
      </c>
      <c r="D43" s="274">
        <f>SUM(E43:O43)</f>
        <v>65.588265024707809</v>
      </c>
      <c r="E43" s="253">
        <v>42.38901346457417</v>
      </c>
      <c r="F43" s="253">
        <v>5.1449278790820063</v>
      </c>
      <c r="G43" s="253">
        <v>4.7501234646292314</v>
      </c>
      <c r="H43" s="253">
        <v>7.689985080017423</v>
      </c>
      <c r="I43" s="253">
        <v>5.614215136404983</v>
      </c>
      <c r="J43" s="253">
        <v>0</v>
      </c>
      <c r="K43" s="253">
        <v>0</v>
      </c>
      <c r="L43" s="253">
        <v>0</v>
      </c>
      <c r="M43" s="253">
        <v>0</v>
      </c>
      <c r="N43" s="253">
        <v>0</v>
      </c>
      <c r="O43" s="254">
        <v>0</v>
      </c>
      <c r="P43" s="274">
        <f>SUM(Q43:AA43)</f>
        <v>84.613103701617561</v>
      </c>
      <c r="Q43" s="253">
        <v>77.254441073178612</v>
      </c>
      <c r="R43" s="253">
        <v>1.3615596567923431</v>
      </c>
      <c r="S43" s="253">
        <v>8.5097478549521455</v>
      </c>
      <c r="T43" s="253">
        <v>-1.0042637101890859</v>
      </c>
      <c r="U43" s="253">
        <v>2.6096560088519908E-2</v>
      </c>
      <c r="V43" s="253">
        <v>0</v>
      </c>
      <c r="W43" s="253">
        <v>0</v>
      </c>
      <c r="X43" s="253">
        <v>-1.0077810726357992</v>
      </c>
      <c r="Y43" s="253">
        <v>0</v>
      </c>
      <c r="Z43" s="253">
        <v>-9.3153373185542815E-2</v>
      </c>
      <c r="AA43" s="254">
        <v>-0.43354328738362857</v>
      </c>
      <c r="AB43" s="274">
        <f>SUM(AC43:AM43)</f>
        <v>232.98622684921136</v>
      </c>
      <c r="AC43" s="253">
        <v>173.20839576898967</v>
      </c>
      <c r="AD43" s="253">
        <v>0</v>
      </c>
      <c r="AE43" s="253">
        <v>42.367521267234885</v>
      </c>
      <c r="AF43" s="253">
        <v>0</v>
      </c>
      <c r="AG43" s="253">
        <v>6.272636133970793</v>
      </c>
      <c r="AH43" s="253">
        <v>6.2305178334168954</v>
      </c>
      <c r="AI43" s="253">
        <v>0</v>
      </c>
      <c r="AJ43" s="253">
        <v>0</v>
      </c>
      <c r="AK43" s="253">
        <v>0</v>
      </c>
      <c r="AL43" s="253">
        <v>4.9071558455991466</v>
      </c>
      <c r="AM43" s="254">
        <v>0</v>
      </c>
      <c r="AN43" s="289">
        <f>SUM(AO43:AY43)</f>
        <v>1138.6337889848428</v>
      </c>
      <c r="AO43" s="253">
        <v>889.12567150329937</v>
      </c>
      <c r="AP43" s="253">
        <v>0</v>
      </c>
      <c r="AQ43" s="253">
        <v>121.73472719930011</v>
      </c>
      <c r="AR43" s="253">
        <v>0</v>
      </c>
      <c r="AS43" s="253">
        <v>6.9888478905049825</v>
      </c>
      <c r="AT43" s="253">
        <v>30.371203894670277</v>
      </c>
      <c r="AU43" s="253">
        <v>0</v>
      </c>
      <c r="AV43" s="253">
        <v>0</v>
      </c>
      <c r="AW43" s="253">
        <v>0</v>
      </c>
      <c r="AX43" s="253">
        <v>54.396561672719869</v>
      </c>
      <c r="AY43" s="254">
        <v>36.016776824348128</v>
      </c>
      <c r="AZ43" s="526">
        <v>0</v>
      </c>
      <c r="BA43" s="296">
        <f>SUM(BB43:BL43)+AZ43</f>
        <v>1521.8213845603793</v>
      </c>
      <c r="BB43" s="274">
        <f t="shared" si="33"/>
        <v>1181.9775218100417</v>
      </c>
      <c r="BC43" s="274">
        <f t="shared" si="33"/>
        <v>6.5064875358743492</v>
      </c>
      <c r="BD43" s="274">
        <f t="shared" si="33"/>
        <v>177.36211978611638</v>
      </c>
      <c r="BE43" s="274">
        <f t="shared" si="33"/>
        <v>6.6857213698283369</v>
      </c>
      <c r="BF43" s="274">
        <f t="shared" si="33"/>
        <v>18.901795720969279</v>
      </c>
      <c r="BG43" s="274">
        <f t="shared" si="33"/>
        <v>36.601721728087171</v>
      </c>
      <c r="BH43" s="274">
        <f t="shared" si="33"/>
        <v>0</v>
      </c>
      <c r="BI43" s="274">
        <f t="shared" si="33"/>
        <v>-1.0077810726357992</v>
      </c>
      <c r="BJ43" s="274">
        <f t="shared" si="33"/>
        <v>0</v>
      </c>
      <c r="BK43" s="274">
        <f t="shared" si="33"/>
        <v>59.210564145133475</v>
      </c>
      <c r="BL43" s="300">
        <f t="shared" si="33"/>
        <v>35.583233536964499</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4656571.1782650249</v>
      </c>
      <c r="E45" s="278">
        <f t="shared" ref="E45:BL45" si="34">SUM(E41:E44)</f>
        <v>1404496.1590134648</v>
      </c>
      <c r="F45" s="278">
        <f t="shared" si="34"/>
        <v>1429054.4949278792</v>
      </c>
      <c r="G45" s="278">
        <f t="shared" si="34"/>
        <v>174269.5401234646</v>
      </c>
      <c r="H45" s="278">
        <f t="shared" si="34"/>
        <v>1213509.4399850797</v>
      </c>
      <c r="I45" s="278">
        <f>SUM(I41:I44)</f>
        <v>167879.20421513641</v>
      </c>
      <c r="J45" s="278">
        <f t="shared" si="34"/>
        <v>60169.96</v>
      </c>
      <c r="K45" s="278">
        <f t="shared" si="34"/>
        <v>6122.36</v>
      </c>
      <c r="L45" s="278">
        <f t="shared" si="34"/>
        <v>104759.20999999998</v>
      </c>
      <c r="M45" s="278">
        <f t="shared" si="34"/>
        <v>415.84000000000003</v>
      </c>
      <c r="N45" s="278">
        <f t="shared" si="34"/>
        <v>70915.97</v>
      </c>
      <c r="O45" s="283">
        <f t="shared" si="34"/>
        <v>24979</v>
      </c>
      <c r="P45" s="278">
        <f t="shared" si="34"/>
        <v>4779490.7531037023</v>
      </c>
      <c r="Q45" s="278">
        <f t="shared" si="34"/>
        <v>1439460.854441073</v>
      </c>
      <c r="R45" s="278">
        <f t="shared" si="34"/>
        <v>1489748.6015596569</v>
      </c>
      <c r="S45" s="278">
        <f t="shared" si="34"/>
        <v>175107.44974785496</v>
      </c>
      <c r="T45" s="278">
        <f t="shared" si="34"/>
        <v>1200815.5357362898</v>
      </c>
      <c r="U45" s="278">
        <f t="shared" si="34"/>
        <v>167643.29609656005</v>
      </c>
      <c r="V45" s="278">
        <f t="shared" si="34"/>
        <v>58452.659999999996</v>
      </c>
      <c r="W45" s="278">
        <f t="shared" si="34"/>
        <v>30905.809999999998</v>
      </c>
      <c r="X45" s="278">
        <f t="shared" si="34"/>
        <v>108030.20221892736</v>
      </c>
      <c r="Y45" s="278">
        <f>SUM(Y41:Y44)</f>
        <v>289.28000000000003</v>
      </c>
      <c r="Z45" s="278">
        <f t="shared" si="34"/>
        <v>71132.926846626811</v>
      </c>
      <c r="AA45" s="284">
        <f t="shared" si="34"/>
        <v>37904.136456712615</v>
      </c>
      <c r="AB45" s="278">
        <f t="shared" si="34"/>
        <v>4864931.626226848</v>
      </c>
      <c r="AC45" s="278">
        <f t="shared" si="34"/>
        <v>1499735.4383957689</v>
      </c>
      <c r="AD45" s="278">
        <f t="shared" si="34"/>
        <v>1540553.3</v>
      </c>
      <c r="AE45" s="278">
        <f t="shared" si="34"/>
        <v>177312.75752126725</v>
      </c>
      <c r="AF45" s="278">
        <f t="shared" si="34"/>
        <v>1184410.4299999997</v>
      </c>
      <c r="AG45" s="278">
        <f t="shared" si="34"/>
        <v>167032.37263613398</v>
      </c>
      <c r="AH45" s="278">
        <f t="shared" si="34"/>
        <v>59091.450517833408</v>
      </c>
      <c r="AI45" s="278">
        <f t="shared" si="34"/>
        <v>3496.96</v>
      </c>
      <c r="AJ45" s="278">
        <f t="shared" si="34"/>
        <v>117724.95</v>
      </c>
      <c r="AK45" s="278">
        <f t="shared" si="34"/>
        <v>343.52000000000004</v>
      </c>
      <c r="AL45" s="278">
        <f t="shared" si="34"/>
        <v>74838.487155845592</v>
      </c>
      <c r="AM45" s="284">
        <f t="shared" si="34"/>
        <v>40391.96</v>
      </c>
      <c r="AN45" s="850">
        <f t="shared" si="34"/>
        <v>5069887.3737889864</v>
      </c>
      <c r="AO45" s="278">
        <f t="shared" si="34"/>
        <v>1574193.7056715032</v>
      </c>
      <c r="AP45" s="278">
        <f t="shared" si="34"/>
        <v>1648063.02</v>
      </c>
      <c r="AQ45" s="278">
        <f t="shared" si="34"/>
        <v>180908.23472719931</v>
      </c>
      <c r="AR45" s="278">
        <f t="shared" si="34"/>
        <v>1188392.6599999999</v>
      </c>
      <c r="AS45" s="278">
        <f t="shared" si="34"/>
        <v>174716.0888478905</v>
      </c>
      <c r="AT45" s="278">
        <f t="shared" si="34"/>
        <v>58005.861203894659</v>
      </c>
      <c r="AU45" s="278">
        <f t="shared" si="34"/>
        <v>3584.94</v>
      </c>
      <c r="AV45" s="275">
        <f t="shared" si="34"/>
        <v>121054.02000000002</v>
      </c>
      <c r="AW45" s="278">
        <f>SUM(AW41:AW44)</f>
        <v>477.1</v>
      </c>
      <c r="AX45" s="278">
        <f t="shared" si="34"/>
        <v>78701.046561672716</v>
      </c>
      <c r="AY45" s="284">
        <f t="shared" si="34"/>
        <v>41790.696776824341</v>
      </c>
      <c r="AZ45" s="305">
        <f t="shared" si="34"/>
        <v>-314130.23691238899</v>
      </c>
      <c r="BA45" s="297">
        <f t="shared" si="34"/>
        <v>19056750.694472171</v>
      </c>
      <c r="BB45" s="275">
        <f t="shared" si="34"/>
        <v>5917886.1575218104</v>
      </c>
      <c r="BC45" s="275">
        <f t="shared" si="34"/>
        <v>6107419.4164875364</v>
      </c>
      <c r="BD45" s="275">
        <f t="shared" si="34"/>
        <v>707597.98211978609</v>
      </c>
      <c r="BE45" s="275">
        <f t="shared" si="34"/>
        <v>4787128.0657213693</v>
      </c>
      <c r="BF45" s="275">
        <f t="shared" si="34"/>
        <v>677270.96179572085</v>
      </c>
      <c r="BG45" s="275">
        <f t="shared" si="34"/>
        <v>235719.93172172806</v>
      </c>
      <c r="BH45" s="275">
        <f t="shared" si="34"/>
        <v>44110.07</v>
      </c>
      <c r="BI45" s="275">
        <f t="shared" si="34"/>
        <v>451568.38221892738</v>
      </c>
      <c r="BJ45" s="275">
        <f>SUM(BJ41:BJ44)</f>
        <v>1525.7400000000002</v>
      </c>
      <c r="BK45" s="275">
        <f t="shared" si="34"/>
        <v>295588.43056414515</v>
      </c>
      <c r="BL45" s="299">
        <f t="shared" si="34"/>
        <v>145065.79323353697</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272770.88</v>
      </c>
      <c r="E51" s="251">
        <v>92229.340000000011</v>
      </c>
      <c r="F51" s="251">
        <v>21123.98</v>
      </c>
      <c r="G51" s="251">
        <v>36355.970000000008</v>
      </c>
      <c r="H51" s="251">
        <v>47193.85</v>
      </c>
      <c r="I51" s="251">
        <v>14137.78</v>
      </c>
      <c r="J51" s="251">
        <v>408</v>
      </c>
      <c r="K51" s="251">
        <v>339.73</v>
      </c>
      <c r="L51" s="251">
        <v>5486.6500000000005</v>
      </c>
      <c r="M51" s="251">
        <v>272</v>
      </c>
      <c r="N51" s="251">
        <v>39594.950000000004</v>
      </c>
      <c r="O51" s="252">
        <v>15628.630000000001</v>
      </c>
      <c r="P51" s="273">
        <f>SUM(Q51:AA51)</f>
        <v>301615.90000000002</v>
      </c>
      <c r="Q51" s="251">
        <v>109374.65</v>
      </c>
      <c r="R51" s="251">
        <v>24051.08</v>
      </c>
      <c r="S51" s="251">
        <v>38444.99</v>
      </c>
      <c r="T51" s="251">
        <v>46857.49</v>
      </c>
      <c r="U51" s="251">
        <v>17176.580000000005</v>
      </c>
      <c r="V51" s="251">
        <v>136</v>
      </c>
      <c r="W51" s="251">
        <v>85.56</v>
      </c>
      <c r="X51" s="251">
        <v>9152</v>
      </c>
      <c r="Y51" s="251">
        <v>0</v>
      </c>
      <c r="Z51" s="251">
        <v>42174.340000000004</v>
      </c>
      <c r="AA51" s="252">
        <v>14163.21</v>
      </c>
      <c r="AB51" s="273">
        <f>SUM(AC51:AM51)</f>
        <v>289394.53000000003</v>
      </c>
      <c r="AC51" s="251">
        <v>93836.82</v>
      </c>
      <c r="AD51" s="251">
        <v>22919.520000000004</v>
      </c>
      <c r="AE51" s="251">
        <v>42372.11</v>
      </c>
      <c r="AF51" s="251">
        <v>42514.020000000004</v>
      </c>
      <c r="AG51" s="251">
        <v>13095.45</v>
      </c>
      <c r="AH51" s="251">
        <v>1747</v>
      </c>
      <c r="AI51" s="251">
        <v>233.87</v>
      </c>
      <c r="AJ51" s="251">
        <v>10212</v>
      </c>
      <c r="AK51" s="251">
        <v>190</v>
      </c>
      <c r="AL51" s="251">
        <v>41387.58</v>
      </c>
      <c r="AM51" s="252">
        <v>20886.16</v>
      </c>
      <c r="AN51" s="276">
        <f>SUM(AO51:AY51)</f>
        <v>317062.66999999969</v>
      </c>
      <c r="AO51" s="251">
        <v>111406.69999999969</v>
      </c>
      <c r="AP51" s="251">
        <v>21444.510000000002</v>
      </c>
      <c r="AQ51" s="251">
        <v>70252.25999999998</v>
      </c>
      <c r="AR51" s="251">
        <v>41656.849999999991</v>
      </c>
      <c r="AS51" s="251">
        <v>12510.54</v>
      </c>
      <c r="AT51" s="251">
        <v>275.92</v>
      </c>
      <c r="AU51" s="251">
        <v>299.81</v>
      </c>
      <c r="AV51" s="249">
        <v>7932.53</v>
      </c>
      <c r="AW51" s="251">
        <v>192.73</v>
      </c>
      <c r="AX51" s="251">
        <v>34038.900000000023</v>
      </c>
      <c r="AY51" s="252">
        <v>17051.919999999998</v>
      </c>
      <c r="AZ51" s="855">
        <v>31557.949999999997</v>
      </c>
      <c r="BA51" s="294">
        <f>SUM(BB51:BL51)+AZ51</f>
        <v>1212401.9299999995</v>
      </c>
      <c r="BB51" s="274">
        <f t="shared" ref="BB51:BL54" si="37">E51+Q51+AC51+AO51</f>
        <v>406847.50999999966</v>
      </c>
      <c r="BC51" s="274">
        <f t="shared" si="37"/>
        <v>89539.09</v>
      </c>
      <c r="BD51" s="274">
        <f t="shared" si="37"/>
        <v>187425.33</v>
      </c>
      <c r="BE51" s="274">
        <f t="shared" si="37"/>
        <v>178222.20999999996</v>
      </c>
      <c r="BF51" s="274">
        <f t="shared" si="37"/>
        <v>56920.350000000013</v>
      </c>
      <c r="BG51" s="274">
        <f t="shared" si="37"/>
        <v>2566.92</v>
      </c>
      <c r="BH51" s="274">
        <f t="shared" si="37"/>
        <v>958.97</v>
      </c>
      <c r="BI51" s="274">
        <f t="shared" si="37"/>
        <v>32783.18</v>
      </c>
      <c r="BJ51" s="274">
        <f t="shared" si="37"/>
        <v>654.73</v>
      </c>
      <c r="BK51" s="274">
        <f t="shared" si="37"/>
        <v>157195.77000000002</v>
      </c>
      <c r="BL51" s="298">
        <f t="shared" si="37"/>
        <v>67729.919999999998</v>
      </c>
    </row>
    <row r="52" spans="1:64" s="255" customFormat="1" ht="16.5" customHeight="1" x14ac:dyDescent="0.25">
      <c r="A52" s="1547"/>
      <c r="B52" s="126">
        <v>7.2</v>
      </c>
      <c r="C52" s="131" t="s">
        <v>21</v>
      </c>
      <c r="D52" s="274">
        <f>SUM(E52:O52)</f>
        <v>1040132.0599999999</v>
      </c>
      <c r="E52" s="253">
        <v>858560.1399999999</v>
      </c>
      <c r="F52" s="253">
        <v>41688.97</v>
      </c>
      <c r="G52" s="253">
        <v>53884.81</v>
      </c>
      <c r="H52" s="253">
        <v>23423.000000000004</v>
      </c>
      <c r="I52" s="253">
        <v>31100.980000000003</v>
      </c>
      <c r="J52" s="253">
        <v>3172.03</v>
      </c>
      <c r="K52" s="253">
        <v>420.82</v>
      </c>
      <c r="L52" s="253">
        <v>3803.2599999999998</v>
      </c>
      <c r="M52" s="253">
        <v>91.31</v>
      </c>
      <c r="N52" s="253">
        <v>20866.32</v>
      </c>
      <c r="O52" s="254">
        <v>3120.42</v>
      </c>
      <c r="P52" s="274">
        <f>SUM(Q52:AA52)</f>
        <v>1072584.9700000002</v>
      </c>
      <c r="Q52" s="253">
        <v>888235.89000000013</v>
      </c>
      <c r="R52" s="253">
        <v>43550.9</v>
      </c>
      <c r="S52" s="253">
        <v>54250.05</v>
      </c>
      <c r="T52" s="253">
        <v>23196.710000000003</v>
      </c>
      <c r="U52" s="253">
        <v>31327.270000000004</v>
      </c>
      <c r="V52" s="253">
        <v>3207.76</v>
      </c>
      <c r="W52" s="253">
        <v>411.03999999999996</v>
      </c>
      <c r="X52" s="253">
        <v>3985.88</v>
      </c>
      <c r="Y52" s="253">
        <v>63.52</v>
      </c>
      <c r="Z52" s="253">
        <v>21179.949999999997</v>
      </c>
      <c r="AA52" s="254">
        <v>3176</v>
      </c>
      <c r="AB52" s="274">
        <f>SUM(AC52:AM52)</f>
        <v>1112898.1899999997</v>
      </c>
      <c r="AC52" s="253">
        <v>925760.32999999984</v>
      </c>
      <c r="AD52" s="253">
        <v>45258</v>
      </c>
      <c r="AE52" s="253">
        <v>54666.9</v>
      </c>
      <c r="AF52" s="253">
        <v>22863.23</v>
      </c>
      <c r="AG52" s="253">
        <v>31561.499999999996</v>
      </c>
      <c r="AH52" s="253">
        <v>3239.52</v>
      </c>
      <c r="AI52" s="253">
        <v>325.54000000000002</v>
      </c>
      <c r="AJ52" s="253">
        <v>4164.53</v>
      </c>
      <c r="AK52" s="253">
        <v>75.430000000000007</v>
      </c>
      <c r="AL52" s="253">
        <v>21703.989999999998</v>
      </c>
      <c r="AM52" s="254">
        <v>3279.22</v>
      </c>
      <c r="AN52" s="289">
        <f>SUM(AO52:AY52)</f>
        <v>1144598.6399999997</v>
      </c>
      <c r="AO52" s="253">
        <v>953728.9800000001</v>
      </c>
      <c r="AP52" s="253">
        <v>47826.59</v>
      </c>
      <c r="AQ52" s="253">
        <v>55389.44000000001</v>
      </c>
      <c r="AR52" s="253">
        <v>22609.15</v>
      </c>
      <c r="AS52" s="253">
        <v>32002.169999999995</v>
      </c>
      <c r="AT52" s="253">
        <v>3052.93</v>
      </c>
      <c r="AU52" s="253">
        <v>1063.9600000000003</v>
      </c>
      <c r="AV52" s="253">
        <v>3684.1600000000003</v>
      </c>
      <c r="AW52" s="253">
        <v>103.22</v>
      </c>
      <c r="AX52" s="253">
        <v>21854.85</v>
      </c>
      <c r="AY52" s="254">
        <v>3283.1899999999996</v>
      </c>
      <c r="AZ52" s="526">
        <v>0</v>
      </c>
      <c r="BA52" s="296">
        <f>SUM(BB52:BL52)+AZ52</f>
        <v>4370213.8600000013</v>
      </c>
      <c r="BB52" s="274">
        <f t="shared" si="37"/>
        <v>3626285.34</v>
      </c>
      <c r="BC52" s="274">
        <f t="shared" si="37"/>
        <v>178324.46</v>
      </c>
      <c r="BD52" s="274">
        <f t="shared" si="37"/>
        <v>218191.2</v>
      </c>
      <c r="BE52" s="274">
        <f t="shared" si="37"/>
        <v>92092.09</v>
      </c>
      <c r="BF52" s="274">
        <f t="shared" si="37"/>
        <v>125991.92</v>
      </c>
      <c r="BG52" s="274">
        <f t="shared" si="37"/>
        <v>12672.240000000002</v>
      </c>
      <c r="BH52" s="274">
        <f t="shared" si="37"/>
        <v>2221.36</v>
      </c>
      <c r="BI52" s="274">
        <f t="shared" si="37"/>
        <v>15637.829999999998</v>
      </c>
      <c r="BJ52" s="274">
        <f t="shared" si="37"/>
        <v>333.48</v>
      </c>
      <c r="BK52" s="274">
        <f t="shared" si="37"/>
        <v>85605.109999999986</v>
      </c>
      <c r="BL52" s="300">
        <f t="shared" si="37"/>
        <v>12858.829999999998</v>
      </c>
    </row>
    <row r="53" spans="1:64" ht="16.5" customHeight="1" x14ac:dyDescent="0.25">
      <c r="A53" s="1547"/>
      <c r="B53" s="126">
        <v>7.3</v>
      </c>
      <c r="C53" s="131" t="s">
        <v>155</v>
      </c>
      <c r="D53" s="274">
        <f>SUM(E53:O53)</f>
        <v>1546.1758443383824</v>
      </c>
      <c r="E53" s="253">
        <v>522.79326021630948</v>
      </c>
      <c r="F53" s="253">
        <v>119.73927573312479</v>
      </c>
      <c r="G53" s="253">
        <v>206.08036536558043</v>
      </c>
      <c r="H53" s="253">
        <v>267.51385951216253</v>
      </c>
      <c r="I53" s="253">
        <v>80.138664099959243</v>
      </c>
      <c r="J53" s="253">
        <v>2.3127092763349952</v>
      </c>
      <c r="K53" s="253">
        <v>1.9257272609051175</v>
      </c>
      <c r="L53" s="253">
        <v>31.100554781871086</v>
      </c>
      <c r="M53" s="253">
        <v>1.5418061842233302</v>
      </c>
      <c r="N53" s="253">
        <v>224.44021608093217</v>
      </c>
      <c r="O53" s="254">
        <v>88.589405826978918</v>
      </c>
      <c r="P53" s="274">
        <f>SUM(Q53:AA53)</f>
        <v>3422.2336773926136</v>
      </c>
      <c r="Q53" s="253">
        <v>1241.0009242981885</v>
      </c>
      <c r="R53" s="253">
        <v>272.89150191904321</v>
      </c>
      <c r="S53" s="253">
        <v>436.20956158154206</v>
      </c>
      <c r="T53" s="253">
        <v>531.66056668792191</v>
      </c>
      <c r="U53" s="253">
        <v>194.89115308055187</v>
      </c>
      <c r="V53" s="253">
        <v>1.5431009443646553</v>
      </c>
      <c r="W53" s="253">
        <v>0.97079203529294045</v>
      </c>
      <c r="X53" s="253">
        <v>103.84161649136267</v>
      </c>
      <c r="Y53" s="253">
        <v>0</v>
      </c>
      <c r="Z53" s="253">
        <v>478.52399913202987</v>
      </c>
      <c r="AA53" s="254">
        <v>160.70046122231565</v>
      </c>
      <c r="AB53" s="274">
        <f>SUM(AC53:AM53)</f>
        <v>7212.311120233202</v>
      </c>
      <c r="AC53" s="253">
        <v>2338.6079217645247</v>
      </c>
      <c r="AD53" s="253">
        <v>571.2019123734209</v>
      </c>
      <c r="AE53" s="253">
        <v>1056.0007479780095</v>
      </c>
      <c r="AF53" s="253">
        <v>1059.5374391209702</v>
      </c>
      <c r="AG53" s="253">
        <v>326.36573904647713</v>
      </c>
      <c r="AH53" s="253">
        <v>43.538858619917256</v>
      </c>
      <c r="AI53" s="253">
        <v>5.8285248228048374</v>
      </c>
      <c r="AJ53" s="253">
        <v>254.5041924594133</v>
      </c>
      <c r="AK53" s="253">
        <v>4.7351935533968401</v>
      </c>
      <c r="AL53" s="253">
        <v>1031.4642210878737</v>
      </c>
      <c r="AM53" s="254">
        <v>520.52636940639445</v>
      </c>
      <c r="AN53" s="289">
        <f>SUM(AO53:AY53)</f>
        <v>27513.071422738722</v>
      </c>
      <c r="AO53" s="253">
        <v>9667.301716949587</v>
      </c>
      <c r="AP53" s="253">
        <v>1860.8445303751314</v>
      </c>
      <c r="AQ53" s="253">
        <v>6096.1306072039688</v>
      </c>
      <c r="AR53" s="253">
        <v>3614.767671313416</v>
      </c>
      <c r="AS53" s="253">
        <v>1085.6004604926527</v>
      </c>
      <c r="AT53" s="253">
        <v>23.942921653192649</v>
      </c>
      <c r="AU53" s="253">
        <v>26.015973256174568</v>
      </c>
      <c r="AV53" s="253">
        <v>688.34424580168263</v>
      </c>
      <c r="AW53" s="253">
        <v>16.724120361770868</v>
      </c>
      <c r="AX53" s="253">
        <v>2953.7210635722663</v>
      </c>
      <c r="AY53" s="254">
        <v>1479.6781117588746</v>
      </c>
      <c r="AZ53" s="526">
        <v>-39919.858295506136</v>
      </c>
      <c r="BA53" s="296">
        <f>SUM(BB53:BL53)+AZ53</f>
        <v>-226.06623080322606</v>
      </c>
      <c r="BB53" s="274">
        <f t="shared" si="37"/>
        <v>13769.70382322861</v>
      </c>
      <c r="BC53" s="274">
        <f t="shared" si="37"/>
        <v>2824.6772204007202</v>
      </c>
      <c r="BD53" s="274">
        <f t="shared" si="37"/>
        <v>7794.4212821291003</v>
      </c>
      <c r="BE53" s="274">
        <f t="shared" si="37"/>
        <v>5473.4795366344706</v>
      </c>
      <c r="BF53" s="274">
        <f t="shared" si="37"/>
        <v>1686.9960167196409</v>
      </c>
      <c r="BG53" s="274">
        <f t="shared" si="37"/>
        <v>71.337590493809557</v>
      </c>
      <c r="BH53" s="274">
        <f t="shared" si="37"/>
        <v>34.741017375177464</v>
      </c>
      <c r="BI53" s="274">
        <f t="shared" si="37"/>
        <v>1077.7906095343296</v>
      </c>
      <c r="BJ53" s="274">
        <f t="shared" si="37"/>
        <v>23.001120099391038</v>
      </c>
      <c r="BK53" s="274">
        <f t="shared" si="37"/>
        <v>4688.1494998731023</v>
      </c>
      <c r="BL53" s="300">
        <f t="shared" si="37"/>
        <v>2249.4943482145636</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1314449.1158443384</v>
      </c>
      <c r="E55" s="278">
        <f t="shared" ref="E55:BL55" si="38">SUM(E51:E54)</f>
        <v>951312.27326021623</v>
      </c>
      <c r="F55" s="278">
        <f t="shared" si="38"/>
        <v>62932.689275733122</v>
      </c>
      <c r="G55" s="278">
        <f t="shared" si="38"/>
        <v>90446.860365365574</v>
      </c>
      <c r="H55" s="278">
        <f t="shared" si="38"/>
        <v>70884.363859512174</v>
      </c>
      <c r="I55" s="278">
        <f t="shared" si="38"/>
        <v>45318.898664099965</v>
      </c>
      <c r="J55" s="278">
        <f t="shared" si="38"/>
        <v>3582.342709276335</v>
      </c>
      <c r="K55" s="278">
        <f t="shared" si="38"/>
        <v>762.47572726090505</v>
      </c>
      <c r="L55" s="278">
        <f t="shared" si="38"/>
        <v>9321.0105547818712</v>
      </c>
      <c r="M55" s="275">
        <f t="shared" si="38"/>
        <v>364.85180618422334</v>
      </c>
      <c r="N55" s="278">
        <f t="shared" si="38"/>
        <v>60685.710216080937</v>
      </c>
      <c r="O55" s="283">
        <f t="shared" si="38"/>
        <v>18837.639405826983</v>
      </c>
      <c r="P55" s="278">
        <f t="shared" si="38"/>
        <v>1377623.1036773927</v>
      </c>
      <c r="Q55" s="278">
        <f t="shared" si="38"/>
        <v>998851.54092429834</v>
      </c>
      <c r="R55" s="278">
        <f t="shared" si="38"/>
        <v>67874.871501919057</v>
      </c>
      <c r="S55" s="278">
        <f t="shared" si="38"/>
        <v>93131.249561581557</v>
      </c>
      <c r="T55" s="278">
        <f t="shared" si="38"/>
        <v>70585.860566687916</v>
      </c>
      <c r="U55" s="278">
        <f t="shared" si="38"/>
        <v>48698.741153080555</v>
      </c>
      <c r="V55" s="278">
        <f t="shared" si="38"/>
        <v>3345.3031009443648</v>
      </c>
      <c r="W55" s="278">
        <f t="shared" si="38"/>
        <v>497.57079203529292</v>
      </c>
      <c r="X55" s="278">
        <f t="shared" si="38"/>
        <v>13241.721616491364</v>
      </c>
      <c r="Y55" s="275">
        <f>SUM(Y51:Y54)</f>
        <v>63.52</v>
      </c>
      <c r="Z55" s="278">
        <f>SUM(Z51:Z54)</f>
        <v>63832.813999132028</v>
      </c>
      <c r="AA55" s="284">
        <f t="shared" si="38"/>
        <v>17499.910461222316</v>
      </c>
      <c r="AB55" s="278">
        <f t="shared" si="38"/>
        <v>1409505.031120233</v>
      </c>
      <c r="AC55" s="278">
        <f t="shared" si="38"/>
        <v>1021935.7579217644</v>
      </c>
      <c r="AD55" s="278">
        <f t="shared" si="38"/>
        <v>68748.721912373425</v>
      </c>
      <c r="AE55" s="278">
        <f t="shared" si="38"/>
        <v>98095.010747978013</v>
      </c>
      <c r="AF55" s="278">
        <f t="shared" si="38"/>
        <v>66436.787439120977</v>
      </c>
      <c r="AG55" s="278">
        <f t="shared" si="38"/>
        <v>44983.315739046477</v>
      </c>
      <c r="AH55" s="278">
        <f t="shared" si="38"/>
        <v>5030.0588586199174</v>
      </c>
      <c r="AI55" s="278">
        <f t="shared" si="38"/>
        <v>565.23852482280495</v>
      </c>
      <c r="AJ55" s="278">
        <f t="shared" si="38"/>
        <v>14631.034192459412</v>
      </c>
      <c r="AK55" s="275">
        <f t="shared" si="38"/>
        <v>270.16519355339688</v>
      </c>
      <c r="AL55" s="278">
        <f t="shared" si="38"/>
        <v>64123.034221087873</v>
      </c>
      <c r="AM55" s="284">
        <f t="shared" si="38"/>
        <v>24685.906369406395</v>
      </c>
      <c r="AN55" s="850">
        <f t="shared" si="38"/>
        <v>1489174.3814227381</v>
      </c>
      <c r="AO55" s="278">
        <f t="shared" si="38"/>
        <v>1074802.9817169493</v>
      </c>
      <c r="AP55" s="278">
        <f t="shared" si="38"/>
        <v>71131.944530375142</v>
      </c>
      <c r="AQ55" s="278">
        <f t="shared" si="38"/>
        <v>131737.83060720394</v>
      </c>
      <c r="AR55" s="278">
        <f t="shared" si="38"/>
        <v>67880.767671313413</v>
      </c>
      <c r="AS55" s="278">
        <f t="shared" si="38"/>
        <v>45598.310460492641</v>
      </c>
      <c r="AT55" s="278">
        <f t="shared" si="38"/>
        <v>3352.7929216531925</v>
      </c>
      <c r="AU55" s="278">
        <f t="shared" si="38"/>
        <v>1389.7859732561749</v>
      </c>
      <c r="AV55" s="275">
        <f t="shared" si="38"/>
        <v>12305.034245801684</v>
      </c>
      <c r="AW55" s="275">
        <f>SUM(AW51:AW54)</f>
        <v>312.67412036177086</v>
      </c>
      <c r="AX55" s="278">
        <f t="shared" si="38"/>
        <v>58847.471063572288</v>
      </c>
      <c r="AY55" s="284">
        <f t="shared" si="38"/>
        <v>21814.788111758873</v>
      </c>
      <c r="AZ55" s="305">
        <f t="shared" si="38"/>
        <v>-8361.9082955061385</v>
      </c>
      <c r="BA55" s="297">
        <f t="shared" si="38"/>
        <v>5582389.7237691982</v>
      </c>
      <c r="BB55" s="275">
        <f t="shared" si="38"/>
        <v>4046902.5538232285</v>
      </c>
      <c r="BC55" s="275">
        <f t="shared" si="38"/>
        <v>270688.2272204007</v>
      </c>
      <c r="BD55" s="275">
        <f t="shared" si="38"/>
        <v>413410.95128212916</v>
      </c>
      <c r="BE55" s="275">
        <f t="shared" si="38"/>
        <v>275787.77953663439</v>
      </c>
      <c r="BF55" s="275">
        <f t="shared" si="38"/>
        <v>184599.26601671966</v>
      </c>
      <c r="BG55" s="275">
        <f t="shared" si="38"/>
        <v>15310.497590493811</v>
      </c>
      <c r="BH55" s="275">
        <f t="shared" si="38"/>
        <v>3215.0710173751772</v>
      </c>
      <c r="BI55" s="275">
        <f t="shared" si="38"/>
        <v>49498.800609534323</v>
      </c>
      <c r="BJ55" s="275">
        <f>SUM(BJ51:BJ54)</f>
        <v>1011.2111200993911</v>
      </c>
      <c r="BK55" s="275">
        <f t="shared" si="38"/>
        <v>247489.02949987311</v>
      </c>
      <c r="BL55" s="299">
        <f t="shared" si="38"/>
        <v>82838.244348214561</v>
      </c>
    </row>
    <row r="56" spans="1:64" ht="14.85" customHeight="1" x14ac:dyDescent="0.25">
      <c r="A56" s="1534" t="s">
        <v>29</v>
      </c>
      <c r="B56" s="124">
        <v>8.1</v>
      </c>
      <c r="C56" s="311" t="s">
        <v>22</v>
      </c>
      <c r="D56" s="273">
        <f t="shared" ref="D56:D62" si="39">SUM(E56:O56)</f>
        <v>15446539.459999999</v>
      </c>
      <c r="E56" s="251">
        <v>4992268.1400000015</v>
      </c>
      <c r="F56" s="251">
        <v>1343184.36</v>
      </c>
      <c r="G56" s="251">
        <v>3050590.49</v>
      </c>
      <c r="H56" s="251">
        <v>3116167.399999999</v>
      </c>
      <c r="I56" s="251">
        <v>20656.179999999993</v>
      </c>
      <c r="J56" s="251">
        <v>117524.84</v>
      </c>
      <c r="K56" s="251">
        <v>2546.1</v>
      </c>
      <c r="L56" s="251">
        <v>1055450.02</v>
      </c>
      <c r="M56" s="251">
        <v>0</v>
      </c>
      <c r="N56" s="251">
        <v>2826.6899999999996</v>
      </c>
      <c r="O56" s="252">
        <v>1745325.2400000002</v>
      </c>
      <c r="P56" s="276">
        <f t="shared" ref="P56:P62" si="40">SUM(Q56:AA56)</f>
        <v>15379648.090000004</v>
      </c>
      <c r="Q56" s="251">
        <v>5233502.9200000009</v>
      </c>
      <c r="R56" s="251">
        <v>1327192.3000000003</v>
      </c>
      <c r="S56" s="251">
        <v>3104037.6100000003</v>
      </c>
      <c r="T56" s="251">
        <v>3114876.66</v>
      </c>
      <c r="U56" s="251">
        <v>7548.07</v>
      </c>
      <c r="V56" s="251">
        <v>114600.04999999996</v>
      </c>
      <c r="W56" s="251">
        <v>48.92</v>
      </c>
      <c r="X56" s="251">
        <v>1026500.7300000002</v>
      </c>
      <c r="Y56" s="251">
        <v>0</v>
      </c>
      <c r="Z56" s="251">
        <v>8419.1299999999992</v>
      </c>
      <c r="AA56" s="252">
        <v>1442921.6999999997</v>
      </c>
      <c r="AB56" s="273">
        <f t="shared" ref="AB56:AB62" si="41">SUM(AC56:AM56)</f>
        <v>15652313.469999999</v>
      </c>
      <c r="AC56" s="251">
        <v>5492652.4500000002</v>
      </c>
      <c r="AD56" s="251">
        <v>1358449.25</v>
      </c>
      <c r="AE56" s="251">
        <v>3032608.22</v>
      </c>
      <c r="AF56" s="251">
        <v>3338284.77</v>
      </c>
      <c r="AG56" s="251">
        <v>9932.9700000000012</v>
      </c>
      <c r="AH56" s="251">
        <v>116986.58000000002</v>
      </c>
      <c r="AI56" s="251">
        <v>188.99</v>
      </c>
      <c r="AJ56" s="251">
        <v>1136619.73</v>
      </c>
      <c r="AK56" s="251">
        <v>0</v>
      </c>
      <c r="AL56" s="251">
        <v>16308.539999999999</v>
      </c>
      <c r="AM56" s="252">
        <v>1150281.9699999997</v>
      </c>
      <c r="AN56" s="276">
        <f t="shared" ref="AN56:AN62" si="42">SUM(AO56:AY56)</f>
        <v>15472005.060000002</v>
      </c>
      <c r="AO56" s="251">
        <v>5599508.120000001</v>
      </c>
      <c r="AP56" s="251">
        <v>1368089.58</v>
      </c>
      <c r="AQ56" s="251">
        <v>3129394.4299999997</v>
      </c>
      <c r="AR56" s="251">
        <v>3124654.01</v>
      </c>
      <c r="AS56" s="251">
        <v>8088.66</v>
      </c>
      <c r="AT56" s="251">
        <v>119004.56999999999</v>
      </c>
      <c r="AU56" s="251">
        <v>81.8</v>
      </c>
      <c r="AV56" s="249">
        <v>1110133.9400000002</v>
      </c>
      <c r="AW56" s="251">
        <v>988.16</v>
      </c>
      <c r="AX56" s="251">
        <v>12444.239999999998</v>
      </c>
      <c r="AY56" s="252">
        <v>999617.54999999993</v>
      </c>
      <c r="AZ56" s="855">
        <v>-46189.230000000018</v>
      </c>
      <c r="BA56" s="294">
        <f t="shared" ref="BA56:BA62" si="43">SUM(BB56:BL56)+AZ56</f>
        <v>61904316.850000009</v>
      </c>
      <c r="BB56" s="273">
        <f t="shared" ref="BB56:BL62" si="44">E56+Q56+AC56+AO56</f>
        <v>21317931.630000003</v>
      </c>
      <c r="BC56" s="273">
        <f t="shared" si="44"/>
        <v>5396915.4900000002</v>
      </c>
      <c r="BD56" s="273">
        <f t="shared" si="44"/>
        <v>12316630.75</v>
      </c>
      <c r="BE56" s="273">
        <f t="shared" si="44"/>
        <v>12693982.839999998</v>
      </c>
      <c r="BF56" s="273">
        <f t="shared" si="44"/>
        <v>46225.87999999999</v>
      </c>
      <c r="BG56" s="273">
        <f t="shared" si="44"/>
        <v>468116.04</v>
      </c>
      <c r="BH56" s="273">
        <f t="shared" si="44"/>
        <v>2865.8100000000004</v>
      </c>
      <c r="BI56" s="273">
        <f t="shared" si="44"/>
        <v>4328704.4200000009</v>
      </c>
      <c r="BJ56" s="273">
        <f t="shared" si="44"/>
        <v>988.16</v>
      </c>
      <c r="BK56" s="273">
        <f t="shared" si="44"/>
        <v>39998.6</v>
      </c>
      <c r="BL56" s="298">
        <f t="shared" si="44"/>
        <v>5338146.46</v>
      </c>
    </row>
    <row r="57" spans="1:64" ht="14.85" customHeight="1" x14ac:dyDescent="0.25">
      <c r="A57" s="1535"/>
      <c r="B57" s="126" t="s">
        <v>112</v>
      </c>
      <c r="C57" s="131" t="s">
        <v>443</v>
      </c>
      <c r="D57" s="274">
        <f t="shared" si="39"/>
        <v>71769.600000000006</v>
      </c>
      <c r="E57" s="253">
        <v>71769.600000000006</v>
      </c>
      <c r="F57" s="253">
        <v>0</v>
      </c>
      <c r="G57" s="253">
        <v>0</v>
      </c>
      <c r="H57" s="253">
        <v>0</v>
      </c>
      <c r="I57" s="253">
        <v>0</v>
      </c>
      <c r="J57" s="253">
        <v>0</v>
      </c>
      <c r="K57" s="253">
        <v>0</v>
      </c>
      <c r="L57" s="253">
        <v>0</v>
      </c>
      <c r="M57" s="253">
        <v>0</v>
      </c>
      <c r="N57" s="253">
        <v>0</v>
      </c>
      <c r="O57" s="254">
        <v>0</v>
      </c>
      <c r="P57" s="274">
        <f t="shared" si="40"/>
        <v>88704</v>
      </c>
      <c r="Q57" s="253">
        <v>0</v>
      </c>
      <c r="R57" s="253">
        <v>63360</v>
      </c>
      <c r="S57" s="253">
        <v>12672</v>
      </c>
      <c r="T57" s="253">
        <v>12672</v>
      </c>
      <c r="U57" s="253">
        <v>0</v>
      </c>
      <c r="V57" s="253">
        <v>0</v>
      </c>
      <c r="W57" s="253">
        <v>0</v>
      </c>
      <c r="X57" s="253">
        <v>0</v>
      </c>
      <c r="Y57" s="253">
        <v>0</v>
      </c>
      <c r="Z57" s="253">
        <v>0</v>
      </c>
      <c r="AA57" s="254">
        <v>0</v>
      </c>
      <c r="AB57" s="274">
        <f t="shared" si="41"/>
        <v>38016</v>
      </c>
      <c r="AC57" s="253">
        <v>0</v>
      </c>
      <c r="AD57" s="253">
        <v>12672</v>
      </c>
      <c r="AE57" s="253">
        <v>0</v>
      </c>
      <c r="AF57" s="253">
        <v>0</v>
      </c>
      <c r="AG57" s="253">
        <v>0</v>
      </c>
      <c r="AH57" s="253">
        <v>0</v>
      </c>
      <c r="AI57" s="253">
        <v>0</v>
      </c>
      <c r="AJ57" s="253">
        <v>25344</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198489.60000000001</v>
      </c>
      <c r="BB57" s="274">
        <f t="shared" si="44"/>
        <v>71769.600000000006</v>
      </c>
      <c r="BC57" s="274">
        <f t="shared" si="44"/>
        <v>76032</v>
      </c>
      <c r="BD57" s="274">
        <f t="shared" si="44"/>
        <v>12672</v>
      </c>
      <c r="BE57" s="274">
        <f t="shared" si="44"/>
        <v>12672</v>
      </c>
      <c r="BF57" s="274">
        <f t="shared" si="44"/>
        <v>0</v>
      </c>
      <c r="BG57" s="274">
        <f t="shared" si="44"/>
        <v>0</v>
      </c>
      <c r="BH57" s="274">
        <f t="shared" si="44"/>
        <v>0</v>
      </c>
      <c r="BI57" s="274">
        <f t="shared" si="44"/>
        <v>25344</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56.474659745657419</v>
      </c>
      <c r="AC58" s="253">
        <v>19.81788052031018</v>
      </c>
      <c r="AD58" s="253">
        <v>4.9013814681475019</v>
      </c>
      <c r="AE58" s="253">
        <v>10.941866050321559</v>
      </c>
      <c r="AF58" s="253">
        <v>12.044768773715356</v>
      </c>
      <c r="AG58" s="253">
        <v>3.58388619093905E-2</v>
      </c>
      <c r="AH58" s="253">
        <v>0.42209589738737407</v>
      </c>
      <c r="AI58" s="253">
        <v>6.8188935557599701E-4</v>
      </c>
      <c r="AJ58" s="253">
        <v>4.1010047898019133</v>
      </c>
      <c r="AK58" s="253">
        <v>0</v>
      </c>
      <c r="AL58" s="253">
        <v>5.8842371718002905E-2</v>
      </c>
      <c r="AM58" s="254">
        <v>4.150299122990571</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56.474659745657419</v>
      </c>
      <c r="BB58" s="274">
        <f t="shared" si="44"/>
        <v>19.81788052031018</v>
      </c>
      <c r="BC58" s="274">
        <f t="shared" si="44"/>
        <v>4.9013814681475019</v>
      </c>
      <c r="BD58" s="274">
        <f t="shared" si="44"/>
        <v>10.941866050321559</v>
      </c>
      <c r="BE58" s="274">
        <f t="shared" si="44"/>
        <v>12.044768773715356</v>
      </c>
      <c r="BF58" s="274">
        <f t="shared" si="44"/>
        <v>3.58388619093905E-2</v>
      </c>
      <c r="BG58" s="274">
        <f t="shared" si="44"/>
        <v>0.42209589738737407</v>
      </c>
      <c r="BH58" s="274">
        <f t="shared" si="44"/>
        <v>6.8188935557599701E-4</v>
      </c>
      <c r="BI58" s="274">
        <f t="shared" si="44"/>
        <v>4.1010047898019133</v>
      </c>
      <c r="BJ58" s="274">
        <f t="shared" si="44"/>
        <v>0</v>
      </c>
      <c r="BK58" s="274">
        <f t="shared" si="44"/>
        <v>5.8842371718002905E-2</v>
      </c>
      <c r="BL58" s="300">
        <f t="shared" si="44"/>
        <v>4.150299122990571</v>
      </c>
    </row>
    <row r="59" spans="1:64" x14ac:dyDescent="0.25">
      <c r="A59" s="1535"/>
      <c r="B59" s="126" t="s">
        <v>115</v>
      </c>
      <c r="C59" s="131" t="s">
        <v>113</v>
      </c>
      <c r="D59" s="274">
        <f t="shared" si="39"/>
        <v>-126228.71000000002</v>
      </c>
      <c r="E59" s="253">
        <v>-40796.682578526212</v>
      </c>
      <c r="F59" s="253">
        <v>-10976.466896940528</v>
      </c>
      <c r="G59" s="253">
        <v>-24929.344419709138</v>
      </c>
      <c r="H59" s="253">
        <v>-25465.237185627462</v>
      </c>
      <c r="I59" s="253">
        <v>-168.80175405500174</v>
      </c>
      <c r="J59" s="253">
        <v>-960.40986944504925</v>
      </c>
      <c r="K59" s="253">
        <v>-20.8066615414583</v>
      </c>
      <c r="L59" s="253">
        <v>-8625.1095165411389</v>
      </c>
      <c r="M59" s="253">
        <v>0</v>
      </c>
      <c r="N59" s="253">
        <v>-23.099635565227111</v>
      </c>
      <c r="O59" s="254">
        <v>-14262.751482048812</v>
      </c>
      <c r="P59" s="274">
        <f t="shared" si="40"/>
        <v>-121862.13</v>
      </c>
      <c r="Q59" s="253">
        <v>-41468.166856633165</v>
      </c>
      <c r="R59" s="253">
        <v>-10516.136627518828</v>
      </c>
      <c r="S59" s="253">
        <v>-24595.142394750936</v>
      </c>
      <c r="T59" s="253">
        <v>-24681.026656370374</v>
      </c>
      <c r="U59" s="253">
        <v>-59.807863106255233</v>
      </c>
      <c r="V59" s="253">
        <v>-908.0445865459651</v>
      </c>
      <c r="W59" s="253">
        <v>-0.38762235421213714</v>
      </c>
      <c r="X59" s="253">
        <v>-8133.5778733253774</v>
      </c>
      <c r="Y59" s="253">
        <v>0</v>
      </c>
      <c r="Z59" s="253">
        <v>-66.709791312715254</v>
      </c>
      <c r="AA59" s="254">
        <v>-11433.129728082155</v>
      </c>
      <c r="AB59" s="274">
        <f t="shared" si="41"/>
        <v>-385594.93000000011</v>
      </c>
      <c r="AC59" s="253">
        <v>-135311.55896100763</v>
      </c>
      <c r="AD59" s="253">
        <v>-33465.413561149602</v>
      </c>
      <c r="AE59" s="253">
        <v>-74708.339859764194</v>
      </c>
      <c r="AF59" s="253">
        <v>-82238.685333984453</v>
      </c>
      <c r="AG59" s="253">
        <v>-244.69883504333507</v>
      </c>
      <c r="AH59" s="253">
        <v>-2881.9658009340528</v>
      </c>
      <c r="AI59" s="253">
        <v>-4.6557709159334912</v>
      </c>
      <c r="AJ59" s="253">
        <v>-28000.640676280102</v>
      </c>
      <c r="AK59" s="253">
        <v>0</v>
      </c>
      <c r="AL59" s="253">
        <v>-401.76107843450961</v>
      </c>
      <c r="AM59" s="254">
        <v>-28337.210122486264</v>
      </c>
      <c r="AN59" s="289">
        <f t="shared" si="42"/>
        <v>-153727.77000000002</v>
      </c>
      <c r="AO59" s="253">
        <v>-55635.962698198127</v>
      </c>
      <c r="AP59" s="253">
        <v>-13593.15482886978</v>
      </c>
      <c r="AQ59" s="253">
        <v>-31093.24391432956</v>
      </c>
      <c r="AR59" s="253">
        <v>-31046.143736127869</v>
      </c>
      <c r="AS59" s="253">
        <v>-80.367842387985888</v>
      </c>
      <c r="AT59" s="253">
        <v>-1182.413468387846</v>
      </c>
      <c r="AU59" s="253">
        <v>-0.81275384394167205</v>
      </c>
      <c r="AV59" s="253">
        <v>-11030.142139671318</v>
      </c>
      <c r="AW59" s="253">
        <v>-9.8182254086724043</v>
      </c>
      <c r="AX59" s="253">
        <v>-123.64430189404294</v>
      </c>
      <c r="AY59" s="254">
        <v>-9932.0660908808877</v>
      </c>
      <c r="AZ59" s="526">
        <v>46863.389999999992</v>
      </c>
      <c r="BA59" s="296">
        <f t="shared" si="43"/>
        <v>-740550.15000000014</v>
      </c>
      <c r="BB59" s="274">
        <f t="shared" si="44"/>
        <v>-273212.37109436514</v>
      </c>
      <c r="BC59" s="274">
        <f t="shared" si="44"/>
        <v>-68551.171914478735</v>
      </c>
      <c r="BD59" s="274">
        <f t="shared" si="44"/>
        <v>-155326.07058855382</v>
      </c>
      <c r="BE59" s="274">
        <f t="shared" si="44"/>
        <v>-163431.09291211015</v>
      </c>
      <c r="BF59" s="274">
        <f t="shared" si="44"/>
        <v>-553.67629459257796</v>
      </c>
      <c r="BG59" s="274">
        <f t="shared" si="44"/>
        <v>-5932.8337253129139</v>
      </c>
      <c r="BH59" s="274">
        <f t="shared" si="44"/>
        <v>-26.6628086555456</v>
      </c>
      <c r="BI59" s="274">
        <f t="shared" si="44"/>
        <v>-55789.470205817932</v>
      </c>
      <c r="BJ59" s="274">
        <f t="shared" si="44"/>
        <v>-9.8182254086724043</v>
      </c>
      <c r="BK59" s="274">
        <f t="shared" si="44"/>
        <v>-615.21480720649492</v>
      </c>
      <c r="BL59" s="300">
        <f t="shared" si="44"/>
        <v>-63965.157423498116</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15392080.349999998</v>
      </c>
      <c r="E63" s="275">
        <f t="shared" ref="E63:BL63" si="45">SUM(E56:E62)</f>
        <v>5023241.0574214747</v>
      </c>
      <c r="F63" s="275">
        <f t="shared" si="45"/>
        <v>1332207.8931030596</v>
      </c>
      <c r="G63" s="275">
        <f t="shared" si="45"/>
        <v>3025661.1455802913</v>
      </c>
      <c r="H63" s="275">
        <f t="shared" si="45"/>
        <v>3090702.1628143713</v>
      </c>
      <c r="I63" s="275">
        <f t="shared" si="45"/>
        <v>20487.37824594499</v>
      </c>
      <c r="J63" s="275">
        <f t="shared" si="45"/>
        <v>116564.43013055495</v>
      </c>
      <c r="K63" s="275">
        <f t="shared" si="45"/>
        <v>2525.2933384585417</v>
      </c>
      <c r="L63" s="275">
        <f t="shared" si="45"/>
        <v>1046824.9104834589</v>
      </c>
      <c r="M63" s="275">
        <f>SUM(M56:M62)</f>
        <v>0</v>
      </c>
      <c r="N63" s="275">
        <f t="shared" si="45"/>
        <v>2803.5903644347727</v>
      </c>
      <c r="O63" s="283">
        <f t="shared" si="45"/>
        <v>1731062.4885179515</v>
      </c>
      <c r="P63" s="275">
        <f t="shared" si="45"/>
        <v>15346489.960000003</v>
      </c>
      <c r="Q63" s="275">
        <f t="shared" si="45"/>
        <v>5192034.7531433674</v>
      </c>
      <c r="R63" s="275">
        <f t="shared" si="45"/>
        <v>1380036.1633724815</v>
      </c>
      <c r="S63" s="275">
        <f t="shared" si="45"/>
        <v>3092114.4676052495</v>
      </c>
      <c r="T63" s="275">
        <f t="shared" si="45"/>
        <v>3102867.63334363</v>
      </c>
      <c r="U63" s="275">
        <f t="shared" si="45"/>
        <v>7488.2621368937444</v>
      </c>
      <c r="V63" s="275">
        <f t="shared" si="45"/>
        <v>113692.005413454</v>
      </c>
      <c r="W63" s="275">
        <f t="shared" si="45"/>
        <v>48.532377645787868</v>
      </c>
      <c r="X63" s="275">
        <f t="shared" si="45"/>
        <v>1018367.1521266749</v>
      </c>
      <c r="Y63" s="275">
        <f>SUM(Y56:Y62)</f>
        <v>0</v>
      </c>
      <c r="Z63" s="275">
        <f t="shared" si="45"/>
        <v>8352.4202086872847</v>
      </c>
      <c r="AA63" s="283">
        <f t="shared" si="45"/>
        <v>1431488.5702719176</v>
      </c>
      <c r="AB63" s="275">
        <f t="shared" si="45"/>
        <v>15304791.014659746</v>
      </c>
      <c r="AC63" s="275">
        <f t="shared" si="45"/>
        <v>5357360.708919513</v>
      </c>
      <c r="AD63" s="275">
        <f t="shared" si="45"/>
        <v>1337660.7378203187</v>
      </c>
      <c r="AE63" s="275">
        <f t="shared" si="45"/>
        <v>2957910.8220062866</v>
      </c>
      <c r="AF63" s="275">
        <f t="shared" si="45"/>
        <v>3256058.1294347891</v>
      </c>
      <c r="AG63" s="275">
        <f t="shared" si="45"/>
        <v>9688.307003818576</v>
      </c>
      <c r="AH63" s="275">
        <f t="shared" si="45"/>
        <v>114105.03629496336</v>
      </c>
      <c r="AI63" s="275">
        <f t="shared" si="45"/>
        <v>184.3349109734221</v>
      </c>
      <c r="AJ63" s="275">
        <f t="shared" si="45"/>
        <v>1133967.1903285098</v>
      </c>
      <c r="AK63" s="275">
        <f>SUM(AK56:AK62)</f>
        <v>0</v>
      </c>
      <c r="AL63" s="275">
        <f t="shared" si="45"/>
        <v>15906.837763937208</v>
      </c>
      <c r="AM63" s="283">
        <f t="shared" si="45"/>
        <v>1121948.9101766364</v>
      </c>
      <c r="AN63" s="277">
        <f t="shared" si="45"/>
        <v>15318277.290000003</v>
      </c>
      <c r="AO63" s="275">
        <f t="shared" si="45"/>
        <v>5543872.1573018031</v>
      </c>
      <c r="AP63" s="275">
        <f t="shared" si="45"/>
        <v>1354496.4251711303</v>
      </c>
      <c r="AQ63" s="275">
        <f t="shared" si="45"/>
        <v>3098301.1860856703</v>
      </c>
      <c r="AR63" s="275">
        <f t="shared" si="45"/>
        <v>3093607.866263872</v>
      </c>
      <c r="AS63" s="275">
        <f t="shared" si="45"/>
        <v>8008.2921576120143</v>
      </c>
      <c r="AT63" s="275">
        <f t="shared" si="45"/>
        <v>117822.15653161214</v>
      </c>
      <c r="AU63" s="275">
        <f t="shared" si="45"/>
        <v>80.987246156058319</v>
      </c>
      <c r="AV63" s="275">
        <f t="shared" si="45"/>
        <v>1099103.7978603288</v>
      </c>
      <c r="AW63" s="275">
        <f>SUM(AW56:AW62)</f>
        <v>978.34177459132752</v>
      </c>
      <c r="AX63" s="275">
        <f t="shared" si="45"/>
        <v>12320.595698105955</v>
      </c>
      <c r="AY63" s="283">
        <f t="shared" si="45"/>
        <v>989685.48390911904</v>
      </c>
      <c r="AZ63" s="299">
        <f t="shared" si="45"/>
        <v>674.15999999997439</v>
      </c>
      <c r="BA63" s="297">
        <f t="shared" si="45"/>
        <v>61362312.77465976</v>
      </c>
      <c r="BB63" s="275">
        <f t="shared" si="45"/>
        <v>21116508.676786158</v>
      </c>
      <c r="BC63" s="275">
        <f t="shared" si="45"/>
        <v>5404401.2194669899</v>
      </c>
      <c r="BD63" s="275">
        <f t="shared" si="45"/>
        <v>12173987.621277496</v>
      </c>
      <c r="BE63" s="275">
        <f t="shared" si="45"/>
        <v>12543235.791856661</v>
      </c>
      <c r="BF63" s="275">
        <f t="shared" si="45"/>
        <v>45672.239544269316</v>
      </c>
      <c r="BG63" s="275">
        <f t="shared" si="45"/>
        <v>462183.62837058445</v>
      </c>
      <c r="BH63" s="275">
        <f t="shared" si="45"/>
        <v>2839.1478732338105</v>
      </c>
      <c r="BI63" s="275">
        <f t="shared" si="45"/>
        <v>4298263.0507989721</v>
      </c>
      <c r="BJ63" s="275">
        <f>SUM(BJ56:BJ62)</f>
        <v>978.34177459132752</v>
      </c>
      <c r="BK63" s="275">
        <f t="shared" si="45"/>
        <v>39383.444035165223</v>
      </c>
      <c r="BL63" s="299">
        <f t="shared" si="45"/>
        <v>5274185.4528756244</v>
      </c>
    </row>
    <row r="64" spans="1:64" ht="24.75" customHeight="1" x14ac:dyDescent="0.25">
      <c r="A64" s="1534" t="s">
        <v>3</v>
      </c>
      <c r="B64" s="124">
        <v>9.1</v>
      </c>
      <c r="C64" s="131" t="s">
        <v>185</v>
      </c>
      <c r="D64" s="273">
        <f>SUM(E64:M64)</f>
        <v>430720.11000000022</v>
      </c>
      <c r="E64" s="251">
        <v>98888.219999999987</v>
      </c>
      <c r="F64" s="251">
        <v>2572.11</v>
      </c>
      <c r="G64" s="251">
        <v>104452.53</v>
      </c>
      <c r="H64" s="251">
        <v>23183.45</v>
      </c>
      <c r="I64" s="251">
        <v>23185.990000000009</v>
      </c>
      <c r="J64" s="251">
        <v>342.25</v>
      </c>
      <c r="K64" s="251">
        <v>0</v>
      </c>
      <c r="L64" s="251">
        <v>1172.6500000000001</v>
      </c>
      <c r="M64" s="251">
        <v>176922.91000000018</v>
      </c>
      <c r="N64" s="301"/>
      <c r="O64" s="1117"/>
      <c r="P64" s="273">
        <f>SUM(Q64:Y64)</f>
        <v>707683.49000000046</v>
      </c>
      <c r="Q64" s="251">
        <v>182649.59999999992</v>
      </c>
      <c r="R64" s="251">
        <v>2327.86</v>
      </c>
      <c r="S64" s="251">
        <v>216683.34</v>
      </c>
      <c r="T64" s="251">
        <v>17193.329999999998</v>
      </c>
      <c r="U64" s="251">
        <v>23090.620000000014</v>
      </c>
      <c r="V64" s="251">
        <v>333</v>
      </c>
      <c r="W64" s="251">
        <v>0</v>
      </c>
      <c r="X64" s="251">
        <v>1561.9900000000002</v>
      </c>
      <c r="Y64" s="251">
        <v>263843.75000000047</v>
      </c>
      <c r="Z64" s="301"/>
      <c r="AA64" s="1117"/>
      <c r="AB64" s="273">
        <f>SUM(AC64:AK64)</f>
        <v>717327.08000000066</v>
      </c>
      <c r="AC64" s="251">
        <v>139797.91000000003</v>
      </c>
      <c r="AD64" s="251">
        <v>221.83999999999997</v>
      </c>
      <c r="AE64" s="251">
        <v>237382.72999999998</v>
      </c>
      <c r="AF64" s="251">
        <v>11976.319999999998</v>
      </c>
      <c r="AG64" s="251">
        <v>21085.380000000012</v>
      </c>
      <c r="AH64" s="251">
        <v>259</v>
      </c>
      <c r="AI64" s="251">
        <v>0</v>
      </c>
      <c r="AJ64" s="251">
        <v>1212.44</v>
      </c>
      <c r="AK64" s="251">
        <v>305391.46000000066</v>
      </c>
      <c r="AL64" s="301"/>
      <c r="AM64" s="1117"/>
      <c r="AN64" s="276">
        <f>SUM(AO64:AW64)</f>
        <v>816011.39000000153</v>
      </c>
      <c r="AO64" s="251">
        <v>139584.20000000001</v>
      </c>
      <c r="AP64" s="251">
        <v>334.03999999999996</v>
      </c>
      <c r="AQ64" s="251">
        <v>29451.329999999998</v>
      </c>
      <c r="AR64" s="251">
        <v>13496.75</v>
      </c>
      <c r="AS64" s="251">
        <v>10675.109999999999</v>
      </c>
      <c r="AT64" s="251">
        <v>740</v>
      </c>
      <c r="AU64" s="251">
        <v>0</v>
      </c>
      <c r="AV64" s="249">
        <v>1054.71</v>
      </c>
      <c r="AW64" s="251">
        <v>620675.25000000151</v>
      </c>
      <c r="AX64" s="301"/>
      <c r="AY64" s="1117"/>
      <c r="AZ64" s="855">
        <v>204243.98999999985</v>
      </c>
      <c r="BA64" s="294">
        <f>SUM(BB64:BJ64)+AZ64</f>
        <v>2875986.0600000028</v>
      </c>
      <c r="BB64" s="274">
        <f t="shared" ref="BB64:BJ71" si="46">E64+Q64+AC64+AO64</f>
        <v>560919.92999999993</v>
      </c>
      <c r="BC64" s="274">
        <f t="shared" si="46"/>
        <v>5455.85</v>
      </c>
      <c r="BD64" s="274">
        <f t="shared" si="46"/>
        <v>587969.92999999993</v>
      </c>
      <c r="BE64" s="274">
        <f t="shared" si="46"/>
        <v>65849.850000000006</v>
      </c>
      <c r="BF64" s="274">
        <f t="shared" si="46"/>
        <v>78037.100000000035</v>
      </c>
      <c r="BG64" s="274">
        <f t="shared" si="46"/>
        <v>1674.25</v>
      </c>
      <c r="BH64" s="274">
        <f t="shared" si="46"/>
        <v>0</v>
      </c>
      <c r="BI64" s="274">
        <f t="shared" si="46"/>
        <v>5001.7900000000009</v>
      </c>
      <c r="BJ64" s="274">
        <f t="shared" si="46"/>
        <v>1366833.3700000029</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267868.64</v>
      </c>
      <c r="E66" s="253">
        <v>1134.54</v>
      </c>
      <c r="F66" s="253">
        <v>0</v>
      </c>
      <c r="G66" s="253">
        <v>38167.760000000002</v>
      </c>
      <c r="H66" s="253">
        <v>10365.279999999999</v>
      </c>
      <c r="I66" s="253">
        <v>218201.06000000003</v>
      </c>
      <c r="J66" s="253">
        <v>0</v>
      </c>
      <c r="K66" s="253">
        <v>0</v>
      </c>
      <c r="L66" s="253">
        <v>0</v>
      </c>
      <c r="M66" s="253">
        <v>0</v>
      </c>
      <c r="N66" s="303"/>
      <c r="O66" s="375"/>
      <c r="P66" s="274">
        <f>SUM(Q66:Y66)</f>
        <v>343000.37</v>
      </c>
      <c r="Q66" s="253">
        <v>0</v>
      </c>
      <c r="R66" s="253">
        <v>8481.6</v>
      </c>
      <c r="S66" s="253">
        <v>117368.85</v>
      </c>
      <c r="T66" s="253">
        <v>54245.2</v>
      </c>
      <c r="U66" s="253">
        <v>162904.72</v>
      </c>
      <c r="V66" s="253">
        <v>0</v>
      </c>
      <c r="W66" s="253">
        <v>0</v>
      </c>
      <c r="X66" s="253">
        <v>0</v>
      </c>
      <c r="Y66" s="253">
        <v>0</v>
      </c>
      <c r="Z66" s="303"/>
      <c r="AA66" s="375"/>
      <c r="AB66" s="274">
        <f>SUM(AC66:AK66)</f>
        <v>415378.45</v>
      </c>
      <c r="AC66" s="253">
        <v>14312.7</v>
      </c>
      <c r="AD66" s="253">
        <v>11105.18</v>
      </c>
      <c r="AE66" s="253">
        <v>58978.67</v>
      </c>
      <c r="AF66" s="253">
        <v>44032.009999999995</v>
      </c>
      <c r="AG66" s="253">
        <v>282083.62</v>
      </c>
      <c r="AH66" s="253">
        <v>0</v>
      </c>
      <c r="AI66" s="253">
        <v>4866.2699999999995</v>
      </c>
      <c r="AJ66" s="253">
        <v>0</v>
      </c>
      <c r="AK66" s="253">
        <v>0</v>
      </c>
      <c r="AL66" s="303"/>
      <c r="AM66" s="375"/>
      <c r="AN66" s="289">
        <f>SUM(AO66:AW66)</f>
        <v>178396.75</v>
      </c>
      <c r="AO66" s="253">
        <v>6038.63</v>
      </c>
      <c r="AP66" s="253">
        <v>0</v>
      </c>
      <c r="AQ66" s="253">
        <v>34508.729999999996</v>
      </c>
      <c r="AR66" s="253">
        <v>11845.539999999999</v>
      </c>
      <c r="AS66" s="253">
        <v>120304.66</v>
      </c>
      <c r="AT66" s="253">
        <v>0</v>
      </c>
      <c r="AU66" s="253">
        <v>0</v>
      </c>
      <c r="AV66" s="253">
        <v>5699.1900000000005</v>
      </c>
      <c r="AW66" s="253">
        <v>0</v>
      </c>
      <c r="AX66" s="303"/>
      <c r="AY66" s="375"/>
      <c r="AZ66" s="526">
        <v>301313.63999999996</v>
      </c>
      <c r="BA66" s="296">
        <f>SUM(BB66:BJ66)+AZ66</f>
        <v>1505957.8499999999</v>
      </c>
      <c r="BB66" s="274">
        <f t="shared" si="46"/>
        <v>21485.870000000003</v>
      </c>
      <c r="BC66" s="274">
        <f t="shared" si="46"/>
        <v>19586.78</v>
      </c>
      <c r="BD66" s="274">
        <f t="shared" si="46"/>
        <v>249024.01</v>
      </c>
      <c r="BE66" s="274">
        <f t="shared" si="46"/>
        <v>120488.02999999998</v>
      </c>
      <c r="BF66" s="274">
        <f t="shared" si="46"/>
        <v>783494.06</v>
      </c>
      <c r="BG66" s="274">
        <f t="shared" si="46"/>
        <v>0</v>
      </c>
      <c r="BH66" s="274">
        <f t="shared" si="46"/>
        <v>4866.2699999999995</v>
      </c>
      <c r="BI66" s="274">
        <f t="shared" si="46"/>
        <v>5699.1900000000005</v>
      </c>
      <c r="BJ66" s="274">
        <f t="shared" si="46"/>
        <v>0</v>
      </c>
      <c r="BK66" s="303"/>
      <c r="BL66" s="304"/>
    </row>
    <row r="67" spans="1:64" x14ac:dyDescent="0.25">
      <c r="A67" s="1535"/>
      <c r="B67" s="126" t="s">
        <v>107</v>
      </c>
      <c r="C67" s="131" t="s">
        <v>187</v>
      </c>
      <c r="D67" s="274">
        <f>SUM(E67:M67)</f>
        <v>205388.6599999998</v>
      </c>
      <c r="E67" s="253">
        <v>106278.4299999998</v>
      </c>
      <c r="F67" s="253">
        <v>12785.570000000003</v>
      </c>
      <c r="G67" s="253">
        <v>27387.119999999999</v>
      </c>
      <c r="H67" s="253">
        <v>29242.229999999996</v>
      </c>
      <c r="I67" s="253">
        <v>6485.9300000000021</v>
      </c>
      <c r="J67" s="253">
        <v>0</v>
      </c>
      <c r="K67" s="253">
        <v>15.14</v>
      </c>
      <c r="L67" s="253">
        <v>4639.58</v>
      </c>
      <c r="M67" s="253">
        <v>18554.66</v>
      </c>
      <c r="N67" s="303"/>
      <c r="O67" s="375"/>
      <c r="P67" s="274">
        <f>SUM(Q67:Y67)</f>
        <v>260373.33999999991</v>
      </c>
      <c r="Q67" s="253">
        <v>119050.6099999999</v>
      </c>
      <c r="R67" s="253">
        <v>15553.79</v>
      </c>
      <c r="S67" s="253">
        <v>66363.31</v>
      </c>
      <c r="T67" s="253">
        <v>28462.520000000008</v>
      </c>
      <c r="U67" s="253">
        <v>18194.530000000006</v>
      </c>
      <c r="V67" s="253">
        <v>129.32</v>
      </c>
      <c r="W67" s="253">
        <v>0</v>
      </c>
      <c r="X67" s="253">
        <v>3879.99</v>
      </c>
      <c r="Y67" s="253">
        <v>8739.27</v>
      </c>
      <c r="Z67" s="303"/>
      <c r="AA67" s="375"/>
      <c r="AB67" s="274">
        <f>SUM(AC67:AK67)</f>
        <v>196983.40000000005</v>
      </c>
      <c r="AC67" s="253">
        <v>81684.800000000017</v>
      </c>
      <c r="AD67" s="253">
        <v>7270.17</v>
      </c>
      <c r="AE67" s="253">
        <v>43273.130000000005</v>
      </c>
      <c r="AF67" s="253">
        <v>22112.010000000002</v>
      </c>
      <c r="AG67" s="253">
        <v>2749.9999999999995</v>
      </c>
      <c r="AH67" s="253">
        <v>10676.25</v>
      </c>
      <c r="AI67" s="253">
        <v>0</v>
      </c>
      <c r="AJ67" s="253">
        <v>2329.79</v>
      </c>
      <c r="AK67" s="253">
        <v>26887.25</v>
      </c>
      <c r="AL67" s="303"/>
      <c r="AM67" s="375"/>
      <c r="AN67" s="289">
        <f>SUM(AO67:AW67)</f>
        <v>220109.31000000008</v>
      </c>
      <c r="AO67" s="253">
        <v>95262.750000000102</v>
      </c>
      <c r="AP67" s="253">
        <v>15526.32</v>
      </c>
      <c r="AQ67" s="253">
        <v>56771.55999999999</v>
      </c>
      <c r="AR67" s="253">
        <v>16780.120000000003</v>
      </c>
      <c r="AS67" s="253">
        <v>2880.9800000000005</v>
      </c>
      <c r="AT67" s="253">
        <v>529.5</v>
      </c>
      <c r="AU67" s="253">
        <v>0</v>
      </c>
      <c r="AV67" s="253">
        <v>3839.7799999999997</v>
      </c>
      <c r="AW67" s="253">
        <v>28518.3</v>
      </c>
      <c r="AX67" s="303"/>
      <c r="AY67" s="375"/>
      <c r="AZ67" s="526">
        <v>7424.6400000000012</v>
      </c>
      <c r="BA67" s="296">
        <f>SUM(BB67:BJ67)+AZ67</f>
        <v>890279.34999999986</v>
      </c>
      <c r="BB67" s="274">
        <f t="shared" si="46"/>
        <v>402276.58999999985</v>
      </c>
      <c r="BC67" s="274">
        <f t="shared" si="46"/>
        <v>51135.850000000006</v>
      </c>
      <c r="BD67" s="274">
        <f t="shared" si="46"/>
        <v>193795.12</v>
      </c>
      <c r="BE67" s="274">
        <f t="shared" si="46"/>
        <v>96596.88</v>
      </c>
      <c r="BF67" s="274">
        <f t="shared" si="46"/>
        <v>30311.440000000006</v>
      </c>
      <c r="BG67" s="274">
        <f t="shared" si="46"/>
        <v>11335.07</v>
      </c>
      <c r="BH67" s="274">
        <f t="shared" si="46"/>
        <v>15.14</v>
      </c>
      <c r="BI67" s="274">
        <f t="shared" si="46"/>
        <v>14689.14</v>
      </c>
      <c r="BJ67" s="274">
        <f t="shared" si="46"/>
        <v>82699.48</v>
      </c>
      <c r="BK67" s="303"/>
      <c r="BL67" s="304"/>
    </row>
    <row r="68" spans="1:64" x14ac:dyDescent="0.25">
      <c r="A68" s="1535"/>
      <c r="B68" s="126" t="s">
        <v>108</v>
      </c>
      <c r="C68" s="131" t="s">
        <v>160</v>
      </c>
      <c r="D68" s="274">
        <f>SUM(E68:O68)</f>
        <v>1242896.3299999989</v>
      </c>
      <c r="E68" s="253">
        <v>902960.33999999915</v>
      </c>
      <c r="F68" s="253">
        <v>72279.390000000014</v>
      </c>
      <c r="G68" s="253">
        <v>153997.2799999998</v>
      </c>
      <c r="H68" s="253">
        <v>67179.91</v>
      </c>
      <c r="I68" s="253">
        <v>1041.0099999999998</v>
      </c>
      <c r="J68" s="253">
        <v>4337.62</v>
      </c>
      <c r="K68" s="253">
        <v>18.579999999999998</v>
      </c>
      <c r="L68" s="253">
        <v>8489.93</v>
      </c>
      <c r="M68" s="253">
        <v>14155.580000000002</v>
      </c>
      <c r="N68" s="253">
        <v>3074.46</v>
      </c>
      <c r="O68" s="254">
        <v>15362.23</v>
      </c>
      <c r="P68" s="274">
        <f>SUM(Q68:AA68)</f>
        <v>1096858.5599999968</v>
      </c>
      <c r="Q68" s="253">
        <v>784117.11999999662</v>
      </c>
      <c r="R68" s="253">
        <v>62355.819999999992</v>
      </c>
      <c r="S68" s="253">
        <v>147048.48000000045</v>
      </c>
      <c r="T68" s="253">
        <v>60148.539999999986</v>
      </c>
      <c r="U68" s="253">
        <v>-202.75000000000006</v>
      </c>
      <c r="V68" s="253">
        <v>9891.3799999999992</v>
      </c>
      <c r="W68" s="253">
        <v>16.16</v>
      </c>
      <c r="X68" s="253">
        <v>8070.73</v>
      </c>
      <c r="Y68" s="253">
        <v>11885.270000000002</v>
      </c>
      <c r="Z68" s="253">
        <v>3177.1</v>
      </c>
      <c r="AA68" s="254">
        <v>10350.710000000001</v>
      </c>
      <c r="AB68" s="274">
        <f>SUM(AC68:AM68)</f>
        <v>986192.74999999919</v>
      </c>
      <c r="AC68" s="253">
        <v>706588.12999999907</v>
      </c>
      <c r="AD68" s="253">
        <v>48961.3</v>
      </c>
      <c r="AE68" s="253">
        <v>136130.10000000003</v>
      </c>
      <c r="AF68" s="253">
        <v>48780.520000000004</v>
      </c>
      <c r="AG68" s="253">
        <v>1255.24</v>
      </c>
      <c r="AH68" s="253">
        <v>11068.4</v>
      </c>
      <c r="AI68" s="253">
        <v>5.83</v>
      </c>
      <c r="AJ68" s="253">
        <v>4672.8399999999992</v>
      </c>
      <c r="AK68" s="253">
        <v>15840.180000000004</v>
      </c>
      <c r="AL68" s="253">
        <v>1452.6800000000003</v>
      </c>
      <c r="AM68" s="254">
        <v>11437.530000000002</v>
      </c>
      <c r="AN68" s="289">
        <f>SUM(AO68:AY68)</f>
        <v>890087.31000000169</v>
      </c>
      <c r="AO68" s="253">
        <v>658940.65000000154</v>
      </c>
      <c r="AP68" s="253">
        <v>49013.68</v>
      </c>
      <c r="AQ68" s="253">
        <v>80084.51999999999</v>
      </c>
      <c r="AR68" s="253">
        <v>56665.290000000008</v>
      </c>
      <c r="AS68" s="253">
        <v>931.89999999999986</v>
      </c>
      <c r="AT68" s="253">
        <v>9775.66</v>
      </c>
      <c r="AU68" s="253">
        <v>0</v>
      </c>
      <c r="AV68" s="253">
        <v>6391.0800000000008</v>
      </c>
      <c r="AW68" s="253">
        <v>10497.010000000006</v>
      </c>
      <c r="AX68" s="253">
        <v>2474.9100000000003</v>
      </c>
      <c r="AY68" s="254">
        <v>15312.61</v>
      </c>
      <c r="AZ68" s="526">
        <v>61748.06000000042</v>
      </c>
      <c r="BA68" s="296">
        <f>SUM(BB68:BL68)+AZ68</f>
        <v>4277783.009999997</v>
      </c>
      <c r="BB68" s="274">
        <f t="shared" si="46"/>
        <v>3052606.2399999965</v>
      </c>
      <c r="BC68" s="274">
        <f t="shared" si="46"/>
        <v>232610.19</v>
      </c>
      <c r="BD68" s="274">
        <f t="shared" si="46"/>
        <v>517260.38000000024</v>
      </c>
      <c r="BE68" s="274">
        <f t="shared" si="46"/>
        <v>232774.25999999998</v>
      </c>
      <c r="BF68" s="274">
        <f t="shared" si="46"/>
        <v>3025.3999999999996</v>
      </c>
      <c r="BG68" s="274">
        <f t="shared" si="46"/>
        <v>35073.06</v>
      </c>
      <c r="BH68" s="274">
        <f t="shared" si="46"/>
        <v>40.569999999999993</v>
      </c>
      <c r="BI68" s="274">
        <f t="shared" si="46"/>
        <v>27624.58</v>
      </c>
      <c r="BJ68" s="274">
        <f t="shared" si="46"/>
        <v>52378.040000000023</v>
      </c>
      <c r="BK68" s="274">
        <f t="shared" ref="BK68:BL71" si="47">N68+Z68+AL68+AX68</f>
        <v>10179.15</v>
      </c>
      <c r="BL68" s="300">
        <f t="shared" si="47"/>
        <v>52463.08</v>
      </c>
    </row>
    <row r="69" spans="1:64" s="255" customFormat="1" x14ac:dyDescent="0.25">
      <c r="A69" s="1535"/>
      <c r="B69" s="126" t="s">
        <v>109</v>
      </c>
      <c r="C69" s="131" t="s">
        <v>134</v>
      </c>
      <c r="D69" s="274">
        <f>SUM(E69:O69)</f>
        <v>2334886.0727810985</v>
      </c>
      <c r="E69" s="253">
        <v>1858221.3310167424</v>
      </c>
      <c r="F69" s="253">
        <v>101195.56905179164</v>
      </c>
      <c r="G69" s="253">
        <v>136361.91352965106</v>
      </c>
      <c r="H69" s="253">
        <v>62359.288148959473</v>
      </c>
      <c r="I69" s="253">
        <v>60295.548057424523</v>
      </c>
      <c r="J69" s="253">
        <v>6252.5915844155879</v>
      </c>
      <c r="K69" s="253">
        <v>48727.524493506491</v>
      </c>
      <c r="L69" s="253">
        <v>10201.226879205138</v>
      </c>
      <c r="M69" s="253">
        <v>177.86446753246756</v>
      </c>
      <c r="N69" s="253">
        <v>42647.539523079344</v>
      </c>
      <c r="O69" s="254">
        <v>8445.676028790489</v>
      </c>
      <c r="P69" s="274">
        <f>SUM(Q69:AA69)</f>
        <v>2391576.7331776968</v>
      </c>
      <c r="Q69" s="253">
        <v>1953112.8147152239</v>
      </c>
      <c r="R69" s="253">
        <v>105331.35071287751</v>
      </c>
      <c r="S69" s="253">
        <v>136153.83190830858</v>
      </c>
      <c r="T69" s="253">
        <v>61182.712758723203</v>
      </c>
      <c r="U69" s="253">
        <v>65022.670556407436</v>
      </c>
      <c r="V69" s="253">
        <v>6246.4847272727256</v>
      </c>
      <c r="W69" s="253">
        <v>1139.6940173160174</v>
      </c>
      <c r="X69" s="253">
        <v>10742.667975590673</v>
      </c>
      <c r="Y69" s="253">
        <v>118.80945454545454</v>
      </c>
      <c r="Z69" s="253">
        <v>44070.267012987031</v>
      </c>
      <c r="AA69" s="254">
        <v>8455.4293384446828</v>
      </c>
      <c r="AB69" s="274">
        <f>SUM(AC69:AM69)</f>
        <v>2463887.1801577238</v>
      </c>
      <c r="AC69" s="253">
        <v>2020968.0000375544</v>
      </c>
      <c r="AD69" s="253">
        <v>107364.67204334219</v>
      </c>
      <c r="AE69" s="253">
        <v>135391.50263010486</v>
      </c>
      <c r="AF69" s="253">
        <v>59414.238723204537</v>
      </c>
      <c r="AG69" s="253">
        <v>67167.676775152562</v>
      </c>
      <c r="AH69" s="253">
        <v>6208.3511428571446</v>
      </c>
      <c r="AI69" s="253">
        <v>1290.7171688311685</v>
      </c>
      <c r="AJ69" s="253">
        <v>11098.497014551715</v>
      </c>
      <c r="AK69" s="253">
        <v>141.76444155844158</v>
      </c>
      <c r="AL69" s="253">
        <v>46273.966</v>
      </c>
      <c r="AM69" s="254">
        <v>8567.7941805664159</v>
      </c>
      <c r="AN69" s="289">
        <f>SUM(AO69:AY69)</f>
        <v>2566659.0811369107</v>
      </c>
      <c r="AO69" s="253">
        <v>2109223.0124298749</v>
      </c>
      <c r="AP69" s="253">
        <v>115450.89895957857</v>
      </c>
      <c r="AQ69" s="253">
        <v>138765.17168987633</v>
      </c>
      <c r="AR69" s="253">
        <v>59454.742523235793</v>
      </c>
      <c r="AS69" s="253">
        <v>68850.87974025977</v>
      </c>
      <c r="AT69" s="253">
        <v>5845.3102683982679</v>
      </c>
      <c r="AU69" s="253">
        <v>1311.9040952380949</v>
      </c>
      <c r="AV69" s="253">
        <v>11767.458328274141</v>
      </c>
      <c r="AW69" s="253">
        <v>203.32289177489179</v>
      </c>
      <c r="AX69" s="253">
        <v>47143.897662337658</v>
      </c>
      <c r="AY69" s="254">
        <v>8642.482548062384</v>
      </c>
      <c r="AZ69" s="526">
        <v>282615.92358020408</v>
      </c>
      <c r="BA69" s="296">
        <f>SUM(BB69:BL69)+AZ69</f>
        <v>10039624.990833635</v>
      </c>
      <c r="BB69" s="274">
        <f t="shared" si="46"/>
        <v>7941525.158199396</v>
      </c>
      <c r="BC69" s="274">
        <f t="shared" si="46"/>
        <v>429342.49076758989</v>
      </c>
      <c r="BD69" s="274">
        <f t="shared" si="46"/>
        <v>546672.41975794092</v>
      </c>
      <c r="BE69" s="274">
        <f t="shared" si="46"/>
        <v>242410.98215412299</v>
      </c>
      <c r="BF69" s="274">
        <f t="shared" si="46"/>
        <v>261336.77512924431</v>
      </c>
      <c r="BG69" s="274">
        <f t="shared" si="46"/>
        <v>24552.737722943726</v>
      </c>
      <c r="BH69" s="274">
        <f t="shared" si="46"/>
        <v>52469.839774891778</v>
      </c>
      <c r="BI69" s="274">
        <f t="shared" si="46"/>
        <v>43809.850197621665</v>
      </c>
      <c r="BJ69" s="274">
        <f t="shared" si="46"/>
        <v>641.76125541125543</v>
      </c>
      <c r="BK69" s="274">
        <f t="shared" si="47"/>
        <v>180135.67019840403</v>
      </c>
      <c r="BL69" s="300">
        <f t="shared" si="47"/>
        <v>34111.38209586397</v>
      </c>
    </row>
    <row r="70" spans="1:64" x14ac:dyDescent="0.25">
      <c r="A70" s="1535"/>
      <c r="B70" s="126" t="s">
        <v>110</v>
      </c>
      <c r="C70" s="131" t="s">
        <v>162</v>
      </c>
      <c r="D70" s="274">
        <f>SUM(E70:O70)</f>
        <v>12446.419293400364</v>
      </c>
      <c r="E70" s="253">
        <v>9042.2851252214678</v>
      </c>
      <c r="F70" s="253">
        <v>723.80903579561652</v>
      </c>
      <c r="G70" s="253">
        <v>1542.1356316364515</v>
      </c>
      <c r="H70" s="253">
        <v>672.74261559119816</v>
      </c>
      <c r="I70" s="253">
        <v>10.424720578765184</v>
      </c>
      <c r="J70" s="253">
        <v>43.437120178349346</v>
      </c>
      <c r="K70" s="253">
        <v>0.18606094884146851</v>
      </c>
      <c r="L70" s="253">
        <v>85.018537750142585</v>
      </c>
      <c r="M70" s="253">
        <v>141.75460959102881</v>
      </c>
      <c r="N70" s="253">
        <v>30.787779589620094</v>
      </c>
      <c r="O70" s="254">
        <v>153.83805651888446</v>
      </c>
      <c r="P70" s="274">
        <f>SUM(Q70:AA70)</f>
        <v>27458.081735105101</v>
      </c>
      <c r="Q70" s="253">
        <v>19629.105115298713</v>
      </c>
      <c r="R70" s="253">
        <v>1560.9771985729008</v>
      </c>
      <c r="S70" s="253">
        <v>3681.1210944672675</v>
      </c>
      <c r="T70" s="253">
        <v>1505.7215103169208</v>
      </c>
      <c r="U70" s="253">
        <v>-5.075518644621396</v>
      </c>
      <c r="V70" s="253">
        <v>247.61471571410689</v>
      </c>
      <c r="W70" s="253">
        <v>0.40453948851828231</v>
      </c>
      <c r="X70" s="253">
        <v>202.03768478769533</v>
      </c>
      <c r="Y70" s="253">
        <v>297.5285301176786</v>
      </c>
      <c r="Z70" s="253">
        <v>79.533564911598674</v>
      </c>
      <c r="AA70" s="254">
        <v>259.11330007432366</v>
      </c>
      <c r="AB70" s="274">
        <f>SUM(AC70:AM70)</f>
        <v>58283.788043888861</v>
      </c>
      <c r="AC70" s="253">
        <v>41759.212692699046</v>
      </c>
      <c r="AD70" s="253">
        <v>2893.6027278169086</v>
      </c>
      <c r="AE70" s="253">
        <v>8045.2608222818553</v>
      </c>
      <c r="AF70" s="253">
        <v>2882.9186671172392</v>
      </c>
      <c r="AG70" s="253">
        <v>74.184425006380465</v>
      </c>
      <c r="AH70" s="253">
        <v>654.14015625746595</v>
      </c>
      <c r="AI70" s="253">
        <v>0.34455179709633071</v>
      </c>
      <c r="AJ70" s="253">
        <v>276.16387985310769</v>
      </c>
      <c r="AK70" s="253">
        <v>936.1513696962877</v>
      </c>
      <c r="AL70" s="253">
        <v>85.853088268593098</v>
      </c>
      <c r="AM70" s="254">
        <v>675.95566309488777</v>
      </c>
      <c r="AN70" s="289">
        <f>SUM(AO70:AY70)</f>
        <v>189051.07665624865</v>
      </c>
      <c r="AO70" s="253">
        <v>139956.42667354556</v>
      </c>
      <c r="AP70" s="253">
        <v>10410.314663271434</v>
      </c>
      <c r="AQ70" s="253">
        <v>17009.64002003225</v>
      </c>
      <c r="AR70" s="253">
        <v>12035.486814814318</v>
      </c>
      <c r="AS70" s="253">
        <v>197.93192910025627</v>
      </c>
      <c r="AT70" s="253">
        <v>2076.3120957486976</v>
      </c>
      <c r="AU70" s="253">
        <v>0</v>
      </c>
      <c r="AV70" s="253">
        <v>1357.4404908617514</v>
      </c>
      <c r="AW70" s="253">
        <v>2229.5240252008612</v>
      </c>
      <c r="AX70" s="253">
        <v>525.66124117342565</v>
      </c>
      <c r="AY70" s="254">
        <v>3252.3387025001348</v>
      </c>
      <c r="AZ70" s="526">
        <v>-727016.59428858617</v>
      </c>
      <c r="BA70" s="296">
        <f>SUM(BB70:BL70)+AZ70</f>
        <v>-439777.22855994321</v>
      </c>
      <c r="BB70" s="274">
        <f t="shared" si="46"/>
        <v>210387.02960676479</v>
      </c>
      <c r="BC70" s="274">
        <f t="shared" si="46"/>
        <v>15588.703625456859</v>
      </c>
      <c r="BD70" s="274">
        <f t="shared" si="46"/>
        <v>30278.157568417824</v>
      </c>
      <c r="BE70" s="274">
        <f t="shared" si="46"/>
        <v>17096.869607839675</v>
      </c>
      <c r="BF70" s="274">
        <f t="shared" si="46"/>
        <v>277.46555604078054</v>
      </c>
      <c r="BG70" s="274">
        <f t="shared" si="46"/>
        <v>3021.5040878986197</v>
      </c>
      <c r="BH70" s="274">
        <f t="shared" si="46"/>
        <v>0.93515223445608164</v>
      </c>
      <c r="BI70" s="274">
        <f t="shared" si="46"/>
        <v>1920.660593252697</v>
      </c>
      <c r="BJ70" s="274">
        <f t="shared" si="46"/>
        <v>3604.9585346058561</v>
      </c>
      <c r="BK70" s="274">
        <f t="shared" si="47"/>
        <v>721.83567394323745</v>
      </c>
      <c r="BL70" s="300">
        <f t="shared" si="47"/>
        <v>4341.2457221882305</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4494206.2320744973</v>
      </c>
      <c r="E72" s="275">
        <f t="shared" ref="E72:BG72" si="48">SUM(E64:E71)</f>
        <v>2976525.1461419626</v>
      </c>
      <c r="F72" s="275">
        <f t="shared" si="48"/>
        <v>189556.44808758728</v>
      </c>
      <c r="G72" s="275">
        <f t="shared" si="48"/>
        <v>461908.73916128732</v>
      </c>
      <c r="H72" s="275">
        <f t="shared" si="48"/>
        <v>193002.90076455066</v>
      </c>
      <c r="I72" s="275">
        <f t="shared" si="48"/>
        <v>309219.96277800336</v>
      </c>
      <c r="J72" s="275">
        <f t="shared" si="48"/>
        <v>10975.898704593938</v>
      </c>
      <c r="K72" s="275">
        <f t="shared" si="48"/>
        <v>48761.430554455335</v>
      </c>
      <c r="L72" s="275">
        <f t="shared" si="48"/>
        <v>24588.40541695528</v>
      </c>
      <c r="M72" s="275">
        <f>SUM(M64:M71)</f>
        <v>209952.7690771237</v>
      </c>
      <c r="N72" s="275">
        <f>SUM(N68:N71)</f>
        <v>45752.787302668963</v>
      </c>
      <c r="O72" s="275">
        <f>SUM(O68:O71)</f>
        <v>23961.744085309372</v>
      </c>
      <c r="P72" s="277">
        <f>SUM(P64:P71)</f>
        <v>4826950.5749127986</v>
      </c>
      <c r="Q72" s="275">
        <f t="shared" si="48"/>
        <v>3058559.2498305188</v>
      </c>
      <c r="R72" s="275">
        <f t="shared" si="48"/>
        <v>195611.39791145039</v>
      </c>
      <c r="S72" s="275">
        <f t="shared" si="48"/>
        <v>687298.93300277623</v>
      </c>
      <c r="T72" s="275">
        <f t="shared" si="48"/>
        <v>222738.02426904012</v>
      </c>
      <c r="U72" s="275">
        <f t="shared" si="48"/>
        <v>269004.71503776283</v>
      </c>
      <c r="V72" s="275">
        <f t="shared" si="48"/>
        <v>16847.79944298683</v>
      </c>
      <c r="W72" s="275">
        <f t="shared" si="48"/>
        <v>1156.2585568045358</v>
      </c>
      <c r="X72" s="275">
        <f t="shared" si="48"/>
        <v>24457.415660378367</v>
      </c>
      <c r="Y72" s="275">
        <f>SUM(Y64:Y71)</f>
        <v>284884.62798466365</v>
      </c>
      <c r="Z72" s="275">
        <f>SUM(Z68:Z71)</f>
        <v>47326.900577898632</v>
      </c>
      <c r="AA72" s="283">
        <f>SUM(AA68:AA71)</f>
        <v>19065.25263851901</v>
      </c>
      <c r="AB72" s="277">
        <f t="shared" si="48"/>
        <v>4838052.6482016137</v>
      </c>
      <c r="AC72" s="275">
        <f t="shared" si="48"/>
        <v>3005110.7527302527</v>
      </c>
      <c r="AD72" s="275">
        <f t="shared" si="48"/>
        <v>177816.7647711591</v>
      </c>
      <c r="AE72" s="275">
        <f t="shared" si="48"/>
        <v>619201.39345238672</v>
      </c>
      <c r="AF72" s="275">
        <f t="shared" si="48"/>
        <v>189198.01739032179</v>
      </c>
      <c r="AG72" s="275">
        <f t="shared" si="48"/>
        <v>374416.10120015894</v>
      </c>
      <c r="AH72" s="275">
        <f t="shared" si="48"/>
        <v>28866.14129911461</v>
      </c>
      <c r="AI72" s="275">
        <f t="shared" si="48"/>
        <v>6163.1617206282644</v>
      </c>
      <c r="AJ72" s="275">
        <f t="shared" si="48"/>
        <v>19589.730894404824</v>
      </c>
      <c r="AK72" s="275">
        <f>SUM(AK64:AK71)</f>
        <v>349196.80581125541</v>
      </c>
      <c r="AL72" s="275">
        <f>SUM(AL68:AL71)</f>
        <v>47812.499088268596</v>
      </c>
      <c r="AM72" s="275">
        <f>SUM(AM68:AM71)</f>
        <v>20681.279843661305</v>
      </c>
      <c r="AN72" s="277">
        <f t="shared" si="48"/>
        <v>4860314.9177931622</v>
      </c>
      <c r="AO72" s="275">
        <f t="shared" si="48"/>
        <v>3149005.6691034222</v>
      </c>
      <c r="AP72" s="275">
        <f t="shared" si="48"/>
        <v>190735.25362285</v>
      </c>
      <c r="AQ72" s="275">
        <f t="shared" si="48"/>
        <v>356590.95170990855</v>
      </c>
      <c r="AR72" s="275">
        <f t="shared" si="48"/>
        <v>170277.92933805013</v>
      </c>
      <c r="AS72" s="275">
        <f t="shared" si="48"/>
        <v>203841.46166936</v>
      </c>
      <c r="AT72" s="275">
        <f t="shared" si="48"/>
        <v>18966.782364146966</v>
      </c>
      <c r="AU72" s="275">
        <f t="shared" si="48"/>
        <v>1311.9040952380949</v>
      </c>
      <c r="AV72" s="275">
        <f t="shared" si="48"/>
        <v>30109.658819135893</v>
      </c>
      <c r="AW72" s="275">
        <f>SUM(AW64:AW71)</f>
        <v>662123.40691697737</v>
      </c>
      <c r="AX72" s="275">
        <f>SUM(AX68:AX71)</f>
        <v>50144.468903511086</v>
      </c>
      <c r="AY72" s="283">
        <f>SUM(AY68:AY71)</f>
        <v>27207.43125056252</v>
      </c>
      <c r="AZ72" s="299">
        <f>SUM(AZ64:AZ71)</f>
        <v>130329.65929161804</v>
      </c>
      <c r="BA72" s="297">
        <f t="shared" si="48"/>
        <v>19149854.032273691</v>
      </c>
      <c r="BB72" s="275">
        <f t="shared" si="48"/>
        <v>12189200.817806156</v>
      </c>
      <c r="BC72" s="275">
        <f>SUM(BC64:BC71)</f>
        <v>753719.86439304682</v>
      </c>
      <c r="BD72" s="275">
        <f t="shared" si="48"/>
        <v>2125000.0173263592</v>
      </c>
      <c r="BE72" s="275">
        <f t="shared" si="48"/>
        <v>775216.87176196277</v>
      </c>
      <c r="BF72" s="275">
        <f t="shared" si="48"/>
        <v>1156482.2406852855</v>
      </c>
      <c r="BG72" s="275">
        <f t="shared" si="48"/>
        <v>75656.621810842335</v>
      </c>
      <c r="BH72" s="275">
        <f>SUM(BH64:BH71)</f>
        <v>57392.754927126232</v>
      </c>
      <c r="BI72" s="275">
        <f>SUM(BI64:BI71)</f>
        <v>98745.210790874364</v>
      </c>
      <c r="BJ72" s="275">
        <f>SUM(BJ64:BJ71)</f>
        <v>1506157.6097900199</v>
      </c>
      <c r="BK72" s="275">
        <f>SUM(BK68:BK71)</f>
        <v>191036.65587234727</v>
      </c>
      <c r="BL72" s="299">
        <f>SUM(BL68:BL71)</f>
        <v>90915.707818052208</v>
      </c>
    </row>
    <row r="73" spans="1:64" ht="14.85" customHeight="1" x14ac:dyDescent="0.25">
      <c r="A73" s="1544" t="s">
        <v>6</v>
      </c>
      <c r="B73" s="126" t="s">
        <v>117</v>
      </c>
      <c r="C73" s="131" t="s">
        <v>188</v>
      </c>
      <c r="D73" s="273">
        <f>SUM(E73:O73)</f>
        <v>681824.42000000016</v>
      </c>
      <c r="E73" s="251">
        <v>383957.6700000001</v>
      </c>
      <c r="F73" s="251">
        <v>54514.590000000004</v>
      </c>
      <c r="G73" s="251">
        <v>78823.219999999987</v>
      </c>
      <c r="H73" s="251">
        <v>76408.790000000008</v>
      </c>
      <c r="I73" s="251">
        <v>29432.09</v>
      </c>
      <c r="J73" s="251">
        <v>751.02</v>
      </c>
      <c r="K73" s="251">
        <v>196.59</v>
      </c>
      <c r="L73" s="251">
        <v>4565.92</v>
      </c>
      <c r="M73" s="251">
        <v>0</v>
      </c>
      <c r="N73" s="251">
        <v>44799.560000000005</v>
      </c>
      <c r="O73" s="252">
        <v>8374.9700000000012</v>
      </c>
      <c r="P73" s="273">
        <f>SUM(Q73:AA73)</f>
        <v>697875.32</v>
      </c>
      <c r="Q73" s="251">
        <v>408410.93000000005</v>
      </c>
      <c r="R73" s="251">
        <v>46312.649999999994</v>
      </c>
      <c r="S73" s="251">
        <v>96677.040000000008</v>
      </c>
      <c r="T73" s="251">
        <v>65748.840000000011</v>
      </c>
      <c r="U73" s="251">
        <v>23614.870000000003</v>
      </c>
      <c r="V73" s="251">
        <v>840.03</v>
      </c>
      <c r="W73" s="251">
        <v>136.69999999999999</v>
      </c>
      <c r="X73" s="251">
        <v>5680.0800000000008</v>
      </c>
      <c r="Y73" s="251">
        <v>0</v>
      </c>
      <c r="Z73" s="251">
        <v>39435.309999999983</v>
      </c>
      <c r="AA73" s="252">
        <v>11018.869999999999</v>
      </c>
      <c r="AB73" s="273">
        <f>SUM(AC73:AM73)</f>
        <v>763269.64999999991</v>
      </c>
      <c r="AC73" s="251">
        <v>427022.90000000008</v>
      </c>
      <c r="AD73" s="251">
        <v>60552.66</v>
      </c>
      <c r="AE73" s="251">
        <v>85891.42</v>
      </c>
      <c r="AF73" s="251">
        <v>89685.789999999979</v>
      </c>
      <c r="AG73" s="251">
        <v>25753.890000000003</v>
      </c>
      <c r="AH73" s="251">
        <v>736.96</v>
      </c>
      <c r="AI73" s="251">
        <v>187.17</v>
      </c>
      <c r="AJ73" s="251">
        <v>4542.57</v>
      </c>
      <c r="AK73" s="251">
        <v>0</v>
      </c>
      <c r="AL73" s="251">
        <v>36279.699999999983</v>
      </c>
      <c r="AM73" s="252">
        <v>32616.59</v>
      </c>
      <c r="AN73" s="276">
        <f>SUM(AO73:AY73)</f>
        <v>755941.64000000048</v>
      </c>
      <c r="AO73" s="251">
        <v>447799.52000000037</v>
      </c>
      <c r="AP73" s="251">
        <v>49250.759999999995</v>
      </c>
      <c r="AQ73" s="251">
        <v>109935.06000000001</v>
      </c>
      <c r="AR73" s="251">
        <v>68967.010000000009</v>
      </c>
      <c r="AS73" s="251">
        <v>24159.119999999999</v>
      </c>
      <c r="AT73" s="251">
        <v>1488.76</v>
      </c>
      <c r="AU73" s="251">
        <v>168.31</v>
      </c>
      <c r="AV73" s="249">
        <v>6636.98</v>
      </c>
      <c r="AW73" s="251">
        <v>0</v>
      </c>
      <c r="AX73" s="251">
        <v>35755.959999999985</v>
      </c>
      <c r="AY73" s="252">
        <v>11780.16</v>
      </c>
      <c r="AZ73" s="855">
        <v>0</v>
      </c>
      <c r="BA73" s="294">
        <f>SUM(BB73:BL73)+AZ73</f>
        <v>2898911.0300000003</v>
      </c>
      <c r="BB73" s="274">
        <f t="shared" ref="BB73:BL76" si="49">E73+Q73+AC73+AO73</f>
        <v>1667191.0200000005</v>
      </c>
      <c r="BC73" s="274">
        <f t="shared" si="49"/>
        <v>210630.65999999997</v>
      </c>
      <c r="BD73" s="274">
        <f t="shared" si="49"/>
        <v>371326.74</v>
      </c>
      <c r="BE73" s="274">
        <f t="shared" si="49"/>
        <v>300810.43</v>
      </c>
      <c r="BF73" s="274">
        <f t="shared" si="49"/>
        <v>102959.97</v>
      </c>
      <c r="BG73" s="274">
        <f t="shared" si="49"/>
        <v>3816.7700000000004</v>
      </c>
      <c r="BH73" s="274">
        <f t="shared" si="49"/>
        <v>688.77</v>
      </c>
      <c r="BI73" s="274">
        <f t="shared" si="49"/>
        <v>21425.55</v>
      </c>
      <c r="BJ73" s="274">
        <f t="shared" si="49"/>
        <v>0</v>
      </c>
      <c r="BK73" s="274">
        <f t="shared" si="49"/>
        <v>156270.52999999997</v>
      </c>
      <c r="BL73" s="298">
        <f t="shared" si="49"/>
        <v>63790.59</v>
      </c>
    </row>
    <row r="74" spans="1:64" s="255" customFormat="1" x14ac:dyDescent="0.25">
      <c r="A74" s="1544"/>
      <c r="B74" s="126" t="s">
        <v>45</v>
      </c>
      <c r="C74" s="131" t="s">
        <v>231</v>
      </c>
      <c r="D74" s="274">
        <f>SUM(E74:O74)</f>
        <v>100370.07721890158</v>
      </c>
      <c r="E74" s="253">
        <v>71127.268983257702</v>
      </c>
      <c r="F74" s="253">
        <v>5617.5709482084185</v>
      </c>
      <c r="G74" s="253">
        <v>8542.8864703489289</v>
      </c>
      <c r="H74" s="253">
        <v>4599.1518510405258</v>
      </c>
      <c r="I74" s="253">
        <v>5293.8619425754969</v>
      </c>
      <c r="J74" s="253">
        <v>115.72841558441557</v>
      </c>
      <c r="K74" s="253">
        <v>287.2155064935065</v>
      </c>
      <c r="L74" s="253">
        <v>518.84312079486779</v>
      </c>
      <c r="M74" s="253">
        <v>3.2355324675324679</v>
      </c>
      <c r="N74" s="253">
        <v>3630.5804769206698</v>
      </c>
      <c r="O74" s="254">
        <v>633.73397120951336</v>
      </c>
      <c r="P74" s="274">
        <f>SUM(Q74:AA74)</f>
        <v>101788.35682230219</v>
      </c>
      <c r="Q74" s="253">
        <v>71565.815284775454</v>
      </c>
      <c r="R74" s="253">
        <v>6007.879287122516</v>
      </c>
      <c r="S74" s="253">
        <v>8444.1080916914416</v>
      </c>
      <c r="T74" s="253">
        <v>4470.2472412767956</v>
      </c>
      <c r="U74" s="253">
        <v>5948.629443592552</v>
      </c>
      <c r="V74" s="253">
        <v>109.49527272727272</v>
      </c>
      <c r="W74" s="253">
        <v>51.915982683982691</v>
      </c>
      <c r="X74" s="253">
        <v>534.21202440932552</v>
      </c>
      <c r="Y74" s="253">
        <v>2.1105454545454543</v>
      </c>
      <c r="Z74" s="253">
        <v>4044.8429870129867</v>
      </c>
      <c r="AA74" s="254">
        <v>609.10066155531217</v>
      </c>
      <c r="AB74" s="274">
        <f>SUM(AC74:AM74)</f>
        <v>105539.68984227823</v>
      </c>
      <c r="AC74" s="253">
        <v>74563.649962447191</v>
      </c>
      <c r="AD74" s="253">
        <v>6180.8679566578003</v>
      </c>
      <c r="AE74" s="253">
        <v>8420.4873698951669</v>
      </c>
      <c r="AF74" s="253">
        <v>4369.5012767954941</v>
      </c>
      <c r="AG74" s="253">
        <v>6296.8032248474428</v>
      </c>
      <c r="AH74" s="253">
        <v>106.75885714285714</v>
      </c>
      <c r="AI74" s="253">
        <v>46.392831168831165</v>
      </c>
      <c r="AJ74" s="253">
        <v>553.77298544828659</v>
      </c>
      <c r="AK74" s="253">
        <v>2.4655584415584415</v>
      </c>
      <c r="AL74" s="253">
        <v>4350.4539999999997</v>
      </c>
      <c r="AM74" s="254">
        <v>648.53581943357847</v>
      </c>
      <c r="AN74" s="289">
        <f>SUM(AO74:AY74)</f>
        <v>114295.94886308871</v>
      </c>
      <c r="AO74" s="253">
        <v>81284.877570124649</v>
      </c>
      <c r="AP74" s="253">
        <v>6888.281040421426</v>
      </c>
      <c r="AQ74" s="253">
        <v>8548.698310123611</v>
      </c>
      <c r="AR74" s="253">
        <v>4500.0674767641995</v>
      </c>
      <c r="AS74" s="253">
        <v>6657.0602597402594</v>
      </c>
      <c r="AT74" s="253">
        <v>104.32973160173159</v>
      </c>
      <c r="AU74" s="253">
        <v>615.26590476190461</v>
      </c>
      <c r="AV74" s="253">
        <v>566.2816717258645</v>
      </c>
      <c r="AW74" s="253">
        <v>3.2971082251082251</v>
      </c>
      <c r="AX74" s="253">
        <v>4449.9423376623381</v>
      </c>
      <c r="AY74" s="254">
        <v>677.84745193762058</v>
      </c>
      <c r="AZ74" s="526">
        <v>0</v>
      </c>
      <c r="BA74" s="296">
        <f>SUM(BB74:BL74)+AZ74</f>
        <v>421994.07274657063</v>
      </c>
      <c r="BB74" s="274">
        <f t="shared" si="49"/>
        <v>298541.61180060497</v>
      </c>
      <c r="BC74" s="274">
        <f t="shared" si="49"/>
        <v>24694.599232410161</v>
      </c>
      <c r="BD74" s="274">
        <f t="shared" si="49"/>
        <v>33956.180242059148</v>
      </c>
      <c r="BE74" s="274">
        <f t="shared" si="49"/>
        <v>17938.967845877014</v>
      </c>
      <c r="BF74" s="274">
        <f t="shared" si="49"/>
        <v>24196.354870755749</v>
      </c>
      <c r="BG74" s="274">
        <f t="shared" si="49"/>
        <v>436.31227705627703</v>
      </c>
      <c r="BH74" s="274">
        <f t="shared" si="49"/>
        <v>1000.7902251082249</v>
      </c>
      <c r="BI74" s="274">
        <f t="shared" si="49"/>
        <v>2173.1098023783443</v>
      </c>
      <c r="BJ74" s="274">
        <f t="shared" si="49"/>
        <v>11.108744588744589</v>
      </c>
      <c r="BK74" s="274">
        <f t="shared" si="49"/>
        <v>16475.819801595993</v>
      </c>
      <c r="BL74" s="300">
        <f t="shared" si="49"/>
        <v>2569.2179041360246</v>
      </c>
    </row>
    <row r="75" spans="1:64" x14ac:dyDescent="0.25">
      <c r="A75" s="1544"/>
      <c r="B75" s="126" t="s">
        <v>46</v>
      </c>
      <c r="C75" s="131" t="s">
        <v>164</v>
      </c>
      <c r="D75" s="274">
        <f>SUM(E75:O75)</f>
        <v>2130.3961934035228</v>
      </c>
      <c r="E75" s="253">
        <v>1199.69589618994</v>
      </c>
      <c r="F75" s="253">
        <v>170.33369825761554</v>
      </c>
      <c r="G75" s="253">
        <v>246.28728880055127</v>
      </c>
      <c r="H75" s="253">
        <v>238.74327551742593</v>
      </c>
      <c r="I75" s="253">
        <v>91.962110274533543</v>
      </c>
      <c r="J75" s="253">
        <v>2.3466014156106545</v>
      </c>
      <c r="K75" s="253">
        <v>0.61425577520558516</v>
      </c>
      <c r="L75" s="253">
        <v>14.266456732929882</v>
      </c>
      <c r="M75" s="253">
        <v>0</v>
      </c>
      <c r="N75" s="253">
        <v>139.9785770215633</v>
      </c>
      <c r="O75" s="254">
        <v>26.168033418147004</v>
      </c>
      <c r="P75" s="274">
        <f>SUM(Q75:AA75)</f>
        <v>4400.5115676786018</v>
      </c>
      <c r="Q75" s="253">
        <v>2575.2694934553283</v>
      </c>
      <c r="R75" s="253">
        <v>292.02831252844749</v>
      </c>
      <c r="S75" s="253">
        <v>609.60521264590182</v>
      </c>
      <c r="T75" s="253">
        <v>414.58484444105216</v>
      </c>
      <c r="U75" s="253">
        <v>148.90555035565143</v>
      </c>
      <c r="V75" s="253">
        <v>5.2968798670184443</v>
      </c>
      <c r="W75" s="253">
        <v>0.86197335550090037</v>
      </c>
      <c r="X75" s="253">
        <v>35.8162225099748</v>
      </c>
      <c r="Y75" s="253">
        <v>0</v>
      </c>
      <c r="Z75" s="253">
        <v>248.66266631981125</v>
      </c>
      <c r="AA75" s="254">
        <v>69.480412199913729</v>
      </c>
      <c r="AB75" s="274">
        <f>SUM(AC75:AM75)</f>
        <v>10903.903653023397</v>
      </c>
      <c r="AC75" s="253">
        <v>6100.3559610088569</v>
      </c>
      <c r="AD75" s="253">
        <v>865.04208646876441</v>
      </c>
      <c r="AE75" s="253">
        <v>1227.0260821996085</v>
      </c>
      <c r="AF75" s="253">
        <v>1281.2316239814968</v>
      </c>
      <c r="AG75" s="253">
        <v>367.91445231781802</v>
      </c>
      <c r="AH75" s="253">
        <v>10.528049734628018</v>
      </c>
      <c r="AI75" s="253">
        <v>2.6738697742487054</v>
      </c>
      <c r="AJ75" s="253">
        <v>64.894163703632742</v>
      </c>
      <c r="AK75" s="253">
        <v>0</v>
      </c>
      <c r="AL75" s="253">
        <v>518.28387695042318</v>
      </c>
      <c r="AM75" s="254">
        <v>465.95348688391613</v>
      </c>
      <c r="AN75" s="289">
        <f>SUM(AO75:AY75)</f>
        <v>36566.556357249458</v>
      </c>
      <c r="AO75" s="253">
        <v>21661.045665944879</v>
      </c>
      <c r="AP75" s="253">
        <v>2382.3673626146142</v>
      </c>
      <c r="AQ75" s="253">
        <v>5317.8001507200997</v>
      </c>
      <c r="AR75" s="253">
        <v>3336.0856506806349</v>
      </c>
      <c r="AS75" s="253">
        <v>1168.6296617045095</v>
      </c>
      <c r="AT75" s="253">
        <v>72.014588907178961</v>
      </c>
      <c r="AU75" s="253">
        <v>8.1415241267681111</v>
      </c>
      <c r="AV75" s="253">
        <v>321.04529023158108</v>
      </c>
      <c r="AW75" s="253">
        <v>0</v>
      </c>
      <c r="AX75" s="253">
        <v>1729.5942666256037</v>
      </c>
      <c r="AY75" s="254">
        <v>569.83219569359289</v>
      </c>
      <c r="AZ75" s="526">
        <v>0</v>
      </c>
      <c r="BA75" s="296">
        <f>SUM(BB75:BL75)+AZ75</f>
        <v>54001.367771354991</v>
      </c>
      <c r="BB75" s="274">
        <f t="shared" si="49"/>
        <v>31536.367016599004</v>
      </c>
      <c r="BC75" s="274">
        <f t="shared" si="49"/>
        <v>3709.7714598694415</v>
      </c>
      <c r="BD75" s="274">
        <f t="shared" si="49"/>
        <v>7400.7187343661608</v>
      </c>
      <c r="BE75" s="274">
        <f t="shared" si="49"/>
        <v>5270.6453946206093</v>
      </c>
      <c r="BF75" s="274">
        <f t="shared" si="49"/>
        <v>1777.4117746525126</v>
      </c>
      <c r="BG75" s="274">
        <f t="shared" si="49"/>
        <v>90.186119924436071</v>
      </c>
      <c r="BH75" s="274">
        <f t="shared" si="49"/>
        <v>12.291623031723303</v>
      </c>
      <c r="BI75" s="274">
        <f t="shared" si="49"/>
        <v>436.02213317811851</v>
      </c>
      <c r="BJ75" s="274">
        <f t="shared" si="49"/>
        <v>0</v>
      </c>
      <c r="BK75" s="274">
        <f t="shared" si="49"/>
        <v>2636.5193869174013</v>
      </c>
      <c r="BL75" s="300">
        <f t="shared" si="49"/>
        <v>1131.4341281955699</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784324.89341230527</v>
      </c>
      <c r="E77" s="278">
        <f t="shared" ref="E77:BL77" si="50">SUM(E73:E76)</f>
        <v>456284.63487944775</v>
      </c>
      <c r="F77" s="278">
        <f t="shared" si="50"/>
        <v>60302.494646466039</v>
      </c>
      <c r="G77" s="278">
        <f t="shared" si="50"/>
        <v>87612.393759149461</v>
      </c>
      <c r="H77" s="278">
        <f t="shared" si="50"/>
        <v>81246.685126557961</v>
      </c>
      <c r="I77" s="278">
        <f t="shared" si="50"/>
        <v>34817.914052850036</v>
      </c>
      <c r="J77" s="278">
        <f t="shared" si="50"/>
        <v>869.09501700002613</v>
      </c>
      <c r="K77" s="278">
        <f t="shared" si="50"/>
        <v>484.41976226871213</v>
      </c>
      <c r="L77" s="278">
        <f t="shared" si="50"/>
        <v>5099.0295775277982</v>
      </c>
      <c r="M77" s="278">
        <f t="shared" si="50"/>
        <v>3.2355324675324679</v>
      </c>
      <c r="N77" s="278">
        <f t="shared" si="50"/>
        <v>48570.119053942231</v>
      </c>
      <c r="O77" s="284">
        <f t="shared" si="50"/>
        <v>9034.8720046276612</v>
      </c>
      <c r="P77" s="278">
        <f t="shared" si="50"/>
        <v>804064.18838998082</v>
      </c>
      <c r="Q77" s="278">
        <f t="shared" si="50"/>
        <v>482552.0147782308</v>
      </c>
      <c r="R77" s="278">
        <f t="shared" si="50"/>
        <v>52612.557599650958</v>
      </c>
      <c r="S77" s="278">
        <f t="shared" si="50"/>
        <v>105730.75330433734</v>
      </c>
      <c r="T77" s="278">
        <f t="shared" si="50"/>
        <v>70633.672085717859</v>
      </c>
      <c r="U77" s="278">
        <f t="shared" si="50"/>
        <v>29712.404993948207</v>
      </c>
      <c r="V77" s="278">
        <f t="shared" si="50"/>
        <v>954.8221525942912</v>
      </c>
      <c r="W77" s="278">
        <f t="shared" si="50"/>
        <v>189.47795603948359</v>
      </c>
      <c r="X77" s="278">
        <f t="shared" si="50"/>
        <v>6250.1082469193016</v>
      </c>
      <c r="Y77" s="278">
        <f>SUM(Y73:Y76)</f>
        <v>2.1105454545454543</v>
      </c>
      <c r="Z77" s="278">
        <f>SUM(Z73:Z76)</f>
        <v>43728.815653332778</v>
      </c>
      <c r="AA77" s="284">
        <f t="shared" si="50"/>
        <v>11697.451073755225</v>
      </c>
      <c r="AB77" s="278">
        <f t="shared" si="50"/>
        <v>879713.24349530158</v>
      </c>
      <c r="AC77" s="278">
        <f t="shared" si="50"/>
        <v>507686.90592345613</v>
      </c>
      <c r="AD77" s="278">
        <f t="shared" si="50"/>
        <v>67598.570043126572</v>
      </c>
      <c r="AE77" s="278">
        <f t="shared" si="50"/>
        <v>95538.933452094774</v>
      </c>
      <c r="AF77" s="278">
        <f t="shared" si="50"/>
        <v>95336.522900776967</v>
      </c>
      <c r="AG77" s="278">
        <f t="shared" si="50"/>
        <v>32418.607677165266</v>
      </c>
      <c r="AH77" s="278">
        <f t="shared" si="50"/>
        <v>854.24690687748512</v>
      </c>
      <c r="AI77" s="278">
        <f t="shared" si="50"/>
        <v>236.23670094307988</v>
      </c>
      <c r="AJ77" s="278">
        <f t="shared" si="50"/>
        <v>5161.2371491519189</v>
      </c>
      <c r="AK77" s="278">
        <f t="shared" si="50"/>
        <v>2.4655584415584415</v>
      </c>
      <c r="AL77" s="278">
        <f t="shared" si="50"/>
        <v>41148.437876950404</v>
      </c>
      <c r="AM77" s="284">
        <f t="shared" si="50"/>
        <v>33731.079306317493</v>
      </c>
      <c r="AN77" s="850">
        <f t="shared" si="50"/>
        <v>906804.14522033872</v>
      </c>
      <c r="AO77" s="278">
        <f t="shared" si="50"/>
        <v>550745.44323606999</v>
      </c>
      <c r="AP77" s="278">
        <f t="shared" si="50"/>
        <v>58521.408403036032</v>
      </c>
      <c r="AQ77" s="278">
        <f t="shared" si="50"/>
        <v>123801.55846084372</v>
      </c>
      <c r="AR77" s="278">
        <f t="shared" si="50"/>
        <v>76803.163127444845</v>
      </c>
      <c r="AS77" s="278">
        <f t="shared" si="50"/>
        <v>31984.809921444765</v>
      </c>
      <c r="AT77" s="278">
        <f t="shared" si="50"/>
        <v>1665.1043205089104</v>
      </c>
      <c r="AU77" s="278">
        <f t="shared" si="50"/>
        <v>791.71742888867277</v>
      </c>
      <c r="AV77" s="278">
        <f t="shared" si="50"/>
        <v>7524.3069619574453</v>
      </c>
      <c r="AW77" s="278">
        <f>SUM(AW73:AW76)</f>
        <v>3.2971082251082251</v>
      </c>
      <c r="AX77" s="278">
        <f t="shared" si="50"/>
        <v>41935.496604287924</v>
      </c>
      <c r="AY77" s="284">
        <f t="shared" si="50"/>
        <v>13027.839647631214</v>
      </c>
      <c r="AZ77" s="305">
        <f t="shared" si="50"/>
        <v>0</v>
      </c>
      <c r="BA77" s="297">
        <f t="shared" si="50"/>
        <v>3374906.4705179259</v>
      </c>
      <c r="BB77" s="275">
        <f t="shared" si="50"/>
        <v>1997268.9988172045</v>
      </c>
      <c r="BC77" s="275">
        <f t="shared" si="50"/>
        <v>239035.03069227957</v>
      </c>
      <c r="BD77" s="275">
        <f t="shared" si="50"/>
        <v>412683.63897642534</v>
      </c>
      <c r="BE77" s="275">
        <f t="shared" si="50"/>
        <v>324020.04324049759</v>
      </c>
      <c r="BF77" s="275">
        <f t="shared" si="50"/>
        <v>128933.73664540827</v>
      </c>
      <c r="BG77" s="275">
        <f t="shared" si="50"/>
        <v>4343.2683969807131</v>
      </c>
      <c r="BH77" s="275">
        <f t="shared" si="50"/>
        <v>1701.8518481399483</v>
      </c>
      <c r="BI77" s="275">
        <f t="shared" si="50"/>
        <v>24034.681935556462</v>
      </c>
      <c r="BJ77" s="275">
        <f>SUM(BJ73:BJ76)</f>
        <v>11.108744588744589</v>
      </c>
      <c r="BK77" s="275">
        <f t="shared" si="50"/>
        <v>175382.86918851337</v>
      </c>
      <c r="BL77" s="299">
        <f t="shared" si="50"/>
        <v>67491.242032331589</v>
      </c>
    </row>
    <row r="78" spans="1:64" s="209" customFormat="1" ht="14.85" customHeight="1" x14ac:dyDescent="0.25">
      <c r="A78" s="1543" t="s">
        <v>232</v>
      </c>
      <c r="B78" s="315" t="s">
        <v>118</v>
      </c>
      <c r="C78" s="125" t="s">
        <v>171</v>
      </c>
      <c r="D78" s="273">
        <f>D20+SUM(D22:D23,D27)+SUM(D29:D32)+D37+D41+D46+D51+SUM(D56:D57)+SUM(D59:D60)+SUM(D64:D68)+D73</f>
        <v>44776830.280000046</v>
      </c>
      <c r="E78" s="273">
        <f>E20+SUM(E22:E23,E27)+SUM(E29:E32)+E37+E41+E46+E51+SUM(E56:E57)+SUM(E59:E60)+SUM(E64:E68)+E73</f>
        <v>21127413.037421517</v>
      </c>
      <c r="F78" s="273">
        <f>F20+SUM(F22:F23,F27)+SUM(F29:F32)+F37+F41+F46+F51+SUM(F56:F57)+SUM(F59:F60)+SUM(F64:F68)+F73</f>
        <v>2902895.3731030608</v>
      </c>
      <c r="G78" s="273">
        <f t="shared" ref="G78:O78" si="51">G20+SUM(G22:G23,G27)+SUM(G29:G32)+G37+G41+G46+G51+SUM(G56:G57)+SUM(G59:G60)+SUM(G64:G68)+G73</f>
        <v>8718842.6355802901</v>
      </c>
      <c r="H78" s="273">
        <f t="shared" si="51"/>
        <v>6102367.3328143684</v>
      </c>
      <c r="I78" s="273">
        <f t="shared" si="51"/>
        <v>718791.56824594515</v>
      </c>
      <c r="J78" s="273">
        <f t="shared" si="51"/>
        <v>147691.81013055492</v>
      </c>
      <c r="K78" s="273">
        <f t="shared" si="51"/>
        <v>23541.633338458541</v>
      </c>
      <c r="L78" s="273">
        <f t="shared" si="51"/>
        <v>1343732.6304834585</v>
      </c>
      <c r="M78" s="273">
        <f t="shared" si="51"/>
        <v>584951.53</v>
      </c>
      <c r="N78" s="273">
        <f t="shared" si="51"/>
        <v>573937.03036443517</v>
      </c>
      <c r="O78" s="285">
        <f t="shared" si="51"/>
        <v>2532665.6985179516</v>
      </c>
      <c r="P78" s="273">
        <f>P20+SUM(P22:P23,P27)+SUM(P29:P32)+P37+P41+P46+P51+SUM(P56:P57)+SUM(P59:P60)+SUM(P64:P68)+P73</f>
        <v>49703211.940000065</v>
      </c>
      <c r="Q78" s="273">
        <f t="shared" ref="Q78:AA78" si="52">Q20+SUM(Q22:Q23,Q27)+SUM(Q29:Q32)+Q37+Q41+Q46+Q51+SUM(Q56:Q57)+SUM(Q59:Q60)+SUM(Q64:Q68)+Q73</f>
        <v>26160311.503143445</v>
      </c>
      <c r="R78" s="273">
        <f t="shared" si="52"/>
        <v>3156573.9633724825</v>
      </c>
      <c r="S78" s="273">
        <f t="shared" si="52"/>
        <v>8732425.527605243</v>
      </c>
      <c r="T78" s="273">
        <f t="shared" si="52"/>
        <v>6426076.6433436312</v>
      </c>
      <c r="U78" s="273">
        <f t="shared" si="52"/>
        <v>612936.83213689399</v>
      </c>
      <c r="V78" s="273">
        <f t="shared" si="52"/>
        <v>177706.665413454</v>
      </c>
      <c r="W78" s="273">
        <f t="shared" si="52"/>
        <v>15150.572377645789</v>
      </c>
      <c r="X78" s="273">
        <f t="shared" si="52"/>
        <v>1455567.3521266747</v>
      </c>
      <c r="Y78" s="273">
        <f t="shared" si="52"/>
        <v>359028.57000000053</v>
      </c>
      <c r="Z78" s="273">
        <f t="shared" si="52"/>
        <v>409636.86020868743</v>
      </c>
      <c r="AA78" s="285">
        <f t="shared" si="52"/>
        <v>2197797.450271918</v>
      </c>
      <c r="AB78" s="273">
        <f>AB20+SUM(AB22:AB23,AB27)+SUM(AB29:AB32)+AB37+AB41+AB46+AB51+SUM(AB56:AB57)+SUM(AB59:AB60)+SUM(AB64:AB68)+AB73</f>
        <v>45741934.540000029</v>
      </c>
      <c r="AC78" s="273">
        <f t="shared" ref="AC78:AM78" si="53">AC20+SUM(AC22:AC23,AC27)+SUM(AC29:AC32)+AC37+AC41+AC46+AC51+SUM(AC56:AC57)+SUM(AC59:AC60)+SUM(AC64:AC68)+AC73</f>
        <v>22439837.991039023</v>
      </c>
      <c r="AD78" s="273">
        <f t="shared" si="53"/>
        <v>2974095.9964388525</v>
      </c>
      <c r="AE78" s="273">
        <f t="shared" si="53"/>
        <v>8288755.8801402394</v>
      </c>
      <c r="AF78" s="273">
        <f t="shared" si="53"/>
        <v>6049146.2646660162</v>
      </c>
      <c r="AG78" s="273">
        <f t="shared" si="53"/>
        <v>706452.39116495673</v>
      </c>
      <c r="AH78" s="273">
        <f t="shared" si="53"/>
        <v>477758.08419906587</v>
      </c>
      <c r="AI78" s="273">
        <f t="shared" si="53"/>
        <v>12508.044229084067</v>
      </c>
      <c r="AJ78" s="273">
        <f t="shared" si="53"/>
        <v>1535604.41932372</v>
      </c>
      <c r="AK78" s="273">
        <f t="shared" si="53"/>
        <v>452125.50000000064</v>
      </c>
      <c r="AL78" s="273">
        <f t="shared" si="53"/>
        <v>624412.21892156533</v>
      </c>
      <c r="AM78" s="273">
        <f t="shared" si="53"/>
        <v>2181237.7498775134</v>
      </c>
      <c r="AN78" s="276">
        <f>AN20+SUM(AN22:AN23,AN27)+SUM(AN29:AN32)+AN37+AN41+AN46+AN51+SUM(AN56:AN57)+SUM(AN59:AN60)+SUM(AN64:AN68)+AN73</f>
        <v>46660562.429999895</v>
      </c>
      <c r="AO78" s="273">
        <f t="shared" ref="AO78:AY78" si="54">AO20+SUM(AO22:AO23,AO27)+SUM(AO29:AO32)+AO37+AO41+AO46+AO51+SUM(AO56:AO57)+SUM(AO59:AO60)+SUM(AO64:AO68)+AO73</f>
        <v>24045428.92730169</v>
      </c>
      <c r="AP78" s="273">
        <f t="shared" si="54"/>
        <v>3138752.8451711326</v>
      </c>
      <c r="AQ78" s="273">
        <f t="shared" si="54"/>
        <v>8401029.5560856685</v>
      </c>
      <c r="AR78" s="273">
        <f t="shared" si="54"/>
        <v>5432390.9662638744</v>
      </c>
      <c r="AS78" s="273">
        <f t="shared" si="54"/>
        <v>582331.10215761233</v>
      </c>
      <c r="AT78" s="273">
        <f t="shared" si="54"/>
        <v>238793.53653161213</v>
      </c>
      <c r="AU78" s="273">
        <f t="shared" si="54"/>
        <v>5765.157246156059</v>
      </c>
      <c r="AV78" s="273">
        <f t="shared" si="54"/>
        <v>1523453.0778603286</v>
      </c>
      <c r="AW78" s="273">
        <f t="shared" si="54"/>
        <v>731082.3717745929</v>
      </c>
      <c r="AX78" s="273">
        <f t="shared" si="54"/>
        <v>522490.78569810581</v>
      </c>
      <c r="AY78" s="285">
        <f t="shared" si="54"/>
        <v>2039044.10390912</v>
      </c>
      <c r="AZ78" s="298">
        <f>AZ20+SUM(AZ22:AZ23,AZ27)+SUM(AZ29:AZ32)+AZ37+AZ41+AZ46+AZ51+SUM(AZ56:AZ57)+SUM(AZ59:AZ60)+SUM(AZ64:AZ68)+AZ73</f>
        <v>3082601.6800000025</v>
      </c>
      <c r="BA78" s="294">
        <f>BA20+SUM(BA22:BA23,BA27)+SUM(BA29:BA32)+BA37+BA41+BA46+BA51+SUM(BA56:BA57)+SUM(BA59:BA60)+SUM(BA64:BA68)+BA73</f>
        <v>189965140.87000006</v>
      </c>
      <c r="BB78" s="273">
        <f t="shared" ref="BB78:BL78" si="55">BB20+SUM(BB22:BB23,BB27)+SUM(BB29:BB32)+BB37+BB41+BB46+BB51+SUM(BB56:BB57)+SUM(BB59:BB60)+SUM(BB64:BB68)+BB73</f>
        <v>93772991.458905667</v>
      </c>
      <c r="BC78" s="273">
        <f t="shared" si="55"/>
        <v>12172318.178085528</v>
      </c>
      <c r="BD78" s="273">
        <f t="shared" si="55"/>
        <v>34141053.599411435</v>
      </c>
      <c r="BE78" s="273">
        <f t="shared" si="55"/>
        <v>24009981.207087889</v>
      </c>
      <c r="BF78" s="273">
        <f t="shared" si="55"/>
        <v>2620511.8937054086</v>
      </c>
      <c r="BG78" s="273">
        <f t="shared" si="55"/>
        <v>1041950.0962746869</v>
      </c>
      <c r="BH78" s="273">
        <f t="shared" si="55"/>
        <v>56965.407191344442</v>
      </c>
      <c r="BI78" s="273">
        <f t="shared" si="55"/>
        <v>5858357.4797941828</v>
      </c>
      <c r="BJ78" s="273">
        <f>BJ20+SUM(BJ22:BJ23,BJ27)+SUM(BJ29:BJ32)+BJ37+BJ41+BJ46+BJ51+SUM(BJ56:BJ57)+SUM(BJ59:BJ60)+SUM(BJ64:BJ68)+BJ73</f>
        <v>2127187.9717745939</v>
      </c>
      <c r="BK78" s="273">
        <f t="shared" si="55"/>
        <v>2130476.8951927936</v>
      </c>
      <c r="BL78" s="298">
        <f t="shared" si="55"/>
        <v>8950745.0025765039</v>
      </c>
    </row>
    <row r="79" spans="1:64" s="209" customFormat="1" x14ac:dyDescent="0.25">
      <c r="A79" s="1549"/>
      <c r="B79" s="126" t="s">
        <v>55</v>
      </c>
      <c r="C79" s="127" t="s">
        <v>172</v>
      </c>
      <c r="D79" s="274">
        <f>D21+D24+D34+D38+D43+D48+D53+D58+D70+D75</f>
        <v>165107.27448511627</v>
      </c>
      <c r="E79" s="274">
        <f>E21+E24+E34+E38+E43+E48+E53+E58+E70+E75</f>
        <v>77355.227983423843</v>
      </c>
      <c r="F79" s="274">
        <f>F21+F24+F34+F38+F43+F48+F53+F58+F70+F75</f>
        <v>7135.4079228959436</v>
      </c>
      <c r="G79" s="274">
        <f t="shared" ref="G79:O79" si="56">G21+G24+G34+G38+G43+G48+G53+G58+G70+G75</f>
        <v>38688.099113040204</v>
      </c>
      <c r="H79" s="274">
        <f t="shared" si="56"/>
        <v>17628.854947001004</v>
      </c>
      <c r="I79" s="274">
        <f t="shared" si="56"/>
        <v>6415.7867661060163</v>
      </c>
      <c r="J79" s="274">
        <f t="shared" si="56"/>
        <v>136.04175891973043</v>
      </c>
      <c r="K79" s="274">
        <f t="shared" si="56"/>
        <v>220.21676862113614</v>
      </c>
      <c r="L79" s="274">
        <f t="shared" si="56"/>
        <v>1602.7757699768076</v>
      </c>
      <c r="M79" s="274">
        <f t="shared" si="56"/>
        <v>2226.774588879402</v>
      </c>
      <c r="N79" s="274">
        <f t="shared" si="56"/>
        <v>7703.9191768762939</v>
      </c>
      <c r="O79" s="282">
        <f t="shared" si="56"/>
        <v>5994.1696893759063</v>
      </c>
      <c r="P79" s="274">
        <f>P21+P24+P34+P38+P43+P48+P53+P58+P70+P75</f>
        <v>386441.98289149476</v>
      </c>
      <c r="Q79" s="274">
        <f t="shared" ref="Q79:AA79" si="57">Q21+Q24+Q34+Q38+Q43+Q48+Q53+Q58+Q70+Q75</f>
        <v>211032.19388444949</v>
      </c>
      <c r="R79" s="274">
        <f t="shared" si="57"/>
        <v>16236.700651899151</v>
      </c>
      <c r="S79" s="274">
        <f t="shared" si="57"/>
        <v>75245.02482110713</v>
      </c>
      <c r="T79" s="274">
        <f t="shared" si="57"/>
        <v>46482.894917786121</v>
      </c>
      <c r="U79" s="274">
        <f t="shared" si="57"/>
        <v>10752.507991678356</v>
      </c>
      <c r="V79" s="274">
        <f t="shared" si="57"/>
        <v>562.05626838866363</v>
      </c>
      <c r="W79" s="274">
        <f t="shared" si="57"/>
        <v>418.46916961036482</v>
      </c>
      <c r="X79" s="274">
        <f t="shared" si="57"/>
        <v>4242.0000548715661</v>
      </c>
      <c r="Y79" s="274">
        <f t="shared" si="57"/>
        <v>1361.3618328075402</v>
      </c>
      <c r="Z79" s="274">
        <f t="shared" si="57"/>
        <v>8661.5118447776022</v>
      </c>
      <c r="AA79" s="282">
        <f t="shared" si="57"/>
        <v>11447.261454118834</v>
      </c>
      <c r="AB79" s="274">
        <f>AB21+AB24+AB34+AB38+AB43+AB48+AB53+AB58+AB70+AB75</f>
        <v>751063.40686034854</v>
      </c>
      <c r="AC79" s="274">
        <f t="shared" ref="AC79:AM79" si="58">AC21+AC24+AC34+AC38+AC43+AC48+AC53+AC58+AC70+AC75</f>
        <v>382667.16883502621</v>
      </c>
      <c r="AD79" s="274">
        <f t="shared" si="58"/>
        <v>35529.728296315341</v>
      </c>
      <c r="AE79" s="274">
        <f t="shared" si="58"/>
        <v>151981.89659241974</v>
      </c>
      <c r="AF79" s="274">
        <f t="shared" si="58"/>
        <v>72449.177449949639</v>
      </c>
      <c r="AG79" s="274">
        <f t="shared" si="58"/>
        <v>22477.376985827985</v>
      </c>
      <c r="AH79" s="274">
        <f t="shared" si="58"/>
        <v>8530.7514148024311</v>
      </c>
      <c r="AI79" s="274">
        <f t="shared" si="58"/>
        <v>420.94946140308787</v>
      </c>
      <c r="AJ79" s="274">
        <f t="shared" si="58"/>
        <v>8816.7690211260488</v>
      </c>
      <c r="AK79" s="274">
        <f t="shared" si="58"/>
        <v>3396.2673325207279</v>
      </c>
      <c r="AL79" s="274">
        <f t="shared" si="58"/>
        <v>34002.076331627548</v>
      </c>
      <c r="AM79" s="282">
        <f t="shared" si="58"/>
        <v>30791.245139329742</v>
      </c>
      <c r="AN79" s="289">
        <f>AN21+AN24+AN34+AN38+AN43+AN48+AN53+AN58+AN70+AN75</f>
        <v>2697116.7602914004</v>
      </c>
      <c r="AO79" s="274">
        <f t="shared" ref="AO79:AY79" si="59">AO21+AO24+AO34+AO38+AO43+AO48+AO53+AO58+AO70+AO75</f>
        <v>1410526.246935602</v>
      </c>
      <c r="AP79" s="274">
        <f t="shared" si="59"/>
        <v>127673.38312311565</v>
      </c>
      <c r="AQ79" s="274">
        <f t="shared" si="59"/>
        <v>551531.10665288602</v>
      </c>
      <c r="AR79" s="274">
        <f t="shared" si="59"/>
        <v>204748.46128348631</v>
      </c>
      <c r="AS79" s="274">
        <f t="shared" si="59"/>
        <v>98515.334408870374</v>
      </c>
      <c r="AT79" s="274">
        <f t="shared" si="59"/>
        <v>8835.3269569666554</v>
      </c>
      <c r="AU79" s="274">
        <f t="shared" si="59"/>
        <v>1206.3126785010081</v>
      </c>
      <c r="AV79" s="274">
        <f t="shared" si="59"/>
        <v>42064.200909292282</v>
      </c>
      <c r="AW79" s="274">
        <f t="shared" si="59"/>
        <v>7789.5431482363965</v>
      </c>
      <c r="AX79" s="274">
        <f t="shared" si="59"/>
        <v>113848.53203947449</v>
      </c>
      <c r="AY79" s="282">
        <f t="shared" si="59"/>
        <v>130378.31215496962</v>
      </c>
      <c r="AZ79" s="300">
        <f>AZ21+AZ24+AZ34+AZ38+AZ43+AZ48+AZ53+AZ58+AZ70+AZ75</f>
        <v>-6253307.1391480248</v>
      </c>
      <c r="BA79" s="296">
        <f>BA21+BA24+BA34+BA38+BA43+BA48+BA53+BA58+BA70+BA75</f>
        <v>-2253577.7146196654</v>
      </c>
      <c r="BB79" s="274">
        <f t="shared" ref="BB79:BL79" si="60">BB21+BB24+BB34+BB38+BB43+BB48+BB53+BB58+BB70+BB75</f>
        <v>2081580.8376385015</v>
      </c>
      <c r="BC79" s="274">
        <f t="shared" si="60"/>
        <v>186575.21999422603</v>
      </c>
      <c r="BD79" s="274">
        <f t="shared" si="60"/>
        <v>817446.12717945315</v>
      </c>
      <c r="BE79" s="274">
        <f t="shared" si="60"/>
        <v>341309.38859822298</v>
      </c>
      <c r="BF79" s="274">
        <f t="shared" si="60"/>
        <v>138161.00615248273</v>
      </c>
      <c r="BG79" s="274">
        <f t="shared" si="60"/>
        <v>18064.176399077482</v>
      </c>
      <c r="BH79" s="274">
        <f t="shared" si="60"/>
        <v>2265.9480781355969</v>
      </c>
      <c r="BI79" s="274">
        <f t="shared" si="60"/>
        <v>56725.745755266704</v>
      </c>
      <c r="BJ79" s="274">
        <f>BJ21+BJ24+BJ34+BJ38+BJ43+BJ48+BJ53+BJ58+BJ70+BJ75</f>
        <v>14773.946902444064</v>
      </c>
      <c r="BK79" s="274">
        <f t="shared" si="60"/>
        <v>164216.03939275595</v>
      </c>
      <c r="BL79" s="300">
        <f t="shared" si="60"/>
        <v>178610.98843779415</v>
      </c>
    </row>
    <row r="80" spans="1:64" s="209" customFormat="1" x14ac:dyDescent="0.25">
      <c r="A80" s="1549"/>
      <c r="B80" s="126" t="s">
        <v>56</v>
      </c>
      <c r="C80" s="127" t="s">
        <v>173</v>
      </c>
      <c r="D80" s="274">
        <f>D25+D33+D42+D47+D52+D61+D69+D74</f>
        <v>11949943.34</v>
      </c>
      <c r="E80" s="274">
        <f>E25+E33+E42+E47+E52+E61+E69+E74</f>
        <v>7581259.419999999</v>
      </c>
      <c r="F80" s="274">
        <f>F25+F33+F42+F47+F52+F61+F69+F74</f>
        <v>1717369.5300000003</v>
      </c>
      <c r="G80" s="274">
        <f t="shared" ref="G80:O80" si="61">G25+G33+G42+G47+G52+G61+G69+G74</f>
        <v>557697.12</v>
      </c>
      <c r="H80" s="274">
        <f t="shared" si="61"/>
        <v>1371778.0499999998</v>
      </c>
      <c r="I80" s="274">
        <f t="shared" si="61"/>
        <v>263773.54000000004</v>
      </c>
      <c r="J80" s="274">
        <f t="shared" si="61"/>
        <v>84304.29</v>
      </c>
      <c r="K80" s="274">
        <f t="shared" si="61"/>
        <v>55602.92</v>
      </c>
      <c r="L80" s="274">
        <f t="shared" si="61"/>
        <v>130601.49999999999</v>
      </c>
      <c r="M80" s="274">
        <f t="shared" si="61"/>
        <v>1044.2300000000002</v>
      </c>
      <c r="N80" s="274">
        <f t="shared" si="61"/>
        <v>140172.91000000003</v>
      </c>
      <c r="O80" s="282">
        <f t="shared" si="61"/>
        <v>46339.83</v>
      </c>
      <c r="P80" s="274">
        <f>P25+P33+P42+P47+P52+P61+P69+P74</f>
        <v>12446507.110000001</v>
      </c>
      <c r="Q80" s="274">
        <f t="shared" ref="Q80:AA80" si="62">Q25+Q33+Q42+Q47+Q52+Q61+Q69+Q74</f>
        <v>7979397.4199999981</v>
      </c>
      <c r="R80" s="274">
        <f t="shared" si="62"/>
        <v>1805908.79</v>
      </c>
      <c r="S80" s="274">
        <f t="shared" si="62"/>
        <v>572679.21</v>
      </c>
      <c r="T80" s="274">
        <f t="shared" si="62"/>
        <v>1364547.56</v>
      </c>
      <c r="U80" s="274">
        <f t="shared" si="62"/>
        <v>270063.03999999998</v>
      </c>
      <c r="V80" s="274">
        <f t="shared" si="62"/>
        <v>82867.399999999994</v>
      </c>
      <c r="W80" s="274">
        <f t="shared" si="62"/>
        <v>32538.46</v>
      </c>
      <c r="X80" s="274">
        <f t="shared" si="62"/>
        <v>136963.76999999999</v>
      </c>
      <c r="Y80" s="274">
        <f t="shared" si="62"/>
        <v>704.69999999999993</v>
      </c>
      <c r="Z80" s="274">
        <f t="shared" si="62"/>
        <v>140436.29000000004</v>
      </c>
      <c r="AA80" s="282">
        <f t="shared" si="62"/>
        <v>60400.469999999994</v>
      </c>
      <c r="AB80" s="274">
        <f>AB25+AB33+AB42+AB47+AB52+AB61+AB69+AB74</f>
        <v>12756005.67</v>
      </c>
      <c r="AC80" s="274">
        <f t="shared" ref="AC80:AM80" si="63">AC25+AC33+AC42+AC47+AC52+AC61+AC69+AC74</f>
        <v>8261511.7500000019</v>
      </c>
      <c r="AD80" s="274">
        <f t="shared" si="63"/>
        <v>1863640.6</v>
      </c>
      <c r="AE80" s="274">
        <f t="shared" si="63"/>
        <v>568796.06000000017</v>
      </c>
      <c r="AF80" s="274">
        <f t="shared" si="63"/>
        <v>1343157.0799999996</v>
      </c>
      <c r="AG80" s="274">
        <f t="shared" si="63"/>
        <v>272018.39</v>
      </c>
      <c r="AH80" s="274">
        <f t="shared" si="63"/>
        <v>83185.37000000001</v>
      </c>
      <c r="AI80" s="274">
        <f t="shared" si="63"/>
        <v>5159.6099999999997</v>
      </c>
      <c r="AJ80" s="274">
        <f t="shared" si="63"/>
        <v>147492.72999999998</v>
      </c>
      <c r="AK80" s="274">
        <f t="shared" si="63"/>
        <v>874.66000000000008</v>
      </c>
      <c r="AL80" s="274">
        <f t="shared" si="63"/>
        <v>146965.09</v>
      </c>
      <c r="AM80" s="282">
        <f t="shared" si="63"/>
        <v>63204.329999999994</v>
      </c>
      <c r="AN80" s="289">
        <f>AN25+AN33+AN42+AN47+AN52+AN61+AN69+AN74</f>
        <v>13031027.119999999</v>
      </c>
      <c r="AO80" s="274">
        <f t="shared" ref="AO80:AY80" si="64">AO25+AO33+AO42+AO47+AO52+AO61+AO69+AO74</f>
        <v>8423217.3399999999</v>
      </c>
      <c r="AP80" s="274">
        <f t="shared" si="64"/>
        <v>1975070.61</v>
      </c>
      <c r="AQ80" s="274">
        <f t="shared" si="64"/>
        <v>560098.76</v>
      </c>
      <c r="AR80" s="274">
        <f t="shared" si="64"/>
        <v>1338497.8199999996</v>
      </c>
      <c r="AS80" s="274">
        <f t="shared" si="64"/>
        <v>282188.67</v>
      </c>
      <c r="AT80" s="274">
        <f t="shared" si="64"/>
        <v>80265.079999999987</v>
      </c>
      <c r="AU80" s="274">
        <f t="shared" si="64"/>
        <v>6576.07</v>
      </c>
      <c r="AV80" s="274">
        <f t="shared" si="64"/>
        <v>149720.90000000002</v>
      </c>
      <c r="AW80" s="274">
        <f t="shared" si="64"/>
        <v>1203.2600000000002</v>
      </c>
      <c r="AX80" s="274">
        <f t="shared" si="64"/>
        <v>151488.47</v>
      </c>
      <c r="AY80" s="282">
        <f t="shared" si="64"/>
        <v>62700.14</v>
      </c>
      <c r="AZ80" s="300">
        <f>AZ25+AZ33+AZ42+AZ47+AZ52+AZ61+AZ69+AZ74</f>
        <v>-8349.2433321849094</v>
      </c>
      <c r="BA80" s="296">
        <f>BA25+BA33+BA42+BA47+BA52+BA61+BA69+BA74</f>
        <v>50175133.99666781</v>
      </c>
      <c r="BB80" s="274">
        <f t="shared" ref="BB80:BL80" si="65">BB25+BB33+BB42+BB47+BB52+BB61+BB69+BB74</f>
        <v>32245385.929999996</v>
      </c>
      <c r="BC80" s="274">
        <f t="shared" si="65"/>
        <v>7361989.5299999993</v>
      </c>
      <c r="BD80" s="274">
        <f t="shared" si="65"/>
        <v>2259271.1500000004</v>
      </c>
      <c r="BE80" s="274">
        <f t="shared" si="65"/>
        <v>5417980.5099999988</v>
      </c>
      <c r="BF80" s="274">
        <f t="shared" si="65"/>
        <v>1088043.6400000001</v>
      </c>
      <c r="BG80" s="274">
        <f t="shared" si="65"/>
        <v>330622.13999999996</v>
      </c>
      <c r="BH80" s="274">
        <f t="shared" si="65"/>
        <v>99877.060000000012</v>
      </c>
      <c r="BI80" s="274">
        <f t="shared" si="65"/>
        <v>564778.9</v>
      </c>
      <c r="BJ80" s="274">
        <f>BJ25+BJ33+BJ42+BJ47+BJ52+BJ61+BJ69+BJ74</f>
        <v>3826.8500000000008</v>
      </c>
      <c r="BK80" s="274">
        <f t="shared" si="65"/>
        <v>579062.76</v>
      </c>
      <c r="BL80" s="300">
        <f t="shared" si="65"/>
        <v>232644.76999999993</v>
      </c>
    </row>
    <row r="81" spans="1:64" s="209" customFormat="1" x14ac:dyDescent="0.25">
      <c r="A81" s="1549"/>
      <c r="B81" s="126" t="s">
        <v>119</v>
      </c>
      <c r="C81" s="127" t="s">
        <v>934</v>
      </c>
      <c r="D81" s="274">
        <f>D26+D35+D39+D44+D49+D54+D62+D71+D76</f>
        <v>8615858.2829999998</v>
      </c>
      <c r="E81" s="274">
        <f>E26+E35+E39+E44+E49+E54+E62+E71+E76</f>
        <v>7477455.7536834422</v>
      </c>
      <c r="F81" s="274">
        <f>F26+F35+F39+F44+F49+F54+F62+F71+F76</f>
        <v>332984.41118134913</v>
      </c>
      <c r="G81" s="274">
        <f t="shared" ref="G81:O81" si="66">G26+G35+G39+G44+G49+G54+G62+G71+G76</f>
        <v>437075.13027049787</v>
      </c>
      <c r="H81" s="274">
        <f t="shared" si="66"/>
        <v>181165.05066621196</v>
      </c>
      <c r="I81" s="274">
        <f t="shared" si="66"/>
        <v>58116.232997141924</v>
      </c>
      <c r="J81" s="274">
        <f t="shared" si="66"/>
        <v>29568.94090480715</v>
      </c>
      <c r="K81" s="274">
        <f t="shared" si="66"/>
        <v>823.28338395471314</v>
      </c>
      <c r="L81" s="274">
        <f t="shared" si="66"/>
        <v>28730.442243554589</v>
      </c>
      <c r="M81" s="274">
        <f t="shared" si="66"/>
        <v>898.20890858183543</v>
      </c>
      <c r="N81" s="274">
        <f t="shared" si="66"/>
        <v>44943.03573005263</v>
      </c>
      <c r="O81" s="282">
        <f t="shared" si="66"/>
        <v>24097.793030406763</v>
      </c>
      <c r="P81" s="274">
        <f>P26+P35+P39+P44+P49+P54+P62+P71+P76</f>
        <v>8552639.8399999999</v>
      </c>
      <c r="Q81" s="274">
        <f t="shared" ref="Q81:AA81" si="67">Q26+Q35+Q39+Q44+Q49+Q54+Q62+Q71+Q76</f>
        <v>7469608.8495607413</v>
      </c>
      <c r="R81" s="274">
        <f t="shared" si="67"/>
        <v>345764.62809193396</v>
      </c>
      <c r="S81" s="274">
        <f t="shared" si="67"/>
        <v>430503.49457431812</v>
      </c>
      <c r="T81" s="274">
        <f t="shared" si="67"/>
        <v>175076.68905262862</v>
      </c>
      <c r="U81" s="274">
        <f t="shared" si="67"/>
        <v>28535.142876843256</v>
      </c>
      <c r="V81" s="274">
        <f t="shared" si="67"/>
        <v>28491.961424023615</v>
      </c>
      <c r="W81" s="274">
        <f t="shared" si="67"/>
        <v>376.95805027371398</v>
      </c>
      <c r="X81" s="274">
        <f t="shared" si="67"/>
        <v>30448.951252403418</v>
      </c>
      <c r="Y81" s="274">
        <f t="shared" si="67"/>
        <v>579.84015961493492</v>
      </c>
      <c r="Z81" s="274">
        <f t="shared" si="67"/>
        <v>18807.384860189555</v>
      </c>
      <c r="AA81" s="282">
        <f t="shared" si="67"/>
        <v>24445.940097029372</v>
      </c>
      <c r="AB81" s="274">
        <f>AB26+AB35+AB39+AB44+AB49+AB54+AB62+AB71+AB76</f>
        <v>9323116.165000001</v>
      </c>
      <c r="AC81" s="274">
        <f t="shared" ref="AC81:AM81" si="68">AC26+AC35+AC39+AC44+AC49+AC54+AC62+AC71+AC76</f>
        <v>8184130.3410055647</v>
      </c>
      <c r="AD81" s="274">
        <f t="shared" si="68"/>
        <v>374095.31135477399</v>
      </c>
      <c r="AE81" s="274">
        <f t="shared" si="68"/>
        <v>449646.94272289204</v>
      </c>
      <c r="AF81" s="274">
        <f t="shared" si="68"/>
        <v>178666.77934850543</v>
      </c>
      <c r="AG81" s="274">
        <f t="shared" si="68"/>
        <v>27621.567531816971</v>
      </c>
      <c r="AH81" s="274">
        <f t="shared" si="68"/>
        <v>30396.345464032987</v>
      </c>
      <c r="AI81" s="274">
        <f t="shared" si="68"/>
        <v>274.41955624174187</v>
      </c>
      <c r="AJ81" s="274">
        <f t="shared" si="68"/>
        <v>33025.537397447391</v>
      </c>
      <c r="AK81" s="274">
        <f t="shared" si="68"/>
        <v>693.18902193286465</v>
      </c>
      <c r="AL81" s="274">
        <f t="shared" si="68"/>
        <v>18557.139948814649</v>
      </c>
      <c r="AM81" s="282">
        <f t="shared" si="68"/>
        <v>26008.591647978406</v>
      </c>
      <c r="AN81" s="289">
        <f>AN26+AN35+AN39+AN44+AN49+AN54+AN62+AN71+AN76</f>
        <v>20979516.939999998</v>
      </c>
      <c r="AO81" s="274">
        <f t="shared" ref="AO81:AZ81" si="69">AO26+AO35+AO39+AO44+AO49+AO54+AO62+AO71+AO76</f>
        <v>17884788.769062638</v>
      </c>
      <c r="AP81" s="274">
        <f t="shared" si="69"/>
        <v>863383.66484159825</v>
      </c>
      <c r="AQ81" s="274">
        <f t="shared" si="69"/>
        <v>985617.37706200778</v>
      </c>
      <c r="AR81" s="274">
        <f t="shared" si="69"/>
        <v>397619.43538296403</v>
      </c>
      <c r="AS81" s="274">
        <f t="shared" si="69"/>
        <v>385239.17263106909</v>
      </c>
      <c r="AT81" s="274">
        <f t="shared" si="69"/>
        <v>59626.780455787855</v>
      </c>
      <c r="AU81" s="274">
        <f t="shared" si="69"/>
        <v>4186.9964461077216</v>
      </c>
      <c r="AV81" s="274">
        <f t="shared" si="69"/>
        <v>77400.054734669684</v>
      </c>
      <c r="AW81" s="274">
        <f t="shared" si="69"/>
        <v>2031.4019914124774</v>
      </c>
      <c r="AX81" s="274">
        <f t="shared" si="69"/>
        <v>263214.17181355431</v>
      </c>
      <c r="AY81" s="282">
        <f t="shared" si="69"/>
        <v>56409.115578190111</v>
      </c>
      <c r="AZ81" s="300">
        <f t="shared" si="69"/>
        <v>-10697698.270000003</v>
      </c>
      <c r="BA81" s="296">
        <f>BA26+BA35+BA39+BA44+BA49+BA54+BA62+BA71+BA76</f>
        <v>36773432.957999997</v>
      </c>
      <c r="BB81" s="274">
        <f t="shared" ref="BB81:BL81" si="70">BB26+BB35+BB39+BB44+BB49+BB54+BB62+BB71+BB76</f>
        <v>41015983.713312387</v>
      </c>
      <c r="BC81" s="274">
        <f t="shared" si="70"/>
        <v>1916228.0154696554</v>
      </c>
      <c r="BD81" s="274">
        <f t="shared" si="70"/>
        <v>2302842.9446297158</v>
      </c>
      <c r="BE81" s="274">
        <f t="shared" si="70"/>
        <v>932527.95445030998</v>
      </c>
      <c r="BF81" s="274">
        <f t="shared" si="70"/>
        <v>499512.11603687122</v>
      </c>
      <c r="BG81" s="274">
        <f t="shared" si="70"/>
        <v>148084.02824865159</v>
      </c>
      <c r="BH81" s="274">
        <f t="shared" si="70"/>
        <v>5661.6574365778906</v>
      </c>
      <c r="BI81" s="274">
        <f t="shared" si="70"/>
        <v>169604.98562807508</v>
      </c>
      <c r="BJ81" s="274">
        <f>BJ26+BJ35+BJ39+BJ44+BJ49+BJ54+BJ62+BJ71+BJ76</f>
        <v>4202.640081542113</v>
      </c>
      <c r="BK81" s="274">
        <f t="shared" si="70"/>
        <v>345521.73235261114</v>
      </c>
      <c r="BL81" s="300">
        <f t="shared" si="70"/>
        <v>130961.44035360464</v>
      </c>
    </row>
    <row r="82" spans="1:64" x14ac:dyDescent="0.25">
      <c r="A82" s="1549"/>
      <c r="B82" s="126" t="s">
        <v>120</v>
      </c>
      <c r="C82" s="127" t="s">
        <v>32</v>
      </c>
      <c r="D82" s="274">
        <f>SUM(E82:O82)</f>
        <v>-58486.410909090911</v>
      </c>
      <c r="E82" s="253">
        <v>-27596.115058297019</v>
      </c>
      <c r="F82" s="253">
        <v>-3791.6916082654934</v>
      </c>
      <c r="G82" s="253">
        <v>-11388.341020289155</v>
      </c>
      <c r="H82" s="253">
        <v>-7970.7643688349517</v>
      </c>
      <c r="I82" s="253">
        <v>-938.868132369779</v>
      </c>
      <c r="J82" s="253">
        <v>-192.91146428159055</v>
      </c>
      <c r="K82" s="253">
        <v>-30.749511126499474</v>
      </c>
      <c r="L82" s="253">
        <v>-1755.15100749577</v>
      </c>
      <c r="M82" s="253">
        <v>-764.04951693872749</v>
      </c>
      <c r="N82" s="253">
        <v>-749.66264436165238</v>
      </c>
      <c r="O82" s="254">
        <v>-3308.1065768302637</v>
      </c>
      <c r="P82" s="274">
        <f>SUM(Q82:AA82)</f>
        <v>-19471.97090909092</v>
      </c>
      <c r="Q82" s="253">
        <v>-10248.69026929057</v>
      </c>
      <c r="R82" s="253">
        <v>-1236.6346959906894</v>
      </c>
      <c r="S82" s="253">
        <v>-3421.0572959468964</v>
      </c>
      <c r="T82" s="253">
        <v>-2517.5108926526973</v>
      </c>
      <c r="U82" s="253">
        <v>-240.12710041531221</v>
      </c>
      <c r="V82" s="253">
        <v>-69.619223471100369</v>
      </c>
      <c r="W82" s="253">
        <v>-5.9354615743892456</v>
      </c>
      <c r="X82" s="253">
        <v>-570.2401118673672</v>
      </c>
      <c r="Y82" s="253">
        <v>-140.65477054102254</v>
      </c>
      <c r="Z82" s="253">
        <v>-160.48131929388731</v>
      </c>
      <c r="AA82" s="254">
        <v>-861.01976804698438</v>
      </c>
      <c r="AB82" s="274">
        <f>SUM(AC82:AM82)</f>
        <v>-18990.320000000003</v>
      </c>
      <c r="AC82" s="253">
        <v>-9316.1714405703806</v>
      </c>
      <c r="AD82" s="253">
        <v>-1234.7320954189934</v>
      </c>
      <c r="AE82" s="253">
        <v>-3441.1777321769714</v>
      </c>
      <c r="AF82" s="253">
        <v>-2511.3765836107614</v>
      </c>
      <c r="AG82" s="253">
        <v>-293.29229530631244</v>
      </c>
      <c r="AH82" s="253">
        <v>-198.34707457755894</v>
      </c>
      <c r="AI82" s="253">
        <v>-5.1928665648529782</v>
      </c>
      <c r="AJ82" s="253">
        <v>-637.52483600951803</v>
      </c>
      <c r="AK82" s="253">
        <v>-187.70539574909739</v>
      </c>
      <c r="AL82" s="253">
        <v>-259.23232081190798</v>
      </c>
      <c r="AM82" s="254">
        <v>-905.56735920364781</v>
      </c>
      <c r="AN82" s="289">
        <f>SUM(AO82:AY82)</f>
        <v>-4805.1327272727285</v>
      </c>
      <c r="AO82" s="253">
        <v>-2476.2127043201176</v>
      </c>
      <c r="AP82" s="253">
        <v>-323.23065204750537</v>
      </c>
      <c r="AQ82" s="253">
        <v>-865.14306644487681</v>
      </c>
      <c r="AR82" s="253">
        <v>-559.43088252516191</v>
      </c>
      <c r="AS82" s="253">
        <v>-59.968806447289715</v>
      </c>
      <c r="AT82" s="253">
        <v>-24.591101729016337</v>
      </c>
      <c r="AU82" s="253">
        <v>-0.59369935377304994</v>
      </c>
      <c r="AV82" s="253">
        <v>-156.88611241823492</v>
      </c>
      <c r="AW82" s="253">
        <v>-75.287301481125155</v>
      </c>
      <c r="AX82" s="253">
        <v>-53.806414738846406</v>
      </c>
      <c r="AY82" s="254">
        <v>-209.98198576678038</v>
      </c>
      <c r="AZ82" s="526">
        <v>0</v>
      </c>
      <c r="BA82" s="296">
        <f>SUM(BB82:BL82)+AZ82</f>
        <v>-101753.83454545455</v>
      </c>
      <c r="BB82" s="274">
        <f t="shared" ref="BB82:BL83" si="71">E82+Q82+AC82+AO82</f>
        <v>-49637.189472478087</v>
      </c>
      <c r="BC82" s="274">
        <f t="shared" si="71"/>
        <v>-6586.2890517226824</v>
      </c>
      <c r="BD82" s="274">
        <f t="shared" si="71"/>
        <v>-19115.7191148579</v>
      </c>
      <c r="BE82" s="274">
        <f t="shared" si="71"/>
        <v>-13559.082727623572</v>
      </c>
      <c r="BF82" s="274">
        <f t="shared" si="71"/>
        <v>-1532.2563345386934</v>
      </c>
      <c r="BG82" s="274">
        <f t="shared" si="71"/>
        <v>-485.4688640592662</v>
      </c>
      <c r="BH82" s="274">
        <f t="shared" si="71"/>
        <v>-42.471538619514746</v>
      </c>
      <c r="BI82" s="274">
        <f t="shared" si="71"/>
        <v>-3119.8020677908903</v>
      </c>
      <c r="BJ82" s="274">
        <f t="shared" si="71"/>
        <v>-1167.6969847099726</v>
      </c>
      <c r="BK82" s="274">
        <f t="shared" si="71"/>
        <v>-1223.182699206294</v>
      </c>
      <c r="BL82" s="300">
        <f t="shared" si="71"/>
        <v>-5284.675689847676</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65449252.766576067</v>
      </c>
      <c r="E84" s="286">
        <f t="shared" ref="E84:BL84" si="72">SUM(E78:E83)</f>
        <v>36235887.324030086</v>
      </c>
      <c r="F84" s="286">
        <f t="shared" si="72"/>
        <v>4956593.0305990409</v>
      </c>
      <c r="G84" s="286">
        <f t="shared" si="72"/>
        <v>9740914.643943537</v>
      </c>
      <c r="H84" s="286">
        <f t="shared" si="72"/>
        <v>7664968.5240587462</v>
      </c>
      <c r="I84" s="286">
        <f t="shared" si="72"/>
        <v>1046158.2598768233</v>
      </c>
      <c r="J84" s="286">
        <f t="shared" si="72"/>
        <v>261508.17133000022</v>
      </c>
      <c r="K84" s="286">
        <f t="shared" si="72"/>
        <v>80157.303979907883</v>
      </c>
      <c r="L84" s="286">
        <f t="shared" si="72"/>
        <v>1502912.1974894942</v>
      </c>
      <c r="M84" s="286">
        <f t="shared" si="72"/>
        <v>588356.69398052257</v>
      </c>
      <c r="N84" s="286">
        <f t="shared" si="72"/>
        <v>766007.23262700252</v>
      </c>
      <c r="O84" s="287">
        <f t="shared" si="72"/>
        <v>2605789.3846609043</v>
      </c>
      <c r="P84" s="279">
        <f t="shared" si="72"/>
        <v>71069328.901982471</v>
      </c>
      <c r="Q84" s="286">
        <f t="shared" si="72"/>
        <v>41810101.27631934</v>
      </c>
      <c r="R84" s="286">
        <f t="shared" si="72"/>
        <v>5323247.4474203251</v>
      </c>
      <c r="S84" s="286">
        <f t="shared" si="72"/>
        <v>9807432.1997047216</v>
      </c>
      <c r="T84" s="286">
        <f t="shared" si="72"/>
        <v>8009666.2764213933</v>
      </c>
      <c r="U84" s="286">
        <f t="shared" si="72"/>
        <v>922047.39590500016</v>
      </c>
      <c r="V84" s="286">
        <f t="shared" si="72"/>
        <v>289558.46388239518</v>
      </c>
      <c r="W84" s="286">
        <f t="shared" si="72"/>
        <v>48478.524135955478</v>
      </c>
      <c r="X84" s="286">
        <f t="shared" si="72"/>
        <v>1626651.8333220824</v>
      </c>
      <c r="Y84" s="286">
        <f>SUM(Y78:Y83)</f>
        <v>361533.817221882</v>
      </c>
      <c r="Z84" s="286">
        <f t="shared" si="72"/>
        <v>577381.56559436081</v>
      </c>
      <c r="AA84" s="287">
        <f t="shared" si="72"/>
        <v>2293230.1020550192</v>
      </c>
      <c r="AB84" s="279">
        <f t="shared" si="72"/>
        <v>68553129.461860389</v>
      </c>
      <c r="AC84" s="286">
        <f t="shared" si="72"/>
        <v>39258831.079439044</v>
      </c>
      <c r="AD84" s="286">
        <f t="shared" si="72"/>
        <v>5246126.903994523</v>
      </c>
      <c r="AE84" s="286">
        <f t="shared" si="72"/>
        <v>9455739.6017233748</v>
      </c>
      <c r="AF84" s="286">
        <f t="shared" si="72"/>
        <v>7640907.9248808613</v>
      </c>
      <c r="AG84" s="286">
        <f t="shared" si="72"/>
        <v>1028276.4333872955</v>
      </c>
      <c r="AH84" s="286">
        <f t="shared" si="72"/>
        <v>599672.20400332368</v>
      </c>
      <c r="AI84" s="286">
        <f t="shared" si="72"/>
        <v>18357.830380164043</v>
      </c>
      <c r="AJ84" s="286">
        <f t="shared" si="72"/>
        <v>1724301.9309062839</v>
      </c>
      <c r="AK84" s="286">
        <f t="shared" si="72"/>
        <v>456901.91095870518</v>
      </c>
      <c r="AL84" s="286">
        <f t="shared" si="72"/>
        <v>823677.29288119555</v>
      </c>
      <c r="AM84" s="287">
        <f t="shared" si="72"/>
        <v>2300336.3493056181</v>
      </c>
      <c r="AN84" s="851">
        <f t="shared" si="72"/>
        <v>83363418.117564023</v>
      </c>
      <c r="AO84" s="286">
        <f t="shared" si="72"/>
        <v>51761485.070595607</v>
      </c>
      <c r="AP84" s="286">
        <f t="shared" si="72"/>
        <v>6104557.2724837987</v>
      </c>
      <c r="AQ84" s="286">
        <f t="shared" si="72"/>
        <v>10497411.656734116</v>
      </c>
      <c r="AR84" s="286">
        <f t="shared" si="72"/>
        <v>7372697.2520477995</v>
      </c>
      <c r="AS84" s="286">
        <f t="shared" si="72"/>
        <v>1348214.3103911045</v>
      </c>
      <c r="AT84" s="286">
        <f t="shared" si="72"/>
        <v>387496.1328426376</v>
      </c>
      <c r="AU84" s="286">
        <f t="shared" si="72"/>
        <v>17733.942671411016</v>
      </c>
      <c r="AV84" s="286">
        <f t="shared" si="72"/>
        <v>1792481.3473918724</v>
      </c>
      <c r="AW84" s="286">
        <f>SUM(AW78:AW83)</f>
        <v>742031.28961276065</v>
      </c>
      <c r="AX84" s="286">
        <f t="shared" si="72"/>
        <v>1050988.1531363958</v>
      </c>
      <c r="AY84" s="287">
        <f t="shared" si="72"/>
        <v>2288321.6896565128</v>
      </c>
      <c r="AZ84" s="857">
        <f t="shared" si="72"/>
        <v>-13876752.972480211</v>
      </c>
      <c r="BA84" s="306">
        <f t="shared" si="72"/>
        <v>274558376.27550274</v>
      </c>
      <c r="BB84" s="279">
        <f t="shared" si="72"/>
        <v>169066304.75038406</v>
      </c>
      <c r="BC84" s="279">
        <f t="shared" si="72"/>
        <v>21630524.654497687</v>
      </c>
      <c r="BD84" s="279">
        <f t="shared" si="72"/>
        <v>39501498.102105744</v>
      </c>
      <c r="BE84" s="279">
        <f t="shared" si="72"/>
        <v>30688239.977408797</v>
      </c>
      <c r="BF84" s="279">
        <f t="shared" si="72"/>
        <v>4344696.3995602243</v>
      </c>
      <c r="BG84" s="279">
        <f t="shared" si="72"/>
        <v>1538234.9720583565</v>
      </c>
      <c r="BH84" s="279">
        <f t="shared" si="72"/>
        <v>164727.60116743844</v>
      </c>
      <c r="BI84" s="279">
        <f t="shared" si="72"/>
        <v>6646347.3091097334</v>
      </c>
      <c r="BJ84" s="279">
        <f>SUM(BJ78:BJ83)</f>
        <v>2148823.71177387</v>
      </c>
      <c r="BK84" s="279">
        <f t="shared" si="72"/>
        <v>3218054.2442389545</v>
      </c>
      <c r="BL84" s="307">
        <f t="shared" si="72"/>
        <v>9487677.5256780535</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65449252.766576067</v>
      </c>
      <c r="E88" s="275">
        <f t="shared" ref="E88:O88" si="79">E84+E87</f>
        <v>36235887.324030086</v>
      </c>
      <c r="F88" s="275">
        <f t="shared" si="79"/>
        <v>4956593.0305990409</v>
      </c>
      <c r="G88" s="275">
        <f t="shared" si="79"/>
        <v>9740914.643943537</v>
      </c>
      <c r="H88" s="275">
        <f t="shared" si="79"/>
        <v>7664968.5240587462</v>
      </c>
      <c r="I88" s="275">
        <f t="shared" si="79"/>
        <v>1046158.2598768233</v>
      </c>
      <c r="J88" s="275">
        <f t="shared" si="79"/>
        <v>261508.17133000022</v>
      </c>
      <c r="K88" s="275">
        <f t="shared" si="79"/>
        <v>80157.303979907883</v>
      </c>
      <c r="L88" s="275">
        <f t="shared" si="79"/>
        <v>1502912.1974894942</v>
      </c>
      <c r="M88" s="275">
        <f t="shared" si="79"/>
        <v>588356.69398052257</v>
      </c>
      <c r="N88" s="275">
        <f t="shared" si="79"/>
        <v>766007.23262700252</v>
      </c>
      <c r="O88" s="283">
        <f t="shared" si="79"/>
        <v>2605789.3846609043</v>
      </c>
      <c r="P88" s="275">
        <f>P84+P87</f>
        <v>71069328.901982471</v>
      </c>
      <c r="Q88" s="275">
        <f t="shared" ref="Q88:AA88" si="80">Q84+Q87</f>
        <v>41810101.27631934</v>
      </c>
      <c r="R88" s="275">
        <f t="shared" si="80"/>
        <v>5323247.4474203251</v>
      </c>
      <c r="S88" s="275">
        <f t="shared" si="80"/>
        <v>9807432.1997047216</v>
      </c>
      <c r="T88" s="275">
        <f t="shared" si="80"/>
        <v>8009666.2764213933</v>
      </c>
      <c r="U88" s="275">
        <f t="shared" si="80"/>
        <v>922047.39590500016</v>
      </c>
      <c r="V88" s="275">
        <f t="shared" si="80"/>
        <v>289558.46388239518</v>
      </c>
      <c r="W88" s="275">
        <f t="shared" si="80"/>
        <v>48478.524135955478</v>
      </c>
      <c r="X88" s="275">
        <f t="shared" si="80"/>
        <v>1626651.8333220824</v>
      </c>
      <c r="Y88" s="275">
        <f t="shared" si="80"/>
        <v>361533.817221882</v>
      </c>
      <c r="Z88" s="275">
        <f t="shared" si="80"/>
        <v>577381.56559436081</v>
      </c>
      <c r="AA88" s="283">
        <f t="shared" si="80"/>
        <v>2293230.1020550192</v>
      </c>
      <c r="AB88" s="275">
        <f>AB84+AB87</f>
        <v>68553129.461860389</v>
      </c>
      <c r="AC88" s="275">
        <f t="shared" ref="AC88:AM88" si="81">AC84+AC87</f>
        <v>39258831.079439044</v>
      </c>
      <c r="AD88" s="275">
        <f t="shared" si="81"/>
        <v>5246126.903994523</v>
      </c>
      <c r="AE88" s="275">
        <f t="shared" si="81"/>
        <v>9455739.6017233748</v>
      </c>
      <c r="AF88" s="275">
        <f t="shared" si="81"/>
        <v>7640907.9248808613</v>
      </c>
      <c r="AG88" s="275">
        <f t="shared" si="81"/>
        <v>1028276.4333872955</v>
      </c>
      <c r="AH88" s="275">
        <f t="shared" si="81"/>
        <v>599672.20400332368</v>
      </c>
      <c r="AI88" s="275">
        <f t="shared" si="81"/>
        <v>18357.830380164043</v>
      </c>
      <c r="AJ88" s="275">
        <f t="shared" si="81"/>
        <v>1724301.9309062839</v>
      </c>
      <c r="AK88" s="275">
        <f t="shared" si="81"/>
        <v>456901.91095870518</v>
      </c>
      <c r="AL88" s="275">
        <f t="shared" si="81"/>
        <v>823677.29288119555</v>
      </c>
      <c r="AM88" s="283">
        <f t="shared" si="81"/>
        <v>2300336.3493056181</v>
      </c>
      <c r="AN88" s="277">
        <f>AN84+AN87</f>
        <v>83363418.117564023</v>
      </c>
      <c r="AO88" s="275">
        <f>AO84+AO87</f>
        <v>51761485.070595607</v>
      </c>
      <c r="AP88" s="275">
        <f t="shared" ref="AP88:AZ88" si="82">AP84+AP87</f>
        <v>6104557.2724837987</v>
      </c>
      <c r="AQ88" s="275">
        <f t="shared" si="82"/>
        <v>10497411.656734116</v>
      </c>
      <c r="AR88" s="275">
        <f t="shared" si="82"/>
        <v>7372697.2520477995</v>
      </c>
      <c r="AS88" s="275">
        <f t="shared" si="82"/>
        <v>1348214.3103911045</v>
      </c>
      <c r="AT88" s="275">
        <f t="shared" si="82"/>
        <v>387496.1328426376</v>
      </c>
      <c r="AU88" s="275">
        <f t="shared" si="82"/>
        <v>17733.942671411016</v>
      </c>
      <c r="AV88" s="275">
        <f t="shared" si="82"/>
        <v>1792481.3473918724</v>
      </c>
      <c r="AW88" s="275">
        <f t="shared" si="82"/>
        <v>742031.28961276065</v>
      </c>
      <c r="AX88" s="275">
        <f t="shared" si="82"/>
        <v>1050988.1531363958</v>
      </c>
      <c r="AY88" s="283">
        <f t="shared" si="82"/>
        <v>2288321.6896565128</v>
      </c>
      <c r="AZ88" s="299">
        <f t="shared" si="82"/>
        <v>-13876752.972480211</v>
      </c>
      <c r="BA88" s="308">
        <f>BA84+BA87</f>
        <v>274558376.27550274</v>
      </c>
      <c r="BB88" s="278">
        <f>BB84+BB87</f>
        <v>169066304.75038406</v>
      </c>
      <c r="BC88" s="278">
        <f t="shared" ref="BC88:BL88" si="83">BC84+BC87</f>
        <v>21630524.654497687</v>
      </c>
      <c r="BD88" s="278">
        <f t="shared" si="83"/>
        <v>39501498.102105744</v>
      </c>
      <c r="BE88" s="278">
        <f t="shared" si="83"/>
        <v>30688239.977408797</v>
      </c>
      <c r="BF88" s="278">
        <f t="shared" si="83"/>
        <v>4344696.3995602243</v>
      </c>
      <c r="BG88" s="278">
        <f t="shared" si="83"/>
        <v>1538234.9720583565</v>
      </c>
      <c r="BH88" s="278">
        <f t="shared" si="83"/>
        <v>164727.60116743844</v>
      </c>
      <c r="BI88" s="278">
        <f t="shared" si="83"/>
        <v>6646347.3091097334</v>
      </c>
      <c r="BJ88" s="278">
        <f>BJ84+BJ87</f>
        <v>2148823.71177387</v>
      </c>
      <c r="BK88" s="278">
        <f t="shared" si="83"/>
        <v>3218054.2442389545</v>
      </c>
      <c r="BL88" s="305">
        <f t="shared" si="83"/>
        <v>9487677.5256780535</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5270207.1220090576</v>
      </c>
      <c r="E91" s="253">
        <v>48371.403520625914</v>
      </c>
      <c r="F91" s="253">
        <v>5221835.7184884315</v>
      </c>
      <c r="G91" s="303"/>
      <c r="H91" s="303"/>
      <c r="I91" s="303"/>
      <c r="J91" s="303"/>
      <c r="K91" s="303"/>
      <c r="L91" s="303"/>
      <c r="M91" s="303"/>
      <c r="N91" s="303"/>
      <c r="O91" s="375"/>
      <c r="P91" s="274">
        <f t="shared" ref="P91:P97" si="85">Q91+R91</f>
        <v>5092291.1196375834</v>
      </c>
      <c r="Q91" s="253">
        <v>-8810.5880380214294</v>
      </c>
      <c r="R91" s="253">
        <v>5101101.7076756051</v>
      </c>
      <c r="S91" s="303"/>
      <c r="T91" s="303"/>
      <c r="U91" s="303"/>
      <c r="V91" s="303"/>
      <c r="W91" s="303"/>
      <c r="X91" s="303"/>
      <c r="Y91" s="303"/>
      <c r="Z91" s="303"/>
      <c r="AA91" s="375"/>
      <c r="AB91" s="274">
        <f t="shared" ref="AB91:AB97" si="86">AC91+AD91</f>
        <v>5934655.2225949615</v>
      </c>
      <c r="AC91" s="253">
        <v>35944.126926107965</v>
      </c>
      <c r="AD91" s="253">
        <v>5898711.0956688533</v>
      </c>
      <c r="AE91" s="303"/>
      <c r="AF91" s="303"/>
      <c r="AG91" s="303"/>
      <c r="AH91" s="303"/>
      <c r="AI91" s="303"/>
      <c r="AJ91" s="303"/>
      <c r="AK91" s="303"/>
      <c r="AL91" s="303"/>
      <c r="AM91" s="375"/>
      <c r="AN91" s="289">
        <f t="shared" ref="AN91:AN97" si="87">AO91+AP91</f>
        <v>6898975.6373097952</v>
      </c>
      <c r="AO91" s="253">
        <v>-24841.043673162574</v>
      </c>
      <c r="AP91" s="253">
        <v>6923816.6809829576</v>
      </c>
      <c r="AQ91" s="303"/>
      <c r="AR91" s="303"/>
      <c r="AS91" s="303"/>
      <c r="AT91" s="303"/>
      <c r="AU91" s="303"/>
      <c r="AV91" s="303"/>
      <c r="AW91" s="303"/>
      <c r="AX91" s="303"/>
      <c r="AY91" s="375"/>
      <c r="AZ91" s="526"/>
      <c r="BA91" s="296">
        <f t="shared" ref="BA91:BA97" si="88">BB91+BC91+AZ91</f>
        <v>23196129.101551399</v>
      </c>
      <c r="BB91" s="274">
        <f t="shared" ref="BB91:BC96" si="89">E91+Q91+AC91+AO91</f>
        <v>50663.898735549876</v>
      </c>
      <c r="BC91" s="274">
        <f t="shared" si="89"/>
        <v>23145465.202815849</v>
      </c>
      <c r="BD91" s="303"/>
      <c r="BE91" s="303"/>
      <c r="BF91" s="303"/>
      <c r="BG91" s="303"/>
      <c r="BH91" s="303"/>
      <c r="BI91" s="303"/>
      <c r="BJ91" s="303"/>
      <c r="BK91" s="303"/>
      <c r="BL91" s="304"/>
    </row>
    <row r="92" spans="1:64" x14ac:dyDescent="0.25">
      <c r="A92" s="1544"/>
      <c r="B92" s="126" t="s">
        <v>122</v>
      </c>
      <c r="C92" s="127" t="s">
        <v>97</v>
      </c>
      <c r="D92" s="274">
        <f t="shared" si="84"/>
        <v>214348.53063354109</v>
      </c>
      <c r="E92" s="253">
        <v>0</v>
      </c>
      <c r="F92" s="253">
        <v>214348.53063354109</v>
      </c>
      <c r="G92" s="303"/>
      <c r="H92" s="303"/>
      <c r="I92" s="303"/>
      <c r="J92" s="303"/>
      <c r="K92" s="303"/>
      <c r="L92" s="303"/>
      <c r="M92" s="303"/>
      <c r="N92" s="303"/>
      <c r="O92" s="375"/>
      <c r="P92" s="274">
        <f t="shared" si="85"/>
        <v>303025.29575170623</v>
      </c>
      <c r="Q92" s="253">
        <v>0</v>
      </c>
      <c r="R92" s="253">
        <v>303025.29575170623</v>
      </c>
      <c r="S92" s="303"/>
      <c r="T92" s="303"/>
      <c r="U92" s="303"/>
      <c r="V92" s="303"/>
      <c r="W92" s="303"/>
      <c r="X92" s="303"/>
      <c r="Y92" s="303"/>
      <c r="Z92" s="303"/>
      <c r="AA92" s="375"/>
      <c r="AB92" s="274">
        <f t="shared" si="86"/>
        <v>247802.82646428794</v>
      </c>
      <c r="AC92" s="253">
        <v>0</v>
      </c>
      <c r="AD92" s="253">
        <v>247802.82646428794</v>
      </c>
      <c r="AE92" s="303"/>
      <c r="AF92" s="303"/>
      <c r="AG92" s="303"/>
      <c r="AH92" s="303"/>
      <c r="AI92" s="303"/>
      <c r="AJ92" s="303"/>
      <c r="AK92" s="303"/>
      <c r="AL92" s="303"/>
      <c r="AM92" s="375"/>
      <c r="AN92" s="289">
        <f t="shared" si="87"/>
        <v>310277.57469359197</v>
      </c>
      <c r="AO92" s="253">
        <v>0</v>
      </c>
      <c r="AP92" s="253">
        <v>310277.57469359197</v>
      </c>
      <c r="AQ92" s="303"/>
      <c r="AR92" s="303"/>
      <c r="AS92" s="303"/>
      <c r="AT92" s="303"/>
      <c r="AU92" s="303"/>
      <c r="AV92" s="303"/>
      <c r="AW92" s="303"/>
      <c r="AX92" s="303"/>
      <c r="AY92" s="375"/>
      <c r="AZ92" s="526"/>
      <c r="BA92" s="296">
        <f t="shared" si="88"/>
        <v>1075454.2275431273</v>
      </c>
      <c r="BB92" s="274">
        <f t="shared" si="89"/>
        <v>0</v>
      </c>
      <c r="BC92" s="274">
        <f t="shared" si="89"/>
        <v>1075454.2275431273</v>
      </c>
      <c r="BD92" s="303"/>
      <c r="BE92" s="303"/>
      <c r="BF92" s="303"/>
      <c r="BG92" s="303"/>
      <c r="BH92" s="303"/>
      <c r="BI92" s="303"/>
      <c r="BJ92" s="303"/>
      <c r="BK92" s="303"/>
      <c r="BL92" s="304"/>
    </row>
    <row r="93" spans="1:64" x14ac:dyDescent="0.25">
      <c r="A93" s="1544"/>
      <c r="B93" s="126" t="s">
        <v>123</v>
      </c>
      <c r="C93" s="127" t="s">
        <v>98</v>
      </c>
      <c r="D93" s="274">
        <f t="shared" si="84"/>
        <v>442640.69814630027</v>
      </c>
      <c r="E93" s="253">
        <v>0</v>
      </c>
      <c r="F93" s="253">
        <v>442640.69814630027</v>
      </c>
      <c r="G93" s="303"/>
      <c r="H93" s="303"/>
      <c r="I93" s="303"/>
      <c r="J93" s="303"/>
      <c r="K93" s="303"/>
      <c r="L93" s="303"/>
      <c r="M93" s="303"/>
      <c r="N93" s="303"/>
      <c r="O93" s="375"/>
      <c r="P93" s="274">
        <f t="shared" si="85"/>
        <v>429439.25315922173</v>
      </c>
      <c r="Q93" s="253">
        <v>0</v>
      </c>
      <c r="R93" s="253">
        <v>429439.25315922173</v>
      </c>
      <c r="S93" s="303"/>
      <c r="T93" s="303"/>
      <c r="U93" s="303"/>
      <c r="V93" s="303"/>
      <c r="W93" s="303"/>
      <c r="X93" s="303"/>
      <c r="Y93" s="303"/>
      <c r="Z93" s="303"/>
      <c r="AA93" s="375"/>
      <c r="AB93" s="274">
        <f t="shared" si="86"/>
        <v>467312.42018108594</v>
      </c>
      <c r="AC93" s="253">
        <v>0</v>
      </c>
      <c r="AD93" s="253">
        <v>467312.42018108594</v>
      </c>
      <c r="AE93" s="303"/>
      <c r="AF93" s="303"/>
      <c r="AG93" s="303"/>
      <c r="AH93" s="303"/>
      <c r="AI93" s="303"/>
      <c r="AJ93" s="303"/>
      <c r="AK93" s="303"/>
      <c r="AL93" s="303"/>
      <c r="AM93" s="375"/>
      <c r="AN93" s="289">
        <f t="shared" si="87"/>
        <v>612839.0211449099</v>
      </c>
      <c r="AO93" s="253">
        <v>0</v>
      </c>
      <c r="AP93" s="253">
        <v>612839.0211449099</v>
      </c>
      <c r="AQ93" s="303"/>
      <c r="AR93" s="303"/>
      <c r="AS93" s="303"/>
      <c r="AT93" s="303"/>
      <c r="AU93" s="303"/>
      <c r="AV93" s="303"/>
      <c r="AW93" s="303"/>
      <c r="AX93" s="303"/>
      <c r="AY93" s="375"/>
      <c r="AZ93" s="526"/>
      <c r="BA93" s="296">
        <f t="shared" si="88"/>
        <v>1952231.3926315177</v>
      </c>
      <c r="BB93" s="274">
        <f t="shared" si="89"/>
        <v>0</v>
      </c>
      <c r="BC93" s="274">
        <f t="shared" si="89"/>
        <v>1952231.3926315177</v>
      </c>
      <c r="BD93" s="303"/>
      <c r="BE93" s="303"/>
      <c r="BF93" s="303"/>
      <c r="BG93" s="303"/>
      <c r="BH93" s="303"/>
      <c r="BI93" s="303"/>
      <c r="BJ93" s="303"/>
      <c r="BK93" s="303"/>
      <c r="BL93" s="304"/>
    </row>
    <row r="94" spans="1:64" x14ac:dyDescent="0.25">
      <c r="A94" s="1544"/>
      <c r="B94" s="132" t="s">
        <v>124</v>
      </c>
      <c r="C94" s="127" t="s">
        <v>99</v>
      </c>
      <c r="D94" s="274">
        <f t="shared" si="84"/>
        <v>336086.23420501349</v>
      </c>
      <c r="E94" s="253">
        <v>0</v>
      </c>
      <c r="F94" s="253">
        <v>336086.23420501349</v>
      </c>
      <c r="G94" s="303"/>
      <c r="H94" s="303"/>
      <c r="I94" s="303"/>
      <c r="J94" s="303"/>
      <c r="K94" s="303"/>
      <c r="L94" s="303"/>
      <c r="M94" s="303"/>
      <c r="N94" s="303"/>
      <c r="O94" s="375"/>
      <c r="P94" s="274">
        <f t="shared" si="85"/>
        <v>219175.88130580192</v>
      </c>
      <c r="Q94" s="253">
        <v>0</v>
      </c>
      <c r="R94" s="253">
        <v>219175.88130580192</v>
      </c>
      <c r="S94" s="303"/>
      <c r="T94" s="303"/>
      <c r="U94" s="303"/>
      <c r="V94" s="303"/>
      <c r="W94" s="303"/>
      <c r="X94" s="303"/>
      <c r="Y94" s="303"/>
      <c r="Z94" s="303"/>
      <c r="AA94" s="375"/>
      <c r="AB94" s="274">
        <f t="shared" si="86"/>
        <v>362177.78212139767</v>
      </c>
      <c r="AC94" s="253">
        <v>0</v>
      </c>
      <c r="AD94" s="253">
        <v>362177.78212139767</v>
      </c>
      <c r="AE94" s="303"/>
      <c r="AF94" s="303"/>
      <c r="AG94" s="303"/>
      <c r="AH94" s="303"/>
      <c r="AI94" s="303"/>
      <c r="AJ94" s="303"/>
      <c r="AK94" s="303"/>
      <c r="AL94" s="303"/>
      <c r="AM94" s="375"/>
      <c r="AN94" s="289">
        <f t="shared" si="87"/>
        <v>1491180.4363299161</v>
      </c>
      <c r="AO94" s="253">
        <v>0</v>
      </c>
      <c r="AP94" s="253">
        <v>1491180.4363299161</v>
      </c>
      <c r="AQ94" s="303"/>
      <c r="AR94" s="303"/>
      <c r="AS94" s="303"/>
      <c r="AT94" s="303"/>
      <c r="AU94" s="303"/>
      <c r="AV94" s="303"/>
      <c r="AW94" s="303"/>
      <c r="AX94" s="303"/>
      <c r="AY94" s="375"/>
      <c r="AZ94" s="526"/>
      <c r="BA94" s="296">
        <f t="shared" si="88"/>
        <v>2408620.3339621294</v>
      </c>
      <c r="BB94" s="274">
        <f t="shared" si="89"/>
        <v>0</v>
      </c>
      <c r="BC94" s="274">
        <f t="shared" si="89"/>
        <v>2408620.3339621294</v>
      </c>
      <c r="BD94" s="303"/>
      <c r="BE94" s="303"/>
      <c r="BF94" s="303"/>
      <c r="BG94" s="303"/>
      <c r="BH94" s="303"/>
      <c r="BI94" s="303"/>
      <c r="BJ94" s="303"/>
      <c r="BK94" s="303"/>
      <c r="BL94" s="304"/>
    </row>
    <row r="95" spans="1:64" x14ac:dyDescent="0.25">
      <c r="A95" s="1544"/>
      <c r="B95" s="132" t="s">
        <v>125</v>
      </c>
      <c r="C95" s="127" t="s">
        <v>100</v>
      </c>
      <c r="D95" s="274">
        <f t="shared" si="84"/>
        <v>365921.51640723413</v>
      </c>
      <c r="E95" s="253">
        <v>-361823.58653088729</v>
      </c>
      <c r="F95" s="253">
        <v>727745.10293812142</v>
      </c>
      <c r="G95" s="303"/>
      <c r="H95" s="303"/>
      <c r="I95" s="303"/>
      <c r="J95" s="303"/>
      <c r="K95" s="303"/>
      <c r="L95" s="303"/>
      <c r="M95" s="303"/>
      <c r="N95" s="303"/>
      <c r="O95" s="375"/>
      <c r="P95" s="274">
        <f t="shared" si="85"/>
        <v>1149979.7621167279</v>
      </c>
      <c r="Q95" s="253">
        <v>26748.285133314203</v>
      </c>
      <c r="R95" s="253">
        <v>1123231.4769834138</v>
      </c>
      <c r="S95" s="303"/>
      <c r="T95" s="303"/>
      <c r="U95" s="303"/>
      <c r="V95" s="303"/>
      <c r="W95" s="303"/>
      <c r="X95" s="303"/>
      <c r="Y95" s="303"/>
      <c r="Z95" s="303"/>
      <c r="AA95" s="375"/>
      <c r="AB95" s="274">
        <f t="shared" si="86"/>
        <v>748985.04980527726</v>
      </c>
      <c r="AC95" s="253">
        <v>25262.325158921769</v>
      </c>
      <c r="AD95" s="253">
        <v>723722.72464635549</v>
      </c>
      <c r="AE95" s="303"/>
      <c r="AF95" s="303"/>
      <c r="AG95" s="303"/>
      <c r="AH95" s="303"/>
      <c r="AI95" s="303"/>
      <c r="AJ95" s="303"/>
      <c r="AK95" s="303"/>
      <c r="AL95" s="303"/>
      <c r="AM95" s="375"/>
      <c r="AN95" s="289">
        <f t="shared" si="87"/>
        <v>1369865.4106677293</v>
      </c>
      <c r="AO95" s="253">
        <v>24535.786529691715</v>
      </c>
      <c r="AP95" s="253">
        <v>1345329.6241380377</v>
      </c>
      <c r="AQ95" s="303"/>
      <c r="AR95" s="303"/>
      <c r="AS95" s="303"/>
      <c r="AT95" s="303"/>
      <c r="AU95" s="303"/>
      <c r="AV95" s="303"/>
      <c r="AW95" s="303"/>
      <c r="AX95" s="303"/>
      <c r="AY95" s="375"/>
      <c r="AZ95" s="526"/>
      <c r="BA95" s="296">
        <f t="shared" si="88"/>
        <v>3634751.7389969686</v>
      </c>
      <c r="BB95" s="274">
        <f t="shared" si="89"/>
        <v>-285277.1897089596</v>
      </c>
      <c r="BC95" s="274">
        <f t="shared" si="89"/>
        <v>3920028.9287059284</v>
      </c>
      <c r="BD95" s="303"/>
      <c r="BE95" s="303"/>
      <c r="BF95" s="303"/>
      <c r="BG95" s="303"/>
      <c r="BH95" s="303"/>
      <c r="BI95" s="303"/>
      <c r="BJ95" s="303"/>
      <c r="BK95" s="303"/>
      <c r="BL95" s="304"/>
    </row>
    <row r="96" spans="1:64" x14ac:dyDescent="0.25">
      <c r="A96" s="1544"/>
      <c r="B96" s="126" t="s">
        <v>126</v>
      </c>
      <c r="C96" s="127" t="s">
        <v>28</v>
      </c>
      <c r="D96" s="274">
        <f t="shared" si="84"/>
        <v>41965.256580463749</v>
      </c>
      <c r="E96" s="253">
        <v>0</v>
      </c>
      <c r="F96" s="253">
        <v>41965.256580463749</v>
      </c>
      <c r="G96" s="303"/>
      <c r="H96" s="303"/>
      <c r="I96" s="303"/>
      <c r="J96" s="303"/>
      <c r="K96" s="303"/>
      <c r="L96" s="303"/>
      <c r="M96" s="303"/>
      <c r="N96" s="303"/>
      <c r="O96" s="375"/>
      <c r="P96" s="274">
        <f t="shared" si="85"/>
        <v>31351.29863210192</v>
      </c>
      <c r="Q96" s="253">
        <v>0</v>
      </c>
      <c r="R96" s="253">
        <v>31351.29863210192</v>
      </c>
      <c r="S96" s="303"/>
      <c r="T96" s="303"/>
      <c r="U96" s="303"/>
      <c r="V96" s="303"/>
      <c r="W96" s="303"/>
      <c r="X96" s="303"/>
      <c r="Y96" s="303"/>
      <c r="Z96" s="303"/>
      <c r="AA96" s="375"/>
      <c r="AB96" s="274">
        <f t="shared" si="86"/>
        <v>14058.367621568075</v>
      </c>
      <c r="AC96" s="253">
        <v>0</v>
      </c>
      <c r="AD96" s="253">
        <v>14058.367621568075</v>
      </c>
      <c r="AE96" s="303"/>
      <c r="AF96" s="303"/>
      <c r="AG96" s="303"/>
      <c r="AH96" s="303"/>
      <c r="AI96" s="303"/>
      <c r="AJ96" s="303"/>
      <c r="AK96" s="303"/>
      <c r="AL96" s="303"/>
      <c r="AM96" s="375"/>
      <c r="AN96" s="289">
        <f t="shared" si="87"/>
        <v>35564.281022275442</v>
      </c>
      <c r="AO96" s="253">
        <v>0</v>
      </c>
      <c r="AP96" s="253">
        <v>35564.281022275442</v>
      </c>
      <c r="AQ96" s="303"/>
      <c r="AR96" s="303"/>
      <c r="AS96" s="303"/>
      <c r="AT96" s="303"/>
      <c r="AU96" s="303"/>
      <c r="AV96" s="303"/>
      <c r="AW96" s="303"/>
      <c r="AX96" s="303"/>
      <c r="AY96" s="375"/>
      <c r="AZ96" s="526"/>
      <c r="BA96" s="296">
        <f t="shared" si="88"/>
        <v>122939.20385640918</v>
      </c>
      <c r="BB96" s="274">
        <f t="shared" si="89"/>
        <v>0</v>
      </c>
      <c r="BC96" s="274">
        <f t="shared" si="89"/>
        <v>122939.20385640918</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6671169.3579816092</v>
      </c>
      <c r="E97" s="275">
        <f>SUM(E91:E96)</f>
        <v>-313452.18301026139</v>
      </c>
      <c r="F97" s="275">
        <f>SUM(F91:F96)</f>
        <v>6984621.5409918707</v>
      </c>
      <c r="G97" s="335"/>
      <c r="H97" s="335"/>
      <c r="I97" s="335"/>
      <c r="J97" s="335"/>
      <c r="K97" s="335"/>
      <c r="L97" s="335"/>
      <c r="M97" s="335"/>
      <c r="N97" s="335"/>
      <c r="O97" s="376"/>
      <c r="P97" s="275">
        <f t="shared" si="85"/>
        <v>7225262.6106031435</v>
      </c>
      <c r="Q97" s="275">
        <f>SUM(Q91:Q96)</f>
        <v>17937.697095292773</v>
      </c>
      <c r="R97" s="275">
        <f>SUM(R91:R96)</f>
        <v>7207324.9135078508</v>
      </c>
      <c r="S97" s="335"/>
      <c r="T97" s="335"/>
      <c r="U97" s="335"/>
      <c r="V97" s="335"/>
      <c r="W97" s="335"/>
      <c r="X97" s="335"/>
      <c r="Y97" s="335"/>
      <c r="Z97" s="335"/>
      <c r="AA97" s="376"/>
      <c r="AB97" s="275">
        <f t="shared" si="86"/>
        <v>7774991.6687885774</v>
      </c>
      <c r="AC97" s="275">
        <f>SUM(AC91:AC96)</f>
        <v>61206.452085029734</v>
      </c>
      <c r="AD97" s="275">
        <f>SUM(AD91:AD96)</f>
        <v>7713785.2167035481</v>
      </c>
      <c r="AE97" s="335"/>
      <c r="AF97" s="335"/>
      <c r="AG97" s="335"/>
      <c r="AH97" s="335"/>
      <c r="AI97" s="335"/>
      <c r="AJ97" s="335"/>
      <c r="AK97" s="335"/>
      <c r="AL97" s="335"/>
      <c r="AM97" s="376"/>
      <c r="AN97" s="277">
        <f t="shared" si="87"/>
        <v>10718702.361168219</v>
      </c>
      <c r="AO97" s="275">
        <f>SUM(AO91:AO96)</f>
        <v>-305.25714347085886</v>
      </c>
      <c r="AP97" s="275">
        <f>SUM(AP91:AP96)</f>
        <v>10719007.61831169</v>
      </c>
      <c r="AQ97" s="335"/>
      <c r="AR97" s="335"/>
      <c r="AS97" s="335"/>
      <c r="AT97" s="335"/>
      <c r="AU97" s="335"/>
      <c r="AV97" s="335"/>
      <c r="AW97" s="335"/>
      <c r="AX97" s="335"/>
      <c r="AY97" s="376"/>
      <c r="AZ97" s="299">
        <f>SUM(AZ91:AZ96)</f>
        <v>0</v>
      </c>
      <c r="BA97" s="297">
        <f t="shared" si="88"/>
        <v>32390125.998541545</v>
      </c>
      <c r="BB97" s="275">
        <f>SUM(BB91:BB96)</f>
        <v>-234613.29097340972</v>
      </c>
      <c r="BC97" s="275">
        <f>SUM(BC91:BC96)</f>
        <v>32624739.289514955</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72120422.124557674</v>
      </c>
      <c r="E105" s="303"/>
      <c r="F105" s="303"/>
      <c r="G105" s="303"/>
      <c r="H105" s="303"/>
      <c r="I105" s="303"/>
      <c r="J105" s="303"/>
      <c r="K105" s="303"/>
      <c r="L105" s="303"/>
      <c r="M105" s="303"/>
      <c r="N105" s="303"/>
      <c r="O105" s="375"/>
      <c r="P105" s="274">
        <f>P88+P97+P104</f>
        <v>78294591.51258561</v>
      </c>
      <c r="Q105" s="303"/>
      <c r="R105" s="303"/>
      <c r="S105" s="303"/>
      <c r="T105" s="303"/>
      <c r="U105" s="303"/>
      <c r="V105" s="303"/>
      <c r="W105" s="303"/>
      <c r="X105" s="303"/>
      <c r="Y105" s="303"/>
      <c r="Z105" s="303"/>
      <c r="AA105" s="375"/>
      <c r="AB105" s="274">
        <f>AB88+AB97+AB104</f>
        <v>76328121.130648971</v>
      </c>
      <c r="AC105" s="303"/>
      <c r="AD105" s="303"/>
      <c r="AE105" s="303"/>
      <c r="AF105" s="303"/>
      <c r="AG105" s="303"/>
      <c r="AH105" s="303"/>
      <c r="AI105" s="303"/>
      <c r="AJ105" s="303"/>
      <c r="AK105" s="303"/>
      <c r="AL105" s="303"/>
      <c r="AM105" s="375"/>
      <c r="AN105" s="289">
        <f>AN88+AN97+AN104</f>
        <v>94082120.478732243</v>
      </c>
      <c r="AO105" s="303"/>
      <c r="AP105" s="303"/>
      <c r="AQ105" s="303"/>
      <c r="AR105" s="303"/>
      <c r="AS105" s="303"/>
      <c r="AT105" s="303"/>
      <c r="AU105" s="303"/>
      <c r="AV105" s="303"/>
      <c r="AW105" s="303"/>
      <c r="AX105" s="303"/>
      <c r="AY105" s="375"/>
      <c r="AZ105" s="300">
        <f>AZ88+AZ97+AZ104</f>
        <v>-13876752.972480211</v>
      </c>
      <c r="BA105" s="296">
        <f>BA88+BA97+BA104</f>
        <v>306948502.27404428</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7112793.0129927248</v>
      </c>
      <c r="E106" s="338"/>
      <c r="F106" s="338"/>
      <c r="G106" s="338"/>
      <c r="H106" s="338"/>
      <c r="I106" s="338"/>
      <c r="J106" s="338"/>
      <c r="K106" s="338"/>
      <c r="L106" s="338"/>
      <c r="M106" s="338"/>
      <c r="N106" s="338"/>
      <c r="O106" s="566"/>
      <c r="P106" s="344">
        <f>P17-P105</f>
        <v>2805343.3136456609</v>
      </c>
      <c r="Q106" s="338"/>
      <c r="R106" s="338"/>
      <c r="S106" s="338"/>
      <c r="T106" s="338"/>
      <c r="U106" s="338"/>
      <c r="V106" s="338"/>
      <c r="W106" s="338"/>
      <c r="X106" s="338"/>
      <c r="Y106" s="338"/>
      <c r="Z106" s="338"/>
      <c r="AA106" s="566"/>
      <c r="AB106" s="344">
        <f>AB17-AB105</f>
        <v>7262180.2019406706</v>
      </c>
      <c r="AC106" s="338"/>
      <c r="AD106" s="338"/>
      <c r="AE106" s="338"/>
      <c r="AF106" s="338"/>
      <c r="AG106" s="338"/>
      <c r="AH106" s="338"/>
      <c r="AI106" s="338"/>
      <c r="AJ106" s="338"/>
      <c r="AK106" s="338"/>
      <c r="AL106" s="338"/>
      <c r="AM106" s="566"/>
      <c r="AN106" s="344">
        <f>AN17-AN105</f>
        <v>-12195724.444470495</v>
      </c>
      <c r="AO106" s="338"/>
      <c r="AP106" s="338"/>
      <c r="AQ106" s="338"/>
      <c r="AR106" s="338"/>
      <c r="AS106" s="338"/>
      <c r="AT106" s="338"/>
      <c r="AU106" s="338"/>
      <c r="AV106" s="338"/>
      <c r="AW106" s="338"/>
      <c r="AX106" s="338"/>
      <c r="AY106" s="566"/>
      <c r="AZ106" s="858">
        <f>AZ17-AZ105</f>
        <v>14753915.100529986</v>
      </c>
      <c r="BA106" s="345">
        <f>BA17-BA105</f>
        <v>19738507.184638441</v>
      </c>
      <c r="BB106" s="338"/>
      <c r="BC106" s="338"/>
      <c r="BD106" s="338"/>
      <c r="BE106" s="338"/>
      <c r="BF106" s="338"/>
      <c r="BG106" s="338"/>
      <c r="BH106" s="338"/>
      <c r="BI106" s="338"/>
      <c r="BJ106" s="338"/>
      <c r="BK106" s="338"/>
      <c r="BL106" s="339"/>
    </row>
    <row r="107" spans="1:64" x14ac:dyDescent="0.25">
      <c r="A107" s="267"/>
      <c r="B107" s="126" t="s">
        <v>269</v>
      </c>
      <c r="C107" s="127" t="s">
        <v>26</v>
      </c>
      <c r="D107" s="257">
        <v>1521672.504062989</v>
      </c>
      <c r="E107" s="340"/>
      <c r="F107" s="340"/>
      <c r="G107" s="340"/>
      <c r="H107" s="340"/>
      <c r="I107" s="340"/>
      <c r="J107" s="340"/>
      <c r="K107" s="340"/>
      <c r="L107" s="340"/>
      <c r="M107" s="340"/>
      <c r="N107" s="340"/>
      <c r="O107" s="377"/>
      <c r="P107" s="258">
        <v>600159.9901802066</v>
      </c>
      <c r="Q107" s="340"/>
      <c r="R107" s="340"/>
      <c r="S107" s="340"/>
      <c r="T107" s="340"/>
      <c r="U107" s="340"/>
      <c r="V107" s="340"/>
      <c r="W107" s="340"/>
      <c r="X107" s="340"/>
      <c r="Y107" s="340"/>
      <c r="Z107" s="340"/>
      <c r="AA107" s="377"/>
      <c r="AB107" s="258">
        <v>1553380.3451951095</v>
      </c>
      <c r="AC107" s="340"/>
      <c r="AD107" s="340"/>
      <c r="AE107" s="340"/>
      <c r="AF107" s="340"/>
      <c r="AG107" s="340"/>
      <c r="AH107" s="340"/>
      <c r="AI107" s="340"/>
      <c r="AJ107" s="340"/>
      <c r="AK107" s="340"/>
      <c r="AL107" s="340"/>
      <c r="AM107" s="340"/>
      <c r="AN107" s="258">
        <v>-2609087.389493898</v>
      </c>
      <c r="AO107" s="340"/>
      <c r="AP107" s="340"/>
      <c r="AQ107" s="340"/>
      <c r="AR107" s="340"/>
      <c r="AS107" s="340"/>
      <c r="AT107" s="340"/>
      <c r="AU107" s="340"/>
      <c r="AV107" s="340"/>
      <c r="AW107" s="340"/>
      <c r="AX107" s="340"/>
      <c r="AY107" s="377"/>
      <c r="AZ107" s="526">
        <v>3156372.8755703033</v>
      </c>
      <c r="BA107" s="296">
        <f>D107+P107+AB107+AN107+AZ107</f>
        <v>4222498.3255147105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5591120.508929736</v>
      </c>
      <c r="E108" s="342"/>
      <c r="F108" s="342"/>
      <c r="G108" s="342"/>
      <c r="H108" s="342"/>
      <c r="I108" s="342"/>
      <c r="J108" s="342"/>
      <c r="K108" s="342"/>
      <c r="L108" s="342"/>
      <c r="M108" s="342"/>
      <c r="N108" s="342"/>
      <c r="O108" s="1118"/>
      <c r="P108" s="557">
        <f>P106-P107</f>
        <v>2205183.3234654544</v>
      </c>
      <c r="Q108" s="342"/>
      <c r="R108" s="342"/>
      <c r="S108" s="342"/>
      <c r="T108" s="342"/>
      <c r="U108" s="342"/>
      <c r="V108" s="342"/>
      <c r="W108" s="342"/>
      <c r="X108" s="342"/>
      <c r="Y108" s="342"/>
      <c r="Z108" s="342"/>
      <c r="AA108" s="1118"/>
      <c r="AB108" s="557">
        <f>AB106-AB107</f>
        <v>5708799.8567455616</v>
      </c>
      <c r="AC108" s="342"/>
      <c r="AD108" s="342"/>
      <c r="AE108" s="342"/>
      <c r="AF108" s="342"/>
      <c r="AG108" s="342"/>
      <c r="AH108" s="342"/>
      <c r="AI108" s="342"/>
      <c r="AJ108" s="342"/>
      <c r="AK108" s="342"/>
      <c r="AL108" s="342"/>
      <c r="AM108" s="342"/>
      <c r="AN108" s="550">
        <f>AN106-AN107</f>
        <v>-9586637.0549765974</v>
      </c>
      <c r="AO108" s="342"/>
      <c r="AP108" s="342"/>
      <c r="AQ108" s="342"/>
      <c r="AR108" s="342"/>
      <c r="AS108" s="342"/>
      <c r="AT108" s="342"/>
      <c r="AU108" s="342"/>
      <c r="AV108" s="342"/>
      <c r="AW108" s="342"/>
      <c r="AX108" s="342"/>
      <c r="AY108" s="1118"/>
      <c r="AZ108" s="579">
        <f>AZ106-AZ107</f>
        <v>11597542.224959683</v>
      </c>
      <c r="BA108" s="347">
        <f>BA106-BA107</f>
        <v>15516008.859123729</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65" zoomScaleNormal="65" workbookViewId="0">
      <pane xSplit="3" topLeftCell="D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508" t="str">
        <f>'MMA Rev-Exp Summary'!C3</f>
        <v>Humana Medical Plan, Inc.</v>
      </c>
      <c r="D3" s="110" t="s">
        <v>1801</v>
      </c>
      <c r="AA3" s="207"/>
      <c r="AB3" s="207"/>
    </row>
    <row r="4" spans="1:64" x14ac:dyDescent="0.25">
      <c r="A4" s="123" t="s">
        <v>15</v>
      </c>
      <c r="B4" s="108"/>
      <c r="C4" s="509" t="str">
        <f>IF('MMA Rev-Exp Summary'!C4=0,"",'MMA Rev-Exp Summary'!C4)</f>
        <v>CY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97" t="s">
        <v>244</v>
      </c>
      <c r="E7" s="1498"/>
      <c r="F7" s="1498"/>
      <c r="G7" s="1498"/>
      <c r="H7" s="1498"/>
      <c r="I7" s="1498"/>
      <c r="J7" s="1498"/>
      <c r="K7" s="1498"/>
      <c r="L7" s="1498"/>
      <c r="M7" s="1498"/>
      <c r="N7" s="1498"/>
      <c r="O7" s="1499"/>
      <c r="P7" s="1497" t="s">
        <v>245</v>
      </c>
      <c r="Q7" s="1498"/>
      <c r="R7" s="1498"/>
      <c r="S7" s="1498"/>
      <c r="T7" s="1498"/>
      <c r="U7" s="1498"/>
      <c r="V7" s="1498"/>
      <c r="W7" s="1498"/>
      <c r="X7" s="1498"/>
      <c r="Y7" s="1498"/>
      <c r="Z7" s="1498"/>
      <c r="AA7" s="1499"/>
      <c r="AB7" s="1497" t="s">
        <v>246</v>
      </c>
      <c r="AC7" s="1498"/>
      <c r="AD7" s="1498"/>
      <c r="AE7" s="1498"/>
      <c r="AF7" s="1498"/>
      <c r="AG7" s="1498"/>
      <c r="AH7" s="1498"/>
      <c r="AI7" s="1498"/>
      <c r="AJ7" s="1498"/>
      <c r="AK7" s="1498"/>
      <c r="AL7" s="1498"/>
      <c r="AM7" s="1499"/>
      <c r="AN7" s="1529" t="s">
        <v>247</v>
      </c>
      <c r="AO7" s="1530"/>
      <c r="AP7" s="1530"/>
      <c r="AQ7" s="1530"/>
      <c r="AR7" s="1530"/>
      <c r="AS7" s="1530"/>
      <c r="AT7" s="1530"/>
      <c r="AU7" s="1530"/>
      <c r="AV7" s="1530"/>
      <c r="AW7" s="1530"/>
      <c r="AX7" s="1530"/>
      <c r="AY7" s="1531"/>
      <c r="AZ7" s="868"/>
      <c r="BA7" s="1503" t="s">
        <v>826</v>
      </c>
      <c r="BB7" s="1504"/>
      <c r="BC7" s="1504"/>
      <c r="BD7" s="1504"/>
      <c r="BE7" s="1504"/>
      <c r="BF7" s="1504"/>
      <c r="BG7" s="1504"/>
      <c r="BH7" s="1504"/>
      <c r="BI7" s="1504"/>
      <c r="BJ7" s="1504"/>
      <c r="BK7" s="1504"/>
      <c r="BL7" s="1505"/>
    </row>
    <row r="8" spans="1:64" ht="45" customHeight="1" x14ac:dyDescent="0.3">
      <c r="A8" s="1245"/>
      <c r="B8" s="262"/>
      <c r="C8" s="263"/>
      <c r="D8" s="701" t="s">
        <v>36</v>
      </c>
      <c r="E8" s="215" t="s">
        <v>937</v>
      </c>
      <c r="F8" s="215" t="s">
        <v>938</v>
      </c>
      <c r="G8" s="215" t="s">
        <v>939</v>
      </c>
      <c r="H8" s="215" t="s">
        <v>940</v>
      </c>
      <c r="I8" s="215" t="s">
        <v>47</v>
      </c>
      <c r="J8" s="215" t="s">
        <v>48</v>
      </c>
      <c r="K8" s="215" t="s">
        <v>50</v>
      </c>
      <c r="L8" s="215" t="s">
        <v>49</v>
      </c>
      <c r="M8" s="215" t="s">
        <v>1542</v>
      </c>
      <c r="N8" s="215" t="s">
        <v>136</v>
      </c>
      <c r="O8" s="216" t="s">
        <v>137</v>
      </c>
      <c r="P8" s="701" t="s">
        <v>36</v>
      </c>
      <c r="Q8" s="215" t="s">
        <v>937</v>
      </c>
      <c r="R8" s="215" t="s">
        <v>938</v>
      </c>
      <c r="S8" s="215" t="s">
        <v>939</v>
      </c>
      <c r="T8" s="215" t="s">
        <v>940</v>
      </c>
      <c r="U8" s="215" t="s">
        <v>47</v>
      </c>
      <c r="V8" s="215" t="s">
        <v>48</v>
      </c>
      <c r="W8" s="215" t="s">
        <v>50</v>
      </c>
      <c r="X8" s="215" t="s">
        <v>49</v>
      </c>
      <c r="Y8" s="215" t="s">
        <v>1542</v>
      </c>
      <c r="Z8" s="215" t="s">
        <v>136</v>
      </c>
      <c r="AA8" s="216" t="s">
        <v>137</v>
      </c>
      <c r="AB8" s="701" t="s">
        <v>36</v>
      </c>
      <c r="AC8" s="215" t="s">
        <v>937</v>
      </c>
      <c r="AD8" s="215" t="s">
        <v>938</v>
      </c>
      <c r="AE8" s="215" t="s">
        <v>939</v>
      </c>
      <c r="AF8" s="215" t="s">
        <v>940</v>
      </c>
      <c r="AG8" s="215" t="s">
        <v>47</v>
      </c>
      <c r="AH8" s="215" t="s">
        <v>48</v>
      </c>
      <c r="AI8" s="215" t="s">
        <v>50</v>
      </c>
      <c r="AJ8" s="215" t="s">
        <v>49</v>
      </c>
      <c r="AK8" s="215" t="s">
        <v>1542</v>
      </c>
      <c r="AL8" s="215" t="s">
        <v>136</v>
      </c>
      <c r="AM8" s="216" t="s">
        <v>137</v>
      </c>
      <c r="AN8" s="701" t="s">
        <v>36</v>
      </c>
      <c r="AO8" s="215" t="s">
        <v>937</v>
      </c>
      <c r="AP8" s="215" t="s">
        <v>938</v>
      </c>
      <c r="AQ8" s="215" t="s">
        <v>939</v>
      </c>
      <c r="AR8" s="215" t="s">
        <v>940</v>
      </c>
      <c r="AS8" s="215" t="s">
        <v>47</v>
      </c>
      <c r="AT8" s="215" t="s">
        <v>48</v>
      </c>
      <c r="AU8" s="215" t="s">
        <v>50</v>
      </c>
      <c r="AV8" s="215" t="s">
        <v>49</v>
      </c>
      <c r="AW8" s="215" t="s">
        <v>1542</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1542</v>
      </c>
      <c r="BK8" s="215" t="s">
        <v>136</v>
      </c>
      <c r="BL8" s="217" t="s">
        <v>137</v>
      </c>
    </row>
    <row r="9" spans="1:64" ht="18" customHeight="1" x14ac:dyDescent="0.3">
      <c r="A9" s="264" t="s">
        <v>51</v>
      </c>
      <c r="B9" s="262"/>
      <c r="C9" s="263"/>
      <c r="D9" s="742">
        <f>SUM(E9:O9)</f>
        <v>245901.06912442404</v>
      </c>
      <c r="E9" s="737">
        <v>194819.39400921666</v>
      </c>
      <c r="F9" s="737">
        <v>9959.8790322580626</v>
      </c>
      <c r="G9" s="737">
        <v>13056.53571428571</v>
      </c>
      <c r="H9" s="737">
        <v>8801.4124423963112</v>
      </c>
      <c r="I9" s="737">
        <v>9702.4619815668248</v>
      </c>
      <c r="J9" s="737">
        <v>984</v>
      </c>
      <c r="K9" s="737">
        <v>158.67741935483872</v>
      </c>
      <c r="L9" s="737">
        <v>1332</v>
      </c>
      <c r="M9" s="737">
        <v>9</v>
      </c>
      <c r="N9" s="737">
        <v>6264.7085253456244</v>
      </c>
      <c r="O9" s="804">
        <v>813</v>
      </c>
      <c r="P9" s="742">
        <f>SUM(Q9:AA9)</f>
        <v>253486.75591397841</v>
      </c>
      <c r="Q9" s="737">
        <v>202520.59139784938</v>
      </c>
      <c r="R9" s="737">
        <v>10426.386021505381</v>
      </c>
      <c r="S9" s="737">
        <v>13161.554838709682</v>
      </c>
      <c r="T9" s="737">
        <v>8773.438709677419</v>
      </c>
      <c r="U9" s="737">
        <v>9190.0720430107485</v>
      </c>
      <c r="V9" s="737">
        <v>957</v>
      </c>
      <c r="W9" s="737">
        <v>139</v>
      </c>
      <c r="X9" s="737">
        <v>1360</v>
      </c>
      <c r="Y9" s="737">
        <v>9</v>
      </c>
      <c r="Z9" s="737">
        <v>6126.7129032258063</v>
      </c>
      <c r="AA9" s="738">
        <v>823</v>
      </c>
      <c r="AB9" s="742">
        <f>SUM(AC9:AM9)</f>
        <v>263282.93118279573</v>
      </c>
      <c r="AC9" s="737">
        <v>212453.69139784944</v>
      </c>
      <c r="AD9" s="737">
        <v>10892.534408602152</v>
      </c>
      <c r="AE9" s="737">
        <v>13127.458064516128</v>
      </c>
      <c r="AF9" s="737">
        <v>8769.0193548387106</v>
      </c>
      <c r="AG9" s="737">
        <v>8609.2279569892489</v>
      </c>
      <c r="AH9" s="737">
        <v>957</v>
      </c>
      <c r="AI9" s="737">
        <v>130.8064516129032</v>
      </c>
      <c r="AJ9" s="737">
        <v>1404</v>
      </c>
      <c r="AK9" s="737">
        <v>9</v>
      </c>
      <c r="AL9" s="737">
        <v>6078.1935483870966</v>
      </c>
      <c r="AM9" s="738">
        <v>852</v>
      </c>
      <c r="AN9" s="736">
        <f>SUM(AO9:AY9)</f>
        <v>271121.25268817216</v>
      </c>
      <c r="AO9" s="737">
        <v>220223.40752688187</v>
      </c>
      <c r="AP9" s="737">
        <v>11363.956989247312</v>
      </c>
      <c r="AQ9" s="737">
        <v>13106.919354838705</v>
      </c>
      <c r="AR9" s="737">
        <v>8721.3225806451592</v>
      </c>
      <c r="AS9" s="737">
        <v>8299.5666666666657</v>
      </c>
      <c r="AT9" s="737">
        <v>989</v>
      </c>
      <c r="AU9" s="737">
        <v>129</v>
      </c>
      <c r="AV9" s="737">
        <v>1501.9032258064522</v>
      </c>
      <c r="AW9" s="737">
        <v>10.033333333333333</v>
      </c>
      <c r="AX9" s="737">
        <v>5940.1430107526894</v>
      </c>
      <c r="AY9" s="738">
        <v>836</v>
      </c>
      <c r="AZ9" s="853">
        <v>-219</v>
      </c>
      <c r="BA9" s="740">
        <f>AN9+AB9+P9+D9+AZ9</f>
        <v>1033573.0089093704</v>
      </c>
      <c r="BB9" s="741">
        <f t="shared" ref="BB9:BL9" si="0">AO9+AC9+Q9+E9</f>
        <v>830017.08433179744</v>
      </c>
      <c r="BC9" s="741">
        <f t="shared" si="0"/>
        <v>42642.756451612906</v>
      </c>
      <c r="BD9" s="741">
        <f t="shared" si="0"/>
        <v>52452.467972350219</v>
      </c>
      <c r="BE9" s="741">
        <f t="shared" si="0"/>
        <v>35065.1930875576</v>
      </c>
      <c r="BF9" s="741">
        <f t="shared" si="0"/>
        <v>35801.328648233488</v>
      </c>
      <c r="BG9" s="741">
        <f t="shared" si="0"/>
        <v>3887</v>
      </c>
      <c r="BH9" s="741">
        <f t="shared" si="0"/>
        <v>557.48387096774195</v>
      </c>
      <c r="BI9" s="742">
        <f t="shared" si="0"/>
        <v>5597.9032258064526</v>
      </c>
      <c r="BJ9" s="742">
        <f t="shared" si="0"/>
        <v>37.033333333333331</v>
      </c>
      <c r="BK9" s="741">
        <f t="shared" si="0"/>
        <v>24409.757987711215</v>
      </c>
      <c r="BL9" s="743">
        <f t="shared" si="0"/>
        <v>3324</v>
      </c>
    </row>
    <row r="10" spans="1:64" customFormat="1" ht="18" customHeight="1" x14ac:dyDescent="0.3">
      <c r="A10" s="1536" t="s">
        <v>11</v>
      </c>
      <c r="B10" s="1537"/>
      <c r="C10" s="1538"/>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4" t="s">
        <v>183</v>
      </c>
      <c r="B11" s="124">
        <v>1.1000000000000001</v>
      </c>
      <c r="C11" s="125" t="s">
        <v>12</v>
      </c>
      <c r="D11" s="270">
        <f t="shared" ref="D11:D16" si="1">SUM(E11:O11)</f>
        <v>79671377.660000011</v>
      </c>
      <c r="E11" s="249">
        <v>39009261.429999977</v>
      </c>
      <c r="F11" s="249">
        <v>4847101.7600000007</v>
      </c>
      <c r="G11" s="249">
        <v>13622558.080000008</v>
      </c>
      <c r="H11" s="249">
        <v>12335846.870000008</v>
      </c>
      <c r="I11" s="249">
        <v>1883671.5700000005</v>
      </c>
      <c r="J11" s="249">
        <v>392071.67999999999</v>
      </c>
      <c r="K11" s="249">
        <v>22757.899999999998</v>
      </c>
      <c r="L11" s="249">
        <v>4279697.68</v>
      </c>
      <c r="M11" s="249">
        <v>221052.87</v>
      </c>
      <c r="N11" s="249">
        <v>799654.25999999989</v>
      </c>
      <c r="O11" s="249">
        <v>2257703.56</v>
      </c>
      <c r="P11" s="270">
        <f t="shared" ref="P11:P16" si="2">SUM(Q11:AA11)</f>
        <v>81105428.110000014</v>
      </c>
      <c r="Q11" s="249">
        <v>40361459.460000001</v>
      </c>
      <c r="R11" s="249">
        <v>5023099.129999999</v>
      </c>
      <c r="S11" s="249">
        <v>13679493.609999999</v>
      </c>
      <c r="T11" s="249">
        <v>12234688.510000002</v>
      </c>
      <c r="U11" s="249">
        <v>1767867.25</v>
      </c>
      <c r="V11" s="249">
        <v>390937.13</v>
      </c>
      <c r="W11" s="249">
        <v>20000.150000000005</v>
      </c>
      <c r="X11" s="249">
        <v>4345258.4800000014</v>
      </c>
      <c r="Y11" s="249">
        <v>221052.87</v>
      </c>
      <c r="Z11" s="249">
        <v>782770.8899999999</v>
      </c>
      <c r="AA11" s="250">
        <v>2278800.63</v>
      </c>
      <c r="AB11" s="270">
        <f t="shared" ref="AB11:AB16" si="3">SUM(AC11:AM11)</f>
        <v>83843520.50999999</v>
      </c>
      <c r="AC11" s="249">
        <v>42846618.990000002</v>
      </c>
      <c r="AD11" s="249">
        <v>5253898.8899999997</v>
      </c>
      <c r="AE11" s="249">
        <v>13553240.189999999</v>
      </c>
      <c r="AF11" s="249">
        <v>12284293.220000001</v>
      </c>
      <c r="AG11" s="249">
        <v>1649565.85</v>
      </c>
      <c r="AH11" s="249">
        <v>389535.43</v>
      </c>
      <c r="AI11" s="249">
        <v>18596.740000000002</v>
      </c>
      <c r="AJ11" s="251">
        <v>4488768.879999999</v>
      </c>
      <c r="AK11" s="249">
        <v>221052.87</v>
      </c>
      <c r="AL11" s="249">
        <v>779010.95999999985</v>
      </c>
      <c r="AM11" s="250">
        <v>2358938.4900000002</v>
      </c>
      <c r="AN11" s="270">
        <f t="shared" ref="AN11:AN16" si="4">SUM(AO11:AY11)</f>
        <v>82275463.199999988</v>
      </c>
      <c r="AO11" s="249">
        <v>43105634.630000003</v>
      </c>
      <c r="AP11" s="249">
        <v>5110748.8800000018</v>
      </c>
      <c r="AQ11" s="249">
        <v>13161101.350000001</v>
      </c>
      <c r="AR11" s="249">
        <v>11779564.079999996</v>
      </c>
      <c r="AS11" s="249">
        <v>1478971.3299999998</v>
      </c>
      <c r="AT11" s="249">
        <v>381484.98000000004</v>
      </c>
      <c r="AU11" s="249">
        <v>20451.850000000002</v>
      </c>
      <c r="AV11" s="249">
        <v>3791295.4800000009</v>
      </c>
      <c r="AW11" s="249">
        <v>313001.57</v>
      </c>
      <c r="AX11" s="249">
        <v>867118.59999999974</v>
      </c>
      <c r="AY11" s="250">
        <v>2266090.4500000011</v>
      </c>
      <c r="AZ11" s="854">
        <v>-850431.30000000133</v>
      </c>
      <c r="BA11" s="321">
        <f t="shared" ref="BA11:BA16" si="5">SUM(BB11:BL11)+AZ11</f>
        <v>326045358.17999995</v>
      </c>
      <c r="BB11" s="271">
        <f t="shared" ref="BB11:BL16" si="6">E11+Q11+AC11+AO11</f>
        <v>165322974.50999999</v>
      </c>
      <c r="BC11" s="271">
        <f t="shared" si="6"/>
        <v>20234848.660000004</v>
      </c>
      <c r="BD11" s="271">
        <f t="shared" si="6"/>
        <v>54016393.230000004</v>
      </c>
      <c r="BE11" s="271">
        <f t="shared" si="6"/>
        <v>48634392.680000007</v>
      </c>
      <c r="BF11" s="271">
        <f t="shared" si="6"/>
        <v>6780076</v>
      </c>
      <c r="BG11" s="271">
        <f t="shared" si="6"/>
        <v>1554029.22</v>
      </c>
      <c r="BH11" s="271">
        <f t="shared" si="6"/>
        <v>81806.640000000014</v>
      </c>
      <c r="BI11" s="271">
        <f t="shared" si="6"/>
        <v>16905020.52</v>
      </c>
      <c r="BJ11" s="271">
        <f t="shared" si="6"/>
        <v>976160.17999999993</v>
      </c>
      <c r="BK11" s="271">
        <f t="shared" si="6"/>
        <v>3228554.7099999995</v>
      </c>
      <c r="BL11" s="295">
        <f t="shared" si="6"/>
        <v>9161533.1300000008</v>
      </c>
    </row>
    <row r="12" spans="1:64" x14ac:dyDescent="0.25">
      <c r="A12" s="1535"/>
      <c r="B12" s="126" t="s">
        <v>1319</v>
      </c>
      <c r="C12" s="127" t="s">
        <v>1328</v>
      </c>
      <c r="D12" s="270">
        <f t="shared" si="1"/>
        <v>142061.87787141622</v>
      </c>
      <c r="E12" s="249">
        <v>112550.99075928217</v>
      </c>
      <c r="F12" s="249">
        <v>5754.0177589825207</v>
      </c>
      <c r="G12" s="249">
        <v>7543.0171518616226</v>
      </c>
      <c r="H12" s="249">
        <v>5084.7488542435049</v>
      </c>
      <c r="I12" s="249">
        <v>5605.3028723513644</v>
      </c>
      <c r="J12" s="249">
        <v>568.47612872614832</v>
      </c>
      <c r="K12" s="249">
        <v>91.671062064120235</v>
      </c>
      <c r="L12" s="249">
        <v>769.52256449515198</v>
      </c>
      <c r="M12" s="249">
        <v>5.199476787129405</v>
      </c>
      <c r="N12" s="249">
        <v>3619.2451728518067</v>
      </c>
      <c r="O12" s="249">
        <v>469.68606977068964</v>
      </c>
      <c r="P12" s="270">
        <f t="shared" si="2"/>
        <v>146444.27813549651</v>
      </c>
      <c r="Q12" s="249">
        <v>117000.12376542634</v>
      </c>
      <c r="R12" s="249">
        <v>6023.5280102741935</v>
      </c>
      <c r="S12" s="249">
        <v>7603.6887629335224</v>
      </c>
      <c r="T12" s="249">
        <v>5068.5878793633674</v>
      </c>
      <c r="U12" s="249">
        <v>5309.2851399645888</v>
      </c>
      <c r="V12" s="249">
        <v>552.87769836476014</v>
      </c>
      <c r="W12" s="249">
        <v>80.303030378998585</v>
      </c>
      <c r="X12" s="249">
        <v>785.69871449955451</v>
      </c>
      <c r="Y12" s="249">
        <v>5.199476787129405</v>
      </c>
      <c r="Z12" s="249">
        <v>3539.5223913031987</v>
      </c>
      <c r="AA12" s="250">
        <v>475.46326620083346</v>
      </c>
      <c r="AB12" s="270">
        <f t="shared" si="3"/>
        <v>152103.72101470383</v>
      </c>
      <c r="AC12" s="249">
        <v>122738.67075145249</v>
      </c>
      <c r="AD12" s="249">
        <v>6292.8310900594688</v>
      </c>
      <c r="AE12" s="249">
        <v>7583.9903867184803</v>
      </c>
      <c r="AF12" s="249">
        <v>5066.034731263594</v>
      </c>
      <c r="AG12" s="249">
        <v>4973.720101941235</v>
      </c>
      <c r="AH12" s="249">
        <v>552.87769836476014</v>
      </c>
      <c r="AI12" s="249">
        <v>75.569456529784006</v>
      </c>
      <c r="AJ12" s="249">
        <v>811.11837879218729</v>
      </c>
      <c r="AK12" s="249">
        <v>5.199476787129405</v>
      </c>
      <c r="AL12" s="249">
        <v>3511.4918069464911</v>
      </c>
      <c r="AM12" s="250">
        <v>492.21713584825039</v>
      </c>
      <c r="AN12" s="270">
        <f t="shared" si="4"/>
        <v>156632.07331662189</v>
      </c>
      <c r="AO12" s="249">
        <v>127227.38837984015</v>
      </c>
      <c r="AP12" s="249">
        <v>6565.1811750587067</v>
      </c>
      <c r="AQ12" s="249">
        <v>7572.1247706956628</v>
      </c>
      <c r="AR12" s="249">
        <v>5038.4793679035593</v>
      </c>
      <c r="AS12" s="249">
        <v>4794.8226918407008</v>
      </c>
      <c r="AT12" s="249">
        <v>571.36472694122028</v>
      </c>
      <c r="AU12" s="249">
        <v>74.52583394885481</v>
      </c>
      <c r="AV12" s="249">
        <v>867.67899545504679</v>
      </c>
      <c r="AW12" s="249">
        <v>5.7964537515775962</v>
      </c>
      <c r="AX12" s="249">
        <v>3431.7372996263985</v>
      </c>
      <c r="AY12" s="250">
        <v>482.97362156002032</v>
      </c>
      <c r="AZ12" s="854">
        <v>1031697.9996704971</v>
      </c>
      <c r="BA12" s="290">
        <f t="shared" si="5"/>
        <v>1628939.9500087358</v>
      </c>
      <c r="BB12" s="271">
        <f t="shared" si="6"/>
        <v>479517.1736560011</v>
      </c>
      <c r="BC12" s="271">
        <f t="shared" si="6"/>
        <v>24635.558034374892</v>
      </c>
      <c r="BD12" s="271">
        <f t="shared" si="6"/>
        <v>30302.821072209288</v>
      </c>
      <c r="BE12" s="271">
        <f t="shared" si="6"/>
        <v>20257.850832774027</v>
      </c>
      <c r="BF12" s="271">
        <f t="shared" si="6"/>
        <v>20683.130806097888</v>
      </c>
      <c r="BG12" s="271">
        <f t="shared" si="6"/>
        <v>2245.5962523968888</v>
      </c>
      <c r="BH12" s="271">
        <f t="shared" si="6"/>
        <v>322.06938292175766</v>
      </c>
      <c r="BI12" s="271">
        <f t="shared" si="6"/>
        <v>3234.0186532419407</v>
      </c>
      <c r="BJ12" s="271">
        <f t="shared" si="6"/>
        <v>21.394884112965812</v>
      </c>
      <c r="BK12" s="271">
        <f t="shared" si="6"/>
        <v>14101.996670727895</v>
      </c>
      <c r="BL12" s="291">
        <f t="shared" si="6"/>
        <v>1920.3400933797939</v>
      </c>
    </row>
    <row r="13" spans="1:64" x14ac:dyDescent="0.25">
      <c r="A13" s="1535"/>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4">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5"/>
      <c r="B14" s="126" t="s">
        <v>915</v>
      </c>
      <c r="C14" s="127" t="s">
        <v>916</v>
      </c>
      <c r="D14" s="271">
        <f t="shared" si="1"/>
        <v>1251461.53</v>
      </c>
      <c r="E14" s="249">
        <v>1119188.3600000001</v>
      </c>
      <c r="F14" s="249">
        <v>95512.099999999962</v>
      </c>
      <c r="G14" s="249">
        <v>18356.719999999998</v>
      </c>
      <c r="H14" s="249">
        <v>7361.74</v>
      </c>
      <c r="I14" s="249">
        <v>0</v>
      </c>
      <c r="J14" s="249">
        <v>0</v>
      </c>
      <c r="K14" s="249">
        <v>0</v>
      </c>
      <c r="L14" s="249">
        <v>11042.61</v>
      </c>
      <c r="M14" s="249">
        <v>0</v>
      </c>
      <c r="N14" s="249">
        <v>0</v>
      </c>
      <c r="O14" s="250">
        <v>0</v>
      </c>
      <c r="P14" s="271">
        <f t="shared" si="2"/>
        <v>978029.28999999864</v>
      </c>
      <c r="Q14" s="249">
        <v>856989.24999999872</v>
      </c>
      <c r="R14" s="249">
        <v>87912.21</v>
      </c>
      <c r="S14" s="249">
        <v>7361.74</v>
      </c>
      <c r="T14" s="249">
        <v>11042.61</v>
      </c>
      <c r="U14" s="249">
        <v>0</v>
      </c>
      <c r="V14" s="249">
        <v>0</v>
      </c>
      <c r="W14" s="249">
        <v>0</v>
      </c>
      <c r="X14" s="249">
        <v>14723.48</v>
      </c>
      <c r="Y14" s="249">
        <v>0</v>
      </c>
      <c r="Z14" s="249">
        <v>0</v>
      </c>
      <c r="AA14" s="250">
        <v>0</v>
      </c>
      <c r="AB14" s="271">
        <f t="shared" si="3"/>
        <v>1170903.5099999979</v>
      </c>
      <c r="AC14" s="249">
        <v>1065396.6599999978</v>
      </c>
      <c r="AD14" s="249">
        <v>72760.059999999983</v>
      </c>
      <c r="AE14" s="249">
        <v>3633.24</v>
      </c>
      <c r="AF14" s="249">
        <v>10947.349999999999</v>
      </c>
      <c r="AG14" s="249">
        <v>0</v>
      </c>
      <c r="AH14" s="249">
        <v>0</v>
      </c>
      <c r="AI14" s="249">
        <v>0</v>
      </c>
      <c r="AJ14" s="249">
        <v>18166.199999999997</v>
      </c>
      <c r="AK14" s="249">
        <v>0</v>
      </c>
      <c r="AL14" s="249">
        <v>0</v>
      </c>
      <c r="AM14" s="250">
        <v>0</v>
      </c>
      <c r="AN14" s="270">
        <f t="shared" si="4"/>
        <v>1378644.6500000046</v>
      </c>
      <c r="AO14" s="249">
        <v>1246133.3300000045</v>
      </c>
      <c r="AP14" s="249">
        <v>95702.619999999981</v>
      </c>
      <c r="AQ14" s="249">
        <v>7361.74</v>
      </c>
      <c r="AR14" s="249">
        <v>14723.48</v>
      </c>
      <c r="AS14" s="249">
        <v>0</v>
      </c>
      <c r="AT14" s="249">
        <v>0</v>
      </c>
      <c r="AU14" s="249">
        <v>0</v>
      </c>
      <c r="AV14" s="249">
        <v>11042.61</v>
      </c>
      <c r="AW14" s="249">
        <v>0</v>
      </c>
      <c r="AX14" s="249">
        <v>0</v>
      </c>
      <c r="AY14" s="250">
        <v>3680.87</v>
      </c>
      <c r="AZ14" s="854">
        <v>69126.819999999978</v>
      </c>
      <c r="BA14" s="290">
        <f t="shared" si="5"/>
        <v>4848165.8000000026</v>
      </c>
      <c r="BB14" s="271">
        <f t="shared" si="6"/>
        <v>4287707.6000000015</v>
      </c>
      <c r="BC14" s="271">
        <f t="shared" si="6"/>
        <v>351886.98999999993</v>
      </c>
      <c r="BD14" s="271">
        <f t="shared" si="6"/>
        <v>36713.439999999995</v>
      </c>
      <c r="BE14" s="271">
        <f t="shared" si="6"/>
        <v>44075.179999999993</v>
      </c>
      <c r="BF14" s="271">
        <f t="shared" si="6"/>
        <v>0</v>
      </c>
      <c r="BG14" s="271">
        <f t="shared" si="6"/>
        <v>0</v>
      </c>
      <c r="BH14" s="271">
        <f t="shared" si="6"/>
        <v>0</v>
      </c>
      <c r="BI14" s="271">
        <f t="shared" si="6"/>
        <v>54974.899999999994</v>
      </c>
      <c r="BJ14" s="271">
        <f t="shared" si="6"/>
        <v>0</v>
      </c>
      <c r="BK14" s="271">
        <f t="shared" si="6"/>
        <v>0</v>
      </c>
      <c r="BL14" s="291">
        <f t="shared" si="6"/>
        <v>3680.87</v>
      </c>
    </row>
    <row r="15" spans="1:64" x14ac:dyDescent="0.25">
      <c r="A15" s="1535"/>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4">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5"/>
      <c r="B16" s="126" t="s">
        <v>35</v>
      </c>
      <c r="C16" s="127" t="s">
        <v>13</v>
      </c>
      <c r="D16" s="270">
        <f t="shared" si="1"/>
        <v>661267.96883885632</v>
      </c>
      <c r="E16" s="249">
        <v>656334.36286794825</v>
      </c>
      <c r="F16" s="249">
        <v>961.95198282449121</v>
      </c>
      <c r="G16" s="249">
        <v>1261.0354381310619</v>
      </c>
      <c r="H16" s="249">
        <v>850.06415471491744</v>
      </c>
      <c r="I16" s="249">
        <v>937.08994970910226</v>
      </c>
      <c r="J16" s="249">
        <v>95.037374252596621</v>
      </c>
      <c r="K16" s="249">
        <v>15.325493179534581</v>
      </c>
      <c r="L16" s="249">
        <v>128.64815295168566</v>
      </c>
      <c r="M16" s="249">
        <v>0.8692442767005788</v>
      </c>
      <c r="N16" s="249">
        <v>605.06244787266746</v>
      </c>
      <c r="O16" s="249">
        <v>78.521732995285632</v>
      </c>
      <c r="P16" s="270">
        <f t="shared" si="2"/>
        <v>-13635.095355819736</v>
      </c>
      <c r="Q16" s="249">
        <v>-18557.545001489212</v>
      </c>
      <c r="R16" s="249">
        <v>1007.0084862071634</v>
      </c>
      <c r="S16" s="249">
        <v>1271.1784684476893</v>
      </c>
      <c r="T16" s="249">
        <v>847.36237615226764</v>
      </c>
      <c r="U16" s="249">
        <v>887.60194731700994</v>
      </c>
      <c r="V16" s="249">
        <v>92.429641422494896</v>
      </c>
      <c r="W16" s="249">
        <v>13.424994940153384</v>
      </c>
      <c r="X16" s="249">
        <v>131.35246847919859</v>
      </c>
      <c r="Y16" s="249">
        <v>0.8692442767005788</v>
      </c>
      <c r="Z16" s="249">
        <v>591.73445845740218</v>
      </c>
      <c r="AA16" s="250">
        <v>79.487559969397381</v>
      </c>
      <c r="AB16" s="270">
        <f t="shared" si="3"/>
        <v>-24442.474324044724</v>
      </c>
      <c r="AC16" s="249">
        <v>-29351.699409834262</v>
      </c>
      <c r="AD16" s="249">
        <v>1052.0303548268384</v>
      </c>
      <c r="AE16" s="249">
        <v>1267.885310023056</v>
      </c>
      <c r="AF16" s="249">
        <v>846.93554294112789</v>
      </c>
      <c r="AG16" s="249">
        <v>831.50245871372476</v>
      </c>
      <c r="AH16" s="249">
        <v>92.429641422494896</v>
      </c>
      <c r="AI16" s="249">
        <v>12.633639935558591</v>
      </c>
      <c r="AJ16" s="249">
        <v>135.60210716529031</v>
      </c>
      <c r="AK16" s="249">
        <v>0.8692442767005788</v>
      </c>
      <c r="AL16" s="249">
        <v>587.04832829042959</v>
      </c>
      <c r="AM16" s="250">
        <v>82.288458194321464</v>
      </c>
      <c r="AN16" s="270">
        <f t="shared" si="4"/>
        <v>-32283.928089879431</v>
      </c>
      <c r="AO16" s="249">
        <v>-37199.779267973194</v>
      </c>
      <c r="AP16" s="249">
        <v>1097.5616192860853</v>
      </c>
      <c r="AQ16" s="249">
        <v>1265.9016260410654</v>
      </c>
      <c r="AR16" s="249">
        <v>842.32885983170308</v>
      </c>
      <c r="AS16" s="249">
        <v>801.59453601054452</v>
      </c>
      <c r="AT16" s="249">
        <v>95.520287739652503</v>
      </c>
      <c r="AU16" s="249">
        <v>12.45916796604163</v>
      </c>
      <c r="AV16" s="249">
        <v>145.05786479893285</v>
      </c>
      <c r="AW16" s="249">
        <v>0.9690463973587935</v>
      </c>
      <c r="AX16" s="249">
        <v>573.7150349866356</v>
      </c>
      <c r="AY16" s="250">
        <v>80.743135035742668</v>
      </c>
      <c r="AZ16" s="854">
        <v>-269629.50999999954</v>
      </c>
      <c r="BA16" s="290">
        <f t="shared" si="5"/>
        <v>321276.96106911299</v>
      </c>
      <c r="BB16" s="271">
        <f t="shared" si="6"/>
        <v>571225.33918865165</v>
      </c>
      <c r="BC16" s="271">
        <f t="shared" si="6"/>
        <v>4118.5524431445783</v>
      </c>
      <c r="BD16" s="271">
        <f t="shared" si="6"/>
        <v>5066.0008426428731</v>
      </c>
      <c r="BE16" s="271">
        <f t="shared" si="6"/>
        <v>3386.6909336400163</v>
      </c>
      <c r="BF16" s="271">
        <f t="shared" si="6"/>
        <v>3457.7888917503815</v>
      </c>
      <c r="BG16" s="271">
        <f t="shared" si="6"/>
        <v>375.41694483723893</v>
      </c>
      <c r="BH16" s="271">
        <f t="shared" si="6"/>
        <v>53.843296021288182</v>
      </c>
      <c r="BI16" s="271">
        <f t="shared" si="6"/>
        <v>540.66059339510741</v>
      </c>
      <c r="BJ16" s="271">
        <f t="shared" si="6"/>
        <v>3.5767792274605297</v>
      </c>
      <c r="BK16" s="271">
        <f t="shared" si="6"/>
        <v>2357.5602696071351</v>
      </c>
      <c r="BL16" s="291">
        <f t="shared" si="6"/>
        <v>321.04088619474715</v>
      </c>
    </row>
    <row r="17" spans="1:64" s="209" customFormat="1" x14ac:dyDescent="0.25">
      <c r="A17" s="1535"/>
      <c r="B17" s="128" t="s">
        <v>201</v>
      </c>
      <c r="C17" s="309" t="s">
        <v>14</v>
      </c>
      <c r="D17" s="272">
        <f>SUM(D11:D16)</f>
        <v>81726169.036710277</v>
      </c>
      <c r="E17" s="272">
        <f>SUM(E11:E16)</f>
        <v>40897335.143627211</v>
      </c>
      <c r="F17" s="272">
        <f>SUM(F11:F16)</f>
        <v>4949329.8297418067</v>
      </c>
      <c r="G17" s="272">
        <f t="shared" ref="G17:O17" si="7">SUM(G11:G16)</f>
        <v>13649718.852590002</v>
      </c>
      <c r="H17" s="272">
        <f t="shared" si="7"/>
        <v>12349143.423008967</v>
      </c>
      <c r="I17" s="272">
        <f t="shared" si="7"/>
        <v>1890213.962822061</v>
      </c>
      <c r="J17" s="272">
        <f t="shared" si="7"/>
        <v>392735.19350297871</v>
      </c>
      <c r="K17" s="272">
        <f t="shared" si="7"/>
        <v>22864.896555243653</v>
      </c>
      <c r="L17" s="272">
        <f t="shared" si="7"/>
        <v>4291638.4607174471</v>
      </c>
      <c r="M17" s="272">
        <f t="shared" si="7"/>
        <v>221058.93872106381</v>
      </c>
      <c r="N17" s="272">
        <f t="shared" si="7"/>
        <v>803878.56762072444</v>
      </c>
      <c r="O17" s="272">
        <f t="shared" si="7"/>
        <v>2258251.7678027661</v>
      </c>
      <c r="P17" s="288">
        <f>SUM(P11:P16)</f>
        <v>82216266.582779676</v>
      </c>
      <c r="Q17" s="272">
        <f>SUM(Q11:Q16)</f>
        <v>41316891.288763933</v>
      </c>
      <c r="R17" s="272">
        <f>SUM(R11:R16)</f>
        <v>5118041.8764964808</v>
      </c>
      <c r="S17" s="272">
        <f t="shared" ref="S17:AA17" si="8">SUM(S11:S16)</f>
        <v>13695730.21723138</v>
      </c>
      <c r="T17" s="272">
        <f t="shared" si="8"/>
        <v>12251647.070255516</v>
      </c>
      <c r="U17" s="272">
        <f t="shared" si="8"/>
        <v>1774064.1370872816</v>
      </c>
      <c r="V17" s="272">
        <f t="shared" si="8"/>
        <v>391582.43733978726</v>
      </c>
      <c r="W17" s="272">
        <f t="shared" si="8"/>
        <v>20093.878025319158</v>
      </c>
      <c r="X17" s="272">
        <f t="shared" si="8"/>
        <v>4360899.0111829806</v>
      </c>
      <c r="Y17" s="272">
        <f t="shared" si="8"/>
        <v>221058.93872106381</v>
      </c>
      <c r="Z17" s="272">
        <f t="shared" si="8"/>
        <v>786902.14684976055</v>
      </c>
      <c r="AA17" s="281">
        <f t="shared" si="8"/>
        <v>2279355.5808261703</v>
      </c>
      <c r="AB17" s="288">
        <f>SUM(AB11:AB16)</f>
        <v>85142085.266690642</v>
      </c>
      <c r="AC17" s="272">
        <f>SUM(AC11:AC16)</f>
        <v>44005402.621341616</v>
      </c>
      <c r="AD17" s="272">
        <f>SUM(AD11:AD16)</f>
        <v>5334003.8114448851</v>
      </c>
      <c r="AE17" s="272">
        <f t="shared" ref="AE17:AM17" si="9">SUM(AE11:AE16)</f>
        <v>13565725.305696741</v>
      </c>
      <c r="AF17" s="272">
        <f t="shared" si="9"/>
        <v>12301153.540274205</v>
      </c>
      <c r="AG17" s="272">
        <f t="shared" si="9"/>
        <v>1655371.072560655</v>
      </c>
      <c r="AH17" s="272">
        <f t="shared" si="9"/>
        <v>390180.73733978724</v>
      </c>
      <c r="AI17" s="272">
        <f t="shared" si="9"/>
        <v>18684.943096465344</v>
      </c>
      <c r="AJ17" s="272">
        <f t="shared" si="9"/>
        <v>4507881.8004859565</v>
      </c>
      <c r="AK17" s="272">
        <f t="shared" si="9"/>
        <v>221058.93872106381</v>
      </c>
      <c r="AL17" s="272">
        <f t="shared" si="9"/>
        <v>783109.50013523677</v>
      </c>
      <c r="AM17" s="272">
        <f t="shared" si="9"/>
        <v>2359512.9955940428</v>
      </c>
      <c r="AN17" s="288">
        <f>SUM(AN11:AN16)</f>
        <v>83778455.995226741</v>
      </c>
      <c r="AO17" s="272">
        <f>SUM(AO11:AO16)</f>
        <v>44441795.569111876</v>
      </c>
      <c r="AP17" s="272">
        <f t="shared" ref="AP17:AZ17" si="10">SUM(AP11:AP16)</f>
        <v>5214114.242794347</v>
      </c>
      <c r="AQ17" s="272">
        <f t="shared" si="10"/>
        <v>13177301.116396738</v>
      </c>
      <c r="AR17" s="272">
        <f t="shared" si="10"/>
        <v>11800168.368227733</v>
      </c>
      <c r="AS17" s="272">
        <f t="shared" si="10"/>
        <v>1484567.7472278511</v>
      </c>
      <c r="AT17" s="272">
        <f t="shared" si="10"/>
        <v>382151.86501468089</v>
      </c>
      <c r="AU17" s="272">
        <f t="shared" si="10"/>
        <v>20538.835001914897</v>
      </c>
      <c r="AV17" s="272">
        <f t="shared" si="10"/>
        <v>3803350.8268602551</v>
      </c>
      <c r="AW17" s="272">
        <f t="shared" si="10"/>
        <v>313008.33550014894</v>
      </c>
      <c r="AX17" s="272">
        <f t="shared" si="10"/>
        <v>871124.0523346127</v>
      </c>
      <c r="AY17" s="281">
        <f t="shared" si="10"/>
        <v>2270335.036756597</v>
      </c>
      <c r="AZ17" s="293">
        <f t="shared" si="10"/>
        <v>-19235.990329503751</v>
      </c>
      <c r="BA17" s="292">
        <f>SUM(BA11:BA16)</f>
        <v>332843740.89107782</v>
      </c>
      <c r="BB17" s="272">
        <f>SUM(BB11:BB16)</f>
        <v>170661424.62284464</v>
      </c>
      <c r="BC17" s="272">
        <f t="shared" ref="BC17:BL17" si="11">SUM(BC11:BC16)</f>
        <v>20615489.760477521</v>
      </c>
      <c r="BD17" s="272">
        <f t="shared" si="11"/>
        <v>54088475.491914853</v>
      </c>
      <c r="BE17" s="272">
        <f t="shared" si="11"/>
        <v>48702112.401766419</v>
      </c>
      <c r="BF17" s="272">
        <f t="shared" si="11"/>
        <v>6804216.9196978481</v>
      </c>
      <c r="BG17" s="272">
        <f t="shared" si="11"/>
        <v>1556650.2331972341</v>
      </c>
      <c r="BH17" s="272">
        <f t="shared" si="11"/>
        <v>82182.552678943059</v>
      </c>
      <c r="BI17" s="272">
        <f t="shared" si="11"/>
        <v>16963770.099246636</v>
      </c>
      <c r="BJ17" s="272">
        <f>SUM(BJ11:BJ16)</f>
        <v>976185.1516633404</v>
      </c>
      <c r="BK17" s="272">
        <f t="shared" si="11"/>
        <v>3245014.2669403348</v>
      </c>
      <c r="BL17" s="293">
        <f t="shared" si="11"/>
        <v>9167455.3809795752</v>
      </c>
    </row>
    <row r="18" spans="1:64" customFormat="1" ht="14.85" customHeight="1" x14ac:dyDescent="0.25">
      <c r="A18" s="1540" t="s">
        <v>268</v>
      </c>
      <c r="B18" s="1541"/>
      <c r="C18" s="1542"/>
      <c r="D18" s="1512" t="s">
        <v>244</v>
      </c>
      <c r="E18" s="1513"/>
      <c r="F18" s="1513"/>
      <c r="G18" s="1513"/>
      <c r="H18" s="1513"/>
      <c r="I18" s="1513"/>
      <c r="J18" s="1513"/>
      <c r="K18" s="1513"/>
      <c r="L18" s="1513"/>
      <c r="M18" s="1513"/>
      <c r="N18" s="1513"/>
      <c r="O18" s="1514"/>
      <c r="P18" s="1512" t="s">
        <v>245</v>
      </c>
      <c r="Q18" s="1513"/>
      <c r="R18" s="1513"/>
      <c r="S18" s="1513"/>
      <c r="T18" s="1513"/>
      <c r="U18" s="1513"/>
      <c r="V18" s="1513"/>
      <c r="W18" s="1513"/>
      <c r="X18" s="1513"/>
      <c r="Y18" s="1513"/>
      <c r="Z18" s="1513"/>
      <c r="AA18" s="1514"/>
      <c r="AB18" s="1512" t="s">
        <v>246</v>
      </c>
      <c r="AC18" s="1513"/>
      <c r="AD18" s="1513"/>
      <c r="AE18" s="1513"/>
      <c r="AF18" s="1513"/>
      <c r="AG18" s="1513"/>
      <c r="AH18" s="1513"/>
      <c r="AI18" s="1513"/>
      <c r="AJ18" s="1513"/>
      <c r="AK18" s="1513"/>
      <c r="AL18" s="1513"/>
      <c r="AM18" s="1514"/>
      <c r="AN18" s="1532" t="s">
        <v>247</v>
      </c>
      <c r="AO18" s="1507"/>
      <c r="AP18" s="1507"/>
      <c r="AQ18" s="1507"/>
      <c r="AR18" s="1507"/>
      <c r="AS18" s="1507"/>
      <c r="AT18" s="1507"/>
      <c r="AU18" s="1507"/>
      <c r="AV18" s="1507"/>
      <c r="AW18" s="1507"/>
      <c r="AX18" s="1507"/>
      <c r="AY18" s="1533"/>
      <c r="AZ18" s="719"/>
      <c r="BA18" s="1506" t="s">
        <v>826</v>
      </c>
      <c r="BB18" s="1507"/>
      <c r="BC18" s="1507"/>
      <c r="BD18" s="1507"/>
      <c r="BE18" s="1507"/>
      <c r="BF18" s="1507"/>
      <c r="BG18" s="1507"/>
      <c r="BH18" s="1507"/>
      <c r="BI18" s="1507"/>
      <c r="BJ18" s="1507"/>
      <c r="BK18" s="1507"/>
      <c r="BL18" s="1508"/>
    </row>
    <row r="19" spans="1:64" customFormat="1" ht="45" customHeight="1" x14ac:dyDescent="0.25">
      <c r="A19" s="1536"/>
      <c r="B19" s="1537"/>
      <c r="C19" s="1538"/>
      <c r="D19" s="701" t="s">
        <v>36</v>
      </c>
      <c r="E19" s="215" t="s">
        <v>937</v>
      </c>
      <c r="F19" s="215" t="s">
        <v>938</v>
      </c>
      <c r="G19" s="215" t="s">
        <v>939</v>
      </c>
      <c r="H19" s="215" t="s">
        <v>940</v>
      </c>
      <c r="I19" s="215" t="s">
        <v>47</v>
      </c>
      <c r="J19" s="215" t="s">
        <v>48</v>
      </c>
      <c r="K19" s="215" t="s">
        <v>50</v>
      </c>
      <c r="L19" s="215" t="s">
        <v>49</v>
      </c>
      <c r="M19" s="215" t="s">
        <v>1542</v>
      </c>
      <c r="N19" s="215" t="s">
        <v>136</v>
      </c>
      <c r="O19" s="216" t="s">
        <v>137</v>
      </c>
      <c r="P19" s="701" t="s">
        <v>36</v>
      </c>
      <c r="Q19" s="215" t="s">
        <v>937</v>
      </c>
      <c r="R19" s="215" t="s">
        <v>938</v>
      </c>
      <c r="S19" s="215" t="s">
        <v>939</v>
      </c>
      <c r="T19" s="215" t="s">
        <v>940</v>
      </c>
      <c r="U19" s="215" t="s">
        <v>47</v>
      </c>
      <c r="V19" s="215" t="s">
        <v>48</v>
      </c>
      <c r="W19" s="215" t="s">
        <v>50</v>
      </c>
      <c r="X19" s="215" t="s">
        <v>49</v>
      </c>
      <c r="Y19" s="215" t="s">
        <v>1542</v>
      </c>
      <c r="Z19" s="215" t="s">
        <v>136</v>
      </c>
      <c r="AA19" s="216" t="s">
        <v>137</v>
      </c>
      <c r="AB19" s="701" t="s">
        <v>36</v>
      </c>
      <c r="AC19" s="215" t="s">
        <v>937</v>
      </c>
      <c r="AD19" s="215" t="s">
        <v>938</v>
      </c>
      <c r="AE19" s="215" t="s">
        <v>939</v>
      </c>
      <c r="AF19" s="215" t="s">
        <v>940</v>
      </c>
      <c r="AG19" s="215" t="s">
        <v>47</v>
      </c>
      <c r="AH19" s="215" t="s">
        <v>48</v>
      </c>
      <c r="AI19" s="215" t="s">
        <v>50</v>
      </c>
      <c r="AJ19" s="215" t="s">
        <v>49</v>
      </c>
      <c r="AK19" s="215" t="s">
        <v>1542</v>
      </c>
      <c r="AL19" s="215" t="s">
        <v>136</v>
      </c>
      <c r="AM19" s="216" t="s">
        <v>137</v>
      </c>
      <c r="AN19" s="701" t="s">
        <v>36</v>
      </c>
      <c r="AO19" s="215" t="s">
        <v>937</v>
      </c>
      <c r="AP19" s="215" t="s">
        <v>938</v>
      </c>
      <c r="AQ19" s="215" t="s">
        <v>939</v>
      </c>
      <c r="AR19" s="215" t="s">
        <v>940</v>
      </c>
      <c r="AS19" s="215" t="s">
        <v>47</v>
      </c>
      <c r="AT19" s="215" t="s">
        <v>48</v>
      </c>
      <c r="AU19" s="215" t="s">
        <v>50</v>
      </c>
      <c r="AV19" s="215" t="s">
        <v>49</v>
      </c>
      <c r="AW19" s="215" t="s">
        <v>1542</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1542</v>
      </c>
      <c r="BK19" s="215" t="s">
        <v>136</v>
      </c>
      <c r="BL19" s="217" t="s">
        <v>137</v>
      </c>
    </row>
    <row r="20" spans="1:64" ht="14.85" customHeight="1" x14ac:dyDescent="0.25">
      <c r="A20" s="1534" t="s">
        <v>0</v>
      </c>
      <c r="B20" s="124">
        <v>2.1</v>
      </c>
      <c r="C20" s="125" t="s">
        <v>147</v>
      </c>
      <c r="D20" s="273">
        <f t="shared" ref="D20:D27" si="12">SUM(E20:O20)</f>
        <v>8515796.6799999997</v>
      </c>
      <c r="E20" s="251">
        <v>3962234.1799999997</v>
      </c>
      <c r="F20" s="251">
        <v>207732.84</v>
      </c>
      <c r="G20" s="251">
        <v>2047894.6700000006</v>
      </c>
      <c r="H20" s="251">
        <v>1797111.1200000003</v>
      </c>
      <c r="I20" s="251">
        <v>-73217.06</v>
      </c>
      <c r="J20" s="251">
        <v>43140.810000000005</v>
      </c>
      <c r="K20" s="251">
        <v>0</v>
      </c>
      <c r="L20" s="251">
        <v>185255.27000000002</v>
      </c>
      <c r="M20" s="251">
        <v>0</v>
      </c>
      <c r="N20" s="251">
        <v>25287.85</v>
      </c>
      <c r="O20" s="252">
        <v>320356.99999999994</v>
      </c>
      <c r="P20" s="273">
        <f t="shared" ref="P20:P27" si="13">SUM(Q20:AA20)</f>
        <v>7155039.8399999999</v>
      </c>
      <c r="Q20" s="251">
        <v>3875448.07</v>
      </c>
      <c r="R20" s="251">
        <v>253309.32</v>
      </c>
      <c r="S20" s="251">
        <v>1460227.2000000002</v>
      </c>
      <c r="T20" s="251">
        <v>1152049.5</v>
      </c>
      <c r="U20" s="251">
        <v>9510.2599999999966</v>
      </c>
      <c r="V20" s="251">
        <v>18767.73</v>
      </c>
      <c r="W20" s="251">
        <v>0</v>
      </c>
      <c r="X20" s="251">
        <v>134799.54</v>
      </c>
      <c r="Y20" s="251">
        <v>0</v>
      </c>
      <c r="Z20" s="251">
        <v>18675.449999999997</v>
      </c>
      <c r="AA20" s="252">
        <v>232252.77000000002</v>
      </c>
      <c r="AB20" s="273">
        <f t="shared" ref="AB20:AB27" si="14">SUM(AC20:AM20)</f>
        <v>9627062.8800000008</v>
      </c>
      <c r="AC20" s="251">
        <v>5232781.3500000006</v>
      </c>
      <c r="AD20" s="251">
        <v>312150.53999999998</v>
      </c>
      <c r="AE20" s="251">
        <v>1859810.9600000002</v>
      </c>
      <c r="AF20" s="251">
        <v>1159504.1399999994</v>
      </c>
      <c r="AG20" s="251">
        <v>19307.47</v>
      </c>
      <c r="AH20" s="251">
        <v>11563.51</v>
      </c>
      <c r="AI20" s="251">
        <v>0</v>
      </c>
      <c r="AJ20" s="251">
        <v>496266.3</v>
      </c>
      <c r="AK20" s="251">
        <v>103502.35</v>
      </c>
      <c r="AL20" s="251">
        <v>43144.58</v>
      </c>
      <c r="AM20" s="252">
        <v>389031.68000000005</v>
      </c>
      <c r="AN20" s="276">
        <f t="shared" ref="AN20:AN27" si="15">SUM(AO20:AY20)</f>
        <v>8214948.2899999982</v>
      </c>
      <c r="AO20" s="251">
        <v>4580712.1599999992</v>
      </c>
      <c r="AP20" s="251">
        <v>203257.43000000002</v>
      </c>
      <c r="AQ20" s="251">
        <v>1465771.72</v>
      </c>
      <c r="AR20" s="251">
        <v>1236374.18</v>
      </c>
      <c r="AS20" s="251">
        <v>26668.01</v>
      </c>
      <c r="AT20" s="251">
        <v>4443.93</v>
      </c>
      <c r="AU20" s="251">
        <v>0</v>
      </c>
      <c r="AV20" s="249">
        <v>217970.07</v>
      </c>
      <c r="AW20" s="251">
        <v>0</v>
      </c>
      <c r="AX20" s="251">
        <v>36489.370000000003</v>
      </c>
      <c r="AY20" s="252">
        <v>443261.42</v>
      </c>
      <c r="AZ20" s="855">
        <v>5198997.580000001</v>
      </c>
      <c r="BA20" s="294">
        <f t="shared" ref="BA20:BA27" si="16">SUM(BB20:BL20)+AZ20</f>
        <v>38711845.270000003</v>
      </c>
      <c r="BB20" s="271">
        <f t="shared" ref="BB20:BL27" si="17">E20+Q20+AC20+AO20</f>
        <v>17651175.760000002</v>
      </c>
      <c r="BC20" s="271">
        <f t="shared" si="17"/>
        <v>976450.13</v>
      </c>
      <c r="BD20" s="271">
        <f t="shared" si="17"/>
        <v>6833704.5500000007</v>
      </c>
      <c r="BE20" s="271">
        <f t="shared" si="17"/>
        <v>5345038.9399999995</v>
      </c>
      <c r="BF20" s="271">
        <f t="shared" si="17"/>
        <v>-17731.320000000003</v>
      </c>
      <c r="BG20" s="271">
        <f t="shared" si="17"/>
        <v>77915.98000000001</v>
      </c>
      <c r="BH20" s="271">
        <f t="shared" si="17"/>
        <v>0</v>
      </c>
      <c r="BI20" s="271">
        <f t="shared" si="17"/>
        <v>1034291.1800000002</v>
      </c>
      <c r="BJ20" s="271">
        <f t="shared" si="17"/>
        <v>103502.35</v>
      </c>
      <c r="BK20" s="271">
        <f t="shared" si="17"/>
        <v>123597.25</v>
      </c>
      <c r="BL20" s="295">
        <f t="shared" si="17"/>
        <v>1384902.87</v>
      </c>
    </row>
    <row r="21" spans="1:64" ht="24.75" x14ac:dyDescent="0.25">
      <c r="A21" s="1535"/>
      <c r="B21" s="126">
        <v>2.2000000000000002</v>
      </c>
      <c r="C21" s="127" t="s">
        <v>148</v>
      </c>
      <c r="D21" s="274">
        <f t="shared" si="12"/>
        <v>48270.985238281297</v>
      </c>
      <c r="E21" s="253">
        <v>22459.548389945066</v>
      </c>
      <c r="F21" s="253">
        <v>1177.5138874201314</v>
      </c>
      <c r="G21" s="253">
        <v>11608.296569279406</v>
      </c>
      <c r="H21" s="253">
        <v>10186.753818207782</v>
      </c>
      <c r="I21" s="253">
        <v>-415.02395550974512</v>
      </c>
      <c r="J21" s="253">
        <v>244.5395869500137</v>
      </c>
      <c r="K21" s="253">
        <v>0</v>
      </c>
      <c r="L21" s="253">
        <v>1050.1019152425108</v>
      </c>
      <c r="M21" s="253">
        <v>0</v>
      </c>
      <c r="N21" s="253">
        <v>143.34177763129395</v>
      </c>
      <c r="O21" s="254">
        <v>1815.9132491148291</v>
      </c>
      <c r="P21" s="274">
        <f t="shared" si="13"/>
        <v>81183.446574049536</v>
      </c>
      <c r="Q21" s="253">
        <v>43972.114534214583</v>
      </c>
      <c r="R21" s="253">
        <v>2874.1312566791826</v>
      </c>
      <c r="S21" s="253">
        <v>16568.220377257043</v>
      </c>
      <c r="T21" s="253">
        <v>13071.534348564925</v>
      </c>
      <c r="U21" s="253">
        <v>107.90655284671624</v>
      </c>
      <c r="V21" s="253">
        <v>212.94486681309473</v>
      </c>
      <c r="W21" s="253">
        <v>0</v>
      </c>
      <c r="X21" s="253">
        <v>1529.4801284847149</v>
      </c>
      <c r="Y21" s="253">
        <v>0</v>
      </c>
      <c r="Z21" s="253">
        <v>211.89782743702139</v>
      </c>
      <c r="AA21" s="254">
        <v>2635.2166817522593</v>
      </c>
      <c r="AB21" s="274">
        <f t="shared" si="14"/>
        <v>239926.34782906331</v>
      </c>
      <c r="AC21" s="253">
        <v>130411.75007818537</v>
      </c>
      <c r="AD21" s="253">
        <v>7779.4380247228555</v>
      </c>
      <c r="AE21" s="253">
        <v>46350.341412256799</v>
      </c>
      <c r="AF21" s="253">
        <v>28897.244888762871</v>
      </c>
      <c r="AG21" s="253">
        <v>481.18214461264694</v>
      </c>
      <c r="AH21" s="253">
        <v>288.18662108757843</v>
      </c>
      <c r="AI21" s="253">
        <v>0</v>
      </c>
      <c r="AJ21" s="253">
        <v>12367.984129095277</v>
      </c>
      <c r="AK21" s="253">
        <v>2579.4929499022292</v>
      </c>
      <c r="AL21" s="253">
        <v>1075.2523004211278</v>
      </c>
      <c r="AM21" s="254">
        <v>9695.4752800165425</v>
      </c>
      <c r="AN21" s="289">
        <f t="shared" si="15"/>
        <v>712851.05571360781</v>
      </c>
      <c r="AO21" s="253">
        <v>397490.6942690154</v>
      </c>
      <c r="AP21" s="253">
        <v>17637.636713247626</v>
      </c>
      <c r="AQ21" s="253">
        <v>127192.14791760436</v>
      </c>
      <c r="AR21" s="253">
        <v>107286.2066025307</v>
      </c>
      <c r="AS21" s="253">
        <v>2314.1130547860153</v>
      </c>
      <c r="AT21" s="253">
        <v>385.62144035326293</v>
      </c>
      <c r="AU21" s="253">
        <v>0</v>
      </c>
      <c r="AV21" s="253">
        <v>18914.324111158712</v>
      </c>
      <c r="AW21" s="253">
        <v>0</v>
      </c>
      <c r="AX21" s="253">
        <v>3166.3602750230407</v>
      </c>
      <c r="AY21" s="254">
        <v>38463.951329888769</v>
      </c>
      <c r="AZ21" s="526">
        <v>-6576575.6860721111</v>
      </c>
      <c r="BA21" s="296">
        <f t="shared" si="16"/>
        <v>-5494343.8507171087</v>
      </c>
      <c r="BB21" s="271">
        <f t="shared" si="17"/>
        <v>594334.10727136047</v>
      </c>
      <c r="BC21" s="271">
        <f t="shared" si="17"/>
        <v>29468.719882069796</v>
      </c>
      <c r="BD21" s="271">
        <f t="shared" si="17"/>
        <v>201719.00627639762</v>
      </c>
      <c r="BE21" s="271">
        <f t="shared" si="17"/>
        <v>159441.73965806628</v>
      </c>
      <c r="BF21" s="271">
        <f t="shared" si="17"/>
        <v>2488.1777967356334</v>
      </c>
      <c r="BG21" s="271">
        <f t="shared" si="17"/>
        <v>1131.2925152039497</v>
      </c>
      <c r="BH21" s="271">
        <f t="shared" si="17"/>
        <v>0</v>
      </c>
      <c r="BI21" s="271">
        <f t="shared" si="17"/>
        <v>33861.890283981214</v>
      </c>
      <c r="BJ21" s="271">
        <f t="shared" si="17"/>
        <v>2579.4929499022292</v>
      </c>
      <c r="BK21" s="271">
        <f t="shared" si="17"/>
        <v>4596.8521805124838</v>
      </c>
      <c r="BL21" s="291">
        <f t="shared" si="17"/>
        <v>52610.556540772399</v>
      </c>
    </row>
    <row r="22" spans="1:64" x14ac:dyDescent="0.25">
      <c r="A22" s="1535"/>
      <c r="B22" s="126">
        <v>2.2999999999999998</v>
      </c>
      <c r="C22" s="127" t="s">
        <v>149</v>
      </c>
      <c r="D22" s="274">
        <f t="shared" si="12"/>
        <v>6054861.9199999934</v>
      </c>
      <c r="E22" s="253">
        <v>3900441.9799999953</v>
      </c>
      <c r="F22" s="253">
        <v>392949.56999999983</v>
      </c>
      <c r="G22" s="253">
        <v>822149.34999999811</v>
      </c>
      <c r="H22" s="253">
        <v>733513.40000000014</v>
      </c>
      <c r="I22" s="253">
        <v>12283.399999999996</v>
      </c>
      <c r="J22" s="253">
        <v>14728.429999999998</v>
      </c>
      <c r="K22" s="253">
        <v>782.31999999999982</v>
      </c>
      <c r="L22" s="253">
        <v>73347.679999999978</v>
      </c>
      <c r="M22" s="253">
        <v>694.05</v>
      </c>
      <c r="N22" s="253">
        <v>18129.11</v>
      </c>
      <c r="O22" s="254">
        <v>85842.62999999999</v>
      </c>
      <c r="P22" s="274">
        <f t="shared" si="13"/>
        <v>6892072.4399999594</v>
      </c>
      <c r="Q22" s="253">
        <v>4565610.5499999616</v>
      </c>
      <c r="R22" s="253">
        <v>434904.24999999994</v>
      </c>
      <c r="S22" s="253">
        <v>961644.32999999903</v>
      </c>
      <c r="T22" s="253">
        <v>725813.86999999906</v>
      </c>
      <c r="U22" s="253">
        <v>27313.490000000005</v>
      </c>
      <c r="V22" s="253">
        <v>21102.340000000004</v>
      </c>
      <c r="W22" s="253">
        <v>703.59999999999991</v>
      </c>
      <c r="X22" s="253">
        <v>63702.52</v>
      </c>
      <c r="Y22" s="253">
        <v>4479.8999999999996</v>
      </c>
      <c r="Z22" s="253">
        <v>16248.330000000002</v>
      </c>
      <c r="AA22" s="254">
        <v>70549.259999999995</v>
      </c>
      <c r="AB22" s="274">
        <f t="shared" si="14"/>
        <v>6147212.3400000073</v>
      </c>
      <c r="AC22" s="253">
        <v>4235423.520000007</v>
      </c>
      <c r="AD22" s="253">
        <v>391039.04999999993</v>
      </c>
      <c r="AE22" s="253">
        <v>647482.14</v>
      </c>
      <c r="AF22" s="253">
        <v>662901.40000000107</v>
      </c>
      <c r="AG22" s="253">
        <v>15006.519999999999</v>
      </c>
      <c r="AH22" s="253">
        <v>15007.1</v>
      </c>
      <c r="AI22" s="253">
        <v>461.05000000000007</v>
      </c>
      <c r="AJ22" s="253">
        <v>77141.400000000009</v>
      </c>
      <c r="AK22" s="253">
        <v>631.32000000000005</v>
      </c>
      <c r="AL22" s="253">
        <v>8721.5799999999981</v>
      </c>
      <c r="AM22" s="254">
        <v>93397.26</v>
      </c>
      <c r="AN22" s="289">
        <f t="shared" si="15"/>
        <v>6911240.8699999927</v>
      </c>
      <c r="AO22" s="253">
        <v>4933506.7599999905</v>
      </c>
      <c r="AP22" s="253">
        <v>386536.85000000009</v>
      </c>
      <c r="AQ22" s="253">
        <v>662912.570000001</v>
      </c>
      <c r="AR22" s="253">
        <v>702755.04000000085</v>
      </c>
      <c r="AS22" s="253">
        <v>24019.840000000018</v>
      </c>
      <c r="AT22" s="253">
        <v>20789.84</v>
      </c>
      <c r="AU22" s="253">
        <v>46.12</v>
      </c>
      <c r="AV22" s="253">
        <v>93540.53</v>
      </c>
      <c r="AW22" s="253">
        <v>5132.3700000000008</v>
      </c>
      <c r="AX22" s="253">
        <v>11121.97</v>
      </c>
      <c r="AY22" s="254">
        <v>70878.98</v>
      </c>
      <c r="AZ22" s="526">
        <v>-896577.46000000904</v>
      </c>
      <c r="BA22" s="296">
        <f t="shared" si="16"/>
        <v>25108810.10999994</v>
      </c>
      <c r="BB22" s="271">
        <f t="shared" si="17"/>
        <v>17634982.809999954</v>
      </c>
      <c r="BC22" s="271">
        <f t="shared" si="17"/>
        <v>1605429.7199999997</v>
      </c>
      <c r="BD22" s="271">
        <f t="shared" si="17"/>
        <v>3094188.3899999978</v>
      </c>
      <c r="BE22" s="271">
        <f t="shared" si="17"/>
        <v>2824983.7100000009</v>
      </c>
      <c r="BF22" s="271">
        <f t="shared" si="17"/>
        <v>78623.250000000015</v>
      </c>
      <c r="BG22" s="271">
        <f t="shared" si="17"/>
        <v>71627.710000000006</v>
      </c>
      <c r="BH22" s="271">
        <f t="shared" si="17"/>
        <v>1993.0899999999997</v>
      </c>
      <c r="BI22" s="271">
        <f t="shared" si="17"/>
        <v>307732.13</v>
      </c>
      <c r="BJ22" s="271">
        <f t="shared" si="17"/>
        <v>10937.64</v>
      </c>
      <c r="BK22" s="271">
        <f t="shared" si="17"/>
        <v>54220.990000000005</v>
      </c>
      <c r="BL22" s="291">
        <f t="shared" si="17"/>
        <v>320668.12999999995</v>
      </c>
    </row>
    <row r="23" spans="1:64" x14ac:dyDescent="0.25">
      <c r="A23" s="1535"/>
      <c r="B23" s="126">
        <v>2.4</v>
      </c>
      <c r="C23" s="127" t="s">
        <v>150</v>
      </c>
      <c r="D23" s="274">
        <f t="shared" si="12"/>
        <v>1522225.43</v>
      </c>
      <c r="E23" s="253">
        <v>42494.949999999983</v>
      </c>
      <c r="F23" s="253">
        <v>20279.979999999912</v>
      </c>
      <c r="G23" s="253">
        <v>534941.68000000017</v>
      </c>
      <c r="H23" s="253">
        <v>421414.56</v>
      </c>
      <c r="I23" s="253">
        <v>271761.44999999984</v>
      </c>
      <c r="J23" s="253">
        <v>0</v>
      </c>
      <c r="K23" s="253">
        <v>2138.5999999999995</v>
      </c>
      <c r="L23" s="253">
        <v>51189.159999999996</v>
      </c>
      <c r="M23" s="253">
        <v>0</v>
      </c>
      <c r="N23" s="253">
        <v>89407.890000000014</v>
      </c>
      <c r="O23" s="254">
        <v>88597.159999999989</v>
      </c>
      <c r="P23" s="274">
        <f t="shared" si="13"/>
        <v>1865528.7399999988</v>
      </c>
      <c r="Q23" s="253">
        <v>160418.22000000012</v>
      </c>
      <c r="R23" s="253">
        <v>15711.849999999997</v>
      </c>
      <c r="S23" s="253">
        <v>767603.10999999882</v>
      </c>
      <c r="T23" s="253">
        <v>457209.87999999995</v>
      </c>
      <c r="U23" s="253">
        <v>263289.87999999989</v>
      </c>
      <c r="V23" s="253">
        <v>0</v>
      </c>
      <c r="W23" s="253">
        <v>2036.99</v>
      </c>
      <c r="X23" s="253">
        <v>41671.93</v>
      </c>
      <c r="Y23" s="253">
        <v>0</v>
      </c>
      <c r="Z23" s="253">
        <v>94337.300000000032</v>
      </c>
      <c r="AA23" s="254">
        <v>63249.58</v>
      </c>
      <c r="AB23" s="274">
        <f t="shared" si="14"/>
        <v>1603601.61</v>
      </c>
      <c r="AC23" s="253">
        <v>131650.06999999998</v>
      </c>
      <c r="AD23" s="253">
        <v>21720.55</v>
      </c>
      <c r="AE23" s="253">
        <v>662633.03999999992</v>
      </c>
      <c r="AF23" s="253">
        <v>338488.44000000024</v>
      </c>
      <c r="AG23" s="253">
        <v>235380.40999999992</v>
      </c>
      <c r="AH23" s="253">
        <v>0</v>
      </c>
      <c r="AI23" s="253">
        <v>2647.82</v>
      </c>
      <c r="AJ23" s="253">
        <v>31032.759999999995</v>
      </c>
      <c r="AK23" s="253">
        <v>0</v>
      </c>
      <c r="AL23" s="253">
        <v>96645.500000000015</v>
      </c>
      <c r="AM23" s="254">
        <v>83403.01999999999</v>
      </c>
      <c r="AN23" s="289">
        <f t="shared" si="15"/>
        <v>1822386.4299999997</v>
      </c>
      <c r="AO23" s="253">
        <v>201154.35</v>
      </c>
      <c r="AP23" s="253">
        <v>37393.009999999995</v>
      </c>
      <c r="AQ23" s="253">
        <v>718125.34</v>
      </c>
      <c r="AR23" s="253">
        <v>362756.30999999988</v>
      </c>
      <c r="AS23" s="253">
        <v>276345.91000000015</v>
      </c>
      <c r="AT23" s="253">
        <v>0</v>
      </c>
      <c r="AU23" s="253">
        <v>2698.5</v>
      </c>
      <c r="AV23" s="253">
        <v>49505.18</v>
      </c>
      <c r="AW23" s="253">
        <v>0</v>
      </c>
      <c r="AX23" s="253">
        <v>81517.119999999893</v>
      </c>
      <c r="AY23" s="254">
        <v>92890.71</v>
      </c>
      <c r="AZ23" s="526">
        <v>-7757653.9399999976</v>
      </c>
      <c r="BA23" s="296">
        <f t="shared" si="16"/>
        <v>-943911.72999999952</v>
      </c>
      <c r="BB23" s="271">
        <f t="shared" si="17"/>
        <v>535717.59000000008</v>
      </c>
      <c r="BC23" s="271">
        <f t="shared" si="17"/>
        <v>95105.389999999898</v>
      </c>
      <c r="BD23" s="271">
        <f t="shared" si="17"/>
        <v>2683303.169999999</v>
      </c>
      <c r="BE23" s="271">
        <f t="shared" si="17"/>
        <v>1579869.19</v>
      </c>
      <c r="BF23" s="271">
        <f t="shared" si="17"/>
        <v>1046777.6499999998</v>
      </c>
      <c r="BG23" s="271">
        <f t="shared" si="17"/>
        <v>0</v>
      </c>
      <c r="BH23" s="271">
        <f t="shared" si="17"/>
        <v>9521.91</v>
      </c>
      <c r="BI23" s="271">
        <f t="shared" si="17"/>
        <v>173399.03</v>
      </c>
      <c r="BJ23" s="271">
        <f t="shared" si="17"/>
        <v>0</v>
      </c>
      <c r="BK23" s="271">
        <f t="shared" si="17"/>
        <v>361907.80999999994</v>
      </c>
      <c r="BL23" s="291">
        <f t="shared" si="17"/>
        <v>328140.46999999997</v>
      </c>
    </row>
    <row r="24" spans="1:64" ht="13.5" customHeight="1" x14ac:dyDescent="0.25">
      <c r="A24" s="1535"/>
      <c r="B24" s="126">
        <v>2.5</v>
      </c>
      <c r="C24" s="127" t="s">
        <v>151</v>
      </c>
      <c r="D24" s="274">
        <f t="shared" si="12"/>
        <v>42950.000494964537</v>
      </c>
      <c r="E24" s="253">
        <v>1199.0064595974413</v>
      </c>
      <c r="F24" s="253">
        <v>572.20509779413374</v>
      </c>
      <c r="G24" s="253">
        <v>15093.523579340788</v>
      </c>
      <c r="H24" s="253">
        <v>11890.32531179384</v>
      </c>
      <c r="I24" s="253">
        <v>7667.8225064288108</v>
      </c>
      <c r="J24" s="253">
        <v>0</v>
      </c>
      <c r="K24" s="253">
        <v>60.341174998325407</v>
      </c>
      <c r="L24" s="253">
        <v>1444.3159363963712</v>
      </c>
      <c r="M24" s="253">
        <v>0</v>
      </c>
      <c r="N24" s="253">
        <v>2522.6676969611103</v>
      </c>
      <c r="O24" s="254">
        <v>2499.7927316537157</v>
      </c>
      <c r="P24" s="274">
        <f t="shared" si="13"/>
        <v>99366.637141374682</v>
      </c>
      <c r="Q24" s="253">
        <v>8544.6118925003721</v>
      </c>
      <c r="R24" s="253">
        <v>836.88536354026269</v>
      </c>
      <c r="S24" s="253">
        <v>40886.070562472618</v>
      </c>
      <c r="T24" s="253">
        <v>24353.100152941879</v>
      </c>
      <c r="U24" s="253">
        <v>14024.02943894399</v>
      </c>
      <c r="V24" s="253">
        <v>0</v>
      </c>
      <c r="W24" s="253">
        <v>108.49945211276076</v>
      </c>
      <c r="X24" s="253">
        <v>2219.6385713632949</v>
      </c>
      <c r="Y24" s="253">
        <v>0</v>
      </c>
      <c r="Z24" s="253">
        <v>5024.8382975847444</v>
      </c>
      <c r="AA24" s="254">
        <v>3368.963409914742</v>
      </c>
      <c r="AB24" s="274">
        <f t="shared" si="14"/>
        <v>193166.33815588604</v>
      </c>
      <c r="AC24" s="253">
        <v>15858.2791269872</v>
      </c>
      <c r="AD24" s="253">
        <v>2616.4098863880731</v>
      </c>
      <c r="AE24" s="253">
        <v>79819.32487452589</v>
      </c>
      <c r="AF24" s="253">
        <v>40773.57621441799</v>
      </c>
      <c r="AG24" s="253">
        <v>28353.40872059307</v>
      </c>
      <c r="AH24" s="253">
        <v>0</v>
      </c>
      <c r="AI24" s="253">
        <v>318.95059864396012</v>
      </c>
      <c r="AJ24" s="253">
        <v>3738.1383098452075</v>
      </c>
      <c r="AK24" s="253">
        <v>0</v>
      </c>
      <c r="AL24" s="253">
        <v>11641.705282551249</v>
      </c>
      <c r="AM24" s="254">
        <v>10046.545141933429</v>
      </c>
      <c r="AN24" s="289">
        <f t="shared" si="15"/>
        <v>757859.35848102381</v>
      </c>
      <c r="AO24" s="253">
        <v>83652.239797827817</v>
      </c>
      <c r="AP24" s="253">
        <v>15550.292793979212</v>
      </c>
      <c r="AQ24" s="253">
        <v>298640.28864688543</v>
      </c>
      <c r="AR24" s="253">
        <v>150856.18497584143</v>
      </c>
      <c r="AS24" s="253">
        <v>114921.4736368811</v>
      </c>
      <c r="AT24" s="253">
        <v>0</v>
      </c>
      <c r="AU24" s="253">
        <v>1122.2007831023209</v>
      </c>
      <c r="AV24" s="253">
        <v>20587.271359503928</v>
      </c>
      <c r="AW24" s="253">
        <v>0</v>
      </c>
      <c r="AX24" s="253">
        <v>33899.787252268201</v>
      </c>
      <c r="AY24" s="254">
        <v>38629.619234734331</v>
      </c>
      <c r="AZ24" s="526">
        <v>0</v>
      </c>
      <c r="BA24" s="296">
        <f t="shared" si="16"/>
        <v>1093342.3342732489</v>
      </c>
      <c r="BB24" s="271">
        <f t="shared" si="17"/>
        <v>109254.13727691284</v>
      </c>
      <c r="BC24" s="271">
        <f t="shared" si="17"/>
        <v>19575.793141701681</v>
      </c>
      <c r="BD24" s="271">
        <f t="shared" si="17"/>
        <v>434439.20766322472</v>
      </c>
      <c r="BE24" s="271">
        <f t="shared" si="17"/>
        <v>227873.18665499514</v>
      </c>
      <c r="BF24" s="271">
        <f t="shared" si="17"/>
        <v>164966.73430284698</v>
      </c>
      <c r="BG24" s="271">
        <f t="shared" si="17"/>
        <v>0</v>
      </c>
      <c r="BH24" s="271">
        <f t="shared" si="17"/>
        <v>1609.9920088573672</v>
      </c>
      <c r="BI24" s="271">
        <f t="shared" si="17"/>
        <v>27989.364177108801</v>
      </c>
      <c r="BJ24" s="271">
        <f t="shared" si="17"/>
        <v>0</v>
      </c>
      <c r="BK24" s="271">
        <f t="shared" si="17"/>
        <v>53088.998529365301</v>
      </c>
      <c r="BL24" s="291">
        <f t="shared" si="17"/>
        <v>54544.92051823622</v>
      </c>
    </row>
    <row r="25" spans="1:64" s="255" customFormat="1" x14ac:dyDescent="0.25">
      <c r="A25" s="1535"/>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5"/>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5"/>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9"/>
      <c r="B28" s="129" t="s">
        <v>221</v>
      </c>
      <c r="C28" s="130" t="s">
        <v>1</v>
      </c>
      <c r="D28" s="275">
        <f>SUM(D20:D27)</f>
        <v>16184105.015733238</v>
      </c>
      <c r="E28" s="275">
        <f t="shared" ref="E28:O28" si="18">SUM(E20:E27)</f>
        <v>7928829.6648495374</v>
      </c>
      <c r="F28" s="275">
        <f t="shared" si="18"/>
        <v>622712.10898521403</v>
      </c>
      <c r="G28" s="275">
        <f t="shared" si="18"/>
        <v>3431687.5201486191</v>
      </c>
      <c r="H28" s="275">
        <f t="shared" si="18"/>
        <v>2974116.1591300024</v>
      </c>
      <c r="I28" s="275">
        <f t="shared" si="18"/>
        <v>218080.58855091891</v>
      </c>
      <c r="J28" s="275">
        <f t="shared" si="18"/>
        <v>58113.779586950019</v>
      </c>
      <c r="K28" s="275">
        <f t="shared" si="18"/>
        <v>2981.2611749983243</v>
      </c>
      <c r="L28" s="275">
        <f t="shared" si="18"/>
        <v>312286.52785163885</v>
      </c>
      <c r="M28" s="275">
        <f>SUM(M20:M27)</f>
        <v>694.05</v>
      </c>
      <c r="N28" s="275">
        <f t="shared" si="18"/>
        <v>135490.85947459241</v>
      </c>
      <c r="O28" s="283">
        <f t="shared" si="18"/>
        <v>499112.49598076846</v>
      </c>
      <c r="P28" s="275">
        <f>SUM(P20:P27)</f>
        <v>16093191.103715381</v>
      </c>
      <c r="Q28" s="275">
        <f t="shared" ref="Q28:AA28" si="19">SUM(Q20:Q27)</f>
        <v>8653993.5664266776</v>
      </c>
      <c r="R28" s="275">
        <f t="shared" si="19"/>
        <v>707636.43662021938</v>
      </c>
      <c r="S28" s="275">
        <f t="shared" si="19"/>
        <v>3246928.9309397279</v>
      </c>
      <c r="T28" s="275">
        <f t="shared" si="19"/>
        <v>2372497.8845015056</v>
      </c>
      <c r="U28" s="275">
        <f t="shared" si="19"/>
        <v>314245.56599179062</v>
      </c>
      <c r="V28" s="275">
        <f t="shared" si="19"/>
        <v>40083.014866813101</v>
      </c>
      <c r="W28" s="275">
        <f t="shared" si="19"/>
        <v>2849.0894521127611</v>
      </c>
      <c r="X28" s="275">
        <f t="shared" si="19"/>
        <v>243923.108699848</v>
      </c>
      <c r="Y28" s="275">
        <f>SUM(Y20:Y27)</f>
        <v>4479.8999999999996</v>
      </c>
      <c r="Z28" s="275">
        <f t="shared" si="19"/>
        <v>134497.81612502178</v>
      </c>
      <c r="AA28" s="283">
        <f t="shared" si="19"/>
        <v>372055.79009166703</v>
      </c>
      <c r="AB28" s="275">
        <f>SUM(AB20:AB27)</f>
        <v>17810969.515984956</v>
      </c>
      <c r="AC28" s="275">
        <f t="shared" ref="AC28:AM28" si="20">SUM(AC20:AC27)</f>
        <v>9746124.9692051802</v>
      </c>
      <c r="AD28" s="275">
        <f t="shared" si="20"/>
        <v>735305.98791111098</v>
      </c>
      <c r="AE28" s="275">
        <f t="shared" si="20"/>
        <v>3296095.806286783</v>
      </c>
      <c r="AF28" s="275">
        <f t="shared" si="20"/>
        <v>2230564.8011031817</v>
      </c>
      <c r="AG28" s="275">
        <f t="shared" si="20"/>
        <v>298528.99086520565</v>
      </c>
      <c r="AH28" s="275">
        <f t="shared" si="20"/>
        <v>26858.796621087578</v>
      </c>
      <c r="AI28" s="275">
        <f t="shared" si="20"/>
        <v>3427.8205986439607</v>
      </c>
      <c r="AJ28" s="275">
        <f t="shared" si="20"/>
        <v>620546.58243894053</v>
      </c>
      <c r="AK28" s="275">
        <f>SUM(AK20:AK27)</f>
        <v>106713.16294990224</v>
      </c>
      <c r="AL28" s="275">
        <f t="shared" si="20"/>
        <v>161228.61758297239</v>
      </c>
      <c r="AM28" s="283">
        <f t="shared" si="20"/>
        <v>585573.98042195011</v>
      </c>
      <c r="AN28" s="277">
        <f>SUM(AN20:AN27)</f>
        <v>18419286.004194621</v>
      </c>
      <c r="AO28" s="275">
        <f t="shared" ref="AO28:AY28" si="21">SUM(AO20:AO27)</f>
        <v>10196516.204066833</v>
      </c>
      <c r="AP28" s="275">
        <f t="shared" si="21"/>
        <v>660375.21950722695</v>
      </c>
      <c r="AQ28" s="275">
        <f t="shared" si="21"/>
        <v>3272642.0665644901</v>
      </c>
      <c r="AR28" s="275">
        <f t="shared" si="21"/>
        <v>2560027.9215783733</v>
      </c>
      <c r="AS28" s="275">
        <f t="shared" si="21"/>
        <v>444269.34669166728</v>
      </c>
      <c r="AT28" s="275">
        <f t="shared" si="21"/>
        <v>25619.391440353262</v>
      </c>
      <c r="AU28" s="275">
        <f t="shared" si="21"/>
        <v>3866.820783102321</v>
      </c>
      <c r="AV28" s="275">
        <f t="shared" si="21"/>
        <v>400517.37547066261</v>
      </c>
      <c r="AW28" s="275">
        <f>SUM(AW20:AW27)</f>
        <v>5132.3700000000008</v>
      </c>
      <c r="AX28" s="275">
        <f t="shared" si="21"/>
        <v>166194.60752729114</v>
      </c>
      <c r="AY28" s="283">
        <f t="shared" si="21"/>
        <v>684124.68056462309</v>
      </c>
      <c r="AZ28" s="293">
        <f>SUM(AZ20:AZ27)</f>
        <v>-10031809.506072117</v>
      </c>
      <c r="BA28" s="297">
        <f>SUM(BA20:BA27)</f>
        <v>58475742.13355609</v>
      </c>
      <c r="BB28" s="280">
        <f t="shared" ref="BB28:BL28" si="22">SUM(BB20:BB27)</f>
        <v>36525464.404548235</v>
      </c>
      <c r="BC28" s="280">
        <f t="shared" si="22"/>
        <v>2726029.7530237711</v>
      </c>
      <c r="BD28" s="280">
        <f t="shared" si="22"/>
        <v>13247354.32393962</v>
      </c>
      <c r="BE28" s="280">
        <f t="shared" si="22"/>
        <v>10137206.766313061</v>
      </c>
      <c r="BF28" s="280">
        <f t="shared" si="22"/>
        <v>1275124.4920995825</v>
      </c>
      <c r="BG28" s="280">
        <f t="shared" si="22"/>
        <v>150674.98251520397</v>
      </c>
      <c r="BH28" s="280">
        <f t="shared" si="22"/>
        <v>13124.992008857367</v>
      </c>
      <c r="BI28" s="280">
        <f t="shared" si="22"/>
        <v>1577273.5944610902</v>
      </c>
      <c r="BJ28" s="280">
        <f>SUM(BJ20:BJ27)</f>
        <v>117019.48294990223</v>
      </c>
      <c r="BK28" s="280">
        <f t="shared" si="22"/>
        <v>597411.90070987772</v>
      </c>
      <c r="BL28" s="293">
        <f t="shared" si="22"/>
        <v>2140866.9470590083</v>
      </c>
    </row>
    <row r="29" spans="1:64" ht="14.85" customHeight="1" x14ac:dyDescent="0.25">
      <c r="A29" s="1534" t="s">
        <v>53</v>
      </c>
      <c r="B29" s="124">
        <v>3.1</v>
      </c>
      <c r="C29" s="131" t="s">
        <v>33</v>
      </c>
      <c r="D29" s="273">
        <f t="shared" ref="D29:D35" si="23">SUM(E29:O29)</f>
        <v>9192893.4999999702</v>
      </c>
      <c r="E29" s="251">
        <v>5907753.8899999727</v>
      </c>
      <c r="F29" s="251">
        <v>524766.5900000002</v>
      </c>
      <c r="G29" s="251">
        <v>1095883.1599999995</v>
      </c>
      <c r="H29" s="251">
        <v>1008469.5600000002</v>
      </c>
      <c r="I29" s="251">
        <v>81791.23000000001</v>
      </c>
      <c r="J29" s="251">
        <v>26861.48</v>
      </c>
      <c r="K29" s="251">
        <v>5289.3700000000008</v>
      </c>
      <c r="L29" s="251">
        <v>162404.44000000021</v>
      </c>
      <c r="M29" s="251">
        <v>566.68000000000006</v>
      </c>
      <c r="N29" s="251">
        <v>215650.45000000007</v>
      </c>
      <c r="O29" s="252">
        <v>163456.64999999979</v>
      </c>
      <c r="P29" s="273">
        <f t="shared" ref="P29:P35" si="24">SUM(Q29:AA29)</f>
        <v>9656145.1199998576</v>
      </c>
      <c r="Q29" s="251">
        <v>6485595.8199998504</v>
      </c>
      <c r="R29" s="251">
        <v>567525.97999999917</v>
      </c>
      <c r="S29" s="251">
        <v>1145085.4100000018</v>
      </c>
      <c r="T29" s="251">
        <v>974526.75000000326</v>
      </c>
      <c r="U29" s="251">
        <v>37457.270000000019</v>
      </c>
      <c r="V29" s="251">
        <v>30843.309999999998</v>
      </c>
      <c r="W29" s="251">
        <v>1054.6499999999999</v>
      </c>
      <c r="X29" s="251">
        <v>138150.89000000019</v>
      </c>
      <c r="Y29" s="251">
        <v>2289.8800000000006</v>
      </c>
      <c r="Z29" s="251">
        <v>119194.14999999982</v>
      </c>
      <c r="AA29" s="252">
        <v>154421.0100000001</v>
      </c>
      <c r="AB29" s="273">
        <f t="shared" ref="AB29:AB35" si="25">SUM(AC29:AM29)</f>
        <v>9216838.9799999278</v>
      </c>
      <c r="AC29" s="251">
        <v>6244439.2799999211</v>
      </c>
      <c r="AD29" s="251">
        <v>498215.50000000029</v>
      </c>
      <c r="AE29" s="251">
        <v>1035838.2900000031</v>
      </c>
      <c r="AF29" s="251">
        <v>945372.40000000293</v>
      </c>
      <c r="AG29" s="251">
        <v>43256.89</v>
      </c>
      <c r="AH29" s="251">
        <v>23224.27</v>
      </c>
      <c r="AI29" s="251">
        <v>1218.6399999999999</v>
      </c>
      <c r="AJ29" s="251">
        <v>130858.5</v>
      </c>
      <c r="AK29" s="251">
        <v>14356.410000000002</v>
      </c>
      <c r="AL29" s="251">
        <v>109350.31999999979</v>
      </c>
      <c r="AM29" s="252">
        <v>170708.48000000013</v>
      </c>
      <c r="AN29" s="276">
        <f t="shared" ref="AN29:AN35" si="26">SUM(AO29:AY29)</f>
        <v>10097055.10999978</v>
      </c>
      <c r="AO29" s="251">
        <v>6917946.7799997712</v>
      </c>
      <c r="AP29" s="251">
        <v>536069.75000000233</v>
      </c>
      <c r="AQ29" s="251">
        <v>1052511.2600000012</v>
      </c>
      <c r="AR29" s="251">
        <v>1038862.210000005</v>
      </c>
      <c r="AS29" s="251">
        <v>59254.869999999995</v>
      </c>
      <c r="AT29" s="251">
        <v>22788.91</v>
      </c>
      <c r="AU29" s="251">
        <v>818.82</v>
      </c>
      <c r="AV29" s="249">
        <v>145026.93000000011</v>
      </c>
      <c r="AW29" s="251">
        <v>870.3</v>
      </c>
      <c r="AX29" s="251">
        <v>97561.869999999792</v>
      </c>
      <c r="AY29" s="252">
        <v>225343.41000000018</v>
      </c>
      <c r="AZ29" s="855">
        <v>-203431.54999999984</v>
      </c>
      <c r="BA29" s="294">
        <f t="shared" ref="BA29:BA35" si="27">SUM(BB29:BL29)+AZ29</f>
        <v>37959501.15999952</v>
      </c>
      <c r="BB29" s="271">
        <f t="shared" ref="BB29:BL35" si="28">E29+Q29+AC29+AO29</f>
        <v>25555735.769999512</v>
      </c>
      <c r="BC29" s="271">
        <f t="shared" si="28"/>
        <v>2126577.8200000022</v>
      </c>
      <c r="BD29" s="271">
        <f t="shared" si="28"/>
        <v>4329318.1200000048</v>
      </c>
      <c r="BE29" s="271">
        <f t="shared" si="28"/>
        <v>3967230.9200000116</v>
      </c>
      <c r="BF29" s="271">
        <f t="shared" si="28"/>
        <v>221760.26</v>
      </c>
      <c r="BG29" s="271">
        <f t="shared" si="28"/>
        <v>103717.97</v>
      </c>
      <c r="BH29" s="271">
        <f t="shared" si="28"/>
        <v>8381.48</v>
      </c>
      <c r="BI29" s="271">
        <f t="shared" si="28"/>
        <v>576440.76000000047</v>
      </c>
      <c r="BJ29" s="271">
        <f t="shared" si="28"/>
        <v>18083.27</v>
      </c>
      <c r="BK29" s="271">
        <f t="shared" si="28"/>
        <v>541756.78999999946</v>
      </c>
      <c r="BL29" s="295">
        <f t="shared" si="28"/>
        <v>713929.55000000016</v>
      </c>
    </row>
    <row r="30" spans="1:64" x14ac:dyDescent="0.25">
      <c r="A30" s="1535"/>
      <c r="B30" s="126">
        <v>3.2</v>
      </c>
      <c r="C30" s="131" t="s">
        <v>34</v>
      </c>
      <c r="D30" s="274">
        <f t="shared" si="23"/>
        <v>578031.03000000026</v>
      </c>
      <c r="E30" s="253">
        <v>254427.89000000033</v>
      </c>
      <c r="F30" s="253">
        <v>33918.410000000011</v>
      </c>
      <c r="G30" s="253">
        <v>115217.59000000001</v>
      </c>
      <c r="H30" s="253">
        <v>122697.9899999999</v>
      </c>
      <c r="I30" s="253">
        <v>2237.4900000000007</v>
      </c>
      <c r="J30" s="253">
        <v>599.71</v>
      </c>
      <c r="K30" s="253">
        <v>0</v>
      </c>
      <c r="L30" s="253">
        <v>19487.759999999998</v>
      </c>
      <c r="M30" s="253">
        <v>9.43</v>
      </c>
      <c r="N30" s="253">
        <v>7719.1799999999994</v>
      </c>
      <c r="O30" s="254">
        <v>21715.58</v>
      </c>
      <c r="P30" s="274">
        <f t="shared" si="24"/>
        <v>660636.52000000048</v>
      </c>
      <c r="Q30" s="253">
        <v>303814.5300000002</v>
      </c>
      <c r="R30" s="253">
        <v>39739.87999999999</v>
      </c>
      <c r="S30" s="253">
        <v>122453.42000000014</v>
      </c>
      <c r="T30" s="253">
        <v>145146.00000000012</v>
      </c>
      <c r="U30" s="253">
        <v>-107.00000000000003</v>
      </c>
      <c r="V30" s="253">
        <v>1400.1499999999999</v>
      </c>
      <c r="W30" s="253">
        <v>0</v>
      </c>
      <c r="X30" s="253">
        <v>16305.589999999998</v>
      </c>
      <c r="Y30" s="253">
        <v>87.960000000000008</v>
      </c>
      <c r="Z30" s="253">
        <v>4901.24</v>
      </c>
      <c r="AA30" s="254">
        <v>26894.75</v>
      </c>
      <c r="AB30" s="274">
        <f t="shared" si="25"/>
        <v>671569.00000000023</v>
      </c>
      <c r="AC30" s="253">
        <v>321527.70000000042</v>
      </c>
      <c r="AD30" s="253">
        <v>44632.310000000005</v>
      </c>
      <c r="AE30" s="253">
        <v>118499.12999999999</v>
      </c>
      <c r="AF30" s="253">
        <v>128833.82</v>
      </c>
      <c r="AG30" s="253">
        <v>316.62000000000012</v>
      </c>
      <c r="AH30" s="253">
        <v>683.44</v>
      </c>
      <c r="AI30" s="253">
        <v>5.24</v>
      </c>
      <c r="AJ30" s="253">
        <v>30747.950000000004</v>
      </c>
      <c r="AK30" s="253">
        <v>269.52999999999997</v>
      </c>
      <c r="AL30" s="253">
        <v>3995.19</v>
      </c>
      <c r="AM30" s="254">
        <v>22058.07</v>
      </c>
      <c r="AN30" s="289">
        <f t="shared" si="26"/>
        <v>713506.94</v>
      </c>
      <c r="AO30" s="253">
        <v>380171.68</v>
      </c>
      <c r="AP30" s="253">
        <v>33301.040000000001</v>
      </c>
      <c r="AQ30" s="253">
        <v>121020.69</v>
      </c>
      <c r="AR30" s="253">
        <v>120686.6299999999</v>
      </c>
      <c r="AS30" s="253">
        <v>1826.3100000000002</v>
      </c>
      <c r="AT30" s="253">
        <v>2319.0599999999995</v>
      </c>
      <c r="AU30" s="253">
        <v>0</v>
      </c>
      <c r="AV30" s="253">
        <v>26048.74</v>
      </c>
      <c r="AW30" s="253">
        <v>9.43</v>
      </c>
      <c r="AX30" s="253">
        <v>4453.71</v>
      </c>
      <c r="AY30" s="254">
        <v>23669.649999999998</v>
      </c>
      <c r="AZ30" s="526">
        <v>-1746.2600000000245</v>
      </c>
      <c r="BA30" s="296">
        <f t="shared" si="27"/>
        <v>2621997.2300000004</v>
      </c>
      <c r="BB30" s="271">
        <f t="shared" si="28"/>
        <v>1259941.800000001</v>
      </c>
      <c r="BC30" s="271">
        <f t="shared" si="28"/>
        <v>151591.64000000001</v>
      </c>
      <c r="BD30" s="271">
        <f t="shared" si="28"/>
        <v>477190.83000000013</v>
      </c>
      <c r="BE30" s="271">
        <f t="shared" si="28"/>
        <v>517364.43999999989</v>
      </c>
      <c r="BF30" s="271">
        <f t="shared" si="28"/>
        <v>4273.420000000001</v>
      </c>
      <c r="BG30" s="271">
        <f t="shared" si="28"/>
        <v>5002.3599999999997</v>
      </c>
      <c r="BH30" s="271">
        <f t="shared" si="28"/>
        <v>5.24</v>
      </c>
      <c r="BI30" s="271">
        <f t="shared" si="28"/>
        <v>92590.040000000008</v>
      </c>
      <c r="BJ30" s="271">
        <f t="shared" si="28"/>
        <v>376.34999999999997</v>
      </c>
      <c r="BK30" s="271">
        <f t="shared" si="28"/>
        <v>21069.319999999996</v>
      </c>
      <c r="BL30" s="291">
        <f t="shared" si="28"/>
        <v>94338.049999999988</v>
      </c>
    </row>
    <row r="31" spans="1:64" x14ac:dyDescent="0.25">
      <c r="A31" s="1535"/>
      <c r="B31" s="126">
        <v>3.3</v>
      </c>
      <c r="C31" s="131" t="s">
        <v>54</v>
      </c>
      <c r="D31" s="274">
        <f t="shared" si="23"/>
        <v>71.5</v>
      </c>
      <c r="E31" s="253">
        <v>71.5</v>
      </c>
      <c r="F31" s="253">
        <v>0</v>
      </c>
      <c r="G31" s="253">
        <v>0</v>
      </c>
      <c r="H31" s="253">
        <v>0</v>
      </c>
      <c r="I31" s="253">
        <v>0</v>
      </c>
      <c r="J31" s="253">
        <v>0</v>
      </c>
      <c r="K31" s="253">
        <v>0</v>
      </c>
      <c r="L31" s="253">
        <v>0</v>
      </c>
      <c r="M31" s="253">
        <v>0</v>
      </c>
      <c r="N31" s="253">
        <v>0</v>
      </c>
      <c r="O31" s="254">
        <v>0</v>
      </c>
      <c r="P31" s="274">
        <f t="shared" si="24"/>
        <v>282.94</v>
      </c>
      <c r="Q31" s="253">
        <v>282.94</v>
      </c>
      <c r="R31" s="253">
        <v>0</v>
      </c>
      <c r="S31" s="253">
        <v>0</v>
      </c>
      <c r="T31" s="253">
        <v>0</v>
      </c>
      <c r="U31" s="253">
        <v>0</v>
      </c>
      <c r="V31" s="253">
        <v>0</v>
      </c>
      <c r="W31" s="253">
        <v>0</v>
      </c>
      <c r="X31" s="253">
        <v>0</v>
      </c>
      <c r="Y31" s="253">
        <v>0</v>
      </c>
      <c r="Z31" s="253">
        <v>0</v>
      </c>
      <c r="AA31" s="254">
        <v>0</v>
      </c>
      <c r="AB31" s="274">
        <f t="shared" si="25"/>
        <v>661</v>
      </c>
      <c r="AC31" s="253">
        <v>376.01999999999992</v>
      </c>
      <c r="AD31" s="253">
        <v>47.78</v>
      </c>
      <c r="AE31" s="253">
        <v>9.0500000000000007</v>
      </c>
      <c r="AF31" s="253">
        <v>228.15</v>
      </c>
      <c r="AG31" s="253">
        <v>0</v>
      </c>
      <c r="AH31" s="253">
        <v>0</v>
      </c>
      <c r="AI31" s="253">
        <v>0</v>
      </c>
      <c r="AJ31" s="253">
        <v>0</v>
      </c>
      <c r="AK31" s="253">
        <v>0</v>
      </c>
      <c r="AL31" s="253">
        <v>0</v>
      </c>
      <c r="AM31" s="254">
        <v>0</v>
      </c>
      <c r="AN31" s="289">
        <f t="shared" si="26"/>
        <v>504.65999999999997</v>
      </c>
      <c r="AO31" s="253">
        <v>415.34</v>
      </c>
      <c r="AP31" s="253">
        <v>29.97</v>
      </c>
      <c r="AQ31" s="253">
        <v>0</v>
      </c>
      <c r="AR31" s="253">
        <v>59.349999999999994</v>
      </c>
      <c r="AS31" s="253">
        <v>0</v>
      </c>
      <c r="AT31" s="253">
        <v>0</v>
      </c>
      <c r="AU31" s="253">
        <v>0</v>
      </c>
      <c r="AV31" s="253">
        <v>0</v>
      </c>
      <c r="AW31" s="253">
        <v>0</v>
      </c>
      <c r="AX31" s="253">
        <v>0</v>
      </c>
      <c r="AY31" s="254">
        <v>0</v>
      </c>
      <c r="AZ31" s="526">
        <v>-658.66999999999962</v>
      </c>
      <c r="BA31" s="296">
        <f t="shared" si="27"/>
        <v>861.43000000000029</v>
      </c>
      <c r="BB31" s="271">
        <f t="shared" si="28"/>
        <v>1145.8</v>
      </c>
      <c r="BC31" s="271">
        <f t="shared" si="28"/>
        <v>77.75</v>
      </c>
      <c r="BD31" s="271">
        <f t="shared" si="28"/>
        <v>9.0500000000000007</v>
      </c>
      <c r="BE31" s="271">
        <f t="shared" si="28"/>
        <v>287.5</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5"/>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5"/>
      <c r="B33" s="126" t="s">
        <v>41</v>
      </c>
      <c r="C33" s="131" t="s">
        <v>52</v>
      </c>
      <c r="D33" s="274">
        <f t="shared" si="23"/>
        <v>3755813.7700000005</v>
      </c>
      <c r="E33" s="253">
        <v>2952478.0400000005</v>
      </c>
      <c r="F33" s="253">
        <v>151549.44000000003</v>
      </c>
      <c r="G33" s="253">
        <v>218660.39</v>
      </c>
      <c r="H33" s="253">
        <v>147425.35999999999</v>
      </c>
      <c r="I33" s="253">
        <v>140400.5</v>
      </c>
      <c r="J33" s="253">
        <v>15527.199999999997</v>
      </c>
      <c r="K33" s="253">
        <v>17475</v>
      </c>
      <c r="L33" s="253">
        <v>21297.359999999997</v>
      </c>
      <c r="M33" s="253">
        <v>162.47999999999999</v>
      </c>
      <c r="N33" s="253">
        <v>78305</v>
      </c>
      <c r="O33" s="254">
        <v>12533</v>
      </c>
      <c r="P33" s="274">
        <f t="shared" si="24"/>
        <v>3873343.2600000007</v>
      </c>
      <c r="Q33" s="253">
        <v>3070177.6900000004</v>
      </c>
      <c r="R33" s="253">
        <v>158219.54000000007</v>
      </c>
      <c r="S33" s="253">
        <v>220345.45000000004</v>
      </c>
      <c r="T33" s="253">
        <v>146139.68</v>
      </c>
      <c r="U33" s="253">
        <v>134750</v>
      </c>
      <c r="V33" s="253">
        <v>15273.419999999998</v>
      </c>
      <c r="W33" s="253">
        <v>2092.5</v>
      </c>
      <c r="X33" s="253">
        <v>21619.999999999996</v>
      </c>
      <c r="Y33" s="253">
        <v>162.47999999999999</v>
      </c>
      <c r="Z33" s="253">
        <v>91815</v>
      </c>
      <c r="AA33" s="254">
        <v>12747.5</v>
      </c>
      <c r="AB33" s="274">
        <f t="shared" si="25"/>
        <v>4016722.9399999995</v>
      </c>
      <c r="AC33" s="253">
        <v>3216873.1699999995</v>
      </c>
      <c r="AD33" s="253">
        <v>165078.32</v>
      </c>
      <c r="AE33" s="253">
        <v>218787.35000000003</v>
      </c>
      <c r="AF33" s="253">
        <v>144680.14000000001</v>
      </c>
      <c r="AG33" s="253">
        <v>126662.5</v>
      </c>
      <c r="AH33" s="253">
        <v>15451.440000000004</v>
      </c>
      <c r="AI33" s="253">
        <v>1920</v>
      </c>
      <c r="AJ33" s="253">
        <v>22584.359999999997</v>
      </c>
      <c r="AK33" s="253">
        <v>196.16</v>
      </c>
      <c r="AL33" s="253">
        <v>91155</v>
      </c>
      <c r="AM33" s="254">
        <v>13334.5</v>
      </c>
      <c r="AN33" s="289">
        <f t="shared" si="26"/>
        <v>4105497.26</v>
      </c>
      <c r="AO33" s="253">
        <v>3305592.2899999996</v>
      </c>
      <c r="AP33" s="253">
        <v>171952.34</v>
      </c>
      <c r="AQ33" s="253">
        <v>216510.31000000006</v>
      </c>
      <c r="AR33" s="253">
        <v>142639.32</v>
      </c>
      <c r="AS33" s="253">
        <v>123536.16</v>
      </c>
      <c r="AT33" s="253">
        <v>16155.460000000003</v>
      </c>
      <c r="AU33" s="253">
        <v>1845</v>
      </c>
      <c r="AV33" s="253">
        <v>24264.719999999998</v>
      </c>
      <c r="AW33" s="253">
        <v>255</v>
      </c>
      <c r="AX33" s="253">
        <v>89805</v>
      </c>
      <c r="AY33" s="254">
        <v>12941.66</v>
      </c>
      <c r="AZ33" s="526">
        <v>23854</v>
      </c>
      <c r="BA33" s="296">
        <f t="shared" si="27"/>
        <v>15775231.229999999</v>
      </c>
      <c r="BB33" s="271">
        <f t="shared" si="28"/>
        <v>12545121.189999999</v>
      </c>
      <c r="BC33" s="271">
        <f t="shared" si="28"/>
        <v>646799.64000000013</v>
      </c>
      <c r="BD33" s="271">
        <f t="shared" si="28"/>
        <v>874303.50000000023</v>
      </c>
      <c r="BE33" s="271">
        <f t="shared" si="28"/>
        <v>580884.5</v>
      </c>
      <c r="BF33" s="271">
        <f t="shared" si="28"/>
        <v>525349.16</v>
      </c>
      <c r="BG33" s="271">
        <f t="shared" si="28"/>
        <v>62407.520000000004</v>
      </c>
      <c r="BH33" s="271">
        <f t="shared" si="28"/>
        <v>23332.5</v>
      </c>
      <c r="BI33" s="271">
        <f t="shared" si="28"/>
        <v>89766.439999999988</v>
      </c>
      <c r="BJ33" s="271">
        <f t="shared" si="28"/>
        <v>776.12</v>
      </c>
      <c r="BK33" s="271">
        <f t="shared" si="28"/>
        <v>351080</v>
      </c>
      <c r="BL33" s="291">
        <f t="shared" si="28"/>
        <v>51556.66</v>
      </c>
    </row>
    <row r="34" spans="1:64" s="255" customFormat="1" x14ac:dyDescent="0.25">
      <c r="A34" s="1535"/>
      <c r="B34" s="126" t="s">
        <v>42</v>
      </c>
      <c r="C34" s="131" t="s">
        <v>154</v>
      </c>
      <c r="D34" s="274">
        <f t="shared" si="23"/>
        <v>55385.96362160131</v>
      </c>
      <c r="E34" s="253">
        <v>35593.433344671415</v>
      </c>
      <c r="F34" s="253">
        <v>3161.6490785596366</v>
      </c>
      <c r="G34" s="253">
        <v>6602.5506368898587</v>
      </c>
      <c r="H34" s="253">
        <v>6075.8952949528311</v>
      </c>
      <c r="I34" s="253">
        <v>492.78130866478983</v>
      </c>
      <c r="J34" s="253">
        <v>161.83685301068437</v>
      </c>
      <c r="K34" s="253">
        <v>31.867752454783716</v>
      </c>
      <c r="L34" s="253">
        <v>978.46520312963173</v>
      </c>
      <c r="M34" s="253">
        <v>3.414171812725681</v>
      </c>
      <c r="N34" s="253">
        <v>1299.2653486828706</v>
      </c>
      <c r="O34" s="254">
        <v>984.80462877208731</v>
      </c>
      <c r="P34" s="274">
        <f t="shared" si="24"/>
        <v>117060.82423874208</v>
      </c>
      <c r="Q34" s="253">
        <v>78624.459650678284</v>
      </c>
      <c r="R34" s="253">
        <v>6880.0808366165838</v>
      </c>
      <c r="S34" s="253">
        <v>13881.796540187055</v>
      </c>
      <c r="T34" s="253">
        <v>11814.124910097107</v>
      </c>
      <c r="U34" s="253">
        <v>454.09206732522409</v>
      </c>
      <c r="V34" s="253">
        <v>373.91145700294624</v>
      </c>
      <c r="W34" s="253">
        <v>12.785453899991838</v>
      </c>
      <c r="X34" s="253">
        <v>1674.7943254518998</v>
      </c>
      <c r="Y34" s="253">
        <v>27.760067488278882</v>
      </c>
      <c r="Z34" s="253">
        <v>1444.9829895924809</v>
      </c>
      <c r="AA34" s="254">
        <v>1872.0359404021999</v>
      </c>
      <c r="AB34" s="274">
        <f t="shared" si="25"/>
        <v>246456.08254311731</v>
      </c>
      <c r="AC34" s="253">
        <v>166974.82140749699</v>
      </c>
      <c r="AD34" s="253">
        <v>13322.163993393482</v>
      </c>
      <c r="AE34" s="253">
        <v>27698.069550257489</v>
      </c>
      <c r="AF34" s="253">
        <v>25279.033164620556</v>
      </c>
      <c r="AG34" s="253">
        <v>1156.6789520281529</v>
      </c>
      <c r="AH34" s="253">
        <v>621.0114570238145</v>
      </c>
      <c r="AI34" s="253">
        <v>32.586143805058292</v>
      </c>
      <c r="AJ34" s="253">
        <v>3499.1251715963876</v>
      </c>
      <c r="AK34" s="253">
        <v>383.88698941802102</v>
      </c>
      <c r="AL34" s="253">
        <v>2924.0015530830565</v>
      </c>
      <c r="AM34" s="254">
        <v>4564.7041603943107</v>
      </c>
      <c r="AN34" s="289">
        <f t="shared" si="26"/>
        <v>938128.8896236727</v>
      </c>
      <c r="AO34" s="253">
        <v>642754.31405434699</v>
      </c>
      <c r="AP34" s="253">
        <v>49806.850992650761</v>
      </c>
      <c r="AQ34" s="253">
        <v>97790.019852653379</v>
      </c>
      <c r="AR34" s="253">
        <v>96521.87107249735</v>
      </c>
      <c r="AS34" s="253">
        <v>5505.4374560006027</v>
      </c>
      <c r="AT34" s="253">
        <v>2117.3435819777628</v>
      </c>
      <c r="AU34" s="253">
        <v>76.077498739300481</v>
      </c>
      <c r="AV34" s="253">
        <v>13474.617234849695</v>
      </c>
      <c r="AW34" s="253">
        <v>80.860564168942133</v>
      </c>
      <c r="AX34" s="253">
        <v>9064.5844531506082</v>
      </c>
      <c r="AY34" s="254">
        <v>20936.912862637313</v>
      </c>
      <c r="AZ34" s="526">
        <v>0</v>
      </c>
      <c r="BA34" s="296">
        <f t="shared" si="27"/>
        <v>1357031.7600271334</v>
      </c>
      <c r="BB34" s="271">
        <f t="shared" si="28"/>
        <v>923947.02845719364</v>
      </c>
      <c r="BC34" s="271">
        <f t="shared" si="28"/>
        <v>73170.74490122046</v>
      </c>
      <c r="BD34" s="271">
        <f t="shared" si="28"/>
        <v>145972.43657998779</v>
      </c>
      <c r="BE34" s="271">
        <f t="shared" si="28"/>
        <v>139690.92444216786</v>
      </c>
      <c r="BF34" s="271">
        <f t="shared" si="28"/>
        <v>7608.9897840187696</v>
      </c>
      <c r="BG34" s="271">
        <f t="shared" si="28"/>
        <v>3274.1033490152076</v>
      </c>
      <c r="BH34" s="271">
        <f t="shared" si="28"/>
        <v>153.31684889913433</v>
      </c>
      <c r="BI34" s="271">
        <f t="shared" si="28"/>
        <v>19627.001935027612</v>
      </c>
      <c r="BJ34" s="271">
        <f t="shared" si="28"/>
        <v>495.92179288796768</v>
      </c>
      <c r="BK34" s="271">
        <f t="shared" si="28"/>
        <v>14732.834344509016</v>
      </c>
      <c r="BL34" s="291">
        <f t="shared" si="28"/>
        <v>28358.457592205912</v>
      </c>
    </row>
    <row r="35" spans="1:64" x14ac:dyDescent="0.25">
      <c r="A35" s="1535"/>
      <c r="B35" s="126" t="s">
        <v>43</v>
      </c>
      <c r="C35" s="131" t="s">
        <v>919</v>
      </c>
      <c r="D35" s="274">
        <f t="shared" si="23"/>
        <v>9372102.7289999966</v>
      </c>
      <c r="E35" s="253">
        <v>7422489.2127378238</v>
      </c>
      <c r="F35" s="253">
        <v>376042.39678275544</v>
      </c>
      <c r="G35" s="253">
        <v>503696.05697648571</v>
      </c>
      <c r="H35" s="253">
        <v>340902.94924761227</v>
      </c>
      <c r="I35" s="253">
        <v>363138.81536584598</v>
      </c>
      <c r="J35" s="253">
        <v>37760.871679223106</v>
      </c>
      <c r="K35" s="253">
        <v>6021.7611128450908</v>
      </c>
      <c r="L35" s="253">
        <v>49979.290903304893</v>
      </c>
      <c r="M35" s="253">
        <v>346.21769547826824</v>
      </c>
      <c r="N35" s="253">
        <v>240849.96445482274</v>
      </c>
      <c r="O35" s="254">
        <v>30875.192043799718</v>
      </c>
      <c r="P35" s="274">
        <f t="shared" si="24"/>
        <v>10229893.845999995</v>
      </c>
      <c r="Q35" s="253">
        <v>8172275.1014472274</v>
      </c>
      <c r="R35" s="253">
        <v>414897.88510674168</v>
      </c>
      <c r="S35" s="253">
        <v>539259.19762461341</v>
      </c>
      <c r="T35" s="253">
        <v>356759.86756228947</v>
      </c>
      <c r="U35" s="253">
        <v>365809.22205940099</v>
      </c>
      <c r="V35" s="253">
        <v>38892.710787492426</v>
      </c>
      <c r="W35" s="253">
        <v>5648.9935208583565</v>
      </c>
      <c r="X35" s="253">
        <v>53905.487787485297</v>
      </c>
      <c r="Y35" s="253">
        <v>365.76217041528935</v>
      </c>
      <c r="Z35" s="253">
        <v>248817.19137813197</v>
      </c>
      <c r="AA35" s="254">
        <v>33262.426555341881</v>
      </c>
      <c r="AB35" s="274">
        <f t="shared" si="25"/>
        <v>12851405.177999998</v>
      </c>
      <c r="AC35" s="253">
        <v>10363084.459511366</v>
      </c>
      <c r="AD35" s="253">
        <v>525691.5652015548</v>
      </c>
      <c r="AE35" s="253">
        <v>650859.07907840575</v>
      </c>
      <c r="AF35" s="253">
        <v>430719.26298169943</v>
      </c>
      <c r="AG35" s="253">
        <v>417466.33422336506</v>
      </c>
      <c r="AH35" s="253">
        <v>47246.047180724148</v>
      </c>
      <c r="AI35" s="253">
        <v>6329.3311325298646</v>
      </c>
      <c r="AJ35" s="253">
        <v>67803.662894482128</v>
      </c>
      <c r="AK35" s="253">
        <v>444.32019292217063</v>
      </c>
      <c r="AL35" s="253">
        <v>300019.16795812489</v>
      </c>
      <c r="AM35" s="254">
        <v>41741.947644825013</v>
      </c>
      <c r="AN35" s="289">
        <f t="shared" si="26"/>
        <v>23430120.130000006</v>
      </c>
      <c r="AO35" s="253">
        <v>19019827.955994524</v>
      </c>
      <c r="AP35" s="253">
        <v>978026.98025667155</v>
      </c>
      <c r="AQ35" s="253">
        <v>1139567.8983192337</v>
      </c>
      <c r="AR35" s="253">
        <v>755370.66079790494</v>
      </c>
      <c r="AS35" s="253">
        <v>719579.48455542745</v>
      </c>
      <c r="AT35" s="253">
        <v>85767.846141892252</v>
      </c>
      <c r="AU35" s="253">
        <v>11003.86275561183</v>
      </c>
      <c r="AV35" s="253">
        <v>129517.43590450578</v>
      </c>
      <c r="AW35" s="253">
        <v>907.48900834359858</v>
      </c>
      <c r="AX35" s="253">
        <v>518378.29740346933</v>
      </c>
      <c r="AY35" s="254">
        <v>72172.21886241922</v>
      </c>
      <c r="AZ35" s="526">
        <v>-10697698.270000003</v>
      </c>
      <c r="BA35" s="296">
        <f t="shared" si="27"/>
        <v>45185823.612999991</v>
      </c>
      <c r="BB35" s="271">
        <f t="shared" si="28"/>
        <v>44977676.729690939</v>
      </c>
      <c r="BC35" s="271">
        <f t="shared" si="28"/>
        <v>2294658.8273477233</v>
      </c>
      <c r="BD35" s="271">
        <f t="shared" si="28"/>
        <v>2833382.2319987384</v>
      </c>
      <c r="BE35" s="271">
        <f t="shared" si="28"/>
        <v>1883752.7405895062</v>
      </c>
      <c r="BF35" s="271">
        <f t="shared" si="28"/>
        <v>1865993.8562040394</v>
      </c>
      <c r="BG35" s="271">
        <f t="shared" si="28"/>
        <v>209667.47578933195</v>
      </c>
      <c r="BH35" s="271">
        <f t="shared" si="28"/>
        <v>29003.948521845141</v>
      </c>
      <c r="BI35" s="271">
        <f t="shared" si="28"/>
        <v>301205.8774897781</v>
      </c>
      <c r="BJ35" s="271">
        <f t="shared" si="28"/>
        <v>2063.7890671593268</v>
      </c>
      <c r="BK35" s="271">
        <f t="shared" si="28"/>
        <v>1308064.6211945489</v>
      </c>
      <c r="BL35" s="291">
        <f t="shared" si="28"/>
        <v>178051.78510638583</v>
      </c>
    </row>
    <row r="36" spans="1:64" s="209" customFormat="1" x14ac:dyDescent="0.25">
      <c r="A36" s="1535"/>
      <c r="B36" s="128" t="s">
        <v>452</v>
      </c>
      <c r="C36" s="310" t="s">
        <v>2</v>
      </c>
      <c r="D36" s="275">
        <f t="shared" ref="D36:BL36" si="29">SUM(D29:D35)</f>
        <v>22954298.492621571</v>
      </c>
      <c r="E36" s="280">
        <f t="shared" si="29"/>
        <v>16572813.966082469</v>
      </c>
      <c r="F36" s="280">
        <f t="shared" si="29"/>
        <v>1089438.4858613154</v>
      </c>
      <c r="G36" s="280">
        <f t="shared" si="29"/>
        <v>1940059.7476133753</v>
      </c>
      <c r="H36" s="280">
        <f t="shared" si="29"/>
        <v>1625571.7545425654</v>
      </c>
      <c r="I36" s="280">
        <f t="shared" si="29"/>
        <v>588060.81667451083</v>
      </c>
      <c r="J36" s="280">
        <f t="shared" si="29"/>
        <v>80911.098532233795</v>
      </c>
      <c r="K36" s="280">
        <f t="shared" si="29"/>
        <v>28817.998865299876</v>
      </c>
      <c r="L36" s="280">
        <f t="shared" si="29"/>
        <v>254147.31610643474</v>
      </c>
      <c r="M36" s="280">
        <f>SUM(M29:M35)</f>
        <v>1088.2218672909939</v>
      </c>
      <c r="N36" s="280">
        <f t="shared" si="29"/>
        <v>543823.85980350571</v>
      </c>
      <c r="O36" s="281">
        <f t="shared" si="29"/>
        <v>229565.22667257162</v>
      </c>
      <c r="P36" s="275">
        <f t="shared" si="29"/>
        <v>24537362.510238595</v>
      </c>
      <c r="Q36" s="280">
        <f t="shared" si="29"/>
        <v>18110770.541097756</v>
      </c>
      <c r="R36" s="280">
        <f t="shared" si="29"/>
        <v>1187263.3659433573</v>
      </c>
      <c r="S36" s="280">
        <f t="shared" si="29"/>
        <v>2041025.2741648024</v>
      </c>
      <c r="T36" s="280">
        <f t="shared" si="29"/>
        <v>1634386.4224723899</v>
      </c>
      <c r="U36" s="280">
        <f t="shared" si="29"/>
        <v>538363.58412672626</v>
      </c>
      <c r="V36" s="280">
        <f t="shared" si="29"/>
        <v>86783.502244495379</v>
      </c>
      <c r="W36" s="280">
        <f t="shared" si="29"/>
        <v>8808.928974758348</v>
      </c>
      <c r="X36" s="280">
        <f t="shared" si="29"/>
        <v>231656.76211293737</v>
      </c>
      <c r="Y36" s="280">
        <f>SUM(Y29:Y35)</f>
        <v>2933.8422379035687</v>
      </c>
      <c r="Z36" s="280">
        <f t="shared" si="29"/>
        <v>466172.56436772429</v>
      </c>
      <c r="AA36" s="281">
        <f t="shared" si="29"/>
        <v>229197.72249574418</v>
      </c>
      <c r="AB36" s="275">
        <f t="shared" si="29"/>
        <v>27003653.180543043</v>
      </c>
      <c r="AC36" s="280">
        <f t="shared" si="29"/>
        <v>20313275.450918783</v>
      </c>
      <c r="AD36" s="280">
        <f t="shared" si="29"/>
        <v>1246987.6391949486</v>
      </c>
      <c r="AE36" s="280">
        <f t="shared" si="29"/>
        <v>2051690.9686286664</v>
      </c>
      <c r="AF36" s="280">
        <f t="shared" si="29"/>
        <v>1675112.8061463232</v>
      </c>
      <c r="AG36" s="280">
        <f t="shared" si="29"/>
        <v>588859.02317539323</v>
      </c>
      <c r="AH36" s="280">
        <f t="shared" si="29"/>
        <v>87226.208637747972</v>
      </c>
      <c r="AI36" s="280">
        <f t="shared" si="29"/>
        <v>9505.7972763349226</v>
      </c>
      <c r="AJ36" s="280">
        <f t="shared" si="29"/>
        <v>255493.5980660785</v>
      </c>
      <c r="AK36" s="280">
        <f>SUM(AK29:AK35)</f>
        <v>15650.307182340193</v>
      </c>
      <c r="AL36" s="280">
        <f t="shared" si="29"/>
        <v>507443.67951120774</v>
      </c>
      <c r="AM36" s="281">
        <f t="shared" si="29"/>
        <v>252407.70180521946</v>
      </c>
      <c r="AN36" s="277">
        <f t="shared" si="29"/>
        <v>39284812.989623457</v>
      </c>
      <c r="AO36" s="280">
        <f t="shared" si="29"/>
        <v>30266708.360048644</v>
      </c>
      <c r="AP36" s="280">
        <f t="shared" si="29"/>
        <v>1769186.9312493247</v>
      </c>
      <c r="AQ36" s="280">
        <f t="shared" si="29"/>
        <v>2627400.178171888</v>
      </c>
      <c r="AR36" s="280">
        <f t="shared" si="29"/>
        <v>2154140.0418704078</v>
      </c>
      <c r="AS36" s="280">
        <f t="shared" si="29"/>
        <v>909702.26201142801</v>
      </c>
      <c r="AT36" s="280">
        <f t="shared" si="29"/>
        <v>129148.61972387003</v>
      </c>
      <c r="AU36" s="280">
        <f t="shared" si="29"/>
        <v>13743.760254351131</v>
      </c>
      <c r="AV36" s="280">
        <f t="shared" si="29"/>
        <v>338332.44313935557</v>
      </c>
      <c r="AW36" s="280">
        <f>SUM(AW29:AW35)</f>
        <v>2123.0795725125408</v>
      </c>
      <c r="AX36" s="280">
        <f t="shared" si="29"/>
        <v>719263.46185661969</v>
      </c>
      <c r="AY36" s="281">
        <f t="shared" si="29"/>
        <v>355063.85172505677</v>
      </c>
      <c r="AZ36" s="293">
        <f t="shared" si="29"/>
        <v>-10879680.750000004</v>
      </c>
      <c r="BA36" s="297">
        <f t="shared" si="29"/>
        <v>102900446.42302665</v>
      </c>
      <c r="BB36" s="280">
        <f t="shared" si="29"/>
        <v>85263568.318147644</v>
      </c>
      <c r="BC36" s="280">
        <f t="shared" si="29"/>
        <v>5292876.4222489465</v>
      </c>
      <c r="BD36" s="280">
        <f t="shared" si="29"/>
        <v>8660176.1685787309</v>
      </c>
      <c r="BE36" s="280">
        <f t="shared" si="29"/>
        <v>7089211.0250316849</v>
      </c>
      <c r="BF36" s="280">
        <f t="shared" si="29"/>
        <v>2624985.6859880583</v>
      </c>
      <c r="BG36" s="280">
        <f t="shared" si="29"/>
        <v>384069.42913834716</v>
      </c>
      <c r="BH36" s="280">
        <f t="shared" si="29"/>
        <v>60876.485370744282</v>
      </c>
      <c r="BI36" s="280">
        <f t="shared" si="29"/>
        <v>1079630.1194248062</v>
      </c>
      <c r="BJ36" s="280">
        <f>SUM(BJ29:BJ35)</f>
        <v>21795.450860047291</v>
      </c>
      <c r="BK36" s="280">
        <f t="shared" si="29"/>
        <v>2236703.5655390574</v>
      </c>
      <c r="BL36" s="293">
        <f t="shared" si="29"/>
        <v>1066234.5026985919</v>
      </c>
    </row>
    <row r="37" spans="1:64" ht="16.5" customHeight="1" x14ac:dyDescent="0.25">
      <c r="A37" s="1543" t="s">
        <v>920</v>
      </c>
      <c r="B37" s="124" t="s">
        <v>921</v>
      </c>
      <c r="C37" s="311" t="s">
        <v>920</v>
      </c>
      <c r="D37" s="276">
        <f>SUM(E37:O37)</f>
        <v>966794.720000003</v>
      </c>
      <c r="E37" s="251">
        <v>849603.67000000295</v>
      </c>
      <c r="F37" s="251">
        <v>90483.99</v>
      </c>
      <c r="G37" s="251">
        <v>12390.269999999999</v>
      </c>
      <c r="H37" s="251">
        <v>5220.21</v>
      </c>
      <c r="I37" s="251">
        <v>14.550000000000011</v>
      </c>
      <c r="J37" s="251">
        <v>1430.6699999999998</v>
      </c>
      <c r="K37" s="251">
        <v>0</v>
      </c>
      <c r="L37" s="251">
        <v>7728.3999999999987</v>
      </c>
      <c r="M37" s="251">
        <v>0</v>
      </c>
      <c r="N37" s="251">
        <v>0</v>
      </c>
      <c r="O37" s="252">
        <v>-77.039999999999992</v>
      </c>
      <c r="P37" s="273">
        <f>SUM(Q37:AA37)</f>
        <v>972130.14000000176</v>
      </c>
      <c r="Q37" s="251">
        <v>851769.30000000179</v>
      </c>
      <c r="R37" s="251">
        <v>89141.570000000022</v>
      </c>
      <c r="S37" s="251">
        <v>5314.7499999999991</v>
      </c>
      <c r="T37" s="251">
        <v>9356.82</v>
      </c>
      <c r="U37" s="251">
        <v>1175.48</v>
      </c>
      <c r="V37" s="251">
        <v>250.76</v>
      </c>
      <c r="W37" s="251">
        <v>0</v>
      </c>
      <c r="X37" s="251">
        <v>15087.08</v>
      </c>
      <c r="Y37" s="251">
        <v>0</v>
      </c>
      <c r="Z37" s="251">
        <v>34.380000000000003</v>
      </c>
      <c r="AA37" s="252">
        <v>0</v>
      </c>
      <c r="AB37" s="276">
        <f>SUM(AC37:AM37)</f>
        <v>1114978.8700000017</v>
      </c>
      <c r="AC37" s="251">
        <v>1010567.2600000019</v>
      </c>
      <c r="AD37" s="251">
        <v>78271.94</v>
      </c>
      <c r="AE37" s="251">
        <v>4590.2900000000009</v>
      </c>
      <c r="AF37" s="251">
        <v>5991.9800000000005</v>
      </c>
      <c r="AG37" s="251">
        <v>31.93</v>
      </c>
      <c r="AH37" s="251">
        <v>0</v>
      </c>
      <c r="AI37" s="251">
        <v>0</v>
      </c>
      <c r="AJ37" s="251">
        <v>15525.47</v>
      </c>
      <c r="AK37" s="251">
        <v>0</v>
      </c>
      <c r="AL37" s="251">
        <v>0</v>
      </c>
      <c r="AM37" s="252">
        <v>0</v>
      </c>
      <c r="AN37" s="276">
        <f>SUM(AO37:AY37)</f>
        <v>1179677.6600000008</v>
      </c>
      <c r="AO37" s="251">
        <v>1038614.4900000009</v>
      </c>
      <c r="AP37" s="251">
        <v>95789.55</v>
      </c>
      <c r="AQ37" s="251">
        <v>16953.079999999998</v>
      </c>
      <c r="AR37" s="251">
        <v>21233.269999999997</v>
      </c>
      <c r="AS37" s="251">
        <v>99.64</v>
      </c>
      <c r="AT37" s="251">
        <v>1084.1300000000001</v>
      </c>
      <c r="AU37" s="251">
        <v>0</v>
      </c>
      <c r="AV37" s="249">
        <v>5903.5</v>
      </c>
      <c r="AW37" s="251">
        <v>0</v>
      </c>
      <c r="AX37" s="251">
        <v>0</v>
      </c>
      <c r="AY37" s="252">
        <v>0</v>
      </c>
      <c r="AZ37" s="855">
        <v>-171178.05000000013</v>
      </c>
      <c r="BA37" s="294">
        <f>SUM(BB37:BL37)+AZ37</f>
        <v>4062403.3400000078</v>
      </c>
      <c r="BB37" s="273">
        <f t="shared" ref="BB37:BL39" si="30">E37+Q37+AC37+AO37</f>
        <v>3750554.7200000081</v>
      </c>
      <c r="BC37" s="273">
        <f t="shared" si="30"/>
        <v>353687.05000000005</v>
      </c>
      <c r="BD37" s="273">
        <f t="shared" si="30"/>
        <v>39248.39</v>
      </c>
      <c r="BE37" s="273">
        <f t="shared" si="30"/>
        <v>41802.28</v>
      </c>
      <c r="BF37" s="273">
        <f t="shared" si="30"/>
        <v>1321.6000000000001</v>
      </c>
      <c r="BG37" s="273">
        <f t="shared" si="30"/>
        <v>2765.56</v>
      </c>
      <c r="BH37" s="273">
        <f t="shared" si="30"/>
        <v>0</v>
      </c>
      <c r="BI37" s="273">
        <f t="shared" si="30"/>
        <v>44244.45</v>
      </c>
      <c r="BJ37" s="273">
        <f t="shared" si="30"/>
        <v>0</v>
      </c>
      <c r="BK37" s="273">
        <f t="shared" si="30"/>
        <v>34.380000000000003</v>
      </c>
      <c r="BL37" s="298">
        <f t="shared" si="30"/>
        <v>-77.039999999999992</v>
      </c>
    </row>
    <row r="38" spans="1:64" ht="16.5" customHeight="1" x14ac:dyDescent="0.25">
      <c r="A38" s="1544"/>
      <c r="B38" s="126" t="s">
        <v>922</v>
      </c>
      <c r="C38" s="312" t="s">
        <v>925</v>
      </c>
      <c r="D38" s="289">
        <f>SUM(E38:O38)</f>
        <v>5480.1841109208372</v>
      </c>
      <c r="E38" s="253">
        <v>4815.8977667089785</v>
      </c>
      <c r="F38" s="253">
        <v>512.89990939412496</v>
      </c>
      <c r="G38" s="253">
        <v>70.233069522782358</v>
      </c>
      <c r="H38" s="253">
        <v>29.590264929942911</v>
      </c>
      <c r="I38" s="253">
        <v>8.2475294045770114E-2</v>
      </c>
      <c r="J38" s="253">
        <v>8.1096171087602649</v>
      </c>
      <c r="K38" s="253">
        <v>0</v>
      </c>
      <c r="L38" s="253">
        <v>43.807701890263175</v>
      </c>
      <c r="M38" s="253">
        <v>0</v>
      </c>
      <c r="N38" s="253">
        <v>0</v>
      </c>
      <c r="O38" s="254">
        <v>-0.43669392806090207</v>
      </c>
      <c r="P38" s="274">
        <f>SUM(Q38:AA38)</f>
        <v>11030.109831465788</v>
      </c>
      <c r="Q38" s="253">
        <v>9664.4559647854712</v>
      </c>
      <c r="R38" s="253">
        <v>1011.4297121260888</v>
      </c>
      <c r="S38" s="253">
        <v>60.302909882809203</v>
      </c>
      <c r="T38" s="253">
        <v>106.16557189889777</v>
      </c>
      <c r="U38" s="253">
        <v>13.337384544718862</v>
      </c>
      <c r="V38" s="253">
        <v>2.8452058294770661</v>
      </c>
      <c r="W38" s="253">
        <v>0</v>
      </c>
      <c r="X38" s="253">
        <v>171.18299555665519</v>
      </c>
      <c r="Y38" s="253">
        <v>0</v>
      </c>
      <c r="Z38" s="253">
        <v>0.39008684167100632</v>
      </c>
      <c r="AA38" s="254">
        <v>0</v>
      </c>
      <c r="AB38" s="289">
        <f>SUM(AC38:AM38)</f>
        <v>27787.582933672114</v>
      </c>
      <c r="AC38" s="253">
        <v>25185.429341189036</v>
      </c>
      <c r="AD38" s="253">
        <v>1950.6988721045489</v>
      </c>
      <c r="AE38" s="253">
        <v>114.39953482222097</v>
      </c>
      <c r="AF38" s="253">
        <v>149.33255298990946</v>
      </c>
      <c r="AG38" s="253">
        <v>0.79576173768400582</v>
      </c>
      <c r="AH38" s="253">
        <v>0</v>
      </c>
      <c r="AI38" s="253">
        <v>0</v>
      </c>
      <c r="AJ38" s="253">
        <v>386.92687082871601</v>
      </c>
      <c r="AK38" s="253">
        <v>0</v>
      </c>
      <c r="AL38" s="253">
        <v>0</v>
      </c>
      <c r="AM38" s="254">
        <v>0</v>
      </c>
      <c r="AN38" s="289">
        <f>SUM(AO38:AY38)</f>
        <v>102366.37354813582</v>
      </c>
      <c r="AO38" s="253">
        <v>90125.635553568587</v>
      </c>
      <c r="AP38" s="253">
        <v>8312.1255829391794</v>
      </c>
      <c r="AQ38" s="253">
        <v>1471.101283779019</v>
      </c>
      <c r="AR38" s="253">
        <v>1842.5142072016724</v>
      </c>
      <c r="AS38" s="253">
        <v>8.6462478744712747</v>
      </c>
      <c r="AT38" s="253">
        <v>94.075237938082523</v>
      </c>
      <c r="AU38" s="253">
        <v>0</v>
      </c>
      <c r="AV38" s="253">
        <v>512.27543483481702</v>
      </c>
      <c r="AW38" s="253">
        <v>0</v>
      </c>
      <c r="AX38" s="253">
        <v>0</v>
      </c>
      <c r="AY38" s="254">
        <v>0</v>
      </c>
      <c r="AZ38" s="526">
        <v>0</v>
      </c>
      <c r="BA38" s="296">
        <f>SUM(BB38:BL38)+AZ38</f>
        <v>146664.25042419456</v>
      </c>
      <c r="BB38" s="274">
        <f t="shared" si="30"/>
        <v>129791.41862625207</v>
      </c>
      <c r="BC38" s="274">
        <f t="shared" si="30"/>
        <v>11787.154076563942</v>
      </c>
      <c r="BD38" s="274">
        <f t="shared" si="30"/>
        <v>1716.0367980068315</v>
      </c>
      <c r="BE38" s="274">
        <f t="shared" si="30"/>
        <v>2127.6025970204228</v>
      </c>
      <c r="BF38" s="274">
        <f t="shared" si="30"/>
        <v>22.861869450919912</v>
      </c>
      <c r="BG38" s="274">
        <f t="shared" si="30"/>
        <v>105.03006087631985</v>
      </c>
      <c r="BH38" s="274">
        <f t="shared" si="30"/>
        <v>0</v>
      </c>
      <c r="BI38" s="274">
        <f t="shared" si="30"/>
        <v>1114.1930031104514</v>
      </c>
      <c r="BJ38" s="274">
        <f t="shared" si="30"/>
        <v>0</v>
      </c>
      <c r="BK38" s="274">
        <f t="shared" si="30"/>
        <v>0.39008684167100632</v>
      </c>
      <c r="BL38" s="300">
        <f t="shared" si="30"/>
        <v>-0.43669392806090207</v>
      </c>
    </row>
    <row r="39" spans="1:64" ht="16.5" customHeight="1" x14ac:dyDescent="0.25">
      <c r="A39" s="1544"/>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5"/>
      <c r="B40" s="129" t="s">
        <v>924</v>
      </c>
      <c r="C40" s="313" t="s">
        <v>927</v>
      </c>
      <c r="D40" s="277">
        <f t="shared" ref="D40:O40" si="31">SUM(D37:D39)</f>
        <v>972274.90411092388</v>
      </c>
      <c r="E40" s="275">
        <f t="shared" si="31"/>
        <v>854419.56776671193</v>
      </c>
      <c r="F40" s="275">
        <f t="shared" si="31"/>
        <v>90996.889909394129</v>
      </c>
      <c r="G40" s="275">
        <f t="shared" si="31"/>
        <v>12460.503069522782</v>
      </c>
      <c r="H40" s="275">
        <f t="shared" si="31"/>
        <v>5249.8002649299433</v>
      </c>
      <c r="I40" s="275">
        <f t="shared" si="31"/>
        <v>14.632475294045781</v>
      </c>
      <c r="J40" s="275">
        <f t="shared" si="31"/>
        <v>1438.77961710876</v>
      </c>
      <c r="K40" s="275">
        <f t="shared" si="31"/>
        <v>0</v>
      </c>
      <c r="L40" s="275">
        <f t="shared" si="31"/>
        <v>7772.2077018902619</v>
      </c>
      <c r="M40" s="275">
        <f t="shared" si="31"/>
        <v>0</v>
      </c>
      <c r="N40" s="275">
        <f t="shared" si="31"/>
        <v>0</v>
      </c>
      <c r="O40" s="283">
        <f t="shared" si="31"/>
        <v>-77.476693928060897</v>
      </c>
      <c r="P40" s="275">
        <f t="shared" ref="P40:BL40" si="32">SUM(P37:P39)</f>
        <v>983160.24983146752</v>
      </c>
      <c r="Q40" s="275">
        <f t="shared" si="32"/>
        <v>861433.75596478721</v>
      </c>
      <c r="R40" s="275">
        <f t="shared" si="32"/>
        <v>90152.999712126111</v>
      </c>
      <c r="S40" s="275">
        <f t="shared" si="32"/>
        <v>5375.0529098828083</v>
      </c>
      <c r="T40" s="275">
        <f t="shared" si="32"/>
        <v>9462.9855718988983</v>
      </c>
      <c r="U40" s="275">
        <f t="shared" si="32"/>
        <v>1188.8173845447188</v>
      </c>
      <c r="V40" s="275">
        <f>SUM(V37:V39)</f>
        <v>253.60520582947706</v>
      </c>
      <c r="W40" s="275">
        <f t="shared" si="32"/>
        <v>0</v>
      </c>
      <c r="X40" s="275">
        <f t="shared" si="32"/>
        <v>15258.262995556655</v>
      </c>
      <c r="Y40" s="275">
        <f>SUM(Y37:Y39)</f>
        <v>0</v>
      </c>
      <c r="Z40" s="275">
        <f t="shared" si="32"/>
        <v>34.770086841671009</v>
      </c>
      <c r="AA40" s="283">
        <f t="shared" si="32"/>
        <v>0</v>
      </c>
      <c r="AB40" s="277">
        <f t="shared" si="32"/>
        <v>1142766.4529336737</v>
      </c>
      <c r="AC40" s="275">
        <f t="shared" si="32"/>
        <v>1035752.6893411909</v>
      </c>
      <c r="AD40" s="275">
        <f t="shared" si="32"/>
        <v>80222.638872104551</v>
      </c>
      <c r="AE40" s="275">
        <f t="shared" si="32"/>
        <v>4704.6895348222215</v>
      </c>
      <c r="AF40" s="275">
        <f t="shared" si="32"/>
        <v>6141.3125529899098</v>
      </c>
      <c r="AG40" s="275">
        <f t="shared" si="32"/>
        <v>32.725761737684003</v>
      </c>
      <c r="AH40" s="275">
        <f t="shared" si="32"/>
        <v>0</v>
      </c>
      <c r="AI40" s="275">
        <f t="shared" si="32"/>
        <v>0</v>
      </c>
      <c r="AJ40" s="275">
        <f>SUM(AJ37:AJ39)</f>
        <v>15912.396870828716</v>
      </c>
      <c r="AK40" s="275">
        <f>SUM(AK37:AK39)</f>
        <v>0</v>
      </c>
      <c r="AL40" s="275">
        <f t="shared" si="32"/>
        <v>0</v>
      </c>
      <c r="AM40" s="283">
        <f t="shared" si="32"/>
        <v>0</v>
      </c>
      <c r="AN40" s="277">
        <f t="shared" si="32"/>
        <v>1282044.0335481367</v>
      </c>
      <c r="AO40" s="275">
        <f t="shared" si="32"/>
        <v>1128740.1255535695</v>
      </c>
      <c r="AP40" s="275">
        <f t="shared" si="32"/>
        <v>104101.67558293918</v>
      </c>
      <c r="AQ40" s="275">
        <f t="shared" si="32"/>
        <v>18424.181283779017</v>
      </c>
      <c r="AR40" s="275">
        <f t="shared" si="32"/>
        <v>23075.784207201668</v>
      </c>
      <c r="AS40" s="275">
        <f t="shared" si="32"/>
        <v>108.28624787447127</v>
      </c>
      <c r="AT40" s="275">
        <f t="shared" si="32"/>
        <v>1178.2052379380825</v>
      </c>
      <c r="AU40" s="275">
        <f t="shared" si="32"/>
        <v>0</v>
      </c>
      <c r="AV40" s="275">
        <f t="shared" si="32"/>
        <v>6415.7754348348171</v>
      </c>
      <c r="AW40" s="275">
        <f>SUM(AW37:AW39)</f>
        <v>0</v>
      </c>
      <c r="AX40" s="275">
        <f t="shared" si="32"/>
        <v>0</v>
      </c>
      <c r="AY40" s="283">
        <f t="shared" si="32"/>
        <v>0</v>
      </c>
      <c r="AZ40" s="299">
        <f t="shared" si="32"/>
        <v>-171178.05000000013</v>
      </c>
      <c r="BA40" s="297">
        <f t="shared" si="32"/>
        <v>4209067.5904242024</v>
      </c>
      <c r="BB40" s="275">
        <f>SUM(BB37:BB39)</f>
        <v>3880346.1386262602</v>
      </c>
      <c r="BC40" s="275">
        <f>SUM(BC37:BC39)</f>
        <v>365474.204076564</v>
      </c>
      <c r="BD40" s="275">
        <f>SUM(BD37:BD39)</f>
        <v>40964.426798006833</v>
      </c>
      <c r="BE40" s="275">
        <f>SUM(BE37:BE39)</f>
        <v>43929.88259702042</v>
      </c>
      <c r="BF40" s="275">
        <f t="shared" si="32"/>
        <v>1344.4618694509199</v>
      </c>
      <c r="BG40" s="275">
        <f t="shared" si="32"/>
        <v>2870.59006087632</v>
      </c>
      <c r="BH40" s="275">
        <f t="shared" si="32"/>
        <v>0</v>
      </c>
      <c r="BI40" s="275">
        <f t="shared" si="32"/>
        <v>45358.643003110446</v>
      </c>
      <c r="BJ40" s="275">
        <f>SUM(BJ37:BJ39)</f>
        <v>0</v>
      </c>
      <c r="BK40" s="275">
        <f t="shared" si="32"/>
        <v>34.770086841671009</v>
      </c>
      <c r="BL40" s="299">
        <f t="shared" si="32"/>
        <v>-77.476693928060897</v>
      </c>
    </row>
    <row r="41" spans="1:64" ht="14.85" customHeight="1" x14ac:dyDescent="0.25">
      <c r="A41" s="1543" t="s">
        <v>302</v>
      </c>
      <c r="B41" s="124">
        <v>5.0999999999999996</v>
      </c>
      <c r="C41" s="311" t="s">
        <v>37</v>
      </c>
      <c r="D41" s="273">
        <f>SUM(E41:O41)</f>
        <v>35934.75</v>
      </c>
      <c r="E41" s="251">
        <v>1792</v>
      </c>
      <c r="F41" s="251">
        <v>5928.92</v>
      </c>
      <c r="G41" s="251">
        <v>3501.0699999999997</v>
      </c>
      <c r="H41" s="251">
        <v>20195.969999999998</v>
      </c>
      <c r="I41" s="251">
        <v>2959.7599999999998</v>
      </c>
      <c r="J41" s="251">
        <v>0</v>
      </c>
      <c r="K41" s="251">
        <v>96</v>
      </c>
      <c r="L41" s="251">
        <v>853.82999999999993</v>
      </c>
      <c r="M41" s="251">
        <v>0</v>
      </c>
      <c r="N41" s="251">
        <v>540</v>
      </c>
      <c r="O41" s="252">
        <v>67.2</v>
      </c>
      <c r="P41" s="273">
        <f>SUM(Q41:AA41)</f>
        <v>2429.9300000000003</v>
      </c>
      <c r="Q41" s="251">
        <v>620</v>
      </c>
      <c r="R41" s="251">
        <v>450</v>
      </c>
      <c r="S41" s="251">
        <v>648</v>
      </c>
      <c r="T41" s="251">
        <v>429.84</v>
      </c>
      <c r="U41" s="251">
        <v>282.08999999999997</v>
      </c>
      <c r="V41" s="251">
        <v>0</v>
      </c>
      <c r="W41" s="251">
        <v>0</v>
      </c>
      <c r="X41" s="251">
        <v>0</v>
      </c>
      <c r="Y41" s="251">
        <v>0</v>
      </c>
      <c r="Z41" s="251">
        <v>0</v>
      </c>
      <c r="AA41" s="252">
        <v>0</v>
      </c>
      <c r="AB41" s="273">
        <f>SUM(AC41:AM41)</f>
        <v>1278.18</v>
      </c>
      <c r="AC41" s="251">
        <v>414.49</v>
      </c>
      <c r="AD41" s="251">
        <v>240</v>
      </c>
      <c r="AE41" s="251">
        <v>100</v>
      </c>
      <c r="AF41" s="251">
        <v>376</v>
      </c>
      <c r="AG41" s="251">
        <v>0</v>
      </c>
      <c r="AH41" s="251">
        <v>0</v>
      </c>
      <c r="AI41" s="251">
        <v>0</v>
      </c>
      <c r="AJ41" s="251">
        <v>0</v>
      </c>
      <c r="AK41" s="251">
        <v>0</v>
      </c>
      <c r="AL41" s="251">
        <v>71.27000000000001</v>
      </c>
      <c r="AM41" s="252">
        <v>76.42</v>
      </c>
      <c r="AN41" s="276">
        <f>SUM(AO41:AY41)</f>
        <v>3620.8</v>
      </c>
      <c r="AO41" s="251">
        <v>524.91999999999996</v>
      </c>
      <c r="AP41" s="251">
        <v>619.89</v>
      </c>
      <c r="AQ41" s="251">
        <v>520</v>
      </c>
      <c r="AR41" s="251">
        <v>1140</v>
      </c>
      <c r="AS41" s="251">
        <v>0</v>
      </c>
      <c r="AT41" s="251">
        <v>100</v>
      </c>
      <c r="AU41" s="251">
        <v>0</v>
      </c>
      <c r="AV41" s="249">
        <v>310</v>
      </c>
      <c r="AW41" s="251">
        <v>0</v>
      </c>
      <c r="AX41" s="251">
        <v>367.41999999999996</v>
      </c>
      <c r="AY41" s="252">
        <v>38.57</v>
      </c>
      <c r="AZ41" s="855">
        <v>476.5400000000003</v>
      </c>
      <c r="BA41" s="294">
        <f>SUM(BB41:BL41)+AZ41</f>
        <v>43740.200000000004</v>
      </c>
      <c r="BB41" s="274">
        <f t="shared" ref="BB41:BL44" si="33">E41+Q41+AC41+AO41</f>
        <v>3351.41</v>
      </c>
      <c r="BC41" s="274">
        <f t="shared" si="33"/>
        <v>7238.81</v>
      </c>
      <c r="BD41" s="274">
        <f t="shared" si="33"/>
        <v>4769.07</v>
      </c>
      <c r="BE41" s="274">
        <f t="shared" si="33"/>
        <v>22141.809999999998</v>
      </c>
      <c r="BF41" s="274">
        <f t="shared" si="33"/>
        <v>3241.85</v>
      </c>
      <c r="BG41" s="274">
        <f t="shared" si="33"/>
        <v>100</v>
      </c>
      <c r="BH41" s="274">
        <f t="shared" si="33"/>
        <v>96</v>
      </c>
      <c r="BI41" s="274">
        <f t="shared" si="33"/>
        <v>1163.83</v>
      </c>
      <c r="BJ41" s="274">
        <f t="shared" si="33"/>
        <v>0</v>
      </c>
      <c r="BK41" s="274">
        <f t="shared" si="33"/>
        <v>978.68999999999994</v>
      </c>
      <c r="BL41" s="298">
        <f t="shared" si="33"/>
        <v>182.19</v>
      </c>
    </row>
    <row r="42" spans="1:64" s="255" customFormat="1" ht="24" x14ac:dyDescent="0.25">
      <c r="A42" s="1544"/>
      <c r="B42" s="126">
        <v>5.2</v>
      </c>
      <c r="C42" s="131" t="s">
        <v>303</v>
      </c>
      <c r="D42" s="274">
        <f>SUM(E42:O42)</f>
        <v>5542807.3099999996</v>
      </c>
      <c r="E42" s="253">
        <v>1693132.39</v>
      </c>
      <c r="F42" s="253">
        <v>1418859.1600000001</v>
      </c>
      <c r="G42" s="253">
        <v>233844.19999999998</v>
      </c>
      <c r="H42" s="253">
        <v>1555189.3599999999</v>
      </c>
      <c r="I42" s="253">
        <v>182321.61999999997</v>
      </c>
      <c r="J42" s="253">
        <v>129870.95</v>
      </c>
      <c r="K42" s="253">
        <v>3352.63</v>
      </c>
      <c r="L42" s="253">
        <v>108898.23000000001</v>
      </c>
      <c r="M42" s="253">
        <v>162.72</v>
      </c>
      <c r="N42" s="253">
        <v>162041.17000000001</v>
      </c>
      <c r="O42" s="254">
        <v>55134.87999999999</v>
      </c>
      <c r="P42" s="274">
        <f>SUM(Q42:AA42)</f>
        <v>5592237.9999999991</v>
      </c>
      <c r="Q42" s="253">
        <v>1739291.0199999998</v>
      </c>
      <c r="R42" s="253">
        <v>1469917.74</v>
      </c>
      <c r="S42" s="253">
        <v>232513.43</v>
      </c>
      <c r="T42" s="253">
        <v>1531861.27</v>
      </c>
      <c r="U42" s="253">
        <v>166002.94</v>
      </c>
      <c r="V42" s="253">
        <v>125289.31</v>
      </c>
      <c r="W42" s="253">
        <v>3217.49</v>
      </c>
      <c r="X42" s="253">
        <v>106731.96999999999</v>
      </c>
      <c r="Y42" s="253">
        <v>162.72</v>
      </c>
      <c r="Z42" s="253">
        <v>161164.47999999998</v>
      </c>
      <c r="AA42" s="254">
        <v>56085.630000000005</v>
      </c>
      <c r="AB42" s="274">
        <f>SUM(AC42:AM42)</f>
        <v>5717654.9299999997</v>
      </c>
      <c r="AC42" s="253">
        <v>1362092.6</v>
      </c>
      <c r="AD42" s="253">
        <v>1530016.5399999998</v>
      </c>
      <c r="AE42" s="253">
        <v>230852.43999999994</v>
      </c>
      <c r="AF42" s="253">
        <v>1523950.43</v>
      </c>
      <c r="AG42" s="253">
        <v>156705.36999999997</v>
      </c>
      <c r="AH42" s="253">
        <v>125113.13</v>
      </c>
      <c r="AI42" s="253">
        <v>452447.91</v>
      </c>
      <c r="AJ42" s="253">
        <v>112512.43000000001</v>
      </c>
      <c r="AK42" s="253">
        <v>162.72</v>
      </c>
      <c r="AL42" s="253">
        <v>165483.53</v>
      </c>
      <c r="AM42" s="254">
        <v>58317.83</v>
      </c>
      <c r="AN42" s="289">
        <f>SUM(AO42:AY42)</f>
        <v>5963401.4799999986</v>
      </c>
      <c r="AO42" s="253">
        <v>1919303.92</v>
      </c>
      <c r="AP42" s="253">
        <v>1343147.4500000002</v>
      </c>
      <c r="AQ42" s="253">
        <v>232134.50999999998</v>
      </c>
      <c r="AR42" s="253">
        <v>1542501.46</v>
      </c>
      <c r="AS42" s="253">
        <v>159181.04000000004</v>
      </c>
      <c r="AT42" s="253">
        <v>132767.32999999999</v>
      </c>
      <c r="AU42" s="253">
        <v>285603.68</v>
      </c>
      <c r="AV42" s="253">
        <v>119566.77</v>
      </c>
      <c r="AW42" s="253">
        <v>201.85</v>
      </c>
      <c r="AX42" s="253">
        <v>170330.56000000003</v>
      </c>
      <c r="AY42" s="254">
        <v>58662.91</v>
      </c>
      <c r="AZ42" s="526">
        <v>-47667.371414992973</v>
      </c>
      <c r="BA42" s="296">
        <f>SUM(BB42:BL42)+AZ42</f>
        <v>22768434.348585006</v>
      </c>
      <c r="BB42" s="274">
        <f t="shared" si="33"/>
        <v>6713819.9299999997</v>
      </c>
      <c r="BC42" s="274">
        <f t="shared" si="33"/>
        <v>5761940.8900000006</v>
      </c>
      <c r="BD42" s="274">
        <f t="shared" si="33"/>
        <v>929344.58</v>
      </c>
      <c r="BE42" s="274">
        <f t="shared" si="33"/>
        <v>6153502.5199999996</v>
      </c>
      <c r="BF42" s="274">
        <f t="shared" si="33"/>
        <v>664210.97</v>
      </c>
      <c r="BG42" s="274">
        <f t="shared" si="33"/>
        <v>513040.72</v>
      </c>
      <c r="BH42" s="274">
        <f t="shared" si="33"/>
        <v>744621.71</v>
      </c>
      <c r="BI42" s="274">
        <f t="shared" si="33"/>
        <v>447709.4</v>
      </c>
      <c r="BJ42" s="274">
        <f t="shared" si="33"/>
        <v>690.01</v>
      </c>
      <c r="BK42" s="274">
        <f t="shared" si="33"/>
        <v>659019.74000000011</v>
      </c>
      <c r="BL42" s="300">
        <f t="shared" si="33"/>
        <v>228201.25</v>
      </c>
    </row>
    <row r="43" spans="1:64" ht="24" x14ac:dyDescent="0.25">
      <c r="A43" s="1544"/>
      <c r="B43" s="126">
        <v>5.3</v>
      </c>
      <c r="C43" s="131" t="s">
        <v>304</v>
      </c>
      <c r="D43" s="274">
        <f>SUM(E43:O43)</f>
        <v>203.69271977396801</v>
      </c>
      <c r="E43" s="253">
        <v>10.157781919588999</v>
      </c>
      <c r="F43" s="253">
        <v>33.607520300608044</v>
      </c>
      <c r="G43" s="253">
        <v>19.845483005142555</v>
      </c>
      <c r="H43" s="253">
        <v>114.47893912642958</v>
      </c>
      <c r="I43" s="253">
        <v>16.777118646385453</v>
      </c>
      <c r="J43" s="253">
        <v>0</v>
      </c>
      <c r="K43" s="253">
        <v>0.54416688854941064</v>
      </c>
      <c r="L43" s="253">
        <v>4.8398543171889923</v>
      </c>
      <c r="M43" s="253">
        <v>0</v>
      </c>
      <c r="N43" s="253">
        <v>3.0609387480904346</v>
      </c>
      <c r="O43" s="254">
        <v>0.38091682198458743</v>
      </c>
      <c r="P43" s="274">
        <f>SUM(Q43:AA43)</f>
        <v>27.570788806911821</v>
      </c>
      <c r="Q43" s="253">
        <v>7.0347248934271072</v>
      </c>
      <c r="R43" s="253">
        <v>5.1058487129712873</v>
      </c>
      <c r="S43" s="253">
        <v>7.3524221466786539</v>
      </c>
      <c r="T43" s="253">
        <v>4.8771066906301739</v>
      </c>
      <c r="U43" s="253">
        <v>3.2006863632046008</v>
      </c>
      <c r="V43" s="253">
        <v>0</v>
      </c>
      <c r="W43" s="253">
        <v>0</v>
      </c>
      <c r="X43" s="253">
        <v>0</v>
      </c>
      <c r="Y43" s="253">
        <v>0</v>
      </c>
      <c r="Z43" s="253">
        <v>0</v>
      </c>
      <c r="AA43" s="254">
        <v>0</v>
      </c>
      <c r="AB43" s="274">
        <f>SUM(AC43:AM43)</f>
        <v>31.854893137267233</v>
      </c>
      <c r="AC43" s="253">
        <v>10.329949347091876</v>
      </c>
      <c r="AD43" s="253">
        <v>5.9812971200802192</v>
      </c>
      <c r="AE43" s="253">
        <v>2.4922071333667581</v>
      </c>
      <c r="AF43" s="253">
        <v>9.3706988214590101</v>
      </c>
      <c r="AG43" s="253">
        <v>0</v>
      </c>
      <c r="AH43" s="253">
        <v>0</v>
      </c>
      <c r="AI43" s="253">
        <v>0</v>
      </c>
      <c r="AJ43" s="253">
        <v>0</v>
      </c>
      <c r="AK43" s="253">
        <v>0</v>
      </c>
      <c r="AL43" s="253">
        <v>1.7761960239504886</v>
      </c>
      <c r="AM43" s="254">
        <v>1.9045446913188764</v>
      </c>
      <c r="AN43" s="289">
        <f>SUM(AO43:AY43)</f>
        <v>314.19444303377747</v>
      </c>
      <c r="AO43" s="253">
        <v>45.549863852543758</v>
      </c>
      <c r="AP43" s="253">
        <v>53.790873092191866</v>
      </c>
      <c r="AQ43" s="253">
        <v>45.122931500652975</v>
      </c>
      <c r="AR43" s="253">
        <v>98.923349828354588</v>
      </c>
      <c r="AS43" s="253">
        <v>0</v>
      </c>
      <c r="AT43" s="253">
        <v>8.6774868270486483</v>
      </c>
      <c r="AU43" s="253">
        <v>0</v>
      </c>
      <c r="AV43" s="253">
        <v>26.900209163850811</v>
      </c>
      <c r="AW43" s="253">
        <v>0</v>
      </c>
      <c r="AX43" s="253">
        <v>31.882822099942139</v>
      </c>
      <c r="AY43" s="254">
        <v>3.3469066691926637</v>
      </c>
      <c r="AZ43" s="526">
        <v>-602.80877788767987</v>
      </c>
      <c r="BA43" s="296">
        <f>SUM(BB43:BL43)+AZ43</f>
        <v>-25.495933135755195</v>
      </c>
      <c r="BB43" s="274">
        <f t="shared" si="33"/>
        <v>73.072320012651744</v>
      </c>
      <c r="BC43" s="274">
        <f t="shared" si="33"/>
        <v>98.485539225851426</v>
      </c>
      <c r="BD43" s="274">
        <f t="shared" si="33"/>
        <v>74.813043785840946</v>
      </c>
      <c r="BE43" s="274">
        <f t="shared" si="33"/>
        <v>227.65009446687336</v>
      </c>
      <c r="BF43" s="274">
        <f t="shared" si="33"/>
        <v>19.977805009590053</v>
      </c>
      <c r="BG43" s="274">
        <f t="shared" si="33"/>
        <v>8.6774868270486483</v>
      </c>
      <c r="BH43" s="274">
        <f t="shared" si="33"/>
        <v>0.54416688854941064</v>
      </c>
      <c r="BI43" s="274">
        <f t="shared" si="33"/>
        <v>31.740063481039805</v>
      </c>
      <c r="BJ43" s="274">
        <f t="shared" si="33"/>
        <v>0</v>
      </c>
      <c r="BK43" s="274">
        <f t="shared" si="33"/>
        <v>36.719956871983065</v>
      </c>
      <c r="BL43" s="300">
        <f t="shared" si="33"/>
        <v>5.632368182496128</v>
      </c>
    </row>
    <row r="44" spans="1:64" x14ac:dyDescent="0.25">
      <c r="A44" s="1544"/>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5"/>
      <c r="B45" s="128" t="s">
        <v>216</v>
      </c>
      <c r="C45" s="313" t="s">
        <v>305</v>
      </c>
      <c r="D45" s="278">
        <f>SUM(D41:D44)</f>
        <v>5578945.7527197739</v>
      </c>
      <c r="E45" s="278">
        <f t="shared" ref="E45:BL45" si="34">SUM(E41:E44)</f>
        <v>1694934.5477819196</v>
      </c>
      <c r="F45" s="278">
        <f t="shared" si="34"/>
        <v>1424821.6875203007</v>
      </c>
      <c r="G45" s="278">
        <f t="shared" si="34"/>
        <v>237365.11548300512</v>
      </c>
      <c r="H45" s="278">
        <f t="shared" si="34"/>
        <v>1575499.8089391263</v>
      </c>
      <c r="I45" s="278">
        <f>SUM(I41:I44)</f>
        <v>185298.15711864637</v>
      </c>
      <c r="J45" s="278">
        <f t="shared" si="34"/>
        <v>129870.95</v>
      </c>
      <c r="K45" s="278">
        <f t="shared" si="34"/>
        <v>3449.1741668885497</v>
      </c>
      <c r="L45" s="278">
        <f t="shared" si="34"/>
        <v>109756.89985431721</v>
      </c>
      <c r="M45" s="278">
        <f t="shared" si="34"/>
        <v>162.72</v>
      </c>
      <c r="N45" s="278">
        <f t="shared" si="34"/>
        <v>162584.23093874811</v>
      </c>
      <c r="O45" s="283">
        <f t="shared" si="34"/>
        <v>55202.460916821969</v>
      </c>
      <c r="P45" s="278">
        <f t="shared" si="34"/>
        <v>5594695.500788806</v>
      </c>
      <c r="Q45" s="278">
        <f t="shared" si="34"/>
        <v>1739918.0547248933</v>
      </c>
      <c r="R45" s="278">
        <f t="shared" si="34"/>
        <v>1470372.8458487131</v>
      </c>
      <c r="S45" s="278">
        <f t="shared" si="34"/>
        <v>233168.78242214667</v>
      </c>
      <c r="T45" s="278">
        <f t="shared" si="34"/>
        <v>1532295.9871066906</v>
      </c>
      <c r="U45" s="278">
        <f t="shared" si="34"/>
        <v>166288.23068636321</v>
      </c>
      <c r="V45" s="278">
        <f t="shared" si="34"/>
        <v>125289.31</v>
      </c>
      <c r="W45" s="278">
        <f t="shared" si="34"/>
        <v>3217.49</v>
      </c>
      <c r="X45" s="278">
        <f t="shared" si="34"/>
        <v>106731.96999999999</v>
      </c>
      <c r="Y45" s="278">
        <f>SUM(Y41:Y44)</f>
        <v>162.72</v>
      </c>
      <c r="Z45" s="278">
        <f t="shared" si="34"/>
        <v>161164.47999999998</v>
      </c>
      <c r="AA45" s="284">
        <f t="shared" si="34"/>
        <v>56085.630000000005</v>
      </c>
      <c r="AB45" s="278">
        <f t="shared" si="34"/>
        <v>5718964.9648931371</v>
      </c>
      <c r="AC45" s="278">
        <f t="shared" si="34"/>
        <v>1362517.4199493472</v>
      </c>
      <c r="AD45" s="278">
        <f t="shared" si="34"/>
        <v>1530262.5212971198</v>
      </c>
      <c r="AE45" s="278">
        <f t="shared" si="34"/>
        <v>230954.9322071333</v>
      </c>
      <c r="AF45" s="278">
        <f t="shared" si="34"/>
        <v>1524335.8006988214</v>
      </c>
      <c r="AG45" s="278">
        <f t="shared" si="34"/>
        <v>156705.36999999997</v>
      </c>
      <c r="AH45" s="278">
        <f t="shared" si="34"/>
        <v>125113.13</v>
      </c>
      <c r="AI45" s="278">
        <f t="shared" si="34"/>
        <v>452447.91</v>
      </c>
      <c r="AJ45" s="278">
        <f t="shared" si="34"/>
        <v>112512.43000000001</v>
      </c>
      <c r="AK45" s="278">
        <f t="shared" si="34"/>
        <v>162.72</v>
      </c>
      <c r="AL45" s="278">
        <f t="shared" si="34"/>
        <v>165556.57619602393</v>
      </c>
      <c r="AM45" s="284">
        <f t="shared" si="34"/>
        <v>58396.154544691322</v>
      </c>
      <c r="AN45" s="850">
        <f t="shared" si="34"/>
        <v>5967336.4744430324</v>
      </c>
      <c r="AO45" s="278">
        <f t="shared" si="34"/>
        <v>1919874.3898638524</v>
      </c>
      <c r="AP45" s="278">
        <f t="shared" si="34"/>
        <v>1343821.1308730922</v>
      </c>
      <c r="AQ45" s="278">
        <f t="shared" si="34"/>
        <v>232699.63293150064</v>
      </c>
      <c r="AR45" s="278">
        <f t="shared" si="34"/>
        <v>1543740.3833498284</v>
      </c>
      <c r="AS45" s="278">
        <f t="shared" si="34"/>
        <v>159181.04000000004</v>
      </c>
      <c r="AT45" s="278">
        <f t="shared" si="34"/>
        <v>132876.00748682703</v>
      </c>
      <c r="AU45" s="278">
        <f t="shared" si="34"/>
        <v>285603.68</v>
      </c>
      <c r="AV45" s="275">
        <f t="shared" si="34"/>
        <v>119903.67020916386</v>
      </c>
      <c r="AW45" s="278">
        <f>SUM(AW41:AW44)</f>
        <v>201.85</v>
      </c>
      <c r="AX45" s="278">
        <f t="shared" si="34"/>
        <v>170729.8628221</v>
      </c>
      <c r="AY45" s="284">
        <f t="shared" si="34"/>
        <v>58704.826906669194</v>
      </c>
      <c r="AZ45" s="305">
        <f t="shared" si="34"/>
        <v>-47793.640192880652</v>
      </c>
      <c r="BA45" s="297">
        <f t="shared" si="34"/>
        <v>22812149.052651871</v>
      </c>
      <c r="BB45" s="275">
        <f t="shared" si="34"/>
        <v>6717244.4123200122</v>
      </c>
      <c r="BC45" s="275">
        <f t="shared" si="34"/>
        <v>5769278.185539226</v>
      </c>
      <c r="BD45" s="275">
        <f t="shared" si="34"/>
        <v>934188.46304378577</v>
      </c>
      <c r="BE45" s="275">
        <f t="shared" si="34"/>
        <v>6175871.9800944664</v>
      </c>
      <c r="BF45" s="275">
        <f t="shared" si="34"/>
        <v>667472.79780500953</v>
      </c>
      <c r="BG45" s="275">
        <f t="shared" si="34"/>
        <v>513149.39748682705</v>
      </c>
      <c r="BH45" s="275">
        <f t="shared" si="34"/>
        <v>744718.25416688854</v>
      </c>
      <c r="BI45" s="275">
        <f t="shared" si="34"/>
        <v>448904.97006348107</v>
      </c>
      <c r="BJ45" s="275">
        <f>SUM(BJ41:BJ44)</f>
        <v>690.01</v>
      </c>
      <c r="BK45" s="275">
        <f t="shared" si="34"/>
        <v>660035.14995687199</v>
      </c>
      <c r="BL45" s="299">
        <f t="shared" si="34"/>
        <v>228389.0723681825</v>
      </c>
    </row>
    <row r="46" spans="1:64" ht="14.85" customHeight="1" x14ac:dyDescent="0.25">
      <c r="A46" s="1534"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5"/>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5"/>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5"/>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9"/>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6" t="s">
        <v>156</v>
      </c>
      <c r="B51" s="124">
        <v>7.1</v>
      </c>
      <c r="C51" s="311" t="s">
        <v>20</v>
      </c>
      <c r="D51" s="273">
        <f>SUM(E51:O51)</f>
        <v>240596.07</v>
      </c>
      <c r="E51" s="251">
        <v>68033.430000000008</v>
      </c>
      <c r="F51" s="251">
        <v>15674.64</v>
      </c>
      <c r="G51" s="251">
        <v>28733.47</v>
      </c>
      <c r="H51" s="251">
        <v>46904.99</v>
      </c>
      <c r="I51" s="251">
        <v>13323.79</v>
      </c>
      <c r="J51" s="251">
        <v>734</v>
      </c>
      <c r="K51" s="251">
        <v>500.03</v>
      </c>
      <c r="L51" s="251">
        <v>9229.7900000000009</v>
      </c>
      <c r="M51" s="251">
        <v>0</v>
      </c>
      <c r="N51" s="251">
        <v>44665.930000000008</v>
      </c>
      <c r="O51" s="252">
        <v>12796</v>
      </c>
      <c r="P51" s="273">
        <f>SUM(Q51:AA51)</f>
        <v>265409.47000000003</v>
      </c>
      <c r="Q51" s="251">
        <v>76914.8</v>
      </c>
      <c r="R51" s="251">
        <v>19933.359999999997</v>
      </c>
      <c r="S51" s="251">
        <v>31387</v>
      </c>
      <c r="T51" s="251">
        <v>54279.76</v>
      </c>
      <c r="U51" s="251">
        <v>14739.61</v>
      </c>
      <c r="V51" s="251">
        <v>791</v>
      </c>
      <c r="W51" s="251">
        <v>385.83</v>
      </c>
      <c r="X51" s="251">
        <v>7226</v>
      </c>
      <c r="Y51" s="251">
        <v>0</v>
      </c>
      <c r="Z51" s="251">
        <v>44038.35000000002</v>
      </c>
      <c r="AA51" s="252">
        <v>15713.76</v>
      </c>
      <c r="AB51" s="273">
        <f>SUM(AC51:AM51)</f>
        <v>263796.52</v>
      </c>
      <c r="AC51" s="251">
        <v>79029.239999999991</v>
      </c>
      <c r="AD51" s="251">
        <v>24006.94</v>
      </c>
      <c r="AE51" s="251">
        <v>30148.38</v>
      </c>
      <c r="AF51" s="251">
        <v>55849.05</v>
      </c>
      <c r="AG51" s="251">
        <v>14887.12</v>
      </c>
      <c r="AH51" s="251">
        <v>326</v>
      </c>
      <c r="AI51" s="251">
        <v>103.11</v>
      </c>
      <c r="AJ51" s="251">
        <v>9208</v>
      </c>
      <c r="AK51" s="251">
        <v>0</v>
      </c>
      <c r="AL51" s="251">
        <v>34842.680000000015</v>
      </c>
      <c r="AM51" s="252">
        <v>15396</v>
      </c>
      <c r="AN51" s="276">
        <f>SUM(AO51:AY51)</f>
        <v>258531.70999999979</v>
      </c>
      <c r="AO51" s="251">
        <v>92014.999999999796</v>
      </c>
      <c r="AP51" s="251">
        <v>18466.510000000002</v>
      </c>
      <c r="AQ51" s="251">
        <v>28581.19999999999</v>
      </c>
      <c r="AR51" s="251">
        <v>49721.389999999985</v>
      </c>
      <c r="AS51" s="251">
        <v>11523.300000000001</v>
      </c>
      <c r="AT51" s="251">
        <v>661.38</v>
      </c>
      <c r="AU51" s="251">
        <v>-440.84</v>
      </c>
      <c r="AV51" s="249">
        <v>12836.01</v>
      </c>
      <c r="AW51" s="251">
        <v>0</v>
      </c>
      <c r="AX51" s="251">
        <v>32528.420000000009</v>
      </c>
      <c r="AY51" s="252">
        <v>12639.34</v>
      </c>
      <c r="AZ51" s="855">
        <v>78198.960000000021</v>
      </c>
      <c r="BA51" s="294">
        <f>SUM(BB51:BL51)+AZ51</f>
        <v>1106532.73</v>
      </c>
      <c r="BB51" s="274">
        <f t="shared" ref="BB51:BL54" si="37">E51+Q51+AC51+AO51</f>
        <v>315992.4699999998</v>
      </c>
      <c r="BC51" s="274">
        <f t="shared" si="37"/>
        <v>78081.450000000012</v>
      </c>
      <c r="BD51" s="274">
        <f t="shared" si="37"/>
        <v>118850.04999999999</v>
      </c>
      <c r="BE51" s="274">
        <f t="shared" si="37"/>
        <v>206755.18999999997</v>
      </c>
      <c r="BF51" s="274">
        <f t="shared" si="37"/>
        <v>54473.820000000007</v>
      </c>
      <c r="BG51" s="274">
        <f t="shared" si="37"/>
        <v>2512.38</v>
      </c>
      <c r="BH51" s="274">
        <f t="shared" si="37"/>
        <v>548.12999999999988</v>
      </c>
      <c r="BI51" s="274">
        <f t="shared" si="37"/>
        <v>38499.800000000003</v>
      </c>
      <c r="BJ51" s="274">
        <f t="shared" si="37"/>
        <v>0</v>
      </c>
      <c r="BK51" s="274">
        <f t="shared" si="37"/>
        <v>156075.38000000006</v>
      </c>
      <c r="BL51" s="298">
        <f t="shared" si="37"/>
        <v>56545.100000000006</v>
      </c>
    </row>
    <row r="52" spans="1:64" s="255" customFormat="1" ht="16.5" customHeight="1" x14ac:dyDescent="0.25">
      <c r="A52" s="1547"/>
      <c r="B52" s="126">
        <v>7.2</v>
      </c>
      <c r="C52" s="131" t="s">
        <v>21</v>
      </c>
      <c r="D52" s="274">
        <f>SUM(E52:O52)</f>
        <v>1147530.4400000002</v>
      </c>
      <c r="E52" s="253">
        <v>911365.49000000011</v>
      </c>
      <c r="F52" s="253">
        <v>45736.880000000005</v>
      </c>
      <c r="G52" s="253">
        <v>60848.060000000012</v>
      </c>
      <c r="H52" s="253">
        <v>41093.779999999992</v>
      </c>
      <c r="I52" s="253">
        <v>43954.68</v>
      </c>
      <c r="J52" s="253">
        <v>4652.4799999999996</v>
      </c>
      <c r="K52" s="253">
        <v>6542.5499999999984</v>
      </c>
      <c r="L52" s="253">
        <v>5379.4300000000012</v>
      </c>
      <c r="M52" s="253">
        <v>42.21</v>
      </c>
      <c r="N52" s="253">
        <v>24308.27</v>
      </c>
      <c r="O52" s="254">
        <v>3606.6099999999997</v>
      </c>
      <c r="P52" s="274">
        <f>SUM(Q52:AA52)</f>
        <v>1185838.3600000001</v>
      </c>
      <c r="Q52" s="253">
        <v>950259.66</v>
      </c>
      <c r="R52" s="253">
        <v>47655.090000000004</v>
      </c>
      <c r="S52" s="253">
        <v>61551.56</v>
      </c>
      <c r="T52" s="253">
        <v>40348.069999999992</v>
      </c>
      <c r="U52" s="253">
        <v>42134.959999999992</v>
      </c>
      <c r="V52" s="253">
        <v>4530.54</v>
      </c>
      <c r="W52" s="253">
        <v>651.91</v>
      </c>
      <c r="X52" s="253">
        <v>6265.8399999999992</v>
      </c>
      <c r="Y52" s="253">
        <v>42.21</v>
      </c>
      <c r="Z52" s="253">
        <v>28716.870000000003</v>
      </c>
      <c r="AA52" s="254">
        <v>3681.65</v>
      </c>
      <c r="AB52" s="274">
        <f>SUM(AC52:AM52)</f>
        <v>1231073.4100000001</v>
      </c>
      <c r="AC52" s="253">
        <v>995823.00999999989</v>
      </c>
      <c r="AD52" s="253">
        <v>49892.22</v>
      </c>
      <c r="AE52" s="253">
        <v>61546.869999999995</v>
      </c>
      <c r="AF52" s="253">
        <v>40188.61</v>
      </c>
      <c r="AG52" s="253">
        <v>39607.05000000001</v>
      </c>
      <c r="AH52" s="253">
        <v>4544.6100000000006</v>
      </c>
      <c r="AI52" s="253">
        <v>600.32000000000005</v>
      </c>
      <c r="AJ52" s="253">
        <v>6500.3399999999992</v>
      </c>
      <c r="AK52" s="253">
        <v>42.21</v>
      </c>
      <c r="AL52" s="253">
        <v>28501.13</v>
      </c>
      <c r="AM52" s="254">
        <v>3827.04</v>
      </c>
      <c r="AN52" s="289">
        <f>SUM(AO52:AY52)</f>
        <v>1270117.6600000004</v>
      </c>
      <c r="AO52" s="253">
        <v>1032798.9700000002</v>
      </c>
      <c r="AP52" s="253">
        <v>52579.59</v>
      </c>
      <c r="AQ52" s="253">
        <v>61715.71</v>
      </c>
      <c r="AR52" s="253">
        <v>40226.129999999997</v>
      </c>
      <c r="AS52" s="253">
        <v>38622.149999999994</v>
      </c>
      <c r="AT52" s="253">
        <v>4680.62</v>
      </c>
      <c r="AU52" s="253">
        <v>576.87</v>
      </c>
      <c r="AV52" s="253">
        <v>6997.4800000000005</v>
      </c>
      <c r="AW52" s="253">
        <v>51.59</v>
      </c>
      <c r="AX52" s="253">
        <v>28083.719999999998</v>
      </c>
      <c r="AY52" s="254">
        <v>3784.8300000000004</v>
      </c>
      <c r="AZ52" s="526">
        <v>0</v>
      </c>
      <c r="BA52" s="296">
        <f>SUM(BB52:BL52)+AZ52</f>
        <v>4834559.87</v>
      </c>
      <c r="BB52" s="274">
        <f t="shared" si="37"/>
        <v>3890247.1300000004</v>
      </c>
      <c r="BC52" s="274">
        <f t="shared" si="37"/>
        <v>195863.78</v>
      </c>
      <c r="BD52" s="274">
        <f t="shared" si="37"/>
        <v>245662.19999999998</v>
      </c>
      <c r="BE52" s="274">
        <f t="shared" si="37"/>
        <v>161856.58999999997</v>
      </c>
      <c r="BF52" s="274">
        <f t="shared" si="37"/>
        <v>164318.84</v>
      </c>
      <c r="BG52" s="274">
        <f t="shared" si="37"/>
        <v>18408.25</v>
      </c>
      <c r="BH52" s="274">
        <f t="shared" si="37"/>
        <v>8371.6499999999978</v>
      </c>
      <c r="BI52" s="274">
        <f t="shared" si="37"/>
        <v>25143.09</v>
      </c>
      <c r="BJ52" s="274">
        <f t="shared" si="37"/>
        <v>178.22</v>
      </c>
      <c r="BK52" s="274">
        <f t="shared" si="37"/>
        <v>109609.99</v>
      </c>
      <c r="BL52" s="300">
        <f t="shared" si="37"/>
        <v>14900.13</v>
      </c>
    </row>
    <row r="53" spans="1:64" ht="16.5" customHeight="1" x14ac:dyDescent="0.25">
      <c r="A53" s="1547"/>
      <c r="B53" s="126">
        <v>7.3</v>
      </c>
      <c r="C53" s="131" t="s">
        <v>155</v>
      </c>
      <c r="D53" s="274">
        <f>SUM(E53:O53)</f>
        <v>1363.7959875949607</v>
      </c>
      <c r="E53" s="253">
        <v>385.64104083795974</v>
      </c>
      <c r="F53" s="253">
        <v>88.850209145126399</v>
      </c>
      <c r="G53" s="253">
        <v>162.87294757424829</v>
      </c>
      <c r="H53" s="253">
        <v>265.87648401813772</v>
      </c>
      <c r="I53" s="253">
        <v>75.524639041518256</v>
      </c>
      <c r="J53" s="253">
        <v>4.1606093353673685</v>
      </c>
      <c r="K53" s="253">
        <v>2.834372596680852</v>
      </c>
      <c r="L53" s="253">
        <v>52.318188606921517</v>
      </c>
      <c r="M53" s="253">
        <v>0</v>
      </c>
      <c r="N53" s="253">
        <v>253.18458491943522</v>
      </c>
      <c r="O53" s="254">
        <v>72.532911519565189</v>
      </c>
      <c r="P53" s="274">
        <f>SUM(Q53:AA53)</f>
        <v>3011.4235573553137</v>
      </c>
      <c r="Q53" s="253">
        <v>872.70073908543077</v>
      </c>
      <c r="R53" s="253">
        <v>226.17049000265175</v>
      </c>
      <c r="S53" s="253">
        <v>356.12727456451057</v>
      </c>
      <c r="T53" s="253">
        <v>615.8760949697562</v>
      </c>
      <c r="U53" s="253">
        <v>167.24048610710821</v>
      </c>
      <c r="V53" s="253">
        <v>8.9749474043561932</v>
      </c>
      <c r="W53" s="253">
        <v>4.3777546865015795</v>
      </c>
      <c r="X53" s="253">
        <v>81.988583999845574</v>
      </c>
      <c r="Y53" s="253">
        <v>0</v>
      </c>
      <c r="Z53" s="253">
        <v>499.67367259750915</v>
      </c>
      <c r="AA53" s="254">
        <v>178.2935139376437</v>
      </c>
      <c r="AB53" s="274">
        <f>SUM(AC53:AM53)</f>
        <v>6574.3556890132659</v>
      </c>
      <c r="AC53" s="253">
        <v>1969.5723567255347</v>
      </c>
      <c r="AD53" s="253">
        <v>598.30267118307745</v>
      </c>
      <c r="AE53" s="253">
        <v>751.3600769545169</v>
      </c>
      <c r="AF53" s="253">
        <v>1391.8740080175673</v>
      </c>
      <c r="AG53" s="253">
        <v>371.01786659286921</v>
      </c>
      <c r="AH53" s="253">
        <v>8.1245952547756293</v>
      </c>
      <c r="AI53" s="253">
        <v>2.5697147752144636</v>
      </c>
      <c r="AJ53" s="253">
        <v>229.48243284041104</v>
      </c>
      <c r="AK53" s="253">
        <v>0</v>
      </c>
      <c r="AL53" s="253">
        <v>868.35175641615297</v>
      </c>
      <c r="AM53" s="254">
        <v>383.700210253146</v>
      </c>
      <c r="AN53" s="289">
        <f>SUM(AO53:AY53)</f>
        <v>22434.055078993602</v>
      </c>
      <c r="AO53" s="253">
        <v>7984.5895039087982</v>
      </c>
      <c r="AP53" s="253">
        <v>1602.4289726656223</v>
      </c>
      <c r="AQ53" s="253">
        <v>2480.1298650124281</v>
      </c>
      <c r="AR53" s="253">
        <v>4314.5670674754847</v>
      </c>
      <c r="AS53" s="253">
        <v>999.93283954129731</v>
      </c>
      <c r="AT53" s="253">
        <v>57.391162376734371</v>
      </c>
      <c r="AU53" s="253">
        <v>-38.25383292836127</v>
      </c>
      <c r="AV53" s="253">
        <v>1113.8430768686476</v>
      </c>
      <c r="AW53" s="253">
        <v>0</v>
      </c>
      <c r="AX53" s="253">
        <v>2822.6493605470596</v>
      </c>
      <c r="AY53" s="254">
        <v>1096.777063525891</v>
      </c>
      <c r="AZ53" s="526">
        <v>-98919.334179056401</v>
      </c>
      <c r="BA53" s="296">
        <f>SUM(BB53:BL53)+AZ53</f>
        <v>-65535.703866099255</v>
      </c>
      <c r="BB53" s="274">
        <f t="shared" si="37"/>
        <v>11212.503640557723</v>
      </c>
      <c r="BC53" s="274">
        <f t="shared" si="37"/>
        <v>2515.7523429964776</v>
      </c>
      <c r="BD53" s="274">
        <f t="shared" si="37"/>
        <v>3750.490164105704</v>
      </c>
      <c r="BE53" s="274">
        <f t="shared" si="37"/>
        <v>6588.193654480946</v>
      </c>
      <c r="BF53" s="274">
        <f t="shared" si="37"/>
        <v>1613.7158312827928</v>
      </c>
      <c r="BG53" s="274">
        <f t="shared" si="37"/>
        <v>78.651314371233553</v>
      </c>
      <c r="BH53" s="274">
        <f t="shared" si="37"/>
        <v>-28.471990869964376</v>
      </c>
      <c r="BI53" s="274">
        <f t="shared" si="37"/>
        <v>1477.6322823158257</v>
      </c>
      <c r="BJ53" s="274">
        <f t="shared" si="37"/>
        <v>0</v>
      </c>
      <c r="BK53" s="274">
        <f t="shared" si="37"/>
        <v>4443.8593744801565</v>
      </c>
      <c r="BL53" s="300">
        <f t="shared" si="37"/>
        <v>1731.3036992362458</v>
      </c>
    </row>
    <row r="54" spans="1:64" ht="16.5" customHeight="1" x14ac:dyDescent="0.25">
      <c r="A54" s="1547"/>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8"/>
      <c r="B55" s="129" t="s">
        <v>261</v>
      </c>
      <c r="C55" s="313" t="s">
        <v>38</v>
      </c>
      <c r="D55" s="278">
        <f>SUM(D51:D54)</f>
        <v>1389490.3059875951</v>
      </c>
      <c r="E55" s="278">
        <f t="shared" ref="E55:BL55" si="38">SUM(E51:E54)</f>
        <v>979784.56104083813</v>
      </c>
      <c r="F55" s="278">
        <f t="shared" si="38"/>
        <v>61500.370209145127</v>
      </c>
      <c r="G55" s="278">
        <f t="shared" si="38"/>
        <v>89744.402947574257</v>
      </c>
      <c r="H55" s="278">
        <f t="shared" si="38"/>
        <v>88264.646484018129</v>
      </c>
      <c r="I55" s="278">
        <f t="shared" si="38"/>
        <v>57353.994639041521</v>
      </c>
      <c r="J55" s="278">
        <f t="shared" si="38"/>
        <v>5390.6406093353671</v>
      </c>
      <c r="K55" s="278">
        <f t="shared" si="38"/>
        <v>7045.4143725966787</v>
      </c>
      <c r="L55" s="278">
        <f t="shared" si="38"/>
        <v>14661.538188606923</v>
      </c>
      <c r="M55" s="275">
        <f t="shared" si="38"/>
        <v>42.21</v>
      </c>
      <c r="N55" s="278">
        <f t="shared" si="38"/>
        <v>69227.384584919448</v>
      </c>
      <c r="O55" s="283">
        <f t="shared" si="38"/>
        <v>16475.142911519564</v>
      </c>
      <c r="P55" s="278">
        <f t="shared" si="38"/>
        <v>1454259.2535573554</v>
      </c>
      <c r="Q55" s="278">
        <f t="shared" si="38"/>
        <v>1028047.1607390855</v>
      </c>
      <c r="R55" s="278">
        <f t="shared" si="38"/>
        <v>67814.62049000265</v>
      </c>
      <c r="S55" s="278">
        <f t="shared" si="38"/>
        <v>93294.687274564509</v>
      </c>
      <c r="T55" s="278">
        <f t="shared" si="38"/>
        <v>95243.706094969748</v>
      </c>
      <c r="U55" s="278">
        <f t="shared" si="38"/>
        <v>57041.810486107104</v>
      </c>
      <c r="V55" s="278">
        <f t="shared" si="38"/>
        <v>5330.5149474043565</v>
      </c>
      <c r="W55" s="278">
        <f t="shared" si="38"/>
        <v>1042.1177546865015</v>
      </c>
      <c r="X55" s="278">
        <f t="shared" si="38"/>
        <v>13573.828583999846</v>
      </c>
      <c r="Y55" s="275">
        <f>SUM(Y51:Y54)</f>
        <v>42.21</v>
      </c>
      <c r="Z55" s="278">
        <f>SUM(Z51:Z54)</f>
        <v>73254.893672597536</v>
      </c>
      <c r="AA55" s="284">
        <f t="shared" si="38"/>
        <v>19573.703513937642</v>
      </c>
      <c r="AB55" s="278">
        <f t="shared" si="38"/>
        <v>1501444.2856890135</v>
      </c>
      <c r="AC55" s="278">
        <f t="shared" si="38"/>
        <v>1076821.8223567256</v>
      </c>
      <c r="AD55" s="278">
        <f t="shared" si="38"/>
        <v>74497.462671183079</v>
      </c>
      <c r="AE55" s="278">
        <f t="shared" si="38"/>
        <v>92446.610076954516</v>
      </c>
      <c r="AF55" s="278">
        <f t="shared" si="38"/>
        <v>97429.534008017567</v>
      </c>
      <c r="AG55" s="278">
        <f t="shared" si="38"/>
        <v>54865.187866592882</v>
      </c>
      <c r="AH55" s="278">
        <f t="shared" si="38"/>
        <v>4878.7345952547767</v>
      </c>
      <c r="AI55" s="278">
        <f t="shared" si="38"/>
        <v>705.99971477521456</v>
      </c>
      <c r="AJ55" s="278">
        <f t="shared" si="38"/>
        <v>15937.82243284041</v>
      </c>
      <c r="AK55" s="275">
        <f t="shared" si="38"/>
        <v>42.21</v>
      </c>
      <c r="AL55" s="278">
        <f t="shared" si="38"/>
        <v>64212.161756416164</v>
      </c>
      <c r="AM55" s="284">
        <f t="shared" si="38"/>
        <v>19606.740210253149</v>
      </c>
      <c r="AN55" s="850">
        <f t="shared" si="38"/>
        <v>1551083.4250789937</v>
      </c>
      <c r="AO55" s="278">
        <f t="shared" si="38"/>
        <v>1132798.5595039087</v>
      </c>
      <c r="AP55" s="278">
        <f t="shared" si="38"/>
        <v>72648.528972665634</v>
      </c>
      <c r="AQ55" s="278">
        <f t="shared" si="38"/>
        <v>92777.039865012412</v>
      </c>
      <c r="AR55" s="278">
        <f t="shared" si="38"/>
        <v>94262.08706747547</v>
      </c>
      <c r="AS55" s="278">
        <f t="shared" si="38"/>
        <v>51145.382839541293</v>
      </c>
      <c r="AT55" s="278">
        <f t="shared" si="38"/>
        <v>5399.3911623767344</v>
      </c>
      <c r="AU55" s="278">
        <f t="shared" si="38"/>
        <v>97.776167071638753</v>
      </c>
      <c r="AV55" s="275">
        <f t="shared" si="38"/>
        <v>20947.33307686865</v>
      </c>
      <c r="AW55" s="275">
        <f>SUM(AW51:AW54)</f>
        <v>51.59</v>
      </c>
      <c r="AX55" s="278">
        <f t="shared" si="38"/>
        <v>63434.789360547067</v>
      </c>
      <c r="AY55" s="284">
        <f t="shared" si="38"/>
        <v>17520.947063525891</v>
      </c>
      <c r="AZ55" s="305">
        <f t="shared" si="38"/>
        <v>-20720.37417905638</v>
      </c>
      <c r="BA55" s="297">
        <f t="shared" si="38"/>
        <v>5875556.8961339006</v>
      </c>
      <c r="BB55" s="275">
        <f t="shared" si="38"/>
        <v>4217452.1036405582</v>
      </c>
      <c r="BC55" s="275">
        <f t="shared" si="38"/>
        <v>276460.98234299646</v>
      </c>
      <c r="BD55" s="275">
        <f t="shared" si="38"/>
        <v>368262.74016410572</v>
      </c>
      <c r="BE55" s="275">
        <f t="shared" si="38"/>
        <v>375199.97365448088</v>
      </c>
      <c r="BF55" s="275">
        <f t="shared" si="38"/>
        <v>220406.37583128278</v>
      </c>
      <c r="BG55" s="275">
        <f t="shared" si="38"/>
        <v>20999.281314371234</v>
      </c>
      <c r="BH55" s="275">
        <f t="shared" si="38"/>
        <v>8891.3080091300326</v>
      </c>
      <c r="BI55" s="275">
        <f t="shared" si="38"/>
        <v>65120.522282315826</v>
      </c>
      <c r="BJ55" s="275">
        <f>SUM(BJ51:BJ54)</f>
        <v>178.22</v>
      </c>
      <c r="BK55" s="275">
        <f t="shared" si="38"/>
        <v>270129.2293744802</v>
      </c>
      <c r="BL55" s="299">
        <f t="shared" si="38"/>
        <v>73176.533699236257</v>
      </c>
    </row>
    <row r="56" spans="1:64" ht="14.85" customHeight="1" x14ac:dyDescent="0.25">
      <c r="A56" s="1534" t="s">
        <v>29</v>
      </c>
      <c r="B56" s="124">
        <v>8.1</v>
      </c>
      <c r="C56" s="311" t="s">
        <v>22</v>
      </c>
      <c r="D56" s="273">
        <f t="shared" ref="D56:D62" si="39">SUM(E56:O56)</f>
        <v>14231939.82</v>
      </c>
      <c r="E56" s="251">
        <v>4814546.8600000013</v>
      </c>
      <c r="F56" s="251">
        <v>1004827.78</v>
      </c>
      <c r="G56" s="251">
        <v>3004755.8800000004</v>
      </c>
      <c r="H56" s="251">
        <v>3614368.9799999995</v>
      </c>
      <c r="I56" s="251">
        <v>11984.9</v>
      </c>
      <c r="J56" s="251">
        <v>25816.449999999997</v>
      </c>
      <c r="K56" s="251">
        <v>49.34</v>
      </c>
      <c r="L56" s="251">
        <v>1177042.4900000002</v>
      </c>
      <c r="M56" s="251">
        <v>0</v>
      </c>
      <c r="N56" s="251">
        <v>4192.24</v>
      </c>
      <c r="O56" s="252">
        <v>574354.9</v>
      </c>
      <c r="P56" s="276">
        <f t="shared" ref="P56:P62" si="40">SUM(Q56:AA56)</f>
        <v>14614993.609999998</v>
      </c>
      <c r="Q56" s="251">
        <v>4960991.04</v>
      </c>
      <c r="R56" s="251">
        <v>1168005.7</v>
      </c>
      <c r="S56" s="251">
        <v>3039104.379999999</v>
      </c>
      <c r="T56" s="251">
        <v>3528571.9200000004</v>
      </c>
      <c r="U56" s="251">
        <v>7596.5399999999991</v>
      </c>
      <c r="V56" s="251">
        <v>35381.169999999991</v>
      </c>
      <c r="W56" s="251">
        <v>9.6</v>
      </c>
      <c r="X56" s="251">
        <v>1255759.7799999998</v>
      </c>
      <c r="Y56" s="251">
        <v>0</v>
      </c>
      <c r="Z56" s="251">
        <v>4858.16</v>
      </c>
      <c r="AA56" s="252">
        <v>614715.31999999995</v>
      </c>
      <c r="AB56" s="273">
        <f t="shared" ref="AB56:AB62" si="41">SUM(AC56:AM56)</f>
        <v>15108986.140000001</v>
      </c>
      <c r="AC56" s="251">
        <v>5525361.0200000005</v>
      </c>
      <c r="AD56" s="251">
        <v>1140977.31</v>
      </c>
      <c r="AE56" s="251">
        <v>2727721.45</v>
      </c>
      <c r="AF56" s="251">
        <v>3683282.4800000014</v>
      </c>
      <c r="AG56" s="251">
        <v>54873.950000000004</v>
      </c>
      <c r="AH56" s="251">
        <v>30600.730000000003</v>
      </c>
      <c r="AI56" s="251">
        <v>4181.6600000000008</v>
      </c>
      <c r="AJ56" s="251">
        <v>1259955.3400000001</v>
      </c>
      <c r="AK56" s="251">
        <v>0</v>
      </c>
      <c r="AL56" s="251">
        <v>7460.6799999999994</v>
      </c>
      <c r="AM56" s="252">
        <v>674571.52</v>
      </c>
      <c r="AN56" s="276">
        <f t="shared" ref="AN56:AN62" si="42">SUM(AO56:AY56)</f>
        <v>15244727.710000001</v>
      </c>
      <c r="AO56" s="251">
        <v>5887257.8600000003</v>
      </c>
      <c r="AP56" s="251">
        <v>1027254.9400000001</v>
      </c>
      <c r="AQ56" s="251">
        <v>2488000.1800000002</v>
      </c>
      <c r="AR56" s="251">
        <v>3756617.1500000004</v>
      </c>
      <c r="AS56" s="251">
        <v>10461.950000000003</v>
      </c>
      <c r="AT56" s="251">
        <v>37213.89</v>
      </c>
      <c r="AU56" s="251">
        <v>90.06</v>
      </c>
      <c r="AV56" s="249">
        <v>1419108.9100000004</v>
      </c>
      <c r="AW56" s="251">
        <v>0</v>
      </c>
      <c r="AX56" s="251">
        <v>6316.5199999999995</v>
      </c>
      <c r="AY56" s="252">
        <v>612406.25</v>
      </c>
      <c r="AZ56" s="855">
        <v>-111162.10999999999</v>
      </c>
      <c r="BA56" s="294">
        <f t="shared" ref="BA56:BA62" si="43">SUM(BB56:BL56)+AZ56</f>
        <v>59089485.170000017</v>
      </c>
      <c r="BB56" s="273">
        <f t="shared" ref="BB56:BL62" si="44">E56+Q56+AC56+AO56</f>
        <v>21188156.780000001</v>
      </c>
      <c r="BC56" s="273">
        <f t="shared" si="44"/>
        <v>4341065.7300000004</v>
      </c>
      <c r="BD56" s="273">
        <f t="shared" si="44"/>
        <v>11259581.890000001</v>
      </c>
      <c r="BE56" s="273">
        <f t="shared" si="44"/>
        <v>14582840.530000003</v>
      </c>
      <c r="BF56" s="273">
        <f t="shared" si="44"/>
        <v>84917.34</v>
      </c>
      <c r="BG56" s="273">
        <f t="shared" si="44"/>
        <v>129012.23999999999</v>
      </c>
      <c r="BH56" s="273">
        <f t="shared" si="44"/>
        <v>4330.6600000000008</v>
      </c>
      <c r="BI56" s="273">
        <f t="shared" si="44"/>
        <v>5111866.5200000005</v>
      </c>
      <c r="BJ56" s="273">
        <f t="shared" si="44"/>
        <v>0</v>
      </c>
      <c r="BK56" s="273">
        <f t="shared" si="44"/>
        <v>22827.599999999999</v>
      </c>
      <c r="BL56" s="298">
        <f t="shared" si="44"/>
        <v>2476047.9900000002</v>
      </c>
    </row>
    <row r="57" spans="1:64" ht="14.85" customHeight="1" x14ac:dyDescent="0.25">
      <c r="A57" s="1535"/>
      <c r="B57" s="126" t="s">
        <v>112</v>
      </c>
      <c r="C57" s="131" t="s">
        <v>443</v>
      </c>
      <c r="D57" s="274">
        <f t="shared" si="39"/>
        <v>23923.200000000001</v>
      </c>
      <c r="E57" s="253">
        <v>0</v>
      </c>
      <c r="F57" s="253">
        <v>0</v>
      </c>
      <c r="G57" s="253">
        <v>0</v>
      </c>
      <c r="H57" s="253">
        <v>23923.200000000001</v>
      </c>
      <c r="I57" s="253">
        <v>0</v>
      </c>
      <c r="J57" s="253">
        <v>0</v>
      </c>
      <c r="K57" s="253">
        <v>0</v>
      </c>
      <c r="L57" s="253">
        <v>0</v>
      </c>
      <c r="M57" s="253">
        <v>0</v>
      </c>
      <c r="N57" s="253">
        <v>0</v>
      </c>
      <c r="O57" s="254">
        <v>0</v>
      </c>
      <c r="P57" s="274">
        <f t="shared" si="40"/>
        <v>64980.399999999994</v>
      </c>
      <c r="Q57" s="253">
        <v>64980.399999999994</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88903.599999999991</v>
      </c>
      <c r="BB57" s="274">
        <f t="shared" si="44"/>
        <v>64980.399999999994</v>
      </c>
      <c r="BC57" s="274">
        <f t="shared" si="44"/>
        <v>0</v>
      </c>
      <c r="BD57" s="274">
        <f t="shared" si="44"/>
        <v>0</v>
      </c>
      <c r="BE57" s="274">
        <f t="shared" si="44"/>
        <v>23923.200000000001</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5"/>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0.58240714319292486</v>
      </c>
      <c r="Q58" s="253">
        <v>0.1976953734030471</v>
      </c>
      <c r="R58" s="253">
        <v>4.6544999000519741E-2</v>
      </c>
      <c r="S58" s="253">
        <v>0.12110823631218164</v>
      </c>
      <c r="T58" s="253">
        <v>0.14061350598688177</v>
      </c>
      <c r="U58" s="253">
        <v>3.0272193595237435E-4</v>
      </c>
      <c r="V58" s="253">
        <v>1.4099387719488173E-3</v>
      </c>
      <c r="W58" s="253">
        <v>3.8255976867663359E-7</v>
      </c>
      <c r="X58" s="253">
        <v>5.0041996973981283E-2</v>
      </c>
      <c r="Y58" s="253">
        <v>0</v>
      </c>
      <c r="Z58" s="253">
        <v>1.9359755893688275E-4</v>
      </c>
      <c r="AA58" s="254">
        <v>2.4496390689706538E-2</v>
      </c>
      <c r="AB58" s="274">
        <f t="shared" si="41"/>
        <v>24.378271737166965</v>
      </c>
      <c r="AC58" s="253">
        <v>8.9151417006667533</v>
      </c>
      <c r="AD58" s="253">
        <v>1.8409610447310785</v>
      </c>
      <c r="AE58" s="253">
        <v>4.4011645861102817</v>
      </c>
      <c r="AF58" s="253">
        <v>5.9429574129046268</v>
      </c>
      <c r="AG58" s="253">
        <v>8.8538837218875954E-2</v>
      </c>
      <c r="AH58" s="253">
        <v>4.9374121094777651E-2</v>
      </c>
      <c r="AI58" s="253">
        <v>6.7470869883557646E-3</v>
      </c>
      <c r="AJ58" s="253">
        <v>2.0329314866400816</v>
      </c>
      <c r="AK58" s="253">
        <v>0</v>
      </c>
      <c r="AL58" s="253">
        <v>1.2037768960720403E-2</v>
      </c>
      <c r="AM58" s="254">
        <v>1.0884176918514108</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24.960678880359882</v>
      </c>
      <c r="BB58" s="274">
        <f t="shared" si="44"/>
        <v>9.1128370740697999</v>
      </c>
      <c r="BC58" s="274">
        <f t="shared" si="44"/>
        <v>1.8875060437315982</v>
      </c>
      <c r="BD58" s="274">
        <f t="shared" si="44"/>
        <v>4.5222728224224635</v>
      </c>
      <c r="BE58" s="274">
        <f t="shared" si="44"/>
        <v>6.0835709188915086</v>
      </c>
      <c r="BF58" s="274">
        <f t="shared" si="44"/>
        <v>8.8841559154828331E-2</v>
      </c>
      <c r="BG58" s="274">
        <f t="shared" si="44"/>
        <v>5.0784059866726468E-2</v>
      </c>
      <c r="BH58" s="274">
        <f t="shared" si="44"/>
        <v>6.7474695481244415E-3</v>
      </c>
      <c r="BI58" s="274">
        <f t="shared" si="44"/>
        <v>2.082973483614063</v>
      </c>
      <c r="BJ58" s="274">
        <f t="shared" si="44"/>
        <v>0</v>
      </c>
      <c r="BK58" s="274">
        <f t="shared" si="44"/>
        <v>1.2231366519657286E-2</v>
      </c>
      <c r="BL58" s="300">
        <f t="shared" si="44"/>
        <v>1.1129140825411172</v>
      </c>
    </row>
    <row r="59" spans="1:64" x14ac:dyDescent="0.25">
      <c r="A59" s="1535"/>
      <c r="B59" s="126" t="s">
        <v>115</v>
      </c>
      <c r="C59" s="131" t="s">
        <v>113</v>
      </c>
      <c r="D59" s="274">
        <f t="shared" si="39"/>
        <v>-227820.02000000011</v>
      </c>
      <c r="E59" s="253">
        <v>-77069.617761785747</v>
      </c>
      <c r="F59" s="253">
        <v>-16084.939075870523</v>
      </c>
      <c r="G59" s="253">
        <v>-48099.103378355772</v>
      </c>
      <c r="H59" s="253">
        <v>-57857.581167805969</v>
      </c>
      <c r="I59" s="253">
        <v>-191.85017588825087</v>
      </c>
      <c r="J59" s="253">
        <v>-413.26089273254127</v>
      </c>
      <c r="K59" s="253">
        <v>-0.78981782729320216</v>
      </c>
      <c r="L59" s="253">
        <v>-18841.693191803417</v>
      </c>
      <c r="M59" s="253">
        <v>0</v>
      </c>
      <c r="N59" s="253">
        <v>-67.107942608262121</v>
      </c>
      <c r="O59" s="254">
        <v>-9194.0765953223417</v>
      </c>
      <c r="P59" s="274">
        <f t="shared" si="40"/>
        <v>-198708.16999999998</v>
      </c>
      <c r="Q59" s="253">
        <v>-67450.55641148494</v>
      </c>
      <c r="R59" s="253">
        <v>-15880.422625553854</v>
      </c>
      <c r="S59" s="253">
        <v>-41320.228109821554</v>
      </c>
      <c r="T59" s="253">
        <v>-47975.119774040497</v>
      </c>
      <c r="U59" s="253">
        <v>-103.28397001138339</v>
      </c>
      <c r="V59" s="253">
        <v>-481.04896456118934</v>
      </c>
      <c r="W59" s="253">
        <v>-0.13052338460789789</v>
      </c>
      <c r="X59" s="253">
        <v>-17073.543410423878</v>
      </c>
      <c r="Y59" s="253">
        <v>0</v>
      </c>
      <c r="Z59" s="253">
        <v>-66.05244647569846</v>
      </c>
      <c r="AA59" s="254">
        <v>-8357.7837642423983</v>
      </c>
      <c r="AB59" s="274">
        <f t="shared" si="41"/>
        <v>-192767.12000000005</v>
      </c>
      <c r="AC59" s="253">
        <v>-70494.99687909981</v>
      </c>
      <c r="AD59" s="253">
        <v>-14557.092580273369</v>
      </c>
      <c r="AE59" s="253">
        <v>-34801.47530790732</v>
      </c>
      <c r="AF59" s="253">
        <v>-46992.945075006712</v>
      </c>
      <c r="AG59" s="253">
        <v>-700.10609623366815</v>
      </c>
      <c r="AH59" s="253">
        <v>-390.41763208590777</v>
      </c>
      <c r="AI59" s="253">
        <v>-53.35146564766125</v>
      </c>
      <c r="AJ59" s="253">
        <v>-16075.066848954086</v>
      </c>
      <c r="AK59" s="253">
        <v>0</v>
      </c>
      <c r="AL59" s="253">
        <v>-95.186651408338619</v>
      </c>
      <c r="AM59" s="254">
        <v>-8606.4814633831138</v>
      </c>
      <c r="AN59" s="289">
        <f t="shared" si="42"/>
        <v>-232174.11000000002</v>
      </c>
      <c r="AO59" s="253">
        <v>-89661.742734137995</v>
      </c>
      <c r="AP59" s="253">
        <v>-15644.884315064186</v>
      </c>
      <c r="AQ59" s="253">
        <v>-37891.737947698632</v>
      </c>
      <c r="AR59" s="253">
        <v>-57212.517009396062</v>
      </c>
      <c r="AS59" s="253">
        <v>-159.33337586089954</v>
      </c>
      <c r="AT59" s="253">
        <v>-566.75999432382775</v>
      </c>
      <c r="AU59" s="253">
        <v>-1.3715955276055238</v>
      </c>
      <c r="AV59" s="253">
        <v>-21612.740774385413</v>
      </c>
      <c r="AW59" s="253">
        <v>0</v>
      </c>
      <c r="AX59" s="253">
        <v>-96.199318032765291</v>
      </c>
      <c r="AY59" s="254">
        <v>-9326.8229355726216</v>
      </c>
      <c r="AZ59" s="526">
        <v>91909.680000000008</v>
      </c>
      <c r="BA59" s="296">
        <f t="shared" si="43"/>
        <v>-759559.74</v>
      </c>
      <c r="BB59" s="274">
        <f t="shared" si="44"/>
        <v>-304676.91378650849</v>
      </c>
      <c r="BC59" s="274">
        <f t="shared" si="44"/>
        <v>-62167.338596761932</v>
      </c>
      <c r="BD59" s="274">
        <f t="shared" si="44"/>
        <v>-162112.54474378328</v>
      </c>
      <c r="BE59" s="274">
        <f t="shared" si="44"/>
        <v>-210038.16302624927</v>
      </c>
      <c r="BF59" s="274">
        <f t="shared" si="44"/>
        <v>-1154.5736179942019</v>
      </c>
      <c r="BG59" s="274">
        <f t="shared" si="44"/>
        <v>-1851.4874837034663</v>
      </c>
      <c r="BH59" s="274">
        <f t="shared" si="44"/>
        <v>-55.643402387167875</v>
      </c>
      <c r="BI59" s="274">
        <f t="shared" si="44"/>
        <v>-73603.044225566788</v>
      </c>
      <c r="BJ59" s="274">
        <f t="shared" si="44"/>
        <v>0</v>
      </c>
      <c r="BK59" s="274">
        <f t="shared" si="44"/>
        <v>-324.54635852506448</v>
      </c>
      <c r="BL59" s="300">
        <f t="shared" si="44"/>
        <v>-35485.164758520477</v>
      </c>
    </row>
    <row r="60" spans="1:64" x14ac:dyDescent="0.25">
      <c r="A60" s="1535"/>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5"/>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5"/>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9"/>
      <c r="B63" s="129" t="s">
        <v>457</v>
      </c>
      <c r="C63" s="313" t="s">
        <v>30</v>
      </c>
      <c r="D63" s="275">
        <f>SUM(D56:D62)</f>
        <v>14028043</v>
      </c>
      <c r="E63" s="275">
        <f t="shared" ref="E63:BL63" si="45">SUM(E56:E62)</f>
        <v>4737477.2422382152</v>
      </c>
      <c r="F63" s="275">
        <f t="shared" si="45"/>
        <v>988742.84092412947</v>
      </c>
      <c r="G63" s="275">
        <f t="shared" si="45"/>
        <v>2956656.7766216444</v>
      </c>
      <c r="H63" s="275">
        <f t="shared" si="45"/>
        <v>3580434.5988321938</v>
      </c>
      <c r="I63" s="275">
        <f t="shared" si="45"/>
        <v>11793.049824111749</v>
      </c>
      <c r="J63" s="275">
        <f t="shared" si="45"/>
        <v>25403.189107267455</v>
      </c>
      <c r="K63" s="275">
        <f t="shared" si="45"/>
        <v>48.550182172706798</v>
      </c>
      <c r="L63" s="275">
        <f t="shared" si="45"/>
        <v>1158200.7968081967</v>
      </c>
      <c r="M63" s="275">
        <f>SUM(M56:M62)</f>
        <v>0</v>
      </c>
      <c r="N63" s="275">
        <f t="shared" si="45"/>
        <v>4125.1320573917374</v>
      </c>
      <c r="O63" s="283">
        <f t="shared" si="45"/>
        <v>565160.82340467768</v>
      </c>
      <c r="P63" s="275">
        <f t="shared" si="45"/>
        <v>14481266.422407141</v>
      </c>
      <c r="Q63" s="275">
        <f t="shared" si="45"/>
        <v>4958521.0812838888</v>
      </c>
      <c r="R63" s="275">
        <f t="shared" si="45"/>
        <v>1152125.323919445</v>
      </c>
      <c r="S63" s="275">
        <f t="shared" si="45"/>
        <v>2997784.2729984135</v>
      </c>
      <c r="T63" s="275">
        <f t="shared" si="45"/>
        <v>3480596.9408394662</v>
      </c>
      <c r="U63" s="275">
        <f t="shared" si="45"/>
        <v>7493.2563327105518</v>
      </c>
      <c r="V63" s="275">
        <f t="shared" si="45"/>
        <v>34900.122445377572</v>
      </c>
      <c r="W63" s="275">
        <f t="shared" si="45"/>
        <v>9.4694769979518707</v>
      </c>
      <c r="X63" s="275">
        <f t="shared" si="45"/>
        <v>1238686.2866315728</v>
      </c>
      <c r="Y63" s="275">
        <f>SUM(Y56:Y62)</f>
        <v>0</v>
      </c>
      <c r="Z63" s="275">
        <f t="shared" si="45"/>
        <v>4792.1077471218605</v>
      </c>
      <c r="AA63" s="283">
        <f t="shared" si="45"/>
        <v>606357.56073214824</v>
      </c>
      <c r="AB63" s="275">
        <f t="shared" si="45"/>
        <v>14916243.398271739</v>
      </c>
      <c r="AC63" s="275">
        <f t="shared" si="45"/>
        <v>5454874.9382626014</v>
      </c>
      <c r="AD63" s="275">
        <f t="shared" si="45"/>
        <v>1126422.0583807714</v>
      </c>
      <c r="AE63" s="275">
        <f t="shared" si="45"/>
        <v>2692924.3758566789</v>
      </c>
      <c r="AF63" s="275">
        <f t="shared" si="45"/>
        <v>3636295.4778824076</v>
      </c>
      <c r="AG63" s="275">
        <f t="shared" si="45"/>
        <v>54173.932442603553</v>
      </c>
      <c r="AH63" s="275">
        <f t="shared" si="45"/>
        <v>30210.361742035191</v>
      </c>
      <c r="AI63" s="275">
        <f t="shared" si="45"/>
        <v>4128.3152814393279</v>
      </c>
      <c r="AJ63" s="275">
        <f t="shared" si="45"/>
        <v>1243882.3060825325</v>
      </c>
      <c r="AK63" s="275">
        <f>SUM(AK56:AK62)</f>
        <v>0</v>
      </c>
      <c r="AL63" s="275">
        <f t="shared" si="45"/>
        <v>7365.5053863606217</v>
      </c>
      <c r="AM63" s="283">
        <f t="shared" si="45"/>
        <v>665966.12695430883</v>
      </c>
      <c r="AN63" s="277">
        <f t="shared" si="45"/>
        <v>15012553.600000001</v>
      </c>
      <c r="AO63" s="275">
        <f t="shared" si="45"/>
        <v>5797596.1172658624</v>
      </c>
      <c r="AP63" s="275">
        <f t="shared" si="45"/>
        <v>1011610.0556849359</v>
      </c>
      <c r="AQ63" s="275">
        <f t="shared" si="45"/>
        <v>2450108.4420523015</v>
      </c>
      <c r="AR63" s="275">
        <f t="shared" si="45"/>
        <v>3699404.6329906043</v>
      </c>
      <c r="AS63" s="275">
        <f t="shared" si="45"/>
        <v>10302.616624139104</v>
      </c>
      <c r="AT63" s="275">
        <f t="shared" si="45"/>
        <v>36647.130005676168</v>
      </c>
      <c r="AU63" s="275">
        <f t="shared" si="45"/>
        <v>88.688404472394481</v>
      </c>
      <c r="AV63" s="275">
        <f t="shared" si="45"/>
        <v>1397496.169225615</v>
      </c>
      <c r="AW63" s="275">
        <f>SUM(AW56:AW62)</f>
        <v>0</v>
      </c>
      <c r="AX63" s="275">
        <f t="shared" si="45"/>
        <v>6220.3206819672341</v>
      </c>
      <c r="AY63" s="283">
        <f t="shared" si="45"/>
        <v>603079.42706442741</v>
      </c>
      <c r="AZ63" s="299">
        <f t="shared" si="45"/>
        <v>-19252.429999999978</v>
      </c>
      <c r="BA63" s="297">
        <f t="shared" si="45"/>
        <v>58418853.990678899</v>
      </c>
      <c r="BB63" s="275">
        <f t="shared" si="45"/>
        <v>20948469.379050564</v>
      </c>
      <c r="BC63" s="275">
        <f t="shared" si="45"/>
        <v>4278900.2789092818</v>
      </c>
      <c r="BD63" s="275">
        <f t="shared" si="45"/>
        <v>11097473.867529038</v>
      </c>
      <c r="BE63" s="275">
        <f t="shared" si="45"/>
        <v>14396731.650544671</v>
      </c>
      <c r="BF63" s="275">
        <f t="shared" si="45"/>
        <v>83762.855223564955</v>
      </c>
      <c r="BG63" s="275">
        <f t="shared" si="45"/>
        <v>127160.80330035639</v>
      </c>
      <c r="BH63" s="275">
        <f t="shared" si="45"/>
        <v>4275.0233450823807</v>
      </c>
      <c r="BI63" s="275">
        <f t="shared" si="45"/>
        <v>5038265.5587479174</v>
      </c>
      <c r="BJ63" s="275">
        <f>SUM(BJ56:BJ62)</f>
        <v>0</v>
      </c>
      <c r="BK63" s="275">
        <f t="shared" si="45"/>
        <v>22503.065872841453</v>
      </c>
      <c r="BL63" s="299">
        <f t="shared" si="45"/>
        <v>2440563.9381555622</v>
      </c>
    </row>
    <row r="64" spans="1:64" ht="24.75" customHeight="1" x14ac:dyDescent="0.25">
      <c r="A64" s="1534" t="s">
        <v>3</v>
      </c>
      <c r="B64" s="124">
        <v>9.1</v>
      </c>
      <c r="C64" s="131" t="s">
        <v>185</v>
      </c>
      <c r="D64" s="273">
        <f>SUM(E64:M64)</f>
        <v>189841.53999999998</v>
      </c>
      <c r="E64" s="251">
        <v>25327.759999999998</v>
      </c>
      <c r="F64" s="251">
        <v>1329.1499999999999</v>
      </c>
      <c r="G64" s="251">
        <v>4507.53</v>
      </c>
      <c r="H64" s="251">
        <v>50852.65</v>
      </c>
      <c r="I64" s="251">
        <v>33569.5</v>
      </c>
      <c r="J64" s="251">
        <v>416.25</v>
      </c>
      <c r="K64" s="251">
        <v>1174.5</v>
      </c>
      <c r="L64" s="251">
        <v>2919</v>
      </c>
      <c r="M64" s="251">
        <v>69745.199999999968</v>
      </c>
      <c r="N64" s="301"/>
      <c r="O64" s="1117"/>
      <c r="P64" s="273">
        <f>SUM(Q64:Y64)</f>
        <v>186996.23000000004</v>
      </c>
      <c r="Q64" s="251">
        <v>64273.310000000012</v>
      </c>
      <c r="R64" s="251">
        <v>165.87</v>
      </c>
      <c r="S64" s="251">
        <v>8625.67</v>
      </c>
      <c r="T64" s="251">
        <v>16840.149999999998</v>
      </c>
      <c r="U64" s="251">
        <v>35602.520000000011</v>
      </c>
      <c r="V64" s="251">
        <v>277.5</v>
      </c>
      <c r="W64" s="251">
        <v>735</v>
      </c>
      <c r="X64" s="251">
        <v>1145.0099999999998</v>
      </c>
      <c r="Y64" s="251">
        <v>59331.200000000026</v>
      </c>
      <c r="Z64" s="301"/>
      <c r="AA64" s="1117"/>
      <c r="AB64" s="273">
        <f>SUM(AC64:AK64)</f>
        <v>140763.42000000004</v>
      </c>
      <c r="AC64" s="251">
        <v>29965.31</v>
      </c>
      <c r="AD64" s="251">
        <v>6207.66</v>
      </c>
      <c r="AE64" s="251">
        <v>5119.54</v>
      </c>
      <c r="AF64" s="251">
        <v>10527.519999999999</v>
      </c>
      <c r="AG64" s="251">
        <v>28082.720000000008</v>
      </c>
      <c r="AH64" s="251">
        <v>157.25</v>
      </c>
      <c r="AI64" s="251">
        <v>686</v>
      </c>
      <c r="AJ64" s="251">
        <v>1359.0199999999998</v>
      </c>
      <c r="AK64" s="251">
        <v>58658.400000000023</v>
      </c>
      <c r="AL64" s="301"/>
      <c r="AM64" s="1117"/>
      <c r="AN64" s="276">
        <f>SUM(AO64:AW64)</f>
        <v>119501.70000000001</v>
      </c>
      <c r="AO64" s="251">
        <v>6598.2800000000007</v>
      </c>
      <c r="AP64" s="251">
        <v>15828.26</v>
      </c>
      <c r="AQ64" s="251">
        <v>7507.28</v>
      </c>
      <c r="AR64" s="251">
        <v>7624.2999999999993</v>
      </c>
      <c r="AS64" s="251">
        <v>21932.12999999999</v>
      </c>
      <c r="AT64" s="251">
        <v>27.9</v>
      </c>
      <c r="AU64" s="251">
        <v>0</v>
      </c>
      <c r="AV64" s="249">
        <v>886.15</v>
      </c>
      <c r="AW64" s="251">
        <v>59097.400000000031</v>
      </c>
      <c r="AX64" s="301"/>
      <c r="AY64" s="1117"/>
      <c r="AZ64" s="855">
        <v>3929.6499999999996</v>
      </c>
      <c r="BA64" s="294">
        <f>SUM(BB64:BJ64)+AZ64</f>
        <v>641032.54</v>
      </c>
      <c r="BB64" s="274">
        <f t="shared" ref="BB64:BJ71" si="46">E64+Q64+AC64+AO64</f>
        <v>126164.66</v>
      </c>
      <c r="BC64" s="274">
        <f t="shared" si="46"/>
        <v>23530.940000000002</v>
      </c>
      <c r="BD64" s="274">
        <f t="shared" si="46"/>
        <v>25760.02</v>
      </c>
      <c r="BE64" s="274">
        <f t="shared" si="46"/>
        <v>85844.62000000001</v>
      </c>
      <c r="BF64" s="274">
        <f t="shared" si="46"/>
        <v>119186.87000000001</v>
      </c>
      <c r="BG64" s="274">
        <f t="shared" si="46"/>
        <v>878.9</v>
      </c>
      <c r="BH64" s="274">
        <f t="shared" si="46"/>
        <v>2595.5</v>
      </c>
      <c r="BI64" s="274">
        <f t="shared" si="46"/>
        <v>6309.1799999999994</v>
      </c>
      <c r="BJ64" s="274">
        <f t="shared" si="46"/>
        <v>246832.20000000004</v>
      </c>
      <c r="BK64" s="301"/>
      <c r="BL64" s="302"/>
    </row>
    <row r="65" spans="1:64" x14ac:dyDescent="0.25">
      <c r="A65" s="1535"/>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5"/>
      <c r="B66" s="126" t="s">
        <v>1321</v>
      </c>
      <c r="C66" s="131" t="s">
        <v>1322</v>
      </c>
      <c r="D66" s="274">
        <f>SUM(E66:M66)</f>
        <v>234625.99999999994</v>
      </c>
      <c r="E66" s="253">
        <v>0</v>
      </c>
      <c r="F66" s="253">
        <v>0</v>
      </c>
      <c r="G66" s="253">
        <v>11110.17</v>
      </c>
      <c r="H66" s="253">
        <v>3416.6899999999996</v>
      </c>
      <c r="I66" s="253">
        <v>220099.13999999996</v>
      </c>
      <c r="J66" s="253">
        <v>0</v>
      </c>
      <c r="K66" s="253">
        <v>0</v>
      </c>
      <c r="L66" s="253">
        <v>0</v>
      </c>
      <c r="M66" s="253">
        <v>0</v>
      </c>
      <c r="N66" s="303"/>
      <c r="O66" s="375"/>
      <c r="P66" s="274">
        <f>SUM(Q66:Y66)</f>
        <v>227932.12999999998</v>
      </c>
      <c r="Q66" s="253">
        <v>11026.09</v>
      </c>
      <c r="R66" s="253">
        <v>0</v>
      </c>
      <c r="S66" s="253">
        <v>41635.22</v>
      </c>
      <c r="T66" s="253">
        <v>34406.559999999998</v>
      </c>
      <c r="U66" s="253">
        <v>140864.25999999998</v>
      </c>
      <c r="V66" s="253">
        <v>0</v>
      </c>
      <c r="W66" s="253">
        <v>0</v>
      </c>
      <c r="X66" s="253">
        <v>0</v>
      </c>
      <c r="Y66" s="253">
        <v>0</v>
      </c>
      <c r="Z66" s="303"/>
      <c r="AA66" s="375"/>
      <c r="AB66" s="274">
        <f>SUM(AC66:AK66)</f>
        <v>375570.64999999997</v>
      </c>
      <c r="AC66" s="253">
        <v>91405.28</v>
      </c>
      <c r="AD66" s="253">
        <v>7155.3</v>
      </c>
      <c r="AE66" s="253">
        <v>35721.1</v>
      </c>
      <c r="AF66" s="253">
        <v>13032.589999999998</v>
      </c>
      <c r="AG66" s="253">
        <v>223021.05</v>
      </c>
      <c r="AH66" s="253">
        <v>0</v>
      </c>
      <c r="AI66" s="253">
        <v>0</v>
      </c>
      <c r="AJ66" s="253">
        <v>5235.33</v>
      </c>
      <c r="AK66" s="253">
        <v>0</v>
      </c>
      <c r="AL66" s="303"/>
      <c r="AM66" s="375"/>
      <c r="AN66" s="289">
        <f>SUM(AO66:AW66)</f>
        <v>229512.40000000002</v>
      </c>
      <c r="AO66" s="253">
        <v>1160.3900000000001</v>
      </c>
      <c r="AP66" s="253">
        <v>0</v>
      </c>
      <c r="AQ66" s="253">
        <v>33908.990000000005</v>
      </c>
      <c r="AR66" s="253">
        <v>33578</v>
      </c>
      <c r="AS66" s="253">
        <v>160865.02000000002</v>
      </c>
      <c r="AT66" s="253">
        <v>0</v>
      </c>
      <c r="AU66" s="253">
        <v>0</v>
      </c>
      <c r="AV66" s="253">
        <v>0</v>
      </c>
      <c r="AW66" s="253">
        <v>0</v>
      </c>
      <c r="AX66" s="303"/>
      <c r="AY66" s="375"/>
      <c r="AZ66" s="526">
        <v>408741.76999999996</v>
      </c>
      <c r="BA66" s="296">
        <f>SUM(BB66:BJ66)+AZ66</f>
        <v>1476382.9500000002</v>
      </c>
      <c r="BB66" s="274">
        <f t="shared" si="46"/>
        <v>103591.76</v>
      </c>
      <c r="BC66" s="274">
        <f t="shared" si="46"/>
        <v>7155.3</v>
      </c>
      <c r="BD66" s="274">
        <f t="shared" si="46"/>
        <v>122375.48</v>
      </c>
      <c r="BE66" s="274">
        <f t="shared" si="46"/>
        <v>84433.84</v>
      </c>
      <c r="BF66" s="274">
        <f t="shared" si="46"/>
        <v>744849.47</v>
      </c>
      <c r="BG66" s="274">
        <f t="shared" si="46"/>
        <v>0</v>
      </c>
      <c r="BH66" s="274">
        <f t="shared" si="46"/>
        <v>0</v>
      </c>
      <c r="BI66" s="274">
        <f t="shared" si="46"/>
        <v>5235.33</v>
      </c>
      <c r="BJ66" s="274">
        <f t="shared" si="46"/>
        <v>0</v>
      </c>
      <c r="BK66" s="303"/>
      <c r="BL66" s="304"/>
    </row>
    <row r="67" spans="1:64" x14ac:dyDescent="0.25">
      <c r="A67" s="1535"/>
      <c r="B67" s="126" t="s">
        <v>107</v>
      </c>
      <c r="C67" s="131" t="s">
        <v>187</v>
      </c>
      <c r="D67" s="274">
        <f>SUM(E67:M67)</f>
        <v>154043.71000000002</v>
      </c>
      <c r="E67" s="253">
        <v>76778.23000000001</v>
      </c>
      <c r="F67" s="253">
        <v>8143.51</v>
      </c>
      <c r="G67" s="253">
        <v>20187.46</v>
      </c>
      <c r="H67" s="253">
        <v>35718.259999999995</v>
      </c>
      <c r="I67" s="253">
        <v>10346.820000000002</v>
      </c>
      <c r="J67" s="253">
        <v>1792.6000000000001</v>
      </c>
      <c r="K67" s="253">
        <v>18.22</v>
      </c>
      <c r="L67" s="253">
        <v>1058.6099999999999</v>
      </c>
      <c r="M67" s="253">
        <v>0</v>
      </c>
      <c r="N67" s="303"/>
      <c r="O67" s="375"/>
      <c r="P67" s="274">
        <f>SUM(Q67:Y67)</f>
        <v>222955.46</v>
      </c>
      <c r="Q67" s="253">
        <v>84778.2</v>
      </c>
      <c r="R67" s="253">
        <v>7329.64</v>
      </c>
      <c r="S67" s="253">
        <v>67494.569999999992</v>
      </c>
      <c r="T67" s="253">
        <v>55801.499999999993</v>
      </c>
      <c r="U67" s="253">
        <v>5238.5700000000006</v>
      </c>
      <c r="V67" s="253">
        <v>798.4</v>
      </c>
      <c r="W67" s="253">
        <v>56.660000000000004</v>
      </c>
      <c r="X67" s="253">
        <v>1457.9199999999998</v>
      </c>
      <c r="Y67" s="253">
        <v>0</v>
      </c>
      <c r="Z67" s="303"/>
      <c r="AA67" s="375"/>
      <c r="AB67" s="274">
        <f>SUM(AC67:AK67)</f>
        <v>181810.05000000002</v>
      </c>
      <c r="AC67" s="253">
        <v>87865.47</v>
      </c>
      <c r="AD67" s="253">
        <v>5212.1400000000003</v>
      </c>
      <c r="AE67" s="253">
        <v>40562.630000000012</v>
      </c>
      <c r="AF67" s="253">
        <v>39413.279999999992</v>
      </c>
      <c r="AG67" s="253">
        <v>4229.68</v>
      </c>
      <c r="AH67" s="253">
        <v>2482.7200000000003</v>
      </c>
      <c r="AI67" s="253">
        <v>33.520000000000003</v>
      </c>
      <c r="AJ67" s="253">
        <v>1611.41</v>
      </c>
      <c r="AK67" s="253">
        <v>399.2</v>
      </c>
      <c r="AL67" s="303"/>
      <c r="AM67" s="375"/>
      <c r="AN67" s="289">
        <f>SUM(AO67:AW67)</f>
        <v>251403.56000000006</v>
      </c>
      <c r="AO67" s="253">
        <v>109798.86000000009</v>
      </c>
      <c r="AP67" s="253">
        <v>4546.5599999999995</v>
      </c>
      <c r="AQ67" s="253">
        <v>101083.47</v>
      </c>
      <c r="AR67" s="253">
        <v>30988.809999999998</v>
      </c>
      <c r="AS67" s="253">
        <v>1052.1100000000006</v>
      </c>
      <c r="AT67" s="253">
        <v>798.4</v>
      </c>
      <c r="AU67" s="253">
        <v>217.84</v>
      </c>
      <c r="AV67" s="253">
        <v>2917.51</v>
      </c>
      <c r="AW67" s="253">
        <v>0</v>
      </c>
      <c r="AX67" s="303"/>
      <c r="AY67" s="375"/>
      <c r="AZ67" s="526">
        <v>-15208.539999999995</v>
      </c>
      <c r="BA67" s="296">
        <f>SUM(BB67:BJ67)+AZ67</f>
        <v>795004.23999999987</v>
      </c>
      <c r="BB67" s="274">
        <f t="shared" si="46"/>
        <v>359220.76000000007</v>
      </c>
      <c r="BC67" s="274">
        <f t="shared" si="46"/>
        <v>25231.85</v>
      </c>
      <c r="BD67" s="274">
        <f t="shared" si="46"/>
        <v>229328.13</v>
      </c>
      <c r="BE67" s="274">
        <f t="shared" si="46"/>
        <v>161921.84999999998</v>
      </c>
      <c r="BF67" s="274">
        <f t="shared" si="46"/>
        <v>20867.180000000004</v>
      </c>
      <c r="BG67" s="274">
        <f t="shared" si="46"/>
        <v>5872.12</v>
      </c>
      <c r="BH67" s="274">
        <f t="shared" si="46"/>
        <v>326.24</v>
      </c>
      <c r="BI67" s="274">
        <f t="shared" si="46"/>
        <v>7045.45</v>
      </c>
      <c r="BJ67" s="274">
        <f t="shared" si="46"/>
        <v>399.2</v>
      </c>
      <c r="BK67" s="303"/>
      <c r="BL67" s="304"/>
    </row>
    <row r="68" spans="1:64" x14ac:dyDescent="0.25">
      <c r="A68" s="1535"/>
      <c r="B68" s="126" t="s">
        <v>108</v>
      </c>
      <c r="C68" s="131" t="s">
        <v>160</v>
      </c>
      <c r="D68" s="274">
        <f>SUM(E68:O68)</f>
        <v>1050890.9999999988</v>
      </c>
      <c r="E68" s="253">
        <v>680546.4399999989</v>
      </c>
      <c r="F68" s="253">
        <v>55806.62999999999</v>
      </c>
      <c r="G68" s="253">
        <v>127562.17999999992</v>
      </c>
      <c r="H68" s="253">
        <v>134881.73000000001</v>
      </c>
      <c r="I68" s="253">
        <v>1671.92</v>
      </c>
      <c r="J68" s="253">
        <v>8679.74</v>
      </c>
      <c r="K68" s="253">
        <v>2078.54</v>
      </c>
      <c r="L68" s="253">
        <v>13458.029999999999</v>
      </c>
      <c r="M68" s="253">
        <v>0</v>
      </c>
      <c r="N68" s="253">
        <v>3409.59</v>
      </c>
      <c r="O68" s="254">
        <v>22796.199999999997</v>
      </c>
      <c r="P68" s="274">
        <f>SUM(Q68:AA68)</f>
        <v>1004655.9399999989</v>
      </c>
      <c r="Q68" s="253">
        <v>659479.61999999883</v>
      </c>
      <c r="R68" s="253">
        <v>62065.87</v>
      </c>
      <c r="S68" s="253">
        <v>107102.77000000002</v>
      </c>
      <c r="T68" s="253">
        <v>128059.33999999998</v>
      </c>
      <c r="U68" s="253">
        <v>751.70999999999981</v>
      </c>
      <c r="V68" s="253">
        <v>5524.3099999999995</v>
      </c>
      <c r="W68" s="253">
        <v>560</v>
      </c>
      <c r="X68" s="253">
        <v>16341.28</v>
      </c>
      <c r="Y68" s="253">
        <v>0</v>
      </c>
      <c r="Z68" s="253">
        <v>4931.3900000000012</v>
      </c>
      <c r="AA68" s="254">
        <v>19839.649999999998</v>
      </c>
      <c r="AB68" s="274">
        <f>SUM(AC68:AM68)</f>
        <v>886783.52999999921</v>
      </c>
      <c r="AC68" s="253">
        <v>590312.04999999923</v>
      </c>
      <c r="AD68" s="253">
        <v>43030.679999999993</v>
      </c>
      <c r="AE68" s="253">
        <v>115467.60999999991</v>
      </c>
      <c r="AF68" s="253">
        <v>99302.309999999983</v>
      </c>
      <c r="AG68" s="253">
        <v>-4593.2299999999996</v>
      </c>
      <c r="AH68" s="253">
        <v>6786.7800000000007</v>
      </c>
      <c r="AI68" s="253">
        <v>486.64000000000004</v>
      </c>
      <c r="AJ68" s="253">
        <v>10531.35</v>
      </c>
      <c r="AK68" s="253">
        <v>0</v>
      </c>
      <c r="AL68" s="253">
        <v>4517.9199999999992</v>
      </c>
      <c r="AM68" s="254">
        <v>20941.419999999995</v>
      </c>
      <c r="AN68" s="289">
        <f>SUM(AO68:AY68)</f>
        <v>879865.78999999934</v>
      </c>
      <c r="AO68" s="253">
        <v>623556.16999999946</v>
      </c>
      <c r="AP68" s="253">
        <v>35341.340000000004</v>
      </c>
      <c r="AQ68" s="253">
        <v>122615.4200000001</v>
      </c>
      <c r="AR68" s="253">
        <v>60371.450000000004</v>
      </c>
      <c r="AS68" s="253">
        <v>3770.3</v>
      </c>
      <c r="AT68" s="253">
        <v>867.72</v>
      </c>
      <c r="AU68" s="253">
        <v>140</v>
      </c>
      <c r="AV68" s="253">
        <v>4621.1000000000004</v>
      </c>
      <c r="AW68" s="253">
        <v>0</v>
      </c>
      <c r="AX68" s="253">
        <v>2350.7200000000003</v>
      </c>
      <c r="AY68" s="254">
        <v>26231.57</v>
      </c>
      <c r="AZ68" s="526">
        <v>21708.179999999567</v>
      </c>
      <c r="BA68" s="296">
        <f>SUM(BB68:BL68)+AZ68</f>
        <v>3843904.4399999962</v>
      </c>
      <c r="BB68" s="274">
        <f t="shared" si="46"/>
        <v>2553894.2799999965</v>
      </c>
      <c r="BC68" s="274">
        <f t="shared" si="46"/>
        <v>196244.52</v>
      </c>
      <c r="BD68" s="274">
        <f t="shared" si="46"/>
        <v>472747.98</v>
      </c>
      <c r="BE68" s="274">
        <f t="shared" si="46"/>
        <v>422614.83</v>
      </c>
      <c r="BF68" s="274">
        <f t="shared" si="46"/>
        <v>1600.7000000000007</v>
      </c>
      <c r="BG68" s="274">
        <f t="shared" si="46"/>
        <v>21858.550000000003</v>
      </c>
      <c r="BH68" s="274">
        <f t="shared" si="46"/>
        <v>3265.18</v>
      </c>
      <c r="BI68" s="274">
        <f t="shared" si="46"/>
        <v>44951.759999999995</v>
      </c>
      <c r="BJ68" s="274">
        <f t="shared" si="46"/>
        <v>0</v>
      </c>
      <c r="BK68" s="274">
        <f t="shared" ref="BK68:BL71" si="47">N68+Z68+AL68+AX68</f>
        <v>15209.620000000003</v>
      </c>
      <c r="BL68" s="300">
        <f t="shared" si="47"/>
        <v>89808.84</v>
      </c>
    </row>
    <row r="69" spans="1:64" s="255" customFormat="1" x14ac:dyDescent="0.25">
      <c r="A69" s="1535"/>
      <c r="B69" s="126" t="s">
        <v>109</v>
      </c>
      <c r="C69" s="131" t="s">
        <v>134</v>
      </c>
      <c r="D69" s="274">
        <f>SUM(E69:O69)</f>
        <v>2355389.8020754177</v>
      </c>
      <c r="E69" s="253">
        <v>1826887.731067386</v>
      </c>
      <c r="F69" s="253">
        <v>102794.11210389607</v>
      </c>
      <c r="G69" s="253">
        <v>146516.33262160333</v>
      </c>
      <c r="H69" s="253">
        <v>107268.65424790075</v>
      </c>
      <c r="I69" s="253">
        <v>82024.324874458907</v>
      </c>
      <c r="J69" s="253">
        <v>8204.226528138528</v>
      </c>
      <c r="K69" s="253">
        <v>2692.8644935064926</v>
      </c>
      <c r="L69" s="253">
        <v>14983.975359307369</v>
      </c>
      <c r="M69" s="253">
        <v>75.905610389610402</v>
      </c>
      <c r="N69" s="253">
        <v>54256.543948051956</v>
      </c>
      <c r="O69" s="254">
        <v>9685.131220779218</v>
      </c>
      <c r="P69" s="274">
        <f>SUM(Q69:AA69)</f>
        <v>2433902.0708724754</v>
      </c>
      <c r="Q69" s="253">
        <v>1896987.3594552225</v>
      </c>
      <c r="R69" s="253">
        <v>106154.94958441558</v>
      </c>
      <c r="S69" s="253">
        <v>148088.92827528302</v>
      </c>
      <c r="T69" s="253">
        <v>104940.78651859386</v>
      </c>
      <c r="U69" s="253">
        <v>84776.74457142863</v>
      </c>
      <c r="V69" s="253">
        <v>7853.2745194805175</v>
      </c>
      <c r="W69" s="253">
        <v>1361.1798961038958</v>
      </c>
      <c r="X69" s="253">
        <v>15757.768588744593</v>
      </c>
      <c r="Y69" s="253">
        <v>74.943272727272756</v>
      </c>
      <c r="Z69" s="253">
        <v>57965.812259740247</v>
      </c>
      <c r="AA69" s="254">
        <v>9940.323930735929</v>
      </c>
      <c r="AB69" s="274">
        <f>SUM(AC69:AM69)</f>
        <v>2514426.8322468051</v>
      </c>
      <c r="AC69" s="253">
        <v>1978562.5878329943</v>
      </c>
      <c r="AD69" s="253">
        <v>110165.30926406929</v>
      </c>
      <c r="AE69" s="253">
        <v>146176.61960632147</v>
      </c>
      <c r="AF69" s="253">
        <v>103700.24252177539</v>
      </c>
      <c r="AG69" s="253">
        <v>81470.789437229498</v>
      </c>
      <c r="AH69" s="253">
        <v>7779.4249610389597</v>
      </c>
      <c r="AI69" s="253">
        <v>2164.7400259740266</v>
      </c>
      <c r="AJ69" s="253">
        <v>16178.742831168833</v>
      </c>
      <c r="AK69" s="253">
        <v>74.462103896103912</v>
      </c>
      <c r="AL69" s="253">
        <v>58414.076597402578</v>
      </c>
      <c r="AM69" s="254">
        <v>9739.8370649350672</v>
      </c>
      <c r="AN69" s="289">
        <f>SUM(AO69:AY69)</f>
        <v>2629769.2596675539</v>
      </c>
      <c r="AO69" s="253">
        <v>2082791.4393028752</v>
      </c>
      <c r="AP69" s="253">
        <v>117577.72439013196</v>
      </c>
      <c r="AQ69" s="253">
        <v>147606.40399186363</v>
      </c>
      <c r="AR69" s="253">
        <v>104747.26805194808</v>
      </c>
      <c r="AS69" s="253">
        <v>80460.491203463185</v>
      </c>
      <c r="AT69" s="253">
        <v>7875.4084155844175</v>
      </c>
      <c r="AU69" s="253">
        <v>2731.7237316017317</v>
      </c>
      <c r="AV69" s="253">
        <v>17064.884510822514</v>
      </c>
      <c r="AW69" s="253">
        <v>91.559428571428569</v>
      </c>
      <c r="AX69" s="253">
        <v>58622.209844155841</v>
      </c>
      <c r="AY69" s="254">
        <v>10200.146796536801</v>
      </c>
      <c r="AZ69" s="526">
        <v>-11639.49738132679</v>
      </c>
      <c r="BA69" s="296">
        <f>SUM(BB69:BL69)+AZ69</f>
        <v>9921848.4674809258</v>
      </c>
      <c r="BB69" s="274">
        <f t="shared" si="46"/>
        <v>7785229.1176584773</v>
      </c>
      <c r="BC69" s="274">
        <f t="shared" si="46"/>
        <v>436692.09534251288</v>
      </c>
      <c r="BD69" s="274">
        <f t="shared" si="46"/>
        <v>588388.28449507139</v>
      </c>
      <c r="BE69" s="274">
        <f t="shared" si="46"/>
        <v>420656.95134021807</v>
      </c>
      <c r="BF69" s="274">
        <f t="shared" si="46"/>
        <v>328732.35008658021</v>
      </c>
      <c r="BG69" s="274">
        <f t="shared" si="46"/>
        <v>31712.334424242421</v>
      </c>
      <c r="BH69" s="274">
        <f t="shared" si="46"/>
        <v>8950.5081471861467</v>
      </c>
      <c r="BI69" s="274">
        <f t="shared" si="46"/>
        <v>63985.371290043309</v>
      </c>
      <c r="BJ69" s="274">
        <f t="shared" si="46"/>
        <v>316.87041558441564</v>
      </c>
      <c r="BK69" s="274">
        <f t="shared" si="47"/>
        <v>229258.64264935063</v>
      </c>
      <c r="BL69" s="300">
        <f t="shared" si="47"/>
        <v>39565.439012987015</v>
      </c>
    </row>
    <row r="70" spans="1:64" x14ac:dyDescent="0.25">
      <c r="A70" s="1535"/>
      <c r="B70" s="126" t="s">
        <v>110</v>
      </c>
      <c r="C70" s="131" t="s">
        <v>162</v>
      </c>
      <c r="D70" s="274">
        <f>SUM(E70:O70)</f>
        <v>9447.342230776967</v>
      </c>
      <c r="E70" s="253">
        <v>6118.0037916557667</v>
      </c>
      <c r="F70" s="253">
        <v>501.69268968555758</v>
      </c>
      <c r="G70" s="253">
        <v>1146.7636226439977</v>
      </c>
      <c r="H70" s="253">
        <v>1212.5652079894662</v>
      </c>
      <c r="I70" s="253">
        <v>15.030293743576303</v>
      </c>
      <c r="J70" s="253">
        <v>78.029476181796369</v>
      </c>
      <c r="K70" s="253">
        <v>18.685742594007543</v>
      </c>
      <c r="L70" s="253">
        <v>120.98554004369956</v>
      </c>
      <c r="M70" s="253">
        <v>0</v>
      </c>
      <c r="N70" s="253">
        <v>30.651669484879854</v>
      </c>
      <c r="O70" s="254">
        <v>204.93419675421916</v>
      </c>
      <c r="P70" s="274">
        <f>SUM(Q70:AA70)</f>
        <v>18797.124624371583</v>
      </c>
      <c r="Q70" s="253">
        <v>12338.871558728066</v>
      </c>
      <c r="R70" s="253">
        <v>1161.25316823394</v>
      </c>
      <c r="S70" s="253">
        <v>2003.8941045880931</v>
      </c>
      <c r="T70" s="253">
        <v>2395.9917793297232</v>
      </c>
      <c r="U70" s="253">
        <v>14.064503068967449</v>
      </c>
      <c r="V70" s="253">
        <v>103.35990601286078</v>
      </c>
      <c r="W70" s="253">
        <v>10.477606681594995</v>
      </c>
      <c r="X70" s="253">
        <v>305.74554377466904</v>
      </c>
      <c r="Y70" s="253">
        <v>0</v>
      </c>
      <c r="Z70" s="253">
        <v>92.266365738483486</v>
      </c>
      <c r="AA70" s="254">
        <v>371.20008821518951</v>
      </c>
      <c r="AB70" s="274">
        <f>SUM(AC70:AM70)</f>
        <v>39782.413374661155</v>
      </c>
      <c r="AC70" s="253">
        <v>26482.266752454954</v>
      </c>
      <c r="AD70" s="253">
        <v>1930.4195912984153</v>
      </c>
      <c r="AE70" s="253">
        <v>5180.0468062416085</v>
      </c>
      <c r="AF70" s="253">
        <v>4454.847673455045</v>
      </c>
      <c r="AG70" s="253">
        <v>-206.05905319970819</v>
      </c>
      <c r="AH70" s="253">
        <v>304.46493231880743</v>
      </c>
      <c r="AI70" s="253">
        <v>21.831386115893611</v>
      </c>
      <c r="AJ70" s="253">
        <v>472.45184976906165</v>
      </c>
      <c r="AK70" s="253">
        <v>0</v>
      </c>
      <c r="AL70" s="253">
        <v>202.68053583905564</v>
      </c>
      <c r="AM70" s="254">
        <v>939.46290036802691</v>
      </c>
      <c r="AN70" s="289">
        <f>SUM(AO70:AY70)</f>
        <v>130443.21781903312</v>
      </c>
      <c r="AO70" s="253">
        <v>92444.409397610521</v>
      </c>
      <c r="AP70" s="253">
        <v>5239.4787523634832</v>
      </c>
      <c r="AQ70" s="253">
        <v>18178.170035491719</v>
      </c>
      <c r="AR70" s="253">
        <v>8950.2811586763364</v>
      </c>
      <c r="AS70" s="253">
        <v>558.96032069061448</v>
      </c>
      <c r="AT70" s="253">
        <v>128.64256145921013</v>
      </c>
      <c r="AU70" s="253">
        <v>20.755495556503732</v>
      </c>
      <c r="AV70" s="253">
        <v>685.09443225828136</v>
      </c>
      <c r="AW70" s="253">
        <v>0</v>
      </c>
      <c r="AX70" s="253">
        <v>348.50256081846038</v>
      </c>
      <c r="AY70" s="254">
        <v>3888.9231041079756</v>
      </c>
      <c r="AZ70" s="526">
        <v>-530238.79297537019</v>
      </c>
      <c r="BA70" s="296">
        <f>SUM(BB70:BL70)+AZ70</f>
        <v>-331768.69492652733</v>
      </c>
      <c r="BB70" s="274">
        <f t="shared" si="46"/>
        <v>137383.55150044931</v>
      </c>
      <c r="BC70" s="274">
        <f t="shared" si="46"/>
        <v>8832.8442015813962</v>
      </c>
      <c r="BD70" s="274">
        <f t="shared" si="46"/>
        <v>26508.874568965417</v>
      </c>
      <c r="BE70" s="274">
        <f t="shared" si="46"/>
        <v>17013.685819450569</v>
      </c>
      <c r="BF70" s="274">
        <f t="shared" si="46"/>
        <v>381.99606430345005</v>
      </c>
      <c r="BG70" s="274">
        <f t="shared" si="46"/>
        <v>614.49687597267473</v>
      </c>
      <c r="BH70" s="274">
        <f t="shared" si="46"/>
        <v>71.750230947999881</v>
      </c>
      <c r="BI70" s="274">
        <f t="shared" si="46"/>
        <v>1584.2773658457115</v>
      </c>
      <c r="BJ70" s="274">
        <f t="shared" si="46"/>
        <v>0</v>
      </c>
      <c r="BK70" s="274">
        <f t="shared" si="47"/>
        <v>674.10113188087939</v>
      </c>
      <c r="BL70" s="300">
        <f t="shared" si="47"/>
        <v>5404.5202894454114</v>
      </c>
    </row>
    <row r="71" spans="1:64" x14ac:dyDescent="0.25">
      <c r="A71" s="1535"/>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9"/>
      <c r="B72" s="129" t="s">
        <v>459</v>
      </c>
      <c r="C72" s="313" t="s">
        <v>5</v>
      </c>
      <c r="D72" s="275">
        <f>SUM(D64:D71)</f>
        <v>3994239.3943061936</v>
      </c>
      <c r="E72" s="275">
        <f t="shared" ref="E72:BG72" si="48">SUM(E64:E71)</f>
        <v>2615658.1648590406</v>
      </c>
      <c r="F72" s="275">
        <f t="shared" si="48"/>
        <v>168575.09479358164</v>
      </c>
      <c r="G72" s="275">
        <f t="shared" si="48"/>
        <v>311030.43624424725</v>
      </c>
      <c r="H72" s="275">
        <f t="shared" si="48"/>
        <v>333350.54945589026</v>
      </c>
      <c r="I72" s="275">
        <f t="shared" si="48"/>
        <v>347726.73516820243</v>
      </c>
      <c r="J72" s="275">
        <f t="shared" si="48"/>
        <v>19170.846004320327</v>
      </c>
      <c r="K72" s="275">
        <f t="shared" si="48"/>
        <v>5982.8102361005012</v>
      </c>
      <c r="L72" s="275">
        <f t="shared" si="48"/>
        <v>32540.60089935107</v>
      </c>
      <c r="M72" s="275">
        <f>SUM(M64:M71)</f>
        <v>69821.105610389583</v>
      </c>
      <c r="N72" s="275">
        <f>SUM(N68:N71)</f>
        <v>57696.785617536836</v>
      </c>
      <c r="O72" s="275">
        <f>SUM(O68:O71)</f>
        <v>32686.265417533436</v>
      </c>
      <c r="P72" s="277">
        <f t="shared" si="48"/>
        <v>4095238.9554968458</v>
      </c>
      <c r="Q72" s="275">
        <f t="shared" si="48"/>
        <v>2728883.4510139492</v>
      </c>
      <c r="R72" s="275">
        <f t="shared" si="48"/>
        <v>176877.58275264953</v>
      </c>
      <c r="S72" s="275">
        <f t="shared" si="48"/>
        <v>374951.05237987114</v>
      </c>
      <c r="T72" s="275">
        <f t="shared" si="48"/>
        <v>342444.32829792355</v>
      </c>
      <c r="U72" s="275">
        <f t="shared" si="48"/>
        <v>267247.8690744976</v>
      </c>
      <c r="V72" s="275">
        <f t="shared" si="48"/>
        <v>14556.844425493377</v>
      </c>
      <c r="W72" s="275">
        <f t="shared" si="48"/>
        <v>2723.3175027854904</v>
      </c>
      <c r="X72" s="275">
        <f t="shared" si="48"/>
        <v>35007.724132519259</v>
      </c>
      <c r="Y72" s="275">
        <f>SUM(Y64:Y71)</f>
        <v>59406.143272727299</v>
      </c>
      <c r="Z72" s="275">
        <f>SUM(Z68:Z71)</f>
        <v>62989.46862547873</v>
      </c>
      <c r="AA72" s="283">
        <f>SUM(AA68:AA71)</f>
        <v>30151.174018951115</v>
      </c>
      <c r="AB72" s="277">
        <f t="shared" si="48"/>
        <v>4139136.8956214651</v>
      </c>
      <c r="AC72" s="275">
        <f t="shared" si="48"/>
        <v>2804592.9645854481</v>
      </c>
      <c r="AD72" s="275">
        <f t="shared" si="48"/>
        <v>173701.50885536769</v>
      </c>
      <c r="AE72" s="275">
        <f t="shared" si="48"/>
        <v>348227.54641256307</v>
      </c>
      <c r="AF72" s="275">
        <f t="shared" si="48"/>
        <v>270430.79019523039</v>
      </c>
      <c r="AG72" s="275">
        <f t="shared" si="48"/>
        <v>332004.95038402977</v>
      </c>
      <c r="AH72" s="275">
        <f t="shared" si="48"/>
        <v>17510.639893357766</v>
      </c>
      <c r="AI72" s="275">
        <f t="shared" si="48"/>
        <v>3392.7314120899205</v>
      </c>
      <c r="AJ72" s="275">
        <f t="shared" si="48"/>
        <v>35388.304680937894</v>
      </c>
      <c r="AK72" s="275">
        <f>SUM(AK64:AK71)</f>
        <v>59132.062103896125</v>
      </c>
      <c r="AL72" s="275">
        <f>SUM(AL68:AL71)</f>
        <v>63134.677133241632</v>
      </c>
      <c r="AM72" s="275">
        <f>SUM(AM68:AM71)</f>
        <v>31620.719965303088</v>
      </c>
      <c r="AN72" s="277">
        <f t="shared" si="48"/>
        <v>4240495.9274865864</v>
      </c>
      <c r="AO72" s="275">
        <f t="shared" si="48"/>
        <v>2916349.5487004854</v>
      </c>
      <c r="AP72" s="275">
        <f t="shared" si="48"/>
        <v>178533.36314249545</v>
      </c>
      <c r="AQ72" s="275">
        <f t="shared" si="48"/>
        <v>430899.73402735544</v>
      </c>
      <c r="AR72" s="275">
        <f t="shared" si="48"/>
        <v>246260.10921062442</v>
      </c>
      <c r="AS72" s="275">
        <f t="shared" si="48"/>
        <v>268639.01152415376</v>
      </c>
      <c r="AT72" s="275">
        <f t="shared" si="48"/>
        <v>9698.0709770436279</v>
      </c>
      <c r="AU72" s="275">
        <f t="shared" si="48"/>
        <v>3110.3192271582357</v>
      </c>
      <c r="AV72" s="275">
        <f t="shared" si="48"/>
        <v>26174.738943080796</v>
      </c>
      <c r="AW72" s="275">
        <f>SUM(AW64:AW71)</f>
        <v>59188.959428571456</v>
      </c>
      <c r="AX72" s="275">
        <f>SUM(AX68:AX71)</f>
        <v>61321.432404974301</v>
      </c>
      <c r="AY72" s="283">
        <f>SUM(AY68:AY71)</f>
        <v>40320.639900644775</v>
      </c>
      <c r="AZ72" s="299">
        <f>SUM(AZ64:AZ71)</f>
        <v>-122707.2303566974</v>
      </c>
      <c r="BA72" s="297">
        <f t="shared" si="48"/>
        <v>16346403.942554396</v>
      </c>
      <c r="BB72" s="275">
        <f t="shared" si="48"/>
        <v>11065484.129158923</v>
      </c>
      <c r="BC72" s="275">
        <f>SUM(BC64:BC71)</f>
        <v>697687.54954409425</v>
      </c>
      <c r="BD72" s="275">
        <f t="shared" si="48"/>
        <v>1465108.7690640369</v>
      </c>
      <c r="BE72" s="275">
        <f t="shared" si="48"/>
        <v>1192485.7771596687</v>
      </c>
      <c r="BF72" s="275">
        <f t="shared" si="48"/>
        <v>1215618.5661508837</v>
      </c>
      <c r="BG72" s="275">
        <f t="shared" si="48"/>
        <v>60936.401300215104</v>
      </c>
      <c r="BH72" s="275">
        <f>SUM(BH64:BH71)</f>
        <v>15209.178378134147</v>
      </c>
      <c r="BI72" s="275">
        <f>SUM(BI64:BI71)</f>
        <v>129111.36865588902</v>
      </c>
      <c r="BJ72" s="275">
        <f>SUM(BJ64:BJ71)</f>
        <v>247548.27041558447</v>
      </c>
      <c r="BK72" s="275">
        <f>SUM(BK68:BK71)</f>
        <v>245142.36378123151</v>
      </c>
      <c r="BL72" s="299">
        <f>SUM(BL68:BL71)</f>
        <v>134778.79930243242</v>
      </c>
    </row>
    <row r="73" spans="1:64" ht="14.85" customHeight="1" x14ac:dyDescent="0.25">
      <c r="A73" s="1544" t="s">
        <v>6</v>
      </c>
      <c r="B73" s="126" t="s">
        <v>117</v>
      </c>
      <c r="C73" s="131" t="s">
        <v>188</v>
      </c>
      <c r="D73" s="273">
        <f>SUM(E73:O73)</f>
        <v>987365.49000000022</v>
      </c>
      <c r="E73" s="251">
        <v>475425.4200000001</v>
      </c>
      <c r="F73" s="251">
        <v>61032.669999999991</v>
      </c>
      <c r="G73" s="251">
        <v>119228.09</v>
      </c>
      <c r="H73" s="251">
        <v>191606.41999999998</v>
      </c>
      <c r="I73" s="251">
        <v>43167.549999999996</v>
      </c>
      <c r="J73" s="251">
        <v>1326.27</v>
      </c>
      <c r="K73" s="251">
        <v>590.04</v>
      </c>
      <c r="L73" s="251">
        <v>16439.289999999997</v>
      </c>
      <c r="M73" s="251">
        <v>0</v>
      </c>
      <c r="N73" s="251">
        <v>57152.499999999985</v>
      </c>
      <c r="O73" s="252">
        <v>21397.24</v>
      </c>
      <c r="P73" s="273">
        <f>SUM(Q73:AA73)</f>
        <v>987424.37999999989</v>
      </c>
      <c r="Q73" s="251">
        <v>495080.8000000001</v>
      </c>
      <c r="R73" s="251">
        <v>48311.399999999994</v>
      </c>
      <c r="S73" s="251">
        <v>131162.63</v>
      </c>
      <c r="T73" s="251">
        <v>139494.24</v>
      </c>
      <c r="U73" s="251">
        <v>37637.1</v>
      </c>
      <c r="V73" s="251">
        <v>1095.98</v>
      </c>
      <c r="W73" s="251">
        <v>465.13</v>
      </c>
      <c r="X73" s="251">
        <v>12140.24</v>
      </c>
      <c r="Y73" s="251">
        <v>0</v>
      </c>
      <c r="Z73" s="251">
        <v>48249.429999999993</v>
      </c>
      <c r="AA73" s="252">
        <v>73787.429999999993</v>
      </c>
      <c r="AB73" s="273">
        <f>SUM(AC73:AM73)</f>
        <v>986513.7</v>
      </c>
      <c r="AC73" s="251">
        <v>547572.65999999992</v>
      </c>
      <c r="AD73" s="251">
        <v>45160.17</v>
      </c>
      <c r="AE73" s="251">
        <v>125610.39000000001</v>
      </c>
      <c r="AF73" s="251">
        <v>127095.21</v>
      </c>
      <c r="AG73" s="251">
        <v>35731.99</v>
      </c>
      <c r="AH73" s="251">
        <v>2145.73</v>
      </c>
      <c r="AI73" s="251">
        <v>553.53</v>
      </c>
      <c r="AJ73" s="251">
        <v>17471.52</v>
      </c>
      <c r="AK73" s="251">
        <v>0</v>
      </c>
      <c r="AL73" s="251">
        <v>56065.89999999998</v>
      </c>
      <c r="AM73" s="252">
        <v>29106.6</v>
      </c>
      <c r="AN73" s="276">
        <f>SUM(AO73:AY73)</f>
        <v>1143883.2600000002</v>
      </c>
      <c r="AO73" s="251">
        <v>618477.39000000013</v>
      </c>
      <c r="AP73" s="251">
        <v>66577.360000000015</v>
      </c>
      <c r="AQ73" s="251">
        <v>156025.21</v>
      </c>
      <c r="AR73" s="251">
        <v>154153.06999999998</v>
      </c>
      <c r="AS73" s="251">
        <v>34885.359999999993</v>
      </c>
      <c r="AT73" s="251">
        <v>2222.44</v>
      </c>
      <c r="AU73" s="251">
        <v>415.81</v>
      </c>
      <c r="AV73" s="249">
        <v>13636.39</v>
      </c>
      <c r="AW73" s="251">
        <v>0</v>
      </c>
      <c r="AX73" s="251">
        <v>50081.36</v>
      </c>
      <c r="AY73" s="252">
        <v>47408.87</v>
      </c>
      <c r="AZ73" s="855">
        <v>5</v>
      </c>
      <c r="BA73" s="294">
        <f>SUM(BB73:BL73)+AZ73</f>
        <v>4105191.83</v>
      </c>
      <c r="BB73" s="274">
        <f t="shared" ref="BB73:BL76" si="49">E73+Q73+AC73+AO73</f>
        <v>2136556.2700000005</v>
      </c>
      <c r="BC73" s="274">
        <f t="shared" si="49"/>
        <v>221081.60000000001</v>
      </c>
      <c r="BD73" s="274">
        <f t="shared" si="49"/>
        <v>532026.31999999995</v>
      </c>
      <c r="BE73" s="274">
        <f t="shared" si="49"/>
        <v>612348.93999999994</v>
      </c>
      <c r="BF73" s="274">
        <f t="shared" si="49"/>
        <v>151421.99999999997</v>
      </c>
      <c r="BG73" s="274">
        <f t="shared" si="49"/>
        <v>6790.42</v>
      </c>
      <c r="BH73" s="274">
        <f t="shared" si="49"/>
        <v>2024.51</v>
      </c>
      <c r="BI73" s="274">
        <f t="shared" si="49"/>
        <v>59687.44</v>
      </c>
      <c r="BJ73" s="274">
        <f t="shared" si="49"/>
        <v>0</v>
      </c>
      <c r="BK73" s="274">
        <f t="shared" si="49"/>
        <v>211549.18999999994</v>
      </c>
      <c r="BL73" s="298">
        <f t="shared" si="49"/>
        <v>171700.13999999998</v>
      </c>
    </row>
    <row r="74" spans="1:64" s="255" customFormat="1" x14ac:dyDescent="0.25">
      <c r="A74" s="1544"/>
      <c r="B74" s="126" t="s">
        <v>45</v>
      </c>
      <c r="C74" s="131" t="s">
        <v>231</v>
      </c>
      <c r="D74" s="274">
        <f>SUM(E74:O74)</f>
        <v>104657.93792458142</v>
      </c>
      <c r="E74" s="253">
        <v>69405.478932613565</v>
      </c>
      <c r="F74" s="253">
        <v>5432.5278961038966</v>
      </c>
      <c r="G74" s="253">
        <v>8991.9173783967035</v>
      </c>
      <c r="H74" s="253">
        <v>7458.9157520993067</v>
      </c>
      <c r="I74" s="253">
        <v>6839.035125541126</v>
      </c>
      <c r="J74" s="253">
        <v>166.45347186147188</v>
      </c>
      <c r="K74" s="253">
        <v>489.55550649350641</v>
      </c>
      <c r="L74" s="253">
        <v>759.79464069264054</v>
      </c>
      <c r="M74" s="253">
        <v>1.5543896103896104</v>
      </c>
      <c r="N74" s="253">
        <v>4393.5560519480514</v>
      </c>
      <c r="O74" s="254">
        <v>719.14877922077926</v>
      </c>
      <c r="P74" s="274">
        <f>SUM(Q74:AA74)</f>
        <v>107152.52912752308</v>
      </c>
      <c r="Q74" s="253">
        <v>71406.0005447765</v>
      </c>
      <c r="R74" s="253">
        <v>5516.4804155844149</v>
      </c>
      <c r="S74" s="253">
        <v>8958.7317247170504</v>
      </c>
      <c r="T74" s="253">
        <v>7195.4534814061435</v>
      </c>
      <c r="U74" s="253">
        <v>7250.0554285714297</v>
      </c>
      <c r="V74" s="253">
        <v>146.61548051948051</v>
      </c>
      <c r="W74" s="253">
        <v>171.54010389610391</v>
      </c>
      <c r="X74" s="253">
        <v>753.17141125541116</v>
      </c>
      <c r="Y74" s="253">
        <v>1.3767272727272726</v>
      </c>
      <c r="Z74" s="253">
        <v>5032.9777402597401</v>
      </c>
      <c r="AA74" s="254">
        <v>720.12606926406932</v>
      </c>
      <c r="AB74" s="274">
        <f>SUM(AC74:AM74)</f>
        <v>111883.3177531946</v>
      </c>
      <c r="AC74" s="253">
        <v>76034.232167005684</v>
      </c>
      <c r="AD74" s="253">
        <v>5746.8907359307359</v>
      </c>
      <c r="AE74" s="253">
        <v>8840.5303936786113</v>
      </c>
      <c r="AF74" s="253">
        <v>7081.0874782245864</v>
      </c>
      <c r="AG74" s="253">
        <v>7229.110562770562</v>
      </c>
      <c r="AH74" s="253">
        <v>133.50503896103896</v>
      </c>
      <c r="AI74" s="253">
        <v>214.52997402597396</v>
      </c>
      <c r="AJ74" s="253">
        <v>765.89716883116876</v>
      </c>
      <c r="AK74" s="253">
        <v>1.2878961038961039</v>
      </c>
      <c r="AL74" s="253">
        <v>5096.8234025974025</v>
      </c>
      <c r="AM74" s="254">
        <v>739.42293506493502</v>
      </c>
      <c r="AN74" s="289">
        <f>SUM(AO74:AY74)</f>
        <v>121600.01033244668</v>
      </c>
      <c r="AO74" s="253">
        <v>84120.330697126163</v>
      </c>
      <c r="AP74" s="253">
        <v>5783.7956098680443</v>
      </c>
      <c r="AQ74" s="253">
        <v>9227.5760081364424</v>
      </c>
      <c r="AR74" s="253">
        <v>7343.5719480519492</v>
      </c>
      <c r="AS74" s="253">
        <v>7335.9687965367957</v>
      </c>
      <c r="AT74" s="253">
        <v>147.87158441558441</v>
      </c>
      <c r="AU74" s="253">
        <v>719.52626839826837</v>
      </c>
      <c r="AV74" s="253">
        <v>830.58548917748931</v>
      </c>
      <c r="AW74" s="253">
        <v>1.6205714285714288</v>
      </c>
      <c r="AX74" s="253">
        <v>5353.2201558441566</v>
      </c>
      <c r="AY74" s="254">
        <v>735.94320346320364</v>
      </c>
      <c r="AZ74" s="526">
        <v>0</v>
      </c>
      <c r="BA74" s="296">
        <f>SUM(BB74:BL74)+AZ74</f>
        <v>445293.79513774585</v>
      </c>
      <c r="BB74" s="274">
        <f t="shared" si="49"/>
        <v>300966.04234152194</v>
      </c>
      <c r="BC74" s="274">
        <f t="shared" si="49"/>
        <v>22479.694657487089</v>
      </c>
      <c r="BD74" s="274">
        <f t="shared" si="49"/>
        <v>36018.755504928806</v>
      </c>
      <c r="BE74" s="274">
        <f t="shared" si="49"/>
        <v>29079.028659781987</v>
      </c>
      <c r="BF74" s="274">
        <f t="shared" si="49"/>
        <v>28654.169913419912</v>
      </c>
      <c r="BG74" s="274">
        <f t="shared" si="49"/>
        <v>594.44557575757574</v>
      </c>
      <c r="BH74" s="274">
        <f t="shared" si="49"/>
        <v>1595.1518528138527</v>
      </c>
      <c r="BI74" s="274">
        <f t="shared" si="49"/>
        <v>3109.44870995671</v>
      </c>
      <c r="BJ74" s="274">
        <f t="shared" si="49"/>
        <v>5.8395844155844161</v>
      </c>
      <c r="BK74" s="274">
        <f t="shared" si="49"/>
        <v>19876.57735064935</v>
      </c>
      <c r="BL74" s="300">
        <f t="shared" si="49"/>
        <v>2914.6409870129874</v>
      </c>
    </row>
    <row r="75" spans="1:64" x14ac:dyDescent="0.25">
      <c r="A75" s="1544"/>
      <c r="B75" s="126" t="s">
        <v>46</v>
      </c>
      <c r="C75" s="131" t="s">
        <v>164</v>
      </c>
      <c r="D75" s="274">
        <f>SUM(E75:O75)</f>
        <v>2661.8488493381819</v>
      </c>
      <c r="E75" s="253">
        <v>1281.7043131344624</v>
      </c>
      <c r="F75" s="253">
        <v>164.53860708817859</v>
      </c>
      <c r="G75" s="253">
        <v>321.42824251968653</v>
      </c>
      <c r="H75" s="253">
        <v>516.55373189395982</v>
      </c>
      <c r="I75" s="253">
        <v>116.3758450746019</v>
      </c>
      <c r="J75" s="253">
        <v>3.575505027435939</v>
      </c>
      <c r="K75" s="253">
        <v>1.5906949462690867</v>
      </c>
      <c r="L75" s="253">
        <v>44.318852151128617</v>
      </c>
      <c r="M75" s="253">
        <v>0</v>
      </c>
      <c r="N75" s="253">
        <v>154.07801660335562</v>
      </c>
      <c r="O75" s="254">
        <v>57.685040899103043</v>
      </c>
      <c r="P75" s="274">
        <f>SUM(Q75:AA75)</f>
        <v>5202.8198994344757</v>
      </c>
      <c r="Q75" s="253">
        <v>2608.6212678564207</v>
      </c>
      <c r="R75" s="253">
        <v>254.5567218925045</v>
      </c>
      <c r="S75" s="253">
        <v>691.10663585819236</v>
      </c>
      <c r="T75" s="253">
        <v>735.00657106368851</v>
      </c>
      <c r="U75" s="253">
        <v>198.31296127912628</v>
      </c>
      <c r="V75" s="253">
        <v>5.7748083487488895</v>
      </c>
      <c r="W75" s="253">
        <v>2.4508080505607506</v>
      </c>
      <c r="X75" s="253">
        <v>63.967918491044749</v>
      </c>
      <c r="Y75" s="253">
        <v>0</v>
      </c>
      <c r="Z75" s="253">
        <v>254.23019688897162</v>
      </c>
      <c r="AA75" s="254">
        <v>388.79200970521748</v>
      </c>
      <c r="AB75" s="274">
        <f>SUM(AC75:AM75)</f>
        <v>9864.7656769511614</v>
      </c>
      <c r="AC75" s="253">
        <v>5475.5204940436697</v>
      </c>
      <c r="AD75" s="253">
        <v>451.58470174441533</v>
      </c>
      <c r="AE75" s="253">
        <v>1256.0566203393321</v>
      </c>
      <c r="AF75" s="253">
        <v>1270.9042614541495</v>
      </c>
      <c r="AG75" s="253">
        <v>357.30645050460237</v>
      </c>
      <c r="AH75" s="253">
        <v>21.456492348767608</v>
      </c>
      <c r="AI75" s="253">
        <v>5.5350916517051685</v>
      </c>
      <c r="AJ75" s="253">
        <v>174.70862373240817</v>
      </c>
      <c r="AK75" s="253">
        <v>0</v>
      </c>
      <c r="AL75" s="253">
        <v>560.63789683546815</v>
      </c>
      <c r="AM75" s="254">
        <v>291.05504429664461</v>
      </c>
      <c r="AN75" s="289">
        <f>SUM(AO75:AY75)</f>
        <v>45799.759853686483</v>
      </c>
      <c r="AO75" s="253">
        <v>24763.11781757764</v>
      </c>
      <c r="AP75" s="253">
        <v>2665.6803244873363</v>
      </c>
      <c r="AQ75" s="253">
        <v>6247.0685593571852</v>
      </c>
      <c r="AR75" s="253">
        <v>6172.1102437573218</v>
      </c>
      <c r="AS75" s="253">
        <v>1396.7693787296089</v>
      </c>
      <c r="AT75" s="253">
        <v>88.983921566635189</v>
      </c>
      <c r="AU75" s="253">
        <v>16.648550434037624</v>
      </c>
      <c r="AV75" s="253">
        <v>545.98524964095691</v>
      </c>
      <c r="AW75" s="253">
        <v>0</v>
      </c>
      <c r="AX75" s="253">
        <v>2005.1996050243968</v>
      </c>
      <c r="AY75" s="254">
        <v>1898.1962031113567</v>
      </c>
      <c r="AZ75" s="526">
        <v>0</v>
      </c>
      <c r="BA75" s="296">
        <f>SUM(BB75:BL75)+AZ75</f>
        <v>63529.194279410294</v>
      </c>
      <c r="BB75" s="274">
        <f t="shared" si="49"/>
        <v>34128.963892612192</v>
      </c>
      <c r="BC75" s="274">
        <f t="shared" si="49"/>
        <v>3536.360355212435</v>
      </c>
      <c r="BD75" s="274">
        <f t="shared" si="49"/>
        <v>8515.6600580743961</v>
      </c>
      <c r="BE75" s="274">
        <f t="shared" si="49"/>
        <v>8694.5748081691199</v>
      </c>
      <c r="BF75" s="274">
        <f t="shared" si="49"/>
        <v>2068.7646355879397</v>
      </c>
      <c r="BG75" s="274">
        <f t="shared" si="49"/>
        <v>119.79072729158763</v>
      </c>
      <c r="BH75" s="274">
        <f t="shared" si="49"/>
        <v>26.225145082572631</v>
      </c>
      <c r="BI75" s="274">
        <f t="shared" si="49"/>
        <v>828.98064401553847</v>
      </c>
      <c r="BJ75" s="274">
        <f t="shared" si="49"/>
        <v>0</v>
      </c>
      <c r="BK75" s="274">
        <f t="shared" si="49"/>
        <v>2974.1457153521924</v>
      </c>
      <c r="BL75" s="300">
        <f t="shared" si="49"/>
        <v>2635.7282980123218</v>
      </c>
    </row>
    <row r="76" spans="1:64" x14ac:dyDescent="0.25">
      <c r="A76" s="1544"/>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5"/>
      <c r="B77" s="314" t="s">
        <v>460</v>
      </c>
      <c r="C77" s="313" t="s">
        <v>8</v>
      </c>
      <c r="D77" s="278">
        <f>SUM(D73:D76)</f>
        <v>1094685.2767739198</v>
      </c>
      <c r="E77" s="278">
        <f t="shared" ref="E77:BL77" si="50">SUM(E73:E76)</f>
        <v>546112.60324574809</v>
      </c>
      <c r="F77" s="278">
        <f t="shared" si="50"/>
        <v>66629.736503192064</v>
      </c>
      <c r="G77" s="278">
        <f t="shared" si="50"/>
        <v>128541.43562091638</v>
      </c>
      <c r="H77" s="278">
        <f t="shared" si="50"/>
        <v>199581.88948399323</v>
      </c>
      <c r="I77" s="278">
        <f t="shared" si="50"/>
        <v>50122.960970615728</v>
      </c>
      <c r="J77" s="278">
        <f t="shared" si="50"/>
        <v>1496.2989768889076</v>
      </c>
      <c r="K77" s="278">
        <f t="shared" si="50"/>
        <v>1081.1862014397757</v>
      </c>
      <c r="L77" s="278">
        <f t="shared" si="50"/>
        <v>17243.403492843769</v>
      </c>
      <c r="M77" s="278">
        <f t="shared" si="50"/>
        <v>1.5543896103896104</v>
      </c>
      <c r="N77" s="278">
        <f t="shared" si="50"/>
        <v>61700.134068551393</v>
      </c>
      <c r="O77" s="284">
        <f t="shared" si="50"/>
        <v>22174.073820119884</v>
      </c>
      <c r="P77" s="278">
        <f t="shared" si="50"/>
        <v>1099779.7290269574</v>
      </c>
      <c r="Q77" s="278">
        <f t="shared" si="50"/>
        <v>569095.42181263305</v>
      </c>
      <c r="R77" s="278">
        <f t="shared" si="50"/>
        <v>54082.437137476918</v>
      </c>
      <c r="S77" s="278">
        <f t="shared" si="50"/>
        <v>140812.46836057524</v>
      </c>
      <c r="T77" s="278">
        <f t="shared" si="50"/>
        <v>147424.70005246982</v>
      </c>
      <c r="U77" s="278">
        <f t="shared" si="50"/>
        <v>45085.468389850554</v>
      </c>
      <c r="V77" s="278">
        <f t="shared" si="50"/>
        <v>1248.3702888682294</v>
      </c>
      <c r="W77" s="278">
        <f t="shared" si="50"/>
        <v>639.12091194666471</v>
      </c>
      <c r="X77" s="278">
        <f t="shared" si="50"/>
        <v>12957.379329746456</v>
      </c>
      <c r="Y77" s="278">
        <f>SUM(Y73:Y76)</f>
        <v>1.3767272727272726</v>
      </c>
      <c r="Z77" s="278">
        <f>SUM(Z73:Z76)</f>
        <v>53536.637937148706</v>
      </c>
      <c r="AA77" s="284">
        <f t="shared" si="50"/>
        <v>74896.348078969269</v>
      </c>
      <c r="AB77" s="278">
        <f t="shared" si="50"/>
        <v>1108261.7834301458</v>
      </c>
      <c r="AC77" s="278">
        <f t="shared" si="50"/>
        <v>629082.41266104928</v>
      </c>
      <c r="AD77" s="278">
        <f t="shared" si="50"/>
        <v>51358.64543767515</v>
      </c>
      <c r="AE77" s="278">
        <f t="shared" si="50"/>
        <v>135706.97701401796</v>
      </c>
      <c r="AF77" s="278">
        <f t="shared" si="50"/>
        <v>135447.20173967874</v>
      </c>
      <c r="AG77" s="278">
        <f t="shared" si="50"/>
        <v>43318.407013275166</v>
      </c>
      <c r="AH77" s="278">
        <f t="shared" si="50"/>
        <v>2300.691531309807</v>
      </c>
      <c r="AI77" s="278">
        <f t="shared" si="50"/>
        <v>773.59506567767914</v>
      </c>
      <c r="AJ77" s="278">
        <f t="shared" si="50"/>
        <v>18412.125792563576</v>
      </c>
      <c r="AK77" s="278">
        <f t="shared" si="50"/>
        <v>1.2878961038961039</v>
      </c>
      <c r="AL77" s="278">
        <f t="shared" si="50"/>
        <v>61723.361299432851</v>
      </c>
      <c r="AM77" s="284">
        <f t="shared" si="50"/>
        <v>30137.07797936158</v>
      </c>
      <c r="AN77" s="850">
        <f t="shared" si="50"/>
        <v>1311283.0301861335</v>
      </c>
      <c r="AO77" s="278">
        <f t="shared" si="50"/>
        <v>727360.83851470402</v>
      </c>
      <c r="AP77" s="278">
        <f t="shared" si="50"/>
        <v>75026.835934355389</v>
      </c>
      <c r="AQ77" s="278">
        <f t="shared" si="50"/>
        <v>171499.85456749363</v>
      </c>
      <c r="AR77" s="278">
        <f t="shared" si="50"/>
        <v>167668.75219180924</v>
      </c>
      <c r="AS77" s="278">
        <f t="shared" si="50"/>
        <v>43618.098175266401</v>
      </c>
      <c r="AT77" s="278">
        <f t="shared" si="50"/>
        <v>2459.2955059822198</v>
      </c>
      <c r="AU77" s="278">
        <f t="shared" si="50"/>
        <v>1151.984818832306</v>
      </c>
      <c r="AV77" s="278">
        <f t="shared" si="50"/>
        <v>15012.960738818445</v>
      </c>
      <c r="AW77" s="278">
        <f>SUM(AW73:AW76)</f>
        <v>1.6205714285714288</v>
      </c>
      <c r="AX77" s="278">
        <f t="shared" si="50"/>
        <v>57439.779760868558</v>
      </c>
      <c r="AY77" s="284">
        <f t="shared" si="50"/>
        <v>50043.009406574565</v>
      </c>
      <c r="AZ77" s="305">
        <f t="shared" si="50"/>
        <v>5</v>
      </c>
      <c r="BA77" s="297">
        <f t="shared" si="50"/>
        <v>4614014.8194171563</v>
      </c>
      <c r="BB77" s="275">
        <f t="shared" si="50"/>
        <v>2471651.2762341346</v>
      </c>
      <c r="BC77" s="275">
        <f t="shared" si="50"/>
        <v>247097.65501269954</v>
      </c>
      <c r="BD77" s="275">
        <f t="shared" si="50"/>
        <v>576560.73556300311</v>
      </c>
      <c r="BE77" s="275">
        <f t="shared" si="50"/>
        <v>650122.54346795112</v>
      </c>
      <c r="BF77" s="275">
        <f t="shared" si="50"/>
        <v>182144.9345490078</v>
      </c>
      <c r="BG77" s="275">
        <f t="shared" si="50"/>
        <v>7504.6563030491634</v>
      </c>
      <c r="BH77" s="275">
        <f t="shared" si="50"/>
        <v>3645.8869978964249</v>
      </c>
      <c r="BI77" s="275">
        <f t="shared" si="50"/>
        <v>63625.869353972252</v>
      </c>
      <c r="BJ77" s="275">
        <f>SUM(BJ73:BJ76)</f>
        <v>5.8395844155844161</v>
      </c>
      <c r="BK77" s="275">
        <f t="shared" si="50"/>
        <v>234399.91306600149</v>
      </c>
      <c r="BL77" s="299">
        <f t="shared" si="50"/>
        <v>177250.5092850253</v>
      </c>
    </row>
    <row r="78" spans="1:64" s="209" customFormat="1" ht="14.85" customHeight="1" x14ac:dyDescent="0.25">
      <c r="A78" s="1543" t="s">
        <v>232</v>
      </c>
      <c r="B78" s="315" t="s">
        <v>118</v>
      </c>
      <c r="C78" s="125" t="s">
        <v>171</v>
      </c>
      <c r="D78" s="273">
        <f>D20+SUM(D22:D23,D27)+SUM(D29:D32)+D37+D41+D46+D51+SUM(D56:D57)+SUM(D59:D60)+SUM(D64:D68)+D73</f>
        <v>43752016.339999966</v>
      </c>
      <c r="E78" s="273">
        <f>E20+SUM(E22:E23,E27)+SUM(E29:E32)+E37+E41+E46+E51+SUM(E56:E57)+SUM(E59:E60)+SUM(E64:E68)+E73</f>
        <v>20982408.582238186</v>
      </c>
      <c r="F78" s="273">
        <f>F20+SUM(F22:F23,F27)+SUM(F29:F32)+F37+F41+F46+F51+SUM(F56:F57)+SUM(F59:F60)+SUM(F64:F68)+F73</f>
        <v>2406789.7409241293</v>
      </c>
      <c r="G78" s="273">
        <f t="shared" ref="G78:O78" si="51">G20+SUM(G22:G23,G27)+SUM(G29:G32)+G37+G41+G46+G51+SUM(G56:G57)+SUM(G59:G60)+SUM(G64:G68)+G73</f>
        <v>7899963.4666216429</v>
      </c>
      <c r="H78" s="273">
        <f t="shared" si="51"/>
        <v>8152438.1488321945</v>
      </c>
      <c r="I78" s="273">
        <f t="shared" si="51"/>
        <v>631802.58982411167</v>
      </c>
      <c r="J78" s="273">
        <f t="shared" si="51"/>
        <v>125113.14910726747</v>
      </c>
      <c r="K78" s="273">
        <f t="shared" si="51"/>
        <v>12716.170182172707</v>
      </c>
      <c r="L78" s="273">
        <f t="shared" si="51"/>
        <v>1701572.0568081967</v>
      </c>
      <c r="M78" s="273">
        <f t="shared" si="51"/>
        <v>71015.359999999971</v>
      </c>
      <c r="N78" s="273">
        <f t="shared" si="51"/>
        <v>466087.63205739186</v>
      </c>
      <c r="O78" s="285">
        <f t="shared" si="51"/>
        <v>1302109.4434046773</v>
      </c>
      <c r="P78" s="273">
        <f>P20+SUM(P22:P23,P27)+SUM(P29:P32)+P37+P41+P46+P51+SUM(P56:P57)+SUM(P59:P60)+SUM(P64:P68)+P73</f>
        <v>44580905.119999811</v>
      </c>
      <c r="Q78" s="273">
        <f t="shared" ref="Q78:AA78" si="52">Q20+SUM(Q22:Q23,Q27)+SUM(Q29:Q32)+Q37+Q41+Q46+Q51+SUM(Q56:Q57)+SUM(Q59:Q60)+SUM(Q64:Q68)+Q73</f>
        <v>22593633.133588329</v>
      </c>
      <c r="R78" s="273">
        <f t="shared" si="52"/>
        <v>2690714.2673744452</v>
      </c>
      <c r="S78" s="273">
        <f t="shared" si="52"/>
        <v>7848168.2318901774</v>
      </c>
      <c r="T78" s="273">
        <f t="shared" si="52"/>
        <v>7374011.010225961</v>
      </c>
      <c r="U78" s="273">
        <f t="shared" si="52"/>
        <v>581248.49602998851</v>
      </c>
      <c r="V78" s="273">
        <f t="shared" si="52"/>
        <v>115751.60103543878</v>
      </c>
      <c r="W78" s="273">
        <f t="shared" si="52"/>
        <v>6007.3294766153922</v>
      </c>
      <c r="X78" s="273">
        <f t="shared" si="52"/>
        <v>1686714.2365895761</v>
      </c>
      <c r="Y78" s="273">
        <f t="shared" si="52"/>
        <v>66188.940000000031</v>
      </c>
      <c r="Z78" s="273">
        <f t="shared" si="52"/>
        <v>355402.12755352416</v>
      </c>
      <c r="AA78" s="285">
        <f t="shared" si="52"/>
        <v>1263065.7462357576</v>
      </c>
      <c r="AB78" s="273">
        <f>AB20+SUM(AB22:AB23,AB27)+SUM(AB29:AB32)+AB37+AB41+AB46+AB51+SUM(AB56:AB57)+SUM(AB59:AB60)+SUM(AB64:AB68)+AB73</f>
        <v>46134659.74999994</v>
      </c>
      <c r="AC78" s="273">
        <f t="shared" ref="AC78:AM78" si="53">AC20+SUM(AC22:AC23,AC27)+SUM(AC29:AC32)+AC37+AC41+AC46+AC51+SUM(AC56:AC57)+SUM(AC59:AC60)+SUM(AC64:AC68)+AC73</f>
        <v>24058195.723120827</v>
      </c>
      <c r="AD78" s="273">
        <f t="shared" si="53"/>
        <v>2603510.7774197264</v>
      </c>
      <c r="AE78" s="273">
        <f t="shared" si="53"/>
        <v>7374512.5246920958</v>
      </c>
      <c r="AF78" s="273">
        <f t="shared" si="53"/>
        <v>7223205.824924998</v>
      </c>
      <c r="AG78" s="273">
        <f t="shared" si="53"/>
        <v>668833.01390376617</v>
      </c>
      <c r="AH78" s="273">
        <f t="shared" si="53"/>
        <v>92587.112367914087</v>
      </c>
      <c r="AI78" s="273">
        <f t="shared" si="53"/>
        <v>10323.858534352339</v>
      </c>
      <c r="AJ78" s="273">
        <f t="shared" si="53"/>
        <v>2070869.2831510459</v>
      </c>
      <c r="AK78" s="273">
        <f t="shared" si="53"/>
        <v>177817.21000000002</v>
      </c>
      <c r="AL78" s="273">
        <f t="shared" si="53"/>
        <v>364720.43334859144</v>
      </c>
      <c r="AM78" s="273">
        <f t="shared" si="53"/>
        <v>1490083.988536617</v>
      </c>
      <c r="AN78" s="276">
        <f>AN20+SUM(AN22:AN23,AN27)+SUM(AN29:AN32)+AN37+AN41+AN46+AN51+SUM(AN56:AN57)+SUM(AN59:AN60)+SUM(AN64:AN68)+AN73</f>
        <v>46838192.779999778</v>
      </c>
      <c r="AO78" s="273">
        <f t="shared" ref="AO78:AY78" si="54">AO20+SUM(AO22:AO23,AO27)+SUM(AO29:AO32)+AO37+AO41+AO46+AO51+SUM(AO56:AO57)+SUM(AO59:AO60)+SUM(AO64:AO68)+AO73</f>
        <v>25302248.687265623</v>
      </c>
      <c r="AP78" s="273">
        <f t="shared" si="54"/>
        <v>2445367.5756849386</v>
      </c>
      <c r="AQ78" s="273">
        <f t="shared" si="54"/>
        <v>6937644.6720523043</v>
      </c>
      <c r="AR78" s="273">
        <f t="shared" si="54"/>
        <v>7519708.6429906106</v>
      </c>
      <c r="AS78" s="273">
        <f t="shared" si="54"/>
        <v>632545.4166241393</v>
      </c>
      <c r="AT78" s="273">
        <f t="shared" si="54"/>
        <v>92750.840005676175</v>
      </c>
      <c r="AU78" s="273">
        <f t="shared" si="54"/>
        <v>3984.9384044723943</v>
      </c>
      <c r="AV78" s="273">
        <f t="shared" si="54"/>
        <v>1970698.2792256151</v>
      </c>
      <c r="AW78" s="273">
        <f t="shared" si="54"/>
        <v>65109.500000000029</v>
      </c>
      <c r="AX78" s="273">
        <f t="shared" si="54"/>
        <v>322692.28068196692</v>
      </c>
      <c r="AY78" s="285">
        <f t="shared" si="54"/>
        <v>1545441.9470644277</v>
      </c>
      <c r="AZ78" s="298">
        <f>AZ20+SUM(AZ22:AZ23,AZ27)+SUM(AZ29:AZ32)+AZ37+AZ41+AZ46+AZ51+SUM(AZ56:AZ57)+SUM(AZ59:AZ60)+SUM(AZ64:AZ68)+AZ73</f>
        <v>-3353649.2200000053</v>
      </c>
      <c r="BA78" s="294">
        <f>BA20+SUM(BA22:BA23,BA27)+SUM(BA29:BA32)+BA37+BA41+BA46+BA51+SUM(BA56:BA57)+SUM(BA59:BA60)+SUM(BA64:BA68)+BA73</f>
        <v>177952124.76999947</v>
      </c>
      <c r="BB78" s="273">
        <f t="shared" ref="BB78:BL78" si="55">BB20+SUM(BB22:BB23,BB27)+SUM(BB29:BB32)+BB37+BB41+BB46+BB51+SUM(BB56:BB57)+SUM(BB59:BB60)+SUM(BB64:BB68)+BB73</f>
        <v>92936486.12621294</v>
      </c>
      <c r="BC78" s="273">
        <f t="shared" si="55"/>
        <v>10146382.36140324</v>
      </c>
      <c r="BD78" s="273">
        <f t="shared" si="55"/>
        <v>30060288.895256221</v>
      </c>
      <c r="BE78" s="273">
        <f t="shared" si="55"/>
        <v>30269363.626973763</v>
      </c>
      <c r="BF78" s="273">
        <f t="shared" si="55"/>
        <v>2514429.516382006</v>
      </c>
      <c r="BG78" s="273">
        <f t="shared" si="55"/>
        <v>426202.70251629653</v>
      </c>
      <c r="BH78" s="273">
        <f t="shared" si="55"/>
        <v>33032.29659761284</v>
      </c>
      <c r="BI78" s="273">
        <f t="shared" si="55"/>
        <v>7429853.8557744343</v>
      </c>
      <c r="BJ78" s="273">
        <f>BJ20+SUM(BJ22:BJ23,BJ27)+SUM(BJ29:BJ32)+BJ37+BJ41+BJ46+BJ51+SUM(BJ56:BJ57)+SUM(BJ59:BJ60)+SUM(BJ64:BJ68)+BJ73</f>
        <v>380131.01000000007</v>
      </c>
      <c r="BK78" s="273">
        <f t="shared" si="55"/>
        <v>1508902.4736414743</v>
      </c>
      <c r="BL78" s="298">
        <f t="shared" si="55"/>
        <v>5600701.1252414798</v>
      </c>
    </row>
    <row r="79" spans="1:64" s="209" customFormat="1" x14ac:dyDescent="0.25">
      <c r="A79" s="1549"/>
      <c r="B79" s="126" t="s">
        <v>55</v>
      </c>
      <c r="C79" s="127" t="s">
        <v>172</v>
      </c>
      <c r="D79" s="274">
        <f>D21+D24+D34+D38+D43+D48+D53+D58+D70+D75</f>
        <v>165763.81325325207</v>
      </c>
      <c r="E79" s="274">
        <f>E21+E24+E34+E38+E43+E48+E53+E58+E70+E75</f>
        <v>71863.392888470684</v>
      </c>
      <c r="F79" s="274">
        <f>F21+F24+F34+F38+F43+F48+F53+F58+F70+F75</f>
        <v>6212.9569993874975</v>
      </c>
      <c r="G79" s="274">
        <f t="shared" ref="G79:O79" si="56">G21+G24+G34+G38+G43+G48+G53+G58+G70+G75</f>
        <v>35025.514150775911</v>
      </c>
      <c r="H79" s="274">
        <f t="shared" si="56"/>
        <v>30292.039052912391</v>
      </c>
      <c r="I79" s="274">
        <f t="shared" si="56"/>
        <v>7969.370231383984</v>
      </c>
      <c r="J79" s="274">
        <f t="shared" si="56"/>
        <v>500.25164761405807</v>
      </c>
      <c r="K79" s="274">
        <f t="shared" si="56"/>
        <v>115.86390447861601</v>
      </c>
      <c r="L79" s="274">
        <f t="shared" si="56"/>
        <v>3739.1531917777156</v>
      </c>
      <c r="M79" s="274">
        <f t="shared" si="56"/>
        <v>3.414171812725681</v>
      </c>
      <c r="N79" s="274">
        <f t="shared" si="56"/>
        <v>4406.2500330310359</v>
      </c>
      <c r="O79" s="282">
        <f t="shared" si="56"/>
        <v>5635.6069816074441</v>
      </c>
      <c r="P79" s="274">
        <f>P21+P24+P34+P38+P43+P48+P53+P58+P70+P75</f>
        <v>335680.53906274354</v>
      </c>
      <c r="Q79" s="274">
        <f t="shared" ref="Q79:AA79" si="57">Q21+Q24+Q34+Q38+Q43+Q48+Q53+Q58+Q70+Q75</f>
        <v>156633.06802811549</v>
      </c>
      <c r="R79" s="274">
        <f t="shared" si="57"/>
        <v>13249.659942803188</v>
      </c>
      <c r="S79" s="274">
        <f t="shared" si="57"/>
        <v>74454.99193519332</v>
      </c>
      <c r="T79" s="274">
        <f t="shared" si="57"/>
        <v>53096.817149062597</v>
      </c>
      <c r="U79" s="274">
        <f t="shared" si="57"/>
        <v>14982.184383200991</v>
      </c>
      <c r="V79" s="274">
        <f t="shared" si="57"/>
        <v>707.81260135025582</v>
      </c>
      <c r="W79" s="274">
        <f t="shared" si="57"/>
        <v>138.59107581396967</v>
      </c>
      <c r="X79" s="274">
        <f t="shared" si="57"/>
        <v>6046.8481091190988</v>
      </c>
      <c r="Y79" s="274">
        <f t="shared" si="57"/>
        <v>27.760067488278882</v>
      </c>
      <c r="Z79" s="274">
        <f t="shared" si="57"/>
        <v>7528.2796302784409</v>
      </c>
      <c r="AA79" s="282">
        <f t="shared" si="57"/>
        <v>8814.5261403179429</v>
      </c>
      <c r="AB79" s="274">
        <f>AB21+AB24+AB34+AB38+AB43+AB48+AB53+AB58+AB70+AB75</f>
        <v>763614.11936723872</v>
      </c>
      <c r="AC79" s="274">
        <f t="shared" ref="AC79:AM79" si="58">AC21+AC24+AC34+AC38+AC43+AC48+AC53+AC58+AC70+AC75</f>
        <v>372376.88464813051</v>
      </c>
      <c r="AD79" s="274">
        <f t="shared" si="58"/>
        <v>28656.83999899968</v>
      </c>
      <c r="AE79" s="274">
        <f t="shared" si="58"/>
        <v>161176.49224711733</v>
      </c>
      <c r="AF79" s="274">
        <f t="shared" si="58"/>
        <v>102232.12641995246</v>
      </c>
      <c r="AG79" s="274">
        <f t="shared" si="58"/>
        <v>30514.419381706539</v>
      </c>
      <c r="AH79" s="274">
        <f t="shared" si="58"/>
        <v>1243.2934721548384</v>
      </c>
      <c r="AI79" s="274">
        <f t="shared" si="58"/>
        <v>381.47968207881996</v>
      </c>
      <c r="AJ79" s="274">
        <f t="shared" si="58"/>
        <v>20870.850319194109</v>
      </c>
      <c r="AK79" s="274">
        <f t="shared" si="58"/>
        <v>2963.3799393202503</v>
      </c>
      <c r="AL79" s="274">
        <f t="shared" si="58"/>
        <v>17274.417558939022</v>
      </c>
      <c r="AM79" s="282">
        <f t="shared" si="58"/>
        <v>25923.935699645273</v>
      </c>
      <c r="AN79" s="289">
        <f>AN21+AN24+AN34+AN38+AN43+AN48+AN53+AN58+AN70+AN75</f>
        <v>2710196.9045611871</v>
      </c>
      <c r="AO79" s="274">
        <f t="shared" ref="AO79:AY79" si="59">AO21+AO24+AO34+AO38+AO43+AO48+AO53+AO58+AO70+AO75</f>
        <v>1339260.5502577084</v>
      </c>
      <c r="AP79" s="274">
        <f t="shared" si="59"/>
        <v>100868.28500542541</v>
      </c>
      <c r="AQ79" s="274">
        <f t="shared" si="59"/>
        <v>552044.04909228429</v>
      </c>
      <c r="AR79" s="274">
        <f t="shared" si="59"/>
        <v>376042.65867780859</v>
      </c>
      <c r="AS79" s="274">
        <f t="shared" si="59"/>
        <v>125705.33293450371</v>
      </c>
      <c r="AT79" s="274">
        <f t="shared" si="59"/>
        <v>2880.7353924987365</v>
      </c>
      <c r="AU79" s="274">
        <f t="shared" si="59"/>
        <v>1197.4284949038013</v>
      </c>
      <c r="AV79" s="274">
        <f t="shared" si="59"/>
        <v>55860.311108278882</v>
      </c>
      <c r="AW79" s="274">
        <f t="shared" si="59"/>
        <v>80.860564168942133</v>
      </c>
      <c r="AX79" s="274">
        <f t="shared" si="59"/>
        <v>51338.96632893171</v>
      </c>
      <c r="AY79" s="282">
        <f t="shared" si="59"/>
        <v>104917.72670467483</v>
      </c>
      <c r="AZ79" s="300">
        <f>AZ21+AZ24+AZ34+AZ38+AZ43+AZ48+AZ53+AZ58+AZ70+AZ75</f>
        <v>-7206336.6220044252</v>
      </c>
      <c r="BA79" s="296">
        <f>BA21+BA24+BA34+BA38+BA43+BA48+BA53+BA58+BA70+BA75</f>
        <v>-3231081.2457600036</v>
      </c>
      <c r="BB79" s="274">
        <f t="shared" ref="BB79:BL79" si="60">BB21+BB24+BB34+BB38+BB43+BB48+BB53+BB58+BB70+BB75</f>
        <v>1940133.8958224249</v>
      </c>
      <c r="BC79" s="274">
        <f t="shared" si="60"/>
        <v>148987.7419466158</v>
      </c>
      <c r="BD79" s="274">
        <f t="shared" si="60"/>
        <v>822701.04742537066</v>
      </c>
      <c r="BE79" s="274">
        <f t="shared" si="60"/>
        <v>561663.6412997361</v>
      </c>
      <c r="BF79" s="274">
        <f t="shared" si="60"/>
        <v>179171.3069307952</v>
      </c>
      <c r="BG79" s="274">
        <f t="shared" si="60"/>
        <v>5332.0931136178879</v>
      </c>
      <c r="BH79" s="274">
        <f t="shared" si="60"/>
        <v>1833.3631572752072</v>
      </c>
      <c r="BI79" s="274">
        <f t="shared" si="60"/>
        <v>86517.162728369804</v>
      </c>
      <c r="BJ79" s="274">
        <f>BJ21+BJ24+BJ34+BJ38+BJ43+BJ48+BJ53+BJ58+BJ70+BJ75</f>
        <v>3075.4147427901967</v>
      </c>
      <c r="BK79" s="274">
        <f t="shared" si="60"/>
        <v>80547.913551180201</v>
      </c>
      <c r="BL79" s="300">
        <f t="shared" si="60"/>
        <v>145291.79552624546</v>
      </c>
    </row>
    <row r="80" spans="1:64" s="209" customFormat="1" x14ac:dyDescent="0.25">
      <c r="A80" s="1549"/>
      <c r="B80" s="126" t="s">
        <v>56</v>
      </c>
      <c r="C80" s="127" t="s">
        <v>173</v>
      </c>
      <c r="D80" s="274">
        <f>D25+D33+D42+D47+D52+D61+D69+D74</f>
        <v>12906199.259999998</v>
      </c>
      <c r="E80" s="274">
        <f>E25+E33+E42+E47+E52+E61+E69+E74</f>
        <v>7453269.1300000008</v>
      </c>
      <c r="F80" s="274">
        <f>F25+F33+F42+F47+F52+F61+F69+F74</f>
        <v>1724372.1199999999</v>
      </c>
      <c r="G80" s="274">
        <f t="shared" ref="G80:O80" si="61">G25+G33+G42+G47+G52+G61+G69+G74</f>
        <v>668860.9</v>
      </c>
      <c r="H80" s="274">
        <f t="shared" si="61"/>
        <v>1858436.0699999998</v>
      </c>
      <c r="I80" s="274">
        <f t="shared" si="61"/>
        <v>455540.16000000003</v>
      </c>
      <c r="J80" s="274">
        <f t="shared" si="61"/>
        <v>158421.31</v>
      </c>
      <c r="K80" s="274">
        <f t="shared" si="61"/>
        <v>30552.6</v>
      </c>
      <c r="L80" s="274">
        <f t="shared" si="61"/>
        <v>151318.79000000004</v>
      </c>
      <c r="M80" s="274">
        <f t="shared" si="61"/>
        <v>444.86999999999995</v>
      </c>
      <c r="N80" s="274">
        <f t="shared" si="61"/>
        <v>323304.53999999998</v>
      </c>
      <c r="O80" s="282">
        <f t="shared" si="61"/>
        <v>81678.76999999999</v>
      </c>
      <c r="P80" s="274">
        <f>P25+P33+P42+P47+P52+P61+P69+P74</f>
        <v>13192474.219999999</v>
      </c>
      <c r="Q80" s="274">
        <f t="shared" ref="Q80:AA80" si="62">Q25+Q33+Q42+Q47+Q52+Q61+Q69+Q74</f>
        <v>7728121.7299999986</v>
      </c>
      <c r="R80" s="274">
        <f t="shared" si="62"/>
        <v>1787463.8000000003</v>
      </c>
      <c r="S80" s="274">
        <f t="shared" si="62"/>
        <v>671458.10000000009</v>
      </c>
      <c r="T80" s="274">
        <f t="shared" si="62"/>
        <v>1830485.26</v>
      </c>
      <c r="U80" s="274">
        <f t="shared" si="62"/>
        <v>434914.70000000007</v>
      </c>
      <c r="V80" s="274">
        <f t="shared" si="62"/>
        <v>153093.15999999997</v>
      </c>
      <c r="W80" s="274">
        <f t="shared" si="62"/>
        <v>7494.619999999999</v>
      </c>
      <c r="X80" s="274">
        <f t="shared" si="62"/>
        <v>151128.75</v>
      </c>
      <c r="Y80" s="274">
        <f t="shared" si="62"/>
        <v>443.73</v>
      </c>
      <c r="Z80" s="274">
        <f t="shared" si="62"/>
        <v>344695.13999999996</v>
      </c>
      <c r="AA80" s="282">
        <f t="shared" si="62"/>
        <v>83175.23</v>
      </c>
      <c r="AB80" s="274">
        <f>AB25+AB33+AB42+AB47+AB52+AB61+AB69+AB74</f>
        <v>13591761.429999998</v>
      </c>
      <c r="AC80" s="274">
        <f t="shared" ref="AC80:AM80" si="63">AC25+AC33+AC42+AC47+AC52+AC61+AC69+AC74</f>
        <v>7629385.5999999996</v>
      </c>
      <c r="AD80" s="274">
        <f t="shared" si="63"/>
        <v>1860899.2799999998</v>
      </c>
      <c r="AE80" s="274">
        <f t="shared" si="63"/>
        <v>666203.81000000006</v>
      </c>
      <c r="AF80" s="274">
        <f t="shared" si="63"/>
        <v>1819600.51</v>
      </c>
      <c r="AG80" s="274">
        <f t="shared" si="63"/>
        <v>411674.82000000007</v>
      </c>
      <c r="AH80" s="274">
        <f t="shared" si="63"/>
        <v>153022.10999999999</v>
      </c>
      <c r="AI80" s="274">
        <f t="shared" si="63"/>
        <v>457347.5</v>
      </c>
      <c r="AJ80" s="274">
        <f t="shared" si="63"/>
        <v>158541.77000000002</v>
      </c>
      <c r="AK80" s="274">
        <f t="shared" si="63"/>
        <v>476.84</v>
      </c>
      <c r="AL80" s="274">
        <f t="shared" si="63"/>
        <v>348650.55999999994</v>
      </c>
      <c r="AM80" s="282">
        <f t="shared" si="63"/>
        <v>85958.63</v>
      </c>
      <c r="AN80" s="289">
        <f>AN25+AN33+AN42+AN47+AN52+AN61+AN69+AN74</f>
        <v>14090385.669999998</v>
      </c>
      <c r="AO80" s="274">
        <f t="shared" ref="AO80:AY80" si="64">AO25+AO33+AO42+AO47+AO52+AO61+AO69+AO74</f>
        <v>8424606.9500000011</v>
      </c>
      <c r="AP80" s="274">
        <f t="shared" si="64"/>
        <v>1691040.9000000004</v>
      </c>
      <c r="AQ80" s="274">
        <f t="shared" si="64"/>
        <v>667194.51000000024</v>
      </c>
      <c r="AR80" s="274">
        <f t="shared" si="64"/>
        <v>1837457.75</v>
      </c>
      <c r="AS80" s="274">
        <f t="shared" si="64"/>
        <v>409135.81000000006</v>
      </c>
      <c r="AT80" s="274">
        <f t="shared" si="64"/>
        <v>161626.68999999997</v>
      </c>
      <c r="AU80" s="274">
        <f t="shared" si="64"/>
        <v>291476.8</v>
      </c>
      <c r="AV80" s="274">
        <f t="shared" si="64"/>
        <v>168724.44</v>
      </c>
      <c r="AW80" s="274">
        <f t="shared" si="64"/>
        <v>601.62000000000012</v>
      </c>
      <c r="AX80" s="274">
        <f t="shared" si="64"/>
        <v>352194.71</v>
      </c>
      <c r="AY80" s="282">
        <f t="shared" si="64"/>
        <v>86325.49000000002</v>
      </c>
      <c r="AZ80" s="300">
        <f>AZ25+AZ33+AZ42+AZ47+AZ52+AZ61+AZ69+AZ74</f>
        <v>-35452.868796319759</v>
      </c>
      <c r="BA80" s="296">
        <f>BA25+BA33+BA42+BA47+BA52+BA61+BA69+BA74</f>
        <v>53745367.711203679</v>
      </c>
      <c r="BB80" s="274">
        <f t="shared" ref="BB80:BL80" si="65">BB25+BB33+BB42+BB47+BB52+BB61+BB69+BB74</f>
        <v>31235383.409999996</v>
      </c>
      <c r="BC80" s="274">
        <f t="shared" si="65"/>
        <v>7063776.1000000015</v>
      </c>
      <c r="BD80" s="274">
        <f t="shared" si="65"/>
        <v>2673717.3200000003</v>
      </c>
      <c r="BE80" s="274">
        <f t="shared" si="65"/>
        <v>7345979.5899999999</v>
      </c>
      <c r="BF80" s="274">
        <f t="shared" si="65"/>
        <v>1711265.4900000002</v>
      </c>
      <c r="BG80" s="274">
        <f t="shared" si="65"/>
        <v>626163.2699999999</v>
      </c>
      <c r="BH80" s="274">
        <f t="shared" si="65"/>
        <v>786871.52</v>
      </c>
      <c r="BI80" s="274">
        <f t="shared" si="65"/>
        <v>629713.75</v>
      </c>
      <c r="BJ80" s="274">
        <f>BJ25+BJ33+BJ42+BJ47+BJ52+BJ61+BJ69+BJ74</f>
        <v>1967.0600000000002</v>
      </c>
      <c r="BK80" s="274">
        <f t="shared" si="65"/>
        <v>1368844.9500000002</v>
      </c>
      <c r="BL80" s="300">
        <f t="shared" si="65"/>
        <v>337138.12000000005</v>
      </c>
    </row>
    <row r="81" spans="1:64" s="209" customFormat="1" x14ac:dyDescent="0.25">
      <c r="A81" s="1549"/>
      <c r="B81" s="126" t="s">
        <v>119</v>
      </c>
      <c r="C81" s="127" t="s">
        <v>934</v>
      </c>
      <c r="D81" s="274">
        <f>D26+D35+D39+D44+D49+D54+D62+D71+D76</f>
        <v>9372102.7289999966</v>
      </c>
      <c r="E81" s="274">
        <f>E26+E35+E39+E44+E49+E54+E62+E71+E76</f>
        <v>7422489.2127378238</v>
      </c>
      <c r="F81" s="274">
        <f>F26+F35+F39+F44+F49+F54+F62+F71+F76</f>
        <v>376042.39678275544</v>
      </c>
      <c r="G81" s="274">
        <f t="shared" ref="G81:O81" si="66">G26+G35+G39+G44+G49+G54+G62+G71+G76</f>
        <v>503696.05697648571</v>
      </c>
      <c r="H81" s="274">
        <f t="shared" si="66"/>
        <v>340902.94924761227</v>
      </c>
      <c r="I81" s="274">
        <f t="shared" si="66"/>
        <v>363138.81536584598</v>
      </c>
      <c r="J81" s="274">
        <f t="shared" si="66"/>
        <v>37760.871679223106</v>
      </c>
      <c r="K81" s="274">
        <f t="shared" si="66"/>
        <v>6021.7611128450908</v>
      </c>
      <c r="L81" s="274">
        <f t="shared" si="66"/>
        <v>49979.290903304893</v>
      </c>
      <c r="M81" s="274">
        <f t="shared" si="66"/>
        <v>346.21769547826824</v>
      </c>
      <c r="N81" s="274">
        <f t="shared" si="66"/>
        <v>240849.96445482274</v>
      </c>
      <c r="O81" s="282">
        <f t="shared" si="66"/>
        <v>30875.192043799718</v>
      </c>
      <c r="P81" s="274">
        <f>P26+P35+P39+P44+P49+P54+P62+P71+P76</f>
        <v>10229893.845999995</v>
      </c>
      <c r="Q81" s="274">
        <f t="shared" ref="Q81:AA81" si="67">Q26+Q35+Q39+Q44+Q49+Q54+Q62+Q71+Q76</f>
        <v>8172275.1014472274</v>
      </c>
      <c r="R81" s="274">
        <f t="shared" si="67"/>
        <v>414897.88510674168</v>
      </c>
      <c r="S81" s="274">
        <f t="shared" si="67"/>
        <v>539259.19762461341</v>
      </c>
      <c r="T81" s="274">
        <f t="shared" si="67"/>
        <v>356759.86756228947</v>
      </c>
      <c r="U81" s="274">
        <f t="shared" si="67"/>
        <v>365809.22205940099</v>
      </c>
      <c r="V81" s="274">
        <f t="shared" si="67"/>
        <v>38892.710787492426</v>
      </c>
      <c r="W81" s="274">
        <f t="shared" si="67"/>
        <v>5648.9935208583565</v>
      </c>
      <c r="X81" s="274">
        <f t="shared" si="67"/>
        <v>53905.487787485297</v>
      </c>
      <c r="Y81" s="274">
        <f t="shared" si="67"/>
        <v>365.76217041528935</v>
      </c>
      <c r="Z81" s="274">
        <f t="shared" si="67"/>
        <v>248817.19137813197</v>
      </c>
      <c r="AA81" s="282">
        <f t="shared" si="67"/>
        <v>33262.426555341881</v>
      </c>
      <c r="AB81" s="274">
        <f>AB26+AB35+AB39+AB44+AB49+AB54+AB62+AB71+AB76</f>
        <v>12851405.177999998</v>
      </c>
      <c r="AC81" s="274">
        <f t="shared" ref="AC81:AM81" si="68">AC26+AC35+AC39+AC44+AC49+AC54+AC62+AC71+AC76</f>
        <v>10363084.459511366</v>
      </c>
      <c r="AD81" s="274">
        <f t="shared" si="68"/>
        <v>525691.5652015548</v>
      </c>
      <c r="AE81" s="274">
        <f t="shared" si="68"/>
        <v>650859.07907840575</v>
      </c>
      <c r="AF81" s="274">
        <f t="shared" si="68"/>
        <v>430719.26298169943</v>
      </c>
      <c r="AG81" s="274">
        <f t="shared" si="68"/>
        <v>417466.33422336506</v>
      </c>
      <c r="AH81" s="274">
        <f t="shared" si="68"/>
        <v>47246.047180724148</v>
      </c>
      <c r="AI81" s="274">
        <f t="shared" si="68"/>
        <v>6329.3311325298646</v>
      </c>
      <c r="AJ81" s="274">
        <f t="shared" si="68"/>
        <v>67803.662894482128</v>
      </c>
      <c r="AK81" s="274">
        <f t="shared" si="68"/>
        <v>444.32019292217063</v>
      </c>
      <c r="AL81" s="274">
        <f t="shared" si="68"/>
        <v>300019.16795812489</v>
      </c>
      <c r="AM81" s="282">
        <f t="shared" si="68"/>
        <v>41741.947644825013</v>
      </c>
      <c r="AN81" s="289">
        <f>AN26+AN35+AN39+AN44+AN49+AN54+AN62+AN71+AN76</f>
        <v>23430120.130000006</v>
      </c>
      <c r="AO81" s="274">
        <f t="shared" ref="AO81:AZ81" si="69">AO26+AO35+AO39+AO44+AO49+AO54+AO62+AO71+AO76</f>
        <v>19019827.955994524</v>
      </c>
      <c r="AP81" s="274">
        <f t="shared" si="69"/>
        <v>978026.98025667155</v>
      </c>
      <c r="AQ81" s="274">
        <f t="shared" si="69"/>
        <v>1139567.8983192337</v>
      </c>
      <c r="AR81" s="274">
        <f t="shared" si="69"/>
        <v>755370.66079790494</v>
      </c>
      <c r="AS81" s="274">
        <f t="shared" si="69"/>
        <v>719579.48455542745</v>
      </c>
      <c r="AT81" s="274">
        <f t="shared" si="69"/>
        <v>85767.846141892252</v>
      </c>
      <c r="AU81" s="274">
        <f t="shared" si="69"/>
        <v>11003.86275561183</v>
      </c>
      <c r="AV81" s="274">
        <f t="shared" si="69"/>
        <v>129517.43590450578</v>
      </c>
      <c r="AW81" s="274">
        <f t="shared" si="69"/>
        <v>907.48900834359858</v>
      </c>
      <c r="AX81" s="274">
        <f t="shared" si="69"/>
        <v>518378.29740346933</v>
      </c>
      <c r="AY81" s="282">
        <f t="shared" si="69"/>
        <v>72172.21886241922</v>
      </c>
      <c r="AZ81" s="300">
        <f t="shared" si="69"/>
        <v>-10697698.270000003</v>
      </c>
      <c r="BA81" s="296">
        <f>BA26+BA35+BA39+BA44+BA49+BA54+BA62+BA71+BA76</f>
        <v>45185823.612999991</v>
      </c>
      <c r="BB81" s="274">
        <f t="shared" ref="BB81:BL81" si="70">BB26+BB35+BB39+BB44+BB49+BB54+BB62+BB71+BB76</f>
        <v>44977676.729690939</v>
      </c>
      <c r="BC81" s="274">
        <f t="shared" si="70"/>
        <v>2294658.8273477233</v>
      </c>
      <c r="BD81" s="274">
        <f t="shared" si="70"/>
        <v>2833382.2319987384</v>
      </c>
      <c r="BE81" s="274">
        <f t="shared" si="70"/>
        <v>1883752.7405895062</v>
      </c>
      <c r="BF81" s="274">
        <f t="shared" si="70"/>
        <v>1865993.8562040394</v>
      </c>
      <c r="BG81" s="274">
        <f t="shared" si="70"/>
        <v>209667.47578933195</v>
      </c>
      <c r="BH81" s="274">
        <f t="shared" si="70"/>
        <v>29003.948521845141</v>
      </c>
      <c r="BI81" s="274">
        <f t="shared" si="70"/>
        <v>301205.8774897781</v>
      </c>
      <c r="BJ81" s="274">
        <f>BJ26+BJ35+BJ39+BJ44+BJ49+BJ54+BJ62+BJ71+BJ76</f>
        <v>2063.7890671593268</v>
      </c>
      <c r="BK81" s="274">
        <f t="shared" si="70"/>
        <v>1308064.6211945489</v>
      </c>
      <c r="BL81" s="300">
        <f t="shared" si="70"/>
        <v>178051.78510638583</v>
      </c>
    </row>
    <row r="82" spans="1:64" x14ac:dyDescent="0.25">
      <c r="A82" s="1549"/>
      <c r="B82" s="126" t="s">
        <v>120</v>
      </c>
      <c r="C82" s="127" t="s">
        <v>32</v>
      </c>
      <c r="D82" s="274">
        <f>SUM(E82:O82)</f>
        <v>-58486.410909090911</v>
      </c>
      <c r="E82" s="253">
        <v>-28048.667761199213</v>
      </c>
      <c r="F82" s="253">
        <v>-3217.3258636946566</v>
      </c>
      <c r="G82" s="253">
        <v>-10560.439223762642</v>
      </c>
      <c r="H82" s="253">
        <v>-10897.93996642918</v>
      </c>
      <c r="I82" s="253">
        <v>-844.57515271354089</v>
      </c>
      <c r="J82" s="253">
        <v>-167.24758447596636</v>
      </c>
      <c r="K82" s="253">
        <v>-16.998602960031786</v>
      </c>
      <c r="L82" s="253">
        <v>-2274.6115683570633</v>
      </c>
      <c r="M82" s="253">
        <v>-94.931248277574127</v>
      </c>
      <c r="N82" s="253">
        <v>-623.0522624675408</v>
      </c>
      <c r="O82" s="254">
        <v>-1740.6216747535088</v>
      </c>
      <c r="P82" s="274">
        <f>SUM(Q82:AA82)</f>
        <v>-19471.970909090913</v>
      </c>
      <c r="Q82" s="253">
        <v>-9868.4081429862708</v>
      </c>
      <c r="R82" s="253">
        <v>-1175.2455406179354</v>
      </c>
      <c r="S82" s="253">
        <v>-3427.9093950575598</v>
      </c>
      <c r="T82" s="253">
        <v>-3220.8078209255659</v>
      </c>
      <c r="U82" s="253">
        <v>-253.8767163919984</v>
      </c>
      <c r="V82" s="253">
        <v>-50.55778481786848</v>
      </c>
      <c r="W82" s="253">
        <v>-2.6238710159678282</v>
      </c>
      <c r="X82" s="253">
        <v>-736.72013743138314</v>
      </c>
      <c r="Y82" s="253">
        <v>-28.909891145421632</v>
      </c>
      <c r="Z82" s="253">
        <v>-155.23192878483374</v>
      </c>
      <c r="AA82" s="254">
        <v>-551.67967991610794</v>
      </c>
      <c r="AB82" s="274">
        <f>SUM(AC82:AM82)</f>
        <v>-18990.319999999996</v>
      </c>
      <c r="AC82" s="253">
        <v>-9903.0281762226805</v>
      </c>
      <c r="AD82" s="253">
        <v>-1071.6780627530138</v>
      </c>
      <c r="AE82" s="253">
        <v>-3035.5562053952499</v>
      </c>
      <c r="AF82" s="253">
        <v>-2973.2741237175778</v>
      </c>
      <c r="AG82" s="253">
        <v>-275.31042884947226</v>
      </c>
      <c r="AH82" s="253">
        <v>-38.111452458314673</v>
      </c>
      <c r="AI82" s="253">
        <v>-4.2495897501895454</v>
      </c>
      <c r="AJ82" s="253">
        <v>-852.4278834680041</v>
      </c>
      <c r="AK82" s="253">
        <v>-73.194551291931973</v>
      </c>
      <c r="AL82" s="253">
        <v>-150.12916053484997</v>
      </c>
      <c r="AM82" s="254">
        <v>-613.36036555871044</v>
      </c>
      <c r="AN82" s="289">
        <f>SUM(AO82:AY82)</f>
        <v>-4805.1327272727267</v>
      </c>
      <c r="AO82" s="253">
        <v>-2595.759059531631</v>
      </c>
      <c r="AP82" s="253">
        <v>-250.87039167644255</v>
      </c>
      <c r="AQ82" s="253">
        <v>-711.7333416438438</v>
      </c>
      <c r="AR82" s="253">
        <v>-771.44731586268392</v>
      </c>
      <c r="AS82" s="253">
        <v>-64.892868458513334</v>
      </c>
      <c r="AT82" s="253">
        <v>-9.5153136861339274</v>
      </c>
      <c r="AU82" s="253">
        <v>-0.40881504616191466</v>
      </c>
      <c r="AV82" s="253">
        <v>-202.17404291334179</v>
      </c>
      <c r="AW82" s="253">
        <v>-6.6795871219001652</v>
      </c>
      <c r="AX82" s="253">
        <v>-33.105018505438665</v>
      </c>
      <c r="AY82" s="254">
        <v>-158.54697282663608</v>
      </c>
      <c r="AZ82" s="526">
        <v>0</v>
      </c>
      <c r="BA82" s="296">
        <f>SUM(BB82:BL82)+AZ82</f>
        <v>-101753.83454545453</v>
      </c>
      <c r="BB82" s="274">
        <f t="shared" ref="BB82:BL83" si="71">E82+Q82+AC82+AO82</f>
        <v>-50415.863139939793</v>
      </c>
      <c r="BC82" s="274">
        <f t="shared" si="71"/>
        <v>-5715.1198587420477</v>
      </c>
      <c r="BD82" s="274">
        <f t="shared" si="71"/>
        <v>-17735.638165859295</v>
      </c>
      <c r="BE82" s="274">
        <f t="shared" si="71"/>
        <v>-17863.469226935005</v>
      </c>
      <c r="BF82" s="274">
        <f t="shared" si="71"/>
        <v>-1438.6551664135247</v>
      </c>
      <c r="BG82" s="274">
        <f t="shared" si="71"/>
        <v>-265.43213543828347</v>
      </c>
      <c r="BH82" s="274">
        <f t="shared" si="71"/>
        <v>-24.280878772351077</v>
      </c>
      <c r="BI82" s="274">
        <f t="shared" si="71"/>
        <v>-4065.9336321697924</v>
      </c>
      <c r="BJ82" s="274">
        <f t="shared" si="71"/>
        <v>-203.71527783682791</v>
      </c>
      <c r="BK82" s="274">
        <f t="shared" si="71"/>
        <v>-961.51837029266312</v>
      </c>
      <c r="BL82" s="300">
        <f t="shared" si="71"/>
        <v>-3064.2086930549631</v>
      </c>
    </row>
    <row r="83" spans="1:64" x14ac:dyDescent="0.25">
      <c r="A83" s="1549"/>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9"/>
      <c r="B84" s="316" t="s">
        <v>166</v>
      </c>
      <c r="C84" s="137" t="s">
        <v>328</v>
      </c>
      <c r="D84" s="279">
        <f>SUM(D78:D83)</f>
        <v>66137595.731344119</v>
      </c>
      <c r="E84" s="286">
        <f t="shared" ref="E84:BL84" si="72">SUM(E78:E83)</f>
        <v>35901981.650103278</v>
      </c>
      <c r="F84" s="286">
        <f t="shared" si="72"/>
        <v>4510199.888842578</v>
      </c>
      <c r="G84" s="286">
        <f t="shared" si="72"/>
        <v>9096985.4985251427</v>
      </c>
      <c r="H84" s="286">
        <f t="shared" si="72"/>
        <v>10371171.267166289</v>
      </c>
      <c r="I84" s="286">
        <f t="shared" si="72"/>
        <v>1457606.3602686282</v>
      </c>
      <c r="J84" s="286">
        <f t="shared" si="72"/>
        <v>321628.33484962862</v>
      </c>
      <c r="K84" s="286">
        <f t="shared" si="72"/>
        <v>49389.396596536375</v>
      </c>
      <c r="L84" s="286">
        <f t="shared" si="72"/>
        <v>1904334.6793349222</v>
      </c>
      <c r="M84" s="286">
        <f t="shared" si="72"/>
        <v>71714.930619013379</v>
      </c>
      <c r="N84" s="286">
        <f t="shared" si="72"/>
        <v>1034025.334282778</v>
      </c>
      <c r="O84" s="287">
        <f t="shared" si="72"/>
        <v>1418558.3907553309</v>
      </c>
      <c r="P84" s="279">
        <f t="shared" si="72"/>
        <v>68319481.75415346</v>
      </c>
      <c r="Q84" s="286">
        <f t="shared" si="72"/>
        <v>38640794.624920681</v>
      </c>
      <c r="R84" s="286">
        <f t="shared" si="72"/>
        <v>4905150.366883372</v>
      </c>
      <c r="S84" s="286">
        <f t="shared" si="72"/>
        <v>9129912.6120549254</v>
      </c>
      <c r="T84" s="286">
        <f t="shared" si="72"/>
        <v>9611132.1471163891</v>
      </c>
      <c r="U84" s="286">
        <f t="shared" si="72"/>
        <v>1396700.7257561986</v>
      </c>
      <c r="V84" s="286">
        <f t="shared" si="72"/>
        <v>308394.72663946357</v>
      </c>
      <c r="W84" s="286">
        <f t="shared" si="72"/>
        <v>19286.910202271749</v>
      </c>
      <c r="X84" s="286">
        <f t="shared" si="72"/>
        <v>1897058.6023487493</v>
      </c>
      <c r="Y84" s="286">
        <f>SUM(Y78:Y83)</f>
        <v>66997.282346758177</v>
      </c>
      <c r="Z84" s="286">
        <f t="shared" si="72"/>
        <v>956287.50663314969</v>
      </c>
      <c r="AA84" s="287">
        <f t="shared" si="72"/>
        <v>1387766.2492515014</v>
      </c>
      <c r="AB84" s="279">
        <f t="shared" si="72"/>
        <v>73322450.157367185</v>
      </c>
      <c r="AC84" s="286">
        <f t="shared" si="72"/>
        <v>42413139.639104091</v>
      </c>
      <c r="AD84" s="286">
        <f t="shared" si="72"/>
        <v>5017686.7845575279</v>
      </c>
      <c r="AE84" s="286">
        <f t="shared" si="72"/>
        <v>8849716.3498122245</v>
      </c>
      <c r="AF84" s="286">
        <f t="shared" si="72"/>
        <v>9572784.4502029326</v>
      </c>
      <c r="AG84" s="286">
        <f t="shared" si="72"/>
        <v>1528213.2770799883</v>
      </c>
      <c r="AH84" s="286">
        <f t="shared" si="72"/>
        <v>294060.45156833477</v>
      </c>
      <c r="AI84" s="286">
        <f t="shared" si="72"/>
        <v>474377.91975921084</v>
      </c>
      <c r="AJ84" s="286">
        <f t="shared" si="72"/>
        <v>2317233.1384812542</v>
      </c>
      <c r="AK84" s="286">
        <f t="shared" si="72"/>
        <v>181628.55558095052</v>
      </c>
      <c r="AL84" s="286">
        <f t="shared" si="72"/>
        <v>1030514.4497051205</v>
      </c>
      <c r="AM84" s="287">
        <f t="shared" si="72"/>
        <v>1643095.1415155286</v>
      </c>
      <c r="AN84" s="851">
        <f t="shared" si="72"/>
        <v>87064090.351833701</v>
      </c>
      <c r="AO84" s="286">
        <f t="shared" si="72"/>
        <v>54083348.384458326</v>
      </c>
      <c r="AP84" s="286">
        <f t="shared" si="72"/>
        <v>5215052.8705553599</v>
      </c>
      <c r="AQ84" s="286">
        <f t="shared" si="72"/>
        <v>9295739.3961221781</v>
      </c>
      <c r="AR84" s="286">
        <f t="shared" si="72"/>
        <v>10487808.265150463</v>
      </c>
      <c r="AS84" s="286">
        <f t="shared" si="72"/>
        <v>1886901.151245612</v>
      </c>
      <c r="AT84" s="286">
        <f t="shared" si="72"/>
        <v>343016.59622638096</v>
      </c>
      <c r="AU84" s="286">
        <f t="shared" si="72"/>
        <v>307662.62083994184</v>
      </c>
      <c r="AV84" s="286">
        <f t="shared" si="72"/>
        <v>2324598.2921954864</v>
      </c>
      <c r="AW84" s="286">
        <f>SUM(AW78:AW83)</f>
        <v>66692.789985390671</v>
      </c>
      <c r="AX84" s="286">
        <f t="shared" si="72"/>
        <v>1244571.1493958626</v>
      </c>
      <c r="AY84" s="287">
        <f t="shared" si="72"/>
        <v>1808698.8356586951</v>
      </c>
      <c r="AZ84" s="857">
        <f t="shared" si="72"/>
        <v>-21293136.980800755</v>
      </c>
      <c r="BA84" s="306">
        <f t="shared" si="72"/>
        <v>273550481.01389772</v>
      </c>
      <c r="BB84" s="279">
        <f t="shared" si="72"/>
        <v>171039264.29858637</v>
      </c>
      <c r="BC84" s="279">
        <f t="shared" si="72"/>
        <v>19648089.910838839</v>
      </c>
      <c r="BD84" s="279">
        <f t="shared" si="72"/>
        <v>36372353.856514469</v>
      </c>
      <c r="BE84" s="279">
        <f t="shared" si="72"/>
        <v>40042896.129636072</v>
      </c>
      <c r="BF84" s="279">
        <f t="shared" si="72"/>
        <v>6269421.5143504273</v>
      </c>
      <c r="BG84" s="279">
        <f t="shared" si="72"/>
        <v>1267100.1092838079</v>
      </c>
      <c r="BH84" s="279">
        <f t="shared" si="72"/>
        <v>850716.84739796084</v>
      </c>
      <c r="BI84" s="279">
        <f t="shared" si="72"/>
        <v>8443224.7123604137</v>
      </c>
      <c r="BJ84" s="279">
        <f>SUM(BJ78:BJ83)</f>
        <v>387033.5585321128</v>
      </c>
      <c r="BK84" s="279">
        <f t="shared" si="72"/>
        <v>4265398.4400169104</v>
      </c>
      <c r="BL84" s="307">
        <f t="shared" si="72"/>
        <v>6258118.6171810571</v>
      </c>
    </row>
    <row r="85" spans="1:64" x14ac:dyDescent="0.25">
      <c r="A85" s="1549"/>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9"/>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9"/>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50"/>
      <c r="B88" s="129" t="s">
        <v>170</v>
      </c>
      <c r="C88" s="130" t="s">
        <v>324</v>
      </c>
      <c r="D88" s="275">
        <f>D84+D87</f>
        <v>66137595.731344119</v>
      </c>
      <c r="E88" s="275">
        <f t="shared" ref="E88:O88" si="79">E84+E87</f>
        <v>35901981.650103278</v>
      </c>
      <c r="F88" s="275">
        <f t="shared" si="79"/>
        <v>4510199.888842578</v>
      </c>
      <c r="G88" s="275">
        <f t="shared" si="79"/>
        <v>9096985.4985251427</v>
      </c>
      <c r="H88" s="275">
        <f t="shared" si="79"/>
        <v>10371171.267166289</v>
      </c>
      <c r="I88" s="275">
        <f t="shared" si="79"/>
        <v>1457606.3602686282</v>
      </c>
      <c r="J88" s="275">
        <f t="shared" si="79"/>
        <v>321628.33484962862</v>
      </c>
      <c r="K88" s="275">
        <f t="shared" si="79"/>
        <v>49389.396596536375</v>
      </c>
      <c r="L88" s="275">
        <f t="shared" si="79"/>
        <v>1904334.6793349222</v>
      </c>
      <c r="M88" s="275">
        <f t="shared" si="79"/>
        <v>71714.930619013379</v>
      </c>
      <c r="N88" s="275">
        <f t="shared" si="79"/>
        <v>1034025.334282778</v>
      </c>
      <c r="O88" s="283">
        <f t="shared" si="79"/>
        <v>1418558.3907553309</v>
      </c>
      <c r="P88" s="275">
        <f>P84+P87</f>
        <v>68319481.75415346</v>
      </c>
      <c r="Q88" s="275">
        <f t="shared" ref="Q88:AA88" si="80">Q84+Q87</f>
        <v>38640794.624920681</v>
      </c>
      <c r="R88" s="275">
        <f t="shared" si="80"/>
        <v>4905150.366883372</v>
      </c>
      <c r="S88" s="275">
        <f t="shared" si="80"/>
        <v>9129912.6120549254</v>
      </c>
      <c r="T88" s="275">
        <f t="shared" si="80"/>
        <v>9611132.1471163891</v>
      </c>
      <c r="U88" s="275">
        <f t="shared" si="80"/>
        <v>1396700.7257561986</v>
      </c>
      <c r="V88" s="275">
        <f t="shared" si="80"/>
        <v>308394.72663946357</v>
      </c>
      <c r="W88" s="275">
        <f t="shared" si="80"/>
        <v>19286.910202271749</v>
      </c>
      <c r="X88" s="275">
        <f t="shared" si="80"/>
        <v>1897058.6023487493</v>
      </c>
      <c r="Y88" s="275">
        <f t="shared" si="80"/>
        <v>66997.282346758177</v>
      </c>
      <c r="Z88" s="275">
        <f t="shared" si="80"/>
        <v>956287.50663314969</v>
      </c>
      <c r="AA88" s="283">
        <f t="shared" si="80"/>
        <v>1387766.2492515014</v>
      </c>
      <c r="AB88" s="275">
        <f>AB84+AB87</f>
        <v>73322450.157367185</v>
      </c>
      <c r="AC88" s="275">
        <f t="shared" ref="AC88:AM88" si="81">AC84+AC87</f>
        <v>42413139.639104091</v>
      </c>
      <c r="AD88" s="275">
        <f t="shared" si="81"/>
        <v>5017686.7845575279</v>
      </c>
      <c r="AE88" s="275">
        <f t="shared" si="81"/>
        <v>8849716.3498122245</v>
      </c>
      <c r="AF88" s="275">
        <f t="shared" si="81"/>
        <v>9572784.4502029326</v>
      </c>
      <c r="AG88" s="275">
        <f t="shared" si="81"/>
        <v>1528213.2770799883</v>
      </c>
      <c r="AH88" s="275">
        <f t="shared" si="81"/>
        <v>294060.45156833477</v>
      </c>
      <c r="AI88" s="275">
        <f t="shared" si="81"/>
        <v>474377.91975921084</v>
      </c>
      <c r="AJ88" s="275">
        <f t="shared" si="81"/>
        <v>2317233.1384812542</v>
      </c>
      <c r="AK88" s="275">
        <f t="shared" si="81"/>
        <v>181628.55558095052</v>
      </c>
      <c r="AL88" s="275">
        <f t="shared" si="81"/>
        <v>1030514.4497051205</v>
      </c>
      <c r="AM88" s="283">
        <f t="shared" si="81"/>
        <v>1643095.1415155286</v>
      </c>
      <c r="AN88" s="277">
        <f>AN84+AN87</f>
        <v>87064090.351833701</v>
      </c>
      <c r="AO88" s="275">
        <f>AO84+AO87</f>
        <v>54083348.384458326</v>
      </c>
      <c r="AP88" s="275">
        <f t="shared" ref="AP88:AZ88" si="82">AP84+AP87</f>
        <v>5215052.8705553599</v>
      </c>
      <c r="AQ88" s="275">
        <f t="shared" si="82"/>
        <v>9295739.3961221781</v>
      </c>
      <c r="AR88" s="275">
        <f t="shared" si="82"/>
        <v>10487808.265150463</v>
      </c>
      <c r="AS88" s="275">
        <f t="shared" si="82"/>
        <v>1886901.151245612</v>
      </c>
      <c r="AT88" s="275">
        <f t="shared" si="82"/>
        <v>343016.59622638096</v>
      </c>
      <c r="AU88" s="275">
        <f t="shared" si="82"/>
        <v>307662.62083994184</v>
      </c>
      <c r="AV88" s="275">
        <f t="shared" si="82"/>
        <v>2324598.2921954864</v>
      </c>
      <c r="AW88" s="275">
        <f t="shared" si="82"/>
        <v>66692.789985390671</v>
      </c>
      <c r="AX88" s="275">
        <f t="shared" si="82"/>
        <v>1244571.1493958626</v>
      </c>
      <c r="AY88" s="283">
        <f t="shared" si="82"/>
        <v>1808698.8356586951</v>
      </c>
      <c r="AZ88" s="299">
        <f t="shared" si="82"/>
        <v>-21293136.980800755</v>
      </c>
      <c r="BA88" s="308">
        <f>BA84+BA87</f>
        <v>273550481.01389772</v>
      </c>
      <c r="BB88" s="278">
        <f>BB84+BB87</f>
        <v>171039264.29858637</v>
      </c>
      <c r="BC88" s="278">
        <f t="shared" ref="BC88:BL88" si="83">BC84+BC87</f>
        <v>19648089.910838839</v>
      </c>
      <c r="BD88" s="278">
        <f t="shared" si="83"/>
        <v>36372353.856514469</v>
      </c>
      <c r="BE88" s="278">
        <f t="shared" si="83"/>
        <v>40042896.129636072</v>
      </c>
      <c r="BF88" s="278">
        <f t="shared" si="83"/>
        <v>6269421.5143504273</v>
      </c>
      <c r="BG88" s="278">
        <f t="shared" si="83"/>
        <v>1267100.1092838079</v>
      </c>
      <c r="BH88" s="278">
        <f t="shared" si="83"/>
        <v>850716.84739796084</v>
      </c>
      <c r="BI88" s="278">
        <f t="shared" si="83"/>
        <v>8443224.7123604137</v>
      </c>
      <c r="BJ88" s="278">
        <f>BJ84+BJ87</f>
        <v>387033.5585321128</v>
      </c>
      <c r="BK88" s="278">
        <f t="shared" si="83"/>
        <v>4265398.4400169104</v>
      </c>
      <c r="BL88" s="305">
        <f t="shared" si="83"/>
        <v>6258118.6171810571</v>
      </c>
    </row>
    <row r="89" spans="1:64" customFormat="1" x14ac:dyDescent="0.25">
      <c r="A89" s="1551" t="s">
        <v>175</v>
      </c>
      <c r="B89" s="1552"/>
      <c r="C89" s="1553"/>
      <c r="D89" s="1512" t="s">
        <v>244</v>
      </c>
      <c r="E89" s="1513"/>
      <c r="F89" s="1513"/>
      <c r="G89" s="1513"/>
      <c r="H89" s="1513"/>
      <c r="I89" s="1513"/>
      <c r="J89" s="1513"/>
      <c r="K89" s="1513"/>
      <c r="L89" s="1513"/>
      <c r="M89" s="1513"/>
      <c r="N89" s="1513"/>
      <c r="O89" s="1514"/>
      <c r="P89" s="1512" t="s">
        <v>245</v>
      </c>
      <c r="Q89" s="1513"/>
      <c r="R89" s="1513"/>
      <c r="S89" s="1513"/>
      <c r="T89" s="1513"/>
      <c r="U89" s="1513"/>
      <c r="V89" s="1513"/>
      <c r="W89" s="1513"/>
      <c r="X89" s="1513"/>
      <c r="Y89" s="1513"/>
      <c r="Z89" s="1513"/>
      <c r="AA89" s="1514"/>
      <c r="AB89" s="1512" t="s">
        <v>246</v>
      </c>
      <c r="AC89" s="1513"/>
      <c r="AD89" s="1513"/>
      <c r="AE89" s="1513"/>
      <c r="AF89" s="1513"/>
      <c r="AG89" s="1513"/>
      <c r="AH89" s="1513"/>
      <c r="AI89" s="1513"/>
      <c r="AJ89" s="1513"/>
      <c r="AK89" s="1513"/>
      <c r="AL89" s="1513"/>
      <c r="AM89" s="1514"/>
      <c r="AN89" s="1532" t="s">
        <v>247</v>
      </c>
      <c r="AO89" s="1507"/>
      <c r="AP89" s="1507"/>
      <c r="AQ89" s="1507"/>
      <c r="AR89" s="1507"/>
      <c r="AS89" s="1507"/>
      <c r="AT89" s="1507"/>
      <c r="AU89" s="1507"/>
      <c r="AV89" s="1507"/>
      <c r="AW89" s="1507"/>
      <c r="AX89" s="1507"/>
      <c r="AY89" s="1533"/>
      <c r="AZ89" s="719"/>
      <c r="BA89" s="1506" t="s">
        <v>826</v>
      </c>
      <c r="BB89" s="1507"/>
      <c r="BC89" s="1507"/>
      <c r="BD89" s="1507"/>
      <c r="BE89" s="1507"/>
      <c r="BF89" s="1507"/>
      <c r="BG89" s="1507"/>
      <c r="BH89" s="1507"/>
      <c r="BI89" s="1507"/>
      <c r="BJ89" s="1507"/>
      <c r="BK89" s="1507"/>
      <c r="BL89" s="1508"/>
    </row>
    <row r="90" spans="1:64" customFormat="1" ht="45" customHeight="1" x14ac:dyDescent="0.25">
      <c r="A90" s="1554"/>
      <c r="B90" s="1555"/>
      <c r="C90" s="1556"/>
      <c r="D90" s="701" t="s">
        <v>36</v>
      </c>
      <c r="E90" s="215" t="s">
        <v>859</v>
      </c>
      <c r="F90" s="215" t="s">
        <v>860</v>
      </c>
      <c r="G90" s="215"/>
      <c r="H90" s="215"/>
      <c r="I90" s="215"/>
      <c r="J90" s="215"/>
      <c r="K90" s="215"/>
      <c r="L90" s="215"/>
      <c r="M90" s="215"/>
      <c r="N90" s="215"/>
      <c r="O90" s="216"/>
      <c r="P90" s="701" t="s">
        <v>36</v>
      </c>
      <c r="Q90" s="215" t="s">
        <v>859</v>
      </c>
      <c r="R90" s="215" t="s">
        <v>860</v>
      </c>
      <c r="S90" s="215"/>
      <c r="T90" s="215"/>
      <c r="U90" s="215"/>
      <c r="V90" s="215"/>
      <c r="W90" s="215"/>
      <c r="X90" s="215"/>
      <c r="Y90" s="215"/>
      <c r="Z90" s="215"/>
      <c r="AA90" s="216"/>
      <c r="AB90" s="701" t="s">
        <v>36</v>
      </c>
      <c r="AC90" s="215" t="s">
        <v>859</v>
      </c>
      <c r="AD90" s="215" t="s">
        <v>860</v>
      </c>
      <c r="AE90" s="215"/>
      <c r="AF90" s="215"/>
      <c r="AG90" s="215"/>
      <c r="AH90" s="215"/>
      <c r="AI90" s="215"/>
      <c r="AJ90" s="215"/>
      <c r="AK90" s="215"/>
      <c r="AL90" s="215"/>
      <c r="AM90" s="216"/>
      <c r="AN90" s="701"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543" t="s">
        <v>9</v>
      </c>
      <c r="B91" s="124" t="s">
        <v>121</v>
      </c>
      <c r="C91" s="125" t="s">
        <v>27</v>
      </c>
      <c r="D91" s="274">
        <f t="shared" ref="D91:D97" si="84">E91+F91</f>
        <v>4954242.485559823</v>
      </c>
      <c r="E91" s="253">
        <v>45471.393601830256</v>
      </c>
      <c r="F91" s="253">
        <v>4908771.0919579929</v>
      </c>
      <c r="G91" s="303"/>
      <c r="H91" s="303"/>
      <c r="I91" s="303"/>
      <c r="J91" s="303"/>
      <c r="K91" s="303"/>
      <c r="L91" s="303"/>
      <c r="M91" s="303"/>
      <c r="N91" s="303"/>
      <c r="O91" s="375"/>
      <c r="P91" s="274">
        <f t="shared" ref="P91:P97" si="85">Q91+R91</f>
        <v>4798488.4084911896</v>
      </c>
      <c r="Q91" s="253">
        <v>-8238.4813876285989</v>
      </c>
      <c r="R91" s="253">
        <v>4806726.8898788178</v>
      </c>
      <c r="S91" s="303"/>
      <c r="T91" s="303"/>
      <c r="U91" s="303"/>
      <c r="V91" s="303"/>
      <c r="W91" s="303"/>
      <c r="X91" s="303"/>
      <c r="Y91" s="303"/>
      <c r="Z91" s="303"/>
      <c r="AA91" s="375"/>
      <c r="AB91" s="274">
        <f t="shared" ref="AB91:AB97" si="86">AC91+AD91</f>
        <v>5163327.7467097947</v>
      </c>
      <c r="AC91" s="253">
        <v>33890.067364921939</v>
      </c>
      <c r="AD91" s="253">
        <v>5129437.6793448729</v>
      </c>
      <c r="AE91" s="303"/>
      <c r="AF91" s="303"/>
      <c r="AG91" s="303"/>
      <c r="AH91" s="303"/>
      <c r="AI91" s="303"/>
      <c r="AJ91" s="303"/>
      <c r="AK91" s="303"/>
      <c r="AL91" s="303"/>
      <c r="AM91" s="375"/>
      <c r="AN91" s="289">
        <f t="shared" ref="AN91:AN97" si="87">AO91+AP91</f>
        <v>6404025.5929738274</v>
      </c>
      <c r="AO91" s="253">
        <v>-23347.182677123703</v>
      </c>
      <c r="AP91" s="253">
        <v>6427372.7756509511</v>
      </c>
      <c r="AQ91" s="303"/>
      <c r="AR91" s="303"/>
      <c r="AS91" s="303"/>
      <c r="AT91" s="303"/>
      <c r="AU91" s="303"/>
      <c r="AV91" s="303"/>
      <c r="AW91" s="303"/>
      <c r="AX91" s="303"/>
      <c r="AY91" s="375"/>
      <c r="AZ91" s="526"/>
      <c r="BA91" s="296">
        <f t="shared" ref="BA91:BA97" si="88">BB91+BC91+AZ91</f>
        <v>21320084.233734637</v>
      </c>
      <c r="BB91" s="274">
        <f t="shared" ref="BB91:BC96" si="89">E91+Q91+AC91+AO91</f>
        <v>47775.796901999893</v>
      </c>
      <c r="BC91" s="274">
        <f t="shared" si="89"/>
        <v>21272308.436832637</v>
      </c>
      <c r="BD91" s="303"/>
      <c r="BE91" s="303"/>
      <c r="BF91" s="303"/>
      <c r="BG91" s="303"/>
      <c r="BH91" s="303"/>
      <c r="BI91" s="303"/>
      <c r="BJ91" s="303"/>
      <c r="BK91" s="303"/>
      <c r="BL91" s="304"/>
    </row>
    <row r="92" spans="1:64" x14ac:dyDescent="0.25">
      <c r="A92" s="1544"/>
      <c r="B92" s="126" t="s">
        <v>122</v>
      </c>
      <c r="C92" s="127" t="s">
        <v>97</v>
      </c>
      <c r="D92" s="274">
        <f t="shared" si="84"/>
        <v>201497.69688315209</v>
      </c>
      <c r="E92" s="253">
        <v>0</v>
      </c>
      <c r="F92" s="253">
        <v>201497.69688315209</v>
      </c>
      <c r="G92" s="303"/>
      <c r="H92" s="303"/>
      <c r="I92" s="303"/>
      <c r="J92" s="303"/>
      <c r="K92" s="303"/>
      <c r="L92" s="303"/>
      <c r="M92" s="303"/>
      <c r="N92" s="303"/>
      <c r="O92" s="375"/>
      <c r="P92" s="274">
        <f t="shared" si="85"/>
        <v>285431.95875546627</v>
      </c>
      <c r="Q92" s="253">
        <v>0</v>
      </c>
      <c r="R92" s="253">
        <v>285431.95875546627</v>
      </c>
      <c r="S92" s="303"/>
      <c r="T92" s="303"/>
      <c r="U92" s="303"/>
      <c r="V92" s="303"/>
      <c r="W92" s="303"/>
      <c r="X92" s="303"/>
      <c r="Y92" s="303"/>
      <c r="Z92" s="303"/>
      <c r="AA92" s="375"/>
      <c r="AB92" s="274">
        <f t="shared" si="86"/>
        <v>213307.3249433185</v>
      </c>
      <c r="AC92" s="253">
        <v>0</v>
      </c>
      <c r="AD92" s="253">
        <v>213307.3249433185</v>
      </c>
      <c r="AE92" s="303"/>
      <c r="AF92" s="303"/>
      <c r="AG92" s="303"/>
      <c r="AH92" s="303"/>
      <c r="AI92" s="303"/>
      <c r="AJ92" s="303"/>
      <c r="AK92" s="303"/>
      <c r="AL92" s="303"/>
      <c r="AM92" s="375"/>
      <c r="AN92" s="289">
        <f t="shared" si="87"/>
        <v>288181.00270447141</v>
      </c>
      <c r="AO92" s="253">
        <v>0</v>
      </c>
      <c r="AP92" s="253">
        <v>288181.00270447141</v>
      </c>
      <c r="AQ92" s="303"/>
      <c r="AR92" s="303"/>
      <c r="AS92" s="303"/>
      <c r="AT92" s="303"/>
      <c r="AU92" s="303"/>
      <c r="AV92" s="303"/>
      <c r="AW92" s="303"/>
      <c r="AX92" s="303"/>
      <c r="AY92" s="375"/>
      <c r="AZ92" s="526"/>
      <c r="BA92" s="296">
        <f t="shared" si="88"/>
        <v>988417.98328640824</v>
      </c>
      <c r="BB92" s="274">
        <f t="shared" si="89"/>
        <v>0</v>
      </c>
      <c r="BC92" s="274">
        <f t="shared" si="89"/>
        <v>988417.98328640824</v>
      </c>
      <c r="BD92" s="303"/>
      <c r="BE92" s="303"/>
      <c r="BF92" s="303"/>
      <c r="BG92" s="303"/>
      <c r="BH92" s="303"/>
      <c r="BI92" s="303"/>
      <c r="BJ92" s="303"/>
      <c r="BK92" s="303"/>
      <c r="BL92" s="304"/>
    </row>
    <row r="93" spans="1:64" x14ac:dyDescent="0.25">
      <c r="A93" s="1544"/>
      <c r="B93" s="126" t="s">
        <v>123</v>
      </c>
      <c r="C93" s="127" t="s">
        <v>98</v>
      </c>
      <c r="D93" s="274">
        <f t="shared" si="84"/>
        <v>416103.06802482693</v>
      </c>
      <c r="E93" s="253">
        <v>0</v>
      </c>
      <c r="F93" s="253">
        <v>416103.06802482693</v>
      </c>
      <c r="G93" s="303"/>
      <c r="H93" s="303"/>
      <c r="I93" s="303"/>
      <c r="J93" s="303"/>
      <c r="K93" s="303"/>
      <c r="L93" s="303"/>
      <c r="M93" s="303"/>
      <c r="N93" s="303"/>
      <c r="O93" s="375"/>
      <c r="P93" s="274">
        <f t="shared" si="85"/>
        <v>404660.50508709135</v>
      </c>
      <c r="Q93" s="253">
        <v>0</v>
      </c>
      <c r="R93" s="253">
        <v>404660.50508709135</v>
      </c>
      <c r="S93" s="303"/>
      <c r="T93" s="303"/>
      <c r="U93" s="303"/>
      <c r="V93" s="303"/>
      <c r="W93" s="303"/>
      <c r="X93" s="303"/>
      <c r="Y93" s="303"/>
      <c r="Z93" s="303"/>
      <c r="AA93" s="375"/>
      <c r="AB93" s="274">
        <f t="shared" si="86"/>
        <v>404956.09114016104</v>
      </c>
      <c r="AC93" s="253">
        <v>0</v>
      </c>
      <c r="AD93" s="253">
        <v>404956.09114016104</v>
      </c>
      <c r="AE93" s="303"/>
      <c r="AF93" s="303"/>
      <c r="AG93" s="303"/>
      <c r="AH93" s="303"/>
      <c r="AI93" s="303"/>
      <c r="AJ93" s="303"/>
      <c r="AK93" s="303"/>
      <c r="AL93" s="303"/>
      <c r="AM93" s="375"/>
      <c r="AN93" s="289">
        <f t="shared" si="87"/>
        <v>568518.12532030942</v>
      </c>
      <c r="AO93" s="253">
        <v>0</v>
      </c>
      <c r="AP93" s="253">
        <v>568518.12532030942</v>
      </c>
      <c r="AQ93" s="303"/>
      <c r="AR93" s="303"/>
      <c r="AS93" s="303"/>
      <c r="AT93" s="303"/>
      <c r="AU93" s="303"/>
      <c r="AV93" s="303"/>
      <c r="AW93" s="303"/>
      <c r="AX93" s="303"/>
      <c r="AY93" s="375"/>
      <c r="AZ93" s="526"/>
      <c r="BA93" s="296">
        <f t="shared" si="88"/>
        <v>1794237.7895723889</v>
      </c>
      <c r="BB93" s="274">
        <f t="shared" si="89"/>
        <v>0</v>
      </c>
      <c r="BC93" s="274">
        <f t="shared" si="89"/>
        <v>1794237.7895723889</v>
      </c>
      <c r="BD93" s="303"/>
      <c r="BE93" s="303"/>
      <c r="BF93" s="303"/>
      <c r="BG93" s="303"/>
      <c r="BH93" s="303"/>
      <c r="BI93" s="303"/>
      <c r="BJ93" s="303"/>
      <c r="BK93" s="303"/>
      <c r="BL93" s="304"/>
    </row>
    <row r="94" spans="1:64" x14ac:dyDescent="0.25">
      <c r="A94" s="1544"/>
      <c r="B94" s="132" t="s">
        <v>124</v>
      </c>
      <c r="C94" s="127" t="s">
        <v>99</v>
      </c>
      <c r="D94" s="274">
        <f t="shared" si="84"/>
        <v>315936.86201758834</v>
      </c>
      <c r="E94" s="253">
        <v>0</v>
      </c>
      <c r="F94" s="253">
        <v>315936.86201758834</v>
      </c>
      <c r="G94" s="303"/>
      <c r="H94" s="303"/>
      <c r="I94" s="303"/>
      <c r="J94" s="303"/>
      <c r="K94" s="303"/>
      <c r="L94" s="303"/>
      <c r="M94" s="303"/>
      <c r="N94" s="303"/>
      <c r="O94" s="375"/>
      <c r="P94" s="274">
        <f t="shared" si="85"/>
        <v>206651.59705441399</v>
      </c>
      <c r="Q94" s="253">
        <v>0</v>
      </c>
      <c r="R94" s="253">
        <v>206651.59705441399</v>
      </c>
      <c r="S94" s="303"/>
      <c r="T94" s="303"/>
      <c r="U94" s="303"/>
      <c r="V94" s="303"/>
      <c r="W94" s="303"/>
      <c r="X94" s="303"/>
      <c r="Y94" s="303"/>
      <c r="Z94" s="303"/>
      <c r="AA94" s="375"/>
      <c r="AB94" s="274">
        <f t="shared" si="86"/>
        <v>316989.35788173706</v>
      </c>
      <c r="AC94" s="253">
        <v>0</v>
      </c>
      <c r="AD94" s="253">
        <v>316989.35788173706</v>
      </c>
      <c r="AE94" s="303"/>
      <c r="AF94" s="303"/>
      <c r="AG94" s="303"/>
      <c r="AH94" s="303"/>
      <c r="AI94" s="303"/>
      <c r="AJ94" s="303"/>
      <c r="AK94" s="303"/>
      <c r="AL94" s="303"/>
      <c r="AM94" s="375"/>
      <c r="AN94" s="289">
        <f t="shared" si="87"/>
        <v>1374113.4699699651</v>
      </c>
      <c r="AO94" s="253">
        <v>0</v>
      </c>
      <c r="AP94" s="253">
        <v>1374113.4699699651</v>
      </c>
      <c r="AQ94" s="303"/>
      <c r="AR94" s="303"/>
      <c r="AS94" s="303"/>
      <c r="AT94" s="303"/>
      <c r="AU94" s="303"/>
      <c r="AV94" s="303"/>
      <c r="AW94" s="303"/>
      <c r="AX94" s="303"/>
      <c r="AY94" s="375"/>
      <c r="AZ94" s="526"/>
      <c r="BA94" s="296">
        <f t="shared" si="88"/>
        <v>2213691.2869237047</v>
      </c>
      <c r="BB94" s="274">
        <f t="shared" si="89"/>
        <v>0</v>
      </c>
      <c r="BC94" s="274">
        <f t="shared" si="89"/>
        <v>2213691.2869237047</v>
      </c>
      <c r="BD94" s="303"/>
      <c r="BE94" s="303"/>
      <c r="BF94" s="303"/>
      <c r="BG94" s="303"/>
      <c r="BH94" s="303"/>
      <c r="BI94" s="303"/>
      <c r="BJ94" s="303"/>
      <c r="BK94" s="303"/>
      <c r="BL94" s="304"/>
    </row>
    <row r="95" spans="1:64" x14ac:dyDescent="0.25">
      <c r="A95" s="1544"/>
      <c r="B95" s="132" t="s">
        <v>125</v>
      </c>
      <c r="C95" s="127" t="s">
        <v>100</v>
      </c>
      <c r="D95" s="274">
        <f t="shared" si="84"/>
        <v>343983.43006187439</v>
      </c>
      <c r="E95" s="253">
        <v>-340131.18330453959</v>
      </c>
      <c r="F95" s="253">
        <v>684114.61336641398</v>
      </c>
      <c r="G95" s="303"/>
      <c r="H95" s="303"/>
      <c r="I95" s="303"/>
      <c r="J95" s="303"/>
      <c r="K95" s="303"/>
      <c r="L95" s="303"/>
      <c r="M95" s="303"/>
      <c r="N95" s="303"/>
      <c r="O95" s="375"/>
      <c r="P95" s="274">
        <f t="shared" si="85"/>
        <v>1082716.6654782926</v>
      </c>
      <c r="Q95" s="253">
        <v>24772.939802991459</v>
      </c>
      <c r="R95" s="253">
        <v>1057943.7256753012</v>
      </c>
      <c r="S95" s="303"/>
      <c r="T95" s="303"/>
      <c r="U95" s="303"/>
      <c r="V95" s="303"/>
      <c r="W95" s="303"/>
      <c r="X95" s="303"/>
      <c r="Y95" s="303"/>
      <c r="Z95" s="303"/>
      <c r="AA95" s="375"/>
      <c r="AB95" s="274">
        <f t="shared" si="86"/>
        <v>637654.56461876957</v>
      </c>
      <c r="AC95" s="253">
        <v>23525.400783870311</v>
      </c>
      <c r="AD95" s="253">
        <v>614129.1638348992</v>
      </c>
      <c r="AE95" s="303"/>
      <c r="AF95" s="303"/>
      <c r="AG95" s="303"/>
      <c r="AH95" s="303"/>
      <c r="AI95" s="303"/>
      <c r="AJ95" s="303"/>
      <c r="AK95" s="303"/>
      <c r="AL95" s="303"/>
      <c r="AM95" s="375"/>
      <c r="AN95" s="289">
        <f t="shared" si="87"/>
        <v>1269412.3701816702</v>
      </c>
      <c r="AO95" s="253">
        <v>22817.914603882644</v>
      </c>
      <c r="AP95" s="253">
        <v>1246594.4555777875</v>
      </c>
      <c r="AQ95" s="303"/>
      <c r="AR95" s="303"/>
      <c r="AS95" s="303"/>
      <c r="AT95" s="303"/>
      <c r="AU95" s="303"/>
      <c r="AV95" s="303"/>
      <c r="AW95" s="303"/>
      <c r="AX95" s="303"/>
      <c r="AY95" s="375"/>
      <c r="AZ95" s="526"/>
      <c r="BA95" s="296">
        <f t="shared" si="88"/>
        <v>3333767.0303406063</v>
      </c>
      <c r="BB95" s="274">
        <f t="shared" si="89"/>
        <v>-269014.92811379518</v>
      </c>
      <c r="BC95" s="274">
        <f t="shared" si="89"/>
        <v>3602781.9584544017</v>
      </c>
      <c r="BD95" s="303"/>
      <c r="BE95" s="303"/>
      <c r="BF95" s="303"/>
      <c r="BG95" s="303"/>
      <c r="BH95" s="303"/>
      <c r="BI95" s="303"/>
      <c r="BJ95" s="303"/>
      <c r="BK95" s="303"/>
      <c r="BL95" s="304"/>
    </row>
    <row r="96" spans="1:64" x14ac:dyDescent="0.25">
      <c r="A96" s="1544"/>
      <c r="B96" s="126" t="s">
        <v>126</v>
      </c>
      <c r="C96" s="127" t="s">
        <v>28</v>
      </c>
      <c r="D96" s="274">
        <f t="shared" si="84"/>
        <v>39449.314278391488</v>
      </c>
      <c r="E96" s="253">
        <v>0</v>
      </c>
      <c r="F96" s="253">
        <v>39449.314278391488</v>
      </c>
      <c r="G96" s="303"/>
      <c r="H96" s="303"/>
      <c r="I96" s="303"/>
      <c r="J96" s="303"/>
      <c r="K96" s="303"/>
      <c r="L96" s="303"/>
      <c r="M96" s="303"/>
      <c r="N96" s="303"/>
      <c r="O96" s="375"/>
      <c r="P96" s="274">
        <f t="shared" si="85"/>
        <v>29553.026314851777</v>
      </c>
      <c r="Q96" s="253">
        <v>0</v>
      </c>
      <c r="R96" s="253">
        <v>29553.026314851777</v>
      </c>
      <c r="S96" s="303"/>
      <c r="T96" s="303"/>
      <c r="U96" s="303"/>
      <c r="V96" s="303"/>
      <c r="W96" s="303"/>
      <c r="X96" s="303"/>
      <c r="Y96" s="303"/>
      <c r="Z96" s="303"/>
      <c r="AA96" s="375"/>
      <c r="AB96" s="274">
        <f t="shared" si="86"/>
        <v>10957.171914236009</v>
      </c>
      <c r="AC96" s="253">
        <v>0</v>
      </c>
      <c r="AD96" s="253">
        <v>10957.171914236009</v>
      </c>
      <c r="AE96" s="303"/>
      <c r="AF96" s="303"/>
      <c r="AG96" s="303"/>
      <c r="AH96" s="303"/>
      <c r="AI96" s="303"/>
      <c r="AJ96" s="303"/>
      <c r="AK96" s="303"/>
      <c r="AL96" s="303"/>
      <c r="AM96" s="375"/>
      <c r="AN96" s="289">
        <f t="shared" si="87"/>
        <v>33030.252031537966</v>
      </c>
      <c r="AO96" s="253">
        <v>0</v>
      </c>
      <c r="AP96" s="253">
        <v>33030.252031537966</v>
      </c>
      <c r="AQ96" s="303"/>
      <c r="AR96" s="303"/>
      <c r="AS96" s="303"/>
      <c r="AT96" s="303"/>
      <c r="AU96" s="303"/>
      <c r="AV96" s="303"/>
      <c r="AW96" s="303"/>
      <c r="AX96" s="303"/>
      <c r="AY96" s="375"/>
      <c r="AZ96" s="526"/>
      <c r="BA96" s="296">
        <f t="shared" si="88"/>
        <v>112989.76453901724</v>
      </c>
      <c r="BB96" s="274">
        <f t="shared" si="89"/>
        <v>0</v>
      </c>
      <c r="BC96" s="274">
        <f t="shared" si="89"/>
        <v>112989.76453901724</v>
      </c>
      <c r="BD96" s="303"/>
      <c r="BE96" s="303"/>
      <c r="BF96" s="303"/>
      <c r="BG96" s="303"/>
      <c r="BH96" s="303"/>
      <c r="BI96" s="303"/>
      <c r="BJ96" s="303"/>
      <c r="BK96" s="303"/>
      <c r="BL96" s="304"/>
    </row>
    <row r="97" spans="1:64" s="209" customFormat="1" ht="14.85" customHeight="1" x14ac:dyDescent="0.25">
      <c r="A97" s="1545"/>
      <c r="B97" s="129" t="s">
        <v>127</v>
      </c>
      <c r="C97" s="130" t="s">
        <v>105</v>
      </c>
      <c r="D97" s="275">
        <f t="shared" si="84"/>
        <v>6271212.8568256563</v>
      </c>
      <c r="E97" s="275">
        <f>SUM(E91:E96)</f>
        <v>-294659.78970270936</v>
      </c>
      <c r="F97" s="275">
        <f>SUM(F91:F96)</f>
        <v>6565872.646528366</v>
      </c>
      <c r="G97" s="335"/>
      <c r="H97" s="335"/>
      <c r="I97" s="335"/>
      <c r="J97" s="335"/>
      <c r="K97" s="335"/>
      <c r="L97" s="335"/>
      <c r="M97" s="335"/>
      <c r="N97" s="335"/>
      <c r="O97" s="376"/>
      <c r="P97" s="275">
        <f t="shared" si="85"/>
        <v>6807502.1611813055</v>
      </c>
      <c r="Q97" s="275">
        <f>SUM(Q91:Q96)</f>
        <v>16534.45841536286</v>
      </c>
      <c r="R97" s="275">
        <f>SUM(R91:R96)</f>
        <v>6790967.7027659426</v>
      </c>
      <c r="S97" s="335"/>
      <c r="T97" s="335"/>
      <c r="U97" s="335"/>
      <c r="V97" s="335"/>
      <c r="W97" s="335"/>
      <c r="X97" s="335"/>
      <c r="Y97" s="335"/>
      <c r="Z97" s="335"/>
      <c r="AA97" s="376"/>
      <c r="AB97" s="275">
        <f t="shared" si="86"/>
        <v>6747192.2572080167</v>
      </c>
      <c r="AC97" s="275">
        <f>SUM(AC91:AC96)</f>
        <v>57415.46814879225</v>
      </c>
      <c r="AD97" s="275">
        <f>SUM(AD91:AD96)</f>
        <v>6689776.7890592245</v>
      </c>
      <c r="AE97" s="335"/>
      <c r="AF97" s="335"/>
      <c r="AG97" s="335"/>
      <c r="AH97" s="335"/>
      <c r="AI97" s="335"/>
      <c r="AJ97" s="335"/>
      <c r="AK97" s="335"/>
      <c r="AL97" s="335"/>
      <c r="AM97" s="376"/>
      <c r="AN97" s="277">
        <f t="shared" si="87"/>
        <v>9937280.8131817821</v>
      </c>
      <c r="AO97" s="275">
        <f>SUM(AO91:AO96)</f>
        <v>-529.26807324105903</v>
      </c>
      <c r="AP97" s="275">
        <f>SUM(AP91:AP96)</f>
        <v>9937810.0812550224</v>
      </c>
      <c r="AQ97" s="335"/>
      <c r="AR97" s="335"/>
      <c r="AS97" s="335"/>
      <c r="AT97" s="335"/>
      <c r="AU97" s="335"/>
      <c r="AV97" s="335"/>
      <c r="AW97" s="335"/>
      <c r="AX97" s="335"/>
      <c r="AY97" s="376"/>
      <c r="AZ97" s="299">
        <f>SUM(AZ91:AZ96)</f>
        <v>0</v>
      </c>
      <c r="BA97" s="297">
        <f t="shared" si="88"/>
        <v>29763188.088396758</v>
      </c>
      <c r="BB97" s="275">
        <f>SUM(BB91:BB96)</f>
        <v>-221239.13121179529</v>
      </c>
      <c r="BC97" s="275">
        <f>SUM(BC91:BC96)</f>
        <v>29984427.219608553</v>
      </c>
      <c r="BD97" s="335"/>
      <c r="BE97" s="335"/>
      <c r="BF97" s="335"/>
      <c r="BG97" s="335"/>
      <c r="BH97" s="335"/>
      <c r="BI97" s="335"/>
      <c r="BJ97" s="335"/>
      <c r="BK97" s="335"/>
      <c r="BL97" s="336"/>
    </row>
    <row r="98" spans="1:64" ht="14.85" customHeight="1" x14ac:dyDescent="0.25">
      <c r="A98" s="1543"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4"/>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4"/>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4"/>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4"/>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4"/>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5"/>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72408808.588169768</v>
      </c>
      <c r="E105" s="303"/>
      <c r="F105" s="303"/>
      <c r="G105" s="303"/>
      <c r="H105" s="303"/>
      <c r="I105" s="303"/>
      <c r="J105" s="303"/>
      <c r="K105" s="303"/>
      <c r="L105" s="303"/>
      <c r="M105" s="303"/>
      <c r="N105" s="303"/>
      <c r="O105" s="375"/>
      <c r="P105" s="274">
        <f>P88+P97+P104</f>
        <v>75126983.915334761</v>
      </c>
      <c r="Q105" s="303"/>
      <c r="R105" s="303"/>
      <c r="S105" s="303"/>
      <c r="T105" s="303"/>
      <c r="U105" s="303"/>
      <c r="V105" s="303"/>
      <c r="W105" s="303"/>
      <c r="X105" s="303"/>
      <c r="Y105" s="303"/>
      <c r="Z105" s="303"/>
      <c r="AA105" s="375"/>
      <c r="AB105" s="274">
        <f>AB88+AB97+AB104</f>
        <v>80069642.414575204</v>
      </c>
      <c r="AC105" s="303"/>
      <c r="AD105" s="303"/>
      <c r="AE105" s="303"/>
      <c r="AF105" s="303"/>
      <c r="AG105" s="303"/>
      <c r="AH105" s="303"/>
      <c r="AI105" s="303"/>
      <c r="AJ105" s="303"/>
      <c r="AK105" s="303"/>
      <c r="AL105" s="303"/>
      <c r="AM105" s="375"/>
      <c r="AN105" s="289">
        <f>AN88+AN97+AN104</f>
        <v>97001371.165015489</v>
      </c>
      <c r="AO105" s="303"/>
      <c r="AP105" s="303"/>
      <c r="AQ105" s="303"/>
      <c r="AR105" s="303"/>
      <c r="AS105" s="303"/>
      <c r="AT105" s="303"/>
      <c r="AU105" s="303"/>
      <c r="AV105" s="303"/>
      <c r="AW105" s="303"/>
      <c r="AX105" s="303"/>
      <c r="AY105" s="375"/>
      <c r="AZ105" s="300">
        <f>AZ88+AZ97+AZ104</f>
        <v>-21293136.980800755</v>
      </c>
      <c r="BA105" s="296">
        <f>BA88+BA97+BA104</f>
        <v>303313669.10229445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9317360.4485405087</v>
      </c>
      <c r="E106" s="338"/>
      <c r="F106" s="338"/>
      <c r="G106" s="338"/>
      <c r="H106" s="338"/>
      <c r="I106" s="338"/>
      <c r="J106" s="338"/>
      <c r="K106" s="338"/>
      <c r="L106" s="338"/>
      <c r="M106" s="338"/>
      <c r="N106" s="338"/>
      <c r="O106" s="566"/>
      <c r="P106" s="344">
        <f>P17-P105</f>
        <v>7089282.6674449146</v>
      </c>
      <c r="Q106" s="338"/>
      <c r="R106" s="338"/>
      <c r="S106" s="338"/>
      <c r="T106" s="338"/>
      <c r="U106" s="338"/>
      <c r="V106" s="338"/>
      <c r="W106" s="338"/>
      <c r="X106" s="338"/>
      <c r="Y106" s="338"/>
      <c r="Z106" s="338"/>
      <c r="AA106" s="566"/>
      <c r="AB106" s="344">
        <f>AB17-AB105</f>
        <v>5072442.8521154374</v>
      </c>
      <c r="AC106" s="338"/>
      <c r="AD106" s="338"/>
      <c r="AE106" s="338"/>
      <c r="AF106" s="338"/>
      <c r="AG106" s="338"/>
      <c r="AH106" s="338"/>
      <c r="AI106" s="338"/>
      <c r="AJ106" s="338"/>
      <c r="AK106" s="338"/>
      <c r="AL106" s="338"/>
      <c r="AM106" s="566"/>
      <c r="AN106" s="344">
        <f>AN17-AN105</f>
        <v>-13222915.169788748</v>
      </c>
      <c r="AO106" s="338"/>
      <c r="AP106" s="338"/>
      <c r="AQ106" s="338"/>
      <c r="AR106" s="338"/>
      <c r="AS106" s="338"/>
      <c r="AT106" s="338"/>
      <c r="AU106" s="338"/>
      <c r="AV106" s="338"/>
      <c r="AW106" s="338"/>
      <c r="AX106" s="338"/>
      <c r="AY106" s="566"/>
      <c r="AZ106" s="858">
        <f>AZ17-AZ105</f>
        <v>21273900.990471251</v>
      </c>
      <c r="BA106" s="345">
        <f>BA17-BA105</f>
        <v>29530071.788783371</v>
      </c>
      <c r="BB106" s="338"/>
      <c r="BC106" s="338"/>
      <c r="BD106" s="338"/>
      <c r="BE106" s="338"/>
      <c r="BF106" s="338"/>
      <c r="BG106" s="338"/>
      <c r="BH106" s="338"/>
      <c r="BI106" s="338"/>
      <c r="BJ106" s="338"/>
      <c r="BK106" s="338"/>
      <c r="BL106" s="339"/>
    </row>
    <row r="107" spans="1:64" x14ac:dyDescent="0.25">
      <c r="A107" s="267"/>
      <c r="B107" s="126" t="s">
        <v>269</v>
      </c>
      <c r="C107" s="127" t="s">
        <v>26</v>
      </c>
      <c r="D107" s="257">
        <v>1993305.749104412</v>
      </c>
      <c r="E107" s="340"/>
      <c r="F107" s="340"/>
      <c r="G107" s="340"/>
      <c r="H107" s="340"/>
      <c r="I107" s="340"/>
      <c r="J107" s="340"/>
      <c r="K107" s="340"/>
      <c r="L107" s="340"/>
      <c r="M107" s="340"/>
      <c r="N107" s="340"/>
      <c r="O107" s="377"/>
      <c r="P107" s="258">
        <v>1516642.8277718651</v>
      </c>
      <c r="Q107" s="340"/>
      <c r="R107" s="340"/>
      <c r="S107" s="340"/>
      <c r="T107" s="340"/>
      <c r="U107" s="340"/>
      <c r="V107" s="340"/>
      <c r="W107" s="340"/>
      <c r="X107" s="340"/>
      <c r="Y107" s="340"/>
      <c r="Z107" s="340"/>
      <c r="AA107" s="377"/>
      <c r="AB107" s="258">
        <v>1084995.5260674921</v>
      </c>
      <c r="AC107" s="340"/>
      <c r="AD107" s="340"/>
      <c r="AE107" s="340"/>
      <c r="AF107" s="340"/>
      <c r="AG107" s="340"/>
      <c r="AH107" s="340"/>
      <c r="AI107" s="340"/>
      <c r="AJ107" s="340"/>
      <c r="AK107" s="340"/>
      <c r="AL107" s="340"/>
      <c r="AM107" s="340"/>
      <c r="AN107" s="258">
        <v>-2828839.0229647625</v>
      </c>
      <c r="AO107" s="340"/>
      <c r="AP107" s="340"/>
      <c r="AQ107" s="340"/>
      <c r="AR107" s="340"/>
      <c r="AS107" s="340"/>
      <c r="AT107" s="340"/>
      <c r="AU107" s="340"/>
      <c r="AV107" s="340"/>
      <c r="AW107" s="340"/>
      <c r="AX107" s="340"/>
      <c r="AY107" s="377"/>
      <c r="AZ107" s="526">
        <v>4551223.4268909134</v>
      </c>
      <c r="BA107" s="296">
        <f>D107+P107+AB107+AN107+AZ107</f>
        <v>6317328.5068699196</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7324054.6994360965</v>
      </c>
      <c r="E108" s="342"/>
      <c r="F108" s="342"/>
      <c r="G108" s="342"/>
      <c r="H108" s="342"/>
      <c r="I108" s="342"/>
      <c r="J108" s="342"/>
      <c r="K108" s="342"/>
      <c r="L108" s="342"/>
      <c r="M108" s="342"/>
      <c r="N108" s="342"/>
      <c r="O108" s="1118"/>
      <c r="P108" s="557">
        <f>P106-P107</f>
        <v>5572639.8396730497</v>
      </c>
      <c r="Q108" s="342"/>
      <c r="R108" s="342"/>
      <c r="S108" s="342"/>
      <c r="T108" s="342"/>
      <c r="U108" s="342"/>
      <c r="V108" s="342"/>
      <c r="W108" s="342"/>
      <c r="X108" s="342"/>
      <c r="Y108" s="342"/>
      <c r="Z108" s="342"/>
      <c r="AA108" s="1118"/>
      <c r="AB108" s="557">
        <f>AB106-AB107</f>
        <v>3987447.3260479453</v>
      </c>
      <c r="AC108" s="342"/>
      <c r="AD108" s="342"/>
      <c r="AE108" s="342"/>
      <c r="AF108" s="342"/>
      <c r="AG108" s="342"/>
      <c r="AH108" s="342"/>
      <c r="AI108" s="342"/>
      <c r="AJ108" s="342"/>
      <c r="AK108" s="342"/>
      <c r="AL108" s="342"/>
      <c r="AM108" s="342"/>
      <c r="AN108" s="550">
        <f>AN106-AN107</f>
        <v>-10394076.146823986</v>
      </c>
      <c r="AO108" s="342"/>
      <c r="AP108" s="342"/>
      <c r="AQ108" s="342"/>
      <c r="AR108" s="342"/>
      <c r="AS108" s="342"/>
      <c r="AT108" s="342"/>
      <c r="AU108" s="342"/>
      <c r="AV108" s="342"/>
      <c r="AW108" s="342"/>
      <c r="AX108" s="342"/>
      <c r="AY108" s="1118"/>
      <c r="AZ108" s="579">
        <f>AZ106-AZ107</f>
        <v>16722677.563580338</v>
      </c>
      <c r="BA108" s="347">
        <f>BA106-BA107</f>
        <v>23212743.281913452</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93"/>
  <sheetViews>
    <sheetView zoomScale="75" zoomScaleNormal="75" workbookViewId="0">
      <pane xSplit="3" topLeftCell="D1" activePane="topRight" state="frozen"/>
      <selection pane="topRight" activeCell="D3" sqref="D3"/>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721</v>
      </c>
    </row>
    <row r="3" spans="1:14" x14ac:dyDescent="0.25">
      <c r="A3" s="205" t="s">
        <v>371</v>
      </c>
      <c r="C3" s="508" t="str">
        <f>'MMA Rev-Exp Summary'!C3</f>
        <v>Humana Medical Plan, Inc.</v>
      </c>
      <c r="D3" s="110" t="s">
        <v>1801</v>
      </c>
    </row>
    <row r="4" spans="1:14" x14ac:dyDescent="0.25">
      <c r="A4" s="205" t="s">
        <v>15</v>
      </c>
      <c r="C4" s="509" t="str">
        <f>IF('MMA Rev-Exp Summary'!C4=0,"",'MMA Rev-Exp Summary'!C4)</f>
        <v>CY 2022</v>
      </c>
    </row>
    <row r="5" spans="1:14" x14ac:dyDescent="0.25">
      <c r="A5" s="205" t="s">
        <v>16</v>
      </c>
      <c r="C5" s="509">
        <f>IF('MMA Rev-Exp Summary'!C5=0,"",'MMA Rev-Exp Summary'!C5)</f>
        <v>45016</v>
      </c>
      <c r="D5" s="349"/>
      <c r="E5" s="746"/>
    </row>
    <row r="6" spans="1:14" x14ac:dyDescent="0.25">
      <c r="A6" s="350" t="s">
        <v>379</v>
      </c>
      <c r="C6" s="351"/>
    </row>
    <row r="7" spans="1:14" ht="15" customHeight="1" thickBot="1" x14ac:dyDescent="0.3">
      <c r="E7" s="746"/>
      <c r="G7" s="746"/>
      <c r="I7" s="746"/>
      <c r="K7" s="746"/>
      <c r="L7" s="746"/>
    </row>
    <row r="8" spans="1:14" ht="34.5" customHeight="1" x14ac:dyDescent="0.25">
      <c r="A8" s="1574"/>
      <c r="B8" s="1575"/>
      <c r="C8" s="1575"/>
      <c r="D8" s="1558" t="s">
        <v>244</v>
      </c>
      <c r="E8" s="1559"/>
      <c r="F8" s="1558" t="s">
        <v>245</v>
      </c>
      <c r="G8" s="1559"/>
      <c r="H8" s="1558" t="s">
        <v>246</v>
      </c>
      <c r="I8" s="1559"/>
      <c r="J8" s="1558" t="s">
        <v>247</v>
      </c>
      <c r="K8" s="1559"/>
      <c r="L8" s="1562" t="s">
        <v>908</v>
      </c>
      <c r="M8" s="1564" t="s">
        <v>826</v>
      </c>
      <c r="N8" s="1565"/>
    </row>
    <row r="9" spans="1:14" s="352" customFormat="1" ht="19.5" customHeight="1" x14ac:dyDescent="0.25">
      <c r="A9" s="1576"/>
      <c r="B9" s="1577"/>
      <c r="C9" s="1577"/>
      <c r="D9" s="1560"/>
      <c r="E9" s="1561"/>
      <c r="F9" s="1560"/>
      <c r="G9" s="1561"/>
      <c r="H9" s="1560"/>
      <c r="I9" s="1561"/>
      <c r="J9" s="1560"/>
      <c r="K9" s="1561"/>
      <c r="L9" s="1563"/>
      <c r="M9" s="1566"/>
      <c r="N9" s="1567"/>
    </row>
    <row r="10" spans="1:14" s="352" customFormat="1" ht="18.75" x14ac:dyDescent="0.3">
      <c r="A10" s="887"/>
      <c r="B10" s="846"/>
      <c r="C10" s="846"/>
      <c r="D10" s="692" t="s">
        <v>143</v>
      </c>
      <c r="E10" s="774" t="s">
        <v>144</v>
      </c>
      <c r="F10" s="692" t="s">
        <v>143</v>
      </c>
      <c r="G10" s="774" t="s">
        <v>144</v>
      </c>
      <c r="H10" s="692" t="s">
        <v>143</v>
      </c>
      <c r="I10" s="774" t="s">
        <v>144</v>
      </c>
      <c r="J10" s="692" t="s">
        <v>143</v>
      </c>
      <c r="K10" s="781" t="s">
        <v>144</v>
      </c>
      <c r="L10" s="881" t="s">
        <v>144</v>
      </c>
      <c r="M10" s="642" t="s">
        <v>143</v>
      </c>
      <c r="N10" s="691" t="s">
        <v>144</v>
      </c>
    </row>
    <row r="11" spans="1:14" ht="18" customHeight="1" x14ac:dyDescent="0.3">
      <c r="A11" s="888" t="s">
        <v>243</v>
      </c>
      <c r="B11" s="353"/>
      <c r="C11" s="353"/>
      <c r="D11" s="354"/>
      <c r="E11" s="775"/>
      <c r="F11" s="354"/>
      <c r="G11" s="775"/>
      <c r="H11" s="354"/>
      <c r="I11" s="775"/>
      <c r="J11" s="354"/>
      <c r="K11" s="647"/>
      <c r="L11" s="882"/>
      <c r="M11" s="759"/>
      <c r="N11" s="691"/>
    </row>
    <row r="12" spans="1:14" ht="14.85" customHeight="1" x14ac:dyDescent="0.25">
      <c r="A12" s="1573" t="s">
        <v>0</v>
      </c>
      <c r="B12" s="512" t="s">
        <v>61</v>
      </c>
      <c r="C12" s="513"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71"/>
      <c r="B13" s="514" t="s">
        <v>62</v>
      </c>
      <c r="C13" s="206" t="s">
        <v>58</v>
      </c>
      <c r="D13" s="1181"/>
      <c r="E13" s="777"/>
      <c r="F13" s="1181"/>
      <c r="G13" s="777"/>
      <c r="H13" s="824"/>
      <c r="I13" s="777"/>
      <c r="J13" s="824"/>
      <c r="K13" s="783"/>
      <c r="L13" s="883"/>
      <c r="M13" s="875">
        <f t="shared" si="0"/>
        <v>0</v>
      </c>
      <c r="N13" s="769">
        <f t="shared" si="1"/>
        <v>0</v>
      </c>
    </row>
    <row r="14" spans="1:14" x14ac:dyDescent="0.25">
      <c r="A14" s="1571"/>
      <c r="B14" s="514" t="s">
        <v>63</v>
      </c>
      <c r="C14" s="206" t="s">
        <v>59</v>
      </c>
      <c r="D14" s="824"/>
      <c r="E14" s="777"/>
      <c r="F14" s="824"/>
      <c r="G14" s="777"/>
      <c r="H14" s="824"/>
      <c r="I14" s="777"/>
      <c r="J14" s="824"/>
      <c r="K14" s="783"/>
      <c r="L14" s="883"/>
      <c r="M14" s="875">
        <f t="shared" si="0"/>
        <v>0</v>
      </c>
      <c r="N14" s="769">
        <f t="shared" si="1"/>
        <v>0</v>
      </c>
    </row>
    <row r="15" spans="1:14" x14ac:dyDescent="0.25">
      <c r="A15" s="1571"/>
      <c r="B15" s="514" t="s">
        <v>64</v>
      </c>
      <c r="C15" s="206" t="s">
        <v>139</v>
      </c>
      <c r="D15" s="824"/>
      <c r="E15" s="777"/>
      <c r="F15" s="824"/>
      <c r="G15" s="777"/>
      <c r="H15" s="824"/>
      <c r="I15" s="777"/>
      <c r="J15" s="824"/>
      <c r="K15" s="783"/>
      <c r="L15" s="883"/>
      <c r="M15" s="875">
        <f t="shared" si="0"/>
        <v>0</v>
      </c>
      <c r="N15" s="769">
        <f t="shared" si="1"/>
        <v>0</v>
      </c>
    </row>
    <row r="16" spans="1:14" x14ac:dyDescent="0.25">
      <c r="A16" s="1571"/>
      <c r="B16" s="514" t="s">
        <v>94</v>
      </c>
      <c r="C16" s="206" t="s">
        <v>140</v>
      </c>
      <c r="D16" s="824"/>
      <c r="E16" s="777"/>
      <c r="F16" s="824"/>
      <c r="G16" s="777"/>
      <c r="H16" s="824"/>
      <c r="I16" s="777"/>
      <c r="J16" s="824"/>
      <c r="K16" s="783"/>
      <c r="L16" s="883"/>
      <c r="M16" s="875">
        <f t="shared" si="0"/>
        <v>0</v>
      </c>
      <c r="N16" s="769">
        <f t="shared" si="1"/>
        <v>0</v>
      </c>
    </row>
    <row r="17" spans="1:14" x14ac:dyDescent="0.25">
      <c r="A17" s="1571"/>
      <c r="B17" s="514" t="s">
        <v>35</v>
      </c>
      <c r="C17" s="206" t="s">
        <v>681</v>
      </c>
      <c r="D17" s="824"/>
      <c r="E17" s="777"/>
      <c r="F17" s="824"/>
      <c r="G17" s="777"/>
      <c r="H17" s="825"/>
      <c r="I17" s="777"/>
      <c r="J17" s="824"/>
      <c r="K17" s="783"/>
      <c r="L17" s="883"/>
      <c r="M17" s="875">
        <f t="shared" si="0"/>
        <v>0</v>
      </c>
      <c r="N17" s="769">
        <f t="shared" si="1"/>
        <v>0</v>
      </c>
    </row>
    <row r="18" spans="1:14" s="209" customFormat="1" x14ac:dyDescent="0.25">
      <c r="A18" s="1572"/>
      <c r="B18" s="516" t="s">
        <v>201</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73" t="s">
        <v>53</v>
      </c>
      <c r="B19" s="512" t="s">
        <v>65</v>
      </c>
      <c r="C19" s="513" t="s">
        <v>1746</v>
      </c>
      <c r="D19" s="823">
        <v>222331</v>
      </c>
      <c r="E19" s="776">
        <v>4668951</v>
      </c>
      <c r="F19" s="823">
        <v>226613</v>
      </c>
      <c r="G19" s="776">
        <v>4758873</v>
      </c>
      <c r="H19" s="823">
        <v>232795</v>
      </c>
      <c r="I19" s="776">
        <v>4888716</v>
      </c>
      <c r="J19" s="823">
        <v>232795</v>
      </c>
      <c r="K19" s="782">
        <v>4968285</v>
      </c>
      <c r="L19" s="885">
        <v>16128</v>
      </c>
      <c r="M19" s="878">
        <v>914534</v>
      </c>
      <c r="N19" s="768">
        <v>19300953</v>
      </c>
    </row>
    <row r="20" spans="1:14" x14ac:dyDescent="0.25">
      <c r="A20" s="1571"/>
      <c r="B20" s="514" t="s">
        <v>66</v>
      </c>
      <c r="C20" s="206" t="s">
        <v>1747</v>
      </c>
      <c r="D20" s="824">
        <v>57313</v>
      </c>
      <c r="E20" s="777">
        <v>1169929</v>
      </c>
      <c r="F20" s="824">
        <v>69135</v>
      </c>
      <c r="G20" s="777">
        <v>1408126</v>
      </c>
      <c r="H20" s="824">
        <v>77663</v>
      </c>
      <c r="I20" s="777">
        <v>1580721</v>
      </c>
      <c r="J20" s="824">
        <v>77663</v>
      </c>
      <c r="K20" s="783">
        <v>1720603.4799999997</v>
      </c>
      <c r="L20" s="883">
        <v>0</v>
      </c>
      <c r="M20" s="875">
        <v>281774</v>
      </c>
      <c r="N20" s="769">
        <v>5879379.4799999995</v>
      </c>
    </row>
    <row r="21" spans="1:14" x14ac:dyDescent="0.25">
      <c r="A21" s="1571"/>
      <c r="B21" s="514" t="s">
        <v>67</v>
      </c>
      <c r="C21" s="206" t="s">
        <v>1748</v>
      </c>
      <c r="D21" s="824">
        <v>0</v>
      </c>
      <c r="E21" s="777">
        <v>0</v>
      </c>
      <c r="F21" s="824">
        <v>0</v>
      </c>
      <c r="G21" s="777">
        <v>0</v>
      </c>
      <c r="H21" s="824">
        <v>0</v>
      </c>
      <c r="I21" s="777">
        <v>0</v>
      </c>
      <c r="J21" s="824">
        <v>0</v>
      </c>
      <c r="K21" s="783">
        <v>0</v>
      </c>
      <c r="L21" s="883">
        <v>915</v>
      </c>
      <c r="M21" s="875">
        <v>0</v>
      </c>
      <c r="N21" s="769">
        <v>915</v>
      </c>
    </row>
    <row r="22" spans="1:14" x14ac:dyDescent="0.25">
      <c r="A22" s="1571"/>
      <c r="B22" s="514" t="s">
        <v>69</v>
      </c>
      <c r="C22" s="206" t="s">
        <v>1749</v>
      </c>
      <c r="D22" s="824">
        <v>0</v>
      </c>
      <c r="E22" s="777">
        <v>0</v>
      </c>
      <c r="F22" s="824">
        <v>0</v>
      </c>
      <c r="G22" s="777">
        <v>0</v>
      </c>
      <c r="H22" s="824">
        <v>0</v>
      </c>
      <c r="I22" s="777">
        <v>0</v>
      </c>
      <c r="J22" s="824">
        <v>0</v>
      </c>
      <c r="K22" s="783">
        <v>0</v>
      </c>
      <c r="L22" s="883">
        <v>0</v>
      </c>
      <c r="M22" s="875">
        <v>0</v>
      </c>
      <c r="N22" s="769">
        <v>0</v>
      </c>
    </row>
    <row r="23" spans="1:14" x14ac:dyDescent="0.25">
      <c r="A23" s="1571"/>
      <c r="B23" s="514" t="s">
        <v>95</v>
      </c>
      <c r="C23" s="206" t="s">
        <v>1750</v>
      </c>
      <c r="D23" s="824">
        <v>60054</v>
      </c>
      <c r="E23" s="777">
        <v>195565</v>
      </c>
      <c r="F23" s="824">
        <v>63289</v>
      </c>
      <c r="G23" s="777">
        <v>203365</v>
      </c>
      <c r="H23" s="824">
        <v>66564</v>
      </c>
      <c r="I23" s="777">
        <v>217562</v>
      </c>
      <c r="J23" s="824">
        <v>66564</v>
      </c>
      <c r="K23" s="783">
        <v>256499.99</v>
      </c>
      <c r="L23" s="883">
        <v>0</v>
      </c>
      <c r="M23" s="875">
        <v>256471</v>
      </c>
      <c r="N23" s="769">
        <v>872991.99</v>
      </c>
    </row>
    <row r="24" spans="1:14" x14ac:dyDescent="0.25">
      <c r="A24" s="1571"/>
      <c r="B24" s="514" t="s">
        <v>96</v>
      </c>
      <c r="C24" s="206" t="s">
        <v>682</v>
      </c>
      <c r="D24" s="824">
        <v>1525413</v>
      </c>
      <c r="E24" s="777">
        <v>5553097.0700000003</v>
      </c>
      <c r="F24" s="824">
        <v>1594110</v>
      </c>
      <c r="G24" s="777">
        <v>6005647.6400000006</v>
      </c>
      <c r="H24" s="824">
        <v>1651264</v>
      </c>
      <c r="I24" s="777">
        <v>6189521.6999999993</v>
      </c>
      <c r="J24" s="824">
        <v>1695867</v>
      </c>
      <c r="K24" s="783">
        <v>6154022.0900000026</v>
      </c>
      <c r="L24" s="883">
        <v>-133057.5</v>
      </c>
      <c r="M24" s="875">
        <v>6466654</v>
      </c>
      <c r="N24" s="769">
        <v>23769231.000000004</v>
      </c>
    </row>
    <row r="25" spans="1:14" s="209" customFormat="1" x14ac:dyDescent="0.25">
      <c r="A25" s="1571"/>
      <c r="B25" s="517" t="s">
        <v>152</v>
      </c>
      <c r="C25" s="515" t="s">
        <v>683</v>
      </c>
      <c r="D25" s="703"/>
      <c r="E25" s="778">
        <f>SUM(E19:E24)</f>
        <v>11587542.07</v>
      </c>
      <c r="F25" s="703"/>
      <c r="G25" s="778">
        <f>SUM(G19:G24)</f>
        <v>12376011.640000001</v>
      </c>
      <c r="H25" s="703"/>
      <c r="I25" s="778">
        <f>SUM(I19:I24)</f>
        <v>12876520.699999999</v>
      </c>
      <c r="J25" s="703"/>
      <c r="K25" s="785">
        <f>SUM(K19:K24)</f>
        <v>13099410.560000002</v>
      </c>
      <c r="L25" s="886">
        <f>SUM(L19:L24)</f>
        <v>-116014.5</v>
      </c>
      <c r="M25" s="877"/>
      <c r="N25" s="771">
        <f>SUM(N19:N24)</f>
        <v>49823470.469999999</v>
      </c>
    </row>
    <row r="26" spans="1:14" x14ac:dyDescent="0.25">
      <c r="A26" s="1571"/>
      <c r="B26" s="514" t="s">
        <v>221</v>
      </c>
      <c r="C26" s="206" t="s">
        <v>684</v>
      </c>
      <c r="D26" s="824"/>
      <c r="E26" s="777"/>
      <c r="F26" s="824"/>
      <c r="G26" s="777"/>
      <c r="H26" s="824"/>
      <c r="I26" s="777"/>
      <c r="J26" s="824"/>
      <c r="K26" s="783"/>
      <c r="L26" s="883"/>
      <c r="M26" s="878">
        <f t="shared" ref="M26:M31" si="2">D26+F26+H26+J26</f>
        <v>0</v>
      </c>
      <c r="N26" s="768">
        <f t="shared" ref="N26:N31" si="3">E26+G26+I26+K26+L26</f>
        <v>0</v>
      </c>
    </row>
    <row r="27" spans="1:14" x14ac:dyDescent="0.25">
      <c r="A27" s="1571"/>
      <c r="B27" s="514" t="s">
        <v>220</v>
      </c>
      <c r="C27" s="206" t="s">
        <v>685</v>
      </c>
      <c r="D27" s="824"/>
      <c r="E27" s="777"/>
      <c r="F27" s="824"/>
      <c r="G27" s="777"/>
      <c r="H27" s="824"/>
      <c r="I27" s="777"/>
      <c r="J27" s="824"/>
      <c r="K27" s="783"/>
      <c r="L27" s="883"/>
      <c r="M27" s="875">
        <f t="shared" si="2"/>
        <v>0</v>
      </c>
      <c r="N27" s="769">
        <f t="shared" si="3"/>
        <v>0</v>
      </c>
    </row>
    <row r="28" spans="1:14" x14ac:dyDescent="0.25">
      <c r="A28" s="1571"/>
      <c r="B28" s="514" t="s">
        <v>219</v>
      </c>
      <c r="C28" s="206" t="s">
        <v>686</v>
      </c>
      <c r="D28" s="824"/>
      <c r="E28" s="777"/>
      <c r="F28" s="824"/>
      <c r="G28" s="777"/>
      <c r="H28" s="824"/>
      <c r="I28" s="777"/>
      <c r="J28" s="824"/>
      <c r="K28" s="783"/>
      <c r="L28" s="883"/>
      <c r="M28" s="875">
        <f t="shared" si="2"/>
        <v>0</v>
      </c>
      <c r="N28" s="769">
        <f t="shared" si="3"/>
        <v>0</v>
      </c>
    </row>
    <row r="29" spans="1:14" x14ac:dyDescent="0.25">
      <c r="A29" s="1571"/>
      <c r="B29" s="514" t="s">
        <v>217</v>
      </c>
      <c r="C29" s="206" t="s">
        <v>687</v>
      </c>
      <c r="D29" s="824"/>
      <c r="E29" s="777"/>
      <c r="F29" s="824"/>
      <c r="G29" s="777"/>
      <c r="H29" s="824"/>
      <c r="I29" s="777"/>
      <c r="J29" s="824"/>
      <c r="K29" s="783"/>
      <c r="L29" s="883"/>
      <c r="M29" s="875">
        <f t="shared" si="2"/>
        <v>0</v>
      </c>
      <c r="N29" s="769">
        <f t="shared" si="3"/>
        <v>0</v>
      </c>
    </row>
    <row r="30" spans="1:14" x14ac:dyDescent="0.25">
      <c r="A30" s="1571"/>
      <c r="B30" s="514" t="s">
        <v>688</v>
      </c>
      <c r="C30" s="206" t="s">
        <v>689</v>
      </c>
      <c r="D30" s="824"/>
      <c r="E30" s="777"/>
      <c r="F30" s="824"/>
      <c r="G30" s="777"/>
      <c r="H30" s="824"/>
      <c r="I30" s="777"/>
      <c r="J30" s="824"/>
      <c r="K30" s="783"/>
      <c r="L30" s="883"/>
      <c r="M30" s="875">
        <f t="shared" si="2"/>
        <v>0</v>
      </c>
      <c r="N30" s="769">
        <f t="shared" si="3"/>
        <v>0</v>
      </c>
    </row>
    <row r="31" spans="1:14" x14ac:dyDescent="0.25">
      <c r="A31" s="1571"/>
      <c r="B31" s="514" t="s">
        <v>690</v>
      </c>
      <c r="C31" s="206" t="s">
        <v>691</v>
      </c>
      <c r="D31" s="824"/>
      <c r="E31" s="777"/>
      <c r="F31" s="824"/>
      <c r="G31" s="777"/>
      <c r="H31" s="824"/>
      <c r="I31" s="777"/>
      <c r="J31" s="824"/>
      <c r="K31" s="783"/>
      <c r="L31" s="883"/>
      <c r="M31" s="875">
        <f t="shared" si="2"/>
        <v>0</v>
      </c>
      <c r="N31" s="769">
        <f t="shared" si="3"/>
        <v>0</v>
      </c>
    </row>
    <row r="32" spans="1:14" s="209" customFormat="1" x14ac:dyDescent="0.25">
      <c r="A32" s="1571"/>
      <c r="B32" s="517" t="s">
        <v>692</v>
      </c>
      <c r="C32" s="515" t="s">
        <v>693</v>
      </c>
      <c r="D32" s="703"/>
      <c r="E32" s="778">
        <f>SUM(E26:E31)</f>
        <v>0</v>
      </c>
      <c r="F32" s="703"/>
      <c r="G32" s="778">
        <f>SUM(G26:G31)</f>
        <v>0</v>
      </c>
      <c r="H32" s="703"/>
      <c r="I32" s="778">
        <f>SUM(I26:I31)</f>
        <v>0</v>
      </c>
      <c r="J32" s="703"/>
      <c r="K32" s="785">
        <f>SUM(K26:K31)</f>
        <v>0</v>
      </c>
      <c r="L32" s="886">
        <f>SUM(L26:L31)</f>
        <v>0</v>
      </c>
      <c r="M32" s="877"/>
      <c r="N32" s="771">
        <f>SUM(N26:N31)</f>
        <v>0</v>
      </c>
    </row>
    <row r="33" spans="1:14" x14ac:dyDescent="0.25">
      <c r="A33" s="1571"/>
      <c r="B33" s="514" t="s">
        <v>694</v>
      </c>
      <c r="C33" s="206" t="s">
        <v>695</v>
      </c>
      <c r="D33" s="824"/>
      <c r="E33" s="777"/>
      <c r="F33" s="824"/>
      <c r="G33" s="777"/>
      <c r="H33" s="824"/>
      <c r="I33" s="777"/>
      <c r="J33" s="824"/>
      <c r="K33" s="783"/>
      <c r="L33" s="883"/>
      <c r="M33" s="878">
        <f t="shared" ref="M33:M38" si="4">D33+F33+H33+J33</f>
        <v>0</v>
      </c>
      <c r="N33" s="768">
        <f t="shared" ref="N33:N38" si="5">E33+G33+I33+K33+L33</f>
        <v>0</v>
      </c>
    </row>
    <row r="34" spans="1:14" x14ac:dyDescent="0.25">
      <c r="A34" s="1571"/>
      <c r="B34" s="514" t="s">
        <v>696</v>
      </c>
      <c r="C34" s="206" t="s">
        <v>697</v>
      </c>
      <c r="D34" s="824"/>
      <c r="E34" s="777"/>
      <c r="F34" s="824"/>
      <c r="G34" s="777"/>
      <c r="H34" s="824"/>
      <c r="I34" s="777"/>
      <c r="J34" s="824"/>
      <c r="K34" s="783"/>
      <c r="L34" s="883"/>
      <c r="M34" s="875">
        <f t="shared" si="4"/>
        <v>0</v>
      </c>
      <c r="N34" s="769">
        <f t="shared" si="5"/>
        <v>0</v>
      </c>
    </row>
    <row r="35" spans="1:14" x14ac:dyDescent="0.25">
      <c r="A35" s="1571"/>
      <c r="B35" s="514" t="s">
        <v>698</v>
      </c>
      <c r="C35" s="206" t="s">
        <v>699</v>
      </c>
      <c r="D35" s="824"/>
      <c r="E35" s="777"/>
      <c r="F35" s="824"/>
      <c r="G35" s="777"/>
      <c r="H35" s="824"/>
      <c r="I35" s="777"/>
      <c r="J35" s="824"/>
      <c r="K35" s="783"/>
      <c r="L35" s="883"/>
      <c r="M35" s="875">
        <f t="shared" si="4"/>
        <v>0</v>
      </c>
      <c r="N35" s="769">
        <f t="shared" si="5"/>
        <v>0</v>
      </c>
    </row>
    <row r="36" spans="1:14" x14ac:dyDescent="0.25">
      <c r="A36" s="1571"/>
      <c r="B36" s="514" t="s">
        <v>700</v>
      </c>
      <c r="C36" s="206" t="s">
        <v>701</v>
      </c>
      <c r="D36" s="824"/>
      <c r="E36" s="777"/>
      <c r="F36" s="824"/>
      <c r="G36" s="777"/>
      <c r="H36" s="824"/>
      <c r="I36" s="777"/>
      <c r="J36" s="824"/>
      <c r="K36" s="783"/>
      <c r="L36" s="883"/>
      <c r="M36" s="875">
        <f t="shared" si="4"/>
        <v>0</v>
      </c>
      <c r="N36" s="769">
        <f t="shared" si="5"/>
        <v>0</v>
      </c>
    </row>
    <row r="37" spans="1:14" x14ac:dyDescent="0.25">
      <c r="A37" s="1571"/>
      <c r="B37" s="514" t="s">
        <v>702</v>
      </c>
      <c r="C37" s="206" t="s">
        <v>703</v>
      </c>
      <c r="D37" s="824"/>
      <c r="E37" s="777"/>
      <c r="F37" s="824"/>
      <c r="G37" s="777"/>
      <c r="H37" s="824"/>
      <c r="I37" s="777"/>
      <c r="J37" s="824"/>
      <c r="K37" s="783"/>
      <c r="L37" s="883"/>
      <c r="M37" s="875">
        <f t="shared" si="4"/>
        <v>0</v>
      </c>
      <c r="N37" s="769">
        <f t="shared" si="5"/>
        <v>0</v>
      </c>
    </row>
    <row r="38" spans="1:14" x14ac:dyDescent="0.25">
      <c r="A38" s="1571"/>
      <c r="B38" s="514" t="s">
        <v>704</v>
      </c>
      <c r="C38" s="206" t="s">
        <v>705</v>
      </c>
      <c r="D38" s="824"/>
      <c r="E38" s="777"/>
      <c r="F38" s="824"/>
      <c r="G38" s="777"/>
      <c r="H38" s="824"/>
      <c r="I38" s="777"/>
      <c r="J38" s="824"/>
      <c r="K38" s="783"/>
      <c r="L38" s="883"/>
      <c r="M38" s="875">
        <f t="shared" si="4"/>
        <v>0</v>
      </c>
      <c r="N38" s="769">
        <f t="shared" si="5"/>
        <v>0</v>
      </c>
    </row>
    <row r="39" spans="1:14" s="209" customFormat="1" x14ac:dyDescent="0.25">
      <c r="A39" s="1571"/>
      <c r="B39" s="517" t="s">
        <v>800</v>
      </c>
      <c r="C39" s="515" t="s">
        <v>706</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72"/>
      <c r="B40" s="516" t="s">
        <v>900</v>
      </c>
      <c r="C40" s="204" t="s">
        <v>68</v>
      </c>
      <c r="D40" s="703"/>
      <c r="E40" s="779">
        <f>E25+E32+E39</f>
        <v>11587542.07</v>
      </c>
      <c r="F40" s="703"/>
      <c r="G40" s="779">
        <f>G25+G32+G39</f>
        <v>12376011.640000001</v>
      </c>
      <c r="H40" s="703"/>
      <c r="I40" s="779">
        <f>I25+I32+I39</f>
        <v>12876520.699999999</v>
      </c>
      <c r="J40" s="703"/>
      <c r="K40" s="784">
        <f>K25+K32+K39</f>
        <v>13099410.560000002</v>
      </c>
      <c r="L40" s="884">
        <f>L25+L32+L39</f>
        <v>-116014.5</v>
      </c>
      <c r="M40" s="877"/>
      <c r="N40" s="770">
        <f>N25+N32+N39</f>
        <v>49823470.469999999</v>
      </c>
    </row>
    <row r="41" spans="1:14" ht="14.85" customHeight="1" x14ac:dyDescent="0.25">
      <c r="A41" s="1573" t="s">
        <v>302</v>
      </c>
      <c r="B41" s="512" t="s">
        <v>70</v>
      </c>
      <c r="C41" s="513" t="s">
        <v>1751</v>
      </c>
      <c r="D41" s="823">
        <v>259117</v>
      </c>
      <c r="E41" s="776">
        <v>4655911.9499999974</v>
      </c>
      <c r="F41" s="823">
        <v>270434</v>
      </c>
      <c r="G41" s="776">
        <v>4781810.6599999992</v>
      </c>
      <c r="H41" s="823">
        <v>279487</v>
      </c>
      <c r="I41" s="776">
        <v>4929447.6900000013</v>
      </c>
      <c r="J41" s="876">
        <v>283492.5</v>
      </c>
      <c r="K41" s="782">
        <v>5147462.5900000026</v>
      </c>
      <c r="L41" s="885">
        <v>5933.1500000000015</v>
      </c>
      <c r="M41" s="878">
        <v>1092530.5</v>
      </c>
      <c r="N41" s="768">
        <v>19520566.039999999</v>
      </c>
    </row>
    <row r="42" spans="1:14" x14ac:dyDescent="0.25">
      <c r="A42" s="1571"/>
      <c r="B42" s="514" t="s">
        <v>71</v>
      </c>
      <c r="C42" s="206" t="s">
        <v>1752</v>
      </c>
      <c r="D42" s="824">
        <v>1772715</v>
      </c>
      <c r="E42" s="777">
        <v>31020282.949999966</v>
      </c>
      <c r="F42" s="824">
        <v>1865324</v>
      </c>
      <c r="G42" s="777">
        <v>32073959.159999989</v>
      </c>
      <c r="H42" s="824">
        <v>1971582</v>
      </c>
      <c r="I42" s="777">
        <v>33346873.010000005</v>
      </c>
      <c r="J42" s="874">
        <v>2022103.5</v>
      </c>
      <c r="K42" s="783">
        <v>35212048.25000003</v>
      </c>
      <c r="L42" s="883">
        <v>-651269.33000000007</v>
      </c>
      <c r="M42" s="875">
        <v>7631724.5</v>
      </c>
      <c r="N42" s="769">
        <v>131001894.03999999</v>
      </c>
    </row>
    <row r="43" spans="1:14" x14ac:dyDescent="0.25">
      <c r="A43" s="1571"/>
      <c r="B43" s="514" t="s">
        <v>72</v>
      </c>
      <c r="C43" s="206" t="s">
        <v>59</v>
      </c>
      <c r="D43" s="824"/>
      <c r="E43" s="777"/>
      <c r="F43" s="824"/>
      <c r="G43" s="777"/>
      <c r="H43" s="824"/>
      <c r="I43" s="777"/>
      <c r="J43" s="874"/>
      <c r="K43" s="783"/>
      <c r="L43" s="883"/>
      <c r="M43" s="875">
        <f t="shared" ref="M43:M46" si="6">D43+F43+H43+J43</f>
        <v>0</v>
      </c>
      <c r="N43" s="769">
        <f t="shared" ref="N43:N46" si="7">E43+G43+I43+K43+L43</f>
        <v>0</v>
      </c>
    </row>
    <row r="44" spans="1:14" x14ac:dyDescent="0.25">
      <c r="A44" s="1571"/>
      <c r="B44" s="514" t="s">
        <v>44</v>
      </c>
      <c r="C44" s="206" t="s">
        <v>139</v>
      </c>
      <c r="D44" s="824"/>
      <c r="E44" s="777"/>
      <c r="F44" s="824"/>
      <c r="G44" s="777"/>
      <c r="H44" s="824"/>
      <c r="I44" s="777"/>
      <c r="J44" s="874"/>
      <c r="K44" s="783"/>
      <c r="L44" s="883"/>
      <c r="M44" s="875">
        <f t="shared" si="6"/>
        <v>0</v>
      </c>
      <c r="N44" s="769">
        <f t="shared" si="7"/>
        <v>0</v>
      </c>
    </row>
    <row r="45" spans="1:14" x14ac:dyDescent="0.25">
      <c r="A45" s="1571"/>
      <c r="B45" s="514" t="s">
        <v>41</v>
      </c>
      <c r="C45" s="206" t="s">
        <v>140</v>
      </c>
      <c r="D45" s="824"/>
      <c r="E45" s="777"/>
      <c r="F45" s="824"/>
      <c r="G45" s="777"/>
      <c r="H45" s="824"/>
      <c r="I45" s="777"/>
      <c r="J45" s="874"/>
      <c r="K45" s="783"/>
      <c r="L45" s="883"/>
      <c r="M45" s="875">
        <f t="shared" si="6"/>
        <v>0</v>
      </c>
      <c r="N45" s="769">
        <f t="shared" si="7"/>
        <v>0</v>
      </c>
    </row>
    <row r="46" spans="1:14" x14ac:dyDescent="0.25">
      <c r="A46" s="1571"/>
      <c r="B46" s="514" t="s">
        <v>42</v>
      </c>
      <c r="C46" s="206" t="s">
        <v>681</v>
      </c>
      <c r="D46" s="824"/>
      <c r="E46" s="777"/>
      <c r="F46" s="824"/>
      <c r="G46" s="777"/>
      <c r="H46" s="824"/>
      <c r="I46" s="777"/>
      <c r="J46" s="874"/>
      <c r="K46" s="783"/>
      <c r="L46" s="883"/>
      <c r="M46" s="875">
        <f t="shared" si="6"/>
        <v>0</v>
      </c>
      <c r="N46" s="769">
        <f t="shared" si="7"/>
        <v>0</v>
      </c>
    </row>
    <row r="47" spans="1:14" s="209" customFormat="1" ht="14.85" customHeight="1" x14ac:dyDescent="0.25">
      <c r="A47" s="1572"/>
      <c r="B47" s="517" t="s">
        <v>43</v>
      </c>
      <c r="C47" s="515" t="s">
        <v>312</v>
      </c>
      <c r="D47" s="703"/>
      <c r="E47" s="778">
        <f>SUM(E41:E46)</f>
        <v>35676194.899999961</v>
      </c>
      <c r="F47" s="703"/>
      <c r="G47" s="778">
        <f>SUM(G41:G46)</f>
        <v>36855769.819999985</v>
      </c>
      <c r="H47" s="703"/>
      <c r="I47" s="778">
        <f>SUM(I41:I46)</f>
        <v>38276320.700000003</v>
      </c>
      <c r="J47" s="877"/>
      <c r="K47" s="785">
        <f>SUM(K41:K46)</f>
        <v>40359510.840000033</v>
      </c>
      <c r="L47" s="886">
        <f>SUM(L41:L46)</f>
        <v>-645336.18000000005</v>
      </c>
      <c r="M47" s="877"/>
      <c r="N47" s="771">
        <f>SUM(N41:N46)</f>
        <v>150522460.07999998</v>
      </c>
    </row>
    <row r="48" spans="1:14" x14ac:dyDescent="0.25">
      <c r="A48" s="1568" t="s">
        <v>4</v>
      </c>
      <c r="B48" s="512" t="s">
        <v>74</v>
      </c>
      <c r="C48" s="513" t="s">
        <v>57</v>
      </c>
      <c r="D48" s="823"/>
      <c r="E48" s="776"/>
      <c r="F48" s="823"/>
      <c r="G48" s="776"/>
      <c r="H48" s="823"/>
      <c r="I48" s="776"/>
      <c r="J48" s="876"/>
      <c r="K48" s="782"/>
      <c r="L48" s="885"/>
      <c r="M48" s="878">
        <f t="shared" ref="M48:M53" si="8">D48+F48+H48+J48</f>
        <v>0</v>
      </c>
      <c r="N48" s="768">
        <f t="shared" ref="N48:N53" si="9">E48+G48+I48+K48+L48</f>
        <v>0</v>
      </c>
    </row>
    <row r="49" spans="1:14" x14ac:dyDescent="0.25">
      <c r="A49" s="1569"/>
      <c r="B49" s="514" t="s">
        <v>75</v>
      </c>
      <c r="C49" s="206" t="s">
        <v>58</v>
      </c>
      <c r="D49" s="824"/>
      <c r="E49" s="777"/>
      <c r="F49" s="874"/>
      <c r="G49" s="777"/>
      <c r="H49" s="874"/>
      <c r="I49" s="777"/>
      <c r="J49" s="874"/>
      <c r="K49" s="783"/>
      <c r="L49" s="883"/>
      <c r="M49" s="875">
        <f t="shared" si="8"/>
        <v>0</v>
      </c>
      <c r="N49" s="769">
        <f t="shared" si="9"/>
        <v>0</v>
      </c>
    </row>
    <row r="50" spans="1:14" x14ac:dyDescent="0.25">
      <c r="A50" s="1569"/>
      <c r="B50" s="514" t="s">
        <v>76</v>
      </c>
      <c r="C50" s="206" t="s">
        <v>59</v>
      </c>
      <c r="D50" s="824"/>
      <c r="E50" s="777"/>
      <c r="F50" s="824"/>
      <c r="G50" s="777"/>
      <c r="H50" s="824"/>
      <c r="I50" s="777"/>
      <c r="J50" s="874"/>
      <c r="K50" s="783"/>
      <c r="L50" s="883"/>
      <c r="M50" s="875">
        <f t="shared" si="8"/>
        <v>0</v>
      </c>
      <c r="N50" s="769">
        <f t="shared" si="9"/>
        <v>0</v>
      </c>
    </row>
    <row r="51" spans="1:14" x14ac:dyDescent="0.25">
      <c r="A51" s="1569"/>
      <c r="B51" s="514" t="s">
        <v>77</v>
      </c>
      <c r="C51" s="206" t="s">
        <v>139</v>
      </c>
      <c r="D51" s="824"/>
      <c r="E51" s="777"/>
      <c r="F51" s="824"/>
      <c r="G51" s="777"/>
      <c r="H51" s="824"/>
      <c r="I51" s="777"/>
      <c r="J51" s="874"/>
      <c r="K51" s="783"/>
      <c r="L51" s="883"/>
      <c r="M51" s="875">
        <f t="shared" si="8"/>
        <v>0</v>
      </c>
      <c r="N51" s="769">
        <f t="shared" si="9"/>
        <v>0</v>
      </c>
    </row>
    <row r="52" spans="1:14" x14ac:dyDescent="0.25">
      <c r="A52" s="1569"/>
      <c r="B52" s="514" t="s">
        <v>103</v>
      </c>
      <c r="C52" s="206" t="s">
        <v>140</v>
      </c>
      <c r="D52" s="824"/>
      <c r="E52" s="777"/>
      <c r="F52" s="824"/>
      <c r="G52" s="777"/>
      <c r="H52" s="824"/>
      <c r="I52" s="777"/>
      <c r="J52" s="874"/>
      <c r="K52" s="783"/>
      <c r="L52" s="883"/>
      <c r="M52" s="875">
        <f t="shared" si="8"/>
        <v>0</v>
      </c>
      <c r="N52" s="769">
        <f t="shared" si="9"/>
        <v>0</v>
      </c>
    </row>
    <row r="53" spans="1:14" x14ac:dyDescent="0.25">
      <c r="A53" s="1569"/>
      <c r="B53" s="514" t="s">
        <v>104</v>
      </c>
      <c r="C53" s="206" t="s">
        <v>681</v>
      </c>
      <c r="D53" s="824"/>
      <c r="E53" s="777"/>
      <c r="F53" s="824"/>
      <c r="G53" s="777"/>
      <c r="H53" s="824"/>
      <c r="I53" s="777"/>
      <c r="J53" s="874"/>
      <c r="K53" s="783"/>
      <c r="L53" s="883"/>
      <c r="M53" s="875">
        <f t="shared" si="8"/>
        <v>0</v>
      </c>
      <c r="N53" s="769">
        <f t="shared" si="9"/>
        <v>0</v>
      </c>
    </row>
    <row r="54" spans="1:14" s="209" customFormat="1" ht="14.85" customHeight="1" x14ac:dyDescent="0.25">
      <c r="A54" s="1570"/>
      <c r="B54" s="517" t="s">
        <v>194</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68" t="s">
        <v>156</v>
      </c>
      <c r="B55" s="512" t="s">
        <v>79</v>
      </c>
      <c r="C55" s="513" t="s">
        <v>1753</v>
      </c>
      <c r="D55" s="823">
        <v>2026071</v>
      </c>
      <c r="E55" s="776">
        <v>9809877.3200000133</v>
      </c>
      <c r="F55" s="823">
        <v>2128697</v>
      </c>
      <c r="G55" s="776">
        <v>10315821.830000008</v>
      </c>
      <c r="H55" s="823">
        <v>2243986</v>
      </c>
      <c r="I55" s="776">
        <v>10900088.390000012</v>
      </c>
      <c r="J55" s="823">
        <v>2298957</v>
      </c>
      <c r="K55" s="782">
        <v>11412072.009999996</v>
      </c>
      <c r="L55" s="885">
        <v>0</v>
      </c>
      <c r="M55" s="878">
        <f t="shared" ref="M55:M60" si="10">D55+F55+H55+J55</f>
        <v>8697711</v>
      </c>
      <c r="N55" s="768">
        <f t="shared" ref="N55:N60" si="11">E55+G55+I55+K55+L55</f>
        <v>42437859.550000027</v>
      </c>
    </row>
    <row r="56" spans="1:14" x14ac:dyDescent="0.25">
      <c r="A56" s="1569"/>
      <c r="B56" s="514" t="s">
        <v>80</v>
      </c>
      <c r="C56" s="206" t="s">
        <v>58</v>
      </c>
      <c r="D56" s="824"/>
      <c r="E56" s="777"/>
      <c r="F56" s="824"/>
      <c r="G56" s="777"/>
      <c r="H56" s="824"/>
      <c r="I56" s="777"/>
      <c r="J56" s="824"/>
      <c r="K56" s="783"/>
      <c r="L56" s="883"/>
      <c r="M56" s="875">
        <f t="shared" si="10"/>
        <v>0</v>
      </c>
      <c r="N56" s="769">
        <f t="shared" si="11"/>
        <v>0</v>
      </c>
    </row>
    <row r="57" spans="1:14" x14ac:dyDescent="0.25">
      <c r="A57" s="1569"/>
      <c r="B57" s="514" t="s">
        <v>81</v>
      </c>
      <c r="C57" s="206" t="s">
        <v>59</v>
      </c>
      <c r="D57" s="824"/>
      <c r="E57" s="777"/>
      <c r="F57" s="824"/>
      <c r="G57" s="777"/>
      <c r="H57" s="824"/>
      <c r="I57" s="777"/>
      <c r="J57" s="824"/>
      <c r="K57" s="783"/>
      <c r="L57" s="883"/>
      <c r="M57" s="875">
        <f t="shared" si="10"/>
        <v>0</v>
      </c>
      <c r="N57" s="769">
        <f t="shared" si="11"/>
        <v>0</v>
      </c>
    </row>
    <row r="58" spans="1:14" x14ac:dyDescent="0.25">
      <c r="A58" s="1569"/>
      <c r="B58" s="514" t="s">
        <v>82</v>
      </c>
      <c r="C58" s="206" t="s">
        <v>139</v>
      </c>
      <c r="D58" s="824"/>
      <c r="E58" s="777"/>
      <c r="F58" s="824"/>
      <c r="G58" s="777"/>
      <c r="H58" s="824"/>
      <c r="I58" s="777"/>
      <c r="J58" s="824"/>
      <c r="K58" s="783"/>
      <c r="L58" s="883"/>
      <c r="M58" s="875">
        <f t="shared" si="10"/>
        <v>0</v>
      </c>
      <c r="N58" s="769">
        <f t="shared" si="11"/>
        <v>0</v>
      </c>
    </row>
    <row r="59" spans="1:14" x14ac:dyDescent="0.25">
      <c r="A59" s="1569"/>
      <c r="B59" s="514" t="s">
        <v>216</v>
      </c>
      <c r="C59" s="206" t="s">
        <v>140</v>
      </c>
      <c r="D59" s="824"/>
      <c r="E59" s="777"/>
      <c r="F59" s="824"/>
      <c r="G59" s="777"/>
      <c r="H59" s="824"/>
      <c r="I59" s="777"/>
      <c r="J59" s="824"/>
      <c r="K59" s="783"/>
      <c r="L59" s="883"/>
      <c r="M59" s="875">
        <f t="shared" si="10"/>
        <v>0</v>
      </c>
      <c r="N59" s="769">
        <f t="shared" si="11"/>
        <v>0</v>
      </c>
    </row>
    <row r="60" spans="1:14" x14ac:dyDescent="0.25">
      <c r="A60" s="1569"/>
      <c r="B60" s="514" t="s">
        <v>215</v>
      </c>
      <c r="C60" s="206" t="s">
        <v>681</v>
      </c>
      <c r="D60" s="824"/>
      <c r="E60" s="777"/>
      <c r="F60" s="824"/>
      <c r="G60" s="777"/>
      <c r="H60" s="824"/>
      <c r="I60" s="777"/>
      <c r="J60" s="824"/>
      <c r="K60" s="783"/>
      <c r="L60" s="883"/>
      <c r="M60" s="875">
        <f t="shared" si="10"/>
        <v>0</v>
      </c>
      <c r="N60" s="769">
        <f t="shared" si="11"/>
        <v>0</v>
      </c>
    </row>
    <row r="61" spans="1:14" s="209" customFormat="1" ht="14.85" customHeight="1" x14ac:dyDescent="0.25">
      <c r="A61" s="1570"/>
      <c r="B61" s="517" t="s">
        <v>214</v>
      </c>
      <c r="C61" s="515" t="s">
        <v>78</v>
      </c>
      <c r="D61" s="703"/>
      <c r="E61" s="779">
        <f>SUM(E55:E60)</f>
        <v>9809877.3200000133</v>
      </c>
      <c r="F61" s="703"/>
      <c r="G61" s="779">
        <f>SUM(G55:G60)</f>
        <v>10315821.830000008</v>
      </c>
      <c r="H61" s="703"/>
      <c r="I61" s="779">
        <f>SUM(I55:I60)</f>
        <v>10900088.390000012</v>
      </c>
      <c r="J61" s="703"/>
      <c r="K61" s="784">
        <f>SUM(K55:K60)</f>
        <v>11412072.009999996</v>
      </c>
      <c r="L61" s="884">
        <f>SUM(L55:L60)</f>
        <v>0</v>
      </c>
      <c r="M61" s="877"/>
      <c r="N61" s="770">
        <f>SUM(N55:N60)</f>
        <v>42437859.550000027</v>
      </c>
    </row>
    <row r="62" spans="1:14" ht="14.85" customHeight="1" x14ac:dyDescent="0.25">
      <c r="A62" s="1568" t="s">
        <v>29</v>
      </c>
      <c r="B62" s="512" t="s">
        <v>84</v>
      </c>
      <c r="C62" s="513" t="s">
        <v>57</v>
      </c>
      <c r="D62" s="823"/>
      <c r="E62" s="776"/>
      <c r="F62" s="823"/>
      <c r="G62" s="776"/>
      <c r="H62" s="823"/>
      <c r="I62" s="776"/>
      <c r="J62" s="823"/>
      <c r="K62" s="782"/>
      <c r="L62" s="885"/>
      <c r="M62" s="878">
        <f t="shared" ref="M62:M67" si="12">D62+F62+H62+J62</f>
        <v>0</v>
      </c>
      <c r="N62" s="768">
        <f t="shared" ref="N62:N67" si="13">E62+G62+I62+K62+L62</f>
        <v>0</v>
      </c>
    </row>
    <row r="63" spans="1:14" ht="14.85" customHeight="1" x14ac:dyDescent="0.25">
      <c r="A63" s="1569"/>
      <c r="B63" s="514" t="s">
        <v>85</v>
      </c>
      <c r="C63" s="206" t="s">
        <v>58</v>
      </c>
      <c r="D63" s="824"/>
      <c r="E63" s="777"/>
      <c r="F63" s="824"/>
      <c r="G63" s="777"/>
      <c r="H63" s="824"/>
      <c r="I63" s="777"/>
      <c r="J63" s="824"/>
      <c r="K63" s="783"/>
      <c r="L63" s="883"/>
      <c r="M63" s="875">
        <f t="shared" si="12"/>
        <v>0</v>
      </c>
      <c r="N63" s="769">
        <f t="shared" si="13"/>
        <v>0</v>
      </c>
    </row>
    <row r="64" spans="1:14" x14ac:dyDescent="0.25">
      <c r="A64" s="1569"/>
      <c r="B64" s="514" t="s">
        <v>86</v>
      </c>
      <c r="C64" s="206" t="s">
        <v>59</v>
      </c>
      <c r="D64" s="824"/>
      <c r="E64" s="777"/>
      <c r="F64" s="824"/>
      <c r="G64" s="777"/>
      <c r="H64" s="824"/>
      <c r="I64" s="777"/>
      <c r="J64" s="824"/>
      <c r="K64" s="783"/>
      <c r="L64" s="883"/>
      <c r="M64" s="875">
        <f t="shared" si="12"/>
        <v>0</v>
      </c>
      <c r="N64" s="769">
        <f t="shared" si="13"/>
        <v>0</v>
      </c>
    </row>
    <row r="65" spans="1:14" x14ac:dyDescent="0.25">
      <c r="A65" s="1569"/>
      <c r="B65" s="514" t="s">
        <v>87</v>
      </c>
      <c r="C65" s="206" t="s">
        <v>139</v>
      </c>
      <c r="D65" s="824"/>
      <c r="E65" s="777"/>
      <c r="F65" s="824"/>
      <c r="G65" s="777"/>
      <c r="H65" s="824"/>
      <c r="I65" s="777"/>
      <c r="J65" s="824"/>
      <c r="K65" s="783"/>
      <c r="L65" s="883"/>
      <c r="M65" s="875">
        <f t="shared" si="12"/>
        <v>0</v>
      </c>
      <c r="N65" s="769">
        <f t="shared" si="13"/>
        <v>0</v>
      </c>
    </row>
    <row r="66" spans="1:14" x14ac:dyDescent="0.25">
      <c r="A66" s="1569"/>
      <c r="B66" s="514" t="s">
        <v>213</v>
      </c>
      <c r="C66" s="206" t="s">
        <v>140</v>
      </c>
      <c r="D66" s="824"/>
      <c r="E66" s="777"/>
      <c r="F66" s="824"/>
      <c r="G66" s="777"/>
      <c r="H66" s="824"/>
      <c r="I66" s="777"/>
      <c r="J66" s="824"/>
      <c r="K66" s="783"/>
      <c r="L66" s="883"/>
      <c r="M66" s="875">
        <f t="shared" si="12"/>
        <v>0</v>
      </c>
      <c r="N66" s="769">
        <f t="shared" si="13"/>
        <v>0</v>
      </c>
    </row>
    <row r="67" spans="1:14" x14ac:dyDescent="0.25">
      <c r="A67" s="1569"/>
      <c r="B67" s="514" t="s">
        <v>212</v>
      </c>
      <c r="C67" s="206" t="s">
        <v>681</v>
      </c>
      <c r="D67" s="824"/>
      <c r="E67" s="777"/>
      <c r="F67" s="824"/>
      <c r="G67" s="777"/>
      <c r="H67" s="824"/>
      <c r="I67" s="777"/>
      <c r="J67" s="824"/>
      <c r="K67" s="783"/>
      <c r="L67" s="883"/>
      <c r="M67" s="875">
        <f t="shared" si="12"/>
        <v>0</v>
      </c>
      <c r="N67" s="769">
        <f t="shared" si="13"/>
        <v>0</v>
      </c>
    </row>
    <row r="68" spans="1:14" s="209" customFormat="1" x14ac:dyDescent="0.25">
      <c r="A68" s="1570"/>
      <c r="B68" s="516" t="s">
        <v>498</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73" t="s">
        <v>3</v>
      </c>
      <c r="B69" s="512" t="s">
        <v>88</v>
      </c>
      <c r="C69" s="513" t="s">
        <v>1756</v>
      </c>
      <c r="D69" s="823">
        <v>630713</v>
      </c>
      <c r="E69" s="776">
        <v>1815708.5399999979</v>
      </c>
      <c r="F69" s="823">
        <v>653856</v>
      </c>
      <c r="G69" s="776">
        <v>1872044.1399999987</v>
      </c>
      <c r="H69" s="823">
        <v>673093</v>
      </c>
      <c r="I69" s="776">
        <v>1922865.3699999989</v>
      </c>
      <c r="J69" s="823">
        <v>694662</v>
      </c>
      <c r="K69" s="782">
        <v>2003339.9599999958</v>
      </c>
      <c r="L69" s="885">
        <v>-9605.0699999999906</v>
      </c>
      <c r="M69" s="878">
        <f t="shared" ref="M69:M78" si="14">D69+F69+H69+J69</f>
        <v>2652324</v>
      </c>
      <c r="N69" s="768">
        <f t="shared" ref="N69:N78" si="15">E69+G69+I69+K69+L69</f>
        <v>7604352.939999992</v>
      </c>
    </row>
    <row r="70" spans="1:14" ht="14.85" customHeight="1" x14ac:dyDescent="0.25">
      <c r="A70" s="1571"/>
      <c r="B70" s="514" t="s">
        <v>89</v>
      </c>
      <c r="C70" s="206" t="s">
        <v>1757</v>
      </c>
      <c r="D70" s="824">
        <v>0</v>
      </c>
      <c r="E70" s="777">
        <v>0</v>
      </c>
      <c r="F70" s="824">
        <v>0</v>
      </c>
      <c r="G70" s="777">
        <v>0</v>
      </c>
      <c r="H70" s="824">
        <v>0</v>
      </c>
      <c r="I70" s="777">
        <v>0</v>
      </c>
      <c r="J70" s="824">
        <v>0</v>
      </c>
      <c r="K70" s="783">
        <v>0</v>
      </c>
      <c r="L70" s="883">
        <v>0</v>
      </c>
      <c r="M70" s="875">
        <f t="shared" si="14"/>
        <v>0</v>
      </c>
      <c r="N70" s="769">
        <f t="shared" si="15"/>
        <v>0</v>
      </c>
    </row>
    <row r="71" spans="1:14" x14ac:dyDescent="0.25">
      <c r="A71" s="1571"/>
      <c r="B71" s="514" t="s">
        <v>90</v>
      </c>
      <c r="C71" s="206" t="s">
        <v>1758</v>
      </c>
      <c r="D71" s="824">
        <v>2663030</v>
      </c>
      <c r="E71" s="777">
        <v>3193036.3600000199</v>
      </c>
      <c r="F71" s="824">
        <v>1873000</v>
      </c>
      <c r="G71" s="777">
        <v>1857724.4700000044</v>
      </c>
      <c r="H71" s="824">
        <v>1502401</v>
      </c>
      <c r="I71" s="777">
        <v>1186912.5900000017</v>
      </c>
      <c r="J71" s="824">
        <v>1583012</v>
      </c>
      <c r="K71" s="783">
        <v>1266514.4000000025</v>
      </c>
      <c r="L71" s="883">
        <v>-30348.399999999841</v>
      </c>
      <c r="M71" s="875">
        <f t="shared" si="14"/>
        <v>7621443</v>
      </c>
      <c r="N71" s="769">
        <f t="shared" si="15"/>
        <v>7473839.4200000288</v>
      </c>
    </row>
    <row r="72" spans="1:14" x14ac:dyDescent="0.25">
      <c r="A72" s="1571"/>
      <c r="B72" s="1442" t="s">
        <v>91</v>
      </c>
      <c r="C72" s="206" t="s">
        <v>1759</v>
      </c>
      <c r="D72" s="824">
        <v>789591</v>
      </c>
      <c r="E72" s="777">
        <v>747910.48999999918</v>
      </c>
      <c r="F72" s="824">
        <v>816783</v>
      </c>
      <c r="G72" s="777">
        <v>788738.86000000045</v>
      </c>
      <c r="H72" s="824">
        <v>848413</v>
      </c>
      <c r="I72" s="777">
        <v>837640.57999999926</v>
      </c>
      <c r="J72" s="824">
        <v>873796</v>
      </c>
      <c r="K72" s="783">
        <v>896772.15999999887</v>
      </c>
      <c r="L72" s="883">
        <v>-20303.339999999953</v>
      </c>
      <c r="M72" s="875">
        <f t="shared" ref="M72:M75" si="16">D72+F72+H72+J72</f>
        <v>3328583</v>
      </c>
      <c r="N72" s="769">
        <f t="shared" ref="N72:N75" si="17">E72+G72+I72+K72+L72</f>
        <v>3250758.7499999977</v>
      </c>
    </row>
    <row r="73" spans="1:14" x14ac:dyDescent="0.25">
      <c r="A73" s="1571"/>
      <c r="B73" s="1442" t="s">
        <v>261</v>
      </c>
      <c r="C73" s="206" t="s">
        <v>1760</v>
      </c>
      <c r="D73" s="824">
        <v>789591</v>
      </c>
      <c r="E73" s="777">
        <v>905803.59000000032</v>
      </c>
      <c r="F73" s="824">
        <v>816783</v>
      </c>
      <c r="G73" s="777">
        <v>944849.86000000103</v>
      </c>
      <c r="H73" s="824">
        <v>848413</v>
      </c>
      <c r="I73" s="777">
        <v>990794.26000000036</v>
      </c>
      <c r="J73" s="824">
        <v>873796</v>
      </c>
      <c r="K73" s="783">
        <v>1044271.3300000004</v>
      </c>
      <c r="L73" s="883">
        <v>-17697.869999999984</v>
      </c>
      <c r="M73" s="875">
        <f t="shared" si="16"/>
        <v>3328583</v>
      </c>
      <c r="N73" s="769">
        <f t="shared" si="17"/>
        <v>3868021.1700000023</v>
      </c>
    </row>
    <row r="74" spans="1:14" x14ac:dyDescent="0.25">
      <c r="A74" s="1571"/>
      <c r="B74" s="1442" t="s">
        <v>262</v>
      </c>
      <c r="C74" s="206"/>
      <c r="D74" s="824"/>
      <c r="E74" s="777"/>
      <c r="F74" s="824"/>
      <c r="G74" s="777"/>
      <c r="H74" s="824"/>
      <c r="I74" s="777"/>
      <c r="J74" s="824"/>
      <c r="K74" s="783"/>
      <c r="L74" s="883"/>
      <c r="M74" s="875">
        <f t="shared" si="16"/>
        <v>0</v>
      </c>
      <c r="N74" s="769">
        <f t="shared" si="17"/>
        <v>0</v>
      </c>
    </row>
    <row r="75" spans="1:14" x14ac:dyDescent="0.25">
      <c r="A75" s="1571"/>
      <c r="B75" s="1442" t="s">
        <v>263</v>
      </c>
      <c r="C75" s="206"/>
      <c r="D75" s="824"/>
      <c r="E75" s="777"/>
      <c r="F75" s="824"/>
      <c r="G75" s="777"/>
      <c r="H75" s="824"/>
      <c r="I75" s="777"/>
      <c r="J75" s="824"/>
      <c r="K75" s="783"/>
      <c r="L75" s="883"/>
      <c r="M75" s="875">
        <f t="shared" si="16"/>
        <v>0</v>
      </c>
      <c r="N75" s="769">
        <f t="shared" si="17"/>
        <v>0</v>
      </c>
    </row>
    <row r="76" spans="1:14" x14ac:dyDescent="0.25">
      <c r="A76" s="1571"/>
      <c r="B76" s="1442" t="s">
        <v>1715</v>
      </c>
      <c r="C76" s="206"/>
      <c r="D76" s="824"/>
      <c r="E76" s="777"/>
      <c r="F76" s="824"/>
      <c r="G76" s="777"/>
      <c r="H76" s="824"/>
      <c r="I76" s="777"/>
      <c r="J76" s="824"/>
      <c r="K76" s="783"/>
      <c r="L76" s="883"/>
      <c r="M76" s="875">
        <f t="shared" si="14"/>
        <v>0</v>
      </c>
      <c r="N76" s="769">
        <f t="shared" si="15"/>
        <v>0</v>
      </c>
    </row>
    <row r="77" spans="1:14" x14ac:dyDescent="0.25">
      <c r="A77" s="1571"/>
      <c r="B77" s="1442" t="s">
        <v>1754</v>
      </c>
      <c r="C77" s="206"/>
      <c r="D77" s="824"/>
      <c r="E77" s="777"/>
      <c r="F77" s="824"/>
      <c r="G77" s="777"/>
      <c r="H77" s="824"/>
      <c r="I77" s="777"/>
      <c r="J77" s="824"/>
      <c r="K77" s="783"/>
      <c r="L77" s="883"/>
      <c r="M77" s="875">
        <f t="shared" si="14"/>
        <v>0</v>
      </c>
      <c r="N77" s="769">
        <f t="shared" si="15"/>
        <v>0</v>
      </c>
    </row>
    <row r="78" spans="1:14" x14ac:dyDescent="0.25">
      <c r="A78" s="1571"/>
      <c r="B78" s="1442" t="s">
        <v>1755</v>
      </c>
      <c r="C78" s="206" t="s">
        <v>681</v>
      </c>
      <c r="D78" s="824">
        <v>3977247</v>
      </c>
      <c r="E78" s="777">
        <v>3956774.5350122573</v>
      </c>
      <c r="F78" s="824">
        <v>4053847</v>
      </c>
      <c r="G78" s="777">
        <v>4796772.8096365742</v>
      </c>
      <c r="H78" s="824">
        <v>4275390</v>
      </c>
      <c r="I78" s="777">
        <v>5451847.31219282</v>
      </c>
      <c r="J78" s="824">
        <v>4571970</v>
      </c>
      <c r="K78" s="783">
        <v>5730581.0737339016</v>
      </c>
      <c r="L78" s="883">
        <v>-275787.40999999986</v>
      </c>
      <c r="M78" s="875">
        <f t="shared" si="14"/>
        <v>16878454</v>
      </c>
      <c r="N78" s="769">
        <f t="shared" si="15"/>
        <v>19660188.320575554</v>
      </c>
    </row>
    <row r="79" spans="1:14" s="209" customFormat="1" x14ac:dyDescent="0.25">
      <c r="A79" s="1572"/>
      <c r="B79" s="1443" t="s">
        <v>1762</v>
      </c>
      <c r="C79" s="515" t="s">
        <v>92</v>
      </c>
      <c r="D79" s="703"/>
      <c r="E79" s="779">
        <f>SUM(E69:E78)</f>
        <v>10619233.515012275</v>
      </c>
      <c r="F79" s="703"/>
      <c r="G79" s="779">
        <f>SUM(G69:G78)</f>
        <v>10260130.13963658</v>
      </c>
      <c r="H79" s="703"/>
      <c r="I79" s="779">
        <f>SUM(I69:I78)</f>
        <v>10390060.112192821</v>
      </c>
      <c r="J79" s="703"/>
      <c r="K79" s="784">
        <f>SUM(K69:K78)</f>
        <v>10941478.923733899</v>
      </c>
      <c r="L79" s="884">
        <f>SUM(L69:L78)</f>
        <v>-353742.08999999962</v>
      </c>
      <c r="M79" s="877"/>
      <c r="N79" s="770">
        <f>SUM(N69:N78)</f>
        <v>41857160.600575574</v>
      </c>
    </row>
    <row r="80" spans="1:14" x14ac:dyDescent="0.25">
      <c r="A80" s="1571" t="s">
        <v>6</v>
      </c>
      <c r="B80" s="514" t="s">
        <v>391</v>
      </c>
      <c r="C80" s="206" t="s">
        <v>1765</v>
      </c>
      <c r="D80" s="823">
        <v>481094</v>
      </c>
      <c r="E80" s="776">
        <v>52921.440000000126</v>
      </c>
      <c r="F80" s="823">
        <v>509744</v>
      </c>
      <c r="G80" s="776">
        <v>56073.380000000194</v>
      </c>
      <c r="H80" s="823">
        <v>543348</v>
      </c>
      <c r="I80" s="776">
        <v>59770.700000000157</v>
      </c>
      <c r="J80" s="823">
        <v>571313</v>
      </c>
      <c r="K80" s="782">
        <v>68571.48000000004</v>
      </c>
      <c r="L80" s="885"/>
      <c r="M80" s="878">
        <f t="shared" ref="M80:M89" si="18">D80+F80+H80+J80</f>
        <v>2105499</v>
      </c>
      <c r="N80" s="768">
        <f t="shared" ref="N80:N89" si="19">E80+G80+I80+K80+L80</f>
        <v>237337.00000000052</v>
      </c>
    </row>
    <row r="81" spans="1:14" x14ac:dyDescent="0.25">
      <c r="A81" s="1571"/>
      <c r="B81" s="514" t="s">
        <v>112</v>
      </c>
      <c r="C81" s="206" t="s">
        <v>1766</v>
      </c>
      <c r="D81" s="824">
        <v>481363</v>
      </c>
      <c r="E81" s="777">
        <v>69016.918441558388</v>
      </c>
      <c r="F81" s="824">
        <v>1608965</v>
      </c>
      <c r="G81" s="777">
        <v>213158.95480519434</v>
      </c>
      <c r="H81" s="824">
        <v>2265608</v>
      </c>
      <c r="I81" s="777">
        <v>297657.62961038947</v>
      </c>
      <c r="J81" s="824">
        <v>2368957</v>
      </c>
      <c r="K81" s="783">
        <v>315309.00779220823</v>
      </c>
      <c r="L81" s="883"/>
      <c r="M81" s="875">
        <f t="shared" si="18"/>
        <v>6724893</v>
      </c>
      <c r="N81" s="769">
        <f t="shared" si="19"/>
        <v>895142.51064935036</v>
      </c>
    </row>
    <row r="82" spans="1:14" x14ac:dyDescent="0.25">
      <c r="A82" s="1571"/>
      <c r="B82" s="514" t="s">
        <v>114</v>
      </c>
      <c r="C82" s="206" t="s">
        <v>1767</v>
      </c>
      <c r="D82" s="824">
        <v>2044472</v>
      </c>
      <c r="E82" s="777">
        <v>88512.946666666583</v>
      </c>
      <c r="F82" s="824">
        <v>2147183</v>
      </c>
      <c r="G82" s="777">
        <v>93544.842666666707</v>
      </c>
      <c r="H82" s="824">
        <v>2264837</v>
      </c>
      <c r="I82" s="777">
        <v>99386.890666666703</v>
      </c>
      <c r="J82" s="824">
        <v>2368034</v>
      </c>
      <c r="K82" s="783">
        <v>110748.82666666647</v>
      </c>
      <c r="L82" s="883"/>
      <c r="M82" s="875">
        <f t="shared" si="18"/>
        <v>8824526</v>
      </c>
      <c r="N82" s="769">
        <f t="shared" si="19"/>
        <v>392193.50666666648</v>
      </c>
    </row>
    <row r="83" spans="1:14" x14ac:dyDescent="0.25">
      <c r="A83" s="1571"/>
      <c r="B83" s="1442" t="s">
        <v>115</v>
      </c>
      <c r="C83" s="206" t="s">
        <v>1768</v>
      </c>
      <c r="D83" s="824">
        <v>2512</v>
      </c>
      <c r="E83" s="777">
        <v>253.46987951807236</v>
      </c>
      <c r="F83" s="824">
        <v>2792</v>
      </c>
      <c r="G83" s="777">
        <v>281.72289156626499</v>
      </c>
      <c r="H83" s="824">
        <v>3273</v>
      </c>
      <c r="I83" s="777">
        <v>330.2575301204817</v>
      </c>
      <c r="J83" s="824">
        <v>3466</v>
      </c>
      <c r="K83" s="783">
        <v>354.95180722891541</v>
      </c>
      <c r="L83" s="883"/>
      <c r="M83" s="875">
        <f t="shared" ref="M83:M87" si="20">D83+F83+H83+J83</f>
        <v>12043</v>
      </c>
      <c r="N83" s="769">
        <f t="shared" ref="N83:N87" si="21">E83+G83+I83+K83+L83</f>
        <v>1220.4021084337344</v>
      </c>
    </row>
    <row r="84" spans="1:14" x14ac:dyDescent="0.25">
      <c r="A84" s="1571"/>
      <c r="B84" s="1442" t="s">
        <v>116</v>
      </c>
      <c r="C84" s="206" t="s">
        <v>1769</v>
      </c>
      <c r="D84" s="824">
        <v>1529096</v>
      </c>
      <c r="E84" s="777">
        <v>381011.12999999983</v>
      </c>
      <c r="F84" s="824">
        <v>1635570</v>
      </c>
      <c r="G84" s="777">
        <v>407462.11999999988</v>
      </c>
      <c r="H84" s="824">
        <v>1760179</v>
      </c>
      <c r="I84" s="777">
        <v>438719.68999999994</v>
      </c>
      <c r="J84" s="824">
        <v>1867157</v>
      </c>
      <c r="K84" s="783">
        <v>483884.23999999953</v>
      </c>
      <c r="L84" s="883"/>
      <c r="M84" s="875">
        <f t="shared" si="20"/>
        <v>6792002</v>
      </c>
      <c r="N84" s="769">
        <f t="shared" si="21"/>
        <v>1711077.1799999992</v>
      </c>
    </row>
    <row r="85" spans="1:14" x14ac:dyDescent="0.25">
      <c r="A85" s="1571"/>
      <c r="B85" s="1442" t="s">
        <v>159</v>
      </c>
      <c r="C85" s="206"/>
      <c r="D85" s="824"/>
      <c r="E85" s="777"/>
      <c r="F85" s="824"/>
      <c r="G85" s="777"/>
      <c r="H85" s="824"/>
      <c r="I85" s="777"/>
      <c r="J85" s="824"/>
      <c r="K85" s="783"/>
      <c r="L85" s="883"/>
      <c r="M85" s="875">
        <f t="shared" si="20"/>
        <v>0</v>
      </c>
      <c r="N85" s="769">
        <f t="shared" si="21"/>
        <v>0</v>
      </c>
    </row>
    <row r="86" spans="1:14" x14ac:dyDescent="0.25">
      <c r="A86" s="1571"/>
      <c r="B86" s="1442" t="s">
        <v>442</v>
      </c>
      <c r="C86" s="206"/>
      <c r="D86" s="824"/>
      <c r="E86" s="777"/>
      <c r="F86" s="824"/>
      <c r="G86" s="777"/>
      <c r="H86" s="824"/>
      <c r="I86" s="777"/>
      <c r="J86" s="824"/>
      <c r="K86" s="783"/>
      <c r="L86" s="883"/>
      <c r="M86" s="875">
        <f t="shared" si="20"/>
        <v>0</v>
      </c>
      <c r="N86" s="769">
        <f t="shared" si="21"/>
        <v>0</v>
      </c>
    </row>
    <row r="87" spans="1:14" x14ac:dyDescent="0.25">
      <c r="A87" s="1571"/>
      <c r="B87" s="1442" t="s">
        <v>457</v>
      </c>
      <c r="C87" s="206"/>
      <c r="D87" s="824"/>
      <c r="E87" s="777"/>
      <c r="F87" s="824"/>
      <c r="G87" s="777"/>
      <c r="H87" s="824"/>
      <c r="I87" s="777"/>
      <c r="J87" s="824"/>
      <c r="K87" s="783"/>
      <c r="L87" s="883"/>
      <c r="M87" s="875">
        <f t="shared" si="20"/>
        <v>0</v>
      </c>
      <c r="N87" s="769">
        <f t="shared" si="21"/>
        <v>0</v>
      </c>
    </row>
    <row r="88" spans="1:14" x14ac:dyDescent="0.25">
      <c r="A88" s="1571"/>
      <c r="B88" s="1442" t="s">
        <v>1761</v>
      </c>
      <c r="C88" s="206"/>
      <c r="D88" s="824"/>
      <c r="E88" s="777"/>
      <c r="F88" s="824"/>
      <c r="G88" s="777"/>
      <c r="H88" s="824"/>
      <c r="I88" s="777"/>
      <c r="J88" s="824"/>
      <c r="K88" s="783"/>
      <c r="L88" s="883"/>
      <c r="M88" s="875">
        <f t="shared" si="18"/>
        <v>0</v>
      </c>
      <c r="N88" s="769">
        <f t="shared" si="19"/>
        <v>0</v>
      </c>
    </row>
    <row r="89" spans="1:14" x14ac:dyDescent="0.25">
      <c r="A89" s="1571"/>
      <c r="B89" s="1442" t="s">
        <v>1763</v>
      </c>
      <c r="C89" s="206" t="s">
        <v>681</v>
      </c>
      <c r="D89" s="824"/>
      <c r="E89" s="777"/>
      <c r="F89" s="824"/>
      <c r="G89" s="777"/>
      <c r="H89" s="824"/>
      <c r="I89" s="777"/>
      <c r="J89" s="824"/>
      <c r="K89" s="783"/>
      <c r="L89" s="883"/>
      <c r="M89" s="875">
        <f t="shared" si="18"/>
        <v>0</v>
      </c>
      <c r="N89" s="769">
        <f t="shared" si="19"/>
        <v>0</v>
      </c>
    </row>
    <row r="90" spans="1:14" s="209" customFormat="1" x14ac:dyDescent="0.25">
      <c r="A90" s="1572"/>
      <c r="B90" s="1444" t="s">
        <v>1764</v>
      </c>
      <c r="C90" s="515" t="s">
        <v>392</v>
      </c>
      <c r="D90" s="703"/>
      <c r="E90" s="779">
        <f>SUM(E80:E89)</f>
        <v>591715.90498774301</v>
      </c>
      <c r="F90" s="703"/>
      <c r="G90" s="779">
        <f>SUM(G80:G89)</f>
        <v>770521.02036342747</v>
      </c>
      <c r="H90" s="703"/>
      <c r="I90" s="779">
        <f>SUM(I80:I89)</f>
        <v>895865.16780717671</v>
      </c>
      <c r="J90" s="703"/>
      <c r="K90" s="784">
        <f>SUM(K80:K89)</f>
        <v>978868.50626610313</v>
      </c>
      <c r="L90" s="884">
        <f>SUM(L80:L89)</f>
        <v>0</v>
      </c>
      <c r="M90" s="877"/>
      <c r="N90" s="770">
        <f>SUM(N80:N89)</f>
        <v>3236970.5994244502</v>
      </c>
    </row>
    <row r="91" spans="1:14" s="209" customFormat="1" ht="15.75" thickBot="1" x14ac:dyDescent="0.3">
      <c r="A91" s="765"/>
      <c r="B91" s="695">
        <v>9</v>
      </c>
      <c r="C91" s="696" t="s">
        <v>93</v>
      </c>
      <c r="D91" s="704"/>
      <c r="E91" s="780">
        <f>E18+E40+E47+E54+E61+E68+E79+E90</f>
        <v>68284563.709999993</v>
      </c>
      <c r="F91" s="704"/>
      <c r="G91" s="780">
        <f>G18+G40+G47+G54+G61+G68+G79+G90</f>
        <v>70578254.449999988</v>
      </c>
      <c r="H91" s="704"/>
      <c r="I91" s="780">
        <f>I18+I40+I47+I54+I61+I68+I79+I90</f>
        <v>73338855.070000023</v>
      </c>
      <c r="J91" s="704"/>
      <c r="K91" s="786">
        <f>K18+K40+K47+K54+K61+K68+K79+K90</f>
        <v>76791340.840000033</v>
      </c>
      <c r="L91" s="754">
        <f>L18+L40+L47+L54+L61+L68+L79+L90</f>
        <v>-1115092.7699999996</v>
      </c>
      <c r="M91" s="880"/>
      <c r="N91" s="772">
        <f>N18+N40+N47+N54+N61+N68+N79+N90</f>
        <v>287877921.30000001</v>
      </c>
    </row>
    <row r="93" spans="1:14" x14ac:dyDescent="0.25">
      <c r="A93" s="511"/>
    </row>
  </sheetData>
  <mergeCells count="15">
    <mergeCell ref="A48:A54"/>
    <mergeCell ref="A80:A90"/>
    <mergeCell ref="A62:A68"/>
    <mergeCell ref="A69:A79"/>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9"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65" zoomScaleNormal="65" workbookViewId="0">
      <pane xSplit="3" topLeftCell="D1" activePane="topRight" state="frozen"/>
      <selection pane="topRight" activeCell="D3" sqref="D3"/>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954</v>
      </c>
    </row>
    <row r="3" spans="1:64" x14ac:dyDescent="0.25">
      <c r="A3" s="205" t="s">
        <v>371</v>
      </c>
      <c r="C3" s="1074" t="str">
        <f>'MMA Rev-Exp Summary'!C3</f>
        <v>Humana Medical Plan, Inc.</v>
      </c>
      <c r="D3" s="110" t="s">
        <v>1801</v>
      </c>
    </row>
    <row r="4" spans="1:64" x14ac:dyDescent="0.25">
      <c r="A4" s="205" t="s">
        <v>15</v>
      </c>
      <c r="C4" s="1075" t="str">
        <f>IF('MMA Rev-Exp Summary'!C4=0,"",'MMA Rev-Exp Summary'!C4)</f>
        <v>CY 2022</v>
      </c>
    </row>
    <row r="5" spans="1:64" x14ac:dyDescent="0.25">
      <c r="A5" s="205" t="s">
        <v>16</v>
      </c>
      <c r="C5" s="1075">
        <f>IF('MMA Rev-Exp Summary'!C5=0,"",'MMA Rev-Exp Summary'!C5)</f>
        <v>45016</v>
      </c>
    </row>
    <row r="6" spans="1:64" x14ac:dyDescent="0.25">
      <c r="A6" s="350"/>
      <c r="C6" s="1076"/>
    </row>
    <row r="7" spans="1:64" ht="15.75" thickBot="1" x14ac:dyDescent="0.3">
      <c r="A7" s="350"/>
      <c r="C7" s="1076"/>
    </row>
    <row r="8" spans="1:64" s="352" customFormat="1" ht="18.75" x14ac:dyDescent="0.3">
      <c r="A8" s="1585"/>
      <c r="B8" s="1586"/>
      <c r="C8" s="1586"/>
      <c r="D8" s="1579" t="s">
        <v>244</v>
      </c>
      <c r="E8" s="1580"/>
      <c r="F8" s="1580"/>
      <c r="G8" s="1580"/>
      <c r="H8" s="1580"/>
      <c r="I8" s="1580"/>
      <c r="J8" s="1580"/>
      <c r="K8" s="1580"/>
      <c r="L8" s="1580"/>
      <c r="M8" s="1580"/>
      <c r="N8" s="1580"/>
      <c r="O8" s="1581"/>
      <c r="P8" s="1579" t="s">
        <v>245</v>
      </c>
      <c r="Q8" s="1580"/>
      <c r="R8" s="1580"/>
      <c r="S8" s="1580"/>
      <c r="T8" s="1580"/>
      <c r="U8" s="1580"/>
      <c r="V8" s="1580"/>
      <c r="W8" s="1580"/>
      <c r="X8" s="1580"/>
      <c r="Y8" s="1580"/>
      <c r="Z8" s="1580"/>
      <c r="AA8" s="1581"/>
      <c r="AB8" s="1579" t="s">
        <v>246</v>
      </c>
      <c r="AC8" s="1580"/>
      <c r="AD8" s="1580"/>
      <c r="AE8" s="1580"/>
      <c r="AF8" s="1580"/>
      <c r="AG8" s="1580"/>
      <c r="AH8" s="1580"/>
      <c r="AI8" s="1580"/>
      <c r="AJ8" s="1580"/>
      <c r="AK8" s="1580"/>
      <c r="AL8" s="1580"/>
      <c r="AM8" s="1581"/>
      <c r="AN8" s="1582" t="s">
        <v>247</v>
      </c>
      <c r="AO8" s="1504"/>
      <c r="AP8" s="1504"/>
      <c r="AQ8" s="1504"/>
      <c r="AR8" s="1504"/>
      <c r="AS8" s="1504"/>
      <c r="AT8" s="1504"/>
      <c r="AU8" s="1504"/>
      <c r="AV8" s="1504"/>
      <c r="AW8" s="1504"/>
      <c r="AX8" s="1504"/>
      <c r="AY8" s="1504"/>
      <c r="AZ8" s="602"/>
      <c r="BA8" s="1503" t="s">
        <v>826</v>
      </c>
      <c r="BB8" s="1504"/>
      <c r="BC8" s="1504"/>
      <c r="BD8" s="1504"/>
      <c r="BE8" s="1504"/>
      <c r="BF8" s="1504"/>
      <c r="BG8" s="1504"/>
      <c r="BH8" s="1504"/>
      <c r="BI8" s="1504"/>
      <c r="BJ8" s="1504"/>
      <c r="BK8" s="1504"/>
      <c r="BL8" s="1505"/>
    </row>
    <row r="9" spans="1:64" s="352" customFormat="1" ht="45" x14ac:dyDescent="0.25">
      <c r="A9" s="636"/>
      <c r="B9" s="637"/>
      <c r="C9" s="734"/>
      <c r="D9" s="701" t="s">
        <v>36</v>
      </c>
      <c r="E9" s="215" t="s">
        <v>937</v>
      </c>
      <c r="F9" s="215" t="s">
        <v>938</v>
      </c>
      <c r="G9" s="215" t="s">
        <v>939</v>
      </c>
      <c r="H9" s="215" t="s">
        <v>940</v>
      </c>
      <c r="I9" s="215" t="s">
        <v>47</v>
      </c>
      <c r="J9" s="215" t="s">
        <v>48</v>
      </c>
      <c r="K9" s="215" t="s">
        <v>50</v>
      </c>
      <c r="L9" s="215" t="s">
        <v>49</v>
      </c>
      <c r="M9" s="215" t="s">
        <v>1542</v>
      </c>
      <c r="N9" s="215" t="s">
        <v>136</v>
      </c>
      <c r="O9" s="216" t="s">
        <v>137</v>
      </c>
      <c r="P9" s="701" t="s">
        <v>36</v>
      </c>
      <c r="Q9" s="215" t="s">
        <v>937</v>
      </c>
      <c r="R9" s="215" t="s">
        <v>938</v>
      </c>
      <c r="S9" s="215" t="s">
        <v>939</v>
      </c>
      <c r="T9" s="215" t="s">
        <v>940</v>
      </c>
      <c r="U9" s="215" t="s">
        <v>47</v>
      </c>
      <c r="V9" s="215" t="s">
        <v>48</v>
      </c>
      <c r="W9" s="215" t="s">
        <v>50</v>
      </c>
      <c r="X9" s="215" t="s">
        <v>49</v>
      </c>
      <c r="Y9" s="215" t="s">
        <v>1542</v>
      </c>
      <c r="Z9" s="215" t="s">
        <v>136</v>
      </c>
      <c r="AA9" s="216" t="s">
        <v>137</v>
      </c>
      <c r="AB9" s="701" t="s">
        <v>36</v>
      </c>
      <c r="AC9" s="215" t="s">
        <v>937</v>
      </c>
      <c r="AD9" s="215" t="s">
        <v>938</v>
      </c>
      <c r="AE9" s="215" t="s">
        <v>939</v>
      </c>
      <c r="AF9" s="215" t="s">
        <v>940</v>
      </c>
      <c r="AG9" s="215" t="s">
        <v>47</v>
      </c>
      <c r="AH9" s="215" t="s">
        <v>48</v>
      </c>
      <c r="AI9" s="215" t="s">
        <v>50</v>
      </c>
      <c r="AJ9" s="215" t="s">
        <v>49</v>
      </c>
      <c r="AK9" s="215" t="s">
        <v>1542</v>
      </c>
      <c r="AL9" s="215" t="s">
        <v>136</v>
      </c>
      <c r="AM9" s="216" t="s">
        <v>137</v>
      </c>
      <c r="AN9" s="701" t="s">
        <v>36</v>
      </c>
      <c r="AO9" s="215" t="s">
        <v>937</v>
      </c>
      <c r="AP9" s="215" t="s">
        <v>938</v>
      </c>
      <c r="AQ9" s="215" t="s">
        <v>939</v>
      </c>
      <c r="AR9" s="215" t="s">
        <v>940</v>
      </c>
      <c r="AS9" s="215" t="s">
        <v>47</v>
      </c>
      <c r="AT9" s="215" t="s">
        <v>48</v>
      </c>
      <c r="AU9" s="215" t="s">
        <v>50</v>
      </c>
      <c r="AV9" s="215" t="s">
        <v>49</v>
      </c>
      <c r="AW9" s="215" t="s">
        <v>1542</v>
      </c>
      <c r="AX9" s="215" t="s">
        <v>136</v>
      </c>
      <c r="AY9" s="215" t="s">
        <v>137</v>
      </c>
      <c r="AZ9" s="603" t="s">
        <v>908</v>
      </c>
      <c r="BA9" s="244" t="s">
        <v>36</v>
      </c>
      <c r="BB9" s="215" t="s">
        <v>937</v>
      </c>
      <c r="BC9" s="215" t="s">
        <v>938</v>
      </c>
      <c r="BD9" s="215" t="s">
        <v>939</v>
      </c>
      <c r="BE9" s="215" t="s">
        <v>940</v>
      </c>
      <c r="BF9" s="215" t="s">
        <v>47</v>
      </c>
      <c r="BG9" s="215" t="s">
        <v>48</v>
      </c>
      <c r="BH9" s="215" t="s">
        <v>50</v>
      </c>
      <c r="BI9" s="215" t="s">
        <v>49</v>
      </c>
      <c r="BJ9" s="215" t="s">
        <v>1542</v>
      </c>
      <c r="BK9" s="215" t="s">
        <v>136</v>
      </c>
      <c r="BL9" s="217" t="s">
        <v>137</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7"/>
      <c r="AZ10" s="1072"/>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583" t="s">
        <v>955</v>
      </c>
      <c r="B11" s="1584"/>
      <c r="C11" s="1584"/>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73" t="s">
        <v>956</v>
      </c>
      <c r="B12" s="514" t="s">
        <v>61</v>
      </c>
      <c r="C12" s="1077" t="s">
        <v>1202</v>
      </c>
      <c r="D12" s="745">
        <f>SUM(E12:O12)</f>
        <v>1667698.6799999997</v>
      </c>
      <c r="E12" s="746">
        <v>985407.4299999997</v>
      </c>
      <c r="F12" s="746">
        <v>75282.499999999985</v>
      </c>
      <c r="G12" s="746">
        <v>182885.56999999992</v>
      </c>
      <c r="H12" s="746">
        <v>158322.57999999996</v>
      </c>
      <c r="I12" s="746">
        <v>97043.439999999944</v>
      </c>
      <c r="J12" s="746">
        <v>6850.3200000000015</v>
      </c>
      <c r="K12" s="746">
        <v>1359.71</v>
      </c>
      <c r="L12" s="746">
        <v>12025.240000000003</v>
      </c>
      <c r="M12" s="746">
        <v>0</v>
      </c>
      <c r="N12" s="746">
        <v>121367.90000000004</v>
      </c>
      <c r="O12" s="747">
        <v>27153.989999999987</v>
      </c>
      <c r="P12" s="745">
        <f>SUM(Q12:AA12)</f>
        <v>1703701.3300000005</v>
      </c>
      <c r="Q12" s="746">
        <v>1033807.0300000004</v>
      </c>
      <c r="R12" s="746">
        <v>76367.8</v>
      </c>
      <c r="S12" s="746">
        <v>182525.38000000009</v>
      </c>
      <c r="T12" s="746">
        <v>152709.55000000008</v>
      </c>
      <c r="U12" s="746">
        <v>91851.370000000024</v>
      </c>
      <c r="V12" s="746">
        <v>6741.63</v>
      </c>
      <c r="W12" s="746">
        <v>1156.0300000000002</v>
      </c>
      <c r="X12" s="746">
        <v>11861.020000000002</v>
      </c>
      <c r="Y12" s="746">
        <v>0</v>
      </c>
      <c r="Z12" s="746">
        <v>119634.44999999994</v>
      </c>
      <c r="AA12" s="747">
        <v>27047.069999999985</v>
      </c>
      <c r="AB12" s="745">
        <f>SUM(AC12:AM12)</f>
        <v>1847500.67</v>
      </c>
      <c r="AC12" s="746">
        <v>1170205.17</v>
      </c>
      <c r="AD12" s="746">
        <v>81929.409999999974</v>
      </c>
      <c r="AE12" s="746">
        <v>179977.06000000006</v>
      </c>
      <c r="AF12" s="746">
        <v>154154.71000000005</v>
      </c>
      <c r="AG12" s="746">
        <v>93150.840000000026</v>
      </c>
      <c r="AH12" s="746">
        <v>6299.6400000000012</v>
      </c>
      <c r="AI12" s="746">
        <v>954.22</v>
      </c>
      <c r="AJ12" s="746">
        <v>12399.570000000002</v>
      </c>
      <c r="AK12" s="746">
        <v>0</v>
      </c>
      <c r="AL12" s="746">
        <v>120877.32000000008</v>
      </c>
      <c r="AM12" s="747">
        <v>27552.730000000003</v>
      </c>
      <c r="AN12" s="745">
        <f>SUM(AO12:AY12)</f>
        <v>1956915.0500000003</v>
      </c>
      <c r="AO12" s="746">
        <v>1280460.6500000001</v>
      </c>
      <c r="AP12" s="746">
        <v>86387.33</v>
      </c>
      <c r="AQ12" s="746">
        <v>180154.46000000002</v>
      </c>
      <c r="AR12" s="746">
        <v>150768.50000000003</v>
      </c>
      <c r="AS12" s="746">
        <v>91606.75</v>
      </c>
      <c r="AT12" s="746">
        <v>6248.0899999999983</v>
      </c>
      <c r="AU12" s="746">
        <v>1130.6099999999997</v>
      </c>
      <c r="AV12" s="746">
        <v>12878.25</v>
      </c>
      <c r="AW12" s="746">
        <v>24</v>
      </c>
      <c r="AX12" s="746">
        <v>118467.71000000002</v>
      </c>
      <c r="AY12" s="746">
        <v>28788.700000000008</v>
      </c>
      <c r="AZ12" s="748">
        <v>-1</v>
      </c>
      <c r="BA12" s="749">
        <f>SUM(BB12:BL12)+AZ12</f>
        <v>7175814.7300000004</v>
      </c>
      <c r="BB12" s="752">
        <f t="shared" ref="BB12:BH13" si="1">E12+Q12+AC12+AO12</f>
        <v>4469880.28</v>
      </c>
      <c r="BC12" s="752">
        <f t="shared" si="1"/>
        <v>319967.03999999998</v>
      </c>
      <c r="BD12" s="752">
        <f t="shared" si="1"/>
        <v>725542.47</v>
      </c>
      <c r="BE12" s="752">
        <f t="shared" si="1"/>
        <v>615955.34000000008</v>
      </c>
      <c r="BF12" s="752">
        <f t="shared" si="1"/>
        <v>373652.4</v>
      </c>
      <c r="BG12" s="752">
        <f t="shared" si="1"/>
        <v>26139.68</v>
      </c>
      <c r="BH12" s="752">
        <f t="shared" si="1"/>
        <v>4600.57</v>
      </c>
      <c r="BI12" s="752">
        <f t="shared" ref="BI12:BJ73" si="2">L12+X12+AJ12+AV12</f>
        <v>49164.080000000009</v>
      </c>
      <c r="BJ12" s="752">
        <f t="shared" si="2"/>
        <v>24</v>
      </c>
      <c r="BK12" s="752">
        <f>N12+Z12+AL12+AX12</f>
        <v>480347.38000000006</v>
      </c>
      <c r="BL12" s="751">
        <f>O12+AA12+AM12+AY12</f>
        <v>110542.48999999999</v>
      </c>
    </row>
    <row r="13" spans="1:64" x14ac:dyDescent="0.25">
      <c r="A13" s="1571"/>
      <c r="B13" s="514" t="s">
        <v>62</v>
      </c>
      <c r="C13" s="1077" t="s">
        <v>1203</v>
      </c>
      <c r="D13" s="745">
        <f t="shared" ref="D13:D73" si="3">SUM(E13:O13)</f>
        <v>99796.820000000123</v>
      </c>
      <c r="E13" s="746">
        <v>12227.330000000004</v>
      </c>
      <c r="F13" s="746">
        <v>2965.7400000000021</v>
      </c>
      <c r="G13" s="746">
        <v>41322.590000000135</v>
      </c>
      <c r="H13" s="746">
        <v>14569.569999999991</v>
      </c>
      <c r="I13" s="746">
        <v>7492.2099999999955</v>
      </c>
      <c r="J13" s="746">
        <v>0</v>
      </c>
      <c r="K13" s="746">
        <v>0</v>
      </c>
      <c r="L13" s="746">
        <v>721.05999999999983</v>
      </c>
      <c r="M13" s="746">
        <v>0</v>
      </c>
      <c r="N13" s="746">
        <v>9831.1000000000058</v>
      </c>
      <c r="O13" s="747">
        <v>10667.220000000001</v>
      </c>
      <c r="P13" s="745">
        <f t="shared" ref="P13:P73" si="4">SUM(Q13:AA13)</f>
        <v>95514.280000000217</v>
      </c>
      <c r="Q13" s="746">
        <v>10782.800000000001</v>
      </c>
      <c r="R13" s="746">
        <v>3961.9200000000033</v>
      </c>
      <c r="S13" s="746">
        <v>42255.800000000214</v>
      </c>
      <c r="T13" s="746">
        <v>14752.97999999998</v>
      </c>
      <c r="U13" s="746">
        <v>7952.9000000000069</v>
      </c>
      <c r="V13" s="746">
        <v>0</v>
      </c>
      <c r="W13" s="746">
        <v>0</v>
      </c>
      <c r="X13" s="746">
        <v>511.72999999999996</v>
      </c>
      <c r="Y13" s="746">
        <v>0</v>
      </c>
      <c r="Z13" s="746">
        <v>10278.960000000012</v>
      </c>
      <c r="AA13" s="747">
        <v>5017.1899999999978</v>
      </c>
      <c r="AB13" s="745">
        <f t="shared" ref="AB13:AB73" si="5">SUM(AC13:AM13)</f>
        <v>71720.959999999977</v>
      </c>
      <c r="AC13" s="746">
        <v>10155.459999999994</v>
      </c>
      <c r="AD13" s="746">
        <v>3001.06</v>
      </c>
      <c r="AE13" s="746">
        <v>27636.419999999969</v>
      </c>
      <c r="AF13" s="746">
        <v>10091.970000000005</v>
      </c>
      <c r="AG13" s="746">
        <v>8157.9500000000035</v>
      </c>
      <c r="AH13" s="746">
        <v>0</v>
      </c>
      <c r="AI13" s="746">
        <v>0</v>
      </c>
      <c r="AJ13" s="746">
        <v>456.66</v>
      </c>
      <c r="AK13" s="746">
        <v>0</v>
      </c>
      <c r="AL13" s="746">
        <v>2521.6299999999987</v>
      </c>
      <c r="AM13" s="747">
        <v>9699.8100000000122</v>
      </c>
      <c r="AN13" s="745">
        <f t="shared" ref="AN13:AN73" si="6">SUM(AO13:AY13)</f>
        <v>98380.649999999965</v>
      </c>
      <c r="AO13" s="746">
        <v>18861.849999999937</v>
      </c>
      <c r="AP13" s="746">
        <v>2458.5999999999972</v>
      </c>
      <c r="AQ13" s="746">
        <v>42105.790000000045</v>
      </c>
      <c r="AR13" s="746">
        <v>18331.629999999983</v>
      </c>
      <c r="AS13" s="746">
        <v>5201.2400000000025</v>
      </c>
      <c r="AT13" s="746">
        <v>0</v>
      </c>
      <c r="AU13" s="746">
        <v>0</v>
      </c>
      <c r="AV13" s="746">
        <v>440.34000000000009</v>
      </c>
      <c r="AW13" s="746">
        <v>0</v>
      </c>
      <c r="AX13" s="746">
        <v>3676.4199999999983</v>
      </c>
      <c r="AY13" s="746">
        <v>7304.78</v>
      </c>
      <c r="AZ13" s="748">
        <v>0</v>
      </c>
      <c r="BA13" s="749">
        <f>SUM(BB13:BL13)+AZ13</f>
        <v>365412.7100000002</v>
      </c>
      <c r="BB13" s="752">
        <f t="shared" si="1"/>
        <v>52027.43999999993</v>
      </c>
      <c r="BC13" s="752">
        <f t="shared" si="1"/>
        <v>12387.320000000002</v>
      </c>
      <c r="BD13" s="752">
        <f t="shared" si="1"/>
        <v>153320.60000000036</v>
      </c>
      <c r="BE13" s="752">
        <f t="shared" si="1"/>
        <v>57746.149999999958</v>
      </c>
      <c r="BF13" s="752">
        <f t="shared" si="1"/>
        <v>28804.300000000007</v>
      </c>
      <c r="BG13" s="752">
        <f t="shared" si="1"/>
        <v>0</v>
      </c>
      <c r="BH13" s="752">
        <f t="shared" si="1"/>
        <v>0</v>
      </c>
      <c r="BI13" s="752">
        <f t="shared" si="2"/>
        <v>2129.79</v>
      </c>
      <c r="BJ13" s="752">
        <f t="shared" si="2"/>
        <v>0</v>
      </c>
      <c r="BK13" s="752">
        <f>N13+Z13+AL13+AX13</f>
        <v>26308.110000000015</v>
      </c>
      <c r="BL13" s="753">
        <f>O13+AA13+AM13+AY13</f>
        <v>32689.000000000011</v>
      </c>
    </row>
    <row r="14" spans="1:64" x14ac:dyDescent="0.25">
      <c r="A14" s="1571"/>
      <c r="B14" s="514" t="s">
        <v>63</v>
      </c>
      <c r="C14" s="1077" t="s">
        <v>1204</v>
      </c>
      <c r="D14" s="745">
        <f t="shared" si="3"/>
        <v>396934.37000000477</v>
      </c>
      <c r="E14" s="746">
        <v>103273.4300000019</v>
      </c>
      <c r="F14" s="746">
        <v>24103.749999999916</v>
      </c>
      <c r="G14" s="746">
        <v>140488.7500000021</v>
      </c>
      <c r="H14" s="746">
        <v>67215.590000000913</v>
      </c>
      <c r="I14" s="746">
        <v>28757.549999999956</v>
      </c>
      <c r="J14" s="746">
        <v>0</v>
      </c>
      <c r="K14" s="746">
        <v>79.95</v>
      </c>
      <c r="L14" s="746">
        <v>1226.46</v>
      </c>
      <c r="M14" s="746">
        <v>0</v>
      </c>
      <c r="N14" s="746">
        <v>16019.600000000015</v>
      </c>
      <c r="O14" s="747">
        <v>15769.290000000008</v>
      </c>
      <c r="P14" s="745">
        <f t="shared" si="4"/>
        <v>421439.0200000059</v>
      </c>
      <c r="Q14" s="746">
        <v>129324.94000000287</v>
      </c>
      <c r="R14" s="746">
        <v>32423.929999999888</v>
      </c>
      <c r="S14" s="746">
        <v>135868.05000000214</v>
      </c>
      <c r="T14" s="746">
        <v>67783.710000000865</v>
      </c>
      <c r="U14" s="746">
        <v>22721.819999999934</v>
      </c>
      <c r="V14" s="746">
        <v>0</v>
      </c>
      <c r="W14" s="746">
        <v>9.5</v>
      </c>
      <c r="X14" s="746">
        <v>1938.8400000000001</v>
      </c>
      <c r="Y14" s="746">
        <v>0</v>
      </c>
      <c r="Z14" s="746">
        <v>19913.210000000061</v>
      </c>
      <c r="AA14" s="747">
        <v>11455.019999999999</v>
      </c>
      <c r="AB14" s="745">
        <f t="shared" si="5"/>
        <v>401948.55000000505</v>
      </c>
      <c r="AC14" s="746">
        <v>122834.41000000239</v>
      </c>
      <c r="AD14" s="746">
        <v>26303.629999999888</v>
      </c>
      <c r="AE14" s="746">
        <v>131548.21000000223</v>
      </c>
      <c r="AF14" s="746">
        <v>57049.330000000584</v>
      </c>
      <c r="AG14" s="746">
        <v>35460.809999999932</v>
      </c>
      <c r="AH14" s="746">
        <v>0</v>
      </c>
      <c r="AI14" s="746">
        <v>1.35</v>
      </c>
      <c r="AJ14" s="746">
        <v>4654.7100000000009</v>
      </c>
      <c r="AK14" s="746">
        <v>0</v>
      </c>
      <c r="AL14" s="746">
        <v>7167.5699999999651</v>
      </c>
      <c r="AM14" s="747">
        <v>16928.53</v>
      </c>
      <c r="AN14" s="745">
        <f t="shared" si="6"/>
        <v>428938.12000000448</v>
      </c>
      <c r="AO14" s="746">
        <v>146847.47000000207</v>
      </c>
      <c r="AP14" s="746">
        <v>29056.479999999847</v>
      </c>
      <c r="AQ14" s="746">
        <v>132615.99000000197</v>
      </c>
      <c r="AR14" s="746">
        <v>71205.040000000605</v>
      </c>
      <c r="AS14" s="746">
        <v>26180.209999999937</v>
      </c>
      <c r="AT14" s="746">
        <v>0</v>
      </c>
      <c r="AU14" s="746">
        <v>34.980000000000004</v>
      </c>
      <c r="AV14" s="746">
        <v>3619.95</v>
      </c>
      <c r="AW14" s="746">
        <v>0</v>
      </c>
      <c r="AX14" s="746">
        <v>8259.7999999999683</v>
      </c>
      <c r="AY14" s="746">
        <v>11118.200000000003</v>
      </c>
      <c r="AZ14" s="748">
        <v>278.54000000000002</v>
      </c>
      <c r="BA14" s="749">
        <f t="shared" ref="BA14:BA67" si="7">SUM(BB14:BL14)+AZ14</f>
        <v>1649538.6000000199</v>
      </c>
      <c r="BB14" s="752">
        <f t="shared" ref="BB14:BB67" si="8">E14+Q14+AC14+AO14</f>
        <v>502280.2500000092</v>
      </c>
      <c r="BC14" s="752">
        <f t="shared" ref="BC14:BC67" si="9">F14+R14+AD14+AP14</f>
        <v>111887.78999999954</v>
      </c>
      <c r="BD14" s="752">
        <f t="shared" ref="BD14:BD67" si="10">G14+S14+AE14+AQ14</f>
        <v>540521.00000000838</v>
      </c>
      <c r="BE14" s="752">
        <f t="shared" ref="BE14:BE67" si="11">H14+T14+AF14+AR14</f>
        <v>263253.67000000301</v>
      </c>
      <c r="BF14" s="752">
        <f t="shared" ref="BF14:BF67" si="12">I14+U14+AG14+AS14</f>
        <v>113120.38999999975</v>
      </c>
      <c r="BG14" s="752">
        <f t="shared" ref="BG14:BG67" si="13">J14+V14+AH14+AT14</f>
        <v>0</v>
      </c>
      <c r="BH14" s="752">
        <f t="shared" ref="BH14:BH67" si="14">K14+W14+AI14+AU14</f>
        <v>125.78</v>
      </c>
      <c r="BI14" s="752">
        <f t="shared" ref="BI14:BI67" si="15">L14+X14+AJ14+AV14</f>
        <v>11439.960000000001</v>
      </c>
      <c r="BJ14" s="752">
        <f t="shared" si="2"/>
        <v>0</v>
      </c>
      <c r="BK14" s="752">
        <f t="shared" ref="BK14:BK67" si="16">N14+Z14+AL14+AX14</f>
        <v>51360.180000000008</v>
      </c>
      <c r="BL14" s="753">
        <f t="shared" ref="BL14:BL67" si="17">O14+AA14+AM14+AY14</f>
        <v>55271.040000000008</v>
      </c>
    </row>
    <row r="15" spans="1:64" x14ac:dyDescent="0.25">
      <c r="A15" s="1571"/>
      <c r="B15" s="514" t="s">
        <v>64</v>
      </c>
      <c r="C15" s="1077" t="s">
        <v>1205</v>
      </c>
      <c r="D15" s="745">
        <f t="shared" si="3"/>
        <v>88512.946666666656</v>
      </c>
      <c r="E15" s="746">
        <v>62957.06400000002</v>
      </c>
      <c r="F15" s="746">
        <v>4120.525333333333</v>
      </c>
      <c r="G15" s="746">
        <v>7680.0319999999992</v>
      </c>
      <c r="H15" s="746">
        <v>3603.2479999999991</v>
      </c>
      <c r="I15" s="746">
        <v>4557.994666666661</v>
      </c>
      <c r="J15" s="746">
        <v>357.90133333333324</v>
      </c>
      <c r="K15" s="746">
        <v>199.40533333333329</v>
      </c>
      <c r="L15" s="746">
        <v>428.28266666666661</v>
      </c>
      <c r="M15" s="746">
        <v>4.0080000000000009</v>
      </c>
      <c r="N15" s="746">
        <v>4067.7279999999982</v>
      </c>
      <c r="O15" s="747">
        <v>536.75733333333335</v>
      </c>
      <c r="P15" s="745">
        <f t="shared" si="4"/>
        <v>93544.842666666693</v>
      </c>
      <c r="Q15" s="746">
        <v>67409.162666666685</v>
      </c>
      <c r="R15" s="746">
        <v>4344.6053333333348</v>
      </c>
      <c r="S15" s="746">
        <v>7924.3759999999975</v>
      </c>
      <c r="T15" s="746">
        <v>3594.4986666666664</v>
      </c>
      <c r="U15" s="746">
        <v>4744.9946666666656</v>
      </c>
      <c r="V15" s="746">
        <v>355.10666666666657</v>
      </c>
      <c r="W15" s="746">
        <v>55.919999999999995</v>
      </c>
      <c r="X15" s="746">
        <v>443.86133333333339</v>
      </c>
      <c r="Y15" s="746">
        <v>3.8320000000000007</v>
      </c>
      <c r="Z15" s="746">
        <v>4116.5573333333341</v>
      </c>
      <c r="AA15" s="747">
        <v>551.92800000000011</v>
      </c>
      <c r="AB15" s="745">
        <f t="shared" si="5"/>
        <v>99386.890666666644</v>
      </c>
      <c r="AC15" s="746">
        <v>72656.581333333321</v>
      </c>
      <c r="AD15" s="746">
        <v>4590.8799999999992</v>
      </c>
      <c r="AE15" s="746">
        <v>8042.2186666666676</v>
      </c>
      <c r="AF15" s="746">
        <v>3602.2026666666661</v>
      </c>
      <c r="AG15" s="746">
        <v>4828.7573333333303</v>
      </c>
      <c r="AH15" s="746">
        <v>357.6479999999998</v>
      </c>
      <c r="AI15" s="746">
        <v>180.65066666666658</v>
      </c>
      <c r="AJ15" s="746">
        <v>459.71733333333333</v>
      </c>
      <c r="AK15" s="746">
        <v>4.1893333333333347</v>
      </c>
      <c r="AL15" s="746">
        <v>4086.3386666666652</v>
      </c>
      <c r="AM15" s="747">
        <v>577.70666666666659</v>
      </c>
      <c r="AN15" s="745">
        <f t="shared" si="6"/>
        <v>110748.82666666666</v>
      </c>
      <c r="AO15" s="746">
        <v>81065.183999999979</v>
      </c>
      <c r="AP15" s="746">
        <v>5123.7226666666656</v>
      </c>
      <c r="AQ15" s="746">
        <v>8513.3866666666636</v>
      </c>
      <c r="AR15" s="746">
        <v>3753.1413333333344</v>
      </c>
      <c r="AS15" s="746">
        <v>5090.6320000000014</v>
      </c>
      <c r="AT15" s="746">
        <v>391.16533333333342</v>
      </c>
      <c r="AU15" s="746">
        <v>1287.6373333333333</v>
      </c>
      <c r="AV15" s="746">
        <v>471.52266666666628</v>
      </c>
      <c r="AW15" s="746">
        <v>3.6053333333333342</v>
      </c>
      <c r="AX15" s="746">
        <v>4435.8880000000008</v>
      </c>
      <c r="AY15" s="746">
        <v>612.94133333333332</v>
      </c>
      <c r="AZ15" s="748">
        <v>0</v>
      </c>
      <c r="BA15" s="749">
        <f t="shared" si="7"/>
        <v>392193.50666666665</v>
      </c>
      <c r="BB15" s="752">
        <f t="shared" si="8"/>
        <v>284087.99199999997</v>
      </c>
      <c r="BC15" s="752">
        <f t="shared" si="9"/>
        <v>18179.733333333334</v>
      </c>
      <c r="BD15" s="752">
        <f t="shared" si="10"/>
        <v>32160.013333333329</v>
      </c>
      <c r="BE15" s="752">
        <f t="shared" si="11"/>
        <v>14553.090666666667</v>
      </c>
      <c r="BF15" s="752">
        <f t="shared" si="12"/>
        <v>19222.37866666666</v>
      </c>
      <c r="BG15" s="752">
        <f t="shared" si="13"/>
        <v>1461.8213333333329</v>
      </c>
      <c r="BH15" s="752">
        <f t="shared" si="14"/>
        <v>1723.6133333333332</v>
      </c>
      <c r="BI15" s="752">
        <f t="shared" si="15"/>
        <v>1803.3839999999996</v>
      </c>
      <c r="BJ15" s="752">
        <f t="shared" si="2"/>
        <v>15.634666666666671</v>
      </c>
      <c r="BK15" s="752">
        <f t="shared" si="16"/>
        <v>16706.511999999999</v>
      </c>
      <c r="BL15" s="753">
        <f t="shared" si="17"/>
        <v>2279.333333333333</v>
      </c>
    </row>
    <row r="16" spans="1:64" x14ac:dyDescent="0.25">
      <c r="A16" s="1571"/>
      <c r="B16" s="514" t="s">
        <v>94</v>
      </c>
      <c r="C16" s="1077" t="s">
        <v>1206</v>
      </c>
      <c r="D16" s="745">
        <f t="shared" si="3"/>
        <v>230469.9383210763</v>
      </c>
      <c r="E16" s="746">
        <v>86703.702919730786</v>
      </c>
      <c r="F16" s="746">
        <v>8350.8337615396631</v>
      </c>
      <c r="G16" s="746">
        <v>42150.928342982239</v>
      </c>
      <c r="H16" s="746">
        <v>22085.621022531654</v>
      </c>
      <c r="I16" s="746">
        <v>18350.803241276793</v>
      </c>
      <c r="J16" s="746">
        <v>248.75844155844149</v>
      </c>
      <c r="K16" s="746">
        <v>53.897402597402596</v>
      </c>
      <c r="L16" s="746">
        <v>2014.6814324831798</v>
      </c>
      <c r="M16" s="746">
        <v>4.1579220779220778</v>
      </c>
      <c r="N16" s="746">
        <v>43511.143905492085</v>
      </c>
      <c r="O16" s="747">
        <v>6995.4099288061334</v>
      </c>
      <c r="P16" s="745">
        <f t="shared" si="4"/>
        <v>340091.45769676106</v>
      </c>
      <c r="Q16" s="746">
        <v>206521.09965028937</v>
      </c>
      <c r="R16" s="746">
        <v>12358.968971209513</v>
      </c>
      <c r="S16" s="746">
        <v>45188.857163198132</v>
      </c>
      <c r="T16" s="746">
        <v>24278.506552182735</v>
      </c>
      <c r="U16" s="746">
        <v>9969.3229760600807</v>
      </c>
      <c r="V16" s="746">
        <v>1097.5574025974024</v>
      </c>
      <c r="W16" s="746">
        <v>56.320519480519479</v>
      </c>
      <c r="X16" s="746">
        <v>2135.3977906430919</v>
      </c>
      <c r="Y16" s="746">
        <v>14.320519480519479</v>
      </c>
      <c r="Z16" s="746">
        <v>33695.469480519765</v>
      </c>
      <c r="AA16" s="747">
        <v>4775.6366710999828</v>
      </c>
      <c r="AB16" s="745">
        <f t="shared" si="5"/>
        <v>402873.78714050999</v>
      </c>
      <c r="AC16" s="746">
        <v>273636.89344312303</v>
      </c>
      <c r="AD16" s="746">
        <v>13950.075726803319</v>
      </c>
      <c r="AE16" s="746">
        <v>44875.679370990372</v>
      </c>
      <c r="AF16" s="746">
        <v>18570.208602722585</v>
      </c>
      <c r="AG16" s="746">
        <v>11428.14244562666</v>
      </c>
      <c r="AH16" s="746">
        <v>1337.8877922077918</v>
      </c>
      <c r="AI16" s="746">
        <v>420.33714285714291</v>
      </c>
      <c r="AJ16" s="746">
        <v>2343.8431153184165</v>
      </c>
      <c r="AK16" s="746">
        <v>21.604675324675323</v>
      </c>
      <c r="AL16" s="746">
        <v>32294.223246753405</v>
      </c>
      <c r="AM16" s="747">
        <v>3994.89157878266</v>
      </c>
      <c r="AN16" s="745">
        <f t="shared" si="6"/>
        <v>418202.08959943667</v>
      </c>
      <c r="AO16" s="746">
        <v>287888.22938820207</v>
      </c>
      <c r="AP16" s="746">
        <v>15103.079942106087</v>
      </c>
      <c r="AQ16" s="746">
        <v>43080.383975903496</v>
      </c>
      <c r="AR16" s="746">
        <v>20449.203907056759</v>
      </c>
      <c r="AS16" s="746">
        <v>11696.482727272733</v>
      </c>
      <c r="AT16" s="746">
        <v>1560.1277922077925</v>
      </c>
      <c r="AU16" s="746">
        <v>308.53662337662337</v>
      </c>
      <c r="AV16" s="746">
        <v>1778.374814583007</v>
      </c>
      <c r="AW16" s="746">
        <v>20.661818181818177</v>
      </c>
      <c r="AX16" s="746">
        <v>31989.515844156049</v>
      </c>
      <c r="AY16" s="746">
        <v>4327.4927663902381</v>
      </c>
      <c r="AZ16" s="748">
        <v>0</v>
      </c>
      <c r="BA16" s="749">
        <f t="shared" si="7"/>
        <v>1391637.2727577842</v>
      </c>
      <c r="BB16" s="752">
        <f t="shared" si="8"/>
        <v>854749.92540134524</v>
      </c>
      <c r="BC16" s="752">
        <f t="shared" si="9"/>
        <v>49762.95840165858</v>
      </c>
      <c r="BD16" s="752">
        <f t="shared" si="10"/>
        <v>175295.84885307425</v>
      </c>
      <c r="BE16" s="752">
        <f t="shared" si="11"/>
        <v>85383.540084493725</v>
      </c>
      <c r="BF16" s="752">
        <f t="shared" si="12"/>
        <v>51444.75139023627</v>
      </c>
      <c r="BG16" s="752">
        <f t="shared" si="13"/>
        <v>4244.3314285714278</v>
      </c>
      <c r="BH16" s="752">
        <f t="shared" si="14"/>
        <v>839.09168831168836</v>
      </c>
      <c r="BI16" s="752">
        <f t="shared" si="15"/>
        <v>8272.2971530276955</v>
      </c>
      <c r="BJ16" s="752">
        <f t="shared" si="2"/>
        <v>60.744935064935056</v>
      </c>
      <c r="BK16" s="752">
        <f t="shared" si="16"/>
        <v>141490.35247692131</v>
      </c>
      <c r="BL16" s="753">
        <f t="shared" si="17"/>
        <v>20093.430945079013</v>
      </c>
    </row>
    <row r="17" spans="1:64" x14ac:dyDescent="0.25">
      <c r="A17" s="1571"/>
      <c r="B17" s="514" t="s">
        <v>35</v>
      </c>
      <c r="C17" s="1077" t="s">
        <v>1199</v>
      </c>
      <c r="D17" s="745">
        <f t="shared" si="3"/>
        <v>441003.00000000169</v>
      </c>
      <c r="E17" s="746">
        <v>397086.4900000018</v>
      </c>
      <c r="F17" s="746">
        <v>37237.409999999923</v>
      </c>
      <c r="G17" s="746">
        <v>3037.9199999999996</v>
      </c>
      <c r="H17" s="746">
        <v>2207.8700000000003</v>
      </c>
      <c r="I17" s="746">
        <v>0</v>
      </c>
      <c r="J17" s="746">
        <v>0</v>
      </c>
      <c r="K17" s="746">
        <v>0</v>
      </c>
      <c r="L17" s="746">
        <v>1433.31</v>
      </c>
      <c r="M17" s="746">
        <v>0</v>
      </c>
      <c r="N17" s="746">
        <v>0</v>
      </c>
      <c r="O17" s="747">
        <v>0</v>
      </c>
      <c r="P17" s="745">
        <f t="shared" si="4"/>
        <v>448004.51000000263</v>
      </c>
      <c r="Q17" s="746">
        <v>410466.00000000274</v>
      </c>
      <c r="R17" s="746">
        <v>31645.199999999924</v>
      </c>
      <c r="S17" s="746">
        <v>3202.63</v>
      </c>
      <c r="T17" s="746">
        <v>1171.4400000000003</v>
      </c>
      <c r="U17" s="746">
        <v>124</v>
      </c>
      <c r="V17" s="746">
        <v>70</v>
      </c>
      <c r="W17" s="746">
        <v>0</v>
      </c>
      <c r="X17" s="746">
        <v>1325.24</v>
      </c>
      <c r="Y17" s="746">
        <v>0</v>
      </c>
      <c r="Z17" s="746">
        <v>0</v>
      </c>
      <c r="AA17" s="747">
        <v>0</v>
      </c>
      <c r="AB17" s="745">
        <f t="shared" si="5"/>
        <v>544737.14000000095</v>
      </c>
      <c r="AC17" s="746">
        <v>501837.80000000104</v>
      </c>
      <c r="AD17" s="746">
        <v>35128.309999999925</v>
      </c>
      <c r="AE17" s="746">
        <v>1823.0799999999997</v>
      </c>
      <c r="AF17" s="746">
        <v>3944.55</v>
      </c>
      <c r="AG17" s="746">
        <v>-148.85000000000002</v>
      </c>
      <c r="AH17" s="746">
        <v>204.12</v>
      </c>
      <c r="AI17" s="746">
        <v>0</v>
      </c>
      <c r="AJ17" s="746">
        <v>1948.13</v>
      </c>
      <c r="AK17" s="746">
        <v>0</v>
      </c>
      <c r="AL17" s="746">
        <v>0</v>
      </c>
      <c r="AM17" s="747">
        <v>0</v>
      </c>
      <c r="AN17" s="745">
        <f t="shared" si="6"/>
        <v>633861.82999998878</v>
      </c>
      <c r="AO17" s="746">
        <v>585145.34999998892</v>
      </c>
      <c r="AP17" s="746">
        <v>41860.019999999924</v>
      </c>
      <c r="AQ17" s="746">
        <v>2219.8400000000006</v>
      </c>
      <c r="AR17" s="746">
        <v>1628.13</v>
      </c>
      <c r="AS17" s="746">
        <v>58.21</v>
      </c>
      <c r="AT17" s="746">
        <v>272.85000000000002</v>
      </c>
      <c r="AU17" s="746">
        <v>0</v>
      </c>
      <c r="AV17" s="746">
        <v>2677.43</v>
      </c>
      <c r="AW17" s="746">
        <v>0</v>
      </c>
      <c r="AX17" s="746">
        <v>0</v>
      </c>
      <c r="AY17" s="746">
        <v>0</v>
      </c>
      <c r="AZ17" s="748">
        <v>0</v>
      </c>
      <c r="BA17" s="749">
        <f t="shared" si="7"/>
        <v>2067606.4799999944</v>
      </c>
      <c r="BB17" s="752">
        <f t="shared" si="8"/>
        <v>1894535.6399999945</v>
      </c>
      <c r="BC17" s="752">
        <f t="shared" si="9"/>
        <v>145870.93999999968</v>
      </c>
      <c r="BD17" s="752">
        <f t="shared" si="10"/>
        <v>10283.469999999999</v>
      </c>
      <c r="BE17" s="752">
        <f t="shared" si="11"/>
        <v>8951.9900000000016</v>
      </c>
      <c r="BF17" s="752">
        <f t="shared" si="12"/>
        <v>33.359999999999978</v>
      </c>
      <c r="BG17" s="752">
        <f t="shared" si="13"/>
        <v>546.97</v>
      </c>
      <c r="BH17" s="752">
        <f t="shared" si="14"/>
        <v>0</v>
      </c>
      <c r="BI17" s="752">
        <f t="shared" si="15"/>
        <v>7384.1100000000006</v>
      </c>
      <c r="BJ17" s="752">
        <f t="shared" si="2"/>
        <v>0</v>
      </c>
      <c r="BK17" s="752">
        <f t="shared" si="16"/>
        <v>0</v>
      </c>
      <c r="BL17" s="753">
        <f t="shared" si="17"/>
        <v>0</v>
      </c>
    </row>
    <row r="18" spans="1:64" x14ac:dyDescent="0.25">
      <c r="A18" s="1571"/>
      <c r="B18" s="514" t="s">
        <v>201</v>
      </c>
      <c r="C18" s="1077" t="s">
        <v>1207</v>
      </c>
      <c r="D18" s="745">
        <f t="shared" si="3"/>
        <v>45.68</v>
      </c>
      <c r="E18" s="746">
        <v>0</v>
      </c>
      <c r="F18" s="746">
        <v>0</v>
      </c>
      <c r="G18" s="746">
        <v>22.84</v>
      </c>
      <c r="H18" s="746">
        <v>0</v>
      </c>
      <c r="I18" s="746">
        <v>0</v>
      </c>
      <c r="J18" s="746">
        <v>0</v>
      </c>
      <c r="K18" s="746">
        <v>0</v>
      </c>
      <c r="L18" s="746">
        <v>0</v>
      </c>
      <c r="M18" s="746">
        <v>0</v>
      </c>
      <c r="N18" s="746">
        <v>0</v>
      </c>
      <c r="O18" s="747">
        <v>22.84</v>
      </c>
      <c r="P18" s="745">
        <f t="shared" si="4"/>
        <v>0</v>
      </c>
      <c r="Q18" s="746">
        <v>0</v>
      </c>
      <c r="R18" s="746">
        <v>0</v>
      </c>
      <c r="S18" s="746">
        <v>0</v>
      </c>
      <c r="T18" s="746">
        <v>0</v>
      </c>
      <c r="U18" s="746">
        <v>0</v>
      </c>
      <c r="V18" s="746">
        <v>0</v>
      </c>
      <c r="W18" s="746">
        <v>0</v>
      </c>
      <c r="X18" s="746">
        <v>0</v>
      </c>
      <c r="Y18" s="746">
        <v>0</v>
      </c>
      <c r="Z18" s="746">
        <v>0</v>
      </c>
      <c r="AA18" s="747">
        <v>0</v>
      </c>
      <c r="AB18" s="745">
        <f t="shared" si="5"/>
        <v>0</v>
      </c>
      <c r="AC18" s="746">
        <v>0</v>
      </c>
      <c r="AD18" s="746">
        <v>0</v>
      </c>
      <c r="AE18" s="746">
        <v>0</v>
      </c>
      <c r="AF18" s="746">
        <v>0</v>
      </c>
      <c r="AG18" s="746">
        <v>0</v>
      </c>
      <c r="AH18" s="746">
        <v>0</v>
      </c>
      <c r="AI18" s="746">
        <v>0</v>
      </c>
      <c r="AJ18" s="746">
        <v>0</v>
      </c>
      <c r="AK18" s="746">
        <v>0</v>
      </c>
      <c r="AL18" s="746">
        <v>0</v>
      </c>
      <c r="AM18" s="747">
        <v>0</v>
      </c>
      <c r="AN18" s="745">
        <f t="shared" si="6"/>
        <v>22.15</v>
      </c>
      <c r="AO18" s="746">
        <v>0</v>
      </c>
      <c r="AP18" s="746">
        <v>0</v>
      </c>
      <c r="AQ18" s="746">
        <v>0</v>
      </c>
      <c r="AR18" s="746">
        <v>22.15</v>
      </c>
      <c r="AS18" s="746">
        <v>0</v>
      </c>
      <c r="AT18" s="746">
        <v>0</v>
      </c>
      <c r="AU18" s="746">
        <v>0</v>
      </c>
      <c r="AV18" s="746">
        <v>0</v>
      </c>
      <c r="AW18" s="746">
        <v>0</v>
      </c>
      <c r="AX18" s="746">
        <v>0</v>
      </c>
      <c r="AY18" s="746">
        <v>0</v>
      </c>
      <c r="AZ18" s="748">
        <v>0</v>
      </c>
      <c r="BA18" s="749">
        <f t="shared" si="7"/>
        <v>67.83</v>
      </c>
      <c r="BB18" s="752">
        <f t="shared" si="8"/>
        <v>0</v>
      </c>
      <c r="BC18" s="752">
        <f t="shared" si="9"/>
        <v>0</v>
      </c>
      <c r="BD18" s="752">
        <f t="shared" si="10"/>
        <v>22.84</v>
      </c>
      <c r="BE18" s="752">
        <f t="shared" si="11"/>
        <v>22.15</v>
      </c>
      <c r="BF18" s="752">
        <f t="shared" si="12"/>
        <v>0</v>
      </c>
      <c r="BG18" s="752">
        <f t="shared" si="13"/>
        <v>0</v>
      </c>
      <c r="BH18" s="752">
        <f t="shared" si="14"/>
        <v>0</v>
      </c>
      <c r="BI18" s="752">
        <f t="shared" si="15"/>
        <v>0</v>
      </c>
      <c r="BJ18" s="752">
        <f t="shared" si="2"/>
        <v>0</v>
      </c>
      <c r="BK18" s="752">
        <f t="shared" si="16"/>
        <v>0</v>
      </c>
      <c r="BL18" s="753">
        <f t="shared" si="17"/>
        <v>22.84</v>
      </c>
    </row>
    <row r="19" spans="1:64" x14ac:dyDescent="0.25">
      <c r="A19" s="1571"/>
      <c r="B19" s="514" t="s">
        <v>710</v>
      </c>
      <c r="C19" s="1077" t="s">
        <v>1208</v>
      </c>
      <c r="D19" s="745">
        <f t="shared" si="3"/>
        <v>35073.44999999999</v>
      </c>
      <c r="E19" s="746">
        <v>3140.7</v>
      </c>
      <c r="F19" s="746">
        <v>1877.3200000000002</v>
      </c>
      <c r="G19" s="746">
        <v>23418.619999999995</v>
      </c>
      <c r="H19" s="746">
        <v>3538.4999999999995</v>
      </c>
      <c r="I19" s="746">
        <v>151.37000000000003</v>
      </c>
      <c r="J19" s="746">
        <v>0</v>
      </c>
      <c r="K19" s="746">
        <v>0</v>
      </c>
      <c r="L19" s="746">
        <v>74.19</v>
      </c>
      <c r="M19" s="746">
        <v>0</v>
      </c>
      <c r="N19" s="746">
        <v>154.35</v>
      </c>
      <c r="O19" s="747">
        <v>2718.3999999999992</v>
      </c>
      <c r="P19" s="745">
        <f t="shared" si="4"/>
        <v>30732.510000000017</v>
      </c>
      <c r="Q19" s="746">
        <v>4288.3100000000004</v>
      </c>
      <c r="R19" s="746">
        <v>1755.4199999999998</v>
      </c>
      <c r="S19" s="746">
        <v>16057.340000000018</v>
      </c>
      <c r="T19" s="746">
        <v>5443.0599999999959</v>
      </c>
      <c r="U19" s="746">
        <v>595.22</v>
      </c>
      <c r="V19" s="746">
        <v>0</v>
      </c>
      <c r="W19" s="746">
        <v>0</v>
      </c>
      <c r="X19" s="746">
        <v>0</v>
      </c>
      <c r="Y19" s="746">
        <v>0</v>
      </c>
      <c r="Z19" s="746">
        <v>1011.4000000000001</v>
      </c>
      <c r="AA19" s="747">
        <v>1581.7600000000004</v>
      </c>
      <c r="AB19" s="745">
        <f t="shared" si="5"/>
        <v>37600.839999999989</v>
      </c>
      <c r="AC19" s="746">
        <v>5797.4099999999989</v>
      </c>
      <c r="AD19" s="746">
        <v>1417.8300000000004</v>
      </c>
      <c r="AE19" s="746">
        <v>17442.339999999986</v>
      </c>
      <c r="AF19" s="746">
        <v>3963.0799999999986</v>
      </c>
      <c r="AG19" s="746">
        <v>943.99000000000035</v>
      </c>
      <c r="AH19" s="746">
        <v>0</v>
      </c>
      <c r="AI19" s="746">
        <v>0</v>
      </c>
      <c r="AJ19" s="746">
        <v>149.19999999999999</v>
      </c>
      <c r="AK19" s="746">
        <v>0</v>
      </c>
      <c r="AL19" s="746">
        <v>3204.559999999999</v>
      </c>
      <c r="AM19" s="747">
        <v>4682.43</v>
      </c>
      <c r="AN19" s="745">
        <f t="shared" si="6"/>
        <v>40080.669999999955</v>
      </c>
      <c r="AO19" s="746">
        <v>5275.6900000000014</v>
      </c>
      <c r="AP19" s="746">
        <v>2388.19</v>
      </c>
      <c r="AQ19" s="746">
        <v>23350.319999999956</v>
      </c>
      <c r="AR19" s="746">
        <v>5929.7899999999981</v>
      </c>
      <c r="AS19" s="746">
        <v>139.72000000000003</v>
      </c>
      <c r="AT19" s="746">
        <v>0</v>
      </c>
      <c r="AU19" s="746">
        <v>0</v>
      </c>
      <c r="AV19" s="746">
        <v>311.81</v>
      </c>
      <c r="AW19" s="746">
        <v>0</v>
      </c>
      <c r="AX19" s="746">
        <v>629.82000000000005</v>
      </c>
      <c r="AY19" s="746">
        <v>2055.3299999999995</v>
      </c>
      <c r="AZ19" s="748">
        <v>0</v>
      </c>
      <c r="BA19" s="749">
        <f t="shared" si="7"/>
        <v>143487.46999999997</v>
      </c>
      <c r="BB19" s="752">
        <f t="shared" si="8"/>
        <v>18502.11</v>
      </c>
      <c r="BC19" s="752">
        <f t="shared" si="9"/>
        <v>7438.76</v>
      </c>
      <c r="BD19" s="752">
        <f t="shared" si="10"/>
        <v>80268.619999999966</v>
      </c>
      <c r="BE19" s="752">
        <f t="shared" si="11"/>
        <v>18874.429999999993</v>
      </c>
      <c r="BF19" s="752">
        <f t="shared" si="12"/>
        <v>1830.3000000000004</v>
      </c>
      <c r="BG19" s="752">
        <f t="shared" si="13"/>
        <v>0</v>
      </c>
      <c r="BH19" s="752">
        <f t="shared" si="14"/>
        <v>0</v>
      </c>
      <c r="BI19" s="752">
        <f t="shared" si="15"/>
        <v>535.20000000000005</v>
      </c>
      <c r="BJ19" s="752">
        <f t="shared" si="2"/>
        <v>0</v>
      </c>
      <c r="BK19" s="752">
        <f t="shared" si="16"/>
        <v>5000.1299999999992</v>
      </c>
      <c r="BL19" s="753">
        <f t="shared" si="17"/>
        <v>11037.92</v>
      </c>
    </row>
    <row r="20" spans="1:64" x14ac:dyDescent="0.25">
      <c r="A20" s="1571"/>
      <c r="B20" s="514" t="s">
        <v>712</v>
      </c>
      <c r="C20" s="2" t="s">
        <v>1209</v>
      </c>
      <c r="D20" s="745">
        <f t="shared" si="3"/>
        <v>989262.59000002546</v>
      </c>
      <c r="E20" s="746">
        <v>172753.18000000258</v>
      </c>
      <c r="F20" s="746">
        <v>53361.209999999759</v>
      </c>
      <c r="G20" s="746">
        <v>146189.47000000178</v>
      </c>
      <c r="H20" s="746">
        <v>94042.460000000705</v>
      </c>
      <c r="I20" s="746">
        <v>21467.959999999875</v>
      </c>
      <c r="J20" s="746">
        <v>0</v>
      </c>
      <c r="K20" s="746">
        <v>326.90999999999997</v>
      </c>
      <c r="L20" s="746">
        <v>9383.9399999999951</v>
      </c>
      <c r="M20" s="746">
        <v>0</v>
      </c>
      <c r="N20" s="746">
        <v>389306.65000002057</v>
      </c>
      <c r="O20" s="747">
        <v>102430.81000000023</v>
      </c>
      <c r="P20" s="745">
        <f t="shared" si="4"/>
        <v>951679.48000004434</v>
      </c>
      <c r="Q20" s="746">
        <v>167460.79000000327</v>
      </c>
      <c r="R20" s="746">
        <v>50522.379999999808</v>
      </c>
      <c r="S20" s="746">
        <v>161622.1900000021</v>
      </c>
      <c r="T20" s="746">
        <v>108413.97000000121</v>
      </c>
      <c r="U20" s="746">
        <v>20911.919999999849</v>
      </c>
      <c r="V20" s="746">
        <v>0</v>
      </c>
      <c r="W20" s="746">
        <v>180.02999999999997</v>
      </c>
      <c r="X20" s="746">
        <v>8419.590000000002</v>
      </c>
      <c r="Y20" s="746">
        <v>0</v>
      </c>
      <c r="Z20" s="746">
        <v>322920.26000003691</v>
      </c>
      <c r="AA20" s="747">
        <v>111228.35000000117</v>
      </c>
      <c r="AB20" s="745">
        <f t="shared" si="5"/>
        <v>837545.91000004008</v>
      </c>
      <c r="AC20" s="746">
        <v>129878.33000000138</v>
      </c>
      <c r="AD20" s="746">
        <v>47074.559999999867</v>
      </c>
      <c r="AE20" s="746">
        <v>124611.8700000016</v>
      </c>
      <c r="AF20" s="746">
        <v>95368.560000000609</v>
      </c>
      <c r="AG20" s="746">
        <v>22180.959999999704</v>
      </c>
      <c r="AH20" s="746">
        <v>0</v>
      </c>
      <c r="AI20" s="746">
        <v>456.88000000000011</v>
      </c>
      <c r="AJ20" s="746">
        <v>6489.4499999999989</v>
      </c>
      <c r="AK20" s="746">
        <v>0</v>
      </c>
      <c r="AL20" s="746">
        <v>330150.45000003662</v>
      </c>
      <c r="AM20" s="747">
        <v>81334.850000000253</v>
      </c>
      <c r="AN20" s="745">
        <f t="shared" si="6"/>
        <v>819126.91000003833</v>
      </c>
      <c r="AO20" s="746">
        <v>130701.82999999987</v>
      </c>
      <c r="AP20" s="746">
        <v>40622.569999999956</v>
      </c>
      <c r="AQ20" s="746">
        <v>109269.77000000072</v>
      </c>
      <c r="AR20" s="746">
        <v>84568.550000000017</v>
      </c>
      <c r="AS20" s="746">
        <v>20791.059999999852</v>
      </c>
      <c r="AT20" s="746">
        <v>0</v>
      </c>
      <c r="AU20" s="746">
        <v>509.07000000000016</v>
      </c>
      <c r="AV20" s="746">
        <v>5530.2800000000034</v>
      </c>
      <c r="AW20" s="746">
        <v>0</v>
      </c>
      <c r="AX20" s="746">
        <v>324376.96000003681</v>
      </c>
      <c r="AY20" s="746">
        <v>102756.82000000111</v>
      </c>
      <c r="AZ20" s="748">
        <v>0</v>
      </c>
      <c r="BA20" s="749">
        <f t="shared" si="7"/>
        <v>3597614.8900001482</v>
      </c>
      <c r="BB20" s="752">
        <f t="shared" si="8"/>
        <v>600794.13000000711</v>
      </c>
      <c r="BC20" s="752">
        <f t="shared" si="9"/>
        <v>191580.71999999939</v>
      </c>
      <c r="BD20" s="752">
        <f t="shared" si="10"/>
        <v>541693.30000000622</v>
      </c>
      <c r="BE20" s="752">
        <f t="shared" si="11"/>
        <v>382393.5400000026</v>
      </c>
      <c r="BF20" s="752">
        <f t="shared" si="12"/>
        <v>85351.899999999281</v>
      </c>
      <c r="BG20" s="752">
        <f t="shared" si="13"/>
        <v>0</v>
      </c>
      <c r="BH20" s="752">
        <f t="shared" si="14"/>
        <v>1472.8900000000003</v>
      </c>
      <c r="BI20" s="752">
        <f t="shared" si="15"/>
        <v>29823.26</v>
      </c>
      <c r="BJ20" s="752">
        <f t="shared" si="2"/>
        <v>0</v>
      </c>
      <c r="BK20" s="752">
        <f t="shared" si="16"/>
        <v>1366754.3200001309</v>
      </c>
      <c r="BL20" s="753">
        <f t="shared" si="17"/>
        <v>397750.83000000275</v>
      </c>
    </row>
    <row r="21" spans="1:64" x14ac:dyDescent="0.25">
      <c r="A21" s="1571"/>
      <c r="B21" s="514" t="s">
        <v>714</v>
      </c>
      <c r="C21" s="1077" t="s">
        <v>1200</v>
      </c>
      <c r="D21" s="745">
        <f t="shared" si="3"/>
        <v>383542.33000000205</v>
      </c>
      <c r="E21" s="746">
        <v>370469.78000000201</v>
      </c>
      <c r="F21" s="746">
        <v>0</v>
      </c>
      <c r="G21" s="746">
        <v>4735.96</v>
      </c>
      <c r="H21" s="746">
        <v>0</v>
      </c>
      <c r="I21" s="746">
        <v>332.19</v>
      </c>
      <c r="J21" s="746">
        <v>5531.8700000000008</v>
      </c>
      <c r="K21" s="746">
        <v>0</v>
      </c>
      <c r="L21" s="746">
        <v>2319.9499999999998</v>
      </c>
      <c r="M21" s="746">
        <v>0</v>
      </c>
      <c r="N21" s="746">
        <v>0</v>
      </c>
      <c r="O21" s="747">
        <v>152.57999999999998</v>
      </c>
      <c r="P21" s="745">
        <f t="shared" si="4"/>
        <v>395024.98000000278</v>
      </c>
      <c r="Q21" s="746">
        <v>375706.05000000278</v>
      </c>
      <c r="R21" s="746">
        <v>4218.17</v>
      </c>
      <c r="S21" s="746">
        <v>12119.589999999998</v>
      </c>
      <c r="T21" s="746">
        <v>0</v>
      </c>
      <c r="U21" s="746">
        <v>0</v>
      </c>
      <c r="V21" s="746">
        <v>2981.1699999999996</v>
      </c>
      <c r="W21" s="746">
        <v>0</v>
      </c>
      <c r="X21" s="746">
        <v>0</v>
      </c>
      <c r="Y21" s="746">
        <v>0</v>
      </c>
      <c r="Z21" s="746">
        <v>0</v>
      </c>
      <c r="AA21" s="747">
        <v>0</v>
      </c>
      <c r="AB21" s="745">
        <f t="shared" si="5"/>
        <v>497634.29000000085</v>
      </c>
      <c r="AC21" s="746">
        <v>484109.61000000086</v>
      </c>
      <c r="AD21" s="746">
        <v>0</v>
      </c>
      <c r="AE21" s="746">
        <v>10189.869999999999</v>
      </c>
      <c r="AF21" s="746">
        <v>0</v>
      </c>
      <c r="AG21" s="746">
        <v>0</v>
      </c>
      <c r="AH21" s="746">
        <v>2054.36</v>
      </c>
      <c r="AI21" s="746">
        <v>0</v>
      </c>
      <c r="AJ21" s="746">
        <v>0</v>
      </c>
      <c r="AK21" s="746">
        <v>0</v>
      </c>
      <c r="AL21" s="746">
        <v>0</v>
      </c>
      <c r="AM21" s="747">
        <v>1280.45</v>
      </c>
      <c r="AN21" s="745">
        <f t="shared" si="6"/>
        <v>520657.09000000072</v>
      </c>
      <c r="AO21" s="746">
        <v>486268.84000000072</v>
      </c>
      <c r="AP21" s="746">
        <v>1717.0900000000001</v>
      </c>
      <c r="AQ21" s="746">
        <v>11608.51</v>
      </c>
      <c r="AR21" s="746">
        <v>2911.98</v>
      </c>
      <c r="AS21" s="746">
        <v>0</v>
      </c>
      <c r="AT21" s="746">
        <v>18110.670000000002</v>
      </c>
      <c r="AU21" s="746">
        <v>0</v>
      </c>
      <c r="AV21" s="746">
        <v>0</v>
      </c>
      <c r="AW21" s="746">
        <v>0</v>
      </c>
      <c r="AX21" s="746">
        <v>40</v>
      </c>
      <c r="AY21" s="746">
        <v>0</v>
      </c>
      <c r="AZ21" s="748">
        <v>0</v>
      </c>
      <c r="BA21" s="749">
        <f t="shared" si="7"/>
        <v>1796858.6900000062</v>
      </c>
      <c r="BB21" s="752">
        <f t="shared" si="8"/>
        <v>1716554.2800000063</v>
      </c>
      <c r="BC21" s="752">
        <f t="shared" si="9"/>
        <v>5935.26</v>
      </c>
      <c r="BD21" s="752">
        <f t="shared" si="10"/>
        <v>38653.93</v>
      </c>
      <c r="BE21" s="752">
        <f t="shared" si="11"/>
        <v>2911.98</v>
      </c>
      <c r="BF21" s="752">
        <f t="shared" si="12"/>
        <v>332.19</v>
      </c>
      <c r="BG21" s="752">
        <f t="shared" si="13"/>
        <v>28678.070000000003</v>
      </c>
      <c r="BH21" s="752">
        <f t="shared" si="14"/>
        <v>0</v>
      </c>
      <c r="BI21" s="752">
        <f t="shared" si="15"/>
        <v>2319.9499999999998</v>
      </c>
      <c r="BJ21" s="752">
        <f t="shared" si="2"/>
        <v>0</v>
      </c>
      <c r="BK21" s="752">
        <f t="shared" si="16"/>
        <v>40</v>
      </c>
      <c r="BL21" s="753">
        <f t="shared" si="17"/>
        <v>1433.03</v>
      </c>
    </row>
    <row r="22" spans="1:64" x14ac:dyDescent="0.25">
      <c r="A22" s="1571"/>
      <c r="B22" s="514" t="s">
        <v>716</v>
      </c>
      <c r="C22" s="1077" t="s">
        <v>973</v>
      </c>
      <c r="D22" s="745">
        <f t="shared" si="3"/>
        <v>0</v>
      </c>
      <c r="E22" s="746">
        <v>0</v>
      </c>
      <c r="F22" s="746">
        <v>0</v>
      </c>
      <c r="G22" s="746">
        <v>0</v>
      </c>
      <c r="H22" s="746">
        <v>0</v>
      </c>
      <c r="I22" s="746">
        <v>0</v>
      </c>
      <c r="J22" s="746">
        <v>0</v>
      </c>
      <c r="K22" s="746">
        <v>0</v>
      </c>
      <c r="L22" s="746">
        <v>0</v>
      </c>
      <c r="M22" s="746">
        <v>0</v>
      </c>
      <c r="N22" s="746">
        <v>0</v>
      </c>
      <c r="O22" s="747">
        <v>0</v>
      </c>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v>0</v>
      </c>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71"/>
      <c r="B23" s="514" t="s">
        <v>717</v>
      </c>
      <c r="C23" s="1077" t="s">
        <v>1210</v>
      </c>
      <c r="D23" s="745">
        <f t="shared" si="3"/>
        <v>0</v>
      </c>
      <c r="E23" s="746">
        <v>0</v>
      </c>
      <c r="F23" s="746">
        <v>0</v>
      </c>
      <c r="G23" s="746">
        <v>0</v>
      </c>
      <c r="H23" s="746">
        <v>0</v>
      </c>
      <c r="I23" s="746">
        <v>0</v>
      </c>
      <c r="J23" s="746">
        <v>0</v>
      </c>
      <c r="K23" s="746">
        <v>0</v>
      </c>
      <c r="L23" s="746">
        <v>0</v>
      </c>
      <c r="M23" s="746">
        <v>0</v>
      </c>
      <c r="N23" s="746">
        <v>0</v>
      </c>
      <c r="O23" s="747">
        <v>0</v>
      </c>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71"/>
      <c r="B24" s="514" t="s">
        <v>958</v>
      </c>
      <c r="C24" s="1077" t="s">
        <v>1211</v>
      </c>
      <c r="D24" s="745">
        <f t="shared" si="3"/>
        <v>0</v>
      </c>
      <c r="E24" s="746">
        <v>0</v>
      </c>
      <c r="F24" s="746">
        <v>0</v>
      </c>
      <c r="G24" s="746">
        <v>0</v>
      </c>
      <c r="H24" s="746">
        <v>0</v>
      </c>
      <c r="I24" s="746">
        <v>0</v>
      </c>
      <c r="J24" s="746">
        <v>0</v>
      </c>
      <c r="K24" s="746">
        <v>0</v>
      </c>
      <c r="L24" s="746">
        <v>0</v>
      </c>
      <c r="M24" s="746">
        <v>0</v>
      </c>
      <c r="N24" s="746">
        <v>0</v>
      </c>
      <c r="O24" s="747">
        <v>0</v>
      </c>
      <c r="P24" s="745">
        <f t="shared" si="4"/>
        <v>0</v>
      </c>
      <c r="Q24" s="746">
        <v>0</v>
      </c>
      <c r="R24" s="746">
        <v>0</v>
      </c>
      <c r="S24" s="746">
        <v>0</v>
      </c>
      <c r="T24" s="746">
        <v>0</v>
      </c>
      <c r="U24" s="746">
        <v>0</v>
      </c>
      <c r="V24" s="746">
        <v>0</v>
      </c>
      <c r="W24" s="746">
        <v>0</v>
      </c>
      <c r="X24" s="746">
        <v>0</v>
      </c>
      <c r="Y24" s="746">
        <v>0</v>
      </c>
      <c r="Z24" s="746">
        <v>0</v>
      </c>
      <c r="AA24" s="747">
        <v>0</v>
      </c>
      <c r="AB24" s="745">
        <f t="shared" si="5"/>
        <v>0</v>
      </c>
      <c r="AC24" s="746">
        <v>0</v>
      </c>
      <c r="AD24" s="746">
        <v>0</v>
      </c>
      <c r="AE24" s="746">
        <v>0</v>
      </c>
      <c r="AF24" s="746">
        <v>0</v>
      </c>
      <c r="AG24" s="746">
        <v>0</v>
      </c>
      <c r="AH24" s="746">
        <v>0</v>
      </c>
      <c r="AI24" s="746">
        <v>0</v>
      </c>
      <c r="AJ24" s="746">
        <v>0</v>
      </c>
      <c r="AK24" s="746">
        <v>0</v>
      </c>
      <c r="AL24" s="746">
        <v>0</v>
      </c>
      <c r="AM24" s="747">
        <v>0</v>
      </c>
      <c r="AN24" s="745">
        <f t="shared" si="6"/>
        <v>0</v>
      </c>
      <c r="AO24" s="746">
        <v>0</v>
      </c>
      <c r="AP24" s="746">
        <v>0</v>
      </c>
      <c r="AQ24" s="746">
        <v>0</v>
      </c>
      <c r="AR24" s="746">
        <v>0</v>
      </c>
      <c r="AS24" s="746">
        <v>0</v>
      </c>
      <c r="AT24" s="746">
        <v>0</v>
      </c>
      <c r="AU24" s="746">
        <v>0</v>
      </c>
      <c r="AV24" s="746">
        <v>0</v>
      </c>
      <c r="AW24" s="746">
        <v>0</v>
      </c>
      <c r="AX24" s="746">
        <v>0</v>
      </c>
      <c r="AY24" s="746">
        <v>0</v>
      </c>
      <c r="AZ24" s="748">
        <v>0</v>
      </c>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71"/>
      <c r="B25" s="514" t="s">
        <v>959</v>
      </c>
      <c r="C25" s="1077" t="s">
        <v>1212</v>
      </c>
      <c r="D25" s="745">
        <f t="shared" si="3"/>
        <v>962710.30000000726</v>
      </c>
      <c r="E25" s="746">
        <v>266920.4100000012</v>
      </c>
      <c r="F25" s="746">
        <v>97945.829999999361</v>
      </c>
      <c r="G25" s="746">
        <v>320345.62000000599</v>
      </c>
      <c r="H25" s="746">
        <v>225482.21000000075</v>
      </c>
      <c r="I25" s="746">
        <v>33519.019999999953</v>
      </c>
      <c r="J25" s="746">
        <v>0</v>
      </c>
      <c r="K25" s="746">
        <v>152.25</v>
      </c>
      <c r="L25" s="746">
        <v>12423.710000000008</v>
      </c>
      <c r="M25" s="746">
        <v>0</v>
      </c>
      <c r="N25" s="746">
        <v>3123.4300000000035</v>
      </c>
      <c r="O25" s="747">
        <v>2797.8200000000015</v>
      </c>
      <c r="P25" s="745">
        <f t="shared" si="4"/>
        <v>970168.46000000846</v>
      </c>
      <c r="Q25" s="746">
        <v>274235.30000000203</v>
      </c>
      <c r="R25" s="746">
        <v>97331.159999999247</v>
      </c>
      <c r="S25" s="746">
        <v>327077.6600000069</v>
      </c>
      <c r="T25" s="746">
        <v>234391.50000000061</v>
      </c>
      <c r="U25" s="746">
        <v>16928.519999999819</v>
      </c>
      <c r="V25" s="746">
        <v>0</v>
      </c>
      <c r="W25" s="746">
        <v>258.23</v>
      </c>
      <c r="X25" s="746">
        <v>14946.580000000013</v>
      </c>
      <c r="Y25" s="746">
        <v>0</v>
      </c>
      <c r="Z25" s="746">
        <v>1278.4700000000009</v>
      </c>
      <c r="AA25" s="747">
        <v>3721.0400000000004</v>
      </c>
      <c r="AB25" s="745">
        <f t="shared" si="5"/>
        <v>993023.13000000932</v>
      </c>
      <c r="AC25" s="746">
        <v>296946.84000000404</v>
      </c>
      <c r="AD25" s="746">
        <v>102550.85999999917</v>
      </c>
      <c r="AE25" s="746">
        <v>314896.40000000538</v>
      </c>
      <c r="AF25" s="746">
        <v>241551.51000000077</v>
      </c>
      <c r="AG25" s="746">
        <v>15817.34999999982</v>
      </c>
      <c r="AH25" s="746">
        <v>0</v>
      </c>
      <c r="AI25" s="746">
        <v>156.82999999999998</v>
      </c>
      <c r="AJ25" s="746">
        <v>14164.650000000011</v>
      </c>
      <c r="AK25" s="746">
        <v>0</v>
      </c>
      <c r="AL25" s="746">
        <v>1357.1500000000003</v>
      </c>
      <c r="AM25" s="747">
        <v>5581.54</v>
      </c>
      <c r="AN25" s="745">
        <f t="shared" si="6"/>
        <v>1070123.280000014</v>
      </c>
      <c r="AO25" s="746">
        <v>317613.33000000747</v>
      </c>
      <c r="AP25" s="746">
        <v>115758.48999999904</v>
      </c>
      <c r="AQ25" s="746">
        <v>329063.57000000612</v>
      </c>
      <c r="AR25" s="746">
        <v>264384.88000000134</v>
      </c>
      <c r="AS25" s="746">
        <v>21379.459999999923</v>
      </c>
      <c r="AT25" s="746">
        <v>0</v>
      </c>
      <c r="AU25" s="746">
        <v>131.46</v>
      </c>
      <c r="AV25" s="746">
        <v>14490.240000000009</v>
      </c>
      <c r="AW25" s="746">
        <v>0</v>
      </c>
      <c r="AX25" s="746">
        <v>1068.5999999999997</v>
      </c>
      <c r="AY25" s="746">
        <v>6233.2499999999991</v>
      </c>
      <c r="AZ25" s="748">
        <v>0</v>
      </c>
      <c r="BA25" s="749">
        <f t="shared" si="7"/>
        <v>3996025.170000039</v>
      </c>
      <c r="BB25" s="752">
        <f t="shared" si="8"/>
        <v>1155715.8800000148</v>
      </c>
      <c r="BC25" s="752">
        <f t="shared" si="9"/>
        <v>413586.33999999682</v>
      </c>
      <c r="BD25" s="752">
        <f t="shared" si="10"/>
        <v>1291383.2500000242</v>
      </c>
      <c r="BE25" s="752">
        <f t="shared" si="11"/>
        <v>965810.10000000335</v>
      </c>
      <c r="BF25" s="752">
        <f t="shared" si="12"/>
        <v>87644.349999999511</v>
      </c>
      <c r="BG25" s="752">
        <f t="shared" si="13"/>
        <v>0</v>
      </c>
      <c r="BH25" s="752">
        <f t="shared" si="14"/>
        <v>698.77</v>
      </c>
      <c r="BI25" s="752">
        <f t="shared" si="15"/>
        <v>56025.180000000037</v>
      </c>
      <c r="BJ25" s="752">
        <f t="shared" si="2"/>
        <v>0</v>
      </c>
      <c r="BK25" s="752">
        <f t="shared" si="16"/>
        <v>6827.6500000000042</v>
      </c>
      <c r="BL25" s="753">
        <f t="shared" si="17"/>
        <v>18333.650000000001</v>
      </c>
    </row>
    <row r="26" spans="1:64" x14ac:dyDescent="0.25">
      <c r="A26" s="1571"/>
      <c r="B26" s="514" t="s">
        <v>960</v>
      </c>
      <c r="C26" s="1077" t="s">
        <v>1213</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71"/>
      <c r="B27" s="514" t="s">
        <v>961</v>
      </c>
      <c r="C27" s="1077" t="s">
        <v>1214</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71"/>
      <c r="B28" s="514" t="s">
        <v>962</v>
      </c>
      <c r="C28" s="1077" t="s">
        <v>1215</v>
      </c>
      <c r="D28" s="745">
        <f t="shared" si="3"/>
        <v>0</v>
      </c>
      <c r="E28" s="746"/>
      <c r="F28" s="746"/>
      <c r="G28" s="746"/>
      <c r="H28" s="746"/>
      <c r="I28" s="746"/>
      <c r="J28" s="746"/>
      <c r="K28" s="746"/>
      <c r="L28" s="746"/>
      <c r="M28" s="746"/>
      <c r="N28" s="746"/>
      <c r="O28" s="747"/>
      <c r="P28" s="745">
        <f t="shared" si="4"/>
        <v>0</v>
      </c>
      <c r="Q28" s="746"/>
      <c r="R28" s="746"/>
      <c r="S28" s="746"/>
      <c r="T28" s="746"/>
      <c r="U28" s="746"/>
      <c r="V28" s="746"/>
      <c r="W28" s="746"/>
      <c r="X28" s="746"/>
      <c r="Y28" s="746"/>
      <c r="Z28" s="746"/>
      <c r="AA28" s="747"/>
      <c r="AB28" s="745">
        <f t="shared" si="5"/>
        <v>0</v>
      </c>
      <c r="AC28" s="746"/>
      <c r="AD28" s="746"/>
      <c r="AE28" s="746"/>
      <c r="AF28" s="746"/>
      <c r="AG28" s="746"/>
      <c r="AH28" s="746"/>
      <c r="AI28" s="746"/>
      <c r="AJ28" s="746"/>
      <c r="AK28" s="746"/>
      <c r="AL28" s="746"/>
      <c r="AM28" s="747"/>
      <c r="AN28" s="745">
        <f t="shared" si="6"/>
        <v>0</v>
      </c>
      <c r="AO28" s="746"/>
      <c r="AP28" s="746"/>
      <c r="AQ28" s="746"/>
      <c r="AR28" s="746"/>
      <c r="AS28" s="746"/>
      <c r="AT28" s="746"/>
      <c r="AU28" s="746"/>
      <c r="AV28" s="746"/>
      <c r="AW28" s="746"/>
      <c r="AX28" s="746"/>
      <c r="AY28" s="746"/>
      <c r="AZ28" s="748"/>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71"/>
      <c r="B29" s="514" t="s">
        <v>963</v>
      </c>
      <c r="C29" s="1077" t="s">
        <v>1216</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0</v>
      </c>
      <c r="AO29" s="746"/>
      <c r="AP29" s="746"/>
      <c r="AQ29" s="746"/>
      <c r="AR29" s="746"/>
      <c r="AS29" s="746"/>
      <c r="AT29" s="746"/>
      <c r="AU29" s="746"/>
      <c r="AV29" s="746"/>
      <c r="AW29" s="746"/>
      <c r="AX29" s="746"/>
      <c r="AY29" s="746"/>
      <c r="AZ29" s="748"/>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71"/>
      <c r="B30" s="514" t="s">
        <v>964</v>
      </c>
      <c r="C30" s="1077" t="s">
        <v>1217</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71"/>
      <c r="B31" s="514" t="s">
        <v>965</v>
      </c>
      <c r="C31" s="1077" t="s">
        <v>1218</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71"/>
      <c r="B32" s="514" t="s">
        <v>966</v>
      </c>
      <c r="C32" s="1077" t="s">
        <v>1219</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71"/>
      <c r="B33" s="514" t="s">
        <v>967</v>
      </c>
      <c r="C33" s="1077" t="s">
        <v>1220</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71"/>
      <c r="B34" s="514" t="s">
        <v>968</v>
      </c>
      <c r="C34" s="1077" t="s">
        <v>1221</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71"/>
      <c r="B35" s="514" t="s">
        <v>970</v>
      </c>
      <c r="C35" s="1077" t="s">
        <v>957</v>
      </c>
      <c r="D35" s="745">
        <f t="shared" si="3"/>
        <v>52921.439999999995</v>
      </c>
      <c r="E35" s="746">
        <v>31086.989999999994</v>
      </c>
      <c r="F35" s="746">
        <v>3304.2900000000004</v>
      </c>
      <c r="G35" s="746">
        <v>6053.9599999999991</v>
      </c>
      <c r="H35" s="746">
        <v>3337.2900000000004</v>
      </c>
      <c r="I35" s="746">
        <v>4345.1099999999997</v>
      </c>
      <c r="J35" s="746">
        <v>0</v>
      </c>
      <c r="K35" s="746">
        <v>445.5</v>
      </c>
      <c r="L35" s="746">
        <v>408.43</v>
      </c>
      <c r="M35" s="746">
        <v>0</v>
      </c>
      <c r="N35" s="746">
        <v>3433.8699999999994</v>
      </c>
      <c r="O35" s="747">
        <v>506.00000000000017</v>
      </c>
      <c r="P35" s="745">
        <f t="shared" si="4"/>
        <v>56073.37999999999</v>
      </c>
      <c r="Q35" s="746">
        <v>33828.19</v>
      </c>
      <c r="R35" s="746">
        <v>3728.8900000000003</v>
      </c>
      <c r="S35" s="746">
        <v>6185.7400000000007</v>
      </c>
      <c r="T35" s="746">
        <v>3474.0199999999991</v>
      </c>
      <c r="U35" s="746">
        <v>4292.9699999999984</v>
      </c>
      <c r="V35" s="746">
        <v>0</v>
      </c>
      <c r="W35" s="746">
        <v>145.52999999999994</v>
      </c>
      <c r="X35" s="746">
        <v>421.85</v>
      </c>
      <c r="Y35" s="746">
        <v>0</v>
      </c>
      <c r="Z35" s="746">
        <v>3479.4099999999994</v>
      </c>
      <c r="AA35" s="747">
        <v>516.7800000000002</v>
      </c>
      <c r="AB35" s="745">
        <f t="shared" si="5"/>
        <v>59770.7</v>
      </c>
      <c r="AC35" s="746">
        <v>37115.32</v>
      </c>
      <c r="AD35" s="746">
        <v>3937.8900000000003</v>
      </c>
      <c r="AE35" s="746">
        <v>6236.3399999999974</v>
      </c>
      <c r="AF35" s="746">
        <v>3461.2599999999993</v>
      </c>
      <c r="AG35" s="746">
        <v>4416.4999999999991</v>
      </c>
      <c r="AH35" s="746">
        <v>0</v>
      </c>
      <c r="AI35" s="746">
        <v>53.789999999999992</v>
      </c>
      <c r="AJ35" s="746">
        <v>436.92000000000007</v>
      </c>
      <c r="AK35" s="746">
        <v>0</v>
      </c>
      <c r="AL35" s="746">
        <v>3570.3799999999992</v>
      </c>
      <c r="AM35" s="747">
        <v>542.30000000000052</v>
      </c>
      <c r="AN35" s="745">
        <f t="shared" si="6"/>
        <v>68571.48</v>
      </c>
      <c r="AO35" s="746">
        <v>40534.92</v>
      </c>
      <c r="AP35" s="746">
        <v>4593.2400000000007</v>
      </c>
      <c r="AQ35" s="746">
        <v>6451.8</v>
      </c>
      <c r="AR35" s="746">
        <v>3791.9999999999991</v>
      </c>
      <c r="AS35" s="746">
        <v>4858.4399999999978</v>
      </c>
      <c r="AT35" s="746">
        <v>0</v>
      </c>
      <c r="AU35" s="746">
        <v>3419.9999999999982</v>
      </c>
      <c r="AV35" s="746">
        <v>470.88000000000028</v>
      </c>
      <c r="AW35" s="746">
        <v>0</v>
      </c>
      <c r="AX35" s="746">
        <v>3840.4799999999996</v>
      </c>
      <c r="AY35" s="746">
        <v>609.72000000000037</v>
      </c>
      <c r="AZ35" s="748"/>
      <c r="BA35" s="749">
        <f t="shared" si="7"/>
        <v>237336.99999999994</v>
      </c>
      <c r="BB35" s="752">
        <f t="shared" si="8"/>
        <v>142565.41999999998</v>
      </c>
      <c r="BC35" s="752">
        <f t="shared" si="9"/>
        <v>15564.310000000001</v>
      </c>
      <c r="BD35" s="752">
        <f t="shared" si="10"/>
        <v>24927.839999999997</v>
      </c>
      <c r="BE35" s="752">
        <f t="shared" si="11"/>
        <v>14064.57</v>
      </c>
      <c r="BF35" s="752">
        <f t="shared" si="12"/>
        <v>17913.019999999997</v>
      </c>
      <c r="BG35" s="752">
        <f t="shared" si="13"/>
        <v>0</v>
      </c>
      <c r="BH35" s="752">
        <f t="shared" si="14"/>
        <v>4064.8199999999979</v>
      </c>
      <c r="BI35" s="752">
        <f t="shared" si="15"/>
        <v>1738.0800000000004</v>
      </c>
      <c r="BJ35" s="752">
        <f t="shared" si="2"/>
        <v>0</v>
      </c>
      <c r="BK35" s="752">
        <f t="shared" si="16"/>
        <v>14324.139999999998</v>
      </c>
      <c r="BL35" s="753">
        <f t="shared" si="17"/>
        <v>2174.8000000000011</v>
      </c>
    </row>
    <row r="36" spans="1:64" x14ac:dyDescent="0.25">
      <c r="A36" s="1571"/>
      <c r="B36" s="514" t="s">
        <v>1259</v>
      </c>
      <c r="C36" s="1077" t="s">
        <v>1222</v>
      </c>
      <c r="D36" s="745">
        <f t="shared" si="3"/>
        <v>772603.20999999857</v>
      </c>
      <c r="E36" s="746">
        <v>213284.63999999955</v>
      </c>
      <c r="F36" s="746">
        <v>80063.079999999973</v>
      </c>
      <c r="G36" s="746">
        <v>244051.81999999922</v>
      </c>
      <c r="H36" s="746">
        <v>203317.59999999983</v>
      </c>
      <c r="I36" s="746">
        <v>6175.6200000000008</v>
      </c>
      <c r="J36" s="746">
        <v>0</v>
      </c>
      <c r="K36" s="746">
        <v>0</v>
      </c>
      <c r="L36" s="746">
        <v>8361.86</v>
      </c>
      <c r="M36" s="746">
        <v>0</v>
      </c>
      <c r="N36" s="746">
        <v>38.86</v>
      </c>
      <c r="O36" s="747">
        <v>17309.730000000003</v>
      </c>
      <c r="P36" s="745">
        <f t="shared" si="4"/>
        <v>932447.43999999855</v>
      </c>
      <c r="Q36" s="746">
        <v>234437.02999999921</v>
      </c>
      <c r="R36" s="746">
        <v>66972.23</v>
      </c>
      <c r="S36" s="746">
        <v>382717.46999999956</v>
      </c>
      <c r="T36" s="746">
        <v>138390.75999999972</v>
      </c>
      <c r="U36" s="746">
        <v>4618.6799999999994</v>
      </c>
      <c r="V36" s="746">
        <v>0</v>
      </c>
      <c r="W36" s="746">
        <v>227.87</v>
      </c>
      <c r="X36" s="746">
        <v>26886.040000000015</v>
      </c>
      <c r="Y36" s="746">
        <v>0</v>
      </c>
      <c r="Z36" s="746">
        <v>761.11999999999989</v>
      </c>
      <c r="AA36" s="747">
        <v>77436.23999999986</v>
      </c>
      <c r="AB36" s="745">
        <f t="shared" si="5"/>
        <v>891598.56999999692</v>
      </c>
      <c r="AC36" s="746">
        <v>235851.54999999935</v>
      </c>
      <c r="AD36" s="746">
        <v>61910.499999999978</v>
      </c>
      <c r="AE36" s="746">
        <v>348258.75999999756</v>
      </c>
      <c r="AF36" s="746">
        <v>174092.80000000008</v>
      </c>
      <c r="AG36" s="746">
        <v>4094.809999999999</v>
      </c>
      <c r="AH36" s="746">
        <v>0</v>
      </c>
      <c r="AI36" s="746">
        <v>0</v>
      </c>
      <c r="AJ36" s="746">
        <v>11593.15</v>
      </c>
      <c r="AK36" s="746">
        <v>0</v>
      </c>
      <c r="AL36" s="746">
        <v>2455.5699999999997</v>
      </c>
      <c r="AM36" s="747">
        <v>53341.429999999971</v>
      </c>
      <c r="AN36" s="745">
        <f t="shared" si="6"/>
        <v>1069242.2300000004</v>
      </c>
      <c r="AO36" s="746">
        <v>233899.43000000043</v>
      </c>
      <c r="AP36" s="746">
        <v>75908.320000000036</v>
      </c>
      <c r="AQ36" s="746">
        <v>468213.09999999928</v>
      </c>
      <c r="AR36" s="746">
        <v>198525.69000000079</v>
      </c>
      <c r="AS36" s="746">
        <v>6245.72</v>
      </c>
      <c r="AT36" s="746">
        <v>0</v>
      </c>
      <c r="AU36" s="746">
        <v>0</v>
      </c>
      <c r="AV36" s="746">
        <v>19906.479999999996</v>
      </c>
      <c r="AW36" s="746">
        <v>0</v>
      </c>
      <c r="AX36" s="746">
        <v>346.65</v>
      </c>
      <c r="AY36" s="746">
        <v>66196.839999999953</v>
      </c>
      <c r="AZ36" s="748"/>
      <c r="BA36" s="749">
        <f t="shared" si="7"/>
        <v>3665891.4499999946</v>
      </c>
      <c r="BB36" s="752">
        <f t="shared" si="8"/>
        <v>917472.64999999851</v>
      </c>
      <c r="BC36" s="752">
        <f t="shared" si="9"/>
        <v>284854.13</v>
      </c>
      <c r="BD36" s="752">
        <f t="shared" si="10"/>
        <v>1443241.1499999957</v>
      </c>
      <c r="BE36" s="752">
        <f t="shared" si="11"/>
        <v>714326.85000000033</v>
      </c>
      <c r="BF36" s="752">
        <f t="shared" si="12"/>
        <v>21134.829999999998</v>
      </c>
      <c r="BG36" s="752">
        <f t="shared" si="13"/>
        <v>0</v>
      </c>
      <c r="BH36" s="752">
        <f t="shared" si="14"/>
        <v>227.87</v>
      </c>
      <c r="BI36" s="752">
        <f t="shared" si="15"/>
        <v>66747.530000000013</v>
      </c>
      <c r="BJ36" s="752">
        <f t="shared" si="2"/>
        <v>0</v>
      </c>
      <c r="BK36" s="752">
        <f t="shared" si="16"/>
        <v>3602.2</v>
      </c>
      <c r="BL36" s="753">
        <f t="shared" si="17"/>
        <v>214284.23999999976</v>
      </c>
    </row>
    <row r="37" spans="1:64" x14ac:dyDescent="0.25">
      <c r="A37" s="1571"/>
      <c r="B37" s="514" t="s">
        <v>1260</v>
      </c>
      <c r="C37" s="1077" t="s">
        <v>1223</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71"/>
      <c r="B38" s="514" t="s">
        <v>1261</v>
      </c>
      <c r="C38" s="1077" t="s">
        <v>1224</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71"/>
      <c r="B39" s="514" t="s">
        <v>1262</v>
      </c>
      <c r="C39" s="1077" t="s">
        <v>1225</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71"/>
      <c r="B40" s="514" t="s">
        <v>1263</v>
      </c>
      <c r="C40" s="1077" t="s">
        <v>1226</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71"/>
      <c r="B41" s="514" t="s">
        <v>1264</v>
      </c>
      <c r="C41" s="1077" t="s">
        <v>1227</v>
      </c>
      <c r="D41" s="745">
        <f t="shared" si="3"/>
        <v>12190.740000000014</v>
      </c>
      <c r="E41" s="746">
        <v>8311.0800000000145</v>
      </c>
      <c r="F41" s="746">
        <v>1322.8400000000006</v>
      </c>
      <c r="G41" s="746">
        <v>1332.4900000000005</v>
      </c>
      <c r="H41" s="746">
        <v>1014.6599999999997</v>
      </c>
      <c r="I41" s="746">
        <v>47.989999999999995</v>
      </c>
      <c r="J41" s="746">
        <v>0</v>
      </c>
      <c r="K41" s="746">
        <v>0</v>
      </c>
      <c r="L41" s="746">
        <v>70.08</v>
      </c>
      <c r="M41" s="746">
        <v>0</v>
      </c>
      <c r="N41" s="746">
        <v>-7.3900000000000006</v>
      </c>
      <c r="O41" s="747">
        <v>98.99</v>
      </c>
      <c r="P41" s="745">
        <f t="shared" si="4"/>
        <v>15539.310000000003</v>
      </c>
      <c r="Q41" s="746">
        <v>10865.36</v>
      </c>
      <c r="R41" s="746">
        <v>1413.350000000001</v>
      </c>
      <c r="S41" s="746">
        <v>1784.1800000000021</v>
      </c>
      <c r="T41" s="746">
        <v>1134.95</v>
      </c>
      <c r="U41" s="746">
        <v>0.87000000000000099</v>
      </c>
      <c r="V41" s="746">
        <v>0</v>
      </c>
      <c r="W41" s="746">
        <v>0</v>
      </c>
      <c r="X41" s="746">
        <v>162.07999999999998</v>
      </c>
      <c r="Y41" s="746">
        <v>0</v>
      </c>
      <c r="Z41" s="746">
        <v>35.39</v>
      </c>
      <c r="AA41" s="747">
        <v>143.13</v>
      </c>
      <c r="AB41" s="745">
        <f t="shared" si="5"/>
        <v>16794.009999999973</v>
      </c>
      <c r="AC41" s="746">
        <v>12382.229999999974</v>
      </c>
      <c r="AD41" s="746">
        <v>1541.100000000001</v>
      </c>
      <c r="AE41" s="746">
        <v>1511.7400000000007</v>
      </c>
      <c r="AF41" s="746">
        <v>994.03000000000031</v>
      </c>
      <c r="AG41" s="746">
        <v>38</v>
      </c>
      <c r="AH41" s="746">
        <v>0</v>
      </c>
      <c r="AI41" s="746">
        <v>0</v>
      </c>
      <c r="AJ41" s="746">
        <v>138.72</v>
      </c>
      <c r="AK41" s="746">
        <v>0</v>
      </c>
      <c r="AL41" s="746">
        <v>22</v>
      </c>
      <c r="AM41" s="747">
        <v>166.19</v>
      </c>
      <c r="AN41" s="745">
        <f t="shared" si="6"/>
        <v>15724.599999999971</v>
      </c>
      <c r="AO41" s="746">
        <v>11468.10999999997</v>
      </c>
      <c r="AP41" s="746">
        <v>1568.3600000000004</v>
      </c>
      <c r="AQ41" s="746">
        <v>1452.5800000000006</v>
      </c>
      <c r="AR41" s="746">
        <v>1048.6800000000003</v>
      </c>
      <c r="AS41" s="746">
        <v>-17.71</v>
      </c>
      <c r="AT41" s="746">
        <v>0</v>
      </c>
      <c r="AU41" s="746">
        <v>0</v>
      </c>
      <c r="AV41" s="746">
        <v>101.73</v>
      </c>
      <c r="AW41" s="746">
        <v>0</v>
      </c>
      <c r="AX41" s="746">
        <v>0</v>
      </c>
      <c r="AY41" s="746">
        <v>102.85000000000002</v>
      </c>
      <c r="AZ41" s="748"/>
      <c r="BA41" s="749">
        <f t="shared" si="7"/>
        <v>60248.659999999974</v>
      </c>
      <c r="BB41" s="752">
        <f t="shared" si="8"/>
        <v>43026.779999999962</v>
      </c>
      <c r="BC41" s="752">
        <f t="shared" si="9"/>
        <v>5845.6500000000033</v>
      </c>
      <c r="BD41" s="752">
        <f t="shared" si="10"/>
        <v>6080.9900000000043</v>
      </c>
      <c r="BE41" s="752">
        <f t="shared" si="11"/>
        <v>4192.32</v>
      </c>
      <c r="BF41" s="752">
        <f t="shared" si="12"/>
        <v>69.150000000000006</v>
      </c>
      <c r="BG41" s="752">
        <f t="shared" si="13"/>
        <v>0</v>
      </c>
      <c r="BH41" s="752">
        <f t="shared" si="14"/>
        <v>0</v>
      </c>
      <c r="BI41" s="752">
        <f t="shared" si="15"/>
        <v>472.61</v>
      </c>
      <c r="BJ41" s="752">
        <f t="shared" si="2"/>
        <v>0</v>
      </c>
      <c r="BK41" s="752">
        <f t="shared" si="16"/>
        <v>50</v>
      </c>
      <c r="BL41" s="753">
        <f t="shared" si="17"/>
        <v>511.16</v>
      </c>
    </row>
    <row r="42" spans="1:64" x14ac:dyDescent="0.25">
      <c r="A42" s="1571"/>
      <c r="B42" s="514" t="s">
        <v>1265</v>
      </c>
      <c r="C42" s="1077" t="s">
        <v>1228</v>
      </c>
      <c r="D42" s="745">
        <f t="shared" si="3"/>
        <v>5853.35</v>
      </c>
      <c r="E42" s="746">
        <v>2239.0900000000006</v>
      </c>
      <c r="F42" s="746">
        <v>380.23999999999995</v>
      </c>
      <c r="G42" s="746">
        <v>1484.78</v>
      </c>
      <c r="H42" s="746">
        <v>986.32999999999981</v>
      </c>
      <c r="I42" s="746">
        <v>525.84999999999991</v>
      </c>
      <c r="J42" s="746">
        <v>0</v>
      </c>
      <c r="K42" s="746">
        <v>0</v>
      </c>
      <c r="L42" s="746">
        <v>80.489999999999995</v>
      </c>
      <c r="M42" s="746">
        <v>0</v>
      </c>
      <c r="N42" s="746">
        <v>0</v>
      </c>
      <c r="O42" s="747">
        <v>156.57</v>
      </c>
      <c r="P42" s="745">
        <f t="shared" si="4"/>
        <v>566.4</v>
      </c>
      <c r="Q42" s="746">
        <v>327.70000000000005</v>
      </c>
      <c r="R42" s="746">
        <v>36</v>
      </c>
      <c r="S42" s="746">
        <v>98.83</v>
      </c>
      <c r="T42" s="746">
        <v>82.36</v>
      </c>
      <c r="U42" s="746">
        <v>0</v>
      </c>
      <c r="V42" s="746">
        <v>0</v>
      </c>
      <c r="W42" s="746">
        <v>0</v>
      </c>
      <c r="X42" s="746">
        <v>10.01</v>
      </c>
      <c r="Y42" s="746">
        <v>0</v>
      </c>
      <c r="Z42" s="746">
        <v>0</v>
      </c>
      <c r="AA42" s="747">
        <v>11.5</v>
      </c>
      <c r="AB42" s="745">
        <f t="shared" si="5"/>
        <v>3528.8199999999997</v>
      </c>
      <c r="AC42" s="746">
        <v>1338.2000000000003</v>
      </c>
      <c r="AD42" s="746">
        <v>274.88</v>
      </c>
      <c r="AE42" s="746">
        <v>1106.4099999999996</v>
      </c>
      <c r="AF42" s="746">
        <v>600.52</v>
      </c>
      <c r="AG42" s="746">
        <v>0</v>
      </c>
      <c r="AH42" s="746">
        <v>0</v>
      </c>
      <c r="AI42" s="746">
        <v>0</v>
      </c>
      <c r="AJ42" s="746">
        <v>40.33</v>
      </c>
      <c r="AK42" s="746">
        <v>0</v>
      </c>
      <c r="AL42" s="746">
        <v>0</v>
      </c>
      <c r="AM42" s="747">
        <v>168.48000000000002</v>
      </c>
      <c r="AN42" s="745">
        <f t="shared" si="6"/>
        <v>21918.73000000001</v>
      </c>
      <c r="AO42" s="746">
        <v>8944.5800000000017</v>
      </c>
      <c r="AP42" s="746">
        <v>1436.52</v>
      </c>
      <c r="AQ42" s="746">
        <v>6992.1800000000057</v>
      </c>
      <c r="AR42" s="746">
        <v>2885.5800000000004</v>
      </c>
      <c r="AS42" s="746">
        <v>449.86</v>
      </c>
      <c r="AT42" s="746">
        <v>0</v>
      </c>
      <c r="AU42" s="746">
        <v>0</v>
      </c>
      <c r="AV42" s="746">
        <v>547.31999999999994</v>
      </c>
      <c r="AW42" s="746">
        <v>0</v>
      </c>
      <c r="AX42" s="746">
        <v>66.39999999999992</v>
      </c>
      <c r="AY42" s="746">
        <v>596.29</v>
      </c>
      <c r="AZ42" s="748"/>
      <c r="BA42" s="749">
        <f t="shared" si="7"/>
        <v>31867.30000000001</v>
      </c>
      <c r="BB42" s="752">
        <f t="shared" si="8"/>
        <v>12849.570000000003</v>
      </c>
      <c r="BC42" s="752">
        <f t="shared" si="9"/>
        <v>2127.64</v>
      </c>
      <c r="BD42" s="752">
        <f t="shared" si="10"/>
        <v>9682.2000000000044</v>
      </c>
      <c r="BE42" s="752">
        <f t="shared" si="11"/>
        <v>4554.79</v>
      </c>
      <c r="BF42" s="752">
        <f t="shared" si="12"/>
        <v>975.70999999999992</v>
      </c>
      <c r="BG42" s="752">
        <f t="shared" si="13"/>
        <v>0</v>
      </c>
      <c r="BH42" s="752">
        <f t="shared" si="14"/>
        <v>0</v>
      </c>
      <c r="BI42" s="752">
        <f t="shared" si="15"/>
        <v>678.14999999999986</v>
      </c>
      <c r="BJ42" s="752">
        <f t="shared" si="2"/>
        <v>0</v>
      </c>
      <c r="BK42" s="752">
        <f t="shared" si="16"/>
        <v>66.39999999999992</v>
      </c>
      <c r="BL42" s="753">
        <f t="shared" si="17"/>
        <v>932.83999999999992</v>
      </c>
    </row>
    <row r="43" spans="1:64" x14ac:dyDescent="0.25">
      <c r="A43" s="1571"/>
      <c r="B43" s="514" t="s">
        <v>1266</v>
      </c>
      <c r="C43" s="1077" t="s">
        <v>1229</v>
      </c>
      <c r="D43" s="745">
        <f t="shared" si="3"/>
        <v>2560.98</v>
      </c>
      <c r="E43" s="746">
        <v>560.58999999999992</v>
      </c>
      <c r="F43" s="746">
        <v>526.68000000000006</v>
      </c>
      <c r="G43" s="746">
        <v>572.13</v>
      </c>
      <c r="H43" s="746">
        <v>226.8</v>
      </c>
      <c r="I43" s="746">
        <v>296.77999999999997</v>
      </c>
      <c r="J43" s="746">
        <v>0</v>
      </c>
      <c r="K43" s="746">
        <v>0</v>
      </c>
      <c r="L43" s="746">
        <v>0</v>
      </c>
      <c r="M43" s="746">
        <v>0</v>
      </c>
      <c r="N43" s="746">
        <v>252</v>
      </c>
      <c r="O43" s="747">
        <v>126</v>
      </c>
      <c r="P43" s="745">
        <f t="shared" si="4"/>
        <v>4162.3100000000004</v>
      </c>
      <c r="Q43" s="746">
        <v>1133.78</v>
      </c>
      <c r="R43" s="746">
        <v>0</v>
      </c>
      <c r="S43" s="746">
        <v>1748.6799999999998</v>
      </c>
      <c r="T43" s="746">
        <v>503.78</v>
      </c>
      <c r="U43" s="746">
        <v>226.8</v>
      </c>
      <c r="V43" s="746">
        <v>0</v>
      </c>
      <c r="W43" s="746">
        <v>0</v>
      </c>
      <c r="X43" s="746">
        <v>226.8</v>
      </c>
      <c r="Y43" s="746">
        <v>0</v>
      </c>
      <c r="Z43" s="746">
        <v>0</v>
      </c>
      <c r="AA43" s="747">
        <v>322.47000000000003</v>
      </c>
      <c r="AB43" s="745">
        <f t="shared" si="5"/>
        <v>2133.0500000000002</v>
      </c>
      <c r="AC43" s="746">
        <v>440.89</v>
      </c>
      <c r="AD43" s="746">
        <v>138.6</v>
      </c>
      <c r="AE43" s="746">
        <v>865.69</v>
      </c>
      <c r="AF43" s="746">
        <v>378</v>
      </c>
      <c r="AG43" s="746">
        <v>0</v>
      </c>
      <c r="AH43" s="746">
        <v>0</v>
      </c>
      <c r="AI43" s="746">
        <v>0</v>
      </c>
      <c r="AJ43" s="746">
        <v>0</v>
      </c>
      <c r="AK43" s="746">
        <v>0</v>
      </c>
      <c r="AL43" s="746">
        <v>100.8</v>
      </c>
      <c r="AM43" s="747">
        <v>209.07</v>
      </c>
      <c r="AN43" s="745">
        <f t="shared" si="6"/>
        <v>2796.02</v>
      </c>
      <c r="AO43" s="746">
        <v>198</v>
      </c>
      <c r="AP43" s="746">
        <v>138.6</v>
      </c>
      <c r="AQ43" s="746">
        <v>992.68</v>
      </c>
      <c r="AR43" s="746">
        <v>516.6</v>
      </c>
      <c r="AS43" s="746">
        <v>252.39</v>
      </c>
      <c r="AT43" s="746">
        <v>0</v>
      </c>
      <c r="AU43" s="746">
        <v>198.25</v>
      </c>
      <c r="AV43" s="746">
        <v>126</v>
      </c>
      <c r="AW43" s="746">
        <v>0</v>
      </c>
      <c r="AX43" s="746">
        <v>373.5</v>
      </c>
      <c r="AY43" s="746">
        <v>0</v>
      </c>
      <c r="AZ43" s="748"/>
      <c r="BA43" s="749">
        <f t="shared" si="7"/>
        <v>11652.359999999997</v>
      </c>
      <c r="BB43" s="752">
        <f t="shared" si="8"/>
        <v>2333.2599999999998</v>
      </c>
      <c r="BC43" s="752">
        <f t="shared" si="9"/>
        <v>803.88000000000011</v>
      </c>
      <c r="BD43" s="752">
        <f t="shared" si="10"/>
        <v>4179.18</v>
      </c>
      <c r="BE43" s="752">
        <f t="shared" si="11"/>
        <v>1625.1799999999998</v>
      </c>
      <c r="BF43" s="752">
        <f t="shared" si="12"/>
        <v>775.96999999999991</v>
      </c>
      <c r="BG43" s="752">
        <f t="shared" si="13"/>
        <v>0</v>
      </c>
      <c r="BH43" s="752">
        <f t="shared" si="14"/>
        <v>198.25</v>
      </c>
      <c r="BI43" s="752">
        <f t="shared" si="15"/>
        <v>352.8</v>
      </c>
      <c r="BJ43" s="752">
        <f t="shared" si="2"/>
        <v>0</v>
      </c>
      <c r="BK43" s="752">
        <f t="shared" si="16"/>
        <v>726.3</v>
      </c>
      <c r="BL43" s="753">
        <f t="shared" si="17"/>
        <v>657.54</v>
      </c>
    </row>
    <row r="44" spans="1:64" x14ac:dyDescent="0.25">
      <c r="A44" s="1571"/>
      <c r="B44" s="514" t="s">
        <v>1267</v>
      </c>
      <c r="C44" s="1077" t="s">
        <v>1230</v>
      </c>
      <c r="D44" s="745">
        <f t="shared" si="3"/>
        <v>1817.16</v>
      </c>
      <c r="E44" s="746">
        <v>410.83000000000004</v>
      </c>
      <c r="F44" s="746">
        <v>157.41</v>
      </c>
      <c r="G44" s="746">
        <v>784.21</v>
      </c>
      <c r="H44" s="746">
        <v>395.36999999999995</v>
      </c>
      <c r="I44" s="746">
        <v>24.9</v>
      </c>
      <c r="J44" s="746">
        <v>0</v>
      </c>
      <c r="K44" s="746">
        <v>0</v>
      </c>
      <c r="L44" s="746">
        <v>0</v>
      </c>
      <c r="M44" s="746">
        <v>0</v>
      </c>
      <c r="N44" s="746">
        <v>3.44</v>
      </c>
      <c r="O44" s="747">
        <v>41</v>
      </c>
      <c r="P44" s="745">
        <f t="shared" si="4"/>
        <v>1728.77</v>
      </c>
      <c r="Q44" s="746">
        <v>338.71</v>
      </c>
      <c r="R44" s="746">
        <v>168.99</v>
      </c>
      <c r="S44" s="746">
        <v>523.54999999999995</v>
      </c>
      <c r="T44" s="746">
        <v>260.52</v>
      </c>
      <c r="U44" s="746">
        <v>59.710000000000008</v>
      </c>
      <c r="V44" s="746">
        <v>0</v>
      </c>
      <c r="W44" s="746">
        <v>0</v>
      </c>
      <c r="X44" s="746">
        <v>65</v>
      </c>
      <c r="Y44" s="746">
        <v>0</v>
      </c>
      <c r="Z44" s="746">
        <v>218.85</v>
      </c>
      <c r="AA44" s="747">
        <v>93.44</v>
      </c>
      <c r="AB44" s="745">
        <f t="shared" si="5"/>
        <v>2614.46</v>
      </c>
      <c r="AC44" s="746">
        <v>1637.57</v>
      </c>
      <c r="AD44" s="746">
        <v>97.88000000000001</v>
      </c>
      <c r="AE44" s="746">
        <v>346.3</v>
      </c>
      <c r="AF44" s="746">
        <v>408.09999999999997</v>
      </c>
      <c r="AG44" s="746">
        <v>26.4</v>
      </c>
      <c r="AH44" s="746">
        <v>0</v>
      </c>
      <c r="AI44" s="746">
        <v>0</v>
      </c>
      <c r="AJ44" s="746">
        <v>40</v>
      </c>
      <c r="AK44" s="746">
        <v>0</v>
      </c>
      <c r="AL44" s="746">
        <v>30.82</v>
      </c>
      <c r="AM44" s="747">
        <v>27.39</v>
      </c>
      <c r="AN44" s="745">
        <f t="shared" si="6"/>
        <v>1486.48</v>
      </c>
      <c r="AO44" s="746">
        <v>121.12</v>
      </c>
      <c r="AP44" s="746">
        <v>36</v>
      </c>
      <c r="AQ44" s="746">
        <v>639.49</v>
      </c>
      <c r="AR44" s="746">
        <v>194.52</v>
      </c>
      <c r="AS44" s="746">
        <v>435.90000000000003</v>
      </c>
      <c r="AT44" s="746">
        <v>0</v>
      </c>
      <c r="AU44" s="746">
        <v>0</v>
      </c>
      <c r="AV44" s="746">
        <v>10</v>
      </c>
      <c r="AW44" s="746">
        <v>0</v>
      </c>
      <c r="AX44" s="746">
        <v>0</v>
      </c>
      <c r="AY44" s="746">
        <v>49.45</v>
      </c>
      <c r="AZ44" s="748"/>
      <c r="BA44" s="749">
        <f t="shared" si="7"/>
        <v>7646.869999999999</v>
      </c>
      <c r="BB44" s="752">
        <f t="shared" si="8"/>
        <v>2508.2299999999996</v>
      </c>
      <c r="BC44" s="752">
        <f t="shared" si="9"/>
        <v>460.28</v>
      </c>
      <c r="BD44" s="752">
        <f t="shared" si="10"/>
        <v>2293.5500000000002</v>
      </c>
      <c r="BE44" s="752">
        <f t="shared" si="11"/>
        <v>1258.5099999999998</v>
      </c>
      <c r="BF44" s="752">
        <f t="shared" si="12"/>
        <v>546.91000000000008</v>
      </c>
      <c r="BG44" s="752">
        <f t="shared" si="13"/>
        <v>0</v>
      </c>
      <c r="BH44" s="752">
        <f t="shared" si="14"/>
        <v>0</v>
      </c>
      <c r="BI44" s="752">
        <f t="shared" si="15"/>
        <v>115</v>
      </c>
      <c r="BJ44" s="752">
        <f t="shared" si="2"/>
        <v>0</v>
      </c>
      <c r="BK44" s="752">
        <f t="shared" si="16"/>
        <v>253.10999999999999</v>
      </c>
      <c r="BL44" s="753">
        <f t="shared" si="17"/>
        <v>211.27999999999997</v>
      </c>
    </row>
    <row r="45" spans="1:64" x14ac:dyDescent="0.25">
      <c r="A45" s="1571"/>
      <c r="B45" s="514" t="s">
        <v>1268</v>
      </c>
      <c r="C45" s="1077" t="s">
        <v>1201</v>
      </c>
      <c r="D45" s="745">
        <f t="shared" si="3"/>
        <v>0</v>
      </c>
      <c r="E45" s="746"/>
      <c r="F45" s="746"/>
      <c r="G45" s="746"/>
      <c r="H45" s="746"/>
      <c r="I45" s="746"/>
      <c r="J45" s="746"/>
      <c r="K45" s="746"/>
      <c r="L45" s="746"/>
      <c r="M45" s="746"/>
      <c r="N45" s="746"/>
      <c r="O45" s="747"/>
      <c r="P45" s="745">
        <f t="shared" si="4"/>
        <v>0</v>
      </c>
      <c r="Q45" s="746"/>
      <c r="R45" s="746"/>
      <c r="S45" s="746"/>
      <c r="T45" s="746"/>
      <c r="U45" s="746"/>
      <c r="V45" s="746"/>
      <c r="W45" s="746"/>
      <c r="X45" s="746"/>
      <c r="Y45" s="746"/>
      <c r="Z45" s="746"/>
      <c r="AA45" s="747"/>
      <c r="AB45" s="745">
        <f t="shared" si="5"/>
        <v>0</v>
      </c>
      <c r="AC45" s="746"/>
      <c r="AD45" s="746"/>
      <c r="AE45" s="746"/>
      <c r="AF45" s="746"/>
      <c r="AG45" s="746"/>
      <c r="AH45" s="746"/>
      <c r="AI45" s="746"/>
      <c r="AJ45" s="746"/>
      <c r="AK45" s="746"/>
      <c r="AL45" s="746"/>
      <c r="AM45" s="747"/>
      <c r="AN45" s="745">
        <f t="shared" si="6"/>
        <v>0</v>
      </c>
      <c r="AO45" s="746"/>
      <c r="AP45" s="746"/>
      <c r="AQ45" s="746"/>
      <c r="AR45" s="746"/>
      <c r="AS45" s="746"/>
      <c r="AT45" s="746"/>
      <c r="AU45" s="746"/>
      <c r="AV45" s="746"/>
      <c r="AW45" s="746"/>
      <c r="AX45" s="746"/>
      <c r="AY45" s="746"/>
      <c r="AZ45" s="748"/>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571"/>
      <c r="B46" s="514" t="s">
        <v>1269</v>
      </c>
      <c r="C46" s="1077" t="s">
        <v>1231</v>
      </c>
      <c r="D46" s="745">
        <f t="shared" si="3"/>
        <v>0</v>
      </c>
      <c r="E46" s="746"/>
      <c r="F46" s="746"/>
      <c r="G46" s="746"/>
      <c r="H46" s="746"/>
      <c r="I46" s="746"/>
      <c r="J46" s="746"/>
      <c r="K46" s="746"/>
      <c r="L46" s="746"/>
      <c r="M46" s="746"/>
      <c r="N46" s="746"/>
      <c r="O46" s="747"/>
      <c r="P46" s="745">
        <f t="shared" si="4"/>
        <v>0</v>
      </c>
      <c r="Q46" s="746"/>
      <c r="R46" s="746"/>
      <c r="S46" s="746"/>
      <c r="T46" s="746"/>
      <c r="U46" s="746"/>
      <c r="V46" s="746"/>
      <c r="W46" s="746"/>
      <c r="X46" s="746"/>
      <c r="Y46" s="746"/>
      <c r="Z46" s="746"/>
      <c r="AA46" s="747"/>
      <c r="AB46" s="745">
        <f t="shared" si="5"/>
        <v>0</v>
      </c>
      <c r="AC46" s="746"/>
      <c r="AD46" s="746"/>
      <c r="AE46" s="746"/>
      <c r="AF46" s="746"/>
      <c r="AG46" s="746"/>
      <c r="AH46" s="746"/>
      <c r="AI46" s="746"/>
      <c r="AJ46" s="746"/>
      <c r="AK46" s="746"/>
      <c r="AL46" s="746"/>
      <c r="AM46" s="747"/>
      <c r="AN46" s="745">
        <f t="shared" si="6"/>
        <v>0</v>
      </c>
      <c r="AO46" s="746"/>
      <c r="AP46" s="746"/>
      <c r="AQ46" s="746"/>
      <c r="AR46" s="746"/>
      <c r="AS46" s="746"/>
      <c r="AT46" s="746"/>
      <c r="AU46" s="746"/>
      <c r="AV46" s="746"/>
      <c r="AW46" s="746"/>
      <c r="AX46" s="746"/>
      <c r="AY46" s="746"/>
      <c r="AZ46" s="748"/>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71"/>
      <c r="B47" s="514" t="s">
        <v>1270</v>
      </c>
      <c r="C47" s="1077" t="s">
        <v>1232</v>
      </c>
      <c r="D47" s="745">
        <f t="shared" si="3"/>
        <v>0</v>
      </c>
      <c r="E47" s="746"/>
      <c r="F47" s="746"/>
      <c r="G47" s="746"/>
      <c r="H47" s="746"/>
      <c r="I47" s="746"/>
      <c r="J47" s="746"/>
      <c r="K47" s="746"/>
      <c r="L47" s="746"/>
      <c r="M47" s="746"/>
      <c r="N47" s="746"/>
      <c r="O47" s="747"/>
      <c r="P47" s="745">
        <f t="shared" si="4"/>
        <v>0</v>
      </c>
      <c r="Q47" s="746"/>
      <c r="R47" s="746"/>
      <c r="S47" s="746"/>
      <c r="T47" s="746"/>
      <c r="U47" s="746"/>
      <c r="V47" s="746"/>
      <c r="W47" s="746"/>
      <c r="X47" s="746"/>
      <c r="Y47" s="746"/>
      <c r="Z47" s="746"/>
      <c r="AA47" s="747"/>
      <c r="AB47" s="745">
        <f t="shared" si="5"/>
        <v>0</v>
      </c>
      <c r="AC47" s="746"/>
      <c r="AD47" s="746"/>
      <c r="AE47" s="746"/>
      <c r="AF47" s="746"/>
      <c r="AG47" s="746"/>
      <c r="AH47" s="746"/>
      <c r="AI47" s="746"/>
      <c r="AJ47" s="746"/>
      <c r="AK47" s="746"/>
      <c r="AL47" s="746"/>
      <c r="AM47" s="747"/>
      <c r="AN47" s="745">
        <f t="shared" si="6"/>
        <v>0</v>
      </c>
      <c r="AO47" s="746"/>
      <c r="AP47" s="746"/>
      <c r="AQ47" s="746"/>
      <c r="AR47" s="746"/>
      <c r="AS47" s="746"/>
      <c r="AT47" s="746"/>
      <c r="AU47" s="746"/>
      <c r="AV47" s="746"/>
      <c r="AW47" s="746"/>
      <c r="AX47" s="746"/>
      <c r="AY47" s="746"/>
      <c r="AZ47" s="748"/>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71"/>
      <c r="B48" s="514" t="s">
        <v>1271</v>
      </c>
      <c r="C48" s="1077" t="s">
        <v>1233</v>
      </c>
      <c r="D48" s="745">
        <f t="shared" si="3"/>
        <v>0</v>
      </c>
      <c r="E48" s="746"/>
      <c r="F48" s="746"/>
      <c r="G48" s="746"/>
      <c r="H48" s="746"/>
      <c r="I48" s="746"/>
      <c r="J48" s="746"/>
      <c r="K48" s="746"/>
      <c r="L48" s="746"/>
      <c r="M48" s="746"/>
      <c r="N48" s="746"/>
      <c r="O48" s="747"/>
      <c r="P48" s="745">
        <f t="shared" si="4"/>
        <v>0</v>
      </c>
      <c r="Q48" s="746"/>
      <c r="R48" s="746"/>
      <c r="S48" s="746"/>
      <c r="T48" s="746"/>
      <c r="U48" s="746"/>
      <c r="V48" s="746"/>
      <c r="W48" s="746"/>
      <c r="X48" s="746"/>
      <c r="Y48" s="746"/>
      <c r="Z48" s="746"/>
      <c r="AA48" s="747"/>
      <c r="AB48" s="745">
        <f t="shared" si="5"/>
        <v>0</v>
      </c>
      <c r="AC48" s="746"/>
      <c r="AD48" s="746"/>
      <c r="AE48" s="746"/>
      <c r="AF48" s="746"/>
      <c r="AG48" s="746"/>
      <c r="AH48" s="746"/>
      <c r="AI48" s="746"/>
      <c r="AJ48" s="746"/>
      <c r="AK48" s="746"/>
      <c r="AL48" s="746"/>
      <c r="AM48" s="747"/>
      <c r="AN48" s="745">
        <f t="shared" si="6"/>
        <v>0</v>
      </c>
      <c r="AO48" s="746"/>
      <c r="AP48" s="746"/>
      <c r="AQ48" s="746"/>
      <c r="AR48" s="746"/>
      <c r="AS48" s="746"/>
      <c r="AT48" s="746"/>
      <c r="AU48" s="746"/>
      <c r="AV48" s="746"/>
      <c r="AW48" s="746"/>
      <c r="AX48" s="746"/>
      <c r="AY48" s="746"/>
      <c r="AZ48" s="748"/>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71"/>
      <c r="B49" s="514" t="s">
        <v>1272</v>
      </c>
      <c r="C49" s="1077" t="s">
        <v>1234</v>
      </c>
      <c r="D49" s="745">
        <f t="shared" si="3"/>
        <v>0</v>
      </c>
      <c r="E49" s="746"/>
      <c r="F49" s="746"/>
      <c r="G49" s="746"/>
      <c r="H49" s="746"/>
      <c r="I49" s="746"/>
      <c r="J49" s="746"/>
      <c r="K49" s="746"/>
      <c r="L49" s="746"/>
      <c r="M49" s="746"/>
      <c r="N49" s="746"/>
      <c r="O49" s="747"/>
      <c r="P49" s="745">
        <f t="shared" si="4"/>
        <v>0</v>
      </c>
      <c r="Q49" s="746"/>
      <c r="R49" s="746"/>
      <c r="S49" s="746"/>
      <c r="T49" s="746"/>
      <c r="U49" s="746"/>
      <c r="V49" s="746"/>
      <c r="W49" s="746"/>
      <c r="X49" s="746"/>
      <c r="Y49" s="746"/>
      <c r="Z49" s="746"/>
      <c r="AA49" s="747"/>
      <c r="AB49" s="745">
        <f t="shared" si="5"/>
        <v>0</v>
      </c>
      <c r="AC49" s="746"/>
      <c r="AD49" s="746"/>
      <c r="AE49" s="746"/>
      <c r="AF49" s="746"/>
      <c r="AG49" s="746"/>
      <c r="AH49" s="746"/>
      <c r="AI49" s="746"/>
      <c r="AJ49" s="746"/>
      <c r="AK49" s="746"/>
      <c r="AL49" s="746"/>
      <c r="AM49" s="747"/>
      <c r="AN49" s="745">
        <f t="shared" si="6"/>
        <v>0</v>
      </c>
      <c r="AO49" s="746"/>
      <c r="AP49" s="746"/>
      <c r="AQ49" s="746"/>
      <c r="AR49" s="746"/>
      <c r="AS49" s="746"/>
      <c r="AT49" s="746"/>
      <c r="AU49" s="746"/>
      <c r="AV49" s="746"/>
      <c r="AW49" s="746"/>
      <c r="AX49" s="746"/>
      <c r="AY49" s="746"/>
      <c r="AZ49" s="748"/>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71"/>
      <c r="B50" s="514" t="s">
        <v>1273</v>
      </c>
      <c r="C50" s="1077" t="s">
        <v>1235</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71"/>
      <c r="B51" s="514" t="s">
        <v>1274</v>
      </c>
      <c r="C51" s="1077" t="s">
        <v>1236</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71"/>
      <c r="B52" s="514" t="s">
        <v>1275</v>
      </c>
      <c r="C52" s="1077" t="s">
        <v>1237</v>
      </c>
      <c r="D52" s="745">
        <f t="shared" si="3"/>
        <v>0</v>
      </c>
      <c r="E52" s="746"/>
      <c r="F52" s="746"/>
      <c r="G52" s="746"/>
      <c r="H52" s="746"/>
      <c r="I52" s="746"/>
      <c r="J52" s="746"/>
      <c r="K52" s="746"/>
      <c r="L52" s="746"/>
      <c r="M52" s="746"/>
      <c r="N52" s="746"/>
      <c r="O52" s="747"/>
      <c r="P52" s="745">
        <f t="shared" si="4"/>
        <v>0</v>
      </c>
      <c r="Q52" s="746"/>
      <c r="R52" s="746"/>
      <c r="S52" s="746"/>
      <c r="T52" s="746"/>
      <c r="U52" s="746"/>
      <c r="V52" s="746"/>
      <c r="W52" s="746"/>
      <c r="X52" s="746"/>
      <c r="Y52" s="746"/>
      <c r="Z52" s="746"/>
      <c r="AA52" s="747"/>
      <c r="AB52" s="745">
        <f t="shared" si="5"/>
        <v>0</v>
      </c>
      <c r="AC52" s="746"/>
      <c r="AD52" s="746"/>
      <c r="AE52" s="746"/>
      <c r="AF52" s="746"/>
      <c r="AG52" s="746"/>
      <c r="AH52" s="746"/>
      <c r="AI52" s="746"/>
      <c r="AJ52" s="746"/>
      <c r="AK52" s="746"/>
      <c r="AL52" s="746"/>
      <c r="AM52" s="747"/>
      <c r="AN52" s="745">
        <f t="shared" si="6"/>
        <v>0</v>
      </c>
      <c r="AO52" s="746"/>
      <c r="AP52" s="746"/>
      <c r="AQ52" s="746"/>
      <c r="AR52" s="746"/>
      <c r="AS52" s="746"/>
      <c r="AT52" s="746"/>
      <c r="AU52" s="746"/>
      <c r="AV52" s="746"/>
      <c r="AW52" s="746"/>
      <c r="AX52" s="746"/>
      <c r="AY52" s="746"/>
      <c r="AZ52" s="748"/>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71"/>
      <c r="B53" s="514" t="s">
        <v>1276</v>
      </c>
      <c r="C53" s="1077" t="s">
        <v>1238</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71"/>
      <c r="B54" s="514" t="s">
        <v>1277</v>
      </c>
      <c r="C54" s="1077" t="s">
        <v>1239</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71"/>
      <c r="B55" s="514" t="s">
        <v>1278</v>
      </c>
      <c r="C55" s="1077" t="s">
        <v>1240</v>
      </c>
      <c r="D55" s="745">
        <f t="shared" si="3"/>
        <v>0</v>
      </c>
      <c r="E55" s="746"/>
      <c r="F55" s="746"/>
      <c r="G55" s="746"/>
      <c r="H55" s="746"/>
      <c r="I55" s="746"/>
      <c r="J55" s="746"/>
      <c r="K55" s="746"/>
      <c r="L55" s="746"/>
      <c r="M55" s="746"/>
      <c r="N55" s="746"/>
      <c r="O55" s="747"/>
      <c r="P55" s="745">
        <f t="shared" si="4"/>
        <v>0</v>
      </c>
      <c r="Q55" s="746"/>
      <c r="R55" s="746"/>
      <c r="S55" s="746"/>
      <c r="T55" s="746"/>
      <c r="U55" s="746"/>
      <c r="V55" s="746"/>
      <c r="W55" s="746"/>
      <c r="X55" s="746"/>
      <c r="Y55" s="746"/>
      <c r="Z55" s="746"/>
      <c r="AA55" s="747"/>
      <c r="AB55" s="745">
        <f t="shared" si="5"/>
        <v>0</v>
      </c>
      <c r="AC55" s="746"/>
      <c r="AD55" s="746"/>
      <c r="AE55" s="746"/>
      <c r="AF55" s="746"/>
      <c r="AG55" s="746"/>
      <c r="AH55" s="746"/>
      <c r="AI55" s="746"/>
      <c r="AJ55" s="746"/>
      <c r="AK55" s="746"/>
      <c r="AL55" s="746"/>
      <c r="AM55" s="747"/>
      <c r="AN55" s="745">
        <f t="shared" si="6"/>
        <v>0</v>
      </c>
      <c r="AO55" s="746"/>
      <c r="AP55" s="746"/>
      <c r="AQ55" s="746"/>
      <c r="AR55" s="746"/>
      <c r="AS55" s="746"/>
      <c r="AT55" s="746"/>
      <c r="AU55" s="746"/>
      <c r="AV55" s="746"/>
      <c r="AW55" s="746"/>
      <c r="AX55" s="746"/>
      <c r="AY55" s="746"/>
      <c r="AZ55" s="748"/>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71"/>
      <c r="B56" s="514" t="s">
        <v>1279</v>
      </c>
      <c r="C56" s="1077" t="s">
        <v>1241</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71"/>
      <c r="B57" s="514" t="s">
        <v>1280</v>
      </c>
      <c r="C57" s="1077" t="s">
        <v>1242</v>
      </c>
      <c r="D57" s="745">
        <f t="shared" si="3"/>
        <v>0</v>
      </c>
      <c r="E57" s="746"/>
      <c r="F57" s="746"/>
      <c r="G57" s="746"/>
      <c r="H57" s="746"/>
      <c r="I57" s="746"/>
      <c r="J57" s="746"/>
      <c r="K57" s="746"/>
      <c r="L57" s="746"/>
      <c r="M57" s="746"/>
      <c r="N57" s="746"/>
      <c r="O57" s="747"/>
      <c r="P57" s="745">
        <f t="shared" si="4"/>
        <v>0</v>
      </c>
      <c r="Q57" s="746"/>
      <c r="R57" s="746"/>
      <c r="S57" s="746"/>
      <c r="T57" s="746"/>
      <c r="U57" s="746"/>
      <c r="V57" s="746"/>
      <c r="W57" s="746"/>
      <c r="X57" s="746"/>
      <c r="Y57" s="746"/>
      <c r="Z57" s="746"/>
      <c r="AA57" s="747"/>
      <c r="AB57" s="745">
        <f t="shared" si="5"/>
        <v>0</v>
      </c>
      <c r="AC57" s="746"/>
      <c r="AD57" s="746"/>
      <c r="AE57" s="746"/>
      <c r="AF57" s="746"/>
      <c r="AG57" s="746"/>
      <c r="AH57" s="746"/>
      <c r="AI57" s="746"/>
      <c r="AJ57" s="746"/>
      <c r="AK57" s="746"/>
      <c r="AL57" s="746"/>
      <c r="AM57" s="747"/>
      <c r="AN57" s="745">
        <f t="shared" si="6"/>
        <v>0</v>
      </c>
      <c r="AO57" s="746"/>
      <c r="AP57" s="746"/>
      <c r="AQ57" s="746"/>
      <c r="AR57" s="746"/>
      <c r="AS57" s="746"/>
      <c r="AT57" s="746"/>
      <c r="AU57" s="746"/>
      <c r="AV57" s="746"/>
      <c r="AW57" s="746"/>
      <c r="AX57" s="746"/>
      <c r="AY57" s="746"/>
      <c r="AZ57" s="748"/>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71"/>
      <c r="B58" s="514" t="s">
        <v>1281</v>
      </c>
      <c r="C58" s="1077" t="s">
        <v>1243</v>
      </c>
      <c r="D58" s="745">
        <f t="shared" si="3"/>
        <v>0</v>
      </c>
      <c r="E58" s="746"/>
      <c r="F58" s="746"/>
      <c r="G58" s="746"/>
      <c r="H58" s="746"/>
      <c r="I58" s="746"/>
      <c r="J58" s="746"/>
      <c r="K58" s="746"/>
      <c r="L58" s="746"/>
      <c r="M58" s="746"/>
      <c r="N58" s="746"/>
      <c r="O58" s="747"/>
      <c r="P58" s="745">
        <f t="shared" si="4"/>
        <v>0</v>
      </c>
      <c r="Q58" s="746"/>
      <c r="R58" s="746"/>
      <c r="S58" s="746"/>
      <c r="T58" s="746"/>
      <c r="U58" s="746"/>
      <c r="V58" s="746"/>
      <c r="W58" s="746"/>
      <c r="X58" s="746"/>
      <c r="Y58" s="746"/>
      <c r="Z58" s="746"/>
      <c r="AA58" s="747"/>
      <c r="AB58" s="745">
        <f t="shared" si="5"/>
        <v>0</v>
      </c>
      <c r="AC58" s="746"/>
      <c r="AD58" s="746"/>
      <c r="AE58" s="746"/>
      <c r="AF58" s="746"/>
      <c r="AG58" s="746"/>
      <c r="AH58" s="746"/>
      <c r="AI58" s="746"/>
      <c r="AJ58" s="746"/>
      <c r="AK58" s="746"/>
      <c r="AL58" s="746"/>
      <c r="AM58" s="747"/>
      <c r="AN58" s="745">
        <f t="shared" si="6"/>
        <v>0</v>
      </c>
      <c r="AO58" s="746"/>
      <c r="AP58" s="746"/>
      <c r="AQ58" s="746"/>
      <c r="AR58" s="746"/>
      <c r="AS58" s="746"/>
      <c r="AT58" s="746"/>
      <c r="AU58" s="746"/>
      <c r="AV58" s="746"/>
      <c r="AW58" s="746"/>
      <c r="AX58" s="746"/>
      <c r="AY58" s="746"/>
      <c r="AZ58" s="748"/>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71"/>
      <c r="B59" s="514" t="s">
        <v>1282</v>
      </c>
      <c r="C59" s="1077" t="s">
        <v>1244</v>
      </c>
      <c r="D59" s="745">
        <f t="shared" si="3"/>
        <v>0</v>
      </c>
      <c r="E59" s="746"/>
      <c r="F59" s="746"/>
      <c r="G59" s="746"/>
      <c r="H59" s="746"/>
      <c r="I59" s="746"/>
      <c r="J59" s="746"/>
      <c r="K59" s="746"/>
      <c r="L59" s="746"/>
      <c r="M59" s="746"/>
      <c r="N59" s="746"/>
      <c r="O59" s="747"/>
      <c r="P59" s="745">
        <f t="shared" si="4"/>
        <v>0</v>
      </c>
      <c r="Q59" s="746"/>
      <c r="R59" s="746"/>
      <c r="S59" s="746"/>
      <c r="T59" s="746"/>
      <c r="U59" s="746"/>
      <c r="V59" s="746"/>
      <c r="W59" s="746"/>
      <c r="X59" s="746"/>
      <c r="Y59" s="746"/>
      <c r="Z59" s="746"/>
      <c r="AA59" s="747"/>
      <c r="AB59" s="745">
        <f t="shared" si="5"/>
        <v>0</v>
      </c>
      <c r="AC59" s="746"/>
      <c r="AD59" s="746"/>
      <c r="AE59" s="746"/>
      <c r="AF59" s="746"/>
      <c r="AG59" s="746"/>
      <c r="AH59" s="746"/>
      <c r="AI59" s="746"/>
      <c r="AJ59" s="746"/>
      <c r="AK59" s="746"/>
      <c r="AL59" s="746"/>
      <c r="AM59" s="747"/>
      <c r="AN59" s="745">
        <f t="shared" si="6"/>
        <v>0</v>
      </c>
      <c r="AO59" s="746"/>
      <c r="AP59" s="746"/>
      <c r="AQ59" s="746"/>
      <c r="AR59" s="746"/>
      <c r="AS59" s="746"/>
      <c r="AT59" s="746"/>
      <c r="AU59" s="746"/>
      <c r="AV59" s="746"/>
      <c r="AW59" s="746"/>
      <c r="AX59" s="746"/>
      <c r="AY59" s="746"/>
      <c r="AZ59" s="748"/>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71"/>
      <c r="B60" s="514" t="s">
        <v>1283</v>
      </c>
      <c r="C60" s="1077" t="s">
        <v>1245</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71"/>
      <c r="B61" s="514" t="s">
        <v>1284</v>
      </c>
      <c r="C61" s="1077" t="s">
        <v>1246</v>
      </c>
      <c r="D61" s="745">
        <f t="shared" si="3"/>
        <v>206425.26000000004</v>
      </c>
      <c r="E61" s="746">
        <v>125800.28999999998</v>
      </c>
      <c r="F61" s="746">
        <v>12147.300000000005</v>
      </c>
      <c r="G61" s="746">
        <v>24370.200000000008</v>
      </c>
      <c r="H61" s="746">
        <v>11396.43</v>
      </c>
      <c r="I61" s="746">
        <v>15122.970000000019</v>
      </c>
      <c r="J61" s="746">
        <v>0</v>
      </c>
      <c r="K61" s="746">
        <v>473.04</v>
      </c>
      <c r="L61" s="746">
        <v>1300.8600000000004</v>
      </c>
      <c r="M61" s="746">
        <v>0</v>
      </c>
      <c r="N61" s="746">
        <v>13982.490000000014</v>
      </c>
      <c r="O61" s="747">
        <v>1831.68</v>
      </c>
      <c r="P61" s="745">
        <f t="shared" si="4"/>
        <v>220800.32999999996</v>
      </c>
      <c r="Q61" s="746">
        <v>137346.83999999997</v>
      </c>
      <c r="R61" s="746">
        <v>12856.59</v>
      </c>
      <c r="S61" s="746">
        <v>25202.070000000011</v>
      </c>
      <c r="T61" s="746">
        <v>11418.03</v>
      </c>
      <c r="U61" s="746">
        <v>16021.530000000006</v>
      </c>
      <c r="V61" s="746">
        <v>0</v>
      </c>
      <c r="W61" s="746">
        <v>177.92999999999995</v>
      </c>
      <c r="X61" s="746">
        <v>1350.5400000000002</v>
      </c>
      <c r="Y61" s="746">
        <v>0</v>
      </c>
      <c r="Z61" s="746">
        <v>14501.970000000014</v>
      </c>
      <c r="AA61" s="747">
        <v>1924.8300000000002</v>
      </c>
      <c r="AB61" s="745">
        <f t="shared" si="5"/>
        <v>237622.41</v>
      </c>
      <c r="AC61" s="746">
        <v>151902.53999999998</v>
      </c>
      <c r="AD61" s="746">
        <v>13626.359999999999</v>
      </c>
      <c r="AE61" s="746">
        <v>25661.880000000008</v>
      </c>
      <c r="AF61" s="746">
        <v>11447.190000000002</v>
      </c>
      <c r="AG61" s="746">
        <v>16493.490000000023</v>
      </c>
      <c r="AH61" s="746">
        <v>0</v>
      </c>
      <c r="AI61" s="746">
        <v>169.83</v>
      </c>
      <c r="AJ61" s="746">
        <v>1398.6</v>
      </c>
      <c r="AK61" s="746">
        <v>0</v>
      </c>
      <c r="AL61" s="746">
        <v>14905.080000000013</v>
      </c>
      <c r="AM61" s="747">
        <v>2017.4399999999991</v>
      </c>
      <c r="AN61" s="745">
        <f t="shared" si="6"/>
        <v>261428.72</v>
      </c>
      <c r="AO61" s="746">
        <v>169920.80000000002</v>
      </c>
      <c r="AP61" s="746">
        <v>14582.119999999997</v>
      </c>
      <c r="AQ61" s="746">
        <v>27111.280000000002</v>
      </c>
      <c r="AR61" s="746">
        <v>11989.320000000003</v>
      </c>
      <c r="AS61" s="746">
        <v>17563.560000000005</v>
      </c>
      <c r="AT61" s="746">
        <v>0</v>
      </c>
      <c r="AU61" s="746">
        <v>1062.8799999999994</v>
      </c>
      <c r="AV61" s="746">
        <v>1536.3600000000004</v>
      </c>
      <c r="AW61" s="746">
        <v>0</v>
      </c>
      <c r="AX61" s="746">
        <v>15522.08</v>
      </c>
      <c r="AY61" s="746">
        <v>2140.3199999999997</v>
      </c>
      <c r="AZ61" s="748"/>
      <c r="BA61" s="749">
        <f t="shared" si="7"/>
        <v>926276.72000000009</v>
      </c>
      <c r="BB61" s="752">
        <f t="shared" si="8"/>
        <v>584970.47</v>
      </c>
      <c r="BC61" s="752">
        <f t="shared" si="9"/>
        <v>53212.37</v>
      </c>
      <c r="BD61" s="752">
        <f t="shared" si="10"/>
        <v>102345.43000000002</v>
      </c>
      <c r="BE61" s="752">
        <f t="shared" si="11"/>
        <v>46250.97</v>
      </c>
      <c r="BF61" s="752">
        <f t="shared" si="12"/>
        <v>65201.550000000054</v>
      </c>
      <c r="BG61" s="752">
        <f t="shared" si="13"/>
        <v>0</v>
      </c>
      <c r="BH61" s="752">
        <f t="shared" si="14"/>
        <v>1883.6799999999994</v>
      </c>
      <c r="BI61" s="752">
        <f t="shared" si="15"/>
        <v>5586.3600000000006</v>
      </c>
      <c r="BJ61" s="752">
        <f t="shared" si="2"/>
        <v>0</v>
      </c>
      <c r="BK61" s="752">
        <f t="shared" si="16"/>
        <v>58911.620000000039</v>
      </c>
      <c r="BL61" s="753">
        <f t="shared" si="17"/>
        <v>7914.2699999999986</v>
      </c>
    </row>
    <row r="62" spans="1:64" x14ac:dyDescent="0.25">
      <c r="A62" s="1571"/>
      <c r="B62" s="514" t="s">
        <v>1285</v>
      </c>
      <c r="C62" s="1077" t="s">
        <v>1247</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71"/>
      <c r="B63" s="514" t="s">
        <v>1286</v>
      </c>
      <c r="C63" s="1077" t="s">
        <v>1248</v>
      </c>
      <c r="D63" s="745">
        <f t="shared" si="3"/>
        <v>174585.87</v>
      </c>
      <c r="E63" s="746">
        <v>106834.31000000003</v>
      </c>
      <c r="F63" s="746">
        <v>10348.389999999998</v>
      </c>
      <c r="G63" s="746">
        <v>20761.639999999992</v>
      </c>
      <c r="H63" s="746">
        <v>9709.4499999999971</v>
      </c>
      <c r="I63" s="746">
        <v>13346.209999999983</v>
      </c>
      <c r="J63" s="746">
        <v>0</v>
      </c>
      <c r="K63" s="746">
        <v>0</v>
      </c>
      <c r="L63" s="746">
        <v>0</v>
      </c>
      <c r="M63" s="746">
        <v>0</v>
      </c>
      <c r="N63" s="746">
        <v>11993.809999999983</v>
      </c>
      <c r="O63" s="747">
        <v>1592.0600000000002</v>
      </c>
      <c r="P63" s="745">
        <f t="shared" si="4"/>
        <v>186661.79</v>
      </c>
      <c r="Q63" s="746">
        <v>117052.29000000001</v>
      </c>
      <c r="R63" s="746">
        <v>10952.599999999999</v>
      </c>
      <c r="S63" s="746">
        <v>21470.499999999993</v>
      </c>
      <c r="T63" s="746">
        <v>9727.619999999999</v>
      </c>
      <c r="U63" s="746">
        <v>13490.879999999992</v>
      </c>
      <c r="V63" s="746">
        <v>0</v>
      </c>
      <c r="W63" s="746">
        <v>0</v>
      </c>
      <c r="X63" s="746">
        <v>0</v>
      </c>
      <c r="Y63" s="746">
        <v>0</v>
      </c>
      <c r="Z63" s="746">
        <v>12353.529999999992</v>
      </c>
      <c r="AA63" s="747">
        <v>1614.3700000000003</v>
      </c>
      <c r="AB63" s="745">
        <f t="shared" si="5"/>
        <v>201097.27999999994</v>
      </c>
      <c r="AC63" s="746">
        <v>129408.34999999999</v>
      </c>
      <c r="AD63" s="746">
        <v>11608.33</v>
      </c>
      <c r="AE63" s="746">
        <v>21863.109999999993</v>
      </c>
      <c r="AF63" s="746">
        <v>9751.9999999999982</v>
      </c>
      <c r="AG63" s="746">
        <v>14050.009999999982</v>
      </c>
      <c r="AH63" s="746">
        <v>0</v>
      </c>
      <c r="AI63" s="746">
        <v>0</v>
      </c>
      <c r="AJ63" s="746">
        <v>0</v>
      </c>
      <c r="AK63" s="746">
        <v>0</v>
      </c>
      <c r="AL63" s="746">
        <v>12696.919999999987</v>
      </c>
      <c r="AM63" s="747">
        <v>1718.5600000000006</v>
      </c>
      <c r="AN63" s="745">
        <f t="shared" si="6"/>
        <v>222455.52000000002</v>
      </c>
      <c r="AO63" s="746">
        <v>145657.44000000003</v>
      </c>
      <c r="AP63" s="746">
        <v>13006.8</v>
      </c>
      <c r="AQ63" s="746">
        <v>23240.880000000005</v>
      </c>
      <c r="AR63" s="746">
        <v>10277.279999999999</v>
      </c>
      <c r="AS63" s="746">
        <v>15054.720000000001</v>
      </c>
      <c r="AT63" s="746">
        <v>0</v>
      </c>
      <c r="AU63" s="746">
        <v>0</v>
      </c>
      <c r="AV63" s="746">
        <v>0</v>
      </c>
      <c r="AW63" s="746">
        <v>0</v>
      </c>
      <c r="AX63" s="746">
        <v>13369.439999999997</v>
      </c>
      <c r="AY63" s="746">
        <v>1848.9600000000005</v>
      </c>
      <c r="AZ63" s="748"/>
      <c r="BA63" s="749">
        <f t="shared" si="7"/>
        <v>784800.45999999985</v>
      </c>
      <c r="BB63" s="752">
        <f t="shared" si="8"/>
        <v>498952.39</v>
      </c>
      <c r="BC63" s="752">
        <f t="shared" si="9"/>
        <v>45916.119999999995</v>
      </c>
      <c r="BD63" s="752">
        <f t="shared" si="10"/>
        <v>87336.129999999976</v>
      </c>
      <c r="BE63" s="752">
        <f t="shared" si="11"/>
        <v>39466.349999999991</v>
      </c>
      <c r="BF63" s="752">
        <f t="shared" si="12"/>
        <v>55941.819999999956</v>
      </c>
      <c r="BG63" s="752">
        <f t="shared" si="13"/>
        <v>0</v>
      </c>
      <c r="BH63" s="752">
        <f t="shared" si="14"/>
        <v>0</v>
      </c>
      <c r="BI63" s="752">
        <f t="shared" si="15"/>
        <v>0</v>
      </c>
      <c r="BJ63" s="752">
        <f t="shared" si="2"/>
        <v>0</v>
      </c>
      <c r="BK63" s="752">
        <f t="shared" si="16"/>
        <v>50413.699999999961</v>
      </c>
      <c r="BL63" s="753">
        <f t="shared" si="17"/>
        <v>6773.9500000000007</v>
      </c>
    </row>
    <row r="64" spans="1:64" ht="18" customHeight="1" x14ac:dyDescent="0.25">
      <c r="A64" s="1571"/>
      <c r="B64" s="514" t="s">
        <v>1287</v>
      </c>
      <c r="C64" s="1077" t="s">
        <v>1249</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6">
        <v>0</v>
      </c>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71"/>
      <c r="B65" s="514" t="s">
        <v>1288</v>
      </c>
      <c r="C65" s="1077" t="s">
        <v>1250</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6">
        <v>0</v>
      </c>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71"/>
      <c r="B66" s="514" t="s">
        <v>1289</v>
      </c>
      <c r="C66" s="1077" t="s">
        <v>1251</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71"/>
      <c r="B67" s="514" t="s">
        <v>1290</v>
      </c>
      <c r="C67" s="1077" t="s">
        <v>1252</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71"/>
      <c r="B68" s="514" t="s">
        <v>1291</v>
      </c>
      <c r="C68" s="1077" t="s">
        <v>1253</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71"/>
      <c r="B69" s="514" t="s">
        <v>1292</v>
      </c>
      <c r="C69" s="1077" t="s">
        <v>1254</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71"/>
      <c r="B70" s="514" t="s">
        <v>1293</v>
      </c>
      <c r="C70" s="1077" t="s">
        <v>1255</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71"/>
      <c r="B71" s="514" t="s">
        <v>1294</v>
      </c>
      <c r="C71" s="1077" t="s">
        <v>1256</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71"/>
      <c r="B72" s="514" t="s">
        <v>1295</v>
      </c>
      <c r="C72" s="1077" t="s">
        <v>1257</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71"/>
      <c r="B73" s="514" t="s">
        <v>1296</v>
      </c>
      <c r="C73" s="1077" t="s">
        <v>1258</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71"/>
      <c r="B74" s="514" t="s">
        <v>1297</v>
      </c>
      <c r="C74" s="1078" t="s">
        <v>969</v>
      </c>
      <c r="D74" s="745">
        <f>SUM(E74:O74)</f>
        <v>0</v>
      </c>
      <c r="E74" s="746"/>
      <c r="F74" s="746"/>
      <c r="G74" s="746"/>
      <c r="H74" s="746"/>
      <c r="I74" s="746"/>
      <c r="J74" s="746"/>
      <c r="K74" s="746"/>
      <c r="L74" s="746"/>
      <c r="M74" s="746"/>
      <c r="N74" s="746"/>
      <c r="O74" s="747"/>
      <c r="P74" s="745">
        <f>SUM(Q74:AA74)</f>
        <v>0</v>
      </c>
      <c r="Q74" s="746"/>
      <c r="R74" s="746"/>
      <c r="S74" s="746"/>
      <c r="T74" s="746"/>
      <c r="U74" s="746"/>
      <c r="V74" s="746"/>
      <c r="W74" s="746"/>
      <c r="X74" s="746"/>
      <c r="Y74" s="746"/>
      <c r="Z74" s="746"/>
      <c r="AA74" s="747"/>
      <c r="AB74" s="745">
        <f>SUM(AC74:AM74)</f>
        <v>0</v>
      </c>
      <c r="AC74" s="746"/>
      <c r="AD74" s="746"/>
      <c r="AE74" s="746"/>
      <c r="AF74" s="746"/>
      <c r="AG74" s="746"/>
      <c r="AH74" s="746"/>
      <c r="AI74" s="746"/>
      <c r="AJ74" s="746"/>
      <c r="AK74" s="746"/>
      <c r="AL74" s="746"/>
      <c r="AM74" s="747"/>
      <c r="AN74" s="745">
        <f>SUM(AO74:AY74)</f>
        <v>0</v>
      </c>
      <c r="AO74" s="746"/>
      <c r="AP74" s="746"/>
      <c r="AQ74" s="746"/>
      <c r="AR74" s="746"/>
      <c r="AS74" s="746"/>
      <c r="AT74" s="746"/>
      <c r="AU74" s="746"/>
      <c r="AV74" s="746"/>
      <c r="AW74" s="746"/>
      <c r="AX74" s="746"/>
      <c r="AY74" s="746"/>
      <c r="AZ74" s="748"/>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71"/>
      <c r="B75" s="514" t="s">
        <v>1298</v>
      </c>
      <c r="C75" s="229" t="s">
        <v>164</v>
      </c>
      <c r="D75" s="745">
        <f>SUM(E75:O75)</f>
        <v>24175.366107794769</v>
      </c>
      <c r="E75" s="1122">
        <v>10162.414951772065</v>
      </c>
      <c r="F75" s="1122">
        <v>1530.5497350780106</v>
      </c>
      <c r="G75" s="1122">
        <v>4952.2127550481646</v>
      </c>
      <c r="H75" s="1122">
        <v>3134.4489146060814</v>
      </c>
      <c r="I75" s="1122">
        <v>847.64681228762345</v>
      </c>
      <c r="J75" s="1122">
        <v>53.332393932160123</v>
      </c>
      <c r="K75" s="1122">
        <v>7.4547219073997422</v>
      </c>
      <c r="L75" s="1122">
        <v>186.29275037947576</v>
      </c>
      <c r="M75" s="1122">
        <v>0</v>
      </c>
      <c r="N75" s="1122">
        <v>2509.0835273260673</v>
      </c>
      <c r="O75" s="1122">
        <v>791.92954545772272</v>
      </c>
      <c r="P75" s="745">
        <f>SUM(Q75:AA75)</f>
        <v>49851.898491107037</v>
      </c>
      <c r="Q75" s="1122">
        <v>21252.67780028977</v>
      </c>
      <c r="R75" s="1122">
        <v>3073.8602822240682</v>
      </c>
      <c r="S75" s="1122">
        <v>11267.210992962322</v>
      </c>
      <c r="T75" s="1122">
        <v>6088.9717221439942</v>
      </c>
      <c r="U75" s="1122">
        <v>1321.5210796940096</v>
      </c>
      <c r="V75" s="1122">
        <v>83.220780736441299</v>
      </c>
      <c r="W75" s="1122">
        <v>14.50692282382191</v>
      </c>
      <c r="X75" s="1122">
        <v>534.98312324734457</v>
      </c>
      <c r="Y75" s="1122">
        <v>0</v>
      </c>
      <c r="Z75" s="1122">
        <v>4334.059412032364</v>
      </c>
      <c r="AA75" s="1122">
        <v>1880.8863749529053</v>
      </c>
      <c r="AB75" s="745">
        <f>SUM(AC75:AM75)</f>
        <v>109801.58213124439</v>
      </c>
      <c r="AC75" s="1122">
        <v>51429.068476333436</v>
      </c>
      <c r="AD75" s="1122">
        <v>6382.1602447562491</v>
      </c>
      <c r="AE75" s="1122">
        <v>22077.080492347282</v>
      </c>
      <c r="AF75" s="1122">
        <v>13240.240427065102</v>
      </c>
      <c r="AG75" s="1122">
        <v>3079.727633084211</v>
      </c>
      <c r="AH75" s="1122">
        <v>144.3871353327562</v>
      </c>
      <c r="AI75" s="1122">
        <v>26.657504788783992</v>
      </c>
      <c r="AJ75" s="1122">
        <v>839.62715256890283</v>
      </c>
      <c r="AK75" s="1122">
        <v>0</v>
      </c>
      <c r="AL75" s="1122">
        <v>9061.778049918019</v>
      </c>
      <c r="AM75" s="1122">
        <v>3520.8550150496253</v>
      </c>
      <c r="AN75" s="745">
        <f>SUM(AO75:AY75)</f>
        <v>418679.7920484296</v>
      </c>
      <c r="AO75" s="1122">
        <v>195772.20889376613</v>
      </c>
      <c r="AP75" s="1122">
        <v>24707.931817753135</v>
      </c>
      <c r="AQ75" s="1122">
        <v>86584.605044595752</v>
      </c>
      <c r="AR75" s="1122">
        <v>50421.17016855182</v>
      </c>
      <c r="AS75" s="1122">
        <v>10474.898014265405</v>
      </c>
      <c r="AT75" s="1122">
        <v>1687.3650375855566</v>
      </c>
      <c r="AU75" s="1122">
        <v>120.96745261703427</v>
      </c>
      <c r="AV75" s="1122">
        <v>3688.5090387857808</v>
      </c>
      <c r="AW75" s="1122">
        <v>1.3040164586357332</v>
      </c>
      <c r="AX75" s="1122">
        <v>31122.024494257508</v>
      </c>
      <c r="AY75" s="1122">
        <v>14098.808069792947</v>
      </c>
      <c r="AZ75" s="748">
        <f>'MMA Rev-Exp Summary'!AZ75</f>
        <v>-352.34472865411982</v>
      </c>
      <c r="BA75" s="749">
        <f t="shared" si="18"/>
        <v>602156.29404992179</v>
      </c>
      <c r="BB75" s="752">
        <f t="shared" ref="BB75:BI76" si="23">E75+Q75+AC75+AO75</f>
        <v>278616.3701221614</v>
      </c>
      <c r="BC75" s="752">
        <f t="shared" si="23"/>
        <v>35694.502079811464</v>
      </c>
      <c r="BD75" s="752">
        <f t="shared" si="23"/>
        <v>124881.10928495352</v>
      </c>
      <c r="BE75" s="752">
        <f t="shared" si="23"/>
        <v>72884.831232366996</v>
      </c>
      <c r="BF75" s="752">
        <f t="shared" si="23"/>
        <v>15723.793539331249</v>
      </c>
      <c r="BG75" s="752">
        <f t="shared" si="23"/>
        <v>1968.3053475869142</v>
      </c>
      <c r="BH75" s="752">
        <f t="shared" si="23"/>
        <v>169.5866021370399</v>
      </c>
      <c r="BI75" s="752">
        <f t="shared" si="23"/>
        <v>5249.412064981504</v>
      </c>
      <c r="BJ75" s="752">
        <f>M75+Y75+AK75+AW75</f>
        <v>1.3040164586357332</v>
      </c>
      <c r="BK75" s="752">
        <f t="shared" si="20"/>
        <v>47026.945483533957</v>
      </c>
      <c r="BL75" s="753">
        <f t="shared" si="21"/>
        <v>20292.479005253201</v>
      </c>
    </row>
    <row r="76" spans="1:64" x14ac:dyDescent="0.25">
      <c r="A76" s="1571"/>
      <c r="B76" s="514" t="s">
        <v>1406</v>
      </c>
      <c r="C76" s="230" t="s">
        <v>933</v>
      </c>
      <c r="D76" s="745">
        <f>SUM(E76:O76)</f>
        <v>0</v>
      </c>
      <c r="E76" s="1122">
        <v>0</v>
      </c>
      <c r="F76" s="1122">
        <v>0</v>
      </c>
      <c r="G76" s="1122">
        <v>0</v>
      </c>
      <c r="H76" s="1122">
        <v>0</v>
      </c>
      <c r="I76" s="1122">
        <v>0</v>
      </c>
      <c r="J76" s="1122">
        <v>0</v>
      </c>
      <c r="K76" s="1122">
        <v>0</v>
      </c>
      <c r="L76" s="1122">
        <v>0</v>
      </c>
      <c r="M76" s="1122">
        <v>0</v>
      </c>
      <c r="N76" s="1122">
        <v>0</v>
      </c>
      <c r="O76" s="1122">
        <v>0</v>
      </c>
      <c r="P76" s="745">
        <f>SUM(Q76:AA76)</f>
        <v>0</v>
      </c>
      <c r="Q76" s="1122">
        <v>0</v>
      </c>
      <c r="R76" s="1122">
        <v>0</v>
      </c>
      <c r="S76" s="1122">
        <v>0</v>
      </c>
      <c r="T76" s="1122">
        <v>0</v>
      </c>
      <c r="U76" s="1122">
        <v>0</v>
      </c>
      <c r="V76" s="1122">
        <v>0</v>
      </c>
      <c r="W76" s="1122">
        <v>0</v>
      </c>
      <c r="X76" s="1122">
        <v>0</v>
      </c>
      <c r="Y76" s="1122">
        <v>0</v>
      </c>
      <c r="Z76" s="1122">
        <v>0</v>
      </c>
      <c r="AA76" s="1122">
        <v>0</v>
      </c>
      <c r="AB76" s="745">
        <f>SUM(AC76:AM76)</f>
        <v>0</v>
      </c>
      <c r="AC76" s="1122">
        <v>0</v>
      </c>
      <c r="AD76" s="1122">
        <v>0</v>
      </c>
      <c r="AE76" s="1122">
        <v>0</v>
      </c>
      <c r="AF76" s="1122">
        <v>0</v>
      </c>
      <c r="AG76" s="1122">
        <v>0</v>
      </c>
      <c r="AH76" s="1122">
        <v>0</v>
      </c>
      <c r="AI76" s="1122">
        <v>0</v>
      </c>
      <c r="AJ76" s="1122">
        <v>0</v>
      </c>
      <c r="AK76" s="1122">
        <v>0</v>
      </c>
      <c r="AL76" s="1122">
        <v>0</v>
      </c>
      <c r="AM76" s="1122">
        <v>0</v>
      </c>
      <c r="AN76" s="745">
        <f>SUM(AO76:AY76)</f>
        <v>0</v>
      </c>
      <c r="AO76" s="1122">
        <v>0</v>
      </c>
      <c r="AP76" s="1122">
        <v>0</v>
      </c>
      <c r="AQ76" s="1122">
        <v>0</v>
      </c>
      <c r="AR76" s="1122">
        <v>0</v>
      </c>
      <c r="AS76" s="1122">
        <v>0</v>
      </c>
      <c r="AT76" s="1122">
        <v>0</v>
      </c>
      <c r="AU76" s="1122">
        <v>0</v>
      </c>
      <c r="AV76" s="1122">
        <v>0</v>
      </c>
      <c r="AW76" s="1122">
        <v>0</v>
      </c>
      <c r="AX76" s="1122">
        <v>0</v>
      </c>
      <c r="AY76" s="1122">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71"/>
      <c r="B77" s="514" t="s">
        <v>1407</v>
      </c>
      <c r="C77" s="1359" t="s">
        <v>1673</v>
      </c>
      <c r="D77" s="745">
        <f t="shared" ref="D77:D87" si="24">SUM(E77:O77)</f>
        <v>0</v>
      </c>
      <c r="E77" s="1122"/>
      <c r="F77" s="1122"/>
      <c r="G77" s="1122"/>
      <c r="H77" s="1122"/>
      <c r="I77" s="1122"/>
      <c r="J77" s="1122"/>
      <c r="K77" s="1122"/>
      <c r="L77" s="1122"/>
      <c r="M77" s="1122"/>
      <c r="N77" s="1122"/>
      <c r="O77" s="1122"/>
      <c r="P77" s="745">
        <f t="shared" ref="P77:P87" si="25">SUM(Q77:AA77)</f>
        <v>0</v>
      </c>
      <c r="Q77" s="1122"/>
      <c r="R77" s="1122"/>
      <c r="S77" s="1122"/>
      <c r="T77" s="1122"/>
      <c r="U77" s="1122"/>
      <c r="V77" s="1122"/>
      <c r="W77" s="1122"/>
      <c r="X77" s="1122"/>
      <c r="Y77" s="1122"/>
      <c r="Z77" s="1122"/>
      <c r="AA77" s="1122"/>
      <c r="AB77" s="745">
        <f t="shared" ref="AB77:AB87" si="26">SUM(AC77:AM77)</f>
        <v>0</v>
      </c>
      <c r="AC77" s="1122"/>
      <c r="AD77" s="1122"/>
      <c r="AE77" s="1122"/>
      <c r="AF77" s="1122"/>
      <c r="AG77" s="1122"/>
      <c r="AH77" s="1122"/>
      <c r="AI77" s="1122"/>
      <c r="AJ77" s="1122"/>
      <c r="AK77" s="1122"/>
      <c r="AL77" s="1122"/>
      <c r="AM77" s="1122"/>
      <c r="AN77" s="745">
        <f t="shared" ref="AN77:AN87" si="27">SUM(AO77:AY77)</f>
        <v>0</v>
      </c>
      <c r="AO77" s="1122"/>
      <c r="AP77" s="1122"/>
      <c r="AQ77" s="1122"/>
      <c r="AR77" s="1122"/>
      <c r="AS77" s="1122"/>
      <c r="AT77" s="1122"/>
      <c r="AU77" s="1122"/>
      <c r="AV77" s="1122"/>
      <c r="AW77" s="1122"/>
      <c r="AX77" s="1122"/>
      <c r="AY77" s="1122"/>
      <c r="AZ77" s="748"/>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71"/>
      <c r="B78" s="514" t="s">
        <v>1672</v>
      </c>
      <c r="C78" s="1359" t="s">
        <v>1675</v>
      </c>
      <c r="D78" s="745">
        <f t="shared" si="24"/>
        <v>0</v>
      </c>
      <c r="E78" s="1122"/>
      <c r="F78" s="1122"/>
      <c r="G78" s="1122"/>
      <c r="H78" s="1122"/>
      <c r="I78" s="1122"/>
      <c r="J78" s="1122"/>
      <c r="K78" s="1122"/>
      <c r="L78" s="1122"/>
      <c r="M78" s="1122"/>
      <c r="N78" s="1122"/>
      <c r="O78" s="1122"/>
      <c r="P78" s="745">
        <f t="shared" si="25"/>
        <v>0</v>
      </c>
      <c r="Q78" s="1122"/>
      <c r="R78" s="1122"/>
      <c r="S78" s="1122"/>
      <c r="T78" s="1122"/>
      <c r="U78" s="1122"/>
      <c r="V78" s="1122"/>
      <c r="W78" s="1122"/>
      <c r="X78" s="1122"/>
      <c r="Y78" s="1122"/>
      <c r="Z78" s="1122"/>
      <c r="AA78" s="1122"/>
      <c r="AB78" s="745">
        <f t="shared" si="26"/>
        <v>0</v>
      </c>
      <c r="AC78" s="1122"/>
      <c r="AD78" s="1122"/>
      <c r="AE78" s="1122"/>
      <c r="AF78" s="1122"/>
      <c r="AG78" s="1122"/>
      <c r="AH78" s="1122"/>
      <c r="AI78" s="1122"/>
      <c r="AJ78" s="1122"/>
      <c r="AK78" s="1122"/>
      <c r="AL78" s="1122"/>
      <c r="AM78" s="1122"/>
      <c r="AN78" s="745">
        <f t="shared" si="27"/>
        <v>0</v>
      </c>
      <c r="AO78" s="1122"/>
      <c r="AP78" s="1122"/>
      <c r="AQ78" s="1122"/>
      <c r="AR78" s="1122"/>
      <c r="AS78" s="1122"/>
      <c r="AT78" s="1122"/>
      <c r="AU78" s="1122"/>
      <c r="AV78" s="1122"/>
      <c r="AW78" s="1122"/>
      <c r="AX78" s="1122"/>
      <c r="AY78" s="1122"/>
      <c r="AZ78" s="748"/>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71"/>
      <c r="B79" s="514" t="s">
        <v>1674</v>
      </c>
      <c r="C79" s="1359" t="s">
        <v>1678</v>
      </c>
      <c r="D79" s="745">
        <f t="shared" si="24"/>
        <v>0</v>
      </c>
      <c r="E79" s="1122"/>
      <c r="F79" s="1122"/>
      <c r="G79" s="1122"/>
      <c r="H79" s="1122"/>
      <c r="I79" s="1122"/>
      <c r="J79" s="1122"/>
      <c r="K79" s="1122"/>
      <c r="L79" s="1122"/>
      <c r="M79" s="1122"/>
      <c r="N79" s="1122"/>
      <c r="O79" s="1122"/>
      <c r="P79" s="745">
        <f t="shared" si="25"/>
        <v>0</v>
      </c>
      <c r="Q79" s="1122"/>
      <c r="R79" s="1122"/>
      <c r="S79" s="1122"/>
      <c r="T79" s="1122"/>
      <c r="U79" s="1122"/>
      <c r="V79" s="1122"/>
      <c r="W79" s="1122"/>
      <c r="X79" s="1122"/>
      <c r="Y79" s="1122"/>
      <c r="Z79" s="1122"/>
      <c r="AA79" s="1122"/>
      <c r="AB79" s="745">
        <f t="shared" si="26"/>
        <v>0</v>
      </c>
      <c r="AC79" s="1122"/>
      <c r="AD79" s="1122"/>
      <c r="AE79" s="1122"/>
      <c r="AF79" s="1122"/>
      <c r="AG79" s="1122"/>
      <c r="AH79" s="1122"/>
      <c r="AI79" s="1122"/>
      <c r="AJ79" s="1122"/>
      <c r="AK79" s="1122"/>
      <c r="AL79" s="1122"/>
      <c r="AM79" s="1122"/>
      <c r="AN79" s="745">
        <f t="shared" si="27"/>
        <v>0</v>
      </c>
      <c r="AO79" s="1122"/>
      <c r="AP79" s="1122"/>
      <c r="AQ79" s="1122"/>
      <c r="AR79" s="1122"/>
      <c r="AS79" s="1122"/>
      <c r="AT79" s="1122"/>
      <c r="AU79" s="1122"/>
      <c r="AV79" s="1122"/>
      <c r="AW79" s="1122"/>
      <c r="AX79" s="1122"/>
      <c r="AY79" s="1122"/>
      <c r="AZ79" s="748"/>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71"/>
      <c r="B80" s="514" t="s">
        <v>1676</v>
      </c>
      <c r="C80" s="1359" t="s">
        <v>1679</v>
      </c>
      <c r="D80" s="745">
        <f t="shared" si="24"/>
        <v>0</v>
      </c>
      <c r="E80" s="1122"/>
      <c r="F80" s="1122"/>
      <c r="G80" s="1122"/>
      <c r="H80" s="1122"/>
      <c r="I80" s="1122"/>
      <c r="J80" s="1122"/>
      <c r="K80" s="1122"/>
      <c r="L80" s="1122"/>
      <c r="M80" s="1122"/>
      <c r="N80" s="1122"/>
      <c r="O80" s="1122"/>
      <c r="P80" s="745">
        <f t="shared" si="25"/>
        <v>0</v>
      </c>
      <c r="Q80" s="1122"/>
      <c r="R80" s="1122"/>
      <c r="S80" s="1122"/>
      <c r="T80" s="1122"/>
      <c r="U80" s="1122"/>
      <c r="V80" s="1122"/>
      <c r="W80" s="1122"/>
      <c r="X80" s="1122"/>
      <c r="Y80" s="1122"/>
      <c r="Z80" s="1122"/>
      <c r="AA80" s="1122"/>
      <c r="AB80" s="745">
        <f t="shared" si="26"/>
        <v>0</v>
      </c>
      <c r="AC80" s="1122"/>
      <c r="AD80" s="1122"/>
      <c r="AE80" s="1122"/>
      <c r="AF80" s="1122"/>
      <c r="AG80" s="1122"/>
      <c r="AH80" s="1122"/>
      <c r="AI80" s="1122"/>
      <c r="AJ80" s="1122"/>
      <c r="AK80" s="1122"/>
      <c r="AL80" s="1122"/>
      <c r="AM80" s="1122"/>
      <c r="AN80" s="745">
        <f t="shared" si="27"/>
        <v>0</v>
      </c>
      <c r="AO80" s="1122"/>
      <c r="AP80" s="1122"/>
      <c r="AQ80" s="1122"/>
      <c r="AR80" s="1122"/>
      <c r="AS80" s="1122"/>
      <c r="AT80" s="1122"/>
      <c r="AU80" s="1122"/>
      <c r="AV80" s="1122"/>
      <c r="AW80" s="1122"/>
      <c r="AX80" s="1122"/>
      <c r="AY80" s="1122"/>
      <c r="AZ80" s="748"/>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71"/>
      <c r="B81" s="514" t="s">
        <v>1677</v>
      </c>
      <c r="C81" s="1359" t="s">
        <v>1680</v>
      </c>
      <c r="D81" s="745">
        <f t="shared" si="24"/>
        <v>0</v>
      </c>
      <c r="E81" s="1122"/>
      <c r="F81" s="1122"/>
      <c r="G81" s="1122"/>
      <c r="H81" s="1122"/>
      <c r="I81" s="1122"/>
      <c r="J81" s="1122"/>
      <c r="K81" s="1122"/>
      <c r="L81" s="1122"/>
      <c r="M81" s="1122"/>
      <c r="N81" s="1122"/>
      <c r="O81" s="1122"/>
      <c r="P81" s="745">
        <f t="shared" si="25"/>
        <v>0</v>
      </c>
      <c r="Q81" s="1122"/>
      <c r="R81" s="1122"/>
      <c r="S81" s="1122"/>
      <c r="T81" s="1122"/>
      <c r="U81" s="1122"/>
      <c r="V81" s="1122"/>
      <c r="W81" s="1122"/>
      <c r="X81" s="1122"/>
      <c r="Y81" s="1122"/>
      <c r="Z81" s="1122"/>
      <c r="AA81" s="1122"/>
      <c r="AB81" s="745">
        <f t="shared" si="26"/>
        <v>0</v>
      </c>
      <c r="AC81" s="1122"/>
      <c r="AD81" s="1122"/>
      <c r="AE81" s="1122"/>
      <c r="AF81" s="1122"/>
      <c r="AG81" s="1122"/>
      <c r="AH81" s="1122"/>
      <c r="AI81" s="1122"/>
      <c r="AJ81" s="1122"/>
      <c r="AK81" s="1122"/>
      <c r="AL81" s="1122"/>
      <c r="AM81" s="1122"/>
      <c r="AN81" s="745">
        <f t="shared" si="27"/>
        <v>0</v>
      </c>
      <c r="AO81" s="1122"/>
      <c r="AP81" s="1122"/>
      <c r="AQ81" s="1122"/>
      <c r="AR81" s="1122"/>
      <c r="AS81" s="1122"/>
      <c r="AT81" s="1122"/>
      <c r="AU81" s="1122"/>
      <c r="AV81" s="1122"/>
      <c r="AW81" s="1122"/>
      <c r="AX81" s="1122"/>
      <c r="AY81" s="1122"/>
      <c r="AZ81" s="748"/>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71"/>
      <c r="B82" s="514" t="s">
        <v>1681</v>
      </c>
      <c r="C82" s="1359" t="s">
        <v>1685</v>
      </c>
      <c r="D82" s="745">
        <f t="shared" si="24"/>
        <v>0</v>
      </c>
      <c r="E82" s="1122"/>
      <c r="F82" s="1122"/>
      <c r="G82" s="1122"/>
      <c r="H82" s="1122"/>
      <c r="I82" s="1122"/>
      <c r="J82" s="1122"/>
      <c r="K82" s="1122"/>
      <c r="L82" s="1122"/>
      <c r="M82" s="1122"/>
      <c r="N82" s="1122"/>
      <c r="O82" s="1122"/>
      <c r="P82" s="745">
        <f t="shared" si="25"/>
        <v>0</v>
      </c>
      <c r="Q82" s="1122"/>
      <c r="R82" s="1122"/>
      <c r="S82" s="1122"/>
      <c r="T82" s="1122"/>
      <c r="U82" s="1122"/>
      <c r="V82" s="1122"/>
      <c r="W82" s="1122"/>
      <c r="X82" s="1122"/>
      <c r="Y82" s="1122"/>
      <c r="Z82" s="1122"/>
      <c r="AA82" s="1122"/>
      <c r="AB82" s="745">
        <f t="shared" si="26"/>
        <v>0</v>
      </c>
      <c r="AC82" s="1122"/>
      <c r="AD82" s="1122"/>
      <c r="AE82" s="1122"/>
      <c r="AF82" s="1122"/>
      <c r="AG82" s="1122"/>
      <c r="AH82" s="1122"/>
      <c r="AI82" s="1122"/>
      <c r="AJ82" s="1122"/>
      <c r="AK82" s="1122"/>
      <c r="AL82" s="1122"/>
      <c r="AM82" s="1122"/>
      <c r="AN82" s="745">
        <f t="shared" si="27"/>
        <v>0</v>
      </c>
      <c r="AO82" s="1122"/>
      <c r="AP82" s="1122"/>
      <c r="AQ82" s="1122"/>
      <c r="AR82" s="1122"/>
      <c r="AS82" s="1122"/>
      <c r="AT82" s="1122"/>
      <c r="AU82" s="1122"/>
      <c r="AV82" s="1122"/>
      <c r="AW82" s="1122"/>
      <c r="AX82" s="1122"/>
      <c r="AY82" s="1122"/>
      <c r="AZ82" s="748"/>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71"/>
      <c r="B83" s="514" t="s">
        <v>1682</v>
      </c>
      <c r="C83" s="1359" t="s">
        <v>1686</v>
      </c>
      <c r="D83" s="745">
        <f t="shared" si="24"/>
        <v>0</v>
      </c>
      <c r="E83" s="1122"/>
      <c r="F83" s="1122"/>
      <c r="G83" s="1122"/>
      <c r="H83" s="1122"/>
      <c r="I83" s="1122"/>
      <c r="J83" s="1122"/>
      <c r="K83" s="1122"/>
      <c r="L83" s="1122"/>
      <c r="M83" s="1122"/>
      <c r="N83" s="1122"/>
      <c r="O83" s="1122"/>
      <c r="P83" s="745">
        <f t="shared" si="25"/>
        <v>0</v>
      </c>
      <c r="Q83" s="1122"/>
      <c r="R83" s="1122"/>
      <c r="S83" s="1122"/>
      <c r="T83" s="1122"/>
      <c r="U83" s="1122"/>
      <c r="V83" s="1122"/>
      <c r="W83" s="1122"/>
      <c r="X83" s="1122"/>
      <c r="Y83" s="1122"/>
      <c r="Z83" s="1122"/>
      <c r="AA83" s="1122"/>
      <c r="AB83" s="745">
        <f t="shared" si="26"/>
        <v>0</v>
      </c>
      <c r="AC83" s="1122"/>
      <c r="AD83" s="1122"/>
      <c r="AE83" s="1122"/>
      <c r="AF83" s="1122"/>
      <c r="AG83" s="1122"/>
      <c r="AH83" s="1122"/>
      <c r="AI83" s="1122"/>
      <c r="AJ83" s="1122"/>
      <c r="AK83" s="1122"/>
      <c r="AL83" s="1122"/>
      <c r="AM83" s="1122"/>
      <c r="AN83" s="745">
        <f t="shared" si="27"/>
        <v>0</v>
      </c>
      <c r="AO83" s="1122"/>
      <c r="AP83" s="1122"/>
      <c r="AQ83" s="1122"/>
      <c r="AR83" s="1122"/>
      <c r="AS83" s="1122"/>
      <c r="AT83" s="1122"/>
      <c r="AU83" s="1122"/>
      <c r="AV83" s="1122"/>
      <c r="AW83" s="1122"/>
      <c r="AX83" s="1122"/>
      <c r="AY83" s="1122"/>
      <c r="AZ83" s="748"/>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71"/>
      <c r="B84" s="514" t="s">
        <v>1683</v>
      </c>
      <c r="C84" s="1359" t="s">
        <v>1687</v>
      </c>
      <c r="D84" s="745">
        <f t="shared" si="24"/>
        <v>0</v>
      </c>
      <c r="E84" s="1122"/>
      <c r="F84" s="1122"/>
      <c r="G84" s="1122"/>
      <c r="H84" s="1122"/>
      <c r="I84" s="1122"/>
      <c r="J84" s="1122"/>
      <c r="K84" s="1122"/>
      <c r="L84" s="1122"/>
      <c r="M84" s="1122"/>
      <c r="N84" s="1122"/>
      <c r="O84" s="1122"/>
      <c r="P84" s="745">
        <f t="shared" si="25"/>
        <v>0</v>
      </c>
      <c r="Q84" s="1122"/>
      <c r="R84" s="1122"/>
      <c r="S84" s="1122"/>
      <c r="T84" s="1122"/>
      <c r="U84" s="1122"/>
      <c r="V84" s="1122"/>
      <c r="W84" s="1122"/>
      <c r="X84" s="1122"/>
      <c r="Y84" s="1122"/>
      <c r="Z84" s="1122"/>
      <c r="AA84" s="1122"/>
      <c r="AB84" s="745">
        <f t="shared" si="26"/>
        <v>0</v>
      </c>
      <c r="AC84" s="1122"/>
      <c r="AD84" s="1122"/>
      <c r="AE84" s="1122"/>
      <c r="AF84" s="1122"/>
      <c r="AG84" s="1122"/>
      <c r="AH84" s="1122"/>
      <c r="AI84" s="1122"/>
      <c r="AJ84" s="1122"/>
      <c r="AK84" s="1122"/>
      <c r="AL84" s="1122"/>
      <c r="AM84" s="1122"/>
      <c r="AN84" s="745">
        <f t="shared" si="27"/>
        <v>0</v>
      </c>
      <c r="AO84" s="1122"/>
      <c r="AP84" s="1122"/>
      <c r="AQ84" s="1122"/>
      <c r="AR84" s="1122"/>
      <c r="AS84" s="1122"/>
      <c r="AT84" s="1122"/>
      <c r="AU84" s="1122"/>
      <c r="AV84" s="1122"/>
      <c r="AW84" s="1122"/>
      <c r="AX84" s="1122"/>
      <c r="AY84" s="1122"/>
      <c r="AZ84" s="748"/>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71"/>
      <c r="B85" s="514" t="s">
        <v>1684</v>
      </c>
      <c r="C85" s="1359" t="s">
        <v>1690</v>
      </c>
      <c r="D85" s="745">
        <f t="shared" si="24"/>
        <v>0</v>
      </c>
      <c r="E85" s="1122"/>
      <c r="F85" s="1122"/>
      <c r="G85" s="1122"/>
      <c r="H85" s="1122"/>
      <c r="I85" s="1122"/>
      <c r="J85" s="1122"/>
      <c r="K85" s="1122"/>
      <c r="L85" s="1122"/>
      <c r="M85" s="1122"/>
      <c r="N85" s="1122"/>
      <c r="O85" s="1122"/>
      <c r="P85" s="745">
        <f t="shared" si="25"/>
        <v>0</v>
      </c>
      <c r="Q85" s="1122"/>
      <c r="R85" s="1122"/>
      <c r="S85" s="1122"/>
      <c r="T85" s="1122"/>
      <c r="U85" s="1122"/>
      <c r="V85" s="1122"/>
      <c r="W85" s="1122"/>
      <c r="X85" s="1122"/>
      <c r="Y85" s="1122"/>
      <c r="Z85" s="1122"/>
      <c r="AA85" s="1122"/>
      <c r="AB85" s="745">
        <f t="shared" si="26"/>
        <v>0</v>
      </c>
      <c r="AC85" s="1122"/>
      <c r="AD85" s="1122"/>
      <c r="AE85" s="1122"/>
      <c r="AF85" s="1122"/>
      <c r="AG85" s="1122"/>
      <c r="AH85" s="1122"/>
      <c r="AI85" s="1122"/>
      <c r="AJ85" s="1122"/>
      <c r="AK85" s="1122"/>
      <c r="AL85" s="1122"/>
      <c r="AM85" s="1122"/>
      <c r="AN85" s="745">
        <f t="shared" si="27"/>
        <v>0</v>
      </c>
      <c r="AO85" s="1122"/>
      <c r="AP85" s="1122"/>
      <c r="AQ85" s="1122"/>
      <c r="AR85" s="1122"/>
      <c r="AS85" s="1122"/>
      <c r="AT85" s="1122"/>
      <c r="AU85" s="1122"/>
      <c r="AV85" s="1122"/>
      <c r="AW85" s="1122"/>
      <c r="AX85" s="1122"/>
      <c r="AY85" s="1122"/>
      <c r="AZ85" s="748"/>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71"/>
      <c r="B86" s="514" t="s">
        <v>1688</v>
      </c>
      <c r="C86" s="1359" t="s">
        <v>1691</v>
      </c>
      <c r="D86" s="745">
        <f t="shared" si="24"/>
        <v>0</v>
      </c>
      <c r="E86" s="1122"/>
      <c r="F86" s="1122"/>
      <c r="G86" s="1122"/>
      <c r="H86" s="1122"/>
      <c r="I86" s="1122"/>
      <c r="J86" s="1122"/>
      <c r="K86" s="1122"/>
      <c r="L86" s="1122"/>
      <c r="M86" s="1122"/>
      <c r="N86" s="1122"/>
      <c r="O86" s="1122"/>
      <c r="P86" s="745">
        <f t="shared" si="25"/>
        <v>0</v>
      </c>
      <c r="Q86" s="1122"/>
      <c r="R86" s="1122"/>
      <c r="S86" s="1122"/>
      <c r="T86" s="1122"/>
      <c r="U86" s="1122"/>
      <c r="V86" s="1122"/>
      <c r="W86" s="1122"/>
      <c r="X86" s="1122"/>
      <c r="Y86" s="1122"/>
      <c r="Z86" s="1122"/>
      <c r="AA86" s="1122"/>
      <c r="AB86" s="745">
        <f t="shared" si="26"/>
        <v>0</v>
      </c>
      <c r="AC86" s="1122"/>
      <c r="AD86" s="1122"/>
      <c r="AE86" s="1122"/>
      <c r="AF86" s="1122"/>
      <c r="AG86" s="1122"/>
      <c r="AH86" s="1122"/>
      <c r="AI86" s="1122"/>
      <c r="AJ86" s="1122"/>
      <c r="AK86" s="1122"/>
      <c r="AL86" s="1122"/>
      <c r="AM86" s="1122"/>
      <c r="AN86" s="745">
        <f t="shared" si="27"/>
        <v>0</v>
      </c>
      <c r="AO86" s="1122"/>
      <c r="AP86" s="1122"/>
      <c r="AQ86" s="1122"/>
      <c r="AR86" s="1122"/>
      <c r="AS86" s="1122"/>
      <c r="AT86" s="1122"/>
      <c r="AU86" s="1122"/>
      <c r="AV86" s="1122"/>
      <c r="AW86" s="1122"/>
      <c r="AX86" s="1122"/>
      <c r="AY86" s="1122"/>
      <c r="AZ86" s="748"/>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71"/>
      <c r="B87" s="514" t="s">
        <v>1689</v>
      </c>
      <c r="C87" s="1359" t="s">
        <v>1693</v>
      </c>
      <c r="D87" s="745">
        <f t="shared" si="24"/>
        <v>0</v>
      </c>
      <c r="E87" s="1122"/>
      <c r="F87" s="1122"/>
      <c r="G87" s="1122"/>
      <c r="H87" s="1122"/>
      <c r="I87" s="1122"/>
      <c r="J87" s="1122"/>
      <c r="K87" s="1122"/>
      <c r="L87" s="1122"/>
      <c r="M87" s="1122"/>
      <c r="N87" s="1122"/>
      <c r="O87" s="1122"/>
      <c r="P87" s="745">
        <f t="shared" si="25"/>
        <v>0</v>
      </c>
      <c r="Q87" s="1122"/>
      <c r="R87" s="1122"/>
      <c r="S87" s="1122"/>
      <c r="T87" s="1122"/>
      <c r="U87" s="1122"/>
      <c r="V87" s="1122"/>
      <c r="W87" s="1122"/>
      <c r="X87" s="1122"/>
      <c r="Y87" s="1122"/>
      <c r="Z87" s="1122"/>
      <c r="AA87" s="1122"/>
      <c r="AB87" s="745">
        <f t="shared" si="26"/>
        <v>0</v>
      </c>
      <c r="AC87" s="1122"/>
      <c r="AD87" s="1122"/>
      <c r="AE87" s="1122"/>
      <c r="AF87" s="1122"/>
      <c r="AG87" s="1122"/>
      <c r="AH87" s="1122"/>
      <c r="AI87" s="1122"/>
      <c r="AJ87" s="1122"/>
      <c r="AK87" s="1122"/>
      <c r="AL87" s="1122"/>
      <c r="AM87" s="1122"/>
      <c r="AN87" s="745">
        <f t="shared" si="27"/>
        <v>0</v>
      </c>
      <c r="AO87" s="1122"/>
      <c r="AP87" s="1122"/>
      <c r="AQ87" s="1122"/>
      <c r="AR87" s="1122"/>
      <c r="AS87" s="1122"/>
      <c r="AT87" s="1122"/>
      <c r="AU87" s="1122"/>
      <c r="AV87" s="1122"/>
      <c r="AW87" s="1122"/>
      <c r="AX87" s="1122"/>
      <c r="AY87" s="1122"/>
      <c r="AZ87" s="748"/>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78"/>
      <c r="B88" s="1070" t="s">
        <v>1692</v>
      </c>
      <c r="C88" s="1079" t="s">
        <v>36</v>
      </c>
      <c r="D88" s="1071">
        <f>SUM(D12:D87)</f>
        <v>6548183.4810955785</v>
      </c>
      <c r="E88" s="786">
        <f t="shared" ref="E88:O88" si="39">SUM(E12:E76)</f>
        <v>2959629.7518715113</v>
      </c>
      <c r="F88" s="786">
        <f t="shared" si="39"/>
        <v>415025.8988299499</v>
      </c>
      <c r="G88" s="786">
        <f t="shared" si="39"/>
        <v>1216641.7430980392</v>
      </c>
      <c r="H88" s="786">
        <f t="shared" si="39"/>
        <v>824586.02793714008</v>
      </c>
      <c r="I88" s="786">
        <f t="shared" si="39"/>
        <v>252405.61472023081</v>
      </c>
      <c r="J88" s="786">
        <f t="shared" si="39"/>
        <v>13042.182168823936</v>
      </c>
      <c r="K88" s="786">
        <f t="shared" si="39"/>
        <v>3098.1174578381356</v>
      </c>
      <c r="L88" s="786">
        <f>SUM(L12:L76)</f>
        <v>52458.836849529333</v>
      </c>
      <c r="M88" s="786">
        <f>SUM(M12:M76)</f>
        <v>8.1659220779220796</v>
      </c>
      <c r="N88" s="786">
        <f t="shared" si="39"/>
        <v>619588.06543283875</v>
      </c>
      <c r="O88" s="780">
        <f t="shared" si="39"/>
        <v>191699.07680759742</v>
      </c>
      <c r="P88" s="1071">
        <f t="shared" ref="P88:AQ88" si="40">SUM(P12:P76)</f>
        <v>6917732.4988545971</v>
      </c>
      <c r="Q88" s="786">
        <f t="shared" si="40"/>
        <v>3236584.0601172592</v>
      </c>
      <c r="R88" s="786">
        <f t="shared" si="40"/>
        <v>414132.06458676577</v>
      </c>
      <c r="S88" s="786">
        <f t="shared" si="40"/>
        <v>1384840.1041561714</v>
      </c>
      <c r="T88" s="786">
        <f t="shared" si="40"/>
        <v>783620.2269409959</v>
      </c>
      <c r="U88" s="786">
        <f t="shared" si="40"/>
        <v>215833.02872242036</v>
      </c>
      <c r="V88" s="786">
        <f t="shared" si="40"/>
        <v>11328.684850000511</v>
      </c>
      <c r="W88" s="786">
        <f t="shared" si="40"/>
        <v>2281.8674423043412</v>
      </c>
      <c r="X88" s="786">
        <f t="shared" si="40"/>
        <v>71239.562247223803</v>
      </c>
      <c r="Y88" s="786">
        <f t="shared" si="40"/>
        <v>18.15251948051948</v>
      </c>
      <c r="Z88" s="786">
        <f t="shared" si="40"/>
        <v>548533.10622592235</v>
      </c>
      <c r="AA88" s="780">
        <f t="shared" si="40"/>
        <v>249321.6410460539</v>
      </c>
      <c r="AB88" s="1071">
        <f t="shared" si="40"/>
        <v>7258933.0499384739</v>
      </c>
      <c r="AC88" s="786">
        <f t="shared" si="40"/>
        <v>3689564.2232527989</v>
      </c>
      <c r="AD88" s="786">
        <f t="shared" si="40"/>
        <v>415464.31597155839</v>
      </c>
      <c r="AE88" s="786">
        <f t="shared" si="40"/>
        <v>1288970.4585300111</v>
      </c>
      <c r="AF88" s="786">
        <f t="shared" si="40"/>
        <v>802670.26169645635</v>
      </c>
      <c r="AG88" s="786">
        <f t="shared" si="40"/>
        <v>234018.88741204367</v>
      </c>
      <c r="AH88" s="786">
        <f t="shared" si="40"/>
        <v>10398.042927540549</v>
      </c>
      <c r="AI88" s="786">
        <f t="shared" si="40"/>
        <v>2420.5453143125937</v>
      </c>
      <c r="AJ88" s="786">
        <f t="shared" si="40"/>
        <v>57553.277601220667</v>
      </c>
      <c r="AK88" s="786">
        <f t="shared" si="40"/>
        <v>25.794008658008657</v>
      </c>
      <c r="AL88" s="786">
        <f t="shared" si="40"/>
        <v>544502.58996337478</v>
      </c>
      <c r="AM88" s="780">
        <f t="shared" si="40"/>
        <v>213344.65326049924</v>
      </c>
      <c r="AN88" s="1071">
        <f t="shared" si="40"/>
        <v>8179360.2383145802</v>
      </c>
      <c r="AO88" s="786">
        <f t="shared" si="40"/>
        <v>4146645.0322819678</v>
      </c>
      <c r="AP88" s="786">
        <f t="shared" si="40"/>
        <v>476453.46442652465</v>
      </c>
      <c r="AQ88" s="786">
        <f t="shared" si="40"/>
        <v>1503660.615687174</v>
      </c>
      <c r="AR88" s="786">
        <f>SUM(AR12:AR87)</f>
        <v>903603.83540894475</v>
      </c>
      <c r="AS88" s="786">
        <f t="shared" ref="AS88:BL88" si="41">SUM(AS12:AS87)</f>
        <v>237461.54274153785</v>
      </c>
      <c r="AT88" s="786">
        <f t="shared" si="41"/>
        <v>28270.268163126682</v>
      </c>
      <c r="AU88" s="786">
        <f t="shared" si="41"/>
        <v>8204.3914093269887</v>
      </c>
      <c r="AV88" s="786">
        <f t="shared" si="41"/>
        <v>68585.476520035474</v>
      </c>
      <c r="AW88" s="786">
        <f t="shared" si="41"/>
        <v>49.571167973787247</v>
      </c>
      <c r="AX88" s="786">
        <f t="shared" si="41"/>
        <v>557585.28833845037</v>
      </c>
      <c r="AY88" s="786">
        <f t="shared" si="41"/>
        <v>248840.75216951763</v>
      </c>
      <c r="AZ88" s="786">
        <f t="shared" si="41"/>
        <v>-74.804728654119799</v>
      </c>
      <c r="BA88" s="786">
        <f t="shared" si="41"/>
        <v>28904134.463474575</v>
      </c>
      <c r="BB88" s="786">
        <f t="shared" si="41"/>
        <v>14032423.067523539</v>
      </c>
      <c r="BC88" s="786">
        <f t="shared" si="41"/>
        <v>1721075.7438147985</v>
      </c>
      <c r="BD88" s="786">
        <f t="shared" si="41"/>
        <v>5394112.9214713946</v>
      </c>
      <c r="BE88" s="786">
        <f t="shared" si="41"/>
        <v>3314480.351983536</v>
      </c>
      <c r="BF88" s="786">
        <f t="shared" si="41"/>
        <v>939719.0735962328</v>
      </c>
      <c r="BG88" s="786">
        <f t="shared" si="41"/>
        <v>63039.178109491688</v>
      </c>
      <c r="BH88" s="786">
        <f t="shared" si="41"/>
        <v>16004.92162378206</v>
      </c>
      <c r="BI88" s="786">
        <f t="shared" si="41"/>
        <v>249837.15321800919</v>
      </c>
      <c r="BJ88" s="786">
        <f t="shared" si="41"/>
        <v>101.68361819023745</v>
      </c>
      <c r="BK88" s="786">
        <f t="shared" si="41"/>
        <v>2270209.0499605867</v>
      </c>
      <c r="BL88" s="786">
        <f t="shared" si="41"/>
        <v>903206.12328366819</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70"/>
  <sheetViews>
    <sheetView zoomScale="65" zoomScaleNormal="65" workbookViewId="0">
      <pane xSplit="5" topLeftCell="F1" activePane="topRight" state="frozen"/>
      <selection pane="topRight" activeCell="D3" sqref="D3"/>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722</v>
      </c>
    </row>
    <row r="3" spans="1:16" x14ac:dyDescent="0.25">
      <c r="A3" t="s">
        <v>371</v>
      </c>
      <c r="C3" s="453" t="str">
        <f>'MMA Rev-Exp Summary'!C3</f>
        <v>Humana Medical Plan, Inc.</v>
      </c>
      <c r="D3" s="110" t="s">
        <v>1801</v>
      </c>
    </row>
    <row r="4" spans="1:16" x14ac:dyDescent="0.25">
      <c r="A4" t="s">
        <v>15</v>
      </c>
      <c r="C4" s="460" t="str">
        <f>IF('MMA Rev-Exp Summary'!C4=0,"",'MMA Rev-Exp Summary'!C4)</f>
        <v>CY 2022</v>
      </c>
    </row>
    <row r="5" spans="1:16" x14ac:dyDescent="0.25">
      <c r="A5" t="s">
        <v>16</v>
      </c>
      <c r="C5" s="460">
        <f>IF('MMA Rev-Exp Summary'!C5=0,"",'MMA Rev-Exp Summary'!C5)</f>
        <v>45016</v>
      </c>
      <c r="D5" s="208"/>
      <c r="E5" s="208"/>
      <c r="F5" s="349"/>
      <c r="G5" s="349"/>
    </row>
    <row r="6" spans="1:16" x14ac:dyDescent="0.25">
      <c r="A6" s="974" t="s">
        <v>379</v>
      </c>
      <c r="C6" s="351"/>
      <c r="D6" s="351"/>
      <c r="E6" s="351"/>
    </row>
    <row r="7" spans="1:16" ht="15.75" thickBot="1" x14ac:dyDescent="0.3"/>
    <row r="8" spans="1:16" s="352" customFormat="1" ht="30.75" x14ac:dyDescent="0.3">
      <c r="A8" s="1587"/>
      <c r="B8" s="1588"/>
      <c r="C8" s="1589"/>
      <c r="D8" s="976"/>
      <c r="E8" s="1017"/>
      <c r="F8" s="1592" t="s">
        <v>244</v>
      </c>
      <c r="G8" s="1593"/>
      <c r="H8" s="1594" t="s">
        <v>248</v>
      </c>
      <c r="I8" s="1595"/>
      <c r="J8" s="1594" t="s">
        <v>246</v>
      </c>
      <c r="K8" s="1596"/>
      <c r="L8" s="1594" t="s">
        <v>247</v>
      </c>
      <c r="M8" s="1596"/>
      <c r="N8" s="1018" t="s">
        <v>1018</v>
      </c>
      <c r="O8" s="1590" t="s">
        <v>901</v>
      </c>
      <c r="P8" s="1591"/>
    </row>
    <row r="9" spans="1:16" ht="15.75" x14ac:dyDescent="0.25">
      <c r="A9" s="978" t="s">
        <v>10</v>
      </c>
      <c r="B9" s="979"/>
      <c r="C9" s="980" t="s">
        <v>138</v>
      </c>
      <c r="D9" s="982" t="s">
        <v>141</v>
      </c>
      <c r="E9" s="1019" t="s">
        <v>142</v>
      </c>
      <c r="F9" s="983" t="s">
        <v>143</v>
      </c>
      <c r="G9" s="1020" t="s">
        <v>144</v>
      </c>
      <c r="H9" s="983" t="s">
        <v>143</v>
      </c>
      <c r="I9" s="1020" t="s">
        <v>144</v>
      </c>
      <c r="J9" s="983" t="s">
        <v>143</v>
      </c>
      <c r="K9" s="1020" t="s">
        <v>144</v>
      </c>
      <c r="L9" s="983" t="s">
        <v>143</v>
      </c>
      <c r="M9" s="1020" t="s">
        <v>144</v>
      </c>
      <c r="N9" s="1021" t="s">
        <v>144</v>
      </c>
      <c r="O9" s="987" t="s">
        <v>143</v>
      </c>
      <c r="P9" s="1013" t="s">
        <v>144</v>
      </c>
    </row>
    <row r="10" spans="1:16" x14ac:dyDescent="0.25">
      <c r="A10" s="1573"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571"/>
      <c r="B11" s="514" t="s">
        <v>62</v>
      </c>
      <c r="C11" s="524" t="s">
        <v>58</v>
      </c>
      <c r="D11" s="525"/>
      <c r="F11" s="687"/>
      <c r="G11" s="253"/>
      <c r="H11" s="687"/>
      <c r="I11" s="253"/>
      <c r="J11" s="687"/>
      <c r="K11" s="253"/>
      <c r="L11" s="687"/>
      <c r="M11" s="253"/>
      <c r="N11" s="170"/>
      <c r="O11" s="1014">
        <f>F11+H11+J11+L11</f>
        <v>0</v>
      </c>
      <c r="P11" s="990">
        <f t="shared" ref="P11:P28" si="0">G11+I11+K11+M11+N11</f>
        <v>0</v>
      </c>
    </row>
    <row r="12" spans="1:16" x14ac:dyDescent="0.25">
      <c r="A12" s="1571"/>
      <c r="B12" s="514" t="s">
        <v>63</v>
      </c>
      <c r="C12" s="524" t="s">
        <v>59</v>
      </c>
      <c r="D12" s="525"/>
      <c r="F12" s="687"/>
      <c r="G12" s="253"/>
      <c r="H12" s="687"/>
      <c r="I12" s="253"/>
      <c r="J12" s="687"/>
      <c r="K12" s="253"/>
      <c r="L12" s="687"/>
      <c r="M12" s="253"/>
      <c r="N12" s="170"/>
      <c r="O12" s="1014">
        <f>F12+H12+J12+L12</f>
        <v>0</v>
      </c>
      <c r="P12" s="990">
        <f t="shared" si="0"/>
        <v>0</v>
      </c>
    </row>
    <row r="13" spans="1:16" x14ac:dyDescent="0.25">
      <c r="A13" s="1571"/>
      <c r="B13" s="514" t="s">
        <v>64</v>
      </c>
      <c r="C13" s="524" t="s">
        <v>139</v>
      </c>
      <c r="D13" s="525"/>
      <c r="F13" s="687"/>
      <c r="G13" s="253"/>
      <c r="H13" s="687"/>
      <c r="I13" s="253"/>
      <c r="J13" s="687"/>
      <c r="K13" s="253"/>
      <c r="L13" s="687"/>
      <c r="M13" s="253"/>
      <c r="N13" s="170"/>
      <c r="O13" s="1014">
        <f>F13+H13+J13+L13</f>
        <v>0</v>
      </c>
      <c r="P13" s="990">
        <f t="shared" si="0"/>
        <v>0</v>
      </c>
    </row>
    <row r="14" spans="1:16" x14ac:dyDescent="0.25">
      <c r="A14" s="1571"/>
      <c r="B14" s="514" t="s">
        <v>94</v>
      </c>
      <c r="C14" s="524" t="s">
        <v>140</v>
      </c>
      <c r="D14" s="525"/>
      <c r="F14" s="687"/>
      <c r="G14" s="253"/>
      <c r="H14" s="687"/>
      <c r="I14" s="253"/>
      <c r="J14" s="687"/>
      <c r="K14" s="253"/>
      <c r="L14" s="687"/>
      <c r="M14" s="253"/>
      <c r="N14" s="170"/>
      <c r="O14" s="1014">
        <f>F14+H14+J14+L14</f>
        <v>0</v>
      </c>
      <c r="P14" s="990">
        <f>G14+I14+K14+M14+N14</f>
        <v>0</v>
      </c>
    </row>
    <row r="15" spans="1:16" s="209" customFormat="1" x14ac:dyDescent="0.25">
      <c r="A15" s="1572"/>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73" t="s">
        <v>53</v>
      </c>
      <c r="B16" s="512" t="s">
        <v>65</v>
      </c>
      <c r="C16" s="523" t="s">
        <v>1770</v>
      </c>
      <c r="D16" s="529" t="s">
        <v>1771</v>
      </c>
      <c r="E16" s="530" t="s">
        <v>847</v>
      </c>
      <c r="F16" s="686">
        <v>0</v>
      </c>
      <c r="G16" s="251">
        <v>0</v>
      </c>
      <c r="H16" s="686">
        <v>0</v>
      </c>
      <c r="I16" s="251">
        <v>0</v>
      </c>
      <c r="J16" s="686">
        <v>0</v>
      </c>
      <c r="K16" s="251">
        <v>0</v>
      </c>
      <c r="L16" s="686">
        <v>0</v>
      </c>
      <c r="M16" s="251">
        <v>0</v>
      </c>
      <c r="N16" s="682"/>
      <c r="O16" s="1014">
        <f>F16+H16+J16+L16</f>
        <v>0</v>
      </c>
      <c r="P16" s="990">
        <f>G16+I16+K16+M16+N16</f>
        <v>0</v>
      </c>
    </row>
    <row r="17" spans="1:16" x14ac:dyDescent="0.25">
      <c r="A17" s="1571"/>
      <c r="B17" s="514" t="s">
        <v>66</v>
      </c>
      <c r="C17" s="524" t="s">
        <v>1772</v>
      </c>
      <c r="D17" s="525" t="s">
        <v>1771</v>
      </c>
      <c r="E17" s="205" t="s">
        <v>847</v>
      </c>
      <c r="F17" s="687">
        <v>0</v>
      </c>
      <c r="G17" s="253">
        <v>0</v>
      </c>
      <c r="H17" s="687">
        <v>0</v>
      </c>
      <c r="I17" s="253">
        <v>0</v>
      </c>
      <c r="J17" s="687">
        <v>0</v>
      </c>
      <c r="K17" s="253">
        <v>0</v>
      </c>
      <c r="L17" s="687">
        <v>0</v>
      </c>
      <c r="M17" s="253">
        <v>0</v>
      </c>
      <c r="N17" s="170"/>
      <c r="O17" s="1014">
        <f>F17+H17+J17+L17</f>
        <v>0</v>
      </c>
      <c r="P17" s="990">
        <f t="shared" si="0"/>
        <v>0</v>
      </c>
    </row>
    <row r="18" spans="1:16" x14ac:dyDescent="0.25">
      <c r="A18" s="1571"/>
      <c r="B18" s="1442" t="s">
        <v>67</v>
      </c>
      <c r="C18" s="524" t="s">
        <v>1773</v>
      </c>
      <c r="D18" s="525" t="s">
        <v>1771</v>
      </c>
      <c r="E18" s="205" t="s">
        <v>847</v>
      </c>
      <c r="F18" s="687">
        <v>0</v>
      </c>
      <c r="G18" s="253">
        <v>0</v>
      </c>
      <c r="H18" s="687">
        <v>0</v>
      </c>
      <c r="I18" s="253">
        <v>0</v>
      </c>
      <c r="J18" s="687">
        <v>0</v>
      </c>
      <c r="K18" s="253">
        <v>0</v>
      </c>
      <c r="L18" s="687">
        <v>0</v>
      </c>
      <c r="M18" s="253">
        <v>0</v>
      </c>
      <c r="N18" s="170"/>
      <c r="O18" s="1014">
        <f t="shared" ref="O18:O25" si="1">F18+H18+J18+L18</f>
        <v>0</v>
      </c>
      <c r="P18" s="990">
        <f t="shared" ref="P18:P25" si="2">G18+I18+K18+M18+N18</f>
        <v>0</v>
      </c>
    </row>
    <row r="19" spans="1:16" x14ac:dyDescent="0.25">
      <c r="A19" s="1571"/>
      <c r="B19" s="1442" t="s">
        <v>69</v>
      </c>
      <c r="C19" s="524" t="s">
        <v>1774</v>
      </c>
      <c r="D19" s="525" t="s">
        <v>1771</v>
      </c>
      <c r="E19" s="205" t="s">
        <v>847</v>
      </c>
      <c r="F19" s="687">
        <v>0</v>
      </c>
      <c r="G19" s="253">
        <v>0</v>
      </c>
      <c r="H19" s="687">
        <v>0</v>
      </c>
      <c r="I19" s="253">
        <v>0</v>
      </c>
      <c r="J19" s="687">
        <v>0</v>
      </c>
      <c r="K19" s="253">
        <v>0</v>
      </c>
      <c r="L19" s="687">
        <v>0</v>
      </c>
      <c r="M19" s="253">
        <v>0</v>
      </c>
      <c r="N19" s="170"/>
      <c r="O19" s="1014">
        <f t="shared" si="1"/>
        <v>0</v>
      </c>
      <c r="P19" s="990">
        <f t="shared" si="2"/>
        <v>0</v>
      </c>
    </row>
    <row r="20" spans="1:16" x14ac:dyDescent="0.25">
      <c r="A20" s="1571"/>
      <c r="B20" s="1442" t="s">
        <v>95</v>
      </c>
      <c r="C20" s="524" t="s">
        <v>1749</v>
      </c>
      <c r="D20" s="525" t="s">
        <v>1771</v>
      </c>
      <c r="E20" s="205" t="s">
        <v>847</v>
      </c>
      <c r="F20" s="687">
        <v>0</v>
      </c>
      <c r="G20" s="253">
        <v>0</v>
      </c>
      <c r="H20" s="687">
        <v>0</v>
      </c>
      <c r="I20" s="253">
        <v>0</v>
      </c>
      <c r="J20" s="687">
        <v>0</v>
      </c>
      <c r="K20" s="253">
        <v>0</v>
      </c>
      <c r="L20" s="687">
        <v>0</v>
      </c>
      <c r="M20" s="253">
        <v>0</v>
      </c>
      <c r="N20" s="170"/>
      <c r="O20" s="1014">
        <f t="shared" si="1"/>
        <v>0</v>
      </c>
      <c r="P20" s="990">
        <f t="shared" si="2"/>
        <v>0</v>
      </c>
    </row>
    <row r="21" spans="1:16" x14ac:dyDescent="0.25">
      <c r="A21" s="1571"/>
      <c r="B21" s="1442" t="s">
        <v>96</v>
      </c>
      <c r="C21" s="524" t="s">
        <v>1750</v>
      </c>
      <c r="D21" s="525" t="s">
        <v>1775</v>
      </c>
      <c r="E21" s="205" t="s">
        <v>847</v>
      </c>
      <c r="F21" s="687">
        <v>60054</v>
      </c>
      <c r="G21" s="253">
        <v>195565</v>
      </c>
      <c r="H21" s="687">
        <v>63289</v>
      </c>
      <c r="I21" s="253">
        <v>203365</v>
      </c>
      <c r="J21" s="687">
        <v>66564</v>
      </c>
      <c r="K21" s="253">
        <v>217562</v>
      </c>
      <c r="L21" s="687">
        <v>71330</v>
      </c>
      <c r="M21" s="253">
        <v>256499.99</v>
      </c>
      <c r="N21" s="170"/>
      <c r="O21" s="1014">
        <f t="shared" si="1"/>
        <v>261237</v>
      </c>
      <c r="P21" s="990">
        <f t="shared" si="2"/>
        <v>872991.99</v>
      </c>
    </row>
    <row r="22" spans="1:16" x14ac:dyDescent="0.25">
      <c r="A22" s="1571"/>
      <c r="B22" s="1442" t="s">
        <v>152</v>
      </c>
      <c r="C22" s="524" t="s">
        <v>1776</v>
      </c>
      <c r="D22" s="525" t="s">
        <v>1775</v>
      </c>
      <c r="E22" s="205" t="s">
        <v>847</v>
      </c>
      <c r="F22" s="687">
        <v>0</v>
      </c>
      <c r="G22" s="253">
        <v>0</v>
      </c>
      <c r="H22" s="687">
        <v>0</v>
      </c>
      <c r="I22" s="253">
        <v>0</v>
      </c>
      <c r="J22" s="687">
        <v>0</v>
      </c>
      <c r="K22" s="253">
        <v>0</v>
      </c>
      <c r="L22" s="687">
        <v>0</v>
      </c>
      <c r="M22" s="253">
        <v>0</v>
      </c>
      <c r="N22" s="170"/>
      <c r="O22" s="1014">
        <f t="shared" si="1"/>
        <v>0</v>
      </c>
      <c r="P22" s="990">
        <f t="shared" si="2"/>
        <v>0</v>
      </c>
    </row>
    <row r="23" spans="1:16" x14ac:dyDescent="0.25">
      <c r="A23" s="1571"/>
      <c r="B23" s="1442" t="s">
        <v>221</v>
      </c>
      <c r="C23" s="524" t="s">
        <v>1777</v>
      </c>
      <c r="D23" s="525" t="s">
        <v>1775</v>
      </c>
      <c r="E23" s="205" t="s">
        <v>847</v>
      </c>
      <c r="F23" s="687">
        <v>0</v>
      </c>
      <c r="G23" s="253">
        <v>0</v>
      </c>
      <c r="H23" s="687">
        <v>0</v>
      </c>
      <c r="I23" s="253">
        <v>0</v>
      </c>
      <c r="J23" s="687">
        <v>0</v>
      </c>
      <c r="K23" s="253">
        <v>0</v>
      </c>
      <c r="L23" s="687">
        <v>0</v>
      </c>
      <c r="M23" s="253">
        <v>0</v>
      </c>
      <c r="N23" s="170"/>
      <c r="O23" s="1014">
        <f t="shared" si="1"/>
        <v>0</v>
      </c>
      <c r="P23" s="990">
        <f t="shared" si="2"/>
        <v>0</v>
      </c>
    </row>
    <row r="24" spans="1:16" x14ac:dyDescent="0.25">
      <c r="A24" s="1571"/>
      <c r="B24" s="1442" t="s">
        <v>220</v>
      </c>
      <c r="C24" s="524" t="s">
        <v>1778</v>
      </c>
      <c r="D24" s="525" t="s">
        <v>1775</v>
      </c>
      <c r="E24" s="205" t="s">
        <v>847</v>
      </c>
      <c r="F24" s="687">
        <v>0</v>
      </c>
      <c r="G24" s="253">
        <v>0</v>
      </c>
      <c r="H24" s="687">
        <v>0</v>
      </c>
      <c r="I24" s="253">
        <v>0</v>
      </c>
      <c r="J24" s="687">
        <v>0</v>
      </c>
      <c r="K24" s="253">
        <v>0</v>
      </c>
      <c r="L24" s="687">
        <v>0</v>
      </c>
      <c r="M24" s="253">
        <v>0</v>
      </c>
      <c r="N24" s="170"/>
      <c r="O24" s="1014">
        <f t="shared" si="1"/>
        <v>0</v>
      </c>
      <c r="P24" s="990">
        <f t="shared" si="2"/>
        <v>0</v>
      </c>
    </row>
    <row r="25" spans="1:16" x14ac:dyDescent="0.25">
      <c r="A25" s="1571"/>
      <c r="B25" s="1442" t="s">
        <v>219</v>
      </c>
      <c r="C25" s="524"/>
      <c r="D25" s="525"/>
      <c r="F25" s="687"/>
      <c r="G25" s="253"/>
      <c r="H25" s="687"/>
      <c r="I25" s="253"/>
      <c r="J25" s="687"/>
      <c r="K25" s="253"/>
      <c r="L25" s="687"/>
      <c r="M25" s="253"/>
      <c r="N25" s="170"/>
      <c r="O25" s="1014">
        <f t="shared" si="1"/>
        <v>0</v>
      </c>
      <c r="P25" s="990">
        <f t="shared" si="2"/>
        <v>0</v>
      </c>
    </row>
    <row r="26" spans="1:16" x14ac:dyDescent="0.25">
      <c r="A26" s="1571"/>
      <c r="B26" s="1442" t="s">
        <v>217</v>
      </c>
      <c r="C26" s="524"/>
      <c r="D26" s="525"/>
      <c r="F26" s="687"/>
      <c r="G26" s="253"/>
      <c r="H26" s="687"/>
      <c r="I26" s="253"/>
      <c r="J26" s="687"/>
      <c r="K26" s="253"/>
      <c r="L26" s="687"/>
      <c r="M26" s="253"/>
      <c r="N26" s="170"/>
      <c r="O26" s="1014">
        <f>F26+H26+J26+L26</f>
        <v>0</v>
      </c>
      <c r="P26" s="990">
        <f t="shared" si="0"/>
        <v>0</v>
      </c>
    </row>
    <row r="27" spans="1:16" x14ac:dyDescent="0.25">
      <c r="A27" s="1571"/>
      <c r="B27" s="1442" t="s">
        <v>688</v>
      </c>
      <c r="C27" s="524"/>
      <c r="D27" s="525"/>
      <c r="F27" s="687"/>
      <c r="G27" s="253"/>
      <c r="H27" s="687"/>
      <c r="I27" s="253"/>
      <c r="J27" s="687"/>
      <c r="K27" s="253"/>
      <c r="L27" s="687"/>
      <c r="M27" s="253"/>
      <c r="N27" s="170"/>
      <c r="O27" s="1014">
        <f>F27+H27+J27+L27</f>
        <v>0</v>
      </c>
      <c r="P27" s="990">
        <f>G27+I27+K27+M27+N27</f>
        <v>0</v>
      </c>
    </row>
    <row r="28" spans="1:16" x14ac:dyDescent="0.25">
      <c r="A28" s="1571"/>
      <c r="B28" s="1442" t="s">
        <v>690</v>
      </c>
      <c r="C28" s="524"/>
      <c r="D28" s="525"/>
      <c r="F28" s="687"/>
      <c r="G28" s="253"/>
      <c r="H28" s="687"/>
      <c r="I28" s="253"/>
      <c r="J28" s="687"/>
      <c r="K28" s="253"/>
      <c r="L28" s="687"/>
      <c r="M28" s="253"/>
      <c r="N28" s="170"/>
      <c r="O28" s="1014">
        <f>F28+H28+J28+L28</f>
        <v>0</v>
      </c>
      <c r="P28" s="990">
        <f t="shared" si="0"/>
        <v>0</v>
      </c>
    </row>
    <row r="29" spans="1:16" s="209" customFormat="1" x14ac:dyDescent="0.25">
      <c r="A29" s="1572"/>
      <c r="B29" s="1444" t="s">
        <v>692</v>
      </c>
      <c r="C29" s="991" t="s">
        <v>902</v>
      </c>
      <c r="D29" s="120"/>
      <c r="E29" s="1004"/>
      <c r="F29" s="994"/>
      <c r="G29" s="1005">
        <f>SUM(G16:G28)</f>
        <v>195565</v>
      </c>
      <c r="H29" s="994"/>
      <c r="I29" s="1005">
        <f>SUM(I16:I28)</f>
        <v>203365</v>
      </c>
      <c r="J29" s="994"/>
      <c r="K29" s="1005">
        <f>SUM(K16:K28)</f>
        <v>217562</v>
      </c>
      <c r="L29" s="994"/>
      <c r="M29" s="1005">
        <f>SUM(M16:M28)</f>
        <v>256499.99</v>
      </c>
      <c r="N29" s="1005">
        <f>SUM(N16:N28)</f>
        <v>0</v>
      </c>
      <c r="O29" s="1006"/>
      <c r="P29" s="771">
        <f t="shared" ref="P29:P65" si="3">G29+I29+K29+M29+N29</f>
        <v>872991.99</v>
      </c>
    </row>
    <row r="30" spans="1:16" x14ac:dyDescent="0.25">
      <c r="A30" s="1573" t="s">
        <v>302</v>
      </c>
      <c r="B30" s="512" t="s">
        <v>70</v>
      </c>
      <c r="C30" s="523" t="s">
        <v>57</v>
      </c>
      <c r="D30" s="529"/>
      <c r="E30" s="530"/>
      <c r="F30" s="686"/>
      <c r="G30" s="251"/>
      <c r="H30" s="686"/>
      <c r="I30" s="251"/>
      <c r="J30" s="686"/>
      <c r="K30" s="251"/>
      <c r="L30" s="686"/>
      <c r="M30" s="251"/>
      <c r="N30" s="682"/>
      <c r="O30" s="1014">
        <f>F30+H30+J30+L30</f>
        <v>0</v>
      </c>
      <c r="P30" s="990">
        <f t="shared" si="3"/>
        <v>0</v>
      </c>
    </row>
    <row r="31" spans="1:16" x14ac:dyDescent="0.25">
      <c r="A31" s="1571"/>
      <c r="B31" s="514" t="s">
        <v>71</v>
      </c>
      <c r="C31" s="524" t="s">
        <v>58</v>
      </c>
      <c r="D31" s="525"/>
      <c r="F31" s="687"/>
      <c r="G31" s="253"/>
      <c r="H31" s="687"/>
      <c r="I31" s="253"/>
      <c r="J31" s="687"/>
      <c r="K31" s="253"/>
      <c r="L31" s="687"/>
      <c r="M31" s="253"/>
      <c r="N31" s="170"/>
      <c r="O31" s="1014">
        <f>F31+H31+J31+L31</f>
        <v>0</v>
      </c>
      <c r="P31" s="990">
        <f t="shared" si="3"/>
        <v>0</v>
      </c>
    </row>
    <row r="32" spans="1:16" x14ac:dyDescent="0.25">
      <c r="A32" s="1571"/>
      <c r="B32" s="514" t="s">
        <v>72</v>
      </c>
      <c r="C32" s="524" t="s">
        <v>59</v>
      </c>
      <c r="D32" s="525"/>
      <c r="F32" s="687"/>
      <c r="G32" s="253"/>
      <c r="H32" s="687"/>
      <c r="I32" s="253"/>
      <c r="J32" s="687"/>
      <c r="K32" s="253"/>
      <c r="L32" s="687"/>
      <c r="M32" s="253"/>
      <c r="N32" s="170"/>
      <c r="O32" s="1014">
        <f>F32+H32+J32+L32</f>
        <v>0</v>
      </c>
      <c r="P32" s="990">
        <f t="shared" si="3"/>
        <v>0</v>
      </c>
    </row>
    <row r="33" spans="1:16" x14ac:dyDescent="0.25">
      <c r="A33" s="1571"/>
      <c r="B33" s="760" t="s">
        <v>44</v>
      </c>
      <c r="C33" s="524" t="s">
        <v>139</v>
      </c>
      <c r="D33" s="525"/>
      <c r="F33" s="687"/>
      <c r="G33" s="253"/>
      <c r="H33" s="687"/>
      <c r="I33" s="253"/>
      <c r="J33" s="687"/>
      <c r="K33" s="253"/>
      <c r="L33" s="687"/>
      <c r="M33" s="253"/>
      <c r="N33" s="170"/>
      <c r="O33" s="1014">
        <f>F33+H33+J33+L33</f>
        <v>0</v>
      </c>
      <c r="P33" s="990">
        <f t="shared" si="3"/>
        <v>0</v>
      </c>
    </row>
    <row r="34" spans="1:16" x14ac:dyDescent="0.25">
      <c r="A34" s="1571"/>
      <c r="B34" s="760" t="s">
        <v>41</v>
      </c>
      <c r="C34" s="524" t="s">
        <v>140</v>
      </c>
      <c r="D34" s="525"/>
      <c r="F34" s="687"/>
      <c r="G34" s="253"/>
      <c r="H34" s="687"/>
      <c r="I34" s="253"/>
      <c r="J34" s="687"/>
      <c r="K34" s="253"/>
      <c r="L34" s="687"/>
      <c r="M34" s="253"/>
      <c r="N34" s="170"/>
      <c r="O34" s="1014">
        <f>F34+H34+J34+L34</f>
        <v>0</v>
      </c>
      <c r="P34" s="990">
        <f t="shared" si="3"/>
        <v>0</v>
      </c>
    </row>
    <row r="35" spans="1:16" s="209" customFormat="1" x14ac:dyDescent="0.25">
      <c r="A35" s="1572"/>
      <c r="B35" s="517" t="s">
        <v>42</v>
      </c>
      <c r="C35" s="991" t="s">
        <v>903</v>
      </c>
      <c r="D35" s="120"/>
      <c r="E35" s="1004"/>
      <c r="F35" s="994"/>
      <c r="G35" s="1005">
        <f>SUM(G30:G34)</f>
        <v>0</v>
      </c>
      <c r="H35" s="994"/>
      <c r="I35" s="1005">
        <f>SUM(I30:I34)</f>
        <v>0</v>
      </c>
      <c r="J35" s="994"/>
      <c r="K35" s="1005">
        <f>SUM(K30:K34)</f>
        <v>0</v>
      </c>
      <c r="L35" s="994"/>
      <c r="M35" s="1005">
        <f>SUM(M30:M34)</f>
        <v>0</v>
      </c>
      <c r="N35" s="1005">
        <f>SUM(N30:N34)</f>
        <v>0</v>
      </c>
      <c r="O35" s="1006"/>
      <c r="P35" s="771">
        <f t="shared" si="3"/>
        <v>0</v>
      </c>
    </row>
    <row r="36" spans="1:16" s="209" customFormat="1" ht="15" customHeight="1" x14ac:dyDescent="0.25">
      <c r="A36" s="1573" t="s">
        <v>4</v>
      </c>
      <c r="B36" s="512" t="s">
        <v>74</v>
      </c>
      <c r="C36" s="523" t="s">
        <v>57</v>
      </c>
      <c r="D36" s="529"/>
      <c r="E36" s="530"/>
      <c r="F36" s="761"/>
      <c r="G36" s="762"/>
      <c r="H36" s="761"/>
      <c r="I36" s="762"/>
      <c r="J36" s="761"/>
      <c r="K36" s="762"/>
      <c r="L36" s="761"/>
      <c r="M36" s="762"/>
      <c r="N36" s="763"/>
      <c r="O36" s="1014">
        <f>F36+H36+J36+L36</f>
        <v>0</v>
      </c>
      <c r="P36" s="990">
        <f t="shared" si="3"/>
        <v>0</v>
      </c>
    </row>
    <row r="37" spans="1:16" s="209" customFormat="1" x14ac:dyDescent="0.25">
      <c r="A37" s="1571"/>
      <c r="B37" s="514" t="s">
        <v>75</v>
      </c>
      <c r="C37" s="524" t="s">
        <v>58</v>
      </c>
      <c r="D37" s="525"/>
      <c r="E37" s="205"/>
      <c r="F37" s="761"/>
      <c r="G37" s="762"/>
      <c r="H37" s="761"/>
      <c r="I37" s="762"/>
      <c r="J37" s="761"/>
      <c r="K37" s="762"/>
      <c r="L37" s="761"/>
      <c r="M37" s="762"/>
      <c r="N37" s="764"/>
      <c r="O37" s="1014">
        <f>F37+H37+J37+L37</f>
        <v>0</v>
      </c>
      <c r="P37" s="990">
        <f t="shared" si="3"/>
        <v>0</v>
      </c>
    </row>
    <row r="38" spans="1:16" s="209" customFormat="1" x14ac:dyDescent="0.25">
      <c r="A38" s="1571"/>
      <c r="B38" s="514" t="s">
        <v>76</v>
      </c>
      <c r="C38" s="524" t="s">
        <v>59</v>
      </c>
      <c r="D38" s="525"/>
      <c r="E38" s="205"/>
      <c r="F38" s="761"/>
      <c r="G38" s="762"/>
      <c r="H38" s="761"/>
      <c r="I38" s="762"/>
      <c r="J38" s="761"/>
      <c r="K38" s="762"/>
      <c r="L38" s="761"/>
      <c r="M38" s="762"/>
      <c r="N38" s="764"/>
      <c r="O38" s="1014">
        <f>F38+H38+J38+L38</f>
        <v>0</v>
      </c>
      <c r="P38" s="990">
        <f t="shared" si="3"/>
        <v>0</v>
      </c>
    </row>
    <row r="39" spans="1:16" s="209" customFormat="1" x14ac:dyDescent="0.25">
      <c r="A39" s="1571"/>
      <c r="B39" s="514" t="s">
        <v>77</v>
      </c>
      <c r="C39" s="524" t="s">
        <v>139</v>
      </c>
      <c r="D39" s="525"/>
      <c r="E39" s="205"/>
      <c r="F39" s="761"/>
      <c r="G39" s="762"/>
      <c r="H39" s="761"/>
      <c r="I39" s="762"/>
      <c r="J39" s="761"/>
      <c r="K39" s="762"/>
      <c r="L39" s="761"/>
      <c r="M39" s="762"/>
      <c r="N39" s="764"/>
      <c r="O39" s="1014">
        <f>F39+H39+J39+L39</f>
        <v>0</v>
      </c>
      <c r="P39" s="990">
        <f t="shared" si="3"/>
        <v>0</v>
      </c>
    </row>
    <row r="40" spans="1:16" s="209" customFormat="1" x14ac:dyDescent="0.25">
      <c r="A40" s="1571"/>
      <c r="B40" s="514" t="s">
        <v>103</v>
      </c>
      <c r="C40" s="524" t="s">
        <v>140</v>
      </c>
      <c r="D40" s="525"/>
      <c r="E40" s="205"/>
      <c r="F40" s="761"/>
      <c r="G40" s="762"/>
      <c r="H40" s="761"/>
      <c r="I40" s="762"/>
      <c r="J40" s="761"/>
      <c r="K40" s="762"/>
      <c r="L40" s="761"/>
      <c r="M40" s="762"/>
      <c r="N40" s="764"/>
      <c r="O40" s="1014">
        <f>F40+H40+J40+L40</f>
        <v>0</v>
      </c>
      <c r="P40" s="990">
        <f t="shared" si="3"/>
        <v>0</v>
      </c>
    </row>
    <row r="41" spans="1:16" s="209" customFormat="1" x14ac:dyDescent="0.25">
      <c r="A41" s="1572"/>
      <c r="B41" s="517" t="s">
        <v>104</v>
      </c>
      <c r="C41" s="991" t="s">
        <v>904</v>
      </c>
      <c r="D41" s="12"/>
      <c r="E41" s="12"/>
      <c r="F41" s="994"/>
      <c r="G41" s="1005">
        <f>SUM(G36:G40)</f>
        <v>0</v>
      </c>
      <c r="H41" s="994"/>
      <c r="I41" s="1005">
        <f>SUM(I36:I40)</f>
        <v>0</v>
      </c>
      <c r="J41" s="994"/>
      <c r="K41" s="1005">
        <f>SUM(K36:K40)</f>
        <v>0</v>
      </c>
      <c r="L41" s="994"/>
      <c r="M41" s="1005">
        <f>SUM(M36:M40)</f>
        <v>0</v>
      </c>
      <c r="N41" s="1005">
        <f>SUM(N36:N40)</f>
        <v>0</v>
      </c>
      <c r="O41" s="1006"/>
      <c r="P41" s="771">
        <f t="shared" si="3"/>
        <v>0</v>
      </c>
    </row>
    <row r="42" spans="1:16" s="209" customFormat="1" x14ac:dyDescent="0.25">
      <c r="A42" s="1573" t="s">
        <v>156</v>
      </c>
      <c r="B42" s="512" t="s">
        <v>79</v>
      </c>
      <c r="C42" s="523" t="s">
        <v>57</v>
      </c>
      <c r="D42" s="529"/>
      <c r="E42" s="530"/>
      <c r="F42" s="761"/>
      <c r="G42" s="762"/>
      <c r="H42" s="761"/>
      <c r="I42" s="762"/>
      <c r="J42" s="761"/>
      <c r="K42" s="762"/>
      <c r="L42" s="761"/>
      <c r="M42" s="762"/>
      <c r="N42" s="764"/>
      <c r="O42" s="1014">
        <f>F42+H42+J42+L42</f>
        <v>0</v>
      </c>
      <c r="P42" s="990">
        <f t="shared" si="3"/>
        <v>0</v>
      </c>
    </row>
    <row r="43" spans="1:16" s="209" customFormat="1" x14ac:dyDescent="0.25">
      <c r="A43" s="1571"/>
      <c r="B43" s="514" t="s">
        <v>80</v>
      </c>
      <c r="C43" s="524" t="s">
        <v>58</v>
      </c>
      <c r="D43" s="525"/>
      <c r="E43" s="205"/>
      <c r="F43" s="761"/>
      <c r="G43" s="762"/>
      <c r="H43" s="761"/>
      <c r="I43" s="762"/>
      <c r="J43" s="761"/>
      <c r="K43" s="762"/>
      <c r="L43" s="761"/>
      <c r="M43" s="762"/>
      <c r="N43" s="764"/>
      <c r="O43" s="1014">
        <f>F43+H43+J43+L43</f>
        <v>0</v>
      </c>
      <c r="P43" s="990">
        <f t="shared" si="3"/>
        <v>0</v>
      </c>
    </row>
    <row r="44" spans="1:16" s="209" customFormat="1" x14ac:dyDescent="0.25">
      <c r="A44" s="1571"/>
      <c r="B44" s="514" t="s">
        <v>81</v>
      </c>
      <c r="C44" s="524" t="s">
        <v>59</v>
      </c>
      <c r="D44" s="525"/>
      <c r="E44" s="205"/>
      <c r="F44" s="761"/>
      <c r="G44" s="762"/>
      <c r="H44" s="761"/>
      <c r="I44" s="762"/>
      <c r="J44" s="761"/>
      <c r="K44" s="762"/>
      <c r="L44" s="761"/>
      <c r="M44" s="762"/>
      <c r="N44" s="764"/>
      <c r="O44" s="1014">
        <f>F44+H44+J44+L44</f>
        <v>0</v>
      </c>
      <c r="P44" s="990">
        <f t="shared" si="3"/>
        <v>0</v>
      </c>
    </row>
    <row r="45" spans="1:16" s="209" customFormat="1" x14ac:dyDescent="0.25">
      <c r="A45" s="1571"/>
      <c r="B45" s="514" t="s">
        <v>82</v>
      </c>
      <c r="C45" s="524" t="s">
        <v>139</v>
      </c>
      <c r="D45" s="525"/>
      <c r="E45" s="205"/>
      <c r="F45" s="761"/>
      <c r="G45" s="762"/>
      <c r="H45" s="761"/>
      <c r="I45" s="762"/>
      <c r="J45" s="761"/>
      <c r="K45" s="762"/>
      <c r="L45" s="761"/>
      <c r="M45" s="762"/>
      <c r="N45" s="764"/>
      <c r="O45" s="1014">
        <f>F45+H45+J45+L45</f>
        <v>0</v>
      </c>
      <c r="P45" s="990">
        <f t="shared" si="3"/>
        <v>0</v>
      </c>
    </row>
    <row r="46" spans="1:16" s="209" customFormat="1" x14ac:dyDescent="0.25">
      <c r="A46" s="1571"/>
      <c r="B46" s="514" t="s">
        <v>216</v>
      </c>
      <c r="C46" s="524" t="s">
        <v>140</v>
      </c>
      <c r="D46" s="525"/>
      <c r="E46" s="205"/>
      <c r="F46" s="761"/>
      <c r="G46" s="762"/>
      <c r="H46" s="761"/>
      <c r="I46" s="762"/>
      <c r="J46" s="761"/>
      <c r="K46" s="762"/>
      <c r="L46" s="761"/>
      <c r="M46" s="762"/>
      <c r="N46" s="764"/>
      <c r="O46" s="1014">
        <f>F46+H46+J46+L46</f>
        <v>0</v>
      </c>
      <c r="P46" s="990">
        <f t="shared" si="3"/>
        <v>0</v>
      </c>
    </row>
    <row r="47" spans="1:16" s="209" customFormat="1" x14ac:dyDescent="0.25">
      <c r="A47" s="1572"/>
      <c r="B47" s="517" t="s">
        <v>215</v>
      </c>
      <c r="C47" s="991" t="s">
        <v>905</v>
      </c>
      <c r="D47" s="12"/>
      <c r="E47" s="12"/>
      <c r="F47" s="994"/>
      <c r="G47" s="1005">
        <f>SUM(G42:G46)</f>
        <v>0</v>
      </c>
      <c r="H47" s="994"/>
      <c r="I47" s="1005">
        <f>SUM(I42:I46)</f>
        <v>0</v>
      </c>
      <c r="J47" s="994"/>
      <c r="K47" s="1005">
        <f>SUM(K42:K46)</f>
        <v>0</v>
      </c>
      <c r="L47" s="994"/>
      <c r="M47" s="1005">
        <f>SUM(M42:M46)</f>
        <v>0</v>
      </c>
      <c r="N47" s="1005">
        <f>SUM(N42:N46)</f>
        <v>0</v>
      </c>
      <c r="O47" s="1006"/>
      <c r="P47" s="771">
        <f t="shared" si="3"/>
        <v>0</v>
      </c>
    </row>
    <row r="48" spans="1:16" s="209" customFormat="1" x14ac:dyDescent="0.25">
      <c r="A48" s="1573" t="s">
        <v>29</v>
      </c>
      <c r="B48" s="512" t="s">
        <v>84</v>
      </c>
      <c r="C48" s="523" t="s">
        <v>1779</v>
      </c>
      <c r="D48" s="529" t="s">
        <v>1771</v>
      </c>
      <c r="E48" s="530" t="s">
        <v>912</v>
      </c>
      <c r="F48" s="761">
        <v>630713</v>
      </c>
      <c r="G48" s="762">
        <v>1667698.6799999997</v>
      </c>
      <c r="H48" s="761">
        <v>653856</v>
      </c>
      <c r="I48" s="762">
        <v>1703701.3300000005</v>
      </c>
      <c r="J48" s="761">
        <v>673093</v>
      </c>
      <c r="K48" s="762">
        <v>1847500.67</v>
      </c>
      <c r="L48" s="761">
        <v>694662</v>
      </c>
      <c r="M48" s="762">
        <v>1956915.0500000003</v>
      </c>
      <c r="N48" s="764">
        <v>0</v>
      </c>
      <c r="O48" s="1014">
        <f>F48+H48+J48+L48</f>
        <v>2652324</v>
      </c>
      <c r="P48" s="990">
        <f t="shared" si="3"/>
        <v>7175815.7300000004</v>
      </c>
    </row>
    <row r="49" spans="1:16" s="209" customFormat="1" x14ac:dyDescent="0.25">
      <c r="A49" s="1571"/>
      <c r="B49" s="514" t="s">
        <v>85</v>
      </c>
      <c r="C49" s="524" t="s">
        <v>58</v>
      </c>
      <c r="D49" s="525"/>
      <c r="E49" s="205"/>
      <c r="F49" s="761"/>
      <c r="G49" s="762"/>
      <c r="H49" s="761"/>
      <c r="I49" s="762"/>
      <c r="J49" s="761"/>
      <c r="K49" s="762"/>
      <c r="L49" s="761"/>
      <c r="M49" s="762"/>
      <c r="N49" s="764"/>
      <c r="O49" s="1014">
        <f>F49+H49+J49+L49</f>
        <v>0</v>
      </c>
      <c r="P49" s="990">
        <f t="shared" si="3"/>
        <v>0</v>
      </c>
    </row>
    <row r="50" spans="1:16" s="209" customFormat="1" x14ac:dyDescent="0.25">
      <c r="A50" s="1571"/>
      <c r="B50" s="514" t="s">
        <v>86</v>
      </c>
      <c r="C50" s="524" t="s">
        <v>59</v>
      </c>
      <c r="D50" s="525"/>
      <c r="E50" s="205"/>
      <c r="F50" s="761"/>
      <c r="G50" s="762"/>
      <c r="H50" s="761"/>
      <c r="I50" s="762"/>
      <c r="J50" s="761"/>
      <c r="K50" s="762"/>
      <c r="L50" s="761"/>
      <c r="M50" s="762"/>
      <c r="N50" s="764"/>
      <c r="O50" s="1014">
        <f>F50+H50+J50+L50</f>
        <v>0</v>
      </c>
      <c r="P50" s="990">
        <f t="shared" si="3"/>
        <v>0</v>
      </c>
    </row>
    <row r="51" spans="1:16" s="209" customFormat="1" x14ac:dyDescent="0.25">
      <c r="A51" s="1571"/>
      <c r="B51" s="514" t="s">
        <v>87</v>
      </c>
      <c r="C51" s="524" t="s">
        <v>139</v>
      </c>
      <c r="D51" s="525"/>
      <c r="E51" s="205"/>
      <c r="F51" s="761"/>
      <c r="G51" s="762"/>
      <c r="H51" s="761"/>
      <c r="I51" s="762"/>
      <c r="J51" s="761"/>
      <c r="K51" s="762"/>
      <c r="L51" s="761"/>
      <c r="M51" s="762"/>
      <c r="N51" s="764"/>
      <c r="O51" s="1014">
        <f>F51+H51+J51+L51</f>
        <v>0</v>
      </c>
      <c r="P51" s="990">
        <f t="shared" si="3"/>
        <v>0</v>
      </c>
    </row>
    <row r="52" spans="1:16" s="209" customFormat="1" x14ac:dyDescent="0.25">
      <c r="A52" s="1571"/>
      <c r="B52" s="514" t="s">
        <v>213</v>
      </c>
      <c r="C52" s="524" t="s">
        <v>140</v>
      </c>
      <c r="D52" s="525"/>
      <c r="E52" s="205"/>
      <c r="F52" s="761"/>
      <c r="G52" s="762"/>
      <c r="H52" s="761"/>
      <c r="I52" s="762"/>
      <c r="J52" s="761"/>
      <c r="K52" s="762"/>
      <c r="L52" s="761"/>
      <c r="M52" s="762"/>
      <c r="N52" s="764"/>
      <c r="O52" s="1014">
        <f>F52+H52+J52+L52</f>
        <v>0</v>
      </c>
      <c r="P52" s="990">
        <f t="shared" si="3"/>
        <v>0</v>
      </c>
    </row>
    <row r="53" spans="1:16" s="209" customFormat="1" x14ac:dyDescent="0.25">
      <c r="A53" s="1572"/>
      <c r="B53" s="517" t="s">
        <v>212</v>
      </c>
      <c r="C53" s="991" t="s">
        <v>906</v>
      </c>
      <c r="D53" s="12"/>
      <c r="E53" s="12"/>
      <c r="F53" s="994"/>
      <c r="G53" s="1005">
        <f>SUM(G48:G52)</f>
        <v>1667698.6799999997</v>
      </c>
      <c r="H53" s="994"/>
      <c r="I53" s="1005">
        <f>SUM(I48:I52)</f>
        <v>1703701.3300000005</v>
      </c>
      <c r="J53" s="994"/>
      <c r="K53" s="1005">
        <f>SUM(K48:K52)</f>
        <v>1847500.67</v>
      </c>
      <c r="L53" s="994"/>
      <c r="M53" s="1005">
        <f>SUM(M48:M52)</f>
        <v>1956915.0500000003</v>
      </c>
      <c r="N53" s="1005">
        <f>SUM(N48:N52)</f>
        <v>0</v>
      </c>
      <c r="O53" s="1006"/>
      <c r="P53" s="771">
        <f t="shared" si="3"/>
        <v>7175815.7300000004</v>
      </c>
    </row>
    <row r="54" spans="1:16" s="209" customFormat="1" x14ac:dyDescent="0.25">
      <c r="A54" s="1573" t="s">
        <v>3</v>
      </c>
      <c r="B54" s="512" t="s">
        <v>88</v>
      </c>
      <c r="C54" s="523" t="s">
        <v>57</v>
      </c>
      <c r="D54" s="529"/>
      <c r="E54" s="530"/>
      <c r="F54" s="761"/>
      <c r="G54" s="762"/>
      <c r="H54" s="761"/>
      <c r="I54" s="762"/>
      <c r="J54" s="761"/>
      <c r="K54" s="762"/>
      <c r="L54" s="761"/>
      <c r="M54" s="762"/>
      <c r="N54" s="764"/>
      <c r="O54" s="1014">
        <f>F54+H54+J54+L54</f>
        <v>0</v>
      </c>
      <c r="P54" s="990">
        <f t="shared" si="3"/>
        <v>0</v>
      </c>
    </row>
    <row r="55" spans="1:16" s="209" customFormat="1" x14ac:dyDescent="0.25">
      <c r="A55" s="1571"/>
      <c r="B55" s="514" t="s">
        <v>89</v>
      </c>
      <c r="C55" s="524" t="s">
        <v>58</v>
      </c>
      <c r="D55" s="525"/>
      <c r="E55" s="205"/>
      <c r="F55" s="761"/>
      <c r="G55" s="762"/>
      <c r="H55" s="761"/>
      <c r="I55" s="762"/>
      <c r="J55" s="761"/>
      <c r="K55" s="762"/>
      <c r="L55" s="761"/>
      <c r="M55" s="762"/>
      <c r="N55" s="764"/>
      <c r="O55" s="1014">
        <f>F55+H55+J55+L55</f>
        <v>0</v>
      </c>
      <c r="P55" s="990">
        <f t="shared" si="3"/>
        <v>0</v>
      </c>
    </row>
    <row r="56" spans="1:16" s="209" customFormat="1" x14ac:dyDescent="0.25">
      <c r="A56" s="1571"/>
      <c r="B56" s="514" t="s">
        <v>90</v>
      </c>
      <c r="C56" s="524" t="s">
        <v>59</v>
      </c>
      <c r="D56" s="525"/>
      <c r="E56" s="205"/>
      <c r="F56" s="761"/>
      <c r="G56" s="762"/>
      <c r="H56" s="761"/>
      <c r="I56" s="762"/>
      <c r="J56" s="761"/>
      <c r="K56" s="762"/>
      <c r="L56" s="761"/>
      <c r="M56" s="762"/>
      <c r="N56" s="764"/>
      <c r="O56" s="1014">
        <f>F56+H56+J56+L56</f>
        <v>0</v>
      </c>
      <c r="P56" s="990">
        <f t="shared" si="3"/>
        <v>0</v>
      </c>
    </row>
    <row r="57" spans="1:16" s="209" customFormat="1" x14ac:dyDescent="0.25">
      <c r="A57" s="1571"/>
      <c r="B57" s="514" t="s">
        <v>91</v>
      </c>
      <c r="C57" s="524" t="s">
        <v>139</v>
      </c>
      <c r="D57" s="525"/>
      <c r="E57" s="205"/>
      <c r="F57" s="761"/>
      <c r="G57" s="762"/>
      <c r="H57" s="761"/>
      <c r="I57" s="762"/>
      <c r="J57" s="761"/>
      <c r="K57" s="762"/>
      <c r="L57" s="761"/>
      <c r="M57" s="762"/>
      <c r="N57" s="764"/>
      <c r="O57" s="1014">
        <f>F57+H57+J57+L57</f>
        <v>0</v>
      </c>
      <c r="P57" s="990">
        <f t="shared" si="3"/>
        <v>0</v>
      </c>
    </row>
    <row r="58" spans="1:16" s="209" customFormat="1" x14ac:dyDescent="0.25">
      <c r="A58" s="1571"/>
      <c r="B58" s="514" t="s">
        <v>261</v>
      </c>
      <c r="C58" s="524" t="s">
        <v>140</v>
      </c>
      <c r="D58" s="525"/>
      <c r="E58" s="205"/>
      <c r="F58" s="761"/>
      <c r="G58" s="762"/>
      <c r="H58" s="761"/>
      <c r="I58" s="762"/>
      <c r="J58" s="761"/>
      <c r="K58" s="762"/>
      <c r="L58" s="761"/>
      <c r="M58" s="762"/>
      <c r="N58" s="764"/>
      <c r="O58" s="1014">
        <f>F58+H58+J58+L58</f>
        <v>0</v>
      </c>
      <c r="P58" s="990">
        <f t="shared" si="3"/>
        <v>0</v>
      </c>
    </row>
    <row r="59" spans="1:16" s="209" customFormat="1" x14ac:dyDescent="0.25">
      <c r="A59" s="1572"/>
      <c r="B59" s="517" t="s">
        <v>262</v>
      </c>
      <c r="C59" s="991" t="s">
        <v>5</v>
      </c>
      <c r="D59" s="12"/>
      <c r="E59" s="12"/>
      <c r="F59" s="994"/>
      <c r="G59" s="1005">
        <f>SUM(G54:G58)</f>
        <v>0</v>
      </c>
      <c r="H59" s="994"/>
      <c r="I59" s="1005">
        <f>SUM(I54:I58)</f>
        <v>0</v>
      </c>
      <c r="J59" s="994"/>
      <c r="K59" s="1005">
        <f>SUM(K54:K58)</f>
        <v>0</v>
      </c>
      <c r="L59" s="994"/>
      <c r="M59" s="1005">
        <f>SUM(M54:M58)</f>
        <v>0</v>
      </c>
      <c r="N59" s="1005">
        <f>SUM(N54:N58)</f>
        <v>0</v>
      </c>
      <c r="O59" s="1006"/>
      <c r="P59" s="771">
        <f t="shared" si="3"/>
        <v>0</v>
      </c>
    </row>
    <row r="60" spans="1:16" s="209" customFormat="1" x14ac:dyDescent="0.25">
      <c r="A60" s="1573" t="s">
        <v>450</v>
      </c>
      <c r="B60" s="512" t="s">
        <v>391</v>
      </c>
      <c r="C60" s="523" t="s">
        <v>1780</v>
      </c>
      <c r="D60" s="529" t="s">
        <v>1771</v>
      </c>
      <c r="E60" s="530" t="s">
        <v>909</v>
      </c>
      <c r="F60" s="761"/>
      <c r="G60" s="762">
        <v>54193602.955201641</v>
      </c>
      <c r="H60" s="761"/>
      <c r="I60" s="762">
        <v>57838395.609737299</v>
      </c>
      <c r="J60" s="761"/>
      <c r="K60" s="762">
        <v>62852460.209932663</v>
      </c>
      <c r="L60" s="761"/>
      <c r="M60" s="762">
        <v>95811371.890039459</v>
      </c>
      <c r="N60" s="764"/>
      <c r="O60" s="1014">
        <f>F60+H60+J60+L60</f>
        <v>0</v>
      </c>
      <c r="P60" s="990">
        <f t="shared" si="3"/>
        <v>270695830.66491103</v>
      </c>
    </row>
    <row r="61" spans="1:16" s="209" customFormat="1" x14ac:dyDescent="0.25">
      <c r="A61" s="1571"/>
      <c r="B61" s="514" t="s">
        <v>112</v>
      </c>
      <c r="C61" s="524" t="s">
        <v>1781</v>
      </c>
      <c r="D61" s="525" t="s">
        <v>1771</v>
      </c>
      <c r="E61" s="205" t="s">
        <v>909</v>
      </c>
      <c r="F61" s="761"/>
      <c r="G61" s="762">
        <v>42178.484798356068</v>
      </c>
      <c r="H61" s="761"/>
      <c r="I61" s="762">
        <v>45015.200262717648</v>
      </c>
      <c r="J61" s="761"/>
      <c r="K61" s="762">
        <v>48917.610067286958</v>
      </c>
      <c r="L61" s="761"/>
      <c r="M61" s="762">
        <v>74569.289960555863</v>
      </c>
      <c r="N61" s="764"/>
      <c r="O61" s="1014">
        <f>F61+H61+J61+L61</f>
        <v>0</v>
      </c>
      <c r="P61" s="990">
        <f t="shared" si="3"/>
        <v>210680.58508891653</v>
      </c>
    </row>
    <row r="62" spans="1:16" s="209" customFormat="1" x14ac:dyDescent="0.25">
      <c r="A62" s="1571"/>
      <c r="B62" s="514" t="s">
        <v>114</v>
      </c>
      <c r="C62" s="524" t="s">
        <v>59</v>
      </c>
      <c r="D62" s="525"/>
      <c r="E62" s="205"/>
      <c r="F62" s="761"/>
      <c r="G62" s="762"/>
      <c r="H62" s="761"/>
      <c r="I62" s="762"/>
      <c r="J62" s="761"/>
      <c r="K62" s="762"/>
      <c r="L62" s="761"/>
      <c r="M62" s="762"/>
      <c r="N62" s="764"/>
      <c r="O62" s="1014">
        <f>F62+H62+J62+L62</f>
        <v>0</v>
      </c>
      <c r="P62" s="990">
        <f t="shared" si="3"/>
        <v>0</v>
      </c>
    </row>
    <row r="63" spans="1:16" s="209" customFormat="1" x14ac:dyDescent="0.25">
      <c r="A63" s="1571"/>
      <c r="B63" s="514" t="s">
        <v>115</v>
      </c>
      <c r="C63" s="524" t="s">
        <v>139</v>
      </c>
      <c r="D63" s="525"/>
      <c r="E63" s="205"/>
      <c r="F63" s="761"/>
      <c r="G63" s="762"/>
      <c r="H63" s="761"/>
      <c r="I63" s="762"/>
      <c r="J63" s="761"/>
      <c r="K63" s="762"/>
      <c r="L63" s="761"/>
      <c r="M63" s="762"/>
      <c r="N63" s="764"/>
      <c r="O63" s="1014">
        <f>F63+H63+J63+L63</f>
        <v>0</v>
      </c>
      <c r="P63" s="990">
        <f t="shared" si="3"/>
        <v>0</v>
      </c>
    </row>
    <row r="64" spans="1:16" s="209" customFormat="1" x14ac:dyDescent="0.25">
      <c r="A64" s="1571"/>
      <c r="B64" s="514" t="s">
        <v>116</v>
      </c>
      <c r="C64" s="524" t="s">
        <v>140</v>
      </c>
      <c r="D64" s="525"/>
      <c r="E64" s="205"/>
      <c r="F64" s="761"/>
      <c r="G64" s="762"/>
      <c r="H64" s="761"/>
      <c r="I64" s="762"/>
      <c r="J64" s="761"/>
      <c r="K64" s="762"/>
      <c r="L64" s="761"/>
      <c r="M64" s="762"/>
      <c r="N64" s="764"/>
      <c r="O64" s="1014">
        <f>F64+H64+J64+L64</f>
        <v>0</v>
      </c>
      <c r="P64" s="990">
        <f t="shared" si="3"/>
        <v>0</v>
      </c>
    </row>
    <row r="65" spans="1:16" s="209" customFormat="1" x14ac:dyDescent="0.25">
      <c r="A65" s="1572"/>
      <c r="B65" s="517" t="s">
        <v>159</v>
      </c>
      <c r="C65" s="991" t="s">
        <v>907</v>
      </c>
      <c r="D65" s="12"/>
      <c r="E65" s="17"/>
      <c r="F65" s="1007"/>
      <c r="G65" s="1005">
        <f>SUM(G60:G64)</f>
        <v>54235781.439999998</v>
      </c>
      <c r="H65" s="1007"/>
      <c r="I65" s="1005">
        <f>SUM(I60:I64)</f>
        <v>57883410.810000017</v>
      </c>
      <c r="J65" s="1007"/>
      <c r="K65" s="1005">
        <f>SUM(K60:K64)</f>
        <v>62901377.819999948</v>
      </c>
      <c r="L65" s="1007"/>
      <c r="M65" s="1005">
        <f>SUM(M60:M64)</f>
        <v>95885941.180000022</v>
      </c>
      <c r="N65" s="1005">
        <f>SUM(N60:N64)</f>
        <v>0</v>
      </c>
      <c r="O65" s="1006"/>
      <c r="P65" s="771">
        <f t="shared" si="3"/>
        <v>270906511.25</v>
      </c>
    </row>
    <row r="66" spans="1:16" ht="15.75" thickBot="1" x14ac:dyDescent="0.3">
      <c r="A66" s="765"/>
      <c r="B66" s="766">
        <v>9</v>
      </c>
      <c r="C66" s="996" t="s">
        <v>102</v>
      </c>
      <c r="D66" s="1008"/>
      <c r="E66" s="1009"/>
      <c r="F66" s="1010"/>
      <c r="G66" s="1011">
        <f>G15+G29+G35+G41+G47+G53+G59+G65</f>
        <v>56099045.119999997</v>
      </c>
      <c r="H66" s="1012"/>
      <c r="I66" s="1011">
        <f>I15+I29+I35+I41+I47+I53+I59+I65</f>
        <v>59790477.140000015</v>
      </c>
      <c r="J66" s="1012"/>
      <c r="K66" s="1011">
        <f>K15+K29+K35+K41+K47+K53+K59+K65</f>
        <v>64966440.48999995</v>
      </c>
      <c r="L66" s="1012"/>
      <c r="M66" s="1011">
        <f>M15+M29+M35+M41+M47+M53+M59+M65</f>
        <v>98099356.220000029</v>
      </c>
      <c r="N66" s="1011">
        <f>N15+N29+N35+N41+N47+N53+N59+N65</f>
        <v>0</v>
      </c>
      <c r="O66" s="1015"/>
      <c r="P66" s="1016">
        <f>P15+P29+P35+P41+P47+P53+P59+P65</f>
        <v>278955318.97000003</v>
      </c>
    </row>
    <row r="68" spans="1:16" x14ac:dyDescent="0.25">
      <c r="A68" s="511" t="s">
        <v>629</v>
      </c>
    </row>
    <row r="69" spans="1:16" x14ac:dyDescent="0.25">
      <c r="A69" s="205" t="s">
        <v>707</v>
      </c>
    </row>
    <row r="70" spans="1:16" x14ac:dyDescent="0.25">
      <c r="A70" s="205" t="s">
        <v>663</v>
      </c>
    </row>
  </sheetData>
  <mergeCells count="14">
    <mergeCell ref="A16:A29"/>
    <mergeCell ref="A8:C8"/>
    <mergeCell ref="A10:A15"/>
    <mergeCell ref="A36:A41"/>
    <mergeCell ref="O8:P8"/>
    <mergeCell ref="F8:G8"/>
    <mergeCell ref="H8:I8"/>
    <mergeCell ref="J8:K8"/>
    <mergeCell ref="L8:M8"/>
    <mergeCell ref="A42:A47"/>
    <mergeCell ref="A48:A53"/>
    <mergeCell ref="A54:A59"/>
    <mergeCell ref="A60:A65"/>
    <mergeCell ref="A30:A35"/>
  </mergeCells>
  <pageMargins left="0.25" right="0.25" top="0.75" bottom="0.75" header="0" footer="0.3"/>
  <pageSetup paperSize="5" scale="54" orientation="landscape" r:id="rId1"/>
  <headerFooter>
    <oddHeader>&amp;R&amp;G</oddHeader>
    <oddFooter>&amp;L&amp;A&amp;R&amp;P of &amp;N</oddFooter>
  </headerFooter>
  <ignoredErrors>
    <ignoredError sqref="O26:P66 G29:N29 G15:N15 C3:C5 G35:N35 G41:N41 G47:N47 G53:N53 G59:N59 G65:N66 O10:P17"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'Drop-down Lists'!$A$5:$A$9</xm:f>
          </x14:formula1>
          <xm:sqref>E30:E34 E10:E14 E16:E28 E36:E40 E42:E46 E48:E52 E54:E58 E60:E64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65" zoomScaleNormal="65" workbookViewId="0">
      <pane xSplit="6" topLeftCell="G1" activePane="topRight" state="frozen"/>
      <selection pane="topRight" activeCell="D4" sqref="D4"/>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1063</v>
      </c>
      <c r="J1" s="631"/>
      <c r="K1" s="631"/>
    </row>
    <row r="2" spans="1:67" x14ac:dyDescent="0.25">
      <c r="A2" s="674" t="s">
        <v>851</v>
      </c>
    </row>
    <row r="4" spans="1:67" x14ac:dyDescent="0.25">
      <c r="A4" s="205" t="s">
        <v>371</v>
      </c>
      <c r="C4" s="836" t="str">
        <f>'MMA Rev-Exp Summary'!C3</f>
        <v>Humana Medical Plan, Inc.</v>
      </c>
      <c r="D4" s="110" t="s">
        <v>1801</v>
      </c>
      <c r="E4" s="633"/>
      <c r="F4" s="633"/>
    </row>
    <row r="5" spans="1:67" x14ac:dyDescent="0.25">
      <c r="A5" s="205" t="s">
        <v>15</v>
      </c>
      <c r="C5" s="451" t="str">
        <f>IF('MMA Rev-Exp Summary'!C4=0,"",'MMA Rev-Exp Summary'!C4)</f>
        <v>CY 2022</v>
      </c>
      <c r="D5" s="633"/>
      <c r="E5" s="633"/>
      <c r="F5" s="633"/>
    </row>
    <row r="6" spans="1:67" x14ac:dyDescent="0.25">
      <c r="A6" s="205" t="s">
        <v>16</v>
      </c>
      <c r="C6" s="451">
        <f>IF('MMA Rev-Exp Summary'!C5=0,"",'MMA Rev-Exp Summary'!C5)</f>
        <v>45016</v>
      </c>
      <c r="D6" s="208"/>
      <c r="E6" s="208"/>
      <c r="F6" s="208"/>
      <c r="G6" s="349"/>
      <c r="H6" s="349"/>
      <c r="I6" s="349"/>
      <c r="J6" s="349"/>
      <c r="K6" s="349"/>
      <c r="L6" s="349"/>
      <c r="M6" s="349"/>
      <c r="N6" s="349"/>
      <c r="O6" s="349"/>
      <c r="P6" s="349"/>
      <c r="Q6" s="349"/>
    </row>
    <row r="7" spans="1:67" x14ac:dyDescent="0.25">
      <c r="A7" s="205" t="s">
        <v>836</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85"/>
      <c r="B10" s="1586"/>
      <c r="C10" s="1600"/>
      <c r="D10" s="634"/>
      <c r="E10" s="634"/>
      <c r="F10" s="635"/>
      <c r="G10" s="1597" t="s">
        <v>837</v>
      </c>
      <c r="H10" s="1598"/>
      <c r="I10" s="1598"/>
      <c r="J10" s="1598"/>
      <c r="K10" s="1598"/>
      <c r="L10" s="1598"/>
      <c r="M10" s="1598"/>
      <c r="N10" s="1598"/>
      <c r="O10" s="1598"/>
      <c r="P10" s="1598"/>
      <c r="Q10" s="1598"/>
      <c r="R10" s="1599"/>
      <c r="S10" s="1597" t="s">
        <v>838</v>
      </c>
      <c r="T10" s="1598"/>
      <c r="U10" s="1598"/>
      <c r="V10" s="1598"/>
      <c r="W10" s="1598"/>
      <c r="X10" s="1598"/>
      <c r="Y10" s="1598"/>
      <c r="Z10" s="1598"/>
      <c r="AA10" s="1598"/>
      <c r="AB10" s="1598"/>
      <c r="AC10" s="1598"/>
      <c r="AD10" s="1599"/>
      <c r="AE10" s="1597" t="s">
        <v>839</v>
      </c>
      <c r="AF10" s="1598"/>
      <c r="AG10" s="1598"/>
      <c r="AH10" s="1598"/>
      <c r="AI10" s="1598"/>
      <c r="AJ10" s="1598"/>
      <c r="AK10" s="1598"/>
      <c r="AL10" s="1598"/>
      <c r="AM10" s="1598"/>
      <c r="AN10" s="1598"/>
      <c r="AO10" s="1598"/>
      <c r="AP10" s="1599"/>
      <c r="AQ10" s="1597" t="s">
        <v>840</v>
      </c>
      <c r="AR10" s="1598"/>
      <c r="AS10" s="1598"/>
      <c r="AT10" s="1598"/>
      <c r="AU10" s="1598"/>
      <c r="AV10" s="1598"/>
      <c r="AW10" s="1598"/>
      <c r="AX10" s="1598"/>
      <c r="AY10" s="1598"/>
      <c r="AZ10" s="1598"/>
      <c r="BA10" s="1598"/>
      <c r="BB10" s="1599"/>
      <c r="BC10" s="1003"/>
      <c r="BD10" s="1597" t="s">
        <v>826</v>
      </c>
      <c r="BE10" s="1598"/>
      <c r="BF10" s="1598"/>
      <c r="BG10" s="1598"/>
      <c r="BH10" s="1598"/>
      <c r="BI10" s="1598"/>
      <c r="BJ10" s="1598"/>
      <c r="BK10" s="1598"/>
      <c r="BL10" s="1598"/>
      <c r="BM10" s="1598"/>
      <c r="BN10" s="1598"/>
      <c r="BO10" s="1599"/>
    </row>
    <row r="11" spans="1:67" s="352" customFormat="1" ht="60" x14ac:dyDescent="0.25">
      <c r="A11" s="636"/>
      <c r="B11" s="637"/>
      <c r="C11" s="638" t="s">
        <v>142</v>
      </c>
      <c r="D11" s="639" t="s">
        <v>841</v>
      </c>
      <c r="E11" s="639" t="s">
        <v>842</v>
      </c>
      <c r="F11" s="640" t="s">
        <v>843</v>
      </c>
      <c r="G11" s="641" t="s">
        <v>36</v>
      </c>
      <c r="H11" s="642" t="s">
        <v>937</v>
      </c>
      <c r="I11" s="642" t="s">
        <v>938</v>
      </c>
      <c r="J11" s="642" t="s">
        <v>939</v>
      </c>
      <c r="K11" s="642" t="s">
        <v>940</v>
      </c>
      <c r="L11" s="247" t="s">
        <v>47</v>
      </c>
      <c r="M11" s="247" t="s">
        <v>48</v>
      </c>
      <c r="N11" s="247" t="s">
        <v>50</v>
      </c>
      <c r="O11" s="247" t="s">
        <v>49</v>
      </c>
      <c r="P11" s="215" t="s">
        <v>1542</v>
      </c>
      <c r="Q11" s="247" t="s">
        <v>136</v>
      </c>
      <c r="R11" s="643" t="s">
        <v>137</v>
      </c>
      <c r="S11" s="641" t="s">
        <v>36</v>
      </c>
      <c r="T11" s="642" t="s">
        <v>937</v>
      </c>
      <c r="U11" s="642" t="s">
        <v>938</v>
      </c>
      <c r="V11" s="642" t="s">
        <v>939</v>
      </c>
      <c r="W11" s="642" t="s">
        <v>940</v>
      </c>
      <c r="X11" s="247" t="s">
        <v>47</v>
      </c>
      <c r="Y11" s="247" t="s">
        <v>48</v>
      </c>
      <c r="Z11" s="247" t="s">
        <v>50</v>
      </c>
      <c r="AA11" s="247" t="s">
        <v>49</v>
      </c>
      <c r="AB11" s="215" t="s">
        <v>1542</v>
      </c>
      <c r="AC11" s="247" t="s">
        <v>136</v>
      </c>
      <c r="AD11" s="643" t="s">
        <v>137</v>
      </c>
      <c r="AE11" s="641" t="s">
        <v>36</v>
      </c>
      <c r="AF11" s="642" t="s">
        <v>937</v>
      </c>
      <c r="AG11" s="642" t="s">
        <v>938</v>
      </c>
      <c r="AH11" s="642" t="s">
        <v>939</v>
      </c>
      <c r="AI11" s="642" t="s">
        <v>940</v>
      </c>
      <c r="AJ11" s="247" t="s">
        <v>47</v>
      </c>
      <c r="AK11" s="247" t="s">
        <v>48</v>
      </c>
      <c r="AL11" s="247" t="s">
        <v>50</v>
      </c>
      <c r="AM11" s="247" t="s">
        <v>49</v>
      </c>
      <c r="AN11" s="215" t="s">
        <v>1542</v>
      </c>
      <c r="AO11" s="247" t="s">
        <v>136</v>
      </c>
      <c r="AP11" s="643" t="s">
        <v>137</v>
      </c>
      <c r="AQ11" s="641" t="s">
        <v>36</v>
      </c>
      <c r="AR11" s="642" t="s">
        <v>937</v>
      </c>
      <c r="AS11" s="642" t="s">
        <v>938</v>
      </c>
      <c r="AT11" s="642" t="s">
        <v>939</v>
      </c>
      <c r="AU11" s="642" t="s">
        <v>940</v>
      </c>
      <c r="AV11" s="247" t="s">
        <v>47</v>
      </c>
      <c r="AW11" s="247" t="s">
        <v>48</v>
      </c>
      <c r="AX11" s="247" t="s">
        <v>50</v>
      </c>
      <c r="AY11" s="247" t="s">
        <v>49</v>
      </c>
      <c r="AZ11" s="215" t="s">
        <v>1542</v>
      </c>
      <c r="BA11" s="247" t="s">
        <v>136</v>
      </c>
      <c r="BB11" s="643" t="s">
        <v>137</v>
      </c>
      <c r="BC11" s="891" t="s">
        <v>844</v>
      </c>
      <c r="BD11" s="641" t="s">
        <v>36</v>
      </c>
      <c r="BE11" s="642" t="s">
        <v>937</v>
      </c>
      <c r="BF11" s="642" t="s">
        <v>938</v>
      </c>
      <c r="BG11" s="642" t="s">
        <v>939</v>
      </c>
      <c r="BH11" s="642" t="s">
        <v>940</v>
      </c>
      <c r="BI11" s="247" t="s">
        <v>47</v>
      </c>
      <c r="BJ11" s="247" t="s">
        <v>48</v>
      </c>
      <c r="BK11" s="247" t="s">
        <v>50</v>
      </c>
      <c r="BL11" s="247" t="s">
        <v>49</v>
      </c>
      <c r="BM11" s="215" t="s">
        <v>1542</v>
      </c>
      <c r="BN11" s="247" t="s">
        <v>136</v>
      </c>
      <c r="BO11" s="643" t="s">
        <v>137</v>
      </c>
    </row>
    <row r="12" spans="1:67" s="352" customFormat="1" ht="15.75" x14ac:dyDescent="0.25">
      <c r="A12" s="644" t="s">
        <v>51</v>
      </c>
      <c r="B12" s="637"/>
      <c r="C12" s="638"/>
      <c r="D12" s="645"/>
      <c r="E12" s="645"/>
      <c r="F12" s="646"/>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2"/>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2" customFormat="1" ht="15.75" x14ac:dyDescent="0.25">
      <c r="A13" s="1583" t="s">
        <v>10</v>
      </c>
      <c r="B13" s="1584"/>
      <c r="C13" s="1601"/>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71" t="s">
        <v>845</v>
      </c>
      <c r="B14" s="514" t="s">
        <v>61</v>
      </c>
      <c r="C14" s="524" t="s">
        <v>846</v>
      </c>
      <c r="D14" s="653">
        <v>1229</v>
      </c>
      <c r="E14" s="653">
        <v>781</v>
      </c>
      <c r="F14" s="654">
        <f t="shared" ref="F14:F168" si="1">IFERROR(E14/D14, "")</f>
        <v>0.6354759967453214</v>
      </c>
      <c r="G14" s="655">
        <f t="shared" ref="G14:G45" si="2">SUM(H14:R14)</f>
        <v>4666021.3750323197</v>
      </c>
      <c r="H14" s="253">
        <v>4393514.7086923877</v>
      </c>
      <c r="I14" s="253">
        <v>70607.601178901154</v>
      </c>
      <c r="J14" s="253">
        <v>72643.309332044548</v>
      </c>
      <c r="K14" s="253">
        <v>6785.3291073537457</v>
      </c>
      <c r="L14" s="253">
        <v>0</v>
      </c>
      <c r="M14" s="253">
        <v>118606.06277649668</v>
      </c>
      <c r="N14" s="253">
        <v>0</v>
      </c>
      <c r="O14" s="253">
        <v>2028.0499600802914</v>
      </c>
      <c r="P14" s="253">
        <v>1836.3139850555399</v>
      </c>
      <c r="Q14" s="253">
        <v>0</v>
      </c>
      <c r="R14" s="526">
        <v>0</v>
      </c>
      <c r="S14" s="655">
        <f t="shared" ref="S14:S45" si="3">SUM(T14:AD14)</f>
        <v>4746742.0280997194</v>
      </c>
      <c r="T14" s="253">
        <v>4494576.8037035316</v>
      </c>
      <c r="U14" s="253">
        <v>65553.092304796024</v>
      </c>
      <c r="V14" s="253">
        <v>69127.606334901357</v>
      </c>
      <c r="W14" s="253">
        <v>6000.6590908707894</v>
      </c>
      <c r="X14" s="253">
        <v>0</v>
      </c>
      <c r="Y14" s="253">
        <v>108275.40798247921</v>
      </c>
      <c r="Z14" s="253">
        <v>0</v>
      </c>
      <c r="AA14" s="253">
        <v>825.22003130272049</v>
      </c>
      <c r="AB14" s="253">
        <v>2383.2386518377907</v>
      </c>
      <c r="AC14" s="253">
        <v>0</v>
      </c>
      <c r="AD14" s="526">
        <v>0</v>
      </c>
      <c r="AE14" s="655">
        <f t="shared" ref="AE14:AE45" si="4">SUM(AF14:AP14)</f>
        <v>4873372.9693120783</v>
      </c>
      <c r="AF14" s="253">
        <v>4619219.8238402</v>
      </c>
      <c r="AG14" s="253">
        <v>68655.939352729707</v>
      </c>
      <c r="AH14" s="253">
        <v>69589.83543704667</v>
      </c>
      <c r="AI14" s="253">
        <v>5912.7202894305647</v>
      </c>
      <c r="AJ14" s="253">
        <v>0</v>
      </c>
      <c r="AK14" s="253">
        <v>107669.62672932775</v>
      </c>
      <c r="AL14" s="253">
        <v>0</v>
      </c>
      <c r="AM14" s="253">
        <v>951.83642882213678</v>
      </c>
      <c r="AN14" s="253">
        <v>1315.551390425089</v>
      </c>
      <c r="AO14" s="253">
        <v>0</v>
      </c>
      <c r="AP14" s="526">
        <v>57.635844096926377</v>
      </c>
      <c r="AQ14" s="655">
        <f t="shared" ref="AQ14:AQ45" si="5">SUM(AR14:BB14)</f>
        <v>5521228.2292379588</v>
      </c>
      <c r="AR14" s="253">
        <v>5259145.2641868349</v>
      </c>
      <c r="AS14" s="253">
        <v>73884.825381055911</v>
      </c>
      <c r="AT14" s="253">
        <v>77136.044239383569</v>
      </c>
      <c r="AU14" s="253">
        <v>4935.9479162052421</v>
      </c>
      <c r="AV14" s="253">
        <v>0</v>
      </c>
      <c r="AW14" s="253">
        <v>104075.17296160437</v>
      </c>
      <c r="AX14" s="253">
        <v>0</v>
      </c>
      <c r="AY14" s="253">
        <v>1135.8498522649386</v>
      </c>
      <c r="AZ14" s="253">
        <v>856.60143092578255</v>
      </c>
      <c r="BA14" s="253">
        <v>0</v>
      </c>
      <c r="BB14" s="526">
        <v>58.523269684813101</v>
      </c>
      <c r="BC14" s="893"/>
      <c r="BD14" s="655">
        <f t="shared" ref="BD14:BD45" si="6">SUM(BE14:BO14)+BC14</f>
        <v>19807364.601682082</v>
      </c>
      <c r="BE14" s="656">
        <f t="shared" ref="BE14:BE45" si="7">H14+T14+AF14+AR14</f>
        <v>18766456.600422956</v>
      </c>
      <c r="BF14" s="656">
        <f t="shared" ref="BF14:BF45" si="8">I14+U14+AG14+AS14</f>
        <v>278701.45821748278</v>
      </c>
      <c r="BG14" s="656">
        <f t="shared" ref="BG14:BG45" si="9">J14+V14+AH14+AT14</f>
        <v>288496.79534337611</v>
      </c>
      <c r="BH14" s="656">
        <f t="shared" ref="BH14:BH45" si="10">K14+W14+AI14+AU14</f>
        <v>23634.656403860343</v>
      </c>
      <c r="BI14" s="656">
        <f t="shared" ref="BI14:BI45" si="11">L14+X14+AJ14+AV14</f>
        <v>0</v>
      </c>
      <c r="BJ14" s="656">
        <f t="shared" ref="BJ14:BJ45" si="12">M14+Y14+AK14+AW14</f>
        <v>438626.27044990804</v>
      </c>
      <c r="BK14" s="656">
        <f t="shared" ref="BK14:BK45" si="13">N14+Z14+AL14+AX14</f>
        <v>0</v>
      </c>
      <c r="BL14" s="656">
        <f t="shared" ref="BL14:BL45" si="14">O14+AA14+AM14+AY14</f>
        <v>4940.9562724700872</v>
      </c>
      <c r="BM14" s="656">
        <f t="shared" ref="BM14:BM45" si="15">P14+AB14+AN14+AZ14</f>
        <v>6391.7054582442024</v>
      </c>
      <c r="BN14" s="656">
        <f t="shared" ref="BN14:BN45" si="16">Q14+AC14+AO14+BA14</f>
        <v>0</v>
      </c>
      <c r="BO14" s="657">
        <f t="shared" ref="BO14:BO45" si="17">R14+AD14+AP14+BB14</f>
        <v>116.15911378173948</v>
      </c>
    </row>
    <row r="15" spans="1:67" x14ac:dyDescent="0.25">
      <c r="A15" s="1571"/>
      <c r="B15" s="514" t="s">
        <v>62</v>
      </c>
      <c r="C15" s="524" t="s">
        <v>847</v>
      </c>
      <c r="D15" s="653"/>
      <c r="E15" s="653"/>
      <c r="F15" s="654" t="str">
        <f t="shared" si="1"/>
        <v/>
      </c>
      <c r="G15" s="655">
        <f t="shared" si="2"/>
        <v>0</v>
      </c>
      <c r="H15" s="253">
        <v>0</v>
      </c>
      <c r="I15" s="253">
        <v>0</v>
      </c>
      <c r="J15" s="253">
        <v>0</v>
      </c>
      <c r="K15" s="253">
        <v>0</v>
      </c>
      <c r="L15" s="253">
        <v>0</v>
      </c>
      <c r="M15" s="253">
        <v>0</v>
      </c>
      <c r="N15" s="253">
        <v>0</v>
      </c>
      <c r="O15" s="253">
        <v>0</v>
      </c>
      <c r="P15" s="253">
        <v>0</v>
      </c>
      <c r="Q15" s="253">
        <v>0</v>
      </c>
      <c r="R15" s="526">
        <v>0</v>
      </c>
      <c r="S15" s="655">
        <f t="shared" si="3"/>
        <v>0</v>
      </c>
      <c r="T15" s="253">
        <v>0</v>
      </c>
      <c r="U15" s="253">
        <v>0</v>
      </c>
      <c r="V15" s="253">
        <v>0</v>
      </c>
      <c r="W15" s="253">
        <v>0</v>
      </c>
      <c r="X15" s="253">
        <v>0</v>
      </c>
      <c r="Y15" s="253">
        <v>0</v>
      </c>
      <c r="Z15" s="253">
        <v>0</v>
      </c>
      <c r="AA15" s="253">
        <v>0</v>
      </c>
      <c r="AB15" s="253">
        <v>0</v>
      </c>
      <c r="AC15" s="253">
        <v>0</v>
      </c>
      <c r="AD15" s="526">
        <v>0</v>
      </c>
      <c r="AE15" s="655">
        <f t="shared" si="4"/>
        <v>0</v>
      </c>
      <c r="AF15" s="253">
        <v>0</v>
      </c>
      <c r="AG15" s="253">
        <v>0</v>
      </c>
      <c r="AH15" s="253">
        <v>0</v>
      </c>
      <c r="AI15" s="253">
        <v>0</v>
      </c>
      <c r="AJ15" s="253">
        <v>0</v>
      </c>
      <c r="AK15" s="253">
        <v>0</v>
      </c>
      <c r="AL15" s="253">
        <v>0</v>
      </c>
      <c r="AM15" s="253">
        <v>0</v>
      </c>
      <c r="AN15" s="253">
        <v>0</v>
      </c>
      <c r="AO15" s="253">
        <v>0</v>
      </c>
      <c r="AP15" s="526">
        <v>0</v>
      </c>
      <c r="AQ15" s="655">
        <f t="shared" si="5"/>
        <v>0</v>
      </c>
      <c r="AR15" s="253">
        <v>0</v>
      </c>
      <c r="AS15" s="253">
        <v>0</v>
      </c>
      <c r="AT15" s="253">
        <v>0</v>
      </c>
      <c r="AU15" s="253">
        <v>0</v>
      </c>
      <c r="AV15" s="253">
        <v>0</v>
      </c>
      <c r="AW15" s="253">
        <v>0</v>
      </c>
      <c r="AX15" s="253">
        <v>0</v>
      </c>
      <c r="AY15" s="253">
        <v>0</v>
      </c>
      <c r="AZ15" s="253">
        <v>0</v>
      </c>
      <c r="BA15" s="253">
        <v>0</v>
      </c>
      <c r="BB15" s="526">
        <v>0</v>
      </c>
      <c r="BC15" s="893"/>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71"/>
      <c r="B16" s="514" t="s">
        <v>63</v>
      </c>
      <c r="C16" s="524" t="s">
        <v>848</v>
      </c>
      <c r="D16" s="653"/>
      <c r="E16" s="653"/>
      <c r="F16" s="654" t="str">
        <f t="shared" si="1"/>
        <v/>
      </c>
      <c r="G16" s="655">
        <f t="shared" si="2"/>
        <v>0</v>
      </c>
      <c r="H16" s="253">
        <v>0</v>
      </c>
      <c r="I16" s="253">
        <v>0</v>
      </c>
      <c r="J16" s="253">
        <v>0</v>
      </c>
      <c r="K16" s="253">
        <v>0</v>
      </c>
      <c r="L16" s="253">
        <v>0</v>
      </c>
      <c r="M16" s="253">
        <v>0</v>
      </c>
      <c r="N16" s="253">
        <v>0</v>
      </c>
      <c r="O16" s="253">
        <v>0</v>
      </c>
      <c r="P16" s="253">
        <v>0</v>
      </c>
      <c r="Q16" s="253">
        <v>0</v>
      </c>
      <c r="R16" s="526">
        <v>0</v>
      </c>
      <c r="S16" s="655">
        <f t="shared" si="3"/>
        <v>0</v>
      </c>
      <c r="T16" s="253">
        <v>0</v>
      </c>
      <c r="U16" s="253">
        <v>0</v>
      </c>
      <c r="V16" s="253">
        <v>0</v>
      </c>
      <c r="W16" s="253">
        <v>0</v>
      </c>
      <c r="X16" s="253">
        <v>0</v>
      </c>
      <c r="Y16" s="253">
        <v>0</v>
      </c>
      <c r="Z16" s="253">
        <v>0</v>
      </c>
      <c r="AA16" s="253">
        <v>0</v>
      </c>
      <c r="AB16" s="253">
        <v>0</v>
      </c>
      <c r="AC16" s="253">
        <v>0</v>
      </c>
      <c r="AD16" s="526">
        <v>0</v>
      </c>
      <c r="AE16" s="655">
        <f t="shared" si="4"/>
        <v>0</v>
      </c>
      <c r="AF16" s="253">
        <v>0</v>
      </c>
      <c r="AG16" s="253">
        <v>0</v>
      </c>
      <c r="AH16" s="253">
        <v>0</v>
      </c>
      <c r="AI16" s="253">
        <v>0</v>
      </c>
      <c r="AJ16" s="253">
        <v>0</v>
      </c>
      <c r="AK16" s="253">
        <v>0</v>
      </c>
      <c r="AL16" s="253">
        <v>0</v>
      </c>
      <c r="AM16" s="253">
        <v>0</v>
      </c>
      <c r="AN16" s="253">
        <v>0</v>
      </c>
      <c r="AO16" s="253">
        <v>0</v>
      </c>
      <c r="AP16" s="526">
        <v>0</v>
      </c>
      <c r="AQ16" s="655">
        <f t="shared" si="5"/>
        <v>0</v>
      </c>
      <c r="AR16" s="253">
        <v>0</v>
      </c>
      <c r="AS16" s="253">
        <v>0</v>
      </c>
      <c r="AT16" s="253">
        <v>0</v>
      </c>
      <c r="AU16" s="253">
        <v>0</v>
      </c>
      <c r="AV16" s="253">
        <v>0</v>
      </c>
      <c r="AW16" s="253">
        <v>0</v>
      </c>
      <c r="AX16" s="253">
        <v>0</v>
      </c>
      <c r="AY16" s="253">
        <v>0</v>
      </c>
      <c r="AZ16" s="253">
        <v>0</v>
      </c>
      <c r="BA16" s="253">
        <v>0</v>
      </c>
      <c r="BB16" s="526">
        <v>0</v>
      </c>
      <c r="BC16" s="893"/>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71"/>
      <c r="B17" s="514" t="s">
        <v>64</v>
      </c>
      <c r="C17" s="524" t="s">
        <v>849</v>
      </c>
      <c r="D17" s="653"/>
      <c r="E17" s="653"/>
      <c r="F17" s="654" t="str">
        <f t="shared" si="1"/>
        <v/>
      </c>
      <c r="G17" s="655">
        <f t="shared" si="2"/>
        <v>0</v>
      </c>
      <c r="H17" s="253">
        <v>0</v>
      </c>
      <c r="I17" s="253">
        <v>0</v>
      </c>
      <c r="J17" s="253">
        <v>0</v>
      </c>
      <c r="K17" s="253">
        <v>0</v>
      </c>
      <c r="L17" s="253">
        <v>0</v>
      </c>
      <c r="M17" s="253">
        <v>0</v>
      </c>
      <c r="N17" s="253">
        <v>0</v>
      </c>
      <c r="O17" s="253">
        <v>0</v>
      </c>
      <c r="P17" s="253">
        <v>0</v>
      </c>
      <c r="Q17" s="253">
        <v>0</v>
      </c>
      <c r="R17" s="526">
        <v>0</v>
      </c>
      <c r="S17" s="655">
        <f t="shared" si="3"/>
        <v>0</v>
      </c>
      <c r="T17" s="253">
        <v>0</v>
      </c>
      <c r="U17" s="253">
        <v>0</v>
      </c>
      <c r="V17" s="253">
        <v>0</v>
      </c>
      <c r="W17" s="253">
        <v>0</v>
      </c>
      <c r="X17" s="253">
        <v>0</v>
      </c>
      <c r="Y17" s="253">
        <v>0</v>
      </c>
      <c r="Z17" s="253">
        <v>0</v>
      </c>
      <c r="AA17" s="253">
        <v>0</v>
      </c>
      <c r="AB17" s="253">
        <v>0</v>
      </c>
      <c r="AC17" s="253">
        <v>0</v>
      </c>
      <c r="AD17" s="526">
        <v>0</v>
      </c>
      <c r="AE17" s="655">
        <f t="shared" si="4"/>
        <v>0</v>
      </c>
      <c r="AF17" s="253">
        <v>0</v>
      </c>
      <c r="AG17" s="253">
        <v>0</v>
      </c>
      <c r="AH17" s="253">
        <v>0</v>
      </c>
      <c r="AI17" s="253">
        <v>0</v>
      </c>
      <c r="AJ17" s="253">
        <v>0</v>
      </c>
      <c r="AK17" s="253">
        <v>0</v>
      </c>
      <c r="AL17" s="253">
        <v>0</v>
      </c>
      <c r="AM17" s="253">
        <v>0</v>
      </c>
      <c r="AN17" s="253">
        <v>0</v>
      </c>
      <c r="AO17" s="253">
        <v>0</v>
      </c>
      <c r="AP17" s="526">
        <v>0</v>
      </c>
      <c r="AQ17" s="655">
        <f t="shared" si="5"/>
        <v>0</v>
      </c>
      <c r="AR17" s="253">
        <v>0</v>
      </c>
      <c r="AS17" s="253">
        <v>0</v>
      </c>
      <c r="AT17" s="253">
        <v>0</v>
      </c>
      <c r="AU17" s="253">
        <v>0</v>
      </c>
      <c r="AV17" s="253">
        <v>0</v>
      </c>
      <c r="AW17" s="253">
        <v>0</v>
      </c>
      <c r="AX17" s="253">
        <v>0</v>
      </c>
      <c r="AY17" s="253">
        <v>0</v>
      </c>
      <c r="AZ17" s="253">
        <v>0</v>
      </c>
      <c r="BA17" s="253">
        <v>0</v>
      </c>
      <c r="BB17" s="526">
        <v>0</v>
      </c>
      <c r="BC17" s="893"/>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78"/>
      <c r="B18" s="660" t="s">
        <v>94</v>
      </c>
      <c r="C18" s="661" t="s">
        <v>36</v>
      </c>
      <c r="D18" s="662">
        <f>SUM(D14:D17)</f>
        <v>1229</v>
      </c>
      <c r="E18" s="662">
        <f>SUM(E14:E17)</f>
        <v>781</v>
      </c>
      <c r="F18" s="662">
        <f t="shared" si="1"/>
        <v>0.6354759967453214</v>
      </c>
      <c r="G18" s="689">
        <f t="shared" si="2"/>
        <v>4666021.3750323197</v>
      </c>
      <c r="H18" s="663">
        <f t="shared" ref="H18:R18" si="18">SUM(H14:H17)</f>
        <v>4393514.7086923877</v>
      </c>
      <c r="I18" s="663">
        <f t="shared" si="18"/>
        <v>70607.601178901154</v>
      </c>
      <c r="J18" s="663">
        <f t="shared" si="18"/>
        <v>72643.309332044548</v>
      </c>
      <c r="K18" s="663">
        <f t="shared" si="18"/>
        <v>6785.3291073537457</v>
      </c>
      <c r="L18" s="663">
        <f t="shared" si="18"/>
        <v>0</v>
      </c>
      <c r="M18" s="663">
        <f t="shared" si="18"/>
        <v>118606.06277649668</v>
      </c>
      <c r="N18" s="663">
        <f t="shared" si="18"/>
        <v>0</v>
      </c>
      <c r="O18" s="663">
        <f>SUM(O14:O17)</f>
        <v>2028.0499600802914</v>
      </c>
      <c r="P18" s="663">
        <f>SUM(P14:P17)</f>
        <v>1836.3139850555399</v>
      </c>
      <c r="Q18" s="663">
        <f t="shared" si="18"/>
        <v>0</v>
      </c>
      <c r="R18" s="889">
        <f t="shared" si="18"/>
        <v>0</v>
      </c>
      <c r="S18" s="689">
        <f t="shared" si="3"/>
        <v>4746742.0280997194</v>
      </c>
      <c r="T18" s="663">
        <f t="shared" ref="T18:AD18" si="19">SUM(T14:T17)</f>
        <v>4494576.8037035316</v>
      </c>
      <c r="U18" s="663">
        <f t="shared" si="19"/>
        <v>65553.092304796024</v>
      </c>
      <c r="V18" s="663">
        <f t="shared" si="19"/>
        <v>69127.606334901357</v>
      </c>
      <c r="W18" s="663">
        <f t="shared" si="19"/>
        <v>6000.6590908707894</v>
      </c>
      <c r="X18" s="663">
        <f t="shared" si="19"/>
        <v>0</v>
      </c>
      <c r="Y18" s="663">
        <f t="shared" si="19"/>
        <v>108275.40798247921</v>
      </c>
      <c r="Z18" s="663">
        <f t="shared" si="19"/>
        <v>0</v>
      </c>
      <c r="AA18" s="663">
        <f t="shared" si="19"/>
        <v>825.22003130272049</v>
      </c>
      <c r="AB18" s="663">
        <f>SUM(AB14:AB17)</f>
        <v>2383.2386518377907</v>
      </c>
      <c r="AC18" s="663">
        <f t="shared" si="19"/>
        <v>0</v>
      </c>
      <c r="AD18" s="889">
        <f t="shared" si="19"/>
        <v>0</v>
      </c>
      <c r="AE18" s="689">
        <f t="shared" si="4"/>
        <v>4873372.9693120783</v>
      </c>
      <c r="AF18" s="663">
        <f t="shared" ref="AF18:AP18" si="20">SUM(AF14:AF17)</f>
        <v>4619219.8238402</v>
      </c>
      <c r="AG18" s="663">
        <f t="shared" si="20"/>
        <v>68655.939352729707</v>
      </c>
      <c r="AH18" s="663">
        <f t="shared" si="20"/>
        <v>69589.83543704667</v>
      </c>
      <c r="AI18" s="663">
        <f t="shared" si="20"/>
        <v>5912.7202894305647</v>
      </c>
      <c r="AJ18" s="663">
        <f t="shared" si="20"/>
        <v>0</v>
      </c>
      <c r="AK18" s="663">
        <f t="shared" si="20"/>
        <v>107669.62672932775</v>
      </c>
      <c r="AL18" s="663">
        <f t="shared" si="20"/>
        <v>0</v>
      </c>
      <c r="AM18" s="663">
        <f t="shared" si="20"/>
        <v>951.83642882213678</v>
      </c>
      <c r="AN18" s="663">
        <f>SUM(AN14:AN17)</f>
        <v>1315.551390425089</v>
      </c>
      <c r="AO18" s="663">
        <f t="shared" si="20"/>
        <v>0</v>
      </c>
      <c r="AP18" s="889">
        <f t="shared" si="20"/>
        <v>57.635844096926377</v>
      </c>
      <c r="AQ18" s="689">
        <f t="shared" si="5"/>
        <v>5521228.2292379588</v>
      </c>
      <c r="AR18" s="663">
        <f t="shared" ref="AR18:BC18" si="21">SUM(AR14:AR17)</f>
        <v>5259145.2641868349</v>
      </c>
      <c r="AS18" s="663">
        <f t="shared" si="21"/>
        <v>73884.825381055911</v>
      </c>
      <c r="AT18" s="663">
        <f t="shared" si="21"/>
        <v>77136.044239383569</v>
      </c>
      <c r="AU18" s="663">
        <f t="shared" si="21"/>
        <v>4935.9479162052421</v>
      </c>
      <c r="AV18" s="663">
        <f t="shared" si="21"/>
        <v>0</v>
      </c>
      <c r="AW18" s="663">
        <f t="shared" si="21"/>
        <v>104075.17296160437</v>
      </c>
      <c r="AX18" s="663">
        <f t="shared" si="21"/>
        <v>0</v>
      </c>
      <c r="AY18" s="663">
        <f t="shared" si="21"/>
        <v>1135.8498522649386</v>
      </c>
      <c r="AZ18" s="663">
        <f>SUM(AZ14:AZ17)</f>
        <v>856.60143092578255</v>
      </c>
      <c r="BA18" s="663">
        <f t="shared" si="21"/>
        <v>0</v>
      </c>
      <c r="BB18" s="889">
        <f t="shared" si="21"/>
        <v>58.523269684813101</v>
      </c>
      <c r="BC18" s="664">
        <f t="shared" si="21"/>
        <v>0</v>
      </c>
      <c r="BD18" s="655">
        <f t="shared" si="6"/>
        <v>19807364.601682082</v>
      </c>
      <c r="BE18" s="665">
        <f t="shared" si="7"/>
        <v>18766456.600422956</v>
      </c>
      <c r="BF18" s="665">
        <f t="shared" si="8"/>
        <v>278701.45821748278</v>
      </c>
      <c r="BG18" s="665">
        <f t="shared" si="9"/>
        <v>288496.79534337611</v>
      </c>
      <c r="BH18" s="665">
        <f t="shared" si="10"/>
        <v>23634.656403860343</v>
      </c>
      <c r="BI18" s="665">
        <f t="shared" si="11"/>
        <v>0</v>
      </c>
      <c r="BJ18" s="665">
        <f t="shared" si="12"/>
        <v>438626.27044990804</v>
      </c>
      <c r="BK18" s="665">
        <f t="shared" si="13"/>
        <v>0</v>
      </c>
      <c r="BL18" s="665">
        <f t="shared" si="14"/>
        <v>4940.9562724700872</v>
      </c>
      <c r="BM18" s="665">
        <f t="shared" si="15"/>
        <v>6391.7054582442024</v>
      </c>
      <c r="BN18" s="665">
        <f t="shared" si="16"/>
        <v>0</v>
      </c>
      <c r="BO18" s="666">
        <f t="shared" si="17"/>
        <v>116.15911378173948</v>
      </c>
    </row>
    <row r="19" spans="1:67" x14ac:dyDescent="0.25">
      <c r="A19" s="1571" t="s">
        <v>850</v>
      </c>
      <c r="B19" s="514" t="s">
        <v>65</v>
      </c>
      <c r="C19" s="524" t="s">
        <v>846</v>
      </c>
      <c r="D19" s="653">
        <v>617</v>
      </c>
      <c r="E19" s="653">
        <v>310</v>
      </c>
      <c r="F19" s="971">
        <f t="shared" si="1"/>
        <v>0.50243111831442466</v>
      </c>
      <c r="G19" s="655">
        <f t="shared" si="2"/>
        <v>1322536.2320983938</v>
      </c>
      <c r="H19" s="253">
        <v>1135396.2966532588</v>
      </c>
      <c r="I19" s="253">
        <v>114544.72483110245</v>
      </c>
      <c r="J19" s="253">
        <v>34188.964130210064</v>
      </c>
      <c r="K19" s="253">
        <v>25581.71592328087</v>
      </c>
      <c r="L19" s="253">
        <v>0</v>
      </c>
      <c r="M19" s="253">
        <v>3648.4259658779747</v>
      </c>
      <c r="N19" s="253">
        <v>0</v>
      </c>
      <c r="O19" s="253">
        <v>5463.3497835255239</v>
      </c>
      <c r="P19" s="253">
        <v>2381.7579879033442</v>
      </c>
      <c r="Q19" s="253">
        <v>0</v>
      </c>
      <c r="R19" s="526">
        <v>1330.9968232346964</v>
      </c>
      <c r="S19" s="655">
        <f t="shared" si="3"/>
        <v>1490418.7746140338</v>
      </c>
      <c r="T19" s="253">
        <v>1288680.925000841</v>
      </c>
      <c r="U19" s="253">
        <v>124065.37473093111</v>
      </c>
      <c r="V19" s="253">
        <v>42172.886033037925</v>
      </c>
      <c r="W19" s="253">
        <v>23574.750993784251</v>
      </c>
      <c r="X19" s="253">
        <v>0</v>
      </c>
      <c r="Y19" s="253">
        <v>3503.9519032315716</v>
      </c>
      <c r="Z19" s="253">
        <v>0</v>
      </c>
      <c r="AA19" s="253">
        <v>5405.6238990542015</v>
      </c>
      <c r="AB19" s="253">
        <v>450.40196168089318</v>
      </c>
      <c r="AC19" s="253">
        <v>0</v>
      </c>
      <c r="AD19" s="526">
        <v>2564.8600914725066</v>
      </c>
      <c r="AE19" s="655">
        <f t="shared" si="4"/>
        <v>1553784.3801247738</v>
      </c>
      <c r="AF19" s="253">
        <v>1375051.4610731229</v>
      </c>
      <c r="AG19" s="253">
        <v>111347.69717131728</v>
      </c>
      <c r="AH19" s="253">
        <v>33847.353573469911</v>
      </c>
      <c r="AI19" s="253">
        <v>21458.289064161818</v>
      </c>
      <c r="AJ19" s="253">
        <v>0</v>
      </c>
      <c r="AK19" s="253">
        <v>2121.9000661672353</v>
      </c>
      <c r="AL19" s="253">
        <v>0</v>
      </c>
      <c r="AM19" s="253">
        <v>7489.7220146898426</v>
      </c>
      <c r="AN19" s="253">
        <v>778.13785480150648</v>
      </c>
      <c r="AO19" s="253">
        <v>0</v>
      </c>
      <c r="AP19" s="526">
        <v>1689.8193070434704</v>
      </c>
      <c r="AQ19" s="655">
        <f t="shared" si="5"/>
        <v>1593033.4691491707</v>
      </c>
      <c r="AR19" s="253">
        <v>1409846.1230849354</v>
      </c>
      <c r="AS19" s="253">
        <v>121686.9125026658</v>
      </c>
      <c r="AT19" s="253">
        <v>26148.569262742742</v>
      </c>
      <c r="AU19" s="253">
        <v>23267.041960034785</v>
      </c>
      <c r="AV19" s="253">
        <v>0</v>
      </c>
      <c r="AW19" s="253">
        <v>2711.9601901548176</v>
      </c>
      <c r="AX19" s="253">
        <v>0</v>
      </c>
      <c r="AY19" s="253">
        <v>8047.3222221435062</v>
      </c>
      <c r="AZ19" s="253">
        <v>227.49693513026494</v>
      </c>
      <c r="BA19" s="253">
        <v>0</v>
      </c>
      <c r="BB19" s="526">
        <v>1098.0429913633511</v>
      </c>
      <c r="BC19" s="893"/>
      <c r="BD19" s="690">
        <f t="shared" si="6"/>
        <v>5959772.8559863716</v>
      </c>
      <c r="BE19" s="656">
        <f t="shared" si="7"/>
        <v>5208974.8058121577</v>
      </c>
      <c r="BF19" s="656">
        <f t="shared" si="8"/>
        <v>471644.70923601661</v>
      </c>
      <c r="BG19" s="656">
        <f t="shared" si="9"/>
        <v>136357.77299946063</v>
      </c>
      <c r="BH19" s="656">
        <f t="shared" si="10"/>
        <v>93881.797941261713</v>
      </c>
      <c r="BI19" s="656">
        <f t="shared" si="11"/>
        <v>0</v>
      </c>
      <c r="BJ19" s="656">
        <f t="shared" si="12"/>
        <v>11986.238125431601</v>
      </c>
      <c r="BK19" s="656">
        <f t="shared" si="13"/>
        <v>0</v>
      </c>
      <c r="BL19" s="656">
        <f t="shared" si="14"/>
        <v>26406.017919413076</v>
      </c>
      <c r="BM19" s="656">
        <f t="shared" si="15"/>
        <v>3837.7947395160086</v>
      </c>
      <c r="BN19" s="656">
        <f t="shared" si="16"/>
        <v>0</v>
      </c>
      <c r="BO19" s="657">
        <f t="shared" si="17"/>
        <v>6683.7192131140237</v>
      </c>
    </row>
    <row r="20" spans="1:67" x14ac:dyDescent="0.25">
      <c r="A20" s="1571"/>
      <c r="B20" s="514" t="s">
        <v>66</v>
      </c>
      <c r="C20" s="524" t="s">
        <v>847</v>
      </c>
      <c r="D20" s="653"/>
      <c r="E20" s="653"/>
      <c r="F20" s="971" t="str">
        <f t="shared" si="1"/>
        <v/>
      </c>
      <c r="G20" s="655">
        <f t="shared" si="2"/>
        <v>0</v>
      </c>
      <c r="H20" s="253">
        <v>0</v>
      </c>
      <c r="I20" s="253">
        <v>0</v>
      </c>
      <c r="J20" s="253">
        <v>0</v>
      </c>
      <c r="K20" s="253">
        <v>0</v>
      </c>
      <c r="L20" s="253">
        <v>0</v>
      </c>
      <c r="M20" s="253">
        <v>0</v>
      </c>
      <c r="N20" s="253">
        <v>0</v>
      </c>
      <c r="O20" s="253">
        <v>0</v>
      </c>
      <c r="P20" s="253">
        <v>0</v>
      </c>
      <c r="Q20" s="253">
        <v>0</v>
      </c>
      <c r="R20" s="526">
        <v>0</v>
      </c>
      <c r="S20" s="655">
        <f t="shared" si="3"/>
        <v>0</v>
      </c>
      <c r="T20" s="253">
        <v>0</v>
      </c>
      <c r="U20" s="253">
        <v>0</v>
      </c>
      <c r="V20" s="253">
        <v>0</v>
      </c>
      <c r="W20" s="253">
        <v>0</v>
      </c>
      <c r="X20" s="253">
        <v>0</v>
      </c>
      <c r="Y20" s="253">
        <v>0</v>
      </c>
      <c r="Z20" s="253">
        <v>0</v>
      </c>
      <c r="AA20" s="253">
        <v>0</v>
      </c>
      <c r="AB20" s="253">
        <v>0</v>
      </c>
      <c r="AC20" s="253">
        <v>0</v>
      </c>
      <c r="AD20" s="526">
        <v>0</v>
      </c>
      <c r="AE20" s="655">
        <f t="shared" si="4"/>
        <v>0</v>
      </c>
      <c r="AF20" s="253">
        <v>0</v>
      </c>
      <c r="AG20" s="253">
        <v>0</v>
      </c>
      <c r="AH20" s="253">
        <v>0</v>
      </c>
      <c r="AI20" s="253">
        <v>0</v>
      </c>
      <c r="AJ20" s="253">
        <v>0</v>
      </c>
      <c r="AK20" s="253">
        <v>0</v>
      </c>
      <c r="AL20" s="253">
        <v>0</v>
      </c>
      <c r="AM20" s="253">
        <v>0</v>
      </c>
      <c r="AN20" s="253">
        <v>0</v>
      </c>
      <c r="AO20" s="253">
        <v>0</v>
      </c>
      <c r="AP20" s="526">
        <v>0</v>
      </c>
      <c r="AQ20" s="655">
        <f t="shared" si="5"/>
        <v>0</v>
      </c>
      <c r="AR20" s="253">
        <v>0</v>
      </c>
      <c r="AS20" s="253">
        <v>0</v>
      </c>
      <c r="AT20" s="253">
        <v>0</v>
      </c>
      <c r="AU20" s="253">
        <v>0</v>
      </c>
      <c r="AV20" s="253">
        <v>0</v>
      </c>
      <c r="AW20" s="253">
        <v>0</v>
      </c>
      <c r="AX20" s="253">
        <v>0</v>
      </c>
      <c r="AY20" s="253">
        <v>0</v>
      </c>
      <c r="AZ20" s="253">
        <v>0</v>
      </c>
      <c r="BA20" s="253">
        <v>0</v>
      </c>
      <c r="BB20" s="526">
        <v>0</v>
      </c>
      <c r="BC20" s="893"/>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71"/>
      <c r="B21" s="514" t="s">
        <v>67</v>
      </c>
      <c r="C21" s="524" t="s">
        <v>848</v>
      </c>
      <c r="D21" s="653"/>
      <c r="E21" s="653"/>
      <c r="F21" s="971" t="str">
        <f t="shared" si="1"/>
        <v/>
      </c>
      <c r="G21" s="655">
        <f t="shared" si="2"/>
        <v>0</v>
      </c>
      <c r="H21" s="253">
        <v>0</v>
      </c>
      <c r="I21" s="253">
        <v>0</v>
      </c>
      <c r="J21" s="253">
        <v>0</v>
      </c>
      <c r="K21" s="253">
        <v>0</v>
      </c>
      <c r="L21" s="253">
        <v>0</v>
      </c>
      <c r="M21" s="253">
        <v>0</v>
      </c>
      <c r="N21" s="253">
        <v>0</v>
      </c>
      <c r="O21" s="253">
        <v>0</v>
      </c>
      <c r="P21" s="253">
        <v>0</v>
      </c>
      <c r="Q21" s="253">
        <v>0</v>
      </c>
      <c r="R21" s="526">
        <v>0</v>
      </c>
      <c r="S21" s="655">
        <f t="shared" si="3"/>
        <v>0</v>
      </c>
      <c r="T21" s="253">
        <v>0</v>
      </c>
      <c r="U21" s="253">
        <v>0</v>
      </c>
      <c r="V21" s="253">
        <v>0</v>
      </c>
      <c r="W21" s="253">
        <v>0</v>
      </c>
      <c r="X21" s="253">
        <v>0</v>
      </c>
      <c r="Y21" s="253">
        <v>0</v>
      </c>
      <c r="Z21" s="253">
        <v>0</v>
      </c>
      <c r="AA21" s="253">
        <v>0</v>
      </c>
      <c r="AB21" s="253">
        <v>0</v>
      </c>
      <c r="AC21" s="253">
        <v>0</v>
      </c>
      <c r="AD21" s="526">
        <v>0</v>
      </c>
      <c r="AE21" s="655">
        <f t="shared" si="4"/>
        <v>0</v>
      </c>
      <c r="AF21" s="253">
        <v>0</v>
      </c>
      <c r="AG21" s="253">
        <v>0</v>
      </c>
      <c r="AH21" s="253">
        <v>0</v>
      </c>
      <c r="AI21" s="253">
        <v>0</v>
      </c>
      <c r="AJ21" s="253">
        <v>0</v>
      </c>
      <c r="AK21" s="253">
        <v>0</v>
      </c>
      <c r="AL21" s="253">
        <v>0</v>
      </c>
      <c r="AM21" s="253">
        <v>0</v>
      </c>
      <c r="AN21" s="253">
        <v>0</v>
      </c>
      <c r="AO21" s="253">
        <v>0</v>
      </c>
      <c r="AP21" s="526">
        <v>0</v>
      </c>
      <c r="AQ21" s="655">
        <f t="shared" si="5"/>
        <v>0</v>
      </c>
      <c r="AR21" s="253">
        <v>0</v>
      </c>
      <c r="AS21" s="253">
        <v>0</v>
      </c>
      <c r="AT21" s="253">
        <v>0</v>
      </c>
      <c r="AU21" s="253">
        <v>0</v>
      </c>
      <c r="AV21" s="253">
        <v>0</v>
      </c>
      <c r="AW21" s="253">
        <v>0</v>
      </c>
      <c r="AX21" s="253">
        <v>0</v>
      </c>
      <c r="AY21" s="253">
        <v>0</v>
      </c>
      <c r="AZ21" s="253">
        <v>0</v>
      </c>
      <c r="BA21" s="253">
        <v>0</v>
      </c>
      <c r="BB21" s="526">
        <v>0</v>
      </c>
      <c r="BC21" s="893"/>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71"/>
      <c r="B22" s="514" t="s">
        <v>69</v>
      </c>
      <c r="C22" s="524" t="s">
        <v>849</v>
      </c>
      <c r="D22" s="653"/>
      <c r="E22" s="653"/>
      <c r="F22" s="971" t="str">
        <f t="shared" si="1"/>
        <v/>
      </c>
      <c r="G22" s="655">
        <f t="shared" si="2"/>
        <v>0</v>
      </c>
      <c r="H22" s="253">
        <v>0</v>
      </c>
      <c r="I22" s="253">
        <v>0</v>
      </c>
      <c r="J22" s="253">
        <v>0</v>
      </c>
      <c r="K22" s="253">
        <v>0</v>
      </c>
      <c r="L22" s="253">
        <v>0</v>
      </c>
      <c r="M22" s="253">
        <v>0</v>
      </c>
      <c r="N22" s="253">
        <v>0</v>
      </c>
      <c r="O22" s="253">
        <v>0</v>
      </c>
      <c r="P22" s="253">
        <v>0</v>
      </c>
      <c r="Q22" s="253">
        <v>0</v>
      </c>
      <c r="R22" s="526">
        <v>0</v>
      </c>
      <c r="S22" s="655">
        <f t="shared" si="3"/>
        <v>0</v>
      </c>
      <c r="T22" s="253">
        <v>0</v>
      </c>
      <c r="U22" s="253">
        <v>0</v>
      </c>
      <c r="V22" s="253">
        <v>0</v>
      </c>
      <c r="W22" s="253">
        <v>0</v>
      </c>
      <c r="X22" s="253">
        <v>0</v>
      </c>
      <c r="Y22" s="253">
        <v>0</v>
      </c>
      <c r="Z22" s="253">
        <v>0</v>
      </c>
      <c r="AA22" s="253">
        <v>0</v>
      </c>
      <c r="AB22" s="253">
        <v>0</v>
      </c>
      <c r="AC22" s="253">
        <v>0</v>
      </c>
      <c r="AD22" s="526">
        <v>0</v>
      </c>
      <c r="AE22" s="655">
        <f t="shared" si="4"/>
        <v>0</v>
      </c>
      <c r="AF22" s="253">
        <v>0</v>
      </c>
      <c r="AG22" s="253">
        <v>0</v>
      </c>
      <c r="AH22" s="253">
        <v>0</v>
      </c>
      <c r="AI22" s="253">
        <v>0</v>
      </c>
      <c r="AJ22" s="253">
        <v>0</v>
      </c>
      <c r="AK22" s="253">
        <v>0</v>
      </c>
      <c r="AL22" s="253">
        <v>0</v>
      </c>
      <c r="AM22" s="253">
        <v>0</v>
      </c>
      <c r="AN22" s="253">
        <v>0</v>
      </c>
      <c r="AO22" s="253">
        <v>0</v>
      </c>
      <c r="AP22" s="526">
        <v>0</v>
      </c>
      <c r="AQ22" s="655">
        <f t="shared" si="5"/>
        <v>0</v>
      </c>
      <c r="AR22" s="253">
        <v>0</v>
      </c>
      <c r="AS22" s="253">
        <v>0</v>
      </c>
      <c r="AT22" s="253">
        <v>0</v>
      </c>
      <c r="AU22" s="253">
        <v>0</v>
      </c>
      <c r="AV22" s="253">
        <v>0</v>
      </c>
      <c r="AW22" s="253">
        <v>0</v>
      </c>
      <c r="AX22" s="253">
        <v>0</v>
      </c>
      <c r="AY22" s="253">
        <v>0</v>
      </c>
      <c r="AZ22" s="253">
        <v>0</v>
      </c>
      <c r="BA22" s="253">
        <v>0</v>
      </c>
      <c r="BB22" s="526">
        <v>0</v>
      </c>
      <c r="BC22" s="893"/>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78"/>
      <c r="B23" s="660" t="s">
        <v>95</v>
      </c>
      <c r="C23" s="661" t="s">
        <v>36</v>
      </c>
      <c r="D23" s="662">
        <f>SUM(D19:D22)</f>
        <v>617</v>
      </c>
      <c r="E23" s="662">
        <f>SUM(E19:E22)</f>
        <v>310</v>
      </c>
      <c r="F23" s="972">
        <f t="shared" si="1"/>
        <v>0.50243111831442466</v>
      </c>
      <c r="G23" s="689">
        <f t="shared" si="2"/>
        <v>1322536.2320983938</v>
      </c>
      <c r="H23" s="663">
        <f>SUM(H19:H22)</f>
        <v>1135396.2966532588</v>
      </c>
      <c r="I23" s="663">
        <f t="shared" ref="I23:R23" si="22">SUM(I19:I22)</f>
        <v>114544.72483110245</v>
      </c>
      <c r="J23" s="663">
        <f t="shared" si="22"/>
        <v>34188.964130210064</v>
      </c>
      <c r="K23" s="663">
        <f t="shared" si="22"/>
        <v>25581.71592328087</v>
      </c>
      <c r="L23" s="663">
        <f t="shared" si="22"/>
        <v>0</v>
      </c>
      <c r="M23" s="663">
        <f t="shared" si="22"/>
        <v>3648.4259658779747</v>
      </c>
      <c r="N23" s="663">
        <f t="shared" si="22"/>
        <v>0</v>
      </c>
      <c r="O23" s="663">
        <f t="shared" si="22"/>
        <v>5463.3497835255239</v>
      </c>
      <c r="P23" s="663">
        <f t="shared" si="22"/>
        <v>2381.7579879033442</v>
      </c>
      <c r="Q23" s="663">
        <f t="shared" si="22"/>
        <v>0</v>
      </c>
      <c r="R23" s="889">
        <f t="shared" si="22"/>
        <v>1330.9968232346964</v>
      </c>
      <c r="S23" s="689">
        <f t="shared" si="3"/>
        <v>1490418.7746140338</v>
      </c>
      <c r="T23" s="663">
        <f t="shared" ref="T23:AD23" si="23">SUM(T19:T22)</f>
        <v>1288680.925000841</v>
      </c>
      <c r="U23" s="663">
        <f t="shared" si="23"/>
        <v>124065.37473093111</v>
      </c>
      <c r="V23" s="663">
        <f t="shared" si="23"/>
        <v>42172.886033037925</v>
      </c>
      <c r="W23" s="663">
        <f t="shared" si="23"/>
        <v>23574.750993784251</v>
      </c>
      <c r="X23" s="663">
        <f t="shared" si="23"/>
        <v>0</v>
      </c>
      <c r="Y23" s="663">
        <f t="shared" si="23"/>
        <v>3503.9519032315716</v>
      </c>
      <c r="Z23" s="663">
        <f t="shared" si="23"/>
        <v>0</v>
      </c>
      <c r="AA23" s="663">
        <f>SUM(AA19:AA22)</f>
        <v>5405.6238990542015</v>
      </c>
      <c r="AB23" s="663">
        <f>SUM(AB19:AB22)</f>
        <v>450.40196168089318</v>
      </c>
      <c r="AC23" s="663">
        <f t="shared" si="23"/>
        <v>0</v>
      </c>
      <c r="AD23" s="889">
        <f t="shared" si="23"/>
        <v>2564.8600914725066</v>
      </c>
      <c r="AE23" s="689">
        <f t="shared" si="4"/>
        <v>1553784.3801247738</v>
      </c>
      <c r="AF23" s="663">
        <f t="shared" ref="AF23:AP23" si="24">SUM(AF19:AF22)</f>
        <v>1375051.4610731229</v>
      </c>
      <c r="AG23" s="663">
        <f t="shared" si="24"/>
        <v>111347.69717131728</v>
      </c>
      <c r="AH23" s="663">
        <f t="shared" si="24"/>
        <v>33847.353573469911</v>
      </c>
      <c r="AI23" s="663">
        <f t="shared" si="24"/>
        <v>21458.289064161818</v>
      </c>
      <c r="AJ23" s="663">
        <f t="shared" si="24"/>
        <v>0</v>
      </c>
      <c r="AK23" s="663">
        <f t="shared" si="24"/>
        <v>2121.9000661672353</v>
      </c>
      <c r="AL23" s="663">
        <f t="shared" si="24"/>
        <v>0</v>
      </c>
      <c r="AM23" s="663">
        <f t="shared" si="24"/>
        <v>7489.7220146898426</v>
      </c>
      <c r="AN23" s="663">
        <f>SUM(AN19:AN22)</f>
        <v>778.13785480150648</v>
      </c>
      <c r="AO23" s="663">
        <f t="shared" si="24"/>
        <v>0</v>
      </c>
      <c r="AP23" s="889">
        <f t="shared" si="24"/>
        <v>1689.8193070434704</v>
      </c>
      <c r="AQ23" s="689">
        <f t="shared" si="5"/>
        <v>1593033.4691491707</v>
      </c>
      <c r="AR23" s="663">
        <f t="shared" ref="AR23:BB23" si="25">SUM(AR19:AR22)</f>
        <v>1409846.1230849354</v>
      </c>
      <c r="AS23" s="663">
        <f t="shared" si="25"/>
        <v>121686.9125026658</v>
      </c>
      <c r="AT23" s="663">
        <f t="shared" si="25"/>
        <v>26148.569262742742</v>
      </c>
      <c r="AU23" s="663">
        <f t="shared" si="25"/>
        <v>23267.041960034785</v>
      </c>
      <c r="AV23" s="663">
        <f t="shared" si="25"/>
        <v>0</v>
      </c>
      <c r="AW23" s="663">
        <f t="shared" si="25"/>
        <v>2711.9601901548176</v>
      </c>
      <c r="AX23" s="663">
        <f t="shared" si="25"/>
        <v>0</v>
      </c>
      <c r="AY23" s="663">
        <f t="shared" si="25"/>
        <v>8047.3222221435062</v>
      </c>
      <c r="AZ23" s="663">
        <f>SUM(AZ19:AZ22)</f>
        <v>227.49693513026494</v>
      </c>
      <c r="BA23" s="663">
        <f t="shared" si="25"/>
        <v>0</v>
      </c>
      <c r="BB23" s="889">
        <f t="shared" si="25"/>
        <v>1098.0429913633511</v>
      </c>
      <c r="BC23" s="664">
        <f>SUM(BC19:BC22)</f>
        <v>0</v>
      </c>
      <c r="BD23" s="655">
        <f t="shared" si="6"/>
        <v>5959772.8559863716</v>
      </c>
      <c r="BE23" s="665">
        <f t="shared" si="7"/>
        <v>5208974.8058121577</v>
      </c>
      <c r="BF23" s="665">
        <f t="shared" si="8"/>
        <v>471644.70923601661</v>
      </c>
      <c r="BG23" s="665">
        <f t="shared" si="9"/>
        <v>136357.77299946063</v>
      </c>
      <c r="BH23" s="665">
        <f t="shared" si="10"/>
        <v>93881.797941261713</v>
      </c>
      <c r="BI23" s="665">
        <f t="shared" si="11"/>
        <v>0</v>
      </c>
      <c r="BJ23" s="665">
        <f t="shared" si="12"/>
        <v>11986.238125431601</v>
      </c>
      <c r="BK23" s="665">
        <f t="shared" si="13"/>
        <v>0</v>
      </c>
      <c r="BL23" s="665">
        <f t="shared" si="14"/>
        <v>26406.017919413076</v>
      </c>
      <c r="BM23" s="665">
        <f t="shared" si="15"/>
        <v>3837.7947395160086</v>
      </c>
      <c r="BN23" s="665">
        <f t="shared" si="16"/>
        <v>0</v>
      </c>
      <c r="BO23" s="666">
        <f t="shared" si="17"/>
        <v>6683.7192131140237</v>
      </c>
    </row>
    <row r="24" spans="1:67" x14ac:dyDescent="0.25">
      <c r="A24" s="1571" t="s">
        <v>1073</v>
      </c>
      <c r="B24" s="514" t="s">
        <v>70</v>
      </c>
      <c r="C24" s="524" t="s">
        <v>846</v>
      </c>
      <c r="D24" s="653">
        <v>4</v>
      </c>
      <c r="E24" s="653">
        <v>0</v>
      </c>
      <c r="F24" s="971">
        <f t="shared" si="1"/>
        <v>0</v>
      </c>
      <c r="G24" s="655">
        <f t="shared" si="2"/>
        <v>3964.7578100891737</v>
      </c>
      <c r="H24" s="253">
        <v>3130.7038176099932</v>
      </c>
      <c r="I24" s="253">
        <v>588.79401712140384</v>
      </c>
      <c r="J24" s="253">
        <v>68.310630705400683</v>
      </c>
      <c r="K24" s="253">
        <v>0</v>
      </c>
      <c r="L24" s="253">
        <v>0</v>
      </c>
      <c r="M24" s="253">
        <v>111.42996555312703</v>
      </c>
      <c r="N24" s="253">
        <v>0</v>
      </c>
      <c r="O24" s="253">
        <v>65.519379099248539</v>
      </c>
      <c r="P24" s="253">
        <v>0</v>
      </c>
      <c r="Q24" s="253">
        <v>0</v>
      </c>
      <c r="R24" s="526">
        <v>0</v>
      </c>
      <c r="S24" s="655">
        <f t="shared" si="3"/>
        <v>1019.2970560616641</v>
      </c>
      <c r="T24" s="253">
        <v>734.16920382031674</v>
      </c>
      <c r="U24" s="253">
        <v>285.12785224134728</v>
      </c>
      <c r="V24" s="253">
        <v>0</v>
      </c>
      <c r="W24" s="253">
        <v>0</v>
      </c>
      <c r="X24" s="253">
        <v>0</v>
      </c>
      <c r="Y24" s="253">
        <v>0</v>
      </c>
      <c r="Z24" s="253">
        <v>0</v>
      </c>
      <c r="AA24" s="253">
        <v>0</v>
      </c>
      <c r="AB24" s="253">
        <v>0</v>
      </c>
      <c r="AC24" s="253">
        <v>0</v>
      </c>
      <c r="AD24" s="526">
        <v>0</v>
      </c>
      <c r="AE24" s="655">
        <f t="shared" si="4"/>
        <v>410.023856009101</v>
      </c>
      <c r="AF24" s="253">
        <v>326.87657250110669</v>
      </c>
      <c r="AG24" s="253">
        <v>83.147283507994302</v>
      </c>
      <c r="AH24" s="253">
        <v>0</v>
      </c>
      <c r="AI24" s="253">
        <v>0</v>
      </c>
      <c r="AJ24" s="253">
        <v>0</v>
      </c>
      <c r="AK24" s="253">
        <v>0</v>
      </c>
      <c r="AL24" s="253">
        <v>0</v>
      </c>
      <c r="AM24" s="253">
        <v>0</v>
      </c>
      <c r="AN24" s="253">
        <v>0</v>
      </c>
      <c r="AO24" s="253">
        <v>0</v>
      </c>
      <c r="AP24" s="526">
        <v>0</v>
      </c>
      <c r="AQ24" s="655">
        <f t="shared" si="5"/>
        <v>171.57116412137205</v>
      </c>
      <c r="AR24" s="253">
        <v>96.739345730956998</v>
      </c>
      <c r="AS24" s="253">
        <v>16.308548705601947</v>
      </c>
      <c r="AT24" s="253">
        <v>58.523269684813101</v>
      </c>
      <c r="AU24" s="253">
        <v>0</v>
      </c>
      <c r="AV24" s="253">
        <v>0</v>
      </c>
      <c r="AW24" s="253">
        <v>0</v>
      </c>
      <c r="AX24" s="253">
        <v>0</v>
      </c>
      <c r="AY24" s="253">
        <v>0</v>
      </c>
      <c r="AZ24" s="253">
        <v>0</v>
      </c>
      <c r="BA24" s="253">
        <v>0</v>
      </c>
      <c r="BB24" s="526">
        <v>0</v>
      </c>
      <c r="BC24" s="893"/>
      <c r="BD24" s="690">
        <f t="shared" si="6"/>
        <v>5565.6498862813105</v>
      </c>
      <c r="BE24" s="656">
        <f t="shared" si="7"/>
        <v>4288.4889396623739</v>
      </c>
      <c r="BF24" s="656">
        <f t="shared" si="8"/>
        <v>973.37770157634736</v>
      </c>
      <c r="BG24" s="656">
        <f t="shared" si="9"/>
        <v>126.83390039021378</v>
      </c>
      <c r="BH24" s="656">
        <f t="shared" si="10"/>
        <v>0</v>
      </c>
      <c r="BI24" s="656">
        <f t="shared" si="11"/>
        <v>0</v>
      </c>
      <c r="BJ24" s="656">
        <f t="shared" si="12"/>
        <v>111.42996555312703</v>
      </c>
      <c r="BK24" s="656">
        <f t="shared" si="13"/>
        <v>0</v>
      </c>
      <c r="BL24" s="656">
        <f t="shared" si="14"/>
        <v>65.519379099248539</v>
      </c>
      <c r="BM24" s="656">
        <f t="shared" si="15"/>
        <v>0</v>
      </c>
      <c r="BN24" s="656">
        <f t="shared" si="16"/>
        <v>0</v>
      </c>
      <c r="BO24" s="657">
        <f t="shared" si="17"/>
        <v>0</v>
      </c>
    </row>
    <row r="25" spans="1:67" x14ac:dyDescent="0.25">
      <c r="A25" s="1571"/>
      <c r="B25" s="514" t="s">
        <v>71</v>
      </c>
      <c r="C25" s="524" t="s">
        <v>847</v>
      </c>
      <c r="D25" s="653"/>
      <c r="E25" s="653"/>
      <c r="F25" s="971" t="str">
        <f t="shared" si="1"/>
        <v/>
      </c>
      <c r="G25" s="655">
        <f t="shared" si="2"/>
        <v>0</v>
      </c>
      <c r="H25" s="253">
        <v>0</v>
      </c>
      <c r="I25" s="253">
        <v>0</v>
      </c>
      <c r="J25" s="253">
        <v>0</v>
      </c>
      <c r="K25" s="253">
        <v>0</v>
      </c>
      <c r="L25" s="253">
        <v>0</v>
      </c>
      <c r="M25" s="253">
        <v>0</v>
      </c>
      <c r="N25" s="253">
        <v>0</v>
      </c>
      <c r="O25" s="253">
        <v>0</v>
      </c>
      <c r="P25" s="253">
        <v>0</v>
      </c>
      <c r="Q25" s="253">
        <v>0</v>
      </c>
      <c r="R25" s="526">
        <v>0</v>
      </c>
      <c r="S25" s="655">
        <f t="shared" si="3"/>
        <v>0</v>
      </c>
      <c r="T25" s="253">
        <v>0</v>
      </c>
      <c r="U25" s="253">
        <v>0</v>
      </c>
      <c r="V25" s="253">
        <v>0</v>
      </c>
      <c r="W25" s="253">
        <v>0</v>
      </c>
      <c r="X25" s="253">
        <v>0</v>
      </c>
      <c r="Y25" s="253">
        <v>0</v>
      </c>
      <c r="Z25" s="253">
        <v>0</v>
      </c>
      <c r="AA25" s="253">
        <v>0</v>
      </c>
      <c r="AB25" s="253">
        <v>0</v>
      </c>
      <c r="AC25" s="253">
        <v>0</v>
      </c>
      <c r="AD25" s="526">
        <v>0</v>
      </c>
      <c r="AE25" s="655">
        <f t="shared" si="4"/>
        <v>0</v>
      </c>
      <c r="AF25" s="253">
        <v>0</v>
      </c>
      <c r="AG25" s="253">
        <v>0</v>
      </c>
      <c r="AH25" s="253">
        <v>0</v>
      </c>
      <c r="AI25" s="253">
        <v>0</v>
      </c>
      <c r="AJ25" s="253">
        <v>0</v>
      </c>
      <c r="AK25" s="253">
        <v>0</v>
      </c>
      <c r="AL25" s="253">
        <v>0</v>
      </c>
      <c r="AM25" s="253">
        <v>0</v>
      </c>
      <c r="AN25" s="253">
        <v>0</v>
      </c>
      <c r="AO25" s="253">
        <v>0</v>
      </c>
      <c r="AP25" s="526">
        <v>0</v>
      </c>
      <c r="AQ25" s="655">
        <f t="shared" si="5"/>
        <v>0</v>
      </c>
      <c r="AR25" s="253">
        <v>0</v>
      </c>
      <c r="AS25" s="253">
        <v>0</v>
      </c>
      <c r="AT25" s="253">
        <v>0</v>
      </c>
      <c r="AU25" s="253">
        <v>0</v>
      </c>
      <c r="AV25" s="253">
        <v>0</v>
      </c>
      <c r="AW25" s="253">
        <v>0</v>
      </c>
      <c r="AX25" s="253">
        <v>0</v>
      </c>
      <c r="AY25" s="253">
        <v>0</v>
      </c>
      <c r="AZ25" s="253">
        <v>0</v>
      </c>
      <c r="BA25" s="253">
        <v>0</v>
      </c>
      <c r="BB25" s="526">
        <v>0</v>
      </c>
      <c r="BC25" s="893"/>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71"/>
      <c r="B26" s="514" t="s">
        <v>72</v>
      </c>
      <c r="C26" s="524" t="s">
        <v>848</v>
      </c>
      <c r="D26" s="653"/>
      <c r="E26" s="653"/>
      <c r="F26" s="971" t="str">
        <f t="shared" si="1"/>
        <v/>
      </c>
      <c r="G26" s="655">
        <f t="shared" si="2"/>
        <v>0</v>
      </c>
      <c r="H26" s="253">
        <v>0</v>
      </c>
      <c r="I26" s="253">
        <v>0</v>
      </c>
      <c r="J26" s="253">
        <v>0</v>
      </c>
      <c r="K26" s="253">
        <v>0</v>
      </c>
      <c r="L26" s="253">
        <v>0</v>
      </c>
      <c r="M26" s="253">
        <v>0</v>
      </c>
      <c r="N26" s="253">
        <v>0</v>
      </c>
      <c r="O26" s="253">
        <v>0</v>
      </c>
      <c r="P26" s="253">
        <v>0</v>
      </c>
      <c r="Q26" s="253">
        <v>0</v>
      </c>
      <c r="R26" s="526">
        <v>0</v>
      </c>
      <c r="S26" s="655">
        <f t="shared" si="3"/>
        <v>0</v>
      </c>
      <c r="T26" s="253">
        <v>0</v>
      </c>
      <c r="U26" s="253">
        <v>0</v>
      </c>
      <c r="V26" s="253">
        <v>0</v>
      </c>
      <c r="W26" s="253">
        <v>0</v>
      </c>
      <c r="X26" s="253">
        <v>0</v>
      </c>
      <c r="Y26" s="253">
        <v>0</v>
      </c>
      <c r="Z26" s="253">
        <v>0</v>
      </c>
      <c r="AA26" s="253">
        <v>0</v>
      </c>
      <c r="AB26" s="253">
        <v>0</v>
      </c>
      <c r="AC26" s="253">
        <v>0</v>
      </c>
      <c r="AD26" s="526">
        <v>0</v>
      </c>
      <c r="AE26" s="655">
        <f t="shared" si="4"/>
        <v>0</v>
      </c>
      <c r="AF26" s="253">
        <v>0</v>
      </c>
      <c r="AG26" s="253">
        <v>0</v>
      </c>
      <c r="AH26" s="253">
        <v>0</v>
      </c>
      <c r="AI26" s="253">
        <v>0</v>
      </c>
      <c r="AJ26" s="253">
        <v>0</v>
      </c>
      <c r="AK26" s="253">
        <v>0</v>
      </c>
      <c r="AL26" s="253">
        <v>0</v>
      </c>
      <c r="AM26" s="253">
        <v>0</v>
      </c>
      <c r="AN26" s="253">
        <v>0</v>
      </c>
      <c r="AO26" s="253">
        <v>0</v>
      </c>
      <c r="AP26" s="526">
        <v>0</v>
      </c>
      <c r="AQ26" s="655">
        <f t="shared" si="5"/>
        <v>0</v>
      </c>
      <c r="AR26" s="253">
        <v>0</v>
      </c>
      <c r="AS26" s="253">
        <v>0</v>
      </c>
      <c r="AT26" s="253">
        <v>0</v>
      </c>
      <c r="AU26" s="253">
        <v>0</v>
      </c>
      <c r="AV26" s="253">
        <v>0</v>
      </c>
      <c r="AW26" s="253">
        <v>0</v>
      </c>
      <c r="AX26" s="253">
        <v>0</v>
      </c>
      <c r="AY26" s="253">
        <v>0</v>
      </c>
      <c r="AZ26" s="253">
        <v>0</v>
      </c>
      <c r="BA26" s="253">
        <v>0</v>
      </c>
      <c r="BB26" s="526">
        <v>0</v>
      </c>
      <c r="BC26" s="893"/>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71"/>
      <c r="B27" s="514" t="s">
        <v>44</v>
      </c>
      <c r="C27" s="524" t="s">
        <v>849</v>
      </c>
      <c r="D27" s="653"/>
      <c r="E27" s="653"/>
      <c r="F27" s="971" t="str">
        <f t="shared" si="1"/>
        <v/>
      </c>
      <c r="G27" s="655">
        <f t="shared" si="2"/>
        <v>0</v>
      </c>
      <c r="H27" s="253">
        <v>0</v>
      </c>
      <c r="I27" s="253">
        <v>0</v>
      </c>
      <c r="J27" s="253">
        <v>0</v>
      </c>
      <c r="K27" s="253">
        <v>0</v>
      </c>
      <c r="L27" s="253">
        <v>0</v>
      </c>
      <c r="M27" s="253">
        <v>0</v>
      </c>
      <c r="N27" s="253">
        <v>0</v>
      </c>
      <c r="O27" s="253">
        <v>0</v>
      </c>
      <c r="P27" s="253">
        <v>0</v>
      </c>
      <c r="Q27" s="253">
        <v>0</v>
      </c>
      <c r="R27" s="526">
        <v>0</v>
      </c>
      <c r="S27" s="655">
        <f t="shared" si="3"/>
        <v>0</v>
      </c>
      <c r="T27" s="253">
        <v>0</v>
      </c>
      <c r="U27" s="253">
        <v>0</v>
      </c>
      <c r="V27" s="253">
        <v>0</v>
      </c>
      <c r="W27" s="253">
        <v>0</v>
      </c>
      <c r="X27" s="253">
        <v>0</v>
      </c>
      <c r="Y27" s="253">
        <v>0</v>
      </c>
      <c r="Z27" s="253">
        <v>0</v>
      </c>
      <c r="AA27" s="253">
        <v>0</v>
      </c>
      <c r="AB27" s="253">
        <v>0</v>
      </c>
      <c r="AC27" s="253">
        <v>0</v>
      </c>
      <c r="AD27" s="526">
        <v>0</v>
      </c>
      <c r="AE27" s="655">
        <f t="shared" si="4"/>
        <v>0</v>
      </c>
      <c r="AF27" s="253">
        <v>0</v>
      </c>
      <c r="AG27" s="253">
        <v>0</v>
      </c>
      <c r="AH27" s="253">
        <v>0</v>
      </c>
      <c r="AI27" s="253">
        <v>0</v>
      </c>
      <c r="AJ27" s="253">
        <v>0</v>
      </c>
      <c r="AK27" s="253">
        <v>0</v>
      </c>
      <c r="AL27" s="253">
        <v>0</v>
      </c>
      <c r="AM27" s="253">
        <v>0</v>
      </c>
      <c r="AN27" s="253">
        <v>0</v>
      </c>
      <c r="AO27" s="253">
        <v>0</v>
      </c>
      <c r="AP27" s="526">
        <v>0</v>
      </c>
      <c r="AQ27" s="655">
        <f t="shared" si="5"/>
        <v>0</v>
      </c>
      <c r="AR27" s="253">
        <v>0</v>
      </c>
      <c r="AS27" s="253">
        <v>0</v>
      </c>
      <c r="AT27" s="253">
        <v>0</v>
      </c>
      <c r="AU27" s="253">
        <v>0</v>
      </c>
      <c r="AV27" s="253">
        <v>0</v>
      </c>
      <c r="AW27" s="253">
        <v>0</v>
      </c>
      <c r="AX27" s="253">
        <v>0</v>
      </c>
      <c r="AY27" s="253">
        <v>0</v>
      </c>
      <c r="AZ27" s="253">
        <v>0</v>
      </c>
      <c r="BA27" s="253">
        <v>0</v>
      </c>
      <c r="BB27" s="526">
        <v>0</v>
      </c>
      <c r="BC27" s="893"/>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78"/>
      <c r="B28" s="660" t="s">
        <v>41</v>
      </c>
      <c r="C28" s="661" t="s">
        <v>36</v>
      </c>
      <c r="D28" s="662">
        <f>SUM(D24:D27)</f>
        <v>4</v>
      </c>
      <c r="E28" s="662">
        <f>SUM(E24:E27)</f>
        <v>0</v>
      </c>
      <c r="F28" s="972">
        <f t="shared" si="1"/>
        <v>0</v>
      </c>
      <c r="G28" s="689">
        <f t="shared" si="2"/>
        <v>3964.7578100891737</v>
      </c>
      <c r="H28" s="663">
        <f>SUM(H24:H27)</f>
        <v>3130.7038176099932</v>
      </c>
      <c r="I28" s="663">
        <f t="shared" ref="I28:R28" si="26">SUM(I24:I27)</f>
        <v>588.79401712140384</v>
      </c>
      <c r="J28" s="663">
        <f t="shared" si="26"/>
        <v>68.310630705400683</v>
      </c>
      <c r="K28" s="663">
        <f t="shared" si="26"/>
        <v>0</v>
      </c>
      <c r="L28" s="663">
        <f t="shared" si="26"/>
        <v>0</v>
      </c>
      <c r="M28" s="663">
        <f t="shared" si="26"/>
        <v>111.42996555312703</v>
      </c>
      <c r="N28" s="663">
        <f t="shared" si="26"/>
        <v>0</v>
      </c>
      <c r="O28" s="663">
        <f t="shared" si="26"/>
        <v>65.519379099248539</v>
      </c>
      <c r="P28" s="663">
        <f t="shared" si="26"/>
        <v>0</v>
      </c>
      <c r="Q28" s="663">
        <f t="shared" si="26"/>
        <v>0</v>
      </c>
      <c r="R28" s="889">
        <f t="shared" si="26"/>
        <v>0</v>
      </c>
      <c r="S28" s="689">
        <f t="shared" si="3"/>
        <v>1019.2970560616641</v>
      </c>
      <c r="T28" s="663">
        <f t="shared" ref="T28:AD28" si="27">SUM(T24:T27)</f>
        <v>734.16920382031674</v>
      </c>
      <c r="U28" s="663">
        <f t="shared" si="27"/>
        <v>285.12785224134728</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410.023856009101</v>
      </c>
      <c r="AF28" s="663">
        <f t="shared" ref="AF28:AP28" si="28">SUM(AF24:AF27)</f>
        <v>326.87657250110669</v>
      </c>
      <c r="AG28" s="663">
        <f t="shared" si="28"/>
        <v>83.147283507994302</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171.57116412137205</v>
      </c>
      <c r="AR28" s="663">
        <f t="shared" ref="AR28:BB28" si="29">SUM(AR24:AR27)</f>
        <v>96.739345730956998</v>
      </c>
      <c r="AS28" s="663">
        <f t="shared" si="29"/>
        <v>16.308548705601947</v>
      </c>
      <c r="AT28" s="663">
        <f t="shared" si="29"/>
        <v>58.523269684813101</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5565.6498862813105</v>
      </c>
      <c r="BE28" s="665">
        <f t="shared" si="7"/>
        <v>4288.4889396623739</v>
      </c>
      <c r="BF28" s="665">
        <f t="shared" si="8"/>
        <v>973.37770157634736</v>
      </c>
      <c r="BG28" s="665">
        <f t="shared" si="9"/>
        <v>126.83390039021378</v>
      </c>
      <c r="BH28" s="665">
        <f t="shared" si="10"/>
        <v>0</v>
      </c>
      <c r="BI28" s="665">
        <f t="shared" si="11"/>
        <v>0</v>
      </c>
      <c r="BJ28" s="665">
        <f t="shared" si="12"/>
        <v>111.42996555312703</v>
      </c>
      <c r="BK28" s="665">
        <f t="shared" si="13"/>
        <v>0</v>
      </c>
      <c r="BL28" s="665">
        <f t="shared" si="14"/>
        <v>65.519379099248539</v>
      </c>
      <c r="BM28" s="665">
        <f t="shared" si="15"/>
        <v>0</v>
      </c>
      <c r="BN28" s="665">
        <f t="shared" si="16"/>
        <v>0</v>
      </c>
      <c r="BO28" s="666">
        <f t="shared" si="17"/>
        <v>0</v>
      </c>
    </row>
    <row r="29" spans="1:67" x14ac:dyDescent="0.25">
      <c r="A29" s="1571" t="s">
        <v>1054</v>
      </c>
      <c r="B29" s="514" t="s">
        <v>74</v>
      </c>
      <c r="C29" s="524" t="s">
        <v>846</v>
      </c>
      <c r="D29" s="653">
        <v>892</v>
      </c>
      <c r="E29" s="653">
        <v>196</v>
      </c>
      <c r="F29" s="971">
        <f t="shared" si="1"/>
        <v>0.21973094170403587</v>
      </c>
      <c r="G29" s="655">
        <f t="shared" si="2"/>
        <v>5089.602193910353</v>
      </c>
      <c r="H29" s="253">
        <v>4779.1629919788093</v>
      </c>
      <c r="I29" s="253">
        <v>124.2757256330532</v>
      </c>
      <c r="J29" s="253">
        <v>125.69636265123816</v>
      </c>
      <c r="K29" s="253">
        <v>0</v>
      </c>
      <c r="L29" s="253">
        <v>0</v>
      </c>
      <c r="M29" s="253">
        <v>60.467113647252738</v>
      </c>
      <c r="N29" s="253">
        <v>0</v>
      </c>
      <c r="O29" s="253">
        <v>0</v>
      </c>
      <c r="P29" s="253">
        <v>0</v>
      </c>
      <c r="Q29" s="253">
        <v>0</v>
      </c>
      <c r="R29" s="526">
        <v>0</v>
      </c>
      <c r="S29" s="655">
        <f t="shared" si="3"/>
        <v>5776.7703222980444</v>
      </c>
      <c r="T29" s="253">
        <v>4750.0499375920617</v>
      </c>
      <c r="U29" s="253">
        <v>289.95001451434132</v>
      </c>
      <c r="V29" s="253">
        <v>473.53233341359476</v>
      </c>
      <c r="W29" s="253">
        <v>0</v>
      </c>
      <c r="X29" s="253">
        <v>0</v>
      </c>
      <c r="Y29" s="253">
        <v>263.23803677804665</v>
      </c>
      <c r="Z29" s="253">
        <v>0</v>
      </c>
      <c r="AA29" s="253">
        <v>0</v>
      </c>
      <c r="AB29" s="253">
        <v>0</v>
      </c>
      <c r="AC29" s="253">
        <v>0</v>
      </c>
      <c r="AD29" s="526">
        <v>0</v>
      </c>
      <c r="AE29" s="655">
        <f t="shared" si="4"/>
        <v>5239.319113919265</v>
      </c>
      <c r="AF29" s="253">
        <v>4654.098438560346</v>
      </c>
      <c r="AG29" s="253">
        <v>461.06205317634499</v>
      </c>
      <c r="AH29" s="253">
        <v>124.15862218257359</v>
      </c>
      <c r="AI29" s="253">
        <v>0</v>
      </c>
      <c r="AJ29" s="253">
        <v>0</v>
      </c>
      <c r="AK29" s="253">
        <v>0</v>
      </c>
      <c r="AL29" s="253">
        <v>0</v>
      </c>
      <c r="AM29" s="253">
        <v>0</v>
      </c>
      <c r="AN29" s="253">
        <v>0</v>
      </c>
      <c r="AO29" s="253">
        <v>0</v>
      </c>
      <c r="AP29" s="526">
        <v>0</v>
      </c>
      <c r="AQ29" s="655">
        <f t="shared" si="5"/>
        <v>5521.5415411791728</v>
      </c>
      <c r="AR29" s="253">
        <v>4871.829365056291</v>
      </c>
      <c r="AS29" s="253">
        <v>183.22555737486181</v>
      </c>
      <c r="AT29" s="253">
        <v>400.74410552439895</v>
      </c>
      <c r="AU29" s="253">
        <v>0</v>
      </c>
      <c r="AV29" s="253">
        <v>0</v>
      </c>
      <c r="AW29" s="253">
        <v>65.742513223621359</v>
      </c>
      <c r="AX29" s="253">
        <v>0</v>
      </c>
      <c r="AY29" s="253">
        <v>0</v>
      </c>
      <c r="AZ29" s="253">
        <v>0</v>
      </c>
      <c r="BA29" s="253">
        <v>0</v>
      </c>
      <c r="BB29" s="526">
        <v>0</v>
      </c>
      <c r="BC29" s="893"/>
      <c r="BD29" s="690">
        <f t="shared" si="6"/>
        <v>21627.233171306838</v>
      </c>
      <c r="BE29" s="656">
        <f t="shared" si="7"/>
        <v>19055.140733187509</v>
      </c>
      <c r="BF29" s="656">
        <f t="shared" si="8"/>
        <v>1058.5133506986012</v>
      </c>
      <c r="BG29" s="656">
        <f t="shared" si="9"/>
        <v>1124.1314237718054</v>
      </c>
      <c r="BH29" s="656">
        <f t="shared" si="10"/>
        <v>0</v>
      </c>
      <c r="BI29" s="656">
        <f t="shared" si="11"/>
        <v>0</v>
      </c>
      <c r="BJ29" s="656">
        <f t="shared" si="12"/>
        <v>389.44766364892075</v>
      </c>
      <c r="BK29" s="656">
        <f t="shared" si="13"/>
        <v>0</v>
      </c>
      <c r="BL29" s="656">
        <f t="shared" si="14"/>
        <v>0</v>
      </c>
      <c r="BM29" s="656">
        <f t="shared" si="15"/>
        <v>0</v>
      </c>
      <c r="BN29" s="656">
        <f t="shared" si="16"/>
        <v>0</v>
      </c>
      <c r="BO29" s="657">
        <f t="shared" si="17"/>
        <v>0</v>
      </c>
    </row>
    <row r="30" spans="1:67" x14ac:dyDescent="0.25">
      <c r="A30" s="1571"/>
      <c r="B30" s="514" t="s">
        <v>75</v>
      </c>
      <c r="C30" s="524" t="s">
        <v>847</v>
      </c>
      <c r="D30" s="653"/>
      <c r="E30" s="653"/>
      <c r="F30" s="971" t="str">
        <f t="shared" si="1"/>
        <v/>
      </c>
      <c r="G30" s="655">
        <f t="shared" si="2"/>
        <v>0</v>
      </c>
      <c r="H30" s="253">
        <v>0</v>
      </c>
      <c r="I30" s="253">
        <v>0</v>
      </c>
      <c r="J30" s="253">
        <v>0</v>
      </c>
      <c r="K30" s="253">
        <v>0</v>
      </c>
      <c r="L30" s="253">
        <v>0</v>
      </c>
      <c r="M30" s="253">
        <v>0</v>
      </c>
      <c r="N30" s="253">
        <v>0</v>
      </c>
      <c r="O30" s="253">
        <v>0</v>
      </c>
      <c r="P30" s="253">
        <v>0</v>
      </c>
      <c r="Q30" s="253">
        <v>0</v>
      </c>
      <c r="R30" s="526">
        <v>0</v>
      </c>
      <c r="S30" s="655">
        <f t="shared" si="3"/>
        <v>0</v>
      </c>
      <c r="T30" s="253">
        <v>0</v>
      </c>
      <c r="U30" s="253">
        <v>0</v>
      </c>
      <c r="V30" s="253">
        <v>0</v>
      </c>
      <c r="W30" s="253">
        <v>0</v>
      </c>
      <c r="X30" s="253">
        <v>0</v>
      </c>
      <c r="Y30" s="253">
        <v>0</v>
      </c>
      <c r="Z30" s="253">
        <v>0</v>
      </c>
      <c r="AA30" s="253">
        <v>0</v>
      </c>
      <c r="AB30" s="253">
        <v>0</v>
      </c>
      <c r="AC30" s="253">
        <v>0</v>
      </c>
      <c r="AD30" s="526">
        <v>0</v>
      </c>
      <c r="AE30" s="655">
        <f t="shared" si="4"/>
        <v>0</v>
      </c>
      <c r="AF30" s="253">
        <v>0</v>
      </c>
      <c r="AG30" s="253">
        <v>0</v>
      </c>
      <c r="AH30" s="253">
        <v>0</v>
      </c>
      <c r="AI30" s="253">
        <v>0</v>
      </c>
      <c r="AJ30" s="253">
        <v>0</v>
      </c>
      <c r="AK30" s="253">
        <v>0</v>
      </c>
      <c r="AL30" s="253">
        <v>0</v>
      </c>
      <c r="AM30" s="253">
        <v>0</v>
      </c>
      <c r="AN30" s="253">
        <v>0</v>
      </c>
      <c r="AO30" s="253">
        <v>0</v>
      </c>
      <c r="AP30" s="526">
        <v>0</v>
      </c>
      <c r="AQ30" s="655">
        <f t="shared" si="5"/>
        <v>0</v>
      </c>
      <c r="AR30" s="253">
        <v>0</v>
      </c>
      <c r="AS30" s="253">
        <v>0</v>
      </c>
      <c r="AT30" s="253">
        <v>0</v>
      </c>
      <c r="AU30" s="253">
        <v>0</v>
      </c>
      <c r="AV30" s="253">
        <v>0</v>
      </c>
      <c r="AW30" s="253">
        <v>0</v>
      </c>
      <c r="AX30" s="253">
        <v>0</v>
      </c>
      <c r="AY30" s="253">
        <v>0</v>
      </c>
      <c r="AZ30" s="253">
        <v>0</v>
      </c>
      <c r="BA30" s="253">
        <v>0</v>
      </c>
      <c r="BB30" s="526">
        <v>0</v>
      </c>
      <c r="BC30" s="893"/>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71"/>
      <c r="B31" s="514" t="s">
        <v>76</v>
      </c>
      <c r="C31" s="524" t="s">
        <v>848</v>
      </c>
      <c r="D31" s="653"/>
      <c r="E31" s="653"/>
      <c r="F31" s="971" t="str">
        <f t="shared" si="1"/>
        <v/>
      </c>
      <c r="G31" s="655">
        <f t="shared" si="2"/>
        <v>0</v>
      </c>
      <c r="H31" s="253">
        <v>0</v>
      </c>
      <c r="I31" s="253">
        <v>0</v>
      </c>
      <c r="J31" s="253">
        <v>0</v>
      </c>
      <c r="K31" s="253">
        <v>0</v>
      </c>
      <c r="L31" s="253">
        <v>0</v>
      </c>
      <c r="M31" s="253">
        <v>0</v>
      </c>
      <c r="N31" s="253">
        <v>0</v>
      </c>
      <c r="O31" s="253">
        <v>0</v>
      </c>
      <c r="P31" s="253">
        <v>0</v>
      </c>
      <c r="Q31" s="253">
        <v>0</v>
      </c>
      <c r="R31" s="526">
        <v>0</v>
      </c>
      <c r="S31" s="655">
        <f t="shared" si="3"/>
        <v>0</v>
      </c>
      <c r="T31" s="253">
        <v>0</v>
      </c>
      <c r="U31" s="253">
        <v>0</v>
      </c>
      <c r="V31" s="253">
        <v>0</v>
      </c>
      <c r="W31" s="253">
        <v>0</v>
      </c>
      <c r="X31" s="253">
        <v>0</v>
      </c>
      <c r="Y31" s="253">
        <v>0</v>
      </c>
      <c r="Z31" s="253">
        <v>0</v>
      </c>
      <c r="AA31" s="253">
        <v>0</v>
      </c>
      <c r="AB31" s="253">
        <v>0</v>
      </c>
      <c r="AC31" s="253">
        <v>0</v>
      </c>
      <c r="AD31" s="526">
        <v>0</v>
      </c>
      <c r="AE31" s="655">
        <f t="shared" si="4"/>
        <v>0</v>
      </c>
      <c r="AF31" s="253">
        <v>0</v>
      </c>
      <c r="AG31" s="253">
        <v>0</v>
      </c>
      <c r="AH31" s="253">
        <v>0</v>
      </c>
      <c r="AI31" s="253">
        <v>0</v>
      </c>
      <c r="AJ31" s="253">
        <v>0</v>
      </c>
      <c r="AK31" s="253">
        <v>0</v>
      </c>
      <c r="AL31" s="253">
        <v>0</v>
      </c>
      <c r="AM31" s="253">
        <v>0</v>
      </c>
      <c r="AN31" s="253">
        <v>0</v>
      </c>
      <c r="AO31" s="253">
        <v>0</v>
      </c>
      <c r="AP31" s="526">
        <v>0</v>
      </c>
      <c r="AQ31" s="655">
        <f t="shared" si="5"/>
        <v>0</v>
      </c>
      <c r="AR31" s="253">
        <v>0</v>
      </c>
      <c r="AS31" s="253">
        <v>0</v>
      </c>
      <c r="AT31" s="253">
        <v>0</v>
      </c>
      <c r="AU31" s="253">
        <v>0</v>
      </c>
      <c r="AV31" s="253">
        <v>0</v>
      </c>
      <c r="AW31" s="253">
        <v>0</v>
      </c>
      <c r="AX31" s="253">
        <v>0</v>
      </c>
      <c r="AY31" s="253">
        <v>0</v>
      </c>
      <c r="AZ31" s="253">
        <v>0</v>
      </c>
      <c r="BA31" s="253">
        <v>0</v>
      </c>
      <c r="BB31" s="526">
        <v>0</v>
      </c>
      <c r="BC31" s="893"/>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71"/>
      <c r="B32" s="514" t="s">
        <v>77</v>
      </c>
      <c r="C32" s="524" t="s">
        <v>849</v>
      </c>
      <c r="D32" s="653"/>
      <c r="E32" s="653"/>
      <c r="F32" s="971" t="str">
        <f t="shared" si="1"/>
        <v/>
      </c>
      <c r="G32" s="655">
        <f t="shared" si="2"/>
        <v>0</v>
      </c>
      <c r="H32" s="253">
        <v>0</v>
      </c>
      <c r="I32" s="253">
        <v>0</v>
      </c>
      <c r="J32" s="253">
        <v>0</v>
      </c>
      <c r="K32" s="253">
        <v>0</v>
      </c>
      <c r="L32" s="253">
        <v>0</v>
      </c>
      <c r="M32" s="253">
        <v>0</v>
      </c>
      <c r="N32" s="253">
        <v>0</v>
      </c>
      <c r="O32" s="253">
        <v>0</v>
      </c>
      <c r="P32" s="253">
        <v>0</v>
      </c>
      <c r="Q32" s="253">
        <v>0</v>
      </c>
      <c r="R32" s="526">
        <v>0</v>
      </c>
      <c r="S32" s="655">
        <f t="shared" si="3"/>
        <v>0</v>
      </c>
      <c r="T32" s="253">
        <v>0</v>
      </c>
      <c r="U32" s="253">
        <v>0</v>
      </c>
      <c r="V32" s="253">
        <v>0</v>
      </c>
      <c r="W32" s="253">
        <v>0</v>
      </c>
      <c r="X32" s="253">
        <v>0</v>
      </c>
      <c r="Y32" s="253">
        <v>0</v>
      </c>
      <c r="Z32" s="253">
        <v>0</v>
      </c>
      <c r="AA32" s="253">
        <v>0</v>
      </c>
      <c r="AB32" s="253">
        <v>0</v>
      </c>
      <c r="AC32" s="253">
        <v>0</v>
      </c>
      <c r="AD32" s="526">
        <v>0</v>
      </c>
      <c r="AE32" s="655">
        <f t="shared" si="4"/>
        <v>0</v>
      </c>
      <c r="AF32" s="253">
        <v>0</v>
      </c>
      <c r="AG32" s="253">
        <v>0</v>
      </c>
      <c r="AH32" s="253">
        <v>0</v>
      </c>
      <c r="AI32" s="253">
        <v>0</v>
      </c>
      <c r="AJ32" s="253">
        <v>0</v>
      </c>
      <c r="AK32" s="253">
        <v>0</v>
      </c>
      <c r="AL32" s="253">
        <v>0</v>
      </c>
      <c r="AM32" s="253">
        <v>0</v>
      </c>
      <c r="AN32" s="253">
        <v>0</v>
      </c>
      <c r="AO32" s="253">
        <v>0</v>
      </c>
      <c r="AP32" s="526">
        <v>0</v>
      </c>
      <c r="AQ32" s="655">
        <f t="shared" si="5"/>
        <v>0</v>
      </c>
      <c r="AR32" s="253">
        <v>0</v>
      </c>
      <c r="AS32" s="253">
        <v>0</v>
      </c>
      <c r="AT32" s="253">
        <v>0</v>
      </c>
      <c r="AU32" s="253">
        <v>0</v>
      </c>
      <c r="AV32" s="253">
        <v>0</v>
      </c>
      <c r="AW32" s="253">
        <v>0</v>
      </c>
      <c r="AX32" s="253">
        <v>0</v>
      </c>
      <c r="AY32" s="253">
        <v>0</v>
      </c>
      <c r="AZ32" s="253">
        <v>0</v>
      </c>
      <c r="BA32" s="253">
        <v>0</v>
      </c>
      <c r="BB32" s="526">
        <v>0</v>
      </c>
      <c r="BC32" s="893"/>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78"/>
      <c r="B33" s="660" t="s">
        <v>103</v>
      </c>
      <c r="C33" s="661" t="s">
        <v>36</v>
      </c>
      <c r="D33" s="662">
        <f>SUM(D29:D32)</f>
        <v>892</v>
      </c>
      <c r="E33" s="662">
        <f>SUM(E29:E32)</f>
        <v>196</v>
      </c>
      <c r="F33" s="972">
        <f t="shared" si="1"/>
        <v>0.21973094170403587</v>
      </c>
      <c r="G33" s="689">
        <f t="shared" si="2"/>
        <v>5089.602193910353</v>
      </c>
      <c r="H33" s="663">
        <f>SUM(H29:H32)</f>
        <v>4779.1629919788093</v>
      </c>
      <c r="I33" s="663">
        <f t="shared" ref="I33:R33" si="30">SUM(I29:I32)</f>
        <v>124.2757256330532</v>
      </c>
      <c r="J33" s="663">
        <f t="shared" si="30"/>
        <v>125.69636265123816</v>
      </c>
      <c r="K33" s="663">
        <f t="shared" si="30"/>
        <v>0</v>
      </c>
      <c r="L33" s="663">
        <f t="shared" si="30"/>
        <v>0</v>
      </c>
      <c r="M33" s="663">
        <f t="shared" si="30"/>
        <v>60.467113647252738</v>
      </c>
      <c r="N33" s="663">
        <f t="shared" si="30"/>
        <v>0</v>
      </c>
      <c r="O33" s="663">
        <f t="shared" si="30"/>
        <v>0</v>
      </c>
      <c r="P33" s="663">
        <f t="shared" si="30"/>
        <v>0</v>
      </c>
      <c r="Q33" s="663">
        <f t="shared" si="30"/>
        <v>0</v>
      </c>
      <c r="R33" s="889">
        <f t="shared" si="30"/>
        <v>0</v>
      </c>
      <c r="S33" s="689">
        <f t="shared" si="3"/>
        <v>5776.7703222980444</v>
      </c>
      <c r="T33" s="663">
        <f t="shared" ref="T33:AD33" si="31">SUM(T29:T32)</f>
        <v>4750.0499375920617</v>
      </c>
      <c r="U33" s="663">
        <f t="shared" si="31"/>
        <v>289.95001451434132</v>
      </c>
      <c r="V33" s="663">
        <f t="shared" si="31"/>
        <v>473.53233341359476</v>
      </c>
      <c r="W33" s="663">
        <f t="shared" si="31"/>
        <v>0</v>
      </c>
      <c r="X33" s="663">
        <f t="shared" si="31"/>
        <v>0</v>
      </c>
      <c r="Y33" s="663">
        <f t="shared" si="31"/>
        <v>263.23803677804665</v>
      </c>
      <c r="Z33" s="663">
        <f t="shared" si="31"/>
        <v>0</v>
      </c>
      <c r="AA33" s="663">
        <f t="shared" si="31"/>
        <v>0</v>
      </c>
      <c r="AB33" s="663">
        <f>SUM(AB29:AB32)</f>
        <v>0</v>
      </c>
      <c r="AC33" s="663">
        <f t="shared" si="31"/>
        <v>0</v>
      </c>
      <c r="AD33" s="889">
        <f t="shared" si="31"/>
        <v>0</v>
      </c>
      <c r="AE33" s="689">
        <f t="shared" si="4"/>
        <v>5239.319113919265</v>
      </c>
      <c r="AF33" s="663">
        <f t="shared" ref="AF33:AP33" si="32">SUM(AF29:AF32)</f>
        <v>4654.098438560346</v>
      </c>
      <c r="AG33" s="663">
        <f t="shared" si="32"/>
        <v>461.06205317634499</v>
      </c>
      <c r="AH33" s="663">
        <f t="shared" si="32"/>
        <v>124.15862218257359</v>
      </c>
      <c r="AI33" s="663">
        <f t="shared" si="32"/>
        <v>0</v>
      </c>
      <c r="AJ33" s="663">
        <f t="shared" si="32"/>
        <v>0</v>
      </c>
      <c r="AK33" s="663">
        <f t="shared" si="32"/>
        <v>0</v>
      </c>
      <c r="AL33" s="663">
        <f t="shared" si="32"/>
        <v>0</v>
      </c>
      <c r="AM33" s="663">
        <f t="shared" si="32"/>
        <v>0</v>
      </c>
      <c r="AN33" s="663">
        <f>SUM(AN29:AN32)</f>
        <v>0</v>
      </c>
      <c r="AO33" s="663">
        <f t="shared" si="32"/>
        <v>0</v>
      </c>
      <c r="AP33" s="889">
        <f t="shared" si="32"/>
        <v>0</v>
      </c>
      <c r="AQ33" s="689">
        <f t="shared" si="5"/>
        <v>5521.5415411791728</v>
      </c>
      <c r="AR33" s="663">
        <f t="shared" ref="AR33:BC33" si="33">SUM(AR29:AR32)</f>
        <v>4871.829365056291</v>
      </c>
      <c r="AS33" s="663">
        <f t="shared" si="33"/>
        <v>183.22555737486181</v>
      </c>
      <c r="AT33" s="663">
        <f t="shared" si="33"/>
        <v>400.74410552439895</v>
      </c>
      <c r="AU33" s="663">
        <f t="shared" si="33"/>
        <v>0</v>
      </c>
      <c r="AV33" s="663">
        <f t="shared" si="33"/>
        <v>0</v>
      </c>
      <c r="AW33" s="663">
        <f t="shared" si="33"/>
        <v>65.742513223621359</v>
      </c>
      <c r="AX33" s="663">
        <f t="shared" si="33"/>
        <v>0</v>
      </c>
      <c r="AY33" s="663">
        <f t="shared" si="33"/>
        <v>0</v>
      </c>
      <c r="AZ33" s="663">
        <f>SUM(AZ29:AZ32)</f>
        <v>0</v>
      </c>
      <c r="BA33" s="663">
        <f t="shared" si="33"/>
        <v>0</v>
      </c>
      <c r="BB33" s="889">
        <f t="shared" si="33"/>
        <v>0</v>
      </c>
      <c r="BC33" s="664">
        <f t="shared" si="33"/>
        <v>0</v>
      </c>
      <c r="BD33" s="655">
        <f t="shared" si="6"/>
        <v>21627.233171306838</v>
      </c>
      <c r="BE33" s="665">
        <f t="shared" si="7"/>
        <v>19055.140733187509</v>
      </c>
      <c r="BF33" s="665">
        <f t="shared" si="8"/>
        <v>1058.5133506986012</v>
      </c>
      <c r="BG33" s="665">
        <f t="shared" si="9"/>
        <v>1124.1314237718054</v>
      </c>
      <c r="BH33" s="665">
        <f t="shared" si="10"/>
        <v>0</v>
      </c>
      <c r="BI33" s="665">
        <f t="shared" si="11"/>
        <v>0</v>
      </c>
      <c r="BJ33" s="665">
        <f t="shared" si="12"/>
        <v>389.44766364892075</v>
      </c>
      <c r="BK33" s="665">
        <f t="shared" si="13"/>
        <v>0</v>
      </c>
      <c r="BL33" s="665">
        <f t="shared" si="14"/>
        <v>0</v>
      </c>
      <c r="BM33" s="665">
        <f t="shared" si="15"/>
        <v>0</v>
      </c>
      <c r="BN33" s="665">
        <f t="shared" si="16"/>
        <v>0</v>
      </c>
      <c r="BO33" s="666">
        <f t="shared" si="17"/>
        <v>0</v>
      </c>
    </row>
    <row r="34" spans="1:67" x14ac:dyDescent="0.25">
      <c r="A34" s="1571" t="s">
        <v>1074</v>
      </c>
      <c r="B34" s="514" t="s">
        <v>79</v>
      </c>
      <c r="C34" s="524" t="s">
        <v>846</v>
      </c>
      <c r="D34" s="653">
        <v>0</v>
      </c>
      <c r="E34" s="653">
        <v>0</v>
      </c>
      <c r="F34" s="971" t="str">
        <f t="shared" si="1"/>
        <v/>
      </c>
      <c r="G34" s="655">
        <f t="shared" si="2"/>
        <v>35993.519609371244</v>
      </c>
      <c r="H34" s="253">
        <v>32158.229853171728</v>
      </c>
      <c r="I34" s="253">
        <v>1668.418124025711</v>
      </c>
      <c r="J34" s="253">
        <v>1485.0158858752418</v>
      </c>
      <c r="K34" s="253">
        <v>333.75965889907326</v>
      </c>
      <c r="L34" s="253">
        <v>0</v>
      </c>
      <c r="M34" s="253">
        <v>149.18689588150775</v>
      </c>
      <c r="N34" s="253">
        <v>0</v>
      </c>
      <c r="O34" s="253">
        <v>198.9091915179813</v>
      </c>
      <c r="P34" s="253">
        <v>0</v>
      </c>
      <c r="Q34" s="253">
        <v>0</v>
      </c>
      <c r="R34" s="526">
        <v>0</v>
      </c>
      <c r="S34" s="655">
        <f t="shared" si="3"/>
        <v>71575.344613564113</v>
      </c>
      <c r="T34" s="253">
        <v>49036.738230338873</v>
      </c>
      <c r="U34" s="253">
        <v>1536.3088858205533</v>
      </c>
      <c r="V34" s="253">
        <v>20519.140848417199</v>
      </c>
      <c r="W34" s="253">
        <v>483.15664898749566</v>
      </c>
      <c r="X34" s="253">
        <v>0</v>
      </c>
      <c r="Y34" s="253">
        <v>0</v>
      </c>
      <c r="Z34" s="253">
        <v>0</v>
      </c>
      <c r="AA34" s="253">
        <v>0</v>
      </c>
      <c r="AB34" s="253">
        <v>0</v>
      </c>
      <c r="AC34" s="253">
        <v>0</v>
      </c>
      <c r="AD34" s="526">
        <v>0</v>
      </c>
      <c r="AE34" s="655">
        <f t="shared" si="4"/>
        <v>62168.493087179289</v>
      </c>
      <c r="AF34" s="253">
        <v>49738.825306718856</v>
      </c>
      <c r="AG34" s="253">
        <v>2048.9902350891407</v>
      </c>
      <c r="AH34" s="253">
        <v>10380.677545371289</v>
      </c>
      <c r="AI34" s="253">
        <v>0</v>
      </c>
      <c r="AJ34" s="253">
        <v>0</v>
      </c>
      <c r="AK34" s="253">
        <v>0</v>
      </c>
      <c r="AL34" s="253">
        <v>0</v>
      </c>
      <c r="AM34" s="253">
        <v>0</v>
      </c>
      <c r="AN34" s="253">
        <v>0</v>
      </c>
      <c r="AO34" s="253">
        <v>0</v>
      </c>
      <c r="AP34" s="526">
        <v>0</v>
      </c>
      <c r="AQ34" s="655">
        <f t="shared" si="5"/>
        <v>117238.48535002363</v>
      </c>
      <c r="AR34" s="253">
        <v>85729.838389542303</v>
      </c>
      <c r="AS34" s="253">
        <v>3402.4182759935293</v>
      </c>
      <c r="AT34" s="253">
        <v>27831.032315746084</v>
      </c>
      <c r="AU34" s="253">
        <v>131.70302993592858</v>
      </c>
      <c r="AV34" s="253">
        <v>0</v>
      </c>
      <c r="AW34" s="253">
        <v>0</v>
      </c>
      <c r="AX34" s="253">
        <v>0</v>
      </c>
      <c r="AY34" s="253">
        <v>143.49333880578769</v>
      </c>
      <c r="AZ34" s="253">
        <v>0</v>
      </c>
      <c r="BA34" s="253">
        <v>0</v>
      </c>
      <c r="BB34" s="526">
        <v>0</v>
      </c>
      <c r="BC34" s="893"/>
      <c r="BD34" s="690">
        <f t="shared" si="6"/>
        <v>286975.84266013827</v>
      </c>
      <c r="BE34" s="656">
        <f t="shared" si="7"/>
        <v>216663.63177977176</v>
      </c>
      <c r="BF34" s="656">
        <f t="shared" si="8"/>
        <v>8656.1355209289341</v>
      </c>
      <c r="BG34" s="656">
        <f t="shared" si="9"/>
        <v>60215.866595409811</v>
      </c>
      <c r="BH34" s="656">
        <f t="shared" si="10"/>
        <v>948.61933782249753</v>
      </c>
      <c r="BI34" s="656">
        <f t="shared" si="11"/>
        <v>0</v>
      </c>
      <c r="BJ34" s="656">
        <f t="shared" si="12"/>
        <v>149.18689588150775</v>
      </c>
      <c r="BK34" s="656">
        <f t="shared" si="13"/>
        <v>0</v>
      </c>
      <c r="BL34" s="656">
        <f t="shared" si="14"/>
        <v>342.40253032376899</v>
      </c>
      <c r="BM34" s="656">
        <f t="shared" si="15"/>
        <v>0</v>
      </c>
      <c r="BN34" s="656">
        <f t="shared" si="16"/>
        <v>0</v>
      </c>
      <c r="BO34" s="657">
        <f t="shared" si="17"/>
        <v>0</v>
      </c>
    </row>
    <row r="35" spans="1:67" x14ac:dyDescent="0.25">
      <c r="A35" s="1571"/>
      <c r="B35" s="514" t="s">
        <v>80</v>
      </c>
      <c r="C35" s="524" t="s">
        <v>847</v>
      </c>
      <c r="D35" s="653"/>
      <c r="E35" s="653"/>
      <c r="F35" s="971" t="str">
        <f t="shared" si="1"/>
        <v/>
      </c>
      <c r="G35" s="655">
        <f t="shared" si="2"/>
        <v>0</v>
      </c>
      <c r="H35" s="253">
        <v>0</v>
      </c>
      <c r="I35" s="253">
        <v>0</v>
      </c>
      <c r="J35" s="253">
        <v>0</v>
      </c>
      <c r="K35" s="253">
        <v>0</v>
      </c>
      <c r="L35" s="253">
        <v>0</v>
      </c>
      <c r="M35" s="253">
        <v>0</v>
      </c>
      <c r="N35" s="253">
        <v>0</v>
      </c>
      <c r="O35" s="253">
        <v>0</v>
      </c>
      <c r="P35" s="253">
        <v>0</v>
      </c>
      <c r="Q35" s="253">
        <v>0</v>
      </c>
      <c r="R35" s="526">
        <v>0</v>
      </c>
      <c r="S35" s="655">
        <f t="shared" si="3"/>
        <v>0</v>
      </c>
      <c r="T35" s="253">
        <v>0</v>
      </c>
      <c r="U35" s="253">
        <v>0</v>
      </c>
      <c r="V35" s="253">
        <v>0</v>
      </c>
      <c r="W35" s="253">
        <v>0</v>
      </c>
      <c r="X35" s="253">
        <v>0</v>
      </c>
      <c r="Y35" s="253">
        <v>0</v>
      </c>
      <c r="Z35" s="253">
        <v>0</v>
      </c>
      <c r="AA35" s="253">
        <v>0</v>
      </c>
      <c r="AB35" s="253">
        <v>0</v>
      </c>
      <c r="AC35" s="253">
        <v>0</v>
      </c>
      <c r="AD35" s="526">
        <v>0</v>
      </c>
      <c r="AE35" s="655">
        <f t="shared" si="4"/>
        <v>0</v>
      </c>
      <c r="AF35" s="253">
        <v>0</v>
      </c>
      <c r="AG35" s="253">
        <v>0</v>
      </c>
      <c r="AH35" s="253">
        <v>0</v>
      </c>
      <c r="AI35" s="253">
        <v>0</v>
      </c>
      <c r="AJ35" s="253">
        <v>0</v>
      </c>
      <c r="AK35" s="253">
        <v>0</v>
      </c>
      <c r="AL35" s="253">
        <v>0</v>
      </c>
      <c r="AM35" s="253">
        <v>0</v>
      </c>
      <c r="AN35" s="253">
        <v>0</v>
      </c>
      <c r="AO35" s="253">
        <v>0</v>
      </c>
      <c r="AP35" s="526">
        <v>0</v>
      </c>
      <c r="AQ35" s="655">
        <f t="shared" si="5"/>
        <v>0</v>
      </c>
      <c r="AR35" s="253">
        <v>0</v>
      </c>
      <c r="AS35" s="253">
        <v>0</v>
      </c>
      <c r="AT35" s="253">
        <v>0</v>
      </c>
      <c r="AU35" s="253">
        <v>0</v>
      </c>
      <c r="AV35" s="253">
        <v>0</v>
      </c>
      <c r="AW35" s="253">
        <v>0</v>
      </c>
      <c r="AX35" s="253">
        <v>0</v>
      </c>
      <c r="AY35" s="253">
        <v>0</v>
      </c>
      <c r="AZ35" s="253">
        <v>0</v>
      </c>
      <c r="BA35" s="253">
        <v>0</v>
      </c>
      <c r="BB35" s="526">
        <v>0</v>
      </c>
      <c r="BC35" s="893"/>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71"/>
      <c r="B36" s="514" t="s">
        <v>81</v>
      </c>
      <c r="C36" s="524" t="s">
        <v>848</v>
      </c>
      <c r="D36" s="653"/>
      <c r="E36" s="653"/>
      <c r="F36" s="971" t="str">
        <f t="shared" si="1"/>
        <v/>
      </c>
      <c r="G36" s="655">
        <f t="shared" si="2"/>
        <v>0</v>
      </c>
      <c r="H36" s="253">
        <v>0</v>
      </c>
      <c r="I36" s="253">
        <v>0</v>
      </c>
      <c r="J36" s="253">
        <v>0</v>
      </c>
      <c r="K36" s="253">
        <v>0</v>
      </c>
      <c r="L36" s="253">
        <v>0</v>
      </c>
      <c r="M36" s="253">
        <v>0</v>
      </c>
      <c r="N36" s="253">
        <v>0</v>
      </c>
      <c r="O36" s="253">
        <v>0</v>
      </c>
      <c r="P36" s="253">
        <v>0</v>
      </c>
      <c r="Q36" s="253">
        <v>0</v>
      </c>
      <c r="R36" s="526">
        <v>0</v>
      </c>
      <c r="S36" s="655">
        <f t="shared" si="3"/>
        <v>0</v>
      </c>
      <c r="T36" s="253">
        <v>0</v>
      </c>
      <c r="U36" s="253">
        <v>0</v>
      </c>
      <c r="V36" s="253">
        <v>0</v>
      </c>
      <c r="W36" s="253">
        <v>0</v>
      </c>
      <c r="X36" s="253">
        <v>0</v>
      </c>
      <c r="Y36" s="253">
        <v>0</v>
      </c>
      <c r="Z36" s="253">
        <v>0</v>
      </c>
      <c r="AA36" s="253">
        <v>0</v>
      </c>
      <c r="AB36" s="253">
        <v>0</v>
      </c>
      <c r="AC36" s="253">
        <v>0</v>
      </c>
      <c r="AD36" s="526">
        <v>0</v>
      </c>
      <c r="AE36" s="655">
        <f t="shared" si="4"/>
        <v>0</v>
      </c>
      <c r="AF36" s="253">
        <v>0</v>
      </c>
      <c r="AG36" s="253">
        <v>0</v>
      </c>
      <c r="AH36" s="253">
        <v>0</v>
      </c>
      <c r="AI36" s="253">
        <v>0</v>
      </c>
      <c r="AJ36" s="253">
        <v>0</v>
      </c>
      <c r="AK36" s="253">
        <v>0</v>
      </c>
      <c r="AL36" s="253">
        <v>0</v>
      </c>
      <c r="AM36" s="253">
        <v>0</v>
      </c>
      <c r="AN36" s="253">
        <v>0</v>
      </c>
      <c r="AO36" s="253">
        <v>0</v>
      </c>
      <c r="AP36" s="526">
        <v>0</v>
      </c>
      <c r="AQ36" s="655">
        <f t="shared" si="5"/>
        <v>0</v>
      </c>
      <c r="AR36" s="253">
        <v>0</v>
      </c>
      <c r="AS36" s="253">
        <v>0</v>
      </c>
      <c r="AT36" s="253">
        <v>0</v>
      </c>
      <c r="AU36" s="253">
        <v>0</v>
      </c>
      <c r="AV36" s="253">
        <v>0</v>
      </c>
      <c r="AW36" s="253">
        <v>0</v>
      </c>
      <c r="AX36" s="253">
        <v>0</v>
      </c>
      <c r="AY36" s="253">
        <v>0</v>
      </c>
      <c r="AZ36" s="253">
        <v>0</v>
      </c>
      <c r="BA36" s="253">
        <v>0</v>
      </c>
      <c r="BB36" s="526">
        <v>0</v>
      </c>
      <c r="BC36" s="893"/>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71"/>
      <c r="B37" s="514" t="s">
        <v>82</v>
      </c>
      <c r="C37" s="524" t="s">
        <v>849</v>
      </c>
      <c r="D37" s="653"/>
      <c r="E37" s="653"/>
      <c r="F37" s="971" t="str">
        <f t="shared" si="1"/>
        <v/>
      </c>
      <c r="G37" s="655">
        <f t="shared" si="2"/>
        <v>0</v>
      </c>
      <c r="H37" s="253">
        <v>0</v>
      </c>
      <c r="I37" s="253">
        <v>0</v>
      </c>
      <c r="J37" s="253">
        <v>0</v>
      </c>
      <c r="K37" s="253">
        <v>0</v>
      </c>
      <c r="L37" s="253">
        <v>0</v>
      </c>
      <c r="M37" s="253">
        <v>0</v>
      </c>
      <c r="N37" s="253">
        <v>0</v>
      </c>
      <c r="O37" s="253">
        <v>0</v>
      </c>
      <c r="P37" s="253">
        <v>0</v>
      </c>
      <c r="Q37" s="253">
        <v>0</v>
      </c>
      <c r="R37" s="526">
        <v>0</v>
      </c>
      <c r="S37" s="655">
        <f t="shared" si="3"/>
        <v>0</v>
      </c>
      <c r="T37" s="253">
        <v>0</v>
      </c>
      <c r="U37" s="253">
        <v>0</v>
      </c>
      <c r="V37" s="253">
        <v>0</v>
      </c>
      <c r="W37" s="253">
        <v>0</v>
      </c>
      <c r="X37" s="253">
        <v>0</v>
      </c>
      <c r="Y37" s="253">
        <v>0</v>
      </c>
      <c r="Z37" s="253">
        <v>0</v>
      </c>
      <c r="AA37" s="253">
        <v>0</v>
      </c>
      <c r="AB37" s="253">
        <v>0</v>
      </c>
      <c r="AC37" s="253">
        <v>0</v>
      </c>
      <c r="AD37" s="526">
        <v>0</v>
      </c>
      <c r="AE37" s="655">
        <f t="shared" si="4"/>
        <v>0</v>
      </c>
      <c r="AF37" s="253">
        <v>0</v>
      </c>
      <c r="AG37" s="253">
        <v>0</v>
      </c>
      <c r="AH37" s="253">
        <v>0</v>
      </c>
      <c r="AI37" s="253">
        <v>0</v>
      </c>
      <c r="AJ37" s="253">
        <v>0</v>
      </c>
      <c r="AK37" s="253">
        <v>0</v>
      </c>
      <c r="AL37" s="253">
        <v>0</v>
      </c>
      <c r="AM37" s="253">
        <v>0</v>
      </c>
      <c r="AN37" s="253">
        <v>0</v>
      </c>
      <c r="AO37" s="253">
        <v>0</v>
      </c>
      <c r="AP37" s="526">
        <v>0</v>
      </c>
      <c r="AQ37" s="655">
        <f t="shared" si="5"/>
        <v>0</v>
      </c>
      <c r="AR37" s="253">
        <v>0</v>
      </c>
      <c r="AS37" s="253">
        <v>0</v>
      </c>
      <c r="AT37" s="253">
        <v>0</v>
      </c>
      <c r="AU37" s="253">
        <v>0</v>
      </c>
      <c r="AV37" s="253">
        <v>0</v>
      </c>
      <c r="AW37" s="253">
        <v>0</v>
      </c>
      <c r="AX37" s="253">
        <v>0</v>
      </c>
      <c r="AY37" s="253">
        <v>0</v>
      </c>
      <c r="AZ37" s="253">
        <v>0</v>
      </c>
      <c r="BA37" s="253">
        <v>0</v>
      </c>
      <c r="BB37" s="526">
        <v>0</v>
      </c>
      <c r="BC37" s="893"/>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78"/>
      <c r="B38" s="660" t="s">
        <v>216</v>
      </c>
      <c r="C38" s="661" t="s">
        <v>36</v>
      </c>
      <c r="D38" s="662">
        <f>SUM(D34:D37)</f>
        <v>0</v>
      </c>
      <c r="E38" s="662">
        <f>SUM(E34:E37)</f>
        <v>0</v>
      </c>
      <c r="F38" s="972" t="str">
        <f t="shared" si="1"/>
        <v/>
      </c>
      <c r="G38" s="689">
        <f t="shared" si="2"/>
        <v>35993.519609371244</v>
      </c>
      <c r="H38" s="663">
        <f>SUM(H34:H37)</f>
        <v>32158.229853171728</v>
      </c>
      <c r="I38" s="663">
        <f t="shared" ref="I38:R38" si="34">SUM(I34:I37)</f>
        <v>1668.418124025711</v>
      </c>
      <c r="J38" s="663">
        <f t="shared" si="34"/>
        <v>1485.0158858752418</v>
      </c>
      <c r="K38" s="663">
        <f t="shared" si="34"/>
        <v>333.75965889907326</v>
      </c>
      <c r="L38" s="663">
        <f t="shared" si="34"/>
        <v>0</v>
      </c>
      <c r="M38" s="663">
        <f t="shared" si="34"/>
        <v>149.18689588150775</v>
      </c>
      <c r="N38" s="663">
        <f t="shared" si="34"/>
        <v>0</v>
      </c>
      <c r="O38" s="663">
        <f t="shared" si="34"/>
        <v>198.9091915179813</v>
      </c>
      <c r="P38" s="663">
        <f t="shared" si="34"/>
        <v>0</v>
      </c>
      <c r="Q38" s="663">
        <f t="shared" si="34"/>
        <v>0</v>
      </c>
      <c r="R38" s="889">
        <f t="shared" si="34"/>
        <v>0</v>
      </c>
      <c r="S38" s="689">
        <f t="shared" si="3"/>
        <v>71575.344613564113</v>
      </c>
      <c r="T38" s="663">
        <f t="shared" ref="T38:AD38" si="35">SUM(T34:T37)</f>
        <v>49036.738230338873</v>
      </c>
      <c r="U38" s="663">
        <f t="shared" si="35"/>
        <v>1536.3088858205533</v>
      </c>
      <c r="V38" s="663">
        <f t="shared" si="35"/>
        <v>20519.140848417199</v>
      </c>
      <c r="W38" s="663">
        <f t="shared" si="35"/>
        <v>483.15664898749566</v>
      </c>
      <c r="X38" s="663">
        <f t="shared" si="35"/>
        <v>0</v>
      </c>
      <c r="Y38" s="663">
        <f t="shared" si="35"/>
        <v>0</v>
      </c>
      <c r="Z38" s="663">
        <f t="shared" si="35"/>
        <v>0</v>
      </c>
      <c r="AA38" s="663">
        <f t="shared" si="35"/>
        <v>0</v>
      </c>
      <c r="AB38" s="663">
        <f>SUM(AB34:AB37)</f>
        <v>0</v>
      </c>
      <c r="AC38" s="663">
        <f t="shared" si="35"/>
        <v>0</v>
      </c>
      <c r="AD38" s="889">
        <f t="shared" si="35"/>
        <v>0</v>
      </c>
      <c r="AE38" s="689">
        <f t="shared" si="4"/>
        <v>62168.493087179289</v>
      </c>
      <c r="AF38" s="663">
        <f t="shared" ref="AF38:AP38" si="36">SUM(AF34:AF37)</f>
        <v>49738.825306718856</v>
      </c>
      <c r="AG38" s="663">
        <f t="shared" si="36"/>
        <v>2048.9902350891407</v>
      </c>
      <c r="AH38" s="663">
        <f t="shared" si="36"/>
        <v>10380.677545371289</v>
      </c>
      <c r="AI38" s="663">
        <f t="shared" si="36"/>
        <v>0</v>
      </c>
      <c r="AJ38" s="663">
        <f t="shared" si="36"/>
        <v>0</v>
      </c>
      <c r="AK38" s="663">
        <f t="shared" si="36"/>
        <v>0</v>
      </c>
      <c r="AL38" s="663">
        <f t="shared" si="36"/>
        <v>0</v>
      </c>
      <c r="AM38" s="663">
        <f t="shared" si="36"/>
        <v>0</v>
      </c>
      <c r="AN38" s="663">
        <f>SUM(AN34:AN37)</f>
        <v>0</v>
      </c>
      <c r="AO38" s="663">
        <f t="shared" si="36"/>
        <v>0</v>
      </c>
      <c r="AP38" s="889">
        <f t="shared" si="36"/>
        <v>0</v>
      </c>
      <c r="AQ38" s="689">
        <f t="shared" si="5"/>
        <v>117238.48535002363</v>
      </c>
      <c r="AR38" s="663">
        <f t="shared" ref="AR38:BC38" si="37">SUM(AR34:AR37)</f>
        <v>85729.838389542303</v>
      </c>
      <c r="AS38" s="663">
        <f t="shared" si="37"/>
        <v>3402.4182759935293</v>
      </c>
      <c r="AT38" s="663">
        <f t="shared" si="37"/>
        <v>27831.032315746084</v>
      </c>
      <c r="AU38" s="663">
        <f t="shared" si="37"/>
        <v>131.70302993592858</v>
      </c>
      <c r="AV38" s="663">
        <f t="shared" si="37"/>
        <v>0</v>
      </c>
      <c r="AW38" s="663">
        <f t="shared" si="37"/>
        <v>0</v>
      </c>
      <c r="AX38" s="663">
        <f t="shared" si="37"/>
        <v>0</v>
      </c>
      <c r="AY38" s="663">
        <f t="shared" si="37"/>
        <v>143.49333880578769</v>
      </c>
      <c r="AZ38" s="663">
        <f>SUM(AZ34:AZ37)</f>
        <v>0</v>
      </c>
      <c r="BA38" s="663">
        <f t="shared" si="37"/>
        <v>0</v>
      </c>
      <c r="BB38" s="889">
        <f t="shared" si="37"/>
        <v>0</v>
      </c>
      <c r="BC38" s="664">
        <f t="shared" si="37"/>
        <v>0</v>
      </c>
      <c r="BD38" s="655">
        <f t="shared" si="6"/>
        <v>286975.84266013827</v>
      </c>
      <c r="BE38" s="665">
        <f t="shared" si="7"/>
        <v>216663.63177977176</v>
      </c>
      <c r="BF38" s="665">
        <f t="shared" si="8"/>
        <v>8656.1355209289341</v>
      </c>
      <c r="BG38" s="665">
        <f t="shared" si="9"/>
        <v>60215.866595409811</v>
      </c>
      <c r="BH38" s="665">
        <f t="shared" si="10"/>
        <v>948.61933782249753</v>
      </c>
      <c r="BI38" s="665">
        <f t="shared" si="11"/>
        <v>0</v>
      </c>
      <c r="BJ38" s="665">
        <f t="shared" si="12"/>
        <v>149.18689588150775</v>
      </c>
      <c r="BK38" s="665">
        <f t="shared" si="13"/>
        <v>0</v>
      </c>
      <c r="BL38" s="665">
        <f t="shared" si="14"/>
        <v>342.40253032376899</v>
      </c>
      <c r="BM38" s="665">
        <f t="shared" si="15"/>
        <v>0</v>
      </c>
      <c r="BN38" s="665">
        <f t="shared" si="16"/>
        <v>0</v>
      </c>
      <c r="BO38" s="666">
        <f t="shared" si="17"/>
        <v>0</v>
      </c>
    </row>
    <row r="39" spans="1:67" x14ac:dyDescent="0.25">
      <c r="A39" s="1571" t="s">
        <v>1075</v>
      </c>
      <c r="B39" s="514" t="s">
        <v>84</v>
      </c>
      <c r="C39" s="524" t="s">
        <v>846</v>
      </c>
      <c r="D39" s="653">
        <v>140</v>
      </c>
      <c r="E39" s="653">
        <v>83</v>
      </c>
      <c r="F39" s="971">
        <f t="shared" si="1"/>
        <v>0.59285714285714286</v>
      </c>
      <c r="G39" s="655">
        <f t="shared" si="2"/>
        <v>70321.192247629951</v>
      </c>
      <c r="H39" s="253">
        <v>64684.894913869473</v>
      </c>
      <c r="I39" s="253">
        <v>2402.9174758854656</v>
      </c>
      <c r="J39" s="253">
        <v>830.18225638032425</v>
      </c>
      <c r="K39" s="253">
        <v>507.62762185003373</v>
      </c>
      <c r="L39" s="253">
        <v>0</v>
      </c>
      <c r="M39" s="253">
        <v>1895.5699796446511</v>
      </c>
      <c r="N39" s="253">
        <v>0</v>
      </c>
      <c r="O39" s="253">
        <v>0</v>
      </c>
      <c r="P39" s="253">
        <v>0</v>
      </c>
      <c r="Q39" s="253">
        <v>0</v>
      </c>
      <c r="R39" s="526">
        <v>0</v>
      </c>
      <c r="S39" s="655">
        <f t="shared" si="3"/>
        <v>73834.037418645647</v>
      </c>
      <c r="T39" s="253">
        <v>70817.574827167031</v>
      </c>
      <c r="U39" s="253">
        <v>1055.6833718020775</v>
      </c>
      <c r="V39" s="253">
        <v>470.15081713087284</v>
      </c>
      <c r="W39" s="253">
        <v>9.0040374392004416</v>
      </c>
      <c r="X39" s="253">
        <v>0</v>
      </c>
      <c r="Y39" s="253">
        <v>1411.9331153270646</v>
      </c>
      <c r="Z39" s="253">
        <v>0</v>
      </c>
      <c r="AA39" s="253">
        <v>0</v>
      </c>
      <c r="AB39" s="253">
        <v>69.691249779411407</v>
      </c>
      <c r="AC39" s="253">
        <v>0</v>
      </c>
      <c r="AD39" s="526">
        <v>0</v>
      </c>
      <c r="AE39" s="655">
        <f t="shared" si="4"/>
        <v>62979.075589633801</v>
      </c>
      <c r="AF39" s="253">
        <v>60362.78145309411</v>
      </c>
      <c r="AG39" s="253">
        <v>1221.1649612473007</v>
      </c>
      <c r="AH39" s="253">
        <v>157.22836936013999</v>
      </c>
      <c r="AI39" s="253">
        <v>250.76006254189116</v>
      </c>
      <c r="AJ39" s="253">
        <v>0</v>
      </c>
      <c r="AK39" s="253">
        <v>899.19397607463111</v>
      </c>
      <c r="AL39" s="253">
        <v>0</v>
      </c>
      <c r="AM39" s="253">
        <v>0</v>
      </c>
      <c r="AN39" s="253">
        <v>87.946767315723292</v>
      </c>
      <c r="AO39" s="253">
        <v>0</v>
      </c>
      <c r="AP39" s="526">
        <v>0</v>
      </c>
      <c r="AQ39" s="655">
        <f t="shared" si="5"/>
        <v>67758.918967328776</v>
      </c>
      <c r="AR39" s="253">
        <v>64731.053829530028</v>
      </c>
      <c r="AS39" s="253">
        <v>1185.0882524658152</v>
      </c>
      <c r="AT39" s="253">
        <v>634.65005903281701</v>
      </c>
      <c r="AU39" s="253">
        <v>261.08904655822033</v>
      </c>
      <c r="AV39" s="253">
        <v>0</v>
      </c>
      <c r="AW39" s="253">
        <v>947.03777974188711</v>
      </c>
      <c r="AX39" s="253">
        <v>0</v>
      </c>
      <c r="AY39" s="253">
        <v>0</v>
      </c>
      <c r="AZ39" s="253">
        <v>0</v>
      </c>
      <c r="BA39" s="253">
        <v>0</v>
      </c>
      <c r="BB39" s="526">
        <v>0</v>
      </c>
      <c r="BC39" s="893"/>
      <c r="BD39" s="690">
        <f t="shared" si="6"/>
        <v>274893.22422323824</v>
      </c>
      <c r="BE39" s="656">
        <f t="shared" si="7"/>
        <v>260596.30502366065</v>
      </c>
      <c r="BF39" s="656">
        <f t="shared" si="8"/>
        <v>5864.8540614006597</v>
      </c>
      <c r="BG39" s="656">
        <f t="shared" si="9"/>
        <v>2092.2115019041544</v>
      </c>
      <c r="BH39" s="656">
        <f t="shared" si="10"/>
        <v>1028.4807683893457</v>
      </c>
      <c r="BI39" s="656">
        <f t="shared" si="11"/>
        <v>0</v>
      </c>
      <c r="BJ39" s="656">
        <f t="shared" si="12"/>
        <v>5153.7348507882334</v>
      </c>
      <c r="BK39" s="656">
        <f t="shared" si="13"/>
        <v>0</v>
      </c>
      <c r="BL39" s="656">
        <f t="shared" si="14"/>
        <v>0</v>
      </c>
      <c r="BM39" s="656">
        <f t="shared" si="15"/>
        <v>157.6380170951347</v>
      </c>
      <c r="BN39" s="656">
        <f t="shared" si="16"/>
        <v>0</v>
      </c>
      <c r="BO39" s="657">
        <f t="shared" si="17"/>
        <v>0</v>
      </c>
    </row>
    <row r="40" spans="1:67" x14ac:dyDescent="0.25">
      <c r="A40" s="1571"/>
      <c r="B40" s="514" t="s">
        <v>85</v>
      </c>
      <c r="C40" s="524" t="s">
        <v>847</v>
      </c>
      <c r="D40" s="653"/>
      <c r="E40" s="653"/>
      <c r="F40" s="971" t="str">
        <f t="shared" si="1"/>
        <v/>
      </c>
      <c r="G40" s="655">
        <f t="shared" si="2"/>
        <v>0</v>
      </c>
      <c r="H40" s="253">
        <v>0</v>
      </c>
      <c r="I40" s="253">
        <v>0</v>
      </c>
      <c r="J40" s="253">
        <v>0</v>
      </c>
      <c r="K40" s="253">
        <v>0</v>
      </c>
      <c r="L40" s="253">
        <v>0</v>
      </c>
      <c r="M40" s="253">
        <v>0</v>
      </c>
      <c r="N40" s="253">
        <v>0</v>
      </c>
      <c r="O40" s="253">
        <v>0</v>
      </c>
      <c r="P40" s="253">
        <v>0</v>
      </c>
      <c r="Q40" s="253">
        <v>0</v>
      </c>
      <c r="R40" s="526">
        <v>0</v>
      </c>
      <c r="S40" s="655">
        <f t="shared" si="3"/>
        <v>0</v>
      </c>
      <c r="T40" s="253">
        <v>0</v>
      </c>
      <c r="U40" s="253">
        <v>0</v>
      </c>
      <c r="V40" s="253">
        <v>0</v>
      </c>
      <c r="W40" s="253">
        <v>0</v>
      </c>
      <c r="X40" s="253">
        <v>0</v>
      </c>
      <c r="Y40" s="253">
        <v>0</v>
      </c>
      <c r="Z40" s="253">
        <v>0</v>
      </c>
      <c r="AA40" s="253">
        <v>0</v>
      </c>
      <c r="AB40" s="253">
        <v>0</v>
      </c>
      <c r="AC40" s="253">
        <v>0</v>
      </c>
      <c r="AD40" s="526">
        <v>0</v>
      </c>
      <c r="AE40" s="655">
        <f t="shared" si="4"/>
        <v>0</v>
      </c>
      <c r="AF40" s="253">
        <v>0</v>
      </c>
      <c r="AG40" s="253">
        <v>0</v>
      </c>
      <c r="AH40" s="253">
        <v>0</v>
      </c>
      <c r="AI40" s="253">
        <v>0</v>
      </c>
      <c r="AJ40" s="253">
        <v>0</v>
      </c>
      <c r="AK40" s="253">
        <v>0</v>
      </c>
      <c r="AL40" s="253">
        <v>0</v>
      </c>
      <c r="AM40" s="253">
        <v>0</v>
      </c>
      <c r="AN40" s="253">
        <v>0</v>
      </c>
      <c r="AO40" s="253">
        <v>0</v>
      </c>
      <c r="AP40" s="526">
        <v>0</v>
      </c>
      <c r="AQ40" s="655">
        <f t="shared" si="5"/>
        <v>0</v>
      </c>
      <c r="AR40" s="253">
        <v>0</v>
      </c>
      <c r="AS40" s="253">
        <v>0</v>
      </c>
      <c r="AT40" s="253">
        <v>0</v>
      </c>
      <c r="AU40" s="253">
        <v>0</v>
      </c>
      <c r="AV40" s="253">
        <v>0</v>
      </c>
      <c r="AW40" s="253">
        <v>0</v>
      </c>
      <c r="AX40" s="253">
        <v>0</v>
      </c>
      <c r="AY40" s="253">
        <v>0</v>
      </c>
      <c r="AZ40" s="253">
        <v>0</v>
      </c>
      <c r="BA40" s="253">
        <v>0</v>
      </c>
      <c r="BB40" s="526">
        <v>0</v>
      </c>
      <c r="BC40" s="893"/>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71"/>
      <c r="B41" s="514" t="s">
        <v>86</v>
      </c>
      <c r="C41" s="524" t="s">
        <v>848</v>
      </c>
      <c r="D41" s="653"/>
      <c r="E41" s="653"/>
      <c r="F41" s="971" t="str">
        <f t="shared" si="1"/>
        <v/>
      </c>
      <c r="G41" s="655">
        <f t="shared" si="2"/>
        <v>0</v>
      </c>
      <c r="H41" s="253">
        <v>0</v>
      </c>
      <c r="I41" s="253">
        <v>0</v>
      </c>
      <c r="J41" s="253">
        <v>0</v>
      </c>
      <c r="K41" s="253">
        <v>0</v>
      </c>
      <c r="L41" s="253">
        <v>0</v>
      </c>
      <c r="M41" s="253">
        <v>0</v>
      </c>
      <c r="N41" s="253">
        <v>0</v>
      </c>
      <c r="O41" s="253">
        <v>0</v>
      </c>
      <c r="P41" s="253">
        <v>0</v>
      </c>
      <c r="Q41" s="253">
        <v>0</v>
      </c>
      <c r="R41" s="526">
        <v>0</v>
      </c>
      <c r="S41" s="655">
        <f t="shared" si="3"/>
        <v>0</v>
      </c>
      <c r="T41" s="253">
        <v>0</v>
      </c>
      <c r="U41" s="253">
        <v>0</v>
      </c>
      <c r="V41" s="253">
        <v>0</v>
      </c>
      <c r="W41" s="253">
        <v>0</v>
      </c>
      <c r="X41" s="253">
        <v>0</v>
      </c>
      <c r="Y41" s="253">
        <v>0</v>
      </c>
      <c r="Z41" s="253">
        <v>0</v>
      </c>
      <c r="AA41" s="253">
        <v>0</v>
      </c>
      <c r="AB41" s="253">
        <v>0</v>
      </c>
      <c r="AC41" s="253">
        <v>0</v>
      </c>
      <c r="AD41" s="526">
        <v>0</v>
      </c>
      <c r="AE41" s="655">
        <f t="shared" si="4"/>
        <v>0</v>
      </c>
      <c r="AF41" s="253">
        <v>0</v>
      </c>
      <c r="AG41" s="253">
        <v>0</v>
      </c>
      <c r="AH41" s="253">
        <v>0</v>
      </c>
      <c r="AI41" s="253">
        <v>0</v>
      </c>
      <c r="AJ41" s="253">
        <v>0</v>
      </c>
      <c r="AK41" s="253">
        <v>0</v>
      </c>
      <c r="AL41" s="253">
        <v>0</v>
      </c>
      <c r="AM41" s="253">
        <v>0</v>
      </c>
      <c r="AN41" s="253">
        <v>0</v>
      </c>
      <c r="AO41" s="253">
        <v>0</v>
      </c>
      <c r="AP41" s="526">
        <v>0</v>
      </c>
      <c r="AQ41" s="655">
        <f t="shared" si="5"/>
        <v>0</v>
      </c>
      <c r="AR41" s="253">
        <v>0</v>
      </c>
      <c r="AS41" s="253">
        <v>0</v>
      </c>
      <c r="AT41" s="253">
        <v>0</v>
      </c>
      <c r="AU41" s="253">
        <v>0</v>
      </c>
      <c r="AV41" s="253">
        <v>0</v>
      </c>
      <c r="AW41" s="253">
        <v>0</v>
      </c>
      <c r="AX41" s="253">
        <v>0</v>
      </c>
      <c r="AY41" s="253">
        <v>0</v>
      </c>
      <c r="AZ41" s="253">
        <v>0</v>
      </c>
      <c r="BA41" s="253">
        <v>0</v>
      </c>
      <c r="BB41" s="526">
        <v>0</v>
      </c>
      <c r="BC41" s="893"/>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71"/>
      <c r="B42" s="514" t="s">
        <v>87</v>
      </c>
      <c r="C42" s="524" t="s">
        <v>849</v>
      </c>
      <c r="D42" s="653"/>
      <c r="E42" s="653"/>
      <c r="F42" s="971" t="str">
        <f t="shared" si="1"/>
        <v/>
      </c>
      <c r="G42" s="655">
        <f t="shared" si="2"/>
        <v>0</v>
      </c>
      <c r="H42" s="253">
        <v>0</v>
      </c>
      <c r="I42" s="253">
        <v>0</v>
      </c>
      <c r="J42" s="253">
        <v>0</v>
      </c>
      <c r="K42" s="253">
        <v>0</v>
      </c>
      <c r="L42" s="253">
        <v>0</v>
      </c>
      <c r="M42" s="253">
        <v>0</v>
      </c>
      <c r="N42" s="253">
        <v>0</v>
      </c>
      <c r="O42" s="253">
        <v>0</v>
      </c>
      <c r="P42" s="253">
        <v>0</v>
      </c>
      <c r="Q42" s="253">
        <v>0</v>
      </c>
      <c r="R42" s="526">
        <v>0</v>
      </c>
      <c r="S42" s="655">
        <f t="shared" si="3"/>
        <v>0</v>
      </c>
      <c r="T42" s="253">
        <v>0</v>
      </c>
      <c r="U42" s="253">
        <v>0</v>
      </c>
      <c r="V42" s="253">
        <v>0</v>
      </c>
      <c r="W42" s="253">
        <v>0</v>
      </c>
      <c r="X42" s="253">
        <v>0</v>
      </c>
      <c r="Y42" s="253">
        <v>0</v>
      </c>
      <c r="Z42" s="253">
        <v>0</v>
      </c>
      <c r="AA42" s="253">
        <v>0</v>
      </c>
      <c r="AB42" s="253">
        <v>0</v>
      </c>
      <c r="AC42" s="253">
        <v>0</v>
      </c>
      <c r="AD42" s="526">
        <v>0</v>
      </c>
      <c r="AE42" s="655">
        <f t="shared" si="4"/>
        <v>0</v>
      </c>
      <c r="AF42" s="253">
        <v>0</v>
      </c>
      <c r="AG42" s="253">
        <v>0</v>
      </c>
      <c r="AH42" s="253">
        <v>0</v>
      </c>
      <c r="AI42" s="253">
        <v>0</v>
      </c>
      <c r="AJ42" s="253">
        <v>0</v>
      </c>
      <c r="AK42" s="253">
        <v>0</v>
      </c>
      <c r="AL42" s="253">
        <v>0</v>
      </c>
      <c r="AM42" s="253">
        <v>0</v>
      </c>
      <c r="AN42" s="253">
        <v>0</v>
      </c>
      <c r="AO42" s="253">
        <v>0</v>
      </c>
      <c r="AP42" s="526">
        <v>0</v>
      </c>
      <c r="AQ42" s="655">
        <f t="shared" si="5"/>
        <v>0</v>
      </c>
      <c r="AR42" s="253">
        <v>0</v>
      </c>
      <c r="AS42" s="253">
        <v>0</v>
      </c>
      <c r="AT42" s="253">
        <v>0</v>
      </c>
      <c r="AU42" s="253">
        <v>0</v>
      </c>
      <c r="AV42" s="253">
        <v>0</v>
      </c>
      <c r="AW42" s="253">
        <v>0</v>
      </c>
      <c r="AX42" s="253">
        <v>0</v>
      </c>
      <c r="AY42" s="253">
        <v>0</v>
      </c>
      <c r="AZ42" s="253">
        <v>0</v>
      </c>
      <c r="BA42" s="253">
        <v>0</v>
      </c>
      <c r="BB42" s="526">
        <v>0</v>
      </c>
      <c r="BC42" s="893"/>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78"/>
      <c r="B43" s="660" t="s">
        <v>213</v>
      </c>
      <c r="C43" s="661" t="s">
        <v>36</v>
      </c>
      <c r="D43" s="662">
        <f>SUM(D39:D42)</f>
        <v>140</v>
      </c>
      <c r="E43" s="662">
        <f>SUM(E39:E42)</f>
        <v>83</v>
      </c>
      <c r="F43" s="972">
        <f t="shared" si="1"/>
        <v>0.59285714285714286</v>
      </c>
      <c r="G43" s="689">
        <f t="shared" si="2"/>
        <v>70321.192247629951</v>
      </c>
      <c r="H43" s="663">
        <f>SUM(H39:H42)</f>
        <v>64684.894913869473</v>
      </c>
      <c r="I43" s="663">
        <f t="shared" ref="I43:R43" si="38">SUM(I39:I42)</f>
        <v>2402.9174758854656</v>
      </c>
      <c r="J43" s="663">
        <f t="shared" si="38"/>
        <v>830.18225638032425</v>
      </c>
      <c r="K43" s="663">
        <f t="shared" si="38"/>
        <v>507.62762185003373</v>
      </c>
      <c r="L43" s="663">
        <f t="shared" si="38"/>
        <v>0</v>
      </c>
      <c r="M43" s="663">
        <f t="shared" si="38"/>
        <v>1895.5699796446511</v>
      </c>
      <c r="N43" s="663">
        <f t="shared" si="38"/>
        <v>0</v>
      </c>
      <c r="O43" s="663">
        <f t="shared" si="38"/>
        <v>0</v>
      </c>
      <c r="P43" s="663">
        <f t="shared" si="38"/>
        <v>0</v>
      </c>
      <c r="Q43" s="663">
        <f t="shared" si="38"/>
        <v>0</v>
      </c>
      <c r="R43" s="889">
        <f t="shared" si="38"/>
        <v>0</v>
      </c>
      <c r="S43" s="689">
        <f t="shared" si="3"/>
        <v>73834.037418645647</v>
      </c>
      <c r="T43" s="663">
        <f t="shared" ref="T43:AD43" si="39">SUM(T39:T42)</f>
        <v>70817.574827167031</v>
      </c>
      <c r="U43" s="663">
        <f t="shared" si="39"/>
        <v>1055.6833718020775</v>
      </c>
      <c r="V43" s="663">
        <f t="shared" si="39"/>
        <v>470.15081713087284</v>
      </c>
      <c r="W43" s="663">
        <f t="shared" si="39"/>
        <v>9.0040374392004416</v>
      </c>
      <c r="X43" s="663">
        <f t="shared" si="39"/>
        <v>0</v>
      </c>
      <c r="Y43" s="663">
        <f t="shared" si="39"/>
        <v>1411.9331153270646</v>
      </c>
      <c r="Z43" s="663">
        <f t="shared" si="39"/>
        <v>0</v>
      </c>
      <c r="AA43" s="663">
        <f t="shared" si="39"/>
        <v>0</v>
      </c>
      <c r="AB43" s="663">
        <f>SUM(AB39:AB42)</f>
        <v>69.691249779411407</v>
      </c>
      <c r="AC43" s="663">
        <f t="shared" si="39"/>
        <v>0</v>
      </c>
      <c r="AD43" s="889">
        <f t="shared" si="39"/>
        <v>0</v>
      </c>
      <c r="AE43" s="689">
        <f t="shared" si="4"/>
        <v>62979.075589633801</v>
      </c>
      <c r="AF43" s="663">
        <f t="shared" ref="AF43:AP43" si="40">SUM(AF39:AF42)</f>
        <v>60362.78145309411</v>
      </c>
      <c r="AG43" s="663">
        <f t="shared" si="40"/>
        <v>1221.1649612473007</v>
      </c>
      <c r="AH43" s="663">
        <f t="shared" si="40"/>
        <v>157.22836936013999</v>
      </c>
      <c r="AI43" s="663">
        <f t="shared" si="40"/>
        <v>250.76006254189116</v>
      </c>
      <c r="AJ43" s="663">
        <f t="shared" si="40"/>
        <v>0</v>
      </c>
      <c r="AK43" s="663">
        <f t="shared" si="40"/>
        <v>899.19397607463111</v>
      </c>
      <c r="AL43" s="663">
        <f t="shared" si="40"/>
        <v>0</v>
      </c>
      <c r="AM43" s="663">
        <f t="shared" si="40"/>
        <v>0</v>
      </c>
      <c r="AN43" s="663">
        <f>SUM(AN39:AN42)</f>
        <v>87.946767315723292</v>
      </c>
      <c r="AO43" s="663">
        <f t="shared" si="40"/>
        <v>0</v>
      </c>
      <c r="AP43" s="889">
        <f t="shared" si="40"/>
        <v>0</v>
      </c>
      <c r="AQ43" s="689">
        <f t="shared" si="5"/>
        <v>67758.918967328776</v>
      </c>
      <c r="AR43" s="663">
        <f t="shared" ref="AR43:BC43" si="41">SUM(AR39:AR42)</f>
        <v>64731.053829530028</v>
      </c>
      <c r="AS43" s="663">
        <f t="shared" si="41"/>
        <v>1185.0882524658152</v>
      </c>
      <c r="AT43" s="663">
        <f t="shared" si="41"/>
        <v>634.65005903281701</v>
      </c>
      <c r="AU43" s="663">
        <f t="shared" si="41"/>
        <v>261.08904655822033</v>
      </c>
      <c r="AV43" s="663">
        <f t="shared" si="41"/>
        <v>0</v>
      </c>
      <c r="AW43" s="663">
        <f t="shared" si="41"/>
        <v>947.03777974188711</v>
      </c>
      <c r="AX43" s="663">
        <f t="shared" si="41"/>
        <v>0</v>
      </c>
      <c r="AY43" s="663">
        <f t="shared" si="41"/>
        <v>0</v>
      </c>
      <c r="AZ43" s="663">
        <f>SUM(AZ39:AZ42)</f>
        <v>0</v>
      </c>
      <c r="BA43" s="663">
        <f t="shared" si="41"/>
        <v>0</v>
      </c>
      <c r="BB43" s="889">
        <f t="shared" si="41"/>
        <v>0</v>
      </c>
      <c r="BC43" s="664">
        <f t="shared" si="41"/>
        <v>0</v>
      </c>
      <c r="BD43" s="655">
        <f t="shared" si="6"/>
        <v>274893.22422323824</v>
      </c>
      <c r="BE43" s="665">
        <f t="shared" si="7"/>
        <v>260596.30502366065</v>
      </c>
      <c r="BF43" s="665">
        <f t="shared" si="8"/>
        <v>5864.8540614006597</v>
      </c>
      <c r="BG43" s="665">
        <f t="shared" si="9"/>
        <v>2092.2115019041544</v>
      </c>
      <c r="BH43" s="665">
        <f t="shared" si="10"/>
        <v>1028.4807683893457</v>
      </c>
      <c r="BI43" s="665">
        <f t="shared" si="11"/>
        <v>0</v>
      </c>
      <c r="BJ43" s="665">
        <f t="shared" si="12"/>
        <v>5153.7348507882334</v>
      </c>
      <c r="BK43" s="665">
        <f t="shared" si="13"/>
        <v>0</v>
      </c>
      <c r="BL43" s="665">
        <f t="shared" si="14"/>
        <v>0</v>
      </c>
      <c r="BM43" s="665">
        <f t="shared" si="15"/>
        <v>157.6380170951347</v>
      </c>
      <c r="BN43" s="665">
        <f t="shared" si="16"/>
        <v>0</v>
      </c>
      <c r="BO43" s="666">
        <f t="shared" si="17"/>
        <v>0</v>
      </c>
    </row>
    <row r="44" spans="1:67" x14ac:dyDescent="0.25">
      <c r="A44" s="1571" t="s">
        <v>1055</v>
      </c>
      <c r="B44" s="514" t="s">
        <v>88</v>
      </c>
      <c r="C44" s="524" t="s">
        <v>846</v>
      </c>
      <c r="D44" s="653">
        <v>645</v>
      </c>
      <c r="E44" s="653">
        <v>87</v>
      </c>
      <c r="F44" s="971">
        <f t="shared" si="1"/>
        <v>0.13488372093023257</v>
      </c>
      <c r="G44" s="655">
        <f t="shared" si="2"/>
        <v>153105.77748397132</v>
      </c>
      <c r="H44" s="253">
        <v>135261.60791619989</v>
      </c>
      <c r="I44" s="253">
        <v>4148.1150280524471</v>
      </c>
      <c r="J44" s="253">
        <v>10614.722860733909</v>
      </c>
      <c r="K44" s="253">
        <v>558.98064871160693</v>
      </c>
      <c r="L44" s="253">
        <v>0</v>
      </c>
      <c r="M44" s="253">
        <v>2069.9281624117457</v>
      </c>
      <c r="N44" s="253">
        <v>0</v>
      </c>
      <c r="O44" s="253">
        <v>16.137235988255899</v>
      </c>
      <c r="P44" s="253">
        <v>436.28563187343559</v>
      </c>
      <c r="Q44" s="253">
        <v>0</v>
      </c>
      <c r="R44" s="526">
        <v>0</v>
      </c>
      <c r="S44" s="655">
        <f t="shared" si="3"/>
        <v>143993.56267496941</v>
      </c>
      <c r="T44" s="253">
        <v>127693.58871448599</v>
      </c>
      <c r="U44" s="253">
        <v>2492.5776798078145</v>
      </c>
      <c r="V44" s="253">
        <v>10061.931802418143</v>
      </c>
      <c r="W44" s="253">
        <v>563.53268986142496</v>
      </c>
      <c r="X44" s="253">
        <v>0</v>
      </c>
      <c r="Y44" s="253">
        <v>2170.2331394844387</v>
      </c>
      <c r="Z44" s="253">
        <v>0</v>
      </c>
      <c r="AA44" s="253">
        <v>2.1209510412338819</v>
      </c>
      <c r="AB44" s="253">
        <v>863.3221163996036</v>
      </c>
      <c r="AC44" s="253">
        <v>0</v>
      </c>
      <c r="AD44" s="526">
        <v>146.25558147074582</v>
      </c>
      <c r="AE44" s="655">
        <f t="shared" si="4"/>
        <v>145560.6565694786</v>
      </c>
      <c r="AF44" s="253">
        <v>126857.94579115743</v>
      </c>
      <c r="AG44" s="253">
        <v>3596.6350684402937</v>
      </c>
      <c r="AH44" s="253">
        <v>9441.9877446708251</v>
      </c>
      <c r="AI44" s="253">
        <v>702.41297744003305</v>
      </c>
      <c r="AJ44" s="253">
        <v>0</v>
      </c>
      <c r="AK44" s="253">
        <v>3864.15972904109</v>
      </c>
      <c r="AL44" s="253">
        <v>0</v>
      </c>
      <c r="AM44" s="253">
        <v>17.387796743700406</v>
      </c>
      <c r="AN44" s="253">
        <v>1062.7396652414914</v>
      </c>
      <c r="AO44" s="253">
        <v>0</v>
      </c>
      <c r="AP44" s="526">
        <v>17.387796743700406</v>
      </c>
      <c r="AQ44" s="655">
        <f t="shared" si="5"/>
        <v>140455.44212771059</v>
      </c>
      <c r="AR44" s="253">
        <v>124752.8155448371</v>
      </c>
      <c r="AS44" s="253">
        <v>3366.1362654191907</v>
      </c>
      <c r="AT44" s="253">
        <v>8675.3919508651779</v>
      </c>
      <c r="AU44" s="253">
        <v>1403.4890431966742</v>
      </c>
      <c r="AV44" s="253">
        <v>0</v>
      </c>
      <c r="AW44" s="253">
        <v>1389.7984527786164</v>
      </c>
      <c r="AX44" s="253">
        <v>0</v>
      </c>
      <c r="AY44" s="253">
        <v>90.707078479861053</v>
      </c>
      <c r="AZ44" s="253">
        <v>572.65420206531235</v>
      </c>
      <c r="BA44" s="253">
        <v>0</v>
      </c>
      <c r="BB44" s="526">
        <v>204.44959006866071</v>
      </c>
      <c r="BC44" s="893"/>
      <c r="BD44" s="690">
        <f t="shared" si="6"/>
        <v>583115.43885612988</v>
      </c>
      <c r="BE44" s="656">
        <f t="shared" si="7"/>
        <v>514565.95796668041</v>
      </c>
      <c r="BF44" s="656">
        <f t="shared" si="8"/>
        <v>13603.464041719746</v>
      </c>
      <c r="BG44" s="656">
        <f t="shared" si="9"/>
        <v>38794.034358688063</v>
      </c>
      <c r="BH44" s="656">
        <f t="shared" si="10"/>
        <v>3228.4153592097391</v>
      </c>
      <c r="BI44" s="656">
        <f t="shared" si="11"/>
        <v>0</v>
      </c>
      <c r="BJ44" s="656">
        <f t="shared" si="12"/>
        <v>9494.119483715891</v>
      </c>
      <c r="BK44" s="656">
        <f t="shared" si="13"/>
        <v>0</v>
      </c>
      <c r="BL44" s="656">
        <f t="shared" si="14"/>
        <v>126.35306225305123</v>
      </c>
      <c r="BM44" s="656">
        <f t="shared" si="15"/>
        <v>2935.001615579843</v>
      </c>
      <c r="BN44" s="656">
        <f t="shared" si="16"/>
        <v>0</v>
      </c>
      <c r="BO44" s="657">
        <f t="shared" si="17"/>
        <v>368.09296828310693</v>
      </c>
    </row>
    <row r="45" spans="1:67" x14ac:dyDescent="0.25">
      <c r="A45" s="1571"/>
      <c r="B45" s="514" t="s">
        <v>89</v>
      </c>
      <c r="C45" s="524" t="s">
        <v>847</v>
      </c>
      <c r="D45" s="653"/>
      <c r="E45" s="653"/>
      <c r="F45" s="971" t="str">
        <f t="shared" si="1"/>
        <v/>
      </c>
      <c r="G45" s="655">
        <f t="shared" si="2"/>
        <v>0</v>
      </c>
      <c r="H45" s="253">
        <v>0</v>
      </c>
      <c r="I45" s="253">
        <v>0</v>
      </c>
      <c r="J45" s="253">
        <v>0</v>
      </c>
      <c r="K45" s="253">
        <v>0</v>
      </c>
      <c r="L45" s="253">
        <v>0</v>
      </c>
      <c r="M45" s="253">
        <v>0</v>
      </c>
      <c r="N45" s="253">
        <v>0</v>
      </c>
      <c r="O45" s="253">
        <v>0</v>
      </c>
      <c r="P45" s="253">
        <v>0</v>
      </c>
      <c r="Q45" s="253">
        <v>0</v>
      </c>
      <c r="R45" s="526">
        <v>0</v>
      </c>
      <c r="S45" s="655">
        <f t="shared" si="3"/>
        <v>0</v>
      </c>
      <c r="T45" s="253">
        <v>0</v>
      </c>
      <c r="U45" s="253">
        <v>0</v>
      </c>
      <c r="V45" s="253">
        <v>0</v>
      </c>
      <c r="W45" s="253">
        <v>0</v>
      </c>
      <c r="X45" s="253">
        <v>0</v>
      </c>
      <c r="Y45" s="253">
        <v>0</v>
      </c>
      <c r="Z45" s="253">
        <v>0</v>
      </c>
      <c r="AA45" s="253">
        <v>0</v>
      </c>
      <c r="AB45" s="253">
        <v>0</v>
      </c>
      <c r="AC45" s="253">
        <v>0</v>
      </c>
      <c r="AD45" s="526">
        <v>0</v>
      </c>
      <c r="AE45" s="655">
        <f t="shared" si="4"/>
        <v>0</v>
      </c>
      <c r="AF45" s="253">
        <v>0</v>
      </c>
      <c r="AG45" s="253">
        <v>0</v>
      </c>
      <c r="AH45" s="253">
        <v>0</v>
      </c>
      <c r="AI45" s="253">
        <v>0</v>
      </c>
      <c r="AJ45" s="253">
        <v>0</v>
      </c>
      <c r="AK45" s="253">
        <v>0</v>
      </c>
      <c r="AL45" s="253">
        <v>0</v>
      </c>
      <c r="AM45" s="253">
        <v>0</v>
      </c>
      <c r="AN45" s="253">
        <v>0</v>
      </c>
      <c r="AO45" s="253">
        <v>0</v>
      </c>
      <c r="AP45" s="526">
        <v>0</v>
      </c>
      <c r="AQ45" s="655">
        <f t="shared" si="5"/>
        <v>0</v>
      </c>
      <c r="AR45" s="253">
        <v>0</v>
      </c>
      <c r="AS45" s="253">
        <v>0</v>
      </c>
      <c r="AT45" s="253">
        <v>0</v>
      </c>
      <c r="AU45" s="253">
        <v>0</v>
      </c>
      <c r="AV45" s="253">
        <v>0</v>
      </c>
      <c r="AW45" s="253">
        <v>0</v>
      </c>
      <c r="AX45" s="253">
        <v>0</v>
      </c>
      <c r="AY45" s="253">
        <v>0</v>
      </c>
      <c r="AZ45" s="253">
        <v>0</v>
      </c>
      <c r="BA45" s="253">
        <v>0</v>
      </c>
      <c r="BB45" s="526">
        <v>0</v>
      </c>
      <c r="BC45" s="893"/>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71"/>
      <c r="B46" s="514" t="s">
        <v>90</v>
      </c>
      <c r="C46" s="524" t="s">
        <v>848</v>
      </c>
      <c r="D46" s="653"/>
      <c r="E46" s="653"/>
      <c r="F46" s="971" t="str">
        <f t="shared" si="1"/>
        <v/>
      </c>
      <c r="G46" s="655">
        <f t="shared" ref="G46:G77" si="42">SUM(H46:R46)</f>
        <v>0</v>
      </c>
      <c r="H46" s="253">
        <v>0</v>
      </c>
      <c r="I46" s="253">
        <v>0</v>
      </c>
      <c r="J46" s="253">
        <v>0</v>
      </c>
      <c r="K46" s="253">
        <v>0</v>
      </c>
      <c r="L46" s="253">
        <v>0</v>
      </c>
      <c r="M46" s="253">
        <v>0</v>
      </c>
      <c r="N46" s="253">
        <v>0</v>
      </c>
      <c r="O46" s="253">
        <v>0</v>
      </c>
      <c r="P46" s="253">
        <v>0</v>
      </c>
      <c r="Q46" s="253">
        <v>0</v>
      </c>
      <c r="R46" s="526">
        <v>0</v>
      </c>
      <c r="S46" s="655">
        <f t="shared" ref="S46:S77" si="43">SUM(T46:AD46)</f>
        <v>0</v>
      </c>
      <c r="T46" s="253">
        <v>0</v>
      </c>
      <c r="U46" s="253">
        <v>0</v>
      </c>
      <c r="V46" s="253">
        <v>0</v>
      </c>
      <c r="W46" s="253">
        <v>0</v>
      </c>
      <c r="X46" s="253">
        <v>0</v>
      </c>
      <c r="Y46" s="253">
        <v>0</v>
      </c>
      <c r="Z46" s="253">
        <v>0</v>
      </c>
      <c r="AA46" s="253">
        <v>0</v>
      </c>
      <c r="AB46" s="253">
        <v>0</v>
      </c>
      <c r="AC46" s="253">
        <v>0</v>
      </c>
      <c r="AD46" s="526">
        <v>0</v>
      </c>
      <c r="AE46" s="655">
        <f t="shared" ref="AE46:AE77" si="44">SUM(AF46:AP46)</f>
        <v>0</v>
      </c>
      <c r="AF46" s="253">
        <v>0</v>
      </c>
      <c r="AG46" s="253">
        <v>0</v>
      </c>
      <c r="AH46" s="253">
        <v>0</v>
      </c>
      <c r="AI46" s="253">
        <v>0</v>
      </c>
      <c r="AJ46" s="253">
        <v>0</v>
      </c>
      <c r="AK46" s="253">
        <v>0</v>
      </c>
      <c r="AL46" s="253">
        <v>0</v>
      </c>
      <c r="AM46" s="253">
        <v>0</v>
      </c>
      <c r="AN46" s="253">
        <v>0</v>
      </c>
      <c r="AO46" s="253">
        <v>0</v>
      </c>
      <c r="AP46" s="526">
        <v>0</v>
      </c>
      <c r="AQ46" s="655">
        <f t="shared" ref="AQ46:AQ77" si="45">SUM(AR46:BB46)</f>
        <v>0</v>
      </c>
      <c r="AR46" s="253">
        <v>0</v>
      </c>
      <c r="AS46" s="253">
        <v>0</v>
      </c>
      <c r="AT46" s="253">
        <v>0</v>
      </c>
      <c r="AU46" s="253">
        <v>0</v>
      </c>
      <c r="AV46" s="253">
        <v>0</v>
      </c>
      <c r="AW46" s="253">
        <v>0</v>
      </c>
      <c r="AX46" s="253">
        <v>0</v>
      </c>
      <c r="AY46" s="253">
        <v>0</v>
      </c>
      <c r="AZ46" s="253">
        <v>0</v>
      </c>
      <c r="BA46" s="253">
        <v>0</v>
      </c>
      <c r="BB46" s="526">
        <v>0</v>
      </c>
      <c r="BC46" s="893"/>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71"/>
      <c r="B47" s="514" t="s">
        <v>91</v>
      </c>
      <c r="C47" s="524" t="s">
        <v>849</v>
      </c>
      <c r="D47" s="653"/>
      <c r="E47" s="653"/>
      <c r="F47" s="971" t="str">
        <f t="shared" si="1"/>
        <v/>
      </c>
      <c r="G47" s="655">
        <f t="shared" si="42"/>
        <v>0</v>
      </c>
      <c r="H47" s="253">
        <v>0</v>
      </c>
      <c r="I47" s="253">
        <v>0</v>
      </c>
      <c r="J47" s="253">
        <v>0</v>
      </c>
      <c r="K47" s="253">
        <v>0</v>
      </c>
      <c r="L47" s="253">
        <v>0</v>
      </c>
      <c r="M47" s="253">
        <v>0</v>
      </c>
      <c r="N47" s="253">
        <v>0</v>
      </c>
      <c r="O47" s="253">
        <v>0</v>
      </c>
      <c r="P47" s="253">
        <v>0</v>
      </c>
      <c r="Q47" s="253">
        <v>0</v>
      </c>
      <c r="R47" s="526">
        <v>0</v>
      </c>
      <c r="S47" s="655">
        <f t="shared" si="43"/>
        <v>0</v>
      </c>
      <c r="T47" s="253">
        <v>0</v>
      </c>
      <c r="U47" s="253">
        <v>0</v>
      </c>
      <c r="V47" s="253">
        <v>0</v>
      </c>
      <c r="W47" s="253">
        <v>0</v>
      </c>
      <c r="X47" s="253">
        <v>0</v>
      </c>
      <c r="Y47" s="253">
        <v>0</v>
      </c>
      <c r="Z47" s="253">
        <v>0</v>
      </c>
      <c r="AA47" s="253">
        <v>0</v>
      </c>
      <c r="AB47" s="253">
        <v>0</v>
      </c>
      <c r="AC47" s="253">
        <v>0</v>
      </c>
      <c r="AD47" s="526">
        <v>0</v>
      </c>
      <c r="AE47" s="655">
        <f t="shared" si="44"/>
        <v>0</v>
      </c>
      <c r="AF47" s="253">
        <v>0</v>
      </c>
      <c r="AG47" s="253">
        <v>0</v>
      </c>
      <c r="AH47" s="253">
        <v>0</v>
      </c>
      <c r="AI47" s="253">
        <v>0</v>
      </c>
      <c r="AJ47" s="253">
        <v>0</v>
      </c>
      <c r="AK47" s="253">
        <v>0</v>
      </c>
      <c r="AL47" s="253">
        <v>0</v>
      </c>
      <c r="AM47" s="253">
        <v>0</v>
      </c>
      <c r="AN47" s="253">
        <v>0</v>
      </c>
      <c r="AO47" s="253">
        <v>0</v>
      </c>
      <c r="AP47" s="526">
        <v>0</v>
      </c>
      <c r="AQ47" s="655">
        <f t="shared" si="45"/>
        <v>0</v>
      </c>
      <c r="AR47" s="253">
        <v>0</v>
      </c>
      <c r="AS47" s="253">
        <v>0</v>
      </c>
      <c r="AT47" s="253">
        <v>0</v>
      </c>
      <c r="AU47" s="253">
        <v>0</v>
      </c>
      <c r="AV47" s="253">
        <v>0</v>
      </c>
      <c r="AW47" s="253">
        <v>0</v>
      </c>
      <c r="AX47" s="253">
        <v>0</v>
      </c>
      <c r="AY47" s="253">
        <v>0</v>
      </c>
      <c r="AZ47" s="253">
        <v>0</v>
      </c>
      <c r="BA47" s="253">
        <v>0</v>
      </c>
      <c r="BB47" s="526">
        <v>0</v>
      </c>
      <c r="BC47" s="893"/>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78"/>
      <c r="B48" s="660" t="s">
        <v>261</v>
      </c>
      <c r="C48" s="661" t="s">
        <v>36</v>
      </c>
      <c r="D48" s="662">
        <f>SUM(D44:D47)</f>
        <v>645</v>
      </c>
      <c r="E48" s="662">
        <f>SUM(E44:E47)</f>
        <v>87</v>
      </c>
      <c r="F48" s="972">
        <f t="shared" si="1"/>
        <v>0.13488372093023257</v>
      </c>
      <c r="G48" s="689">
        <f t="shared" si="42"/>
        <v>153105.77748397132</v>
      </c>
      <c r="H48" s="663">
        <f>SUM(H44:H47)</f>
        <v>135261.60791619989</v>
      </c>
      <c r="I48" s="663">
        <f t="shared" ref="I48:R48" si="58">SUM(I44:I47)</f>
        <v>4148.1150280524471</v>
      </c>
      <c r="J48" s="663">
        <f t="shared" si="58"/>
        <v>10614.722860733909</v>
      </c>
      <c r="K48" s="663">
        <f t="shared" si="58"/>
        <v>558.98064871160693</v>
      </c>
      <c r="L48" s="663">
        <f t="shared" si="58"/>
        <v>0</v>
      </c>
      <c r="M48" s="663">
        <f t="shared" si="58"/>
        <v>2069.9281624117457</v>
      </c>
      <c r="N48" s="663">
        <f t="shared" si="58"/>
        <v>0</v>
      </c>
      <c r="O48" s="663">
        <f t="shared" si="58"/>
        <v>16.137235988255899</v>
      </c>
      <c r="P48" s="663">
        <f t="shared" si="58"/>
        <v>436.28563187343559</v>
      </c>
      <c r="Q48" s="663">
        <f t="shared" si="58"/>
        <v>0</v>
      </c>
      <c r="R48" s="889">
        <f t="shared" si="58"/>
        <v>0</v>
      </c>
      <c r="S48" s="689">
        <f t="shared" si="43"/>
        <v>143993.56267496941</v>
      </c>
      <c r="T48" s="663">
        <f t="shared" ref="T48:AD48" si="59">SUM(T44:T47)</f>
        <v>127693.58871448599</v>
      </c>
      <c r="U48" s="663">
        <f t="shared" si="59"/>
        <v>2492.5776798078145</v>
      </c>
      <c r="V48" s="663">
        <f t="shared" si="59"/>
        <v>10061.931802418143</v>
      </c>
      <c r="W48" s="663">
        <f t="shared" si="59"/>
        <v>563.53268986142496</v>
      </c>
      <c r="X48" s="663">
        <f t="shared" si="59"/>
        <v>0</v>
      </c>
      <c r="Y48" s="663">
        <f t="shared" si="59"/>
        <v>2170.2331394844387</v>
      </c>
      <c r="Z48" s="663">
        <f t="shared" si="59"/>
        <v>0</v>
      </c>
      <c r="AA48" s="663">
        <f t="shared" si="59"/>
        <v>2.1209510412338819</v>
      </c>
      <c r="AB48" s="663">
        <f>SUM(AB44:AB47)</f>
        <v>863.3221163996036</v>
      </c>
      <c r="AC48" s="663">
        <f t="shared" si="59"/>
        <v>0</v>
      </c>
      <c r="AD48" s="889">
        <f t="shared" si="59"/>
        <v>146.25558147074582</v>
      </c>
      <c r="AE48" s="689">
        <f t="shared" si="44"/>
        <v>145560.6565694786</v>
      </c>
      <c r="AF48" s="663">
        <f t="shared" ref="AF48:AP48" si="60">SUM(AF44:AF47)</f>
        <v>126857.94579115743</v>
      </c>
      <c r="AG48" s="663">
        <f t="shared" si="60"/>
        <v>3596.6350684402937</v>
      </c>
      <c r="AH48" s="663">
        <f t="shared" si="60"/>
        <v>9441.9877446708251</v>
      </c>
      <c r="AI48" s="663">
        <f t="shared" si="60"/>
        <v>702.41297744003305</v>
      </c>
      <c r="AJ48" s="663">
        <f t="shared" si="60"/>
        <v>0</v>
      </c>
      <c r="AK48" s="663">
        <f t="shared" si="60"/>
        <v>3864.15972904109</v>
      </c>
      <c r="AL48" s="663">
        <f t="shared" si="60"/>
        <v>0</v>
      </c>
      <c r="AM48" s="663">
        <f t="shared" si="60"/>
        <v>17.387796743700406</v>
      </c>
      <c r="AN48" s="663">
        <f>SUM(AN44:AN47)</f>
        <v>1062.7396652414914</v>
      </c>
      <c r="AO48" s="663">
        <f t="shared" si="60"/>
        <v>0</v>
      </c>
      <c r="AP48" s="889">
        <f t="shared" si="60"/>
        <v>17.387796743700406</v>
      </c>
      <c r="AQ48" s="689">
        <f t="shared" si="45"/>
        <v>140455.44212771059</v>
      </c>
      <c r="AR48" s="663">
        <f t="shared" ref="AR48:BC48" si="61">SUM(AR44:AR47)</f>
        <v>124752.8155448371</v>
      </c>
      <c r="AS48" s="663">
        <f t="shared" si="61"/>
        <v>3366.1362654191907</v>
      </c>
      <c r="AT48" s="663">
        <f t="shared" si="61"/>
        <v>8675.3919508651779</v>
      </c>
      <c r="AU48" s="663">
        <f t="shared" si="61"/>
        <v>1403.4890431966742</v>
      </c>
      <c r="AV48" s="663">
        <f t="shared" si="61"/>
        <v>0</v>
      </c>
      <c r="AW48" s="663">
        <f t="shared" si="61"/>
        <v>1389.7984527786164</v>
      </c>
      <c r="AX48" s="663">
        <f t="shared" si="61"/>
        <v>0</v>
      </c>
      <c r="AY48" s="663">
        <f t="shared" si="61"/>
        <v>90.707078479861053</v>
      </c>
      <c r="AZ48" s="663">
        <f>SUM(AZ44:AZ47)</f>
        <v>572.65420206531235</v>
      </c>
      <c r="BA48" s="663">
        <f t="shared" si="61"/>
        <v>0</v>
      </c>
      <c r="BB48" s="889">
        <f t="shared" si="61"/>
        <v>204.44959006866071</v>
      </c>
      <c r="BC48" s="664">
        <f t="shared" si="61"/>
        <v>0</v>
      </c>
      <c r="BD48" s="655">
        <f t="shared" si="46"/>
        <v>583115.43885612988</v>
      </c>
      <c r="BE48" s="665">
        <f t="shared" si="47"/>
        <v>514565.95796668041</v>
      </c>
      <c r="BF48" s="665">
        <f t="shared" si="48"/>
        <v>13603.464041719746</v>
      </c>
      <c r="BG48" s="665">
        <f t="shared" si="49"/>
        <v>38794.034358688063</v>
      </c>
      <c r="BH48" s="665">
        <f t="shared" si="50"/>
        <v>3228.4153592097391</v>
      </c>
      <c r="BI48" s="665">
        <f t="shared" si="51"/>
        <v>0</v>
      </c>
      <c r="BJ48" s="665">
        <f t="shared" si="52"/>
        <v>9494.119483715891</v>
      </c>
      <c r="BK48" s="665">
        <f t="shared" si="53"/>
        <v>0</v>
      </c>
      <c r="BL48" s="665">
        <f t="shared" si="54"/>
        <v>126.35306225305123</v>
      </c>
      <c r="BM48" s="665">
        <f t="shared" si="55"/>
        <v>2935.001615579843</v>
      </c>
      <c r="BN48" s="665">
        <f t="shared" si="56"/>
        <v>0</v>
      </c>
      <c r="BO48" s="666">
        <f t="shared" si="57"/>
        <v>368.09296828310693</v>
      </c>
    </row>
    <row r="49" spans="1:67" x14ac:dyDescent="0.25">
      <c r="A49" s="1571" t="s">
        <v>1076</v>
      </c>
      <c r="B49" s="514" t="s">
        <v>391</v>
      </c>
      <c r="C49" s="524" t="s">
        <v>846</v>
      </c>
      <c r="D49" s="653">
        <v>253</v>
      </c>
      <c r="E49" s="653">
        <v>96</v>
      </c>
      <c r="F49" s="971">
        <f t="shared" si="1"/>
        <v>0.37944664031620551</v>
      </c>
      <c r="G49" s="655">
        <f t="shared" si="42"/>
        <v>3364.2011185469191</v>
      </c>
      <c r="H49" s="253">
        <v>3364.2011185469191</v>
      </c>
      <c r="I49" s="253">
        <v>0</v>
      </c>
      <c r="J49" s="253">
        <v>0</v>
      </c>
      <c r="K49" s="253">
        <v>0</v>
      </c>
      <c r="L49" s="253">
        <v>0</v>
      </c>
      <c r="M49" s="253">
        <v>0</v>
      </c>
      <c r="N49" s="253">
        <v>0</v>
      </c>
      <c r="O49" s="253">
        <v>0</v>
      </c>
      <c r="P49" s="253">
        <v>0</v>
      </c>
      <c r="Q49" s="253">
        <v>0</v>
      </c>
      <c r="R49" s="526">
        <v>0</v>
      </c>
      <c r="S49" s="655">
        <f t="shared" si="43"/>
        <v>6483.2433070451025</v>
      </c>
      <c r="T49" s="253">
        <v>3872.8652051510658</v>
      </c>
      <c r="U49" s="253">
        <v>2449.7860919228751</v>
      </c>
      <c r="V49" s="253">
        <v>160.59200997116164</v>
      </c>
      <c r="W49" s="253">
        <v>0</v>
      </c>
      <c r="X49" s="253">
        <v>0</v>
      </c>
      <c r="Y49" s="253">
        <v>0</v>
      </c>
      <c r="Z49" s="253">
        <v>0</v>
      </c>
      <c r="AA49" s="253">
        <v>0</v>
      </c>
      <c r="AB49" s="253">
        <v>0</v>
      </c>
      <c r="AC49" s="253">
        <v>0</v>
      </c>
      <c r="AD49" s="526">
        <v>0</v>
      </c>
      <c r="AE49" s="655">
        <f t="shared" si="44"/>
        <v>1685.0061522198466</v>
      </c>
      <c r="AF49" s="253">
        <v>1457.8063282654512</v>
      </c>
      <c r="AG49" s="253">
        <v>0</v>
      </c>
      <c r="AH49" s="253">
        <v>0</v>
      </c>
      <c r="AI49" s="253">
        <v>0</v>
      </c>
      <c r="AJ49" s="253">
        <v>0</v>
      </c>
      <c r="AK49" s="253">
        <v>227.19982395439536</v>
      </c>
      <c r="AL49" s="253">
        <v>0</v>
      </c>
      <c r="AM49" s="253">
        <v>0</v>
      </c>
      <c r="AN49" s="253">
        <v>0</v>
      </c>
      <c r="AO49" s="253">
        <v>0</v>
      </c>
      <c r="AP49" s="526">
        <v>0</v>
      </c>
      <c r="AQ49" s="655">
        <f t="shared" si="45"/>
        <v>442.64158045573487</v>
      </c>
      <c r="AR49" s="253">
        <v>363.81262874770596</v>
      </c>
      <c r="AS49" s="253">
        <v>0</v>
      </c>
      <c r="AT49" s="253">
        <v>78.828951708028924</v>
      </c>
      <c r="AU49" s="253">
        <v>0</v>
      </c>
      <c r="AV49" s="253">
        <v>0</v>
      </c>
      <c r="AW49" s="253">
        <v>0</v>
      </c>
      <c r="AX49" s="253">
        <v>0</v>
      </c>
      <c r="AY49" s="253">
        <v>0</v>
      </c>
      <c r="AZ49" s="253">
        <v>0</v>
      </c>
      <c r="BA49" s="253">
        <v>0</v>
      </c>
      <c r="BB49" s="526">
        <v>0</v>
      </c>
      <c r="BC49" s="893"/>
      <c r="BD49" s="690">
        <f t="shared" si="46"/>
        <v>11975.092158267604</v>
      </c>
      <c r="BE49" s="656">
        <f t="shared" si="47"/>
        <v>9058.6852807111427</v>
      </c>
      <c r="BF49" s="656">
        <f t="shared" si="48"/>
        <v>2449.7860919228751</v>
      </c>
      <c r="BG49" s="656">
        <f t="shared" si="49"/>
        <v>239.42096167919055</v>
      </c>
      <c r="BH49" s="656">
        <f t="shared" si="50"/>
        <v>0</v>
      </c>
      <c r="BI49" s="656">
        <f t="shared" si="51"/>
        <v>0</v>
      </c>
      <c r="BJ49" s="656">
        <f t="shared" si="52"/>
        <v>227.19982395439536</v>
      </c>
      <c r="BK49" s="656">
        <f t="shared" si="53"/>
        <v>0</v>
      </c>
      <c r="BL49" s="656">
        <f t="shared" si="54"/>
        <v>0</v>
      </c>
      <c r="BM49" s="656">
        <f t="shared" si="55"/>
        <v>0</v>
      </c>
      <c r="BN49" s="656">
        <f t="shared" si="56"/>
        <v>0</v>
      </c>
      <c r="BO49" s="657">
        <f t="shared" si="57"/>
        <v>0</v>
      </c>
    </row>
    <row r="50" spans="1:67" x14ac:dyDescent="0.25">
      <c r="A50" s="1571"/>
      <c r="B50" s="514" t="s">
        <v>112</v>
      </c>
      <c r="C50" s="524" t="s">
        <v>847</v>
      </c>
      <c r="D50" s="653"/>
      <c r="E50" s="653"/>
      <c r="F50" s="971" t="str">
        <f t="shared" si="1"/>
        <v/>
      </c>
      <c r="G50" s="655">
        <f t="shared" si="42"/>
        <v>0</v>
      </c>
      <c r="H50" s="253">
        <v>0</v>
      </c>
      <c r="I50" s="253">
        <v>0</v>
      </c>
      <c r="J50" s="253">
        <v>0</v>
      </c>
      <c r="K50" s="253">
        <v>0</v>
      </c>
      <c r="L50" s="253">
        <v>0</v>
      </c>
      <c r="M50" s="253">
        <v>0</v>
      </c>
      <c r="N50" s="253">
        <v>0</v>
      </c>
      <c r="O50" s="253">
        <v>0</v>
      </c>
      <c r="P50" s="253">
        <v>0</v>
      </c>
      <c r="Q50" s="253">
        <v>0</v>
      </c>
      <c r="R50" s="526">
        <v>0</v>
      </c>
      <c r="S50" s="655">
        <f t="shared" si="43"/>
        <v>0</v>
      </c>
      <c r="T50" s="253">
        <v>0</v>
      </c>
      <c r="U50" s="253">
        <v>0</v>
      </c>
      <c r="V50" s="253">
        <v>0</v>
      </c>
      <c r="W50" s="253">
        <v>0</v>
      </c>
      <c r="X50" s="253">
        <v>0</v>
      </c>
      <c r="Y50" s="253">
        <v>0</v>
      </c>
      <c r="Z50" s="253">
        <v>0</v>
      </c>
      <c r="AA50" s="253">
        <v>0</v>
      </c>
      <c r="AB50" s="253">
        <v>0</v>
      </c>
      <c r="AC50" s="253">
        <v>0</v>
      </c>
      <c r="AD50" s="526">
        <v>0</v>
      </c>
      <c r="AE50" s="655">
        <f t="shared" si="44"/>
        <v>0</v>
      </c>
      <c r="AF50" s="253">
        <v>0</v>
      </c>
      <c r="AG50" s="253">
        <v>0</v>
      </c>
      <c r="AH50" s="253">
        <v>0</v>
      </c>
      <c r="AI50" s="253">
        <v>0</v>
      </c>
      <c r="AJ50" s="253">
        <v>0</v>
      </c>
      <c r="AK50" s="253">
        <v>0</v>
      </c>
      <c r="AL50" s="253">
        <v>0</v>
      </c>
      <c r="AM50" s="253">
        <v>0</v>
      </c>
      <c r="AN50" s="253">
        <v>0</v>
      </c>
      <c r="AO50" s="253">
        <v>0</v>
      </c>
      <c r="AP50" s="526">
        <v>0</v>
      </c>
      <c r="AQ50" s="655">
        <f t="shared" si="45"/>
        <v>0</v>
      </c>
      <c r="AR50" s="253">
        <v>0</v>
      </c>
      <c r="AS50" s="253">
        <v>0</v>
      </c>
      <c r="AT50" s="253">
        <v>0</v>
      </c>
      <c r="AU50" s="253">
        <v>0</v>
      </c>
      <c r="AV50" s="253">
        <v>0</v>
      </c>
      <c r="AW50" s="253">
        <v>0</v>
      </c>
      <c r="AX50" s="253">
        <v>0</v>
      </c>
      <c r="AY50" s="253">
        <v>0</v>
      </c>
      <c r="AZ50" s="253">
        <v>0</v>
      </c>
      <c r="BA50" s="253">
        <v>0</v>
      </c>
      <c r="BB50" s="526">
        <v>0</v>
      </c>
      <c r="BC50" s="893"/>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71"/>
      <c r="B51" s="514" t="s">
        <v>114</v>
      </c>
      <c r="C51" s="524" t="s">
        <v>848</v>
      </c>
      <c r="D51" s="653"/>
      <c r="E51" s="653"/>
      <c r="F51" s="971" t="str">
        <f t="shared" si="1"/>
        <v/>
      </c>
      <c r="G51" s="655">
        <f t="shared" si="42"/>
        <v>0</v>
      </c>
      <c r="H51" s="253">
        <v>0</v>
      </c>
      <c r="I51" s="253">
        <v>0</v>
      </c>
      <c r="J51" s="253">
        <v>0</v>
      </c>
      <c r="K51" s="253">
        <v>0</v>
      </c>
      <c r="L51" s="253">
        <v>0</v>
      </c>
      <c r="M51" s="253">
        <v>0</v>
      </c>
      <c r="N51" s="253">
        <v>0</v>
      </c>
      <c r="O51" s="253">
        <v>0</v>
      </c>
      <c r="P51" s="253">
        <v>0</v>
      </c>
      <c r="Q51" s="253">
        <v>0</v>
      </c>
      <c r="R51" s="526">
        <v>0</v>
      </c>
      <c r="S51" s="655">
        <f t="shared" si="43"/>
        <v>0</v>
      </c>
      <c r="T51" s="253">
        <v>0</v>
      </c>
      <c r="U51" s="253">
        <v>0</v>
      </c>
      <c r="V51" s="253">
        <v>0</v>
      </c>
      <c r="W51" s="253">
        <v>0</v>
      </c>
      <c r="X51" s="253">
        <v>0</v>
      </c>
      <c r="Y51" s="253">
        <v>0</v>
      </c>
      <c r="Z51" s="253">
        <v>0</v>
      </c>
      <c r="AA51" s="253">
        <v>0</v>
      </c>
      <c r="AB51" s="253">
        <v>0</v>
      </c>
      <c r="AC51" s="253">
        <v>0</v>
      </c>
      <c r="AD51" s="526">
        <v>0</v>
      </c>
      <c r="AE51" s="655">
        <f t="shared" si="44"/>
        <v>0</v>
      </c>
      <c r="AF51" s="253">
        <v>0</v>
      </c>
      <c r="AG51" s="253">
        <v>0</v>
      </c>
      <c r="AH51" s="253">
        <v>0</v>
      </c>
      <c r="AI51" s="253">
        <v>0</v>
      </c>
      <c r="AJ51" s="253">
        <v>0</v>
      </c>
      <c r="AK51" s="253">
        <v>0</v>
      </c>
      <c r="AL51" s="253">
        <v>0</v>
      </c>
      <c r="AM51" s="253">
        <v>0</v>
      </c>
      <c r="AN51" s="253">
        <v>0</v>
      </c>
      <c r="AO51" s="253">
        <v>0</v>
      </c>
      <c r="AP51" s="526">
        <v>0</v>
      </c>
      <c r="AQ51" s="655">
        <f t="shared" si="45"/>
        <v>0</v>
      </c>
      <c r="AR51" s="253">
        <v>0</v>
      </c>
      <c r="AS51" s="253">
        <v>0</v>
      </c>
      <c r="AT51" s="253">
        <v>0</v>
      </c>
      <c r="AU51" s="253">
        <v>0</v>
      </c>
      <c r="AV51" s="253">
        <v>0</v>
      </c>
      <c r="AW51" s="253">
        <v>0</v>
      </c>
      <c r="AX51" s="253">
        <v>0</v>
      </c>
      <c r="AY51" s="253">
        <v>0</v>
      </c>
      <c r="AZ51" s="253">
        <v>0</v>
      </c>
      <c r="BA51" s="253">
        <v>0</v>
      </c>
      <c r="BB51" s="526">
        <v>0</v>
      </c>
      <c r="BC51" s="893"/>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71"/>
      <c r="B52" s="514" t="s">
        <v>115</v>
      </c>
      <c r="C52" s="524" t="s">
        <v>849</v>
      </c>
      <c r="D52" s="653"/>
      <c r="E52" s="653"/>
      <c r="F52" s="971" t="str">
        <f t="shared" si="1"/>
        <v/>
      </c>
      <c r="G52" s="655">
        <f t="shared" si="42"/>
        <v>0</v>
      </c>
      <c r="H52" s="253">
        <v>0</v>
      </c>
      <c r="I52" s="253">
        <v>0</v>
      </c>
      <c r="J52" s="253">
        <v>0</v>
      </c>
      <c r="K52" s="253">
        <v>0</v>
      </c>
      <c r="L52" s="253">
        <v>0</v>
      </c>
      <c r="M52" s="253">
        <v>0</v>
      </c>
      <c r="N52" s="253">
        <v>0</v>
      </c>
      <c r="O52" s="253">
        <v>0</v>
      </c>
      <c r="P52" s="253">
        <v>0</v>
      </c>
      <c r="Q52" s="253">
        <v>0</v>
      </c>
      <c r="R52" s="526">
        <v>0</v>
      </c>
      <c r="S52" s="655">
        <f t="shared" si="43"/>
        <v>0</v>
      </c>
      <c r="T52" s="253">
        <v>0</v>
      </c>
      <c r="U52" s="253">
        <v>0</v>
      </c>
      <c r="V52" s="253">
        <v>0</v>
      </c>
      <c r="W52" s="253">
        <v>0</v>
      </c>
      <c r="X52" s="253">
        <v>0</v>
      </c>
      <c r="Y52" s="253">
        <v>0</v>
      </c>
      <c r="Z52" s="253">
        <v>0</v>
      </c>
      <c r="AA52" s="253">
        <v>0</v>
      </c>
      <c r="AB52" s="253">
        <v>0</v>
      </c>
      <c r="AC52" s="253">
        <v>0</v>
      </c>
      <c r="AD52" s="526">
        <v>0</v>
      </c>
      <c r="AE52" s="655">
        <f t="shared" si="44"/>
        <v>0</v>
      </c>
      <c r="AF52" s="253">
        <v>0</v>
      </c>
      <c r="AG52" s="253">
        <v>0</v>
      </c>
      <c r="AH52" s="253">
        <v>0</v>
      </c>
      <c r="AI52" s="253">
        <v>0</v>
      </c>
      <c r="AJ52" s="253">
        <v>0</v>
      </c>
      <c r="AK52" s="253">
        <v>0</v>
      </c>
      <c r="AL52" s="253">
        <v>0</v>
      </c>
      <c r="AM52" s="253">
        <v>0</v>
      </c>
      <c r="AN52" s="253">
        <v>0</v>
      </c>
      <c r="AO52" s="253">
        <v>0</v>
      </c>
      <c r="AP52" s="526">
        <v>0</v>
      </c>
      <c r="AQ52" s="655">
        <f t="shared" si="45"/>
        <v>0</v>
      </c>
      <c r="AR52" s="253">
        <v>0</v>
      </c>
      <c r="AS52" s="253">
        <v>0</v>
      </c>
      <c r="AT52" s="253">
        <v>0</v>
      </c>
      <c r="AU52" s="253">
        <v>0</v>
      </c>
      <c r="AV52" s="253">
        <v>0</v>
      </c>
      <c r="AW52" s="253">
        <v>0</v>
      </c>
      <c r="AX52" s="253">
        <v>0</v>
      </c>
      <c r="AY52" s="253">
        <v>0</v>
      </c>
      <c r="AZ52" s="253">
        <v>0</v>
      </c>
      <c r="BA52" s="253">
        <v>0</v>
      </c>
      <c r="BB52" s="526">
        <v>0</v>
      </c>
      <c r="BC52" s="893"/>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78"/>
      <c r="B53" s="660" t="s">
        <v>116</v>
      </c>
      <c r="C53" s="661" t="s">
        <v>36</v>
      </c>
      <c r="D53" s="662">
        <f>SUM(D49:D52)</f>
        <v>253</v>
      </c>
      <c r="E53" s="662">
        <f>SUM(E49:E52)</f>
        <v>96</v>
      </c>
      <c r="F53" s="972">
        <f t="shared" si="1"/>
        <v>0.37944664031620551</v>
      </c>
      <c r="G53" s="689">
        <f t="shared" si="42"/>
        <v>3364.2011185469191</v>
      </c>
      <c r="H53" s="663">
        <f>SUM(H49:H52)</f>
        <v>3364.2011185469191</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6483.2433070451025</v>
      </c>
      <c r="T53" s="663">
        <f t="shared" ref="T53:AD53" si="63">SUM(T49:T52)</f>
        <v>3872.8652051510658</v>
      </c>
      <c r="U53" s="663">
        <f t="shared" si="63"/>
        <v>2449.7860919228751</v>
      </c>
      <c r="V53" s="663">
        <f t="shared" si="63"/>
        <v>160.59200997116164</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1685.0061522198466</v>
      </c>
      <c r="AF53" s="663">
        <f t="shared" ref="AF53:AP53" si="64">SUM(AF49:AF52)</f>
        <v>1457.8063282654512</v>
      </c>
      <c r="AG53" s="663">
        <f t="shared" si="64"/>
        <v>0</v>
      </c>
      <c r="AH53" s="663">
        <f t="shared" si="64"/>
        <v>0</v>
      </c>
      <c r="AI53" s="663">
        <f t="shared" si="64"/>
        <v>0</v>
      </c>
      <c r="AJ53" s="663">
        <f t="shared" si="64"/>
        <v>0</v>
      </c>
      <c r="AK53" s="663">
        <f t="shared" si="64"/>
        <v>227.19982395439536</v>
      </c>
      <c r="AL53" s="663">
        <f t="shared" si="64"/>
        <v>0</v>
      </c>
      <c r="AM53" s="663">
        <f t="shared" si="64"/>
        <v>0</v>
      </c>
      <c r="AN53" s="663">
        <f>SUM(AN49:AN52)</f>
        <v>0</v>
      </c>
      <c r="AO53" s="663">
        <f t="shared" si="64"/>
        <v>0</v>
      </c>
      <c r="AP53" s="889">
        <f t="shared" si="64"/>
        <v>0</v>
      </c>
      <c r="AQ53" s="689">
        <f t="shared" si="45"/>
        <v>442.64158045573487</v>
      </c>
      <c r="AR53" s="663">
        <f t="shared" ref="AR53:BC53" si="65">SUM(AR49:AR52)</f>
        <v>363.81262874770596</v>
      </c>
      <c r="AS53" s="663">
        <f t="shared" si="65"/>
        <v>0</v>
      </c>
      <c r="AT53" s="663">
        <f t="shared" si="65"/>
        <v>78.828951708028924</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11975.092158267604</v>
      </c>
      <c r="BE53" s="665">
        <f t="shared" si="47"/>
        <v>9058.6852807111427</v>
      </c>
      <c r="BF53" s="665">
        <f t="shared" si="48"/>
        <v>2449.7860919228751</v>
      </c>
      <c r="BG53" s="665">
        <f t="shared" si="49"/>
        <v>239.42096167919055</v>
      </c>
      <c r="BH53" s="665">
        <f t="shared" si="50"/>
        <v>0</v>
      </c>
      <c r="BI53" s="665">
        <f t="shared" si="51"/>
        <v>0</v>
      </c>
      <c r="BJ53" s="665">
        <f t="shared" si="52"/>
        <v>227.19982395439536</v>
      </c>
      <c r="BK53" s="665">
        <f t="shared" si="53"/>
        <v>0</v>
      </c>
      <c r="BL53" s="665">
        <f t="shared" si="54"/>
        <v>0</v>
      </c>
      <c r="BM53" s="665">
        <f t="shared" si="55"/>
        <v>0</v>
      </c>
      <c r="BN53" s="665">
        <f t="shared" si="56"/>
        <v>0</v>
      </c>
      <c r="BO53" s="666">
        <f t="shared" si="57"/>
        <v>0</v>
      </c>
    </row>
    <row r="54" spans="1:67" x14ac:dyDescent="0.25">
      <c r="A54" s="1571" t="s">
        <v>1077</v>
      </c>
      <c r="B54" s="514" t="s">
        <v>1061</v>
      </c>
      <c r="C54" s="524" t="s">
        <v>846</v>
      </c>
      <c r="D54" s="653">
        <v>2</v>
      </c>
      <c r="E54" s="653">
        <v>2</v>
      </c>
      <c r="F54" s="971">
        <f t="shared" si="1"/>
        <v>1</v>
      </c>
      <c r="G54" s="655">
        <f t="shared" si="42"/>
        <v>68339.24353548525</v>
      </c>
      <c r="H54" s="253">
        <v>56284.588189453483</v>
      </c>
      <c r="I54" s="253">
        <v>212.92547646500333</v>
      </c>
      <c r="J54" s="253">
        <v>5621.9408962879706</v>
      </c>
      <c r="K54" s="253">
        <v>710.30850460643569</v>
      </c>
      <c r="L54" s="253">
        <v>0</v>
      </c>
      <c r="M54" s="253">
        <v>436.36566776178404</v>
      </c>
      <c r="N54" s="253">
        <v>0</v>
      </c>
      <c r="O54" s="253">
        <v>0</v>
      </c>
      <c r="P54" s="253">
        <v>4752.9312295726058</v>
      </c>
      <c r="Q54" s="253">
        <v>0</v>
      </c>
      <c r="R54" s="526">
        <v>320.18357133796769</v>
      </c>
      <c r="S54" s="655">
        <f t="shared" si="43"/>
        <v>80739.703941612548</v>
      </c>
      <c r="T54" s="253">
        <v>63664.297274622171</v>
      </c>
      <c r="U54" s="253">
        <v>1457.153392243938</v>
      </c>
      <c r="V54" s="253">
        <v>11689.171461888578</v>
      </c>
      <c r="W54" s="253">
        <v>149.32695868611754</v>
      </c>
      <c r="X54" s="253">
        <v>0</v>
      </c>
      <c r="Y54" s="253">
        <v>2907.0035096760798</v>
      </c>
      <c r="Z54" s="253">
        <v>0</v>
      </c>
      <c r="AA54" s="253">
        <v>0</v>
      </c>
      <c r="AB54" s="253">
        <v>762.76202493279993</v>
      </c>
      <c r="AC54" s="253">
        <v>0</v>
      </c>
      <c r="AD54" s="526">
        <v>109.98931956285517</v>
      </c>
      <c r="AE54" s="655">
        <f t="shared" si="44"/>
        <v>78107.420513708334</v>
      </c>
      <c r="AF54" s="253">
        <v>51591.217646472585</v>
      </c>
      <c r="AG54" s="253">
        <v>600.56037425842044</v>
      </c>
      <c r="AH54" s="253">
        <v>21963.006381966839</v>
      </c>
      <c r="AI54" s="253">
        <v>25.801569506331042</v>
      </c>
      <c r="AJ54" s="253">
        <v>0</v>
      </c>
      <c r="AK54" s="253">
        <v>818.2253223559054</v>
      </c>
      <c r="AL54" s="253">
        <v>0</v>
      </c>
      <c r="AM54" s="253">
        <v>0</v>
      </c>
      <c r="AN54" s="253">
        <v>3108.6092191482526</v>
      </c>
      <c r="AO54" s="253">
        <v>0</v>
      </c>
      <c r="AP54" s="526">
        <v>0</v>
      </c>
      <c r="AQ54" s="655">
        <f t="shared" si="45"/>
        <v>113899.36891992376</v>
      </c>
      <c r="AR54" s="253">
        <v>81853.073230804395</v>
      </c>
      <c r="AS54" s="253">
        <v>0</v>
      </c>
      <c r="AT54" s="253">
        <v>29722.175004316203</v>
      </c>
      <c r="AU54" s="253">
        <v>611.33472946813515</v>
      </c>
      <c r="AV54" s="253">
        <v>0</v>
      </c>
      <c r="AW54" s="253">
        <v>1030.5118588269463</v>
      </c>
      <c r="AX54" s="253">
        <v>0</v>
      </c>
      <c r="AY54" s="253">
        <v>0</v>
      </c>
      <c r="AZ54" s="253">
        <v>682.27409650808386</v>
      </c>
      <c r="BA54" s="253">
        <v>0</v>
      </c>
      <c r="BB54" s="526">
        <v>0</v>
      </c>
      <c r="BC54" s="893"/>
      <c r="BD54" s="690">
        <f t="shared" si="46"/>
        <v>341085.73691072984</v>
      </c>
      <c r="BE54" s="656">
        <f t="shared" si="47"/>
        <v>253393.17634135264</v>
      </c>
      <c r="BF54" s="656">
        <f t="shared" si="48"/>
        <v>2270.639242967362</v>
      </c>
      <c r="BG54" s="656">
        <f t="shared" si="49"/>
        <v>68996.293744459588</v>
      </c>
      <c r="BH54" s="656">
        <f t="shared" si="50"/>
        <v>1496.7717622670193</v>
      </c>
      <c r="BI54" s="656">
        <f t="shared" si="51"/>
        <v>0</v>
      </c>
      <c r="BJ54" s="656">
        <f t="shared" si="52"/>
        <v>5192.1063586207156</v>
      </c>
      <c r="BK54" s="656">
        <f t="shared" si="53"/>
        <v>0</v>
      </c>
      <c r="BL54" s="656">
        <f t="shared" si="54"/>
        <v>0</v>
      </c>
      <c r="BM54" s="656">
        <f t="shared" si="55"/>
        <v>9306.576570161742</v>
      </c>
      <c r="BN54" s="656">
        <f t="shared" si="56"/>
        <v>0</v>
      </c>
      <c r="BO54" s="657">
        <f t="shared" si="57"/>
        <v>430.17289090082284</v>
      </c>
    </row>
    <row r="55" spans="1:67" x14ac:dyDescent="0.25">
      <c r="A55" s="1571"/>
      <c r="B55" s="514" t="s">
        <v>106</v>
      </c>
      <c r="C55" s="524" t="s">
        <v>847</v>
      </c>
      <c r="D55" s="653"/>
      <c r="E55" s="653"/>
      <c r="F55" s="971" t="str">
        <f t="shared" si="1"/>
        <v/>
      </c>
      <c r="G55" s="655">
        <f t="shared" si="42"/>
        <v>0</v>
      </c>
      <c r="H55" s="253">
        <v>0</v>
      </c>
      <c r="I55" s="253">
        <v>0</v>
      </c>
      <c r="J55" s="253">
        <v>0</v>
      </c>
      <c r="K55" s="253">
        <v>0</v>
      </c>
      <c r="L55" s="253">
        <v>0</v>
      </c>
      <c r="M55" s="253">
        <v>0</v>
      </c>
      <c r="N55" s="253">
        <v>0</v>
      </c>
      <c r="O55" s="253">
        <v>0</v>
      </c>
      <c r="P55" s="253">
        <v>0</v>
      </c>
      <c r="Q55" s="253">
        <v>0</v>
      </c>
      <c r="R55" s="526">
        <v>0</v>
      </c>
      <c r="S55" s="655">
        <f t="shared" si="43"/>
        <v>0</v>
      </c>
      <c r="T55" s="253">
        <v>0</v>
      </c>
      <c r="U55" s="253">
        <v>0</v>
      </c>
      <c r="V55" s="253">
        <v>0</v>
      </c>
      <c r="W55" s="253">
        <v>0</v>
      </c>
      <c r="X55" s="253">
        <v>0</v>
      </c>
      <c r="Y55" s="253">
        <v>0</v>
      </c>
      <c r="Z55" s="253">
        <v>0</v>
      </c>
      <c r="AA55" s="253">
        <v>0</v>
      </c>
      <c r="AB55" s="253">
        <v>0</v>
      </c>
      <c r="AC55" s="253">
        <v>0</v>
      </c>
      <c r="AD55" s="526">
        <v>0</v>
      </c>
      <c r="AE55" s="655">
        <f t="shared" si="44"/>
        <v>0</v>
      </c>
      <c r="AF55" s="253">
        <v>0</v>
      </c>
      <c r="AG55" s="253">
        <v>0</v>
      </c>
      <c r="AH55" s="253">
        <v>0</v>
      </c>
      <c r="AI55" s="253">
        <v>0</v>
      </c>
      <c r="AJ55" s="253">
        <v>0</v>
      </c>
      <c r="AK55" s="253">
        <v>0</v>
      </c>
      <c r="AL55" s="253">
        <v>0</v>
      </c>
      <c r="AM55" s="253">
        <v>0</v>
      </c>
      <c r="AN55" s="253">
        <v>0</v>
      </c>
      <c r="AO55" s="253">
        <v>0</v>
      </c>
      <c r="AP55" s="526">
        <v>0</v>
      </c>
      <c r="AQ55" s="655">
        <f t="shared" si="45"/>
        <v>0</v>
      </c>
      <c r="AR55" s="253">
        <v>0</v>
      </c>
      <c r="AS55" s="253">
        <v>0</v>
      </c>
      <c r="AT55" s="253">
        <v>0</v>
      </c>
      <c r="AU55" s="253">
        <v>0</v>
      </c>
      <c r="AV55" s="253">
        <v>0</v>
      </c>
      <c r="AW55" s="253">
        <v>0</v>
      </c>
      <c r="AX55" s="253">
        <v>0</v>
      </c>
      <c r="AY55" s="253">
        <v>0</v>
      </c>
      <c r="AZ55" s="253">
        <v>0</v>
      </c>
      <c r="BA55" s="253">
        <v>0</v>
      </c>
      <c r="BB55" s="526">
        <v>0</v>
      </c>
      <c r="BC55" s="893"/>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71"/>
      <c r="B56" s="514" t="s">
        <v>107</v>
      </c>
      <c r="C56" s="524" t="s">
        <v>848</v>
      </c>
      <c r="D56" s="653"/>
      <c r="E56" s="653"/>
      <c r="F56" s="971" t="str">
        <f t="shared" si="1"/>
        <v/>
      </c>
      <c r="G56" s="655">
        <f t="shared" si="42"/>
        <v>0</v>
      </c>
      <c r="H56" s="253">
        <v>0</v>
      </c>
      <c r="I56" s="253">
        <v>0</v>
      </c>
      <c r="J56" s="253">
        <v>0</v>
      </c>
      <c r="K56" s="253">
        <v>0</v>
      </c>
      <c r="L56" s="253">
        <v>0</v>
      </c>
      <c r="M56" s="253">
        <v>0</v>
      </c>
      <c r="N56" s="253">
        <v>0</v>
      </c>
      <c r="O56" s="253">
        <v>0</v>
      </c>
      <c r="P56" s="253">
        <v>0</v>
      </c>
      <c r="Q56" s="253">
        <v>0</v>
      </c>
      <c r="R56" s="526">
        <v>0</v>
      </c>
      <c r="S56" s="655">
        <f t="shared" si="43"/>
        <v>0</v>
      </c>
      <c r="T56" s="253">
        <v>0</v>
      </c>
      <c r="U56" s="253">
        <v>0</v>
      </c>
      <c r="V56" s="253">
        <v>0</v>
      </c>
      <c r="W56" s="253">
        <v>0</v>
      </c>
      <c r="X56" s="253">
        <v>0</v>
      </c>
      <c r="Y56" s="253">
        <v>0</v>
      </c>
      <c r="Z56" s="253">
        <v>0</v>
      </c>
      <c r="AA56" s="253">
        <v>0</v>
      </c>
      <c r="AB56" s="253">
        <v>0</v>
      </c>
      <c r="AC56" s="253">
        <v>0</v>
      </c>
      <c r="AD56" s="526">
        <v>0</v>
      </c>
      <c r="AE56" s="655">
        <f t="shared" si="44"/>
        <v>0</v>
      </c>
      <c r="AF56" s="253">
        <v>0</v>
      </c>
      <c r="AG56" s="253">
        <v>0</v>
      </c>
      <c r="AH56" s="253">
        <v>0</v>
      </c>
      <c r="AI56" s="253">
        <v>0</v>
      </c>
      <c r="AJ56" s="253">
        <v>0</v>
      </c>
      <c r="AK56" s="253">
        <v>0</v>
      </c>
      <c r="AL56" s="253">
        <v>0</v>
      </c>
      <c r="AM56" s="253">
        <v>0</v>
      </c>
      <c r="AN56" s="253">
        <v>0</v>
      </c>
      <c r="AO56" s="253">
        <v>0</v>
      </c>
      <c r="AP56" s="526">
        <v>0</v>
      </c>
      <c r="AQ56" s="655">
        <f t="shared" si="45"/>
        <v>0</v>
      </c>
      <c r="AR56" s="253">
        <v>0</v>
      </c>
      <c r="AS56" s="253">
        <v>0</v>
      </c>
      <c r="AT56" s="253">
        <v>0</v>
      </c>
      <c r="AU56" s="253">
        <v>0</v>
      </c>
      <c r="AV56" s="253">
        <v>0</v>
      </c>
      <c r="AW56" s="253">
        <v>0</v>
      </c>
      <c r="AX56" s="253">
        <v>0</v>
      </c>
      <c r="AY56" s="253">
        <v>0</v>
      </c>
      <c r="AZ56" s="253">
        <v>0</v>
      </c>
      <c r="BA56" s="253">
        <v>0</v>
      </c>
      <c r="BB56" s="526">
        <v>0</v>
      </c>
      <c r="BC56" s="893"/>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71"/>
      <c r="B57" s="514" t="s">
        <v>108</v>
      </c>
      <c r="C57" s="524" t="s">
        <v>849</v>
      </c>
      <c r="D57" s="653"/>
      <c r="E57" s="653"/>
      <c r="F57" s="971" t="str">
        <f t="shared" si="1"/>
        <v/>
      </c>
      <c r="G57" s="655">
        <f t="shared" si="42"/>
        <v>0</v>
      </c>
      <c r="H57" s="253">
        <v>0</v>
      </c>
      <c r="I57" s="253">
        <v>0</v>
      </c>
      <c r="J57" s="253">
        <v>0</v>
      </c>
      <c r="K57" s="253">
        <v>0</v>
      </c>
      <c r="L57" s="253">
        <v>0</v>
      </c>
      <c r="M57" s="253">
        <v>0</v>
      </c>
      <c r="N57" s="253">
        <v>0</v>
      </c>
      <c r="O57" s="253">
        <v>0</v>
      </c>
      <c r="P57" s="253">
        <v>0</v>
      </c>
      <c r="Q57" s="253">
        <v>0</v>
      </c>
      <c r="R57" s="526">
        <v>0</v>
      </c>
      <c r="S57" s="655">
        <f t="shared" si="43"/>
        <v>0</v>
      </c>
      <c r="T57" s="253">
        <v>0</v>
      </c>
      <c r="U57" s="253">
        <v>0</v>
      </c>
      <c r="V57" s="253">
        <v>0</v>
      </c>
      <c r="W57" s="253">
        <v>0</v>
      </c>
      <c r="X57" s="253">
        <v>0</v>
      </c>
      <c r="Y57" s="253">
        <v>0</v>
      </c>
      <c r="Z57" s="253">
        <v>0</v>
      </c>
      <c r="AA57" s="253">
        <v>0</v>
      </c>
      <c r="AB57" s="253">
        <v>0</v>
      </c>
      <c r="AC57" s="253">
        <v>0</v>
      </c>
      <c r="AD57" s="526">
        <v>0</v>
      </c>
      <c r="AE57" s="655">
        <f t="shared" si="44"/>
        <v>0</v>
      </c>
      <c r="AF57" s="253">
        <v>0</v>
      </c>
      <c r="AG57" s="253">
        <v>0</v>
      </c>
      <c r="AH57" s="253">
        <v>0</v>
      </c>
      <c r="AI57" s="253">
        <v>0</v>
      </c>
      <c r="AJ57" s="253">
        <v>0</v>
      </c>
      <c r="AK57" s="253">
        <v>0</v>
      </c>
      <c r="AL57" s="253">
        <v>0</v>
      </c>
      <c r="AM57" s="253">
        <v>0</v>
      </c>
      <c r="AN57" s="253">
        <v>0</v>
      </c>
      <c r="AO57" s="253">
        <v>0</v>
      </c>
      <c r="AP57" s="526">
        <v>0</v>
      </c>
      <c r="AQ57" s="655">
        <f t="shared" si="45"/>
        <v>0</v>
      </c>
      <c r="AR57" s="253">
        <v>0</v>
      </c>
      <c r="AS57" s="253">
        <v>0</v>
      </c>
      <c r="AT57" s="253">
        <v>0</v>
      </c>
      <c r="AU57" s="253">
        <v>0</v>
      </c>
      <c r="AV57" s="253">
        <v>0</v>
      </c>
      <c r="AW57" s="253">
        <v>0</v>
      </c>
      <c r="AX57" s="253">
        <v>0</v>
      </c>
      <c r="AY57" s="253">
        <v>0</v>
      </c>
      <c r="AZ57" s="253">
        <v>0</v>
      </c>
      <c r="BA57" s="253">
        <v>0</v>
      </c>
      <c r="BB57" s="526">
        <v>0</v>
      </c>
      <c r="BC57" s="893"/>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78"/>
      <c r="B58" s="660" t="s">
        <v>109</v>
      </c>
      <c r="C58" s="661" t="s">
        <v>36</v>
      </c>
      <c r="D58" s="662">
        <f>SUM(D54:D57)</f>
        <v>2</v>
      </c>
      <c r="E58" s="662">
        <f>SUM(E54:E57)</f>
        <v>2</v>
      </c>
      <c r="F58" s="972">
        <f t="shared" si="1"/>
        <v>1</v>
      </c>
      <c r="G58" s="689">
        <f t="shared" si="42"/>
        <v>68339.24353548525</v>
      </c>
      <c r="H58" s="663">
        <f>SUM(H54:H57)</f>
        <v>56284.588189453483</v>
      </c>
      <c r="I58" s="663">
        <f t="shared" ref="I58:R58" si="66">SUM(I54:I57)</f>
        <v>212.92547646500333</v>
      </c>
      <c r="J58" s="663">
        <f t="shared" si="66"/>
        <v>5621.9408962879706</v>
      </c>
      <c r="K58" s="663">
        <f t="shared" si="66"/>
        <v>710.30850460643569</v>
      </c>
      <c r="L58" s="663">
        <f t="shared" si="66"/>
        <v>0</v>
      </c>
      <c r="M58" s="663">
        <f t="shared" si="66"/>
        <v>436.36566776178404</v>
      </c>
      <c r="N58" s="663">
        <f t="shared" si="66"/>
        <v>0</v>
      </c>
      <c r="O58" s="663">
        <f t="shared" si="66"/>
        <v>0</v>
      </c>
      <c r="P58" s="663">
        <f t="shared" si="66"/>
        <v>4752.9312295726058</v>
      </c>
      <c r="Q58" s="663">
        <f t="shared" si="66"/>
        <v>0</v>
      </c>
      <c r="R58" s="889">
        <f t="shared" si="66"/>
        <v>320.18357133796769</v>
      </c>
      <c r="S58" s="689">
        <f t="shared" si="43"/>
        <v>80739.703941612548</v>
      </c>
      <c r="T58" s="663">
        <f t="shared" ref="T58:AD58" si="67">SUM(T54:T57)</f>
        <v>63664.297274622171</v>
      </c>
      <c r="U58" s="663">
        <f t="shared" si="67"/>
        <v>1457.153392243938</v>
      </c>
      <c r="V58" s="663">
        <f t="shared" si="67"/>
        <v>11689.171461888578</v>
      </c>
      <c r="W58" s="663">
        <f t="shared" si="67"/>
        <v>149.32695868611754</v>
      </c>
      <c r="X58" s="663">
        <f t="shared" si="67"/>
        <v>0</v>
      </c>
      <c r="Y58" s="663">
        <f t="shared" si="67"/>
        <v>2907.0035096760798</v>
      </c>
      <c r="Z58" s="663">
        <f t="shared" si="67"/>
        <v>0</v>
      </c>
      <c r="AA58" s="663">
        <f t="shared" si="67"/>
        <v>0</v>
      </c>
      <c r="AB58" s="663">
        <f>SUM(AB54:AB57)</f>
        <v>762.76202493279993</v>
      </c>
      <c r="AC58" s="663">
        <f t="shared" si="67"/>
        <v>0</v>
      </c>
      <c r="AD58" s="889">
        <f t="shared" si="67"/>
        <v>109.98931956285517</v>
      </c>
      <c r="AE58" s="689">
        <f t="shared" si="44"/>
        <v>78107.420513708334</v>
      </c>
      <c r="AF58" s="663">
        <f t="shared" ref="AF58:AP58" si="68">SUM(AF54:AF57)</f>
        <v>51591.217646472585</v>
      </c>
      <c r="AG58" s="663">
        <f t="shared" si="68"/>
        <v>600.56037425842044</v>
      </c>
      <c r="AH58" s="663">
        <f t="shared" si="68"/>
        <v>21963.006381966839</v>
      </c>
      <c r="AI58" s="663">
        <f t="shared" si="68"/>
        <v>25.801569506331042</v>
      </c>
      <c r="AJ58" s="663">
        <f t="shared" si="68"/>
        <v>0</v>
      </c>
      <c r="AK58" s="663">
        <f t="shared" si="68"/>
        <v>818.2253223559054</v>
      </c>
      <c r="AL58" s="663">
        <f t="shared" si="68"/>
        <v>0</v>
      </c>
      <c r="AM58" s="663">
        <f t="shared" si="68"/>
        <v>0</v>
      </c>
      <c r="AN58" s="663">
        <f>SUM(AN54:AN57)</f>
        <v>3108.6092191482526</v>
      </c>
      <c r="AO58" s="663">
        <f t="shared" si="68"/>
        <v>0</v>
      </c>
      <c r="AP58" s="889">
        <f t="shared" si="68"/>
        <v>0</v>
      </c>
      <c r="AQ58" s="689">
        <f t="shared" si="45"/>
        <v>113899.36891992376</v>
      </c>
      <c r="AR58" s="663">
        <f t="shared" ref="AR58:BC58" si="69">SUM(AR54:AR57)</f>
        <v>81853.073230804395</v>
      </c>
      <c r="AS58" s="663">
        <f t="shared" si="69"/>
        <v>0</v>
      </c>
      <c r="AT58" s="663">
        <f t="shared" si="69"/>
        <v>29722.175004316203</v>
      </c>
      <c r="AU58" s="663">
        <f t="shared" si="69"/>
        <v>611.33472946813515</v>
      </c>
      <c r="AV58" s="663">
        <f t="shared" si="69"/>
        <v>0</v>
      </c>
      <c r="AW58" s="663">
        <f t="shared" si="69"/>
        <v>1030.5118588269463</v>
      </c>
      <c r="AX58" s="663">
        <f t="shared" si="69"/>
        <v>0</v>
      </c>
      <c r="AY58" s="663">
        <f t="shared" si="69"/>
        <v>0</v>
      </c>
      <c r="AZ58" s="663">
        <f>SUM(AZ54:AZ57)</f>
        <v>682.27409650808386</v>
      </c>
      <c r="BA58" s="663">
        <f t="shared" si="69"/>
        <v>0</v>
      </c>
      <c r="BB58" s="889">
        <f t="shared" si="69"/>
        <v>0</v>
      </c>
      <c r="BC58" s="664">
        <f t="shared" si="69"/>
        <v>0</v>
      </c>
      <c r="BD58" s="655">
        <f t="shared" si="46"/>
        <v>341085.73691072984</v>
      </c>
      <c r="BE58" s="665">
        <f t="shared" si="47"/>
        <v>253393.17634135264</v>
      </c>
      <c r="BF58" s="665">
        <f t="shared" si="48"/>
        <v>2270.639242967362</v>
      </c>
      <c r="BG58" s="665">
        <f t="shared" si="49"/>
        <v>68996.293744459588</v>
      </c>
      <c r="BH58" s="665">
        <f t="shared" si="50"/>
        <v>1496.7717622670193</v>
      </c>
      <c r="BI58" s="665">
        <f t="shared" si="51"/>
        <v>0</v>
      </c>
      <c r="BJ58" s="665">
        <f t="shared" si="52"/>
        <v>5192.1063586207156</v>
      </c>
      <c r="BK58" s="665">
        <f t="shared" si="53"/>
        <v>0</v>
      </c>
      <c r="BL58" s="665">
        <f t="shared" si="54"/>
        <v>0</v>
      </c>
      <c r="BM58" s="665">
        <f t="shared" si="55"/>
        <v>9306.576570161742</v>
      </c>
      <c r="BN58" s="665">
        <f t="shared" si="56"/>
        <v>0</v>
      </c>
      <c r="BO58" s="666">
        <f t="shared" si="57"/>
        <v>430.17289090082284</v>
      </c>
    </row>
    <row r="59" spans="1:67" x14ac:dyDescent="0.25">
      <c r="A59" s="1571" t="s">
        <v>1078</v>
      </c>
      <c r="B59" s="514" t="s">
        <v>117</v>
      </c>
      <c r="C59" s="524" t="s">
        <v>846</v>
      </c>
      <c r="D59" s="653">
        <v>308</v>
      </c>
      <c r="E59" s="653">
        <v>93</v>
      </c>
      <c r="F59" s="971">
        <f t="shared" si="1"/>
        <v>0.30194805194805197</v>
      </c>
      <c r="G59" s="655">
        <f t="shared" si="42"/>
        <v>112106.41387471923</v>
      </c>
      <c r="H59" s="253">
        <v>101926.93936577535</v>
      </c>
      <c r="I59" s="253">
        <v>5841.2342281196979</v>
      </c>
      <c r="J59" s="253">
        <v>1594.369920574331</v>
      </c>
      <c r="K59" s="253">
        <v>940.86188548018458</v>
      </c>
      <c r="L59" s="253">
        <v>0</v>
      </c>
      <c r="M59" s="253">
        <v>1777.4570174144287</v>
      </c>
      <c r="N59" s="253">
        <v>0</v>
      </c>
      <c r="O59" s="253">
        <v>25.551457355242142</v>
      </c>
      <c r="P59" s="253">
        <v>0</v>
      </c>
      <c r="Q59" s="253">
        <v>0</v>
      </c>
      <c r="R59" s="526">
        <v>0</v>
      </c>
      <c r="S59" s="655">
        <f t="shared" si="43"/>
        <v>141965.11261077964</v>
      </c>
      <c r="T59" s="253">
        <v>130772.68388992573</v>
      </c>
      <c r="U59" s="253">
        <v>8049.0692283988419</v>
      </c>
      <c r="V59" s="253">
        <v>1524.5536147193752</v>
      </c>
      <c r="W59" s="253">
        <v>149.74714709994689</v>
      </c>
      <c r="X59" s="253">
        <v>0</v>
      </c>
      <c r="Y59" s="253">
        <v>1196.5565397813903</v>
      </c>
      <c r="Z59" s="253">
        <v>0</v>
      </c>
      <c r="AA59" s="253">
        <v>272.50219085437953</v>
      </c>
      <c r="AB59" s="253">
        <v>0</v>
      </c>
      <c r="AC59" s="253">
        <v>0</v>
      </c>
      <c r="AD59" s="526">
        <v>0</v>
      </c>
      <c r="AE59" s="655">
        <f t="shared" si="44"/>
        <v>123182.58868820251</v>
      </c>
      <c r="AF59" s="253">
        <v>114334.59352934238</v>
      </c>
      <c r="AG59" s="253">
        <v>5493.2116479818342</v>
      </c>
      <c r="AH59" s="253">
        <v>1808.8348590653902</v>
      </c>
      <c r="AI59" s="253">
        <v>103.29041766171713</v>
      </c>
      <c r="AJ59" s="253">
        <v>0</v>
      </c>
      <c r="AK59" s="253">
        <v>1306.507183584434</v>
      </c>
      <c r="AL59" s="253">
        <v>0</v>
      </c>
      <c r="AM59" s="253">
        <v>136.15105056675421</v>
      </c>
      <c r="AN59" s="253">
        <v>0</v>
      </c>
      <c r="AO59" s="253">
        <v>0</v>
      </c>
      <c r="AP59" s="526">
        <v>0</v>
      </c>
      <c r="AQ59" s="655">
        <f t="shared" si="45"/>
        <v>108445.61693571921</v>
      </c>
      <c r="AR59" s="253">
        <v>100179.59719089174</v>
      </c>
      <c r="AS59" s="253">
        <v>5316.7896711112189</v>
      </c>
      <c r="AT59" s="253">
        <v>1712.8410316697848</v>
      </c>
      <c r="AU59" s="253">
        <v>353.81046775079631</v>
      </c>
      <c r="AV59" s="253">
        <v>0</v>
      </c>
      <c r="AW59" s="253">
        <v>655.52508379520066</v>
      </c>
      <c r="AX59" s="253">
        <v>0</v>
      </c>
      <c r="AY59" s="253">
        <v>227.05349050047164</v>
      </c>
      <c r="AZ59" s="253">
        <v>0</v>
      </c>
      <c r="BA59" s="253">
        <v>0</v>
      </c>
      <c r="BB59" s="526">
        <v>0</v>
      </c>
      <c r="BC59" s="893"/>
      <c r="BD59" s="690">
        <f t="shared" si="46"/>
        <v>485699.7321094207</v>
      </c>
      <c r="BE59" s="656">
        <f t="shared" si="47"/>
        <v>447213.81397593522</v>
      </c>
      <c r="BF59" s="656">
        <f t="shared" si="48"/>
        <v>24700.304775611592</v>
      </c>
      <c r="BG59" s="656">
        <f t="shared" si="49"/>
        <v>6640.5994260288808</v>
      </c>
      <c r="BH59" s="656">
        <f t="shared" si="50"/>
        <v>1547.7099179926449</v>
      </c>
      <c r="BI59" s="656">
        <f t="shared" si="51"/>
        <v>0</v>
      </c>
      <c r="BJ59" s="656">
        <f t="shared" si="52"/>
        <v>4936.0458245754535</v>
      </c>
      <c r="BK59" s="656">
        <f t="shared" si="53"/>
        <v>0</v>
      </c>
      <c r="BL59" s="656">
        <f t="shared" si="54"/>
        <v>661.25818927684747</v>
      </c>
      <c r="BM59" s="656">
        <f t="shared" si="55"/>
        <v>0</v>
      </c>
      <c r="BN59" s="656">
        <f t="shared" si="56"/>
        <v>0</v>
      </c>
      <c r="BO59" s="657">
        <f t="shared" si="57"/>
        <v>0</v>
      </c>
    </row>
    <row r="60" spans="1:67" x14ac:dyDescent="0.25">
      <c r="A60" s="1571"/>
      <c r="B60" s="514" t="s">
        <v>45</v>
      </c>
      <c r="C60" s="524" t="s">
        <v>847</v>
      </c>
      <c r="D60" s="653"/>
      <c r="E60" s="653"/>
      <c r="F60" s="971" t="str">
        <f t="shared" si="1"/>
        <v/>
      </c>
      <c r="G60" s="655">
        <f t="shared" si="42"/>
        <v>0</v>
      </c>
      <c r="H60" s="253">
        <v>0</v>
      </c>
      <c r="I60" s="253">
        <v>0</v>
      </c>
      <c r="J60" s="253">
        <v>0</v>
      </c>
      <c r="K60" s="253">
        <v>0</v>
      </c>
      <c r="L60" s="253">
        <v>0</v>
      </c>
      <c r="M60" s="253">
        <v>0</v>
      </c>
      <c r="N60" s="253">
        <v>0</v>
      </c>
      <c r="O60" s="253">
        <v>0</v>
      </c>
      <c r="P60" s="253">
        <v>0</v>
      </c>
      <c r="Q60" s="253">
        <v>0</v>
      </c>
      <c r="R60" s="526">
        <v>0</v>
      </c>
      <c r="S60" s="655">
        <f t="shared" si="43"/>
        <v>0</v>
      </c>
      <c r="T60" s="253">
        <v>0</v>
      </c>
      <c r="U60" s="253">
        <v>0</v>
      </c>
      <c r="V60" s="253">
        <v>0</v>
      </c>
      <c r="W60" s="253">
        <v>0</v>
      </c>
      <c r="X60" s="253">
        <v>0</v>
      </c>
      <c r="Y60" s="253">
        <v>0</v>
      </c>
      <c r="Z60" s="253">
        <v>0</v>
      </c>
      <c r="AA60" s="253">
        <v>0</v>
      </c>
      <c r="AB60" s="253">
        <v>0</v>
      </c>
      <c r="AC60" s="253">
        <v>0</v>
      </c>
      <c r="AD60" s="526">
        <v>0</v>
      </c>
      <c r="AE60" s="655">
        <f t="shared" si="44"/>
        <v>0</v>
      </c>
      <c r="AF60" s="253">
        <v>0</v>
      </c>
      <c r="AG60" s="253">
        <v>0</v>
      </c>
      <c r="AH60" s="253">
        <v>0</v>
      </c>
      <c r="AI60" s="253">
        <v>0</v>
      </c>
      <c r="AJ60" s="253">
        <v>0</v>
      </c>
      <c r="AK60" s="253">
        <v>0</v>
      </c>
      <c r="AL60" s="253">
        <v>0</v>
      </c>
      <c r="AM60" s="253">
        <v>0</v>
      </c>
      <c r="AN60" s="253">
        <v>0</v>
      </c>
      <c r="AO60" s="253">
        <v>0</v>
      </c>
      <c r="AP60" s="526">
        <v>0</v>
      </c>
      <c r="AQ60" s="655">
        <f t="shared" si="45"/>
        <v>0</v>
      </c>
      <c r="AR60" s="253">
        <v>0</v>
      </c>
      <c r="AS60" s="253">
        <v>0</v>
      </c>
      <c r="AT60" s="253">
        <v>0</v>
      </c>
      <c r="AU60" s="253">
        <v>0</v>
      </c>
      <c r="AV60" s="253">
        <v>0</v>
      </c>
      <c r="AW60" s="253">
        <v>0</v>
      </c>
      <c r="AX60" s="253">
        <v>0</v>
      </c>
      <c r="AY60" s="253">
        <v>0</v>
      </c>
      <c r="AZ60" s="253">
        <v>0</v>
      </c>
      <c r="BA60" s="253">
        <v>0</v>
      </c>
      <c r="BB60" s="526">
        <v>0</v>
      </c>
      <c r="BC60" s="893"/>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71"/>
      <c r="B61" s="514" t="s">
        <v>46</v>
      </c>
      <c r="C61" s="524" t="s">
        <v>848</v>
      </c>
      <c r="D61" s="653"/>
      <c r="E61" s="653"/>
      <c r="F61" s="971" t="str">
        <f t="shared" si="1"/>
        <v/>
      </c>
      <c r="G61" s="655">
        <f t="shared" si="42"/>
        <v>0</v>
      </c>
      <c r="H61" s="253">
        <v>0</v>
      </c>
      <c r="I61" s="253">
        <v>0</v>
      </c>
      <c r="J61" s="253">
        <v>0</v>
      </c>
      <c r="K61" s="253">
        <v>0</v>
      </c>
      <c r="L61" s="253">
        <v>0</v>
      </c>
      <c r="M61" s="253">
        <v>0</v>
      </c>
      <c r="N61" s="253">
        <v>0</v>
      </c>
      <c r="O61" s="253">
        <v>0</v>
      </c>
      <c r="P61" s="253">
        <v>0</v>
      </c>
      <c r="Q61" s="253">
        <v>0</v>
      </c>
      <c r="R61" s="526">
        <v>0</v>
      </c>
      <c r="S61" s="655">
        <f t="shared" si="43"/>
        <v>0</v>
      </c>
      <c r="T61" s="253">
        <v>0</v>
      </c>
      <c r="U61" s="253">
        <v>0</v>
      </c>
      <c r="V61" s="253">
        <v>0</v>
      </c>
      <c r="W61" s="253">
        <v>0</v>
      </c>
      <c r="X61" s="253">
        <v>0</v>
      </c>
      <c r="Y61" s="253">
        <v>0</v>
      </c>
      <c r="Z61" s="253">
        <v>0</v>
      </c>
      <c r="AA61" s="253">
        <v>0</v>
      </c>
      <c r="AB61" s="253">
        <v>0</v>
      </c>
      <c r="AC61" s="253">
        <v>0</v>
      </c>
      <c r="AD61" s="526">
        <v>0</v>
      </c>
      <c r="AE61" s="655">
        <f t="shared" si="44"/>
        <v>0</v>
      </c>
      <c r="AF61" s="253">
        <v>0</v>
      </c>
      <c r="AG61" s="253">
        <v>0</v>
      </c>
      <c r="AH61" s="253">
        <v>0</v>
      </c>
      <c r="AI61" s="253">
        <v>0</v>
      </c>
      <c r="AJ61" s="253">
        <v>0</v>
      </c>
      <c r="AK61" s="253">
        <v>0</v>
      </c>
      <c r="AL61" s="253">
        <v>0</v>
      </c>
      <c r="AM61" s="253">
        <v>0</v>
      </c>
      <c r="AN61" s="253">
        <v>0</v>
      </c>
      <c r="AO61" s="253">
        <v>0</v>
      </c>
      <c r="AP61" s="526">
        <v>0</v>
      </c>
      <c r="AQ61" s="655">
        <f t="shared" si="45"/>
        <v>0</v>
      </c>
      <c r="AR61" s="253">
        <v>0</v>
      </c>
      <c r="AS61" s="253">
        <v>0</v>
      </c>
      <c r="AT61" s="253">
        <v>0</v>
      </c>
      <c r="AU61" s="253">
        <v>0</v>
      </c>
      <c r="AV61" s="253">
        <v>0</v>
      </c>
      <c r="AW61" s="253">
        <v>0</v>
      </c>
      <c r="AX61" s="253">
        <v>0</v>
      </c>
      <c r="AY61" s="253">
        <v>0</v>
      </c>
      <c r="AZ61" s="253">
        <v>0</v>
      </c>
      <c r="BA61" s="253">
        <v>0</v>
      </c>
      <c r="BB61" s="526">
        <v>0</v>
      </c>
      <c r="BC61" s="893"/>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71"/>
      <c r="B62" s="514" t="s">
        <v>165</v>
      </c>
      <c r="C62" s="524" t="s">
        <v>849</v>
      </c>
      <c r="D62" s="653"/>
      <c r="E62" s="653"/>
      <c r="F62" s="971" t="str">
        <f t="shared" si="1"/>
        <v/>
      </c>
      <c r="G62" s="655">
        <f t="shared" si="42"/>
        <v>0</v>
      </c>
      <c r="H62" s="253">
        <v>0</v>
      </c>
      <c r="I62" s="253">
        <v>0</v>
      </c>
      <c r="J62" s="253">
        <v>0</v>
      </c>
      <c r="K62" s="253">
        <v>0</v>
      </c>
      <c r="L62" s="253">
        <v>0</v>
      </c>
      <c r="M62" s="253">
        <v>0</v>
      </c>
      <c r="N62" s="253">
        <v>0</v>
      </c>
      <c r="O62" s="253">
        <v>0</v>
      </c>
      <c r="P62" s="253">
        <v>0</v>
      </c>
      <c r="Q62" s="253">
        <v>0</v>
      </c>
      <c r="R62" s="526">
        <v>0</v>
      </c>
      <c r="S62" s="655">
        <f t="shared" si="43"/>
        <v>0</v>
      </c>
      <c r="T62" s="253">
        <v>0</v>
      </c>
      <c r="U62" s="253">
        <v>0</v>
      </c>
      <c r="V62" s="253">
        <v>0</v>
      </c>
      <c r="W62" s="253">
        <v>0</v>
      </c>
      <c r="X62" s="253">
        <v>0</v>
      </c>
      <c r="Y62" s="253">
        <v>0</v>
      </c>
      <c r="Z62" s="253">
        <v>0</v>
      </c>
      <c r="AA62" s="253">
        <v>0</v>
      </c>
      <c r="AB62" s="253">
        <v>0</v>
      </c>
      <c r="AC62" s="253">
        <v>0</v>
      </c>
      <c r="AD62" s="526">
        <v>0</v>
      </c>
      <c r="AE62" s="655">
        <f t="shared" si="44"/>
        <v>0</v>
      </c>
      <c r="AF62" s="253">
        <v>0</v>
      </c>
      <c r="AG62" s="253">
        <v>0</v>
      </c>
      <c r="AH62" s="253">
        <v>0</v>
      </c>
      <c r="AI62" s="253">
        <v>0</v>
      </c>
      <c r="AJ62" s="253">
        <v>0</v>
      </c>
      <c r="AK62" s="253">
        <v>0</v>
      </c>
      <c r="AL62" s="253">
        <v>0</v>
      </c>
      <c r="AM62" s="253">
        <v>0</v>
      </c>
      <c r="AN62" s="253">
        <v>0</v>
      </c>
      <c r="AO62" s="253">
        <v>0</v>
      </c>
      <c r="AP62" s="526">
        <v>0</v>
      </c>
      <c r="AQ62" s="655">
        <f t="shared" si="45"/>
        <v>0</v>
      </c>
      <c r="AR62" s="253">
        <v>0</v>
      </c>
      <c r="AS62" s="253">
        <v>0</v>
      </c>
      <c r="AT62" s="253">
        <v>0</v>
      </c>
      <c r="AU62" s="253">
        <v>0</v>
      </c>
      <c r="AV62" s="253">
        <v>0</v>
      </c>
      <c r="AW62" s="253">
        <v>0</v>
      </c>
      <c r="AX62" s="253">
        <v>0</v>
      </c>
      <c r="AY62" s="253">
        <v>0</v>
      </c>
      <c r="AZ62" s="253">
        <v>0</v>
      </c>
      <c r="BA62" s="253">
        <v>0</v>
      </c>
      <c r="BB62" s="526">
        <v>0</v>
      </c>
      <c r="BC62" s="893"/>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78"/>
      <c r="B63" s="660" t="s">
        <v>460</v>
      </c>
      <c r="C63" s="661" t="s">
        <v>36</v>
      </c>
      <c r="D63" s="662">
        <f>SUM(D59:D62)</f>
        <v>308</v>
      </c>
      <c r="E63" s="662">
        <f>SUM(E59:E62)</f>
        <v>93</v>
      </c>
      <c r="F63" s="972">
        <f t="shared" si="1"/>
        <v>0.30194805194805197</v>
      </c>
      <c r="G63" s="689">
        <f t="shared" si="42"/>
        <v>112106.41387471923</v>
      </c>
      <c r="H63" s="663">
        <f>SUM(H59:H62)</f>
        <v>101926.93936577535</v>
      </c>
      <c r="I63" s="663">
        <f t="shared" ref="I63:R63" si="70">SUM(I59:I62)</f>
        <v>5841.2342281196979</v>
      </c>
      <c r="J63" s="663">
        <f t="shared" si="70"/>
        <v>1594.369920574331</v>
      </c>
      <c r="K63" s="663">
        <f t="shared" si="70"/>
        <v>940.86188548018458</v>
      </c>
      <c r="L63" s="663">
        <f t="shared" si="70"/>
        <v>0</v>
      </c>
      <c r="M63" s="663">
        <f t="shared" si="70"/>
        <v>1777.4570174144287</v>
      </c>
      <c r="N63" s="663">
        <f t="shared" si="70"/>
        <v>0</v>
      </c>
      <c r="O63" s="663">
        <f t="shared" si="70"/>
        <v>25.551457355242142</v>
      </c>
      <c r="P63" s="663">
        <f t="shared" si="70"/>
        <v>0</v>
      </c>
      <c r="Q63" s="663">
        <f t="shared" si="70"/>
        <v>0</v>
      </c>
      <c r="R63" s="889">
        <f t="shared" si="70"/>
        <v>0</v>
      </c>
      <c r="S63" s="689">
        <f t="shared" si="43"/>
        <v>141965.11261077964</v>
      </c>
      <c r="T63" s="663">
        <f t="shared" ref="T63:AD63" si="71">SUM(T59:T62)</f>
        <v>130772.68388992573</v>
      </c>
      <c r="U63" s="663">
        <f t="shared" si="71"/>
        <v>8049.0692283988419</v>
      </c>
      <c r="V63" s="663">
        <f t="shared" si="71"/>
        <v>1524.5536147193752</v>
      </c>
      <c r="W63" s="663">
        <f t="shared" si="71"/>
        <v>149.74714709994689</v>
      </c>
      <c r="X63" s="663">
        <f t="shared" si="71"/>
        <v>0</v>
      </c>
      <c r="Y63" s="663">
        <f t="shared" si="71"/>
        <v>1196.5565397813903</v>
      </c>
      <c r="Z63" s="663">
        <f t="shared" si="71"/>
        <v>0</v>
      </c>
      <c r="AA63" s="663">
        <f t="shared" si="71"/>
        <v>272.50219085437953</v>
      </c>
      <c r="AB63" s="663">
        <f>SUM(AB59:AB62)</f>
        <v>0</v>
      </c>
      <c r="AC63" s="663">
        <f t="shared" si="71"/>
        <v>0</v>
      </c>
      <c r="AD63" s="889">
        <f t="shared" si="71"/>
        <v>0</v>
      </c>
      <c r="AE63" s="689">
        <f t="shared" si="44"/>
        <v>123182.58868820251</v>
      </c>
      <c r="AF63" s="663">
        <f t="shared" ref="AF63:AP63" si="72">SUM(AF59:AF62)</f>
        <v>114334.59352934238</v>
      </c>
      <c r="AG63" s="663">
        <f t="shared" si="72"/>
        <v>5493.2116479818342</v>
      </c>
      <c r="AH63" s="663">
        <f t="shared" si="72"/>
        <v>1808.8348590653902</v>
      </c>
      <c r="AI63" s="663">
        <f t="shared" si="72"/>
        <v>103.29041766171713</v>
      </c>
      <c r="AJ63" s="663">
        <f t="shared" si="72"/>
        <v>0</v>
      </c>
      <c r="AK63" s="663">
        <f t="shared" si="72"/>
        <v>1306.507183584434</v>
      </c>
      <c r="AL63" s="663">
        <f t="shared" si="72"/>
        <v>0</v>
      </c>
      <c r="AM63" s="663">
        <f t="shared" si="72"/>
        <v>136.15105056675421</v>
      </c>
      <c r="AN63" s="663">
        <f>SUM(AN59:AN62)</f>
        <v>0</v>
      </c>
      <c r="AO63" s="663">
        <f t="shared" si="72"/>
        <v>0</v>
      </c>
      <c r="AP63" s="889">
        <f t="shared" si="72"/>
        <v>0</v>
      </c>
      <c r="AQ63" s="689">
        <f t="shared" si="45"/>
        <v>108445.61693571921</v>
      </c>
      <c r="AR63" s="663">
        <f t="shared" ref="AR63:BC63" si="73">SUM(AR59:AR62)</f>
        <v>100179.59719089174</v>
      </c>
      <c r="AS63" s="663">
        <f t="shared" si="73"/>
        <v>5316.7896711112189</v>
      </c>
      <c r="AT63" s="663">
        <f t="shared" si="73"/>
        <v>1712.8410316697848</v>
      </c>
      <c r="AU63" s="663">
        <f t="shared" si="73"/>
        <v>353.81046775079631</v>
      </c>
      <c r="AV63" s="663">
        <f t="shared" si="73"/>
        <v>0</v>
      </c>
      <c r="AW63" s="663">
        <f t="shared" si="73"/>
        <v>655.52508379520066</v>
      </c>
      <c r="AX63" s="663">
        <f t="shared" si="73"/>
        <v>0</v>
      </c>
      <c r="AY63" s="663">
        <f t="shared" si="73"/>
        <v>227.05349050047164</v>
      </c>
      <c r="AZ63" s="663">
        <f>SUM(AZ59:AZ62)</f>
        <v>0</v>
      </c>
      <c r="BA63" s="663">
        <f t="shared" si="73"/>
        <v>0</v>
      </c>
      <c r="BB63" s="889">
        <f t="shared" si="73"/>
        <v>0</v>
      </c>
      <c r="BC63" s="664">
        <f t="shared" si="73"/>
        <v>0</v>
      </c>
      <c r="BD63" s="655">
        <f t="shared" si="46"/>
        <v>485699.7321094207</v>
      </c>
      <c r="BE63" s="665">
        <f t="shared" si="47"/>
        <v>447213.81397593522</v>
      </c>
      <c r="BF63" s="665">
        <f t="shared" si="48"/>
        <v>24700.304775611592</v>
      </c>
      <c r="BG63" s="665">
        <f t="shared" si="49"/>
        <v>6640.5994260288808</v>
      </c>
      <c r="BH63" s="665">
        <f t="shared" si="50"/>
        <v>1547.7099179926449</v>
      </c>
      <c r="BI63" s="665">
        <f t="shared" si="51"/>
        <v>0</v>
      </c>
      <c r="BJ63" s="665">
        <f t="shared" si="52"/>
        <v>4936.0458245754535</v>
      </c>
      <c r="BK63" s="665">
        <f t="shared" si="53"/>
        <v>0</v>
      </c>
      <c r="BL63" s="665">
        <f t="shared" si="54"/>
        <v>661.25818927684747</v>
      </c>
      <c r="BM63" s="665">
        <f t="shared" si="55"/>
        <v>0</v>
      </c>
      <c r="BN63" s="665">
        <f t="shared" si="56"/>
        <v>0</v>
      </c>
      <c r="BO63" s="666">
        <f t="shared" si="57"/>
        <v>0</v>
      </c>
    </row>
    <row r="64" spans="1:67" x14ac:dyDescent="0.25">
      <c r="A64" s="1571" t="s">
        <v>1056</v>
      </c>
      <c r="B64" s="514" t="s">
        <v>118</v>
      </c>
      <c r="C64" s="524" t="s">
        <v>846</v>
      </c>
      <c r="D64" s="653">
        <v>156</v>
      </c>
      <c r="E64" s="653">
        <v>36</v>
      </c>
      <c r="F64" s="971">
        <f t="shared" si="1"/>
        <v>0.23076923076923078</v>
      </c>
      <c r="G64" s="655">
        <f t="shared" si="42"/>
        <v>210965.03930606914</v>
      </c>
      <c r="H64" s="253">
        <v>193709.63876131139</v>
      </c>
      <c r="I64" s="253">
        <v>5365.3258292707606</v>
      </c>
      <c r="J64" s="253">
        <v>6239.8795659331481</v>
      </c>
      <c r="K64" s="253">
        <v>534.18953229567512</v>
      </c>
      <c r="L64" s="253">
        <v>0</v>
      </c>
      <c r="M64" s="253">
        <v>4939.8066090590864</v>
      </c>
      <c r="N64" s="253">
        <v>0</v>
      </c>
      <c r="O64" s="253">
        <v>64.679002271589837</v>
      </c>
      <c r="P64" s="253">
        <v>111.52000592751924</v>
      </c>
      <c r="Q64" s="253">
        <v>0</v>
      </c>
      <c r="R64" s="526">
        <v>0</v>
      </c>
      <c r="S64" s="655">
        <f t="shared" si="43"/>
        <v>45720.559633676661</v>
      </c>
      <c r="T64" s="253">
        <v>37392.375249148652</v>
      </c>
      <c r="U64" s="253">
        <v>3860.3209802804922</v>
      </c>
      <c r="V64" s="253">
        <v>3184.3178583174099</v>
      </c>
      <c r="W64" s="253">
        <v>406.79240701703236</v>
      </c>
      <c r="X64" s="253">
        <v>0</v>
      </c>
      <c r="Y64" s="253">
        <v>876.75313891307769</v>
      </c>
      <c r="Z64" s="253">
        <v>0</v>
      </c>
      <c r="AA64" s="253">
        <v>0</v>
      </c>
      <c r="AB64" s="253">
        <v>0</v>
      </c>
      <c r="AC64" s="253">
        <v>0</v>
      </c>
      <c r="AD64" s="526">
        <v>0</v>
      </c>
      <c r="AE64" s="655">
        <f t="shared" si="44"/>
        <v>48221.261932369896</v>
      </c>
      <c r="AF64" s="253">
        <v>40252.839629394344</v>
      </c>
      <c r="AG64" s="253">
        <v>2542.5461975570902</v>
      </c>
      <c r="AH64" s="253">
        <v>3374.6309672162961</v>
      </c>
      <c r="AI64" s="253">
        <v>680.90954829925363</v>
      </c>
      <c r="AJ64" s="253">
        <v>0</v>
      </c>
      <c r="AK64" s="253">
        <v>1258.0282401339177</v>
      </c>
      <c r="AL64" s="253">
        <v>0</v>
      </c>
      <c r="AM64" s="253">
        <v>0</v>
      </c>
      <c r="AN64" s="253">
        <v>112.30734976899265</v>
      </c>
      <c r="AO64" s="253">
        <v>0</v>
      </c>
      <c r="AP64" s="526">
        <v>0</v>
      </c>
      <c r="AQ64" s="655">
        <f t="shared" si="45"/>
        <v>55233.823601610435</v>
      </c>
      <c r="AR64" s="253">
        <v>46889.562927019295</v>
      </c>
      <c r="AS64" s="253">
        <v>3472.7018452869843</v>
      </c>
      <c r="AT64" s="253">
        <v>2605.935765224338</v>
      </c>
      <c r="AU64" s="253">
        <v>637.78957277059203</v>
      </c>
      <c r="AV64" s="253">
        <v>0</v>
      </c>
      <c r="AW64" s="253">
        <v>1412.1264597609097</v>
      </c>
      <c r="AX64" s="253">
        <v>0</v>
      </c>
      <c r="AY64" s="253">
        <v>0</v>
      </c>
      <c r="AZ64" s="253">
        <v>215.70703154831563</v>
      </c>
      <c r="BA64" s="253">
        <v>0</v>
      </c>
      <c r="BB64" s="526">
        <v>0</v>
      </c>
      <c r="BC64" s="893"/>
      <c r="BD64" s="690">
        <f t="shared" si="46"/>
        <v>360140.68447372632</v>
      </c>
      <c r="BE64" s="656">
        <f t="shared" si="47"/>
        <v>318244.41656687373</v>
      </c>
      <c r="BF64" s="656">
        <f t="shared" si="48"/>
        <v>15240.89485239533</v>
      </c>
      <c r="BG64" s="656">
        <f t="shared" si="49"/>
        <v>15404.764156691192</v>
      </c>
      <c r="BH64" s="656">
        <f t="shared" si="50"/>
        <v>2259.6810603825534</v>
      </c>
      <c r="BI64" s="656">
        <f t="shared" si="51"/>
        <v>0</v>
      </c>
      <c r="BJ64" s="656">
        <f t="shared" si="52"/>
        <v>8486.7144478669907</v>
      </c>
      <c r="BK64" s="656">
        <f t="shared" si="53"/>
        <v>0</v>
      </c>
      <c r="BL64" s="656">
        <f t="shared" si="54"/>
        <v>64.679002271589837</v>
      </c>
      <c r="BM64" s="656">
        <f t="shared" si="55"/>
        <v>439.53438724482749</v>
      </c>
      <c r="BN64" s="656">
        <f t="shared" si="56"/>
        <v>0</v>
      </c>
      <c r="BO64" s="657">
        <f t="shared" si="57"/>
        <v>0</v>
      </c>
    </row>
    <row r="65" spans="1:67" x14ac:dyDescent="0.25">
      <c r="A65" s="1571"/>
      <c r="B65" s="514" t="s">
        <v>55</v>
      </c>
      <c r="C65" s="524" t="s">
        <v>847</v>
      </c>
      <c r="D65" s="653"/>
      <c r="E65" s="653"/>
      <c r="F65" s="971" t="str">
        <f t="shared" si="1"/>
        <v/>
      </c>
      <c r="G65" s="655">
        <f t="shared" si="42"/>
        <v>0</v>
      </c>
      <c r="H65" s="253">
        <v>0</v>
      </c>
      <c r="I65" s="253">
        <v>0</v>
      </c>
      <c r="J65" s="253">
        <v>0</v>
      </c>
      <c r="K65" s="253">
        <v>0</v>
      </c>
      <c r="L65" s="253">
        <v>0</v>
      </c>
      <c r="M65" s="253">
        <v>0</v>
      </c>
      <c r="N65" s="253">
        <v>0</v>
      </c>
      <c r="O65" s="253">
        <v>0</v>
      </c>
      <c r="P65" s="253">
        <v>0</v>
      </c>
      <c r="Q65" s="253">
        <v>0</v>
      </c>
      <c r="R65" s="526">
        <v>0</v>
      </c>
      <c r="S65" s="655">
        <f t="shared" si="43"/>
        <v>0</v>
      </c>
      <c r="T65" s="253">
        <v>0</v>
      </c>
      <c r="U65" s="253">
        <v>0</v>
      </c>
      <c r="V65" s="253">
        <v>0</v>
      </c>
      <c r="W65" s="253">
        <v>0</v>
      </c>
      <c r="X65" s="253">
        <v>0</v>
      </c>
      <c r="Y65" s="253">
        <v>0</v>
      </c>
      <c r="Z65" s="253">
        <v>0</v>
      </c>
      <c r="AA65" s="253">
        <v>0</v>
      </c>
      <c r="AB65" s="253">
        <v>0</v>
      </c>
      <c r="AC65" s="253">
        <v>0</v>
      </c>
      <c r="AD65" s="526">
        <v>0</v>
      </c>
      <c r="AE65" s="655">
        <f t="shared" si="44"/>
        <v>0</v>
      </c>
      <c r="AF65" s="253">
        <v>0</v>
      </c>
      <c r="AG65" s="253">
        <v>0</v>
      </c>
      <c r="AH65" s="253">
        <v>0</v>
      </c>
      <c r="AI65" s="253">
        <v>0</v>
      </c>
      <c r="AJ65" s="253">
        <v>0</v>
      </c>
      <c r="AK65" s="253">
        <v>0</v>
      </c>
      <c r="AL65" s="253">
        <v>0</v>
      </c>
      <c r="AM65" s="253">
        <v>0</v>
      </c>
      <c r="AN65" s="253">
        <v>0</v>
      </c>
      <c r="AO65" s="253">
        <v>0</v>
      </c>
      <c r="AP65" s="526">
        <v>0</v>
      </c>
      <c r="AQ65" s="655">
        <f t="shared" si="45"/>
        <v>0</v>
      </c>
      <c r="AR65" s="253">
        <v>0</v>
      </c>
      <c r="AS65" s="253">
        <v>0</v>
      </c>
      <c r="AT65" s="253">
        <v>0</v>
      </c>
      <c r="AU65" s="253">
        <v>0</v>
      </c>
      <c r="AV65" s="253">
        <v>0</v>
      </c>
      <c r="AW65" s="253">
        <v>0</v>
      </c>
      <c r="AX65" s="253">
        <v>0</v>
      </c>
      <c r="AY65" s="253">
        <v>0</v>
      </c>
      <c r="AZ65" s="253">
        <v>0</v>
      </c>
      <c r="BA65" s="253">
        <v>0</v>
      </c>
      <c r="BB65" s="526">
        <v>0</v>
      </c>
      <c r="BC65" s="893"/>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71"/>
      <c r="B66" s="514" t="s">
        <v>56</v>
      </c>
      <c r="C66" s="524" t="s">
        <v>848</v>
      </c>
      <c r="D66" s="653"/>
      <c r="E66" s="653"/>
      <c r="F66" s="971" t="str">
        <f t="shared" si="1"/>
        <v/>
      </c>
      <c r="G66" s="655">
        <f t="shared" si="42"/>
        <v>0</v>
      </c>
      <c r="H66" s="253">
        <v>0</v>
      </c>
      <c r="I66" s="253">
        <v>0</v>
      </c>
      <c r="J66" s="253">
        <v>0</v>
      </c>
      <c r="K66" s="253">
        <v>0</v>
      </c>
      <c r="L66" s="253">
        <v>0</v>
      </c>
      <c r="M66" s="253">
        <v>0</v>
      </c>
      <c r="N66" s="253">
        <v>0</v>
      </c>
      <c r="O66" s="253">
        <v>0</v>
      </c>
      <c r="P66" s="253">
        <v>0</v>
      </c>
      <c r="Q66" s="253">
        <v>0</v>
      </c>
      <c r="R66" s="526">
        <v>0</v>
      </c>
      <c r="S66" s="655">
        <f t="shared" si="43"/>
        <v>0</v>
      </c>
      <c r="T66" s="253">
        <v>0</v>
      </c>
      <c r="U66" s="253">
        <v>0</v>
      </c>
      <c r="V66" s="253">
        <v>0</v>
      </c>
      <c r="W66" s="253">
        <v>0</v>
      </c>
      <c r="X66" s="253">
        <v>0</v>
      </c>
      <c r="Y66" s="253">
        <v>0</v>
      </c>
      <c r="Z66" s="253">
        <v>0</v>
      </c>
      <c r="AA66" s="253">
        <v>0</v>
      </c>
      <c r="AB66" s="253">
        <v>0</v>
      </c>
      <c r="AC66" s="253">
        <v>0</v>
      </c>
      <c r="AD66" s="526">
        <v>0</v>
      </c>
      <c r="AE66" s="655">
        <f t="shared" si="44"/>
        <v>0</v>
      </c>
      <c r="AF66" s="253">
        <v>0</v>
      </c>
      <c r="AG66" s="253">
        <v>0</v>
      </c>
      <c r="AH66" s="253">
        <v>0</v>
      </c>
      <c r="AI66" s="253">
        <v>0</v>
      </c>
      <c r="AJ66" s="253">
        <v>0</v>
      </c>
      <c r="AK66" s="253">
        <v>0</v>
      </c>
      <c r="AL66" s="253">
        <v>0</v>
      </c>
      <c r="AM66" s="253">
        <v>0</v>
      </c>
      <c r="AN66" s="253">
        <v>0</v>
      </c>
      <c r="AO66" s="253">
        <v>0</v>
      </c>
      <c r="AP66" s="526">
        <v>0</v>
      </c>
      <c r="AQ66" s="655">
        <f t="shared" si="45"/>
        <v>0</v>
      </c>
      <c r="AR66" s="253">
        <v>0</v>
      </c>
      <c r="AS66" s="253">
        <v>0</v>
      </c>
      <c r="AT66" s="253">
        <v>0</v>
      </c>
      <c r="AU66" s="253">
        <v>0</v>
      </c>
      <c r="AV66" s="253">
        <v>0</v>
      </c>
      <c r="AW66" s="253">
        <v>0</v>
      </c>
      <c r="AX66" s="253">
        <v>0</v>
      </c>
      <c r="AY66" s="253">
        <v>0</v>
      </c>
      <c r="AZ66" s="253">
        <v>0</v>
      </c>
      <c r="BA66" s="253">
        <v>0</v>
      </c>
      <c r="BB66" s="526">
        <v>0</v>
      </c>
      <c r="BC66" s="893"/>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71"/>
      <c r="B67" s="514" t="s">
        <v>119</v>
      </c>
      <c r="C67" s="524" t="s">
        <v>849</v>
      </c>
      <c r="D67" s="653"/>
      <c r="E67" s="653"/>
      <c r="F67" s="971" t="str">
        <f t="shared" si="1"/>
        <v/>
      </c>
      <c r="G67" s="655">
        <f t="shared" si="42"/>
        <v>0</v>
      </c>
      <c r="H67" s="253">
        <v>0</v>
      </c>
      <c r="I67" s="253">
        <v>0</v>
      </c>
      <c r="J67" s="253">
        <v>0</v>
      </c>
      <c r="K67" s="253">
        <v>0</v>
      </c>
      <c r="L67" s="253">
        <v>0</v>
      </c>
      <c r="M67" s="253">
        <v>0</v>
      </c>
      <c r="N67" s="253">
        <v>0</v>
      </c>
      <c r="O67" s="253">
        <v>0</v>
      </c>
      <c r="P67" s="253">
        <v>0</v>
      </c>
      <c r="Q67" s="253">
        <v>0</v>
      </c>
      <c r="R67" s="526">
        <v>0</v>
      </c>
      <c r="S67" s="655">
        <f t="shared" si="43"/>
        <v>0</v>
      </c>
      <c r="T67" s="253">
        <v>0</v>
      </c>
      <c r="U67" s="253">
        <v>0</v>
      </c>
      <c r="V67" s="253">
        <v>0</v>
      </c>
      <c r="W67" s="253">
        <v>0</v>
      </c>
      <c r="X67" s="253">
        <v>0</v>
      </c>
      <c r="Y67" s="253">
        <v>0</v>
      </c>
      <c r="Z67" s="253">
        <v>0</v>
      </c>
      <c r="AA67" s="253">
        <v>0</v>
      </c>
      <c r="AB67" s="253">
        <v>0</v>
      </c>
      <c r="AC67" s="253">
        <v>0</v>
      </c>
      <c r="AD67" s="526">
        <v>0</v>
      </c>
      <c r="AE67" s="655">
        <f t="shared" si="44"/>
        <v>0</v>
      </c>
      <c r="AF67" s="253">
        <v>0</v>
      </c>
      <c r="AG67" s="253">
        <v>0</v>
      </c>
      <c r="AH67" s="253">
        <v>0</v>
      </c>
      <c r="AI67" s="253">
        <v>0</v>
      </c>
      <c r="AJ67" s="253">
        <v>0</v>
      </c>
      <c r="AK67" s="253">
        <v>0</v>
      </c>
      <c r="AL67" s="253">
        <v>0</v>
      </c>
      <c r="AM67" s="253">
        <v>0</v>
      </c>
      <c r="AN67" s="253">
        <v>0</v>
      </c>
      <c r="AO67" s="253">
        <v>0</v>
      </c>
      <c r="AP67" s="526">
        <v>0</v>
      </c>
      <c r="AQ67" s="655">
        <f t="shared" si="45"/>
        <v>0</v>
      </c>
      <c r="AR67" s="253">
        <v>0</v>
      </c>
      <c r="AS67" s="253">
        <v>0</v>
      </c>
      <c r="AT67" s="253">
        <v>0</v>
      </c>
      <c r="AU67" s="253">
        <v>0</v>
      </c>
      <c r="AV67" s="253">
        <v>0</v>
      </c>
      <c r="AW67" s="253">
        <v>0</v>
      </c>
      <c r="AX67" s="253">
        <v>0</v>
      </c>
      <c r="AY67" s="253">
        <v>0</v>
      </c>
      <c r="AZ67" s="253">
        <v>0</v>
      </c>
      <c r="BA67" s="253">
        <v>0</v>
      </c>
      <c r="BB67" s="526">
        <v>0</v>
      </c>
      <c r="BC67" s="893"/>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78"/>
      <c r="B68" s="660" t="s">
        <v>120</v>
      </c>
      <c r="C68" s="661" t="s">
        <v>36</v>
      </c>
      <c r="D68" s="662">
        <f>SUM(D64:D67)</f>
        <v>156</v>
      </c>
      <c r="E68" s="662">
        <f>SUM(E64:E67)</f>
        <v>36</v>
      </c>
      <c r="F68" s="972">
        <f t="shared" si="1"/>
        <v>0.23076923076923078</v>
      </c>
      <c r="G68" s="689">
        <f t="shared" si="42"/>
        <v>210965.03930606914</v>
      </c>
      <c r="H68" s="663">
        <f>SUM(H64:H67)</f>
        <v>193709.63876131139</v>
      </c>
      <c r="I68" s="663">
        <f t="shared" ref="I68:R68" si="74">SUM(I64:I67)</f>
        <v>5365.3258292707606</v>
      </c>
      <c r="J68" s="663">
        <f t="shared" si="74"/>
        <v>6239.8795659331481</v>
      </c>
      <c r="K68" s="663">
        <f t="shared" si="74"/>
        <v>534.18953229567512</v>
      </c>
      <c r="L68" s="663">
        <f t="shared" si="74"/>
        <v>0</v>
      </c>
      <c r="M68" s="663">
        <f t="shared" si="74"/>
        <v>4939.8066090590864</v>
      </c>
      <c r="N68" s="663">
        <f t="shared" si="74"/>
        <v>0</v>
      </c>
      <c r="O68" s="663">
        <f t="shared" si="74"/>
        <v>64.679002271589837</v>
      </c>
      <c r="P68" s="663">
        <f t="shared" si="74"/>
        <v>111.52000592751924</v>
      </c>
      <c r="Q68" s="663">
        <f t="shared" si="74"/>
        <v>0</v>
      </c>
      <c r="R68" s="889">
        <f t="shared" si="74"/>
        <v>0</v>
      </c>
      <c r="S68" s="689">
        <f t="shared" si="43"/>
        <v>45720.559633676661</v>
      </c>
      <c r="T68" s="663">
        <f t="shared" ref="T68:AD68" si="75">SUM(T64:T67)</f>
        <v>37392.375249148652</v>
      </c>
      <c r="U68" s="663">
        <f t="shared" si="75"/>
        <v>3860.3209802804922</v>
      </c>
      <c r="V68" s="663">
        <f t="shared" si="75"/>
        <v>3184.3178583174099</v>
      </c>
      <c r="W68" s="663">
        <f t="shared" si="75"/>
        <v>406.79240701703236</v>
      </c>
      <c r="X68" s="663">
        <f t="shared" si="75"/>
        <v>0</v>
      </c>
      <c r="Y68" s="663">
        <f t="shared" si="75"/>
        <v>876.75313891307769</v>
      </c>
      <c r="Z68" s="663">
        <f t="shared" si="75"/>
        <v>0</v>
      </c>
      <c r="AA68" s="663">
        <f t="shared" si="75"/>
        <v>0</v>
      </c>
      <c r="AB68" s="663">
        <f>SUM(AB64:AB67)</f>
        <v>0</v>
      </c>
      <c r="AC68" s="663">
        <f t="shared" si="75"/>
        <v>0</v>
      </c>
      <c r="AD68" s="889">
        <f t="shared" si="75"/>
        <v>0</v>
      </c>
      <c r="AE68" s="689">
        <f t="shared" si="44"/>
        <v>48221.261932369896</v>
      </c>
      <c r="AF68" s="663">
        <f t="shared" ref="AF68:AP68" si="76">SUM(AF64:AF67)</f>
        <v>40252.839629394344</v>
      </c>
      <c r="AG68" s="663">
        <f t="shared" si="76"/>
        <v>2542.5461975570902</v>
      </c>
      <c r="AH68" s="663">
        <f t="shared" si="76"/>
        <v>3374.6309672162961</v>
      </c>
      <c r="AI68" s="663">
        <f t="shared" si="76"/>
        <v>680.90954829925363</v>
      </c>
      <c r="AJ68" s="663">
        <f t="shared" si="76"/>
        <v>0</v>
      </c>
      <c r="AK68" s="663">
        <f t="shared" si="76"/>
        <v>1258.0282401339177</v>
      </c>
      <c r="AL68" s="663">
        <f t="shared" si="76"/>
        <v>0</v>
      </c>
      <c r="AM68" s="663">
        <f t="shared" si="76"/>
        <v>0</v>
      </c>
      <c r="AN68" s="663">
        <f>SUM(AN64:AN67)</f>
        <v>112.30734976899265</v>
      </c>
      <c r="AO68" s="663">
        <f t="shared" si="76"/>
        <v>0</v>
      </c>
      <c r="AP68" s="889">
        <f t="shared" si="76"/>
        <v>0</v>
      </c>
      <c r="AQ68" s="689">
        <f t="shared" si="45"/>
        <v>55233.823601610435</v>
      </c>
      <c r="AR68" s="663">
        <f t="shared" ref="AR68:BC68" si="77">SUM(AR64:AR67)</f>
        <v>46889.562927019295</v>
      </c>
      <c r="AS68" s="663">
        <f t="shared" si="77"/>
        <v>3472.7018452869843</v>
      </c>
      <c r="AT68" s="663">
        <f t="shared" si="77"/>
        <v>2605.935765224338</v>
      </c>
      <c r="AU68" s="663">
        <f t="shared" si="77"/>
        <v>637.78957277059203</v>
      </c>
      <c r="AV68" s="663">
        <f t="shared" si="77"/>
        <v>0</v>
      </c>
      <c r="AW68" s="663">
        <f t="shared" si="77"/>
        <v>1412.1264597609097</v>
      </c>
      <c r="AX68" s="663">
        <f t="shared" si="77"/>
        <v>0</v>
      </c>
      <c r="AY68" s="663">
        <f t="shared" si="77"/>
        <v>0</v>
      </c>
      <c r="AZ68" s="663">
        <f>SUM(AZ64:AZ67)</f>
        <v>215.70703154831563</v>
      </c>
      <c r="BA68" s="663">
        <f t="shared" si="77"/>
        <v>0</v>
      </c>
      <c r="BB68" s="889">
        <f t="shared" si="77"/>
        <v>0</v>
      </c>
      <c r="BC68" s="664">
        <f t="shared" si="77"/>
        <v>0</v>
      </c>
      <c r="BD68" s="655">
        <f t="shared" si="46"/>
        <v>360140.68447372632</v>
      </c>
      <c r="BE68" s="665">
        <f t="shared" si="47"/>
        <v>318244.41656687373</v>
      </c>
      <c r="BF68" s="665">
        <f t="shared" si="48"/>
        <v>15240.89485239533</v>
      </c>
      <c r="BG68" s="665">
        <f t="shared" si="49"/>
        <v>15404.764156691192</v>
      </c>
      <c r="BH68" s="665">
        <f t="shared" si="50"/>
        <v>2259.6810603825534</v>
      </c>
      <c r="BI68" s="665">
        <f t="shared" si="51"/>
        <v>0</v>
      </c>
      <c r="BJ68" s="665">
        <f t="shared" si="52"/>
        <v>8486.7144478669907</v>
      </c>
      <c r="BK68" s="665">
        <f t="shared" si="53"/>
        <v>0</v>
      </c>
      <c r="BL68" s="665">
        <f t="shared" si="54"/>
        <v>64.679002271589837</v>
      </c>
      <c r="BM68" s="665">
        <f t="shared" si="55"/>
        <v>439.53438724482749</v>
      </c>
      <c r="BN68" s="665">
        <f t="shared" si="56"/>
        <v>0</v>
      </c>
      <c r="BO68" s="666">
        <f t="shared" si="57"/>
        <v>0</v>
      </c>
    </row>
    <row r="69" spans="1:67" ht="15.75" customHeight="1" x14ac:dyDescent="0.25">
      <c r="A69" s="1571" t="s">
        <v>1079</v>
      </c>
      <c r="B69" s="514" t="s">
        <v>121</v>
      </c>
      <c r="C69" s="524" t="s">
        <v>846</v>
      </c>
      <c r="D69" s="653">
        <v>470</v>
      </c>
      <c r="E69" s="653">
        <v>201</v>
      </c>
      <c r="F69" s="971">
        <f t="shared" si="1"/>
        <v>0.42765957446808511</v>
      </c>
      <c r="G69" s="655">
        <f t="shared" si="42"/>
        <v>105320.40630720495</v>
      </c>
      <c r="H69" s="253">
        <v>88757.734552189853</v>
      </c>
      <c r="I69" s="253">
        <v>2089.0417329979591</v>
      </c>
      <c r="J69" s="253">
        <v>10385.0066702227</v>
      </c>
      <c r="K69" s="253">
        <v>548.36088677637224</v>
      </c>
      <c r="L69" s="253">
        <v>0</v>
      </c>
      <c r="M69" s="253">
        <v>2051.7450090275825</v>
      </c>
      <c r="N69" s="253">
        <v>0</v>
      </c>
      <c r="O69" s="253">
        <v>0</v>
      </c>
      <c r="P69" s="253">
        <v>1080.7446093411854</v>
      </c>
      <c r="Q69" s="253">
        <v>0</v>
      </c>
      <c r="R69" s="526">
        <v>407.77284664930085</v>
      </c>
      <c r="S69" s="655">
        <f t="shared" si="43"/>
        <v>106024.05652622084</v>
      </c>
      <c r="T69" s="253">
        <v>90097.394960209698</v>
      </c>
      <c r="U69" s="253">
        <v>2214.112815271475</v>
      </c>
      <c r="V69" s="253">
        <v>8689.1062230353382</v>
      </c>
      <c r="W69" s="253">
        <v>633.27396207105414</v>
      </c>
      <c r="X69" s="253">
        <v>0</v>
      </c>
      <c r="Y69" s="253">
        <v>2122.8118756379831</v>
      </c>
      <c r="Z69" s="253">
        <v>0</v>
      </c>
      <c r="AA69" s="253">
        <v>254.68420121080624</v>
      </c>
      <c r="AB69" s="253">
        <v>1827.8696225879073</v>
      </c>
      <c r="AC69" s="253">
        <v>0</v>
      </c>
      <c r="AD69" s="526">
        <v>184.80286619656729</v>
      </c>
      <c r="AE69" s="655">
        <f t="shared" si="44"/>
        <v>103221.82795444407</v>
      </c>
      <c r="AF69" s="253">
        <v>86475.349592876039</v>
      </c>
      <c r="AG69" s="253">
        <v>3427.5389254005618</v>
      </c>
      <c r="AH69" s="253">
        <v>7486.3107614471883</v>
      </c>
      <c r="AI69" s="253">
        <v>535.74182138601498</v>
      </c>
      <c r="AJ69" s="253">
        <v>0</v>
      </c>
      <c r="AK69" s="253">
        <v>2769.692258812714</v>
      </c>
      <c r="AL69" s="253">
        <v>0</v>
      </c>
      <c r="AM69" s="253">
        <v>85.755741247023352</v>
      </c>
      <c r="AN69" s="253">
        <v>2263.2089344085784</v>
      </c>
      <c r="AO69" s="253">
        <v>0</v>
      </c>
      <c r="AP69" s="526">
        <v>178.22991886595096</v>
      </c>
      <c r="AQ69" s="655">
        <f t="shared" si="45"/>
        <v>121097.58425172363</v>
      </c>
      <c r="AR69" s="253">
        <v>101168.64114126028</v>
      </c>
      <c r="AS69" s="253">
        <v>4158.4528878590363</v>
      </c>
      <c r="AT69" s="253">
        <v>9613.2278292609353</v>
      </c>
      <c r="AU69" s="253">
        <v>334.52477189023887</v>
      </c>
      <c r="AV69" s="253">
        <v>0</v>
      </c>
      <c r="AW69" s="253">
        <v>3222.0846953249179</v>
      </c>
      <c r="AX69" s="253">
        <v>0</v>
      </c>
      <c r="AY69" s="253">
        <v>-160.63809738679996</v>
      </c>
      <c r="AZ69" s="253">
        <v>2022.3645531384307</v>
      </c>
      <c r="BA69" s="253">
        <v>0</v>
      </c>
      <c r="BB69" s="526">
        <v>738.92647037660413</v>
      </c>
      <c r="BC69" s="893"/>
      <c r="BD69" s="690">
        <f t="shared" si="46"/>
        <v>435663.87503959349</v>
      </c>
      <c r="BE69" s="656">
        <f t="shared" si="47"/>
        <v>366499.12024653587</v>
      </c>
      <c r="BF69" s="656">
        <f t="shared" si="48"/>
        <v>11889.146361529034</v>
      </c>
      <c r="BG69" s="656">
        <f t="shared" si="49"/>
        <v>36173.651483966161</v>
      </c>
      <c r="BH69" s="656">
        <f t="shared" si="50"/>
        <v>2051.9014421236802</v>
      </c>
      <c r="BI69" s="656">
        <f t="shared" si="51"/>
        <v>0</v>
      </c>
      <c r="BJ69" s="656">
        <f t="shared" si="52"/>
        <v>10166.333838803199</v>
      </c>
      <c r="BK69" s="656">
        <f t="shared" si="53"/>
        <v>0</v>
      </c>
      <c r="BL69" s="656">
        <f t="shared" si="54"/>
        <v>179.80184507102965</v>
      </c>
      <c r="BM69" s="656">
        <f t="shared" si="55"/>
        <v>7194.1877194761028</v>
      </c>
      <c r="BN69" s="656">
        <f t="shared" si="56"/>
        <v>0</v>
      </c>
      <c r="BO69" s="657">
        <f t="shared" si="57"/>
        <v>1509.7321020884233</v>
      </c>
    </row>
    <row r="70" spans="1:67" x14ac:dyDescent="0.25">
      <c r="A70" s="1571"/>
      <c r="B70" s="514" t="s">
        <v>122</v>
      </c>
      <c r="C70" s="524" t="s">
        <v>847</v>
      </c>
      <c r="D70" s="653"/>
      <c r="E70" s="653"/>
      <c r="F70" s="971" t="str">
        <f t="shared" si="1"/>
        <v/>
      </c>
      <c r="G70" s="655">
        <f t="shared" si="42"/>
        <v>0</v>
      </c>
      <c r="H70" s="253">
        <v>0</v>
      </c>
      <c r="I70" s="253">
        <v>0</v>
      </c>
      <c r="J70" s="253">
        <v>0</v>
      </c>
      <c r="K70" s="253">
        <v>0</v>
      </c>
      <c r="L70" s="253">
        <v>0</v>
      </c>
      <c r="M70" s="253">
        <v>0</v>
      </c>
      <c r="N70" s="253">
        <v>0</v>
      </c>
      <c r="O70" s="253">
        <v>0</v>
      </c>
      <c r="P70" s="253">
        <v>0</v>
      </c>
      <c r="Q70" s="253">
        <v>0</v>
      </c>
      <c r="R70" s="526">
        <v>0</v>
      </c>
      <c r="S70" s="655">
        <f t="shared" si="43"/>
        <v>0</v>
      </c>
      <c r="T70" s="253">
        <v>0</v>
      </c>
      <c r="U70" s="253">
        <v>0</v>
      </c>
      <c r="V70" s="253">
        <v>0</v>
      </c>
      <c r="W70" s="253">
        <v>0</v>
      </c>
      <c r="X70" s="253">
        <v>0</v>
      </c>
      <c r="Y70" s="253">
        <v>0</v>
      </c>
      <c r="Z70" s="253">
        <v>0</v>
      </c>
      <c r="AA70" s="253">
        <v>0</v>
      </c>
      <c r="AB70" s="253">
        <v>0</v>
      </c>
      <c r="AC70" s="253">
        <v>0</v>
      </c>
      <c r="AD70" s="526">
        <v>0</v>
      </c>
      <c r="AE70" s="655">
        <f t="shared" si="44"/>
        <v>0</v>
      </c>
      <c r="AF70" s="253">
        <v>0</v>
      </c>
      <c r="AG70" s="253">
        <v>0</v>
      </c>
      <c r="AH70" s="253">
        <v>0</v>
      </c>
      <c r="AI70" s="253">
        <v>0</v>
      </c>
      <c r="AJ70" s="253">
        <v>0</v>
      </c>
      <c r="AK70" s="253">
        <v>0</v>
      </c>
      <c r="AL70" s="253">
        <v>0</v>
      </c>
      <c r="AM70" s="253">
        <v>0</v>
      </c>
      <c r="AN70" s="253">
        <v>0</v>
      </c>
      <c r="AO70" s="253">
        <v>0</v>
      </c>
      <c r="AP70" s="526">
        <v>0</v>
      </c>
      <c r="AQ70" s="655">
        <f t="shared" si="45"/>
        <v>0</v>
      </c>
      <c r="AR70" s="253">
        <v>0</v>
      </c>
      <c r="AS70" s="253">
        <v>0</v>
      </c>
      <c r="AT70" s="253">
        <v>0</v>
      </c>
      <c r="AU70" s="253">
        <v>0</v>
      </c>
      <c r="AV70" s="253">
        <v>0</v>
      </c>
      <c r="AW70" s="253">
        <v>0</v>
      </c>
      <c r="AX70" s="253">
        <v>0</v>
      </c>
      <c r="AY70" s="253">
        <v>0</v>
      </c>
      <c r="AZ70" s="253">
        <v>0</v>
      </c>
      <c r="BA70" s="253">
        <v>0</v>
      </c>
      <c r="BB70" s="526">
        <v>0</v>
      </c>
      <c r="BC70" s="893"/>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71"/>
      <c r="B71" s="514" t="s">
        <v>123</v>
      </c>
      <c r="C71" s="524" t="s">
        <v>848</v>
      </c>
      <c r="D71" s="653"/>
      <c r="E71" s="653"/>
      <c r="F71" s="971" t="str">
        <f t="shared" si="1"/>
        <v/>
      </c>
      <c r="G71" s="655">
        <f t="shared" si="42"/>
        <v>0</v>
      </c>
      <c r="H71" s="253">
        <v>0</v>
      </c>
      <c r="I71" s="253">
        <v>0</v>
      </c>
      <c r="J71" s="253">
        <v>0</v>
      </c>
      <c r="K71" s="253">
        <v>0</v>
      </c>
      <c r="L71" s="253">
        <v>0</v>
      </c>
      <c r="M71" s="253">
        <v>0</v>
      </c>
      <c r="N71" s="253">
        <v>0</v>
      </c>
      <c r="O71" s="253">
        <v>0</v>
      </c>
      <c r="P71" s="253">
        <v>0</v>
      </c>
      <c r="Q71" s="253">
        <v>0</v>
      </c>
      <c r="R71" s="526">
        <v>0</v>
      </c>
      <c r="S71" s="655">
        <f t="shared" si="43"/>
        <v>0</v>
      </c>
      <c r="T71" s="253">
        <v>0</v>
      </c>
      <c r="U71" s="253">
        <v>0</v>
      </c>
      <c r="V71" s="253">
        <v>0</v>
      </c>
      <c r="W71" s="253">
        <v>0</v>
      </c>
      <c r="X71" s="253">
        <v>0</v>
      </c>
      <c r="Y71" s="253">
        <v>0</v>
      </c>
      <c r="Z71" s="253">
        <v>0</v>
      </c>
      <c r="AA71" s="253">
        <v>0</v>
      </c>
      <c r="AB71" s="253">
        <v>0</v>
      </c>
      <c r="AC71" s="253">
        <v>0</v>
      </c>
      <c r="AD71" s="526">
        <v>0</v>
      </c>
      <c r="AE71" s="655">
        <f t="shared" si="44"/>
        <v>0</v>
      </c>
      <c r="AF71" s="253">
        <v>0</v>
      </c>
      <c r="AG71" s="253">
        <v>0</v>
      </c>
      <c r="AH71" s="253">
        <v>0</v>
      </c>
      <c r="AI71" s="253">
        <v>0</v>
      </c>
      <c r="AJ71" s="253">
        <v>0</v>
      </c>
      <c r="AK71" s="253">
        <v>0</v>
      </c>
      <c r="AL71" s="253">
        <v>0</v>
      </c>
      <c r="AM71" s="253">
        <v>0</v>
      </c>
      <c r="AN71" s="253">
        <v>0</v>
      </c>
      <c r="AO71" s="253">
        <v>0</v>
      </c>
      <c r="AP71" s="526">
        <v>0</v>
      </c>
      <c r="AQ71" s="655">
        <f t="shared" si="45"/>
        <v>0</v>
      </c>
      <c r="AR71" s="253">
        <v>0</v>
      </c>
      <c r="AS71" s="253">
        <v>0</v>
      </c>
      <c r="AT71" s="253">
        <v>0</v>
      </c>
      <c r="AU71" s="253">
        <v>0</v>
      </c>
      <c r="AV71" s="253">
        <v>0</v>
      </c>
      <c r="AW71" s="253">
        <v>0</v>
      </c>
      <c r="AX71" s="253">
        <v>0</v>
      </c>
      <c r="AY71" s="253">
        <v>0</v>
      </c>
      <c r="AZ71" s="253">
        <v>0</v>
      </c>
      <c r="BA71" s="253">
        <v>0</v>
      </c>
      <c r="BB71" s="526">
        <v>0</v>
      </c>
      <c r="BC71" s="893"/>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71"/>
      <c r="B72" s="514" t="s">
        <v>124</v>
      </c>
      <c r="C72" s="524" t="s">
        <v>849</v>
      </c>
      <c r="D72" s="653"/>
      <c r="E72" s="653"/>
      <c r="F72" s="971" t="str">
        <f t="shared" si="1"/>
        <v/>
      </c>
      <c r="G72" s="655">
        <f t="shared" si="42"/>
        <v>0</v>
      </c>
      <c r="H72" s="253">
        <v>0</v>
      </c>
      <c r="I72" s="253">
        <v>0</v>
      </c>
      <c r="J72" s="253">
        <v>0</v>
      </c>
      <c r="K72" s="253">
        <v>0</v>
      </c>
      <c r="L72" s="253">
        <v>0</v>
      </c>
      <c r="M72" s="253">
        <v>0</v>
      </c>
      <c r="N72" s="253">
        <v>0</v>
      </c>
      <c r="O72" s="253">
        <v>0</v>
      </c>
      <c r="P72" s="253">
        <v>0</v>
      </c>
      <c r="Q72" s="253">
        <v>0</v>
      </c>
      <c r="R72" s="526">
        <v>0</v>
      </c>
      <c r="S72" s="655">
        <f t="shared" si="43"/>
        <v>0</v>
      </c>
      <c r="T72" s="253">
        <v>0</v>
      </c>
      <c r="U72" s="253">
        <v>0</v>
      </c>
      <c r="V72" s="253">
        <v>0</v>
      </c>
      <c r="W72" s="253">
        <v>0</v>
      </c>
      <c r="X72" s="253">
        <v>0</v>
      </c>
      <c r="Y72" s="253">
        <v>0</v>
      </c>
      <c r="Z72" s="253">
        <v>0</v>
      </c>
      <c r="AA72" s="253">
        <v>0</v>
      </c>
      <c r="AB72" s="253">
        <v>0</v>
      </c>
      <c r="AC72" s="253">
        <v>0</v>
      </c>
      <c r="AD72" s="526">
        <v>0</v>
      </c>
      <c r="AE72" s="655">
        <f t="shared" si="44"/>
        <v>0</v>
      </c>
      <c r="AF72" s="253">
        <v>0</v>
      </c>
      <c r="AG72" s="253">
        <v>0</v>
      </c>
      <c r="AH72" s="253">
        <v>0</v>
      </c>
      <c r="AI72" s="253">
        <v>0</v>
      </c>
      <c r="AJ72" s="253">
        <v>0</v>
      </c>
      <c r="AK72" s="253">
        <v>0</v>
      </c>
      <c r="AL72" s="253">
        <v>0</v>
      </c>
      <c r="AM72" s="253">
        <v>0</v>
      </c>
      <c r="AN72" s="253">
        <v>0</v>
      </c>
      <c r="AO72" s="253">
        <v>0</v>
      </c>
      <c r="AP72" s="526">
        <v>0</v>
      </c>
      <c r="AQ72" s="655">
        <f t="shared" si="45"/>
        <v>0</v>
      </c>
      <c r="AR72" s="253">
        <v>0</v>
      </c>
      <c r="AS72" s="253">
        <v>0</v>
      </c>
      <c r="AT72" s="253">
        <v>0</v>
      </c>
      <c r="AU72" s="253">
        <v>0</v>
      </c>
      <c r="AV72" s="253">
        <v>0</v>
      </c>
      <c r="AW72" s="253">
        <v>0</v>
      </c>
      <c r="AX72" s="253">
        <v>0</v>
      </c>
      <c r="AY72" s="253">
        <v>0</v>
      </c>
      <c r="AZ72" s="253">
        <v>0</v>
      </c>
      <c r="BA72" s="253">
        <v>0</v>
      </c>
      <c r="BB72" s="526">
        <v>0</v>
      </c>
      <c r="BC72" s="893"/>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78"/>
      <c r="B73" s="660" t="s">
        <v>125</v>
      </c>
      <c r="C73" s="661" t="s">
        <v>36</v>
      </c>
      <c r="D73" s="662">
        <f>SUM(D69:D72)</f>
        <v>470</v>
      </c>
      <c r="E73" s="662">
        <f>SUM(E69:E72)</f>
        <v>201</v>
      </c>
      <c r="F73" s="972">
        <f t="shared" si="1"/>
        <v>0.42765957446808511</v>
      </c>
      <c r="G73" s="689">
        <f t="shared" si="42"/>
        <v>105320.40630720495</v>
      </c>
      <c r="H73" s="663">
        <f>SUM(H69:H72)</f>
        <v>88757.734552189853</v>
      </c>
      <c r="I73" s="663">
        <f t="shared" ref="I73:R73" si="78">SUM(I69:I72)</f>
        <v>2089.0417329979591</v>
      </c>
      <c r="J73" s="663">
        <f t="shared" si="78"/>
        <v>10385.0066702227</v>
      </c>
      <c r="K73" s="663">
        <f t="shared" si="78"/>
        <v>548.36088677637224</v>
      </c>
      <c r="L73" s="663">
        <f t="shared" si="78"/>
        <v>0</v>
      </c>
      <c r="M73" s="663">
        <f t="shared" si="78"/>
        <v>2051.7450090275825</v>
      </c>
      <c r="N73" s="663">
        <f t="shared" si="78"/>
        <v>0</v>
      </c>
      <c r="O73" s="663">
        <f t="shared" si="78"/>
        <v>0</v>
      </c>
      <c r="P73" s="663">
        <f t="shared" si="78"/>
        <v>1080.7446093411854</v>
      </c>
      <c r="Q73" s="663">
        <f t="shared" si="78"/>
        <v>0</v>
      </c>
      <c r="R73" s="889">
        <f t="shared" si="78"/>
        <v>407.77284664930085</v>
      </c>
      <c r="S73" s="689">
        <f t="shared" si="43"/>
        <v>106024.05652622084</v>
      </c>
      <c r="T73" s="663">
        <f t="shared" ref="T73:AD73" si="79">SUM(T69:T72)</f>
        <v>90097.394960209698</v>
      </c>
      <c r="U73" s="663">
        <f t="shared" si="79"/>
        <v>2214.112815271475</v>
      </c>
      <c r="V73" s="663">
        <f t="shared" si="79"/>
        <v>8689.1062230353382</v>
      </c>
      <c r="W73" s="663">
        <f t="shared" si="79"/>
        <v>633.27396207105414</v>
      </c>
      <c r="X73" s="663">
        <f t="shared" si="79"/>
        <v>0</v>
      </c>
      <c r="Y73" s="663">
        <f t="shared" si="79"/>
        <v>2122.8118756379831</v>
      </c>
      <c r="Z73" s="663">
        <f t="shared" si="79"/>
        <v>0</v>
      </c>
      <c r="AA73" s="663">
        <f t="shared" si="79"/>
        <v>254.68420121080624</v>
      </c>
      <c r="AB73" s="663">
        <f>SUM(AB69:AB72)</f>
        <v>1827.8696225879073</v>
      </c>
      <c r="AC73" s="663">
        <f t="shared" si="79"/>
        <v>0</v>
      </c>
      <c r="AD73" s="889">
        <f t="shared" si="79"/>
        <v>184.80286619656729</v>
      </c>
      <c r="AE73" s="689">
        <f t="shared" si="44"/>
        <v>103221.82795444407</v>
      </c>
      <c r="AF73" s="663">
        <f t="shared" ref="AF73:AP73" si="80">SUM(AF69:AF72)</f>
        <v>86475.349592876039</v>
      </c>
      <c r="AG73" s="663">
        <f t="shared" si="80"/>
        <v>3427.5389254005618</v>
      </c>
      <c r="AH73" s="663">
        <f t="shared" si="80"/>
        <v>7486.3107614471883</v>
      </c>
      <c r="AI73" s="663">
        <f t="shared" si="80"/>
        <v>535.74182138601498</v>
      </c>
      <c r="AJ73" s="663">
        <f t="shared" si="80"/>
        <v>0</v>
      </c>
      <c r="AK73" s="663">
        <f t="shared" si="80"/>
        <v>2769.692258812714</v>
      </c>
      <c r="AL73" s="663">
        <f t="shared" si="80"/>
        <v>0</v>
      </c>
      <c r="AM73" s="663">
        <f t="shared" si="80"/>
        <v>85.755741247023352</v>
      </c>
      <c r="AN73" s="663">
        <f>SUM(AN69:AN72)</f>
        <v>2263.2089344085784</v>
      </c>
      <c r="AO73" s="663">
        <f t="shared" si="80"/>
        <v>0</v>
      </c>
      <c r="AP73" s="889">
        <f t="shared" si="80"/>
        <v>178.22991886595096</v>
      </c>
      <c r="AQ73" s="689">
        <f t="shared" si="45"/>
        <v>121097.58425172363</v>
      </c>
      <c r="AR73" s="663">
        <f t="shared" ref="AR73:BC73" si="81">SUM(AR69:AR72)</f>
        <v>101168.64114126028</v>
      </c>
      <c r="AS73" s="663">
        <f t="shared" si="81"/>
        <v>4158.4528878590363</v>
      </c>
      <c r="AT73" s="663">
        <f t="shared" si="81"/>
        <v>9613.2278292609353</v>
      </c>
      <c r="AU73" s="663">
        <f t="shared" si="81"/>
        <v>334.52477189023887</v>
      </c>
      <c r="AV73" s="663">
        <f t="shared" si="81"/>
        <v>0</v>
      </c>
      <c r="AW73" s="663">
        <f t="shared" si="81"/>
        <v>3222.0846953249179</v>
      </c>
      <c r="AX73" s="663">
        <f t="shared" si="81"/>
        <v>0</v>
      </c>
      <c r="AY73" s="663">
        <f t="shared" si="81"/>
        <v>-160.63809738679996</v>
      </c>
      <c r="AZ73" s="663">
        <f>SUM(AZ69:AZ72)</f>
        <v>2022.3645531384307</v>
      </c>
      <c r="BA73" s="663">
        <f t="shared" si="81"/>
        <v>0</v>
      </c>
      <c r="BB73" s="889">
        <f t="shared" si="81"/>
        <v>738.92647037660413</v>
      </c>
      <c r="BC73" s="664">
        <f t="shared" si="81"/>
        <v>0</v>
      </c>
      <c r="BD73" s="655">
        <f t="shared" si="46"/>
        <v>435663.87503959349</v>
      </c>
      <c r="BE73" s="665">
        <f t="shared" si="47"/>
        <v>366499.12024653587</v>
      </c>
      <c r="BF73" s="665">
        <f t="shared" si="48"/>
        <v>11889.146361529034</v>
      </c>
      <c r="BG73" s="665">
        <f t="shared" si="49"/>
        <v>36173.651483966161</v>
      </c>
      <c r="BH73" s="665">
        <f t="shared" si="50"/>
        <v>2051.9014421236802</v>
      </c>
      <c r="BI73" s="665">
        <f t="shared" si="51"/>
        <v>0</v>
      </c>
      <c r="BJ73" s="665">
        <f t="shared" si="52"/>
        <v>10166.333838803199</v>
      </c>
      <c r="BK73" s="665">
        <f t="shared" si="53"/>
        <v>0</v>
      </c>
      <c r="BL73" s="665">
        <f t="shared" si="54"/>
        <v>179.80184507102965</v>
      </c>
      <c r="BM73" s="665">
        <f t="shared" si="55"/>
        <v>7194.1877194761028</v>
      </c>
      <c r="BN73" s="665">
        <f t="shared" si="56"/>
        <v>0</v>
      </c>
      <c r="BO73" s="666">
        <f t="shared" si="57"/>
        <v>1509.7321020884233</v>
      </c>
    </row>
    <row r="74" spans="1:67" x14ac:dyDescent="0.25">
      <c r="A74" s="1571" t="s">
        <v>1080</v>
      </c>
      <c r="B74" s="514" t="s">
        <v>128</v>
      </c>
      <c r="C74" s="524" t="s">
        <v>846</v>
      </c>
      <c r="D74" s="653">
        <v>446</v>
      </c>
      <c r="E74" s="653">
        <v>216</v>
      </c>
      <c r="F74" s="971">
        <f t="shared" si="1"/>
        <v>0.48430493273542602</v>
      </c>
      <c r="G74" s="655">
        <f t="shared" si="42"/>
        <v>87905.231750720384</v>
      </c>
      <c r="H74" s="253">
        <v>77105.60856512544</v>
      </c>
      <c r="I74" s="253">
        <v>2125.6131317301788</v>
      </c>
      <c r="J74" s="253">
        <v>6313.7917244132086</v>
      </c>
      <c r="K74" s="253">
        <v>1650.8352398041613</v>
      </c>
      <c r="L74" s="253">
        <v>0</v>
      </c>
      <c r="M74" s="253">
        <v>757.42463162856279</v>
      </c>
      <c r="N74" s="253">
        <v>0</v>
      </c>
      <c r="O74" s="253">
        <v>104.9970810271207</v>
      </c>
      <c r="P74" s="253">
        <v>-198.84916460171991</v>
      </c>
      <c r="Q74" s="253">
        <v>0</v>
      </c>
      <c r="R74" s="526">
        <v>45.810541593443133</v>
      </c>
      <c r="S74" s="655">
        <f t="shared" si="43"/>
        <v>81507.373390101246</v>
      </c>
      <c r="T74" s="253">
        <v>72145.390446991427</v>
      </c>
      <c r="U74" s="253">
        <v>4876.9218273534179</v>
      </c>
      <c r="V74" s="253">
        <v>3240.0928680102352</v>
      </c>
      <c r="W74" s="253">
        <v>75.813995238067719</v>
      </c>
      <c r="X74" s="253">
        <v>0</v>
      </c>
      <c r="Y74" s="253">
        <v>800.68903152392102</v>
      </c>
      <c r="Z74" s="253">
        <v>0</v>
      </c>
      <c r="AA74" s="253">
        <v>64.018706192715143</v>
      </c>
      <c r="AB74" s="253">
        <v>304.44651479145404</v>
      </c>
      <c r="AC74" s="253">
        <v>0</v>
      </c>
      <c r="AD74" s="526">
        <v>0</v>
      </c>
      <c r="AE74" s="655">
        <f t="shared" si="44"/>
        <v>84276.167393952419</v>
      </c>
      <c r="AF74" s="253">
        <v>77405.065632863116</v>
      </c>
      <c r="AG74" s="253">
        <v>2150.5040673448798</v>
      </c>
      <c r="AH74" s="253">
        <v>3404.5817333966297</v>
      </c>
      <c r="AI74" s="253">
        <v>0</v>
      </c>
      <c r="AJ74" s="253">
        <v>0</v>
      </c>
      <c r="AK74" s="253">
        <v>482.58628287003228</v>
      </c>
      <c r="AL74" s="253">
        <v>0</v>
      </c>
      <c r="AM74" s="253">
        <v>64.470685491323593</v>
      </c>
      <c r="AN74" s="253">
        <v>720.01704626136666</v>
      </c>
      <c r="AO74" s="253">
        <v>0</v>
      </c>
      <c r="AP74" s="526">
        <v>48.941945725076174</v>
      </c>
      <c r="AQ74" s="655">
        <f t="shared" si="45"/>
        <v>95577.47024960081</v>
      </c>
      <c r="AR74" s="253">
        <v>86993.871592114258</v>
      </c>
      <c r="AS74" s="253">
        <v>2084.5761172179846</v>
      </c>
      <c r="AT74" s="253">
        <v>4868.8988331019782</v>
      </c>
      <c r="AU74" s="253">
        <v>64.03243561860846</v>
      </c>
      <c r="AV74" s="253">
        <v>0</v>
      </c>
      <c r="AW74" s="253">
        <v>732.5349052940353</v>
      </c>
      <c r="AX74" s="253">
        <v>0</v>
      </c>
      <c r="AY74" s="253">
        <v>267.86780001999978</v>
      </c>
      <c r="AZ74" s="253">
        <v>565.68856623395322</v>
      </c>
      <c r="BA74" s="253">
        <v>0</v>
      </c>
      <c r="BB74" s="526">
        <v>0</v>
      </c>
      <c r="BC74" s="893"/>
      <c r="BD74" s="690">
        <f t="shared" si="46"/>
        <v>349266.24278437492</v>
      </c>
      <c r="BE74" s="656">
        <f t="shared" si="47"/>
        <v>313649.93623709423</v>
      </c>
      <c r="BF74" s="656">
        <f t="shared" si="48"/>
        <v>11237.615143646461</v>
      </c>
      <c r="BG74" s="656">
        <f t="shared" si="49"/>
        <v>17827.365158922054</v>
      </c>
      <c r="BH74" s="656">
        <f t="shared" si="50"/>
        <v>1790.6816706608374</v>
      </c>
      <c r="BI74" s="656">
        <f t="shared" si="51"/>
        <v>0</v>
      </c>
      <c r="BJ74" s="656">
        <f t="shared" si="52"/>
        <v>2773.2348513165516</v>
      </c>
      <c r="BK74" s="656">
        <f t="shared" si="53"/>
        <v>0</v>
      </c>
      <c r="BL74" s="656">
        <f t="shared" si="54"/>
        <v>501.3542727311592</v>
      </c>
      <c r="BM74" s="656">
        <f t="shared" si="55"/>
        <v>1391.3029626850539</v>
      </c>
      <c r="BN74" s="656">
        <f t="shared" si="56"/>
        <v>0</v>
      </c>
      <c r="BO74" s="657">
        <f t="shared" si="57"/>
        <v>94.752487318519314</v>
      </c>
    </row>
    <row r="75" spans="1:67" x14ac:dyDescent="0.25">
      <c r="A75" s="1571"/>
      <c r="B75" s="514" t="s">
        <v>129</v>
      </c>
      <c r="C75" s="524" t="s">
        <v>847</v>
      </c>
      <c r="D75" s="653"/>
      <c r="E75" s="653"/>
      <c r="F75" s="971" t="str">
        <f t="shared" si="1"/>
        <v/>
      </c>
      <c r="G75" s="655">
        <f t="shared" si="42"/>
        <v>0</v>
      </c>
      <c r="H75" s="253">
        <v>0</v>
      </c>
      <c r="I75" s="253">
        <v>0</v>
      </c>
      <c r="J75" s="253">
        <v>0</v>
      </c>
      <c r="K75" s="253">
        <v>0</v>
      </c>
      <c r="L75" s="253">
        <v>0</v>
      </c>
      <c r="M75" s="253">
        <v>0</v>
      </c>
      <c r="N75" s="253">
        <v>0</v>
      </c>
      <c r="O75" s="253">
        <v>0</v>
      </c>
      <c r="P75" s="253">
        <v>0</v>
      </c>
      <c r="Q75" s="253">
        <v>0</v>
      </c>
      <c r="R75" s="526">
        <v>0</v>
      </c>
      <c r="S75" s="655">
        <f t="shared" si="43"/>
        <v>0</v>
      </c>
      <c r="T75" s="253">
        <v>0</v>
      </c>
      <c r="U75" s="253">
        <v>0</v>
      </c>
      <c r="V75" s="253">
        <v>0</v>
      </c>
      <c r="W75" s="253">
        <v>0</v>
      </c>
      <c r="X75" s="253">
        <v>0</v>
      </c>
      <c r="Y75" s="253">
        <v>0</v>
      </c>
      <c r="Z75" s="253">
        <v>0</v>
      </c>
      <c r="AA75" s="253">
        <v>0</v>
      </c>
      <c r="AB75" s="253">
        <v>0</v>
      </c>
      <c r="AC75" s="253">
        <v>0</v>
      </c>
      <c r="AD75" s="526">
        <v>0</v>
      </c>
      <c r="AE75" s="655">
        <f t="shared" si="44"/>
        <v>0</v>
      </c>
      <c r="AF75" s="253">
        <v>0</v>
      </c>
      <c r="AG75" s="253">
        <v>0</v>
      </c>
      <c r="AH75" s="253">
        <v>0</v>
      </c>
      <c r="AI75" s="253">
        <v>0</v>
      </c>
      <c r="AJ75" s="253">
        <v>0</v>
      </c>
      <c r="AK75" s="253">
        <v>0</v>
      </c>
      <c r="AL75" s="253">
        <v>0</v>
      </c>
      <c r="AM75" s="253">
        <v>0</v>
      </c>
      <c r="AN75" s="253">
        <v>0</v>
      </c>
      <c r="AO75" s="253">
        <v>0</v>
      </c>
      <c r="AP75" s="526">
        <v>0</v>
      </c>
      <c r="AQ75" s="655">
        <f t="shared" si="45"/>
        <v>0</v>
      </c>
      <c r="AR75" s="253">
        <v>0</v>
      </c>
      <c r="AS75" s="253">
        <v>0</v>
      </c>
      <c r="AT75" s="253">
        <v>0</v>
      </c>
      <c r="AU75" s="253">
        <v>0</v>
      </c>
      <c r="AV75" s="253">
        <v>0</v>
      </c>
      <c r="AW75" s="253">
        <v>0</v>
      </c>
      <c r="AX75" s="253">
        <v>0</v>
      </c>
      <c r="AY75" s="253">
        <v>0</v>
      </c>
      <c r="AZ75" s="253">
        <v>0</v>
      </c>
      <c r="BA75" s="253">
        <v>0</v>
      </c>
      <c r="BB75" s="526">
        <v>0</v>
      </c>
      <c r="BC75" s="893"/>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71"/>
      <c r="B76" s="514" t="s">
        <v>130</v>
      </c>
      <c r="C76" s="524" t="s">
        <v>848</v>
      </c>
      <c r="D76" s="653"/>
      <c r="E76" s="653"/>
      <c r="F76" s="971" t="str">
        <f t="shared" si="1"/>
        <v/>
      </c>
      <c r="G76" s="655">
        <f t="shared" si="42"/>
        <v>0</v>
      </c>
      <c r="H76" s="253">
        <v>0</v>
      </c>
      <c r="I76" s="253">
        <v>0</v>
      </c>
      <c r="J76" s="253">
        <v>0</v>
      </c>
      <c r="K76" s="253">
        <v>0</v>
      </c>
      <c r="L76" s="253">
        <v>0</v>
      </c>
      <c r="M76" s="253">
        <v>0</v>
      </c>
      <c r="N76" s="253">
        <v>0</v>
      </c>
      <c r="O76" s="253">
        <v>0</v>
      </c>
      <c r="P76" s="253">
        <v>0</v>
      </c>
      <c r="Q76" s="253">
        <v>0</v>
      </c>
      <c r="R76" s="526">
        <v>0</v>
      </c>
      <c r="S76" s="655">
        <f t="shared" si="43"/>
        <v>0</v>
      </c>
      <c r="T76" s="253">
        <v>0</v>
      </c>
      <c r="U76" s="253">
        <v>0</v>
      </c>
      <c r="V76" s="253">
        <v>0</v>
      </c>
      <c r="W76" s="253">
        <v>0</v>
      </c>
      <c r="X76" s="253">
        <v>0</v>
      </c>
      <c r="Y76" s="253">
        <v>0</v>
      </c>
      <c r="Z76" s="253">
        <v>0</v>
      </c>
      <c r="AA76" s="253">
        <v>0</v>
      </c>
      <c r="AB76" s="253">
        <v>0</v>
      </c>
      <c r="AC76" s="253">
        <v>0</v>
      </c>
      <c r="AD76" s="526">
        <v>0</v>
      </c>
      <c r="AE76" s="655">
        <f t="shared" si="44"/>
        <v>0</v>
      </c>
      <c r="AF76" s="253">
        <v>0</v>
      </c>
      <c r="AG76" s="253">
        <v>0</v>
      </c>
      <c r="AH76" s="253">
        <v>0</v>
      </c>
      <c r="AI76" s="253">
        <v>0</v>
      </c>
      <c r="AJ76" s="253">
        <v>0</v>
      </c>
      <c r="AK76" s="253">
        <v>0</v>
      </c>
      <c r="AL76" s="253">
        <v>0</v>
      </c>
      <c r="AM76" s="253">
        <v>0</v>
      </c>
      <c r="AN76" s="253">
        <v>0</v>
      </c>
      <c r="AO76" s="253">
        <v>0</v>
      </c>
      <c r="AP76" s="526">
        <v>0</v>
      </c>
      <c r="AQ76" s="655">
        <f t="shared" si="45"/>
        <v>0</v>
      </c>
      <c r="AR76" s="253">
        <v>0</v>
      </c>
      <c r="AS76" s="253">
        <v>0</v>
      </c>
      <c r="AT76" s="253">
        <v>0</v>
      </c>
      <c r="AU76" s="253">
        <v>0</v>
      </c>
      <c r="AV76" s="253">
        <v>0</v>
      </c>
      <c r="AW76" s="253">
        <v>0</v>
      </c>
      <c r="AX76" s="253">
        <v>0</v>
      </c>
      <c r="AY76" s="253">
        <v>0</v>
      </c>
      <c r="AZ76" s="253">
        <v>0</v>
      </c>
      <c r="BA76" s="253">
        <v>0</v>
      </c>
      <c r="BB76" s="526">
        <v>0</v>
      </c>
      <c r="BC76" s="893"/>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71"/>
      <c r="B77" s="514" t="s">
        <v>131</v>
      </c>
      <c r="C77" s="524" t="s">
        <v>849</v>
      </c>
      <c r="D77" s="653"/>
      <c r="E77" s="653"/>
      <c r="F77" s="971" t="str">
        <f t="shared" si="1"/>
        <v/>
      </c>
      <c r="G77" s="655">
        <f t="shared" si="42"/>
        <v>0</v>
      </c>
      <c r="H77" s="253">
        <v>0</v>
      </c>
      <c r="I77" s="253">
        <v>0</v>
      </c>
      <c r="J77" s="253">
        <v>0</v>
      </c>
      <c r="K77" s="253">
        <v>0</v>
      </c>
      <c r="L77" s="253">
        <v>0</v>
      </c>
      <c r="M77" s="253">
        <v>0</v>
      </c>
      <c r="N77" s="253">
        <v>0</v>
      </c>
      <c r="O77" s="253">
        <v>0</v>
      </c>
      <c r="P77" s="253">
        <v>0</v>
      </c>
      <c r="Q77" s="253">
        <v>0</v>
      </c>
      <c r="R77" s="526">
        <v>0</v>
      </c>
      <c r="S77" s="655">
        <f t="shared" si="43"/>
        <v>0</v>
      </c>
      <c r="T77" s="253">
        <v>0</v>
      </c>
      <c r="U77" s="253">
        <v>0</v>
      </c>
      <c r="V77" s="253">
        <v>0</v>
      </c>
      <c r="W77" s="253">
        <v>0</v>
      </c>
      <c r="X77" s="253">
        <v>0</v>
      </c>
      <c r="Y77" s="253">
        <v>0</v>
      </c>
      <c r="Z77" s="253">
        <v>0</v>
      </c>
      <c r="AA77" s="253">
        <v>0</v>
      </c>
      <c r="AB77" s="253">
        <v>0</v>
      </c>
      <c r="AC77" s="253">
        <v>0</v>
      </c>
      <c r="AD77" s="526">
        <v>0</v>
      </c>
      <c r="AE77" s="655">
        <f t="shared" si="44"/>
        <v>0</v>
      </c>
      <c r="AF77" s="253">
        <v>0</v>
      </c>
      <c r="AG77" s="253">
        <v>0</v>
      </c>
      <c r="AH77" s="253">
        <v>0</v>
      </c>
      <c r="AI77" s="253">
        <v>0</v>
      </c>
      <c r="AJ77" s="253">
        <v>0</v>
      </c>
      <c r="AK77" s="253">
        <v>0</v>
      </c>
      <c r="AL77" s="253">
        <v>0</v>
      </c>
      <c r="AM77" s="253">
        <v>0</v>
      </c>
      <c r="AN77" s="253">
        <v>0</v>
      </c>
      <c r="AO77" s="253">
        <v>0</v>
      </c>
      <c r="AP77" s="526">
        <v>0</v>
      </c>
      <c r="AQ77" s="655">
        <f t="shared" si="45"/>
        <v>0</v>
      </c>
      <c r="AR77" s="253">
        <v>0</v>
      </c>
      <c r="AS77" s="253">
        <v>0</v>
      </c>
      <c r="AT77" s="253">
        <v>0</v>
      </c>
      <c r="AU77" s="253">
        <v>0</v>
      </c>
      <c r="AV77" s="253">
        <v>0</v>
      </c>
      <c r="AW77" s="253">
        <v>0</v>
      </c>
      <c r="AX77" s="253">
        <v>0</v>
      </c>
      <c r="AY77" s="253">
        <v>0</v>
      </c>
      <c r="AZ77" s="253">
        <v>0</v>
      </c>
      <c r="BA77" s="253">
        <v>0</v>
      </c>
      <c r="BB77" s="526">
        <v>0</v>
      </c>
      <c r="BC77" s="893"/>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78"/>
      <c r="B78" s="660" t="s">
        <v>132</v>
      </c>
      <c r="C78" s="661" t="s">
        <v>36</v>
      </c>
      <c r="D78" s="662">
        <f>SUM(D74:D77)</f>
        <v>446</v>
      </c>
      <c r="E78" s="662">
        <f>SUM(E74:E77)</f>
        <v>216</v>
      </c>
      <c r="F78" s="972">
        <f t="shared" si="1"/>
        <v>0.48430493273542602</v>
      </c>
      <c r="G78" s="689">
        <f t="shared" ref="G78:G109" si="82">SUM(H78:R78)</f>
        <v>87905.231750720384</v>
      </c>
      <c r="H78" s="663">
        <f>SUM(H74:H77)</f>
        <v>77105.60856512544</v>
      </c>
      <c r="I78" s="663">
        <f t="shared" ref="I78:R78" si="83">SUM(I74:I77)</f>
        <v>2125.6131317301788</v>
      </c>
      <c r="J78" s="663">
        <f t="shared" si="83"/>
        <v>6313.7917244132086</v>
      </c>
      <c r="K78" s="663">
        <f t="shared" si="83"/>
        <v>1650.8352398041613</v>
      </c>
      <c r="L78" s="663">
        <f t="shared" si="83"/>
        <v>0</v>
      </c>
      <c r="M78" s="663">
        <f t="shared" si="83"/>
        <v>757.42463162856279</v>
      </c>
      <c r="N78" s="663">
        <f t="shared" si="83"/>
        <v>0</v>
      </c>
      <c r="O78" s="663">
        <f t="shared" si="83"/>
        <v>104.9970810271207</v>
      </c>
      <c r="P78" s="663">
        <f t="shared" si="83"/>
        <v>-198.84916460171991</v>
      </c>
      <c r="Q78" s="663">
        <f t="shared" si="83"/>
        <v>0</v>
      </c>
      <c r="R78" s="889">
        <f t="shared" si="83"/>
        <v>45.810541593443133</v>
      </c>
      <c r="S78" s="689">
        <f t="shared" ref="S78:S109" si="84">SUM(T78:AD78)</f>
        <v>81507.373390101246</v>
      </c>
      <c r="T78" s="663">
        <f t="shared" ref="T78:AD78" si="85">SUM(T74:T77)</f>
        <v>72145.390446991427</v>
      </c>
      <c r="U78" s="663">
        <f t="shared" si="85"/>
        <v>4876.9218273534179</v>
      </c>
      <c r="V78" s="663">
        <f t="shared" si="85"/>
        <v>3240.0928680102352</v>
      </c>
      <c r="W78" s="663">
        <f t="shared" si="85"/>
        <v>75.813995238067719</v>
      </c>
      <c r="X78" s="663">
        <f t="shared" si="85"/>
        <v>0</v>
      </c>
      <c r="Y78" s="663">
        <f t="shared" si="85"/>
        <v>800.68903152392102</v>
      </c>
      <c r="Z78" s="663">
        <f t="shared" si="85"/>
        <v>0</v>
      </c>
      <c r="AA78" s="663">
        <f t="shared" si="85"/>
        <v>64.018706192715143</v>
      </c>
      <c r="AB78" s="663">
        <f>SUM(AB74:AB77)</f>
        <v>304.44651479145404</v>
      </c>
      <c r="AC78" s="663">
        <f t="shared" si="85"/>
        <v>0</v>
      </c>
      <c r="AD78" s="889">
        <f t="shared" si="85"/>
        <v>0</v>
      </c>
      <c r="AE78" s="689">
        <f t="shared" ref="AE78:AE109" si="86">SUM(AF78:AP78)</f>
        <v>84276.167393952419</v>
      </c>
      <c r="AF78" s="663">
        <f t="shared" ref="AF78:AP78" si="87">SUM(AF74:AF77)</f>
        <v>77405.065632863116</v>
      </c>
      <c r="AG78" s="663">
        <f t="shared" si="87"/>
        <v>2150.5040673448798</v>
      </c>
      <c r="AH78" s="663">
        <f t="shared" si="87"/>
        <v>3404.5817333966297</v>
      </c>
      <c r="AI78" s="663">
        <f t="shared" si="87"/>
        <v>0</v>
      </c>
      <c r="AJ78" s="663">
        <f t="shared" si="87"/>
        <v>0</v>
      </c>
      <c r="AK78" s="663">
        <f t="shared" si="87"/>
        <v>482.58628287003228</v>
      </c>
      <c r="AL78" s="663">
        <f t="shared" si="87"/>
        <v>0</v>
      </c>
      <c r="AM78" s="663">
        <f t="shared" si="87"/>
        <v>64.470685491323593</v>
      </c>
      <c r="AN78" s="663">
        <f>SUM(AN74:AN77)</f>
        <v>720.01704626136666</v>
      </c>
      <c r="AO78" s="663">
        <f t="shared" si="87"/>
        <v>0</v>
      </c>
      <c r="AP78" s="889">
        <f t="shared" si="87"/>
        <v>48.941945725076174</v>
      </c>
      <c r="AQ78" s="689">
        <f t="shared" ref="AQ78:AQ109" si="88">SUM(AR78:BB78)</f>
        <v>95577.47024960081</v>
      </c>
      <c r="AR78" s="663">
        <f t="shared" ref="AR78:BC78" si="89">SUM(AR74:AR77)</f>
        <v>86993.871592114258</v>
      </c>
      <c r="AS78" s="663">
        <f t="shared" si="89"/>
        <v>2084.5761172179846</v>
      </c>
      <c r="AT78" s="663">
        <f t="shared" si="89"/>
        <v>4868.8988331019782</v>
      </c>
      <c r="AU78" s="663">
        <f t="shared" si="89"/>
        <v>64.03243561860846</v>
      </c>
      <c r="AV78" s="663">
        <f t="shared" si="89"/>
        <v>0</v>
      </c>
      <c r="AW78" s="663">
        <f t="shared" si="89"/>
        <v>732.5349052940353</v>
      </c>
      <c r="AX78" s="663">
        <f t="shared" si="89"/>
        <v>0</v>
      </c>
      <c r="AY78" s="663">
        <f t="shared" si="89"/>
        <v>267.86780001999978</v>
      </c>
      <c r="AZ78" s="663">
        <f>SUM(AZ74:AZ77)</f>
        <v>565.68856623395322</v>
      </c>
      <c r="BA78" s="663">
        <f t="shared" si="89"/>
        <v>0</v>
      </c>
      <c r="BB78" s="889">
        <f t="shared" si="89"/>
        <v>0</v>
      </c>
      <c r="BC78" s="664">
        <f t="shared" si="89"/>
        <v>0</v>
      </c>
      <c r="BD78" s="655">
        <f t="shared" ref="BD78:BD109" si="90">SUM(BE78:BO78)+BC78</f>
        <v>349266.24278437492</v>
      </c>
      <c r="BE78" s="665">
        <f t="shared" ref="BE78:BE109" si="91">H78+T78+AF78+AR78</f>
        <v>313649.93623709423</v>
      </c>
      <c r="BF78" s="665">
        <f t="shared" ref="BF78:BF109" si="92">I78+U78+AG78+AS78</f>
        <v>11237.615143646461</v>
      </c>
      <c r="BG78" s="665">
        <f t="shared" ref="BG78:BG109" si="93">J78+V78+AH78+AT78</f>
        <v>17827.365158922054</v>
      </c>
      <c r="BH78" s="665">
        <f t="shared" ref="BH78:BH109" si="94">K78+W78+AI78+AU78</f>
        <v>1790.6816706608374</v>
      </c>
      <c r="BI78" s="665">
        <f t="shared" ref="BI78:BI109" si="95">L78+X78+AJ78+AV78</f>
        <v>0</v>
      </c>
      <c r="BJ78" s="665">
        <f t="shared" ref="BJ78:BJ109" si="96">M78+Y78+AK78+AW78</f>
        <v>2773.2348513165516</v>
      </c>
      <c r="BK78" s="665">
        <f t="shared" ref="BK78:BK109" si="97">N78+Z78+AL78+AX78</f>
        <v>0</v>
      </c>
      <c r="BL78" s="665">
        <f t="shared" ref="BL78:BL109" si="98">O78+AA78+AM78+AY78</f>
        <v>501.3542727311592</v>
      </c>
      <c r="BM78" s="665">
        <f t="shared" ref="BM78:BM109" si="99">P78+AB78+AN78+AZ78</f>
        <v>1391.3029626850539</v>
      </c>
      <c r="BN78" s="665">
        <f t="shared" ref="BN78:BN109" si="100">Q78+AC78+AO78+BA78</f>
        <v>0</v>
      </c>
      <c r="BO78" s="666">
        <f t="shared" ref="BO78:BO109" si="101">R78+AD78+AP78+BB78</f>
        <v>94.752487318519314</v>
      </c>
    </row>
    <row r="79" spans="1:67" x14ac:dyDescent="0.25">
      <c r="A79" s="1571" t="s">
        <v>1081</v>
      </c>
      <c r="B79" s="514" t="s">
        <v>1082</v>
      </c>
      <c r="C79" s="524" t="s">
        <v>846</v>
      </c>
      <c r="D79" s="653">
        <v>0</v>
      </c>
      <c r="E79" s="653">
        <v>0</v>
      </c>
      <c r="F79" s="971" t="str">
        <f t="shared" si="1"/>
        <v/>
      </c>
      <c r="G79" s="655">
        <f t="shared" si="82"/>
        <v>28492.095946996658</v>
      </c>
      <c r="H79" s="253">
        <v>25032.344583414106</v>
      </c>
      <c r="I79" s="253">
        <v>111.98021228552281</v>
      </c>
      <c r="J79" s="253">
        <v>2802.2665452860915</v>
      </c>
      <c r="K79" s="253">
        <v>0</v>
      </c>
      <c r="L79" s="253">
        <v>0</v>
      </c>
      <c r="M79" s="253">
        <v>479.6250654141204</v>
      </c>
      <c r="N79" s="253">
        <v>0</v>
      </c>
      <c r="O79" s="253">
        <v>0</v>
      </c>
      <c r="P79" s="253">
        <v>65.879540596816554</v>
      </c>
      <c r="Q79" s="253">
        <v>0</v>
      </c>
      <c r="R79" s="526">
        <v>0</v>
      </c>
      <c r="S79" s="655">
        <f t="shared" si="84"/>
        <v>30473.454394464799</v>
      </c>
      <c r="T79" s="253">
        <v>24264.300189850306</v>
      </c>
      <c r="U79" s="253">
        <v>1458.0237825297274</v>
      </c>
      <c r="V79" s="253">
        <v>3941.3973351774703</v>
      </c>
      <c r="W79" s="253">
        <v>103.69649784145841</v>
      </c>
      <c r="X79" s="253">
        <v>0</v>
      </c>
      <c r="Y79" s="253">
        <v>473.35225266481075</v>
      </c>
      <c r="Z79" s="253">
        <v>0</v>
      </c>
      <c r="AA79" s="253">
        <v>73.13279297839469</v>
      </c>
      <c r="AB79" s="253">
        <v>159.5515434226318</v>
      </c>
      <c r="AC79" s="253">
        <v>0</v>
      </c>
      <c r="AD79" s="526">
        <v>0</v>
      </c>
      <c r="AE79" s="655">
        <f t="shared" si="86"/>
        <v>37351.605857460163</v>
      </c>
      <c r="AF79" s="253">
        <v>29450.604289235758</v>
      </c>
      <c r="AG79" s="253">
        <v>2068.7251996635459</v>
      </c>
      <c r="AH79" s="253">
        <v>4513.6831208130661</v>
      </c>
      <c r="AI79" s="253">
        <v>957.64121910529798</v>
      </c>
      <c r="AJ79" s="253">
        <v>0</v>
      </c>
      <c r="AK79" s="253">
        <v>512.04978135831902</v>
      </c>
      <c r="AL79" s="253">
        <v>0</v>
      </c>
      <c r="AM79" s="253">
        <v>0</v>
      </c>
      <c r="AN79" s="253">
        <v>-151.09775271582694</v>
      </c>
      <c r="AO79" s="253">
        <v>0</v>
      </c>
      <c r="AP79" s="526">
        <v>0</v>
      </c>
      <c r="AQ79" s="655">
        <f t="shared" si="88"/>
        <v>24311.322674918723</v>
      </c>
      <c r="AR79" s="253">
        <v>19298.332809262592</v>
      </c>
      <c r="AS79" s="253">
        <v>673.62524247033923</v>
      </c>
      <c r="AT79" s="253">
        <v>3505.0463700175455</v>
      </c>
      <c r="AU79" s="253">
        <v>164.7262464310021</v>
      </c>
      <c r="AV79" s="253">
        <v>0</v>
      </c>
      <c r="AW79" s="253">
        <v>611.77316605186752</v>
      </c>
      <c r="AX79" s="253">
        <v>0</v>
      </c>
      <c r="AY79" s="253">
        <v>0</v>
      </c>
      <c r="AZ79" s="253">
        <v>57.818840685378831</v>
      </c>
      <c r="BA79" s="253">
        <v>0</v>
      </c>
      <c r="BB79" s="526">
        <v>0</v>
      </c>
      <c r="BC79" s="893"/>
      <c r="BD79" s="690">
        <f t="shared" si="90"/>
        <v>120628.47887384033</v>
      </c>
      <c r="BE79" s="656">
        <f t="shared" si="91"/>
        <v>98045.581871762755</v>
      </c>
      <c r="BF79" s="656">
        <f t="shared" si="92"/>
        <v>4312.3544369491356</v>
      </c>
      <c r="BG79" s="656">
        <f t="shared" si="93"/>
        <v>14762.393371294174</v>
      </c>
      <c r="BH79" s="656">
        <f t="shared" si="94"/>
        <v>1226.0639633777587</v>
      </c>
      <c r="BI79" s="656">
        <f t="shared" si="95"/>
        <v>0</v>
      </c>
      <c r="BJ79" s="656">
        <f t="shared" si="96"/>
        <v>2076.8002654891179</v>
      </c>
      <c r="BK79" s="656">
        <f t="shared" si="97"/>
        <v>0</v>
      </c>
      <c r="BL79" s="656">
        <f t="shared" si="98"/>
        <v>73.13279297839469</v>
      </c>
      <c r="BM79" s="656">
        <f t="shared" si="99"/>
        <v>132.15217198900024</v>
      </c>
      <c r="BN79" s="656">
        <f t="shared" si="100"/>
        <v>0</v>
      </c>
      <c r="BO79" s="657">
        <f t="shared" si="101"/>
        <v>0</v>
      </c>
    </row>
    <row r="80" spans="1:67" x14ac:dyDescent="0.25">
      <c r="A80" s="1571"/>
      <c r="B80" s="514" t="s">
        <v>1083</v>
      </c>
      <c r="C80" s="524" t="s">
        <v>847</v>
      </c>
      <c r="D80" s="653"/>
      <c r="E80" s="653"/>
      <c r="F80" s="971" t="str">
        <f t="shared" si="1"/>
        <v/>
      </c>
      <c r="G80" s="655">
        <f t="shared" si="82"/>
        <v>0</v>
      </c>
      <c r="H80" s="253">
        <v>0</v>
      </c>
      <c r="I80" s="253">
        <v>0</v>
      </c>
      <c r="J80" s="253">
        <v>0</v>
      </c>
      <c r="K80" s="253">
        <v>0</v>
      </c>
      <c r="L80" s="253">
        <v>0</v>
      </c>
      <c r="M80" s="253">
        <v>0</v>
      </c>
      <c r="N80" s="253">
        <v>0</v>
      </c>
      <c r="O80" s="253">
        <v>0</v>
      </c>
      <c r="P80" s="253">
        <v>0</v>
      </c>
      <c r="Q80" s="253">
        <v>0</v>
      </c>
      <c r="R80" s="526">
        <v>0</v>
      </c>
      <c r="S80" s="655">
        <f t="shared" si="84"/>
        <v>0</v>
      </c>
      <c r="T80" s="253">
        <v>0</v>
      </c>
      <c r="U80" s="253">
        <v>0</v>
      </c>
      <c r="V80" s="253">
        <v>0</v>
      </c>
      <c r="W80" s="253">
        <v>0</v>
      </c>
      <c r="X80" s="253">
        <v>0</v>
      </c>
      <c r="Y80" s="253">
        <v>0</v>
      </c>
      <c r="Z80" s="253">
        <v>0</v>
      </c>
      <c r="AA80" s="253">
        <v>0</v>
      </c>
      <c r="AB80" s="253">
        <v>0</v>
      </c>
      <c r="AC80" s="253">
        <v>0</v>
      </c>
      <c r="AD80" s="526">
        <v>0</v>
      </c>
      <c r="AE80" s="655">
        <f t="shared" si="86"/>
        <v>0</v>
      </c>
      <c r="AF80" s="253">
        <v>0</v>
      </c>
      <c r="AG80" s="253">
        <v>0</v>
      </c>
      <c r="AH80" s="253">
        <v>0</v>
      </c>
      <c r="AI80" s="253">
        <v>0</v>
      </c>
      <c r="AJ80" s="253">
        <v>0</v>
      </c>
      <c r="AK80" s="253">
        <v>0</v>
      </c>
      <c r="AL80" s="253">
        <v>0</v>
      </c>
      <c r="AM80" s="253">
        <v>0</v>
      </c>
      <c r="AN80" s="253">
        <v>0</v>
      </c>
      <c r="AO80" s="253">
        <v>0</v>
      </c>
      <c r="AP80" s="526">
        <v>0</v>
      </c>
      <c r="AQ80" s="655">
        <f t="shared" si="88"/>
        <v>0</v>
      </c>
      <c r="AR80" s="253">
        <v>0</v>
      </c>
      <c r="AS80" s="253">
        <v>0</v>
      </c>
      <c r="AT80" s="253">
        <v>0</v>
      </c>
      <c r="AU80" s="253">
        <v>0</v>
      </c>
      <c r="AV80" s="253">
        <v>0</v>
      </c>
      <c r="AW80" s="253">
        <v>0</v>
      </c>
      <c r="AX80" s="253">
        <v>0</v>
      </c>
      <c r="AY80" s="253">
        <v>0</v>
      </c>
      <c r="AZ80" s="253">
        <v>0</v>
      </c>
      <c r="BA80" s="253">
        <v>0</v>
      </c>
      <c r="BB80" s="526">
        <v>0</v>
      </c>
      <c r="BC80" s="893"/>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71"/>
      <c r="B81" s="514" t="s">
        <v>1084</v>
      </c>
      <c r="C81" s="524" t="s">
        <v>848</v>
      </c>
      <c r="D81" s="653"/>
      <c r="E81" s="653"/>
      <c r="F81" s="971" t="str">
        <f t="shared" si="1"/>
        <v/>
      </c>
      <c r="G81" s="655">
        <f t="shared" si="82"/>
        <v>0</v>
      </c>
      <c r="H81" s="253">
        <v>0</v>
      </c>
      <c r="I81" s="253">
        <v>0</v>
      </c>
      <c r="J81" s="253">
        <v>0</v>
      </c>
      <c r="K81" s="253">
        <v>0</v>
      </c>
      <c r="L81" s="253">
        <v>0</v>
      </c>
      <c r="M81" s="253">
        <v>0</v>
      </c>
      <c r="N81" s="253">
        <v>0</v>
      </c>
      <c r="O81" s="253">
        <v>0</v>
      </c>
      <c r="P81" s="253">
        <v>0</v>
      </c>
      <c r="Q81" s="253">
        <v>0</v>
      </c>
      <c r="R81" s="526">
        <v>0</v>
      </c>
      <c r="S81" s="655">
        <f t="shared" si="84"/>
        <v>0</v>
      </c>
      <c r="T81" s="253">
        <v>0</v>
      </c>
      <c r="U81" s="253">
        <v>0</v>
      </c>
      <c r="V81" s="253">
        <v>0</v>
      </c>
      <c r="W81" s="253">
        <v>0</v>
      </c>
      <c r="X81" s="253">
        <v>0</v>
      </c>
      <c r="Y81" s="253">
        <v>0</v>
      </c>
      <c r="Z81" s="253">
        <v>0</v>
      </c>
      <c r="AA81" s="253">
        <v>0</v>
      </c>
      <c r="AB81" s="253">
        <v>0</v>
      </c>
      <c r="AC81" s="253">
        <v>0</v>
      </c>
      <c r="AD81" s="526">
        <v>0</v>
      </c>
      <c r="AE81" s="655">
        <f t="shared" si="86"/>
        <v>0</v>
      </c>
      <c r="AF81" s="253">
        <v>0</v>
      </c>
      <c r="AG81" s="253">
        <v>0</v>
      </c>
      <c r="AH81" s="253">
        <v>0</v>
      </c>
      <c r="AI81" s="253">
        <v>0</v>
      </c>
      <c r="AJ81" s="253">
        <v>0</v>
      </c>
      <c r="AK81" s="253">
        <v>0</v>
      </c>
      <c r="AL81" s="253">
        <v>0</v>
      </c>
      <c r="AM81" s="253">
        <v>0</v>
      </c>
      <c r="AN81" s="253">
        <v>0</v>
      </c>
      <c r="AO81" s="253">
        <v>0</v>
      </c>
      <c r="AP81" s="526">
        <v>0</v>
      </c>
      <c r="AQ81" s="655">
        <f t="shared" si="88"/>
        <v>0</v>
      </c>
      <c r="AR81" s="253">
        <v>0</v>
      </c>
      <c r="AS81" s="253">
        <v>0</v>
      </c>
      <c r="AT81" s="253">
        <v>0</v>
      </c>
      <c r="AU81" s="253">
        <v>0</v>
      </c>
      <c r="AV81" s="253">
        <v>0</v>
      </c>
      <c r="AW81" s="253">
        <v>0</v>
      </c>
      <c r="AX81" s="253">
        <v>0</v>
      </c>
      <c r="AY81" s="253">
        <v>0</v>
      </c>
      <c r="AZ81" s="253">
        <v>0</v>
      </c>
      <c r="BA81" s="253">
        <v>0</v>
      </c>
      <c r="BB81" s="526">
        <v>0</v>
      </c>
      <c r="BC81" s="893"/>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71"/>
      <c r="B82" s="514" t="s">
        <v>1085</v>
      </c>
      <c r="C82" s="524" t="s">
        <v>849</v>
      </c>
      <c r="D82" s="653"/>
      <c r="E82" s="653"/>
      <c r="F82" s="971" t="str">
        <f t="shared" si="1"/>
        <v/>
      </c>
      <c r="G82" s="655">
        <f t="shared" si="82"/>
        <v>0</v>
      </c>
      <c r="H82" s="253">
        <v>0</v>
      </c>
      <c r="I82" s="253">
        <v>0</v>
      </c>
      <c r="J82" s="253">
        <v>0</v>
      </c>
      <c r="K82" s="253">
        <v>0</v>
      </c>
      <c r="L82" s="253">
        <v>0</v>
      </c>
      <c r="M82" s="253">
        <v>0</v>
      </c>
      <c r="N82" s="253">
        <v>0</v>
      </c>
      <c r="O82" s="253">
        <v>0</v>
      </c>
      <c r="P82" s="253">
        <v>0</v>
      </c>
      <c r="Q82" s="253">
        <v>0</v>
      </c>
      <c r="R82" s="526">
        <v>0</v>
      </c>
      <c r="S82" s="655">
        <f t="shared" si="84"/>
        <v>0</v>
      </c>
      <c r="T82" s="253">
        <v>0</v>
      </c>
      <c r="U82" s="253">
        <v>0</v>
      </c>
      <c r="V82" s="253">
        <v>0</v>
      </c>
      <c r="W82" s="253">
        <v>0</v>
      </c>
      <c r="X82" s="253">
        <v>0</v>
      </c>
      <c r="Y82" s="253">
        <v>0</v>
      </c>
      <c r="Z82" s="253">
        <v>0</v>
      </c>
      <c r="AA82" s="253">
        <v>0</v>
      </c>
      <c r="AB82" s="253">
        <v>0</v>
      </c>
      <c r="AC82" s="253">
        <v>0</v>
      </c>
      <c r="AD82" s="526">
        <v>0</v>
      </c>
      <c r="AE82" s="655">
        <f t="shared" si="86"/>
        <v>0</v>
      </c>
      <c r="AF82" s="253">
        <v>0</v>
      </c>
      <c r="AG82" s="253">
        <v>0</v>
      </c>
      <c r="AH82" s="253">
        <v>0</v>
      </c>
      <c r="AI82" s="253">
        <v>0</v>
      </c>
      <c r="AJ82" s="253">
        <v>0</v>
      </c>
      <c r="AK82" s="253">
        <v>0</v>
      </c>
      <c r="AL82" s="253">
        <v>0</v>
      </c>
      <c r="AM82" s="253">
        <v>0</v>
      </c>
      <c r="AN82" s="253">
        <v>0</v>
      </c>
      <c r="AO82" s="253">
        <v>0</v>
      </c>
      <c r="AP82" s="526">
        <v>0</v>
      </c>
      <c r="AQ82" s="655">
        <f t="shared" si="88"/>
        <v>0</v>
      </c>
      <c r="AR82" s="253">
        <v>0</v>
      </c>
      <c r="AS82" s="253">
        <v>0</v>
      </c>
      <c r="AT82" s="253">
        <v>0</v>
      </c>
      <c r="AU82" s="253">
        <v>0</v>
      </c>
      <c r="AV82" s="253">
        <v>0</v>
      </c>
      <c r="AW82" s="253">
        <v>0</v>
      </c>
      <c r="AX82" s="253">
        <v>0</v>
      </c>
      <c r="AY82" s="253">
        <v>0</v>
      </c>
      <c r="AZ82" s="253">
        <v>0</v>
      </c>
      <c r="BA82" s="253">
        <v>0</v>
      </c>
      <c r="BB82" s="526">
        <v>0</v>
      </c>
      <c r="BC82" s="893"/>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78"/>
      <c r="B83" s="660" t="s">
        <v>1086</v>
      </c>
      <c r="C83" s="661" t="s">
        <v>36</v>
      </c>
      <c r="D83" s="662">
        <f>SUM(D79:D82)</f>
        <v>0</v>
      </c>
      <c r="E83" s="662">
        <f>SUM(E79:E82)</f>
        <v>0</v>
      </c>
      <c r="F83" s="972" t="str">
        <f t="shared" si="1"/>
        <v/>
      </c>
      <c r="G83" s="689">
        <f t="shared" si="82"/>
        <v>28492.095946996658</v>
      </c>
      <c r="H83" s="663">
        <f>SUM(H79:H82)</f>
        <v>25032.344583414106</v>
      </c>
      <c r="I83" s="663">
        <f t="shared" ref="I83:R83" si="102">SUM(I79:I82)</f>
        <v>111.98021228552281</v>
      </c>
      <c r="J83" s="663">
        <f t="shared" si="102"/>
        <v>2802.2665452860915</v>
      </c>
      <c r="K83" s="663">
        <f t="shared" si="102"/>
        <v>0</v>
      </c>
      <c r="L83" s="663">
        <f t="shared" si="102"/>
        <v>0</v>
      </c>
      <c r="M83" s="663">
        <f t="shared" si="102"/>
        <v>479.6250654141204</v>
      </c>
      <c r="N83" s="663">
        <f t="shared" si="102"/>
        <v>0</v>
      </c>
      <c r="O83" s="663">
        <f t="shared" si="102"/>
        <v>0</v>
      </c>
      <c r="P83" s="663">
        <f t="shared" si="102"/>
        <v>65.879540596816554</v>
      </c>
      <c r="Q83" s="663">
        <f t="shared" si="102"/>
        <v>0</v>
      </c>
      <c r="R83" s="889">
        <f t="shared" si="102"/>
        <v>0</v>
      </c>
      <c r="S83" s="689">
        <f t="shared" si="84"/>
        <v>30473.454394464799</v>
      </c>
      <c r="T83" s="663">
        <f t="shared" ref="T83:AD83" si="103">SUM(T79:T82)</f>
        <v>24264.300189850306</v>
      </c>
      <c r="U83" s="663">
        <f t="shared" si="103"/>
        <v>1458.0237825297274</v>
      </c>
      <c r="V83" s="663">
        <f t="shared" si="103"/>
        <v>3941.3973351774703</v>
      </c>
      <c r="W83" s="663">
        <f t="shared" si="103"/>
        <v>103.69649784145841</v>
      </c>
      <c r="X83" s="663">
        <f t="shared" si="103"/>
        <v>0</v>
      </c>
      <c r="Y83" s="663">
        <f t="shared" si="103"/>
        <v>473.35225266481075</v>
      </c>
      <c r="Z83" s="663">
        <f t="shared" si="103"/>
        <v>0</v>
      </c>
      <c r="AA83" s="663">
        <f t="shared" si="103"/>
        <v>73.13279297839469</v>
      </c>
      <c r="AB83" s="663">
        <f>SUM(AB79:AB82)</f>
        <v>159.5515434226318</v>
      </c>
      <c r="AC83" s="663">
        <f t="shared" si="103"/>
        <v>0</v>
      </c>
      <c r="AD83" s="889">
        <f t="shared" si="103"/>
        <v>0</v>
      </c>
      <c r="AE83" s="689">
        <f t="shared" si="86"/>
        <v>37351.605857460163</v>
      </c>
      <c r="AF83" s="663">
        <f t="shared" ref="AF83:AP83" si="104">SUM(AF79:AF82)</f>
        <v>29450.604289235758</v>
      </c>
      <c r="AG83" s="663">
        <f t="shared" si="104"/>
        <v>2068.7251996635459</v>
      </c>
      <c r="AH83" s="663">
        <f t="shared" si="104"/>
        <v>4513.6831208130661</v>
      </c>
      <c r="AI83" s="663">
        <f t="shared" si="104"/>
        <v>957.64121910529798</v>
      </c>
      <c r="AJ83" s="663">
        <f t="shared" si="104"/>
        <v>0</v>
      </c>
      <c r="AK83" s="663">
        <f t="shared" si="104"/>
        <v>512.04978135831902</v>
      </c>
      <c r="AL83" s="663">
        <f t="shared" si="104"/>
        <v>0</v>
      </c>
      <c r="AM83" s="663">
        <f t="shared" si="104"/>
        <v>0</v>
      </c>
      <c r="AN83" s="663">
        <f>SUM(AN79:AN82)</f>
        <v>-151.09775271582694</v>
      </c>
      <c r="AO83" s="663">
        <f t="shared" si="104"/>
        <v>0</v>
      </c>
      <c r="AP83" s="889">
        <f t="shared" si="104"/>
        <v>0</v>
      </c>
      <c r="AQ83" s="689">
        <f t="shared" si="88"/>
        <v>24311.322674918723</v>
      </c>
      <c r="AR83" s="663">
        <f t="shared" ref="AR83:BC83" si="105">SUM(AR79:AR82)</f>
        <v>19298.332809262592</v>
      </c>
      <c r="AS83" s="663">
        <f t="shared" si="105"/>
        <v>673.62524247033923</v>
      </c>
      <c r="AT83" s="663">
        <f t="shared" si="105"/>
        <v>3505.0463700175455</v>
      </c>
      <c r="AU83" s="663">
        <f t="shared" si="105"/>
        <v>164.7262464310021</v>
      </c>
      <c r="AV83" s="663">
        <f t="shared" si="105"/>
        <v>0</v>
      </c>
      <c r="AW83" s="663">
        <f t="shared" si="105"/>
        <v>611.77316605186752</v>
      </c>
      <c r="AX83" s="663">
        <f t="shared" si="105"/>
        <v>0</v>
      </c>
      <c r="AY83" s="663">
        <f t="shared" si="105"/>
        <v>0</v>
      </c>
      <c r="AZ83" s="663">
        <f>SUM(AZ79:AZ82)</f>
        <v>57.818840685378831</v>
      </c>
      <c r="BA83" s="663">
        <f t="shared" si="105"/>
        <v>0</v>
      </c>
      <c r="BB83" s="889">
        <f t="shared" si="105"/>
        <v>0</v>
      </c>
      <c r="BC83" s="664">
        <f t="shared" si="105"/>
        <v>0</v>
      </c>
      <c r="BD83" s="655">
        <f t="shared" si="90"/>
        <v>120628.47887384033</v>
      </c>
      <c r="BE83" s="665">
        <f t="shared" si="91"/>
        <v>98045.581871762755</v>
      </c>
      <c r="BF83" s="665">
        <f t="shared" si="92"/>
        <v>4312.3544369491356</v>
      </c>
      <c r="BG83" s="665">
        <f t="shared" si="93"/>
        <v>14762.393371294174</v>
      </c>
      <c r="BH83" s="665">
        <f t="shared" si="94"/>
        <v>1226.0639633777587</v>
      </c>
      <c r="BI83" s="665">
        <f t="shared" si="95"/>
        <v>0</v>
      </c>
      <c r="BJ83" s="665">
        <f t="shared" si="96"/>
        <v>2076.8002654891179</v>
      </c>
      <c r="BK83" s="665">
        <f t="shared" si="97"/>
        <v>0</v>
      </c>
      <c r="BL83" s="665">
        <f t="shared" si="98"/>
        <v>73.13279297839469</v>
      </c>
      <c r="BM83" s="665">
        <f t="shared" si="99"/>
        <v>132.15217198900024</v>
      </c>
      <c r="BN83" s="665">
        <f t="shared" si="100"/>
        <v>0</v>
      </c>
      <c r="BO83" s="666">
        <f t="shared" si="101"/>
        <v>0</v>
      </c>
    </row>
    <row r="84" spans="1:67" x14ac:dyDescent="0.25">
      <c r="A84" s="1571" t="s">
        <v>1087</v>
      </c>
      <c r="B84" s="514" t="s">
        <v>1088</v>
      </c>
      <c r="C84" s="524" t="s">
        <v>846</v>
      </c>
      <c r="D84" s="653">
        <v>0</v>
      </c>
      <c r="E84" s="653">
        <v>0</v>
      </c>
      <c r="F84" s="971" t="str">
        <f t="shared" si="1"/>
        <v/>
      </c>
      <c r="G84" s="655">
        <f t="shared" si="82"/>
        <v>859883.23461300728</v>
      </c>
      <c r="H84" s="253">
        <v>785092.08802354673</v>
      </c>
      <c r="I84" s="253">
        <v>27344.131195928814</v>
      </c>
      <c r="J84" s="253">
        <v>24006.244476842825</v>
      </c>
      <c r="K84" s="253">
        <v>4715.8546042951866</v>
      </c>
      <c r="L84" s="253">
        <v>0</v>
      </c>
      <c r="M84" s="253">
        <v>16429.997263348479</v>
      </c>
      <c r="N84" s="253">
        <v>0</v>
      </c>
      <c r="O84" s="253">
        <v>755.92896096505126</v>
      </c>
      <c r="P84" s="253">
        <v>1065.5577995270673</v>
      </c>
      <c r="Q84" s="253">
        <v>0</v>
      </c>
      <c r="R84" s="526">
        <v>473.4322885531592</v>
      </c>
      <c r="S84" s="655">
        <f t="shared" si="84"/>
        <v>1136148.8677879691</v>
      </c>
      <c r="T84" s="253">
        <v>1037302.624816315</v>
      </c>
      <c r="U84" s="253">
        <v>38048.461051689745</v>
      </c>
      <c r="V84" s="253">
        <v>35399.393201188628</v>
      </c>
      <c r="W84" s="253">
        <v>4871.7044878817032</v>
      </c>
      <c r="X84" s="253">
        <v>0</v>
      </c>
      <c r="Y84" s="253">
        <v>17987.715749302231</v>
      </c>
      <c r="Z84" s="253">
        <v>0</v>
      </c>
      <c r="AA84" s="253">
        <v>1608.1911180435034</v>
      </c>
      <c r="AB84" s="253">
        <v>529.1272623576358</v>
      </c>
      <c r="AC84" s="253">
        <v>0</v>
      </c>
      <c r="AD84" s="526">
        <v>401.65010119064448</v>
      </c>
      <c r="AE84" s="655">
        <f t="shared" si="86"/>
        <v>999894.78274627682</v>
      </c>
      <c r="AF84" s="253">
        <v>914153.14024176833</v>
      </c>
      <c r="AG84" s="253">
        <v>33117.255178932748</v>
      </c>
      <c r="AH84" s="253">
        <v>29460.734210398241</v>
      </c>
      <c r="AI84" s="253">
        <v>5024.6678585653754</v>
      </c>
      <c r="AJ84" s="253">
        <v>0</v>
      </c>
      <c r="AK84" s="253">
        <v>15790.641879396491</v>
      </c>
      <c r="AL84" s="253">
        <v>0</v>
      </c>
      <c r="AM84" s="253">
        <v>1158.8396426459904</v>
      </c>
      <c r="AN84" s="253">
        <v>837.14809210417525</v>
      </c>
      <c r="AO84" s="253">
        <v>0</v>
      </c>
      <c r="AP84" s="526">
        <v>352.35564246544749</v>
      </c>
      <c r="AQ84" s="655">
        <f t="shared" si="88"/>
        <v>1102484.4673284828</v>
      </c>
      <c r="AR84" s="253">
        <v>1015575.6014755581</v>
      </c>
      <c r="AS84" s="253">
        <v>36614.786126049366</v>
      </c>
      <c r="AT84" s="253">
        <v>27748.172805717386</v>
      </c>
      <c r="AU84" s="253">
        <v>5806.4302043727357</v>
      </c>
      <c r="AV84" s="253">
        <v>0</v>
      </c>
      <c r="AW84" s="253">
        <v>13621.332843390819</v>
      </c>
      <c r="AX84" s="253">
        <v>0</v>
      </c>
      <c r="AY84" s="253">
        <v>1257.2475801944208</v>
      </c>
      <c r="AZ84" s="253">
        <v>772.72198437460634</v>
      </c>
      <c r="BA84" s="253">
        <v>0</v>
      </c>
      <c r="BB84" s="526">
        <v>1088.1743088255921</v>
      </c>
      <c r="BC84" s="893"/>
      <c r="BD84" s="690">
        <f t="shared" si="90"/>
        <v>4098411.3524757363</v>
      </c>
      <c r="BE84" s="656">
        <f t="shared" si="91"/>
        <v>3752123.4545571883</v>
      </c>
      <c r="BF84" s="656">
        <f t="shared" si="92"/>
        <v>135124.63355260069</v>
      </c>
      <c r="BG84" s="656">
        <f t="shared" si="93"/>
        <v>116614.54469414709</v>
      </c>
      <c r="BH84" s="656">
        <f t="shared" si="94"/>
        <v>20418.657155115001</v>
      </c>
      <c r="BI84" s="656">
        <f t="shared" si="95"/>
        <v>0</v>
      </c>
      <c r="BJ84" s="656">
        <f t="shared" si="96"/>
        <v>63829.687735438019</v>
      </c>
      <c r="BK84" s="656">
        <f t="shared" si="97"/>
        <v>0</v>
      </c>
      <c r="BL84" s="656">
        <f t="shared" si="98"/>
        <v>4780.2073018489655</v>
      </c>
      <c r="BM84" s="656">
        <f t="shared" si="99"/>
        <v>3204.5551383634847</v>
      </c>
      <c r="BN84" s="656">
        <f t="shared" si="100"/>
        <v>0</v>
      </c>
      <c r="BO84" s="657">
        <f t="shared" si="101"/>
        <v>2315.6123410348432</v>
      </c>
    </row>
    <row r="85" spans="1:67" x14ac:dyDescent="0.25">
      <c r="A85" s="1571"/>
      <c r="B85" s="514" t="s">
        <v>1089</v>
      </c>
      <c r="C85" s="524" t="s">
        <v>847</v>
      </c>
      <c r="D85" s="653"/>
      <c r="E85" s="653"/>
      <c r="F85" s="971" t="str">
        <f t="shared" si="1"/>
        <v/>
      </c>
      <c r="G85" s="655">
        <f t="shared" si="82"/>
        <v>0</v>
      </c>
      <c r="H85" s="253">
        <v>0</v>
      </c>
      <c r="I85" s="253">
        <v>0</v>
      </c>
      <c r="J85" s="253">
        <v>0</v>
      </c>
      <c r="K85" s="253">
        <v>0</v>
      </c>
      <c r="L85" s="253">
        <v>0</v>
      </c>
      <c r="M85" s="253">
        <v>0</v>
      </c>
      <c r="N85" s="253">
        <v>0</v>
      </c>
      <c r="O85" s="253">
        <v>0</v>
      </c>
      <c r="P85" s="253">
        <v>0</v>
      </c>
      <c r="Q85" s="253">
        <v>0</v>
      </c>
      <c r="R85" s="526">
        <v>0</v>
      </c>
      <c r="S85" s="655">
        <f t="shared" si="84"/>
        <v>0</v>
      </c>
      <c r="T85" s="253">
        <v>0</v>
      </c>
      <c r="U85" s="253">
        <v>0</v>
      </c>
      <c r="V85" s="253">
        <v>0</v>
      </c>
      <c r="W85" s="253">
        <v>0</v>
      </c>
      <c r="X85" s="253">
        <v>0</v>
      </c>
      <c r="Y85" s="253">
        <v>0</v>
      </c>
      <c r="Z85" s="253">
        <v>0</v>
      </c>
      <c r="AA85" s="253">
        <v>0</v>
      </c>
      <c r="AB85" s="253">
        <v>0</v>
      </c>
      <c r="AC85" s="253">
        <v>0</v>
      </c>
      <c r="AD85" s="526">
        <v>0</v>
      </c>
      <c r="AE85" s="655">
        <f t="shared" si="86"/>
        <v>0</v>
      </c>
      <c r="AF85" s="253">
        <v>0</v>
      </c>
      <c r="AG85" s="253">
        <v>0</v>
      </c>
      <c r="AH85" s="253">
        <v>0</v>
      </c>
      <c r="AI85" s="253">
        <v>0</v>
      </c>
      <c r="AJ85" s="253">
        <v>0</v>
      </c>
      <c r="AK85" s="253">
        <v>0</v>
      </c>
      <c r="AL85" s="253">
        <v>0</v>
      </c>
      <c r="AM85" s="253">
        <v>0</v>
      </c>
      <c r="AN85" s="253">
        <v>0</v>
      </c>
      <c r="AO85" s="253">
        <v>0</v>
      </c>
      <c r="AP85" s="526">
        <v>0</v>
      </c>
      <c r="AQ85" s="655">
        <f t="shared" si="88"/>
        <v>0</v>
      </c>
      <c r="AR85" s="253">
        <v>0</v>
      </c>
      <c r="AS85" s="253">
        <v>0</v>
      </c>
      <c r="AT85" s="253">
        <v>0</v>
      </c>
      <c r="AU85" s="253">
        <v>0</v>
      </c>
      <c r="AV85" s="253">
        <v>0</v>
      </c>
      <c r="AW85" s="253">
        <v>0</v>
      </c>
      <c r="AX85" s="253">
        <v>0</v>
      </c>
      <c r="AY85" s="253">
        <v>0</v>
      </c>
      <c r="AZ85" s="253">
        <v>0</v>
      </c>
      <c r="BA85" s="253">
        <v>0</v>
      </c>
      <c r="BB85" s="526">
        <v>0</v>
      </c>
      <c r="BC85" s="893"/>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71"/>
      <c r="B86" s="514" t="s">
        <v>1090</v>
      </c>
      <c r="C86" s="524" t="s">
        <v>848</v>
      </c>
      <c r="D86" s="653"/>
      <c r="E86" s="653"/>
      <c r="F86" s="971" t="str">
        <f t="shared" si="1"/>
        <v/>
      </c>
      <c r="G86" s="655">
        <f t="shared" si="82"/>
        <v>0</v>
      </c>
      <c r="H86" s="253">
        <v>0</v>
      </c>
      <c r="I86" s="253">
        <v>0</v>
      </c>
      <c r="J86" s="253">
        <v>0</v>
      </c>
      <c r="K86" s="253">
        <v>0</v>
      </c>
      <c r="L86" s="253">
        <v>0</v>
      </c>
      <c r="M86" s="253">
        <v>0</v>
      </c>
      <c r="N86" s="253">
        <v>0</v>
      </c>
      <c r="O86" s="253">
        <v>0</v>
      </c>
      <c r="P86" s="253">
        <v>0</v>
      </c>
      <c r="Q86" s="253">
        <v>0</v>
      </c>
      <c r="R86" s="526">
        <v>0</v>
      </c>
      <c r="S86" s="655">
        <f t="shared" si="84"/>
        <v>0</v>
      </c>
      <c r="T86" s="253">
        <v>0</v>
      </c>
      <c r="U86" s="253">
        <v>0</v>
      </c>
      <c r="V86" s="253">
        <v>0</v>
      </c>
      <c r="W86" s="253">
        <v>0</v>
      </c>
      <c r="X86" s="253">
        <v>0</v>
      </c>
      <c r="Y86" s="253">
        <v>0</v>
      </c>
      <c r="Z86" s="253">
        <v>0</v>
      </c>
      <c r="AA86" s="253">
        <v>0</v>
      </c>
      <c r="AB86" s="253">
        <v>0</v>
      </c>
      <c r="AC86" s="253">
        <v>0</v>
      </c>
      <c r="AD86" s="526">
        <v>0</v>
      </c>
      <c r="AE86" s="655">
        <f t="shared" si="86"/>
        <v>0</v>
      </c>
      <c r="AF86" s="253">
        <v>0</v>
      </c>
      <c r="AG86" s="253">
        <v>0</v>
      </c>
      <c r="AH86" s="253">
        <v>0</v>
      </c>
      <c r="AI86" s="253">
        <v>0</v>
      </c>
      <c r="AJ86" s="253">
        <v>0</v>
      </c>
      <c r="AK86" s="253">
        <v>0</v>
      </c>
      <c r="AL86" s="253">
        <v>0</v>
      </c>
      <c r="AM86" s="253">
        <v>0</v>
      </c>
      <c r="AN86" s="253">
        <v>0</v>
      </c>
      <c r="AO86" s="253">
        <v>0</v>
      </c>
      <c r="AP86" s="526">
        <v>0</v>
      </c>
      <c r="AQ86" s="655">
        <f t="shared" si="88"/>
        <v>0</v>
      </c>
      <c r="AR86" s="253">
        <v>0</v>
      </c>
      <c r="AS86" s="253">
        <v>0</v>
      </c>
      <c r="AT86" s="253">
        <v>0</v>
      </c>
      <c r="AU86" s="253">
        <v>0</v>
      </c>
      <c r="AV86" s="253">
        <v>0</v>
      </c>
      <c r="AW86" s="253">
        <v>0</v>
      </c>
      <c r="AX86" s="253">
        <v>0</v>
      </c>
      <c r="AY86" s="253">
        <v>0</v>
      </c>
      <c r="AZ86" s="253">
        <v>0</v>
      </c>
      <c r="BA86" s="253">
        <v>0</v>
      </c>
      <c r="BB86" s="526">
        <v>0</v>
      </c>
      <c r="BC86" s="893"/>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71"/>
      <c r="B87" s="514" t="s">
        <v>1091</v>
      </c>
      <c r="C87" s="524" t="s">
        <v>849</v>
      </c>
      <c r="D87" s="653"/>
      <c r="E87" s="653"/>
      <c r="F87" s="971" t="str">
        <f t="shared" si="1"/>
        <v/>
      </c>
      <c r="G87" s="655">
        <f t="shared" si="82"/>
        <v>0</v>
      </c>
      <c r="H87" s="253">
        <v>0</v>
      </c>
      <c r="I87" s="253">
        <v>0</v>
      </c>
      <c r="J87" s="253">
        <v>0</v>
      </c>
      <c r="K87" s="253">
        <v>0</v>
      </c>
      <c r="L87" s="253">
        <v>0</v>
      </c>
      <c r="M87" s="253">
        <v>0</v>
      </c>
      <c r="N87" s="253">
        <v>0</v>
      </c>
      <c r="O87" s="253">
        <v>0</v>
      </c>
      <c r="P87" s="253">
        <v>0</v>
      </c>
      <c r="Q87" s="253">
        <v>0</v>
      </c>
      <c r="R87" s="526">
        <v>0</v>
      </c>
      <c r="S87" s="655">
        <f t="shared" si="84"/>
        <v>0</v>
      </c>
      <c r="T87" s="253">
        <v>0</v>
      </c>
      <c r="U87" s="253">
        <v>0</v>
      </c>
      <c r="V87" s="253">
        <v>0</v>
      </c>
      <c r="W87" s="253">
        <v>0</v>
      </c>
      <c r="X87" s="253">
        <v>0</v>
      </c>
      <c r="Y87" s="253">
        <v>0</v>
      </c>
      <c r="Z87" s="253">
        <v>0</v>
      </c>
      <c r="AA87" s="253">
        <v>0</v>
      </c>
      <c r="AB87" s="253">
        <v>0</v>
      </c>
      <c r="AC87" s="253">
        <v>0</v>
      </c>
      <c r="AD87" s="526">
        <v>0</v>
      </c>
      <c r="AE87" s="655">
        <f t="shared" si="86"/>
        <v>0</v>
      </c>
      <c r="AF87" s="253">
        <v>0</v>
      </c>
      <c r="AG87" s="253">
        <v>0</v>
      </c>
      <c r="AH87" s="253">
        <v>0</v>
      </c>
      <c r="AI87" s="253">
        <v>0</v>
      </c>
      <c r="AJ87" s="253">
        <v>0</v>
      </c>
      <c r="AK87" s="253">
        <v>0</v>
      </c>
      <c r="AL87" s="253">
        <v>0</v>
      </c>
      <c r="AM87" s="253">
        <v>0</v>
      </c>
      <c r="AN87" s="253">
        <v>0</v>
      </c>
      <c r="AO87" s="253">
        <v>0</v>
      </c>
      <c r="AP87" s="526">
        <v>0</v>
      </c>
      <c r="AQ87" s="655">
        <f t="shared" si="88"/>
        <v>0</v>
      </c>
      <c r="AR87" s="253">
        <v>0</v>
      </c>
      <c r="AS87" s="253">
        <v>0</v>
      </c>
      <c r="AT87" s="253">
        <v>0</v>
      </c>
      <c r="AU87" s="253">
        <v>0</v>
      </c>
      <c r="AV87" s="253">
        <v>0</v>
      </c>
      <c r="AW87" s="253">
        <v>0</v>
      </c>
      <c r="AX87" s="253">
        <v>0</v>
      </c>
      <c r="AY87" s="253">
        <v>0</v>
      </c>
      <c r="AZ87" s="253">
        <v>0</v>
      </c>
      <c r="BA87" s="253">
        <v>0</v>
      </c>
      <c r="BB87" s="526">
        <v>0</v>
      </c>
      <c r="BC87" s="893"/>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78"/>
      <c r="B88" s="660" t="s">
        <v>1092</v>
      </c>
      <c r="C88" s="661" t="s">
        <v>36</v>
      </c>
      <c r="D88" s="662">
        <f>SUM(D84:D87)</f>
        <v>0</v>
      </c>
      <c r="E88" s="662">
        <f>SUM(E84:E87)</f>
        <v>0</v>
      </c>
      <c r="F88" s="972" t="str">
        <f t="shared" si="1"/>
        <v/>
      </c>
      <c r="G88" s="689">
        <f t="shared" si="82"/>
        <v>859883.23461300728</v>
      </c>
      <c r="H88" s="663">
        <f>SUM(H84:H87)</f>
        <v>785092.08802354673</v>
      </c>
      <c r="I88" s="663">
        <f t="shared" ref="I88:R88" si="106">SUM(I84:I87)</f>
        <v>27344.131195928814</v>
      </c>
      <c r="J88" s="663">
        <f t="shared" si="106"/>
        <v>24006.244476842825</v>
      </c>
      <c r="K88" s="663">
        <f t="shared" si="106"/>
        <v>4715.8546042951866</v>
      </c>
      <c r="L88" s="663">
        <f t="shared" si="106"/>
        <v>0</v>
      </c>
      <c r="M88" s="663">
        <f t="shared" si="106"/>
        <v>16429.997263348479</v>
      </c>
      <c r="N88" s="663">
        <f t="shared" si="106"/>
        <v>0</v>
      </c>
      <c r="O88" s="663">
        <f t="shared" si="106"/>
        <v>755.92896096505126</v>
      </c>
      <c r="P88" s="663">
        <f t="shared" si="106"/>
        <v>1065.5577995270673</v>
      </c>
      <c r="Q88" s="663">
        <f t="shared" si="106"/>
        <v>0</v>
      </c>
      <c r="R88" s="889">
        <f t="shared" si="106"/>
        <v>473.4322885531592</v>
      </c>
      <c r="S88" s="689">
        <f t="shared" si="84"/>
        <v>1136148.8677879691</v>
      </c>
      <c r="T88" s="663">
        <f t="shared" ref="T88:AD88" si="107">SUM(T84:T87)</f>
        <v>1037302.624816315</v>
      </c>
      <c r="U88" s="663">
        <f t="shared" si="107"/>
        <v>38048.461051689745</v>
      </c>
      <c r="V88" s="663">
        <f t="shared" si="107"/>
        <v>35399.393201188628</v>
      </c>
      <c r="W88" s="663">
        <f t="shared" si="107"/>
        <v>4871.7044878817032</v>
      </c>
      <c r="X88" s="663">
        <f t="shared" si="107"/>
        <v>0</v>
      </c>
      <c r="Y88" s="663">
        <f t="shared" si="107"/>
        <v>17987.715749302231</v>
      </c>
      <c r="Z88" s="663">
        <f t="shared" si="107"/>
        <v>0</v>
      </c>
      <c r="AA88" s="663">
        <f t="shared" si="107"/>
        <v>1608.1911180435034</v>
      </c>
      <c r="AB88" s="663">
        <f>SUM(AB84:AB87)</f>
        <v>529.1272623576358</v>
      </c>
      <c r="AC88" s="663">
        <f t="shared" si="107"/>
        <v>0</v>
      </c>
      <c r="AD88" s="889">
        <f t="shared" si="107"/>
        <v>401.65010119064448</v>
      </c>
      <c r="AE88" s="689">
        <f t="shared" si="86"/>
        <v>999894.78274627682</v>
      </c>
      <c r="AF88" s="663">
        <f t="shared" ref="AF88:AP88" si="108">SUM(AF84:AF87)</f>
        <v>914153.14024176833</v>
      </c>
      <c r="AG88" s="663">
        <f t="shared" si="108"/>
        <v>33117.255178932748</v>
      </c>
      <c r="AH88" s="663">
        <f t="shared" si="108"/>
        <v>29460.734210398241</v>
      </c>
      <c r="AI88" s="663">
        <f t="shared" si="108"/>
        <v>5024.6678585653754</v>
      </c>
      <c r="AJ88" s="663">
        <f t="shared" si="108"/>
        <v>0</v>
      </c>
      <c r="AK88" s="663">
        <f t="shared" si="108"/>
        <v>15790.641879396491</v>
      </c>
      <c r="AL88" s="663">
        <f t="shared" si="108"/>
        <v>0</v>
      </c>
      <c r="AM88" s="663">
        <f t="shared" si="108"/>
        <v>1158.8396426459904</v>
      </c>
      <c r="AN88" s="663">
        <f>SUM(AN84:AN87)</f>
        <v>837.14809210417525</v>
      </c>
      <c r="AO88" s="663">
        <f t="shared" si="108"/>
        <v>0</v>
      </c>
      <c r="AP88" s="889">
        <f t="shared" si="108"/>
        <v>352.35564246544749</v>
      </c>
      <c r="AQ88" s="689">
        <f t="shared" si="88"/>
        <v>1102484.4673284828</v>
      </c>
      <c r="AR88" s="663">
        <f t="shared" ref="AR88:BC88" si="109">SUM(AR84:AR87)</f>
        <v>1015575.6014755581</v>
      </c>
      <c r="AS88" s="663">
        <f t="shared" si="109"/>
        <v>36614.786126049366</v>
      </c>
      <c r="AT88" s="663">
        <f t="shared" si="109"/>
        <v>27748.172805717386</v>
      </c>
      <c r="AU88" s="663">
        <f t="shared" si="109"/>
        <v>5806.4302043727357</v>
      </c>
      <c r="AV88" s="663">
        <f t="shared" si="109"/>
        <v>0</v>
      </c>
      <c r="AW88" s="663">
        <f t="shared" si="109"/>
        <v>13621.332843390819</v>
      </c>
      <c r="AX88" s="663">
        <f t="shared" si="109"/>
        <v>0</v>
      </c>
      <c r="AY88" s="663">
        <f t="shared" si="109"/>
        <v>1257.2475801944208</v>
      </c>
      <c r="AZ88" s="663">
        <f>SUM(AZ84:AZ87)</f>
        <v>772.72198437460634</v>
      </c>
      <c r="BA88" s="663">
        <f t="shared" si="109"/>
        <v>0</v>
      </c>
      <c r="BB88" s="889">
        <f t="shared" si="109"/>
        <v>1088.1743088255921</v>
      </c>
      <c r="BC88" s="664">
        <f t="shared" si="109"/>
        <v>0</v>
      </c>
      <c r="BD88" s="655">
        <f t="shared" si="90"/>
        <v>4098411.3524757363</v>
      </c>
      <c r="BE88" s="665">
        <f t="shared" si="91"/>
        <v>3752123.4545571883</v>
      </c>
      <c r="BF88" s="665">
        <f t="shared" si="92"/>
        <v>135124.63355260069</v>
      </c>
      <c r="BG88" s="665">
        <f t="shared" si="93"/>
        <v>116614.54469414709</v>
      </c>
      <c r="BH88" s="665">
        <f t="shared" si="94"/>
        <v>20418.657155115001</v>
      </c>
      <c r="BI88" s="665">
        <f t="shared" si="95"/>
        <v>0</v>
      </c>
      <c r="BJ88" s="665">
        <f t="shared" si="96"/>
        <v>63829.687735438019</v>
      </c>
      <c r="BK88" s="665">
        <f t="shared" si="97"/>
        <v>0</v>
      </c>
      <c r="BL88" s="665">
        <f t="shared" si="98"/>
        <v>4780.2073018489655</v>
      </c>
      <c r="BM88" s="665">
        <f t="shared" si="99"/>
        <v>3204.5551383634847</v>
      </c>
      <c r="BN88" s="665">
        <f t="shared" si="100"/>
        <v>0</v>
      </c>
      <c r="BO88" s="666">
        <f t="shared" si="101"/>
        <v>2315.6123410348432</v>
      </c>
    </row>
    <row r="89" spans="1:67" x14ac:dyDescent="0.25">
      <c r="A89" s="1571" t="s">
        <v>1057</v>
      </c>
      <c r="B89" s="514" t="s">
        <v>1093</v>
      </c>
      <c r="C89" s="524" t="s">
        <v>846</v>
      </c>
      <c r="D89" s="653">
        <v>229</v>
      </c>
      <c r="E89" s="653">
        <v>76</v>
      </c>
      <c r="F89" s="971">
        <f t="shared" si="1"/>
        <v>0.33187772925764192</v>
      </c>
      <c r="G89" s="655">
        <f t="shared" si="82"/>
        <v>33290.68577386791</v>
      </c>
      <c r="H89" s="253">
        <v>29390.046714831886</v>
      </c>
      <c r="I89" s="253">
        <v>105.25719766425314</v>
      </c>
      <c r="J89" s="253">
        <v>2268.5272148623767</v>
      </c>
      <c r="K89" s="253">
        <v>164.45374158397428</v>
      </c>
      <c r="L89" s="253">
        <v>0</v>
      </c>
      <c r="M89" s="253">
        <v>596.29738165407093</v>
      </c>
      <c r="N89" s="253">
        <v>0</v>
      </c>
      <c r="O89" s="253">
        <v>0</v>
      </c>
      <c r="P89" s="253">
        <v>766.10352327134774</v>
      </c>
      <c r="Q89" s="253">
        <v>0</v>
      </c>
      <c r="R89" s="526">
        <v>0</v>
      </c>
      <c r="S89" s="655">
        <f t="shared" si="84"/>
        <v>37391.317826535938</v>
      </c>
      <c r="T89" s="253">
        <v>32462.637790636185</v>
      </c>
      <c r="U89" s="253">
        <v>773.00661864140136</v>
      </c>
      <c r="V89" s="253">
        <v>3310.1642882593014</v>
      </c>
      <c r="W89" s="253">
        <v>33.685104508653204</v>
      </c>
      <c r="X89" s="253">
        <v>0</v>
      </c>
      <c r="Y89" s="253">
        <v>318.88298815230542</v>
      </c>
      <c r="Z89" s="253">
        <v>0</v>
      </c>
      <c r="AA89" s="253">
        <v>0</v>
      </c>
      <c r="AB89" s="253">
        <v>492.94103633809345</v>
      </c>
      <c r="AC89" s="253">
        <v>0</v>
      </c>
      <c r="AD89" s="526">
        <v>0</v>
      </c>
      <c r="AE89" s="655">
        <f t="shared" si="86"/>
        <v>38115.863849226167</v>
      </c>
      <c r="AF89" s="253">
        <v>31868.911353676176</v>
      </c>
      <c r="AG89" s="253">
        <v>288.71470280285297</v>
      </c>
      <c r="AH89" s="253">
        <v>4846.3559475448301</v>
      </c>
      <c r="AI89" s="253">
        <v>0</v>
      </c>
      <c r="AJ89" s="253">
        <v>0</v>
      </c>
      <c r="AK89" s="253">
        <v>527.03966112473643</v>
      </c>
      <c r="AL89" s="253">
        <v>0</v>
      </c>
      <c r="AM89" s="253">
        <v>104.85406498556341</v>
      </c>
      <c r="AN89" s="253">
        <v>479.98811909201515</v>
      </c>
      <c r="AO89" s="253">
        <v>0</v>
      </c>
      <c r="AP89" s="526">
        <v>0</v>
      </c>
      <c r="AQ89" s="655">
        <f t="shared" si="88"/>
        <v>44459.209538693613</v>
      </c>
      <c r="AR89" s="253">
        <v>37224.473312412607</v>
      </c>
      <c r="AS89" s="253">
        <v>573.97863721084423</v>
      </c>
      <c r="AT89" s="253">
        <v>5903.3364699450776</v>
      </c>
      <c r="AU89" s="253">
        <v>57.98321466731349</v>
      </c>
      <c r="AV89" s="253">
        <v>0</v>
      </c>
      <c r="AW89" s="253">
        <v>447.16189765431812</v>
      </c>
      <c r="AX89" s="253">
        <v>0</v>
      </c>
      <c r="AY89" s="253">
        <v>167.25975420048576</v>
      </c>
      <c r="AZ89" s="253">
        <v>85.016252602969118</v>
      </c>
      <c r="BA89" s="253">
        <v>0</v>
      </c>
      <c r="BB89" s="526">
        <v>0</v>
      </c>
      <c r="BC89" s="893"/>
      <c r="BD89" s="690">
        <f t="shared" si="90"/>
        <v>153257.07698832365</v>
      </c>
      <c r="BE89" s="656">
        <f t="shared" si="91"/>
        <v>130946.06917155685</v>
      </c>
      <c r="BF89" s="656">
        <f t="shared" si="92"/>
        <v>1740.9571563193517</v>
      </c>
      <c r="BG89" s="656">
        <f t="shared" si="93"/>
        <v>16328.383920611586</v>
      </c>
      <c r="BH89" s="656">
        <f t="shared" si="94"/>
        <v>256.12206075994095</v>
      </c>
      <c r="BI89" s="656">
        <f t="shared" si="95"/>
        <v>0</v>
      </c>
      <c r="BJ89" s="656">
        <f t="shared" si="96"/>
        <v>1889.3819285854311</v>
      </c>
      <c r="BK89" s="656">
        <f t="shared" si="97"/>
        <v>0</v>
      </c>
      <c r="BL89" s="656">
        <f t="shared" si="98"/>
        <v>272.11381918604917</v>
      </c>
      <c r="BM89" s="656">
        <f t="shared" si="99"/>
        <v>1824.0489313044257</v>
      </c>
      <c r="BN89" s="656">
        <f t="shared" si="100"/>
        <v>0</v>
      </c>
      <c r="BO89" s="657">
        <f t="shared" si="101"/>
        <v>0</v>
      </c>
    </row>
    <row r="90" spans="1:67" x14ac:dyDescent="0.25">
      <c r="A90" s="1571"/>
      <c r="B90" s="514" t="s">
        <v>1094</v>
      </c>
      <c r="C90" s="524" t="s">
        <v>847</v>
      </c>
      <c r="D90" s="653"/>
      <c r="E90" s="653"/>
      <c r="F90" s="971" t="str">
        <f t="shared" si="1"/>
        <v/>
      </c>
      <c r="G90" s="655">
        <f t="shared" si="82"/>
        <v>0</v>
      </c>
      <c r="H90" s="253">
        <v>0</v>
      </c>
      <c r="I90" s="253">
        <v>0</v>
      </c>
      <c r="J90" s="253">
        <v>0</v>
      </c>
      <c r="K90" s="253">
        <v>0</v>
      </c>
      <c r="L90" s="253">
        <v>0</v>
      </c>
      <c r="M90" s="253">
        <v>0</v>
      </c>
      <c r="N90" s="253">
        <v>0</v>
      </c>
      <c r="O90" s="253">
        <v>0</v>
      </c>
      <c r="P90" s="253">
        <v>0</v>
      </c>
      <c r="Q90" s="253">
        <v>0</v>
      </c>
      <c r="R90" s="526">
        <v>0</v>
      </c>
      <c r="S90" s="655">
        <f t="shared" si="84"/>
        <v>0</v>
      </c>
      <c r="T90" s="253">
        <v>0</v>
      </c>
      <c r="U90" s="253">
        <v>0</v>
      </c>
      <c r="V90" s="253">
        <v>0</v>
      </c>
      <c r="W90" s="253">
        <v>0</v>
      </c>
      <c r="X90" s="253">
        <v>0</v>
      </c>
      <c r="Y90" s="253">
        <v>0</v>
      </c>
      <c r="Z90" s="253">
        <v>0</v>
      </c>
      <c r="AA90" s="253">
        <v>0</v>
      </c>
      <c r="AB90" s="253">
        <v>0</v>
      </c>
      <c r="AC90" s="253">
        <v>0</v>
      </c>
      <c r="AD90" s="526">
        <v>0</v>
      </c>
      <c r="AE90" s="655">
        <f t="shared" si="86"/>
        <v>0</v>
      </c>
      <c r="AF90" s="253">
        <v>0</v>
      </c>
      <c r="AG90" s="253">
        <v>0</v>
      </c>
      <c r="AH90" s="253">
        <v>0</v>
      </c>
      <c r="AI90" s="253">
        <v>0</v>
      </c>
      <c r="AJ90" s="253">
        <v>0</v>
      </c>
      <c r="AK90" s="253">
        <v>0</v>
      </c>
      <c r="AL90" s="253">
        <v>0</v>
      </c>
      <c r="AM90" s="253">
        <v>0</v>
      </c>
      <c r="AN90" s="253">
        <v>0</v>
      </c>
      <c r="AO90" s="253">
        <v>0</v>
      </c>
      <c r="AP90" s="526">
        <v>0</v>
      </c>
      <c r="AQ90" s="655">
        <f t="shared" si="88"/>
        <v>0</v>
      </c>
      <c r="AR90" s="253">
        <v>0</v>
      </c>
      <c r="AS90" s="253">
        <v>0</v>
      </c>
      <c r="AT90" s="253">
        <v>0</v>
      </c>
      <c r="AU90" s="253">
        <v>0</v>
      </c>
      <c r="AV90" s="253">
        <v>0</v>
      </c>
      <c r="AW90" s="253">
        <v>0</v>
      </c>
      <c r="AX90" s="253">
        <v>0</v>
      </c>
      <c r="AY90" s="253">
        <v>0</v>
      </c>
      <c r="AZ90" s="253">
        <v>0</v>
      </c>
      <c r="BA90" s="253">
        <v>0</v>
      </c>
      <c r="BB90" s="526">
        <v>0</v>
      </c>
      <c r="BC90" s="893"/>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71"/>
      <c r="B91" s="514" t="s">
        <v>1095</v>
      </c>
      <c r="C91" s="524" t="s">
        <v>848</v>
      </c>
      <c r="D91" s="653"/>
      <c r="E91" s="653"/>
      <c r="F91" s="971" t="str">
        <f t="shared" si="1"/>
        <v/>
      </c>
      <c r="G91" s="655">
        <f t="shared" si="82"/>
        <v>0</v>
      </c>
      <c r="H91" s="253">
        <v>0</v>
      </c>
      <c r="I91" s="253">
        <v>0</v>
      </c>
      <c r="J91" s="253">
        <v>0</v>
      </c>
      <c r="K91" s="253">
        <v>0</v>
      </c>
      <c r="L91" s="253">
        <v>0</v>
      </c>
      <c r="M91" s="253">
        <v>0</v>
      </c>
      <c r="N91" s="253">
        <v>0</v>
      </c>
      <c r="O91" s="253">
        <v>0</v>
      </c>
      <c r="P91" s="253">
        <v>0</v>
      </c>
      <c r="Q91" s="253">
        <v>0</v>
      </c>
      <c r="R91" s="526">
        <v>0</v>
      </c>
      <c r="S91" s="655">
        <f t="shared" si="84"/>
        <v>0</v>
      </c>
      <c r="T91" s="253">
        <v>0</v>
      </c>
      <c r="U91" s="253">
        <v>0</v>
      </c>
      <c r="V91" s="253">
        <v>0</v>
      </c>
      <c r="W91" s="253">
        <v>0</v>
      </c>
      <c r="X91" s="253">
        <v>0</v>
      </c>
      <c r="Y91" s="253">
        <v>0</v>
      </c>
      <c r="Z91" s="253">
        <v>0</v>
      </c>
      <c r="AA91" s="253">
        <v>0</v>
      </c>
      <c r="AB91" s="253">
        <v>0</v>
      </c>
      <c r="AC91" s="253">
        <v>0</v>
      </c>
      <c r="AD91" s="526">
        <v>0</v>
      </c>
      <c r="AE91" s="655">
        <f t="shared" si="86"/>
        <v>0</v>
      </c>
      <c r="AF91" s="253">
        <v>0</v>
      </c>
      <c r="AG91" s="253">
        <v>0</v>
      </c>
      <c r="AH91" s="253">
        <v>0</v>
      </c>
      <c r="AI91" s="253">
        <v>0</v>
      </c>
      <c r="AJ91" s="253">
        <v>0</v>
      </c>
      <c r="AK91" s="253">
        <v>0</v>
      </c>
      <c r="AL91" s="253">
        <v>0</v>
      </c>
      <c r="AM91" s="253">
        <v>0</v>
      </c>
      <c r="AN91" s="253">
        <v>0</v>
      </c>
      <c r="AO91" s="253">
        <v>0</v>
      </c>
      <c r="AP91" s="526">
        <v>0</v>
      </c>
      <c r="AQ91" s="655">
        <f t="shared" si="88"/>
        <v>0</v>
      </c>
      <c r="AR91" s="253">
        <v>0</v>
      </c>
      <c r="AS91" s="253">
        <v>0</v>
      </c>
      <c r="AT91" s="253">
        <v>0</v>
      </c>
      <c r="AU91" s="253">
        <v>0</v>
      </c>
      <c r="AV91" s="253">
        <v>0</v>
      </c>
      <c r="AW91" s="253">
        <v>0</v>
      </c>
      <c r="AX91" s="253">
        <v>0</v>
      </c>
      <c r="AY91" s="253">
        <v>0</v>
      </c>
      <c r="AZ91" s="253">
        <v>0</v>
      </c>
      <c r="BA91" s="253">
        <v>0</v>
      </c>
      <c r="BB91" s="526">
        <v>0</v>
      </c>
      <c r="BC91" s="893"/>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71"/>
      <c r="B92" s="514" t="s">
        <v>1096</v>
      </c>
      <c r="C92" s="524" t="s">
        <v>849</v>
      </c>
      <c r="D92" s="653"/>
      <c r="E92" s="653"/>
      <c r="F92" s="971" t="str">
        <f t="shared" si="1"/>
        <v/>
      </c>
      <c r="G92" s="655">
        <f t="shared" si="82"/>
        <v>0</v>
      </c>
      <c r="H92" s="253">
        <v>0</v>
      </c>
      <c r="I92" s="253">
        <v>0</v>
      </c>
      <c r="J92" s="253">
        <v>0</v>
      </c>
      <c r="K92" s="253">
        <v>0</v>
      </c>
      <c r="L92" s="253">
        <v>0</v>
      </c>
      <c r="M92" s="253">
        <v>0</v>
      </c>
      <c r="N92" s="253">
        <v>0</v>
      </c>
      <c r="O92" s="253">
        <v>0</v>
      </c>
      <c r="P92" s="253">
        <v>0</v>
      </c>
      <c r="Q92" s="253">
        <v>0</v>
      </c>
      <c r="R92" s="526">
        <v>0</v>
      </c>
      <c r="S92" s="655">
        <f t="shared" si="84"/>
        <v>0</v>
      </c>
      <c r="T92" s="253">
        <v>0</v>
      </c>
      <c r="U92" s="253">
        <v>0</v>
      </c>
      <c r="V92" s="253">
        <v>0</v>
      </c>
      <c r="W92" s="253">
        <v>0</v>
      </c>
      <c r="X92" s="253">
        <v>0</v>
      </c>
      <c r="Y92" s="253">
        <v>0</v>
      </c>
      <c r="Z92" s="253">
        <v>0</v>
      </c>
      <c r="AA92" s="253">
        <v>0</v>
      </c>
      <c r="AB92" s="253">
        <v>0</v>
      </c>
      <c r="AC92" s="253">
        <v>0</v>
      </c>
      <c r="AD92" s="526">
        <v>0</v>
      </c>
      <c r="AE92" s="655">
        <f t="shared" si="86"/>
        <v>0</v>
      </c>
      <c r="AF92" s="253">
        <v>0</v>
      </c>
      <c r="AG92" s="253">
        <v>0</v>
      </c>
      <c r="AH92" s="253">
        <v>0</v>
      </c>
      <c r="AI92" s="253">
        <v>0</v>
      </c>
      <c r="AJ92" s="253">
        <v>0</v>
      </c>
      <c r="AK92" s="253">
        <v>0</v>
      </c>
      <c r="AL92" s="253">
        <v>0</v>
      </c>
      <c r="AM92" s="253">
        <v>0</v>
      </c>
      <c r="AN92" s="253">
        <v>0</v>
      </c>
      <c r="AO92" s="253">
        <v>0</v>
      </c>
      <c r="AP92" s="526">
        <v>0</v>
      </c>
      <c r="AQ92" s="655">
        <f t="shared" si="88"/>
        <v>0</v>
      </c>
      <c r="AR92" s="253">
        <v>0</v>
      </c>
      <c r="AS92" s="253">
        <v>0</v>
      </c>
      <c r="AT92" s="253">
        <v>0</v>
      </c>
      <c r="AU92" s="253">
        <v>0</v>
      </c>
      <c r="AV92" s="253">
        <v>0</v>
      </c>
      <c r="AW92" s="253">
        <v>0</v>
      </c>
      <c r="AX92" s="253">
        <v>0</v>
      </c>
      <c r="AY92" s="253">
        <v>0</v>
      </c>
      <c r="AZ92" s="253">
        <v>0</v>
      </c>
      <c r="BA92" s="253">
        <v>0</v>
      </c>
      <c r="BB92" s="526">
        <v>0</v>
      </c>
      <c r="BC92" s="893"/>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78"/>
      <c r="B93" s="660" t="s">
        <v>1097</v>
      </c>
      <c r="C93" s="661" t="s">
        <v>36</v>
      </c>
      <c r="D93" s="662">
        <f>SUM(D89:D92)</f>
        <v>229</v>
      </c>
      <c r="E93" s="662">
        <f>SUM(E89:E92)</f>
        <v>76</v>
      </c>
      <c r="F93" s="972">
        <f t="shared" si="1"/>
        <v>0.33187772925764192</v>
      </c>
      <c r="G93" s="689">
        <f t="shared" si="82"/>
        <v>33290.68577386791</v>
      </c>
      <c r="H93" s="663">
        <f>SUM(H89:H92)</f>
        <v>29390.046714831886</v>
      </c>
      <c r="I93" s="663">
        <f t="shared" ref="I93:R93" si="110">SUM(I89:I92)</f>
        <v>105.25719766425314</v>
      </c>
      <c r="J93" s="663">
        <f t="shared" si="110"/>
        <v>2268.5272148623767</v>
      </c>
      <c r="K93" s="663">
        <f t="shared" si="110"/>
        <v>164.45374158397428</v>
      </c>
      <c r="L93" s="663">
        <f t="shared" si="110"/>
        <v>0</v>
      </c>
      <c r="M93" s="663">
        <f t="shared" si="110"/>
        <v>596.29738165407093</v>
      </c>
      <c r="N93" s="663">
        <f t="shared" si="110"/>
        <v>0</v>
      </c>
      <c r="O93" s="663">
        <f t="shared" si="110"/>
        <v>0</v>
      </c>
      <c r="P93" s="663">
        <f t="shared" si="110"/>
        <v>766.10352327134774</v>
      </c>
      <c r="Q93" s="663">
        <f t="shared" si="110"/>
        <v>0</v>
      </c>
      <c r="R93" s="889">
        <f t="shared" si="110"/>
        <v>0</v>
      </c>
      <c r="S93" s="689">
        <f t="shared" si="84"/>
        <v>37391.317826535938</v>
      </c>
      <c r="T93" s="663">
        <f t="shared" ref="T93:AD93" si="111">SUM(T89:T92)</f>
        <v>32462.637790636185</v>
      </c>
      <c r="U93" s="663">
        <f t="shared" si="111"/>
        <v>773.00661864140136</v>
      </c>
      <c r="V93" s="663">
        <f t="shared" si="111"/>
        <v>3310.1642882593014</v>
      </c>
      <c r="W93" s="663">
        <f t="shared" si="111"/>
        <v>33.685104508653204</v>
      </c>
      <c r="X93" s="663">
        <f t="shared" si="111"/>
        <v>0</v>
      </c>
      <c r="Y93" s="663">
        <f t="shared" si="111"/>
        <v>318.88298815230542</v>
      </c>
      <c r="Z93" s="663">
        <f t="shared" si="111"/>
        <v>0</v>
      </c>
      <c r="AA93" s="663">
        <f t="shared" si="111"/>
        <v>0</v>
      </c>
      <c r="AB93" s="663">
        <f>SUM(AB89:AB92)</f>
        <v>492.94103633809345</v>
      </c>
      <c r="AC93" s="663">
        <f t="shared" si="111"/>
        <v>0</v>
      </c>
      <c r="AD93" s="889">
        <f t="shared" si="111"/>
        <v>0</v>
      </c>
      <c r="AE93" s="689">
        <f t="shared" si="86"/>
        <v>38115.863849226167</v>
      </c>
      <c r="AF93" s="663">
        <f t="shared" ref="AF93:AP93" si="112">SUM(AF89:AF92)</f>
        <v>31868.911353676176</v>
      </c>
      <c r="AG93" s="663">
        <f t="shared" si="112"/>
        <v>288.71470280285297</v>
      </c>
      <c r="AH93" s="663">
        <f t="shared" si="112"/>
        <v>4846.3559475448301</v>
      </c>
      <c r="AI93" s="663">
        <f t="shared" si="112"/>
        <v>0</v>
      </c>
      <c r="AJ93" s="663">
        <f t="shared" si="112"/>
        <v>0</v>
      </c>
      <c r="AK93" s="663">
        <f t="shared" si="112"/>
        <v>527.03966112473643</v>
      </c>
      <c r="AL93" s="663">
        <f t="shared" si="112"/>
        <v>0</v>
      </c>
      <c r="AM93" s="663">
        <f t="shared" si="112"/>
        <v>104.85406498556341</v>
      </c>
      <c r="AN93" s="663">
        <f>SUM(AN89:AN92)</f>
        <v>479.98811909201515</v>
      </c>
      <c r="AO93" s="663">
        <f t="shared" si="112"/>
        <v>0</v>
      </c>
      <c r="AP93" s="889">
        <f t="shared" si="112"/>
        <v>0</v>
      </c>
      <c r="AQ93" s="689">
        <f t="shared" si="88"/>
        <v>44459.209538693613</v>
      </c>
      <c r="AR93" s="663">
        <f t="shared" ref="AR93:BC93" si="113">SUM(AR89:AR92)</f>
        <v>37224.473312412607</v>
      </c>
      <c r="AS93" s="663">
        <f t="shared" si="113"/>
        <v>573.97863721084423</v>
      </c>
      <c r="AT93" s="663">
        <f t="shared" si="113"/>
        <v>5903.3364699450776</v>
      </c>
      <c r="AU93" s="663">
        <f t="shared" si="113"/>
        <v>57.98321466731349</v>
      </c>
      <c r="AV93" s="663">
        <f t="shared" si="113"/>
        <v>0</v>
      </c>
      <c r="AW93" s="663">
        <f t="shared" si="113"/>
        <v>447.16189765431812</v>
      </c>
      <c r="AX93" s="663">
        <f t="shared" si="113"/>
        <v>0</v>
      </c>
      <c r="AY93" s="663">
        <f t="shared" si="113"/>
        <v>167.25975420048576</v>
      </c>
      <c r="AZ93" s="663">
        <f>SUM(AZ89:AZ92)</f>
        <v>85.016252602969118</v>
      </c>
      <c r="BA93" s="663">
        <f t="shared" si="113"/>
        <v>0</v>
      </c>
      <c r="BB93" s="889">
        <f t="shared" si="113"/>
        <v>0</v>
      </c>
      <c r="BC93" s="664">
        <f t="shared" si="113"/>
        <v>0</v>
      </c>
      <c r="BD93" s="655">
        <f t="shared" si="90"/>
        <v>153257.07698832365</v>
      </c>
      <c r="BE93" s="665">
        <f t="shared" si="91"/>
        <v>130946.06917155685</v>
      </c>
      <c r="BF93" s="665">
        <f t="shared" si="92"/>
        <v>1740.9571563193517</v>
      </c>
      <c r="BG93" s="665">
        <f t="shared" si="93"/>
        <v>16328.383920611586</v>
      </c>
      <c r="BH93" s="665">
        <f t="shared" si="94"/>
        <v>256.12206075994095</v>
      </c>
      <c r="BI93" s="665">
        <f t="shared" si="95"/>
        <v>0</v>
      </c>
      <c r="BJ93" s="665">
        <f t="shared" si="96"/>
        <v>1889.3819285854311</v>
      </c>
      <c r="BK93" s="665">
        <f t="shared" si="97"/>
        <v>0</v>
      </c>
      <c r="BL93" s="665">
        <f t="shared" si="98"/>
        <v>272.11381918604917</v>
      </c>
      <c r="BM93" s="665">
        <f t="shared" si="99"/>
        <v>1824.0489313044257</v>
      </c>
      <c r="BN93" s="665">
        <f t="shared" si="100"/>
        <v>0</v>
      </c>
      <c r="BO93" s="666">
        <f t="shared" si="101"/>
        <v>0</v>
      </c>
    </row>
    <row r="94" spans="1:67" x14ac:dyDescent="0.25">
      <c r="A94" s="1571" t="s">
        <v>1098</v>
      </c>
      <c r="B94" s="514" t="s">
        <v>1099</v>
      </c>
      <c r="C94" s="524" t="s">
        <v>846</v>
      </c>
      <c r="D94" s="653">
        <v>626</v>
      </c>
      <c r="E94" s="653">
        <v>151</v>
      </c>
      <c r="F94" s="971">
        <f t="shared" si="1"/>
        <v>0.24121405750798722</v>
      </c>
      <c r="G94" s="655">
        <f t="shared" si="82"/>
        <v>0</v>
      </c>
      <c r="H94" s="253">
        <v>0</v>
      </c>
      <c r="I94" s="253">
        <v>0</v>
      </c>
      <c r="J94" s="253">
        <v>0</v>
      </c>
      <c r="K94" s="253">
        <v>0</v>
      </c>
      <c r="L94" s="253">
        <v>0</v>
      </c>
      <c r="M94" s="253">
        <v>0</v>
      </c>
      <c r="N94" s="253">
        <v>0</v>
      </c>
      <c r="O94" s="253">
        <v>0</v>
      </c>
      <c r="P94" s="253">
        <v>0</v>
      </c>
      <c r="Q94" s="253">
        <v>0</v>
      </c>
      <c r="R94" s="526">
        <v>0</v>
      </c>
      <c r="S94" s="655">
        <f t="shared" si="84"/>
        <v>0</v>
      </c>
      <c r="T94" s="253">
        <v>0</v>
      </c>
      <c r="U94" s="253">
        <v>0</v>
      </c>
      <c r="V94" s="253">
        <v>0</v>
      </c>
      <c r="W94" s="253">
        <v>0</v>
      </c>
      <c r="X94" s="253">
        <v>0</v>
      </c>
      <c r="Y94" s="253">
        <v>0</v>
      </c>
      <c r="Z94" s="253">
        <v>0</v>
      </c>
      <c r="AA94" s="253">
        <v>0</v>
      </c>
      <c r="AB94" s="253">
        <v>0</v>
      </c>
      <c r="AC94" s="253">
        <v>0</v>
      </c>
      <c r="AD94" s="526">
        <v>0</v>
      </c>
      <c r="AE94" s="655">
        <f t="shared" si="86"/>
        <v>0</v>
      </c>
      <c r="AF94" s="253">
        <v>0</v>
      </c>
      <c r="AG94" s="253">
        <v>0</v>
      </c>
      <c r="AH94" s="253">
        <v>0</v>
      </c>
      <c r="AI94" s="253">
        <v>0</v>
      </c>
      <c r="AJ94" s="253">
        <v>0</v>
      </c>
      <c r="AK94" s="253">
        <v>0</v>
      </c>
      <c r="AL94" s="253">
        <v>0</v>
      </c>
      <c r="AM94" s="253">
        <v>0</v>
      </c>
      <c r="AN94" s="253">
        <v>0</v>
      </c>
      <c r="AO94" s="253">
        <v>0</v>
      </c>
      <c r="AP94" s="526">
        <v>0</v>
      </c>
      <c r="AQ94" s="655">
        <f t="shared" si="88"/>
        <v>0</v>
      </c>
      <c r="AR94" s="253">
        <v>0</v>
      </c>
      <c r="AS94" s="253">
        <v>0</v>
      </c>
      <c r="AT94" s="253">
        <v>0</v>
      </c>
      <c r="AU94" s="253">
        <v>0</v>
      </c>
      <c r="AV94" s="253">
        <v>0</v>
      </c>
      <c r="AW94" s="253">
        <v>0</v>
      </c>
      <c r="AX94" s="253">
        <v>0</v>
      </c>
      <c r="AY94" s="253">
        <v>0</v>
      </c>
      <c r="AZ94" s="253">
        <v>0</v>
      </c>
      <c r="BA94" s="253">
        <v>0</v>
      </c>
      <c r="BB94" s="526">
        <v>0</v>
      </c>
      <c r="BC94" s="893"/>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71"/>
      <c r="B95" s="514" t="s">
        <v>1100</v>
      </c>
      <c r="C95" s="524" t="s">
        <v>847</v>
      </c>
      <c r="D95" s="653"/>
      <c r="E95" s="653"/>
      <c r="F95" s="971" t="str">
        <f t="shared" si="1"/>
        <v/>
      </c>
      <c r="G95" s="655">
        <f t="shared" si="82"/>
        <v>0</v>
      </c>
      <c r="H95" s="253">
        <v>0</v>
      </c>
      <c r="I95" s="253">
        <v>0</v>
      </c>
      <c r="J95" s="253">
        <v>0</v>
      </c>
      <c r="K95" s="253">
        <v>0</v>
      </c>
      <c r="L95" s="253">
        <v>0</v>
      </c>
      <c r="M95" s="253">
        <v>0</v>
      </c>
      <c r="N95" s="253">
        <v>0</v>
      </c>
      <c r="O95" s="253">
        <v>0</v>
      </c>
      <c r="P95" s="253">
        <v>0</v>
      </c>
      <c r="Q95" s="253">
        <v>0</v>
      </c>
      <c r="R95" s="526">
        <v>0</v>
      </c>
      <c r="S95" s="655">
        <f t="shared" si="84"/>
        <v>0</v>
      </c>
      <c r="T95" s="253">
        <v>0</v>
      </c>
      <c r="U95" s="253">
        <v>0</v>
      </c>
      <c r="V95" s="253">
        <v>0</v>
      </c>
      <c r="W95" s="253">
        <v>0</v>
      </c>
      <c r="X95" s="253">
        <v>0</v>
      </c>
      <c r="Y95" s="253">
        <v>0</v>
      </c>
      <c r="Z95" s="253">
        <v>0</v>
      </c>
      <c r="AA95" s="253">
        <v>0</v>
      </c>
      <c r="AB95" s="253">
        <v>0</v>
      </c>
      <c r="AC95" s="253">
        <v>0</v>
      </c>
      <c r="AD95" s="526">
        <v>0</v>
      </c>
      <c r="AE95" s="655">
        <f t="shared" si="86"/>
        <v>0</v>
      </c>
      <c r="AF95" s="253">
        <v>0</v>
      </c>
      <c r="AG95" s="253">
        <v>0</v>
      </c>
      <c r="AH95" s="253">
        <v>0</v>
      </c>
      <c r="AI95" s="253">
        <v>0</v>
      </c>
      <c r="AJ95" s="253">
        <v>0</v>
      </c>
      <c r="AK95" s="253">
        <v>0</v>
      </c>
      <c r="AL95" s="253">
        <v>0</v>
      </c>
      <c r="AM95" s="253">
        <v>0</v>
      </c>
      <c r="AN95" s="253">
        <v>0</v>
      </c>
      <c r="AO95" s="253">
        <v>0</v>
      </c>
      <c r="AP95" s="526">
        <v>0</v>
      </c>
      <c r="AQ95" s="655">
        <f t="shared" si="88"/>
        <v>0</v>
      </c>
      <c r="AR95" s="253">
        <v>0</v>
      </c>
      <c r="AS95" s="253">
        <v>0</v>
      </c>
      <c r="AT95" s="253">
        <v>0</v>
      </c>
      <c r="AU95" s="253">
        <v>0</v>
      </c>
      <c r="AV95" s="253">
        <v>0</v>
      </c>
      <c r="AW95" s="253">
        <v>0</v>
      </c>
      <c r="AX95" s="253">
        <v>0</v>
      </c>
      <c r="AY95" s="253">
        <v>0</v>
      </c>
      <c r="AZ95" s="253">
        <v>0</v>
      </c>
      <c r="BA95" s="253">
        <v>0</v>
      </c>
      <c r="BB95" s="526">
        <v>0</v>
      </c>
      <c r="BC95" s="893"/>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71"/>
      <c r="B96" s="514" t="s">
        <v>1101</v>
      </c>
      <c r="C96" s="524" t="s">
        <v>848</v>
      </c>
      <c r="D96" s="653"/>
      <c r="E96" s="653"/>
      <c r="F96" s="971" t="str">
        <f t="shared" si="1"/>
        <v/>
      </c>
      <c r="G96" s="655">
        <f t="shared" si="82"/>
        <v>0</v>
      </c>
      <c r="H96" s="253">
        <v>0</v>
      </c>
      <c r="I96" s="253">
        <v>0</v>
      </c>
      <c r="J96" s="253">
        <v>0</v>
      </c>
      <c r="K96" s="253">
        <v>0</v>
      </c>
      <c r="L96" s="253">
        <v>0</v>
      </c>
      <c r="M96" s="253">
        <v>0</v>
      </c>
      <c r="N96" s="253">
        <v>0</v>
      </c>
      <c r="O96" s="253">
        <v>0</v>
      </c>
      <c r="P96" s="253">
        <v>0</v>
      </c>
      <c r="Q96" s="253">
        <v>0</v>
      </c>
      <c r="R96" s="526">
        <v>0</v>
      </c>
      <c r="S96" s="655">
        <f t="shared" si="84"/>
        <v>0</v>
      </c>
      <c r="T96" s="253">
        <v>0</v>
      </c>
      <c r="U96" s="253">
        <v>0</v>
      </c>
      <c r="V96" s="253">
        <v>0</v>
      </c>
      <c r="W96" s="253">
        <v>0</v>
      </c>
      <c r="X96" s="253">
        <v>0</v>
      </c>
      <c r="Y96" s="253">
        <v>0</v>
      </c>
      <c r="Z96" s="253">
        <v>0</v>
      </c>
      <c r="AA96" s="253">
        <v>0</v>
      </c>
      <c r="AB96" s="253">
        <v>0</v>
      </c>
      <c r="AC96" s="253">
        <v>0</v>
      </c>
      <c r="AD96" s="526">
        <v>0</v>
      </c>
      <c r="AE96" s="655">
        <f t="shared" si="86"/>
        <v>0</v>
      </c>
      <c r="AF96" s="253">
        <v>0</v>
      </c>
      <c r="AG96" s="253">
        <v>0</v>
      </c>
      <c r="AH96" s="253">
        <v>0</v>
      </c>
      <c r="AI96" s="253">
        <v>0</v>
      </c>
      <c r="AJ96" s="253">
        <v>0</v>
      </c>
      <c r="AK96" s="253">
        <v>0</v>
      </c>
      <c r="AL96" s="253">
        <v>0</v>
      </c>
      <c r="AM96" s="253">
        <v>0</v>
      </c>
      <c r="AN96" s="253">
        <v>0</v>
      </c>
      <c r="AO96" s="253">
        <v>0</v>
      </c>
      <c r="AP96" s="526">
        <v>0</v>
      </c>
      <c r="AQ96" s="655">
        <f t="shared" si="88"/>
        <v>0</v>
      </c>
      <c r="AR96" s="253">
        <v>0</v>
      </c>
      <c r="AS96" s="253">
        <v>0</v>
      </c>
      <c r="AT96" s="253">
        <v>0</v>
      </c>
      <c r="AU96" s="253">
        <v>0</v>
      </c>
      <c r="AV96" s="253">
        <v>0</v>
      </c>
      <c r="AW96" s="253">
        <v>0</v>
      </c>
      <c r="AX96" s="253">
        <v>0</v>
      </c>
      <c r="AY96" s="253">
        <v>0</v>
      </c>
      <c r="AZ96" s="253">
        <v>0</v>
      </c>
      <c r="BA96" s="253">
        <v>0</v>
      </c>
      <c r="BB96" s="526">
        <v>0</v>
      </c>
      <c r="BC96" s="893"/>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71"/>
      <c r="B97" s="514" t="s">
        <v>1102</v>
      </c>
      <c r="C97" s="524" t="s">
        <v>849</v>
      </c>
      <c r="D97" s="653"/>
      <c r="E97" s="653"/>
      <c r="F97" s="971" t="str">
        <f t="shared" si="1"/>
        <v/>
      </c>
      <c r="G97" s="655">
        <f t="shared" si="82"/>
        <v>0</v>
      </c>
      <c r="H97" s="253">
        <v>0</v>
      </c>
      <c r="I97" s="253">
        <v>0</v>
      </c>
      <c r="J97" s="253">
        <v>0</v>
      </c>
      <c r="K97" s="253">
        <v>0</v>
      </c>
      <c r="L97" s="253">
        <v>0</v>
      </c>
      <c r="M97" s="253">
        <v>0</v>
      </c>
      <c r="N97" s="253">
        <v>0</v>
      </c>
      <c r="O97" s="253">
        <v>0</v>
      </c>
      <c r="P97" s="253">
        <v>0</v>
      </c>
      <c r="Q97" s="253">
        <v>0</v>
      </c>
      <c r="R97" s="526">
        <v>0</v>
      </c>
      <c r="S97" s="655">
        <f t="shared" si="84"/>
        <v>0</v>
      </c>
      <c r="T97" s="253">
        <v>0</v>
      </c>
      <c r="U97" s="253">
        <v>0</v>
      </c>
      <c r="V97" s="253">
        <v>0</v>
      </c>
      <c r="W97" s="253">
        <v>0</v>
      </c>
      <c r="X97" s="253">
        <v>0</v>
      </c>
      <c r="Y97" s="253">
        <v>0</v>
      </c>
      <c r="Z97" s="253">
        <v>0</v>
      </c>
      <c r="AA97" s="253">
        <v>0</v>
      </c>
      <c r="AB97" s="253">
        <v>0</v>
      </c>
      <c r="AC97" s="253">
        <v>0</v>
      </c>
      <c r="AD97" s="526">
        <v>0</v>
      </c>
      <c r="AE97" s="655">
        <f t="shared" si="86"/>
        <v>0</v>
      </c>
      <c r="AF97" s="253">
        <v>0</v>
      </c>
      <c r="AG97" s="253">
        <v>0</v>
      </c>
      <c r="AH97" s="253">
        <v>0</v>
      </c>
      <c r="AI97" s="253">
        <v>0</v>
      </c>
      <c r="AJ97" s="253">
        <v>0</v>
      </c>
      <c r="AK97" s="253">
        <v>0</v>
      </c>
      <c r="AL97" s="253">
        <v>0</v>
      </c>
      <c r="AM97" s="253">
        <v>0</v>
      </c>
      <c r="AN97" s="253">
        <v>0</v>
      </c>
      <c r="AO97" s="253">
        <v>0</v>
      </c>
      <c r="AP97" s="526">
        <v>0</v>
      </c>
      <c r="AQ97" s="655">
        <f t="shared" si="88"/>
        <v>0</v>
      </c>
      <c r="AR97" s="253">
        <v>0</v>
      </c>
      <c r="AS97" s="253">
        <v>0</v>
      </c>
      <c r="AT97" s="253">
        <v>0</v>
      </c>
      <c r="AU97" s="253">
        <v>0</v>
      </c>
      <c r="AV97" s="253">
        <v>0</v>
      </c>
      <c r="AW97" s="253">
        <v>0</v>
      </c>
      <c r="AX97" s="253">
        <v>0</v>
      </c>
      <c r="AY97" s="253">
        <v>0</v>
      </c>
      <c r="AZ97" s="253">
        <v>0</v>
      </c>
      <c r="BA97" s="253">
        <v>0</v>
      </c>
      <c r="BB97" s="526">
        <v>0</v>
      </c>
      <c r="BC97" s="893"/>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78"/>
      <c r="B98" s="660" t="s">
        <v>1103</v>
      </c>
      <c r="C98" s="661" t="s">
        <v>36</v>
      </c>
      <c r="D98" s="662">
        <f>SUM(D94:D97)</f>
        <v>626</v>
      </c>
      <c r="E98" s="662">
        <f>SUM(E94:E97)</f>
        <v>151</v>
      </c>
      <c r="F98" s="972">
        <f t="shared" si="1"/>
        <v>0.24121405750798722</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9">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9">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9">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71" t="s">
        <v>1058</v>
      </c>
      <c r="B99" s="514" t="s">
        <v>1104</v>
      </c>
      <c r="C99" s="524" t="s">
        <v>846</v>
      </c>
      <c r="D99" s="653">
        <v>395</v>
      </c>
      <c r="E99" s="653">
        <v>118</v>
      </c>
      <c r="F99" s="971">
        <f t="shared" si="1"/>
        <v>0.29873417721518986</v>
      </c>
      <c r="G99" s="655">
        <f t="shared" si="82"/>
        <v>95131.768319315321</v>
      </c>
      <c r="H99" s="253">
        <v>77534.170723376941</v>
      </c>
      <c r="I99" s="253">
        <v>3005.0058426680298</v>
      </c>
      <c r="J99" s="253">
        <v>8909.9052300166204</v>
      </c>
      <c r="K99" s="253">
        <v>2805.9765973175249</v>
      </c>
      <c r="L99" s="253">
        <v>0</v>
      </c>
      <c r="M99" s="253">
        <v>2137.828609189361</v>
      </c>
      <c r="N99" s="253">
        <v>0</v>
      </c>
      <c r="O99" s="253">
        <v>56.375278855438317</v>
      </c>
      <c r="P99" s="253">
        <v>204.65176650698248</v>
      </c>
      <c r="Q99" s="253">
        <v>0</v>
      </c>
      <c r="R99" s="526">
        <v>477.85427138441099</v>
      </c>
      <c r="S99" s="655">
        <f t="shared" si="84"/>
        <v>34191.103804508566</v>
      </c>
      <c r="T99" s="253">
        <v>30323.749670539455</v>
      </c>
      <c r="U99" s="253">
        <v>989.76381326108663</v>
      </c>
      <c r="V99" s="253">
        <v>1510.0571144422624</v>
      </c>
      <c r="W99" s="253">
        <v>111.52000592751924</v>
      </c>
      <c r="X99" s="253">
        <v>0</v>
      </c>
      <c r="Y99" s="253">
        <v>1256.0132003382437</v>
      </c>
      <c r="Z99" s="253">
        <v>0</v>
      </c>
      <c r="AA99" s="253">
        <v>0</v>
      </c>
      <c r="AB99" s="253">
        <v>0</v>
      </c>
      <c r="AC99" s="253">
        <v>0</v>
      </c>
      <c r="AD99" s="526">
        <v>0</v>
      </c>
      <c r="AE99" s="655">
        <f t="shared" si="86"/>
        <v>33060.294576566608</v>
      </c>
      <c r="AF99" s="253">
        <v>29459.151349096708</v>
      </c>
      <c r="AG99" s="253">
        <v>554.03066310819167</v>
      </c>
      <c r="AH99" s="253">
        <v>1595.3539028191292</v>
      </c>
      <c r="AI99" s="253">
        <v>161.86163738316003</v>
      </c>
      <c r="AJ99" s="253">
        <v>0</v>
      </c>
      <c r="AK99" s="253">
        <v>1151.1999786012461</v>
      </c>
      <c r="AL99" s="253">
        <v>0</v>
      </c>
      <c r="AM99" s="253">
        <v>0</v>
      </c>
      <c r="AN99" s="253">
        <v>138.69704555816847</v>
      </c>
      <c r="AO99" s="253">
        <v>0</v>
      </c>
      <c r="AP99" s="526">
        <v>0</v>
      </c>
      <c r="AQ99" s="655">
        <f t="shared" si="88"/>
        <v>31243.459163668129</v>
      </c>
      <c r="AR99" s="253">
        <v>25485.73754647993</v>
      </c>
      <c r="AS99" s="253">
        <v>188.33318102229987</v>
      </c>
      <c r="AT99" s="253">
        <v>1376.5739538960095</v>
      </c>
      <c r="AU99" s="253">
        <v>1406.952658698679</v>
      </c>
      <c r="AV99" s="253">
        <v>0</v>
      </c>
      <c r="AW99" s="253">
        <v>2461.649895022937</v>
      </c>
      <c r="AX99" s="253">
        <v>0</v>
      </c>
      <c r="AY99" s="253">
        <v>121.72117543151523</v>
      </c>
      <c r="AZ99" s="253">
        <v>202.4907531167629</v>
      </c>
      <c r="BA99" s="253">
        <v>0</v>
      </c>
      <c r="BB99" s="526">
        <v>0</v>
      </c>
      <c r="BC99" s="893"/>
      <c r="BD99" s="690">
        <f t="shared" si="90"/>
        <v>193626.62586405862</v>
      </c>
      <c r="BE99" s="656">
        <f t="shared" si="91"/>
        <v>162802.80928949305</v>
      </c>
      <c r="BF99" s="656">
        <f t="shared" si="92"/>
        <v>4737.1335000596073</v>
      </c>
      <c r="BG99" s="656">
        <f t="shared" si="93"/>
        <v>13391.890201174023</v>
      </c>
      <c r="BH99" s="656">
        <f t="shared" si="94"/>
        <v>4486.3108993268834</v>
      </c>
      <c r="BI99" s="656">
        <f t="shared" si="95"/>
        <v>0</v>
      </c>
      <c r="BJ99" s="656">
        <f t="shared" si="96"/>
        <v>7006.6916831517874</v>
      </c>
      <c r="BK99" s="656">
        <f t="shared" si="97"/>
        <v>0</v>
      </c>
      <c r="BL99" s="656">
        <f t="shared" si="98"/>
        <v>178.09645428695356</v>
      </c>
      <c r="BM99" s="656">
        <f t="shared" si="99"/>
        <v>545.83956518191383</v>
      </c>
      <c r="BN99" s="656">
        <f t="shared" si="100"/>
        <v>0</v>
      </c>
      <c r="BO99" s="657">
        <f t="shared" si="101"/>
        <v>477.85427138441099</v>
      </c>
    </row>
    <row r="100" spans="1:67" x14ac:dyDescent="0.25">
      <c r="A100" s="1571"/>
      <c r="B100" s="514" t="s">
        <v>1105</v>
      </c>
      <c r="C100" s="524" t="s">
        <v>847</v>
      </c>
      <c r="D100" s="653"/>
      <c r="E100" s="653"/>
      <c r="F100" s="971" t="str">
        <f t="shared" si="1"/>
        <v/>
      </c>
      <c r="G100" s="655">
        <f t="shared" si="82"/>
        <v>0</v>
      </c>
      <c r="H100" s="253">
        <v>0</v>
      </c>
      <c r="I100" s="253">
        <v>0</v>
      </c>
      <c r="J100" s="253">
        <v>0</v>
      </c>
      <c r="K100" s="253">
        <v>0</v>
      </c>
      <c r="L100" s="253">
        <v>0</v>
      </c>
      <c r="M100" s="253">
        <v>0</v>
      </c>
      <c r="N100" s="253">
        <v>0</v>
      </c>
      <c r="O100" s="253">
        <v>0</v>
      </c>
      <c r="P100" s="253">
        <v>0</v>
      </c>
      <c r="Q100" s="253">
        <v>0</v>
      </c>
      <c r="R100" s="526">
        <v>0</v>
      </c>
      <c r="S100" s="655">
        <f t="shared" si="84"/>
        <v>0</v>
      </c>
      <c r="T100" s="253">
        <v>0</v>
      </c>
      <c r="U100" s="253">
        <v>0</v>
      </c>
      <c r="V100" s="253">
        <v>0</v>
      </c>
      <c r="W100" s="253">
        <v>0</v>
      </c>
      <c r="X100" s="253">
        <v>0</v>
      </c>
      <c r="Y100" s="253">
        <v>0</v>
      </c>
      <c r="Z100" s="253">
        <v>0</v>
      </c>
      <c r="AA100" s="253">
        <v>0</v>
      </c>
      <c r="AB100" s="253">
        <v>0</v>
      </c>
      <c r="AC100" s="253">
        <v>0</v>
      </c>
      <c r="AD100" s="526">
        <v>0</v>
      </c>
      <c r="AE100" s="655">
        <f t="shared" si="86"/>
        <v>0</v>
      </c>
      <c r="AF100" s="253">
        <v>0</v>
      </c>
      <c r="AG100" s="253">
        <v>0</v>
      </c>
      <c r="AH100" s="253">
        <v>0</v>
      </c>
      <c r="AI100" s="253">
        <v>0</v>
      </c>
      <c r="AJ100" s="253">
        <v>0</v>
      </c>
      <c r="AK100" s="253">
        <v>0</v>
      </c>
      <c r="AL100" s="253">
        <v>0</v>
      </c>
      <c r="AM100" s="253">
        <v>0</v>
      </c>
      <c r="AN100" s="253">
        <v>0</v>
      </c>
      <c r="AO100" s="253">
        <v>0</v>
      </c>
      <c r="AP100" s="526">
        <v>0</v>
      </c>
      <c r="AQ100" s="655">
        <f t="shared" si="88"/>
        <v>0</v>
      </c>
      <c r="AR100" s="253">
        <v>0</v>
      </c>
      <c r="AS100" s="253">
        <v>0</v>
      </c>
      <c r="AT100" s="253">
        <v>0</v>
      </c>
      <c r="AU100" s="253">
        <v>0</v>
      </c>
      <c r="AV100" s="253">
        <v>0</v>
      </c>
      <c r="AW100" s="253">
        <v>0</v>
      </c>
      <c r="AX100" s="253">
        <v>0</v>
      </c>
      <c r="AY100" s="253">
        <v>0</v>
      </c>
      <c r="AZ100" s="253">
        <v>0</v>
      </c>
      <c r="BA100" s="253">
        <v>0</v>
      </c>
      <c r="BB100" s="526">
        <v>0</v>
      </c>
      <c r="BC100" s="893"/>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71"/>
      <c r="B101" s="514" t="s">
        <v>1106</v>
      </c>
      <c r="C101" s="524" t="s">
        <v>848</v>
      </c>
      <c r="D101" s="653"/>
      <c r="E101" s="653"/>
      <c r="F101" s="971" t="str">
        <f t="shared" si="1"/>
        <v/>
      </c>
      <c r="G101" s="655">
        <f t="shared" si="82"/>
        <v>0</v>
      </c>
      <c r="H101" s="253">
        <v>0</v>
      </c>
      <c r="I101" s="253">
        <v>0</v>
      </c>
      <c r="J101" s="253">
        <v>0</v>
      </c>
      <c r="K101" s="253">
        <v>0</v>
      </c>
      <c r="L101" s="253">
        <v>0</v>
      </c>
      <c r="M101" s="253">
        <v>0</v>
      </c>
      <c r="N101" s="253">
        <v>0</v>
      </c>
      <c r="O101" s="253">
        <v>0</v>
      </c>
      <c r="P101" s="253">
        <v>0</v>
      </c>
      <c r="Q101" s="253">
        <v>0</v>
      </c>
      <c r="R101" s="526">
        <v>0</v>
      </c>
      <c r="S101" s="655">
        <f t="shared" si="84"/>
        <v>0</v>
      </c>
      <c r="T101" s="253">
        <v>0</v>
      </c>
      <c r="U101" s="253">
        <v>0</v>
      </c>
      <c r="V101" s="253">
        <v>0</v>
      </c>
      <c r="W101" s="253">
        <v>0</v>
      </c>
      <c r="X101" s="253">
        <v>0</v>
      </c>
      <c r="Y101" s="253">
        <v>0</v>
      </c>
      <c r="Z101" s="253">
        <v>0</v>
      </c>
      <c r="AA101" s="253">
        <v>0</v>
      </c>
      <c r="AB101" s="253">
        <v>0</v>
      </c>
      <c r="AC101" s="253">
        <v>0</v>
      </c>
      <c r="AD101" s="526">
        <v>0</v>
      </c>
      <c r="AE101" s="655">
        <f t="shared" si="86"/>
        <v>0</v>
      </c>
      <c r="AF101" s="253">
        <v>0</v>
      </c>
      <c r="AG101" s="253">
        <v>0</v>
      </c>
      <c r="AH101" s="253">
        <v>0</v>
      </c>
      <c r="AI101" s="253">
        <v>0</v>
      </c>
      <c r="AJ101" s="253">
        <v>0</v>
      </c>
      <c r="AK101" s="253">
        <v>0</v>
      </c>
      <c r="AL101" s="253">
        <v>0</v>
      </c>
      <c r="AM101" s="253">
        <v>0</v>
      </c>
      <c r="AN101" s="253">
        <v>0</v>
      </c>
      <c r="AO101" s="253">
        <v>0</v>
      </c>
      <c r="AP101" s="526">
        <v>0</v>
      </c>
      <c r="AQ101" s="655">
        <f t="shared" si="88"/>
        <v>0</v>
      </c>
      <c r="AR101" s="253">
        <v>0</v>
      </c>
      <c r="AS101" s="253">
        <v>0</v>
      </c>
      <c r="AT101" s="253">
        <v>0</v>
      </c>
      <c r="AU101" s="253">
        <v>0</v>
      </c>
      <c r="AV101" s="253">
        <v>0</v>
      </c>
      <c r="AW101" s="253">
        <v>0</v>
      </c>
      <c r="AX101" s="253">
        <v>0</v>
      </c>
      <c r="AY101" s="253">
        <v>0</v>
      </c>
      <c r="AZ101" s="253">
        <v>0</v>
      </c>
      <c r="BA101" s="253">
        <v>0</v>
      </c>
      <c r="BB101" s="526">
        <v>0</v>
      </c>
      <c r="BC101" s="893"/>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71"/>
      <c r="B102" s="514" t="s">
        <v>1107</v>
      </c>
      <c r="C102" s="524" t="s">
        <v>849</v>
      </c>
      <c r="D102" s="653"/>
      <c r="E102" s="653"/>
      <c r="F102" s="971" t="str">
        <f t="shared" si="1"/>
        <v/>
      </c>
      <c r="G102" s="655">
        <f t="shared" si="82"/>
        <v>0</v>
      </c>
      <c r="H102" s="253">
        <v>0</v>
      </c>
      <c r="I102" s="253">
        <v>0</v>
      </c>
      <c r="J102" s="253">
        <v>0</v>
      </c>
      <c r="K102" s="253">
        <v>0</v>
      </c>
      <c r="L102" s="253">
        <v>0</v>
      </c>
      <c r="M102" s="253">
        <v>0</v>
      </c>
      <c r="N102" s="253">
        <v>0</v>
      </c>
      <c r="O102" s="253">
        <v>0</v>
      </c>
      <c r="P102" s="253">
        <v>0</v>
      </c>
      <c r="Q102" s="253">
        <v>0</v>
      </c>
      <c r="R102" s="526">
        <v>0</v>
      </c>
      <c r="S102" s="655">
        <f t="shared" si="84"/>
        <v>0</v>
      </c>
      <c r="T102" s="253">
        <v>0</v>
      </c>
      <c r="U102" s="253">
        <v>0</v>
      </c>
      <c r="V102" s="253">
        <v>0</v>
      </c>
      <c r="W102" s="253">
        <v>0</v>
      </c>
      <c r="X102" s="253">
        <v>0</v>
      </c>
      <c r="Y102" s="253">
        <v>0</v>
      </c>
      <c r="Z102" s="253">
        <v>0</v>
      </c>
      <c r="AA102" s="253">
        <v>0</v>
      </c>
      <c r="AB102" s="253">
        <v>0</v>
      </c>
      <c r="AC102" s="253">
        <v>0</v>
      </c>
      <c r="AD102" s="526">
        <v>0</v>
      </c>
      <c r="AE102" s="655">
        <f t="shared" si="86"/>
        <v>0</v>
      </c>
      <c r="AF102" s="253">
        <v>0</v>
      </c>
      <c r="AG102" s="253">
        <v>0</v>
      </c>
      <c r="AH102" s="253">
        <v>0</v>
      </c>
      <c r="AI102" s="253">
        <v>0</v>
      </c>
      <c r="AJ102" s="253">
        <v>0</v>
      </c>
      <c r="AK102" s="253">
        <v>0</v>
      </c>
      <c r="AL102" s="253">
        <v>0</v>
      </c>
      <c r="AM102" s="253">
        <v>0</v>
      </c>
      <c r="AN102" s="253">
        <v>0</v>
      </c>
      <c r="AO102" s="253">
        <v>0</v>
      </c>
      <c r="AP102" s="526">
        <v>0</v>
      </c>
      <c r="AQ102" s="655">
        <f t="shared" si="88"/>
        <v>0</v>
      </c>
      <c r="AR102" s="253">
        <v>0</v>
      </c>
      <c r="AS102" s="253">
        <v>0</v>
      </c>
      <c r="AT102" s="253">
        <v>0</v>
      </c>
      <c r="AU102" s="253">
        <v>0</v>
      </c>
      <c r="AV102" s="253">
        <v>0</v>
      </c>
      <c r="AW102" s="253">
        <v>0</v>
      </c>
      <c r="AX102" s="253">
        <v>0</v>
      </c>
      <c r="AY102" s="253">
        <v>0</v>
      </c>
      <c r="AZ102" s="253">
        <v>0</v>
      </c>
      <c r="BA102" s="253">
        <v>0</v>
      </c>
      <c r="BB102" s="526">
        <v>0</v>
      </c>
      <c r="BC102" s="893"/>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78"/>
      <c r="B103" s="660" t="s">
        <v>1108</v>
      </c>
      <c r="C103" s="661" t="s">
        <v>36</v>
      </c>
      <c r="D103" s="662">
        <f>SUM(D99:D102)</f>
        <v>395</v>
      </c>
      <c r="E103" s="662">
        <f>SUM(E99:E102)</f>
        <v>118</v>
      </c>
      <c r="F103" s="972">
        <f t="shared" si="1"/>
        <v>0.29873417721518986</v>
      </c>
      <c r="G103" s="689">
        <f t="shared" si="82"/>
        <v>95131.768319315321</v>
      </c>
      <c r="H103" s="663">
        <f>SUM(H99:H102)</f>
        <v>77534.170723376941</v>
      </c>
      <c r="I103" s="663">
        <f t="shared" ref="I103:R103" si="118">SUM(I99:I102)</f>
        <v>3005.0058426680298</v>
      </c>
      <c r="J103" s="663">
        <f t="shared" si="118"/>
        <v>8909.9052300166204</v>
      </c>
      <c r="K103" s="663">
        <f t="shared" si="118"/>
        <v>2805.9765973175249</v>
      </c>
      <c r="L103" s="663">
        <f t="shared" si="118"/>
        <v>0</v>
      </c>
      <c r="M103" s="663">
        <f t="shared" si="118"/>
        <v>2137.828609189361</v>
      </c>
      <c r="N103" s="663">
        <f t="shared" si="118"/>
        <v>0</v>
      </c>
      <c r="O103" s="663">
        <f t="shared" si="118"/>
        <v>56.375278855438317</v>
      </c>
      <c r="P103" s="663">
        <f t="shared" si="118"/>
        <v>204.65176650698248</v>
      </c>
      <c r="Q103" s="663">
        <f t="shared" si="118"/>
        <v>0</v>
      </c>
      <c r="R103" s="889">
        <f t="shared" si="118"/>
        <v>477.85427138441099</v>
      </c>
      <c r="S103" s="689">
        <f t="shared" si="84"/>
        <v>34191.103804508566</v>
      </c>
      <c r="T103" s="663">
        <f t="shared" ref="T103:AD103" si="119">SUM(T99:T102)</f>
        <v>30323.749670539455</v>
      </c>
      <c r="U103" s="663">
        <f t="shared" si="119"/>
        <v>989.76381326108663</v>
      </c>
      <c r="V103" s="663">
        <f t="shared" si="119"/>
        <v>1510.0571144422624</v>
      </c>
      <c r="W103" s="663">
        <f t="shared" si="119"/>
        <v>111.52000592751924</v>
      </c>
      <c r="X103" s="663">
        <f t="shared" si="119"/>
        <v>0</v>
      </c>
      <c r="Y103" s="663">
        <f t="shared" si="119"/>
        <v>1256.0132003382437</v>
      </c>
      <c r="Z103" s="663">
        <f t="shared" si="119"/>
        <v>0</v>
      </c>
      <c r="AA103" s="663">
        <f t="shared" si="119"/>
        <v>0</v>
      </c>
      <c r="AB103" s="663">
        <f>SUM(AB99:AB102)</f>
        <v>0</v>
      </c>
      <c r="AC103" s="663">
        <f t="shared" si="119"/>
        <v>0</v>
      </c>
      <c r="AD103" s="889">
        <f t="shared" si="119"/>
        <v>0</v>
      </c>
      <c r="AE103" s="689">
        <f t="shared" si="86"/>
        <v>33060.294576566608</v>
      </c>
      <c r="AF103" s="663">
        <f t="shared" ref="AF103:AP103" si="120">SUM(AF99:AF102)</f>
        <v>29459.151349096708</v>
      </c>
      <c r="AG103" s="663">
        <f t="shared" si="120"/>
        <v>554.03066310819167</v>
      </c>
      <c r="AH103" s="663">
        <f t="shared" si="120"/>
        <v>1595.3539028191292</v>
      </c>
      <c r="AI103" s="663">
        <f t="shared" si="120"/>
        <v>161.86163738316003</v>
      </c>
      <c r="AJ103" s="663">
        <f t="shared" si="120"/>
        <v>0</v>
      </c>
      <c r="AK103" s="663">
        <f t="shared" si="120"/>
        <v>1151.1999786012461</v>
      </c>
      <c r="AL103" s="663">
        <f t="shared" si="120"/>
        <v>0</v>
      </c>
      <c r="AM103" s="663">
        <f t="shared" si="120"/>
        <v>0</v>
      </c>
      <c r="AN103" s="663">
        <f>SUM(AN99:AN102)</f>
        <v>138.69704555816847</v>
      </c>
      <c r="AO103" s="663">
        <f t="shared" si="120"/>
        <v>0</v>
      </c>
      <c r="AP103" s="889">
        <f t="shared" si="120"/>
        <v>0</v>
      </c>
      <c r="AQ103" s="689">
        <f t="shared" si="88"/>
        <v>31243.459163668129</v>
      </c>
      <c r="AR103" s="663">
        <f t="shared" ref="AR103:BC103" si="121">SUM(AR99:AR102)</f>
        <v>25485.73754647993</v>
      </c>
      <c r="AS103" s="663">
        <f t="shared" si="121"/>
        <v>188.33318102229987</v>
      </c>
      <c r="AT103" s="663">
        <f t="shared" si="121"/>
        <v>1376.5739538960095</v>
      </c>
      <c r="AU103" s="663">
        <f t="shared" si="121"/>
        <v>1406.952658698679</v>
      </c>
      <c r="AV103" s="663">
        <f t="shared" si="121"/>
        <v>0</v>
      </c>
      <c r="AW103" s="663">
        <f t="shared" si="121"/>
        <v>2461.649895022937</v>
      </c>
      <c r="AX103" s="663">
        <f t="shared" si="121"/>
        <v>0</v>
      </c>
      <c r="AY103" s="663">
        <f t="shared" si="121"/>
        <v>121.72117543151523</v>
      </c>
      <c r="AZ103" s="663">
        <f>SUM(AZ99:AZ102)</f>
        <v>202.4907531167629</v>
      </c>
      <c r="BA103" s="663">
        <f t="shared" si="121"/>
        <v>0</v>
      </c>
      <c r="BB103" s="889">
        <f t="shared" si="121"/>
        <v>0</v>
      </c>
      <c r="BC103" s="664">
        <f t="shared" si="121"/>
        <v>0</v>
      </c>
      <c r="BD103" s="655">
        <f t="shared" si="90"/>
        <v>193626.62586405862</v>
      </c>
      <c r="BE103" s="665">
        <f t="shared" si="91"/>
        <v>162802.80928949305</v>
      </c>
      <c r="BF103" s="665">
        <f t="shared" si="92"/>
        <v>4737.1335000596073</v>
      </c>
      <c r="BG103" s="665">
        <f t="shared" si="93"/>
        <v>13391.890201174023</v>
      </c>
      <c r="BH103" s="665">
        <f t="shared" si="94"/>
        <v>4486.3108993268834</v>
      </c>
      <c r="BI103" s="665">
        <f t="shared" si="95"/>
        <v>0</v>
      </c>
      <c r="BJ103" s="665">
        <f t="shared" si="96"/>
        <v>7006.6916831517874</v>
      </c>
      <c r="BK103" s="665">
        <f t="shared" si="97"/>
        <v>0</v>
      </c>
      <c r="BL103" s="665">
        <f t="shared" si="98"/>
        <v>178.09645428695356</v>
      </c>
      <c r="BM103" s="665">
        <f t="shared" si="99"/>
        <v>545.83956518191383</v>
      </c>
      <c r="BN103" s="665">
        <f t="shared" si="100"/>
        <v>0</v>
      </c>
      <c r="BO103" s="666">
        <f t="shared" si="101"/>
        <v>477.85427138441099</v>
      </c>
    </row>
    <row r="104" spans="1:67" x14ac:dyDescent="0.25">
      <c r="A104" s="1571" t="s">
        <v>1059</v>
      </c>
      <c r="B104" s="514" t="s">
        <v>1109</v>
      </c>
      <c r="C104" s="524" t="s">
        <v>846</v>
      </c>
      <c r="D104" s="653">
        <v>389</v>
      </c>
      <c r="E104" s="653">
        <v>168</v>
      </c>
      <c r="F104" s="971">
        <f t="shared" si="1"/>
        <v>0.43187660668380462</v>
      </c>
      <c r="G104" s="655">
        <f t="shared" si="82"/>
        <v>21428.108432390527</v>
      </c>
      <c r="H104" s="253">
        <v>19433.604090261149</v>
      </c>
      <c r="I104" s="253">
        <v>349.65678722228381</v>
      </c>
      <c r="J104" s="253">
        <v>1284.7060663111624</v>
      </c>
      <c r="K104" s="253">
        <v>0</v>
      </c>
      <c r="L104" s="253">
        <v>0</v>
      </c>
      <c r="M104" s="253">
        <v>360.14148859593053</v>
      </c>
      <c r="N104" s="253">
        <v>0</v>
      </c>
      <c r="O104" s="253">
        <v>0</v>
      </c>
      <c r="P104" s="253">
        <v>0</v>
      </c>
      <c r="Q104" s="253">
        <v>0</v>
      </c>
      <c r="R104" s="526">
        <v>0</v>
      </c>
      <c r="S104" s="655">
        <f t="shared" si="84"/>
        <v>20849.689067296298</v>
      </c>
      <c r="T104" s="253">
        <v>18794.507517312755</v>
      </c>
      <c r="U104" s="253">
        <v>206.0123766089061</v>
      </c>
      <c r="V104" s="253">
        <v>1657.3831759196687</v>
      </c>
      <c r="W104" s="253">
        <v>74.453385136144092</v>
      </c>
      <c r="X104" s="253">
        <v>0</v>
      </c>
      <c r="Y104" s="253">
        <v>117.33261231882531</v>
      </c>
      <c r="Z104" s="253">
        <v>0</v>
      </c>
      <c r="AA104" s="253">
        <v>0</v>
      </c>
      <c r="AB104" s="253">
        <v>0</v>
      </c>
      <c r="AC104" s="253">
        <v>0</v>
      </c>
      <c r="AD104" s="526">
        <v>0</v>
      </c>
      <c r="AE104" s="655">
        <f t="shared" si="86"/>
        <v>9742.5429681906007</v>
      </c>
      <c r="AF104" s="253">
        <v>9144.5056085295219</v>
      </c>
      <c r="AG104" s="253">
        <v>184.53587677122718</v>
      </c>
      <c r="AH104" s="253">
        <v>0</v>
      </c>
      <c r="AI104" s="253">
        <v>75.840074433790576</v>
      </c>
      <c r="AJ104" s="253">
        <v>0</v>
      </c>
      <c r="AK104" s="253">
        <v>337.66140845606009</v>
      </c>
      <c r="AL104" s="253">
        <v>0</v>
      </c>
      <c r="AM104" s="253">
        <v>0</v>
      </c>
      <c r="AN104" s="253">
        <v>0</v>
      </c>
      <c r="AO104" s="253">
        <v>0</v>
      </c>
      <c r="AP104" s="526">
        <v>0</v>
      </c>
      <c r="AQ104" s="655">
        <f t="shared" si="88"/>
        <v>2687.215450152627</v>
      </c>
      <c r="AR104" s="253">
        <v>2327.027462845379</v>
      </c>
      <c r="AS104" s="253">
        <v>0</v>
      </c>
      <c r="AT104" s="253">
        <v>233.53230826152657</v>
      </c>
      <c r="AU104" s="253">
        <v>76.346311636016551</v>
      </c>
      <c r="AV104" s="253">
        <v>0</v>
      </c>
      <c r="AW104" s="253">
        <v>50.309367409705075</v>
      </c>
      <c r="AX104" s="253">
        <v>0</v>
      </c>
      <c r="AY104" s="253">
        <v>0</v>
      </c>
      <c r="AZ104" s="253">
        <v>0</v>
      </c>
      <c r="BA104" s="253">
        <v>0</v>
      </c>
      <c r="BB104" s="526">
        <v>0</v>
      </c>
      <c r="BC104" s="893"/>
      <c r="BD104" s="690">
        <f t="shared" si="90"/>
        <v>54707.555918030048</v>
      </c>
      <c r="BE104" s="656">
        <f t="shared" si="91"/>
        <v>49699.644678948804</v>
      </c>
      <c r="BF104" s="656">
        <f t="shared" si="92"/>
        <v>740.20504060241717</v>
      </c>
      <c r="BG104" s="656">
        <f t="shared" si="93"/>
        <v>3175.6215504923575</v>
      </c>
      <c r="BH104" s="656">
        <f t="shared" si="94"/>
        <v>226.63977120595121</v>
      </c>
      <c r="BI104" s="656">
        <f t="shared" si="95"/>
        <v>0</v>
      </c>
      <c r="BJ104" s="656">
        <f t="shared" si="96"/>
        <v>865.44487678052099</v>
      </c>
      <c r="BK104" s="656">
        <f t="shared" si="97"/>
        <v>0</v>
      </c>
      <c r="BL104" s="656">
        <f t="shared" si="98"/>
        <v>0</v>
      </c>
      <c r="BM104" s="656">
        <f t="shared" si="99"/>
        <v>0</v>
      </c>
      <c r="BN104" s="656">
        <f t="shared" si="100"/>
        <v>0</v>
      </c>
      <c r="BO104" s="657">
        <f t="shared" si="101"/>
        <v>0</v>
      </c>
    </row>
    <row r="105" spans="1:67" x14ac:dyDescent="0.25">
      <c r="A105" s="1571"/>
      <c r="B105" s="514" t="s">
        <v>1110</v>
      </c>
      <c r="C105" s="524" t="s">
        <v>847</v>
      </c>
      <c r="D105" s="653"/>
      <c r="E105" s="653"/>
      <c r="F105" s="971" t="str">
        <f t="shared" si="1"/>
        <v/>
      </c>
      <c r="G105" s="655">
        <f t="shared" si="82"/>
        <v>0</v>
      </c>
      <c r="H105" s="253">
        <v>0</v>
      </c>
      <c r="I105" s="253">
        <v>0</v>
      </c>
      <c r="J105" s="253">
        <v>0</v>
      </c>
      <c r="K105" s="253">
        <v>0</v>
      </c>
      <c r="L105" s="253">
        <v>0</v>
      </c>
      <c r="M105" s="253">
        <v>0</v>
      </c>
      <c r="N105" s="253">
        <v>0</v>
      </c>
      <c r="O105" s="253">
        <v>0</v>
      </c>
      <c r="P105" s="253">
        <v>0</v>
      </c>
      <c r="Q105" s="253">
        <v>0</v>
      </c>
      <c r="R105" s="526">
        <v>0</v>
      </c>
      <c r="S105" s="655">
        <f t="shared" si="84"/>
        <v>0</v>
      </c>
      <c r="T105" s="253">
        <v>0</v>
      </c>
      <c r="U105" s="253">
        <v>0</v>
      </c>
      <c r="V105" s="253">
        <v>0</v>
      </c>
      <c r="W105" s="253">
        <v>0</v>
      </c>
      <c r="X105" s="253">
        <v>0</v>
      </c>
      <c r="Y105" s="253">
        <v>0</v>
      </c>
      <c r="Z105" s="253">
        <v>0</v>
      </c>
      <c r="AA105" s="253">
        <v>0</v>
      </c>
      <c r="AB105" s="253">
        <v>0</v>
      </c>
      <c r="AC105" s="253">
        <v>0</v>
      </c>
      <c r="AD105" s="526">
        <v>0</v>
      </c>
      <c r="AE105" s="655">
        <f t="shared" si="86"/>
        <v>0</v>
      </c>
      <c r="AF105" s="253">
        <v>0</v>
      </c>
      <c r="AG105" s="253">
        <v>0</v>
      </c>
      <c r="AH105" s="253">
        <v>0</v>
      </c>
      <c r="AI105" s="253">
        <v>0</v>
      </c>
      <c r="AJ105" s="253">
        <v>0</v>
      </c>
      <c r="AK105" s="253">
        <v>0</v>
      </c>
      <c r="AL105" s="253">
        <v>0</v>
      </c>
      <c r="AM105" s="253">
        <v>0</v>
      </c>
      <c r="AN105" s="253">
        <v>0</v>
      </c>
      <c r="AO105" s="253">
        <v>0</v>
      </c>
      <c r="AP105" s="526">
        <v>0</v>
      </c>
      <c r="AQ105" s="655">
        <f t="shared" si="88"/>
        <v>0</v>
      </c>
      <c r="AR105" s="253">
        <v>0</v>
      </c>
      <c r="AS105" s="253">
        <v>0</v>
      </c>
      <c r="AT105" s="253">
        <v>0</v>
      </c>
      <c r="AU105" s="253">
        <v>0</v>
      </c>
      <c r="AV105" s="253">
        <v>0</v>
      </c>
      <c r="AW105" s="253">
        <v>0</v>
      </c>
      <c r="AX105" s="253">
        <v>0</v>
      </c>
      <c r="AY105" s="253">
        <v>0</v>
      </c>
      <c r="AZ105" s="253">
        <v>0</v>
      </c>
      <c r="BA105" s="253">
        <v>0</v>
      </c>
      <c r="BB105" s="526">
        <v>0</v>
      </c>
      <c r="BC105" s="893"/>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71"/>
      <c r="B106" s="514" t="s">
        <v>1111</v>
      </c>
      <c r="C106" s="524" t="s">
        <v>848</v>
      </c>
      <c r="D106" s="653"/>
      <c r="E106" s="653"/>
      <c r="F106" s="971" t="str">
        <f t="shared" si="1"/>
        <v/>
      </c>
      <c r="G106" s="655">
        <f t="shared" si="82"/>
        <v>0</v>
      </c>
      <c r="H106" s="253">
        <v>0</v>
      </c>
      <c r="I106" s="253">
        <v>0</v>
      </c>
      <c r="J106" s="253">
        <v>0</v>
      </c>
      <c r="K106" s="253">
        <v>0</v>
      </c>
      <c r="L106" s="253">
        <v>0</v>
      </c>
      <c r="M106" s="253">
        <v>0</v>
      </c>
      <c r="N106" s="253">
        <v>0</v>
      </c>
      <c r="O106" s="253">
        <v>0</v>
      </c>
      <c r="P106" s="253">
        <v>0</v>
      </c>
      <c r="Q106" s="253">
        <v>0</v>
      </c>
      <c r="R106" s="526">
        <v>0</v>
      </c>
      <c r="S106" s="655">
        <f t="shared" si="84"/>
        <v>0</v>
      </c>
      <c r="T106" s="253">
        <v>0</v>
      </c>
      <c r="U106" s="253">
        <v>0</v>
      </c>
      <c r="V106" s="253">
        <v>0</v>
      </c>
      <c r="W106" s="253">
        <v>0</v>
      </c>
      <c r="X106" s="253">
        <v>0</v>
      </c>
      <c r="Y106" s="253">
        <v>0</v>
      </c>
      <c r="Z106" s="253">
        <v>0</v>
      </c>
      <c r="AA106" s="253">
        <v>0</v>
      </c>
      <c r="AB106" s="253">
        <v>0</v>
      </c>
      <c r="AC106" s="253">
        <v>0</v>
      </c>
      <c r="AD106" s="526">
        <v>0</v>
      </c>
      <c r="AE106" s="655">
        <f t="shared" si="86"/>
        <v>0</v>
      </c>
      <c r="AF106" s="253">
        <v>0</v>
      </c>
      <c r="AG106" s="253">
        <v>0</v>
      </c>
      <c r="AH106" s="253">
        <v>0</v>
      </c>
      <c r="AI106" s="253">
        <v>0</v>
      </c>
      <c r="AJ106" s="253">
        <v>0</v>
      </c>
      <c r="AK106" s="253">
        <v>0</v>
      </c>
      <c r="AL106" s="253">
        <v>0</v>
      </c>
      <c r="AM106" s="253">
        <v>0</v>
      </c>
      <c r="AN106" s="253">
        <v>0</v>
      </c>
      <c r="AO106" s="253">
        <v>0</v>
      </c>
      <c r="AP106" s="526">
        <v>0</v>
      </c>
      <c r="AQ106" s="655">
        <f t="shared" si="88"/>
        <v>0</v>
      </c>
      <c r="AR106" s="253">
        <v>0</v>
      </c>
      <c r="AS106" s="253">
        <v>0</v>
      </c>
      <c r="AT106" s="253">
        <v>0</v>
      </c>
      <c r="AU106" s="253">
        <v>0</v>
      </c>
      <c r="AV106" s="253">
        <v>0</v>
      </c>
      <c r="AW106" s="253">
        <v>0</v>
      </c>
      <c r="AX106" s="253">
        <v>0</v>
      </c>
      <c r="AY106" s="253">
        <v>0</v>
      </c>
      <c r="AZ106" s="253">
        <v>0</v>
      </c>
      <c r="BA106" s="253">
        <v>0</v>
      </c>
      <c r="BB106" s="526">
        <v>0</v>
      </c>
      <c r="BC106" s="893"/>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71"/>
      <c r="B107" s="514" t="s">
        <v>1112</v>
      </c>
      <c r="C107" s="524" t="s">
        <v>849</v>
      </c>
      <c r="D107" s="653"/>
      <c r="E107" s="653"/>
      <c r="F107" s="971" t="str">
        <f t="shared" si="1"/>
        <v/>
      </c>
      <c r="G107" s="655">
        <f t="shared" si="82"/>
        <v>0</v>
      </c>
      <c r="H107" s="253">
        <v>0</v>
      </c>
      <c r="I107" s="253">
        <v>0</v>
      </c>
      <c r="J107" s="253">
        <v>0</v>
      </c>
      <c r="K107" s="253">
        <v>0</v>
      </c>
      <c r="L107" s="253">
        <v>0</v>
      </c>
      <c r="M107" s="253">
        <v>0</v>
      </c>
      <c r="N107" s="253">
        <v>0</v>
      </c>
      <c r="O107" s="253">
        <v>0</v>
      </c>
      <c r="P107" s="253">
        <v>0</v>
      </c>
      <c r="Q107" s="253">
        <v>0</v>
      </c>
      <c r="R107" s="526">
        <v>0</v>
      </c>
      <c r="S107" s="655">
        <f t="shared" si="84"/>
        <v>0</v>
      </c>
      <c r="T107" s="253">
        <v>0</v>
      </c>
      <c r="U107" s="253">
        <v>0</v>
      </c>
      <c r="V107" s="253">
        <v>0</v>
      </c>
      <c r="W107" s="253">
        <v>0</v>
      </c>
      <c r="X107" s="253">
        <v>0</v>
      </c>
      <c r="Y107" s="253">
        <v>0</v>
      </c>
      <c r="Z107" s="253">
        <v>0</v>
      </c>
      <c r="AA107" s="253">
        <v>0</v>
      </c>
      <c r="AB107" s="253">
        <v>0</v>
      </c>
      <c r="AC107" s="253">
        <v>0</v>
      </c>
      <c r="AD107" s="526">
        <v>0</v>
      </c>
      <c r="AE107" s="655">
        <f t="shared" si="86"/>
        <v>0</v>
      </c>
      <c r="AF107" s="253">
        <v>0</v>
      </c>
      <c r="AG107" s="253">
        <v>0</v>
      </c>
      <c r="AH107" s="253">
        <v>0</v>
      </c>
      <c r="AI107" s="253">
        <v>0</v>
      </c>
      <c r="AJ107" s="253">
        <v>0</v>
      </c>
      <c r="AK107" s="253">
        <v>0</v>
      </c>
      <c r="AL107" s="253">
        <v>0</v>
      </c>
      <c r="AM107" s="253">
        <v>0</v>
      </c>
      <c r="AN107" s="253">
        <v>0</v>
      </c>
      <c r="AO107" s="253">
        <v>0</v>
      </c>
      <c r="AP107" s="526">
        <v>0</v>
      </c>
      <c r="AQ107" s="655">
        <f t="shared" si="88"/>
        <v>0</v>
      </c>
      <c r="AR107" s="253">
        <v>0</v>
      </c>
      <c r="AS107" s="253">
        <v>0</v>
      </c>
      <c r="AT107" s="253">
        <v>0</v>
      </c>
      <c r="AU107" s="253">
        <v>0</v>
      </c>
      <c r="AV107" s="253">
        <v>0</v>
      </c>
      <c r="AW107" s="253">
        <v>0</v>
      </c>
      <c r="AX107" s="253">
        <v>0</v>
      </c>
      <c r="AY107" s="253">
        <v>0</v>
      </c>
      <c r="AZ107" s="253">
        <v>0</v>
      </c>
      <c r="BA107" s="253">
        <v>0</v>
      </c>
      <c r="BB107" s="526">
        <v>0</v>
      </c>
      <c r="BC107" s="893"/>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78"/>
      <c r="B108" s="660" t="s">
        <v>1113</v>
      </c>
      <c r="C108" s="661" t="s">
        <v>36</v>
      </c>
      <c r="D108" s="662">
        <f>SUM(D104:D107)</f>
        <v>389</v>
      </c>
      <c r="E108" s="662">
        <f>SUM(E104:E107)</f>
        <v>168</v>
      </c>
      <c r="F108" s="972">
        <f t="shared" si="1"/>
        <v>0.43187660668380462</v>
      </c>
      <c r="G108" s="689">
        <f t="shared" si="82"/>
        <v>21428.108432390527</v>
      </c>
      <c r="H108" s="663">
        <f>SUM(H104:H107)</f>
        <v>19433.604090261149</v>
      </c>
      <c r="I108" s="663">
        <f t="shared" ref="I108:R108" si="122">SUM(I104:I107)</f>
        <v>349.65678722228381</v>
      </c>
      <c r="J108" s="663">
        <f t="shared" si="122"/>
        <v>1284.7060663111624</v>
      </c>
      <c r="K108" s="663">
        <f t="shared" si="122"/>
        <v>0</v>
      </c>
      <c r="L108" s="663">
        <f t="shared" si="122"/>
        <v>0</v>
      </c>
      <c r="M108" s="663">
        <f t="shared" si="122"/>
        <v>360.14148859593053</v>
      </c>
      <c r="N108" s="663">
        <f t="shared" si="122"/>
        <v>0</v>
      </c>
      <c r="O108" s="663">
        <f t="shared" si="122"/>
        <v>0</v>
      </c>
      <c r="P108" s="663">
        <f t="shared" si="122"/>
        <v>0</v>
      </c>
      <c r="Q108" s="663">
        <f t="shared" si="122"/>
        <v>0</v>
      </c>
      <c r="R108" s="889">
        <f t="shared" si="122"/>
        <v>0</v>
      </c>
      <c r="S108" s="689">
        <f t="shared" si="84"/>
        <v>20849.689067296298</v>
      </c>
      <c r="T108" s="663">
        <f t="shared" ref="T108:AD108" si="123">SUM(T104:T107)</f>
        <v>18794.507517312755</v>
      </c>
      <c r="U108" s="663">
        <f t="shared" si="123"/>
        <v>206.0123766089061</v>
      </c>
      <c r="V108" s="663">
        <f t="shared" si="123"/>
        <v>1657.3831759196687</v>
      </c>
      <c r="W108" s="663">
        <f t="shared" si="123"/>
        <v>74.453385136144092</v>
      </c>
      <c r="X108" s="663">
        <f t="shared" si="123"/>
        <v>0</v>
      </c>
      <c r="Y108" s="663">
        <f t="shared" si="123"/>
        <v>117.33261231882531</v>
      </c>
      <c r="Z108" s="663">
        <f t="shared" si="123"/>
        <v>0</v>
      </c>
      <c r="AA108" s="663">
        <f t="shared" si="123"/>
        <v>0</v>
      </c>
      <c r="AB108" s="663">
        <f>SUM(AB104:AB107)</f>
        <v>0</v>
      </c>
      <c r="AC108" s="663">
        <f t="shared" si="123"/>
        <v>0</v>
      </c>
      <c r="AD108" s="889">
        <f t="shared" si="123"/>
        <v>0</v>
      </c>
      <c r="AE108" s="689">
        <f t="shared" si="86"/>
        <v>9742.5429681906007</v>
      </c>
      <c r="AF108" s="663">
        <f t="shared" ref="AF108:AP108" si="124">SUM(AF104:AF107)</f>
        <v>9144.5056085295219</v>
      </c>
      <c r="AG108" s="663">
        <f t="shared" si="124"/>
        <v>184.53587677122718</v>
      </c>
      <c r="AH108" s="663">
        <f t="shared" si="124"/>
        <v>0</v>
      </c>
      <c r="AI108" s="663">
        <f t="shared" si="124"/>
        <v>75.840074433790576</v>
      </c>
      <c r="AJ108" s="663">
        <f t="shared" si="124"/>
        <v>0</v>
      </c>
      <c r="AK108" s="663">
        <f t="shared" si="124"/>
        <v>337.66140845606009</v>
      </c>
      <c r="AL108" s="663">
        <f t="shared" si="124"/>
        <v>0</v>
      </c>
      <c r="AM108" s="663">
        <f t="shared" si="124"/>
        <v>0</v>
      </c>
      <c r="AN108" s="663">
        <f>SUM(AN104:AN107)</f>
        <v>0</v>
      </c>
      <c r="AO108" s="663">
        <f t="shared" si="124"/>
        <v>0</v>
      </c>
      <c r="AP108" s="889">
        <f t="shared" si="124"/>
        <v>0</v>
      </c>
      <c r="AQ108" s="689">
        <f t="shared" si="88"/>
        <v>2687.215450152627</v>
      </c>
      <c r="AR108" s="663">
        <f t="shared" ref="AR108:BC108" si="125">SUM(AR104:AR107)</f>
        <v>2327.027462845379</v>
      </c>
      <c r="AS108" s="663">
        <f t="shared" si="125"/>
        <v>0</v>
      </c>
      <c r="AT108" s="663">
        <f t="shared" si="125"/>
        <v>233.53230826152657</v>
      </c>
      <c r="AU108" s="663">
        <f t="shared" si="125"/>
        <v>76.346311636016551</v>
      </c>
      <c r="AV108" s="663">
        <f t="shared" si="125"/>
        <v>0</v>
      </c>
      <c r="AW108" s="663">
        <f t="shared" si="125"/>
        <v>50.309367409705075</v>
      </c>
      <c r="AX108" s="663">
        <f t="shared" si="125"/>
        <v>0</v>
      </c>
      <c r="AY108" s="663">
        <f t="shared" si="125"/>
        <v>0</v>
      </c>
      <c r="AZ108" s="663">
        <f>SUM(AZ104:AZ107)</f>
        <v>0</v>
      </c>
      <c r="BA108" s="663">
        <f t="shared" si="125"/>
        <v>0</v>
      </c>
      <c r="BB108" s="889">
        <f t="shared" si="125"/>
        <v>0</v>
      </c>
      <c r="BC108" s="664">
        <f t="shared" si="125"/>
        <v>0</v>
      </c>
      <c r="BD108" s="655">
        <f t="shared" si="90"/>
        <v>54707.555918030048</v>
      </c>
      <c r="BE108" s="665">
        <f t="shared" si="91"/>
        <v>49699.644678948804</v>
      </c>
      <c r="BF108" s="665">
        <f t="shared" si="92"/>
        <v>740.20504060241717</v>
      </c>
      <c r="BG108" s="665">
        <f t="shared" si="93"/>
        <v>3175.6215504923575</v>
      </c>
      <c r="BH108" s="665">
        <f t="shared" si="94"/>
        <v>226.63977120595121</v>
      </c>
      <c r="BI108" s="665">
        <f t="shared" si="95"/>
        <v>0</v>
      </c>
      <c r="BJ108" s="665">
        <f t="shared" si="96"/>
        <v>865.44487678052099</v>
      </c>
      <c r="BK108" s="665">
        <f t="shared" si="97"/>
        <v>0</v>
      </c>
      <c r="BL108" s="665">
        <f t="shared" si="98"/>
        <v>0</v>
      </c>
      <c r="BM108" s="665">
        <f t="shared" si="99"/>
        <v>0</v>
      </c>
      <c r="BN108" s="665">
        <f t="shared" si="100"/>
        <v>0</v>
      </c>
      <c r="BO108" s="666">
        <f t="shared" si="101"/>
        <v>0</v>
      </c>
    </row>
    <row r="109" spans="1:67" x14ac:dyDescent="0.25">
      <c r="A109" s="1571" t="s">
        <v>1114</v>
      </c>
      <c r="B109" s="514" t="s">
        <v>1115</v>
      </c>
      <c r="C109" s="524" t="s">
        <v>846</v>
      </c>
      <c r="D109" s="653">
        <v>189</v>
      </c>
      <c r="E109" s="653">
        <v>78</v>
      </c>
      <c r="F109" s="971">
        <f t="shared" si="1"/>
        <v>0.41269841269841268</v>
      </c>
      <c r="G109" s="655">
        <f t="shared" si="82"/>
        <v>119744.00890486478</v>
      </c>
      <c r="H109" s="253">
        <v>92580.456276791709</v>
      </c>
      <c r="I109" s="253">
        <v>7126.7656645294537</v>
      </c>
      <c r="J109" s="253">
        <v>16101.542387282927</v>
      </c>
      <c r="K109" s="253">
        <v>886.11733784984608</v>
      </c>
      <c r="L109" s="253">
        <v>0</v>
      </c>
      <c r="M109" s="253">
        <v>2887.8049009584961</v>
      </c>
      <c r="N109" s="253">
        <v>0</v>
      </c>
      <c r="O109" s="253">
        <v>0</v>
      </c>
      <c r="P109" s="253">
        <v>57.625839610882814</v>
      </c>
      <c r="Q109" s="253">
        <v>0</v>
      </c>
      <c r="R109" s="526">
        <v>103.69649784145841</v>
      </c>
      <c r="S109" s="655">
        <f t="shared" si="84"/>
        <v>120368.57550599647</v>
      </c>
      <c r="T109" s="253">
        <v>99070.597007653138</v>
      </c>
      <c r="U109" s="253">
        <v>3647.8557101734923</v>
      </c>
      <c r="V109" s="253">
        <v>13914.529319473011</v>
      </c>
      <c r="W109" s="253">
        <v>1362.4909452998108</v>
      </c>
      <c r="X109" s="253">
        <v>0</v>
      </c>
      <c r="Y109" s="253">
        <v>1944.8504938165697</v>
      </c>
      <c r="Z109" s="253">
        <v>0</v>
      </c>
      <c r="AA109" s="253">
        <v>84.187750056524123</v>
      </c>
      <c r="AB109" s="253">
        <v>344.06427952393597</v>
      </c>
      <c r="AC109" s="253">
        <v>0</v>
      </c>
      <c r="AD109" s="526">
        <v>0</v>
      </c>
      <c r="AE109" s="655">
        <f t="shared" si="86"/>
        <v>112125.51839038933</v>
      </c>
      <c r="AF109" s="253">
        <v>90274.291168272874</v>
      </c>
      <c r="AG109" s="253">
        <v>3860.8909484999622</v>
      </c>
      <c r="AH109" s="253">
        <v>14588.76799161585</v>
      </c>
      <c r="AI109" s="253">
        <v>463.15796852696889</v>
      </c>
      <c r="AJ109" s="253">
        <v>0</v>
      </c>
      <c r="AK109" s="253">
        <v>2555.0798602973146</v>
      </c>
      <c r="AL109" s="253">
        <v>0</v>
      </c>
      <c r="AM109" s="253">
        <v>0</v>
      </c>
      <c r="AN109" s="253">
        <v>308.35141872936049</v>
      </c>
      <c r="AO109" s="253">
        <v>0</v>
      </c>
      <c r="AP109" s="526">
        <v>74.979034447012054</v>
      </c>
      <c r="AQ109" s="655">
        <f t="shared" si="88"/>
        <v>105795.82805496342</v>
      </c>
      <c r="AR109" s="253">
        <v>83310.810259517399</v>
      </c>
      <c r="AS109" s="253">
        <v>4152.4215276353943</v>
      </c>
      <c r="AT109" s="253">
        <v>12947.541871667188</v>
      </c>
      <c r="AU109" s="253">
        <v>1024.3586303811273</v>
      </c>
      <c r="AV109" s="253">
        <v>0</v>
      </c>
      <c r="AW109" s="253">
        <v>4083.3153379490559</v>
      </c>
      <c r="AX109" s="253">
        <v>0</v>
      </c>
      <c r="AY109" s="253">
        <v>0</v>
      </c>
      <c r="AZ109" s="253">
        <v>109.76500476205467</v>
      </c>
      <c r="BA109" s="253">
        <v>0</v>
      </c>
      <c r="BB109" s="526">
        <v>167.61542305120247</v>
      </c>
      <c r="BC109" s="893"/>
      <c r="BD109" s="690">
        <f t="shared" si="90"/>
        <v>458033.93085621396</v>
      </c>
      <c r="BE109" s="656">
        <f t="shared" si="91"/>
        <v>365236.15471223509</v>
      </c>
      <c r="BF109" s="656">
        <f t="shared" si="92"/>
        <v>18787.933850838304</v>
      </c>
      <c r="BG109" s="656">
        <f t="shared" si="93"/>
        <v>57552.381570038982</v>
      </c>
      <c r="BH109" s="656">
        <f t="shared" si="94"/>
        <v>3736.124882057753</v>
      </c>
      <c r="BI109" s="656">
        <f t="shared" si="95"/>
        <v>0</v>
      </c>
      <c r="BJ109" s="656">
        <f t="shared" si="96"/>
        <v>11471.050593021435</v>
      </c>
      <c r="BK109" s="656">
        <f t="shared" si="97"/>
        <v>0</v>
      </c>
      <c r="BL109" s="656">
        <f t="shared" si="98"/>
        <v>84.187750056524123</v>
      </c>
      <c r="BM109" s="656">
        <f t="shared" si="99"/>
        <v>819.80654262623386</v>
      </c>
      <c r="BN109" s="656">
        <f t="shared" si="100"/>
        <v>0</v>
      </c>
      <c r="BO109" s="657">
        <f t="shared" si="101"/>
        <v>346.29095533967291</v>
      </c>
    </row>
    <row r="110" spans="1:67" x14ac:dyDescent="0.25">
      <c r="A110" s="1571"/>
      <c r="B110" s="514" t="s">
        <v>1116</v>
      </c>
      <c r="C110" s="524" t="s">
        <v>847</v>
      </c>
      <c r="D110" s="653"/>
      <c r="E110" s="653"/>
      <c r="F110" s="971" t="str">
        <f t="shared" si="1"/>
        <v/>
      </c>
      <c r="G110" s="655">
        <f t="shared" ref="G110:G141" si="126">SUM(H110:R110)</f>
        <v>0</v>
      </c>
      <c r="H110" s="253">
        <v>0</v>
      </c>
      <c r="I110" s="253">
        <v>0</v>
      </c>
      <c r="J110" s="253">
        <v>0</v>
      </c>
      <c r="K110" s="253">
        <v>0</v>
      </c>
      <c r="L110" s="253">
        <v>0</v>
      </c>
      <c r="M110" s="253">
        <v>0</v>
      </c>
      <c r="N110" s="253">
        <v>0</v>
      </c>
      <c r="O110" s="253">
        <v>0</v>
      </c>
      <c r="P110" s="253">
        <v>0</v>
      </c>
      <c r="Q110" s="253">
        <v>0</v>
      </c>
      <c r="R110" s="526">
        <v>0</v>
      </c>
      <c r="S110" s="655">
        <f t="shared" ref="S110:S141" si="127">SUM(T110:AD110)</f>
        <v>0</v>
      </c>
      <c r="T110" s="253">
        <v>0</v>
      </c>
      <c r="U110" s="253">
        <v>0</v>
      </c>
      <c r="V110" s="253">
        <v>0</v>
      </c>
      <c r="W110" s="253">
        <v>0</v>
      </c>
      <c r="X110" s="253">
        <v>0</v>
      </c>
      <c r="Y110" s="253">
        <v>0</v>
      </c>
      <c r="Z110" s="253">
        <v>0</v>
      </c>
      <c r="AA110" s="253">
        <v>0</v>
      </c>
      <c r="AB110" s="253">
        <v>0</v>
      </c>
      <c r="AC110" s="253">
        <v>0</v>
      </c>
      <c r="AD110" s="526">
        <v>0</v>
      </c>
      <c r="AE110" s="655">
        <f t="shared" ref="AE110:AE141" si="128">SUM(AF110:AP110)</f>
        <v>0</v>
      </c>
      <c r="AF110" s="253">
        <v>0</v>
      </c>
      <c r="AG110" s="253">
        <v>0</v>
      </c>
      <c r="AH110" s="253">
        <v>0</v>
      </c>
      <c r="AI110" s="253">
        <v>0</v>
      </c>
      <c r="AJ110" s="253">
        <v>0</v>
      </c>
      <c r="AK110" s="253">
        <v>0</v>
      </c>
      <c r="AL110" s="253">
        <v>0</v>
      </c>
      <c r="AM110" s="253">
        <v>0</v>
      </c>
      <c r="AN110" s="253">
        <v>0</v>
      </c>
      <c r="AO110" s="253">
        <v>0</v>
      </c>
      <c r="AP110" s="526">
        <v>0</v>
      </c>
      <c r="AQ110" s="655">
        <f t="shared" ref="AQ110:AQ141" si="129">SUM(AR110:BB110)</f>
        <v>0</v>
      </c>
      <c r="AR110" s="253">
        <v>0</v>
      </c>
      <c r="AS110" s="253">
        <v>0</v>
      </c>
      <c r="AT110" s="253">
        <v>0</v>
      </c>
      <c r="AU110" s="253">
        <v>0</v>
      </c>
      <c r="AV110" s="253">
        <v>0</v>
      </c>
      <c r="AW110" s="253">
        <v>0</v>
      </c>
      <c r="AX110" s="253">
        <v>0</v>
      </c>
      <c r="AY110" s="253">
        <v>0</v>
      </c>
      <c r="AZ110" s="253">
        <v>0</v>
      </c>
      <c r="BA110" s="253">
        <v>0</v>
      </c>
      <c r="BB110" s="526">
        <v>0</v>
      </c>
      <c r="BC110" s="893"/>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71"/>
      <c r="B111" s="514" t="s">
        <v>1117</v>
      </c>
      <c r="C111" s="524" t="s">
        <v>848</v>
      </c>
      <c r="D111" s="653"/>
      <c r="E111" s="653"/>
      <c r="F111" s="971" t="str">
        <f t="shared" si="1"/>
        <v/>
      </c>
      <c r="G111" s="655">
        <f t="shared" si="126"/>
        <v>0</v>
      </c>
      <c r="H111" s="253">
        <v>0</v>
      </c>
      <c r="I111" s="253">
        <v>0</v>
      </c>
      <c r="J111" s="253">
        <v>0</v>
      </c>
      <c r="K111" s="253">
        <v>0</v>
      </c>
      <c r="L111" s="253">
        <v>0</v>
      </c>
      <c r="M111" s="253">
        <v>0</v>
      </c>
      <c r="N111" s="253">
        <v>0</v>
      </c>
      <c r="O111" s="253">
        <v>0</v>
      </c>
      <c r="P111" s="253">
        <v>0</v>
      </c>
      <c r="Q111" s="253">
        <v>0</v>
      </c>
      <c r="R111" s="526">
        <v>0</v>
      </c>
      <c r="S111" s="655">
        <f t="shared" si="127"/>
        <v>0</v>
      </c>
      <c r="T111" s="253">
        <v>0</v>
      </c>
      <c r="U111" s="253">
        <v>0</v>
      </c>
      <c r="V111" s="253">
        <v>0</v>
      </c>
      <c r="W111" s="253">
        <v>0</v>
      </c>
      <c r="X111" s="253">
        <v>0</v>
      </c>
      <c r="Y111" s="253">
        <v>0</v>
      </c>
      <c r="Z111" s="253">
        <v>0</v>
      </c>
      <c r="AA111" s="253">
        <v>0</v>
      </c>
      <c r="AB111" s="253">
        <v>0</v>
      </c>
      <c r="AC111" s="253">
        <v>0</v>
      </c>
      <c r="AD111" s="526">
        <v>0</v>
      </c>
      <c r="AE111" s="655">
        <f t="shared" si="128"/>
        <v>0</v>
      </c>
      <c r="AF111" s="253">
        <v>0</v>
      </c>
      <c r="AG111" s="253">
        <v>0</v>
      </c>
      <c r="AH111" s="253">
        <v>0</v>
      </c>
      <c r="AI111" s="253">
        <v>0</v>
      </c>
      <c r="AJ111" s="253">
        <v>0</v>
      </c>
      <c r="AK111" s="253">
        <v>0</v>
      </c>
      <c r="AL111" s="253">
        <v>0</v>
      </c>
      <c r="AM111" s="253">
        <v>0</v>
      </c>
      <c r="AN111" s="253">
        <v>0</v>
      </c>
      <c r="AO111" s="253">
        <v>0</v>
      </c>
      <c r="AP111" s="526">
        <v>0</v>
      </c>
      <c r="AQ111" s="655">
        <f t="shared" si="129"/>
        <v>0</v>
      </c>
      <c r="AR111" s="253">
        <v>0</v>
      </c>
      <c r="AS111" s="253">
        <v>0</v>
      </c>
      <c r="AT111" s="253">
        <v>0</v>
      </c>
      <c r="AU111" s="253">
        <v>0</v>
      </c>
      <c r="AV111" s="253">
        <v>0</v>
      </c>
      <c r="AW111" s="253">
        <v>0</v>
      </c>
      <c r="AX111" s="253">
        <v>0</v>
      </c>
      <c r="AY111" s="253">
        <v>0</v>
      </c>
      <c r="AZ111" s="253">
        <v>0</v>
      </c>
      <c r="BA111" s="253">
        <v>0</v>
      </c>
      <c r="BB111" s="526">
        <v>0</v>
      </c>
      <c r="BC111" s="893"/>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71"/>
      <c r="B112" s="514" t="s">
        <v>1118</v>
      </c>
      <c r="C112" s="524" t="s">
        <v>849</v>
      </c>
      <c r="D112" s="653"/>
      <c r="E112" s="653"/>
      <c r="F112" s="971" t="str">
        <f t="shared" si="1"/>
        <v/>
      </c>
      <c r="G112" s="655">
        <f t="shared" si="126"/>
        <v>0</v>
      </c>
      <c r="H112" s="253">
        <v>0</v>
      </c>
      <c r="I112" s="253">
        <v>0</v>
      </c>
      <c r="J112" s="253">
        <v>0</v>
      </c>
      <c r="K112" s="253">
        <v>0</v>
      </c>
      <c r="L112" s="253">
        <v>0</v>
      </c>
      <c r="M112" s="253">
        <v>0</v>
      </c>
      <c r="N112" s="253">
        <v>0</v>
      </c>
      <c r="O112" s="253">
        <v>0</v>
      </c>
      <c r="P112" s="253">
        <v>0</v>
      </c>
      <c r="Q112" s="253">
        <v>0</v>
      </c>
      <c r="R112" s="526">
        <v>0</v>
      </c>
      <c r="S112" s="655">
        <f t="shared" si="127"/>
        <v>0</v>
      </c>
      <c r="T112" s="253">
        <v>0</v>
      </c>
      <c r="U112" s="253">
        <v>0</v>
      </c>
      <c r="V112" s="253">
        <v>0</v>
      </c>
      <c r="W112" s="253">
        <v>0</v>
      </c>
      <c r="X112" s="253">
        <v>0</v>
      </c>
      <c r="Y112" s="253">
        <v>0</v>
      </c>
      <c r="Z112" s="253">
        <v>0</v>
      </c>
      <c r="AA112" s="253">
        <v>0</v>
      </c>
      <c r="AB112" s="253">
        <v>0</v>
      </c>
      <c r="AC112" s="253">
        <v>0</v>
      </c>
      <c r="AD112" s="526">
        <v>0</v>
      </c>
      <c r="AE112" s="655">
        <f t="shared" si="128"/>
        <v>0</v>
      </c>
      <c r="AF112" s="253">
        <v>0</v>
      </c>
      <c r="AG112" s="253">
        <v>0</v>
      </c>
      <c r="AH112" s="253">
        <v>0</v>
      </c>
      <c r="AI112" s="253">
        <v>0</v>
      </c>
      <c r="AJ112" s="253">
        <v>0</v>
      </c>
      <c r="AK112" s="253">
        <v>0</v>
      </c>
      <c r="AL112" s="253">
        <v>0</v>
      </c>
      <c r="AM112" s="253">
        <v>0</v>
      </c>
      <c r="AN112" s="253">
        <v>0</v>
      </c>
      <c r="AO112" s="253">
        <v>0</v>
      </c>
      <c r="AP112" s="526">
        <v>0</v>
      </c>
      <c r="AQ112" s="655">
        <f t="shared" si="129"/>
        <v>0</v>
      </c>
      <c r="AR112" s="253">
        <v>0</v>
      </c>
      <c r="AS112" s="253">
        <v>0</v>
      </c>
      <c r="AT112" s="253">
        <v>0</v>
      </c>
      <c r="AU112" s="253">
        <v>0</v>
      </c>
      <c r="AV112" s="253">
        <v>0</v>
      </c>
      <c r="AW112" s="253">
        <v>0</v>
      </c>
      <c r="AX112" s="253">
        <v>0</v>
      </c>
      <c r="AY112" s="253">
        <v>0</v>
      </c>
      <c r="AZ112" s="253">
        <v>0</v>
      </c>
      <c r="BA112" s="253">
        <v>0</v>
      </c>
      <c r="BB112" s="526">
        <v>0</v>
      </c>
      <c r="BC112" s="893"/>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78"/>
      <c r="B113" s="660" t="s">
        <v>1119</v>
      </c>
      <c r="C113" s="661" t="s">
        <v>36</v>
      </c>
      <c r="D113" s="662">
        <f>SUM(D109:D112)</f>
        <v>189</v>
      </c>
      <c r="E113" s="662">
        <f>SUM(E109:E112)</f>
        <v>78</v>
      </c>
      <c r="F113" s="972">
        <f t="shared" si="1"/>
        <v>0.41269841269841268</v>
      </c>
      <c r="G113" s="689">
        <f t="shared" si="126"/>
        <v>119744.00890486478</v>
      </c>
      <c r="H113" s="663">
        <f>SUM(H109:H112)</f>
        <v>92580.456276791709</v>
      </c>
      <c r="I113" s="663">
        <f t="shared" ref="I113:R113" si="142">SUM(I109:I112)</f>
        <v>7126.7656645294537</v>
      </c>
      <c r="J113" s="663">
        <f t="shared" si="142"/>
        <v>16101.542387282927</v>
      </c>
      <c r="K113" s="663">
        <f t="shared" si="142"/>
        <v>886.11733784984608</v>
      </c>
      <c r="L113" s="663">
        <f t="shared" si="142"/>
        <v>0</v>
      </c>
      <c r="M113" s="663">
        <f t="shared" si="142"/>
        <v>2887.8049009584961</v>
      </c>
      <c r="N113" s="663">
        <f t="shared" si="142"/>
        <v>0</v>
      </c>
      <c r="O113" s="663">
        <f t="shared" si="142"/>
        <v>0</v>
      </c>
      <c r="P113" s="663">
        <f t="shared" si="142"/>
        <v>57.625839610882814</v>
      </c>
      <c r="Q113" s="663">
        <f t="shared" si="142"/>
        <v>0</v>
      </c>
      <c r="R113" s="889">
        <f t="shared" si="142"/>
        <v>103.69649784145841</v>
      </c>
      <c r="S113" s="689">
        <f t="shared" si="127"/>
        <v>120368.57550599647</v>
      </c>
      <c r="T113" s="663">
        <f t="shared" ref="T113:AD113" si="143">SUM(T109:T112)</f>
        <v>99070.597007653138</v>
      </c>
      <c r="U113" s="663">
        <f t="shared" si="143"/>
        <v>3647.8557101734923</v>
      </c>
      <c r="V113" s="663">
        <f t="shared" si="143"/>
        <v>13914.529319473011</v>
      </c>
      <c r="W113" s="663">
        <f t="shared" si="143"/>
        <v>1362.4909452998108</v>
      </c>
      <c r="X113" s="663">
        <f t="shared" si="143"/>
        <v>0</v>
      </c>
      <c r="Y113" s="663">
        <f t="shared" si="143"/>
        <v>1944.8504938165697</v>
      </c>
      <c r="Z113" s="663">
        <f t="shared" si="143"/>
        <v>0</v>
      </c>
      <c r="AA113" s="663">
        <f t="shared" si="143"/>
        <v>84.187750056524123</v>
      </c>
      <c r="AB113" s="663">
        <f>SUM(AB109:AB112)</f>
        <v>344.06427952393597</v>
      </c>
      <c r="AC113" s="663">
        <f t="shared" si="143"/>
        <v>0</v>
      </c>
      <c r="AD113" s="889">
        <f t="shared" si="143"/>
        <v>0</v>
      </c>
      <c r="AE113" s="689">
        <f t="shared" si="128"/>
        <v>112125.51839038933</v>
      </c>
      <c r="AF113" s="663">
        <f t="shared" ref="AF113:AP113" si="144">SUM(AF109:AF112)</f>
        <v>90274.291168272874</v>
      </c>
      <c r="AG113" s="663">
        <f t="shared" si="144"/>
        <v>3860.8909484999622</v>
      </c>
      <c r="AH113" s="663">
        <f t="shared" si="144"/>
        <v>14588.76799161585</v>
      </c>
      <c r="AI113" s="663">
        <f t="shared" si="144"/>
        <v>463.15796852696889</v>
      </c>
      <c r="AJ113" s="663">
        <f t="shared" si="144"/>
        <v>0</v>
      </c>
      <c r="AK113" s="663">
        <f t="shared" si="144"/>
        <v>2555.0798602973146</v>
      </c>
      <c r="AL113" s="663">
        <f t="shared" si="144"/>
        <v>0</v>
      </c>
      <c r="AM113" s="663">
        <f t="shared" si="144"/>
        <v>0</v>
      </c>
      <c r="AN113" s="663">
        <f>SUM(AN109:AN112)</f>
        <v>308.35141872936049</v>
      </c>
      <c r="AO113" s="663">
        <f t="shared" si="144"/>
        <v>0</v>
      </c>
      <c r="AP113" s="889">
        <f t="shared" si="144"/>
        <v>74.979034447012054</v>
      </c>
      <c r="AQ113" s="689">
        <f t="shared" si="129"/>
        <v>105795.82805496342</v>
      </c>
      <c r="AR113" s="663">
        <f t="shared" ref="AR113:BC113" si="145">SUM(AR109:AR112)</f>
        <v>83310.810259517399</v>
      </c>
      <c r="AS113" s="663">
        <f t="shared" si="145"/>
        <v>4152.4215276353943</v>
      </c>
      <c r="AT113" s="663">
        <f t="shared" si="145"/>
        <v>12947.541871667188</v>
      </c>
      <c r="AU113" s="663">
        <f t="shared" si="145"/>
        <v>1024.3586303811273</v>
      </c>
      <c r="AV113" s="663">
        <f t="shared" si="145"/>
        <v>0</v>
      </c>
      <c r="AW113" s="663">
        <f t="shared" si="145"/>
        <v>4083.3153379490559</v>
      </c>
      <c r="AX113" s="663">
        <f t="shared" si="145"/>
        <v>0</v>
      </c>
      <c r="AY113" s="663">
        <f t="shared" si="145"/>
        <v>0</v>
      </c>
      <c r="AZ113" s="663">
        <f>SUM(AZ109:AZ112)</f>
        <v>109.76500476205467</v>
      </c>
      <c r="BA113" s="663">
        <f t="shared" si="145"/>
        <v>0</v>
      </c>
      <c r="BB113" s="889">
        <f t="shared" si="145"/>
        <v>167.61542305120247</v>
      </c>
      <c r="BC113" s="664">
        <f t="shared" si="145"/>
        <v>0</v>
      </c>
      <c r="BD113" s="655">
        <f t="shared" si="130"/>
        <v>458033.93085621396</v>
      </c>
      <c r="BE113" s="665">
        <f t="shared" si="131"/>
        <v>365236.15471223509</v>
      </c>
      <c r="BF113" s="665">
        <f t="shared" si="132"/>
        <v>18787.933850838304</v>
      </c>
      <c r="BG113" s="665">
        <f t="shared" si="133"/>
        <v>57552.381570038982</v>
      </c>
      <c r="BH113" s="665">
        <f t="shared" si="134"/>
        <v>3736.124882057753</v>
      </c>
      <c r="BI113" s="665">
        <f t="shared" si="135"/>
        <v>0</v>
      </c>
      <c r="BJ113" s="665">
        <f t="shared" si="136"/>
        <v>11471.050593021435</v>
      </c>
      <c r="BK113" s="665">
        <f t="shared" si="137"/>
        <v>0</v>
      </c>
      <c r="BL113" s="665">
        <f t="shared" si="138"/>
        <v>84.187750056524123</v>
      </c>
      <c r="BM113" s="665">
        <f t="shared" si="139"/>
        <v>819.80654262623386</v>
      </c>
      <c r="BN113" s="665">
        <f t="shared" si="140"/>
        <v>0</v>
      </c>
      <c r="BO113" s="666">
        <f t="shared" si="141"/>
        <v>346.29095533967291</v>
      </c>
    </row>
    <row r="114" spans="1:67" x14ac:dyDescent="0.25">
      <c r="A114" s="1571" t="s">
        <v>1120</v>
      </c>
      <c r="B114" s="514" t="s">
        <v>1121</v>
      </c>
      <c r="C114" s="524" t="s">
        <v>846</v>
      </c>
      <c r="D114" s="653">
        <v>604</v>
      </c>
      <c r="E114" s="653">
        <v>214</v>
      </c>
      <c r="F114" s="971">
        <f t="shared" si="1"/>
        <v>0.35430463576158938</v>
      </c>
      <c r="G114" s="655">
        <f t="shared" si="126"/>
        <v>67163.932122974904</v>
      </c>
      <c r="H114" s="253">
        <v>56384.308505250185</v>
      </c>
      <c r="I114" s="253">
        <v>2383.3687101563564</v>
      </c>
      <c r="J114" s="253">
        <v>6396.4281788638191</v>
      </c>
      <c r="K114" s="253">
        <v>454.96400731675476</v>
      </c>
      <c r="L114" s="253">
        <v>0</v>
      </c>
      <c r="M114" s="253">
        <v>771.2158156396049</v>
      </c>
      <c r="N114" s="253">
        <v>0</v>
      </c>
      <c r="O114" s="253">
        <v>773.64690574818894</v>
      </c>
      <c r="P114" s="253">
        <v>0</v>
      </c>
      <c r="Q114" s="253">
        <v>0</v>
      </c>
      <c r="R114" s="526">
        <v>0</v>
      </c>
      <c r="S114" s="655">
        <f t="shared" si="127"/>
        <v>93047.552820434576</v>
      </c>
      <c r="T114" s="253">
        <v>83269.868475485971</v>
      </c>
      <c r="U114" s="253">
        <v>3064.3540661691295</v>
      </c>
      <c r="V114" s="253">
        <v>4897.7161515949474</v>
      </c>
      <c r="W114" s="253">
        <v>561.81191826193333</v>
      </c>
      <c r="X114" s="253">
        <v>0</v>
      </c>
      <c r="Y114" s="253">
        <v>550.32676828393096</v>
      </c>
      <c r="Z114" s="253">
        <v>0</v>
      </c>
      <c r="AA114" s="253">
        <v>585.84269373855489</v>
      </c>
      <c r="AB114" s="253">
        <v>0</v>
      </c>
      <c r="AC114" s="253">
        <v>0</v>
      </c>
      <c r="AD114" s="526">
        <v>117.63274690013199</v>
      </c>
      <c r="AE114" s="655">
        <f t="shared" si="128"/>
        <v>59604.930623937798</v>
      </c>
      <c r="AF114" s="253">
        <v>51865.371839817642</v>
      </c>
      <c r="AG114" s="253">
        <v>3057.0312322269328</v>
      </c>
      <c r="AH114" s="253">
        <v>3624.6787882234312</v>
      </c>
      <c r="AI114" s="253">
        <v>292.26254927387981</v>
      </c>
      <c r="AJ114" s="253">
        <v>0</v>
      </c>
      <c r="AK114" s="253">
        <v>508.92256181090846</v>
      </c>
      <c r="AL114" s="253">
        <v>0</v>
      </c>
      <c r="AM114" s="253">
        <v>194.88302382539024</v>
      </c>
      <c r="AN114" s="253">
        <v>0</v>
      </c>
      <c r="AO114" s="253">
        <v>0</v>
      </c>
      <c r="AP114" s="526">
        <v>61.780628759618104</v>
      </c>
      <c r="AQ114" s="655">
        <f t="shared" si="129"/>
        <v>73259.533842137054</v>
      </c>
      <c r="AR114" s="253">
        <v>64057.759445589916</v>
      </c>
      <c r="AS114" s="253">
        <v>2045.7586284354704</v>
      </c>
      <c r="AT114" s="253">
        <v>4307.249191403489</v>
      </c>
      <c r="AU114" s="253">
        <v>1115.5174739947493</v>
      </c>
      <c r="AV114" s="253">
        <v>0</v>
      </c>
      <c r="AW114" s="253">
        <v>1189.8212933904279</v>
      </c>
      <c r="AX114" s="253">
        <v>0</v>
      </c>
      <c r="AY114" s="253">
        <v>439.46469159665173</v>
      </c>
      <c r="AZ114" s="253">
        <v>0</v>
      </c>
      <c r="BA114" s="253">
        <v>0</v>
      </c>
      <c r="BB114" s="526">
        <v>103.96311772633589</v>
      </c>
      <c r="BC114" s="893"/>
      <c r="BD114" s="690">
        <f t="shared" si="130"/>
        <v>293075.94940948434</v>
      </c>
      <c r="BE114" s="656">
        <f t="shared" si="131"/>
        <v>255577.30826614369</v>
      </c>
      <c r="BF114" s="656">
        <f t="shared" si="132"/>
        <v>10550.512636987891</v>
      </c>
      <c r="BG114" s="656">
        <f t="shared" si="133"/>
        <v>19226.072310085685</v>
      </c>
      <c r="BH114" s="656">
        <f t="shared" si="134"/>
        <v>2424.5559488473173</v>
      </c>
      <c r="BI114" s="656">
        <f t="shared" si="135"/>
        <v>0</v>
      </c>
      <c r="BJ114" s="656">
        <f t="shared" si="136"/>
        <v>3020.2864391248722</v>
      </c>
      <c r="BK114" s="656">
        <f t="shared" si="137"/>
        <v>0</v>
      </c>
      <c r="BL114" s="656">
        <f t="shared" si="138"/>
        <v>1993.8373149087856</v>
      </c>
      <c r="BM114" s="656">
        <f t="shared" si="139"/>
        <v>0</v>
      </c>
      <c r="BN114" s="656">
        <f t="shared" si="140"/>
        <v>0</v>
      </c>
      <c r="BO114" s="657">
        <f t="shared" si="141"/>
        <v>283.376493386086</v>
      </c>
    </row>
    <row r="115" spans="1:67" x14ac:dyDescent="0.25">
      <c r="A115" s="1571"/>
      <c r="B115" s="514" t="s">
        <v>1122</v>
      </c>
      <c r="C115" s="524" t="s">
        <v>847</v>
      </c>
      <c r="D115" s="653"/>
      <c r="E115" s="653"/>
      <c r="F115" s="971" t="str">
        <f t="shared" si="1"/>
        <v/>
      </c>
      <c r="G115" s="655">
        <f t="shared" si="126"/>
        <v>0</v>
      </c>
      <c r="H115" s="253">
        <v>0</v>
      </c>
      <c r="I115" s="253">
        <v>0</v>
      </c>
      <c r="J115" s="253">
        <v>0</v>
      </c>
      <c r="K115" s="253">
        <v>0</v>
      </c>
      <c r="L115" s="253">
        <v>0</v>
      </c>
      <c r="M115" s="253">
        <v>0</v>
      </c>
      <c r="N115" s="253">
        <v>0</v>
      </c>
      <c r="O115" s="253">
        <v>0</v>
      </c>
      <c r="P115" s="253">
        <v>0</v>
      </c>
      <c r="Q115" s="253">
        <v>0</v>
      </c>
      <c r="R115" s="526">
        <v>0</v>
      </c>
      <c r="S115" s="655">
        <f t="shared" si="127"/>
        <v>0</v>
      </c>
      <c r="T115" s="253">
        <v>0</v>
      </c>
      <c r="U115" s="253">
        <v>0</v>
      </c>
      <c r="V115" s="253">
        <v>0</v>
      </c>
      <c r="W115" s="253">
        <v>0</v>
      </c>
      <c r="X115" s="253">
        <v>0</v>
      </c>
      <c r="Y115" s="253">
        <v>0</v>
      </c>
      <c r="Z115" s="253">
        <v>0</v>
      </c>
      <c r="AA115" s="253">
        <v>0</v>
      </c>
      <c r="AB115" s="253">
        <v>0</v>
      </c>
      <c r="AC115" s="253">
        <v>0</v>
      </c>
      <c r="AD115" s="526">
        <v>0</v>
      </c>
      <c r="AE115" s="655">
        <f t="shared" si="128"/>
        <v>0</v>
      </c>
      <c r="AF115" s="253">
        <v>0</v>
      </c>
      <c r="AG115" s="253">
        <v>0</v>
      </c>
      <c r="AH115" s="253">
        <v>0</v>
      </c>
      <c r="AI115" s="253">
        <v>0</v>
      </c>
      <c r="AJ115" s="253">
        <v>0</v>
      </c>
      <c r="AK115" s="253">
        <v>0</v>
      </c>
      <c r="AL115" s="253">
        <v>0</v>
      </c>
      <c r="AM115" s="253">
        <v>0</v>
      </c>
      <c r="AN115" s="253">
        <v>0</v>
      </c>
      <c r="AO115" s="253">
        <v>0</v>
      </c>
      <c r="AP115" s="526">
        <v>0</v>
      </c>
      <c r="AQ115" s="655">
        <f t="shared" si="129"/>
        <v>0</v>
      </c>
      <c r="AR115" s="253">
        <v>0</v>
      </c>
      <c r="AS115" s="253">
        <v>0</v>
      </c>
      <c r="AT115" s="253">
        <v>0</v>
      </c>
      <c r="AU115" s="253">
        <v>0</v>
      </c>
      <c r="AV115" s="253">
        <v>0</v>
      </c>
      <c r="AW115" s="253">
        <v>0</v>
      </c>
      <c r="AX115" s="253">
        <v>0</v>
      </c>
      <c r="AY115" s="253">
        <v>0</v>
      </c>
      <c r="AZ115" s="253">
        <v>0</v>
      </c>
      <c r="BA115" s="253">
        <v>0</v>
      </c>
      <c r="BB115" s="526">
        <v>0</v>
      </c>
      <c r="BC115" s="893"/>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71"/>
      <c r="B116" s="514" t="s">
        <v>1123</v>
      </c>
      <c r="C116" s="524" t="s">
        <v>848</v>
      </c>
      <c r="D116" s="653"/>
      <c r="E116" s="653"/>
      <c r="F116" s="971" t="str">
        <f t="shared" si="1"/>
        <v/>
      </c>
      <c r="G116" s="655">
        <f t="shared" si="126"/>
        <v>0</v>
      </c>
      <c r="H116" s="253">
        <v>0</v>
      </c>
      <c r="I116" s="253">
        <v>0</v>
      </c>
      <c r="J116" s="253">
        <v>0</v>
      </c>
      <c r="K116" s="253">
        <v>0</v>
      </c>
      <c r="L116" s="253">
        <v>0</v>
      </c>
      <c r="M116" s="253">
        <v>0</v>
      </c>
      <c r="N116" s="253">
        <v>0</v>
      </c>
      <c r="O116" s="253">
        <v>0</v>
      </c>
      <c r="P116" s="253">
        <v>0</v>
      </c>
      <c r="Q116" s="253">
        <v>0</v>
      </c>
      <c r="R116" s="526">
        <v>0</v>
      </c>
      <c r="S116" s="655">
        <f t="shared" si="127"/>
        <v>0</v>
      </c>
      <c r="T116" s="253">
        <v>0</v>
      </c>
      <c r="U116" s="253">
        <v>0</v>
      </c>
      <c r="V116" s="253">
        <v>0</v>
      </c>
      <c r="W116" s="253">
        <v>0</v>
      </c>
      <c r="X116" s="253">
        <v>0</v>
      </c>
      <c r="Y116" s="253">
        <v>0</v>
      </c>
      <c r="Z116" s="253">
        <v>0</v>
      </c>
      <c r="AA116" s="253">
        <v>0</v>
      </c>
      <c r="AB116" s="253">
        <v>0</v>
      </c>
      <c r="AC116" s="253">
        <v>0</v>
      </c>
      <c r="AD116" s="526">
        <v>0</v>
      </c>
      <c r="AE116" s="655">
        <f t="shared" si="128"/>
        <v>0</v>
      </c>
      <c r="AF116" s="253">
        <v>0</v>
      </c>
      <c r="AG116" s="253">
        <v>0</v>
      </c>
      <c r="AH116" s="253">
        <v>0</v>
      </c>
      <c r="AI116" s="253">
        <v>0</v>
      </c>
      <c r="AJ116" s="253">
        <v>0</v>
      </c>
      <c r="AK116" s="253">
        <v>0</v>
      </c>
      <c r="AL116" s="253">
        <v>0</v>
      </c>
      <c r="AM116" s="253">
        <v>0</v>
      </c>
      <c r="AN116" s="253">
        <v>0</v>
      </c>
      <c r="AO116" s="253">
        <v>0</v>
      </c>
      <c r="AP116" s="526">
        <v>0</v>
      </c>
      <c r="AQ116" s="655">
        <f t="shared" si="129"/>
        <v>0</v>
      </c>
      <c r="AR116" s="253">
        <v>0</v>
      </c>
      <c r="AS116" s="253">
        <v>0</v>
      </c>
      <c r="AT116" s="253">
        <v>0</v>
      </c>
      <c r="AU116" s="253">
        <v>0</v>
      </c>
      <c r="AV116" s="253">
        <v>0</v>
      </c>
      <c r="AW116" s="253">
        <v>0</v>
      </c>
      <c r="AX116" s="253">
        <v>0</v>
      </c>
      <c r="AY116" s="253">
        <v>0</v>
      </c>
      <c r="AZ116" s="253">
        <v>0</v>
      </c>
      <c r="BA116" s="253">
        <v>0</v>
      </c>
      <c r="BB116" s="526">
        <v>0</v>
      </c>
      <c r="BC116" s="893"/>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71"/>
      <c r="B117" s="514" t="s">
        <v>1124</v>
      </c>
      <c r="C117" s="524" t="s">
        <v>849</v>
      </c>
      <c r="D117" s="653"/>
      <c r="E117" s="653"/>
      <c r="F117" s="971" t="str">
        <f t="shared" si="1"/>
        <v/>
      </c>
      <c r="G117" s="655">
        <f t="shared" si="126"/>
        <v>0</v>
      </c>
      <c r="H117" s="253">
        <v>0</v>
      </c>
      <c r="I117" s="253">
        <v>0</v>
      </c>
      <c r="J117" s="253">
        <v>0</v>
      </c>
      <c r="K117" s="253">
        <v>0</v>
      </c>
      <c r="L117" s="253">
        <v>0</v>
      </c>
      <c r="M117" s="253">
        <v>0</v>
      </c>
      <c r="N117" s="253">
        <v>0</v>
      </c>
      <c r="O117" s="253">
        <v>0</v>
      </c>
      <c r="P117" s="253">
        <v>0</v>
      </c>
      <c r="Q117" s="253">
        <v>0</v>
      </c>
      <c r="R117" s="526">
        <v>0</v>
      </c>
      <c r="S117" s="655">
        <f t="shared" si="127"/>
        <v>0</v>
      </c>
      <c r="T117" s="253">
        <v>0</v>
      </c>
      <c r="U117" s="253">
        <v>0</v>
      </c>
      <c r="V117" s="253">
        <v>0</v>
      </c>
      <c r="W117" s="253">
        <v>0</v>
      </c>
      <c r="X117" s="253">
        <v>0</v>
      </c>
      <c r="Y117" s="253">
        <v>0</v>
      </c>
      <c r="Z117" s="253">
        <v>0</v>
      </c>
      <c r="AA117" s="253">
        <v>0</v>
      </c>
      <c r="AB117" s="253">
        <v>0</v>
      </c>
      <c r="AC117" s="253">
        <v>0</v>
      </c>
      <c r="AD117" s="526">
        <v>0</v>
      </c>
      <c r="AE117" s="655">
        <f t="shared" si="128"/>
        <v>0</v>
      </c>
      <c r="AF117" s="253">
        <v>0</v>
      </c>
      <c r="AG117" s="253">
        <v>0</v>
      </c>
      <c r="AH117" s="253">
        <v>0</v>
      </c>
      <c r="AI117" s="253">
        <v>0</v>
      </c>
      <c r="AJ117" s="253">
        <v>0</v>
      </c>
      <c r="AK117" s="253">
        <v>0</v>
      </c>
      <c r="AL117" s="253">
        <v>0</v>
      </c>
      <c r="AM117" s="253">
        <v>0</v>
      </c>
      <c r="AN117" s="253">
        <v>0</v>
      </c>
      <c r="AO117" s="253">
        <v>0</v>
      </c>
      <c r="AP117" s="526">
        <v>0</v>
      </c>
      <c r="AQ117" s="655">
        <f t="shared" si="129"/>
        <v>0</v>
      </c>
      <c r="AR117" s="253">
        <v>0</v>
      </c>
      <c r="AS117" s="253">
        <v>0</v>
      </c>
      <c r="AT117" s="253">
        <v>0</v>
      </c>
      <c r="AU117" s="253">
        <v>0</v>
      </c>
      <c r="AV117" s="253">
        <v>0</v>
      </c>
      <c r="AW117" s="253">
        <v>0</v>
      </c>
      <c r="AX117" s="253">
        <v>0</v>
      </c>
      <c r="AY117" s="253">
        <v>0</v>
      </c>
      <c r="AZ117" s="253">
        <v>0</v>
      </c>
      <c r="BA117" s="253">
        <v>0</v>
      </c>
      <c r="BB117" s="526">
        <v>0</v>
      </c>
      <c r="BC117" s="893"/>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78"/>
      <c r="B118" s="660" t="s">
        <v>1125</v>
      </c>
      <c r="C118" s="661" t="s">
        <v>36</v>
      </c>
      <c r="D118" s="662">
        <f>SUM(D114:D117)</f>
        <v>604</v>
      </c>
      <c r="E118" s="662">
        <f>SUM(E114:E117)</f>
        <v>214</v>
      </c>
      <c r="F118" s="972">
        <f t="shared" si="1"/>
        <v>0.35430463576158938</v>
      </c>
      <c r="G118" s="689">
        <f t="shared" si="126"/>
        <v>67163.932122974904</v>
      </c>
      <c r="H118" s="663">
        <f>SUM(H114:H117)</f>
        <v>56384.308505250185</v>
      </c>
      <c r="I118" s="663">
        <f t="shared" ref="I118:R118" si="146">SUM(I114:I117)</f>
        <v>2383.3687101563564</v>
      </c>
      <c r="J118" s="663">
        <f t="shared" si="146"/>
        <v>6396.4281788638191</v>
      </c>
      <c r="K118" s="663">
        <f t="shared" si="146"/>
        <v>454.96400731675476</v>
      </c>
      <c r="L118" s="663">
        <f t="shared" si="146"/>
        <v>0</v>
      </c>
      <c r="M118" s="663">
        <f t="shared" si="146"/>
        <v>771.2158156396049</v>
      </c>
      <c r="N118" s="663">
        <f t="shared" si="146"/>
        <v>0</v>
      </c>
      <c r="O118" s="663">
        <f t="shared" si="146"/>
        <v>773.64690574818894</v>
      </c>
      <c r="P118" s="663">
        <f t="shared" si="146"/>
        <v>0</v>
      </c>
      <c r="Q118" s="663">
        <f t="shared" si="146"/>
        <v>0</v>
      </c>
      <c r="R118" s="889">
        <f t="shared" si="146"/>
        <v>0</v>
      </c>
      <c r="S118" s="689">
        <f t="shared" si="127"/>
        <v>93047.552820434576</v>
      </c>
      <c r="T118" s="663">
        <f t="shared" ref="T118:AD118" si="147">SUM(T114:T117)</f>
        <v>83269.868475485971</v>
      </c>
      <c r="U118" s="663">
        <f t="shared" si="147"/>
        <v>3064.3540661691295</v>
      </c>
      <c r="V118" s="663">
        <f t="shared" si="147"/>
        <v>4897.7161515949474</v>
      </c>
      <c r="W118" s="663">
        <f t="shared" si="147"/>
        <v>561.81191826193333</v>
      </c>
      <c r="X118" s="663">
        <f t="shared" si="147"/>
        <v>0</v>
      </c>
      <c r="Y118" s="663">
        <f t="shared" si="147"/>
        <v>550.32676828393096</v>
      </c>
      <c r="Z118" s="663">
        <f t="shared" si="147"/>
        <v>0</v>
      </c>
      <c r="AA118" s="663">
        <f t="shared" si="147"/>
        <v>585.84269373855489</v>
      </c>
      <c r="AB118" s="663">
        <f>SUM(AB114:AB117)</f>
        <v>0</v>
      </c>
      <c r="AC118" s="663">
        <f t="shared" si="147"/>
        <v>0</v>
      </c>
      <c r="AD118" s="889">
        <f t="shared" si="147"/>
        <v>117.63274690013199</v>
      </c>
      <c r="AE118" s="689">
        <f t="shared" si="128"/>
        <v>59604.930623937798</v>
      </c>
      <c r="AF118" s="663">
        <f t="shared" ref="AF118:AP118" si="148">SUM(AF114:AF117)</f>
        <v>51865.371839817642</v>
      </c>
      <c r="AG118" s="663">
        <f t="shared" si="148"/>
        <v>3057.0312322269328</v>
      </c>
      <c r="AH118" s="663">
        <f t="shared" si="148"/>
        <v>3624.6787882234312</v>
      </c>
      <c r="AI118" s="663">
        <f t="shared" si="148"/>
        <v>292.26254927387981</v>
      </c>
      <c r="AJ118" s="663">
        <f t="shared" si="148"/>
        <v>0</v>
      </c>
      <c r="AK118" s="663">
        <f t="shared" si="148"/>
        <v>508.92256181090846</v>
      </c>
      <c r="AL118" s="663">
        <f t="shared" si="148"/>
        <v>0</v>
      </c>
      <c r="AM118" s="663">
        <f t="shared" si="148"/>
        <v>194.88302382539024</v>
      </c>
      <c r="AN118" s="663">
        <f>SUM(AN114:AN117)</f>
        <v>0</v>
      </c>
      <c r="AO118" s="663">
        <f t="shared" si="148"/>
        <v>0</v>
      </c>
      <c r="AP118" s="889">
        <f t="shared" si="148"/>
        <v>61.780628759618104</v>
      </c>
      <c r="AQ118" s="689">
        <f t="shared" si="129"/>
        <v>73259.533842137054</v>
      </c>
      <c r="AR118" s="663">
        <f t="shared" ref="AR118:BC118" si="149">SUM(AR114:AR117)</f>
        <v>64057.759445589916</v>
      </c>
      <c r="AS118" s="663">
        <f t="shared" si="149"/>
        <v>2045.7586284354704</v>
      </c>
      <c r="AT118" s="663">
        <f t="shared" si="149"/>
        <v>4307.249191403489</v>
      </c>
      <c r="AU118" s="663">
        <f t="shared" si="149"/>
        <v>1115.5174739947493</v>
      </c>
      <c r="AV118" s="663">
        <f t="shared" si="149"/>
        <v>0</v>
      </c>
      <c r="AW118" s="663">
        <f t="shared" si="149"/>
        <v>1189.8212933904279</v>
      </c>
      <c r="AX118" s="663">
        <f t="shared" si="149"/>
        <v>0</v>
      </c>
      <c r="AY118" s="663">
        <f t="shared" si="149"/>
        <v>439.46469159665173</v>
      </c>
      <c r="AZ118" s="663">
        <f>SUM(AZ114:AZ117)</f>
        <v>0</v>
      </c>
      <c r="BA118" s="663">
        <f t="shared" si="149"/>
        <v>0</v>
      </c>
      <c r="BB118" s="889">
        <f t="shared" si="149"/>
        <v>103.96311772633589</v>
      </c>
      <c r="BC118" s="664">
        <f t="shared" si="149"/>
        <v>0</v>
      </c>
      <c r="BD118" s="655">
        <f t="shared" si="130"/>
        <v>293075.94940948434</v>
      </c>
      <c r="BE118" s="665">
        <f t="shared" si="131"/>
        <v>255577.30826614369</v>
      </c>
      <c r="BF118" s="665">
        <f t="shared" si="132"/>
        <v>10550.512636987891</v>
      </c>
      <c r="BG118" s="665">
        <f t="shared" si="133"/>
        <v>19226.072310085685</v>
      </c>
      <c r="BH118" s="665">
        <f t="shared" si="134"/>
        <v>2424.5559488473173</v>
      </c>
      <c r="BI118" s="665">
        <f t="shared" si="135"/>
        <v>0</v>
      </c>
      <c r="BJ118" s="665">
        <f t="shared" si="136"/>
        <v>3020.2864391248722</v>
      </c>
      <c r="BK118" s="665">
        <f t="shared" si="137"/>
        <v>0</v>
      </c>
      <c r="BL118" s="665">
        <f t="shared" si="138"/>
        <v>1993.8373149087856</v>
      </c>
      <c r="BM118" s="665">
        <f t="shared" si="139"/>
        <v>0</v>
      </c>
      <c r="BN118" s="665">
        <f t="shared" si="140"/>
        <v>0</v>
      </c>
      <c r="BO118" s="666">
        <f t="shared" si="141"/>
        <v>283.376493386086</v>
      </c>
    </row>
    <row r="119" spans="1:67" x14ac:dyDescent="0.25">
      <c r="A119" s="1571" t="s">
        <v>1126</v>
      </c>
      <c r="B119" s="514" t="s">
        <v>1127</v>
      </c>
      <c r="C119" s="524" t="s">
        <v>846</v>
      </c>
      <c r="D119" s="653">
        <v>500</v>
      </c>
      <c r="E119" s="653">
        <v>77</v>
      </c>
      <c r="F119" s="971">
        <f t="shared" si="1"/>
        <v>0.154</v>
      </c>
      <c r="G119" s="655">
        <f t="shared" si="126"/>
        <v>73955.887056413063</v>
      </c>
      <c r="H119" s="253">
        <v>63238.511350851346</v>
      </c>
      <c r="I119" s="253">
        <v>2403.0875521482058</v>
      </c>
      <c r="J119" s="253">
        <v>6315.4218553691453</v>
      </c>
      <c r="K119" s="253">
        <v>508.60806148230222</v>
      </c>
      <c r="L119" s="253">
        <v>0</v>
      </c>
      <c r="M119" s="253">
        <v>1230.1315949435641</v>
      </c>
      <c r="N119" s="253">
        <v>0</v>
      </c>
      <c r="O119" s="253">
        <v>155.64979386564497</v>
      </c>
      <c r="P119" s="253">
        <v>104.47684775285579</v>
      </c>
      <c r="Q119" s="253">
        <v>0</v>
      </c>
      <c r="R119" s="526">
        <v>0</v>
      </c>
      <c r="S119" s="655">
        <f t="shared" si="127"/>
        <v>55724.389636376749</v>
      </c>
      <c r="T119" s="253">
        <v>48747.080988851987</v>
      </c>
      <c r="U119" s="253">
        <v>1511.4877559464908</v>
      </c>
      <c r="V119" s="253">
        <v>3508.1630715473189</v>
      </c>
      <c r="W119" s="253">
        <v>532.49877415431411</v>
      </c>
      <c r="X119" s="253">
        <v>0</v>
      </c>
      <c r="Y119" s="253">
        <v>813.59481852010822</v>
      </c>
      <c r="Z119" s="253">
        <v>0</v>
      </c>
      <c r="AA119" s="253">
        <v>88.209553446033652</v>
      </c>
      <c r="AB119" s="253">
        <v>523.35467391050383</v>
      </c>
      <c r="AC119" s="253">
        <v>0</v>
      </c>
      <c r="AD119" s="526">
        <v>0</v>
      </c>
      <c r="AE119" s="655">
        <f t="shared" si="128"/>
        <v>50332.403321930811</v>
      </c>
      <c r="AF119" s="253">
        <v>45070.126688904769</v>
      </c>
      <c r="AG119" s="253">
        <v>1310.7841862515374</v>
      </c>
      <c r="AH119" s="253">
        <v>2869.1024921523995</v>
      </c>
      <c r="AI119" s="253">
        <v>171.75727752054263</v>
      </c>
      <c r="AJ119" s="253">
        <v>0</v>
      </c>
      <c r="AK119" s="253">
        <v>762.31853651800066</v>
      </c>
      <c r="AL119" s="253">
        <v>0</v>
      </c>
      <c r="AM119" s="253">
        <v>94.62890649094976</v>
      </c>
      <c r="AN119" s="253">
        <v>53.685234092610692</v>
      </c>
      <c r="AO119" s="253">
        <v>0</v>
      </c>
      <c r="AP119" s="526">
        <v>0</v>
      </c>
      <c r="AQ119" s="655">
        <f t="shared" si="129"/>
        <v>64665.140868016817</v>
      </c>
      <c r="AR119" s="253">
        <v>59513.868771378176</v>
      </c>
      <c r="AS119" s="253">
        <v>1210.7867994415819</v>
      </c>
      <c r="AT119" s="253">
        <v>2638.4703173383018</v>
      </c>
      <c r="AU119" s="253">
        <v>-28.750508941359463</v>
      </c>
      <c r="AV119" s="253">
        <v>0</v>
      </c>
      <c r="AW119" s="253">
        <v>1060.1621787291037</v>
      </c>
      <c r="AX119" s="253">
        <v>0</v>
      </c>
      <c r="AY119" s="253">
        <v>44.117801238660853</v>
      </c>
      <c r="AZ119" s="253">
        <v>226.48550883235853</v>
      </c>
      <c r="BA119" s="253">
        <v>0</v>
      </c>
      <c r="BB119" s="526">
        <v>0</v>
      </c>
      <c r="BC119" s="893"/>
      <c r="BD119" s="690">
        <f t="shared" si="130"/>
        <v>244677.82088273743</v>
      </c>
      <c r="BE119" s="656">
        <f t="shared" si="131"/>
        <v>216569.5877999863</v>
      </c>
      <c r="BF119" s="656">
        <f t="shared" si="132"/>
        <v>6436.1462937878159</v>
      </c>
      <c r="BG119" s="656">
        <f t="shared" si="133"/>
        <v>15331.157736407167</v>
      </c>
      <c r="BH119" s="656">
        <f t="shared" si="134"/>
        <v>1184.1136042157996</v>
      </c>
      <c r="BI119" s="656">
        <f t="shared" si="135"/>
        <v>0</v>
      </c>
      <c r="BJ119" s="656">
        <f t="shared" si="136"/>
        <v>3866.2071287107769</v>
      </c>
      <c r="BK119" s="656">
        <f t="shared" si="137"/>
        <v>0</v>
      </c>
      <c r="BL119" s="656">
        <f t="shared" si="138"/>
        <v>382.60605504128921</v>
      </c>
      <c r="BM119" s="656">
        <f t="shared" si="139"/>
        <v>908.00226458832879</v>
      </c>
      <c r="BN119" s="656">
        <f t="shared" si="140"/>
        <v>0</v>
      </c>
      <c r="BO119" s="657">
        <f t="shared" si="141"/>
        <v>0</v>
      </c>
    </row>
    <row r="120" spans="1:67" x14ac:dyDescent="0.25">
      <c r="A120" s="1571"/>
      <c r="B120" s="514" t="s">
        <v>1128</v>
      </c>
      <c r="C120" s="524" t="s">
        <v>847</v>
      </c>
      <c r="D120" s="653"/>
      <c r="E120" s="653"/>
      <c r="F120" s="971" t="str">
        <f t="shared" si="1"/>
        <v/>
      </c>
      <c r="G120" s="655">
        <f t="shared" si="126"/>
        <v>0</v>
      </c>
      <c r="H120" s="253">
        <v>0</v>
      </c>
      <c r="I120" s="253">
        <v>0</v>
      </c>
      <c r="J120" s="253">
        <v>0</v>
      </c>
      <c r="K120" s="253">
        <v>0</v>
      </c>
      <c r="L120" s="253">
        <v>0</v>
      </c>
      <c r="M120" s="253">
        <v>0</v>
      </c>
      <c r="N120" s="253">
        <v>0</v>
      </c>
      <c r="O120" s="253">
        <v>0</v>
      </c>
      <c r="P120" s="253">
        <v>0</v>
      </c>
      <c r="Q120" s="253">
        <v>0</v>
      </c>
      <c r="R120" s="526">
        <v>0</v>
      </c>
      <c r="S120" s="655">
        <f t="shared" si="127"/>
        <v>0</v>
      </c>
      <c r="T120" s="253">
        <v>0</v>
      </c>
      <c r="U120" s="253">
        <v>0</v>
      </c>
      <c r="V120" s="253">
        <v>0</v>
      </c>
      <c r="W120" s="253">
        <v>0</v>
      </c>
      <c r="X120" s="253">
        <v>0</v>
      </c>
      <c r="Y120" s="253">
        <v>0</v>
      </c>
      <c r="Z120" s="253">
        <v>0</v>
      </c>
      <c r="AA120" s="253">
        <v>0</v>
      </c>
      <c r="AB120" s="253">
        <v>0</v>
      </c>
      <c r="AC120" s="253">
        <v>0</v>
      </c>
      <c r="AD120" s="526">
        <v>0</v>
      </c>
      <c r="AE120" s="655">
        <f t="shared" si="128"/>
        <v>0</v>
      </c>
      <c r="AF120" s="253">
        <v>0</v>
      </c>
      <c r="AG120" s="253">
        <v>0</v>
      </c>
      <c r="AH120" s="253">
        <v>0</v>
      </c>
      <c r="AI120" s="253">
        <v>0</v>
      </c>
      <c r="AJ120" s="253">
        <v>0</v>
      </c>
      <c r="AK120" s="253">
        <v>0</v>
      </c>
      <c r="AL120" s="253">
        <v>0</v>
      </c>
      <c r="AM120" s="253">
        <v>0</v>
      </c>
      <c r="AN120" s="253">
        <v>0</v>
      </c>
      <c r="AO120" s="253">
        <v>0</v>
      </c>
      <c r="AP120" s="526">
        <v>0</v>
      </c>
      <c r="AQ120" s="655">
        <f t="shared" si="129"/>
        <v>0</v>
      </c>
      <c r="AR120" s="253">
        <v>0</v>
      </c>
      <c r="AS120" s="253">
        <v>0</v>
      </c>
      <c r="AT120" s="253">
        <v>0</v>
      </c>
      <c r="AU120" s="253">
        <v>0</v>
      </c>
      <c r="AV120" s="253">
        <v>0</v>
      </c>
      <c r="AW120" s="253">
        <v>0</v>
      </c>
      <c r="AX120" s="253">
        <v>0</v>
      </c>
      <c r="AY120" s="253">
        <v>0</v>
      </c>
      <c r="AZ120" s="253">
        <v>0</v>
      </c>
      <c r="BA120" s="253">
        <v>0</v>
      </c>
      <c r="BB120" s="526">
        <v>0</v>
      </c>
      <c r="BC120" s="893"/>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71"/>
      <c r="B121" s="514" t="s">
        <v>1129</v>
      </c>
      <c r="C121" s="524" t="s">
        <v>848</v>
      </c>
      <c r="D121" s="653"/>
      <c r="E121" s="653"/>
      <c r="F121" s="971" t="str">
        <f t="shared" si="1"/>
        <v/>
      </c>
      <c r="G121" s="655">
        <f t="shared" si="126"/>
        <v>0</v>
      </c>
      <c r="H121" s="253">
        <v>0</v>
      </c>
      <c r="I121" s="253">
        <v>0</v>
      </c>
      <c r="J121" s="253">
        <v>0</v>
      </c>
      <c r="K121" s="253">
        <v>0</v>
      </c>
      <c r="L121" s="253">
        <v>0</v>
      </c>
      <c r="M121" s="253">
        <v>0</v>
      </c>
      <c r="N121" s="253">
        <v>0</v>
      </c>
      <c r="O121" s="253">
        <v>0</v>
      </c>
      <c r="P121" s="253">
        <v>0</v>
      </c>
      <c r="Q121" s="253">
        <v>0</v>
      </c>
      <c r="R121" s="526">
        <v>0</v>
      </c>
      <c r="S121" s="655">
        <f t="shared" si="127"/>
        <v>0</v>
      </c>
      <c r="T121" s="253">
        <v>0</v>
      </c>
      <c r="U121" s="253">
        <v>0</v>
      </c>
      <c r="V121" s="253">
        <v>0</v>
      </c>
      <c r="W121" s="253">
        <v>0</v>
      </c>
      <c r="X121" s="253">
        <v>0</v>
      </c>
      <c r="Y121" s="253">
        <v>0</v>
      </c>
      <c r="Z121" s="253">
        <v>0</v>
      </c>
      <c r="AA121" s="253">
        <v>0</v>
      </c>
      <c r="AB121" s="253">
        <v>0</v>
      </c>
      <c r="AC121" s="253">
        <v>0</v>
      </c>
      <c r="AD121" s="526">
        <v>0</v>
      </c>
      <c r="AE121" s="655">
        <f t="shared" si="128"/>
        <v>0</v>
      </c>
      <c r="AF121" s="253">
        <v>0</v>
      </c>
      <c r="AG121" s="253">
        <v>0</v>
      </c>
      <c r="AH121" s="253">
        <v>0</v>
      </c>
      <c r="AI121" s="253">
        <v>0</v>
      </c>
      <c r="AJ121" s="253">
        <v>0</v>
      </c>
      <c r="AK121" s="253">
        <v>0</v>
      </c>
      <c r="AL121" s="253">
        <v>0</v>
      </c>
      <c r="AM121" s="253">
        <v>0</v>
      </c>
      <c r="AN121" s="253">
        <v>0</v>
      </c>
      <c r="AO121" s="253">
        <v>0</v>
      </c>
      <c r="AP121" s="526">
        <v>0</v>
      </c>
      <c r="AQ121" s="655">
        <f t="shared" si="129"/>
        <v>0</v>
      </c>
      <c r="AR121" s="253">
        <v>0</v>
      </c>
      <c r="AS121" s="253">
        <v>0</v>
      </c>
      <c r="AT121" s="253">
        <v>0</v>
      </c>
      <c r="AU121" s="253">
        <v>0</v>
      </c>
      <c r="AV121" s="253">
        <v>0</v>
      </c>
      <c r="AW121" s="253">
        <v>0</v>
      </c>
      <c r="AX121" s="253">
        <v>0</v>
      </c>
      <c r="AY121" s="253">
        <v>0</v>
      </c>
      <c r="AZ121" s="253">
        <v>0</v>
      </c>
      <c r="BA121" s="253">
        <v>0</v>
      </c>
      <c r="BB121" s="526">
        <v>0</v>
      </c>
      <c r="BC121" s="893"/>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71"/>
      <c r="B122" s="514" t="s">
        <v>1130</v>
      </c>
      <c r="C122" s="524" t="s">
        <v>849</v>
      </c>
      <c r="D122" s="653"/>
      <c r="E122" s="653"/>
      <c r="F122" s="971" t="str">
        <f t="shared" si="1"/>
        <v/>
      </c>
      <c r="G122" s="655">
        <f t="shared" si="126"/>
        <v>0</v>
      </c>
      <c r="H122" s="253">
        <v>0</v>
      </c>
      <c r="I122" s="253">
        <v>0</v>
      </c>
      <c r="J122" s="253">
        <v>0</v>
      </c>
      <c r="K122" s="253">
        <v>0</v>
      </c>
      <c r="L122" s="253">
        <v>0</v>
      </c>
      <c r="M122" s="253">
        <v>0</v>
      </c>
      <c r="N122" s="253">
        <v>0</v>
      </c>
      <c r="O122" s="253">
        <v>0</v>
      </c>
      <c r="P122" s="253">
        <v>0</v>
      </c>
      <c r="Q122" s="253">
        <v>0</v>
      </c>
      <c r="R122" s="526">
        <v>0</v>
      </c>
      <c r="S122" s="655">
        <f t="shared" si="127"/>
        <v>0</v>
      </c>
      <c r="T122" s="253">
        <v>0</v>
      </c>
      <c r="U122" s="253">
        <v>0</v>
      </c>
      <c r="V122" s="253">
        <v>0</v>
      </c>
      <c r="W122" s="253">
        <v>0</v>
      </c>
      <c r="X122" s="253">
        <v>0</v>
      </c>
      <c r="Y122" s="253">
        <v>0</v>
      </c>
      <c r="Z122" s="253">
        <v>0</v>
      </c>
      <c r="AA122" s="253">
        <v>0</v>
      </c>
      <c r="AB122" s="253">
        <v>0</v>
      </c>
      <c r="AC122" s="253">
        <v>0</v>
      </c>
      <c r="AD122" s="526">
        <v>0</v>
      </c>
      <c r="AE122" s="655">
        <f t="shared" si="128"/>
        <v>0</v>
      </c>
      <c r="AF122" s="253">
        <v>0</v>
      </c>
      <c r="AG122" s="253">
        <v>0</v>
      </c>
      <c r="AH122" s="253">
        <v>0</v>
      </c>
      <c r="AI122" s="253">
        <v>0</v>
      </c>
      <c r="AJ122" s="253">
        <v>0</v>
      </c>
      <c r="AK122" s="253">
        <v>0</v>
      </c>
      <c r="AL122" s="253">
        <v>0</v>
      </c>
      <c r="AM122" s="253">
        <v>0</v>
      </c>
      <c r="AN122" s="253">
        <v>0</v>
      </c>
      <c r="AO122" s="253">
        <v>0</v>
      </c>
      <c r="AP122" s="526">
        <v>0</v>
      </c>
      <c r="AQ122" s="655">
        <f t="shared" si="129"/>
        <v>0</v>
      </c>
      <c r="AR122" s="253">
        <v>0</v>
      </c>
      <c r="AS122" s="253">
        <v>0</v>
      </c>
      <c r="AT122" s="253">
        <v>0</v>
      </c>
      <c r="AU122" s="253">
        <v>0</v>
      </c>
      <c r="AV122" s="253">
        <v>0</v>
      </c>
      <c r="AW122" s="253">
        <v>0</v>
      </c>
      <c r="AX122" s="253">
        <v>0</v>
      </c>
      <c r="AY122" s="253">
        <v>0</v>
      </c>
      <c r="AZ122" s="253">
        <v>0</v>
      </c>
      <c r="BA122" s="253">
        <v>0</v>
      </c>
      <c r="BB122" s="526">
        <v>0</v>
      </c>
      <c r="BC122" s="893"/>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78"/>
      <c r="B123" s="660" t="s">
        <v>1131</v>
      </c>
      <c r="C123" s="661" t="s">
        <v>36</v>
      </c>
      <c r="D123" s="662">
        <f>SUM(D119:D122)</f>
        <v>500</v>
      </c>
      <c r="E123" s="662">
        <f>SUM(E119:E122)</f>
        <v>77</v>
      </c>
      <c r="F123" s="972">
        <f t="shared" si="1"/>
        <v>0.154</v>
      </c>
      <c r="G123" s="689">
        <f t="shared" si="126"/>
        <v>73955.887056413063</v>
      </c>
      <c r="H123" s="663">
        <f>SUM(H119:H122)</f>
        <v>63238.511350851346</v>
      </c>
      <c r="I123" s="663">
        <f t="shared" ref="I123:R123" si="150">SUM(I119:I122)</f>
        <v>2403.0875521482058</v>
      </c>
      <c r="J123" s="663">
        <f t="shared" si="150"/>
        <v>6315.4218553691453</v>
      </c>
      <c r="K123" s="663">
        <f t="shared" si="150"/>
        <v>508.60806148230222</v>
      </c>
      <c r="L123" s="663">
        <f t="shared" si="150"/>
        <v>0</v>
      </c>
      <c r="M123" s="663">
        <f t="shared" si="150"/>
        <v>1230.1315949435641</v>
      </c>
      <c r="N123" s="663">
        <f t="shared" si="150"/>
        <v>0</v>
      </c>
      <c r="O123" s="663">
        <f t="shared" si="150"/>
        <v>155.64979386564497</v>
      </c>
      <c r="P123" s="663">
        <f t="shared" si="150"/>
        <v>104.47684775285579</v>
      </c>
      <c r="Q123" s="663">
        <f t="shared" si="150"/>
        <v>0</v>
      </c>
      <c r="R123" s="889">
        <f t="shared" si="150"/>
        <v>0</v>
      </c>
      <c r="S123" s="689">
        <f t="shared" si="127"/>
        <v>55724.389636376749</v>
      </c>
      <c r="T123" s="663">
        <f t="shared" ref="T123:AD123" si="151">SUM(T119:T122)</f>
        <v>48747.080988851987</v>
      </c>
      <c r="U123" s="663">
        <f t="shared" si="151"/>
        <v>1511.4877559464908</v>
      </c>
      <c r="V123" s="663">
        <f t="shared" si="151"/>
        <v>3508.1630715473189</v>
      </c>
      <c r="W123" s="663">
        <f t="shared" si="151"/>
        <v>532.49877415431411</v>
      </c>
      <c r="X123" s="663">
        <f t="shared" si="151"/>
        <v>0</v>
      </c>
      <c r="Y123" s="663">
        <f t="shared" si="151"/>
        <v>813.59481852010822</v>
      </c>
      <c r="Z123" s="663">
        <f t="shared" si="151"/>
        <v>0</v>
      </c>
      <c r="AA123" s="663">
        <f t="shared" si="151"/>
        <v>88.209553446033652</v>
      </c>
      <c r="AB123" s="663">
        <f>SUM(AB119:AB122)</f>
        <v>523.35467391050383</v>
      </c>
      <c r="AC123" s="663">
        <f t="shared" si="151"/>
        <v>0</v>
      </c>
      <c r="AD123" s="889">
        <f t="shared" si="151"/>
        <v>0</v>
      </c>
      <c r="AE123" s="689">
        <f t="shared" si="128"/>
        <v>50332.403321930811</v>
      </c>
      <c r="AF123" s="663">
        <f t="shared" ref="AF123:AP123" si="152">SUM(AF119:AF122)</f>
        <v>45070.126688904769</v>
      </c>
      <c r="AG123" s="663">
        <f t="shared" si="152"/>
        <v>1310.7841862515374</v>
      </c>
      <c r="AH123" s="663">
        <f t="shared" si="152"/>
        <v>2869.1024921523995</v>
      </c>
      <c r="AI123" s="663">
        <f t="shared" si="152"/>
        <v>171.75727752054263</v>
      </c>
      <c r="AJ123" s="663">
        <f t="shared" si="152"/>
        <v>0</v>
      </c>
      <c r="AK123" s="663">
        <f t="shared" si="152"/>
        <v>762.31853651800066</v>
      </c>
      <c r="AL123" s="663">
        <f t="shared" si="152"/>
        <v>0</v>
      </c>
      <c r="AM123" s="663">
        <f t="shared" si="152"/>
        <v>94.62890649094976</v>
      </c>
      <c r="AN123" s="663">
        <f>SUM(AN119:AN122)</f>
        <v>53.685234092610692</v>
      </c>
      <c r="AO123" s="663">
        <f t="shared" si="152"/>
        <v>0</v>
      </c>
      <c r="AP123" s="889">
        <f t="shared" si="152"/>
        <v>0</v>
      </c>
      <c r="AQ123" s="689">
        <f t="shared" si="129"/>
        <v>64665.140868016817</v>
      </c>
      <c r="AR123" s="663">
        <f t="shared" ref="AR123:BC123" si="153">SUM(AR119:AR122)</f>
        <v>59513.868771378176</v>
      </c>
      <c r="AS123" s="663">
        <f t="shared" si="153"/>
        <v>1210.7867994415819</v>
      </c>
      <c r="AT123" s="663">
        <f t="shared" si="153"/>
        <v>2638.4703173383018</v>
      </c>
      <c r="AU123" s="663">
        <f t="shared" si="153"/>
        <v>-28.750508941359463</v>
      </c>
      <c r="AV123" s="663">
        <f t="shared" si="153"/>
        <v>0</v>
      </c>
      <c r="AW123" s="663">
        <f t="shared" si="153"/>
        <v>1060.1621787291037</v>
      </c>
      <c r="AX123" s="663">
        <f t="shared" si="153"/>
        <v>0</v>
      </c>
      <c r="AY123" s="663">
        <f t="shared" si="153"/>
        <v>44.117801238660853</v>
      </c>
      <c r="AZ123" s="663">
        <f>SUM(AZ119:AZ122)</f>
        <v>226.48550883235853</v>
      </c>
      <c r="BA123" s="663">
        <f t="shared" si="153"/>
        <v>0</v>
      </c>
      <c r="BB123" s="889">
        <f t="shared" si="153"/>
        <v>0</v>
      </c>
      <c r="BC123" s="664">
        <f t="shared" si="153"/>
        <v>0</v>
      </c>
      <c r="BD123" s="655">
        <f t="shared" si="130"/>
        <v>244677.82088273743</v>
      </c>
      <c r="BE123" s="665">
        <f t="shared" si="131"/>
        <v>216569.5877999863</v>
      </c>
      <c r="BF123" s="665">
        <f t="shared" si="132"/>
        <v>6436.1462937878159</v>
      </c>
      <c r="BG123" s="665">
        <f t="shared" si="133"/>
        <v>15331.157736407167</v>
      </c>
      <c r="BH123" s="665">
        <f t="shared" si="134"/>
        <v>1184.1136042157996</v>
      </c>
      <c r="BI123" s="665">
        <f t="shared" si="135"/>
        <v>0</v>
      </c>
      <c r="BJ123" s="665">
        <f t="shared" si="136"/>
        <v>3866.2071287107769</v>
      </c>
      <c r="BK123" s="665">
        <f t="shared" si="137"/>
        <v>0</v>
      </c>
      <c r="BL123" s="665">
        <f t="shared" si="138"/>
        <v>382.60605504128921</v>
      </c>
      <c r="BM123" s="665">
        <f t="shared" si="139"/>
        <v>908.00226458832879</v>
      </c>
      <c r="BN123" s="665">
        <f t="shared" si="140"/>
        <v>0</v>
      </c>
      <c r="BO123" s="666">
        <f t="shared" si="141"/>
        <v>0</v>
      </c>
    </row>
    <row r="124" spans="1:67" x14ac:dyDescent="0.25">
      <c r="A124" s="1571" t="s">
        <v>1132</v>
      </c>
      <c r="B124" s="514" t="s">
        <v>1133</v>
      </c>
      <c r="C124" s="524" t="s">
        <v>846</v>
      </c>
      <c r="D124" s="653">
        <v>330</v>
      </c>
      <c r="E124" s="653">
        <v>0</v>
      </c>
      <c r="F124" s="971">
        <f t="shared" si="1"/>
        <v>0</v>
      </c>
      <c r="G124" s="655">
        <f t="shared" si="126"/>
        <v>143067.49092074137</v>
      </c>
      <c r="H124" s="253">
        <v>130308.29365585867</v>
      </c>
      <c r="I124" s="253">
        <v>5935.3574332660783</v>
      </c>
      <c r="J124" s="253">
        <v>4512.6034658343024</v>
      </c>
      <c r="K124" s="253">
        <v>622.11896013248918</v>
      </c>
      <c r="L124" s="253">
        <v>0</v>
      </c>
      <c r="M124" s="253">
        <v>1667.9178997235335</v>
      </c>
      <c r="N124" s="253">
        <v>0</v>
      </c>
      <c r="O124" s="253">
        <v>0</v>
      </c>
      <c r="P124" s="253">
        <v>21.199505926295274</v>
      </c>
      <c r="Q124" s="253">
        <v>0</v>
      </c>
      <c r="R124" s="526">
        <v>0</v>
      </c>
      <c r="S124" s="655">
        <f t="shared" si="127"/>
        <v>142013.75001994963</v>
      </c>
      <c r="T124" s="253">
        <v>131550.75537967161</v>
      </c>
      <c r="U124" s="253">
        <v>3421.6522798314809</v>
      </c>
      <c r="V124" s="253">
        <v>4941.5708161668772</v>
      </c>
      <c r="W124" s="253">
        <v>422.22932898223934</v>
      </c>
      <c r="X124" s="253">
        <v>0</v>
      </c>
      <c r="Y124" s="253">
        <v>1677.5422152974343</v>
      </c>
      <c r="Z124" s="253">
        <v>0</v>
      </c>
      <c r="AA124" s="253">
        <v>0</v>
      </c>
      <c r="AB124" s="253">
        <v>0</v>
      </c>
      <c r="AC124" s="253">
        <v>0</v>
      </c>
      <c r="AD124" s="526">
        <v>0</v>
      </c>
      <c r="AE124" s="655">
        <f t="shared" si="128"/>
        <v>135650.23090180795</v>
      </c>
      <c r="AF124" s="253">
        <v>123291.21945499361</v>
      </c>
      <c r="AG124" s="253">
        <v>3715.8956385809333</v>
      </c>
      <c r="AH124" s="253">
        <v>4586.6475059857294</v>
      </c>
      <c r="AI124" s="253">
        <v>1041.9132747064616</v>
      </c>
      <c r="AJ124" s="253">
        <v>0</v>
      </c>
      <c r="AK124" s="253">
        <v>2808.4929013644251</v>
      </c>
      <c r="AL124" s="253">
        <v>0</v>
      </c>
      <c r="AM124" s="253">
        <v>206.06212617680893</v>
      </c>
      <c r="AN124" s="253">
        <v>0</v>
      </c>
      <c r="AO124" s="253">
        <v>0</v>
      </c>
      <c r="AP124" s="526">
        <v>0</v>
      </c>
      <c r="AQ124" s="655">
        <f t="shared" si="129"/>
        <v>138880.48398483693</v>
      </c>
      <c r="AR124" s="253">
        <v>127912.73145302411</v>
      </c>
      <c r="AS124" s="253">
        <v>3122.1768293935256</v>
      </c>
      <c r="AT124" s="253">
        <v>4186.9004917804341</v>
      </c>
      <c r="AU124" s="253">
        <v>1389.7630365746022</v>
      </c>
      <c r="AV124" s="253">
        <v>0</v>
      </c>
      <c r="AW124" s="253">
        <v>2231.4342819414037</v>
      </c>
      <c r="AX124" s="253">
        <v>0</v>
      </c>
      <c r="AY124" s="253">
        <v>0</v>
      </c>
      <c r="AZ124" s="253">
        <v>37.477892122808633</v>
      </c>
      <c r="BA124" s="253">
        <v>0</v>
      </c>
      <c r="BB124" s="526">
        <v>0</v>
      </c>
      <c r="BC124" s="893"/>
      <c r="BD124" s="690">
        <f t="shared" si="130"/>
        <v>559611.95582733594</v>
      </c>
      <c r="BE124" s="656">
        <f t="shared" si="131"/>
        <v>513062.999943548</v>
      </c>
      <c r="BF124" s="656">
        <f t="shared" si="132"/>
        <v>16195.082181072017</v>
      </c>
      <c r="BG124" s="656">
        <f t="shared" si="133"/>
        <v>18227.722279767342</v>
      </c>
      <c r="BH124" s="656">
        <f t="shared" si="134"/>
        <v>3476.0246003957923</v>
      </c>
      <c r="BI124" s="656">
        <f t="shared" si="135"/>
        <v>0</v>
      </c>
      <c r="BJ124" s="656">
        <f t="shared" si="136"/>
        <v>8385.3872983267956</v>
      </c>
      <c r="BK124" s="656">
        <f t="shared" si="137"/>
        <v>0</v>
      </c>
      <c r="BL124" s="656">
        <f t="shared" si="138"/>
        <v>206.06212617680893</v>
      </c>
      <c r="BM124" s="656">
        <f t="shared" si="139"/>
        <v>58.677398049103907</v>
      </c>
      <c r="BN124" s="656">
        <f t="shared" si="140"/>
        <v>0</v>
      </c>
      <c r="BO124" s="657">
        <f t="shared" si="141"/>
        <v>0</v>
      </c>
    </row>
    <row r="125" spans="1:67" x14ac:dyDescent="0.25">
      <c r="A125" s="1571"/>
      <c r="B125" s="514" t="s">
        <v>1134</v>
      </c>
      <c r="C125" s="524" t="s">
        <v>847</v>
      </c>
      <c r="D125" s="653"/>
      <c r="E125" s="653"/>
      <c r="F125" s="971" t="str">
        <f t="shared" si="1"/>
        <v/>
      </c>
      <c r="G125" s="655">
        <f t="shared" si="126"/>
        <v>0</v>
      </c>
      <c r="H125" s="253">
        <v>0</v>
      </c>
      <c r="I125" s="253">
        <v>0</v>
      </c>
      <c r="J125" s="253">
        <v>0</v>
      </c>
      <c r="K125" s="253">
        <v>0</v>
      </c>
      <c r="L125" s="253">
        <v>0</v>
      </c>
      <c r="M125" s="253">
        <v>0</v>
      </c>
      <c r="N125" s="253">
        <v>0</v>
      </c>
      <c r="O125" s="253">
        <v>0</v>
      </c>
      <c r="P125" s="253">
        <v>0</v>
      </c>
      <c r="Q125" s="253">
        <v>0</v>
      </c>
      <c r="R125" s="526">
        <v>0</v>
      </c>
      <c r="S125" s="655">
        <f t="shared" si="127"/>
        <v>0</v>
      </c>
      <c r="T125" s="253">
        <v>0</v>
      </c>
      <c r="U125" s="253">
        <v>0</v>
      </c>
      <c r="V125" s="253">
        <v>0</v>
      </c>
      <c r="W125" s="253">
        <v>0</v>
      </c>
      <c r="X125" s="253">
        <v>0</v>
      </c>
      <c r="Y125" s="253">
        <v>0</v>
      </c>
      <c r="Z125" s="253">
        <v>0</v>
      </c>
      <c r="AA125" s="253">
        <v>0</v>
      </c>
      <c r="AB125" s="253">
        <v>0</v>
      </c>
      <c r="AC125" s="253">
        <v>0</v>
      </c>
      <c r="AD125" s="526">
        <v>0</v>
      </c>
      <c r="AE125" s="655">
        <f t="shared" si="128"/>
        <v>0</v>
      </c>
      <c r="AF125" s="253">
        <v>0</v>
      </c>
      <c r="AG125" s="253">
        <v>0</v>
      </c>
      <c r="AH125" s="253">
        <v>0</v>
      </c>
      <c r="AI125" s="253">
        <v>0</v>
      </c>
      <c r="AJ125" s="253">
        <v>0</v>
      </c>
      <c r="AK125" s="253">
        <v>0</v>
      </c>
      <c r="AL125" s="253">
        <v>0</v>
      </c>
      <c r="AM125" s="253">
        <v>0</v>
      </c>
      <c r="AN125" s="253">
        <v>0</v>
      </c>
      <c r="AO125" s="253">
        <v>0</v>
      </c>
      <c r="AP125" s="526">
        <v>0</v>
      </c>
      <c r="AQ125" s="655">
        <f t="shared" si="129"/>
        <v>0</v>
      </c>
      <c r="AR125" s="253">
        <v>0</v>
      </c>
      <c r="AS125" s="253">
        <v>0</v>
      </c>
      <c r="AT125" s="253">
        <v>0</v>
      </c>
      <c r="AU125" s="253">
        <v>0</v>
      </c>
      <c r="AV125" s="253">
        <v>0</v>
      </c>
      <c r="AW125" s="253">
        <v>0</v>
      </c>
      <c r="AX125" s="253">
        <v>0</v>
      </c>
      <c r="AY125" s="253">
        <v>0</v>
      </c>
      <c r="AZ125" s="253">
        <v>0</v>
      </c>
      <c r="BA125" s="253">
        <v>0</v>
      </c>
      <c r="BB125" s="526">
        <v>0</v>
      </c>
      <c r="BC125" s="893"/>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71"/>
      <c r="B126" s="514" t="s">
        <v>1135</v>
      </c>
      <c r="C126" s="524" t="s">
        <v>848</v>
      </c>
      <c r="D126" s="653"/>
      <c r="E126" s="653"/>
      <c r="F126" s="971" t="str">
        <f t="shared" si="1"/>
        <v/>
      </c>
      <c r="G126" s="655">
        <f t="shared" si="126"/>
        <v>0</v>
      </c>
      <c r="H126" s="253">
        <v>0</v>
      </c>
      <c r="I126" s="253">
        <v>0</v>
      </c>
      <c r="J126" s="253">
        <v>0</v>
      </c>
      <c r="K126" s="253">
        <v>0</v>
      </c>
      <c r="L126" s="253">
        <v>0</v>
      </c>
      <c r="M126" s="253">
        <v>0</v>
      </c>
      <c r="N126" s="253">
        <v>0</v>
      </c>
      <c r="O126" s="253">
        <v>0</v>
      </c>
      <c r="P126" s="253">
        <v>0</v>
      </c>
      <c r="Q126" s="253">
        <v>0</v>
      </c>
      <c r="R126" s="526">
        <v>0</v>
      </c>
      <c r="S126" s="655">
        <f t="shared" si="127"/>
        <v>0</v>
      </c>
      <c r="T126" s="253">
        <v>0</v>
      </c>
      <c r="U126" s="253">
        <v>0</v>
      </c>
      <c r="V126" s="253">
        <v>0</v>
      </c>
      <c r="W126" s="253">
        <v>0</v>
      </c>
      <c r="X126" s="253">
        <v>0</v>
      </c>
      <c r="Y126" s="253">
        <v>0</v>
      </c>
      <c r="Z126" s="253">
        <v>0</v>
      </c>
      <c r="AA126" s="253">
        <v>0</v>
      </c>
      <c r="AB126" s="253">
        <v>0</v>
      </c>
      <c r="AC126" s="253">
        <v>0</v>
      </c>
      <c r="AD126" s="526">
        <v>0</v>
      </c>
      <c r="AE126" s="655">
        <f t="shared" si="128"/>
        <v>0</v>
      </c>
      <c r="AF126" s="253">
        <v>0</v>
      </c>
      <c r="AG126" s="253">
        <v>0</v>
      </c>
      <c r="AH126" s="253">
        <v>0</v>
      </c>
      <c r="AI126" s="253">
        <v>0</v>
      </c>
      <c r="AJ126" s="253">
        <v>0</v>
      </c>
      <c r="AK126" s="253">
        <v>0</v>
      </c>
      <c r="AL126" s="253">
        <v>0</v>
      </c>
      <c r="AM126" s="253">
        <v>0</v>
      </c>
      <c r="AN126" s="253">
        <v>0</v>
      </c>
      <c r="AO126" s="253">
        <v>0</v>
      </c>
      <c r="AP126" s="526">
        <v>0</v>
      </c>
      <c r="AQ126" s="655">
        <f t="shared" si="129"/>
        <v>0</v>
      </c>
      <c r="AR126" s="253">
        <v>0</v>
      </c>
      <c r="AS126" s="253">
        <v>0</v>
      </c>
      <c r="AT126" s="253">
        <v>0</v>
      </c>
      <c r="AU126" s="253">
        <v>0</v>
      </c>
      <c r="AV126" s="253">
        <v>0</v>
      </c>
      <c r="AW126" s="253">
        <v>0</v>
      </c>
      <c r="AX126" s="253">
        <v>0</v>
      </c>
      <c r="AY126" s="253">
        <v>0</v>
      </c>
      <c r="AZ126" s="253">
        <v>0</v>
      </c>
      <c r="BA126" s="253">
        <v>0</v>
      </c>
      <c r="BB126" s="526">
        <v>0</v>
      </c>
      <c r="BC126" s="893"/>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71"/>
      <c r="B127" s="514" t="s">
        <v>1136</v>
      </c>
      <c r="C127" s="524" t="s">
        <v>849</v>
      </c>
      <c r="D127" s="653"/>
      <c r="E127" s="653"/>
      <c r="F127" s="971" t="str">
        <f t="shared" si="1"/>
        <v/>
      </c>
      <c r="G127" s="655">
        <f t="shared" si="126"/>
        <v>0</v>
      </c>
      <c r="H127" s="253">
        <v>0</v>
      </c>
      <c r="I127" s="253">
        <v>0</v>
      </c>
      <c r="J127" s="253">
        <v>0</v>
      </c>
      <c r="K127" s="253">
        <v>0</v>
      </c>
      <c r="L127" s="253">
        <v>0</v>
      </c>
      <c r="M127" s="253">
        <v>0</v>
      </c>
      <c r="N127" s="253">
        <v>0</v>
      </c>
      <c r="O127" s="253">
        <v>0</v>
      </c>
      <c r="P127" s="253">
        <v>0</v>
      </c>
      <c r="Q127" s="253">
        <v>0</v>
      </c>
      <c r="R127" s="526">
        <v>0</v>
      </c>
      <c r="S127" s="655">
        <f t="shared" si="127"/>
        <v>0</v>
      </c>
      <c r="T127" s="253">
        <v>0</v>
      </c>
      <c r="U127" s="253">
        <v>0</v>
      </c>
      <c r="V127" s="253">
        <v>0</v>
      </c>
      <c r="W127" s="253">
        <v>0</v>
      </c>
      <c r="X127" s="253">
        <v>0</v>
      </c>
      <c r="Y127" s="253">
        <v>0</v>
      </c>
      <c r="Z127" s="253">
        <v>0</v>
      </c>
      <c r="AA127" s="253">
        <v>0</v>
      </c>
      <c r="AB127" s="253">
        <v>0</v>
      </c>
      <c r="AC127" s="253">
        <v>0</v>
      </c>
      <c r="AD127" s="526">
        <v>0</v>
      </c>
      <c r="AE127" s="655">
        <f t="shared" si="128"/>
        <v>0</v>
      </c>
      <c r="AF127" s="253">
        <v>0</v>
      </c>
      <c r="AG127" s="253">
        <v>0</v>
      </c>
      <c r="AH127" s="253">
        <v>0</v>
      </c>
      <c r="AI127" s="253">
        <v>0</v>
      </c>
      <c r="AJ127" s="253">
        <v>0</v>
      </c>
      <c r="AK127" s="253">
        <v>0</v>
      </c>
      <c r="AL127" s="253">
        <v>0</v>
      </c>
      <c r="AM127" s="253">
        <v>0</v>
      </c>
      <c r="AN127" s="253">
        <v>0</v>
      </c>
      <c r="AO127" s="253">
        <v>0</v>
      </c>
      <c r="AP127" s="526">
        <v>0</v>
      </c>
      <c r="AQ127" s="655">
        <f t="shared" si="129"/>
        <v>0</v>
      </c>
      <c r="AR127" s="253">
        <v>0</v>
      </c>
      <c r="AS127" s="253">
        <v>0</v>
      </c>
      <c r="AT127" s="253">
        <v>0</v>
      </c>
      <c r="AU127" s="253">
        <v>0</v>
      </c>
      <c r="AV127" s="253">
        <v>0</v>
      </c>
      <c r="AW127" s="253">
        <v>0</v>
      </c>
      <c r="AX127" s="253">
        <v>0</v>
      </c>
      <c r="AY127" s="253">
        <v>0</v>
      </c>
      <c r="AZ127" s="253">
        <v>0</v>
      </c>
      <c r="BA127" s="253">
        <v>0</v>
      </c>
      <c r="BB127" s="526">
        <v>0</v>
      </c>
      <c r="BC127" s="893"/>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78"/>
      <c r="B128" s="660" t="s">
        <v>1137</v>
      </c>
      <c r="C128" s="661" t="s">
        <v>36</v>
      </c>
      <c r="D128" s="662">
        <f>SUM(D124:D127)</f>
        <v>330</v>
      </c>
      <c r="E128" s="662">
        <f>SUM(E124:E127)</f>
        <v>0</v>
      </c>
      <c r="F128" s="972">
        <f t="shared" si="1"/>
        <v>0</v>
      </c>
      <c r="G128" s="689">
        <f t="shared" si="126"/>
        <v>143067.49092074137</v>
      </c>
      <c r="H128" s="663">
        <f>SUM(H124:H127)</f>
        <v>130308.29365585867</v>
      </c>
      <c r="I128" s="663">
        <f t="shared" ref="I128:R128" si="154">SUM(I124:I127)</f>
        <v>5935.3574332660783</v>
      </c>
      <c r="J128" s="663">
        <f t="shared" si="154"/>
        <v>4512.6034658343024</v>
      </c>
      <c r="K128" s="663">
        <f t="shared" si="154"/>
        <v>622.11896013248918</v>
      </c>
      <c r="L128" s="663">
        <f t="shared" si="154"/>
        <v>0</v>
      </c>
      <c r="M128" s="663">
        <f t="shared" si="154"/>
        <v>1667.9178997235335</v>
      </c>
      <c r="N128" s="663">
        <f t="shared" si="154"/>
        <v>0</v>
      </c>
      <c r="O128" s="663">
        <f t="shared" si="154"/>
        <v>0</v>
      </c>
      <c r="P128" s="663">
        <f t="shared" si="154"/>
        <v>21.199505926295274</v>
      </c>
      <c r="Q128" s="663">
        <f t="shared" si="154"/>
        <v>0</v>
      </c>
      <c r="R128" s="889">
        <f t="shared" si="154"/>
        <v>0</v>
      </c>
      <c r="S128" s="689">
        <f t="shared" si="127"/>
        <v>142013.75001994963</v>
      </c>
      <c r="T128" s="663">
        <f t="shared" ref="T128:AD128" si="155">SUM(T124:T127)</f>
        <v>131550.75537967161</v>
      </c>
      <c r="U128" s="663">
        <f t="shared" si="155"/>
        <v>3421.6522798314809</v>
      </c>
      <c r="V128" s="663">
        <f t="shared" si="155"/>
        <v>4941.5708161668772</v>
      </c>
      <c r="W128" s="663">
        <f t="shared" si="155"/>
        <v>422.22932898223934</v>
      </c>
      <c r="X128" s="663">
        <f t="shared" si="155"/>
        <v>0</v>
      </c>
      <c r="Y128" s="663">
        <f t="shared" si="155"/>
        <v>1677.5422152974343</v>
      </c>
      <c r="Z128" s="663">
        <f t="shared" si="155"/>
        <v>0</v>
      </c>
      <c r="AA128" s="663">
        <f t="shared" si="155"/>
        <v>0</v>
      </c>
      <c r="AB128" s="663">
        <f>SUM(AB124:AB127)</f>
        <v>0</v>
      </c>
      <c r="AC128" s="663">
        <f t="shared" si="155"/>
        <v>0</v>
      </c>
      <c r="AD128" s="889">
        <f t="shared" si="155"/>
        <v>0</v>
      </c>
      <c r="AE128" s="689">
        <f t="shared" si="128"/>
        <v>135650.23090180795</v>
      </c>
      <c r="AF128" s="663">
        <f t="shared" ref="AF128:AP128" si="156">SUM(AF124:AF127)</f>
        <v>123291.21945499361</v>
      </c>
      <c r="AG128" s="663">
        <f t="shared" si="156"/>
        <v>3715.8956385809333</v>
      </c>
      <c r="AH128" s="663">
        <f t="shared" si="156"/>
        <v>4586.6475059857294</v>
      </c>
      <c r="AI128" s="663">
        <f t="shared" si="156"/>
        <v>1041.9132747064616</v>
      </c>
      <c r="AJ128" s="663">
        <f t="shared" si="156"/>
        <v>0</v>
      </c>
      <c r="AK128" s="663">
        <f t="shared" si="156"/>
        <v>2808.4929013644251</v>
      </c>
      <c r="AL128" s="663">
        <f t="shared" si="156"/>
        <v>0</v>
      </c>
      <c r="AM128" s="663">
        <f t="shared" si="156"/>
        <v>206.06212617680893</v>
      </c>
      <c r="AN128" s="663">
        <f>SUM(AN124:AN127)</f>
        <v>0</v>
      </c>
      <c r="AO128" s="663">
        <f t="shared" si="156"/>
        <v>0</v>
      </c>
      <c r="AP128" s="889">
        <f t="shared" si="156"/>
        <v>0</v>
      </c>
      <c r="AQ128" s="689">
        <f t="shared" si="129"/>
        <v>138880.48398483693</v>
      </c>
      <c r="AR128" s="663">
        <f t="shared" ref="AR128:BC128" si="157">SUM(AR124:AR127)</f>
        <v>127912.73145302411</v>
      </c>
      <c r="AS128" s="663">
        <f t="shared" si="157"/>
        <v>3122.1768293935256</v>
      </c>
      <c r="AT128" s="663">
        <f t="shared" si="157"/>
        <v>4186.9004917804341</v>
      </c>
      <c r="AU128" s="663">
        <f t="shared" si="157"/>
        <v>1389.7630365746022</v>
      </c>
      <c r="AV128" s="663">
        <f t="shared" si="157"/>
        <v>0</v>
      </c>
      <c r="AW128" s="663">
        <f t="shared" si="157"/>
        <v>2231.4342819414037</v>
      </c>
      <c r="AX128" s="663">
        <f t="shared" si="157"/>
        <v>0</v>
      </c>
      <c r="AY128" s="663">
        <f t="shared" si="157"/>
        <v>0</v>
      </c>
      <c r="AZ128" s="663">
        <f>SUM(AZ124:AZ127)</f>
        <v>37.477892122808633</v>
      </c>
      <c r="BA128" s="663">
        <f t="shared" si="157"/>
        <v>0</v>
      </c>
      <c r="BB128" s="889">
        <f t="shared" si="157"/>
        <v>0</v>
      </c>
      <c r="BC128" s="664">
        <f t="shared" si="157"/>
        <v>0</v>
      </c>
      <c r="BD128" s="655">
        <f t="shared" si="130"/>
        <v>559611.95582733594</v>
      </c>
      <c r="BE128" s="665">
        <f t="shared" si="131"/>
        <v>513062.999943548</v>
      </c>
      <c r="BF128" s="665">
        <f t="shared" si="132"/>
        <v>16195.082181072017</v>
      </c>
      <c r="BG128" s="665">
        <f t="shared" si="133"/>
        <v>18227.722279767342</v>
      </c>
      <c r="BH128" s="665">
        <f t="shared" si="134"/>
        <v>3476.0246003957923</v>
      </c>
      <c r="BI128" s="665">
        <f t="shared" si="135"/>
        <v>0</v>
      </c>
      <c r="BJ128" s="665">
        <f t="shared" si="136"/>
        <v>8385.3872983267956</v>
      </c>
      <c r="BK128" s="665">
        <f t="shared" si="137"/>
        <v>0</v>
      </c>
      <c r="BL128" s="665">
        <f t="shared" si="138"/>
        <v>206.06212617680893</v>
      </c>
      <c r="BM128" s="665">
        <f t="shared" si="139"/>
        <v>58.677398049103907</v>
      </c>
      <c r="BN128" s="665">
        <f t="shared" si="140"/>
        <v>0</v>
      </c>
      <c r="BO128" s="666">
        <f t="shared" si="141"/>
        <v>0</v>
      </c>
    </row>
    <row r="129" spans="1:67" x14ac:dyDescent="0.25">
      <c r="A129" s="1571" t="s">
        <v>1138</v>
      </c>
      <c r="B129" s="514" t="s">
        <v>1139</v>
      </c>
      <c r="C129" s="524" t="s">
        <v>846</v>
      </c>
      <c r="D129" s="653">
        <v>293</v>
      </c>
      <c r="E129" s="653">
        <v>156</v>
      </c>
      <c r="F129" s="971">
        <f t="shared" si="1"/>
        <v>0.53242320819112632</v>
      </c>
      <c r="G129" s="655">
        <f t="shared" si="126"/>
        <v>148076.8358981396</v>
      </c>
      <c r="H129" s="253">
        <v>131125.53307971204</v>
      </c>
      <c r="I129" s="253">
        <v>3294.5973079755286</v>
      </c>
      <c r="J129" s="253">
        <v>6142.5611440730499</v>
      </c>
      <c r="K129" s="253">
        <v>389.32457438498346</v>
      </c>
      <c r="L129" s="253">
        <v>0</v>
      </c>
      <c r="M129" s="253">
        <v>6208.2888165717259</v>
      </c>
      <c r="N129" s="253">
        <v>0</v>
      </c>
      <c r="O129" s="253">
        <v>0</v>
      </c>
      <c r="P129" s="253">
        <v>916.53097542225646</v>
      </c>
      <c r="Q129" s="253">
        <v>0</v>
      </c>
      <c r="R129" s="526">
        <v>0</v>
      </c>
      <c r="S129" s="655">
        <f t="shared" si="127"/>
        <v>154131.48765228028</v>
      </c>
      <c r="T129" s="253">
        <v>135569.28930314194</v>
      </c>
      <c r="U129" s="253">
        <v>3934.1140693377606</v>
      </c>
      <c r="V129" s="253">
        <v>7995.9954299377769</v>
      </c>
      <c r="W129" s="253">
        <v>178.10986503342826</v>
      </c>
      <c r="X129" s="253">
        <v>0</v>
      </c>
      <c r="Y129" s="253">
        <v>5994.4329229046725</v>
      </c>
      <c r="Z129" s="253">
        <v>0</v>
      </c>
      <c r="AA129" s="253">
        <v>194.72731635177487</v>
      </c>
      <c r="AB129" s="253">
        <v>264.81874557292855</v>
      </c>
      <c r="AC129" s="253">
        <v>0</v>
      </c>
      <c r="AD129" s="526">
        <v>0</v>
      </c>
      <c r="AE129" s="655">
        <f t="shared" si="128"/>
        <v>149353.04120214307</v>
      </c>
      <c r="AF129" s="253">
        <v>135090.21946406897</v>
      </c>
      <c r="AG129" s="253">
        <v>2369.6569476987875</v>
      </c>
      <c r="AH129" s="253">
        <v>6334.5128896662673</v>
      </c>
      <c r="AI129" s="253">
        <v>126.57353601531173</v>
      </c>
      <c r="AJ129" s="253">
        <v>0</v>
      </c>
      <c r="AK129" s="253">
        <v>4745.1982819956565</v>
      </c>
      <c r="AL129" s="253">
        <v>0</v>
      </c>
      <c r="AM129" s="253">
        <v>59.218848768443571</v>
      </c>
      <c r="AN129" s="253">
        <v>627.66123392958514</v>
      </c>
      <c r="AO129" s="253">
        <v>0</v>
      </c>
      <c r="AP129" s="526">
        <v>0</v>
      </c>
      <c r="AQ129" s="655">
        <f t="shared" si="129"/>
        <v>154918.24118124772</v>
      </c>
      <c r="AR129" s="253">
        <v>139859.74102482782</v>
      </c>
      <c r="AS129" s="253">
        <v>1905.2513689034945</v>
      </c>
      <c r="AT129" s="253">
        <v>8451.5136686247388</v>
      </c>
      <c r="AU129" s="253">
        <v>185.21462197502825</v>
      </c>
      <c r="AV129" s="253">
        <v>0</v>
      </c>
      <c r="AW129" s="253">
        <v>3815.9280619405295</v>
      </c>
      <c r="AX129" s="253">
        <v>0</v>
      </c>
      <c r="AY129" s="253">
        <v>228.82270758678027</v>
      </c>
      <c r="AZ129" s="253">
        <v>471.76972738933273</v>
      </c>
      <c r="BA129" s="253">
        <v>0</v>
      </c>
      <c r="BB129" s="526">
        <v>0</v>
      </c>
      <c r="BC129" s="893"/>
      <c r="BD129" s="690">
        <f t="shared" si="130"/>
        <v>606479.6059338107</v>
      </c>
      <c r="BE129" s="656">
        <f t="shared" si="131"/>
        <v>541644.78287175077</v>
      </c>
      <c r="BF129" s="656">
        <f t="shared" si="132"/>
        <v>11503.619693915572</v>
      </c>
      <c r="BG129" s="656">
        <f t="shared" si="133"/>
        <v>28924.583132301832</v>
      </c>
      <c r="BH129" s="656">
        <f t="shared" si="134"/>
        <v>879.22259740875165</v>
      </c>
      <c r="BI129" s="656">
        <f t="shared" si="135"/>
        <v>0</v>
      </c>
      <c r="BJ129" s="656">
        <f t="shared" si="136"/>
        <v>20763.848083412584</v>
      </c>
      <c r="BK129" s="656">
        <f t="shared" si="137"/>
        <v>0</v>
      </c>
      <c r="BL129" s="656">
        <f t="shared" si="138"/>
        <v>482.76887270699871</v>
      </c>
      <c r="BM129" s="656">
        <f t="shared" si="139"/>
        <v>2280.7806823141027</v>
      </c>
      <c r="BN129" s="656">
        <f t="shared" si="140"/>
        <v>0</v>
      </c>
      <c r="BO129" s="657">
        <f t="shared" si="141"/>
        <v>0</v>
      </c>
    </row>
    <row r="130" spans="1:67" x14ac:dyDescent="0.25">
      <c r="A130" s="1571"/>
      <c r="B130" s="514" t="s">
        <v>1140</v>
      </c>
      <c r="C130" s="524" t="s">
        <v>847</v>
      </c>
      <c r="D130" s="653"/>
      <c r="E130" s="653"/>
      <c r="F130" s="971" t="str">
        <f t="shared" si="1"/>
        <v/>
      </c>
      <c r="G130" s="655">
        <f t="shared" si="126"/>
        <v>0</v>
      </c>
      <c r="H130" s="253">
        <v>0</v>
      </c>
      <c r="I130" s="253">
        <v>0</v>
      </c>
      <c r="J130" s="253">
        <v>0</v>
      </c>
      <c r="K130" s="253">
        <v>0</v>
      </c>
      <c r="L130" s="253">
        <v>0</v>
      </c>
      <c r="M130" s="253">
        <v>0</v>
      </c>
      <c r="N130" s="253">
        <v>0</v>
      </c>
      <c r="O130" s="253">
        <v>0</v>
      </c>
      <c r="P130" s="253">
        <v>0</v>
      </c>
      <c r="Q130" s="253">
        <v>0</v>
      </c>
      <c r="R130" s="526">
        <v>0</v>
      </c>
      <c r="S130" s="655">
        <f t="shared" si="127"/>
        <v>0</v>
      </c>
      <c r="T130" s="253">
        <v>0</v>
      </c>
      <c r="U130" s="253">
        <v>0</v>
      </c>
      <c r="V130" s="253">
        <v>0</v>
      </c>
      <c r="W130" s="253">
        <v>0</v>
      </c>
      <c r="X130" s="253">
        <v>0</v>
      </c>
      <c r="Y130" s="253">
        <v>0</v>
      </c>
      <c r="Z130" s="253">
        <v>0</v>
      </c>
      <c r="AA130" s="253">
        <v>0</v>
      </c>
      <c r="AB130" s="253">
        <v>0</v>
      </c>
      <c r="AC130" s="253">
        <v>0</v>
      </c>
      <c r="AD130" s="526">
        <v>0</v>
      </c>
      <c r="AE130" s="655">
        <f t="shared" si="128"/>
        <v>0</v>
      </c>
      <c r="AF130" s="253">
        <v>0</v>
      </c>
      <c r="AG130" s="253">
        <v>0</v>
      </c>
      <c r="AH130" s="253">
        <v>0</v>
      </c>
      <c r="AI130" s="253">
        <v>0</v>
      </c>
      <c r="AJ130" s="253">
        <v>0</v>
      </c>
      <c r="AK130" s="253">
        <v>0</v>
      </c>
      <c r="AL130" s="253">
        <v>0</v>
      </c>
      <c r="AM130" s="253">
        <v>0</v>
      </c>
      <c r="AN130" s="253">
        <v>0</v>
      </c>
      <c r="AO130" s="253">
        <v>0</v>
      </c>
      <c r="AP130" s="526">
        <v>0</v>
      </c>
      <c r="AQ130" s="655">
        <f t="shared" si="129"/>
        <v>0</v>
      </c>
      <c r="AR130" s="253">
        <v>0</v>
      </c>
      <c r="AS130" s="253">
        <v>0</v>
      </c>
      <c r="AT130" s="253">
        <v>0</v>
      </c>
      <c r="AU130" s="253">
        <v>0</v>
      </c>
      <c r="AV130" s="253">
        <v>0</v>
      </c>
      <c r="AW130" s="253">
        <v>0</v>
      </c>
      <c r="AX130" s="253">
        <v>0</v>
      </c>
      <c r="AY130" s="253">
        <v>0</v>
      </c>
      <c r="AZ130" s="253">
        <v>0</v>
      </c>
      <c r="BA130" s="253">
        <v>0</v>
      </c>
      <c r="BB130" s="526">
        <v>0</v>
      </c>
      <c r="BC130" s="893"/>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71"/>
      <c r="B131" s="514" t="s">
        <v>1141</v>
      </c>
      <c r="C131" s="524" t="s">
        <v>848</v>
      </c>
      <c r="D131" s="653"/>
      <c r="E131" s="653"/>
      <c r="F131" s="971" t="str">
        <f t="shared" si="1"/>
        <v/>
      </c>
      <c r="G131" s="655">
        <f t="shared" si="126"/>
        <v>0</v>
      </c>
      <c r="H131" s="253">
        <v>0</v>
      </c>
      <c r="I131" s="253">
        <v>0</v>
      </c>
      <c r="J131" s="253">
        <v>0</v>
      </c>
      <c r="K131" s="253">
        <v>0</v>
      </c>
      <c r="L131" s="253">
        <v>0</v>
      </c>
      <c r="M131" s="253">
        <v>0</v>
      </c>
      <c r="N131" s="253">
        <v>0</v>
      </c>
      <c r="O131" s="253">
        <v>0</v>
      </c>
      <c r="P131" s="253">
        <v>0</v>
      </c>
      <c r="Q131" s="253">
        <v>0</v>
      </c>
      <c r="R131" s="526">
        <v>0</v>
      </c>
      <c r="S131" s="655">
        <f t="shared" si="127"/>
        <v>0</v>
      </c>
      <c r="T131" s="253">
        <v>0</v>
      </c>
      <c r="U131" s="253">
        <v>0</v>
      </c>
      <c r="V131" s="253">
        <v>0</v>
      </c>
      <c r="W131" s="253">
        <v>0</v>
      </c>
      <c r="X131" s="253">
        <v>0</v>
      </c>
      <c r="Y131" s="253">
        <v>0</v>
      </c>
      <c r="Z131" s="253">
        <v>0</v>
      </c>
      <c r="AA131" s="253">
        <v>0</v>
      </c>
      <c r="AB131" s="253">
        <v>0</v>
      </c>
      <c r="AC131" s="253">
        <v>0</v>
      </c>
      <c r="AD131" s="526">
        <v>0</v>
      </c>
      <c r="AE131" s="655">
        <f t="shared" si="128"/>
        <v>0</v>
      </c>
      <c r="AF131" s="253">
        <v>0</v>
      </c>
      <c r="AG131" s="253">
        <v>0</v>
      </c>
      <c r="AH131" s="253">
        <v>0</v>
      </c>
      <c r="AI131" s="253">
        <v>0</v>
      </c>
      <c r="AJ131" s="253">
        <v>0</v>
      </c>
      <c r="AK131" s="253">
        <v>0</v>
      </c>
      <c r="AL131" s="253">
        <v>0</v>
      </c>
      <c r="AM131" s="253">
        <v>0</v>
      </c>
      <c r="AN131" s="253">
        <v>0</v>
      </c>
      <c r="AO131" s="253">
        <v>0</v>
      </c>
      <c r="AP131" s="526">
        <v>0</v>
      </c>
      <c r="AQ131" s="655">
        <f t="shared" si="129"/>
        <v>0</v>
      </c>
      <c r="AR131" s="253">
        <v>0</v>
      </c>
      <c r="AS131" s="253">
        <v>0</v>
      </c>
      <c r="AT131" s="253">
        <v>0</v>
      </c>
      <c r="AU131" s="253">
        <v>0</v>
      </c>
      <c r="AV131" s="253">
        <v>0</v>
      </c>
      <c r="AW131" s="253">
        <v>0</v>
      </c>
      <c r="AX131" s="253">
        <v>0</v>
      </c>
      <c r="AY131" s="253">
        <v>0</v>
      </c>
      <c r="AZ131" s="253">
        <v>0</v>
      </c>
      <c r="BA131" s="253">
        <v>0</v>
      </c>
      <c r="BB131" s="526">
        <v>0</v>
      </c>
      <c r="BC131" s="893"/>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71"/>
      <c r="B132" s="514" t="s">
        <v>1142</v>
      </c>
      <c r="C132" s="524" t="s">
        <v>849</v>
      </c>
      <c r="D132" s="653"/>
      <c r="E132" s="653"/>
      <c r="F132" s="971" t="str">
        <f t="shared" si="1"/>
        <v/>
      </c>
      <c r="G132" s="655">
        <f t="shared" si="126"/>
        <v>0</v>
      </c>
      <c r="H132" s="253">
        <v>0</v>
      </c>
      <c r="I132" s="253">
        <v>0</v>
      </c>
      <c r="J132" s="253">
        <v>0</v>
      </c>
      <c r="K132" s="253">
        <v>0</v>
      </c>
      <c r="L132" s="253">
        <v>0</v>
      </c>
      <c r="M132" s="253">
        <v>0</v>
      </c>
      <c r="N132" s="253">
        <v>0</v>
      </c>
      <c r="O132" s="253">
        <v>0</v>
      </c>
      <c r="P132" s="253">
        <v>0</v>
      </c>
      <c r="Q132" s="253">
        <v>0</v>
      </c>
      <c r="R132" s="526">
        <v>0</v>
      </c>
      <c r="S132" s="655">
        <f t="shared" si="127"/>
        <v>0</v>
      </c>
      <c r="T132" s="253">
        <v>0</v>
      </c>
      <c r="U132" s="253">
        <v>0</v>
      </c>
      <c r="V132" s="253">
        <v>0</v>
      </c>
      <c r="W132" s="253">
        <v>0</v>
      </c>
      <c r="X132" s="253">
        <v>0</v>
      </c>
      <c r="Y132" s="253">
        <v>0</v>
      </c>
      <c r="Z132" s="253">
        <v>0</v>
      </c>
      <c r="AA132" s="253">
        <v>0</v>
      </c>
      <c r="AB132" s="253">
        <v>0</v>
      </c>
      <c r="AC132" s="253">
        <v>0</v>
      </c>
      <c r="AD132" s="526">
        <v>0</v>
      </c>
      <c r="AE132" s="655">
        <f t="shared" si="128"/>
        <v>0</v>
      </c>
      <c r="AF132" s="253">
        <v>0</v>
      </c>
      <c r="AG132" s="253">
        <v>0</v>
      </c>
      <c r="AH132" s="253">
        <v>0</v>
      </c>
      <c r="AI132" s="253">
        <v>0</v>
      </c>
      <c r="AJ132" s="253">
        <v>0</v>
      </c>
      <c r="AK132" s="253">
        <v>0</v>
      </c>
      <c r="AL132" s="253">
        <v>0</v>
      </c>
      <c r="AM132" s="253">
        <v>0</v>
      </c>
      <c r="AN132" s="253">
        <v>0</v>
      </c>
      <c r="AO132" s="253">
        <v>0</v>
      </c>
      <c r="AP132" s="526">
        <v>0</v>
      </c>
      <c r="AQ132" s="655">
        <f t="shared" si="129"/>
        <v>0</v>
      </c>
      <c r="AR132" s="253">
        <v>0</v>
      </c>
      <c r="AS132" s="253">
        <v>0</v>
      </c>
      <c r="AT132" s="253">
        <v>0</v>
      </c>
      <c r="AU132" s="253">
        <v>0</v>
      </c>
      <c r="AV132" s="253">
        <v>0</v>
      </c>
      <c r="AW132" s="253">
        <v>0</v>
      </c>
      <c r="AX132" s="253">
        <v>0</v>
      </c>
      <c r="AY132" s="253">
        <v>0</v>
      </c>
      <c r="AZ132" s="253">
        <v>0</v>
      </c>
      <c r="BA132" s="253">
        <v>0</v>
      </c>
      <c r="BB132" s="526">
        <v>0</v>
      </c>
      <c r="BC132" s="893"/>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78"/>
      <c r="B133" s="660" t="s">
        <v>1143</v>
      </c>
      <c r="C133" s="661" t="s">
        <v>36</v>
      </c>
      <c r="D133" s="662">
        <f>SUM(D129:D132)</f>
        <v>293</v>
      </c>
      <c r="E133" s="662">
        <f>SUM(E129:E132)</f>
        <v>156</v>
      </c>
      <c r="F133" s="972">
        <f t="shared" si="1"/>
        <v>0.53242320819112632</v>
      </c>
      <c r="G133" s="689">
        <f t="shared" si="126"/>
        <v>148076.8358981396</v>
      </c>
      <c r="H133" s="663">
        <f>SUM(H129:H132)</f>
        <v>131125.53307971204</v>
      </c>
      <c r="I133" s="663">
        <f t="shared" ref="I133:R133" si="158">SUM(I129:I132)</f>
        <v>3294.5973079755286</v>
      </c>
      <c r="J133" s="663">
        <f t="shared" si="158"/>
        <v>6142.5611440730499</v>
      </c>
      <c r="K133" s="663">
        <f t="shared" si="158"/>
        <v>389.32457438498346</v>
      </c>
      <c r="L133" s="663">
        <f t="shared" si="158"/>
        <v>0</v>
      </c>
      <c r="M133" s="663">
        <f t="shared" si="158"/>
        <v>6208.2888165717259</v>
      </c>
      <c r="N133" s="663">
        <f t="shared" si="158"/>
        <v>0</v>
      </c>
      <c r="O133" s="663">
        <f t="shared" si="158"/>
        <v>0</v>
      </c>
      <c r="P133" s="663">
        <f t="shared" si="158"/>
        <v>916.53097542225646</v>
      </c>
      <c r="Q133" s="663">
        <f t="shared" si="158"/>
        <v>0</v>
      </c>
      <c r="R133" s="889">
        <f t="shared" si="158"/>
        <v>0</v>
      </c>
      <c r="S133" s="689">
        <f t="shared" si="127"/>
        <v>154131.48765228028</v>
      </c>
      <c r="T133" s="663">
        <f t="shared" ref="T133:AD133" si="159">SUM(T129:T132)</f>
        <v>135569.28930314194</v>
      </c>
      <c r="U133" s="663">
        <f t="shared" si="159"/>
        <v>3934.1140693377606</v>
      </c>
      <c r="V133" s="663">
        <f t="shared" si="159"/>
        <v>7995.9954299377769</v>
      </c>
      <c r="W133" s="663">
        <f t="shared" si="159"/>
        <v>178.10986503342826</v>
      </c>
      <c r="X133" s="663">
        <f t="shared" si="159"/>
        <v>0</v>
      </c>
      <c r="Y133" s="663">
        <f t="shared" si="159"/>
        <v>5994.4329229046725</v>
      </c>
      <c r="Z133" s="663">
        <f t="shared" si="159"/>
        <v>0</v>
      </c>
      <c r="AA133" s="663">
        <f t="shared" si="159"/>
        <v>194.72731635177487</v>
      </c>
      <c r="AB133" s="663">
        <f>SUM(AB129:AB132)</f>
        <v>264.81874557292855</v>
      </c>
      <c r="AC133" s="663">
        <f t="shared" si="159"/>
        <v>0</v>
      </c>
      <c r="AD133" s="889">
        <f t="shared" si="159"/>
        <v>0</v>
      </c>
      <c r="AE133" s="689">
        <f t="shared" si="128"/>
        <v>149353.04120214307</v>
      </c>
      <c r="AF133" s="663">
        <f t="shared" ref="AF133:AP133" si="160">SUM(AF129:AF132)</f>
        <v>135090.21946406897</v>
      </c>
      <c r="AG133" s="663">
        <f t="shared" si="160"/>
        <v>2369.6569476987875</v>
      </c>
      <c r="AH133" s="663">
        <f t="shared" si="160"/>
        <v>6334.5128896662673</v>
      </c>
      <c r="AI133" s="663">
        <f t="shared" si="160"/>
        <v>126.57353601531173</v>
      </c>
      <c r="AJ133" s="663">
        <f t="shared" si="160"/>
        <v>0</v>
      </c>
      <c r="AK133" s="663">
        <f t="shared" si="160"/>
        <v>4745.1982819956565</v>
      </c>
      <c r="AL133" s="663">
        <f t="shared" si="160"/>
        <v>0</v>
      </c>
      <c r="AM133" s="663">
        <f t="shared" si="160"/>
        <v>59.218848768443571</v>
      </c>
      <c r="AN133" s="663">
        <f>SUM(AN129:AN132)</f>
        <v>627.66123392958514</v>
      </c>
      <c r="AO133" s="663">
        <f t="shared" si="160"/>
        <v>0</v>
      </c>
      <c r="AP133" s="889">
        <f t="shared" si="160"/>
        <v>0</v>
      </c>
      <c r="AQ133" s="689">
        <f t="shared" si="129"/>
        <v>154918.24118124772</v>
      </c>
      <c r="AR133" s="663">
        <f t="shared" ref="AR133:BC133" si="161">SUM(AR129:AR132)</f>
        <v>139859.74102482782</v>
      </c>
      <c r="AS133" s="663">
        <f t="shared" si="161"/>
        <v>1905.2513689034945</v>
      </c>
      <c r="AT133" s="663">
        <f t="shared" si="161"/>
        <v>8451.5136686247388</v>
      </c>
      <c r="AU133" s="663">
        <f t="shared" si="161"/>
        <v>185.21462197502825</v>
      </c>
      <c r="AV133" s="663">
        <f t="shared" si="161"/>
        <v>0</v>
      </c>
      <c r="AW133" s="663">
        <f t="shared" si="161"/>
        <v>3815.9280619405295</v>
      </c>
      <c r="AX133" s="663">
        <f t="shared" si="161"/>
        <v>0</v>
      </c>
      <c r="AY133" s="663">
        <f t="shared" si="161"/>
        <v>228.82270758678027</v>
      </c>
      <c r="AZ133" s="663">
        <f>SUM(AZ129:AZ132)</f>
        <v>471.76972738933273</v>
      </c>
      <c r="BA133" s="663">
        <f t="shared" si="161"/>
        <v>0</v>
      </c>
      <c r="BB133" s="889">
        <f t="shared" si="161"/>
        <v>0</v>
      </c>
      <c r="BC133" s="664">
        <f t="shared" si="161"/>
        <v>0</v>
      </c>
      <c r="BD133" s="655">
        <f t="shared" si="130"/>
        <v>606479.6059338107</v>
      </c>
      <c r="BE133" s="665">
        <f t="shared" si="131"/>
        <v>541644.78287175077</v>
      </c>
      <c r="BF133" s="665">
        <f t="shared" si="132"/>
        <v>11503.619693915572</v>
      </c>
      <c r="BG133" s="665">
        <f t="shared" si="133"/>
        <v>28924.583132301832</v>
      </c>
      <c r="BH133" s="665">
        <f t="shared" si="134"/>
        <v>879.22259740875165</v>
      </c>
      <c r="BI133" s="665">
        <f t="shared" si="135"/>
        <v>0</v>
      </c>
      <c r="BJ133" s="665">
        <f t="shared" si="136"/>
        <v>20763.848083412584</v>
      </c>
      <c r="BK133" s="665">
        <f t="shared" si="137"/>
        <v>0</v>
      </c>
      <c r="BL133" s="665">
        <f t="shared" si="138"/>
        <v>482.76887270699871</v>
      </c>
      <c r="BM133" s="665">
        <f t="shared" si="139"/>
        <v>2280.7806823141027</v>
      </c>
      <c r="BN133" s="665">
        <f t="shared" si="140"/>
        <v>0</v>
      </c>
      <c r="BO133" s="666">
        <f t="shared" si="141"/>
        <v>0</v>
      </c>
    </row>
    <row r="134" spans="1:67" x14ac:dyDescent="0.25">
      <c r="A134" s="1571" t="s">
        <v>1144</v>
      </c>
      <c r="B134" s="514" t="s">
        <v>1145</v>
      </c>
      <c r="C134" s="524" t="s">
        <v>846</v>
      </c>
      <c r="D134" s="653">
        <v>93</v>
      </c>
      <c r="E134" s="653">
        <v>0</v>
      </c>
      <c r="F134" s="971">
        <f t="shared" si="1"/>
        <v>0</v>
      </c>
      <c r="G134" s="655">
        <f t="shared" si="126"/>
        <v>384.0121922958553</v>
      </c>
      <c r="H134" s="253">
        <v>309.55880715971119</v>
      </c>
      <c r="I134" s="253">
        <v>74.453385136144092</v>
      </c>
      <c r="J134" s="253">
        <v>0</v>
      </c>
      <c r="K134" s="253">
        <v>0</v>
      </c>
      <c r="L134" s="253">
        <v>0</v>
      </c>
      <c r="M134" s="253">
        <v>0</v>
      </c>
      <c r="N134" s="253">
        <v>0</v>
      </c>
      <c r="O134" s="253">
        <v>0</v>
      </c>
      <c r="P134" s="253">
        <v>0</v>
      </c>
      <c r="Q134" s="253">
        <v>0</v>
      </c>
      <c r="R134" s="526">
        <v>0</v>
      </c>
      <c r="S134" s="655">
        <f t="shared" si="127"/>
        <v>383.35189621698055</v>
      </c>
      <c r="T134" s="253">
        <v>187.12390695867228</v>
      </c>
      <c r="U134" s="253">
        <v>76.064107389156618</v>
      </c>
      <c r="V134" s="253">
        <v>120.16388186915165</v>
      </c>
      <c r="W134" s="253">
        <v>0</v>
      </c>
      <c r="X134" s="253">
        <v>0</v>
      </c>
      <c r="Y134" s="253">
        <v>0</v>
      </c>
      <c r="Z134" s="253">
        <v>0</v>
      </c>
      <c r="AA134" s="253">
        <v>0</v>
      </c>
      <c r="AB134" s="253">
        <v>0</v>
      </c>
      <c r="AC134" s="253">
        <v>0</v>
      </c>
      <c r="AD134" s="526">
        <v>0</v>
      </c>
      <c r="AE134" s="655">
        <f t="shared" si="128"/>
        <v>359.21982401386981</v>
      </c>
      <c r="AF134" s="253">
        <v>213.0273469246475</v>
      </c>
      <c r="AG134" s="253">
        <v>71.213442642210239</v>
      </c>
      <c r="AH134" s="253">
        <v>74.979034447012054</v>
      </c>
      <c r="AI134" s="253">
        <v>0</v>
      </c>
      <c r="AJ134" s="253">
        <v>0</v>
      </c>
      <c r="AK134" s="253">
        <v>0</v>
      </c>
      <c r="AL134" s="253">
        <v>0</v>
      </c>
      <c r="AM134" s="253">
        <v>0</v>
      </c>
      <c r="AN134" s="253">
        <v>0</v>
      </c>
      <c r="AO134" s="253">
        <v>0</v>
      </c>
      <c r="AP134" s="526">
        <v>0</v>
      </c>
      <c r="AQ134" s="655">
        <f t="shared" si="129"/>
        <v>682.03088830373474</v>
      </c>
      <c r="AR134" s="253">
        <v>613.27773030666947</v>
      </c>
      <c r="AS134" s="253">
        <v>0</v>
      </c>
      <c r="AT134" s="253">
        <v>68.753157997065259</v>
      </c>
      <c r="AU134" s="253">
        <v>0</v>
      </c>
      <c r="AV134" s="253">
        <v>0</v>
      </c>
      <c r="AW134" s="253">
        <v>0</v>
      </c>
      <c r="AX134" s="253">
        <v>0</v>
      </c>
      <c r="AY134" s="253">
        <v>0</v>
      </c>
      <c r="AZ134" s="253">
        <v>0</v>
      </c>
      <c r="BA134" s="253">
        <v>0</v>
      </c>
      <c r="BB134" s="526">
        <v>0</v>
      </c>
      <c r="BC134" s="893"/>
      <c r="BD134" s="690">
        <f t="shared" si="130"/>
        <v>1808.6148008304403</v>
      </c>
      <c r="BE134" s="656">
        <f t="shared" si="131"/>
        <v>1322.9877913497005</v>
      </c>
      <c r="BF134" s="656">
        <f t="shared" si="132"/>
        <v>221.73093516751095</v>
      </c>
      <c r="BG134" s="656">
        <f t="shared" si="133"/>
        <v>263.89607431322895</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71"/>
      <c r="B135" s="514" t="s">
        <v>1146</v>
      </c>
      <c r="C135" s="524" t="s">
        <v>847</v>
      </c>
      <c r="D135" s="653"/>
      <c r="E135" s="653"/>
      <c r="F135" s="971" t="str">
        <f t="shared" si="1"/>
        <v/>
      </c>
      <c r="G135" s="655">
        <f t="shared" si="126"/>
        <v>0</v>
      </c>
      <c r="H135" s="253">
        <v>0</v>
      </c>
      <c r="I135" s="253">
        <v>0</v>
      </c>
      <c r="J135" s="253">
        <v>0</v>
      </c>
      <c r="K135" s="253">
        <v>0</v>
      </c>
      <c r="L135" s="253">
        <v>0</v>
      </c>
      <c r="M135" s="253">
        <v>0</v>
      </c>
      <c r="N135" s="253">
        <v>0</v>
      </c>
      <c r="O135" s="253">
        <v>0</v>
      </c>
      <c r="P135" s="253">
        <v>0</v>
      </c>
      <c r="Q135" s="253">
        <v>0</v>
      </c>
      <c r="R135" s="526">
        <v>0</v>
      </c>
      <c r="S135" s="655">
        <f t="shared" si="127"/>
        <v>0</v>
      </c>
      <c r="T135" s="253">
        <v>0</v>
      </c>
      <c r="U135" s="253">
        <v>0</v>
      </c>
      <c r="V135" s="253">
        <v>0</v>
      </c>
      <c r="W135" s="253">
        <v>0</v>
      </c>
      <c r="X135" s="253">
        <v>0</v>
      </c>
      <c r="Y135" s="253">
        <v>0</v>
      </c>
      <c r="Z135" s="253">
        <v>0</v>
      </c>
      <c r="AA135" s="253">
        <v>0</v>
      </c>
      <c r="AB135" s="253">
        <v>0</v>
      </c>
      <c r="AC135" s="253">
        <v>0</v>
      </c>
      <c r="AD135" s="526">
        <v>0</v>
      </c>
      <c r="AE135" s="655">
        <f t="shared" si="128"/>
        <v>0</v>
      </c>
      <c r="AF135" s="253">
        <v>0</v>
      </c>
      <c r="AG135" s="253">
        <v>0</v>
      </c>
      <c r="AH135" s="253">
        <v>0</v>
      </c>
      <c r="AI135" s="253">
        <v>0</v>
      </c>
      <c r="AJ135" s="253">
        <v>0</v>
      </c>
      <c r="AK135" s="253">
        <v>0</v>
      </c>
      <c r="AL135" s="253">
        <v>0</v>
      </c>
      <c r="AM135" s="253">
        <v>0</v>
      </c>
      <c r="AN135" s="253">
        <v>0</v>
      </c>
      <c r="AO135" s="253">
        <v>0</v>
      </c>
      <c r="AP135" s="526">
        <v>0</v>
      </c>
      <c r="AQ135" s="655">
        <f t="shared" si="129"/>
        <v>0</v>
      </c>
      <c r="AR135" s="253">
        <v>0</v>
      </c>
      <c r="AS135" s="253">
        <v>0</v>
      </c>
      <c r="AT135" s="253">
        <v>0</v>
      </c>
      <c r="AU135" s="253">
        <v>0</v>
      </c>
      <c r="AV135" s="253">
        <v>0</v>
      </c>
      <c r="AW135" s="253">
        <v>0</v>
      </c>
      <c r="AX135" s="253">
        <v>0</v>
      </c>
      <c r="AY135" s="253">
        <v>0</v>
      </c>
      <c r="AZ135" s="253">
        <v>0</v>
      </c>
      <c r="BA135" s="253">
        <v>0</v>
      </c>
      <c r="BB135" s="526">
        <v>0</v>
      </c>
      <c r="BC135" s="893"/>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71"/>
      <c r="B136" s="514" t="s">
        <v>1147</v>
      </c>
      <c r="C136" s="524" t="s">
        <v>848</v>
      </c>
      <c r="D136" s="653"/>
      <c r="E136" s="653"/>
      <c r="F136" s="971" t="str">
        <f t="shared" si="1"/>
        <v/>
      </c>
      <c r="G136" s="655">
        <f t="shared" si="126"/>
        <v>0</v>
      </c>
      <c r="H136" s="253">
        <v>0</v>
      </c>
      <c r="I136" s="253">
        <v>0</v>
      </c>
      <c r="J136" s="253">
        <v>0</v>
      </c>
      <c r="K136" s="253">
        <v>0</v>
      </c>
      <c r="L136" s="253">
        <v>0</v>
      </c>
      <c r="M136" s="253">
        <v>0</v>
      </c>
      <c r="N136" s="253">
        <v>0</v>
      </c>
      <c r="O136" s="253">
        <v>0</v>
      </c>
      <c r="P136" s="253">
        <v>0</v>
      </c>
      <c r="Q136" s="253">
        <v>0</v>
      </c>
      <c r="R136" s="526">
        <v>0</v>
      </c>
      <c r="S136" s="655">
        <f t="shared" si="127"/>
        <v>0</v>
      </c>
      <c r="T136" s="253">
        <v>0</v>
      </c>
      <c r="U136" s="253">
        <v>0</v>
      </c>
      <c r="V136" s="253">
        <v>0</v>
      </c>
      <c r="W136" s="253">
        <v>0</v>
      </c>
      <c r="X136" s="253">
        <v>0</v>
      </c>
      <c r="Y136" s="253">
        <v>0</v>
      </c>
      <c r="Z136" s="253">
        <v>0</v>
      </c>
      <c r="AA136" s="253">
        <v>0</v>
      </c>
      <c r="AB136" s="253">
        <v>0</v>
      </c>
      <c r="AC136" s="253">
        <v>0</v>
      </c>
      <c r="AD136" s="526">
        <v>0</v>
      </c>
      <c r="AE136" s="655">
        <f t="shared" si="128"/>
        <v>0</v>
      </c>
      <c r="AF136" s="253">
        <v>0</v>
      </c>
      <c r="AG136" s="253">
        <v>0</v>
      </c>
      <c r="AH136" s="253">
        <v>0</v>
      </c>
      <c r="AI136" s="253">
        <v>0</v>
      </c>
      <c r="AJ136" s="253">
        <v>0</v>
      </c>
      <c r="AK136" s="253">
        <v>0</v>
      </c>
      <c r="AL136" s="253">
        <v>0</v>
      </c>
      <c r="AM136" s="253">
        <v>0</v>
      </c>
      <c r="AN136" s="253">
        <v>0</v>
      </c>
      <c r="AO136" s="253">
        <v>0</v>
      </c>
      <c r="AP136" s="526">
        <v>0</v>
      </c>
      <c r="AQ136" s="655">
        <f t="shared" si="129"/>
        <v>0</v>
      </c>
      <c r="AR136" s="253">
        <v>0</v>
      </c>
      <c r="AS136" s="253">
        <v>0</v>
      </c>
      <c r="AT136" s="253">
        <v>0</v>
      </c>
      <c r="AU136" s="253">
        <v>0</v>
      </c>
      <c r="AV136" s="253">
        <v>0</v>
      </c>
      <c r="AW136" s="253">
        <v>0</v>
      </c>
      <c r="AX136" s="253">
        <v>0</v>
      </c>
      <c r="AY136" s="253">
        <v>0</v>
      </c>
      <c r="AZ136" s="253">
        <v>0</v>
      </c>
      <c r="BA136" s="253">
        <v>0</v>
      </c>
      <c r="BB136" s="526">
        <v>0</v>
      </c>
      <c r="BC136" s="893"/>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71"/>
      <c r="B137" s="514" t="s">
        <v>1148</v>
      </c>
      <c r="C137" s="524" t="s">
        <v>849</v>
      </c>
      <c r="D137" s="653"/>
      <c r="E137" s="653"/>
      <c r="F137" s="971" t="str">
        <f t="shared" si="1"/>
        <v/>
      </c>
      <c r="G137" s="655">
        <f t="shared" si="126"/>
        <v>0</v>
      </c>
      <c r="H137" s="253">
        <v>0</v>
      </c>
      <c r="I137" s="253">
        <v>0</v>
      </c>
      <c r="J137" s="253">
        <v>0</v>
      </c>
      <c r="K137" s="253">
        <v>0</v>
      </c>
      <c r="L137" s="253">
        <v>0</v>
      </c>
      <c r="M137" s="253">
        <v>0</v>
      </c>
      <c r="N137" s="253">
        <v>0</v>
      </c>
      <c r="O137" s="253">
        <v>0</v>
      </c>
      <c r="P137" s="253">
        <v>0</v>
      </c>
      <c r="Q137" s="253">
        <v>0</v>
      </c>
      <c r="R137" s="526">
        <v>0</v>
      </c>
      <c r="S137" s="655">
        <f t="shared" si="127"/>
        <v>0</v>
      </c>
      <c r="T137" s="253">
        <v>0</v>
      </c>
      <c r="U137" s="253">
        <v>0</v>
      </c>
      <c r="V137" s="253">
        <v>0</v>
      </c>
      <c r="W137" s="253">
        <v>0</v>
      </c>
      <c r="X137" s="253">
        <v>0</v>
      </c>
      <c r="Y137" s="253">
        <v>0</v>
      </c>
      <c r="Z137" s="253">
        <v>0</v>
      </c>
      <c r="AA137" s="253">
        <v>0</v>
      </c>
      <c r="AB137" s="253">
        <v>0</v>
      </c>
      <c r="AC137" s="253">
        <v>0</v>
      </c>
      <c r="AD137" s="526">
        <v>0</v>
      </c>
      <c r="AE137" s="655">
        <f t="shared" si="128"/>
        <v>0</v>
      </c>
      <c r="AF137" s="253">
        <v>0</v>
      </c>
      <c r="AG137" s="253">
        <v>0</v>
      </c>
      <c r="AH137" s="253">
        <v>0</v>
      </c>
      <c r="AI137" s="253">
        <v>0</v>
      </c>
      <c r="AJ137" s="253">
        <v>0</v>
      </c>
      <c r="AK137" s="253">
        <v>0</v>
      </c>
      <c r="AL137" s="253">
        <v>0</v>
      </c>
      <c r="AM137" s="253">
        <v>0</v>
      </c>
      <c r="AN137" s="253">
        <v>0</v>
      </c>
      <c r="AO137" s="253">
        <v>0</v>
      </c>
      <c r="AP137" s="526">
        <v>0</v>
      </c>
      <c r="AQ137" s="655">
        <f t="shared" si="129"/>
        <v>0</v>
      </c>
      <c r="AR137" s="253">
        <v>0</v>
      </c>
      <c r="AS137" s="253">
        <v>0</v>
      </c>
      <c r="AT137" s="253">
        <v>0</v>
      </c>
      <c r="AU137" s="253">
        <v>0</v>
      </c>
      <c r="AV137" s="253">
        <v>0</v>
      </c>
      <c r="AW137" s="253">
        <v>0</v>
      </c>
      <c r="AX137" s="253">
        <v>0</v>
      </c>
      <c r="AY137" s="253">
        <v>0</v>
      </c>
      <c r="AZ137" s="253">
        <v>0</v>
      </c>
      <c r="BA137" s="253">
        <v>0</v>
      </c>
      <c r="BB137" s="526">
        <v>0</v>
      </c>
      <c r="BC137" s="893"/>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78"/>
      <c r="B138" s="660" t="s">
        <v>1149</v>
      </c>
      <c r="C138" s="661" t="s">
        <v>36</v>
      </c>
      <c r="D138" s="662">
        <f>SUM(D134:D137)</f>
        <v>93</v>
      </c>
      <c r="E138" s="662">
        <f>SUM(E134:E137)</f>
        <v>0</v>
      </c>
      <c r="F138" s="972">
        <f t="shared" si="1"/>
        <v>0</v>
      </c>
      <c r="G138" s="689">
        <f t="shared" si="126"/>
        <v>384.0121922958553</v>
      </c>
      <c r="H138" s="663">
        <f>SUM(H134:H137)</f>
        <v>309.55880715971119</v>
      </c>
      <c r="I138" s="663">
        <f t="shared" ref="I138:R138" si="162">SUM(I134:I137)</f>
        <v>74.453385136144092</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383.35189621698055</v>
      </c>
      <c r="T138" s="663">
        <f t="shared" ref="T138:AD138" si="163">SUM(T134:T137)</f>
        <v>187.12390695867228</v>
      </c>
      <c r="U138" s="663">
        <f t="shared" si="163"/>
        <v>76.064107389156618</v>
      </c>
      <c r="V138" s="663">
        <f t="shared" si="163"/>
        <v>120.16388186915165</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359.21982401386981</v>
      </c>
      <c r="AF138" s="663">
        <f t="shared" ref="AF138:AP138" si="164">SUM(AF134:AF137)</f>
        <v>213.0273469246475</v>
      </c>
      <c r="AG138" s="663">
        <f t="shared" si="164"/>
        <v>71.213442642210239</v>
      </c>
      <c r="AH138" s="663">
        <f t="shared" si="164"/>
        <v>74.979034447012054</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682.03088830373474</v>
      </c>
      <c r="AR138" s="663">
        <f t="shared" ref="AR138:BC138" si="165">SUM(AR134:AR137)</f>
        <v>613.27773030666947</v>
      </c>
      <c r="AS138" s="663">
        <f t="shared" si="165"/>
        <v>0</v>
      </c>
      <c r="AT138" s="663">
        <f t="shared" si="165"/>
        <v>68.753157997065259</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1808.6148008304403</v>
      </c>
      <c r="BE138" s="665">
        <f t="shared" si="131"/>
        <v>1322.9877913497005</v>
      </c>
      <c r="BF138" s="665">
        <f t="shared" si="132"/>
        <v>221.73093516751095</v>
      </c>
      <c r="BG138" s="665">
        <f t="shared" si="133"/>
        <v>263.89607431322895</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71" t="s">
        <v>1150</v>
      </c>
      <c r="B139" s="514" t="s">
        <v>1151</v>
      </c>
      <c r="C139" s="524" t="s">
        <v>846</v>
      </c>
      <c r="D139" s="653">
        <v>0</v>
      </c>
      <c r="E139" s="653">
        <v>0</v>
      </c>
      <c r="F139" s="971" t="str">
        <f t="shared" si="1"/>
        <v/>
      </c>
      <c r="G139" s="655">
        <f t="shared" si="126"/>
        <v>10282.17556042401</v>
      </c>
      <c r="H139" s="253">
        <v>9879.0848132430929</v>
      </c>
      <c r="I139" s="253">
        <v>111.38994760895301</v>
      </c>
      <c r="J139" s="253">
        <v>185.81331928696642</v>
      </c>
      <c r="K139" s="253">
        <v>84.187750056524123</v>
      </c>
      <c r="L139" s="253">
        <v>0</v>
      </c>
      <c r="M139" s="253">
        <v>21.699730228473065</v>
      </c>
      <c r="N139" s="253">
        <v>0</v>
      </c>
      <c r="O139" s="253">
        <v>0</v>
      </c>
      <c r="P139" s="253">
        <v>0</v>
      </c>
      <c r="Q139" s="253">
        <v>0</v>
      </c>
      <c r="R139" s="526">
        <v>0</v>
      </c>
      <c r="S139" s="655">
        <f t="shared" si="127"/>
        <v>6114.9919819725437</v>
      </c>
      <c r="T139" s="253">
        <v>5616.8986353220189</v>
      </c>
      <c r="U139" s="253">
        <v>127.16702209964089</v>
      </c>
      <c r="V139" s="253">
        <v>140.93319489557402</v>
      </c>
      <c r="W139" s="253">
        <v>192.58635633845387</v>
      </c>
      <c r="X139" s="253">
        <v>0</v>
      </c>
      <c r="Y139" s="253">
        <v>37.406773316856054</v>
      </c>
      <c r="Z139" s="253">
        <v>0</v>
      </c>
      <c r="AA139" s="253">
        <v>0</v>
      </c>
      <c r="AB139" s="253">
        <v>0</v>
      </c>
      <c r="AC139" s="253">
        <v>0</v>
      </c>
      <c r="AD139" s="526">
        <v>0</v>
      </c>
      <c r="AE139" s="655">
        <f t="shared" si="128"/>
        <v>6586.4801867370852</v>
      </c>
      <c r="AF139" s="253">
        <v>5642.7910632433432</v>
      </c>
      <c r="AG139" s="253">
        <v>78.1526968832938</v>
      </c>
      <c r="AH139" s="253">
        <v>539.2968224209103</v>
      </c>
      <c r="AI139" s="253">
        <v>118.4532292495217</v>
      </c>
      <c r="AJ139" s="253">
        <v>0</v>
      </c>
      <c r="AK139" s="253">
        <v>173.1273997788611</v>
      </c>
      <c r="AL139" s="253">
        <v>0</v>
      </c>
      <c r="AM139" s="253">
        <v>34.658975161155837</v>
      </c>
      <c r="AN139" s="253">
        <v>0</v>
      </c>
      <c r="AO139" s="253">
        <v>0</v>
      </c>
      <c r="AP139" s="526">
        <v>0</v>
      </c>
      <c r="AQ139" s="655">
        <f t="shared" si="129"/>
        <v>4850.4175042077522</v>
      </c>
      <c r="AR139" s="253">
        <v>4541.2089160306841</v>
      </c>
      <c r="AS139" s="253">
        <v>136.42800618604963</v>
      </c>
      <c r="AT139" s="253">
        <v>0</v>
      </c>
      <c r="AU139" s="253">
        <v>110.26319108670697</v>
      </c>
      <c r="AV139" s="253">
        <v>0</v>
      </c>
      <c r="AW139" s="253">
        <v>62.51739090431132</v>
      </c>
      <c r="AX139" s="253">
        <v>0</v>
      </c>
      <c r="AY139" s="253">
        <v>0</v>
      </c>
      <c r="AZ139" s="253">
        <v>0</v>
      </c>
      <c r="BA139" s="253">
        <v>0</v>
      </c>
      <c r="BB139" s="526">
        <v>0</v>
      </c>
      <c r="BC139" s="893"/>
      <c r="BD139" s="690">
        <f t="shared" si="130"/>
        <v>27834.0652333414</v>
      </c>
      <c r="BE139" s="656">
        <f t="shared" si="131"/>
        <v>25679.983427839143</v>
      </c>
      <c r="BF139" s="656">
        <f t="shared" si="132"/>
        <v>453.13767277793733</v>
      </c>
      <c r="BG139" s="656">
        <f t="shared" si="133"/>
        <v>866.04333660345071</v>
      </c>
      <c r="BH139" s="656">
        <f t="shared" si="134"/>
        <v>505.49052673120667</v>
      </c>
      <c r="BI139" s="656">
        <f t="shared" si="135"/>
        <v>0</v>
      </c>
      <c r="BJ139" s="656">
        <f t="shared" si="136"/>
        <v>294.75129422850154</v>
      </c>
      <c r="BK139" s="656">
        <f t="shared" si="137"/>
        <v>0</v>
      </c>
      <c r="BL139" s="656">
        <f t="shared" si="138"/>
        <v>34.658975161155837</v>
      </c>
      <c r="BM139" s="656">
        <f t="shared" si="139"/>
        <v>0</v>
      </c>
      <c r="BN139" s="656">
        <f t="shared" si="140"/>
        <v>0</v>
      </c>
      <c r="BO139" s="657">
        <f t="shared" si="141"/>
        <v>0</v>
      </c>
    </row>
    <row r="140" spans="1:67" x14ac:dyDescent="0.25">
      <c r="A140" s="1571"/>
      <c r="B140" s="514" t="s">
        <v>1152</v>
      </c>
      <c r="C140" s="524" t="s">
        <v>847</v>
      </c>
      <c r="D140" s="653"/>
      <c r="E140" s="653"/>
      <c r="F140" s="971" t="str">
        <f t="shared" si="1"/>
        <v/>
      </c>
      <c r="G140" s="655">
        <f t="shared" si="126"/>
        <v>0</v>
      </c>
      <c r="H140" s="253">
        <v>0</v>
      </c>
      <c r="I140" s="253">
        <v>0</v>
      </c>
      <c r="J140" s="253">
        <v>0</v>
      </c>
      <c r="K140" s="253">
        <v>0</v>
      </c>
      <c r="L140" s="253">
        <v>0</v>
      </c>
      <c r="M140" s="253">
        <v>0</v>
      </c>
      <c r="N140" s="253">
        <v>0</v>
      </c>
      <c r="O140" s="253">
        <v>0</v>
      </c>
      <c r="P140" s="253">
        <v>0</v>
      </c>
      <c r="Q140" s="253">
        <v>0</v>
      </c>
      <c r="R140" s="526">
        <v>0</v>
      </c>
      <c r="S140" s="655">
        <f t="shared" si="127"/>
        <v>0</v>
      </c>
      <c r="T140" s="253">
        <v>0</v>
      </c>
      <c r="U140" s="253">
        <v>0</v>
      </c>
      <c r="V140" s="253">
        <v>0</v>
      </c>
      <c r="W140" s="253">
        <v>0</v>
      </c>
      <c r="X140" s="253">
        <v>0</v>
      </c>
      <c r="Y140" s="253">
        <v>0</v>
      </c>
      <c r="Z140" s="253">
        <v>0</v>
      </c>
      <c r="AA140" s="253">
        <v>0</v>
      </c>
      <c r="AB140" s="253">
        <v>0</v>
      </c>
      <c r="AC140" s="253">
        <v>0</v>
      </c>
      <c r="AD140" s="526">
        <v>0</v>
      </c>
      <c r="AE140" s="655">
        <f t="shared" si="128"/>
        <v>0</v>
      </c>
      <c r="AF140" s="253">
        <v>0</v>
      </c>
      <c r="AG140" s="253">
        <v>0</v>
      </c>
      <c r="AH140" s="253">
        <v>0</v>
      </c>
      <c r="AI140" s="253">
        <v>0</v>
      </c>
      <c r="AJ140" s="253">
        <v>0</v>
      </c>
      <c r="AK140" s="253">
        <v>0</v>
      </c>
      <c r="AL140" s="253">
        <v>0</v>
      </c>
      <c r="AM140" s="253">
        <v>0</v>
      </c>
      <c r="AN140" s="253">
        <v>0</v>
      </c>
      <c r="AO140" s="253">
        <v>0</v>
      </c>
      <c r="AP140" s="526">
        <v>0</v>
      </c>
      <c r="AQ140" s="655">
        <f t="shared" si="129"/>
        <v>0</v>
      </c>
      <c r="AR140" s="253">
        <v>0</v>
      </c>
      <c r="AS140" s="253">
        <v>0</v>
      </c>
      <c r="AT140" s="253">
        <v>0</v>
      </c>
      <c r="AU140" s="253">
        <v>0</v>
      </c>
      <c r="AV140" s="253">
        <v>0</v>
      </c>
      <c r="AW140" s="253">
        <v>0</v>
      </c>
      <c r="AX140" s="253">
        <v>0</v>
      </c>
      <c r="AY140" s="253">
        <v>0</v>
      </c>
      <c r="AZ140" s="253">
        <v>0</v>
      </c>
      <c r="BA140" s="253">
        <v>0</v>
      </c>
      <c r="BB140" s="526">
        <v>0</v>
      </c>
      <c r="BC140" s="893"/>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71"/>
      <c r="B141" s="514" t="s">
        <v>1153</v>
      </c>
      <c r="C141" s="524" t="s">
        <v>848</v>
      </c>
      <c r="D141" s="653"/>
      <c r="E141" s="653"/>
      <c r="F141" s="971" t="str">
        <f t="shared" si="1"/>
        <v/>
      </c>
      <c r="G141" s="655">
        <f t="shared" si="126"/>
        <v>0</v>
      </c>
      <c r="H141" s="253">
        <v>0</v>
      </c>
      <c r="I141" s="253">
        <v>0</v>
      </c>
      <c r="J141" s="253">
        <v>0</v>
      </c>
      <c r="K141" s="253">
        <v>0</v>
      </c>
      <c r="L141" s="253">
        <v>0</v>
      </c>
      <c r="M141" s="253">
        <v>0</v>
      </c>
      <c r="N141" s="253">
        <v>0</v>
      </c>
      <c r="O141" s="253">
        <v>0</v>
      </c>
      <c r="P141" s="253">
        <v>0</v>
      </c>
      <c r="Q141" s="253">
        <v>0</v>
      </c>
      <c r="R141" s="526">
        <v>0</v>
      </c>
      <c r="S141" s="655">
        <f t="shared" si="127"/>
        <v>0</v>
      </c>
      <c r="T141" s="253">
        <v>0</v>
      </c>
      <c r="U141" s="253">
        <v>0</v>
      </c>
      <c r="V141" s="253">
        <v>0</v>
      </c>
      <c r="W141" s="253">
        <v>0</v>
      </c>
      <c r="X141" s="253">
        <v>0</v>
      </c>
      <c r="Y141" s="253">
        <v>0</v>
      </c>
      <c r="Z141" s="253">
        <v>0</v>
      </c>
      <c r="AA141" s="253">
        <v>0</v>
      </c>
      <c r="AB141" s="253">
        <v>0</v>
      </c>
      <c r="AC141" s="253">
        <v>0</v>
      </c>
      <c r="AD141" s="526">
        <v>0</v>
      </c>
      <c r="AE141" s="655">
        <f t="shared" si="128"/>
        <v>0</v>
      </c>
      <c r="AF141" s="253">
        <v>0</v>
      </c>
      <c r="AG141" s="253">
        <v>0</v>
      </c>
      <c r="AH141" s="253">
        <v>0</v>
      </c>
      <c r="AI141" s="253">
        <v>0</v>
      </c>
      <c r="AJ141" s="253">
        <v>0</v>
      </c>
      <c r="AK141" s="253">
        <v>0</v>
      </c>
      <c r="AL141" s="253">
        <v>0</v>
      </c>
      <c r="AM141" s="253">
        <v>0</v>
      </c>
      <c r="AN141" s="253">
        <v>0</v>
      </c>
      <c r="AO141" s="253">
        <v>0</v>
      </c>
      <c r="AP141" s="526">
        <v>0</v>
      </c>
      <c r="AQ141" s="655">
        <f t="shared" si="129"/>
        <v>0</v>
      </c>
      <c r="AR141" s="253">
        <v>0</v>
      </c>
      <c r="AS141" s="253">
        <v>0</v>
      </c>
      <c r="AT141" s="253">
        <v>0</v>
      </c>
      <c r="AU141" s="253">
        <v>0</v>
      </c>
      <c r="AV141" s="253">
        <v>0</v>
      </c>
      <c r="AW141" s="253">
        <v>0</v>
      </c>
      <c r="AX141" s="253">
        <v>0</v>
      </c>
      <c r="AY141" s="253">
        <v>0</v>
      </c>
      <c r="AZ141" s="253">
        <v>0</v>
      </c>
      <c r="BA141" s="253">
        <v>0</v>
      </c>
      <c r="BB141" s="526">
        <v>0</v>
      </c>
      <c r="BC141" s="893"/>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71"/>
      <c r="B142" s="514" t="s">
        <v>1154</v>
      </c>
      <c r="C142" s="524" t="s">
        <v>849</v>
      </c>
      <c r="D142" s="653"/>
      <c r="E142" s="653"/>
      <c r="F142" s="971" t="str">
        <f t="shared" si="1"/>
        <v/>
      </c>
      <c r="G142" s="655">
        <f t="shared" ref="G142:G169" si="166">SUM(H142:R142)</f>
        <v>0</v>
      </c>
      <c r="H142" s="253">
        <v>0</v>
      </c>
      <c r="I142" s="253">
        <v>0</v>
      </c>
      <c r="J142" s="253">
        <v>0</v>
      </c>
      <c r="K142" s="253">
        <v>0</v>
      </c>
      <c r="L142" s="253">
        <v>0</v>
      </c>
      <c r="M142" s="253">
        <v>0</v>
      </c>
      <c r="N142" s="253">
        <v>0</v>
      </c>
      <c r="O142" s="253">
        <v>0</v>
      </c>
      <c r="P142" s="253">
        <v>0</v>
      </c>
      <c r="Q142" s="253">
        <v>0</v>
      </c>
      <c r="R142" s="526">
        <v>0</v>
      </c>
      <c r="S142" s="655">
        <f t="shared" ref="S142:S169" si="167">SUM(T142:AD142)</f>
        <v>0</v>
      </c>
      <c r="T142" s="253">
        <v>0</v>
      </c>
      <c r="U142" s="253">
        <v>0</v>
      </c>
      <c r="V142" s="253">
        <v>0</v>
      </c>
      <c r="W142" s="253">
        <v>0</v>
      </c>
      <c r="X142" s="253">
        <v>0</v>
      </c>
      <c r="Y142" s="253">
        <v>0</v>
      </c>
      <c r="Z142" s="253">
        <v>0</v>
      </c>
      <c r="AA142" s="253">
        <v>0</v>
      </c>
      <c r="AB142" s="253">
        <v>0</v>
      </c>
      <c r="AC142" s="253">
        <v>0</v>
      </c>
      <c r="AD142" s="526">
        <v>0</v>
      </c>
      <c r="AE142" s="655">
        <f t="shared" ref="AE142:AE169" si="168">SUM(AF142:AP142)</f>
        <v>0</v>
      </c>
      <c r="AF142" s="253">
        <v>0</v>
      </c>
      <c r="AG142" s="253">
        <v>0</v>
      </c>
      <c r="AH142" s="253">
        <v>0</v>
      </c>
      <c r="AI142" s="253">
        <v>0</v>
      </c>
      <c r="AJ142" s="253">
        <v>0</v>
      </c>
      <c r="AK142" s="253">
        <v>0</v>
      </c>
      <c r="AL142" s="253">
        <v>0</v>
      </c>
      <c r="AM142" s="253">
        <v>0</v>
      </c>
      <c r="AN142" s="253">
        <v>0</v>
      </c>
      <c r="AO142" s="253">
        <v>0</v>
      </c>
      <c r="AP142" s="526">
        <v>0</v>
      </c>
      <c r="AQ142" s="655">
        <f t="shared" ref="AQ142:AQ169" si="169">SUM(AR142:BB142)</f>
        <v>0</v>
      </c>
      <c r="AR142" s="253">
        <v>0</v>
      </c>
      <c r="AS142" s="253">
        <v>0</v>
      </c>
      <c r="AT142" s="253">
        <v>0</v>
      </c>
      <c r="AU142" s="253">
        <v>0</v>
      </c>
      <c r="AV142" s="253">
        <v>0</v>
      </c>
      <c r="AW142" s="253">
        <v>0</v>
      </c>
      <c r="AX142" s="253">
        <v>0</v>
      </c>
      <c r="AY142" s="253">
        <v>0</v>
      </c>
      <c r="AZ142" s="253">
        <v>0</v>
      </c>
      <c r="BA142" s="253">
        <v>0</v>
      </c>
      <c r="BB142" s="526">
        <v>0</v>
      </c>
      <c r="BC142" s="893"/>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78"/>
      <c r="B143" s="660" t="s">
        <v>1155</v>
      </c>
      <c r="C143" s="661" t="s">
        <v>36</v>
      </c>
      <c r="D143" s="662">
        <f>SUM(D139:D142)</f>
        <v>0</v>
      </c>
      <c r="E143" s="662">
        <f>SUM(E139:E142)</f>
        <v>0</v>
      </c>
      <c r="F143" s="972" t="str">
        <f t="shared" si="1"/>
        <v/>
      </c>
      <c r="G143" s="689">
        <f t="shared" si="166"/>
        <v>10282.17556042401</v>
      </c>
      <c r="H143" s="663">
        <f>SUM(H139:H142)</f>
        <v>9879.0848132430929</v>
      </c>
      <c r="I143" s="663">
        <f t="shared" ref="I143:R143" si="182">SUM(I139:I142)</f>
        <v>111.38994760895301</v>
      </c>
      <c r="J143" s="663">
        <f t="shared" si="182"/>
        <v>185.81331928696642</v>
      </c>
      <c r="K143" s="663">
        <f t="shared" si="182"/>
        <v>84.187750056524123</v>
      </c>
      <c r="L143" s="663">
        <f t="shared" si="182"/>
        <v>0</v>
      </c>
      <c r="M143" s="663">
        <f t="shared" si="182"/>
        <v>21.699730228473065</v>
      </c>
      <c r="N143" s="663">
        <f t="shared" si="182"/>
        <v>0</v>
      </c>
      <c r="O143" s="663">
        <f t="shared" si="182"/>
        <v>0</v>
      </c>
      <c r="P143" s="663">
        <f t="shared" si="182"/>
        <v>0</v>
      </c>
      <c r="Q143" s="663">
        <f t="shared" si="182"/>
        <v>0</v>
      </c>
      <c r="R143" s="889">
        <f t="shared" si="182"/>
        <v>0</v>
      </c>
      <c r="S143" s="689">
        <f t="shared" si="167"/>
        <v>6114.9919819725437</v>
      </c>
      <c r="T143" s="663">
        <f t="shared" ref="T143:AD143" si="183">SUM(T139:T142)</f>
        <v>5616.8986353220189</v>
      </c>
      <c r="U143" s="663">
        <f t="shared" si="183"/>
        <v>127.16702209964089</v>
      </c>
      <c r="V143" s="663">
        <f t="shared" si="183"/>
        <v>140.93319489557402</v>
      </c>
      <c r="W143" s="663">
        <f t="shared" si="183"/>
        <v>192.58635633845387</v>
      </c>
      <c r="X143" s="663">
        <f t="shared" si="183"/>
        <v>0</v>
      </c>
      <c r="Y143" s="663">
        <f t="shared" si="183"/>
        <v>37.406773316856054</v>
      </c>
      <c r="Z143" s="663">
        <f t="shared" si="183"/>
        <v>0</v>
      </c>
      <c r="AA143" s="663">
        <f t="shared" si="183"/>
        <v>0</v>
      </c>
      <c r="AB143" s="663">
        <f>SUM(AB139:AB142)</f>
        <v>0</v>
      </c>
      <c r="AC143" s="663">
        <f t="shared" si="183"/>
        <v>0</v>
      </c>
      <c r="AD143" s="889">
        <f t="shared" si="183"/>
        <v>0</v>
      </c>
      <c r="AE143" s="689">
        <f t="shared" si="168"/>
        <v>6586.4801867370852</v>
      </c>
      <c r="AF143" s="663">
        <f t="shared" ref="AF143:AP143" si="184">SUM(AF139:AF142)</f>
        <v>5642.7910632433432</v>
      </c>
      <c r="AG143" s="663">
        <f t="shared" si="184"/>
        <v>78.1526968832938</v>
      </c>
      <c r="AH143" s="663">
        <f t="shared" si="184"/>
        <v>539.2968224209103</v>
      </c>
      <c r="AI143" s="663">
        <f t="shared" si="184"/>
        <v>118.4532292495217</v>
      </c>
      <c r="AJ143" s="663">
        <f t="shared" si="184"/>
        <v>0</v>
      </c>
      <c r="AK143" s="663">
        <f t="shared" si="184"/>
        <v>173.1273997788611</v>
      </c>
      <c r="AL143" s="663">
        <f t="shared" si="184"/>
        <v>0</v>
      </c>
      <c r="AM143" s="663">
        <f t="shared" si="184"/>
        <v>34.658975161155837</v>
      </c>
      <c r="AN143" s="663">
        <f>SUM(AN139:AN142)</f>
        <v>0</v>
      </c>
      <c r="AO143" s="663">
        <f t="shared" si="184"/>
        <v>0</v>
      </c>
      <c r="AP143" s="889">
        <f t="shared" si="184"/>
        <v>0</v>
      </c>
      <c r="AQ143" s="689">
        <f t="shared" si="169"/>
        <v>4850.4175042077522</v>
      </c>
      <c r="AR143" s="663">
        <f t="shared" ref="AR143:BC143" si="185">SUM(AR139:AR142)</f>
        <v>4541.2089160306841</v>
      </c>
      <c r="AS143" s="663">
        <f t="shared" si="185"/>
        <v>136.42800618604963</v>
      </c>
      <c r="AT143" s="663">
        <f t="shared" si="185"/>
        <v>0</v>
      </c>
      <c r="AU143" s="663">
        <f t="shared" si="185"/>
        <v>110.26319108670697</v>
      </c>
      <c r="AV143" s="663">
        <f t="shared" si="185"/>
        <v>0</v>
      </c>
      <c r="AW143" s="663">
        <f t="shared" si="185"/>
        <v>62.51739090431132</v>
      </c>
      <c r="AX143" s="663">
        <f t="shared" si="185"/>
        <v>0</v>
      </c>
      <c r="AY143" s="663">
        <f t="shared" si="185"/>
        <v>0</v>
      </c>
      <c r="AZ143" s="663">
        <f>SUM(AZ139:AZ142)</f>
        <v>0</v>
      </c>
      <c r="BA143" s="663">
        <f t="shared" si="185"/>
        <v>0</v>
      </c>
      <c r="BB143" s="889">
        <f t="shared" si="185"/>
        <v>0</v>
      </c>
      <c r="BC143" s="664">
        <f t="shared" si="185"/>
        <v>0</v>
      </c>
      <c r="BD143" s="655">
        <f t="shared" si="170"/>
        <v>27834.0652333414</v>
      </c>
      <c r="BE143" s="665">
        <f t="shared" si="171"/>
        <v>25679.983427839143</v>
      </c>
      <c r="BF143" s="665">
        <f t="shared" si="172"/>
        <v>453.13767277793733</v>
      </c>
      <c r="BG143" s="665">
        <f t="shared" si="173"/>
        <v>866.04333660345071</v>
      </c>
      <c r="BH143" s="665">
        <f t="shared" si="174"/>
        <v>505.49052673120667</v>
      </c>
      <c r="BI143" s="665">
        <f t="shared" si="175"/>
        <v>0</v>
      </c>
      <c r="BJ143" s="665">
        <f t="shared" si="176"/>
        <v>294.75129422850154</v>
      </c>
      <c r="BK143" s="665">
        <f t="shared" si="177"/>
        <v>0</v>
      </c>
      <c r="BL143" s="665">
        <f t="shared" si="178"/>
        <v>34.658975161155837</v>
      </c>
      <c r="BM143" s="665">
        <f t="shared" si="179"/>
        <v>0</v>
      </c>
      <c r="BN143" s="665">
        <f t="shared" si="180"/>
        <v>0</v>
      </c>
      <c r="BO143" s="666">
        <f t="shared" si="181"/>
        <v>0</v>
      </c>
    </row>
    <row r="144" spans="1:67" x14ac:dyDescent="0.25">
      <c r="A144" s="1571" t="s">
        <v>1060</v>
      </c>
      <c r="B144" s="514" t="s">
        <v>1156</v>
      </c>
      <c r="C144" s="524" t="s">
        <v>846</v>
      </c>
      <c r="D144" s="653">
        <v>67</v>
      </c>
      <c r="E144" s="653">
        <v>6</v>
      </c>
      <c r="F144" s="971">
        <f t="shared" si="1"/>
        <v>8.9552238805970144E-2</v>
      </c>
      <c r="G144" s="655">
        <f t="shared" si="166"/>
        <v>1619.9533461251372</v>
      </c>
      <c r="H144" s="253">
        <v>1379.105349112569</v>
      </c>
      <c r="I144" s="253">
        <v>81.296453589936434</v>
      </c>
      <c r="J144" s="253">
        <v>79.775771711315898</v>
      </c>
      <c r="K144" s="253">
        <v>79.775771711315898</v>
      </c>
      <c r="L144" s="253">
        <v>0</v>
      </c>
      <c r="M144" s="253">
        <v>0</v>
      </c>
      <c r="N144" s="253">
        <v>0</v>
      </c>
      <c r="O144" s="253">
        <v>0</v>
      </c>
      <c r="P144" s="253">
        <v>0</v>
      </c>
      <c r="Q144" s="253">
        <v>0</v>
      </c>
      <c r="R144" s="526">
        <v>0</v>
      </c>
      <c r="S144" s="655">
        <f t="shared" si="167"/>
        <v>2469.3205541722</v>
      </c>
      <c r="T144" s="253">
        <v>1812.8209277439241</v>
      </c>
      <c r="U144" s="253">
        <v>245.58695523993691</v>
      </c>
      <c r="V144" s="253">
        <v>316.41188009954703</v>
      </c>
      <c r="W144" s="253">
        <v>94.500791088791885</v>
      </c>
      <c r="X144" s="253">
        <v>0</v>
      </c>
      <c r="Y144" s="253">
        <v>0</v>
      </c>
      <c r="Z144" s="253">
        <v>0</v>
      </c>
      <c r="AA144" s="253">
        <v>0</v>
      </c>
      <c r="AB144" s="253">
        <v>0</v>
      </c>
      <c r="AC144" s="253">
        <v>0</v>
      </c>
      <c r="AD144" s="526">
        <v>0</v>
      </c>
      <c r="AE144" s="655">
        <f t="shared" si="168"/>
        <v>1581.3708737848967</v>
      </c>
      <c r="AF144" s="253">
        <v>1388.5544142674412</v>
      </c>
      <c r="AG144" s="253">
        <v>0</v>
      </c>
      <c r="AH144" s="253">
        <v>0</v>
      </c>
      <c r="AI144" s="253">
        <v>0</v>
      </c>
      <c r="AJ144" s="253">
        <v>0</v>
      </c>
      <c r="AK144" s="253">
        <v>111.52000592751924</v>
      </c>
      <c r="AL144" s="253">
        <v>0</v>
      </c>
      <c r="AM144" s="253">
        <v>0</v>
      </c>
      <c r="AN144" s="253">
        <v>81.296453589936434</v>
      </c>
      <c r="AO144" s="253">
        <v>0</v>
      </c>
      <c r="AP144" s="526">
        <v>0</v>
      </c>
      <c r="AQ144" s="655">
        <f t="shared" si="169"/>
        <v>1327.6444083896549</v>
      </c>
      <c r="AR144" s="253">
        <v>896.18464674711493</v>
      </c>
      <c r="AS144" s="253">
        <v>0</v>
      </c>
      <c r="AT144" s="253">
        <v>228.96900852577733</v>
      </c>
      <c r="AU144" s="253">
        <v>0</v>
      </c>
      <c r="AV144" s="253">
        <v>0</v>
      </c>
      <c r="AW144" s="253">
        <v>0</v>
      </c>
      <c r="AX144" s="253">
        <v>0</v>
      </c>
      <c r="AY144" s="253">
        <v>0</v>
      </c>
      <c r="AZ144" s="253">
        <v>202.4907531167629</v>
      </c>
      <c r="BA144" s="253">
        <v>0</v>
      </c>
      <c r="BB144" s="526">
        <v>0</v>
      </c>
      <c r="BC144" s="893"/>
      <c r="BD144" s="690">
        <f t="shared" si="170"/>
        <v>6998.289182471889</v>
      </c>
      <c r="BE144" s="656">
        <f t="shared" si="171"/>
        <v>5476.6653378710489</v>
      </c>
      <c r="BF144" s="656">
        <f t="shared" si="172"/>
        <v>326.88340882987336</v>
      </c>
      <c r="BG144" s="656">
        <f t="shared" si="173"/>
        <v>625.15666033664024</v>
      </c>
      <c r="BH144" s="656">
        <f t="shared" si="174"/>
        <v>174.2765628001078</v>
      </c>
      <c r="BI144" s="656">
        <f t="shared" si="175"/>
        <v>0</v>
      </c>
      <c r="BJ144" s="656">
        <f t="shared" si="176"/>
        <v>111.52000592751924</v>
      </c>
      <c r="BK144" s="656">
        <f t="shared" si="177"/>
        <v>0</v>
      </c>
      <c r="BL144" s="656">
        <f t="shared" si="178"/>
        <v>0</v>
      </c>
      <c r="BM144" s="656">
        <f t="shared" si="179"/>
        <v>283.78720670669935</v>
      </c>
      <c r="BN144" s="656">
        <f t="shared" si="180"/>
        <v>0</v>
      </c>
      <c r="BO144" s="657">
        <f t="shared" si="181"/>
        <v>0</v>
      </c>
    </row>
    <row r="145" spans="1:67" x14ac:dyDescent="0.25">
      <c r="A145" s="1571"/>
      <c r="B145" s="514" t="s">
        <v>1157</v>
      </c>
      <c r="C145" s="524" t="s">
        <v>847</v>
      </c>
      <c r="D145" s="653"/>
      <c r="E145" s="653"/>
      <c r="F145" s="971" t="str">
        <f t="shared" si="1"/>
        <v/>
      </c>
      <c r="G145" s="655">
        <f t="shared" si="166"/>
        <v>0</v>
      </c>
      <c r="H145" s="253">
        <v>0</v>
      </c>
      <c r="I145" s="253">
        <v>0</v>
      </c>
      <c r="J145" s="253">
        <v>0</v>
      </c>
      <c r="K145" s="253">
        <v>0</v>
      </c>
      <c r="L145" s="253">
        <v>0</v>
      </c>
      <c r="M145" s="253">
        <v>0</v>
      </c>
      <c r="N145" s="253">
        <v>0</v>
      </c>
      <c r="O145" s="253">
        <v>0</v>
      </c>
      <c r="P145" s="253">
        <v>0</v>
      </c>
      <c r="Q145" s="253">
        <v>0</v>
      </c>
      <c r="R145" s="526">
        <v>0</v>
      </c>
      <c r="S145" s="655">
        <f t="shared" si="167"/>
        <v>0</v>
      </c>
      <c r="T145" s="253">
        <v>0</v>
      </c>
      <c r="U145" s="253">
        <v>0</v>
      </c>
      <c r="V145" s="253">
        <v>0</v>
      </c>
      <c r="W145" s="253">
        <v>0</v>
      </c>
      <c r="X145" s="253">
        <v>0</v>
      </c>
      <c r="Y145" s="253">
        <v>0</v>
      </c>
      <c r="Z145" s="253">
        <v>0</v>
      </c>
      <c r="AA145" s="253">
        <v>0</v>
      </c>
      <c r="AB145" s="253">
        <v>0</v>
      </c>
      <c r="AC145" s="253">
        <v>0</v>
      </c>
      <c r="AD145" s="526">
        <v>0</v>
      </c>
      <c r="AE145" s="655">
        <f t="shared" si="168"/>
        <v>0</v>
      </c>
      <c r="AF145" s="253">
        <v>0</v>
      </c>
      <c r="AG145" s="253">
        <v>0</v>
      </c>
      <c r="AH145" s="253">
        <v>0</v>
      </c>
      <c r="AI145" s="253">
        <v>0</v>
      </c>
      <c r="AJ145" s="253">
        <v>0</v>
      </c>
      <c r="AK145" s="253">
        <v>0</v>
      </c>
      <c r="AL145" s="253">
        <v>0</v>
      </c>
      <c r="AM145" s="253">
        <v>0</v>
      </c>
      <c r="AN145" s="253">
        <v>0</v>
      </c>
      <c r="AO145" s="253">
        <v>0</v>
      </c>
      <c r="AP145" s="526">
        <v>0</v>
      </c>
      <c r="AQ145" s="655">
        <f t="shared" si="169"/>
        <v>0</v>
      </c>
      <c r="AR145" s="253">
        <v>0</v>
      </c>
      <c r="AS145" s="253">
        <v>0</v>
      </c>
      <c r="AT145" s="253">
        <v>0</v>
      </c>
      <c r="AU145" s="253">
        <v>0</v>
      </c>
      <c r="AV145" s="253">
        <v>0</v>
      </c>
      <c r="AW145" s="253">
        <v>0</v>
      </c>
      <c r="AX145" s="253">
        <v>0</v>
      </c>
      <c r="AY145" s="253">
        <v>0</v>
      </c>
      <c r="AZ145" s="253">
        <v>0</v>
      </c>
      <c r="BA145" s="253">
        <v>0</v>
      </c>
      <c r="BB145" s="526">
        <v>0</v>
      </c>
      <c r="BC145" s="893"/>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71"/>
      <c r="B146" s="514" t="s">
        <v>1158</v>
      </c>
      <c r="C146" s="524" t="s">
        <v>848</v>
      </c>
      <c r="D146" s="653"/>
      <c r="E146" s="653"/>
      <c r="F146" s="971" t="str">
        <f t="shared" si="1"/>
        <v/>
      </c>
      <c r="G146" s="655">
        <f t="shared" si="166"/>
        <v>0</v>
      </c>
      <c r="H146" s="253">
        <v>0</v>
      </c>
      <c r="I146" s="253">
        <v>0</v>
      </c>
      <c r="J146" s="253">
        <v>0</v>
      </c>
      <c r="K146" s="253">
        <v>0</v>
      </c>
      <c r="L146" s="253">
        <v>0</v>
      </c>
      <c r="M146" s="253">
        <v>0</v>
      </c>
      <c r="N146" s="253">
        <v>0</v>
      </c>
      <c r="O146" s="253">
        <v>0</v>
      </c>
      <c r="P146" s="253">
        <v>0</v>
      </c>
      <c r="Q146" s="253">
        <v>0</v>
      </c>
      <c r="R146" s="526">
        <v>0</v>
      </c>
      <c r="S146" s="655">
        <f t="shared" si="167"/>
        <v>0</v>
      </c>
      <c r="T146" s="253">
        <v>0</v>
      </c>
      <c r="U146" s="253">
        <v>0</v>
      </c>
      <c r="V146" s="253">
        <v>0</v>
      </c>
      <c r="W146" s="253">
        <v>0</v>
      </c>
      <c r="X146" s="253">
        <v>0</v>
      </c>
      <c r="Y146" s="253">
        <v>0</v>
      </c>
      <c r="Z146" s="253">
        <v>0</v>
      </c>
      <c r="AA146" s="253">
        <v>0</v>
      </c>
      <c r="AB146" s="253">
        <v>0</v>
      </c>
      <c r="AC146" s="253">
        <v>0</v>
      </c>
      <c r="AD146" s="526">
        <v>0</v>
      </c>
      <c r="AE146" s="655">
        <f t="shared" si="168"/>
        <v>0</v>
      </c>
      <c r="AF146" s="253">
        <v>0</v>
      </c>
      <c r="AG146" s="253">
        <v>0</v>
      </c>
      <c r="AH146" s="253">
        <v>0</v>
      </c>
      <c r="AI146" s="253">
        <v>0</v>
      </c>
      <c r="AJ146" s="253">
        <v>0</v>
      </c>
      <c r="AK146" s="253">
        <v>0</v>
      </c>
      <c r="AL146" s="253">
        <v>0</v>
      </c>
      <c r="AM146" s="253">
        <v>0</v>
      </c>
      <c r="AN146" s="253">
        <v>0</v>
      </c>
      <c r="AO146" s="253">
        <v>0</v>
      </c>
      <c r="AP146" s="526">
        <v>0</v>
      </c>
      <c r="AQ146" s="655">
        <f t="shared" si="169"/>
        <v>0</v>
      </c>
      <c r="AR146" s="253">
        <v>0</v>
      </c>
      <c r="AS146" s="253">
        <v>0</v>
      </c>
      <c r="AT146" s="253">
        <v>0</v>
      </c>
      <c r="AU146" s="253">
        <v>0</v>
      </c>
      <c r="AV146" s="253">
        <v>0</v>
      </c>
      <c r="AW146" s="253">
        <v>0</v>
      </c>
      <c r="AX146" s="253">
        <v>0</v>
      </c>
      <c r="AY146" s="253">
        <v>0</v>
      </c>
      <c r="AZ146" s="253">
        <v>0</v>
      </c>
      <c r="BA146" s="253">
        <v>0</v>
      </c>
      <c r="BB146" s="526">
        <v>0</v>
      </c>
      <c r="BC146" s="893"/>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71"/>
      <c r="B147" s="514" t="s">
        <v>1159</v>
      </c>
      <c r="C147" s="524" t="s">
        <v>849</v>
      </c>
      <c r="D147" s="653"/>
      <c r="E147" s="653"/>
      <c r="F147" s="971" t="str">
        <f t="shared" si="1"/>
        <v/>
      </c>
      <c r="G147" s="655">
        <f t="shared" si="166"/>
        <v>0</v>
      </c>
      <c r="H147" s="253">
        <v>0</v>
      </c>
      <c r="I147" s="253">
        <v>0</v>
      </c>
      <c r="J147" s="253">
        <v>0</v>
      </c>
      <c r="K147" s="253">
        <v>0</v>
      </c>
      <c r="L147" s="253">
        <v>0</v>
      </c>
      <c r="M147" s="253">
        <v>0</v>
      </c>
      <c r="N147" s="253">
        <v>0</v>
      </c>
      <c r="O147" s="253">
        <v>0</v>
      </c>
      <c r="P147" s="253">
        <v>0</v>
      </c>
      <c r="Q147" s="253">
        <v>0</v>
      </c>
      <c r="R147" s="526">
        <v>0</v>
      </c>
      <c r="S147" s="655">
        <f t="shared" si="167"/>
        <v>0</v>
      </c>
      <c r="T147" s="253">
        <v>0</v>
      </c>
      <c r="U147" s="253">
        <v>0</v>
      </c>
      <c r="V147" s="253">
        <v>0</v>
      </c>
      <c r="W147" s="253">
        <v>0</v>
      </c>
      <c r="X147" s="253">
        <v>0</v>
      </c>
      <c r="Y147" s="253">
        <v>0</v>
      </c>
      <c r="Z147" s="253">
        <v>0</v>
      </c>
      <c r="AA147" s="253">
        <v>0</v>
      </c>
      <c r="AB147" s="253">
        <v>0</v>
      </c>
      <c r="AC147" s="253">
        <v>0</v>
      </c>
      <c r="AD147" s="526">
        <v>0</v>
      </c>
      <c r="AE147" s="655">
        <f t="shared" si="168"/>
        <v>0</v>
      </c>
      <c r="AF147" s="253">
        <v>0</v>
      </c>
      <c r="AG147" s="253">
        <v>0</v>
      </c>
      <c r="AH147" s="253">
        <v>0</v>
      </c>
      <c r="AI147" s="253">
        <v>0</v>
      </c>
      <c r="AJ147" s="253">
        <v>0</v>
      </c>
      <c r="AK147" s="253">
        <v>0</v>
      </c>
      <c r="AL147" s="253">
        <v>0</v>
      </c>
      <c r="AM147" s="253">
        <v>0</v>
      </c>
      <c r="AN147" s="253">
        <v>0</v>
      </c>
      <c r="AO147" s="253">
        <v>0</v>
      </c>
      <c r="AP147" s="526">
        <v>0</v>
      </c>
      <c r="AQ147" s="655">
        <f t="shared" si="169"/>
        <v>0</v>
      </c>
      <c r="AR147" s="253">
        <v>0</v>
      </c>
      <c r="AS147" s="253">
        <v>0</v>
      </c>
      <c r="AT147" s="253">
        <v>0</v>
      </c>
      <c r="AU147" s="253">
        <v>0</v>
      </c>
      <c r="AV147" s="253">
        <v>0</v>
      </c>
      <c r="AW147" s="253">
        <v>0</v>
      </c>
      <c r="AX147" s="253">
        <v>0</v>
      </c>
      <c r="AY147" s="253">
        <v>0</v>
      </c>
      <c r="AZ147" s="253">
        <v>0</v>
      </c>
      <c r="BA147" s="253">
        <v>0</v>
      </c>
      <c r="BB147" s="526">
        <v>0</v>
      </c>
      <c r="BC147" s="893"/>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78"/>
      <c r="B148" s="660" t="s">
        <v>1160</v>
      </c>
      <c r="C148" s="661" t="s">
        <v>36</v>
      </c>
      <c r="D148" s="662">
        <f>SUM(D144:D147)</f>
        <v>67</v>
      </c>
      <c r="E148" s="662">
        <f>SUM(E144:E147)</f>
        <v>6</v>
      </c>
      <c r="F148" s="972">
        <f t="shared" si="1"/>
        <v>8.9552238805970144E-2</v>
      </c>
      <c r="G148" s="689">
        <f t="shared" si="166"/>
        <v>1619.9533461251372</v>
      </c>
      <c r="H148" s="663">
        <f>SUM(H144:H147)</f>
        <v>1379.105349112569</v>
      </c>
      <c r="I148" s="663">
        <f t="shared" ref="I148:R148" si="186">SUM(I144:I147)</f>
        <v>81.296453589936434</v>
      </c>
      <c r="J148" s="663">
        <f t="shared" si="186"/>
        <v>79.775771711315898</v>
      </c>
      <c r="K148" s="663">
        <f t="shared" si="186"/>
        <v>79.775771711315898</v>
      </c>
      <c r="L148" s="663">
        <f t="shared" si="186"/>
        <v>0</v>
      </c>
      <c r="M148" s="663">
        <f t="shared" si="186"/>
        <v>0</v>
      </c>
      <c r="N148" s="663">
        <f t="shared" si="186"/>
        <v>0</v>
      </c>
      <c r="O148" s="663">
        <f t="shared" si="186"/>
        <v>0</v>
      </c>
      <c r="P148" s="663">
        <f t="shared" si="186"/>
        <v>0</v>
      </c>
      <c r="Q148" s="663">
        <f t="shared" si="186"/>
        <v>0</v>
      </c>
      <c r="R148" s="889">
        <f t="shared" si="186"/>
        <v>0</v>
      </c>
      <c r="S148" s="689">
        <f t="shared" si="167"/>
        <v>2469.3205541722</v>
      </c>
      <c r="T148" s="663">
        <f t="shared" ref="T148:AD148" si="187">SUM(T144:T147)</f>
        <v>1812.8209277439241</v>
      </c>
      <c r="U148" s="663">
        <f t="shared" si="187"/>
        <v>245.58695523993691</v>
      </c>
      <c r="V148" s="663">
        <f t="shared" si="187"/>
        <v>316.41188009954703</v>
      </c>
      <c r="W148" s="663">
        <f t="shared" si="187"/>
        <v>94.500791088791885</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1581.3708737848967</v>
      </c>
      <c r="AF148" s="663">
        <f t="shared" ref="AF148:AP148" si="188">SUM(AF144:AF147)</f>
        <v>1388.5544142674412</v>
      </c>
      <c r="AG148" s="663">
        <f t="shared" si="188"/>
        <v>0</v>
      </c>
      <c r="AH148" s="663">
        <f t="shared" si="188"/>
        <v>0</v>
      </c>
      <c r="AI148" s="663">
        <f t="shared" si="188"/>
        <v>0</v>
      </c>
      <c r="AJ148" s="663">
        <f t="shared" si="188"/>
        <v>0</v>
      </c>
      <c r="AK148" s="663">
        <f t="shared" si="188"/>
        <v>111.52000592751924</v>
      </c>
      <c r="AL148" s="663">
        <f t="shared" si="188"/>
        <v>0</v>
      </c>
      <c r="AM148" s="663">
        <f t="shared" si="188"/>
        <v>0</v>
      </c>
      <c r="AN148" s="663">
        <f>SUM(AN144:AN147)</f>
        <v>81.296453589936434</v>
      </c>
      <c r="AO148" s="663">
        <f t="shared" si="188"/>
        <v>0</v>
      </c>
      <c r="AP148" s="889">
        <f t="shared" si="188"/>
        <v>0</v>
      </c>
      <c r="AQ148" s="689">
        <f t="shared" si="169"/>
        <v>1327.6444083896549</v>
      </c>
      <c r="AR148" s="663">
        <f t="shared" ref="AR148:BC148" si="189">SUM(AR144:AR147)</f>
        <v>896.18464674711493</v>
      </c>
      <c r="AS148" s="663">
        <f t="shared" si="189"/>
        <v>0</v>
      </c>
      <c r="AT148" s="663">
        <f t="shared" si="189"/>
        <v>228.96900852577733</v>
      </c>
      <c r="AU148" s="663">
        <f t="shared" si="189"/>
        <v>0</v>
      </c>
      <c r="AV148" s="663">
        <f t="shared" si="189"/>
        <v>0</v>
      </c>
      <c r="AW148" s="663">
        <f t="shared" si="189"/>
        <v>0</v>
      </c>
      <c r="AX148" s="663">
        <f t="shared" si="189"/>
        <v>0</v>
      </c>
      <c r="AY148" s="663">
        <f t="shared" si="189"/>
        <v>0</v>
      </c>
      <c r="AZ148" s="663">
        <f>SUM(AZ144:AZ147)</f>
        <v>202.4907531167629</v>
      </c>
      <c r="BA148" s="663">
        <f t="shared" si="189"/>
        <v>0</v>
      </c>
      <c r="BB148" s="889">
        <f t="shared" si="189"/>
        <v>0</v>
      </c>
      <c r="BC148" s="664">
        <f t="shared" si="189"/>
        <v>0</v>
      </c>
      <c r="BD148" s="655">
        <f t="shared" si="170"/>
        <v>6998.289182471889</v>
      </c>
      <c r="BE148" s="665">
        <f t="shared" si="171"/>
        <v>5476.6653378710489</v>
      </c>
      <c r="BF148" s="665">
        <f t="shared" si="172"/>
        <v>326.88340882987336</v>
      </c>
      <c r="BG148" s="665">
        <f t="shared" si="173"/>
        <v>625.15666033664024</v>
      </c>
      <c r="BH148" s="665">
        <f t="shared" si="174"/>
        <v>174.2765628001078</v>
      </c>
      <c r="BI148" s="665">
        <f t="shared" si="175"/>
        <v>0</v>
      </c>
      <c r="BJ148" s="665">
        <f t="shared" si="176"/>
        <v>111.52000592751924</v>
      </c>
      <c r="BK148" s="665">
        <f t="shared" si="177"/>
        <v>0</v>
      </c>
      <c r="BL148" s="665">
        <f t="shared" si="178"/>
        <v>0</v>
      </c>
      <c r="BM148" s="665">
        <f t="shared" si="179"/>
        <v>283.78720670669935</v>
      </c>
      <c r="BN148" s="665">
        <f t="shared" si="180"/>
        <v>0</v>
      </c>
      <c r="BO148" s="666">
        <f t="shared" si="181"/>
        <v>0</v>
      </c>
    </row>
    <row r="149" spans="1:67" x14ac:dyDescent="0.25">
      <c r="A149" s="1571" t="s">
        <v>1161</v>
      </c>
      <c r="B149" s="514" t="s">
        <v>1162</v>
      </c>
      <c r="C149" s="524" t="s">
        <v>846</v>
      </c>
      <c r="D149" s="653">
        <v>322</v>
      </c>
      <c r="E149" s="653">
        <v>147</v>
      </c>
      <c r="F149" s="971">
        <f t="shared" si="1"/>
        <v>0.45652173913043476</v>
      </c>
      <c r="G149" s="655">
        <f t="shared" si="166"/>
        <v>184307.77318069502</v>
      </c>
      <c r="H149" s="253">
        <v>144127.81791954985</v>
      </c>
      <c r="I149" s="253">
        <v>2961.555276916954</v>
      </c>
      <c r="J149" s="253">
        <v>30961.066752932467</v>
      </c>
      <c r="K149" s="253">
        <v>564.64318781225961</v>
      </c>
      <c r="L149" s="253">
        <v>0</v>
      </c>
      <c r="M149" s="253">
        <v>4053.461296542117</v>
      </c>
      <c r="N149" s="253">
        <v>0</v>
      </c>
      <c r="O149" s="253">
        <v>71.091877825509258</v>
      </c>
      <c r="P149" s="253">
        <v>1568.1368691158807</v>
      </c>
      <c r="Q149" s="253">
        <v>0</v>
      </c>
      <c r="R149" s="526">
        <v>0</v>
      </c>
      <c r="S149" s="655">
        <f t="shared" si="167"/>
        <v>166335.98558820898</v>
      </c>
      <c r="T149" s="253">
        <v>141476.48851016938</v>
      </c>
      <c r="U149" s="253">
        <v>2988.9802683169778</v>
      </c>
      <c r="V149" s="253">
        <v>17902.447514753014</v>
      </c>
      <c r="W149" s="253">
        <v>339.23211276489837</v>
      </c>
      <c r="X149" s="253">
        <v>0</v>
      </c>
      <c r="Y149" s="253">
        <v>2989.9507034632029</v>
      </c>
      <c r="Z149" s="253">
        <v>0</v>
      </c>
      <c r="AA149" s="253">
        <v>110.66962461381698</v>
      </c>
      <c r="AB149" s="253">
        <v>528.21685412767204</v>
      </c>
      <c r="AC149" s="253">
        <v>0</v>
      </c>
      <c r="AD149" s="526">
        <v>0</v>
      </c>
      <c r="AE149" s="655">
        <f t="shared" si="168"/>
        <v>198645.73917259416</v>
      </c>
      <c r="AF149" s="253">
        <v>167853.89808889519</v>
      </c>
      <c r="AG149" s="253">
        <v>2795.9892511521866</v>
      </c>
      <c r="AH149" s="253">
        <v>22898.398306287032</v>
      </c>
      <c r="AI149" s="253">
        <v>685.40780127037442</v>
      </c>
      <c r="AJ149" s="253">
        <v>0</v>
      </c>
      <c r="AK149" s="253">
        <v>3445.4210283098682</v>
      </c>
      <c r="AL149" s="253">
        <v>0</v>
      </c>
      <c r="AM149" s="253">
        <v>0</v>
      </c>
      <c r="AN149" s="253">
        <v>966.62469667950279</v>
      </c>
      <c r="AO149" s="253">
        <v>0</v>
      </c>
      <c r="AP149" s="526">
        <v>0</v>
      </c>
      <c r="AQ149" s="655">
        <f t="shared" si="169"/>
        <v>213072.7026562813</v>
      </c>
      <c r="AR149" s="253">
        <v>185480.94575269558</v>
      </c>
      <c r="AS149" s="253">
        <v>3285.0362438320849</v>
      </c>
      <c r="AT149" s="253">
        <v>18527.368927856562</v>
      </c>
      <c r="AU149" s="253">
        <v>476.91382161108925</v>
      </c>
      <c r="AV149" s="253">
        <v>0</v>
      </c>
      <c r="AW149" s="253">
        <v>4126.5206770300965</v>
      </c>
      <c r="AX149" s="253">
        <v>0</v>
      </c>
      <c r="AY149" s="253">
        <v>0</v>
      </c>
      <c r="AZ149" s="253">
        <v>1175.9172332559024</v>
      </c>
      <c r="BA149" s="253">
        <v>0</v>
      </c>
      <c r="BB149" s="526">
        <v>0</v>
      </c>
      <c r="BC149" s="893"/>
      <c r="BD149" s="690">
        <f t="shared" si="170"/>
        <v>762362.20059777936</v>
      </c>
      <c r="BE149" s="656">
        <f t="shared" si="171"/>
        <v>638939.15027131001</v>
      </c>
      <c r="BF149" s="656">
        <f t="shared" si="172"/>
        <v>12031.561040218203</v>
      </c>
      <c r="BG149" s="656">
        <f t="shared" si="173"/>
        <v>90289.281501829071</v>
      </c>
      <c r="BH149" s="656">
        <f t="shared" si="174"/>
        <v>2066.1969234586218</v>
      </c>
      <c r="BI149" s="656">
        <f t="shared" si="175"/>
        <v>0</v>
      </c>
      <c r="BJ149" s="656">
        <f t="shared" si="176"/>
        <v>14615.353705345286</v>
      </c>
      <c r="BK149" s="656">
        <f t="shared" si="177"/>
        <v>0</v>
      </c>
      <c r="BL149" s="656">
        <f t="shared" si="178"/>
        <v>181.76150243932625</v>
      </c>
      <c r="BM149" s="656">
        <f t="shared" si="179"/>
        <v>4238.8956531789581</v>
      </c>
      <c r="BN149" s="656">
        <f t="shared" si="180"/>
        <v>0</v>
      </c>
      <c r="BO149" s="657">
        <f t="shared" si="181"/>
        <v>0</v>
      </c>
    </row>
    <row r="150" spans="1:67" x14ac:dyDescent="0.25">
      <c r="A150" s="1571"/>
      <c r="B150" s="514" t="s">
        <v>1163</v>
      </c>
      <c r="C150" s="524" t="s">
        <v>847</v>
      </c>
      <c r="D150" s="653"/>
      <c r="E150" s="653"/>
      <c r="F150" s="971" t="str">
        <f t="shared" si="1"/>
        <v/>
      </c>
      <c r="G150" s="655">
        <f t="shared" si="166"/>
        <v>0</v>
      </c>
      <c r="H150" s="253">
        <v>0</v>
      </c>
      <c r="I150" s="253">
        <v>0</v>
      </c>
      <c r="J150" s="253">
        <v>0</v>
      </c>
      <c r="K150" s="253">
        <v>0</v>
      </c>
      <c r="L150" s="253">
        <v>0</v>
      </c>
      <c r="M150" s="253">
        <v>0</v>
      </c>
      <c r="N150" s="253">
        <v>0</v>
      </c>
      <c r="O150" s="253">
        <v>0</v>
      </c>
      <c r="P150" s="253">
        <v>0</v>
      </c>
      <c r="Q150" s="253">
        <v>0</v>
      </c>
      <c r="R150" s="526">
        <v>0</v>
      </c>
      <c r="S150" s="655">
        <f t="shared" si="167"/>
        <v>0</v>
      </c>
      <c r="T150" s="253">
        <v>0</v>
      </c>
      <c r="U150" s="253">
        <v>0</v>
      </c>
      <c r="V150" s="253">
        <v>0</v>
      </c>
      <c r="W150" s="253">
        <v>0</v>
      </c>
      <c r="X150" s="253">
        <v>0</v>
      </c>
      <c r="Y150" s="253">
        <v>0</v>
      </c>
      <c r="Z150" s="253">
        <v>0</v>
      </c>
      <c r="AA150" s="253">
        <v>0</v>
      </c>
      <c r="AB150" s="253">
        <v>0</v>
      </c>
      <c r="AC150" s="253">
        <v>0</v>
      </c>
      <c r="AD150" s="526">
        <v>0</v>
      </c>
      <c r="AE150" s="655">
        <f t="shared" si="168"/>
        <v>0</v>
      </c>
      <c r="AF150" s="253">
        <v>0</v>
      </c>
      <c r="AG150" s="253">
        <v>0</v>
      </c>
      <c r="AH150" s="253">
        <v>0</v>
      </c>
      <c r="AI150" s="253">
        <v>0</v>
      </c>
      <c r="AJ150" s="253">
        <v>0</v>
      </c>
      <c r="AK150" s="253">
        <v>0</v>
      </c>
      <c r="AL150" s="253">
        <v>0</v>
      </c>
      <c r="AM150" s="253">
        <v>0</v>
      </c>
      <c r="AN150" s="253">
        <v>0</v>
      </c>
      <c r="AO150" s="253">
        <v>0</v>
      </c>
      <c r="AP150" s="526">
        <v>0</v>
      </c>
      <c r="AQ150" s="655">
        <f t="shared" si="169"/>
        <v>0</v>
      </c>
      <c r="AR150" s="253">
        <v>0</v>
      </c>
      <c r="AS150" s="253">
        <v>0</v>
      </c>
      <c r="AT150" s="253">
        <v>0</v>
      </c>
      <c r="AU150" s="253">
        <v>0</v>
      </c>
      <c r="AV150" s="253">
        <v>0</v>
      </c>
      <c r="AW150" s="253">
        <v>0</v>
      </c>
      <c r="AX150" s="253">
        <v>0</v>
      </c>
      <c r="AY150" s="253">
        <v>0</v>
      </c>
      <c r="AZ150" s="253">
        <v>0</v>
      </c>
      <c r="BA150" s="253">
        <v>0</v>
      </c>
      <c r="BB150" s="526">
        <v>0</v>
      </c>
      <c r="BC150" s="893"/>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71"/>
      <c r="B151" s="514" t="s">
        <v>1164</v>
      </c>
      <c r="C151" s="524" t="s">
        <v>848</v>
      </c>
      <c r="D151" s="653"/>
      <c r="E151" s="653"/>
      <c r="F151" s="971" t="str">
        <f t="shared" si="1"/>
        <v/>
      </c>
      <c r="G151" s="655">
        <f t="shared" si="166"/>
        <v>0</v>
      </c>
      <c r="H151" s="253">
        <v>0</v>
      </c>
      <c r="I151" s="253">
        <v>0</v>
      </c>
      <c r="J151" s="253">
        <v>0</v>
      </c>
      <c r="K151" s="253">
        <v>0</v>
      </c>
      <c r="L151" s="253">
        <v>0</v>
      </c>
      <c r="M151" s="253">
        <v>0</v>
      </c>
      <c r="N151" s="253">
        <v>0</v>
      </c>
      <c r="O151" s="253">
        <v>0</v>
      </c>
      <c r="P151" s="253">
        <v>0</v>
      </c>
      <c r="Q151" s="253">
        <v>0</v>
      </c>
      <c r="R151" s="526">
        <v>0</v>
      </c>
      <c r="S151" s="655">
        <f t="shared" si="167"/>
        <v>0</v>
      </c>
      <c r="T151" s="253">
        <v>0</v>
      </c>
      <c r="U151" s="253">
        <v>0</v>
      </c>
      <c r="V151" s="253">
        <v>0</v>
      </c>
      <c r="W151" s="253">
        <v>0</v>
      </c>
      <c r="X151" s="253">
        <v>0</v>
      </c>
      <c r="Y151" s="253">
        <v>0</v>
      </c>
      <c r="Z151" s="253">
        <v>0</v>
      </c>
      <c r="AA151" s="253">
        <v>0</v>
      </c>
      <c r="AB151" s="253">
        <v>0</v>
      </c>
      <c r="AC151" s="253">
        <v>0</v>
      </c>
      <c r="AD151" s="526">
        <v>0</v>
      </c>
      <c r="AE151" s="655">
        <f t="shared" si="168"/>
        <v>0</v>
      </c>
      <c r="AF151" s="253">
        <v>0</v>
      </c>
      <c r="AG151" s="253">
        <v>0</v>
      </c>
      <c r="AH151" s="253">
        <v>0</v>
      </c>
      <c r="AI151" s="253">
        <v>0</v>
      </c>
      <c r="AJ151" s="253">
        <v>0</v>
      </c>
      <c r="AK151" s="253">
        <v>0</v>
      </c>
      <c r="AL151" s="253">
        <v>0</v>
      </c>
      <c r="AM151" s="253">
        <v>0</v>
      </c>
      <c r="AN151" s="253">
        <v>0</v>
      </c>
      <c r="AO151" s="253">
        <v>0</v>
      </c>
      <c r="AP151" s="526">
        <v>0</v>
      </c>
      <c r="AQ151" s="655">
        <f t="shared" si="169"/>
        <v>0</v>
      </c>
      <c r="AR151" s="253">
        <v>0</v>
      </c>
      <c r="AS151" s="253">
        <v>0</v>
      </c>
      <c r="AT151" s="253">
        <v>0</v>
      </c>
      <c r="AU151" s="253">
        <v>0</v>
      </c>
      <c r="AV151" s="253">
        <v>0</v>
      </c>
      <c r="AW151" s="253">
        <v>0</v>
      </c>
      <c r="AX151" s="253">
        <v>0</v>
      </c>
      <c r="AY151" s="253">
        <v>0</v>
      </c>
      <c r="AZ151" s="253">
        <v>0</v>
      </c>
      <c r="BA151" s="253">
        <v>0</v>
      </c>
      <c r="BB151" s="526">
        <v>0</v>
      </c>
      <c r="BC151" s="893"/>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71"/>
      <c r="B152" s="514" t="s">
        <v>1165</v>
      </c>
      <c r="C152" s="524" t="s">
        <v>849</v>
      </c>
      <c r="D152" s="653"/>
      <c r="E152" s="653"/>
      <c r="F152" s="971" t="str">
        <f t="shared" si="1"/>
        <v/>
      </c>
      <c r="G152" s="655">
        <f t="shared" si="166"/>
        <v>0</v>
      </c>
      <c r="H152" s="253">
        <v>0</v>
      </c>
      <c r="I152" s="253">
        <v>0</v>
      </c>
      <c r="J152" s="253">
        <v>0</v>
      </c>
      <c r="K152" s="253">
        <v>0</v>
      </c>
      <c r="L152" s="253">
        <v>0</v>
      </c>
      <c r="M152" s="253">
        <v>0</v>
      </c>
      <c r="N152" s="253">
        <v>0</v>
      </c>
      <c r="O152" s="253">
        <v>0</v>
      </c>
      <c r="P152" s="253">
        <v>0</v>
      </c>
      <c r="Q152" s="253">
        <v>0</v>
      </c>
      <c r="R152" s="526">
        <v>0</v>
      </c>
      <c r="S152" s="655">
        <f t="shared" si="167"/>
        <v>0</v>
      </c>
      <c r="T152" s="253">
        <v>0</v>
      </c>
      <c r="U152" s="253">
        <v>0</v>
      </c>
      <c r="V152" s="253">
        <v>0</v>
      </c>
      <c r="W152" s="253">
        <v>0</v>
      </c>
      <c r="X152" s="253">
        <v>0</v>
      </c>
      <c r="Y152" s="253">
        <v>0</v>
      </c>
      <c r="Z152" s="253">
        <v>0</v>
      </c>
      <c r="AA152" s="253">
        <v>0</v>
      </c>
      <c r="AB152" s="253">
        <v>0</v>
      </c>
      <c r="AC152" s="253">
        <v>0</v>
      </c>
      <c r="AD152" s="526">
        <v>0</v>
      </c>
      <c r="AE152" s="655">
        <f t="shared" si="168"/>
        <v>0</v>
      </c>
      <c r="AF152" s="253">
        <v>0</v>
      </c>
      <c r="AG152" s="253">
        <v>0</v>
      </c>
      <c r="AH152" s="253">
        <v>0</v>
      </c>
      <c r="AI152" s="253">
        <v>0</v>
      </c>
      <c r="AJ152" s="253">
        <v>0</v>
      </c>
      <c r="AK152" s="253">
        <v>0</v>
      </c>
      <c r="AL152" s="253">
        <v>0</v>
      </c>
      <c r="AM152" s="253">
        <v>0</v>
      </c>
      <c r="AN152" s="253">
        <v>0</v>
      </c>
      <c r="AO152" s="253">
        <v>0</v>
      </c>
      <c r="AP152" s="526">
        <v>0</v>
      </c>
      <c r="AQ152" s="655">
        <f t="shared" si="169"/>
        <v>0</v>
      </c>
      <c r="AR152" s="253">
        <v>0</v>
      </c>
      <c r="AS152" s="253">
        <v>0</v>
      </c>
      <c r="AT152" s="253">
        <v>0</v>
      </c>
      <c r="AU152" s="253">
        <v>0</v>
      </c>
      <c r="AV152" s="253">
        <v>0</v>
      </c>
      <c r="AW152" s="253">
        <v>0</v>
      </c>
      <c r="AX152" s="253">
        <v>0</v>
      </c>
      <c r="AY152" s="253">
        <v>0</v>
      </c>
      <c r="AZ152" s="253">
        <v>0</v>
      </c>
      <c r="BA152" s="253">
        <v>0</v>
      </c>
      <c r="BB152" s="526">
        <v>0</v>
      </c>
      <c r="BC152" s="893"/>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78"/>
      <c r="B153" s="660" t="s">
        <v>1166</v>
      </c>
      <c r="C153" s="661" t="s">
        <v>36</v>
      </c>
      <c r="D153" s="662">
        <f>SUM(D149:D152)</f>
        <v>322</v>
      </c>
      <c r="E153" s="662">
        <f>SUM(E149:E152)</f>
        <v>147</v>
      </c>
      <c r="F153" s="972">
        <f t="shared" si="1"/>
        <v>0.45652173913043476</v>
      </c>
      <c r="G153" s="689">
        <f t="shared" si="166"/>
        <v>184307.77318069502</v>
      </c>
      <c r="H153" s="663">
        <f>SUM(H149:H152)</f>
        <v>144127.81791954985</v>
      </c>
      <c r="I153" s="663">
        <f t="shared" ref="I153:R153" si="190">SUM(I149:I152)</f>
        <v>2961.555276916954</v>
      </c>
      <c r="J153" s="663">
        <f t="shared" si="190"/>
        <v>30961.066752932467</v>
      </c>
      <c r="K153" s="663">
        <f t="shared" si="190"/>
        <v>564.64318781225961</v>
      </c>
      <c r="L153" s="663">
        <f t="shared" si="190"/>
        <v>0</v>
      </c>
      <c r="M153" s="663">
        <f t="shared" si="190"/>
        <v>4053.461296542117</v>
      </c>
      <c r="N153" s="663">
        <f t="shared" si="190"/>
        <v>0</v>
      </c>
      <c r="O153" s="663">
        <f t="shared" si="190"/>
        <v>71.091877825509258</v>
      </c>
      <c r="P153" s="663">
        <f t="shared" si="190"/>
        <v>1568.1368691158807</v>
      </c>
      <c r="Q153" s="663">
        <f t="shared" si="190"/>
        <v>0</v>
      </c>
      <c r="R153" s="889">
        <f t="shared" si="190"/>
        <v>0</v>
      </c>
      <c r="S153" s="689">
        <f t="shared" si="167"/>
        <v>166335.98558820898</v>
      </c>
      <c r="T153" s="663">
        <f t="shared" ref="T153:AD153" si="191">SUM(T149:T152)</f>
        <v>141476.48851016938</v>
      </c>
      <c r="U153" s="663">
        <f t="shared" si="191"/>
        <v>2988.9802683169778</v>
      </c>
      <c r="V153" s="663">
        <f t="shared" si="191"/>
        <v>17902.447514753014</v>
      </c>
      <c r="W153" s="663">
        <f t="shared" si="191"/>
        <v>339.23211276489837</v>
      </c>
      <c r="X153" s="663">
        <f t="shared" si="191"/>
        <v>0</v>
      </c>
      <c r="Y153" s="663">
        <f t="shared" si="191"/>
        <v>2989.9507034632029</v>
      </c>
      <c r="Z153" s="663">
        <f t="shared" si="191"/>
        <v>0</v>
      </c>
      <c r="AA153" s="663">
        <f t="shared" si="191"/>
        <v>110.66962461381698</v>
      </c>
      <c r="AB153" s="663">
        <f>SUM(AB149:AB152)</f>
        <v>528.21685412767204</v>
      </c>
      <c r="AC153" s="663">
        <f t="shared" si="191"/>
        <v>0</v>
      </c>
      <c r="AD153" s="889">
        <f t="shared" si="191"/>
        <v>0</v>
      </c>
      <c r="AE153" s="689">
        <f t="shared" si="168"/>
        <v>198645.73917259416</v>
      </c>
      <c r="AF153" s="663">
        <f t="shared" ref="AF153:AP153" si="192">SUM(AF149:AF152)</f>
        <v>167853.89808889519</v>
      </c>
      <c r="AG153" s="663">
        <f t="shared" si="192"/>
        <v>2795.9892511521866</v>
      </c>
      <c r="AH153" s="663">
        <f t="shared" si="192"/>
        <v>22898.398306287032</v>
      </c>
      <c r="AI153" s="663">
        <f t="shared" si="192"/>
        <v>685.40780127037442</v>
      </c>
      <c r="AJ153" s="663">
        <f t="shared" si="192"/>
        <v>0</v>
      </c>
      <c r="AK153" s="663">
        <f t="shared" si="192"/>
        <v>3445.4210283098682</v>
      </c>
      <c r="AL153" s="663">
        <f t="shared" si="192"/>
        <v>0</v>
      </c>
      <c r="AM153" s="663">
        <f t="shared" si="192"/>
        <v>0</v>
      </c>
      <c r="AN153" s="663">
        <f>SUM(AN149:AN152)</f>
        <v>966.62469667950279</v>
      </c>
      <c r="AO153" s="663">
        <f t="shared" si="192"/>
        <v>0</v>
      </c>
      <c r="AP153" s="889">
        <f t="shared" si="192"/>
        <v>0</v>
      </c>
      <c r="AQ153" s="689">
        <f t="shared" si="169"/>
        <v>213072.7026562813</v>
      </c>
      <c r="AR153" s="663">
        <f t="shared" ref="AR153:BC153" si="193">SUM(AR149:AR152)</f>
        <v>185480.94575269558</v>
      </c>
      <c r="AS153" s="663">
        <f t="shared" si="193"/>
        <v>3285.0362438320849</v>
      </c>
      <c r="AT153" s="663">
        <f t="shared" si="193"/>
        <v>18527.368927856562</v>
      </c>
      <c r="AU153" s="663">
        <f t="shared" si="193"/>
        <v>476.91382161108925</v>
      </c>
      <c r="AV153" s="663">
        <f t="shared" si="193"/>
        <v>0</v>
      </c>
      <c r="AW153" s="663">
        <f t="shared" si="193"/>
        <v>4126.5206770300965</v>
      </c>
      <c r="AX153" s="663">
        <f t="shared" si="193"/>
        <v>0</v>
      </c>
      <c r="AY153" s="663">
        <f t="shared" si="193"/>
        <v>0</v>
      </c>
      <c r="AZ153" s="663">
        <f>SUM(AZ149:AZ152)</f>
        <v>1175.9172332559024</v>
      </c>
      <c r="BA153" s="663">
        <f t="shared" si="193"/>
        <v>0</v>
      </c>
      <c r="BB153" s="889">
        <f t="shared" si="193"/>
        <v>0</v>
      </c>
      <c r="BC153" s="664">
        <f t="shared" si="193"/>
        <v>0</v>
      </c>
      <c r="BD153" s="655">
        <f t="shared" si="170"/>
        <v>762362.20059777936</v>
      </c>
      <c r="BE153" s="665">
        <f t="shared" si="171"/>
        <v>638939.15027131001</v>
      </c>
      <c r="BF153" s="665">
        <f t="shared" si="172"/>
        <v>12031.561040218203</v>
      </c>
      <c r="BG153" s="665">
        <f t="shared" si="173"/>
        <v>90289.281501829071</v>
      </c>
      <c r="BH153" s="665">
        <f t="shared" si="174"/>
        <v>2066.1969234586218</v>
      </c>
      <c r="BI153" s="665">
        <f t="shared" si="175"/>
        <v>0</v>
      </c>
      <c r="BJ153" s="665">
        <f t="shared" si="176"/>
        <v>14615.353705345286</v>
      </c>
      <c r="BK153" s="665">
        <f t="shared" si="177"/>
        <v>0</v>
      </c>
      <c r="BL153" s="665">
        <f t="shared" si="178"/>
        <v>181.76150243932625</v>
      </c>
      <c r="BM153" s="665">
        <f t="shared" si="179"/>
        <v>4238.8956531789581</v>
      </c>
      <c r="BN153" s="665">
        <f t="shared" si="180"/>
        <v>0</v>
      </c>
      <c r="BO153" s="666">
        <f t="shared" si="181"/>
        <v>0</v>
      </c>
    </row>
    <row r="154" spans="1:67" x14ac:dyDescent="0.25">
      <c r="A154" s="1571" t="s">
        <v>1167</v>
      </c>
      <c r="B154" s="514" t="s">
        <v>1168</v>
      </c>
      <c r="C154" s="524" t="s">
        <v>846</v>
      </c>
      <c r="D154" s="653">
        <v>106</v>
      </c>
      <c r="E154" s="653">
        <v>53</v>
      </c>
      <c r="F154" s="971">
        <f t="shared" si="1"/>
        <v>0.5</v>
      </c>
      <c r="G154" s="655">
        <f t="shared" si="166"/>
        <v>5486.7802898395294</v>
      </c>
      <c r="H154" s="253">
        <v>4611.047608502894</v>
      </c>
      <c r="I154" s="253">
        <v>252.56325016957237</v>
      </c>
      <c r="J154" s="253">
        <v>0</v>
      </c>
      <c r="K154" s="253">
        <v>623.1694311670625</v>
      </c>
      <c r="L154" s="253">
        <v>0</v>
      </c>
      <c r="M154" s="253">
        <v>0</v>
      </c>
      <c r="N154" s="253">
        <v>0</v>
      </c>
      <c r="O154" s="253">
        <v>0</v>
      </c>
      <c r="P154" s="253">
        <v>0</v>
      </c>
      <c r="Q154" s="253">
        <v>0</v>
      </c>
      <c r="R154" s="526">
        <v>0</v>
      </c>
      <c r="S154" s="655">
        <f t="shared" si="167"/>
        <v>7805.129845198815</v>
      </c>
      <c r="T154" s="253">
        <v>5850.7534965901414</v>
      </c>
      <c r="U154" s="253">
        <v>914.52007372750165</v>
      </c>
      <c r="V154" s="253">
        <v>74.453385136144092</v>
      </c>
      <c r="W154" s="253">
        <v>965.40288974502778</v>
      </c>
      <c r="X154" s="253">
        <v>0</v>
      </c>
      <c r="Y154" s="253">
        <v>0</v>
      </c>
      <c r="Z154" s="253">
        <v>0</v>
      </c>
      <c r="AA154" s="253">
        <v>0</v>
      </c>
      <c r="AB154" s="253">
        <v>0</v>
      </c>
      <c r="AC154" s="253">
        <v>0</v>
      </c>
      <c r="AD154" s="526">
        <v>0</v>
      </c>
      <c r="AE154" s="655">
        <f t="shared" si="168"/>
        <v>4819.2557551669233</v>
      </c>
      <c r="AF154" s="253">
        <v>3653.1958124296898</v>
      </c>
      <c r="AG154" s="253">
        <v>337.34537525309918</v>
      </c>
      <c r="AH154" s="253">
        <v>0</v>
      </c>
      <c r="AI154" s="253">
        <v>828.71456748413425</v>
      </c>
      <c r="AJ154" s="253">
        <v>0</v>
      </c>
      <c r="AK154" s="253">
        <v>0</v>
      </c>
      <c r="AL154" s="253">
        <v>0</v>
      </c>
      <c r="AM154" s="253">
        <v>0</v>
      </c>
      <c r="AN154" s="253">
        <v>0</v>
      </c>
      <c r="AO154" s="253">
        <v>0</v>
      </c>
      <c r="AP154" s="526">
        <v>0</v>
      </c>
      <c r="AQ154" s="655">
        <f t="shared" si="169"/>
        <v>5897.6023288784345</v>
      </c>
      <c r="AR154" s="253">
        <v>4830.8986712450369</v>
      </c>
      <c r="AS154" s="253">
        <v>630.14187209135412</v>
      </c>
      <c r="AT154" s="253">
        <v>0</v>
      </c>
      <c r="AU154" s="253">
        <v>436.56178554204354</v>
      </c>
      <c r="AV154" s="253">
        <v>0</v>
      </c>
      <c r="AW154" s="253">
        <v>0</v>
      </c>
      <c r="AX154" s="253">
        <v>0</v>
      </c>
      <c r="AY154" s="253">
        <v>0</v>
      </c>
      <c r="AZ154" s="253">
        <v>0</v>
      </c>
      <c r="BA154" s="253">
        <v>0</v>
      </c>
      <c r="BB154" s="526">
        <v>0</v>
      </c>
      <c r="BC154" s="893"/>
      <c r="BD154" s="690">
        <f t="shared" si="170"/>
        <v>24008.768219083708</v>
      </c>
      <c r="BE154" s="656">
        <f t="shared" si="171"/>
        <v>18945.895588767766</v>
      </c>
      <c r="BF154" s="656">
        <f t="shared" si="172"/>
        <v>2134.5705712415274</v>
      </c>
      <c r="BG154" s="656">
        <f t="shared" si="173"/>
        <v>74.453385136144092</v>
      </c>
      <c r="BH154" s="656">
        <f t="shared" si="174"/>
        <v>2853.8486739382683</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71"/>
      <c r="B155" s="514" t="s">
        <v>1169</v>
      </c>
      <c r="C155" s="524" t="s">
        <v>847</v>
      </c>
      <c r="D155" s="653"/>
      <c r="E155" s="653"/>
      <c r="F155" s="971" t="str">
        <f t="shared" si="1"/>
        <v/>
      </c>
      <c r="G155" s="655">
        <f t="shared" si="166"/>
        <v>0</v>
      </c>
      <c r="H155" s="253">
        <v>0</v>
      </c>
      <c r="I155" s="253">
        <v>0</v>
      </c>
      <c r="J155" s="253">
        <v>0</v>
      </c>
      <c r="K155" s="253">
        <v>0</v>
      </c>
      <c r="L155" s="253">
        <v>0</v>
      </c>
      <c r="M155" s="253">
        <v>0</v>
      </c>
      <c r="N155" s="253">
        <v>0</v>
      </c>
      <c r="O155" s="253">
        <v>0</v>
      </c>
      <c r="P155" s="253">
        <v>0</v>
      </c>
      <c r="Q155" s="253">
        <v>0</v>
      </c>
      <c r="R155" s="526">
        <v>0</v>
      </c>
      <c r="S155" s="655">
        <f t="shared" si="167"/>
        <v>0</v>
      </c>
      <c r="T155" s="253">
        <v>0</v>
      </c>
      <c r="U155" s="253">
        <v>0</v>
      </c>
      <c r="V155" s="253">
        <v>0</v>
      </c>
      <c r="W155" s="253">
        <v>0</v>
      </c>
      <c r="X155" s="253">
        <v>0</v>
      </c>
      <c r="Y155" s="253">
        <v>0</v>
      </c>
      <c r="Z155" s="253">
        <v>0</v>
      </c>
      <c r="AA155" s="253">
        <v>0</v>
      </c>
      <c r="AB155" s="253">
        <v>0</v>
      </c>
      <c r="AC155" s="253">
        <v>0</v>
      </c>
      <c r="AD155" s="526">
        <v>0</v>
      </c>
      <c r="AE155" s="655">
        <f t="shared" si="168"/>
        <v>0</v>
      </c>
      <c r="AF155" s="253">
        <v>0</v>
      </c>
      <c r="AG155" s="253">
        <v>0</v>
      </c>
      <c r="AH155" s="253">
        <v>0</v>
      </c>
      <c r="AI155" s="253">
        <v>0</v>
      </c>
      <c r="AJ155" s="253">
        <v>0</v>
      </c>
      <c r="AK155" s="253">
        <v>0</v>
      </c>
      <c r="AL155" s="253">
        <v>0</v>
      </c>
      <c r="AM155" s="253">
        <v>0</v>
      </c>
      <c r="AN155" s="253">
        <v>0</v>
      </c>
      <c r="AO155" s="253">
        <v>0</v>
      </c>
      <c r="AP155" s="526">
        <v>0</v>
      </c>
      <c r="AQ155" s="655">
        <f t="shared" si="169"/>
        <v>0</v>
      </c>
      <c r="AR155" s="253">
        <v>0</v>
      </c>
      <c r="AS155" s="253">
        <v>0</v>
      </c>
      <c r="AT155" s="253">
        <v>0</v>
      </c>
      <c r="AU155" s="253">
        <v>0</v>
      </c>
      <c r="AV155" s="253">
        <v>0</v>
      </c>
      <c r="AW155" s="253">
        <v>0</v>
      </c>
      <c r="AX155" s="253">
        <v>0</v>
      </c>
      <c r="AY155" s="253">
        <v>0</v>
      </c>
      <c r="AZ155" s="253">
        <v>0</v>
      </c>
      <c r="BA155" s="253">
        <v>0</v>
      </c>
      <c r="BB155" s="526">
        <v>0</v>
      </c>
      <c r="BC155" s="893"/>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71"/>
      <c r="B156" s="514" t="s">
        <v>1170</v>
      </c>
      <c r="C156" s="524" t="s">
        <v>848</v>
      </c>
      <c r="D156" s="653"/>
      <c r="E156" s="653"/>
      <c r="F156" s="971" t="str">
        <f t="shared" si="1"/>
        <v/>
      </c>
      <c r="G156" s="655">
        <f t="shared" si="166"/>
        <v>0</v>
      </c>
      <c r="H156" s="253">
        <v>0</v>
      </c>
      <c r="I156" s="253">
        <v>0</v>
      </c>
      <c r="J156" s="253">
        <v>0</v>
      </c>
      <c r="K156" s="253">
        <v>0</v>
      </c>
      <c r="L156" s="253">
        <v>0</v>
      </c>
      <c r="M156" s="253">
        <v>0</v>
      </c>
      <c r="N156" s="253">
        <v>0</v>
      </c>
      <c r="O156" s="253">
        <v>0</v>
      </c>
      <c r="P156" s="253">
        <v>0</v>
      </c>
      <c r="Q156" s="253">
        <v>0</v>
      </c>
      <c r="R156" s="526">
        <v>0</v>
      </c>
      <c r="S156" s="655">
        <f t="shared" si="167"/>
        <v>0</v>
      </c>
      <c r="T156" s="253">
        <v>0</v>
      </c>
      <c r="U156" s="253">
        <v>0</v>
      </c>
      <c r="V156" s="253">
        <v>0</v>
      </c>
      <c r="W156" s="253">
        <v>0</v>
      </c>
      <c r="X156" s="253">
        <v>0</v>
      </c>
      <c r="Y156" s="253">
        <v>0</v>
      </c>
      <c r="Z156" s="253">
        <v>0</v>
      </c>
      <c r="AA156" s="253">
        <v>0</v>
      </c>
      <c r="AB156" s="253">
        <v>0</v>
      </c>
      <c r="AC156" s="253">
        <v>0</v>
      </c>
      <c r="AD156" s="526">
        <v>0</v>
      </c>
      <c r="AE156" s="655">
        <f t="shared" si="168"/>
        <v>0</v>
      </c>
      <c r="AF156" s="253">
        <v>0</v>
      </c>
      <c r="AG156" s="253">
        <v>0</v>
      </c>
      <c r="AH156" s="253">
        <v>0</v>
      </c>
      <c r="AI156" s="253">
        <v>0</v>
      </c>
      <c r="AJ156" s="253">
        <v>0</v>
      </c>
      <c r="AK156" s="253">
        <v>0</v>
      </c>
      <c r="AL156" s="253">
        <v>0</v>
      </c>
      <c r="AM156" s="253">
        <v>0</v>
      </c>
      <c r="AN156" s="253">
        <v>0</v>
      </c>
      <c r="AO156" s="253">
        <v>0</v>
      </c>
      <c r="AP156" s="526">
        <v>0</v>
      </c>
      <c r="AQ156" s="655">
        <f t="shared" si="169"/>
        <v>0</v>
      </c>
      <c r="AR156" s="253">
        <v>0</v>
      </c>
      <c r="AS156" s="253">
        <v>0</v>
      </c>
      <c r="AT156" s="253">
        <v>0</v>
      </c>
      <c r="AU156" s="253">
        <v>0</v>
      </c>
      <c r="AV156" s="253">
        <v>0</v>
      </c>
      <c r="AW156" s="253">
        <v>0</v>
      </c>
      <c r="AX156" s="253">
        <v>0</v>
      </c>
      <c r="AY156" s="253">
        <v>0</v>
      </c>
      <c r="AZ156" s="253">
        <v>0</v>
      </c>
      <c r="BA156" s="253">
        <v>0</v>
      </c>
      <c r="BB156" s="526">
        <v>0</v>
      </c>
      <c r="BC156" s="893"/>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71"/>
      <c r="B157" s="514" t="s">
        <v>1171</v>
      </c>
      <c r="C157" s="524" t="s">
        <v>849</v>
      </c>
      <c r="D157" s="653"/>
      <c r="E157" s="653"/>
      <c r="F157" s="971" t="str">
        <f t="shared" si="1"/>
        <v/>
      </c>
      <c r="G157" s="655">
        <f t="shared" si="166"/>
        <v>0</v>
      </c>
      <c r="H157" s="253">
        <v>0</v>
      </c>
      <c r="I157" s="253">
        <v>0</v>
      </c>
      <c r="J157" s="253">
        <v>0</v>
      </c>
      <c r="K157" s="253">
        <v>0</v>
      </c>
      <c r="L157" s="253">
        <v>0</v>
      </c>
      <c r="M157" s="253">
        <v>0</v>
      </c>
      <c r="N157" s="253">
        <v>0</v>
      </c>
      <c r="O157" s="253">
        <v>0</v>
      </c>
      <c r="P157" s="253">
        <v>0</v>
      </c>
      <c r="Q157" s="253">
        <v>0</v>
      </c>
      <c r="R157" s="526">
        <v>0</v>
      </c>
      <c r="S157" s="655">
        <f t="shared" si="167"/>
        <v>0</v>
      </c>
      <c r="T157" s="253">
        <v>0</v>
      </c>
      <c r="U157" s="253">
        <v>0</v>
      </c>
      <c r="V157" s="253">
        <v>0</v>
      </c>
      <c r="W157" s="253">
        <v>0</v>
      </c>
      <c r="X157" s="253">
        <v>0</v>
      </c>
      <c r="Y157" s="253">
        <v>0</v>
      </c>
      <c r="Z157" s="253">
        <v>0</v>
      </c>
      <c r="AA157" s="253">
        <v>0</v>
      </c>
      <c r="AB157" s="253">
        <v>0</v>
      </c>
      <c r="AC157" s="253">
        <v>0</v>
      </c>
      <c r="AD157" s="526">
        <v>0</v>
      </c>
      <c r="AE157" s="655">
        <f t="shared" si="168"/>
        <v>0</v>
      </c>
      <c r="AF157" s="253">
        <v>0</v>
      </c>
      <c r="AG157" s="253">
        <v>0</v>
      </c>
      <c r="AH157" s="253">
        <v>0</v>
      </c>
      <c r="AI157" s="253">
        <v>0</v>
      </c>
      <c r="AJ157" s="253">
        <v>0</v>
      </c>
      <c r="AK157" s="253">
        <v>0</v>
      </c>
      <c r="AL157" s="253">
        <v>0</v>
      </c>
      <c r="AM157" s="253">
        <v>0</v>
      </c>
      <c r="AN157" s="253">
        <v>0</v>
      </c>
      <c r="AO157" s="253">
        <v>0</v>
      </c>
      <c r="AP157" s="526">
        <v>0</v>
      </c>
      <c r="AQ157" s="655">
        <f t="shared" si="169"/>
        <v>0</v>
      </c>
      <c r="AR157" s="253">
        <v>0</v>
      </c>
      <c r="AS157" s="253">
        <v>0</v>
      </c>
      <c r="AT157" s="253">
        <v>0</v>
      </c>
      <c r="AU157" s="253">
        <v>0</v>
      </c>
      <c r="AV157" s="253">
        <v>0</v>
      </c>
      <c r="AW157" s="253">
        <v>0</v>
      </c>
      <c r="AX157" s="253">
        <v>0</v>
      </c>
      <c r="AY157" s="253">
        <v>0</v>
      </c>
      <c r="AZ157" s="253">
        <v>0</v>
      </c>
      <c r="BA157" s="253">
        <v>0</v>
      </c>
      <c r="BB157" s="526">
        <v>0</v>
      </c>
      <c r="BC157" s="893"/>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78"/>
      <c r="B158" s="660" t="s">
        <v>1172</v>
      </c>
      <c r="C158" s="661" t="s">
        <v>36</v>
      </c>
      <c r="D158" s="662">
        <f>SUM(D154:D157)</f>
        <v>106</v>
      </c>
      <c r="E158" s="662">
        <f>SUM(E154:E157)</f>
        <v>53</v>
      </c>
      <c r="F158" s="972">
        <f t="shared" si="1"/>
        <v>0.5</v>
      </c>
      <c r="G158" s="689">
        <f t="shared" si="166"/>
        <v>5486.7802898395294</v>
      </c>
      <c r="H158" s="663">
        <f>SUM(H154:H157)</f>
        <v>4611.047608502894</v>
      </c>
      <c r="I158" s="663">
        <f t="shared" ref="I158:R158" si="194">SUM(I154:I157)</f>
        <v>252.56325016957237</v>
      </c>
      <c r="J158" s="663">
        <f t="shared" si="194"/>
        <v>0</v>
      </c>
      <c r="K158" s="663">
        <f t="shared" si="194"/>
        <v>623.1694311670625</v>
      </c>
      <c r="L158" s="663">
        <f t="shared" si="194"/>
        <v>0</v>
      </c>
      <c r="M158" s="663">
        <f t="shared" si="194"/>
        <v>0</v>
      </c>
      <c r="N158" s="663">
        <f t="shared" si="194"/>
        <v>0</v>
      </c>
      <c r="O158" s="663">
        <f t="shared" si="194"/>
        <v>0</v>
      </c>
      <c r="P158" s="663">
        <f t="shared" si="194"/>
        <v>0</v>
      </c>
      <c r="Q158" s="663">
        <f t="shared" si="194"/>
        <v>0</v>
      </c>
      <c r="R158" s="889">
        <f t="shared" si="194"/>
        <v>0</v>
      </c>
      <c r="S158" s="689">
        <f t="shared" si="167"/>
        <v>7805.129845198815</v>
      </c>
      <c r="T158" s="663">
        <f t="shared" ref="T158:AD158" si="195">SUM(T154:T157)</f>
        <v>5850.7534965901414</v>
      </c>
      <c r="U158" s="663">
        <f t="shared" si="195"/>
        <v>914.52007372750165</v>
      </c>
      <c r="V158" s="663">
        <f t="shared" si="195"/>
        <v>74.453385136144092</v>
      </c>
      <c r="W158" s="663">
        <f t="shared" si="195"/>
        <v>965.40288974502778</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4819.2557551669233</v>
      </c>
      <c r="AF158" s="663">
        <f t="shared" ref="AF158:AP158" si="196">SUM(AF154:AF157)</f>
        <v>3653.1958124296898</v>
      </c>
      <c r="AG158" s="663">
        <f t="shared" si="196"/>
        <v>337.34537525309918</v>
      </c>
      <c r="AH158" s="663">
        <f t="shared" si="196"/>
        <v>0</v>
      </c>
      <c r="AI158" s="663">
        <f t="shared" si="196"/>
        <v>828.71456748413425</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5897.6023288784345</v>
      </c>
      <c r="AR158" s="663">
        <f t="shared" ref="AR158:BC158" si="197">SUM(AR154:AR157)</f>
        <v>4830.8986712450369</v>
      </c>
      <c r="AS158" s="663">
        <f t="shared" si="197"/>
        <v>630.14187209135412</v>
      </c>
      <c r="AT158" s="663">
        <f t="shared" si="197"/>
        <v>0</v>
      </c>
      <c r="AU158" s="663">
        <f t="shared" si="197"/>
        <v>436.56178554204354</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24008.768219083708</v>
      </c>
      <c r="BE158" s="665">
        <f t="shared" si="171"/>
        <v>18945.895588767766</v>
      </c>
      <c r="BF158" s="665">
        <f t="shared" si="172"/>
        <v>2134.5705712415274</v>
      </c>
      <c r="BG158" s="665">
        <f t="shared" si="173"/>
        <v>74.453385136144092</v>
      </c>
      <c r="BH158" s="665">
        <f t="shared" si="174"/>
        <v>2853.8486739382683</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71" t="s">
        <v>1173</v>
      </c>
      <c r="B159" s="514" t="s">
        <v>1174</v>
      </c>
      <c r="C159" s="524" t="s">
        <v>846</v>
      </c>
      <c r="D159" s="653">
        <v>0</v>
      </c>
      <c r="E159" s="653">
        <v>0</v>
      </c>
      <c r="F159" s="971" t="str">
        <f t="shared" si="1"/>
        <v/>
      </c>
      <c r="G159" s="655">
        <f t="shared" si="166"/>
        <v>0</v>
      </c>
      <c r="H159" s="253">
        <v>0</v>
      </c>
      <c r="I159" s="253">
        <v>0</v>
      </c>
      <c r="J159" s="253">
        <v>0</v>
      </c>
      <c r="K159" s="253">
        <v>0</v>
      </c>
      <c r="L159" s="253">
        <v>0</v>
      </c>
      <c r="M159" s="253">
        <v>0</v>
      </c>
      <c r="N159" s="253">
        <v>0</v>
      </c>
      <c r="O159" s="253">
        <v>0</v>
      </c>
      <c r="P159" s="253">
        <v>0</v>
      </c>
      <c r="Q159" s="253">
        <v>0</v>
      </c>
      <c r="R159" s="526">
        <v>0</v>
      </c>
      <c r="S159" s="655">
        <f t="shared" si="167"/>
        <v>0</v>
      </c>
      <c r="T159" s="253">
        <v>0</v>
      </c>
      <c r="U159" s="253">
        <v>0</v>
      </c>
      <c r="V159" s="253">
        <v>0</v>
      </c>
      <c r="W159" s="253">
        <v>0</v>
      </c>
      <c r="X159" s="253">
        <v>0</v>
      </c>
      <c r="Y159" s="253">
        <v>0</v>
      </c>
      <c r="Z159" s="253">
        <v>0</v>
      </c>
      <c r="AA159" s="253">
        <v>0</v>
      </c>
      <c r="AB159" s="253">
        <v>0</v>
      </c>
      <c r="AC159" s="253">
        <v>0</v>
      </c>
      <c r="AD159" s="526">
        <v>0</v>
      </c>
      <c r="AE159" s="655">
        <f t="shared" si="168"/>
        <v>0</v>
      </c>
      <c r="AF159" s="253">
        <v>0</v>
      </c>
      <c r="AG159" s="253">
        <v>0</v>
      </c>
      <c r="AH159" s="253">
        <v>0</v>
      </c>
      <c r="AI159" s="253">
        <v>0</v>
      </c>
      <c r="AJ159" s="253">
        <v>0</v>
      </c>
      <c r="AK159" s="253">
        <v>0</v>
      </c>
      <c r="AL159" s="253">
        <v>0</v>
      </c>
      <c r="AM159" s="253">
        <v>0</v>
      </c>
      <c r="AN159" s="253">
        <v>0</v>
      </c>
      <c r="AO159" s="253">
        <v>0</v>
      </c>
      <c r="AP159" s="526">
        <v>0</v>
      </c>
      <c r="AQ159" s="655">
        <f t="shared" si="169"/>
        <v>0</v>
      </c>
      <c r="AR159" s="253">
        <v>0</v>
      </c>
      <c r="AS159" s="253">
        <v>0</v>
      </c>
      <c r="AT159" s="253">
        <v>0</v>
      </c>
      <c r="AU159" s="253">
        <v>0</v>
      </c>
      <c r="AV159" s="253">
        <v>0</v>
      </c>
      <c r="AW159" s="253">
        <v>0</v>
      </c>
      <c r="AX159" s="253">
        <v>0</v>
      </c>
      <c r="AY159" s="253">
        <v>0</v>
      </c>
      <c r="AZ159" s="253">
        <v>0</v>
      </c>
      <c r="BA159" s="253">
        <v>0</v>
      </c>
      <c r="BB159" s="526">
        <v>0</v>
      </c>
      <c r="BC159" s="893"/>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71"/>
      <c r="B160" s="514" t="s">
        <v>1175</v>
      </c>
      <c r="C160" s="524" t="s">
        <v>847</v>
      </c>
      <c r="D160" s="653"/>
      <c r="E160" s="653"/>
      <c r="F160" s="971" t="str">
        <f t="shared" si="1"/>
        <v/>
      </c>
      <c r="G160" s="655">
        <f t="shared" si="166"/>
        <v>0</v>
      </c>
      <c r="H160" s="253">
        <v>0</v>
      </c>
      <c r="I160" s="253">
        <v>0</v>
      </c>
      <c r="J160" s="253">
        <v>0</v>
      </c>
      <c r="K160" s="253">
        <v>0</v>
      </c>
      <c r="L160" s="253">
        <v>0</v>
      </c>
      <c r="M160" s="253">
        <v>0</v>
      </c>
      <c r="N160" s="253">
        <v>0</v>
      </c>
      <c r="O160" s="253">
        <v>0</v>
      </c>
      <c r="P160" s="253">
        <v>0</v>
      </c>
      <c r="Q160" s="253">
        <v>0</v>
      </c>
      <c r="R160" s="526">
        <v>0</v>
      </c>
      <c r="S160" s="655">
        <f t="shared" si="167"/>
        <v>0</v>
      </c>
      <c r="T160" s="253">
        <v>0</v>
      </c>
      <c r="U160" s="253">
        <v>0</v>
      </c>
      <c r="V160" s="253">
        <v>0</v>
      </c>
      <c r="W160" s="253">
        <v>0</v>
      </c>
      <c r="X160" s="253">
        <v>0</v>
      </c>
      <c r="Y160" s="253">
        <v>0</v>
      </c>
      <c r="Z160" s="253">
        <v>0</v>
      </c>
      <c r="AA160" s="253">
        <v>0</v>
      </c>
      <c r="AB160" s="253">
        <v>0</v>
      </c>
      <c r="AC160" s="253">
        <v>0</v>
      </c>
      <c r="AD160" s="526">
        <v>0</v>
      </c>
      <c r="AE160" s="655">
        <f t="shared" si="168"/>
        <v>0</v>
      </c>
      <c r="AF160" s="253">
        <v>0</v>
      </c>
      <c r="AG160" s="253">
        <v>0</v>
      </c>
      <c r="AH160" s="253">
        <v>0</v>
      </c>
      <c r="AI160" s="253">
        <v>0</v>
      </c>
      <c r="AJ160" s="253">
        <v>0</v>
      </c>
      <c r="AK160" s="253">
        <v>0</v>
      </c>
      <c r="AL160" s="253">
        <v>0</v>
      </c>
      <c r="AM160" s="253">
        <v>0</v>
      </c>
      <c r="AN160" s="253">
        <v>0</v>
      </c>
      <c r="AO160" s="253">
        <v>0</v>
      </c>
      <c r="AP160" s="526">
        <v>0</v>
      </c>
      <c r="AQ160" s="655">
        <f t="shared" si="169"/>
        <v>0</v>
      </c>
      <c r="AR160" s="253">
        <v>0</v>
      </c>
      <c r="AS160" s="253">
        <v>0</v>
      </c>
      <c r="AT160" s="253">
        <v>0</v>
      </c>
      <c r="AU160" s="253">
        <v>0</v>
      </c>
      <c r="AV160" s="253">
        <v>0</v>
      </c>
      <c r="AW160" s="253">
        <v>0</v>
      </c>
      <c r="AX160" s="253">
        <v>0</v>
      </c>
      <c r="AY160" s="253">
        <v>0</v>
      </c>
      <c r="AZ160" s="253">
        <v>0</v>
      </c>
      <c r="BA160" s="253">
        <v>0</v>
      </c>
      <c r="BB160" s="526">
        <v>0</v>
      </c>
      <c r="BC160" s="893"/>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71"/>
      <c r="B161" s="514" t="s">
        <v>1176</v>
      </c>
      <c r="C161" s="524" t="s">
        <v>848</v>
      </c>
      <c r="D161" s="653"/>
      <c r="E161" s="653"/>
      <c r="F161" s="971" t="str">
        <f t="shared" si="1"/>
        <v/>
      </c>
      <c r="G161" s="655">
        <f t="shared" si="166"/>
        <v>0</v>
      </c>
      <c r="H161" s="253">
        <v>0</v>
      </c>
      <c r="I161" s="253">
        <v>0</v>
      </c>
      <c r="J161" s="253">
        <v>0</v>
      </c>
      <c r="K161" s="253">
        <v>0</v>
      </c>
      <c r="L161" s="253">
        <v>0</v>
      </c>
      <c r="M161" s="253">
        <v>0</v>
      </c>
      <c r="N161" s="253">
        <v>0</v>
      </c>
      <c r="O161" s="253">
        <v>0</v>
      </c>
      <c r="P161" s="253">
        <v>0</v>
      </c>
      <c r="Q161" s="253">
        <v>0</v>
      </c>
      <c r="R161" s="526">
        <v>0</v>
      </c>
      <c r="S161" s="655">
        <f t="shared" si="167"/>
        <v>0</v>
      </c>
      <c r="T161" s="253">
        <v>0</v>
      </c>
      <c r="U161" s="253">
        <v>0</v>
      </c>
      <c r="V161" s="253">
        <v>0</v>
      </c>
      <c r="W161" s="253">
        <v>0</v>
      </c>
      <c r="X161" s="253">
        <v>0</v>
      </c>
      <c r="Y161" s="253">
        <v>0</v>
      </c>
      <c r="Z161" s="253">
        <v>0</v>
      </c>
      <c r="AA161" s="253">
        <v>0</v>
      </c>
      <c r="AB161" s="253">
        <v>0</v>
      </c>
      <c r="AC161" s="253">
        <v>0</v>
      </c>
      <c r="AD161" s="526">
        <v>0</v>
      </c>
      <c r="AE161" s="655">
        <f t="shared" si="168"/>
        <v>0</v>
      </c>
      <c r="AF161" s="253">
        <v>0</v>
      </c>
      <c r="AG161" s="253">
        <v>0</v>
      </c>
      <c r="AH161" s="253">
        <v>0</v>
      </c>
      <c r="AI161" s="253">
        <v>0</v>
      </c>
      <c r="AJ161" s="253">
        <v>0</v>
      </c>
      <c r="AK161" s="253">
        <v>0</v>
      </c>
      <c r="AL161" s="253">
        <v>0</v>
      </c>
      <c r="AM161" s="253">
        <v>0</v>
      </c>
      <c r="AN161" s="253">
        <v>0</v>
      </c>
      <c r="AO161" s="253">
        <v>0</v>
      </c>
      <c r="AP161" s="526">
        <v>0</v>
      </c>
      <c r="AQ161" s="655">
        <f t="shared" si="169"/>
        <v>0</v>
      </c>
      <c r="AR161" s="253">
        <v>0</v>
      </c>
      <c r="AS161" s="253">
        <v>0</v>
      </c>
      <c r="AT161" s="253">
        <v>0</v>
      </c>
      <c r="AU161" s="253">
        <v>0</v>
      </c>
      <c r="AV161" s="253">
        <v>0</v>
      </c>
      <c r="AW161" s="253">
        <v>0</v>
      </c>
      <c r="AX161" s="253">
        <v>0</v>
      </c>
      <c r="AY161" s="253">
        <v>0</v>
      </c>
      <c r="AZ161" s="253">
        <v>0</v>
      </c>
      <c r="BA161" s="253">
        <v>0</v>
      </c>
      <c r="BB161" s="526">
        <v>0</v>
      </c>
      <c r="BC161" s="893"/>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71"/>
      <c r="B162" s="514" t="s">
        <v>1177</v>
      </c>
      <c r="C162" s="524" t="s">
        <v>849</v>
      </c>
      <c r="D162" s="653"/>
      <c r="E162" s="653"/>
      <c r="F162" s="971" t="str">
        <f t="shared" si="1"/>
        <v/>
      </c>
      <c r="G162" s="655">
        <f t="shared" si="166"/>
        <v>0</v>
      </c>
      <c r="H162" s="253">
        <v>0</v>
      </c>
      <c r="I162" s="253">
        <v>0</v>
      </c>
      <c r="J162" s="253">
        <v>0</v>
      </c>
      <c r="K162" s="253">
        <v>0</v>
      </c>
      <c r="L162" s="253">
        <v>0</v>
      </c>
      <c r="M162" s="253">
        <v>0</v>
      </c>
      <c r="N162" s="253">
        <v>0</v>
      </c>
      <c r="O162" s="253">
        <v>0</v>
      </c>
      <c r="P162" s="253">
        <v>0</v>
      </c>
      <c r="Q162" s="253">
        <v>0</v>
      </c>
      <c r="R162" s="526">
        <v>0</v>
      </c>
      <c r="S162" s="655">
        <f t="shared" si="167"/>
        <v>0</v>
      </c>
      <c r="T162" s="253">
        <v>0</v>
      </c>
      <c r="U162" s="253">
        <v>0</v>
      </c>
      <c r="V162" s="253">
        <v>0</v>
      </c>
      <c r="W162" s="253">
        <v>0</v>
      </c>
      <c r="X162" s="253">
        <v>0</v>
      </c>
      <c r="Y162" s="253">
        <v>0</v>
      </c>
      <c r="Z162" s="253">
        <v>0</v>
      </c>
      <c r="AA162" s="253">
        <v>0</v>
      </c>
      <c r="AB162" s="253">
        <v>0</v>
      </c>
      <c r="AC162" s="253">
        <v>0</v>
      </c>
      <c r="AD162" s="526">
        <v>0</v>
      </c>
      <c r="AE162" s="655">
        <f t="shared" si="168"/>
        <v>0</v>
      </c>
      <c r="AF162" s="253">
        <v>0</v>
      </c>
      <c r="AG162" s="253">
        <v>0</v>
      </c>
      <c r="AH162" s="253">
        <v>0</v>
      </c>
      <c r="AI162" s="253">
        <v>0</v>
      </c>
      <c r="AJ162" s="253">
        <v>0</v>
      </c>
      <c r="AK162" s="253">
        <v>0</v>
      </c>
      <c r="AL162" s="253">
        <v>0</v>
      </c>
      <c r="AM162" s="253">
        <v>0</v>
      </c>
      <c r="AN162" s="253">
        <v>0</v>
      </c>
      <c r="AO162" s="253">
        <v>0</v>
      </c>
      <c r="AP162" s="526">
        <v>0</v>
      </c>
      <c r="AQ162" s="655">
        <f t="shared" si="169"/>
        <v>0</v>
      </c>
      <c r="AR162" s="253">
        <v>0</v>
      </c>
      <c r="AS162" s="253">
        <v>0</v>
      </c>
      <c r="AT162" s="253">
        <v>0</v>
      </c>
      <c r="AU162" s="253">
        <v>0</v>
      </c>
      <c r="AV162" s="253">
        <v>0</v>
      </c>
      <c r="AW162" s="253">
        <v>0</v>
      </c>
      <c r="AX162" s="253">
        <v>0</v>
      </c>
      <c r="AY162" s="253">
        <v>0</v>
      </c>
      <c r="AZ162" s="253">
        <v>0</v>
      </c>
      <c r="BA162" s="253">
        <v>0</v>
      </c>
      <c r="BB162" s="526">
        <v>0</v>
      </c>
      <c r="BC162" s="893"/>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78"/>
      <c r="B163" s="660" t="s">
        <v>1178</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71" t="s">
        <v>849</v>
      </c>
      <c r="B164" s="514" t="s">
        <v>1179</v>
      </c>
      <c r="C164" s="524" t="s">
        <v>846</v>
      </c>
      <c r="D164" s="653">
        <v>911</v>
      </c>
      <c r="E164" s="653">
        <v>320</v>
      </c>
      <c r="F164" s="971">
        <f t="shared" si="1"/>
        <v>0.35126234906695941</v>
      </c>
      <c r="G164" s="655">
        <f t="shared" si="166"/>
        <v>1306642.3184184753</v>
      </c>
      <c r="H164" s="253">
        <v>1181095.82977122</v>
      </c>
      <c r="I164" s="253">
        <v>8222.4619782627324</v>
      </c>
      <c r="J164" s="253">
        <v>99842.830244576384</v>
      </c>
      <c r="K164" s="253">
        <v>2680.5619725662323</v>
      </c>
      <c r="L164" s="253">
        <v>0</v>
      </c>
      <c r="M164" s="253">
        <v>15400.980849095507</v>
      </c>
      <c r="N164" s="253">
        <v>0</v>
      </c>
      <c r="O164" s="253">
        <v>872.03102150051916</v>
      </c>
      <c r="P164" s="253">
        <v>513.7931865089563</v>
      </c>
      <c r="Q164" s="253">
        <v>0</v>
      </c>
      <c r="R164" s="526">
        <v>-1986.1706052550944</v>
      </c>
      <c r="S164" s="655">
        <f t="shared" si="167"/>
        <v>1627004.435325782</v>
      </c>
      <c r="T164" s="253">
        <v>1455381.0633486232</v>
      </c>
      <c r="U164" s="253">
        <v>22451.455704582069</v>
      </c>
      <c r="V164" s="253">
        <v>133161.15668877165</v>
      </c>
      <c r="W164" s="253">
        <v>5775.1095776148095</v>
      </c>
      <c r="X164" s="253">
        <v>0</v>
      </c>
      <c r="Y164" s="253">
        <v>12497.139065121182</v>
      </c>
      <c r="Z164" s="253">
        <v>0</v>
      </c>
      <c r="AA164" s="253">
        <v>1756.4976191531782</v>
      </c>
      <c r="AB164" s="253">
        <v>-2129.1597220326184</v>
      </c>
      <c r="AC164" s="253">
        <v>0</v>
      </c>
      <c r="AD164" s="526">
        <v>-1888.8269560512945</v>
      </c>
      <c r="AE164" s="655">
        <f t="shared" si="168"/>
        <v>1631740.2029177211</v>
      </c>
      <c r="AF164" s="253">
        <v>1432768.4065642203</v>
      </c>
      <c r="AG164" s="253">
        <v>20702.256302285379</v>
      </c>
      <c r="AH164" s="253">
        <v>165090.01575216866</v>
      </c>
      <c r="AI164" s="253">
        <v>4563.9910697915275</v>
      </c>
      <c r="AJ164" s="253">
        <v>0</v>
      </c>
      <c r="AK164" s="253">
        <v>11446.195883762912</v>
      </c>
      <c r="AL164" s="253">
        <v>0</v>
      </c>
      <c r="AM164" s="253">
        <v>-122.40059031829685</v>
      </c>
      <c r="AN164" s="253">
        <v>-2543.1098097675431</v>
      </c>
      <c r="AO164" s="253">
        <v>0</v>
      </c>
      <c r="AP164" s="526">
        <v>-165.15225442229132</v>
      </c>
      <c r="AQ164" s="655">
        <f t="shared" si="169"/>
        <v>2388809.9777033026</v>
      </c>
      <c r="AR164" s="253">
        <v>2149481.839927529</v>
      </c>
      <c r="AS164" s="253">
        <v>29427.313201569268</v>
      </c>
      <c r="AT164" s="253">
        <v>181741.9189022643</v>
      </c>
      <c r="AU164" s="253">
        <v>7701.9797750675007</v>
      </c>
      <c r="AV164" s="253">
        <v>0</v>
      </c>
      <c r="AW164" s="253">
        <v>17493.6065373233</v>
      </c>
      <c r="AX164" s="253">
        <v>0</v>
      </c>
      <c r="AY164" s="253">
        <v>462.98556901539365</v>
      </c>
      <c r="AZ164" s="253">
        <v>-727.23065694904608</v>
      </c>
      <c r="BA164" s="253">
        <v>0</v>
      </c>
      <c r="BB164" s="526">
        <v>3227.564447482283</v>
      </c>
      <c r="BC164" s="893"/>
      <c r="BD164" s="690">
        <f t="shared" si="170"/>
        <v>6954196.934365279</v>
      </c>
      <c r="BE164" s="656">
        <f t="shared" si="171"/>
        <v>6218727.1396115925</v>
      </c>
      <c r="BF164" s="656">
        <f t="shared" si="172"/>
        <v>80803.487186699451</v>
      </c>
      <c r="BG164" s="656">
        <f t="shared" si="173"/>
        <v>579835.92158778105</v>
      </c>
      <c r="BH164" s="656">
        <f t="shared" si="174"/>
        <v>20721.642395040071</v>
      </c>
      <c r="BI164" s="656">
        <f t="shared" si="175"/>
        <v>0</v>
      </c>
      <c r="BJ164" s="656">
        <f t="shared" si="176"/>
        <v>56837.922335302901</v>
      </c>
      <c r="BK164" s="656">
        <f t="shared" si="177"/>
        <v>0</v>
      </c>
      <c r="BL164" s="656">
        <f t="shared" si="178"/>
        <v>2969.1136193507941</v>
      </c>
      <c r="BM164" s="656">
        <f t="shared" si="179"/>
        <v>-4885.7070022402513</v>
      </c>
      <c r="BN164" s="656">
        <f t="shared" si="180"/>
        <v>0</v>
      </c>
      <c r="BO164" s="657">
        <f t="shared" si="181"/>
        <v>-812.58536824639714</v>
      </c>
    </row>
    <row r="165" spans="1:68" x14ac:dyDescent="0.25">
      <c r="A165" s="1571"/>
      <c r="B165" s="514" t="s">
        <v>1180</v>
      </c>
      <c r="C165" s="524" t="s">
        <v>847</v>
      </c>
      <c r="D165" s="653"/>
      <c r="E165" s="653"/>
      <c r="F165" s="971" t="str">
        <f t="shared" si="1"/>
        <v/>
      </c>
      <c r="G165" s="655">
        <f t="shared" si="166"/>
        <v>0</v>
      </c>
      <c r="H165" s="253">
        <v>0</v>
      </c>
      <c r="I165" s="253">
        <v>0</v>
      </c>
      <c r="J165" s="253">
        <v>0</v>
      </c>
      <c r="K165" s="253">
        <v>0</v>
      </c>
      <c r="L165" s="253">
        <v>0</v>
      </c>
      <c r="M165" s="253">
        <v>0</v>
      </c>
      <c r="N165" s="253">
        <v>0</v>
      </c>
      <c r="O165" s="253">
        <v>0</v>
      </c>
      <c r="P165" s="253">
        <v>0</v>
      </c>
      <c r="Q165" s="253">
        <v>0</v>
      </c>
      <c r="R165" s="526">
        <v>0</v>
      </c>
      <c r="S165" s="655">
        <f t="shared" si="167"/>
        <v>0</v>
      </c>
      <c r="T165" s="253">
        <v>0</v>
      </c>
      <c r="U165" s="253">
        <v>0</v>
      </c>
      <c r="V165" s="253">
        <v>0</v>
      </c>
      <c r="W165" s="253">
        <v>0</v>
      </c>
      <c r="X165" s="253">
        <v>0</v>
      </c>
      <c r="Y165" s="253">
        <v>0</v>
      </c>
      <c r="Z165" s="253">
        <v>0</v>
      </c>
      <c r="AA165" s="253">
        <v>0</v>
      </c>
      <c r="AB165" s="253">
        <v>0</v>
      </c>
      <c r="AC165" s="253">
        <v>0</v>
      </c>
      <c r="AD165" s="526">
        <v>0</v>
      </c>
      <c r="AE165" s="655">
        <f t="shared" si="168"/>
        <v>0</v>
      </c>
      <c r="AF165" s="253">
        <v>0</v>
      </c>
      <c r="AG165" s="253">
        <v>0</v>
      </c>
      <c r="AH165" s="253">
        <v>0</v>
      </c>
      <c r="AI165" s="253">
        <v>0</v>
      </c>
      <c r="AJ165" s="253">
        <v>0</v>
      </c>
      <c r="AK165" s="253">
        <v>0</v>
      </c>
      <c r="AL165" s="253">
        <v>0</v>
      </c>
      <c r="AM165" s="253">
        <v>0</v>
      </c>
      <c r="AN165" s="253">
        <v>0</v>
      </c>
      <c r="AO165" s="253">
        <v>0</v>
      </c>
      <c r="AP165" s="526">
        <v>0</v>
      </c>
      <c r="AQ165" s="655">
        <f t="shared" si="169"/>
        <v>0</v>
      </c>
      <c r="AR165" s="253">
        <v>0</v>
      </c>
      <c r="AS165" s="253">
        <v>0</v>
      </c>
      <c r="AT165" s="253">
        <v>0</v>
      </c>
      <c r="AU165" s="253">
        <v>0</v>
      </c>
      <c r="AV165" s="253">
        <v>0</v>
      </c>
      <c r="AW165" s="253">
        <v>0</v>
      </c>
      <c r="AX165" s="253">
        <v>0</v>
      </c>
      <c r="AY165" s="253">
        <v>0</v>
      </c>
      <c r="AZ165" s="253">
        <v>0</v>
      </c>
      <c r="BA165" s="253">
        <v>0</v>
      </c>
      <c r="BB165" s="526">
        <v>0</v>
      </c>
      <c r="BC165" s="893"/>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71"/>
      <c r="B166" s="514" t="s">
        <v>1181</v>
      </c>
      <c r="C166" s="524" t="s">
        <v>848</v>
      </c>
      <c r="D166" s="653"/>
      <c r="E166" s="653"/>
      <c r="F166" s="971" t="str">
        <f t="shared" si="1"/>
        <v/>
      </c>
      <c r="G166" s="655">
        <f t="shared" si="166"/>
        <v>0</v>
      </c>
      <c r="H166" s="253">
        <v>0</v>
      </c>
      <c r="I166" s="253">
        <v>0</v>
      </c>
      <c r="J166" s="253">
        <v>0</v>
      </c>
      <c r="K166" s="253">
        <v>0</v>
      </c>
      <c r="L166" s="253">
        <v>0</v>
      </c>
      <c r="M166" s="253">
        <v>0</v>
      </c>
      <c r="N166" s="253">
        <v>0</v>
      </c>
      <c r="O166" s="253">
        <v>0</v>
      </c>
      <c r="P166" s="253">
        <v>0</v>
      </c>
      <c r="Q166" s="253">
        <v>0</v>
      </c>
      <c r="R166" s="526">
        <v>0</v>
      </c>
      <c r="S166" s="655">
        <f t="shared" si="167"/>
        <v>0</v>
      </c>
      <c r="T166" s="253">
        <v>0</v>
      </c>
      <c r="U166" s="253">
        <v>0</v>
      </c>
      <c r="V166" s="253">
        <v>0</v>
      </c>
      <c r="W166" s="253">
        <v>0</v>
      </c>
      <c r="X166" s="253">
        <v>0</v>
      </c>
      <c r="Y166" s="253">
        <v>0</v>
      </c>
      <c r="Z166" s="253">
        <v>0</v>
      </c>
      <c r="AA166" s="253">
        <v>0</v>
      </c>
      <c r="AB166" s="253">
        <v>0</v>
      </c>
      <c r="AC166" s="253">
        <v>0</v>
      </c>
      <c r="AD166" s="526">
        <v>0</v>
      </c>
      <c r="AE166" s="655">
        <f t="shared" si="168"/>
        <v>0</v>
      </c>
      <c r="AF166" s="253">
        <v>0</v>
      </c>
      <c r="AG166" s="253">
        <v>0</v>
      </c>
      <c r="AH166" s="253">
        <v>0</v>
      </c>
      <c r="AI166" s="253">
        <v>0</v>
      </c>
      <c r="AJ166" s="253">
        <v>0</v>
      </c>
      <c r="AK166" s="253">
        <v>0</v>
      </c>
      <c r="AL166" s="253">
        <v>0</v>
      </c>
      <c r="AM166" s="253">
        <v>0</v>
      </c>
      <c r="AN166" s="253">
        <v>0</v>
      </c>
      <c r="AO166" s="253">
        <v>0</v>
      </c>
      <c r="AP166" s="526">
        <v>0</v>
      </c>
      <c r="AQ166" s="655">
        <f t="shared" si="169"/>
        <v>0</v>
      </c>
      <c r="AR166" s="253">
        <v>0</v>
      </c>
      <c r="AS166" s="253">
        <v>0</v>
      </c>
      <c r="AT166" s="253">
        <v>0</v>
      </c>
      <c r="AU166" s="253">
        <v>0</v>
      </c>
      <c r="AV166" s="253">
        <v>0</v>
      </c>
      <c r="AW166" s="253">
        <v>0</v>
      </c>
      <c r="AX166" s="253">
        <v>0</v>
      </c>
      <c r="AY166" s="253">
        <v>0</v>
      </c>
      <c r="AZ166" s="253">
        <v>0</v>
      </c>
      <c r="BA166" s="253">
        <v>0</v>
      </c>
      <c r="BB166" s="526">
        <v>0</v>
      </c>
      <c r="BC166" s="893"/>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71"/>
      <c r="B167" s="514" t="s">
        <v>1182</v>
      </c>
      <c r="C167" s="524" t="s">
        <v>849</v>
      </c>
      <c r="D167" s="653"/>
      <c r="E167" s="653"/>
      <c r="F167" s="971" t="str">
        <f t="shared" si="1"/>
        <v/>
      </c>
      <c r="G167" s="655">
        <f t="shared" si="166"/>
        <v>0</v>
      </c>
      <c r="H167" s="253">
        <v>0</v>
      </c>
      <c r="I167" s="253">
        <v>0</v>
      </c>
      <c r="J167" s="253">
        <v>0</v>
      </c>
      <c r="K167" s="253">
        <v>0</v>
      </c>
      <c r="L167" s="253">
        <v>0</v>
      </c>
      <c r="M167" s="253">
        <v>0</v>
      </c>
      <c r="N167" s="253">
        <v>0</v>
      </c>
      <c r="O167" s="253">
        <v>0</v>
      </c>
      <c r="P167" s="253">
        <v>0</v>
      </c>
      <c r="Q167" s="253">
        <v>0</v>
      </c>
      <c r="R167" s="526">
        <v>0</v>
      </c>
      <c r="S167" s="655">
        <f t="shared" si="167"/>
        <v>0</v>
      </c>
      <c r="T167" s="253">
        <v>0</v>
      </c>
      <c r="U167" s="253">
        <v>0</v>
      </c>
      <c r="V167" s="253">
        <v>0</v>
      </c>
      <c r="W167" s="253">
        <v>0</v>
      </c>
      <c r="X167" s="253">
        <v>0</v>
      </c>
      <c r="Y167" s="253">
        <v>0</v>
      </c>
      <c r="Z167" s="253">
        <v>0</v>
      </c>
      <c r="AA167" s="253">
        <v>0</v>
      </c>
      <c r="AB167" s="253">
        <v>0</v>
      </c>
      <c r="AC167" s="253">
        <v>0</v>
      </c>
      <c r="AD167" s="526">
        <v>0</v>
      </c>
      <c r="AE167" s="655">
        <f t="shared" si="168"/>
        <v>0</v>
      </c>
      <c r="AF167" s="253">
        <v>0</v>
      </c>
      <c r="AG167" s="253">
        <v>0</v>
      </c>
      <c r="AH167" s="253">
        <v>0</v>
      </c>
      <c r="AI167" s="253">
        <v>0</v>
      </c>
      <c r="AJ167" s="253">
        <v>0</v>
      </c>
      <c r="AK167" s="253">
        <v>0</v>
      </c>
      <c r="AL167" s="253">
        <v>0</v>
      </c>
      <c r="AM167" s="253">
        <v>0</v>
      </c>
      <c r="AN167" s="253">
        <v>0</v>
      </c>
      <c r="AO167" s="253">
        <v>0</v>
      </c>
      <c r="AP167" s="526">
        <v>0</v>
      </c>
      <c r="AQ167" s="655">
        <f t="shared" si="169"/>
        <v>0</v>
      </c>
      <c r="AR167" s="253">
        <v>0</v>
      </c>
      <c r="AS167" s="253">
        <v>0</v>
      </c>
      <c r="AT167" s="253">
        <v>0</v>
      </c>
      <c r="AU167" s="253">
        <v>0</v>
      </c>
      <c r="AV167" s="253">
        <v>0</v>
      </c>
      <c r="AW167" s="253">
        <v>0</v>
      </c>
      <c r="AX167" s="253">
        <v>0</v>
      </c>
      <c r="AY167" s="253">
        <v>0</v>
      </c>
      <c r="AZ167" s="253">
        <v>0</v>
      </c>
      <c r="BA167" s="253">
        <v>0</v>
      </c>
      <c r="BB167" s="526">
        <v>0</v>
      </c>
      <c r="BC167" s="893"/>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78"/>
      <c r="B168" s="660" t="s">
        <v>1183</v>
      </c>
      <c r="C168" s="661" t="s">
        <v>36</v>
      </c>
      <c r="D168" s="662">
        <f>SUM(D164:D167)</f>
        <v>911</v>
      </c>
      <c r="E168" s="662">
        <f>SUM(E164:E167)</f>
        <v>320</v>
      </c>
      <c r="F168" s="972">
        <f t="shared" si="1"/>
        <v>0.35126234906695941</v>
      </c>
      <c r="G168" s="655">
        <f t="shared" si="166"/>
        <v>1306642.3184184753</v>
      </c>
      <c r="H168" s="663">
        <f t="shared" ref="H168:R168" si="202">SUM(H164:H167)</f>
        <v>1181095.82977122</v>
      </c>
      <c r="I168" s="663">
        <f t="shared" si="202"/>
        <v>8222.4619782627324</v>
      </c>
      <c r="J168" s="663">
        <f t="shared" si="202"/>
        <v>99842.830244576384</v>
      </c>
      <c r="K168" s="663">
        <f t="shared" si="202"/>
        <v>2680.5619725662323</v>
      </c>
      <c r="L168" s="663">
        <f t="shared" si="202"/>
        <v>0</v>
      </c>
      <c r="M168" s="663">
        <f t="shared" si="202"/>
        <v>15400.980849095507</v>
      </c>
      <c r="N168" s="663">
        <f t="shared" si="202"/>
        <v>0</v>
      </c>
      <c r="O168" s="663">
        <f>SUM(O164:O167)</f>
        <v>872.03102150051916</v>
      </c>
      <c r="P168" s="663">
        <f t="shared" si="202"/>
        <v>513.7931865089563</v>
      </c>
      <c r="Q168" s="663">
        <f t="shared" si="202"/>
        <v>0</v>
      </c>
      <c r="R168" s="889">
        <f t="shared" si="202"/>
        <v>-1986.1706052550944</v>
      </c>
      <c r="S168" s="655">
        <f t="shared" si="167"/>
        <v>1627004.435325782</v>
      </c>
      <c r="T168" s="663">
        <f t="shared" ref="T168:AD168" si="203">SUM(T164:T167)</f>
        <v>1455381.0633486232</v>
      </c>
      <c r="U168" s="663">
        <f t="shared" si="203"/>
        <v>22451.455704582069</v>
      </c>
      <c r="V168" s="663">
        <f t="shared" si="203"/>
        <v>133161.15668877165</v>
      </c>
      <c r="W168" s="663">
        <f t="shared" si="203"/>
        <v>5775.1095776148095</v>
      </c>
      <c r="X168" s="663">
        <f t="shared" si="203"/>
        <v>0</v>
      </c>
      <c r="Y168" s="663">
        <f t="shared" si="203"/>
        <v>12497.139065121182</v>
      </c>
      <c r="Z168" s="663">
        <f t="shared" si="203"/>
        <v>0</v>
      </c>
      <c r="AA168" s="663">
        <f t="shared" si="203"/>
        <v>1756.4976191531782</v>
      </c>
      <c r="AB168" s="663">
        <f>SUM(AB164:AB167)</f>
        <v>-2129.1597220326184</v>
      </c>
      <c r="AC168" s="663">
        <f t="shared" si="203"/>
        <v>0</v>
      </c>
      <c r="AD168" s="889">
        <f t="shared" si="203"/>
        <v>-1888.8269560512945</v>
      </c>
      <c r="AE168" s="655">
        <f t="shared" si="168"/>
        <v>1631740.2029177211</v>
      </c>
      <c r="AF168" s="663">
        <f t="shared" ref="AF168:AP168" si="204">SUM(AF164:AF167)</f>
        <v>1432768.4065642203</v>
      </c>
      <c r="AG168" s="663">
        <f t="shared" si="204"/>
        <v>20702.256302285379</v>
      </c>
      <c r="AH168" s="663">
        <f t="shared" si="204"/>
        <v>165090.01575216866</v>
      </c>
      <c r="AI168" s="663">
        <f t="shared" si="204"/>
        <v>4563.9910697915275</v>
      </c>
      <c r="AJ168" s="663">
        <f t="shared" si="204"/>
        <v>0</v>
      </c>
      <c r="AK168" s="663">
        <f t="shared" si="204"/>
        <v>11446.195883762912</v>
      </c>
      <c r="AL168" s="663">
        <f t="shared" si="204"/>
        <v>0</v>
      </c>
      <c r="AM168" s="663">
        <f t="shared" si="204"/>
        <v>-122.40059031829685</v>
      </c>
      <c r="AN168" s="663">
        <f>SUM(AN164:AN167)</f>
        <v>-2543.1098097675431</v>
      </c>
      <c r="AO168" s="663">
        <f t="shared" si="204"/>
        <v>0</v>
      </c>
      <c r="AP168" s="889">
        <f t="shared" si="204"/>
        <v>-165.15225442229132</v>
      </c>
      <c r="AQ168" s="655">
        <f t="shared" si="169"/>
        <v>2388809.9777033026</v>
      </c>
      <c r="AR168" s="663">
        <f t="shared" ref="AR168:BC168" si="205">SUM(AR164:AR167)</f>
        <v>2149481.839927529</v>
      </c>
      <c r="AS168" s="663">
        <f t="shared" si="205"/>
        <v>29427.313201569268</v>
      </c>
      <c r="AT168" s="663">
        <f t="shared" si="205"/>
        <v>181741.9189022643</v>
      </c>
      <c r="AU168" s="663">
        <f t="shared" si="205"/>
        <v>7701.9797750675007</v>
      </c>
      <c r="AV168" s="663">
        <f t="shared" si="205"/>
        <v>0</v>
      </c>
      <c r="AW168" s="663">
        <f t="shared" si="205"/>
        <v>17493.6065373233</v>
      </c>
      <c r="AX168" s="663">
        <f t="shared" si="205"/>
        <v>0</v>
      </c>
      <c r="AY168" s="663">
        <f t="shared" si="205"/>
        <v>462.98556901539365</v>
      </c>
      <c r="AZ168" s="663">
        <f>SUM(AZ164:AZ167)</f>
        <v>-727.23065694904608</v>
      </c>
      <c r="BA168" s="663">
        <f t="shared" si="205"/>
        <v>0</v>
      </c>
      <c r="BB168" s="889">
        <f t="shared" si="205"/>
        <v>3227.564447482283</v>
      </c>
      <c r="BC168" s="664">
        <f t="shared" si="205"/>
        <v>0</v>
      </c>
      <c r="BD168" s="655">
        <f t="shared" si="170"/>
        <v>6954196.934365279</v>
      </c>
      <c r="BE168" s="665">
        <f t="shared" si="171"/>
        <v>6218727.1396115925</v>
      </c>
      <c r="BF168" s="665">
        <f t="shared" si="172"/>
        <v>80803.487186699451</v>
      </c>
      <c r="BG168" s="665">
        <f t="shared" si="173"/>
        <v>579835.92158778105</v>
      </c>
      <c r="BH168" s="665">
        <f t="shared" si="174"/>
        <v>20721.642395040071</v>
      </c>
      <c r="BI168" s="665">
        <f t="shared" si="175"/>
        <v>0</v>
      </c>
      <c r="BJ168" s="665">
        <f t="shared" si="176"/>
        <v>56837.922335302901</v>
      </c>
      <c r="BK168" s="665">
        <f t="shared" si="177"/>
        <v>0</v>
      </c>
      <c r="BL168" s="665">
        <f t="shared" si="178"/>
        <v>2969.1136193507941</v>
      </c>
      <c r="BM168" s="665">
        <f t="shared" si="179"/>
        <v>-4885.7070022402513</v>
      </c>
      <c r="BN168" s="665">
        <f t="shared" si="180"/>
        <v>0</v>
      </c>
      <c r="BO168" s="666">
        <f t="shared" si="181"/>
        <v>-812.58536824639714</v>
      </c>
    </row>
    <row r="169" spans="1:68" ht="15.75" thickBot="1" x14ac:dyDescent="0.3">
      <c r="A169" s="667"/>
      <c r="B169" s="668">
        <v>32</v>
      </c>
      <c r="C169" s="669" t="s">
        <v>1062</v>
      </c>
      <c r="D169" s="1206"/>
      <c r="E169" s="1207"/>
      <c r="F169" s="1208"/>
      <c r="G169" s="672">
        <f t="shared" si="166"/>
        <v>0</v>
      </c>
      <c r="H169" s="1209"/>
      <c r="I169" s="1209"/>
      <c r="J169" s="1209"/>
      <c r="K169" s="1209"/>
      <c r="L169" s="1209"/>
      <c r="M169" s="1209"/>
      <c r="N169" s="1209"/>
      <c r="O169" s="1209"/>
      <c r="P169" s="1209"/>
      <c r="Q169" s="1209"/>
      <c r="R169" s="1209"/>
      <c r="S169" s="672">
        <f t="shared" si="167"/>
        <v>0</v>
      </c>
      <c r="T169" s="1209"/>
      <c r="U169" s="1209"/>
      <c r="V169" s="1209"/>
      <c r="W169" s="1209"/>
      <c r="X169" s="1209"/>
      <c r="Y169" s="1209"/>
      <c r="Z169" s="1209"/>
      <c r="AA169" s="1209"/>
      <c r="AB169" s="1209"/>
      <c r="AC169" s="1209"/>
      <c r="AD169" s="1210"/>
      <c r="AE169" s="672">
        <f t="shared" si="168"/>
        <v>0</v>
      </c>
      <c r="AF169" s="1209"/>
      <c r="AG169" s="1209"/>
      <c r="AH169" s="1209"/>
      <c r="AI169" s="1209"/>
      <c r="AJ169" s="1209"/>
      <c r="AK169" s="1209"/>
      <c r="AL169" s="1209"/>
      <c r="AM169" s="1209"/>
      <c r="AN169" s="1209"/>
      <c r="AO169" s="1209"/>
      <c r="AP169" s="1210"/>
      <c r="AQ169" s="672">
        <f t="shared" si="169"/>
        <v>0</v>
      </c>
      <c r="AR169" s="1209"/>
      <c r="AS169" s="1209"/>
      <c r="AT169" s="1209"/>
      <c r="AU169" s="1209"/>
      <c r="AV169" s="1209"/>
      <c r="AW169" s="1209"/>
      <c r="AX169" s="1209"/>
      <c r="AY169" s="1209"/>
      <c r="AZ169" s="1209"/>
      <c r="BA169" s="1209"/>
      <c r="BB169" s="1210"/>
      <c r="BC169" s="1211"/>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102</v>
      </c>
      <c r="D170" s="670">
        <f>SUMIF(C14:C168,"Total",D14:D168)</f>
        <v>10216</v>
      </c>
      <c r="E170" s="973">
        <f>SUMIF(C14:C168,"Total",E14:E168)+E169</f>
        <v>3665</v>
      </c>
      <c r="F170" s="671">
        <f>IFERROR(E170/D170, "")</f>
        <v>0.35875097885669538</v>
      </c>
      <c r="G170" s="672">
        <f>SUMIF($C$14:$C$168,"Total",G14:G168)+G169</f>
        <v>9943990.0533449985</v>
      </c>
      <c r="H170" s="673">
        <f>SUMIF($C$14:$C$168,"Total",H14:H168)+H169</f>
        <v>9041596.1166635621</v>
      </c>
      <c r="I170" s="673">
        <f t="shared" ref="I170:R170" si="206">SUMIF($C$14:$C$168,"Total",I14:I168)+I169</f>
        <v>273481.91497483413</v>
      </c>
      <c r="J170" s="673">
        <f t="shared" si="206"/>
        <v>359920.88288928155</v>
      </c>
      <c r="K170" s="673">
        <f t="shared" si="206"/>
        <v>52731.725006734603</v>
      </c>
      <c r="L170" s="673">
        <f t="shared" si="206"/>
        <v>0</v>
      </c>
      <c r="M170" s="673">
        <f t="shared" si="206"/>
        <v>188749.26050630937</v>
      </c>
      <c r="N170" s="673">
        <f t="shared" si="206"/>
        <v>0</v>
      </c>
      <c r="O170" s="673">
        <f>SUMIF($C$14:$C$168,"Total",O14:O168)+O169</f>
        <v>10651.916929625604</v>
      </c>
      <c r="P170" s="673">
        <f>SUMIF($C$14:$C$168,"Total",P14:P168)+P169</f>
        <v>15684.660139311249</v>
      </c>
      <c r="Q170" s="673">
        <f t="shared" si="206"/>
        <v>0</v>
      </c>
      <c r="R170" s="890">
        <f t="shared" si="206"/>
        <v>1173.5762353393425</v>
      </c>
      <c r="S170" s="672">
        <f>SUMIF($C$14:$C$168,"Total",S14:S168)+S169</f>
        <v>10630253.267916089</v>
      </c>
      <c r="T170" s="673">
        <f t="shared" ref="T170:AD170" si="207">SUMIF($C$14:$C$168,"Total",T14:T168)+T169</f>
        <v>9685915.4166086894</v>
      </c>
      <c r="U170" s="673">
        <f t="shared" si="207"/>
        <v>302043.98483092885</v>
      </c>
      <c r="V170" s="673">
        <f t="shared" si="207"/>
        <v>404105.0186544935</v>
      </c>
      <c r="W170" s="673">
        <f t="shared" si="207"/>
        <v>47665.089971634567</v>
      </c>
      <c r="X170" s="673">
        <f t="shared" si="207"/>
        <v>0</v>
      </c>
      <c r="Y170" s="673">
        <f t="shared" si="207"/>
        <v>170187.11883633313</v>
      </c>
      <c r="Z170" s="673">
        <f t="shared" si="207"/>
        <v>0</v>
      </c>
      <c r="AA170" s="673">
        <f t="shared" si="207"/>
        <v>11325.628448037838</v>
      </c>
      <c r="AB170" s="673">
        <f>SUMIF($C$14:$C$168,"Total",AB14:AB168)+AB169</f>
        <v>7374.6468152306443</v>
      </c>
      <c r="AC170" s="673">
        <f t="shared" si="207"/>
        <v>0</v>
      </c>
      <c r="AD170" s="890">
        <f t="shared" si="207"/>
        <v>1636.3637507421568</v>
      </c>
      <c r="AE170" s="672">
        <f>SUMIF($C$14:$C$168,"Total",AE14:AE168)+AE169</f>
        <v>10611172.673455916</v>
      </c>
      <c r="AF170" s="673">
        <f t="shared" ref="AF170:AP170" si="208">SUMIF($C$14:$C$168,"Total",AF14:AF168)+AF169</f>
        <v>9678916.0995829124</v>
      </c>
      <c r="AG170" s="673">
        <f t="shared" si="208"/>
        <v>276141.47498080373</v>
      </c>
      <c r="AH170" s="673">
        <f t="shared" si="208"/>
        <v>422601.13275973627</v>
      </c>
      <c r="AI170" s="673">
        <f t="shared" si="208"/>
        <v>44182.167813753971</v>
      </c>
      <c r="AJ170" s="673">
        <f t="shared" si="208"/>
        <v>0</v>
      </c>
      <c r="AK170" s="673">
        <f t="shared" si="208"/>
        <v>166291.98878102444</v>
      </c>
      <c r="AL170" s="673">
        <f t="shared" si="208"/>
        <v>0</v>
      </c>
      <c r="AM170" s="673">
        <f t="shared" si="208"/>
        <v>10476.068715296786</v>
      </c>
      <c r="AN170" s="673">
        <f>SUMIF($C$14:$C$168,"Total",AN14:AN168)+AN169</f>
        <v>10247.762958662985</v>
      </c>
      <c r="AO170" s="673">
        <f t="shared" si="208"/>
        <v>0</v>
      </c>
      <c r="AP170" s="890">
        <f t="shared" si="208"/>
        <v>2315.977863724911</v>
      </c>
      <c r="AQ170" s="672">
        <f>SUMIF($C$14:$C$168,"Total",AQ14:AQ168)+AQ169</f>
        <v>12297449.440653007</v>
      </c>
      <c r="AR170" s="673">
        <f t="shared" ref="AR170:BB170" si="209">SUMIF($C$14:$C$168,"Total",AR14:AR168)+AR169</f>
        <v>11287032.661662754</v>
      </c>
      <c r="AS170" s="673">
        <f t="shared" si="209"/>
        <v>302723.47296939697</v>
      </c>
      <c r="AT170" s="673">
        <f t="shared" si="209"/>
        <v>461352.21006355621</v>
      </c>
      <c r="AU170" s="673">
        <f t="shared" si="209"/>
        <v>51925.023436526433</v>
      </c>
      <c r="AV170" s="673">
        <f t="shared" si="209"/>
        <v>0</v>
      </c>
      <c r="AW170" s="673">
        <f t="shared" si="209"/>
        <v>167498.02782924319</v>
      </c>
      <c r="AX170" s="673">
        <f t="shared" si="209"/>
        <v>0</v>
      </c>
      <c r="AY170" s="673">
        <f t="shared" si="209"/>
        <v>12473.274964091674</v>
      </c>
      <c r="AZ170" s="673">
        <f>SUMIF($C$14:$C$168,"Total",AZ14:AZ168)+AZ169</f>
        <v>7757.5101088600331</v>
      </c>
      <c r="BA170" s="673">
        <f t="shared" si="209"/>
        <v>0</v>
      </c>
      <c r="BB170" s="890">
        <f t="shared" si="209"/>
        <v>6687.2596185788425</v>
      </c>
      <c r="BC170" s="673">
        <f>SUMIF($C$14:$C$168,"Total",BC14:BC168)+BC169</f>
        <v>0</v>
      </c>
      <c r="BD170" s="672">
        <f>SUMIF($C$14:$C$168,"Total",BD14:BD168)+BD169</f>
        <v>43482865.435370013</v>
      </c>
      <c r="BE170" s="673">
        <f>SUMIF($C$14:$C$168,"Total",BE14:BE168)+BE169</f>
        <v>39693460.294517912</v>
      </c>
      <c r="BF170" s="673">
        <f t="shared" ref="BF170:BO170" si="210">SUMIF($C$14:$C$168,"Total",BF14:BF168)+BF169</f>
        <v>1154390.8477559634</v>
      </c>
      <c r="BG170" s="673">
        <f t="shared" si="210"/>
        <v>1647979.2443670675</v>
      </c>
      <c r="BH170" s="673">
        <f t="shared" si="210"/>
        <v>196504.00622864967</v>
      </c>
      <c r="BI170" s="673">
        <f t="shared" si="210"/>
        <v>0</v>
      </c>
      <c r="BJ170" s="673">
        <f t="shared" si="210"/>
        <v>692726.3959529103</v>
      </c>
      <c r="BK170" s="673">
        <f t="shared" si="210"/>
        <v>0</v>
      </c>
      <c r="BL170" s="673">
        <f t="shared" si="210"/>
        <v>44926.8890570519</v>
      </c>
      <c r="BM170" s="673">
        <f>SUMIF($C$14:$C$168,"Total",BM14:BM168)+BM169</f>
        <v>41064.580022064925</v>
      </c>
      <c r="BN170" s="673">
        <f t="shared" si="210"/>
        <v>0</v>
      </c>
      <c r="BO170" s="890">
        <f t="shared" si="210"/>
        <v>11813.177468385251</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818</v>
      </c>
      <c r="B6" s="185" t="s">
        <v>811</v>
      </c>
    </row>
    <row r="7" spans="1:2" x14ac:dyDescent="0.25">
      <c r="A7" s="186" t="s">
        <v>198</v>
      </c>
      <c r="B7" s="185" t="s">
        <v>812</v>
      </c>
    </row>
    <row r="8" spans="1:2" x14ac:dyDescent="0.25">
      <c r="A8" s="186" t="s">
        <v>200</v>
      </c>
      <c r="B8" s="185" t="s">
        <v>813</v>
      </c>
    </row>
    <row r="9" spans="1:2" x14ac:dyDescent="0.25">
      <c r="A9" s="186" t="s">
        <v>199</v>
      </c>
      <c r="B9" s="185" t="s">
        <v>814</v>
      </c>
    </row>
    <row r="10" spans="1:2" x14ac:dyDescent="0.25">
      <c r="A10" s="187" t="s">
        <v>810</v>
      </c>
      <c r="B10" s="38" t="s">
        <v>815</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1015</v>
      </c>
      <c r="B17" s="188"/>
    </row>
    <row r="19" spans="1:4" ht="18.75" x14ac:dyDescent="0.3">
      <c r="A19" s="1612" t="s">
        <v>51</v>
      </c>
      <c r="B19" s="1613"/>
      <c r="C19" s="1614"/>
      <c r="D19" s="189" t="s">
        <v>145</v>
      </c>
    </row>
    <row r="20" spans="1:4" x14ac:dyDescent="0.25">
      <c r="A20" s="1604" t="s">
        <v>11</v>
      </c>
      <c r="B20" s="1605"/>
      <c r="C20" s="1606"/>
      <c r="D20" s="1602"/>
    </row>
    <row r="21" spans="1:4" x14ac:dyDescent="0.25">
      <c r="A21" s="1607"/>
      <c r="B21" s="1608"/>
      <c r="C21" s="1609"/>
      <c r="D21" s="1603"/>
    </row>
    <row r="22" spans="1:4" ht="24.75" x14ac:dyDescent="0.25">
      <c r="A22" s="1610" t="s">
        <v>183</v>
      </c>
      <c r="B22" s="124">
        <v>1.1000000000000001</v>
      </c>
      <c r="C22" s="152" t="s">
        <v>12</v>
      </c>
      <c r="D22" s="190" t="s">
        <v>1305</v>
      </c>
    </row>
    <row r="23" spans="1:4" ht="36.75" x14ac:dyDescent="0.25">
      <c r="A23" s="1611"/>
      <c r="B23" s="126">
        <v>1.2</v>
      </c>
      <c r="C23" s="153" t="s">
        <v>222</v>
      </c>
      <c r="D23" s="191" t="s">
        <v>1306</v>
      </c>
    </row>
    <row r="24" spans="1:4" ht="14.25" customHeight="1" x14ac:dyDescent="0.25">
      <c r="A24" s="1611"/>
      <c r="B24" s="114" t="s">
        <v>1319</v>
      </c>
      <c r="C24" s="144" t="s">
        <v>1323</v>
      </c>
      <c r="D24" s="7" t="s">
        <v>1329</v>
      </c>
    </row>
    <row r="25" spans="1:4" ht="36.75" x14ac:dyDescent="0.25">
      <c r="A25" s="1611"/>
      <c r="B25" s="114" t="s">
        <v>1324</v>
      </c>
      <c r="C25" s="144" t="s">
        <v>1325</v>
      </c>
      <c r="D25" s="191" t="s">
        <v>1326</v>
      </c>
    </row>
    <row r="26" spans="1:4" ht="24.75" x14ac:dyDescent="0.25">
      <c r="A26" s="1611"/>
      <c r="B26" s="126" t="s">
        <v>63</v>
      </c>
      <c r="C26" s="153" t="s">
        <v>13</v>
      </c>
      <c r="D26" s="191" t="s">
        <v>991</v>
      </c>
    </row>
    <row r="27" spans="1:4" x14ac:dyDescent="0.25">
      <c r="A27" s="1611"/>
      <c r="B27" s="128" t="s">
        <v>64</v>
      </c>
      <c r="C27" s="202" t="s">
        <v>14</v>
      </c>
      <c r="D27" s="192" t="s">
        <v>249</v>
      </c>
    </row>
    <row r="28" spans="1:4" x14ac:dyDescent="0.25">
      <c r="A28" s="1604" t="s">
        <v>10</v>
      </c>
      <c r="B28" s="1605"/>
      <c r="C28" s="1606"/>
      <c r="D28" s="1602"/>
    </row>
    <row r="29" spans="1:4" x14ac:dyDescent="0.25">
      <c r="A29" s="1607"/>
      <c r="B29" s="1608"/>
      <c r="C29" s="1609"/>
      <c r="D29" s="1603"/>
    </row>
    <row r="30" spans="1:4" ht="14.85" customHeight="1" x14ac:dyDescent="0.25">
      <c r="A30" s="1623" t="s">
        <v>783</v>
      </c>
      <c r="B30" s="383">
        <v>2.1</v>
      </c>
      <c r="C30" s="587" t="s">
        <v>731</v>
      </c>
      <c r="D30" s="193" t="s">
        <v>786</v>
      </c>
    </row>
    <row r="31" spans="1:4" ht="24" x14ac:dyDescent="0.25">
      <c r="A31" s="1624"/>
      <c r="B31" s="383">
        <v>2.2000000000000002</v>
      </c>
      <c r="C31" s="587" t="s">
        <v>732</v>
      </c>
      <c r="D31" s="194" t="s">
        <v>787</v>
      </c>
    </row>
    <row r="32" spans="1:4" x14ac:dyDescent="0.25">
      <c r="A32" s="1624"/>
      <c r="B32" s="383">
        <v>2.2999999999999998</v>
      </c>
      <c r="C32" s="587" t="s">
        <v>733</v>
      </c>
      <c r="D32" s="194" t="s">
        <v>784</v>
      </c>
    </row>
    <row r="33" spans="1:5" ht="24" x14ac:dyDescent="0.25">
      <c r="A33" s="1624"/>
      <c r="B33" s="383">
        <v>2.4</v>
      </c>
      <c r="C33" s="587" t="s">
        <v>734</v>
      </c>
      <c r="D33" s="194" t="s">
        <v>785</v>
      </c>
    </row>
    <row r="34" spans="1:5" x14ac:dyDescent="0.25">
      <c r="A34" s="1624"/>
      <c r="B34" s="383">
        <v>2.5</v>
      </c>
      <c r="C34" s="587" t="s">
        <v>776</v>
      </c>
      <c r="D34" s="194" t="s">
        <v>788</v>
      </c>
    </row>
    <row r="35" spans="1:5" x14ac:dyDescent="0.25">
      <c r="A35" s="1624"/>
      <c r="B35" s="383">
        <v>2.6</v>
      </c>
      <c r="C35" s="587" t="s">
        <v>186</v>
      </c>
      <c r="D35" s="194" t="s">
        <v>768</v>
      </c>
    </row>
    <row r="36" spans="1:5" ht="24.75" x14ac:dyDescent="0.25">
      <c r="A36" s="1624"/>
      <c r="B36" s="383">
        <v>2.7</v>
      </c>
      <c r="C36" s="587" t="s">
        <v>777</v>
      </c>
      <c r="D36" s="191" t="s">
        <v>874</v>
      </c>
    </row>
    <row r="37" spans="1:5" x14ac:dyDescent="0.25">
      <c r="A37" s="1624"/>
      <c r="B37" s="383">
        <v>2.8</v>
      </c>
      <c r="C37" s="587" t="s">
        <v>778</v>
      </c>
      <c r="D37" s="195" t="s">
        <v>789</v>
      </c>
    </row>
    <row r="38" spans="1:5" ht="24.75" x14ac:dyDescent="0.25">
      <c r="A38" s="1624"/>
      <c r="B38" s="383">
        <v>2.9</v>
      </c>
      <c r="C38" s="587" t="s">
        <v>945</v>
      </c>
      <c r="D38" s="191" t="s">
        <v>982</v>
      </c>
    </row>
    <row r="39" spans="1:5" x14ac:dyDescent="0.25">
      <c r="A39" s="1625"/>
      <c r="B39" s="594">
        <v>2.1</v>
      </c>
      <c r="C39" s="146" t="s">
        <v>780</v>
      </c>
      <c r="D39" s="195" t="s">
        <v>790</v>
      </c>
    </row>
    <row r="40" spans="1:5" ht="14.85" customHeight="1" x14ac:dyDescent="0.25">
      <c r="A40" s="1626" t="s">
        <v>736</v>
      </c>
      <c r="B40" s="580">
        <v>2.11</v>
      </c>
      <c r="C40" s="144" t="s">
        <v>228</v>
      </c>
      <c r="D40" s="193" t="s">
        <v>769</v>
      </c>
    </row>
    <row r="41" spans="1:5" x14ac:dyDescent="0.25">
      <c r="A41" s="1627"/>
      <c r="B41" s="388">
        <v>2.12</v>
      </c>
      <c r="C41" s="144" t="s">
        <v>552</v>
      </c>
      <c r="D41" s="194" t="s">
        <v>770</v>
      </c>
    </row>
    <row r="42" spans="1:5" x14ac:dyDescent="0.25">
      <c r="A42" s="1627"/>
      <c r="B42" s="388">
        <v>2.13</v>
      </c>
      <c r="C42" s="144" t="s">
        <v>229</v>
      </c>
      <c r="D42" s="194" t="s">
        <v>771</v>
      </c>
    </row>
    <row r="43" spans="1:5" x14ac:dyDescent="0.25">
      <c r="A43" s="1627"/>
      <c r="B43" s="388">
        <v>2.14</v>
      </c>
      <c r="C43" s="144" t="s">
        <v>554</v>
      </c>
      <c r="D43" s="194" t="s">
        <v>772</v>
      </c>
    </row>
    <row r="44" spans="1:5" x14ac:dyDescent="0.25">
      <c r="A44" s="1627"/>
      <c r="B44" s="388">
        <v>2.15</v>
      </c>
      <c r="C44" s="144" t="s">
        <v>553</v>
      </c>
      <c r="D44" s="194" t="s">
        <v>773</v>
      </c>
    </row>
    <row r="45" spans="1:5" ht="24.75" x14ac:dyDescent="0.25">
      <c r="A45" s="1627"/>
      <c r="B45" s="388">
        <v>2.16</v>
      </c>
      <c r="C45" s="144" t="s">
        <v>781</v>
      </c>
      <c r="D45" s="596" t="s">
        <v>792</v>
      </c>
      <c r="E45" s="598"/>
    </row>
    <row r="46" spans="1:5" x14ac:dyDescent="0.25">
      <c r="A46" s="1627"/>
      <c r="B46" s="388">
        <v>2.17</v>
      </c>
      <c r="C46" s="144" t="s">
        <v>782</v>
      </c>
      <c r="D46" s="182" t="s">
        <v>793</v>
      </c>
      <c r="E46" s="598"/>
    </row>
    <row r="47" spans="1:5" x14ac:dyDescent="0.25">
      <c r="A47" s="1627"/>
      <c r="B47" s="388">
        <v>2.1800000000000002</v>
      </c>
      <c r="C47" s="144" t="s">
        <v>649</v>
      </c>
      <c r="D47" s="194" t="s">
        <v>791</v>
      </c>
    </row>
    <row r="48" spans="1:5" x14ac:dyDescent="0.25">
      <c r="A48" s="1627"/>
      <c r="B48" s="388">
        <v>2.19</v>
      </c>
      <c r="C48" s="387" t="s">
        <v>744</v>
      </c>
      <c r="D48" s="195" t="s">
        <v>794</v>
      </c>
    </row>
    <row r="49" spans="1:5" ht="36.75" x14ac:dyDescent="0.25">
      <c r="A49" s="1627"/>
      <c r="B49" s="388">
        <v>2.2000000000000002</v>
      </c>
      <c r="C49" s="145" t="s">
        <v>737</v>
      </c>
      <c r="D49" s="191" t="s">
        <v>875</v>
      </c>
    </row>
    <row r="50" spans="1:5" ht="24.75" x14ac:dyDescent="0.25">
      <c r="A50" s="1627"/>
      <c r="B50" s="388">
        <v>2.21</v>
      </c>
      <c r="C50" s="145" t="s">
        <v>946</v>
      </c>
      <c r="D50" s="191" t="s">
        <v>983</v>
      </c>
    </row>
    <row r="51" spans="1:5" x14ac:dyDescent="0.25">
      <c r="A51" s="1628"/>
      <c r="B51" s="389">
        <v>2.2200000000000002</v>
      </c>
      <c r="C51" s="146" t="s">
        <v>735</v>
      </c>
      <c r="D51" s="597" t="s">
        <v>795</v>
      </c>
      <c r="E51" s="598"/>
    </row>
    <row r="52" spans="1:5" x14ac:dyDescent="0.25">
      <c r="A52" s="1615" t="s">
        <v>6</v>
      </c>
      <c r="B52" s="114" t="s">
        <v>70</v>
      </c>
      <c r="C52" s="144" t="s">
        <v>188</v>
      </c>
      <c r="D52" s="190" t="s">
        <v>1299</v>
      </c>
    </row>
    <row r="53" spans="1:5" x14ac:dyDescent="0.25">
      <c r="A53" s="1616"/>
      <c r="B53" s="114" t="s">
        <v>71</v>
      </c>
      <c r="C53" s="115" t="s">
        <v>231</v>
      </c>
      <c r="D53" s="191" t="s">
        <v>759</v>
      </c>
    </row>
    <row r="54" spans="1:5" ht="24.75" x14ac:dyDescent="0.25">
      <c r="A54" s="1616"/>
      <c r="B54" s="114" t="s">
        <v>72</v>
      </c>
      <c r="C54" s="147" t="s">
        <v>164</v>
      </c>
      <c r="D54" s="191" t="s">
        <v>873</v>
      </c>
    </row>
    <row r="55" spans="1:5" ht="24.75" x14ac:dyDescent="0.25">
      <c r="A55" s="1616"/>
      <c r="B55" s="114">
        <v>3.4</v>
      </c>
      <c r="C55" s="147" t="s">
        <v>984</v>
      </c>
      <c r="D55" s="191" t="s">
        <v>985</v>
      </c>
    </row>
    <row r="56" spans="1:5" x14ac:dyDescent="0.25">
      <c r="A56" s="1617"/>
      <c r="B56" s="148">
        <v>3.5</v>
      </c>
      <c r="C56" s="146" t="s">
        <v>8</v>
      </c>
      <c r="D56" s="192" t="s">
        <v>468</v>
      </c>
    </row>
    <row r="57" spans="1:5" x14ac:dyDescent="0.25">
      <c r="A57" s="1615" t="s">
        <v>232</v>
      </c>
      <c r="B57" s="150" t="s">
        <v>74</v>
      </c>
      <c r="C57" s="143" t="s">
        <v>171</v>
      </c>
      <c r="D57" s="196" t="s">
        <v>876</v>
      </c>
    </row>
    <row r="58" spans="1:5" x14ac:dyDescent="0.25">
      <c r="A58" s="1618"/>
      <c r="B58" s="114" t="s">
        <v>75</v>
      </c>
      <c r="C58" s="144" t="s">
        <v>172</v>
      </c>
      <c r="D58" s="195" t="s">
        <v>877</v>
      </c>
    </row>
    <row r="59" spans="1:5" x14ac:dyDescent="0.25">
      <c r="A59" s="1618"/>
      <c r="B59" s="114" t="s">
        <v>76</v>
      </c>
      <c r="C59" s="144" t="s">
        <v>173</v>
      </c>
      <c r="D59" s="195" t="s">
        <v>878</v>
      </c>
    </row>
    <row r="60" spans="1:5" x14ac:dyDescent="0.25">
      <c r="A60" s="1618"/>
      <c r="B60" s="114">
        <v>4.4000000000000004</v>
      </c>
      <c r="C60" s="144" t="s">
        <v>465</v>
      </c>
      <c r="D60" s="191" t="s">
        <v>879</v>
      </c>
    </row>
    <row r="61" spans="1:5" ht="24.75" x14ac:dyDescent="0.25">
      <c r="A61" s="1618"/>
      <c r="B61" s="114">
        <v>4.5</v>
      </c>
      <c r="C61" s="144" t="s">
        <v>32</v>
      </c>
      <c r="D61" s="191" t="s">
        <v>321</v>
      </c>
    </row>
    <row r="62" spans="1:5" x14ac:dyDescent="0.25">
      <c r="A62" s="1618"/>
      <c r="B62" s="114" t="s">
        <v>944</v>
      </c>
      <c r="C62" s="145" t="s">
        <v>935</v>
      </c>
      <c r="D62" s="7" t="s">
        <v>953</v>
      </c>
    </row>
    <row r="63" spans="1:5" x14ac:dyDescent="0.25">
      <c r="A63" s="1618"/>
      <c r="B63" s="149" t="s">
        <v>194</v>
      </c>
      <c r="C63" s="151" t="s">
        <v>328</v>
      </c>
      <c r="D63" s="197" t="s">
        <v>986</v>
      </c>
    </row>
    <row r="64" spans="1:5" x14ac:dyDescent="0.25">
      <c r="A64" s="1618"/>
      <c r="B64" s="126" t="s">
        <v>193</v>
      </c>
      <c r="C64" s="127" t="s">
        <v>40</v>
      </c>
      <c r="D64" s="191" t="s">
        <v>774</v>
      </c>
    </row>
    <row r="65" spans="1:4" ht="24.75" x14ac:dyDescent="0.25">
      <c r="A65" s="1618"/>
      <c r="B65" s="126" t="s">
        <v>192</v>
      </c>
      <c r="C65" s="127" t="s">
        <v>329</v>
      </c>
      <c r="D65" s="191" t="s">
        <v>314</v>
      </c>
    </row>
    <row r="66" spans="1:4" x14ac:dyDescent="0.25">
      <c r="A66" s="1618"/>
      <c r="B66" s="126" t="s">
        <v>191</v>
      </c>
      <c r="C66" s="127" t="s">
        <v>313</v>
      </c>
      <c r="D66" s="191" t="s">
        <v>322</v>
      </c>
    </row>
    <row r="67" spans="1:4" ht="24.75" x14ac:dyDescent="0.25">
      <c r="A67" s="1619"/>
      <c r="B67" s="203" t="s">
        <v>190</v>
      </c>
      <c r="C67" s="130" t="s">
        <v>330</v>
      </c>
      <c r="D67" s="192" t="s">
        <v>233</v>
      </c>
    </row>
    <row r="68" spans="1:4" ht="39" customHeight="1" x14ac:dyDescent="0.3">
      <c r="A68" s="1620" t="s">
        <v>175</v>
      </c>
      <c r="B68" s="1621"/>
      <c r="C68" s="1622"/>
      <c r="D68" s="198"/>
    </row>
    <row r="69" spans="1:4" ht="24.75" x14ac:dyDescent="0.25">
      <c r="A69" s="1615" t="s">
        <v>9</v>
      </c>
      <c r="B69" s="124" t="s">
        <v>79</v>
      </c>
      <c r="C69" s="125" t="s">
        <v>27</v>
      </c>
      <c r="D69" s="125" t="s">
        <v>738</v>
      </c>
    </row>
    <row r="70" spans="1:4" ht="36.75" x14ac:dyDescent="0.25">
      <c r="A70" s="1616"/>
      <c r="B70" s="126" t="s">
        <v>80</v>
      </c>
      <c r="C70" s="127" t="s">
        <v>97</v>
      </c>
      <c r="D70" s="127" t="s">
        <v>739</v>
      </c>
    </row>
    <row r="71" spans="1:4" ht="24.75" x14ac:dyDescent="0.25">
      <c r="A71" s="1616"/>
      <c r="B71" s="126" t="s">
        <v>81</v>
      </c>
      <c r="C71" s="127" t="s">
        <v>98</v>
      </c>
      <c r="D71" s="127" t="s">
        <v>740</v>
      </c>
    </row>
    <row r="72" spans="1:4" ht="24.75" x14ac:dyDescent="0.25">
      <c r="A72" s="1616"/>
      <c r="B72" s="132" t="s">
        <v>82</v>
      </c>
      <c r="C72" s="127" t="s">
        <v>99</v>
      </c>
      <c r="D72" s="127" t="s">
        <v>741</v>
      </c>
    </row>
    <row r="73" spans="1:4" ht="36.75" x14ac:dyDescent="0.25">
      <c r="A73" s="1616"/>
      <c r="B73" s="132" t="s">
        <v>216</v>
      </c>
      <c r="C73" s="127" t="s">
        <v>100</v>
      </c>
      <c r="D73" s="127" t="s">
        <v>742</v>
      </c>
    </row>
    <row r="74" spans="1:4" ht="36.75" x14ac:dyDescent="0.25">
      <c r="A74" s="1616"/>
      <c r="B74" s="126" t="s">
        <v>215</v>
      </c>
      <c r="C74" s="127" t="s">
        <v>28</v>
      </c>
      <c r="D74" s="127" t="s">
        <v>743</v>
      </c>
    </row>
    <row r="75" spans="1:4" x14ac:dyDescent="0.25">
      <c r="A75" s="1617"/>
      <c r="B75" s="129" t="s">
        <v>214</v>
      </c>
      <c r="C75" s="130" t="s">
        <v>105</v>
      </c>
      <c r="D75" s="137" t="s">
        <v>234</v>
      </c>
    </row>
    <row r="76" spans="1:4" ht="14.85" customHeight="1" x14ac:dyDescent="0.25">
      <c r="A76" s="1615" t="s">
        <v>176</v>
      </c>
      <c r="B76" s="124" t="s">
        <v>84</v>
      </c>
      <c r="C76" s="125" t="s">
        <v>327</v>
      </c>
      <c r="D76" s="125" t="s">
        <v>235</v>
      </c>
    </row>
    <row r="77" spans="1:4" x14ac:dyDescent="0.25">
      <c r="A77" s="1616"/>
      <c r="B77" s="126" t="s">
        <v>85</v>
      </c>
      <c r="C77" s="127" t="s">
        <v>325</v>
      </c>
      <c r="D77" s="127" t="s">
        <v>236</v>
      </c>
    </row>
    <row r="78" spans="1:4" ht="24.75" x14ac:dyDescent="0.25">
      <c r="A78" s="1616"/>
      <c r="B78" s="126" t="s">
        <v>86</v>
      </c>
      <c r="C78" s="127" t="s">
        <v>494</v>
      </c>
      <c r="D78" s="127" t="s">
        <v>497</v>
      </c>
    </row>
    <row r="79" spans="1:4" ht="24.75" x14ac:dyDescent="0.25">
      <c r="A79" s="1616"/>
      <c r="B79" s="126" t="s">
        <v>87</v>
      </c>
      <c r="C79" s="127" t="s">
        <v>495</v>
      </c>
      <c r="D79" s="127" t="s">
        <v>497</v>
      </c>
    </row>
    <row r="80" spans="1:4" ht="24.75" x14ac:dyDescent="0.25">
      <c r="A80" s="1616"/>
      <c r="B80" s="126" t="s">
        <v>213</v>
      </c>
      <c r="C80" s="127" t="s">
        <v>496</v>
      </c>
      <c r="D80" s="127" t="s">
        <v>497</v>
      </c>
    </row>
    <row r="81" spans="1:5" x14ac:dyDescent="0.25">
      <c r="A81" s="1617"/>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47" zoomScale="65" zoomScaleNormal="65" workbookViewId="0">
      <pane xSplit="3" topLeftCell="I1" activePane="topRight" state="frozen"/>
      <selection pane="topRight" activeCell="V85" sqref="V85"/>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C3" s="110" t="s">
        <v>1744</v>
      </c>
      <c r="D3" s="110" t="s">
        <v>1801</v>
      </c>
      <c r="L3" s="355"/>
      <c r="M3" s="355"/>
      <c r="N3" s="355"/>
    </row>
    <row r="4" spans="1:24" x14ac:dyDescent="0.25">
      <c r="A4" s="246" t="s">
        <v>15</v>
      </c>
      <c r="C4" s="454" t="s">
        <v>1745</v>
      </c>
    </row>
    <row r="5" spans="1:24" x14ac:dyDescent="0.25">
      <c r="A5" s="246" t="s">
        <v>16</v>
      </c>
      <c r="C5" s="455">
        <v>45016</v>
      </c>
      <c r="D5" s="162"/>
      <c r="E5" s="162"/>
      <c r="F5" s="162"/>
      <c r="G5" s="162"/>
      <c r="K5" s="479"/>
      <c r="O5" s="479"/>
      <c r="S5" s="479"/>
      <c r="T5" s="479"/>
      <c r="X5" s="479"/>
    </row>
    <row r="6" spans="1:24" ht="15.75" thickBot="1" x14ac:dyDescent="0.3">
      <c r="A6" s="245" t="s">
        <v>379</v>
      </c>
      <c r="C6" s="162"/>
      <c r="D6" s="162"/>
      <c r="E6" s="162"/>
      <c r="F6" s="162"/>
      <c r="G6" s="162"/>
      <c r="K6" s="479"/>
      <c r="O6" s="479"/>
      <c r="S6" s="479"/>
      <c r="T6" s="479"/>
      <c r="X6" s="479"/>
    </row>
    <row r="7" spans="1:24" ht="18" customHeight="1" x14ac:dyDescent="0.3">
      <c r="A7" s="894"/>
      <c r="B7" s="357"/>
      <c r="C7" s="358"/>
      <c r="D7" s="1629" t="s">
        <v>244</v>
      </c>
      <c r="E7" s="1630"/>
      <c r="F7" s="1630"/>
      <c r="G7" s="1631"/>
      <c r="H7" s="1629" t="s">
        <v>245</v>
      </c>
      <c r="I7" s="1630"/>
      <c r="J7" s="1630"/>
      <c r="K7" s="1631"/>
      <c r="L7" s="1629" t="s">
        <v>246</v>
      </c>
      <c r="M7" s="1630"/>
      <c r="N7" s="1630"/>
      <c r="O7" s="1631"/>
      <c r="P7" s="1629" t="s">
        <v>247</v>
      </c>
      <c r="Q7" s="1630"/>
      <c r="R7" s="1630"/>
      <c r="S7" s="1633"/>
      <c r="T7" s="609"/>
      <c r="U7" s="1634" t="s">
        <v>826</v>
      </c>
      <c r="V7" s="1635"/>
      <c r="W7" s="1635"/>
      <c r="X7" s="1636"/>
    </row>
    <row r="8" spans="1:24" ht="30.75" x14ac:dyDescent="0.3">
      <c r="A8" s="356"/>
      <c r="B8" s="359"/>
      <c r="C8" s="360"/>
      <c r="D8" s="847" t="s">
        <v>36</v>
      </c>
      <c r="E8" s="367" t="s">
        <v>421</v>
      </c>
      <c r="F8" s="367" t="s">
        <v>410</v>
      </c>
      <c r="G8" s="367" t="s">
        <v>545</v>
      </c>
      <c r="H8" s="84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 customHeight="1" x14ac:dyDescent="0.3">
      <c r="A9" s="361" t="s">
        <v>51</v>
      </c>
      <c r="B9" s="362"/>
      <c r="C9" s="363"/>
      <c r="D9" s="822">
        <f>SUM(E9:G9)</f>
        <v>86721</v>
      </c>
      <c r="E9" s="741">
        <f>SUM('LTC Rev-Exp Region 1:LTC Rev-Exp Region 11'!E9)</f>
        <v>32603</v>
      </c>
      <c r="F9" s="741">
        <f>SUM('LTC Rev-Exp Region 1:LTC Rev-Exp Region 11'!F9)</f>
        <v>54118</v>
      </c>
      <c r="G9" s="741">
        <f>SUM('LTC Rev-Exp Region 1:LTC Rev-Exp Region 11'!G9)</f>
        <v>0</v>
      </c>
      <c r="H9" s="805">
        <f>SUM(I9:K9)</f>
        <v>88646</v>
      </c>
      <c r="I9" s="741">
        <f>SUM('LTC Rev-Exp Region 1:LTC Rev-Exp Region 11'!I9)</f>
        <v>34153</v>
      </c>
      <c r="J9" s="741">
        <f>SUM('LTC Rev-Exp Region 1:LTC Rev-Exp Region 11'!J9)</f>
        <v>54493</v>
      </c>
      <c r="K9" s="741">
        <f>SUM('LTC Rev-Exp Region 1:LTC Rev-Exp Region 11'!K9)</f>
        <v>0</v>
      </c>
      <c r="L9" s="805">
        <f>SUM(M9:O9)</f>
        <v>91569</v>
      </c>
      <c r="M9" s="741">
        <f>SUM('LTC Rev-Exp Region 1:LTC Rev-Exp Region 11'!M9)</f>
        <v>35944</v>
      </c>
      <c r="N9" s="741">
        <f>SUM('LTC Rev-Exp Region 1:LTC Rev-Exp Region 11'!N9)</f>
        <v>55625</v>
      </c>
      <c r="O9" s="899">
        <f>SUM('LTC Rev-Exp Region 1:LTC Rev-Exp Region 11'!O9)</f>
        <v>0</v>
      </c>
      <c r="P9" s="805">
        <f>SUM(Q9:S9)</f>
        <v>93446</v>
      </c>
      <c r="Q9" s="741">
        <f>SUM('LTC Rev-Exp Region 1:LTC Rev-Exp Region 11'!Q9)</f>
        <v>37470</v>
      </c>
      <c r="R9" s="741">
        <f>SUM('LTC Rev-Exp Region 1:LTC Rev-Exp Region 11'!R9)</f>
        <v>55976</v>
      </c>
      <c r="S9" s="741">
        <f>SUM('LTC Rev-Exp Region 1:LTC Rev-Exp Region 11'!S9)</f>
        <v>0</v>
      </c>
      <c r="T9" s="813">
        <f>SUM('LTC Rev-Exp Region 1:LTC Rev-Exp Region 11'!T9)</f>
        <v>-560</v>
      </c>
      <c r="U9" s="814">
        <f>SUM(V9:X9)+T9</f>
        <v>359822</v>
      </c>
      <c r="V9" s="741">
        <f>SUM('LTC Rev-Exp Region 1:LTC Rev-Exp Region 11'!V9)</f>
        <v>140170</v>
      </c>
      <c r="W9" s="741">
        <f>SUM('LTC Rev-Exp Region 1:LTC Rev-Exp Region 11'!W9)</f>
        <v>220212</v>
      </c>
      <c r="X9" s="743">
        <f>G9+K9+O9+S9</f>
        <v>0</v>
      </c>
    </row>
    <row r="10" spans="1:24" ht="18" customHeight="1" x14ac:dyDescent="0.3">
      <c r="A10" s="1640" t="s">
        <v>11</v>
      </c>
      <c r="B10" s="1641"/>
      <c r="C10" s="1642"/>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43" t="s">
        <v>183</v>
      </c>
      <c r="B11" s="381">
        <v>1.1000000000000001</v>
      </c>
      <c r="C11" s="143" t="s">
        <v>12</v>
      </c>
      <c r="D11" s="372">
        <f>SUM('LTC Rev-Exp Region 1:LTC Rev-Exp Region 11'!D11)</f>
        <v>293716216.45999998</v>
      </c>
      <c r="E11" s="463"/>
      <c r="F11" s="463"/>
      <c r="G11" s="473"/>
      <c r="H11" s="372">
        <f>SUM('LTC Rev-Exp Region 1:LTC Rev-Exp Region 11'!H11)</f>
        <v>301960391.69</v>
      </c>
      <c r="I11" s="463"/>
      <c r="J11" s="463"/>
      <c r="K11" s="473"/>
      <c r="L11" s="372">
        <f>SUM('LTC Rev-Exp Region 1:LTC Rev-Exp Region 11'!L11)</f>
        <v>312591077.81000006</v>
      </c>
      <c r="M11" s="463"/>
      <c r="N11" s="463"/>
      <c r="O11" s="473"/>
      <c r="P11" s="372">
        <f>SUM('LTC Rev-Exp Region 1:LTC Rev-Exp Region 11'!P11)</f>
        <v>353469882.75</v>
      </c>
      <c r="Q11" s="463"/>
      <c r="R11" s="463"/>
      <c r="S11" s="463"/>
      <c r="T11" s="614">
        <f>SUM('LTC Rev-Exp Region 1:LTC Rev-Exp Region 11'!T11)</f>
        <v>-2232020.120000001</v>
      </c>
      <c r="U11" s="321">
        <f>SUM('LTC Rev-Exp Region 1:LTC Rev-Exp Region 11'!U11)</f>
        <v>1259505548.5899999</v>
      </c>
      <c r="V11" s="463"/>
      <c r="W11" s="463"/>
      <c r="X11" s="469"/>
    </row>
    <row r="12" spans="1:24" x14ac:dyDescent="0.25">
      <c r="A12" s="1644"/>
      <c r="B12" s="114">
        <v>1.2</v>
      </c>
      <c r="C12" s="144" t="s">
        <v>222</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44"/>
      <c r="B13" s="114" t="s">
        <v>1319</v>
      </c>
      <c r="C13" s="144" t="s">
        <v>1323</v>
      </c>
      <c r="D13" s="270">
        <f>SUM('LTC Rev-Exp Region 1:LTC Rev-Exp Region 11'!D13)</f>
        <v>2033163.66</v>
      </c>
      <c r="E13" s="464"/>
      <c r="F13" s="464"/>
      <c r="G13" s="465"/>
      <c r="H13" s="270">
        <f>SUM('LTC Rev-Exp Region 1:LTC Rev-Exp Region 11'!H13)</f>
        <v>2383103.5199999996</v>
      </c>
      <c r="I13" s="464"/>
      <c r="J13" s="464"/>
      <c r="K13" s="465"/>
      <c r="L13" s="270">
        <f>SUM('LTC Rev-Exp Region 1:LTC Rev-Exp Region 11'!L13)</f>
        <v>2339066.13</v>
      </c>
      <c r="M13" s="464"/>
      <c r="N13" s="464"/>
      <c r="O13" s="465"/>
      <c r="P13" s="270">
        <f>SUM('LTC Rev-Exp Region 1:LTC Rev-Exp Region 11'!P13)</f>
        <v>2741719.0200000005</v>
      </c>
      <c r="Q13" s="464"/>
      <c r="R13" s="464"/>
      <c r="S13" s="464"/>
      <c r="T13" s="615">
        <f>SUM('LTC Rev-Exp Region 1:LTC Rev-Exp Region 11'!T13)</f>
        <v>-2695223.3400000008</v>
      </c>
      <c r="U13" s="290">
        <f>SUM('LTC Rev-Exp Region 1:LTC Rev-Exp Region 11'!U13)</f>
        <v>6801828.9899999984</v>
      </c>
      <c r="V13" s="464"/>
      <c r="W13" s="464"/>
      <c r="X13" s="470"/>
    </row>
    <row r="14" spans="1:24" x14ac:dyDescent="0.25">
      <c r="A14" s="1644"/>
      <c r="B14" s="114" t="s">
        <v>1324</v>
      </c>
      <c r="C14" s="144" t="s">
        <v>1325</v>
      </c>
      <c r="D14" s="270">
        <f>SUM('LTC Rev-Exp Region 1:LTC Rev-Exp Region 11'!D14)</f>
        <v>-361510.74</v>
      </c>
      <c r="E14" s="464"/>
      <c r="F14" s="464"/>
      <c r="G14" s="465"/>
      <c r="H14" s="270">
        <f>SUM('LTC Rev-Exp Region 1:LTC Rev-Exp Region 11'!H14)</f>
        <v>-361510.74</v>
      </c>
      <c r="I14" s="464"/>
      <c r="J14" s="464"/>
      <c r="K14" s="465"/>
      <c r="L14" s="270">
        <f>SUM('LTC Rev-Exp Region 1:LTC Rev-Exp Region 11'!L14)</f>
        <v>-361510.74</v>
      </c>
      <c r="M14" s="464"/>
      <c r="N14" s="464"/>
      <c r="O14" s="465"/>
      <c r="P14" s="270">
        <f>SUM('LTC Rev-Exp Region 1:LTC Rev-Exp Region 11'!P14)</f>
        <v>0</v>
      </c>
      <c r="Q14" s="464"/>
      <c r="R14" s="464"/>
      <c r="S14" s="464"/>
      <c r="T14" s="615">
        <f>SUM('LTC Rev-Exp Region 1:LTC Rev-Exp Region 11'!T14)</f>
        <v>-7761817.5399999991</v>
      </c>
      <c r="U14" s="290">
        <f>SUM('LTC Rev-Exp Region 1:LTC Rev-Exp Region 11'!U14)</f>
        <v>-8846349.7599999998</v>
      </c>
      <c r="V14" s="464"/>
      <c r="W14" s="464"/>
      <c r="X14" s="470"/>
    </row>
    <row r="15" spans="1:24" x14ac:dyDescent="0.25">
      <c r="A15" s="1644"/>
      <c r="B15" s="114" t="s">
        <v>63</v>
      </c>
      <c r="C15" s="144" t="s">
        <v>13</v>
      </c>
      <c r="D15" s="271">
        <f>SUM('LTC Rev-Exp Region 1:LTC Rev-Exp Region 11'!D15)</f>
        <v>-226270.08000000002</v>
      </c>
      <c r="E15" s="464"/>
      <c r="F15" s="464"/>
      <c r="G15" s="465"/>
      <c r="H15" s="271">
        <f>SUM('LTC Rev-Exp Region 1:LTC Rev-Exp Region 11'!H15)</f>
        <v>-417857.48</v>
      </c>
      <c r="I15" s="464"/>
      <c r="J15" s="464"/>
      <c r="K15" s="465"/>
      <c r="L15" s="271">
        <f>SUM('LTC Rev-Exp Region 1:LTC Rev-Exp Region 11'!L15)</f>
        <v>-800804.69000000006</v>
      </c>
      <c r="M15" s="464"/>
      <c r="N15" s="464"/>
      <c r="O15" s="465"/>
      <c r="P15" s="271">
        <f>SUM('LTC Rev-Exp Region 1:LTC Rev-Exp Region 11'!P15)</f>
        <v>-1510347.23</v>
      </c>
      <c r="Q15" s="464"/>
      <c r="R15" s="464"/>
      <c r="S15" s="464"/>
      <c r="T15" s="615">
        <f>SUM('LTC Rev-Exp Region 1:LTC Rev-Exp Region 11'!T15)</f>
        <v>1475429.7699999998</v>
      </c>
      <c r="U15" s="290">
        <f>SUM('LTC Rev-Exp Region 1:LTC Rev-Exp Region 11'!U15)</f>
        <v>-1479849.7100000002</v>
      </c>
      <c r="V15" s="464"/>
      <c r="W15" s="464"/>
      <c r="X15" s="470"/>
    </row>
    <row r="16" spans="1:24" x14ac:dyDescent="0.25">
      <c r="A16" s="1645"/>
      <c r="B16" s="384" t="s">
        <v>64</v>
      </c>
      <c r="C16" s="391" t="s">
        <v>14</v>
      </c>
      <c r="D16" s="288">
        <f>SUM(D11:D15)</f>
        <v>295161599.30000001</v>
      </c>
      <c r="E16" s="466"/>
      <c r="F16" s="468"/>
      <c r="G16" s="467"/>
      <c r="H16" s="280">
        <f>SUM(H11:H15)</f>
        <v>303564126.98999995</v>
      </c>
      <c r="I16" s="466"/>
      <c r="J16" s="468"/>
      <c r="K16" s="467"/>
      <c r="L16" s="280">
        <f>SUM(L11:L15)</f>
        <v>313767828.51000005</v>
      </c>
      <c r="M16" s="468"/>
      <c r="N16" s="468"/>
      <c r="O16" s="467"/>
      <c r="P16" s="280">
        <f>SUM(P11:P15)</f>
        <v>354701254.53999996</v>
      </c>
      <c r="Q16" s="468"/>
      <c r="R16" s="468"/>
      <c r="S16" s="468"/>
      <c r="T16" s="606">
        <f>SUM(T11:T15)</f>
        <v>-11213631.23</v>
      </c>
      <c r="U16" s="292">
        <f>SUM(U11:U15)</f>
        <v>1255981178.1099999</v>
      </c>
      <c r="V16" s="466"/>
      <c r="W16" s="466"/>
      <c r="X16" s="474"/>
    </row>
    <row r="17" spans="1:24" ht="15" customHeight="1" x14ac:dyDescent="0.25">
      <c r="A17" s="1648" t="s">
        <v>10</v>
      </c>
      <c r="B17" s="1649"/>
      <c r="C17" s="1650"/>
      <c r="D17" s="1629" t="s">
        <v>244</v>
      </c>
      <c r="E17" s="1630"/>
      <c r="F17" s="1630"/>
      <c r="G17" s="1631"/>
      <c r="H17" s="1629" t="s">
        <v>245</v>
      </c>
      <c r="I17" s="1630"/>
      <c r="J17" s="1630"/>
      <c r="K17" s="1631"/>
      <c r="L17" s="1629" t="s">
        <v>246</v>
      </c>
      <c r="M17" s="1630"/>
      <c r="N17" s="1630"/>
      <c r="O17" s="1631"/>
      <c r="P17" s="1629" t="s">
        <v>247</v>
      </c>
      <c r="Q17" s="1630"/>
      <c r="R17" s="1630"/>
      <c r="S17" s="1630"/>
      <c r="T17" s="611"/>
      <c r="U17" s="1632" t="s">
        <v>826</v>
      </c>
      <c r="V17" s="1630"/>
      <c r="W17" s="1630"/>
      <c r="X17" s="1633"/>
    </row>
    <row r="18" spans="1:24" ht="30" x14ac:dyDescent="0.25">
      <c r="A18" s="1640"/>
      <c r="B18" s="1641"/>
      <c r="C18" s="1642"/>
      <c r="D18" s="847" t="s">
        <v>36</v>
      </c>
      <c r="E18" s="367" t="s">
        <v>421</v>
      </c>
      <c r="F18" s="367" t="s">
        <v>410</v>
      </c>
      <c r="G18" s="478" t="s">
        <v>545</v>
      </c>
      <c r="H18" s="367" t="s">
        <v>36</v>
      </c>
      <c r="I18" s="367" t="s">
        <v>421</v>
      </c>
      <c r="J18" s="367" t="s">
        <v>410</v>
      </c>
      <c r="K18" s="478" t="s">
        <v>545</v>
      </c>
      <c r="L18" s="367" t="s">
        <v>36</v>
      </c>
      <c r="M18" s="367" t="s">
        <v>421</v>
      </c>
      <c r="N18" s="367" t="s">
        <v>410</v>
      </c>
      <c r="O18" s="478" t="s">
        <v>545</v>
      </c>
      <c r="P18" s="367" t="s">
        <v>36</v>
      </c>
      <c r="Q18" s="367" t="s">
        <v>421</v>
      </c>
      <c r="R18" s="367" t="s">
        <v>410</v>
      </c>
      <c r="S18" s="367" t="s">
        <v>545</v>
      </c>
      <c r="T18" s="603" t="s">
        <v>908</v>
      </c>
      <c r="U18" s="848" t="s">
        <v>36</v>
      </c>
      <c r="V18" s="367" t="s">
        <v>421</v>
      </c>
      <c r="W18" s="367" t="s">
        <v>410</v>
      </c>
      <c r="X18" s="481" t="s">
        <v>545</v>
      </c>
    </row>
    <row r="19" spans="1:24" ht="14.85" customHeight="1" x14ac:dyDescent="0.25">
      <c r="A19" s="1623" t="s">
        <v>783</v>
      </c>
      <c r="B19" s="383">
        <v>2.1</v>
      </c>
      <c r="C19" s="587" t="s">
        <v>731</v>
      </c>
      <c r="D19" s="334">
        <f>SUM(E19:G19)</f>
        <v>787368</v>
      </c>
      <c r="E19" s="372">
        <f>SUM('LTC Rev-Exp Region 1:LTC Rev-Exp Region 11'!E19)</f>
        <v>758376</v>
      </c>
      <c r="F19" s="372">
        <f>SUM('LTC Rev-Exp Region 1:LTC Rev-Exp Region 11'!F19)</f>
        <v>28992</v>
      </c>
      <c r="G19" s="463"/>
      <c r="H19" s="334">
        <f>SUM(I19:K19)</f>
        <v>827323</v>
      </c>
      <c r="I19" s="372">
        <f>SUM('LTC Rev-Exp Region 1:LTC Rev-Exp Region 11'!I19)</f>
        <v>783074</v>
      </c>
      <c r="J19" s="372">
        <f>SUM('LTC Rev-Exp Region 1:LTC Rev-Exp Region 11'!J19)</f>
        <v>44249</v>
      </c>
      <c r="K19" s="473"/>
      <c r="L19" s="372">
        <f>SUM(M19:O19)</f>
        <v>853071</v>
      </c>
      <c r="M19" s="372">
        <f>SUM('LTC Rev-Exp Region 1:LTC Rev-Exp Region 11'!M19)</f>
        <v>791856</v>
      </c>
      <c r="N19" s="372">
        <f>SUM('LTC Rev-Exp Region 1:LTC Rev-Exp Region 11'!N19)</f>
        <v>61215</v>
      </c>
      <c r="O19" s="473"/>
      <c r="P19" s="372">
        <f>SUM(Q19:S19)</f>
        <v>871008</v>
      </c>
      <c r="Q19" s="372">
        <f>SUM('LTC Rev-Exp Region 1:LTC Rev-Exp Region 11'!Q19)</f>
        <v>805611</v>
      </c>
      <c r="R19" s="372">
        <f>SUM('LTC Rev-Exp Region 1:LTC Rev-Exp Region 11'!R19)</f>
        <v>65397</v>
      </c>
      <c r="S19" s="463"/>
      <c r="T19" s="614">
        <f>SUM('LTC Rev-Exp Region 1:LTC Rev-Exp Region 11'!T19)</f>
        <v>-7320</v>
      </c>
      <c r="U19" s="321">
        <f>SUM(V19:X19)+T19</f>
        <v>3331450</v>
      </c>
      <c r="V19" s="271">
        <f>SUM('LTC Rev-Exp Region 1:LTC Rev-Exp Region 11'!V19)</f>
        <v>3138917</v>
      </c>
      <c r="W19" s="271">
        <f>SUM('LTC Rev-Exp Region 1:LTC Rev-Exp Region 11'!W19)</f>
        <v>199853</v>
      </c>
      <c r="X19" s="470"/>
    </row>
    <row r="20" spans="1:24" ht="14.85" customHeight="1" x14ac:dyDescent="0.25">
      <c r="A20" s="1624"/>
      <c r="B20" s="383">
        <v>2.2000000000000002</v>
      </c>
      <c r="C20" s="587" t="s">
        <v>732</v>
      </c>
      <c r="D20" s="270">
        <f t="shared" ref="D20:D27" si="0">SUM(E20:G20)</f>
        <v>2967</v>
      </c>
      <c r="E20" s="271">
        <f>SUM('LTC Rev-Exp Region 1:LTC Rev-Exp Region 11'!E20)</f>
        <v>2646</v>
      </c>
      <c r="F20" s="271">
        <f>SUM('LTC Rev-Exp Region 1:LTC Rev-Exp Region 11'!F20)</f>
        <v>321</v>
      </c>
      <c r="G20" s="464"/>
      <c r="H20" s="270">
        <f t="shared" ref="H20:H27" si="1">SUM(I20:K20)</f>
        <v>2953</v>
      </c>
      <c r="I20" s="271">
        <f>SUM('LTC Rev-Exp Region 1:LTC Rev-Exp Region 11'!I20)</f>
        <v>2613</v>
      </c>
      <c r="J20" s="271">
        <f>SUM('LTC Rev-Exp Region 1:LTC Rev-Exp Region 11'!J20)</f>
        <v>340</v>
      </c>
      <c r="K20" s="465"/>
      <c r="L20" s="271">
        <f t="shared" ref="L20:L27" si="2">SUM(M20:O20)</f>
        <v>2731</v>
      </c>
      <c r="M20" s="271">
        <f>SUM('LTC Rev-Exp Region 1:LTC Rev-Exp Region 11'!M20)</f>
        <v>2419</v>
      </c>
      <c r="N20" s="271">
        <f>SUM('LTC Rev-Exp Region 1:LTC Rev-Exp Region 11'!N20)</f>
        <v>312</v>
      </c>
      <c r="O20" s="465"/>
      <c r="P20" s="271">
        <f t="shared" ref="P20:P27" si="3">SUM(Q20:S20)</f>
        <v>2280</v>
      </c>
      <c r="Q20" s="271">
        <f>SUM('LTC Rev-Exp Region 1:LTC Rev-Exp Region 11'!Q20)</f>
        <v>2098</v>
      </c>
      <c r="R20" s="271">
        <f>SUM('LTC Rev-Exp Region 1:LTC Rev-Exp Region 11'!R20)</f>
        <v>182</v>
      </c>
      <c r="S20" s="464"/>
      <c r="T20" s="615">
        <f>SUM('LTC Rev-Exp Region 1:LTC Rev-Exp Region 11'!T20)</f>
        <v>0</v>
      </c>
      <c r="U20" s="290">
        <f t="shared" ref="U20:U27" si="4">SUM(V20:X20)+T20</f>
        <v>10931</v>
      </c>
      <c r="V20" s="271">
        <f>SUM('LTC Rev-Exp Region 1:LTC Rev-Exp Region 11'!V20)</f>
        <v>9776</v>
      </c>
      <c r="W20" s="271">
        <f>SUM('LTC Rev-Exp Region 1:LTC Rev-Exp Region 11'!W20)</f>
        <v>1155</v>
      </c>
      <c r="X20" s="470"/>
    </row>
    <row r="21" spans="1:24" x14ac:dyDescent="0.25">
      <c r="A21" s="1624"/>
      <c r="B21" s="383">
        <v>2.2999999999999998</v>
      </c>
      <c r="C21" s="587" t="s">
        <v>733</v>
      </c>
      <c r="D21" s="270">
        <f t="shared" si="0"/>
        <v>157550714.96999997</v>
      </c>
      <c r="E21" s="271">
        <f>SUM('LTC Rev-Exp Region 1:LTC Rev-Exp Region 11'!E21)</f>
        <v>151380898.69999996</v>
      </c>
      <c r="F21" s="271">
        <f>SUM('LTC Rev-Exp Region 1:LTC Rev-Exp Region 11'!F21)</f>
        <v>6169816.2699999996</v>
      </c>
      <c r="G21" s="464"/>
      <c r="H21" s="270">
        <f t="shared" si="1"/>
        <v>166597150.44</v>
      </c>
      <c r="I21" s="271">
        <f>SUM('LTC Rev-Exp Region 1:LTC Rev-Exp Region 11'!I21)</f>
        <v>157209008.22999999</v>
      </c>
      <c r="J21" s="271">
        <f>SUM('LTC Rev-Exp Region 1:LTC Rev-Exp Region 11'!J21)</f>
        <v>9388142.2100000009</v>
      </c>
      <c r="K21" s="465"/>
      <c r="L21" s="271">
        <f t="shared" si="2"/>
        <v>172211128.62</v>
      </c>
      <c r="M21" s="271">
        <f>SUM('LTC Rev-Exp Region 1:LTC Rev-Exp Region 11'!M21)</f>
        <v>159399992.52000001</v>
      </c>
      <c r="N21" s="271">
        <f>SUM('LTC Rev-Exp Region 1:LTC Rev-Exp Region 11'!N21)</f>
        <v>12811136.1</v>
      </c>
      <c r="O21" s="465"/>
      <c r="P21" s="271">
        <f t="shared" si="3"/>
        <v>191721803.11999983</v>
      </c>
      <c r="Q21" s="271">
        <f>SUM('LTC Rev-Exp Region 1:LTC Rev-Exp Region 11'!Q21)</f>
        <v>176512682.47999984</v>
      </c>
      <c r="R21" s="271">
        <f>SUM('LTC Rev-Exp Region 1:LTC Rev-Exp Region 11'!R21)</f>
        <v>15209120.639999999</v>
      </c>
      <c r="S21" s="464"/>
      <c r="T21" s="615">
        <f>SUM('LTC Rev-Exp Region 1:LTC Rev-Exp Region 11'!T21)</f>
        <v>1673234.7299999997</v>
      </c>
      <c r="U21" s="290">
        <f t="shared" si="4"/>
        <v>689754031.88</v>
      </c>
      <c r="V21" s="271">
        <f>SUM('LTC Rev-Exp Region 1:LTC Rev-Exp Region 11'!V21)</f>
        <v>644502581.92999995</v>
      </c>
      <c r="W21" s="271">
        <f>SUM('LTC Rev-Exp Region 1:LTC Rev-Exp Region 11'!W21)</f>
        <v>43578215.219999999</v>
      </c>
      <c r="X21" s="470"/>
    </row>
    <row r="22" spans="1:24" x14ac:dyDescent="0.25">
      <c r="A22" s="1624"/>
      <c r="B22" s="383">
        <v>2.4</v>
      </c>
      <c r="C22" s="587" t="s">
        <v>734</v>
      </c>
      <c r="D22" s="270">
        <f t="shared" si="0"/>
        <v>180689.69999999998</v>
      </c>
      <c r="E22" s="271">
        <f>SUM('LTC Rev-Exp Region 1:LTC Rev-Exp Region 11'!E22)</f>
        <v>155422.65</v>
      </c>
      <c r="F22" s="271">
        <f>SUM('LTC Rev-Exp Region 1:LTC Rev-Exp Region 11'!F22)</f>
        <v>25267.05</v>
      </c>
      <c r="G22" s="464"/>
      <c r="H22" s="270">
        <f t="shared" si="1"/>
        <v>158506.31000000003</v>
      </c>
      <c r="I22" s="271">
        <f>SUM('LTC Rev-Exp Region 1:LTC Rev-Exp Region 11'!I22)</f>
        <v>134931.27000000002</v>
      </c>
      <c r="J22" s="271">
        <f>SUM('LTC Rev-Exp Region 1:LTC Rev-Exp Region 11'!J22)</f>
        <v>23575.040000000005</v>
      </c>
      <c r="K22" s="465"/>
      <c r="L22" s="271">
        <f t="shared" si="2"/>
        <v>149698.64000000001</v>
      </c>
      <c r="M22" s="271">
        <f>SUM('LTC Rev-Exp Region 1:LTC Rev-Exp Region 11'!M22)</f>
        <v>140296.28000000003</v>
      </c>
      <c r="N22" s="271">
        <f>SUM('LTC Rev-Exp Region 1:LTC Rev-Exp Region 11'!N22)</f>
        <v>9402.3599999999988</v>
      </c>
      <c r="O22" s="465"/>
      <c r="P22" s="271">
        <f t="shared" si="3"/>
        <v>162986.56999999998</v>
      </c>
      <c r="Q22" s="271">
        <f>SUM('LTC Rev-Exp Region 1:LTC Rev-Exp Region 11'!Q22)</f>
        <v>152194.13999999998</v>
      </c>
      <c r="R22" s="271">
        <f>SUM('LTC Rev-Exp Region 1:LTC Rev-Exp Region 11'!R22)</f>
        <v>10792.430000000002</v>
      </c>
      <c r="S22" s="464"/>
      <c r="T22" s="615">
        <f>SUM('LTC Rev-Exp Region 1:LTC Rev-Exp Region 11'!T22)</f>
        <v>72.510000000000005</v>
      </c>
      <c r="U22" s="290">
        <f t="shared" si="4"/>
        <v>651953.73</v>
      </c>
      <c r="V22" s="271">
        <f>SUM('LTC Rev-Exp Region 1:LTC Rev-Exp Region 11'!V22)</f>
        <v>582844.34</v>
      </c>
      <c r="W22" s="271">
        <f>SUM('LTC Rev-Exp Region 1:LTC Rev-Exp Region 11'!W22)</f>
        <v>69036.88</v>
      </c>
      <c r="X22" s="470"/>
    </row>
    <row r="23" spans="1:24" x14ac:dyDescent="0.25">
      <c r="A23" s="1624"/>
      <c r="B23" s="383">
        <v>2.5</v>
      </c>
      <c r="C23" s="587" t="s">
        <v>776</v>
      </c>
      <c r="D23" s="270">
        <f t="shared" si="0"/>
        <v>73791</v>
      </c>
      <c r="E23" s="271">
        <f>SUM('LTC Rev-Exp Region 1:LTC Rev-Exp Region 11'!E23)</f>
        <v>69655</v>
      </c>
      <c r="F23" s="271">
        <f>SUM('LTC Rev-Exp Region 1:LTC Rev-Exp Region 11'!F23)</f>
        <v>4136</v>
      </c>
      <c r="G23" s="464"/>
      <c r="H23" s="270">
        <f t="shared" si="1"/>
        <v>83809</v>
      </c>
      <c r="I23" s="271">
        <f>SUM('LTC Rev-Exp Region 1:LTC Rev-Exp Region 11'!I23)</f>
        <v>76486</v>
      </c>
      <c r="J23" s="271">
        <f>SUM('LTC Rev-Exp Region 1:LTC Rev-Exp Region 11'!J23)</f>
        <v>7323</v>
      </c>
      <c r="K23" s="465"/>
      <c r="L23" s="271">
        <f t="shared" si="2"/>
        <v>90602</v>
      </c>
      <c r="M23" s="271">
        <f>SUM('LTC Rev-Exp Region 1:LTC Rev-Exp Region 11'!M23)</f>
        <v>78933</v>
      </c>
      <c r="N23" s="271">
        <f>SUM('LTC Rev-Exp Region 1:LTC Rev-Exp Region 11'!N23)</f>
        <v>11669</v>
      </c>
      <c r="O23" s="465"/>
      <c r="P23" s="271">
        <f t="shared" si="3"/>
        <v>90589</v>
      </c>
      <c r="Q23" s="271">
        <f>SUM('LTC Rev-Exp Region 1:LTC Rev-Exp Region 11'!Q23)</f>
        <v>82348</v>
      </c>
      <c r="R23" s="271">
        <f>SUM('LTC Rev-Exp Region 1:LTC Rev-Exp Region 11'!R23)</f>
        <v>8241</v>
      </c>
      <c r="S23" s="464"/>
      <c r="T23" s="615">
        <f>SUM('LTC Rev-Exp Region 1:LTC Rev-Exp Region 11'!T23)</f>
        <v>-3993</v>
      </c>
      <c r="U23" s="290">
        <f t="shared" si="4"/>
        <v>334798</v>
      </c>
      <c r="V23" s="271">
        <f>SUM('LTC Rev-Exp Region 1:LTC Rev-Exp Region 11'!V23)</f>
        <v>307422</v>
      </c>
      <c r="W23" s="271">
        <f>SUM('LTC Rev-Exp Region 1:LTC Rev-Exp Region 11'!W23)</f>
        <v>31369</v>
      </c>
      <c r="X23" s="470"/>
    </row>
    <row r="24" spans="1:24" x14ac:dyDescent="0.25">
      <c r="A24" s="1624"/>
      <c r="B24" s="383">
        <v>2.6</v>
      </c>
      <c r="C24" s="587" t="s">
        <v>186</v>
      </c>
      <c r="D24" s="270">
        <f t="shared" si="0"/>
        <v>14221211.020000003</v>
      </c>
      <c r="E24" s="271">
        <f>SUM('LTC Rev-Exp Region 1:LTC Rev-Exp Region 11'!E24)</f>
        <v>13168414.470000003</v>
      </c>
      <c r="F24" s="271">
        <f>SUM('LTC Rev-Exp Region 1:LTC Rev-Exp Region 11'!F24)</f>
        <v>1052796.5499999998</v>
      </c>
      <c r="G24" s="464"/>
      <c r="H24" s="270">
        <f t="shared" si="1"/>
        <v>15973427.030000001</v>
      </c>
      <c r="I24" s="271">
        <f>SUM('LTC Rev-Exp Region 1:LTC Rev-Exp Region 11'!I24)</f>
        <v>14298612.800000001</v>
      </c>
      <c r="J24" s="271">
        <f>SUM('LTC Rev-Exp Region 1:LTC Rev-Exp Region 11'!J24)</f>
        <v>1674814.23</v>
      </c>
      <c r="K24" s="465"/>
      <c r="L24" s="271">
        <f t="shared" si="2"/>
        <v>17215999.050000001</v>
      </c>
      <c r="M24" s="271">
        <f>SUM('LTC Rev-Exp Region 1:LTC Rev-Exp Region 11'!M24)</f>
        <v>14790650.610000001</v>
      </c>
      <c r="N24" s="271">
        <f>SUM('LTC Rev-Exp Region 1:LTC Rev-Exp Region 11'!N24)</f>
        <v>2425348.44</v>
      </c>
      <c r="O24" s="465"/>
      <c r="P24" s="271">
        <f t="shared" si="3"/>
        <v>18730017.659999996</v>
      </c>
      <c r="Q24" s="271">
        <f>SUM('LTC Rev-Exp Region 1:LTC Rev-Exp Region 11'!Q24)</f>
        <v>16593152.099999998</v>
      </c>
      <c r="R24" s="271">
        <f>SUM('LTC Rev-Exp Region 1:LTC Rev-Exp Region 11'!R24)</f>
        <v>2136865.56</v>
      </c>
      <c r="S24" s="464"/>
      <c r="T24" s="615">
        <f>SUM('LTC Rev-Exp Region 1:LTC Rev-Exp Region 11'!T24)</f>
        <v>131933.20000000004</v>
      </c>
      <c r="U24" s="290">
        <f t="shared" si="4"/>
        <v>66272587.960000016</v>
      </c>
      <c r="V24" s="271">
        <f>SUM('LTC Rev-Exp Region 1:LTC Rev-Exp Region 11'!V24)</f>
        <v>58850829.980000012</v>
      </c>
      <c r="W24" s="271">
        <f>SUM('LTC Rev-Exp Region 1:LTC Rev-Exp Region 11'!W24)</f>
        <v>7289824.7799999993</v>
      </c>
      <c r="X24" s="470"/>
    </row>
    <row r="25" spans="1:24" x14ac:dyDescent="0.25">
      <c r="A25" s="1624"/>
      <c r="B25" s="383">
        <v>2.7</v>
      </c>
      <c r="C25" s="587" t="s">
        <v>777</v>
      </c>
      <c r="D25" s="270">
        <f t="shared" si="0"/>
        <v>2452198.8400007184</v>
      </c>
      <c r="E25" s="271">
        <f>SUM('LTC Rev-Exp Region 1:LTC Rev-Exp Region 11'!E25)</f>
        <v>2356598.4368633279</v>
      </c>
      <c r="F25" s="271">
        <f>SUM('LTC Rev-Exp Region 1:LTC Rev-Exp Region 11'!F25)</f>
        <v>95600.403137390575</v>
      </c>
      <c r="G25" s="464"/>
      <c r="H25" s="270">
        <f t="shared" si="1"/>
        <v>5665226.1999997487</v>
      </c>
      <c r="I25" s="271">
        <f>SUM('LTC Rev-Exp Region 1:LTC Rev-Exp Region 11'!I25)</f>
        <v>5345812.40889946</v>
      </c>
      <c r="J25" s="271">
        <f>SUM('LTC Rev-Exp Region 1:LTC Rev-Exp Region 11'!J25)</f>
        <v>319413.79110028897</v>
      </c>
      <c r="K25" s="465"/>
      <c r="L25" s="271">
        <f t="shared" si="2"/>
        <v>10122184.300000131</v>
      </c>
      <c r="M25" s="271">
        <f>SUM('LTC Rev-Exp Region 1:LTC Rev-Exp Region 11'!M25)</f>
        <v>9368960.198932156</v>
      </c>
      <c r="N25" s="271">
        <f>SUM('LTC Rev-Exp Region 1:LTC Rev-Exp Region 11'!N25)</f>
        <v>753224.10106797516</v>
      </c>
      <c r="O25" s="465"/>
      <c r="P25" s="271">
        <f t="shared" si="3"/>
        <v>18743832.650000244</v>
      </c>
      <c r="Q25" s="271">
        <f>SUM('LTC Rev-Exp Region 1:LTC Rev-Exp Region 11'!Q25)</f>
        <v>17257727.249496594</v>
      </c>
      <c r="R25" s="271">
        <f>SUM('LTC Rev-Exp Region 1:LTC Rev-Exp Region 11'!R25)</f>
        <v>1486105.4005036519</v>
      </c>
      <c r="S25" s="464"/>
      <c r="T25" s="615">
        <f>SUM('LTC Rev-Exp Region 1:LTC Rev-Exp Region 11'!T25)</f>
        <v>-6245564.5499999635</v>
      </c>
      <c r="U25" s="290">
        <f t="shared" si="4"/>
        <v>30737877.440000873</v>
      </c>
      <c r="V25" s="271">
        <f>SUM('LTC Rev-Exp Region 1:LTC Rev-Exp Region 11'!V25)</f>
        <v>34329098.294191532</v>
      </c>
      <c r="W25" s="271">
        <f>SUM('LTC Rev-Exp Region 1:LTC Rev-Exp Region 11'!W25)</f>
        <v>2654343.695809307</v>
      </c>
      <c r="X25" s="470"/>
    </row>
    <row r="26" spans="1:24" x14ac:dyDescent="0.25">
      <c r="A26" s="1624"/>
      <c r="B26" s="383">
        <v>2.8</v>
      </c>
      <c r="C26" s="587" t="s">
        <v>778</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24"/>
      <c r="B27" s="383">
        <v>2.9</v>
      </c>
      <c r="C27" s="587" t="s">
        <v>945</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25"/>
      <c r="B28" s="594">
        <v>2.1</v>
      </c>
      <c r="C28" s="146" t="s">
        <v>780</v>
      </c>
      <c r="D28" s="288">
        <f>SUM(E28:G28)</f>
        <v>174404814.53000066</v>
      </c>
      <c r="E28" s="280">
        <f>SUM('LTC Rev-Exp Region 1:LTC Rev-Exp Region 11'!E28)</f>
        <v>167061334.25686327</v>
      </c>
      <c r="F28" s="280">
        <f>SUM('LTC Rev-Exp Region 1:LTC Rev-Exp Region 11'!F28)</f>
        <v>7343480.2731373906</v>
      </c>
      <c r="G28" s="466"/>
      <c r="H28" s="288">
        <f>SUM(I28:K28)</f>
        <v>188394309.97999975</v>
      </c>
      <c r="I28" s="280">
        <f>SUM('LTC Rev-Exp Region 1:LTC Rev-Exp Region 11'!I28)</f>
        <v>176988364.70889947</v>
      </c>
      <c r="J28" s="280">
        <f>SUM('LTC Rev-Exp Region 1:LTC Rev-Exp Region 11'!J28)</f>
        <v>11405945.271100288</v>
      </c>
      <c r="K28" s="1102"/>
      <c r="L28" s="280">
        <f>SUM(M28:O28)</f>
        <v>199699010.61000016</v>
      </c>
      <c r="M28" s="280">
        <f>SUM('LTC Rev-Exp Region 1:LTC Rev-Exp Region 11'!M28)</f>
        <v>183699899.6089322</v>
      </c>
      <c r="N28" s="280">
        <f>SUM('LTC Rev-Exp Region 1:LTC Rev-Exp Region 11'!N28)</f>
        <v>15999111.001067977</v>
      </c>
      <c r="O28" s="1102"/>
      <c r="P28" s="280">
        <f>SUM(Q28:S28)</f>
        <v>229358640.00000015</v>
      </c>
      <c r="Q28" s="280">
        <f>SUM('LTC Rev-Exp Region 1:LTC Rev-Exp Region 11'!Q28)</f>
        <v>210515755.96949649</v>
      </c>
      <c r="R28" s="280">
        <f>SUM('LTC Rev-Exp Region 1:LTC Rev-Exp Region 11'!R28)</f>
        <v>18842884.030503653</v>
      </c>
      <c r="S28" s="466"/>
      <c r="T28" s="613">
        <f>SUM(T21:T22,T24:T27)</f>
        <v>-4440324.109999964</v>
      </c>
      <c r="U28" s="292">
        <f>SUM(V28:X28)+T28</f>
        <v>787416451.01000071</v>
      </c>
      <c r="V28" s="280">
        <f>SUM('LTC Rev-Exp Region 1:LTC Rev-Exp Region 11'!V28)</f>
        <v>738265354.54419136</v>
      </c>
      <c r="W28" s="280">
        <f>SUM('LTC Rev-Exp Region 1:LTC Rev-Exp Region 11'!W28)</f>
        <v>53591420.575809307</v>
      </c>
      <c r="X28" s="1353"/>
    </row>
    <row r="29" spans="1:24" x14ac:dyDescent="0.25">
      <c r="A29" s="1627" t="s">
        <v>736</v>
      </c>
      <c r="B29" s="580">
        <v>2.11</v>
      </c>
      <c r="C29" s="144" t="s">
        <v>228</v>
      </c>
      <c r="D29" s="270">
        <f>SUM(E29:G29)</f>
        <v>11524811.540000001</v>
      </c>
      <c r="E29" s="271">
        <f>SUM('LTC Rev-Exp Region 1:LTC Rev-Exp Region 11'!E29)</f>
        <v>1121970.23</v>
      </c>
      <c r="F29" s="271">
        <f>SUM('LTC Rev-Exp Region 1:LTC Rev-Exp Region 11'!F29)</f>
        <v>10402841.310000001</v>
      </c>
      <c r="G29" s="464"/>
      <c r="H29" s="270">
        <f>SUM(I29:K29)</f>
        <v>12013237.209999999</v>
      </c>
      <c r="I29" s="271">
        <f>SUM('LTC Rev-Exp Region 1:LTC Rev-Exp Region 11'!I29)</f>
        <v>1549031.23</v>
      </c>
      <c r="J29" s="271">
        <f>SUM('LTC Rev-Exp Region 1:LTC Rev-Exp Region 11'!J29)</f>
        <v>10464205.979999999</v>
      </c>
      <c r="K29" s="464"/>
      <c r="L29" s="270">
        <f>SUM(M29:O29)</f>
        <v>12203811.120000001</v>
      </c>
      <c r="M29" s="271">
        <f>SUM('LTC Rev-Exp Region 1:LTC Rev-Exp Region 11'!M29)</f>
        <v>1936495.81</v>
      </c>
      <c r="N29" s="271">
        <f>SUM('LTC Rev-Exp Region 1:LTC Rev-Exp Region 11'!N29)</f>
        <v>10267315.310000001</v>
      </c>
      <c r="O29" s="465"/>
      <c r="P29" s="270">
        <f>SUM(Q29:S29)</f>
        <v>12015114.840000004</v>
      </c>
      <c r="Q29" s="271">
        <f>SUM('LTC Rev-Exp Region 1:LTC Rev-Exp Region 11'!Q29)</f>
        <v>2419449.5300000003</v>
      </c>
      <c r="R29" s="271">
        <f>SUM('LTC Rev-Exp Region 1:LTC Rev-Exp Region 11'!R29)</f>
        <v>9595665.3100000024</v>
      </c>
      <c r="S29" s="463"/>
      <c r="T29" s="614">
        <f>SUM('LTC Rev-Exp Region 1:LTC Rev-Exp Region 11'!T29)</f>
        <v>182374.67</v>
      </c>
      <c r="U29" s="321">
        <f>SUM(V29:X29)+T29</f>
        <v>47939349.38000001</v>
      </c>
      <c r="V29" s="271">
        <f>SUM('LTC Rev-Exp Region 1:LTC Rev-Exp Region 11'!V29)</f>
        <v>7026946.8000000017</v>
      </c>
      <c r="W29" s="271">
        <f>SUM('LTC Rev-Exp Region 1:LTC Rev-Exp Region 11'!W29)</f>
        <v>40730027.910000004</v>
      </c>
      <c r="X29" s="470"/>
    </row>
    <row r="30" spans="1:24" x14ac:dyDescent="0.25">
      <c r="A30" s="1627"/>
      <c r="B30" s="388">
        <v>2.12</v>
      </c>
      <c r="C30" s="144" t="s">
        <v>552</v>
      </c>
      <c r="D30" s="270">
        <f t="shared" ref="D30:D39" si="5">SUM(E30:G30)</f>
        <v>63613814.169999994</v>
      </c>
      <c r="E30" s="271">
        <f>SUM('LTC Rev-Exp Region 1:LTC Rev-Exp Region 11'!E30)</f>
        <v>1841814.4</v>
      </c>
      <c r="F30" s="271">
        <f>SUM('LTC Rev-Exp Region 1:LTC Rev-Exp Region 11'!F30)</f>
        <v>61771999.769999996</v>
      </c>
      <c r="G30" s="464"/>
      <c r="H30" s="270">
        <f t="shared" ref="H30:H39" si="6">SUM(I30:K30)</f>
        <v>66257426.43999999</v>
      </c>
      <c r="I30" s="271">
        <f>SUM('LTC Rev-Exp Region 1:LTC Rev-Exp Region 11'!I30)</f>
        <v>1857172.8800000001</v>
      </c>
      <c r="J30" s="271">
        <f>SUM('LTC Rev-Exp Region 1:LTC Rev-Exp Region 11'!J30)</f>
        <v>64400253.559999987</v>
      </c>
      <c r="K30" s="464"/>
      <c r="L30" s="270">
        <f t="shared" ref="L30:L39" si="7">SUM(M30:O30)</f>
        <v>67714010.859999999</v>
      </c>
      <c r="M30" s="271">
        <f>SUM('LTC Rev-Exp Region 1:LTC Rev-Exp Region 11'!M30)</f>
        <v>1966469.02</v>
      </c>
      <c r="N30" s="271">
        <f>SUM('LTC Rev-Exp Region 1:LTC Rev-Exp Region 11'!N30)</f>
        <v>65747541.840000004</v>
      </c>
      <c r="O30" s="465"/>
      <c r="P30" s="270">
        <f t="shared" ref="P30:P39" si="8">SUM(Q30:S30)</f>
        <v>84290475.890000015</v>
      </c>
      <c r="Q30" s="271">
        <f>SUM('LTC Rev-Exp Region 1:LTC Rev-Exp Region 11'!Q30)</f>
        <v>2734052.09</v>
      </c>
      <c r="R30" s="271">
        <f>SUM('LTC Rev-Exp Region 1:LTC Rev-Exp Region 11'!R30)</f>
        <v>81556423.800000012</v>
      </c>
      <c r="S30" s="464"/>
      <c r="T30" s="615">
        <f>SUM('LTC Rev-Exp Region 1:LTC Rev-Exp Region 11'!T30)</f>
        <v>1319861.8499999999</v>
      </c>
      <c r="U30" s="290">
        <f t="shared" ref="U30:U39" si="9">SUM(V30:X30)+T30</f>
        <v>283195589.21000004</v>
      </c>
      <c r="V30" s="271">
        <f>SUM('LTC Rev-Exp Region 1:LTC Rev-Exp Region 11'!V30)</f>
        <v>8399508.3900000006</v>
      </c>
      <c r="W30" s="271">
        <f>SUM('LTC Rev-Exp Region 1:LTC Rev-Exp Region 11'!W30)</f>
        <v>273476218.97000003</v>
      </c>
      <c r="X30" s="470"/>
    </row>
    <row r="31" spans="1:24" x14ac:dyDescent="0.25">
      <c r="A31" s="1627"/>
      <c r="B31" s="388">
        <v>2.13</v>
      </c>
      <c r="C31" s="144" t="s">
        <v>229</v>
      </c>
      <c r="D31" s="270">
        <f t="shared" si="5"/>
        <v>3069363.8099999987</v>
      </c>
      <c r="E31" s="271">
        <f>SUM('LTC Rev-Exp Region 1:LTC Rev-Exp Region 11'!E31)</f>
        <v>221538.24999999997</v>
      </c>
      <c r="F31" s="271">
        <f>SUM('LTC Rev-Exp Region 1:LTC Rev-Exp Region 11'!F31)</f>
        <v>2847825.5599999987</v>
      </c>
      <c r="G31" s="464"/>
      <c r="H31" s="270">
        <f t="shared" si="6"/>
        <v>2988568.27</v>
      </c>
      <c r="I31" s="271">
        <f>SUM('LTC Rev-Exp Region 1:LTC Rev-Exp Region 11'!I31)</f>
        <v>212715.99999999997</v>
      </c>
      <c r="J31" s="271">
        <f>SUM('LTC Rev-Exp Region 1:LTC Rev-Exp Region 11'!J31)</f>
        <v>2775852.27</v>
      </c>
      <c r="K31" s="464"/>
      <c r="L31" s="270">
        <f t="shared" si="7"/>
        <v>2956764.54</v>
      </c>
      <c r="M31" s="271">
        <f>SUM('LTC Rev-Exp Region 1:LTC Rev-Exp Region 11'!M31)</f>
        <v>208952.10999999996</v>
      </c>
      <c r="N31" s="271">
        <f>SUM('LTC Rev-Exp Region 1:LTC Rev-Exp Region 11'!N31)</f>
        <v>2747812.43</v>
      </c>
      <c r="O31" s="465"/>
      <c r="P31" s="270">
        <f t="shared" si="8"/>
        <v>3006854.62</v>
      </c>
      <c r="Q31" s="271">
        <f>SUM('LTC Rev-Exp Region 1:LTC Rev-Exp Region 11'!Q31)</f>
        <v>239029.55</v>
      </c>
      <c r="R31" s="271">
        <f>SUM('LTC Rev-Exp Region 1:LTC Rev-Exp Region 11'!R31)</f>
        <v>2767825.0700000003</v>
      </c>
      <c r="S31" s="464"/>
      <c r="T31" s="615">
        <f>SUM('LTC Rev-Exp Region 1:LTC Rev-Exp Region 11'!T31)</f>
        <v>-14211.500000000055</v>
      </c>
      <c r="U31" s="290">
        <f t="shared" si="9"/>
        <v>12007339.739999998</v>
      </c>
      <c r="V31" s="271">
        <f>SUM('LTC Rev-Exp Region 1:LTC Rev-Exp Region 11'!V31)</f>
        <v>882235.91</v>
      </c>
      <c r="W31" s="271">
        <f>SUM('LTC Rev-Exp Region 1:LTC Rev-Exp Region 11'!W31)</f>
        <v>11139315.329999998</v>
      </c>
      <c r="X31" s="470"/>
    </row>
    <row r="32" spans="1:24" x14ac:dyDescent="0.25">
      <c r="A32" s="1627"/>
      <c r="B32" s="388">
        <v>2.14</v>
      </c>
      <c r="C32" s="144" t="s">
        <v>554</v>
      </c>
      <c r="D32" s="270">
        <f t="shared" si="5"/>
        <v>951287.55000000016</v>
      </c>
      <c r="E32" s="271">
        <f>SUM('LTC Rev-Exp Region 1:LTC Rev-Exp Region 11'!E32)</f>
        <v>858055.88000000012</v>
      </c>
      <c r="F32" s="271">
        <f>SUM('LTC Rev-Exp Region 1:LTC Rev-Exp Region 11'!F32)</f>
        <v>93231.67</v>
      </c>
      <c r="G32" s="464"/>
      <c r="H32" s="270">
        <f t="shared" si="6"/>
        <v>1007834.5600000002</v>
      </c>
      <c r="I32" s="271">
        <f>SUM('LTC Rev-Exp Region 1:LTC Rev-Exp Region 11'!I32)</f>
        <v>848542.79000000015</v>
      </c>
      <c r="J32" s="271">
        <f>SUM('LTC Rev-Exp Region 1:LTC Rev-Exp Region 11'!J32)</f>
        <v>159291.77000000002</v>
      </c>
      <c r="K32" s="464"/>
      <c r="L32" s="270">
        <f t="shared" si="7"/>
        <v>947435.46</v>
      </c>
      <c r="M32" s="271">
        <f>SUM('LTC Rev-Exp Region 1:LTC Rev-Exp Region 11'!M32)</f>
        <v>828298.79999999993</v>
      </c>
      <c r="N32" s="271">
        <f>SUM('LTC Rev-Exp Region 1:LTC Rev-Exp Region 11'!N32)</f>
        <v>119136.66</v>
      </c>
      <c r="O32" s="465"/>
      <c r="P32" s="270">
        <f t="shared" si="8"/>
        <v>887322.22000000009</v>
      </c>
      <c r="Q32" s="271">
        <f>SUM('LTC Rev-Exp Region 1:LTC Rev-Exp Region 11'!Q32)</f>
        <v>778870.18</v>
      </c>
      <c r="R32" s="271">
        <f>SUM('LTC Rev-Exp Region 1:LTC Rev-Exp Region 11'!R32)</f>
        <v>108452.04000000001</v>
      </c>
      <c r="S32" s="464"/>
      <c r="T32" s="615">
        <f>SUM('LTC Rev-Exp Region 1:LTC Rev-Exp Region 11'!T32)</f>
        <v>200150.43</v>
      </c>
      <c r="U32" s="290">
        <f t="shared" si="9"/>
        <v>3994030.22</v>
      </c>
      <c r="V32" s="271">
        <f>SUM('LTC Rev-Exp Region 1:LTC Rev-Exp Region 11'!V32)</f>
        <v>3313767.65</v>
      </c>
      <c r="W32" s="271">
        <f>SUM('LTC Rev-Exp Region 1:LTC Rev-Exp Region 11'!W32)</f>
        <v>480112.14</v>
      </c>
      <c r="X32" s="470"/>
    </row>
    <row r="33" spans="1:24" x14ac:dyDescent="0.25">
      <c r="A33" s="1627"/>
      <c r="B33" s="388">
        <v>2.15</v>
      </c>
      <c r="C33" s="144" t="s">
        <v>553</v>
      </c>
      <c r="D33" s="270">
        <f t="shared" si="5"/>
        <v>856673.55000000028</v>
      </c>
      <c r="E33" s="271">
        <f>SUM('LTC Rev-Exp Region 1:LTC Rev-Exp Region 11'!E33)</f>
        <v>19774.898231088038</v>
      </c>
      <c r="F33" s="271">
        <f>SUM('LTC Rev-Exp Region 1:LTC Rev-Exp Region 11'!F33)</f>
        <v>836898.65176891221</v>
      </c>
      <c r="G33" s="464"/>
      <c r="H33" s="270">
        <f t="shared" si="6"/>
        <v>810426.42</v>
      </c>
      <c r="I33" s="271">
        <f>SUM('LTC Rev-Exp Region 1:LTC Rev-Exp Region 11'!I33)</f>
        <v>11873.813564994942</v>
      </c>
      <c r="J33" s="271">
        <f>SUM('LTC Rev-Exp Region 1:LTC Rev-Exp Region 11'!J33)</f>
        <v>798552.60643500509</v>
      </c>
      <c r="K33" s="464"/>
      <c r="L33" s="270">
        <f t="shared" si="7"/>
        <v>1073816.3299999994</v>
      </c>
      <c r="M33" s="271">
        <f>SUM('LTC Rev-Exp Region 1:LTC Rev-Exp Region 11'!M33)</f>
        <v>27369.440585447326</v>
      </c>
      <c r="N33" s="271">
        <f>SUM('LTC Rev-Exp Region 1:LTC Rev-Exp Region 11'!N33)</f>
        <v>1046446.8894145521</v>
      </c>
      <c r="O33" s="465"/>
      <c r="P33" s="270">
        <f t="shared" si="8"/>
        <v>1052266.3500000003</v>
      </c>
      <c r="Q33" s="271">
        <f>SUM('LTC Rev-Exp Region 1:LTC Rev-Exp Region 11'!Q33)</f>
        <v>23676.637218429914</v>
      </c>
      <c r="R33" s="271">
        <f>SUM('LTC Rev-Exp Region 1:LTC Rev-Exp Region 11'!R33)</f>
        <v>1028589.7127815704</v>
      </c>
      <c r="S33" s="464"/>
      <c r="T33" s="615">
        <f>SUM('LTC Rev-Exp Region 1:LTC Rev-Exp Region 11'!T33)</f>
        <v>456396.97999999992</v>
      </c>
      <c r="U33" s="290">
        <f t="shared" si="9"/>
        <v>4249579.629999999</v>
      </c>
      <c r="V33" s="271">
        <f>SUM('LTC Rev-Exp Region 1:LTC Rev-Exp Region 11'!V33)</f>
        <v>82694.789599960204</v>
      </c>
      <c r="W33" s="271">
        <f>SUM('LTC Rev-Exp Region 1:LTC Rev-Exp Region 11'!W33)</f>
        <v>3710487.8604000392</v>
      </c>
      <c r="X33" s="470"/>
    </row>
    <row r="34" spans="1:24" x14ac:dyDescent="0.25">
      <c r="A34" s="1627"/>
      <c r="B34" s="388">
        <v>2.16</v>
      </c>
      <c r="C34" s="144" t="s">
        <v>781</v>
      </c>
      <c r="D34" s="270">
        <f t="shared" si="5"/>
        <v>10032194.579999996</v>
      </c>
      <c r="E34" s="271">
        <f>SUM('LTC Rev-Exp Region 1:LTC Rev-Exp Region 11'!E34)</f>
        <v>3902005.9666648153</v>
      </c>
      <c r="F34" s="271">
        <f>SUM('LTC Rev-Exp Region 1:LTC Rev-Exp Region 11'!F34)</f>
        <v>6130188.613335181</v>
      </c>
      <c r="G34" s="464"/>
      <c r="H34" s="270">
        <f t="shared" si="6"/>
        <v>10243123.830000002</v>
      </c>
      <c r="I34" s="271">
        <f>SUM('LTC Rev-Exp Region 1:LTC Rev-Exp Region 11'!I34)</f>
        <v>3984046.5596258976</v>
      </c>
      <c r="J34" s="271">
        <f>SUM('LTC Rev-Exp Region 1:LTC Rev-Exp Region 11'!J34)</f>
        <v>6259077.2703741044</v>
      </c>
      <c r="K34" s="464"/>
      <c r="L34" s="270">
        <f t="shared" si="7"/>
        <v>11196430.399999995</v>
      </c>
      <c r="M34" s="271">
        <f>SUM('LTC Rev-Exp Region 1:LTC Rev-Exp Region 11'!M34)</f>
        <v>4354833.6186823966</v>
      </c>
      <c r="N34" s="271">
        <f>SUM('LTC Rev-Exp Region 1:LTC Rev-Exp Region 11'!N34)</f>
        <v>6841596.7813175991</v>
      </c>
      <c r="O34" s="465"/>
      <c r="P34" s="270">
        <f t="shared" si="8"/>
        <v>12638733.800000001</v>
      </c>
      <c r="Q34" s="271">
        <f>SUM('LTC Rev-Exp Region 1:LTC Rev-Exp Region 11'!Q34)</f>
        <v>4915815.209266833</v>
      </c>
      <c r="R34" s="271">
        <f>SUM('LTC Rev-Exp Region 1:LTC Rev-Exp Region 11'!R34)</f>
        <v>7722918.5907331677</v>
      </c>
      <c r="S34" s="464"/>
      <c r="T34" s="615">
        <f>SUM('LTC Rev-Exp Region 1:LTC Rev-Exp Region 11'!T34)</f>
        <v>0</v>
      </c>
      <c r="U34" s="290">
        <f t="shared" si="9"/>
        <v>44110482.609999999</v>
      </c>
      <c r="V34" s="271">
        <f>SUM('LTC Rev-Exp Region 1:LTC Rev-Exp Region 11'!V34)</f>
        <v>17156701.354239944</v>
      </c>
      <c r="W34" s="271">
        <f>SUM('LTC Rev-Exp Region 1:LTC Rev-Exp Region 11'!W34)</f>
        <v>26953781.255760051</v>
      </c>
      <c r="X34" s="470"/>
    </row>
    <row r="35" spans="1:24" x14ac:dyDescent="0.25">
      <c r="A35" s="1627"/>
      <c r="B35" s="388">
        <v>2.17</v>
      </c>
      <c r="C35" s="144" t="s">
        <v>782</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27"/>
      <c r="B36" s="388">
        <v>2.1800000000000002</v>
      </c>
      <c r="C36" s="144" t="s">
        <v>649</v>
      </c>
      <c r="D36" s="270">
        <f t="shared" si="5"/>
        <v>2827141.4499999997</v>
      </c>
      <c r="E36" s="271">
        <f>SUM('LTC Rev-Exp Region 1:LTC Rev-Exp Region 11'!E36)</f>
        <v>57605.57</v>
      </c>
      <c r="F36" s="271">
        <f>SUM('LTC Rev-Exp Region 1:LTC Rev-Exp Region 11'!F36)</f>
        <v>2769535.88</v>
      </c>
      <c r="G36" s="464"/>
      <c r="H36" s="270">
        <f t="shared" si="6"/>
        <v>2829417.66</v>
      </c>
      <c r="I36" s="271">
        <f>SUM('LTC Rev-Exp Region 1:LTC Rev-Exp Region 11'!I36)</f>
        <v>62204.67</v>
      </c>
      <c r="J36" s="271">
        <f>SUM('LTC Rev-Exp Region 1:LTC Rev-Exp Region 11'!J36)</f>
        <v>2767212.99</v>
      </c>
      <c r="K36" s="464"/>
      <c r="L36" s="270">
        <f t="shared" si="7"/>
        <v>2705621.24</v>
      </c>
      <c r="M36" s="271">
        <f>SUM('LTC Rev-Exp Region 1:LTC Rev-Exp Region 11'!M36)</f>
        <v>79824.719999999987</v>
      </c>
      <c r="N36" s="271">
        <f>SUM('LTC Rev-Exp Region 1:LTC Rev-Exp Region 11'!N36)</f>
        <v>2625796.52</v>
      </c>
      <c r="O36" s="465"/>
      <c r="P36" s="270">
        <f t="shared" si="8"/>
        <v>2700452.45</v>
      </c>
      <c r="Q36" s="271">
        <f>SUM('LTC Rev-Exp Region 1:LTC Rev-Exp Region 11'!Q36)</f>
        <v>97100.38</v>
      </c>
      <c r="R36" s="271">
        <f>SUM('LTC Rev-Exp Region 1:LTC Rev-Exp Region 11'!R36)</f>
        <v>2603352.0700000003</v>
      </c>
      <c r="S36" s="464"/>
      <c r="T36" s="615">
        <f>SUM('LTC Rev-Exp Region 1:LTC Rev-Exp Region 11'!T36)</f>
        <v>119495.54000000001</v>
      </c>
      <c r="U36" s="290">
        <f t="shared" si="9"/>
        <v>11182128.34</v>
      </c>
      <c r="V36" s="271">
        <f>SUM('LTC Rev-Exp Region 1:LTC Rev-Exp Region 11'!V36)</f>
        <v>296735.34000000008</v>
      </c>
      <c r="W36" s="271">
        <f>SUM('LTC Rev-Exp Region 1:LTC Rev-Exp Region 11'!W36)</f>
        <v>10765897.460000001</v>
      </c>
      <c r="X36" s="470"/>
    </row>
    <row r="37" spans="1:24" x14ac:dyDescent="0.25">
      <c r="A37" s="1627"/>
      <c r="B37" s="388">
        <v>2.19</v>
      </c>
      <c r="C37" s="387" t="s">
        <v>744</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27"/>
      <c r="B38" s="969" t="s">
        <v>704</v>
      </c>
      <c r="C38" s="145" t="s">
        <v>737</v>
      </c>
      <c r="D38" s="270">
        <f t="shared" si="5"/>
        <v>68827.959999859318</v>
      </c>
      <c r="E38" s="271">
        <f>SUM('LTC Rev-Exp Region 1:LTC Rev-Exp Region 11'!E38)</f>
        <v>6309.0424310107501</v>
      </c>
      <c r="F38" s="271">
        <f>SUM('LTC Rev-Exp Region 1:LTC Rev-Exp Region 11'!F38)</f>
        <v>62518.917568848563</v>
      </c>
      <c r="G38" s="464"/>
      <c r="H38" s="270">
        <f t="shared" si="6"/>
        <v>164383.86999994511</v>
      </c>
      <c r="I38" s="271">
        <f>SUM('LTC Rev-Exp Region 1:LTC Rev-Exp Region 11'!I38)</f>
        <v>19458.35591060128</v>
      </c>
      <c r="J38" s="271">
        <f>SUM('LTC Rev-Exp Region 1:LTC Rev-Exp Region 11'!J38)</f>
        <v>144925.51408934384</v>
      </c>
      <c r="K38" s="464"/>
      <c r="L38" s="270">
        <f t="shared" si="7"/>
        <v>443912.85000015789</v>
      </c>
      <c r="M38" s="271">
        <f>SUM('LTC Rev-Exp Region 1:LTC Rev-Exp Region 11'!M38)</f>
        <v>63116.295711407191</v>
      </c>
      <c r="N38" s="271">
        <f>SUM('LTC Rev-Exp Region 1:LTC Rev-Exp Region 11'!N38)</f>
        <v>380796.55428875069</v>
      </c>
      <c r="O38" s="465"/>
      <c r="P38" s="270">
        <f t="shared" si="8"/>
        <v>2200519.7199999383</v>
      </c>
      <c r="Q38" s="271">
        <f>SUM('LTC Rev-Exp Region 1:LTC Rev-Exp Region 11'!Q38)</f>
        <v>391206.82490202459</v>
      </c>
      <c r="R38" s="271">
        <f>SUM('LTC Rev-Exp Region 1:LTC Rev-Exp Region 11'!R38)</f>
        <v>1809312.8950979139</v>
      </c>
      <c r="S38" s="464"/>
      <c r="T38" s="615">
        <f>SUM('LTC Rev-Exp Region 1:LTC Rev-Exp Region 11'!T38)</f>
        <v>-3106866.3200000045</v>
      </c>
      <c r="U38" s="290">
        <f t="shared" si="9"/>
        <v>-229221.9200001033</v>
      </c>
      <c r="V38" s="271">
        <f>SUM('LTC Rev-Exp Region 1:LTC Rev-Exp Region 11'!V38)</f>
        <v>480090.51895504381</v>
      </c>
      <c r="W38" s="271">
        <f>SUM('LTC Rev-Exp Region 1:LTC Rev-Exp Region 11'!W38)</f>
        <v>2397553.8810448572</v>
      </c>
      <c r="X38" s="470"/>
    </row>
    <row r="39" spans="1:24" x14ac:dyDescent="0.25">
      <c r="A39" s="1627"/>
      <c r="B39" s="388">
        <v>2.21</v>
      </c>
      <c r="C39" s="145" t="s">
        <v>946</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28"/>
      <c r="B40" s="389">
        <v>2.2200000000000002</v>
      </c>
      <c r="C40" s="146" t="s">
        <v>735</v>
      </c>
      <c r="D40" s="595">
        <f>D28+SUM(D29:D39)</f>
        <v>267348929.14000052</v>
      </c>
      <c r="E40" s="280">
        <f>SUM('LTC Rev-Exp Region 1:LTC Rev-Exp Region 11'!E40)</f>
        <v>175090408.49419019</v>
      </c>
      <c r="F40" s="280">
        <f>SUM('LTC Rev-Exp Region 1:LTC Rev-Exp Region 11'!F40)</f>
        <v>92258520.645810336</v>
      </c>
      <c r="G40" s="466"/>
      <c r="H40" s="595">
        <f>H28+SUM(H29:H39)</f>
        <v>284708728.23999965</v>
      </c>
      <c r="I40" s="280">
        <f>SUM('LTC Rev-Exp Region 1:LTC Rev-Exp Region 11'!I40)</f>
        <v>185533411.00800094</v>
      </c>
      <c r="J40" s="280">
        <f>SUM('LTC Rev-Exp Region 1:LTC Rev-Exp Region 11'!J40)</f>
        <v>99175317.231998742</v>
      </c>
      <c r="K40" s="466"/>
      <c r="L40" s="595">
        <f>L28+SUM(L29:L39)</f>
        <v>298940813.41000032</v>
      </c>
      <c r="M40" s="280">
        <f>SUM('LTC Rev-Exp Region 1:LTC Rev-Exp Region 11'!M40)</f>
        <v>193165259.42391145</v>
      </c>
      <c r="N40" s="280">
        <f>SUM('LTC Rev-Exp Region 1:LTC Rev-Exp Region 11'!N40)</f>
        <v>105775553.98608889</v>
      </c>
      <c r="O40" s="1102"/>
      <c r="P40" s="595">
        <f>P28+SUM(P29:P39)</f>
        <v>348150379.8900001</v>
      </c>
      <c r="Q40" s="280">
        <f>SUM('LTC Rev-Exp Region 1:LTC Rev-Exp Region 11'!Q40)</f>
        <v>222114956.37088376</v>
      </c>
      <c r="R40" s="280">
        <f>SUM('LTC Rev-Exp Region 1:LTC Rev-Exp Region 11'!R40)</f>
        <v>126035423.51911631</v>
      </c>
      <c r="S40" s="466"/>
      <c r="T40" s="606">
        <f>SUM(T28:T39)</f>
        <v>-5283122.4599999692</v>
      </c>
      <c r="U40" s="292">
        <f>U28+SUM(U29:U39)</f>
        <v>1193865728.2200007</v>
      </c>
      <c r="V40" s="280">
        <f>SUM('LTC Rev-Exp Region 1:LTC Rev-Exp Region 11'!V40)</f>
        <v>775904035.29698634</v>
      </c>
      <c r="W40" s="280">
        <f>SUM('LTC Rev-Exp Region 1:LTC Rev-Exp Region 11'!W40)</f>
        <v>423244815.38301426</v>
      </c>
      <c r="X40" s="1353"/>
    </row>
    <row r="41" spans="1:24" ht="14.85" customHeight="1" x14ac:dyDescent="0.25">
      <c r="A41" s="1637" t="s">
        <v>6</v>
      </c>
      <c r="B41" s="114" t="s">
        <v>70</v>
      </c>
      <c r="C41" s="144" t="s">
        <v>188</v>
      </c>
      <c r="D41" s="334">
        <f>SUM(E41:G41)</f>
        <v>566332.16999999969</v>
      </c>
      <c r="E41" s="271">
        <f>SUM('LTC Rev-Exp Region 1:LTC Rev-Exp Region 11'!E41)</f>
        <v>281169.2331173211</v>
      </c>
      <c r="F41" s="271">
        <f>SUM('LTC Rev-Exp Region 1:LTC Rev-Exp Region 11'!F41)</f>
        <v>285162.93688267854</v>
      </c>
      <c r="G41" s="464"/>
      <c r="H41" s="334">
        <f>SUM(I41:K41)</f>
        <v>517630.03999999969</v>
      </c>
      <c r="I41" s="271">
        <f>SUM('LTC Rev-Exp Region 1:LTC Rev-Exp Region 11'!I41)</f>
        <v>240512.98583452156</v>
      </c>
      <c r="J41" s="271">
        <f>SUM('LTC Rev-Exp Region 1:LTC Rev-Exp Region 11'!J41)</f>
        <v>277117.0541654781</v>
      </c>
      <c r="K41" s="464"/>
      <c r="L41" s="334">
        <f>SUM(M41:O41)</f>
        <v>535239.30999999971</v>
      </c>
      <c r="M41" s="271">
        <f>SUM('LTC Rev-Exp Region 1:LTC Rev-Exp Region 11'!M41)</f>
        <v>253448.09487158502</v>
      </c>
      <c r="N41" s="271">
        <f>SUM('LTC Rev-Exp Region 1:LTC Rev-Exp Region 11'!N41)</f>
        <v>281791.21512841468</v>
      </c>
      <c r="O41" s="465"/>
      <c r="P41" s="334">
        <f>SUM(Q41:S41)</f>
        <v>548348.56999999948</v>
      </c>
      <c r="Q41" s="271">
        <f>SUM('LTC Rev-Exp Region 1:LTC Rev-Exp Region 11'!Q41)</f>
        <v>274893.83924537676</v>
      </c>
      <c r="R41" s="271">
        <f>SUM('LTC Rev-Exp Region 1:LTC Rev-Exp Region 11'!R41)</f>
        <v>273454.73075462272</v>
      </c>
      <c r="S41" s="463"/>
      <c r="T41" s="614">
        <f>SUM('LTC Rev-Exp Region 1:LTC Rev-Exp Region 11'!T41)</f>
        <v>3997.4699999999993</v>
      </c>
      <c r="U41" s="321">
        <f>SUM(V41:X41)+T41</f>
        <v>2171547.5599999991</v>
      </c>
      <c r="V41" s="271">
        <f>SUM('LTC Rev-Exp Region 1:LTC Rev-Exp Region 11'!V41)</f>
        <v>1050024.1530688046</v>
      </c>
      <c r="W41" s="271">
        <f>SUM('LTC Rev-Exp Region 1:LTC Rev-Exp Region 11'!W41)</f>
        <v>1117525.936931194</v>
      </c>
      <c r="X41" s="470"/>
    </row>
    <row r="42" spans="1:24" s="116" customFormat="1" x14ac:dyDescent="0.25">
      <c r="A42" s="1637"/>
      <c r="B42" s="114" t="s">
        <v>71</v>
      </c>
      <c r="C42" s="115" t="s">
        <v>231</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37"/>
      <c r="B43" s="114" t="s">
        <v>72</v>
      </c>
      <c r="C43" s="147" t="s">
        <v>164</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37"/>
      <c r="B44" s="114">
        <v>3.4</v>
      </c>
      <c r="C44" s="147" t="s">
        <v>464</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38"/>
      <c r="B45" s="1360" t="s">
        <v>41</v>
      </c>
      <c r="C45" s="146" t="s">
        <v>8</v>
      </c>
      <c r="D45" s="288">
        <f t="shared" ref="D45:W45" si="10">SUM(D41:D44)</f>
        <v>566332.16999999969</v>
      </c>
      <c r="E45" s="280">
        <f t="shared" si="10"/>
        <v>281169.2331173211</v>
      </c>
      <c r="F45" s="280">
        <f t="shared" si="10"/>
        <v>285162.93688267854</v>
      </c>
      <c r="G45" s="466"/>
      <c r="H45" s="288">
        <f t="shared" si="10"/>
        <v>517630.03999999969</v>
      </c>
      <c r="I45" s="280">
        <f t="shared" si="10"/>
        <v>240512.98583452156</v>
      </c>
      <c r="J45" s="280">
        <f t="shared" si="10"/>
        <v>277117.0541654781</v>
      </c>
      <c r="K45" s="466"/>
      <c r="L45" s="288">
        <f t="shared" si="10"/>
        <v>535239.30999999971</v>
      </c>
      <c r="M45" s="280">
        <f t="shared" si="10"/>
        <v>253448.09487158502</v>
      </c>
      <c r="N45" s="280">
        <f t="shared" si="10"/>
        <v>281791.21512841468</v>
      </c>
      <c r="O45" s="1102"/>
      <c r="P45" s="288">
        <f t="shared" si="10"/>
        <v>548348.56999999948</v>
      </c>
      <c r="Q45" s="280">
        <f t="shared" si="10"/>
        <v>274893.83924537676</v>
      </c>
      <c r="R45" s="280">
        <f t="shared" si="10"/>
        <v>273454.73075462272</v>
      </c>
      <c r="S45" s="466"/>
      <c r="T45" s="606">
        <f>SUM(T41:T44)</f>
        <v>3997.4699999999993</v>
      </c>
      <c r="U45" s="292">
        <f t="shared" si="10"/>
        <v>2171547.5599999991</v>
      </c>
      <c r="V45" s="280">
        <f t="shared" si="10"/>
        <v>1050024.1530688046</v>
      </c>
      <c r="W45" s="280">
        <f t="shared" si="10"/>
        <v>1117525.936931194</v>
      </c>
      <c r="X45" s="1353"/>
    </row>
    <row r="46" spans="1:24" ht="15" customHeight="1" x14ac:dyDescent="0.25">
      <c r="A46" s="1639" t="s">
        <v>232</v>
      </c>
      <c r="B46" s="150" t="s">
        <v>74</v>
      </c>
      <c r="C46" s="143" t="s">
        <v>171</v>
      </c>
      <c r="D46" s="334">
        <f t="shared" ref="D46:W46" si="11">D21+D22+D24+SUM(D29:D36)+D41</f>
        <v>265394234.50999996</v>
      </c>
      <c r="E46" s="372">
        <f t="shared" si="11"/>
        <v>173008670.24801317</v>
      </c>
      <c r="F46" s="372">
        <f t="shared" si="11"/>
        <v>92385564.261986762</v>
      </c>
      <c r="G46" s="463"/>
      <c r="H46" s="334">
        <f t="shared" si="11"/>
        <v>279396748.20999998</v>
      </c>
      <c r="I46" s="372">
        <f t="shared" si="11"/>
        <v>180408653.22902542</v>
      </c>
      <c r="J46" s="372">
        <f t="shared" si="11"/>
        <v>98988094.98097457</v>
      </c>
      <c r="K46" s="463"/>
      <c r="L46" s="334">
        <f t="shared" si="11"/>
        <v>288909955.56999999</v>
      </c>
      <c r="M46" s="372">
        <f t="shared" si="11"/>
        <v>183986631.02413946</v>
      </c>
      <c r="N46" s="372">
        <f t="shared" si="11"/>
        <v>104923324.54586056</v>
      </c>
      <c r="O46" s="473"/>
      <c r="P46" s="334">
        <f t="shared" si="11"/>
        <v>327754376.08999985</v>
      </c>
      <c r="Q46" s="372">
        <f t="shared" si="11"/>
        <v>204740916.13573048</v>
      </c>
      <c r="R46" s="372">
        <f t="shared" si="11"/>
        <v>123013459.95426936</v>
      </c>
      <c r="S46" s="463"/>
      <c r="T46" s="614">
        <f>SUM(T21+T22+T24, T29:T36)+T41</f>
        <v>4073305.88</v>
      </c>
      <c r="U46" s="321">
        <f t="shared" si="11"/>
        <v>1165528620.26</v>
      </c>
      <c r="V46" s="372">
        <f t="shared" si="11"/>
        <v>742144870.63690865</v>
      </c>
      <c r="W46" s="372">
        <f t="shared" si="11"/>
        <v>419310443.74309129</v>
      </c>
      <c r="X46" s="469"/>
    </row>
    <row r="47" spans="1:24" x14ac:dyDescent="0.25">
      <c r="A47" s="1646"/>
      <c r="B47" s="114" t="s">
        <v>75</v>
      </c>
      <c r="C47" s="144" t="s">
        <v>172</v>
      </c>
      <c r="D47" s="270">
        <f t="shared" ref="D47:W47" si="12">D25+D38+D43</f>
        <v>2521026.8000005777</v>
      </c>
      <c r="E47" s="271">
        <f t="shared" si="12"/>
        <v>2362907.4792943387</v>
      </c>
      <c r="F47" s="271">
        <f t="shared" si="12"/>
        <v>158119.32070623914</v>
      </c>
      <c r="G47" s="464"/>
      <c r="H47" s="270">
        <f t="shared" si="12"/>
        <v>5829610.0699996939</v>
      </c>
      <c r="I47" s="271">
        <f t="shared" si="12"/>
        <v>5365270.7648100611</v>
      </c>
      <c r="J47" s="271">
        <f t="shared" si="12"/>
        <v>464339.30518963281</v>
      </c>
      <c r="K47" s="464"/>
      <c r="L47" s="270">
        <f t="shared" si="12"/>
        <v>10566097.150000289</v>
      </c>
      <c r="M47" s="271">
        <f t="shared" si="12"/>
        <v>9432076.4946435634</v>
      </c>
      <c r="N47" s="271">
        <f t="shared" si="12"/>
        <v>1134020.6553567259</v>
      </c>
      <c r="O47" s="465"/>
      <c r="P47" s="270">
        <f t="shared" si="12"/>
        <v>20944352.370000184</v>
      </c>
      <c r="Q47" s="271">
        <f t="shared" si="12"/>
        <v>17648934.074398618</v>
      </c>
      <c r="R47" s="271">
        <f t="shared" si="12"/>
        <v>3295418.2956015659</v>
      </c>
      <c r="S47" s="464"/>
      <c r="T47" s="615">
        <f t="shared" si="12"/>
        <v>-9352430.8699999675</v>
      </c>
      <c r="U47" s="290">
        <f t="shared" si="12"/>
        <v>30508655.520000771</v>
      </c>
      <c r="V47" s="271">
        <f t="shared" si="12"/>
        <v>34809188.813146576</v>
      </c>
      <c r="W47" s="271">
        <f t="shared" si="12"/>
        <v>5051897.5768541638</v>
      </c>
      <c r="X47" s="470"/>
    </row>
    <row r="48" spans="1:24" x14ac:dyDescent="0.25">
      <c r="A48" s="1646"/>
      <c r="B48" s="114" t="s">
        <v>76</v>
      </c>
      <c r="C48" s="144" t="s">
        <v>173</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46"/>
      <c r="B49" s="114">
        <v>4.4000000000000004</v>
      </c>
      <c r="C49" s="144" t="s">
        <v>934</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46"/>
      <c r="B50" s="114">
        <v>4.5</v>
      </c>
      <c r="C50" s="144" t="s">
        <v>32</v>
      </c>
      <c r="D50" s="270">
        <f>SUM(E50:G50)</f>
        <v>1057967.4099999995</v>
      </c>
      <c r="E50" s="271">
        <f>SUM('LTC Rev-Exp Region 1:LTC Rev-Exp Region 11'!E50)</f>
        <v>714526.17229143262</v>
      </c>
      <c r="F50" s="271">
        <f>SUM('LTC Rev-Exp Region 1:LTC Rev-Exp Region 11'!F50)</f>
        <v>343441.23770856688</v>
      </c>
      <c r="G50" s="464"/>
      <c r="H50" s="270">
        <f>SUM(I50:K50)</f>
        <v>-68767.189999999973</v>
      </c>
      <c r="I50" s="271">
        <f>SUM('LTC Rev-Exp Region 1:LTC Rev-Exp Region 11'!I50)</f>
        <v>-45967.69605997717</v>
      </c>
      <c r="J50" s="271">
        <f>SUM('LTC Rev-Exp Region 1:LTC Rev-Exp Region 11'!J50)</f>
        <v>-22799.493940022796</v>
      </c>
      <c r="K50" s="464"/>
      <c r="L50" s="270">
        <f>SUM(M50:O50)</f>
        <v>55986.309999999983</v>
      </c>
      <c r="M50" s="271">
        <f>SUM('LTC Rev-Exp Region 1:LTC Rev-Exp Region 11'!M50)</f>
        <v>36862.571547852946</v>
      </c>
      <c r="N50" s="271">
        <f>SUM('LTC Rev-Exp Region 1:LTC Rev-Exp Region 11'!N50)</f>
        <v>19123.738452147038</v>
      </c>
      <c r="O50" s="465"/>
      <c r="P50" s="270">
        <f>SUM(Q50:S50)</f>
        <v>18472.830000000002</v>
      </c>
      <c r="Q50" s="271">
        <f>SUM('LTC Rev-Exp Region 1:LTC Rev-Exp Region 11'!Q50)</f>
        <v>12028.120501347459</v>
      </c>
      <c r="R50" s="271">
        <f>SUM('LTC Rev-Exp Region 1:LTC Rev-Exp Region 11'!R50)</f>
        <v>6444.7094986525408</v>
      </c>
      <c r="S50" s="464"/>
      <c r="T50" s="615">
        <f>SUM('LTC Rev-Exp Region 1:LTC Rev-Exp Region 11'!T50)</f>
        <v>-193793.2</v>
      </c>
      <c r="U50" s="290">
        <f>SUM(V50:X50)+T50</f>
        <v>869866.15999999968</v>
      </c>
      <c r="V50" s="271">
        <f>SUM('LTC Rev-Exp Region 1:LTC Rev-Exp Region 11'!V50)</f>
        <v>717449.16828065598</v>
      </c>
      <c r="W50" s="271">
        <f>SUM('LTC Rev-Exp Region 1:LTC Rev-Exp Region 11'!W50)</f>
        <v>346210.19171934371</v>
      </c>
      <c r="X50" s="470"/>
    </row>
    <row r="51" spans="1:24" x14ac:dyDescent="0.25">
      <c r="A51" s="1646"/>
      <c r="B51" s="114" t="s">
        <v>944</v>
      </c>
      <c r="C51" s="145" t="s">
        <v>935</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46"/>
      <c r="B52" s="384" t="s">
        <v>194</v>
      </c>
      <c r="C52" s="385" t="s">
        <v>328</v>
      </c>
      <c r="D52" s="288">
        <f t="shared" ref="D52:W52" si="15">SUM(D46:D51)</f>
        <v>268973228.72000057</v>
      </c>
      <c r="E52" s="280">
        <f t="shared" si="15"/>
        <v>176086103.89959893</v>
      </c>
      <c r="F52" s="280">
        <f t="shared" si="15"/>
        <v>92887124.820401564</v>
      </c>
      <c r="G52" s="1102"/>
      <c r="H52" s="288">
        <f t="shared" si="15"/>
        <v>285157591.08999968</v>
      </c>
      <c r="I52" s="280">
        <f t="shared" si="15"/>
        <v>185727956.29777551</v>
      </c>
      <c r="J52" s="280">
        <f t="shared" si="15"/>
        <v>99429634.792224184</v>
      </c>
      <c r="K52" s="1102"/>
      <c r="L52" s="288">
        <f t="shared" si="15"/>
        <v>299532039.03000027</v>
      </c>
      <c r="M52" s="280">
        <f t="shared" si="15"/>
        <v>193455570.0903309</v>
      </c>
      <c r="N52" s="280">
        <f t="shared" si="15"/>
        <v>106076468.93966943</v>
      </c>
      <c r="O52" s="1102"/>
      <c r="P52" s="288">
        <f t="shared" si="15"/>
        <v>348717201.29000002</v>
      </c>
      <c r="Q52" s="280">
        <f t="shared" si="15"/>
        <v>222401878.33063042</v>
      </c>
      <c r="R52" s="280">
        <f t="shared" si="15"/>
        <v>126315322.95936958</v>
      </c>
      <c r="S52" s="466"/>
      <c r="T52" s="606">
        <f>SUM(T46:T51)</f>
        <v>-5472918.1899999678</v>
      </c>
      <c r="U52" s="292">
        <f t="shared" si="15"/>
        <v>1196907141.9400008</v>
      </c>
      <c r="V52" s="280">
        <f t="shared" si="15"/>
        <v>777671508.61833584</v>
      </c>
      <c r="W52" s="280">
        <f t="shared" si="15"/>
        <v>424708551.51166481</v>
      </c>
      <c r="X52" s="1353"/>
    </row>
    <row r="53" spans="1:24" x14ac:dyDescent="0.25">
      <c r="A53" s="1646"/>
      <c r="B53" s="114" t="s">
        <v>193</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46"/>
      <c r="B54" s="114" t="s">
        <v>192</v>
      </c>
      <c r="C54" s="145" t="s">
        <v>329</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46"/>
      <c r="B55" s="114" t="s">
        <v>191</v>
      </c>
      <c r="C55" s="145" t="s">
        <v>313</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47"/>
      <c r="B56" s="390" t="s">
        <v>190</v>
      </c>
      <c r="C56" s="385" t="s">
        <v>330</v>
      </c>
      <c r="D56" s="288">
        <f t="shared" ref="D56:W56" si="16">D52+D55</f>
        <v>268973228.72000057</v>
      </c>
      <c r="E56" s="280">
        <f t="shared" si="16"/>
        <v>176086103.89959893</v>
      </c>
      <c r="F56" s="280">
        <f t="shared" si="16"/>
        <v>92887124.820401564</v>
      </c>
      <c r="G56" s="1102"/>
      <c r="H56" s="288">
        <f t="shared" si="16"/>
        <v>285157591.08999968</v>
      </c>
      <c r="I56" s="280">
        <f t="shared" si="16"/>
        <v>185727956.29777551</v>
      </c>
      <c r="J56" s="280">
        <f t="shared" si="16"/>
        <v>99429634.792224184</v>
      </c>
      <c r="K56" s="1102"/>
      <c r="L56" s="288">
        <f t="shared" si="16"/>
        <v>299532039.03000027</v>
      </c>
      <c r="M56" s="280">
        <f t="shared" si="16"/>
        <v>193455570.0903309</v>
      </c>
      <c r="N56" s="280">
        <f t="shared" si="16"/>
        <v>106076468.93966943</v>
      </c>
      <c r="O56" s="1102"/>
      <c r="P56" s="288">
        <f t="shared" si="16"/>
        <v>348717201.29000002</v>
      </c>
      <c r="Q56" s="280">
        <f t="shared" si="16"/>
        <v>222401878.33063042</v>
      </c>
      <c r="R56" s="280">
        <f t="shared" si="16"/>
        <v>126315322.95936958</v>
      </c>
      <c r="S56" s="466"/>
      <c r="T56" s="606">
        <f t="shared" si="16"/>
        <v>-5472918.1899999678</v>
      </c>
      <c r="U56" s="292">
        <f t="shared" si="16"/>
        <v>1196907141.9400008</v>
      </c>
      <c r="V56" s="280">
        <f t="shared" si="16"/>
        <v>777671508.61833584</v>
      </c>
      <c r="W56" s="280">
        <f t="shared" si="16"/>
        <v>424708551.51166481</v>
      </c>
      <c r="X56" s="1353"/>
    </row>
    <row r="57" spans="1:24" ht="15" customHeight="1" x14ac:dyDescent="0.25">
      <c r="A57" s="1651" t="s">
        <v>175</v>
      </c>
      <c r="B57" s="1652"/>
      <c r="C57" s="1653"/>
      <c r="D57" s="1629" t="s">
        <v>244</v>
      </c>
      <c r="E57" s="1630"/>
      <c r="F57" s="1630"/>
      <c r="G57" s="1631"/>
      <c r="H57" s="1629" t="s">
        <v>245</v>
      </c>
      <c r="I57" s="1630"/>
      <c r="J57" s="1630"/>
      <c r="K57" s="1631"/>
      <c r="L57" s="1629" t="s">
        <v>246</v>
      </c>
      <c r="M57" s="1630"/>
      <c r="N57" s="1630"/>
      <c r="O57" s="1631"/>
      <c r="P57" s="1629" t="s">
        <v>247</v>
      </c>
      <c r="Q57" s="1630"/>
      <c r="R57" s="1630"/>
      <c r="S57" s="1630"/>
      <c r="T57" s="611"/>
      <c r="U57" s="1632" t="s">
        <v>826</v>
      </c>
      <c r="V57" s="1630"/>
      <c r="W57" s="1630"/>
      <c r="X57" s="1633"/>
    </row>
    <row r="58" spans="1:24" ht="30" x14ac:dyDescent="0.25">
      <c r="A58" s="1654"/>
      <c r="B58" s="1655"/>
      <c r="C58" s="1656"/>
      <c r="D58" s="847" t="s">
        <v>36</v>
      </c>
      <c r="E58" s="367" t="s">
        <v>421</v>
      </c>
      <c r="F58" s="367" t="s">
        <v>410</v>
      </c>
      <c r="G58" s="478" t="s">
        <v>545</v>
      </c>
      <c r="H58" s="367" t="s">
        <v>36</v>
      </c>
      <c r="I58" s="367" t="s">
        <v>421</v>
      </c>
      <c r="J58" s="367" t="s">
        <v>410</v>
      </c>
      <c r="K58" s="478" t="s">
        <v>545</v>
      </c>
      <c r="L58" s="367" t="s">
        <v>36</v>
      </c>
      <c r="M58" s="367" t="s">
        <v>421</v>
      </c>
      <c r="N58" s="367" t="s">
        <v>410</v>
      </c>
      <c r="O58" s="478" t="s">
        <v>545</v>
      </c>
      <c r="P58" s="367" t="s">
        <v>36</v>
      </c>
      <c r="Q58" s="367" t="s">
        <v>421</v>
      </c>
      <c r="R58" s="367" t="s">
        <v>410</v>
      </c>
      <c r="S58" s="367" t="s">
        <v>545</v>
      </c>
      <c r="T58" s="603" t="s">
        <v>908</v>
      </c>
      <c r="U58" s="848" t="s">
        <v>36</v>
      </c>
      <c r="V58" s="367" t="s">
        <v>421</v>
      </c>
      <c r="W58" s="367" t="s">
        <v>410</v>
      </c>
      <c r="X58" s="481" t="s">
        <v>545</v>
      </c>
    </row>
    <row r="59" spans="1:24" ht="14.85" customHeight="1" x14ac:dyDescent="0.25">
      <c r="A59" s="1639" t="s">
        <v>9</v>
      </c>
      <c r="B59" s="381" t="s">
        <v>79</v>
      </c>
      <c r="C59" s="382" t="s">
        <v>27</v>
      </c>
      <c r="D59" s="271">
        <f>SUM('LTC Rev-Exp Region 1:LTC Rev-Exp Region 11'!D59)</f>
        <v>7148459.1899999995</v>
      </c>
      <c r="E59" s="271">
        <f>SUM('LTC Rev-Exp Region 1:LTC Rev-Exp Region 11'!E59)</f>
        <v>2312131.0041739848</v>
      </c>
      <c r="F59" s="271">
        <f>SUM('LTC Rev-Exp Region 1:LTC Rev-Exp Region 11'!F59)</f>
        <v>4836328.1858260147</v>
      </c>
      <c r="G59" s="473"/>
      <c r="H59" s="271">
        <f>SUM('LTC Rev-Exp Region 1:LTC Rev-Exp Region 11'!H59)</f>
        <v>6829754.6000000425</v>
      </c>
      <c r="I59" s="271">
        <f>SUM('LTC Rev-Exp Region 1:LTC Rev-Exp Region 11'!I59)</f>
        <v>2447028.4922178788</v>
      </c>
      <c r="J59" s="271">
        <f>SUM('LTC Rev-Exp Region 1:LTC Rev-Exp Region 11'!J59)</f>
        <v>4382726.1077821637</v>
      </c>
      <c r="K59" s="473"/>
      <c r="L59" s="271">
        <f>SUM('LTC Rev-Exp Region 1:LTC Rev-Exp Region 11'!L59)</f>
        <v>8532753.0899999253</v>
      </c>
      <c r="M59" s="271">
        <f>SUM('LTC Rev-Exp Region 1:LTC Rev-Exp Region 11'!M59)</f>
        <v>3279601.2743811077</v>
      </c>
      <c r="N59" s="271">
        <f>SUM('LTC Rev-Exp Region 1:LTC Rev-Exp Region 11'!N59)</f>
        <v>5253151.8156188177</v>
      </c>
      <c r="O59" s="473"/>
      <c r="P59" s="271">
        <f>SUM('LTC Rev-Exp Region 1:LTC Rev-Exp Region 11'!P59)</f>
        <v>6062466.9900007434</v>
      </c>
      <c r="Q59" s="271">
        <f>SUM('LTC Rev-Exp Region 1:LTC Rev-Exp Region 11'!Q59)</f>
        <v>2373136.5364413783</v>
      </c>
      <c r="R59" s="271">
        <f>SUM('LTC Rev-Exp Region 1:LTC Rev-Exp Region 11'!R59)</f>
        <v>3689330.4535593661</v>
      </c>
      <c r="S59" s="463"/>
      <c r="T59" s="614">
        <f>SUM('LTC Rev-Exp Region 1:LTC Rev-Exp Region 11'!T59)</f>
        <v>0</v>
      </c>
      <c r="U59" s="321">
        <f t="shared" ref="U59:U64" si="17">SUM(V59:X59)+T59</f>
        <v>28573433.870000713</v>
      </c>
      <c r="V59" s="271">
        <f>SUM('LTC Rev-Exp Region 1:LTC Rev-Exp Region 11'!V59)</f>
        <v>10411897.30721435</v>
      </c>
      <c r="W59" s="271">
        <f>SUM('LTC Rev-Exp Region 1:LTC Rev-Exp Region 11'!W59)</f>
        <v>18161536.562786363</v>
      </c>
      <c r="X59" s="470"/>
    </row>
    <row r="60" spans="1:24" x14ac:dyDescent="0.25">
      <c r="A60" s="1637"/>
      <c r="B60" s="114" t="s">
        <v>80</v>
      </c>
      <c r="C60" s="145" t="s">
        <v>97</v>
      </c>
      <c r="D60" s="271">
        <f>SUM('LTC Rev-Exp Region 1:LTC Rev-Exp Region 11'!D60)</f>
        <v>774703.22000000009</v>
      </c>
      <c r="E60" s="271">
        <f>SUM('LTC Rev-Exp Region 1:LTC Rev-Exp Region 11'!E60)</f>
        <v>250573.62522278316</v>
      </c>
      <c r="F60" s="271">
        <f>SUM('LTC Rev-Exp Region 1:LTC Rev-Exp Region 11'!F60)</f>
        <v>524129.59477721696</v>
      </c>
      <c r="G60" s="465"/>
      <c r="H60" s="271">
        <f>SUM('LTC Rev-Exp Region 1:LTC Rev-Exp Region 11'!H60)</f>
        <v>1106170.1800000002</v>
      </c>
      <c r="I60" s="271">
        <f>SUM('LTC Rev-Exp Region 1:LTC Rev-Exp Region 11'!I60)</f>
        <v>396612.62835587957</v>
      </c>
      <c r="J60" s="271">
        <f>SUM('LTC Rev-Exp Region 1:LTC Rev-Exp Region 11'!J60)</f>
        <v>709557.55164412037</v>
      </c>
      <c r="K60" s="465"/>
      <c r="L60" s="271">
        <f>SUM('LTC Rev-Exp Region 1:LTC Rev-Exp Region 11'!L60)</f>
        <v>923696.27000000025</v>
      </c>
      <c r="M60" s="271">
        <f>SUM('LTC Rev-Exp Region 1:LTC Rev-Exp Region 11'!M60)</f>
        <v>356598.06648786628</v>
      </c>
      <c r="N60" s="271">
        <f>SUM('LTC Rev-Exp Region 1:LTC Rev-Exp Region 11'!N60)</f>
        <v>567098.20351213403</v>
      </c>
      <c r="O60" s="465"/>
      <c r="P60" s="271">
        <f>SUM('LTC Rev-Exp Region 1:LTC Rev-Exp Region 11'!P60)</f>
        <v>914430.64999998908</v>
      </c>
      <c r="Q60" s="271">
        <f>SUM('LTC Rev-Exp Region 1:LTC Rev-Exp Region 11'!Q60)</f>
        <v>360778.07591624669</v>
      </c>
      <c r="R60" s="271">
        <f>SUM('LTC Rev-Exp Region 1:LTC Rev-Exp Region 11'!R60)</f>
        <v>553652.57408374245</v>
      </c>
      <c r="S60" s="464"/>
      <c r="T60" s="615">
        <f>SUM('LTC Rev-Exp Region 1:LTC Rev-Exp Region 11'!T60)</f>
        <v>0</v>
      </c>
      <c r="U60" s="290">
        <f t="shared" si="17"/>
        <v>3719000.3199999901</v>
      </c>
      <c r="V60" s="271">
        <f>SUM('LTC Rev-Exp Region 1:LTC Rev-Exp Region 11'!V60)</f>
        <v>1364562.3959827758</v>
      </c>
      <c r="W60" s="271">
        <f>SUM('LTC Rev-Exp Region 1:LTC Rev-Exp Region 11'!W60)</f>
        <v>2354437.9240172142</v>
      </c>
      <c r="X60" s="470"/>
    </row>
    <row r="61" spans="1:24" x14ac:dyDescent="0.25">
      <c r="A61" s="1637"/>
      <c r="B61" s="114" t="s">
        <v>81</v>
      </c>
      <c r="C61" s="145" t="s">
        <v>98</v>
      </c>
      <c r="D61" s="271">
        <f>SUM('LTC Rev-Exp Region 1:LTC Rev-Exp Region 11'!D61)</f>
        <v>1626161.8700000003</v>
      </c>
      <c r="E61" s="271">
        <f>SUM('LTC Rev-Exp Region 1:LTC Rev-Exp Region 11'!E61)</f>
        <v>525973.38496277353</v>
      </c>
      <c r="F61" s="271">
        <f>SUM('LTC Rev-Exp Region 1:LTC Rev-Exp Region 11'!F61)</f>
        <v>1100188.4850372267</v>
      </c>
      <c r="G61" s="465"/>
      <c r="H61" s="271">
        <f>SUM('LTC Rev-Exp Region 1:LTC Rev-Exp Region 11'!H61)</f>
        <v>1606034.7999999993</v>
      </c>
      <c r="I61" s="271">
        <f>SUM('LTC Rev-Exp Region 1:LTC Rev-Exp Region 11'!I61)</f>
        <v>576020.5169957038</v>
      </c>
      <c r="J61" s="271">
        <f>SUM('LTC Rev-Exp Region 1:LTC Rev-Exp Region 11'!J61)</f>
        <v>1030014.2830042955</v>
      </c>
      <c r="K61" s="465"/>
      <c r="L61" s="271">
        <f>SUM('LTC Rev-Exp Region 1:LTC Rev-Exp Region 11'!L61)</f>
        <v>1752183.1000000003</v>
      </c>
      <c r="M61" s="271">
        <f>SUM('LTC Rev-Exp Region 1:LTC Rev-Exp Region 11'!M61)</f>
        <v>676159.56448895915</v>
      </c>
      <c r="N61" s="271">
        <f>SUM('LTC Rev-Exp Region 1:LTC Rev-Exp Region 11'!N61)</f>
        <v>1076023.5355110411</v>
      </c>
      <c r="O61" s="465"/>
      <c r="P61" s="271">
        <f>SUM('LTC Rev-Exp Region 1:LTC Rev-Exp Region 11'!P61)</f>
        <v>1842939.7599999991</v>
      </c>
      <c r="Q61" s="271">
        <f>SUM('LTC Rev-Exp Region 1:LTC Rev-Exp Region 11'!Q61)</f>
        <v>726437.45217481046</v>
      </c>
      <c r="R61" s="271">
        <f>SUM('LTC Rev-Exp Region 1:LTC Rev-Exp Region 11'!R61)</f>
        <v>1116502.3078251886</v>
      </c>
      <c r="S61" s="464"/>
      <c r="T61" s="615">
        <f>SUM('LTC Rev-Exp Region 1:LTC Rev-Exp Region 11'!T61)</f>
        <v>0</v>
      </c>
      <c r="U61" s="290">
        <f t="shared" si="17"/>
        <v>6827319.5299999984</v>
      </c>
      <c r="V61" s="271">
        <f>SUM('LTC Rev-Exp Region 1:LTC Rev-Exp Region 11'!V61)</f>
        <v>2504590.9186222469</v>
      </c>
      <c r="W61" s="271">
        <f>SUM('LTC Rev-Exp Region 1:LTC Rev-Exp Region 11'!W61)</f>
        <v>4322728.6113777515</v>
      </c>
      <c r="X61" s="470"/>
    </row>
    <row r="62" spans="1:24" x14ac:dyDescent="0.25">
      <c r="A62" s="1637"/>
      <c r="B62" s="383" t="s">
        <v>82</v>
      </c>
      <c r="C62" s="145" t="s">
        <v>99</v>
      </c>
      <c r="D62" s="271">
        <f>SUM('LTC Rev-Exp Region 1:LTC Rev-Exp Region 11'!D62)</f>
        <v>1226287.3500000003</v>
      </c>
      <c r="E62" s="271">
        <f>SUM('LTC Rev-Exp Region 1:LTC Rev-Exp Region 11'!E62)</f>
        <v>396636.10389323015</v>
      </c>
      <c r="F62" s="271">
        <f>SUM('LTC Rev-Exp Region 1:LTC Rev-Exp Region 11'!F62)</f>
        <v>829651.24610677012</v>
      </c>
      <c r="G62" s="465"/>
      <c r="H62" s="271">
        <f>SUM('LTC Rev-Exp Region 1:LTC Rev-Exp Region 11'!H62)</f>
        <v>822199.0499999997</v>
      </c>
      <c r="I62" s="271">
        <f>SUM('LTC Rev-Exp Region 1:LTC Rev-Exp Region 11'!I62)</f>
        <v>295034.10909906111</v>
      </c>
      <c r="J62" s="271">
        <f>SUM('LTC Rev-Exp Region 1:LTC Rev-Exp Region 11'!J62)</f>
        <v>527164.94090093847</v>
      </c>
      <c r="K62" s="465"/>
      <c r="L62" s="271">
        <f>SUM('LTC Rev-Exp Region 1:LTC Rev-Exp Region 11'!L62)</f>
        <v>1344274.7999999998</v>
      </c>
      <c r="M62" s="271">
        <f>SUM('LTC Rev-Exp Region 1:LTC Rev-Exp Region 11'!M62)</f>
        <v>518389.307392127</v>
      </c>
      <c r="N62" s="271">
        <f>SUM('LTC Rev-Exp Region 1:LTC Rev-Exp Region 11'!N62)</f>
        <v>825885.49260787293</v>
      </c>
      <c r="O62" s="465"/>
      <c r="P62" s="271">
        <f>SUM('LTC Rev-Exp Region 1:LTC Rev-Exp Region 11'!P62)</f>
        <v>5001397.0099999644</v>
      </c>
      <c r="Q62" s="271">
        <f>SUM('LTC Rev-Exp Region 1:LTC Rev-Exp Region 11'!Q62)</f>
        <v>1961202.9783340581</v>
      </c>
      <c r="R62" s="271">
        <f>SUM('LTC Rev-Exp Region 1:LTC Rev-Exp Region 11'!R62)</f>
        <v>3040194.0316659054</v>
      </c>
      <c r="S62" s="464"/>
      <c r="T62" s="615">
        <f>SUM('LTC Rev-Exp Region 1:LTC Rev-Exp Region 11'!T62)</f>
        <v>0</v>
      </c>
      <c r="U62" s="290">
        <f t="shared" si="17"/>
        <v>8394158.2099999636</v>
      </c>
      <c r="V62" s="271">
        <f>SUM('LTC Rev-Exp Region 1:LTC Rev-Exp Region 11'!V62)</f>
        <v>3171262.4987184773</v>
      </c>
      <c r="W62" s="271">
        <f>SUM('LTC Rev-Exp Region 1:LTC Rev-Exp Region 11'!W62)</f>
        <v>5222895.7112814868</v>
      </c>
      <c r="X62" s="470"/>
    </row>
    <row r="63" spans="1:24" x14ac:dyDescent="0.25">
      <c r="A63" s="1637"/>
      <c r="B63" s="383" t="s">
        <v>216</v>
      </c>
      <c r="C63" s="145" t="s">
        <v>100</v>
      </c>
      <c r="D63" s="271">
        <f>SUM('LTC Rev-Exp Region 1:LTC Rev-Exp Region 11'!D63)</f>
        <v>2404484.3999999994</v>
      </c>
      <c r="E63" s="271">
        <f>SUM('LTC Rev-Exp Region 1:LTC Rev-Exp Region 11'!E63)</f>
        <v>777717.65670423873</v>
      </c>
      <c r="F63" s="271">
        <f>SUM('LTC Rev-Exp Region 1:LTC Rev-Exp Region 11'!F63)</f>
        <v>1626766.7432957604</v>
      </c>
      <c r="G63" s="465"/>
      <c r="H63" s="271">
        <f>SUM('LTC Rev-Exp Region 1:LTC Rev-Exp Region 11'!H63)</f>
        <v>3926084.7500000051</v>
      </c>
      <c r="I63" s="271">
        <f>SUM('LTC Rev-Exp Region 1:LTC Rev-Exp Region 11'!I63)</f>
        <v>1406674.4427555366</v>
      </c>
      <c r="J63" s="271">
        <f>SUM('LTC Rev-Exp Region 1:LTC Rev-Exp Region 11'!J63)</f>
        <v>2519410.3072444689</v>
      </c>
      <c r="K63" s="465"/>
      <c r="L63" s="271">
        <f>SUM('LTC Rev-Exp Region 1:LTC Rev-Exp Region 11'!L63)</f>
        <v>2441415.7599999928</v>
      </c>
      <c r="M63" s="271">
        <f>SUM('LTC Rev-Exp Region 1:LTC Rev-Exp Region 11'!M63)</f>
        <v>938368.91251123347</v>
      </c>
      <c r="N63" s="271">
        <f>SUM('LTC Rev-Exp Region 1:LTC Rev-Exp Region 11'!N63)</f>
        <v>1503046.8474887593</v>
      </c>
      <c r="O63" s="465"/>
      <c r="P63" s="271">
        <f>SUM('LTC Rev-Exp Region 1:LTC Rev-Exp Region 11'!P63)</f>
        <v>3681201.1099999556</v>
      </c>
      <c r="Q63" s="271">
        <f>SUM('LTC Rev-Exp Region 1:LTC Rev-Exp Region 11'!Q63)</f>
        <v>1440996.357842169</v>
      </c>
      <c r="R63" s="271">
        <f>SUM('LTC Rev-Exp Region 1:LTC Rev-Exp Region 11'!R63)</f>
        <v>2240204.7521577859</v>
      </c>
      <c r="S63" s="464"/>
      <c r="T63" s="615">
        <f>SUM('LTC Rev-Exp Region 1:LTC Rev-Exp Region 11'!T63)</f>
        <v>0</v>
      </c>
      <c r="U63" s="290">
        <f t="shared" si="17"/>
        <v>12453186.019999953</v>
      </c>
      <c r="V63" s="271">
        <f>SUM('LTC Rev-Exp Region 1:LTC Rev-Exp Region 11'!V63)</f>
        <v>4563757.3698131777</v>
      </c>
      <c r="W63" s="271">
        <f>SUM('LTC Rev-Exp Region 1:LTC Rev-Exp Region 11'!W63)</f>
        <v>7889428.6501867753</v>
      </c>
      <c r="X63" s="470"/>
    </row>
    <row r="64" spans="1:24" x14ac:dyDescent="0.25">
      <c r="A64" s="1637"/>
      <c r="B64" s="114" t="s">
        <v>215</v>
      </c>
      <c r="C64" s="145" t="s">
        <v>28</v>
      </c>
      <c r="D64" s="271">
        <f>SUM('LTC Rev-Exp Region 1:LTC Rev-Exp Region 11'!D64)</f>
        <v>70237.48000000001</v>
      </c>
      <c r="E64" s="271">
        <f>SUM('LTC Rev-Exp Region 1:LTC Rev-Exp Region 11'!E64)</f>
        <v>22717.938348200907</v>
      </c>
      <c r="F64" s="271">
        <f>SUM('LTC Rev-Exp Region 1:LTC Rev-Exp Region 11'!F64)</f>
        <v>47519.541651799096</v>
      </c>
      <c r="G64" s="465"/>
      <c r="H64" s="271">
        <f>SUM('LTC Rev-Exp Region 1:LTC Rev-Exp Region 11'!H64)</f>
        <v>48173.989999999991</v>
      </c>
      <c r="I64" s="271">
        <f>SUM('LTC Rev-Exp Region 1:LTC Rev-Exp Region 11'!I64)</f>
        <v>17285.941650693701</v>
      </c>
      <c r="J64" s="271">
        <f>SUM('LTC Rev-Exp Region 1:LTC Rev-Exp Region 11'!J64)</f>
        <v>30888.048349306289</v>
      </c>
      <c r="K64" s="465"/>
      <c r="L64" s="271">
        <f>SUM('LTC Rev-Exp Region 1:LTC Rev-Exp Region 11'!L64)</f>
        <v>50288.870000000024</v>
      </c>
      <c r="M64" s="271">
        <f>SUM('LTC Rev-Exp Region 1:LTC Rev-Exp Region 11'!M64)</f>
        <v>19427.673051418577</v>
      </c>
      <c r="N64" s="271">
        <f>SUM('LTC Rev-Exp Region 1:LTC Rev-Exp Region 11'!N64)</f>
        <v>30861.196948581448</v>
      </c>
      <c r="O64" s="465"/>
      <c r="P64" s="271">
        <f>SUM('LTC Rev-Exp Region 1:LTC Rev-Exp Region 11'!P64)</f>
        <v>66967.959999997096</v>
      </c>
      <c r="Q64" s="271">
        <f>SUM('LTC Rev-Exp Region 1:LTC Rev-Exp Region 11'!Q64)</f>
        <v>26384.457060566307</v>
      </c>
      <c r="R64" s="271">
        <f>SUM('LTC Rev-Exp Region 1:LTC Rev-Exp Region 11'!R64)</f>
        <v>40583.502939430786</v>
      </c>
      <c r="S64" s="464"/>
      <c r="T64" s="615">
        <f>SUM('LTC Rev-Exp Region 1:LTC Rev-Exp Region 11'!T64)</f>
        <v>0</v>
      </c>
      <c r="U64" s="290">
        <f t="shared" si="17"/>
        <v>235668.29999999711</v>
      </c>
      <c r="V64" s="271">
        <f>SUM('LTC Rev-Exp Region 1:LTC Rev-Exp Region 11'!V64)</f>
        <v>85816.010110879492</v>
      </c>
      <c r="W64" s="271">
        <f>SUM('LTC Rev-Exp Region 1:LTC Rev-Exp Region 11'!W64)</f>
        <v>149852.28988911762</v>
      </c>
      <c r="X64" s="470"/>
    </row>
    <row r="65" spans="1:24" x14ac:dyDescent="0.25">
      <c r="A65" s="1638"/>
      <c r="B65" s="384" t="s">
        <v>214</v>
      </c>
      <c r="C65" s="385" t="s">
        <v>105</v>
      </c>
      <c r="D65" s="288">
        <f t="shared" ref="D65:W65" si="18">SUM(D59:D64)</f>
        <v>13250333.509999998</v>
      </c>
      <c r="E65" s="280">
        <f t="shared" si="18"/>
        <v>4285749.7133052116</v>
      </c>
      <c r="F65" s="280">
        <f t="shared" si="18"/>
        <v>8964583.7966947872</v>
      </c>
      <c r="G65" s="1102"/>
      <c r="H65" s="288">
        <f t="shared" si="18"/>
        <v>14338417.370000046</v>
      </c>
      <c r="I65" s="280">
        <f t="shared" si="18"/>
        <v>5138656.1310747536</v>
      </c>
      <c r="J65" s="280">
        <f t="shared" si="18"/>
        <v>9199761.2389252931</v>
      </c>
      <c r="K65" s="1102"/>
      <c r="L65" s="288">
        <f t="shared" si="18"/>
        <v>15044611.889999915</v>
      </c>
      <c r="M65" s="280">
        <f t="shared" si="18"/>
        <v>5788544.7983127125</v>
      </c>
      <c r="N65" s="280">
        <f t="shared" si="18"/>
        <v>9256067.091687208</v>
      </c>
      <c r="O65" s="1102"/>
      <c r="P65" s="288">
        <f t="shared" si="18"/>
        <v>17569403.480000649</v>
      </c>
      <c r="Q65" s="280">
        <f t="shared" si="18"/>
        <v>6888935.8577692285</v>
      </c>
      <c r="R65" s="280">
        <f t="shared" si="18"/>
        <v>10680467.622231418</v>
      </c>
      <c r="S65" s="466"/>
      <c r="T65" s="606">
        <f>SUM(T59:T64)</f>
        <v>0</v>
      </c>
      <c r="U65" s="292">
        <f t="shared" si="18"/>
        <v>60202766.250000611</v>
      </c>
      <c r="V65" s="280">
        <f t="shared" si="18"/>
        <v>22101886.50046191</v>
      </c>
      <c r="W65" s="280">
        <f t="shared" si="18"/>
        <v>38100879.749538712</v>
      </c>
      <c r="X65" s="1353"/>
    </row>
    <row r="66" spans="1:24" ht="14.85" customHeight="1" x14ac:dyDescent="0.25">
      <c r="A66" s="1639"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37"/>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37"/>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37"/>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37"/>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38"/>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253</v>
      </c>
      <c r="C72" s="571" t="s">
        <v>31</v>
      </c>
      <c r="D72" s="270">
        <f>D56+D65+D71</f>
        <v>282223562.23000056</v>
      </c>
      <c r="E72" s="303"/>
      <c r="F72" s="303"/>
      <c r="G72" s="375"/>
      <c r="H72" s="270">
        <f>H56+H65+H71</f>
        <v>299496008.45999974</v>
      </c>
      <c r="I72" s="303"/>
      <c r="J72" s="303"/>
      <c r="K72" s="375"/>
      <c r="L72" s="270">
        <f>L56+L65+L71</f>
        <v>314576650.9200002</v>
      </c>
      <c r="M72" s="303"/>
      <c r="N72" s="303"/>
      <c r="O72" s="375"/>
      <c r="P72" s="270">
        <f>P56+P65+P71</f>
        <v>366286604.7700007</v>
      </c>
      <c r="Q72" s="303"/>
      <c r="R72" s="303"/>
      <c r="S72" s="303"/>
      <c r="T72" s="615">
        <f>T56+T65+T71</f>
        <v>-5472918.1899999678</v>
      </c>
      <c r="U72" s="290">
        <f>U56+U65+U71</f>
        <v>1257109908.1900015</v>
      </c>
      <c r="V72" s="331"/>
      <c r="W72" s="331"/>
      <c r="X72" s="304"/>
    </row>
    <row r="73" spans="1:24" s="116" customFormat="1" ht="24.75" x14ac:dyDescent="0.25">
      <c r="A73" s="562"/>
      <c r="B73" s="563" t="s">
        <v>254</v>
      </c>
      <c r="C73" s="564" t="s">
        <v>181</v>
      </c>
      <c r="D73" s="565">
        <f>D16-D72</f>
        <v>12938037.069999456</v>
      </c>
      <c r="E73" s="338"/>
      <c r="F73" s="338"/>
      <c r="G73" s="566"/>
      <c r="H73" s="565">
        <f>H16-H72</f>
        <v>4068118.5300002098</v>
      </c>
      <c r="I73" s="338"/>
      <c r="J73" s="338"/>
      <c r="K73" s="566"/>
      <c r="L73" s="565">
        <f>L16-L72</f>
        <v>-808822.41000014544</v>
      </c>
      <c r="M73" s="338"/>
      <c r="N73" s="338"/>
      <c r="O73" s="566"/>
      <c r="P73" s="565">
        <f>P16-P72</f>
        <v>-11585350.230000734</v>
      </c>
      <c r="Q73" s="338"/>
      <c r="R73" s="338"/>
      <c r="S73" s="338"/>
      <c r="T73" s="618">
        <f>T16-T72</f>
        <v>-5740713.0400000326</v>
      </c>
      <c r="U73" s="568">
        <f>U16-U72</f>
        <v>-1128730.0800015926</v>
      </c>
      <c r="V73" s="330"/>
      <c r="W73" s="330"/>
      <c r="X73" s="339"/>
    </row>
    <row r="74" spans="1:24" x14ac:dyDescent="0.25">
      <c r="A74" s="366"/>
      <c r="B74" s="114" t="s">
        <v>204</v>
      </c>
      <c r="C74" s="145" t="s">
        <v>26</v>
      </c>
      <c r="D74" s="373">
        <f>SUM('LTC Rev-Exp Region 1:LTC Rev-Exp Region 11'!D74)</f>
        <v>2767893.7416010099</v>
      </c>
      <c r="E74" s="379"/>
      <c r="F74" s="379"/>
      <c r="G74" s="380"/>
      <c r="H74" s="373">
        <f>SUM('LTC Rev-Exp Region 1:LTC Rev-Exp Region 11'!H74)</f>
        <v>870311.29671042203</v>
      </c>
      <c r="I74" s="340"/>
      <c r="J74" s="340"/>
      <c r="K74" s="377"/>
      <c r="L74" s="373">
        <f>SUM('LTC Rev-Exp Region 1:LTC Rev-Exp Region 11'!L74)</f>
        <v>-173007.1134990523</v>
      </c>
      <c r="M74" s="340"/>
      <c r="N74" s="340"/>
      <c r="O74" s="377"/>
      <c r="P74" s="373">
        <f>SUM('LTC Rev-Exp Region 1:LTC Rev-Exp Region 11'!P74)</f>
        <v>-2478507.2281351946</v>
      </c>
      <c r="Q74" s="340"/>
      <c r="R74" s="340"/>
      <c r="S74" s="340"/>
      <c r="T74" s="617">
        <f>SUM('LTC Rev-Exp Region 1:LTC Rev-Exp Region 11'!T74)</f>
        <v>-1228137.1285129569</v>
      </c>
      <c r="U74" s="374">
        <f>SUM('LTC Rev-Exp Region 1:LTC Rev-Exp Region 11'!U74)</f>
        <v>-241446.43183577247</v>
      </c>
      <c r="V74" s="378"/>
      <c r="W74" s="378"/>
      <c r="X74" s="341"/>
    </row>
    <row r="75" spans="1:24" s="116" customFormat="1" ht="15.75" thickBot="1" x14ac:dyDescent="0.3">
      <c r="A75" s="569"/>
      <c r="B75" s="570" t="s">
        <v>264</v>
      </c>
      <c r="C75" s="386" t="s">
        <v>182</v>
      </c>
      <c r="D75" s="288">
        <f>D73-D74</f>
        <v>10170143.328398447</v>
      </c>
      <c r="E75" s="335"/>
      <c r="F75" s="335"/>
      <c r="G75" s="376"/>
      <c r="H75" s="288">
        <f>H73-H74</f>
        <v>3197807.2332897875</v>
      </c>
      <c r="I75" s="335"/>
      <c r="J75" s="335"/>
      <c r="K75" s="376"/>
      <c r="L75" s="288">
        <f>L73-L74</f>
        <v>-635815.29650109308</v>
      </c>
      <c r="M75" s="335"/>
      <c r="N75" s="335"/>
      <c r="O75" s="376"/>
      <c r="P75" s="288">
        <f>P73-P74</f>
        <v>-9106843.0018655397</v>
      </c>
      <c r="Q75" s="342"/>
      <c r="R75" s="342"/>
      <c r="S75" s="335"/>
      <c r="T75" s="895">
        <f>T73-T74</f>
        <v>-4512575.9114870755</v>
      </c>
      <c r="U75" s="896">
        <f>U73-U74</f>
        <v>-887283.64816582017</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topLeftCell="A45" zoomScale="65" zoomScaleNormal="65" workbookViewId="0">
      <pane xSplit="3" topLeftCell="G1" activePane="topRight" state="frozen"/>
      <selection pane="topRight" activeCell="R78" sqref="R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380</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4741</v>
      </c>
      <c r="E9" s="812">
        <v>2400</v>
      </c>
      <c r="F9" s="812">
        <v>2341</v>
      </c>
      <c r="G9" s="1105"/>
      <c r="H9" s="805">
        <f>SUM(I9:J9)</f>
        <v>4763</v>
      </c>
      <c r="I9" s="812">
        <v>2456</v>
      </c>
      <c r="J9" s="812">
        <v>2307</v>
      </c>
      <c r="K9" s="1105"/>
      <c r="L9" s="805">
        <f>SUM(M9:N9)</f>
        <v>4834</v>
      </c>
      <c r="M9" s="812">
        <v>2520</v>
      </c>
      <c r="N9" s="812">
        <v>2314</v>
      </c>
      <c r="O9" s="1105"/>
      <c r="P9" s="805">
        <f>SUM(Q9:R9)</f>
        <v>4937</v>
      </c>
      <c r="Q9" s="812">
        <v>2611</v>
      </c>
      <c r="R9" s="812">
        <v>2326</v>
      </c>
      <c r="S9" s="1100"/>
      <c r="T9" s="813">
        <v>-17</v>
      </c>
      <c r="U9" s="814">
        <f>SUM(V9:X9)+T9</f>
        <v>19258</v>
      </c>
      <c r="V9" s="815">
        <f>E9+I9+M9+Q9</f>
        <v>9987</v>
      </c>
      <c r="W9" s="815">
        <f>F9+J9+N9+R9</f>
        <v>9288</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17936426.93</v>
      </c>
      <c r="E11" s="463"/>
      <c r="F11" s="463"/>
      <c r="G11" s="473"/>
      <c r="H11" s="471">
        <v>18042690.229999997</v>
      </c>
      <c r="I11" s="463"/>
      <c r="J11" s="463"/>
      <c r="K11" s="473"/>
      <c r="L11" s="471">
        <v>18266444.659999996</v>
      </c>
      <c r="M11" s="463"/>
      <c r="N11" s="463"/>
      <c r="O11" s="473"/>
      <c r="P11" s="471">
        <v>20470120.68</v>
      </c>
      <c r="Q11" s="463"/>
      <c r="R11" s="463"/>
      <c r="S11" s="463"/>
      <c r="T11" s="619">
        <v>-157509.5800000001</v>
      </c>
      <c r="U11" s="321">
        <f>D11+H11+L11+P11+T11</f>
        <v>74558172.920000002</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284118.12</v>
      </c>
      <c r="E13" s="464"/>
      <c r="F13" s="464"/>
      <c r="G13" s="465"/>
      <c r="H13" s="472">
        <v>341023.56</v>
      </c>
      <c r="I13" s="464"/>
      <c r="J13" s="464"/>
      <c r="K13" s="465"/>
      <c r="L13" s="472">
        <v>372872.55000000005</v>
      </c>
      <c r="M13" s="464"/>
      <c r="N13" s="464"/>
      <c r="O13" s="465"/>
      <c r="P13" s="472">
        <v>381384.18</v>
      </c>
      <c r="Q13" s="464"/>
      <c r="R13" s="464"/>
      <c r="S13" s="464"/>
      <c r="T13" s="605">
        <v>-654547.31999999983</v>
      </c>
      <c r="U13" s="290">
        <f>D13+H13+L13+P13+T13</f>
        <v>724851.09000000008</v>
      </c>
      <c r="V13" s="464"/>
      <c r="W13" s="464"/>
      <c r="X13" s="304"/>
    </row>
    <row r="14" spans="1:24" x14ac:dyDescent="0.25">
      <c r="A14" s="1627"/>
      <c r="B14" s="114" t="s">
        <v>1324</v>
      </c>
      <c r="C14" s="144" t="s">
        <v>1325</v>
      </c>
      <c r="D14" s="472">
        <v>-19010.550000000003</v>
      </c>
      <c r="E14" s="464"/>
      <c r="F14" s="464"/>
      <c r="G14" s="465"/>
      <c r="H14" s="472">
        <v>-19010.550000000003</v>
      </c>
      <c r="I14" s="464"/>
      <c r="J14" s="464"/>
      <c r="K14" s="465"/>
      <c r="L14" s="472">
        <v>-19010.550000000003</v>
      </c>
      <c r="M14" s="464"/>
      <c r="N14" s="464"/>
      <c r="O14" s="465"/>
      <c r="P14" s="472">
        <v>0</v>
      </c>
      <c r="Q14" s="464"/>
      <c r="R14" s="464"/>
      <c r="S14" s="464"/>
      <c r="T14" s="605">
        <v>-441727.33000000007</v>
      </c>
      <c r="U14" s="290">
        <f>D14+H14+L14+P14+T14</f>
        <v>-498758.9800000001</v>
      </c>
      <c r="V14" s="464"/>
      <c r="W14" s="464"/>
      <c r="X14" s="304"/>
    </row>
    <row r="15" spans="1:24" x14ac:dyDescent="0.25">
      <c r="A15" s="1627"/>
      <c r="B15" s="114" t="s">
        <v>63</v>
      </c>
      <c r="C15" s="144" t="s">
        <v>13</v>
      </c>
      <c r="D15" s="472">
        <v>-6176.44</v>
      </c>
      <c r="E15" s="464"/>
      <c r="F15" s="464"/>
      <c r="G15" s="465"/>
      <c r="H15" s="472">
        <v>-18827.75</v>
      </c>
      <c r="I15" s="464"/>
      <c r="J15" s="464"/>
      <c r="K15" s="465"/>
      <c r="L15" s="472">
        <v>-22644.959999999999</v>
      </c>
      <c r="M15" s="464"/>
      <c r="N15" s="464"/>
      <c r="O15" s="465"/>
      <c r="P15" s="472">
        <v>-68875.53</v>
      </c>
      <c r="Q15" s="464"/>
      <c r="R15" s="464"/>
      <c r="S15" s="464"/>
      <c r="T15" s="605">
        <v>171028.69</v>
      </c>
      <c r="U15" s="290">
        <f>D15+H15+L15+P15+T15</f>
        <v>54504.010000000009</v>
      </c>
      <c r="V15" s="464"/>
      <c r="W15" s="464"/>
      <c r="X15" s="304"/>
    </row>
    <row r="16" spans="1:24" s="401" customFormat="1" x14ac:dyDescent="0.25">
      <c r="A16" s="1628"/>
      <c r="B16" s="384" t="s">
        <v>64</v>
      </c>
      <c r="C16" s="391" t="s">
        <v>14</v>
      </c>
      <c r="D16" s="576">
        <f>SUM(D11:D15)</f>
        <v>18195358.059999999</v>
      </c>
      <c r="E16" s="466"/>
      <c r="F16" s="468"/>
      <c r="G16" s="467"/>
      <c r="H16" s="288">
        <f>SUM(H11:H15)</f>
        <v>18345875.489999995</v>
      </c>
      <c r="I16" s="466"/>
      <c r="J16" s="468"/>
      <c r="K16" s="467"/>
      <c r="L16" s="288">
        <f>SUM(L11:L15)</f>
        <v>18597661.699999996</v>
      </c>
      <c r="M16" s="466"/>
      <c r="N16" s="468"/>
      <c r="O16" s="467"/>
      <c r="P16" s="288">
        <f>SUM(P11:P15)</f>
        <v>20782629.329999998</v>
      </c>
      <c r="Q16" s="466"/>
      <c r="R16" s="468"/>
      <c r="S16" s="468"/>
      <c r="T16" s="606">
        <f>SUM(T11:T15)</f>
        <v>-1082755.54</v>
      </c>
      <c r="U16" s="292">
        <f>SUM(U11:U15)</f>
        <v>74838769.040000007</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58136</v>
      </c>
      <c r="E19" s="600">
        <v>55326</v>
      </c>
      <c r="F19" s="600">
        <v>2810</v>
      </c>
      <c r="G19" s="467"/>
      <c r="H19" s="588">
        <f>SUM(I19:J19)</f>
        <v>58933</v>
      </c>
      <c r="I19" s="600">
        <v>55266</v>
      </c>
      <c r="J19" s="600">
        <v>3667</v>
      </c>
      <c r="K19" s="808"/>
      <c r="L19" s="588">
        <f>SUM(M19:N19)</f>
        <v>52840</v>
      </c>
      <c r="M19" s="600">
        <v>48977</v>
      </c>
      <c r="N19" s="600">
        <v>3863</v>
      </c>
      <c r="O19" s="808"/>
      <c r="P19" s="588">
        <f>SUM(Q19:R19)</f>
        <v>50754</v>
      </c>
      <c r="Q19" s="600">
        <v>47034</v>
      </c>
      <c r="R19" s="600">
        <v>3720</v>
      </c>
      <c r="S19" s="683"/>
      <c r="T19" s="612">
        <v>-2634</v>
      </c>
      <c r="U19" s="290">
        <f>SUM(V19:X19)+T19</f>
        <v>218029</v>
      </c>
      <c r="V19" s="271">
        <f t="shared" ref="V19:V27" si="1">E19+I19+M19+Q19</f>
        <v>206603</v>
      </c>
      <c r="W19" s="271">
        <f t="shared" ref="W19:W27" si="2">F19+J19+N19+R19</f>
        <v>14060</v>
      </c>
      <c r="X19" s="1351"/>
    </row>
    <row r="20" spans="1:24" x14ac:dyDescent="0.25">
      <c r="A20" s="1624"/>
      <c r="B20" s="383">
        <v>2.2000000000000002</v>
      </c>
      <c r="C20" s="587" t="s">
        <v>732</v>
      </c>
      <c r="D20" s="588">
        <f t="shared" si="0"/>
        <v>235</v>
      </c>
      <c r="E20" s="601">
        <v>234</v>
      </c>
      <c r="F20" s="601">
        <v>1</v>
      </c>
      <c r="G20" s="467"/>
      <c r="H20" s="588">
        <f>SUM(I20:J20)</f>
        <v>203</v>
      </c>
      <c r="I20" s="601">
        <v>194</v>
      </c>
      <c r="J20" s="601">
        <v>9</v>
      </c>
      <c r="K20" s="809"/>
      <c r="L20" s="588">
        <f>SUM(M20:N20)</f>
        <v>244</v>
      </c>
      <c r="M20" s="601">
        <v>240</v>
      </c>
      <c r="N20" s="601">
        <v>4</v>
      </c>
      <c r="O20" s="809"/>
      <c r="P20" s="588">
        <f>SUM(Q20:R20)</f>
        <v>136</v>
      </c>
      <c r="Q20" s="601">
        <v>117</v>
      </c>
      <c r="R20" s="601">
        <v>19</v>
      </c>
      <c r="S20" s="684"/>
      <c r="T20" s="612">
        <v>0</v>
      </c>
      <c r="U20" s="290">
        <f t="shared" ref="U20:U27" si="3">SUM(V20:X20)+T20</f>
        <v>818</v>
      </c>
      <c r="V20" s="271">
        <f t="shared" si="1"/>
        <v>785</v>
      </c>
      <c r="W20" s="271">
        <f t="shared" si="2"/>
        <v>33</v>
      </c>
      <c r="X20" s="1258"/>
    </row>
    <row r="21" spans="1:24" x14ac:dyDescent="0.25">
      <c r="A21" s="1624"/>
      <c r="B21" s="383">
        <v>2.2999999999999998</v>
      </c>
      <c r="C21" s="587" t="s">
        <v>733</v>
      </c>
      <c r="D21" s="588">
        <f t="shared" si="0"/>
        <v>11421256.209999984</v>
      </c>
      <c r="E21" s="601">
        <v>10831324.849999985</v>
      </c>
      <c r="F21" s="601">
        <v>589931.36</v>
      </c>
      <c r="G21" s="467"/>
      <c r="H21" s="588">
        <f t="shared" ref="H21:H27" si="4">SUM(I21:J21)</f>
        <v>11610129.709999993</v>
      </c>
      <c r="I21" s="601">
        <v>10836533.309999993</v>
      </c>
      <c r="J21" s="601">
        <v>773596.4</v>
      </c>
      <c r="K21" s="809"/>
      <c r="L21" s="588">
        <f t="shared" ref="L21:L27" si="5">SUM(M21:N21)</f>
        <v>10405630.439999999</v>
      </c>
      <c r="M21" s="601">
        <v>9612109.6099999994</v>
      </c>
      <c r="N21" s="601">
        <v>793520.83</v>
      </c>
      <c r="O21" s="809"/>
      <c r="P21" s="588">
        <f t="shared" ref="P21:P27" si="6">SUM(Q21:R21)</f>
        <v>10969357.88000001</v>
      </c>
      <c r="Q21" s="601">
        <v>10113333.910000009</v>
      </c>
      <c r="R21" s="601">
        <v>856023.97</v>
      </c>
      <c r="S21" s="684"/>
      <c r="T21" s="612">
        <v>-41172.569999999992</v>
      </c>
      <c r="U21" s="290">
        <f t="shared" si="3"/>
        <v>44365201.669999987</v>
      </c>
      <c r="V21" s="271">
        <f t="shared" si="1"/>
        <v>41393301.679999985</v>
      </c>
      <c r="W21" s="271">
        <f t="shared" si="2"/>
        <v>3013072.5599999996</v>
      </c>
      <c r="X21" s="1258"/>
    </row>
    <row r="22" spans="1:24" x14ac:dyDescent="0.25">
      <c r="A22" s="1624"/>
      <c r="B22" s="383">
        <v>2.4</v>
      </c>
      <c r="C22" s="587" t="s">
        <v>734</v>
      </c>
      <c r="D22" s="588">
        <f t="shared" si="0"/>
        <v>26438.070000000003</v>
      </c>
      <c r="E22" s="601">
        <v>26347.530000000002</v>
      </c>
      <c r="F22" s="601">
        <v>90.54</v>
      </c>
      <c r="G22" s="467"/>
      <c r="H22" s="588">
        <f t="shared" si="4"/>
        <v>8619.67</v>
      </c>
      <c r="I22" s="601">
        <v>8176.01</v>
      </c>
      <c r="J22" s="601">
        <v>443.66</v>
      </c>
      <c r="K22" s="809"/>
      <c r="L22" s="588">
        <f t="shared" si="5"/>
        <v>13653.209999999997</v>
      </c>
      <c r="M22" s="601">
        <v>13423.249999999998</v>
      </c>
      <c r="N22" s="601">
        <v>229.95999999999998</v>
      </c>
      <c r="O22" s="809"/>
      <c r="P22" s="588">
        <f t="shared" si="6"/>
        <v>8519.32</v>
      </c>
      <c r="Q22" s="601">
        <v>6835.63</v>
      </c>
      <c r="R22" s="601">
        <v>1683.6899999999998</v>
      </c>
      <c r="S22" s="684"/>
      <c r="T22" s="612">
        <v>0</v>
      </c>
      <c r="U22" s="290">
        <f t="shared" si="3"/>
        <v>57230.27</v>
      </c>
      <c r="V22" s="271">
        <f t="shared" si="1"/>
        <v>54782.42</v>
      </c>
      <c r="W22" s="271">
        <f t="shared" si="2"/>
        <v>2447.85</v>
      </c>
      <c r="X22" s="1258"/>
    </row>
    <row r="23" spans="1:24" x14ac:dyDescent="0.25">
      <c r="A23" s="1624"/>
      <c r="B23" s="383">
        <v>2.5</v>
      </c>
      <c r="C23" s="587" t="s">
        <v>776</v>
      </c>
      <c r="D23" s="588">
        <f t="shared" si="0"/>
        <v>5891</v>
      </c>
      <c r="E23" s="601">
        <v>5638</v>
      </c>
      <c r="F23" s="601">
        <v>253</v>
      </c>
      <c r="G23" s="467"/>
      <c r="H23" s="588">
        <f t="shared" si="4"/>
        <v>5667</v>
      </c>
      <c r="I23" s="601">
        <v>5435</v>
      </c>
      <c r="J23" s="601">
        <v>232</v>
      </c>
      <c r="K23" s="809"/>
      <c r="L23" s="588">
        <f t="shared" si="5"/>
        <v>6154</v>
      </c>
      <c r="M23" s="601">
        <v>5691</v>
      </c>
      <c r="N23" s="601">
        <v>463</v>
      </c>
      <c r="O23" s="809"/>
      <c r="P23" s="588">
        <f t="shared" si="6"/>
        <v>5786</v>
      </c>
      <c r="Q23" s="601">
        <v>5478</v>
      </c>
      <c r="R23" s="601">
        <v>308</v>
      </c>
      <c r="S23" s="684"/>
      <c r="T23" s="612">
        <v>-492</v>
      </c>
      <c r="U23" s="290">
        <f t="shared" si="3"/>
        <v>23006</v>
      </c>
      <c r="V23" s="271">
        <f t="shared" si="1"/>
        <v>22242</v>
      </c>
      <c r="W23" s="271">
        <f t="shared" si="2"/>
        <v>1256</v>
      </c>
      <c r="X23" s="1258"/>
    </row>
    <row r="24" spans="1:24" x14ac:dyDescent="0.25">
      <c r="A24" s="1624"/>
      <c r="B24" s="383">
        <v>2.6</v>
      </c>
      <c r="C24" s="587" t="s">
        <v>186</v>
      </c>
      <c r="D24" s="588">
        <f t="shared" si="0"/>
        <v>1094763.1900000004</v>
      </c>
      <c r="E24" s="601">
        <v>1027487.2500000005</v>
      </c>
      <c r="F24" s="601">
        <v>67275.939999999988</v>
      </c>
      <c r="G24" s="467"/>
      <c r="H24" s="588">
        <f t="shared" si="4"/>
        <v>1030570.8000000005</v>
      </c>
      <c r="I24" s="601">
        <v>980857.37000000046</v>
      </c>
      <c r="J24" s="601">
        <v>49713.429999999993</v>
      </c>
      <c r="K24" s="809"/>
      <c r="L24" s="588">
        <f t="shared" si="5"/>
        <v>1097990.42</v>
      </c>
      <c r="M24" s="601">
        <v>1004563.28</v>
      </c>
      <c r="N24" s="601">
        <v>93427.14</v>
      </c>
      <c r="O24" s="809"/>
      <c r="P24" s="588">
        <f t="shared" si="6"/>
        <v>1161884.3000000003</v>
      </c>
      <c r="Q24" s="601">
        <v>1093908.6600000004</v>
      </c>
      <c r="R24" s="601">
        <v>67975.639999999985</v>
      </c>
      <c r="S24" s="684"/>
      <c r="T24" s="612">
        <v>2495.5900000000024</v>
      </c>
      <c r="U24" s="290">
        <f t="shared" si="3"/>
        <v>4387704.3000000017</v>
      </c>
      <c r="V24" s="271">
        <f t="shared" si="1"/>
        <v>4106816.5600000015</v>
      </c>
      <c r="W24" s="271">
        <f t="shared" si="2"/>
        <v>278392.14999999997</v>
      </c>
      <c r="X24" s="1258"/>
    </row>
    <row r="25" spans="1:24" x14ac:dyDescent="0.25">
      <c r="A25" s="1624"/>
      <c r="B25" s="383">
        <v>2.7</v>
      </c>
      <c r="C25" s="587" t="s">
        <v>777</v>
      </c>
      <c r="D25" s="588">
        <f t="shared" si="0"/>
        <v>158214.7999520243</v>
      </c>
      <c r="E25" s="601">
        <v>150042.68031897512</v>
      </c>
      <c r="F25" s="601">
        <v>8172.1196330491694</v>
      </c>
      <c r="G25" s="467"/>
      <c r="H25" s="588">
        <f t="shared" si="4"/>
        <v>365517.92427879316</v>
      </c>
      <c r="I25" s="601">
        <v>341163.04130845063</v>
      </c>
      <c r="J25" s="601">
        <v>24354.882970342558</v>
      </c>
      <c r="K25" s="809"/>
      <c r="L25" s="588">
        <f t="shared" si="5"/>
        <v>653078.9175732471</v>
      </c>
      <c r="M25" s="601">
        <v>603275.90681706031</v>
      </c>
      <c r="N25" s="601">
        <v>49803.010756186784</v>
      </c>
      <c r="O25" s="809"/>
      <c r="P25" s="588">
        <f t="shared" si="6"/>
        <v>1209343.9099143937</v>
      </c>
      <c r="Q25" s="601">
        <v>1114969.4363868474</v>
      </c>
      <c r="R25" s="601">
        <v>94374.47352754623</v>
      </c>
      <c r="S25" s="684"/>
      <c r="T25" s="612">
        <v>-402961.10158236971</v>
      </c>
      <c r="U25" s="290">
        <f t="shared" si="3"/>
        <v>1983194.4501360883</v>
      </c>
      <c r="V25" s="271">
        <f t="shared" si="1"/>
        <v>2209451.0648313332</v>
      </c>
      <c r="W25" s="271">
        <f t="shared" si="2"/>
        <v>176704.48688712475</v>
      </c>
      <c r="X25" s="1258"/>
    </row>
    <row r="26" spans="1:24" x14ac:dyDescent="0.25">
      <c r="A26" s="1624"/>
      <c r="B26" s="383">
        <v>2.8</v>
      </c>
      <c r="C26" s="587" t="s">
        <v>778</v>
      </c>
      <c r="D26" s="588">
        <f t="shared" si="0"/>
        <v>0</v>
      </c>
      <c r="E26" s="601">
        <v>0</v>
      </c>
      <c r="F26" s="601">
        <v>0</v>
      </c>
      <c r="G26" s="467"/>
      <c r="H26" s="588">
        <f t="shared" si="4"/>
        <v>0</v>
      </c>
      <c r="I26" s="601">
        <v>0</v>
      </c>
      <c r="J26" s="601">
        <v>0</v>
      </c>
      <c r="K26" s="809"/>
      <c r="L26" s="588">
        <f t="shared" si="5"/>
        <v>0</v>
      </c>
      <c r="M26" s="601">
        <v>0</v>
      </c>
      <c r="N26" s="601">
        <v>0</v>
      </c>
      <c r="O26" s="809"/>
      <c r="P26" s="588">
        <f t="shared" si="6"/>
        <v>0</v>
      </c>
      <c r="Q26" s="601">
        <v>0</v>
      </c>
      <c r="R26" s="601">
        <v>0</v>
      </c>
      <c r="S26" s="684"/>
      <c r="T26" s="612"/>
      <c r="U26" s="290">
        <f t="shared" si="3"/>
        <v>0</v>
      </c>
      <c r="V26" s="271">
        <f t="shared" si="1"/>
        <v>0</v>
      </c>
      <c r="W26" s="271">
        <f t="shared" si="2"/>
        <v>0</v>
      </c>
      <c r="X26" s="1258"/>
    </row>
    <row r="27" spans="1:24" x14ac:dyDescent="0.25">
      <c r="A27" s="1624"/>
      <c r="B27" s="383">
        <v>2.9</v>
      </c>
      <c r="C27" s="587" t="s">
        <v>945</v>
      </c>
      <c r="D27" s="588">
        <f t="shared" si="0"/>
        <v>0</v>
      </c>
      <c r="E27" s="601">
        <v>0</v>
      </c>
      <c r="F27" s="601">
        <v>0</v>
      </c>
      <c r="G27" s="467"/>
      <c r="H27" s="588">
        <f t="shared" si="4"/>
        <v>0</v>
      </c>
      <c r="I27" s="601">
        <v>0</v>
      </c>
      <c r="J27" s="601">
        <v>0</v>
      </c>
      <c r="K27" s="809"/>
      <c r="L27" s="588">
        <f t="shared" si="5"/>
        <v>0</v>
      </c>
      <c r="M27" s="601">
        <v>0</v>
      </c>
      <c r="N27" s="601">
        <v>0</v>
      </c>
      <c r="O27" s="809"/>
      <c r="P27" s="588">
        <f t="shared" si="6"/>
        <v>0</v>
      </c>
      <c r="Q27" s="601">
        <v>0</v>
      </c>
      <c r="R27" s="601">
        <v>0</v>
      </c>
      <c r="S27" s="684"/>
      <c r="T27" s="612">
        <v>0</v>
      </c>
      <c r="U27" s="290">
        <f t="shared" si="3"/>
        <v>0</v>
      </c>
      <c r="V27" s="271">
        <f t="shared" si="1"/>
        <v>0</v>
      </c>
      <c r="W27" s="271">
        <f t="shared" si="2"/>
        <v>0</v>
      </c>
      <c r="X27" s="1258"/>
    </row>
    <row r="28" spans="1:24" x14ac:dyDescent="0.25">
      <c r="A28" s="1625"/>
      <c r="B28" s="594">
        <v>2.1</v>
      </c>
      <c r="C28" s="146" t="s">
        <v>780</v>
      </c>
      <c r="D28" s="589">
        <f t="shared" ref="D28:W28" si="7">SUM(D21:D22,D24:D27)</f>
        <v>12700672.269952009</v>
      </c>
      <c r="E28" s="590">
        <f t="shared" si="7"/>
        <v>12035202.31031896</v>
      </c>
      <c r="F28" s="590">
        <f t="shared" si="7"/>
        <v>665469.95963304909</v>
      </c>
      <c r="G28" s="1102"/>
      <c r="H28" s="589">
        <f>SUM(H21:H22,H24:H27)</f>
        <v>13014838.104278788</v>
      </c>
      <c r="I28" s="590">
        <f t="shared" si="7"/>
        <v>12166729.731308445</v>
      </c>
      <c r="J28" s="590">
        <f>SUM(J21:J22,J24:J27)</f>
        <v>848108.37297034252</v>
      </c>
      <c r="K28" s="1103"/>
      <c r="L28" s="589">
        <f>SUM(L21:L22,L24:L27)</f>
        <v>12170352.987573247</v>
      </c>
      <c r="M28" s="590">
        <f>SUM(M21:M22,M24:M27)</f>
        <v>11233372.046817059</v>
      </c>
      <c r="N28" s="590">
        <f>SUM(N21:N22,N24:N27)</f>
        <v>936980.94075618673</v>
      </c>
      <c r="O28" s="1103"/>
      <c r="P28" s="589">
        <f>SUM(P21:P22,P24:P27)</f>
        <v>13349105.409914404</v>
      </c>
      <c r="Q28" s="590">
        <f>SUM(Q21:Q22,Q24:Q27)</f>
        <v>12329047.636386858</v>
      </c>
      <c r="R28" s="590">
        <f>SUM(R21:R22,R24:R27)</f>
        <v>1020057.7735275462</v>
      </c>
      <c r="S28" s="1098"/>
      <c r="T28" s="613">
        <f t="shared" si="7"/>
        <v>-441638.08158236969</v>
      </c>
      <c r="U28" s="599">
        <f t="shared" si="7"/>
        <v>50793330.690136082</v>
      </c>
      <c r="V28" s="590">
        <f t="shared" si="7"/>
        <v>47764351.72483132</v>
      </c>
      <c r="W28" s="590">
        <f t="shared" si="7"/>
        <v>3470617.0468871244</v>
      </c>
      <c r="X28" s="1352"/>
    </row>
    <row r="29" spans="1:24" x14ac:dyDescent="0.25">
      <c r="A29" s="1627" t="s">
        <v>736</v>
      </c>
      <c r="B29" s="580">
        <v>2.11</v>
      </c>
      <c r="C29" s="144" t="s">
        <v>228</v>
      </c>
      <c r="D29" s="577">
        <f t="shared" ref="D29:D39" si="8">SUM(E29:G29)</f>
        <v>829960.03</v>
      </c>
      <c r="E29" s="253">
        <v>66423.75</v>
      </c>
      <c r="F29" s="253">
        <v>763536.28</v>
      </c>
      <c r="G29" s="467"/>
      <c r="H29" s="588">
        <f>SUM(I29:J29)</f>
        <v>863583.21000000008</v>
      </c>
      <c r="I29" s="253">
        <v>100572.08</v>
      </c>
      <c r="J29" s="253">
        <v>763011.13000000012</v>
      </c>
      <c r="K29" s="375"/>
      <c r="L29" s="588">
        <f>SUM(M29:N29)</f>
        <v>907646.73</v>
      </c>
      <c r="M29" s="253">
        <v>124076.55</v>
      </c>
      <c r="N29" s="253">
        <v>783570.17999999993</v>
      </c>
      <c r="O29" s="375"/>
      <c r="P29" s="588">
        <f>SUM(Q29:R29)</f>
        <v>957168.27</v>
      </c>
      <c r="Q29" s="253">
        <v>167650.04</v>
      </c>
      <c r="R29" s="253">
        <v>789518.23</v>
      </c>
      <c r="S29" s="303"/>
      <c r="T29" s="607">
        <v>1517.8800000000006</v>
      </c>
      <c r="U29" s="290">
        <f>SUM(V29:X29)+T29</f>
        <v>3559876.1199999996</v>
      </c>
      <c r="V29" s="271">
        <f t="shared" ref="V29:V38" si="9">E29+I29+M29+Q29</f>
        <v>458722.42000000004</v>
      </c>
      <c r="W29" s="271">
        <f t="shared" ref="W29:W38" si="10">F29+J29+N29+R29</f>
        <v>3099635.82</v>
      </c>
      <c r="X29" s="304"/>
    </row>
    <row r="30" spans="1:24" x14ac:dyDescent="0.25">
      <c r="A30" s="1627"/>
      <c r="B30" s="388">
        <v>2.12</v>
      </c>
      <c r="C30" s="144" t="s">
        <v>552</v>
      </c>
      <c r="D30" s="577">
        <f t="shared" si="8"/>
        <v>2099673.6299999994</v>
      </c>
      <c r="E30" s="253">
        <v>95722.670000000013</v>
      </c>
      <c r="F30" s="253">
        <v>2003950.9599999993</v>
      </c>
      <c r="G30" s="467"/>
      <c r="H30" s="588">
        <f>SUM(I30:J30)</f>
        <v>2155190.1999999997</v>
      </c>
      <c r="I30" s="253">
        <v>77520.189999999988</v>
      </c>
      <c r="J30" s="253">
        <v>2077670.0099999998</v>
      </c>
      <c r="K30" s="375"/>
      <c r="L30" s="588">
        <f>SUM(M30:N30)</f>
        <v>2233004.3600000003</v>
      </c>
      <c r="M30" s="253">
        <v>69688.740000000005</v>
      </c>
      <c r="N30" s="253">
        <v>2163315.62</v>
      </c>
      <c r="O30" s="375"/>
      <c r="P30" s="588">
        <f>SUM(Q30:R30)</f>
        <v>2513196.0400000005</v>
      </c>
      <c r="Q30" s="253">
        <v>104022.66</v>
      </c>
      <c r="R30" s="253">
        <v>2409173.3800000004</v>
      </c>
      <c r="S30" s="303"/>
      <c r="T30" s="607">
        <v>257805.33999999997</v>
      </c>
      <c r="U30" s="290">
        <f t="shared" ref="U30:U39" si="11">SUM(V30:X30)+T30</f>
        <v>9258869.5699999984</v>
      </c>
      <c r="V30" s="271">
        <f t="shared" si="9"/>
        <v>346954.26</v>
      </c>
      <c r="W30" s="271">
        <f t="shared" si="10"/>
        <v>8654109.9699999988</v>
      </c>
      <c r="X30" s="304"/>
    </row>
    <row r="31" spans="1:24" x14ac:dyDescent="0.25">
      <c r="A31" s="1627"/>
      <c r="B31" s="388">
        <v>2.13</v>
      </c>
      <c r="C31" s="144" t="s">
        <v>229</v>
      </c>
      <c r="D31" s="577">
        <f t="shared" si="8"/>
        <v>175275.85999999996</v>
      </c>
      <c r="E31" s="253">
        <v>10588.869999999995</v>
      </c>
      <c r="F31" s="253">
        <v>164686.98999999996</v>
      </c>
      <c r="G31" s="467"/>
      <c r="H31" s="588">
        <f t="shared" ref="H31:H39" si="12">SUM(I31:J31)</f>
        <v>171141.16999999998</v>
      </c>
      <c r="I31" s="253">
        <v>8926.0099999999966</v>
      </c>
      <c r="J31" s="253">
        <v>162215.15999999997</v>
      </c>
      <c r="K31" s="375"/>
      <c r="L31" s="588">
        <f t="shared" ref="L31:L39" si="13">SUM(M31:N31)</f>
        <v>187072.56</v>
      </c>
      <c r="M31" s="253">
        <v>32264.82</v>
      </c>
      <c r="N31" s="253">
        <v>154807.74</v>
      </c>
      <c r="O31" s="375"/>
      <c r="P31" s="588">
        <f t="shared" ref="P31:P39" si="14">SUM(Q31:R31)</f>
        <v>140714.91000000003</v>
      </c>
      <c r="Q31" s="253">
        <v>13692.46</v>
      </c>
      <c r="R31" s="253">
        <v>127022.45000000003</v>
      </c>
      <c r="S31" s="303"/>
      <c r="T31" s="607">
        <v>30687.939999999995</v>
      </c>
      <c r="U31" s="290">
        <f t="shared" si="11"/>
        <v>704892.44</v>
      </c>
      <c r="V31" s="271">
        <f t="shared" si="9"/>
        <v>65472.159999999989</v>
      </c>
      <c r="W31" s="271">
        <f t="shared" si="10"/>
        <v>608732.34</v>
      </c>
      <c r="X31" s="304"/>
    </row>
    <row r="32" spans="1:24" x14ac:dyDescent="0.25">
      <c r="A32" s="1627"/>
      <c r="B32" s="388">
        <v>2.14</v>
      </c>
      <c r="C32" s="144" t="s">
        <v>554</v>
      </c>
      <c r="D32" s="577">
        <f t="shared" si="8"/>
        <v>104118.61</v>
      </c>
      <c r="E32" s="253">
        <v>66161.02</v>
      </c>
      <c r="F32" s="253">
        <v>37957.589999999997</v>
      </c>
      <c r="G32" s="467"/>
      <c r="H32" s="588">
        <f t="shared" si="12"/>
        <v>168376.92</v>
      </c>
      <c r="I32" s="253">
        <v>88492.96</v>
      </c>
      <c r="J32" s="253">
        <v>79883.960000000006</v>
      </c>
      <c r="K32" s="375"/>
      <c r="L32" s="588">
        <f t="shared" si="13"/>
        <v>82422.91</v>
      </c>
      <c r="M32" s="253">
        <v>58881.48000000001</v>
      </c>
      <c r="N32" s="253">
        <v>23541.43</v>
      </c>
      <c r="O32" s="375"/>
      <c r="P32" s="588">
        <f t="shared" si="14"/>
        <v>58644.469999999979</v>
      </c>
      <c r="Q32" s="253">
        <v>49929.659999999982</v>
      </c>
      <c r="R32" s="253">
        <v>8714.81</v>
      </c>
      <c r="S32" s="303"/>
      <c r="T32" s="607">
        <v>35031.03</v>
      </c>
      <c r="U32" s="290">
        <f t="shared" si="11"/>
        <v>448593.94000000006</v>
      </c>
      <c r="V32" s="271">
        <f t="shared" si="9"/>
        <v>263465.12</v>
      </c>
      <c r="W32" s="271">
        <f t="shared" si="10"/>
        <v>150097.79</v>
      </c>
      <c r="X32" s="304"/>
    </row>
    <row r="33" spans="1:24" x14ac:dyDescent="0.25">
      <c r="A33" s="1627"/>
      <c r="B33" s="388">
        <v>2.15</v>
      </c>
      <c r="C33" s="144" t="s">
        <v>553</v>
      </c>
      <c r="D33" s="577">
        <f t="shared" si="8"/>
        <v>1776.0405916157845</v>
      </c>
      <c r="E33" s="253">
        <v>165.59024413564458</v>
      </c>
      <c r="F33" s="253">
        <v>1610.45034748014</v>
      </c>
      <c r="G33" s="467"/>
      <c r="H33" s="588">
        <f t="shared" si="12"/>
        <v>6821.1559323997835</v>
      </c>
      <c r="I33" s="253">
        <v>104.33921037590635</v>
      </c>
      <c r="J33" s="253">
        <v>6716.8167220238774</v>
      </c>
      <c r="K33" s="375"/>
      <c r="L33" s="588">
        <f t="shared" si="13"/>
        <v>5713.8060700032765</v>
      </c>
      <c r="M33" s="253">
        <v>807.74215095002023</v>
      </c>
      <c r="N33" s="253">
        <v>4906.0639190532565</v>
      </c>
      <c r="O33" s="375"/>
      <c r="P33" s="588">
        <f t="shared" si="14"/>
        <v>4155.0034485358947</v>
      </c>
      <c r="Q33" s="253">
        <v>498.46515273565558</v>
      </c>
      <c r="R33" s="253">
        <v>3656.5382958002392</v>
      </c>
      <c r="S33" s="303"/>
      <c r="T33" s="607">
        <v>41148.282727272723</v>
      </c>
      <c r="U33" s="290">
        <f t="shared" si="11"/>
        <v>59614.288769827457</v>
      </c>
      <c r="V33" s="271">
        <f t="shared" si="9"/>
        <v>1576.1367581972268</v>
      </c>
      <c r="W33" s="271">
        <f t="shared" si="10"/>
        <v>16889.869284357512</v>
      </c>
      <c r="X33" s="304"/>
    </row>
    <row r="34" spans="1:24" x14ac:dyDescent="0.25">
      <c r="A34" s="1627"/>
      <c r="B34" s="388">
        <v>2.16</v>
      </c>
      <c r="C34" s="144" t="s">
        <v>781</v>
      </c>
      <c r="D34" s="577">
        <f t="shared" si="8"/>
        <v>536571.05662741186</v>
      </c>
      <c r="E34" s="253">
        <v>278014.79338718351</v>
      </c>
      <c r="F34" s="253">
        <v>258556.26324022832</v>
      </c>
      <c r="G34" s="467"/>
      <c r="H34" s="588">
        <f t="shared" si="12"/>
        <v>547852.58926153369</v>
      </c>
      <c r="I34" s="253">
        <v>283860.11979013943</v>
      </c>
      <c r="J34" s="253">
        <v>263992.46947139426</v>
      </c>
      <c r="K34" s="375"/>
      <c r="L34" s="588">
        <f t="shared" si="13"/>
        <v>598840.10844048788</v>
      </c>
      <c r="M34" s="253">
        <v>310278.40015539055</v>
      </c>
      <c r="N34" s="253">
        <v>288561.70828509732</v>
      </c>
      <c r="O34" s="375"/>
      <c r="P34" s="588">
        <f t="shared" si="14"/>
        <v>675981.58064220753</v>
      </c>
      <c r="Q34" s="253">
        <v>350247.8882424761</v>
      </c>
      <c r="R34" s="253">
        <v>325733.69239973143</v>
      </c>
      <c r="S34" s="303"/>
      <c r="T34" s="607">
        <v>0</v>
      </c>
      <c r="U34" s="290">
        <f t="shared" si="11"/>
        <v>2359245.3349716412</v>
      </c>
      <c r="V34" s="271">
        <f t="shared" si="9"/>
        <v>1222401.2015751896</v>
      </c>
      <c r="W34" s="271">
        <f t="shared" si="10"/>
        <v>1136844.1333964514</v>
      </c>
      <c r="X34" s="304"/>
    </row>
    <row r="35" spans="1:24" x14ac:dyDescent="0.25">
      <c r="A35" s="1627"/>
      <c r="B35" s="388">
        <v>2.17</v>
      </c>
      <c r="C35" s="144" t="s">
        <v>782</v>
      </c>
      <c r="D35" s="577">
        <f t="shared" si="8"/>
        <v>0</v>
      </c>
      <c r="E35" s="253">
        <v>0</v>
      </c>
      <c r="F35" s="253">
        <v>0</v>
      </c>
      <c r="G35" s="467"/>
      <c r="H35" s="588">
        <f t="shared" si="12"/>
        <v>0</v>
      </c>
      <c r="I35" s="253">
        <v>0</v>
      </c>
      <c r="J35" s="253">
        <v>0</v>
      </c>
      <c r="K35" s="375"/>
      <c r="L35" s="588">
        <f t="shared" si="13"/>
        <v>0</v>
      </c>
      <c r="M35" s="253">
        <v>0</v>
      </c>
      <c r="N35" s="253">
        <v>0</v>
      </c>
      <c r="O35" s="375"/>
      <c r="P35" s="588">
        <f t="shared" si="14"/>
        <v>0</v>
      </c>
      <c r="Q35" s="253">
        <v>0</v>
      </c>
      <c r="R35" s="253">
        <v>0</v>
      </c>
      <c r="S35" s="303"/>
      <c r="T35" s="607">
        <v>0</v>
      </c>
      <c r="U35" s="290">
        <f t="shared" si="11"/>
        <v>0</v>
      </c>
      <c r="V35" s="271">
        <f t="shared" si="9"/>
        <v>0</v>
      </c>
      <c r="W35" s="271">
        <f t="shared" si="10"/>
        <v>0</v>
      </c>
      <c r="X35" s="304"/>
    </row>
    <row r="36" spans="1:24" x14ac:dyDescent="0.25">
      <c r="A36" s="1627"/>
      <c r="B36" s="388">
        <v>2.1800000000000002</v>
      </c>
      <c r="C36" s="144" t="s">
        <v>649</v>
      </c>
      <c r="D36" s="577">
        <f t="shared" si="8"/>
        <v>161260.32999999999</v>
      </c>
      <c r="E36" s="253">
        <v>8089.83</v>
      </c>
      <c r="F36" s="253">
        <v>153170.5</v>
      </c>
      <c r="G36" s="467"/>
      <c r="H36" s="588">
        <f t="shared" si="12"/>
        <v>145145.87</v>
      </c>
      <c r="I36" s="253">
        <v>10765.640000000001</v>
      </c>
      <c r="J36" s="253">
        <v>134380.22999999998</v>
      </c>
      <c r="K36" s="375"/>
      <c r="L36" s="588">
        <f t="shared" si="13"/>
        <v>126776.64000000001</v>
      </c>
      <c r="M36" s="253">
        <v>5043.6000000000004</v>
      </c>
      <c r="N36" s="253">
        <v>121733.04000000001</v>
      </c>
      <c r="O36" s="375"/>
      <c r="P36" s="588">
        <f t="shared" si="14"/>
        <v>114710.76000000001</v>
      </c>
      <c r="Q36" s="253">
        <v>7695.49</v>
      </c>
      <c r="R36" s="253">
        <v>107015.27</v>
      </c>
      <c r="S36" s="303"/>
      <c r="T36" s="607">
        <v>24836.33</v>
      </c>
      <c r="U36" s="290">
        <f t="shared" si="11"/>
        <v>572729.93000000005</v>
      </c>
      <c r="V36" s="271">
        <f t="shared" si="9"/>
        <v>31594.559999999998</v>
      </c>
      <c r="W36" s="271">
        <f t="shared" si="10"/>
        <v>516299.04000000004</v>
      </c>
      <c r="X36" s="304"/>
    </row>
    <row r="37" spans="1:24" s="401" customFormat="1" x14ac:dyDescent="0.25">
      <c r="A37" s="1627"/>
      <c r="B37" s="388">
        <v>2.19</v>
      </c>
      <c r="C37" s="387" t="s">
        <v>744</v>
      </c>
      <c r="D37" s="577">
        <f t="shared" si="8"/>
        <v>0</v>
      </c>
      <c r="E37" s="249">
        <v>0</v>
      </c>
      <c r="F37" s="249">
        <v>0</v>
      </c>
      <c r="G37" s="467"/>
      <c r="H37" s="588">
        <f t="shared" si="12"/>
        <v>0</v>
      </c>
      <c r="I37" s="249">
        <v>0</v>
      </c>
      <c r="J37" s="249">
        <v>0</v>
      </c>
      <c r="K37" s="465"/>
      <c r="L37" s="588">
        <f t="shared" si="13"/>
        <v>0</v>
      </c>
      <c r="M37" s="249">
        <v>0</v>
      </c>
      <c r="N37" s="249">
        <v>0</v>
      </c>
      <c r="O37" s="465"/>
      <c r="P37" s="588">
        <f t="shared" si="14"/>
        <v>0</v>
      </c>
      <c r="Q37" s="249">
        <v>0</v>
      </c>
      <c r="R37" s="249">
        <v>0</v>
      </c>
      <c r="S37" s="464"/>
      <c r="T37" s="605">
        <v>0</v>
      </c>
      <c r="U37" s="290">
        <f t="shared" si="11"/>
        <v>0</v>
      </c>
      <c r="V37" s="271">
        <f t="shared" si="9"/>
        <v>0</v>
      </c>
      <c r="W37" s="271">
        <f t="shared" si="10"/>
        <v>0</v>
      </c>
      <c r="X37" s="470"/>
    </row>
    <row r="38" spans="1:24" ht="24.75" x14ac:dyDescent="0.25">
      <c r="A38" s="1627"/>
      <c r="B38" s="969" t="s">
        <v>704</v>
      </c>
      <c r="C38" s="145" t="s">
        <v>737</v>
      </c>
      <c r="D38" s="577">
        <f t="shared" si="8"/>
        <v>2991.8352194280687</v>
      </c>
      <c r="E38" s="253">
        <v>239.44395811022991</v>
      </c>
      <c r="F38" s="253">
        <v>2752.3912613178391</v>
      </c>
      <c r="G38" s="467"/>
      <c r="H38" s="588">
        <f t="shared" si="12"/>
        <v>7145.4893007540277</v>
      </c>
      <c r="I38" s="253">
        <v>832.15689382680102</v>
      </c>
      <c r="J38" s="253">
        <v>6313.3324069272267</v>
      </c>
      <c r="K38" s="375"/>
      <c r="L38" s="588">
        <f t="shared" si="13"/>
        <v>19296.142134531903</v>
      </c>
      <c r="M38" s="253">
        <v>2637.8090343170788</v>
      </c>
      <c r="N38" s="253">
        <v>16658.333100214822</v>
      </c>
      <c r="O38" s="375"/>
      <c r="P38" s="588">
        <f t="shared" si="14"/>
        <v>95652.877106269952</v>
      </c>
      <c r="Q38" s="253">
        <v>16753.803041320254</v>
      </c>
      <c r="R38" s="253">
        <v>78899.074064949702</v>
      </c>
      <c r="S38" s="303"/>
      <c r="T38" s="607">
        <v>-135050.23362961633</v>
      </c>
      <c r="U38" s="290">
        <f t="shared" si="11"/>
        <v>-9963.889868632381</v>
      </c>
      <c r="V38" s="271">
        <f t="shared" si="9"/>
        <v>20463.212927574365</v>
      </c>
      <c r="W38" s="271">
        <f t="shared" si="10"/>
        <v>104623.13083340958</v>
      </c>
      <c r="X38" s="304"/>
    </row>
    <row r="39" spans="1:24" x14ac:dyDescent="0.25">
      <c r="A39" s="1627"/>
      <c r="B39" s="388">
        <v>2.21</v>
      </c>
      <c r="C39" s="145" t="s">
        <v>946</v>
      </c>
      <c r="D39" s="577">
        <f t="shared" si="8"/>
        <v>0</v>
      </c>
      <c r="E39" s="253">
        <v>0</v>
      </c>
      <c r="F39" s="253">
        <v>0</v>
      </c>
      <c r="G39" s="467"/>
      <c r="H39" s="588">
        <f t="shared" si="12"/>
        <v>0</v>
      </c>
      <c r="I39" s="253">
        <v>0</v>
      </c>
      <c r="J39" s="253">
        <v>0</v>
      </c>
      <c r="K39" s="375"/>
      <c r="L39" s="588">
        <f t="shared" si="13"/>
        <v>0</v>
      </c>
      <c r="M39" s="253">
        <v>0</v>
      </c>
      <c r="N39" s="253">
        <v>0</v>
      </c>
      <c r="O39" s="375"/>
      <c r="P39" s="588">
        <f t="shared" si="14"/>
        <v>0</v>
      </c>
      <c r="Q39" s="253">
        <v>0</v>
      </c>
      <c r="R39" s="253">
        <v>0</v>
      </c>
      <c r="S39" s="303"/>
      <c r="T39" s="607"/>
      <c r="U39" s="290">
        <f t="shared" si="11"/>
        <v>0</v>
      </c>
      <c r="V39" s="271">
        <f>E39+I39+M39+Q39</f>
        <v>0</v>
      </c>
      <c r="W39" s="271">
        <f>F39+J39+N39+R39</f>
        <v>0</v>
      </c>
      <c r="X39" s="304"/>
    </row>
    <row r="40" spans="1:24" s="403" customFormat="1" x14ac:dyDescent="0.25">
      <c r="A40" s="1628"/>
      <c r="B40" s="389">
        <v>2.2200000000000002</v>
      </c>
      <c r="C40" s="146" t="s">
        <v>735</v>
      </c>
      <c r="D40" s="578">
        <f>SUM(D28,D29:D39)</f>
        <v>16612299.662390461</v>
      </c>
      <c r="E40" s="280">
        <f t="shared" ref="E40:J40" si="15">SUM(E28:E39)</f>
        <v>12560608.277908389</v>
      </c>
      <c r="F40" s="280">
        <f t="shared" si="15"/>
        <v>4051691.3844820745</v>
      </c>
      <c r="G40" s="1102"/>
      <c r="H40" s="288">
        <f t="shared" si="15"/>
        <v>17080094.708773479</v>
      </c>
      <c r="I40" s="280">
        <f t="shared" si="15"/>
        <v>12737803.227202788</v>
      </c>
      <c r="J40" s="280">
        <f t="shared" si="15"/>
        <v>4342291.4815706871</v>
      </c>
      <c r="K40" s="1102"/>
      <c r="L40" s="288">
        <f>SUM(L28:L39)</f>
        <v>16331126.244218273</v>
      </c>
      <c r="M40" s="280">
        <f>SUM(M28:M39)</f>
        <v>11837051.188157717</v>
      </c>
      <c r="N40" s="280">
        <f>SUM(N28:N39)</f>
        <v>4494075.0560605526</v>
      </c>
      <c r="O40" s="1102"/>
      <c r="P40" s="288">
        <f>SUM(P28:P39)</f>
        <v>17909329.321111418</v>
      </c>
      <c r="Q40" s="280">
        <f>SUM(Q28:Q39)</f>
        <v>13039538.10282339</v>
      </c>
      <c r="R40" s="280">
        <f>SUM(R28:R39)</f>
        <v>4869791.2182880277</v>
      </c>
      <c r="S40" s="466"/>
      <c r="T40" s="606">
        <f>SUM(T28:T39)</f>
        <v>-185661.51248471334</v>
      </c>
      <c r="U40" s="292">
        <f>SUM(U28:U39)</f>
        <v>67747188.424008921</v>
      </c>
      <c r="V40" s="280">
        <f>SUM(V28:V39)</f>
        <v>50175000.796092279</v>
      </c>
      <c r="W40" s="280">
        <f>SUM(W28:W39)</f>
        <v>17757849.140401341</v>
      </c>
      <c r="X40" s="1353"/>
    </row>
    <row r="41" spans="1:24" ht="14.85" customHeight="1" x14ac:dyDescent="0.25">
      <c r="A41" s="1624" t="s">
        <v>6</v>
      </c>
      <c r="B41" s="114" t="s">
        <v>70</v>
      </c>
      <c r="C41" s="144" t="s">
        <v>188</v>
      </c>
      <c r="D41" s="574">
        <f>SUM(E41:G41)</f>
        <v>27656.232130527373</v>
      </c>
      <c r="E41" s="251">
        <v>15148.457825387977</v>
      </c>
      <c r="F41" s="253">
        <v>12507.774305139395</v>
      </c>
      <c r="G41" s="467"/>
      <c r="H41" s="588">
        <f>SUM(I41:J41)</f>
        <v>19310.012140570685</v>
      </c>
      <c r="I41" s="251">
        <v>12076.946683202721</v>
      </c>
      <c r="J41" s="253">
        <v>7233.0654573679649</v>
      </c>
      <c r="K41" s="375"/>
      <c r="L41" s="588">
        <f>SUM(M41:N41)</f>
        <v>22240.689532322613</v>
      </c>
      <c r="M41" s="251">
        <v>12329.218145300936</v>
      </c>
      <c r="N41" s="253">
        <v>9911.4713870216783</v>
      </c>
      <c r="O41" s="375"/>
      <c r="P41" s="588">
        <f>SUM(Q41:R41)</f>
        <v>27671.141804658022</v>
      </c>
      <c r="Q41" s="251">
        <v>14261.073932921516</v>
      </c>
      <c r="R41" s="253">
        <v>13410.067871736504</v>
      </c>
      <c r="S41" s="303"/>
      <c r="T41" s="607">
        <v>0</v>
      </c>
      <c r="U41" s="321">
        <f>SUM(V41:X41)+T41</f>
        <v>96878.075608078696</v>
      </c>
      <c r="V41" s="271">
        <f t="shared" ref="V41:W44" si="16">E41+I41+M41+Q41</f>
        <v>53815.696586813152</v>
      </c>
      <c r="W41" s="271">
        <f t="shared" si="16"/>
        <v>43062.379021265544</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6"/>
        <v>0</v>
      </c>
      <c r="W42" s="271">
        <f t="shared" si="16"/>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6"/>
        <v>0</v>
      </c>
      <c r="W43" s="271">
        <f t="shared" si="16"/>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6"/>
        <v>0</v>
      </c>
      <c r="W44" s="271">
        <f t="shared" si="16"/>
        <v>0</v>
      </c>
      <c r="X44" s="304"/>
    </row>
    <row r="45" spans="1:24" s="403" customFormat="1" x14ac:dyDescent="0.25">
      <c r="A45" s="1625"/>
      <c r="B45" s="390">
        <v>3.5</v>
      </c>
      <c r="C45" s="146" t="s">
        <v>8</v>
      </c>
      <c r="D45" s="576">
        <f t="shared" ref="D45:W45" si="17">SUM(D41:D44)</f>
        <v>27656.232130527373</v>
      </c>
      <c r="E45" s="280">
        <f t="shared" si="17"/>
        <v>15148.457825387977</v>
      </c>
      <c r="F45" s="280">
        <f t="shared" si="17"/>
        <v>12507.774305139395</v>
      </c>
      <c r="G45" s="1102"/>
      <c r="H45" s="288">
        <f>SUM(H41:H44)</f>
        <v>19310.012140570685</v>
      </c>
      <c r="I45" s="280">
        <f t="shared" si="17"/>
        <v>12076.946683202721</v>
      </c>
      <c r="J45" s="280">
        <f t="shared" si="17"/>
        <v>7233.0654573679649</v>
      </c>
      <c r="K45" s="1102"/>
      <c r="L45" s="288">
        <f>SUM(L41:L44)</f>
        <v>22240.689532322613</v>
      </c>
      <c r="M45" s="280">
        <f>SUM(M41:M44)</f>
        <v>12329.218145300936</v>
      </c>
      <c r="N45" s="280">
        <f>SUM(N41:N44)</f>
        <v>9911.4713870216783</v>
      </c>
      <c r="O45" s="1102"/>
      <c r="P45" s="288">
        <f>SUM(P41:P44)</f>
        <v>27671.141804658022</v>
      </c>
      <c r="Q45" s="280">
        <f>SUM(Q41:Q44)</f>
        <v>14261.073932921516</v>
      </c>
      <c r="R45" s="280">
        <f>SUM(R41:R44)</f>
        <v>13410.067871736504</v>
      </c>
      <c r="S45" s="466"/>
      <c r="T45" s="606">
        <f t="shared" si="17"/>
        <v>0</v>
      </c>
      <c r="U45" s="292">
        <f t="shared" si="17"/>
        <v>96878.075608078696</v>
      </c>
      <c r="V45" s="280">
        <f t="shared" si="17"/>
        <v>53815.696586813152</v>
      </c>
      <c r="W45" s="280">
        <f t="shared" si="17"/>
        <v>43062.379021265544</v>
      </c>
      <c r="X45" s="1353"/>
    </row>
    <row r="46" spans="1:24" s="403" customFormat="1" x14ac:dyDescent="0.25">
      <c r="A46" s="1623" t="s">
        <v>232</v>
      </c>
      <c r="B46" s="150" t="s">
        <v>74</v>
      </c>
      <c r="C46" s="143" t="s">
        <v>171</v>
      </c>
      <c r="D46" s="334">
        <f t="shared" ref="D46:J46" si="18">SUM(D21+D22+D24, D29:D36)+D41</f>
        <v>16478749.259349536</v>
      </c>
      <c r="E46" s="372">
        <f t="shared" si="18"/>
        <v>12425474.61145669</v>
      </c>
      <c r="F46" s="372">
        <f t="shared" si="18"/>
        <v>4053274.6478928467</v>
      </c>
      <c r="G46" s="467"/>
      <c r="H46" s="334">
        <f t="shared" si="18"/>
        <v>16726741.307334498</v>
      </c>
      <c r="I46" s="372">
        <f t="shared" si="18"/>
        <v>12407884.975683711</v>
      </c>
      <c r="J46" s="372">
        <f t="shared" si="18"/>
        <v>4318856.3316507861</v>
      </c>
      <c r="K46" s="463"/>
      <c r="L46" s="334">
        <f>SUM(L21+L22+L24, L29:L36)+L41</f>
        <v>15680991.874042816</v>
      </c>
      <c r="M46" s="372">
        <f>SUM(M21+M22+M24, M29:M36)+M41</f>
        <v>11243466.690451641</v>
      </c>
      <c r="N46" s="372">
        <f>SUM(N21+N22+N24, N29:N36)+N41</f>
        <v>4437525.1835911721</v>
      </c>
      <c r="O46" s="463"/>
      <c r="P46" s="334">
        <f>SUM(P21+P22+P24, P29:P36)+P41</f>
        <v>16632003.675895413</v>
      </c>
      <c r="Q46" s="372">
        <f>SUM(Q21+Q22+Q24, Q29:Q36)+Q41</f>
        <v>11922075.937328143</v>
      </c>
      <c r="R46" s="372">
        <f>SUM(R21+R22+R24, R29:R36)+R41</f>
        <v>4709927.7385672675</v>
      </c>
      <c r="S46" s="463"/>
      <c r="T46" s="614">
        <f>SUM(T21+T22+T24, T29:T36)+T41</f>
        <v>352349.82272727269</v>
      </c>
      <c r="U46" s="321">
        <f>SUM(U21+U22+U24, U29:U36)+U41</f>
        <v>65870835.93934954</v>
      </c>
      <c r="V46" s="372">
        <f>SUM(V21+V22+V24, V29:V36)+V41</f>
        <v>47998902.214920186</v>
      </c>
      <c r="W46" s="372">
        <f>SUM(W21+W22+W24, W29:W36)+W41</f>
        <v>17519583.901702069</v>
      </c>
      <c r="X46" s="469"/>
    </row>
    <row r="47" spans="1:24" s="403" customFormat="1" x14ac:dyDescent="0.25">
      <c r="A47" s="1663"/>
      <c r="B47" s="114" t="s">
        <v>75</v>
      </c>
      <c r="C47" s="144" t="s">
        <v>172</v>
      </c>
      <c r="D47" s="270">
        <f t="shared" ref="D47:W47" si="19">D25+D38+D43</f>
        <v>161206.63517145236</v>
      </c>
      <c r="E47" s="271">
        <f t="shared" si="19"/>
        <v>150282.12427708536</v>
      </c>
      <c r="F47" s="271">
        <f t="shared" si="19"/>
        <v>10924.510894367009</v>
      </c>
      <c r="G47" s="467"/>
      <c r="H47" s="270">
        <f t="shared" si="19"/>
        <v>372663.4135795472</v>
      </c>
      <c r="I47" s="271">
        <f t="shared" si="19"/>
        <v>341995.19820227742</v>
      </c>
      <c r="J47" s="271">
        <f t="shared" si="19"/>
        <v>30668.215377269786</v>
      </c>
      <c r="K47" s="464"/>
      <c r="L47" s="270">
        <f>L25+L38+L43</f>
        <v>672375.05970777897</v>
      </c>
      <c r="M47" s="271">
        <f>M25+M38+M43</f>
        <v>605913.71585137735</v>
      </c>
      <c r="N47" s="271">
        <f>N25+N38+N43</f>
        <v>66461.343856401611</v>
      </c>
      <c r="O47" s="464"/>
      <c r="P47" s="270">
        <f>P25+P38+P43</f>
        <v>1304996.7870206637</v>
      </c>
      <c r="Q47" s="271">
        <f>Q25+Q38+Q43</f>
        <v>1131723.2394281677</v>
      </c>
      <c r="R47" s="271">
        <f>R25+R38+R43</f>
        <v>173273.54759249592</v>
      </c>
      <c r="S47" s="464"/>
      <c r="T47" s="615">
        <f>T25+T38+T43</f>
        <v>-538011.33521198598</v>
      </c>
      <c r="U47" s="290">
        <f t="shared" si="19"/>
        <v>1973230.5602674559</v>
      </c>
      <c r="V47" s="271">
        <f t="shared" si="19"/>
        <v>2229914.2777589075</v>
      </c>
      <c r="W47" s="271">
        <f t="shared" si="19"/>
        <v>281327.61772053433</v>
      </c>
      <c r="X47" s="470"/>
    </row>
    <row r="48" spans="1:24" s="403" customFormat="1" x14ac:dyDescent="0.25">
      <c r="A48" s="1663"/>
      <c r="B48" s="114" t="s">
        <v>76</v>
      </c>
      <c r="C48" s="144" t="s">
        <v>173</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4"/>
    </row>
    <row r="49" spans="1:24" s="403" customFormat="1" x14ac:dyDescent="0.25">
      <c r="A49" s="1663"/>
      <c r="B49" s="114">
        <v>4.4000000000000004</v>
      </c>
      <c r="C49" s="144" t="s">
        <v>934</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63"/>
      <c r="B50" s="114">
        <v>4.5</v>
      </c>
      <c r="C50" s="144" t="s">
        <v>32</v>
      </c>
      <c r="D50" s="270">
        <f>SUM(E50:G50)</f>
        <v>96178.85545454541</v>
      </c>
      <c r="E50" s="253">
        <v>72521.761682329859</v>
      </c>
      <c r="F50" s="253">
        <v>23657.09377221555</v>
      </c>
      <c r="G50" s="467"/>
      <c r="H50" s="270">
        <f>SUM(I50:J50)</f>
        <v>-6251.5627272727234</v>
      </c>
      <c r="I50" s="253">
        <v>-4637.4048485019903</v>
      </c>
      <c r="J50" s="253">
        <v>-1614.1578787707333</v>
      </c>
      <c r="K50" s="375"/>
      <c r="L50" s="270">
        <f>SUM(M50:N50)</f>
        <v>5089.6645454545433</v>
      </c>
      <c r="M50" s="253">
        <v>3649.3529390266303</v>
      </c>
      <c r="N50" s="253">
        <v>1440.3116064279129</v>
      </c>
      <c r="O50" s="375"/>
      <c r="P50" s="270">
        <f>SUM(Q50:R50)</f>
        <v>1679.3481818181817</v>
      </c>
      <c r="Q50" s="253">
        <v>1203.7825952303629</v>
      </c>
      <c r="R50" s="253">
        <v>475.56558658781887</v>
      </c>
      <c r="S50" s="303"/>
      <c r="T50" s="607">
        <v>-31993.679999999997</v>
      </c>
      <c r="U50" s="290">
        <f>SUM(V50:X50)+T50</f>
        <v>64702.625454545429</v>
      </c>
      <c r="V50" s="271">
        <f t="shared" ref="V50:W51" si="22">E50+I50+M50+Q50</f>
        <v>72737.492368084873</v>
      </c>
      <c r="W50" s="271">
        <f t="shared" si="22"/>
        <v>23958.813086460548</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2"/>
        <v>0</v>
      </c>
      <c r="W51" s="271">
        <f t="shared" si="22"/>
        <v>0</v>
      </c>
      <c r="X51" s="304"/>
    </row>
    <row r="52" spans="1:24" s="403" customFormat="1" x14ac:dyDescent="0.25">
      <c r="A52" s="1663"/>
      <c r="B52" s="384" t="s">
        <v>194</v>
      </c>
      <c r="C52" s="385" t="s">
        <v>328</v>
      </c>
      <c r="D52" s="288">
        <f t="shared" ref="D52:W52" si="23">SUM(D46:D51)</f>
        <v>16736134.749975534</v>
      </c>
      <c r="E52" s="280">
        <f t="shared" si="23"/>
        <v>12648278.497416105</v>
      </c>
      <c r="F52" s="280">
        <f t="shared" si="23"/>
        <v>4087856.2525594295</v>
      </c>
      <c r="G52" s="1102"/>
      <c r="H52" s="288">
        <f t="shared" si="23"/>
        <v>17093153.158186771</v>
      </c>
      <c r="I52" s="280">
        <f t="shared" si="23"/>
        <v>12745242.769037487</v>
      </c>
      <c r="J52" s="280">
        <f t="shared" si="23"/>
        <v>4347910.3891492859</v>
      </c>
      <c r="K52" s="1102"/>
      <c r="L52" s="288">
        <f>SUM(L46:L51)</f>
        <v>16358456.59829605</v>
      </c>
      <c r="M52" s="280">
        <f>SUM(M46:M51)</f>
        <v>11853029.759242045</v>
      </c>
      <c r="N52" s="280">
        <f>SUM(N46:N51)</f>
        <v>4505426.8390540015</v>
      </c>
      <c r="O52" s="1102"/>
      <c r="P52" s="288">
        <f>SUM(P46:P51)</f>
        <v>17938679.811097894</v>
      </c>
      <c r="Q52" s="280">
        <f>SUM(Q46:Q51)</f>
        <v>13055002.959351541</v>
      </c>
      <c r="R52" s="280">
        <f>SUM(R46:R51)</f>
        <v>4883676.8517463505</v>
      </c>
      <c r="S52" s="466"/>
      <c r="T52" s="606">
        <f t="shared" si="23"/>
        <v>-217655.19248471328</v>
      </c>
      <c r="U52" s="292">
        <f t="shared" si="23"/>
        <v>67908769.12507154</v>
      </c>
      <c r="V52" s="280">
        <f t="shared" si="23"/>
        <v>50301553.985047176</v>
      </c>
      <c r="W52" s="280">
        <f t="shared" si="23"/>
        <v>17824870.332509063</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63"/>
      <c r="B55" s="114" t="s">
        <v>191</v>
      </c>
      <c r="C55" s="145" t="s">
        <v>313</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64"/>
      <c r="B56" s="390" t="s">
        <v>190</v>
      </c>
      <c r="C56" s="385" t="s">
        <v>330</v>
      </c>
      <c r="D56" s="288">
        <f t="shared" ref="D56:W56" si="26">D52+D55</f>
        <v>16736134.749975534</v>
      </c>
      <c r="E56" s="280">
        <f t="shared" si="26"/>
        <v>12648278.497416105</v>
      </c>
      <c r="F56" s="280">
        <f t="shared" si="26"/>
        <v>4087856.2525594295</v>
      </c>
      <c r="G56" s="467"/>
      <c r="H56" s="288">
        <f t="shared" si="26"/>
        <v>17093153.158186771</v>
      </c>
      <c r="I56" s="280">
        <f t="shared" si="26"/>
        <v>12745242.769037487</v>
      </c>
      <c r="J56" s="280">
        <f t="shared" si="26"/>
        <v>4347910.3891492859</v>
      </c>
      <c r="K56" s="1102"/>
      <c r="L56" s="288">
        <f>L52+L55</f>
        <v>16358456.59829605</v>
      </c>
      <c r="M56" s="280">
        <f>M52+M55</f>
        <v>11853029.759242045</v>
      </c>
      <c r="N56" s="280">
        <f>N52+N55</f>
        <v>4505426.8390540015</v>
      </c>
      <c r="O56" s="1102"/>
      <c r="P56" s="288">
        <f>P52+P55</f>
        <v>17938679.811097894</v>
      </c>
      <c r="Q56" s="280">
        <f>Q52+Q55</f>
        <v>13055002.959351541</v>
      </c>
      <c r="R56" s="280">
        <f>R52+R55</f>
        <v>4883676.8517463505</v>
      </c>
      <c r="S56" s="466"/>
      <c r="T56" s="606">
        <f>T52+T55</f>
        <v>-217655.19248471328</v>
      </c>
      <c r="U56" s="292">
        <f t="shared" si="26"/>
        <v>67908769.12507154</v>
      </c>
      <c r="V56" s="280">
        <f t="shared" si="26"/>
        <v>50301553.985047176</v>
      </c>
      <c r="W56" s="280">
        <f t="shared" si="26"/>
        <v>17824870.332509063</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7">SUM(E59:G59)</f>
        <v>391094.85022854572</v>
      </c>
      <c r="E59" s="251">
        <v>169142.13766993984</v>
      </c>
      <c r="F59" s="253">
        <v>221952.71255860591</v>
      </c>
      <c r="G59" s="467"/>
      <c r="H59" s="270">
        <f t="shared" ref="H59:H64" si="28">SUM(I59:J59)</f>
        <v>367138.9567541391</v>
      </c>
      <c r="I59" s="251">
        <v>176525.39900130866</v>
      </c>
      <c r="J59" s="253">
        <v>190613.55775283044</v>
      </c>
      <c r="K59" s="375"/>
      <c r="L59" s="270">
        <f t="shared" ref="L59:L64" si="29">SUM(M59:N59)</f>
        <v>450708.97654339182</v>
      </c>
      <c r="M59" s="251">
        <v>229822.48308253498</v>
      </c>
      <c r="N59" s="253">
        <v>220886.49346085684</v>
      </c>
      <c r="O59" s="375"/>
      <c r="P59" s="270">
        <f t="shared" ref="P59:P64" si="30">SUM(Q59:R59)</f>
        <v>320746.61187820928</v>
      </c>
      <c r="Q59" s="253">
        <v>165325.29702057445</v>
      </c>
      <c r="R59" s="253">
        <v>155421.3148576348</v>
      </c>
      <c r="S59" s="303"/>
      <c r="T59" s="607"/>
      <c r="U59" s="290">
        <f t="shared" ref="U59:U64" si="31">D59+H59+L59+P59+T59</f>
        <v>1529689.395404286</v>
      </c>
      <c r="V59" s="271">
        <f t="shared" ref="V59:V65" si="32">E59+I59+M59+Q59</f>
        <v>740815.31677435793</v>
      </c>
      <c r="W59" s="271">
        <f t="shared" ref="W59:W65" si="33">F59+J59+N59+R59</f>
        <v>788874.07862992806</v>
      </c>
      <c r="X59" s="304"/>
    </row>
    <row r="60" spans="1:24" x14ac:dyDescent="0.25">
      <c r="A60" s="1624"/>
      <c r="B60" s="114" t="s">
        <v>80</v>
      </c>
      <c r="C60" s="145" t="s">
        <v>97</v>
      </c>
      <c r="D60" s="270">
        <f t="shared" si="27"/>
        <v>42384.300133001416</v>
      </c>
      <c r="E60" s="253">
        <v>18330.517837171246</v>
      </c>
      <c r="F60" s="253">
        <v>24053.782295830169</v>
      </c>
      <c r="G60" s="467"/>
      <c r="H60" s="270">
        <f t="shared" si="28"/>
        <v>58723.563663833425</v>
      </c>
      <c r="I60" s="253">
        <v>28235.087330922637</v>
      </c>
      <c r="J60" s="253">
        <v>30488.476332910792</v>
      </c>
      <c r="K60" s="375"/>
      <c r="L60" s="270">
        <f t="shared" si="29"/>
        <v>47032.450621937271</v>
      </c>
      <c r="M60" s="253">
        <v>23982.470174630966</v>
      </c>
      <c r="N60" s="253">
        <v>23049.980447306309</v>
      </c>
      <c r="O60" s="375"/>
      <c r="P60" s="270">
        <f t="shared" si="30"/>
        <v>48620.633588274461</v>
      </c>
      <c r="Q60" s="253">
        <v>25060.968352059128</v>
      </c>
      <c r="R60" s="253">
        <v>23559.665236215336</v>
      </c>
      <c r="S60" s="303"/>
      <c r="T60" s="607"/>
      <c r="U60" s="290">
        <f t="shared" si="31"/>
        <v>196760.94800704659</v>
      </c>
      <c r="V60" s="271">
        <f t="shared" si="32"/>
        <v>95609.043694783992</v>
      </c>
      <c r="W60" s="271">
        <f t="shared" si="33"/>
        <v>101151.90431226262</v>
      </c>
      <c r="X60" s="304"/>
    </row>
    <row r="61" spans="1:24" x14ac:dyDescent="0.25">
      <c r="A61" s="1624"/>
      <c r="B61" s="114" t="s">
        <v>81</v>
      </c>
      <c r="C61" s="145" t="s">
        <v>98</v>
      </c>
      <c r="D61" s="270">
        <f t="shared" si="27"/>
        <v>88967.918273171526</v>
      </c>
      <c r="E61" s="253">
        <v>38477.172153954314</v>
      </c>
      <c r="F61" s="253">
        <v>50490.746119217205</v>
      </c>
      <c r="G61" s="467"/>
      <c r="H61" s="270">
        <f t="shared" si="28"/>
        <v>84781.415772885521</v>
      </c>
      <c r="I61" s="253">
        <v>40764.056692645521</v>
      </c>
      <c r="J61" s="253">
        <v>44017.359080239992</v>
      </c>
      <c r="K61" s="375"/>
      <c r="L61" s="270">
        <f t="shared" si="29"/>
        <v>89530.838384234841</v>
      </c>
      <c r="M61" s="253">
        <v>45652.961580065225</v>
      </c>
      <c r="N61" s="253">
        <v>43877.876804169617</v>
      </c>
      <c r="O61" s="375"/>
      <c r="P61" s="270">
        <f t="shared" si="30"/>
        <v>97932.451253974723</v>
      </c>
      <c r="Q61" s="253">
        <v>50478.199899626932</v>
      </c>
      <c r="R61" s="253">
        <v>47454.251354347791</v>
      </c>
      <c r="S61" s="303"/>
      <c r="T61" s="607"/>
      <c r="U61" s="290">
        <f t="shared" si="31"/>
        <v>361212.62368426658</v>
      </c>
      <c r="V61" s="271">
        <f t="shared" si="32"/>
        <v>175372.39032629199</v>
      </c>
      <c r="W61" s="271">
        <f t="shared" si="33"/>
        <v>185840.23335797462</v>
      </c>
      <c r="X61" s="304"/>
    </row>
    <row r="62" spans="1:24" x14ac:dyDescent="0.25">
      <c r="A62" s="1624"/>
      <c r="B62" s="383" t="s">
        <v>82</v>
      </c>
      <c r="C62" s="145" t="s">
        <v>99</v>
      </c>
      <c r="D62" s="270">
        <f t="shared" si="27"/>
        <v>67090.635161814556</v>
      </c>
      <c r="E62" s="253">
        <v>29015.604379019442</v>
      </c>
      <c r="F62" s="253">
        <v>38075.030782795118</v>
      </c>
      <c r="G62" s="467"/>
      <c r="H62" s="270">
        <f t="shared" si="28"/>
        <v>43027.400385324625</v>
      </c>
      <c r="I62" s="253">
        <v>20688.158751006365</v>
      </c>
      <c r="J62" s="253">
        <v>22339.241634318256</v>
      </c>
      <c r="K62" s="375"/>
      <c r="L62" s="270">
        <f t="shared" si="29"/>
        <v>69091.173014190834</v>
      </c>
      <c r="M62" s="253">
        <v>35230.505198685911</v>
      </c>
      <c r="N62" s="253">
        <v>33860.667815504923</v>
      </c>
      <c r="O62" s="375"/>
      <c r="P62" s="270">
        <f t="shared" si="30"/>
        <v>264900.06409415905</v>
      </c>
      <c r="Q62" s="253">
        <v>136539.81103864426</v>
      </c>
      <c r="R62" s="253">
        <v>128360.25305551483</v>
      </c>
      <c r="S62" s="303"/>
      <c r="T62" s="607"/>
      <c r="U62" s="290">
        <f t="shared" si="31"/>
        <v>444109.27265548904</v>
      </c>
      <c r="V62" s="271">
        <f t="shared" si="32"/>
        <v>221474.07936735597</v>
      </c>
      <c r="W62" s="271">
        <f t="shared" si="33"/>
        <v>222635.19328813313</v>
      </c>
      <c r="X62" s="304"/>
    </row>
    <row r="63" spans="1:24" x14ac:dyDescent="0.25">
      <c r="A63" s="1624"/>
      <c r="B63" s="383" t="s">
        <v>216</v>
      </c>
      <c r="C63" s="145" t="s">
        <v>100</v>
      </c>
      <c r="D63" s="270">
        <f t="shared" si="27"/>
        <v>131550.23219694349</v>
      </c>
      <c r="E63" s="253">
        <v>56893.327722840739</v>
      </c>
      <c r="F63" s="253">
        <v>74656.904474102746</v>
      </c>
      <c r="G63" s="467"/>
      <c r="H63" s="270">
        <f t="shared" si="28"/>
        <v>211049.84639467543</v>
      </c>
      <c r="I63" s="253">
        <v>101475.63384000644</v>
      </c>
      <c r="J63" s="253">
        <v>109574.21255466898</v>
      </c>
      <c r="K63" s="375"/>
      <c r="L63" s="270">
        <f t="shared" si="29"/>
        <v>128958.1436261287</v>
      </c>
      <c r="M63" s="253">
        <v>65757.467288911968</v>
      </c>
      <c r="N63" s="253">
        <v>63200.676337216726</v>
      </c>
      <c r="O63" s="375"/>
      <c r="P63" s="270">
        <f t="shared" si="30"/>
        <v>194761.10725588363</v>
      </c>
      <c r="Q63" s="253">
        <v>100387.46073290147</v>
      </c>
      <c r="R63" s="253">
        <v>94373.646522982148</v>
      </c>
      <c r="S63" s="303"/>
      <c r="T63" s="607"/>
      <c r="U63" s="290">
        <f t="shared" si="31"/>
        <v>666319.32947363122</v>
      </c>
      <c r="V63" s="271">
        <f t="shared" si="32"/>
        <v>324513.88958466065</v>
      </c>
      <c r="W63" s="271">
        <f t="shared" si="33"/>
        <v>341805.43988897058</v>
      </c>
      <c r="X63" s="304"/>
    </row>
    <row r="64" spans="1:24" x14ac:dyDescent="0.25">
      <c r="A64" s="1624"/>
      <c r="B64" s="114" t="s">
        <v>215</v>
      </c>
      <c r="C64" s="145" t="s">
        <v>28</v>
      </c>
      <c r="D64" s="270">
        <f t="shared" si="27"/>
        <v>3842.7185482792802</v>
      </c>
      <c r="E64" s="253">
        <v>1661.9130355208265</v>
      </c>
      <c r="F64" s="253">
        <v>2180.8055127584539</v>
      </c>
      <c r="G64" s="467"/>
      <c r="H64" s="270">
        <f t="shared" si="28"/>
        <v>2522.5853476357734</v>
      </c>
      <c r="I64" s="253">
        <v>1212.8933114130487</v>
      </c>
      <c r="J64" s="253">
        <v>1309.6920362227249</v>
      </c>
      <c r="K64" s="375"/>
      <c r="L64" s="270">
        <f t="shared" si="29"/>
        <v>2545.6251772620653</v>
      </c>
      <c r="M64" s="253">
        <v>1298.0480302891447</v>
      </c>
      <c r="N64" s="253">
        <v>1247.5771469729204</v>
      </c>
      <c r="O64" s="375"/>
      <c r="P64" s="270">
        <f t="shared" si="30"/>
        <v>3557.5608793079109</v>
      </c>
      <c r="Q64" s="253">
        <v>1833.7054461659748</v>
      </c>
      <c r="R64" s="253">
        <v>1723.8554331419364</v>
      </c>
      <c r="S64" s="303"/>
      <c r="T64" s="607"/>
      <c r="U64" s="290">
        <f t="shared" si="31"/>
        <v>12468.48995248503</v>
      </c>
      <c r="V64" s="271">
        <f t="shared" si="32"/>
        <v>6006.5598233889941</v>
      </c>
      <c r="W64" s="271">
        <f t="shared" si="33"/>
        <v>6461.9301290960357</v>
      </c>
      <c r="X64" s="304"/>
    </row>
    <row r="65" spans="1:24" s="403" customFormat="1" x14ac:dyDescent="0.25">
      <c r="A65" s="1625"/>
      <c r="B65" s="384" t="s">
        <v>214</v>
      </c>
      <c r="C65" s="385" t="s">
        <v>105</v>
      </c>
      <c r="D65" s="288">
        <f t="shared" ref="D65:U65" si="34">SUM(D59:D64)</f>
        <v>724930.65454175591</v>
      </c>
      <c r="E65" s="280">
        <f t="shared" si="34"/>
        <v>313520.67279844638</v>
      </c>
      <c r="F65" s="280">
        <f t="shared" si="34"/>
        <v>411409.98174330953</v>
      </c>
      <c r="G65" s="1102"/>
      <c r="H65" s="288">
        <f t="shared" si="34"/>
        <v>767243.76831849385</v>
      </c>
      <c r="I65" s="280">
        <f t="shared" si="34"/>
        <v>368901.22892730264</v>
      </c>
      <c r="J65" s="280">
        <f t="shared" si="34"/>
        <v>398342.53939119115</v>
      </c>
      <c r="K65" s="1102"/>
      <c r="L65" s="288">
        <f t="shared" si="34"/>
        <v>787867.20736714557</v>
      </c>
      <c r="M65" s="280">
        <f t="shared" si="34"/>
        <v>401743.93535511818</v>
      </c>
      <c r="N65" s="280">
        <f t="shared" si="34"/>
        <v>386123.27201202739</v>
      </c>
      <c r="O65" s="1102"/>
      <c r="P65" s="288">
        <f t="shared" si="34"/>
        <v>930518.42894980905</v>
      </c>
      <c r="Q65" s="280">
        <f t="shared" si="34"/>
        <v>479625.44248997222</v>
      </c>
      <c r="R65" s="280">
        <f t="shared" si="34"/>
        <v>450892.98645983683</v>
      </c>
      <c r="S65" s="466"/>
      <c r="T65" s="606">
        <f t="shared" si="34"/>
        <v>0</v>
      </c>
      <c r="U65" s="292">
        <f t="shared" si="34"/>
        <v>3210560.059177204</v>
      </c>
      <c r="V65" s="280">
        <f t="shared" si="32"/>
        <v>1563791.2795708394</v>
      </c>
      <c r="W65" s="280">
        <f t="shared" si="33"/>
        <v>1646768.7796063649</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17461065.404517289</v>
      </c>
      <c r="E72" s="303"/>
      <c r="F72" s="303"/>
      <c r="G72" s="375"/>
      <c r="H72" s="270">
        <f>H56+H65+H71</f>
        <v>17860396.926505264</v>
      </c>
      <c r="I72" s="303"/>
      <c r="J72" s="303"/>
      <c r="K72" s="375"/>
      <c r="L72" s="270">
        <f>L56+L65+L71</f>
        <v>17146323.805663195</v>
      </c>
      <c r="M72" s="303"/>
      <c r="N72" s="303"/>
      <c r="O72" s="375"/>
      <c r="P72" s="271">
        <f>P56+P65+P71</f>
        <v>18869198.240047704</v>
      </c>
      <c r="Q72" s="303"/>
      <c r="R72" s="303"/>
      <c r="S72" s="303"/>
      <c r="T72" s="615">
        <f>T56+T65+T71</f>
        <v>-217655.19248471328</v>
      </c>
      <c r="U72" s="290">
        <f>U56+U65+U71</f>
        <v>71119329.184248745</v>
      </c>
      <c r="V72" s="346"/>
      <c r="W72" s="346"/>
      <c r="X72" s="304"/>
    </row>
    <row r="73" spans="1:24" s="403" customFormat="1" ht="24.75" x14ac:dyDescent="0.25">
      <c r="A73" s="573"/>
      <c r="B73" s="563" t="s">
        <v>254</v>
      </c>
      <c r="C73" s="564" t="s">
        <v>181</v>
      </c>
      <c r="D73" s="565">
        <f>D16-D72</f>
        <v>734292.65548270941</v>
      </c>
      <c r="E73" s="338"/>
      <c r="F73" s="338"/>
      <c r="G73" s="566"/>
      <c r="H73" s="565">
        <f>H16-H72</f>
        <v>485478.56349473074</v>
      </c>
      <c r="I73" s="338"/>
      <c r="J73" s="338"/>
      <c r="K73" s="566"/>
      <c r="L73" s="565">
        <f>L16-L72</f>
        <v>1451337.894336801</v>
      </c>
      <c r="M73" s="338"/>
      <c r="N73" s="338"/>
      <c r="O73" s="566"/>
      <c r="P73" s="567">
        <f>P16-P72</f>
        <v>1913431.0899522938</v>
      </c>
      <c r="Q73" s="338"/>
      <c r="R73" s="338"/>
      <c r="S73" s="338"/>
      <c r="T73" s="618">
        <f>T16-T72</f>
        <v>-865100.34751528676</v>
      </c>
      <c r="U73" s="568">
        <f>U16-U72</f>
        <v>3719439.8557512611</v>
      </c>
      <c r="V73" s="337"/>
      <c r="W73" s="337"/>
      <c r="X73" s="339"/>
    </row>
    <row r="74" spans="1:24" x14ac:dyDescent="0.25">
      <c r="A74" s="409"/>
      <c r="B74" s="114" t="s">
        <v>204</v>
      </c>
      <c r="C74" s="145" t="s">
        <v>26</v>
      </c>
      <c r="D74" s="257">
        <v>157090.60305036229</v>
      </c>
      <c r="E74" s="379"/>
      <c r="F74" s="379"/>
      <c r="G74" s="380"/>
      <c r="H74" s="257">
        <v>103860.66064800379</v>
      </c>
      <c r="I74" s="379"/>
      <c r="J74" s="379"/>
      <c r="K74" s="380"/>
      <c r="L74" s="257">
        <v>310441.17559864174</v>
      </c>
      <c r="M74" s="379"/>
      <c r="N74" s="379"/>
      <c r="O74" s="380"/>
      <c r="P74" s="404">
        <v>409349.10838556965</v>
      </c>
      <c r="Q74" s="340"/>
      <c r="R74" s="340"/>
      <c r="S74" s="340"/>
      <c r="T74" s="617">
        <v>-185074.89387990363</v>
      </c>
      <c r="U74" s="374">
        <f>D74+H74+L74+P74+T74</f>
        <v>795666.65380267391</v>
      </c>
      <c r="V74" s="340"/>
      <c r="W74" s="340"/>
      <c r="X74" s="341"/>
    </row>
    <row r="75" spans="1:24" s="403" customFormat="1" ht="15.75" thickBot="1" x14ac:dyDescent="0.3">
      <c r="A75" s="572"/>
      <c r="B75" s="570" t="s">
        <v>264</v>
      </c>
      <c r="C75" s="386" t="s">
        <v>182</v>
      </c>
      <c r="D75" s="288">
        <f>D73-D74</f>
        <v>577202.05243234709</v>
      </c>
      <c r="E75" s="335"/>
      <c r="F75" s="335"/>
      <c r="G75" s="376"/>
      <c r="H75" s="288">
        <f>H73-H74</f>
        <v>381617.90284672694</v>
      </c>
      <c r="I75" s="335"/>
      <c r="J75" s="335"/>
      <c r="K75" s="376"/>
      <c r="L75" s="288">
        <f>L73-L74</f>
        <v>1140896.7187381592</v>
      </c>
      <c r="M75" s="335"/>
      <c r="N75" s="335"/>
      <c r="O75" s="376"/>
      <c r="P75" s="280">
        <f>P73-P74</f>
        <v>1504081.9815667241</v>
      </c>
      <c r="Q75" s="342"/>
      <c r="R75" s="342"/>
      <c r="S75" s="337"/>
      <c r="T75" s="895">
        <f>T73-T74</f>
        <v>-680025.45363538316</v>
      </c>
      <c r="U75" s="896">
        <f>U73-U74</f>
        <v>2923773.2019485873</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topLeftCell="A44" zoomScale="65" zoomScaleNormal="65" workbookViewId="0">
      <pane xSplit="3" topLeftCell="H1" activePane="topRight" state="frozen"/>
      <selection pane="topRight" activeCell="R77" sqref="R7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381</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4110</v>
      </c>
      <c r="E9" s="812">
        <v>2170</v>
      </c>
      <c r="F9" s="812">
        <v>1940</v>
      </c>
      <c r="G9" s="1105"/>
      <c r="H9" s="805">
        <f>SUM(I9:J9)</f>
        <v>4233</v>
      </c>
      <c r="I9" s="812">
        <v>2260</v>
      </c>
      <c r="J9" s="812">
        <v>1973</v>
      </c>
      <c r="K9" s="1105"/>
      <c r="L9" s="805">
        <f>SUM(M9:N9)</f>
        <v>4498</v>
      </c>
      <c r="M9" s="812">
        <v>2476</v>
      </c>
      <c r="N9" s="812">
        <v>2022</v>
      </c>
      <c r="O9" s="1105"/>
      <c r="P9" s="805">
        <f>SUM(Q9:R9)</f>
        <v>4648</v>
      </c>
      <c r="Q9" s="812">
        <v>2590</v>
      </c>
      <c r="R9" s="812">
        <v>2058</v>
      </c>
      <c r="S9" s="1100"/>
      <c r="T9" s="813">
        <v>-5</v>
      </c>
      <c r="U9" s="814">
        <f>SUM(V9:X9)+T9</f>
        <v>17484</v>
      </c>
      <c r="V9" s="815">
        <f>E9+I9+M9+Q9</f>
        <v>9496</v>
      </c>
      <c r="W9" s="815">
        <f>F9+J9+N9+R9</f>
        <v>7993</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15936602.239999998</v>
      </c>
      <c r="E11" s="463"/>
      <c r="F11" s="463"/>
      <c r="G11" s="473"/>
      <c r="H11" s="471">
        <v>16394023.300000001</v>
      </c>
      <c r="I11" s="463"/>
      <c r="J11" s="463"/>
      <c r="K11" s="473"/>
      <c r="L11" s="471">
        <v>17528625.34</v>
      </c>
      <c r="M11" s="463"/>
      <c r="N11" s="463"/>
      <c r="O11" s="473"/>
      <c r="P11" s="471">
        <v>20078385.220000003</v>
      </c>
      <c r="Q11" s="463"/>
      <c r="R11" s="463"/>
      <c r="S11" s="463"/>
      <c r="T11" s="619">
        <v>-17834.76999999999</v>
      </c>
      <c r="U11" s="321">
        <f>D11+H11+L11+P11+T11</f>
        <v>69919801.329999998</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95333.52</v>
      </c>
      <c r="E13" s="464"/>
      <c r="F13" s="464"/>
      <c r="G13" s="465"/>
      <c r="H13" s="472">
        <v>74099.97</v>
      </c>
      <c r="I13" s="464"/>
      <c r="J13" s="464"/>
      <c r="K13" s="465"/>
      <c r="L13" s="472">
        <v>48562.17</v>
      </c>
      <c r="M13" s="464"/>
      <c r="N13" s="464"/>
      <c r="O13" s="465"/>
      <c r="P13" s="472">
        <v>75038.13</v>
      </c>
      <c r="Q13" s="464"/>
      <c r="R13" s="464"/>
      <c r="S13" s="464"/>
      <c r="T13" s="605">
        <v>-455300.81999999995</v>
      </c>
      <c r="U13" s="290">
        <f>D13+H13+L13+P13+T13</f>
        <v>-162267.02999999997</v>
      </c>
      <c r="V13" s="464"/>
      <c r="W13" s="464"/>
      <c r="X13" s="304"/>
    </row>
    <row r="14" spans="1:24" x14ac:dyDescent="0.25">
      <c r="A14" s="1627"/>
      <c r="B14" s="114" t="s">
        <v>1324</v>
      </c>
      <c r="C14" s="144" t="s">
        <v>1325</v>
      </c>
      <c r="D14" s="472">
        <v>-17884.86</v>
      </c>
      <c r="E14" s="464"/>
      <c r="F14" s="464"/>
      <c r="G14" s="465"/>
      <c r="H14" s="472">
        <v>-17884.86</v>
      </c>
      <c r="I14" s="464"/>
      <c r="J14" s="464"/>
      <c r="K14" s="465"/>
      <c r="L14" s="472">
        <v>-17884.86</v>
      </c>
      <c r="M14" s="464"/>
      <c r="N14" s="464"/>
      <c r="O14" s="465"/>
      <c r="P14" s="472">
        <v>0</v>
      </c>
      <c r="Q14" s="464"/>
      <c r="R14" s="464"/>
      <c r="S14" s="464"/>
      <c r="T14" s="605">
        <v>-422485.66999999987</v>
      </c>
      <c r="U14" s="290">
        <f>D14+H14+L14+P14+T14</f>
        <v>-476140.24999999988</v>
      </c>
      <c r="V14" s="464"/>
      <c r="W14" s="464"/>
      <c r="X14" s="304"/>
    </row>
    <row r="15" spans="1:24" x14ac:dyDescent="0.25">
      <c r="A15" s="1627"/>
      <c r="B15" s="114" t="s">
        <v>63</v>
      </c>
      <c r="C15" s="144" t="s">
        <v>13</v>
      </c>
      <c r="D15" s="472">
        <v>-18472.29</v>
      </c>
      <c r="E15" s="464"/>
      <c r="F15" s="464"/>
      <c r="G15" s="465"/>
      <c r="H15" s="472">
        <v>-22482.11</v>
      </c>
      <c r="I15" s="464"/>
      <c r="J15" s="464"/>
      <c r="K15" s="465"/>
      <c r="L15" s="472">
        <v>-62193.799999999996</v>
      </c>
      <c r="M15" s="464"/>
      <c r="N15" s="464"/>
      <c r="O15" s="465"/>
      <c r="P15" s="472">
        <v>-135945.51</v>
      </c>
      <c r="Q15" s="464"/>
      <c r="R15" s="464"/>
      <c r="S15" s="464"/>
      <c r="T15" s="605">
        <v>-136470.73000000001</v>
      </c>
      <c r="U15" s="290">
        <f>D15+H15+L15+P15+T15</f>
        <v>-375564.44000000006</v>
      </c>
      <c r="V15" s="464"/>
      <c r="W15" s="464"/>
      <c r="X15" s="304"/>
    </row>
    <row r="16" spans="1:24" s="401" customFormat="1" x14ac:dyDescent="0.25">
      <c r="A16" s="1628"/>
      <c r="B16" s="384" t="s">
        <v>64</v>
      </c>
      <c r="C16" s="391" t="s">
        <v>14</v>
      </c>
      <c r="D16" s="576">
        <f>SUM(D11:D15)</f>
        <v>15995578.609999999</v>
      </c>
      <c r="E16" s="466"/>
      <c r="F16" s="468"/>
      <c r="G16" s="467"/>
      <c r="H16" s="288">
        <f>SUM(H11:H15)</f>
        <v>16427756.300000003</v>
      </c>
      <c r="I16" s="466"/>
      <c r="J16" s="468"/>
      <c r="K16" s="467"/>
      <c r="L16" s="288">
        <f>SUM(L11:L15)</f>
        <v>17497108.850000001</v>
      </c>
      <c r="M16" s="466"/>
      <c r="N16" s="468"/>
      <c r="O16" s="467"/>
      <c r="P16" s="288">
        <f>SUM(P11:P15)</f>
        <v>20017477.84</v>
      </c>
      <c r="Q16" s="466"/>
      <c r="R16" s="468"/>
      <c r="S16" s="468"/>
      <c r="T16" s="606">
        <f>SUM(T11:T15)</f>
        <v>-1032091.9899999998</v>
      </c>
      <c r="U16" s="292">
        <f>SUM(U11:U15)</f>
        <v>68905829.609999999</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51412</v>
      </c>
      <c r="E19" s="600">
        <v>50050</v>
      </c>
      <c r="F19" s="600">
        <v>1362</v>
      </c>
      <c r="G19" s="467"/>
      <c r="H19" s="588">
        <f>SUM(I19:J19)</f>
        <v>57653</v>
      </c>
      <c r="I19" s="600">
        <v>55151</v>
      </c>
      <c r="J19" s="600">
        <v>2502</v>
      </c>
      <c r="K19" s="808"/>
      <c r="L19" s="588">
        <f>SUM(M19:N19)</f>
        <v>60989</v>
      </c>
      <c r="M19" s="600">
        <v>57282</v>
      </c>
      <c r="N19" s="600">
        <v>3707</v>
      </c>
      <c r="O19" s="808"/>
      <c r="P19" s="588">
        <f>SUM(Q19:R19)</f>
        <v>60892</v>
      </c>
      <c r="Q19" s="600">
        <v>57118</v>
      </c>
      <c r="R19" s="600">
        <v>3774</v>
      </c>
      <c r="S19" s="683"/>
      <c r="T19" s="612">
        <v>-933</v>
      </c>
      <c r="U19" s="290">
        <f>SUM(V19:X19)+T19</f>
        <v>230013</v>
      </c>
      <c r="V19" s="271">
        <f t="shared" ref="V19:W27" si="1">E19+I19+M19+Q19</f>
        <v>219601</v>
      </c>
      <c r="W19" s="271">
        <f t="shared" si="1"/>
        <v>11345</v>
      </c>
      <c r="X19" s="1351"/>
    </row>
    <row r="20" spans="1:24" x14ac:dyDescent="0.25">
      <c r="A20" s="1624"/>
      <c r="B20" s="383">
        <v>2.2000000000000002</v>
      </c>
      <c r="C20" s="587" t="s">
        <v>732</v>
      </c>
      <c r="D20" s="588">
        <f t="shared" si="0"/>
        <v>214</v>
      </c>
      <c r="E20" s="601">
        <v>210</v>
      </c>
      <c r="F20" s="601">
        <v>4</v>
      </c>
      <c r="G20" s="467"/>
      <c r="H20" s="588">
        <f>SUM(I20:J20)</f>
        <v>152</v>
      </c>
      <c r="I20" s="601">
        <v>121</v>
      </c>
      <c r="J20" s="601">
        <v>31</v>
      </c>
      <c r="K20" s="809"/>
      <c r="L20" s="588">
        <f>SUM(M20:N20)</f>
        <v>257</v>
      </c>
      <c r="M20" s="601">
        <v>127</v>
      </c>
      <c r="N20" s="601">
        <v>130</v>
      </c>
      <c r="O20" s="809"/>
      <c r="P20" s="588">
        <f>SUM(Q20:R20)</f>
        <v>145</v>
      </c>
      <c r="Q20" s="601">
        <v>130</v>
      </c>
      <c r="R20" s="601">
        <v>15</v>
      </c>
      <c r="S20" s="684"/>
      <c r="T20" s="612">
        <v>0</v>
      </c>
      <c r="U20" s="290">
        <f t="shared" ref="U20:U27" si="2">SUM(V20:X20)+T20</f>
        <v>768</v>
      </c>
      <c r="V20" s="271">
        <f t="shared" si="1"/>
        <v>588</v>
      </c>
      <c r="W20" s="271">
        <f t="shared" si="1"/>
        <v>180</v>
      </c>
      <c r="X20" s="1258"/>
    </row>
    <row r="21" spans="1:24" x14ac:dyDescent="0.25">
      <c r="A21" s="1624"/>
      <c r="B21" s="383">
        <v>2.2999999999999998</v>
      </c>
      <c r="C21" s="587" t="s">
        <v>733</v>
      </c>
      <c r="D21" s="588">
        <f t="shared" si="0"/>
        <v>9926822.1300000064</v>
      </c>
      <c r="E21" s="601">
        <v>9667545.4400000069</v>
      </c>
      <c r="F21" s="601">
        <v>259276.69</v>
      </c>
      <c r="G21" s="467"/>
      <c r="H21" s="588">
        <f t="shared" ref="H21:H27" si="3">SUM(I21:J21)</f>
        <v>11089196.970000003</v>
      </c>
      <c r="I21" s="601">
        <v>10591616.780000003</v>
      </c>
      <c r="J21" s="601">
        <v>497580.19</v>
      </c>
      <c r="K21" s="809"/>
      <c r="L21" s="588">
        <f t="shared" ref="L21:L27" si="4">SUM(M21:N21)</f>
        <v>11860774.320000002</v>
      </c>
      <c r="M21" s="601">
        <v>11077698.150000002</v>
      </c>
      <c r="N21" s="601">
        <v>783076.17000000016</v>
      </c>
      <c r="O21" s="809"/>
      <c r="P21" s="588">
        <f t="shared" ref="P21:P27" si="5">SUM(Q21:R21)</f>
        <v>12768739.570000008</v>
      </c>
      <c r="Q21" s="601">
        <v>11934407.820000008</v>
      </c>
      <c r="R21" s="601">
        <v>834331.75</v>
      </c>
      <c r="S21" s="684"/>
      <c r="T21" s="612">
        <v>269604</v>
      </c>
      <c r="U21" s="290">
        <f t="shared" si="2"/>
        <v>45915136.990000017</v>
      </c>
      <c r="V21" s="271">
        <f t="shared" si="1"/>
        <v>43271268.19000002</v>
      </c>
      <c r="W21" s="271">
        <f t="shared" si="1"/>
        <v>2374264.8000000003</v>
      </c>
      <c r="X21" s="1258"/>
    </row>
    <row r="22" spans="1:24" x14ac:dyDescent="0.25">
      <c r="A22" s="1624"/>
      <c r="B22" s="383">
        <v>2.4</v>
      </c>
      <c r="C22" s="587" t="s">
        <v>734</v>
      </c>
      <c r="D22" s="588">
        <f t="shared" si="0"/>
        <v>10640.15</v>
      </c>
      <c r="E22" s="601">
        <v>10361.879999999999</v>
      </c>
      <c r="F22" s="601">
        <v>278.27</v>
      </c>
      <c r="G22" s="467"/>
      <c r="H22" s="588">
        <f t="shared" si="3"/>
        <v>7335.1399999999985</v>
      </c>
      <c r="I22" s="601">
        <v>6294.3499999999985</v>
      </c>
      <c r="J22" s="601">
        <v>1040.79</v>
      </c>
      <c r="K22" s="809"/>
      <c r="L22" s="588">
        <f t="shared" si="4"/>
        <v>7382.2000000000007</v>
      </c>
      <c r="M22" s="601">
        <v>6995.7000000000007</v>
      </c>
      <c r="N22" s="601">
        <v>386.5</v>
      </c>
      <c r="O22" s="809"/>
      <c r="P22" s="588">
        <f t="shared" si="5"/>
        <v>8968.4900000000016</v>
      </c>
      <c r="Q22" s="601">
        <v>8400.840000000002</v>
      </c>
      <c r="R22" s="601">
        <v>567.65</v>
      </c>
      <c r="S22" s="684"/>
      <c r="T22" s="612">
        <v>0</v>
      </c>
      <c r="U22" s="290">
        <f t="shared" si="2"/>
        <v>34325.979999999996</v>
      </c>
      <c r="V22" s="271">
        <f t="shared" si="1"/>
        <v>32052.769999999997</v>
      </c>
      <c r="W22" s="271">
        <f t="shared" si="1"/>
        <v>2273.21</v>
      </c>
      <c r="X22" s="1258"/>
    </row>
    <row r="23" spans="1:24" x14ac:dyDescent="0.25">
      <c r="A23" s="1624"/>
      <c r="B23" s="383">
        <v>2.5</v>
      </c>
      <c r="C23" s="587" t="s">
        <v>776</v>
      </c>
      <c r="D23" s="588">
        <f t="shared" si="0"/>
        <v>3464</v>
      </c>
      <c r="E23" s="601">
        <v>3374</v>
      </c>
      <c r="F23" s="601">
        <v>90</v>
      </c>
      <c r="G23" s="467"/>
      <c r="H23" s="588">
        <f t="shared" si="3"/>
        <v>4222</v>
      </c>
      <c r="I23" s="601">
        <v>4083</v>
      </c>
      <c r="J23" s="601">
        <v>139</v>
      </c>
      <c r="K23" s="809"/>
      <c r="L23" s="588">
        <f t="shared" si="4"/>
        <v>5471</v>
      </c>
      <c r="M23" s="601">
        <v>5095</v>
      </c>
      <c r="N23" s="601">
        <v>376</v>
      </c>
      <c r="O23" s="809"/>
      <c r="P23" s="588">
        <f t="shared" si="5"/>
        <v>4261</v>
      </c>
      <c r="Q23" s="601">
        <v>4199</v>
      </c>
      <c r="R23" s="601">
        <v>62</v>
      </c>
      <c r="S23" s="684"/>
      <c r="T23" s="612">
        <v>-162</v>
      </c>
      <c r="U23" s="290">
        <f t="shared" si="2"/>
        <v>17256</v>
      </c>
      <c r="V23" s="271">
        <f t="shared" si="1"/>
        <v>16751</v>
      </c>
      <c r="W23" s="271">
        <f t="shared" si="1"/>
        <v>667</v>
      </c>
      <c r="X23" s="1258"/>
    </row>
    <row r="24" spans="1:24" x14ac:dyDescent="0.25">
      <c r="A24" s="1624"/>
      <c r="B24" s="383">
        <v>2.6</v>
      </c>
      <c r="C24" s="587" t="s">
        <v>186</v>
      </c>
      <c r="D24" s="588">
        <f t="shared" si="0"/>
        <v>652927.65</v>
      </c>
      <c r="E24" s="601">
        <v>636930.15</v>
      </c>
      <c r="F24" s="601">
        <v>15997.5</v>
      </c>
      <c r="G24" s="467"/>
      <c r="H24" s="588">
        <f t="shared" si="3"/>
        <v>770689.33000000019</v>
      </c>
      <c r="I24" s="601">
        <v>741719.55000000016</v>
      </c>
      <c r="J24" s="601">
        <v>28969.78</v>
      </c>
      <c r="K24" s="809"/>
      <c r="L24" s="588">
        <f t="shared" si="4"/>
        <v>996510.64999999979</v>
      </c>
      <c r="M24" s="601">
        <v>920922.85999999975</v>
      </c>
      <c r="N24" s="601">
        <v>75587.790000000008</v>
      </c>
      <c r="O24" s="809"/>
      <c r="P24" s="588">
        <f t="shared" si="5"/>
        <v>916945.34000000008</v>
      </c>
      <c r="Q24" s="601">
        <v>877915.05</v>
      </c>
      <c r="R24" s="601">
        <v>39030.289999999994</v>
      </c>
      <c r="S24" s="684"/>
      <c r="T24" s="612">
        <v>17507.909999999996</v>
      </c>
      <c r="U24" s="290">
        <f t="shared" si="2"/>
        <v>3354580.8800000004</v>
      </c>
      <c r="V24" s="271">
        <f t="shared" si="1"/>
        <v>3177487.6100000003</v>
      </c>
      <c r="W24" s="271">
        <f t="shared" si="1"/>
        <v>159585.35999999999</v>
      </c>
      <c r="X24" s="1258"/>
    </row>
    <row r="25" spans="1:24" x14ac:dyDescent="0.25">
      <c r="A25" s="1624"/>
      <c r="B25" s="383">
        <v>2.7</v>
      </c>
      <c r="C25" s="587" t="s">
        <v>777</v>
      </c>
      <c r="D25" s="588">
        <f t="shared" si="0"/>
        <v>162143.43420758122</v>
      </c>
      <c r="E25" s="601">
        <v>157908.44214506357</v>
      </c>
      <c r="F25" s="601">
        <v>4234.9920625176337</v>
      </c>
      <c r="G25" s="467"/>
      <c r="H25" s="588">
        <f t="shared" si="3"/>
        <v>374594.10576609499</v>
      </c>
      <c r="I25" s="601">
        <v>357785.80063595594</v>
      </c>
      <c r="J25" s="601">
        <v>16808.305130139066</v>
      </c>
      <c r="K25" s="809"/>
      <c r="L25" s="588">
        <f t="shared" si="4"/>
        <v>669295.5307342048</v>
      </c>
      <c r="M25" s="601">
        <v>625107.06827255175</v>
      </c>
      <c r="N25" s="601">
        <v>44188.462461653042</v>
      </c>
      <c r="O25" s="809"/>
      <c r="P25" s="588">
        <f t="shared" si="5"/>
        <v>1239373.1480936252</v>
      </c>
      <c r="Q25" s="601">
        <v>1158390.3414600366</v>
      </c>
      <c r="R25" s="601">
        <v>80982.806633588727</v>
      </c>
      <c r="S25" s="684"/>
      <c r="T25" s="612">
        <v>-412967.03521066165</v>
      </c>
      <c r="U25" s="290">
        <f t="shared" si="2"/>
        <v>2032439.1835908447</v>
      </c>
      <c r="V25" s="271">
        <f t="shared" si="1"/>
        <v>2299191.6525136079</v>
      </c>
      <c r="W25" s="271">
        <f t="shared" si="1"/>
        <v>146214.56628789846</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10752533.364207588</v>
      </c>
      <c r="E28" s="590">
        <f t="shared" si="6"/>
        <v>10472745.912145073</v>
      </c>
      <c r="F28" s="590">
        <f t="shared" si="6"/>
        <v>279787.45206251758</v>
      </c>
      <c r="G28" s="1102"/>
      <c r="H28" s="589">
        <f>SUM(H21:H22,H24:H27)</f>
        <v>12241815.545766098</v>
      </c>
      <c r="I28" s="590">
        <f t="shared" si="6"/>
        <v>11697416.48063596</v>
      </c>
      <c r="J28" s="590">
        <f>SUM(J21:J22,J24:J27)</f>
        <v>544399.06513013912</v>
      </c>
      <c r="K28" s="1103"/>
      <c r="L28" s="589">
        <f>SUM(L21:L22,L24:L27)</f>
        <v>13533962.700734207</v>
      </c>
      <c r="M28" s="590">
        <f>SUM(M21:M22,M24:M27)</f>
        <v>12630723.778272552</v>
      </c>
      <c r="N28" s="590">
        <f>SUM(N21:N22,N24:N27)</f>
        <v>903238.92246165324</v>
      </c>
      <c r="O28" s="1103"/>
      <c r="P28" s="589">
        <f>SUM(P21:P22,P24:P27)</f>
        <v>14934026.548093634</v>
      </c>
      <c r="Q28" s="590">
        <f>SUM(Q21:Q22,Q24:Q27)</f>
        <v>13979114.051460044</v>
      </c>
      <c r="R28" s="590">
        <f>SUM(R21:R22,R24:R27)</f>
        <v>954912.4966335888</v>
      </c>
      <c r="S28" s="1098"/>
      <c r="T28" s="613">
        <f t="shared" si="6"/>
        <v>-125855.12521066167</v>
      </c>
      <c r="U28" s="599">
        <f t="shared" si="6"/>
        <v>51336483.033590861</v>
      </c>
      <c r="V28" s="590">
        <f t="shared" si="6"/>
        <v>48780000.222513631</v>
      </c>
      <c r="W28" s="590">
        <f t="shared" si="6"/>
        <v>2682337.9362878986</v>
      </c>
      <c r="X28" s="1352"/>
    </row>
    <row r="29" spans="1:24" x14ac:dyDescent="0.25">
      <c r="A29" s="1627" t="s">
        <v>736</v>
      </c>
      <c r="B29" s="580">
        <v>2.11</v>
      </c>
      <c r="C29" s="144" t="s">
        <v>228</v>
      </c>
      <c r="D29" s="577">
        <f t="shared" ref="D29:D39" si="7">SUM(E29:G29)</f>
        <v>281663.40999999997</v>
      </c>
      <c r="E29" s="253">
        <v>29735.1</v>
      </c>
      <c r="F29" s="253">
        <v>251928.31</v>
      </c>
      <c r="G29" s="467"/>
      <c r="H29" s="588">
        <f>SUM(I29:J29)</f>
        <v>317350.68</v>
      </c>
      <c r="I29" s="253">
        <v>30925.17</v>
      </c>
      <c r="J29" s="253">
        <v>286425.51</v>
      </c>
      <c r="K29" s="375"/>
      <c r="L29" s="588">
        <f>SUM(M29:N29)</f>
        <v>328246.67</v>
      </c>
      <c r="M29" s="253">
        <v>38150</v>
      </c>
      <c r="N29" s="253">
        <v>290096.67</v>
      </c>
      <c r="O29" s="375"/>
      <c r="P29" s="588">
        <f>SUM(Q29:R29)</f>
        <v>379946.5</v>
      </c>
      <c r="Q29" s="253">
        <v>63995.229999999996</v>
      </c>
      <c r="R29" s="253">
        <v>315951.27</v>
      </c>
      <c r="S29" s="303"/>
      <c r="T29" s="607">
        <v>23338.71</v>
      </c>
      <c r="U29" s="290">
        <f>SUM(V29:X29)+T29</f>
        <v>1330545.97</v>
      </c>
      <c r="V29" s="271">
        <f t="shared" ref="V29:W38" si="8">E29+I29+M29+Q29</f>
        <v>162805.5</v>
      </c>
      <c r="W29" s="271">
        <f t="shared" si="8"/>
        <v>1144401.76</v>
      </c>
      <c r="X29" s="304"/>
    </row>
    <row r="30" spans="1:24" x14ac:dyDescent="0.25">
      <c r="A30" s="1627"/>
      <c r="B30" s="388">
        <v>2.12</v>
      </c>
      <c r="C30" s="144" t="s">
        <v>552</v>
      </c>
      <c r="D30" s="577">
        <f t="shared" si="7"/>
        <v>1632086.4699999995</v>
      </c>
      <c r="E30" s="253">
        <v>81916.669999999984</v>
      </c>
      <c r="F30" s="253">
        <v>1550169.7999999996</v>
      </c>
      <c r="G30" s="467"/>
      <c r="H30" s="588">
        <f>SUM(I30:J30)</f>
        <v>1642738.7500000005</v>
      </c>
      <c r="I30" s="253">
        <v>80445.059999999983</v>
      </c>
      <c r="J30" s="253">
        <v>1562293.6900000004</v>
      </c>
      <c r="K30" s="375"/>
      <c r="L30" s="588">
        <f>SUM(M30:N30)</f>
        <v>1574389.0399999998</v>
      </c>
      <c r="M30" s="253">
        <v>91378.280000000013</v>
      </c>
      <c r="N30" s="253">
        <v>1483010.7599999998</v>
      </c>
      <c r="O30" s="375"/>
      <c r="P30" s="588">
        <f>SUM(Q30:R30)</f>
        <v>1842954.6299999994</v>
      </c>
      <c r="Q30" s="253">
        <v>115344.87000000001</v>
      </c>
      <c r="R30" s="253">
        <v>1727609.7599999993</v>
      </c>
      <c r="S30" s="303"/>
      <c r="T30" s="607">
        <v>59170.22</v>
      </c>
      <c r="U30" s="290">
        <f t="shared" ref="U30:U39" si="9">SUM(V30:X30)+T30</f>
        <v>6751339.1099999994</v>
      </c>
      <c r="V30" s="271">
        <f t="shared" si="8"/>
        <v>369084.88</v>
      </c>
      <c r="W30" s="271">
        <f t="shared" si="8"/>
        <v>6323084.0099999998</v>
      </c>
      <c r="X30" s="304"/>
    </row>
    <row r="31" spans="1:24" x14ac:dyDescent="0.25">
      <c r="A31" s="1627"/>
      <c r="B31" s="388">
        <v>2.13</v>
      </c>
      <c r="C31" s="144" t="s">
        <v>229</v>
      </c>
      <c r="D31" s="577">
        <f t="shared" si="7"/>
        <v>107250.80000000002</v>
      </c>
      <c r="E31" s="253">
        <v>7647.7999999999993</v>
      </c>
      <c r="F31" s="253">
        <v>99603.000000000015</v>
      </c>
      <c r="G31" s="467"/>
      <c r="H31" s="588">
        <f t="shared" ref="H31:H39" si="10">SUM(I31:J31)</f>
        <v>105311.31</v>
      </c>
      <c r="I31" s="253">
        <v>13766.63</v>
      </c>
      <c r="J31" s="253">
        <v>91544.68</v>
      </c>
      <c r="K31" s="375"/>
      <c r="L31" s="588">
        <f t="shared" ref="L31:L39" si="11">SUM(M31:N31)</f>
        <v>113214.54000000001</v>
      </c>
      <c r="M31" s="253">
        <v>7500.49</v>
      </c>
      <c r="N31" s="253">
        <v>105714.05</v>
      </c>
      <c r="O31" s="375"/>
      <c r="P31" s="588">
        <f t="shared" ref="P31:P39" si="12">SUM(Q31:R31)</f>
        <v>137919.07000000004</v>
      </c>
      <c r="Q31" s="253">
        <v>12305.299999999996</v>
      </c>
      <c r="R31" s="253">
        <v>125613.77000000005</v>
      </c>
      <c r="S31" s="303"/>
      <c r="T31" s="607">
        <v>12976.500000000002</v>
      </c>
      <c r="U31" s="290">
        <f t="shared" si="9"/>
        <v>476672.22</v>
      </c>
      <c r="V31" s="271">
        <f t="shared" si="8"/>
        <v>41220.219999999994</v>
      </c>
      <c r="W31" s="271">
        <f t="shared" si="8"/>
        <v>422475.5</v>
      </c>
      <c r="X31" s="304"/>
    </row>
    <row r="32" spans="1:24" x14ac:dyDescent="0.25">
      <c r="A32" s="1627"/>
      <c r="B32" s="388">
        <v>2.14</v>
      </c>
      <c r="C32" s="144" t="s">
        <v>554</v>
      </c>
      <c r="D32" s="577">
        <f t="shared" si="7"/>
        <v>64086.389999999992</v>
      </c>
      <c r="E32" s="253">
        <v>62763.149999999994</v>
      </c>
      <c r="F32" s="253">
        <v>1323.24</v>
      </c>
      <c r="G32" s="467"/>
      <c r="H32" s="588">
        <f t="shared" si="10"/>
        <v>63265.410000000011</v>
      </c>
      <c r="I32" s="253">
        <v>61282.040000000008</v>
      </c>
      <c r="J32" s="253">
        <v>1983.3700000000001</v>
      </c>
      <c r="K32" s="375"/>
      <c r="L32" s="588">
        <f t="shared" si="11"/>
        <v>59463.200000000004</v>
      </c>
      <c r="M32" s="253">
        <v>52808.280000000006</v>
      </c>
      <c r="N32" s="253">
        <v>6654.9199999999992</v>
      </c>
      <c r="O32" s="375"/>
      <c r="P32" s="588">
        <f t="shared" si="12"/>
        <v>61969.319999999985</v>
      </c>
      <c r="Q32" s="253">
        <v>57305.009999999987</v>
      </c>
      <c r="R32" s="253">
        <v>4664.3099999999995</v>
      </c>
      <c r="S32" s="303"/>
      <c r="T32" s="607">
        <v>14458.029999999999</v>
      </c>
      <c r="U32" s="290">
        <f t="shared" si="9"/>
        <v>263242.34999999998</v>
      </c>
      <c r="V32" s="271">
        <f t="shared" si="8"/>
        <v>234158.47999999998</v>
      </c>
      <c r="W32" s="271">
        <f t="shared" si="8"/>
        <v>14625.839999999998</v>
      </c>
      <c r="X32" s="304"/>
    </row>
    <row r="33" spans="1:24" x14ac:dyDescent="0.25">
      <c r="A33" s="1627"/>
      <c r="B33" s="388">
        <v>2.15</v>
      </c>
      <c r="C33" s="144" t="s">
        <v>553</v>
      </c>
      <c r="D33" s="577">
        <f t="shared" si="7"/>
        <v>3391.5402014489696</v>
      </c>
      <c r="E33" s="253">
        <v>512.3193639847791</v>
      </c>
      <c r="F33" s="253">
        <v>2879.2208374641905</v>
      </c>
      <c r="G33" s="467"/>
      <c r="H33" s="588">
        <f t="shared" si="10"/>
        <v>3634.1822654773987</v>
      </c>
      <c r="I33" s="253">
        <v>531.63411138450783</v>
      </c>
      <c r="J33" s="253">
        <v>3102.5481540928909</v>
      </c>
      <c r="K33" s="375"/>
      <c r="L33" s="588">
        <f t="shared" si="11"/>
        <v>2189.2696162706015</v>
      </c>
      <c r="M33" s="253">
        <v>467.82570392936344</v>
      </c>
      <c r="N33" s="253">
        <v>1721.4439123412383</v>
      </c>
      <c r="O33" s="375"/>
      <c r="P33" s="588">
        <f t="shared" si="12"/>
        <v>4621.0871248271915</v>
      </c>
      <c r="Q33" s="253">
        <v>662.17334004610541</v>
      </c>
      <c r="R33" s="253">
        <v>3958.9137847810857</v>
      </c>
      <c r="S33" s="303"/>
      <c r="T33" s="607">
        <v>41086.132727272721</v>
      </c>
      <c r="U33" s="290">
        <f t="shared" si="9"/>
        <v>54922.21193529688</v>
      </c>
      <c r="V33" s="271">
        <f t="shared" si="8"/>
        <v>2173.9525193447557</v>
      </c>
      <c r="W33" s="271">
        <f t="shared" si="8"/>
        <v>11662.126688679406</v>
      </c>
      <c r="X33" s="304"/>
    </row>
    <row r="34" spans="1:24" x14ac:dyDescent="0.25">
      <c r="A34" s="1627"/>
      <c r="B34" s="388">
        <v>2.16</v>
      </c>
      <c r="C34" s="144" t="s">
        <v>781</v>
      </c>
      <c r="D34" s="577">
        <f t="shared" si="7"/>
        <v>486852.98103018443</v>
      </c>
      <c r="E34" s="253">
        <v>264346.49824819207</v>
      </c>
      <c r="F34" s="253">
        <v>222506.48278199235</v>
      </c>
      <c r="G34" s="467"/>
      <c r="H34" s="588">
        <f t="shared" si="10"/>
        <v>497089.17943423928</v>
      </c>
      <c r="I34" s="253">
        <v>269904.44553190784</v>
      </c>
      <c r="J34" s="253">
        <v>227184.73390233144</v>
      </c>
      <c r="K34" s="375"/>
      <c r="L34" s="588">
        <f t="shared" si="11"/>
        <v>543352.25195930956</v>
      </c>
      <c r="M34" s="253">
        <v>295023.89985737344</v>
      </c>
      <c r="N34" s="253">
        <v>248328.35210193615</v>
      </c>
      <c r="O34" s="375"/>
      <c r="P34" s="588">
        <f t="shared" si="12"/>
        <v>613345.88139307732</v>
      </c>
      <c r="Q34" s="253">
        <v>333028.33150601311</v>
      </c>
      <c r="R34" s="253">
        <v>280317.54988706426</v>
      </c>
      <c r="S34" s="303"/>
      <c r="T34" s="607">
        <v>0</v>
      </c>
      <c r="U34" s="290">
        <f t="shared" si="9"/>
        <v>2140640.2938168109</v>
      </c>
      <c r="V34" s="271">
        <f t="shared" si="8"/>
        <v>1162303.1751434866</v>
      </c>
      <c r="W34" s="271">
        <f t="shared" si="8"/>
        <v>978337.11867332424</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138522.26</v>
      </c>
      <c r="E36" s="253">
        <v>1407.94</v>
      </c>
      <c r="F36" s="253">
        <v>137114.32</v>
      </c>
      <c r="G36" s="467"/>
      <c r="H36" s="588">
        <f t="shared" si="10"/>
        <v>129888.52</v>
      </c>
      <c r="I36" s="253">
        <v>1055.77</v>
      </c>
      <c r="J36" s="253">
        <v>128832.75</v>
      </c>
      <c r="K36" s="375"/>
      <c r="L36" s="588">
        <f t="shared" si="11"/>
        <v>128905.49</v>
      </c>
      <c r="M36" s="253">
        <v>3951.43</v>
      </c>
      <c r="N36" s="253">
        <v>124954.06000000001</v>
      </c>
      <c r="O36" s="375"/>
      <c r="P36" s="588">
        <f t="shared" si="12"/>
        <v>132083.5</v>
      </c>
      <c r="Q36" s="253">
        <v>8918.25</v>
      </c>
      <c r="R36" s="253">
        <v>123165.25</v>
      </c>
      <c r="S36" s="303"/>
      <c r="T36" s="607">
        <v>731.79999999999973</v>
      </c>
      <c r="U36" s="290">
        <f t="shared" si="9"/>
        <v>530131.57000000007</v>
      </c>
      <c r="V36" s="271">
        <f t="shared" si="8"/>
        <v>15333.39</v>
      </c>
      <c r="W36" s="271">
        <f t="shared" si="8"/>
        <v>514066.38</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2001.1285675882409</v>
      </c>
      <c r="E38" s="253">
        <v>211.25838840796928</v>
      </c>
      <c r="F38" s="253">
        <v>1789.8701791802716</v>
      </c>
      <c r="G38" s="467"/>
      <c r="H38" s="588">
        <f t="shared" si="10"/>
        <v>4779.355051468533</v>
      </c>
      <c r="I38" s="253">
        <v>465.7383039387945</v>
      </c>
      <c r="J38" s="253">
        <v>4313.6167475297389</v>
      </c>
      <c r="K38" s="375"/>
      <c r="L38" s="588">
        <f t="shared" si="11"/>
        <v>12906.479948797627</v>
      </c>
      <c r="M38" s="253">
        <v>1500.0371825451557</v>
      </c>
      <c r="N38" s="253">
        <v>11406.44276625247</v>
      </c>
      <c r="O38" s="375"/>
      <c r="P38" s="588">
        <f t="shared" si="12"/>
        <v>63978.692311121165</v>
      </c>
      <c r="Q38" s="253">
        <v>10776.072761689949</v>
      </c>
      <c r="R38" s="253">
        <v>53202.619549431212</v>
      </c>
      <c r="S38" s="303"/>
      <c r="T38" s="607">
        <v>-90330.135436855388</v>
      </c>
      <c r="U38" s="290">
        <f t="shared" si="9"/>
        <v>-6664.4795578798221</v>
      </c>
      <c r="V38" s="271">
        <f t="shared" si="8"/>
        <v>12953.10663658187</v>
      </c>
      <c r="W38" s="271">
        <f t="shared" si="8"/>
        <v>70712.549242393696</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13468388.34400681</v>
      </c>
      <c r="E40" s="280">
        <f t="shared" ref="E40:J40" si="13">SUM(E28:E39)</f>
        <v>10921286.648145657</v>
      </c>
      <c r="F40" s="280">
        <f t="shared" si="13"/>
        <v>2547101.6958611538</v>
      </c>
      <c r="G40" s="1102"/>
      <c r="H40" s="288">
        <f t="shared" si="13"/>
        <v>15005872.932517285</v>
      </c>
      <c r="I40" s="280">
        <f t="shared" si="13"/>
        <v>12155792.968583191</v>
      </c>
      <c r="J40" s="280">
        <f t="shared" si="13"/>
        <v>2850079.9639340937</v>
      </c>
      <c r="K40" s="1102"/>
      <c r="L40" s="288">
        <f>SUM(L28:L39)</f>
        <v>16296629.642258583</v>
      </c>
      <c r="M40" s="280">
        <f>SUM(M28:M39)</f>
        <v>13121504.0210164</v>
      </c>
      <c r="N40" s="280">
        <f>SUM(N28:N39)</f>
        <v>3175125.6212421823</v>
      </c>
      <c r="O40" s="1102"/>
      <c r="P40" s="288">
        <f>SUM(P28:P39)</f>
        <v>18170845.228922665</v>
      </c>
      <c r="Q40" s="280">
        <f>SUM(Q28:Q39)</f>
        <v>14581449.289067796</v>
      </c>
      <c r="R40" s="280">
        <f>SUM(R28:R39)</f>
        <v>3589395.939854865</v>
      </c>
      <c r="S40" s="466"/>
      <c r="T40" s="606">
        <f>SUM(T28:T39)</f>
        <v>-64423.867920244345</v>
      </c>
      <c r="U40" s="292">
        <f>SUM(U28:U39)</f>
        <v>62877312.279785089</v>
      </c>
      <c r="V40" s="280">
        <f>SUM(V28:V39)</f>
        <v>50780032.926813044</v>
      </c>
      <c r="W40" s="280">
        <f>SUM(W28:W39)</f>
        <v>12161703.220892297</v>
      </c>
      <c r="X40" s="1353"/>
    </row>
    <row r="41" spans="1:24" ht="14.85" customHeight="1" x14ac:dyDescent="0.25">
      <c r="A41" s="1624" t="s">
        <v>6</v>
      </c>
      <c r="B41" s="114" t="s">
        <v>70</v>
      </c>
      <c r="C41" s="144" t="s">
        <v>188</v>
      </c>
      <c r="D41" s="574">
        <f>SUM(E41:G41)</f>
        <v>18178.15529246772</v>
      </c>
      <c r="E41" s="251">
        <v>12580.106049912643</v>
      </c>
      <c r="F41" s="253">
        <v>5598.0492425550756</v>
      </c>
      <c r="G41" s="467"/>
      <c r="H41" s="588">
        <f>SUM(I41:J41)</f>
        <v>15310.258005520109</v>
      </c>
      <c r="I41" s="251">
        <v>10678.500532229877</v>
      </c>
      <c r="J41" s="253">
        <v>4631.7574732902322</v>
      </c>
      <c r="K41" s="375"/>
      <c r="L41" s="588">
        <f>SUM(M41:N41)</f>
        <v>16216.265350893354</v>
      </c>
      <c r="M41" s="251">
        <v>11007.44522092712</v>
      </c>
      <c r="N41" s="253">
        <v>5208.8201299662342</v>
      </c>
      <c r="O41" s="375"/>
      <c r="P41" s="588">
        <f>SUM(Q41:R41)</f>
        <v>17487.477076603329</v>
      </c>
      <c r="Q41" s="251">
        <v>12845.388062481132</v>
      </c>
      <c r="R41" s="253">
        <v>4642.0890141221962</v>
      </c>
      <c r="S41" s="303"/>
      <c r="T41" s="607">
        <v>0</v>
      </c>
      <c r="U41" s="321">
        <f>SUM(V41:X41)+T41</f>
        <v>67192.15572548451</v>
      </c>
      <c r="V41" s="271">
        <f t="shared" ref="V41:W44" si="14">E41+I41+M41+Q41</f>
        <v>47111.439865550768</v>
      </c>
      <c r="W41" s="271">
        <f t="shared" si="14"/>
        <v>20080.715859933738</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18178.15529246772</v>
      </c>
      <c r="E45" s="280">
        <f t="shared" si="15"/>
        <v>12580.106049912643</v>
      </c>
      <c r="F45" s="280">
        <f t="shared" si="15"/>
        <v>5598.0492425550756</v>
      </c>
      <c r="G45" s="1102"/>
      <c r="H45" s="288">
        <f>SUM(H41:H44)</f>
        <v>15310.258005520109</v>
      </c>
      <c r="I45" s="280">
        <f t="shared" si="15"/>
        <v>10678.500532229877</v>
      </c>
      <c r="J45" s="280">
        <f t="shared" si="15"/>
        <v>4631.7574732902322</v>
      </c>
      <c r="K45" s="1102"/>
      <c r="L45" s="288">
        <f>SUM(L41:L44)</f>
        <v>16216.265350893354</v>
      </c>
      <c r="M45" s="280">
        <f>SUM(M41:M44)</f>
        <v>11007.44522092712</v>
      </c>
      <c r="N45" s="280">
        <f>SUM(N41:N44)</f>
        <v>5208.8201299662342</v>
      </c>
      <c r="O45" s="1102"/>
      <c r="P45" s="288">
        <f>SUM(P41:P44)</f>
        <v>17487.477076603329</v>
      </c>
      <c r="Q45" s="280">
        <f>SUM(Q41:Q44)</f>
        <v>12845.388062481132</v>
      </c>
      <c r="R45" s="280">
        <f>SUM(R41:R44)</f>
        <v>4642.0890141221962</v>
      </c>
      <c r="S45" s="466"/>
      <c r="T45" s="606">
        <f t="shared" si="15"/>
        <v>0</v>
      </c>
      <c r="U45" s="292">
        <f t="shared" si="15"/>
        <v>67192.15572548451</v>
      </c>
      <c r="V45" s="280">
        <f t="shared" si="15"/>
        <v>47111.439865550768</v>
      </c>
      <c r="W45" s="280">
        <f t="shared" si="15"/>
        <v>20080.715859933738</v>
      </c>
      <c r="X45" s="1353"/>
    </row>
    <row r="46" spans="1:24" s="403" customFormat="1" x14ac:dyDescent="0.25">
      <c r="A46" s="1623" t="s">
        <v>232</v>
      </c>
      <c r="B46" s="150" t="s">
        <v>74</v>
      </c>
      <c r="C46" s="143" t="s">
        <v>171</v>
      </c>
      <c r="D46" s="334">
        <f t="shared" ref="D46:J46" si="16">SUM(D21+D22+D24, D29:D36)+D41</f>
        <v>13322421.93652411</v>
      </c>
      <c r="E46" s="372">
        <f t="shared" si="16"/>
        <v>10775747.053662097</v>
      </c>
      <c r="F46" s="372">
        <f t="shared" si="16"/>
        <v>2546674.8828620114</v>
      </c>
      <c r="G46" s="467"/>
      <c r="H46" s="334">
        <f t="shared" si="16"/>
        <v>14641809.729705241</v>
      </c>
      <c r="I46" s="372">
        <f t="shared" si="16"/>
        <v>11808219.930175526</v>
      </c>
      <c r="J46" s="372">
        <f t="shared" si="16"/>
        <v>2833589.7995297154</v>
      </c>
      <c r="K46" s="463"/>
      <c r="L46" s="334">
        <f>SUM(L21+L22+L24, L29:L36)+L41</f>
        <v>15630643.896926472</v>
      </c>
      <c r="M46" s="372">
        <f>SUM(M21+M22+M24, M29:M36)+M41</f>
        <v>12505904.36078223</v>
      </c>
      <c r="N46" s="372">
        <f>SUM(N21+N22+N24, N29:N36)+N41</f>
        <v>3124739.5361442431</v>
      </c>
      <c r="O46" s="463"/>
      <c r="P46" s="334">
        <f>SUM(P21+P22+P24, P29:P36)+P41</f>
        <v>16884980.865594514</v>
      </c>
      <c r="Q46" s="372">
        <f>SUM(Q21+Q22+Q24, Q29:Q36)+Q41</f>
        <v>13425128.26290855</v>
      </c>
      <c r="R46" s="372">
        <f>SUM(R21+R22+R24, R29:R36)+R41</f>
        <v>3459852.602685967</v>
      </c>
      <c r="S46" s="463"/>
      <c r="T46" s="614">
        <f>SUM(T21+T22+T24, T29:T36)+T41</f>
        <v>438873.30272727268</v>
      </c>
      <c r="U46" s="321">
        <f>SUM(U21+U22+U24, U29:U36)+U41</f>
        <v>60918729.731477611</v>
      </c>
      <c r="V46" s="372">
        <f>SUM(V21+V22+V24, V29:V36)+V41</f>
        <v>48514999.607528403</v>
      </c>
      <c r="W46" s="372">
        <f>SUM(W21+W22+W24, W29:W36)+W41</f>
        <v>11964856.821221938</v>
      </c>
      <c r="X46" s="469"/>
    </row>
    <row r="47" spans="1:24" s="403" customFormat="1" x14ac:dyDescent="0.25">
      <c r="A47" s="1663"/>
      <c r="B47" s="114" t="s">
        <v>75</v>
      </c>
      <c r="C47" s="144" t="s">
        <v>172</v>
      </c>
      <c r="D47" s="270">
        <f t="shared" ref="D47:W47" si="17">D25+D38+D43</f>
        <v>164144.56277516947</v>
      </c>
      <c r="E47" s="271">
        <f t="shared" si="17"/>
        <v>158119.70053347154</v>
      </c>
      <c r="F47" s="271">
        <f t="shared" si="17"/>
        <v>6024.8622416979051</v>
      </c>
      <c r="G47" s="467"/>
      <c r="H47" s="270">
        <f t="shared" si="17"/>
        <v>379373.46081756352</v>
      </c>
      <c r="I47" s="271">
        <f t="shared" si="17"/>
        <v>358251.53893989476</v>
      </c>
      <c r="J47" s="271">
        <f t="shared" si="17"/>
        <v>21121.921877668807</v>
      </c>
      <c r="K47" s="464"/>
      <c r="L47" s="270">
        <f>L25+L38+L43</f>
        <v>682202.01068300242</v>
      </c>
      <c r="M47" s="271">
        <f>M25+M38+M43</f>
        <v>626607.10545509693</v>
      </c>
      <c r="N47" s="271">
        <f>N25+N38+N43</f>
        <v>55594.90522790551</v>
      </c>
      <c r="O47" s="464"/>
      <c r="P47" s="270">
        <f>P25+P38+P43</f>
        <v>1303351.8404047464</v>
      </c>
      <c r="Q47" s="271">
        <f>Q25+Q38+Q43</f>
        <v>1169166.4142217266</v>
      </c>
      <c r="R47" s="271">
        <f>R25+R38+R43</f>
        <v>134185.42618301994</v>
      </c>
      <c r="S47" s="464"/>
      <c r="T47" s="615">
        <f t="shared" si="17"/>
        <v>-503297.17064751702</v>
      </c>
      <c r="U47" s="290">
        <f t="shared" si="17"/>
        <v>2025774.704032965</v>
      </c>
      <c r="V47" s="271">
        <f t="shared" si="17"/>
        <v>2312144.7591501898</v>
      </c>
      <c r="W47" s="271">
        <f t="shared" si="17"/>
        <v>216927.11553029215</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96178.855454545424</v>
      </c>
      <c r="E50" s="253">
        <v>73946.18047451615</v>
      </c>
      <c r="F50" s="253">
        <v>22232.674980029275</v>
      </c>
      <c r="G50" s="467"/>
      <c r="H50" s="270">
        <f>SUM(I50:J50)</f>
        <v>-6251.5627272727234</v>
      </c>
      <c r="I50" s="253">
        <v>-4809.2521914693034</v>
      </c>
      <c r="J50" s="253">
        <v>-1442.3105358034197</v>
      </c>
      <c r="K50" s="375"/>
      <c r="L50" s="270">
        <f>SUM(M50:N50)</f>
        <v>5089.6645454545442</v>
      </c>
      <c r="M50" s="253">
        <v>3880.1317978414572</v>
      </c>
      <c r="N50" s="253">
        <v>1209.5327476130867</v>
      </c>
      <c r="O50" s="375"/>
      <c r="P50" s="270">
        <f>SUM(Q50:R50)</f>
        <v>1679.3481818181822</v>
      </c>
      <c r="Q50" s="253">
        <v>1269.5689198624598</v>
      </c>
      <c r="R50" s="253">
        <v>409.77926195572229</v>
      </c>
      <c r="S50" s="303"/>
      <c r="T50" s="607">
        <v>-11341.060000000001</v>
      </c>
      <c r="U50" s="290">
        <f>SUM(V50:X50)+T50</f>
        <v>85355.245454545424</v>
      </c>
      <c r="V50" s="271">
        <f t="shared" ref="V50:W51" si="20">E50+I50+M50+Q50</f>
        <v>74286.629000750763</v>
      </c>
      <c r="W50" s="271">
        <f t="shared" si="20"/>
        <v>22409.676453794666</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13582745.354753824</v>
      </c>
      <c r="E52" s="280">
        <f t="shared" si="21"/>
        <v>11007812.934670085</v>
      </c>
      <c r="F52" s="280">
        <f t="shared" si="21"/>
        <v>2574932.4200837389</v>
      </c>
      <c r="G52" s="1102"/>
      <c r="H52" s="288">
        <f t="shared" si="21"/>
        <v>15014931.627795532</v>
      </c>
      <c r="I52" s="280">
        <f t="shared" si="21"/>
        <v>12161662.216923952</v>
      </c>
      <c r="J52" s="280">
        <f t="shared" si="21"/>
        <v>2853269.4108715807</v>
      </c>
      <c r="K52" s="1102"/>
      <c r="L52" s="288">
        <f>SUM(L46:L51)</f>
        <v>16317935.572154928</v>
      </c>
      <c r="M52" s="280">
        <f>SUM(M46:M51)</f>
        <v>13136391.598035168</v>
      </c>
      <c r="N52" s="280">
        <f>SUM(N46:N51)</f>
        <v>3181543.974119762</v>
      </c>
      <c r="O52" s="1102"/>
      <c r="P52" s="288">
        <f>SUM(P46:P51)</f>
        <v>18190012.054181077</v>
      </c>
      <c r="Q52" s="280">
        <f>SUM(Q46:Q51)</f>
        <v>14595564.246050138</v>
      </c>
      <c r="R52" s="280">
        <f>SUM(R46:R51)</f>
        <v>3594447.8081309423</v>
      </c>
      <c r="S52" s="466"/>
      <c r="T52" s="606">
        <f t="shared" si="21"/>
        <v>-75764.927920244343</v>
      </c>
      <c r="U52" s="292">
        <f t="shared" si="21"/>
        <v>63029859.680965118</v>
      </c>
      <c r="V52" s="280">
        <f t="shared" si="21"/>
        <v>50901430.995679349</v>
      </c>
      <c r="W52" s="280">
        <f t="shared" si="21"/>
        <v>12204193.613206025</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13582745.354753824</v>
      </c>
      <c r="E56" s="280">
        <f t="shared" si="24"/>
        <v>11007812.934670085</v>
      </c>
      <c r="F56" s="280">
        <f t="shared" si="24"/>
        <v>2574932.4200837389</v>
      </c>
      <c r="G56" s="467"/>
      <c r="H56" s="288">
        <f t="shared" si="24"/>
        <v>15014931.627795532</v>
      </c>
      <c r="I56" s="280">
        <f t="shared" si="24"/>
        <v>12161662.216923952</v>
      </c>
      <c r="J56" s="280">
        <f t="shared" si="24"/>
        <v>2853269.4108715807</v>
      </c>
      <c r="K56" s="1102"/>
      <c r="L56" s="288">
        <f>L52+L55</f>
        <v>16317935.572154928</v>
      </c>
      <c r="M56" s="280">
        <f>M52+M55</f>
        <v>13136391.598035168</v>
      </c>
      <c r="N56" s="280">
        <f>N52+N55</f>
        <v>3181543.974119762</v>
      </c>
      <c r="O56" s="1102"/>
      <c r="P56" s="288">
        <f>P52+P55</f>
        <v>18190012.054181077</v>
      </c>
      <c r="Q56" s="280">
        <f>Q52+Q55</f>
        <v>14595564.246050138</v>
      </c>
      <c r="R56" s="280">
        <f>R52+R55</f>
        <v>3594447.8081309423</v>
      </c>
      <c r="S56" s="466"/>
      <c r="T56" s="606">
        <f t="shared" si="24"/>
        <v>-75764.927920244343</v>
      </c>
      <c r="U56" s="292">
        <f t="shared" si="24"/>
        <v>63029859.680965118</v>
      </c>
      <c r="V56" s="280">
        <f t="shared" si="24"/>
        <v>50901430.995679349</v>
      </c>
      <c r="W56" s="280">
        <f t="shared" si="24"/>
        <v>12204193.613206025</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338696.21430156974</v>
      </c>
      <c r="E59" s="251">
        <v>154559.49842611162</v>
      </c>
      <c r="F59" s="253">
        <v>184136.71587545815</v>
      </c>
      <c r="G59" s="467"/>
      <c r="H59" s="270">
        <f t="shared" ref="H59:H64" si="26">SUM(I59:J59)</f>
        <v>326106.23208440619</v>
      </c>
      <c r="I59" s="251">
        <v>163284.06946435917</v>
      </c>
      <c r="J59" s="253">
        <v>162822.16262004699</v>
      </c>
      <c r="K59" s="375"/>
      <c r="L59" s="270">
        <f t="shared" ref="L59:L64" si="27">SUM(M59:N59)</f>
        <v>418967.59674138925</v>
      </c>
      <c r="M59" s="251">
        <v>226285.32052395405</v>
      </c>
      <c r="N59" s="253">
        <v>192682.27621743517</v>
      </c>
      <c r="O59" s="375"/>
      <c r="P59" s="270">
        <f t="shared" ref="P59:P64" si="28">SUM(Q59:R59)</f>
        <v>301391.77091926179</v>
      </c>
      <c r="Q59" s="253">
        <v>164224.8545580256</v>
      </c>
      <c r="R59" s="253">
        <v>137166.91636123619</v>
      </c>
      <c r="S59" s="303"/>
      <c r="T59" s="607"/>
      <c r="U59" s="290">
        <f t="shared" ref="U59:U64" si="29">D59+H59+L59+P59+T59</f>
        <v>1385161.8140466269</v>
      </c>
      <c r="V59" s="271">
        <f t="shared" ref="V59:W65" si="30">E59+I59+M59+Q59</f>
        <v>708353.74297245045</v>
      </c>
      <c r="W59" s="271">
        <f t="shared" si="30"/>
        <v>676808.07107417658</v>
      </c>
      <c r="X59" s="304"/>
    </row>
    <row r="60" spans="1:24" x14ac:dyDescent="0.25">
      <c r="A60" s="1624"/>
      <c r="B60" s="114" t="s">
        <v>80</v>
      </c>
      <c r="C60" s="145" t="s">
        <v>97</v>
      </c>
      <c r="D60" s="270">
        <f t="shared" si="25"/>
        <v>36705.678922849984</v>
      </c>
      <c r="E60" s="253">
        <v>16750.146840006462</v>
      </c>
      <c r="F60" s="253">
        <v>19955.532082843518</v>
      </c>
      <c r="G60" s="467"/>
      <c r="H60" s="270">
        <f t="shared" si="26"/>
        <v>53102.018926466953</v>
      </c>
      <c r="I60" s="253">
        <v>26588.617125362704</v>
      </c>
      <c r="J60" s="253">
        <v>26513.40180110425</v>
      </c>
      <c r="K60" s="375"/>
      <c r="L60" s="270">
        <f t="shared" si="27"/>
        <v>47899.769147563158</v>
      </c>
      <c r="M60" s="253">
        <v>25870.770672678522</v>
      </c>
      <c r="N60" s="253">
        <v>22028.998474884633</v>
      </c>
      <c r="O60" s="375"/>
      <c r="P60" s="270">
        <f t="shared" si="28"/>
        <v>47180.31785091183</v>
      </c>
      <c r="Q60" s="253">
        <v>25708.003949261882</v>
      </c>
      <c r="R60" s="253">
        <v>21472.313901649952</v>
      </c>
      <c r="S60" s="303"/>
      <c r="T60" s="607"/>
      <c r="U60" s="290">
        <f t="shared" si="29"/>
        <v>184887.78484779189</v>
      </c>
      <c r="V60" s="271">
        <f t="shared" si="30"/>
        <v>94917.538587309566</v>
      </c>
      <c r="W60" s="271">
        <f t="shared" si="30"/>
        <v>89970.246260482352</v>
      </c>
      <c r="X60" s="304"/>
    </row>
    <row r="61" spans="1:24" x14ac:dyDescent="0.25">
      <c r="A61" s="1624"/>
      <c r="B61" s="114" t="s">
        <v>81</v>
      </c>
      <c r="C61" s="145" t="s">
        <v>98</v>
      </c>
      <c r="D61" s="270">
        <f t="shared" si="25"/>
        <v>77048.053933222705</v>
      </c>
      <c r="E61" s="253">
        <v>35159.851417836486</v>
      </c>
      <c r="F61" s="253">
        <v>41888.20251538622</v>
      </c>
      <c r="G61" s="467"/>
      <c r="H61" s="270">
        <f t="shared" si="26"/>
        <v>77282.451208127211</v>
      </c>
      <c r="I61" s="253">
        <v>38695.958218233667</v>
      </c>
      <c r="J61" s="253">
        <v>38586.492989893544</v>
      </c>
      <c r="K61" s="375"/>
      <c r="L61" s="270">
        <f t="shared" si="27"/>
        <v>90408.044240877236</v>
      </c>
      <c r="M61" s="253">
        <v>48829.583548005459</v>
      </c>
      <c r="N61" s="253">
        <v>41578.460692871784</v>
      </c>
      <c r="O61" s="375"/>
      <c r="P61" s="270">
        <f t="shared" si="28"/>
        <v>94677.389240163451</v>
      </c>
      <c r="Q61" s="253">
        <v>51588.603200664664</v>
      </c>
      <c r="R61" s="253">
        <v>43088.786039498787</v>
      </c>
      <c r="S61" s="303"/>
      <c r="T61" s="607"/>
      <c r="U61" s="290">
        <f t="shared" si="29"/>
        <v>339415.93862239062</v>
      </c>
      <c r="V61" s="271">
        <f t="shared" si="30"/>
        <v>174273.99638474028</v>
      </c>
      <c r="W61" s="271">
        <f t="shared" si="30"/>
        <v>165141.94223765034</v>
      </c>
      <c r="X61" s="304"/>
    </row>
    <row r="62" spans="1:24" x14ac:dyDescent="0.25">
      <c r="A62" s="1624"/>
      <c r="B62" s="383" t="s">
        <v>82</v>
      </c>
      <c r="C62" s="145" t="s">
        <v>99</v>
      </c>
      <c r="D62" s="270">
        <f t="shared" si="25"/>
        <v>58101.875110642432</v>
      </c>
      <c r="E62" s="253">
        <v>26514.015496853615</v>
      </c>
      <c r="F62" s="253">
        <v>31587.85961378882</v>
      </c>
      <c r="G62" s="467"/>
      <c r="H62" s="270">
        <f t="shared" si="26"/>
        <v>39708.986407009405</v>
      </c>
      <c r="I62" s="253">
        <v>19882.615715124397</v>
      </c>
      <c r="J62" s="253">
        <v>19826.370691885004</v>
      </c>
      <c r="K62" s="375"/>
      <c r="L62" s="270">
        <f t="shared" si="27"/>
        <v>68777.458956232178</v>
      </c>
      <c r="M62" s="253">
        <v>37146.856859053638</v>
      </c>
      <c r="N62" s="253">
        <v>31630.60209717854</v>
      </c>
      <c r="O62" s="375"/>
      <c r="P62" s="270">
        <f t="shared" si="28"/>
        <v>250722.02735335246</v>
      </c>
      <c r="Q62" s="253">
        <v>136615.50330658403</v>
      </c>
      <c r="R62" s="253">
        <v>114106.52404676845</v>
      </c>
      <c r="S62" s="303"/>
      <c r="T62" s="607"/>
      <c r="U62" s="290">
        <f t="shared" si="29"/>
        <v>417310.34782723646</v>
      </c>
      <c r="V62" s="271">
        <f t="shared" si="30"/>
        <v>220158.99137761566</v>
      </c>
      <c r="W62" s="271">
        <f t="shared" si="30"/>
        <v>197151.3564496208</v>
      </c>
      <c r="X62" s="304"/>
    </row>
    <row r="63" spans="1:24" x14ac:dyDescent="0.25">
      <c r="A63" s="1624"/>
      <c r="B63" s="383" t="s">
        <v>216</v>
      </c>
      <c r="C63" s="145" t="s">
        <v>100</v>
      </c>
      <c r="D63" s="270">
        <f t="shared" si="25"/>
        <v>113925.21688679894</v>
      </c>
      <c r="E63" s="253">
        <v>51988.252707281637</v>
      </c>
      <c r="F63" s="253">
        <v>61936.964179517308</v>
      </c>
      <c r="G63" s="467"/>
      <c r="H63" s="270">
        <f t="shared" si="26"/>
        <v>187462.18270661461</v>
      </c>
      <c r="I63" s="253">
        <v>93863.854938793578</v>
      </c>
      <c r="J63" s="253">
        <v>93598.327767821029</v>
      </c>
      <c r="K63" s="375"/>
      <c r="L63" s="270">
        <f t="shared" si="27"/>
        <v>119876.20909979456</v>
      </c>
      <c r="M63" s="253">
        <v>64745.404203865932</v>
      </c>
      <c r="N63" s="253">
        <v>55130.804895928624</v>
      </c>
      <c r="O63" s="375"/>
      <c r="P63" s="270">
        <f t="shared" si="28"/>
        <v>183008.62066264258</v>
      </c>
      <c r="Q63" s="253">
        <v>99719.259154021522</v>
      </c>
      <c r="R63" s="253">
        <v>83289.361508621048</v>
      </c>
      <c r="S63" s="303"/>
      <c r="T63" s="607"/>
      <c r="U63" s="290">
        <f t="shared" si="29"/>
        <v>604272.22935585072</v>
      </c>
      <c r="V63" s="271">
        <f t="shared" si="30"/>
        <v>310316.77100396267</v>
      </c>
      <c r="W63" s="271">
        <f t="shared" si="30"/>
        <v>293955.458351888</v>
      </c>
      <c r="X63" s="304"/>
    </row>
    <row r="64" spans="1:24" x14ac:dyDescent="0.25">
      <c r="A64" s="1624"/>
      <c r="B64" s="114" t="s">
        <v>215</v>
      </c>
      <c r="C64" s="145" t="s">
        <v>28</v>
      </c>
      <c r="D64" s="270">
        <f t="shared" si="25"/>
        <v>3327.8735942650355</v>
      </c>
      <c r="E64" s="253">
        <v>1518.6307134130884</v>
      </c>
      <c r="F64" s="253">
        <v>1809.2428808519471</v>
      </c>
      <c r="G64" s="467"/>
      <c r="H64" s="270">
        <f t="shared" si="26"/>
        <v>2326.0218351952653</v>
      </c>
      <c r="I64" s="253">
        <v>1164.6582418435216</v>
      </c>
      <c r="J64" s="253">
        <v>1161.3635933517435</v>
      </c>
      <c r="K64" s="375"/>
      <c r="L64" s="270">
        <f t="shared" si="27"/>
        <v>2629.4775070060787</v>
      </c>
      <c r="M64" s="253">
        <v>1420.1865850992617</v>
      </c>
      <c r="N64" s="253">
        <v>1209.2909219068169</v>
      </c>
      <c r="O64" s="375"/>
      <c r="P64" s="270">
        <f t="shared" si="28"/>
        <v>3432.7298322057309</v>
      </c>
      <c r="Q64" s="253">
        <v>1870.4543780725814</v>
      </c>
      <c r="R64" s="253">
        <v>1562.2754541331494</v>
      </c>
      <c r="S64" s="303"/>
      <c r="T64" s="607"/>
      <c r="U64" s="290">
        <f t="shared" si="29"/>
        <v>11716.10276867211</v>
      </c>
      <c r="V64" s="271">
        <f t="shared" si="30"/>
        <v>5973.9299184284537</v>
      </c>
      <c r="W64" s="271">
        <f t="shared" si="30"/>
        <v>5742.1728502436572</v>
      </c>
      <c r="X64" s="304"/>
    </row>
    <row r="65" spans="1:24" s="403" customFormat="1" x14ac:dyDescent="0.25">
      <c r="A65" s="1625"/>
      <c r="B65" s="384" t="s">
        <v>214</v>
      </c>
      <c r="C65" s="385" t="s">
        <v>105</v>
      </c>
      <c r="D65" s="288">
        <f t="shared" ref="D65:U65" si="31">SUM(D59:D64)</f>
        <v>627804.91274934891</v>
      </c>
      <c r="E65" s="280">
        <f t="shared" si="31"/>
        <v>286490.39560150285</v>
      </c>
      <c r="F65" s="280">
        <f t="shared" si="31"/>
        <v>341314.51714784594</v>
      </c>
      <c r="G65" s="1102"/>
      <c r="H65" s="288">
        <f t="shared" si="31"/>
        <v>685987.89316781959</v>
      </c>
      <c r="I65" s="280">
        <f t="shared" si="31"/>
        <v>343479.77370371704</v>
      </c>
      <c r="J65" s="280">
        <f t="shared" si="31"/>
        <v>342508.11946410255</v>
      </c>
      <c r="K65" s="1102"/>
      <c r="L65" s="288">
        <f t="shared" si="31"/>
        <v>748558.55569286237</v>
      </c>
      <c r="M65" s="280">
        <f t="shared" si="31"/>
        <v>404298.12239265686</v>
      </c>
      <c r="N65" s="280">
        <f t="shared" si="31"/>
        <v>344260.43330020551</v>
      </c>
      <c r="O65" s="1102"/>
      <c r="P65" s="288">
        <f t="shared" si="31"/>
        <v>880412.85585853783</v>
      </c>
      <c r="Q65" s="280">
        <f t="shared" si="31"/>
        <v>479726.67854663025</v>
      </c>
      <c r="R65" s="280">
        <f t="shared" si="31"/>
        <v>400686.17731190764</v>
      </c>
      <c r="S65" s="466"/>
      <c r="T65" s="606">
        <f t="shared" si="31"/>
        <v>0</v>
      </c>
      <c r="U65" s="292">
        <f t="shared" si="31"/>
        <v>2942764.2174685686</v>
      </c>
      <c r="V65" s="280">
        <f t="shared" si="30"/>
        <v>1513994.9702445071</v>
      </c>
      <c r="W65" s="280">
        <f t="shared" si="30"/>
        <v>1428769.2472240617</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14210550.267503172</v>
      </c>
      <c r="E72" s="303"/>
      <c r="F72" s="303"/>
      <c r="G72" s="375"/>
      <c r="H72" s="270">
        <f>H56+H65+H71</f>
        <v>15700919.520963352</v>
      </c>
      <c r="I72" s="303"/>
      <c r="J72" s="303"/>
      <c r="K72" s="375"/>
      <c r="L72" s="270">
        <f>L56+L65+L71</f>
        <v>17066494.127847791</v>
      </c>
      <c r="M72" s="303"/>
      <c r="N72" s="303"/>
      <c r="O72" s="375"/>
      <c r="P72" s="271">
        <f>P56+P65+P71</f>
        <v>19070424.910039615</v>
      </c>
      <c r="Q72" s="303"/>
      <c r="R72" s="303"/>
      <c r="S72" s="303"/>
      <c r="T72" s="615">
        <f>T56+T65+T71</f>
        <v>-75764.927920244343</v>
      </c>
      <c r="U72" s="290">
        <f>U56+U65+U71</f>
        <v>65972623.898433685</v>
      </c>
      <c r="V72" s="346"/>
      <c r="W72" s="346"/>
      <c r="X72" s="304"/>
    </row>
    <row r="73" spans="1:24" s="403" customFormat="1" ht="24.75" x14ac:dyDescent="0.25">
      <c r="A73" s="573"/>
      <c r="B73" s="563" t="s">
        <v>254</v>
      </c>
      <c r="C73" s="564" t="s">
        <v>181</v>
      </c>
      <c r="D73" s="565">
        <f>D16-D72</f>
        <v>1785028.3424968272</v>
      </c>
      <c r="E73" s="338"/>
      <c r="F73" s="338"/>
      <c r="G73" s="566"/>
      <c r="H73" s="565">
        <f>H16-H72</f>
        <v>726836.77903665043</v>
      </c>
      <c r="I73" s="338"/>
      <c r="J73" s="338"/>
      <c r="K73" s="566"/>
      <c r="L73" s="565">
        <f>L16-L72</f>
        <v>430614.72215221077</v>
      </c>
      <c r="M73" s="338"/>
      <c r="N73" s="338"/>
      <c r="O73" s="566"/>
      <c r="P73" s="567">
        <f>P16-P72</f>
        <v>947052.92996038496</v>
      </c>
      <c r="Q73" s="338"/>
      <c r="R73" s="338"/>
      <c r="S73" s="338"/>
      <c r="T73" s="618">
        <f>T16-T72</f>
        <v>-956327.06207975536</v>
      </c>
      <c r="U73" s="568">
        <f>U16-U72</f>
        <v>2933205.7115663141</v>
      </c>
      <c r="V73" s="337"/>
      <c r="W73" s="337"/>
      <c r="X73" s="339"/>
    </row>
    <row r="74" spans="1:24" x14ac:dyDescent="0.25">
      <c r="A74" s="409"/>
      <c r="B74" s="114" t="s">
        <v>204</v>
      </c>
      <c r="C74" s="145" t="s">
        <v>26</v>
      </c>
      <c r="D74" s="257">
        <v>381879.31840402272</v>
      </c>
      <c r="E74" s="379"/>
      <c r="F74" s="379"/>
      <c r="G74" s="380"/>
      <c r="H74" s="257">
        <v>155495.53313044069</v>
      </c>
      <c r="I74" s="379"/>
      <c r="J74" s="379"/>
      <c r="K74" s="380"/>
      <c r="L74" s="257">
        <v>92108.489068357085</v>
      </c>
      <c r="M74" s="379"/>
      <c r="N74" s="379"/>
      <c r="O74" s="380"/>
      <c r="P74" s="404">
        <v>202607.38654711051</v>
      </c>
      <c r="Q74" s="340"/>
      <c r="R74" s="340"/>
      <c r="S74" s="340"/>
      <c r="T74" s="617">
        <v>-204591.44426105224</v>
      </c>
      <c r="U74" s="374">
        <f>D74+H74+L74+P74+T74</f>
        <v>627499.28288887884</v>
      </c>
      <c r="V74" s="340"/>
      <c r="W74" s="340"/>
      <c r="X74" s="341"/>
    </row>
    <row r="75" spans="1:24" s="403" customFormat="1" ht="15.75" thickBot="1" x14ac:dyDescent="0.3">
      <c r="A75" s="837"/>
      <c r="B75" s="839" t="s">
        <v>264</v>
      </c>
      <c r="C75" s="840" t="s">
        <v>182</v>
      </c>
      <c r="D75" s="842">
        <f>D73-D74</f>
        <v>1403149.0240928046</v>
      </c>
      <c r="E75" s="518"/>
      <c r="F75" s="518"/>
      <c r="G75" s="1115"/>
      <c r="H75" s="842">
        <f>H73-H74</f>
        <v>571341.24590620981</v>
      </c>
      <c r="I75" s="518"/>
      <c r="J75" s="518"/>
      <c r="K75" s="1115"/>
      <c r="L75" s="842">
        <f>L73-L74</f>
        <v>338506.23308385367</v>
      </c>
      <c r="M75" s="518"/>
      <c r="N75" s="518"/>
      <c r="O75" s="1115"/>
      <c r="P75" s="843">
        <f>P73-P74</f>
        <v>744445.54341327446</v>
      </c>
      <c r="Q75" s="518"/>
      <c r="R75" s="518"/>
      <c r="S75" s="518"/>
      <c r="T75" s="844">
        <f>T73-T74</f>
        <v>-751735.61781870318</v>
      </c>
      <c r="U75" s="845">
        <f>U73-U74</f>
        <v>2305706.428677435</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topLeftCell="A48" zoomScale="65" zoomScaleNormal="65" workbookViewId="0">
      <pane xSplit="3" topLeftCell="H1" activePane="topRight" state="frozen"/>
      <selection pane="topRight" activeCell="S80" sqref="S80"/>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382</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6401</v>
      </c>
      <c r="E9" s="812">
        <v>3294</v>
      </c>
      <c r="F9" s="812">
        <v>3107</v>
      </c>
      <c r="G9" s="1105"/>
      <c r="H9" s="805">
        <f>SUM(I9:J9)</f>
        <v>6593</v>
      </c>
      <c r="I9" s="812">
        <v>3439</v>
      </c>
      <c r="J9" s="812">
        <v>3154</v>
      </c>
      <c r="K9" s="1105"/>
      <c r="L9" s="805">
        <f>SUM(M9:N9)</f>
        <v>6939</v>
      </c>
      <c r="M9" s="812">
        <v>3660</v>
      </c>
      <c r="N9" s="812">
        <v>3279</v>
      </c>
      <c r="O9" s="1105"/>
      <c r="P9" s="805">
        <f>SUM(Q9:R9)</f>
        <v>7213</v>
      </c>
      <c r="Q9" s="812">
        <v>3946</v>
      </c>
      <c r="R9" s="812">
        <v>3267</v>
      </c>
      <c r="S9" s="1100"/>
      <c r="T9" s="813">
        <v>-53</v>
      </c>
      <c r="U9" s="814">
        <f>SUM(V9:X9)+T9</f>
        <v>27093</v>
      </c>
      <c r="V9" s="815">
        <f>E9+I9+M9+Q9</f>
        <v>14339</v>
      </c>
      <c r="W9" s="815">
        <f>F9+J9+N9+R9</f>
        <v>12807</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23717256.129999999</v>
      </c>
      <c r="E11" s="463"/>
      <c r="F11" s="463"/>
      <c r="G11" s="473"/>
      <c r="H11" s="471">
        <v>24393914.909999996</v>
      </c>
      <c r="I11" s="463"/>
      <c r="J11" s="463"/>
      <c r="K11" s="473"/>
      <c r="L11" s="471">
        <v>25518052.970000003</v>
      </c>
      <c r="M11" s="463"/>
      <c r="N11" s="463"/>
      <c r="O11" s="473"/>
      <c r="P11" s="471">
        <v>29378101.189999998</v>
      </c>
      <c r="Q11" s="463"/>
      <c r="R11" s="463"/>
      <c r="S11" s="463"/>
      <c r="T11" s="619">
        <v>-221567.65000000014</v>
      </c>
      <c r="U11" s="321">
        <f>D11+H11+L11+P11+T11</f>
        <v>102785757.54999998</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134804.25</v>
      </c>
      <c r="E13" s="464"/>
      <c r="F13" s="464"/>
      <c r="G13" s="465"/>
      <c r="H13" s="472">
        <v>137666.84999999998</v>
      </c>
      <c r="I13" s="464"/>
      <c r="J13" s="464"/>
      <c r="K13" s="465"/>
      <c r="L13" s="472">
        <v>131435.49</v>
      </c>
      <c r="M13" s="464"/>
      <c r="N13" s="464"/>
      <c r="O13" s="465"/>
      <c r="P13" s="472">
        <v>134984.22</v>
      </c>
      <c r="Q13" s="464"/>
      <c r="R13" s="464"/>
      <c r="S13" s="464"/>
      <c r="T13" s="605">
        <v>-126293.82000000007</v>
      </c>
      <c r="U13" s="290">
        <f>D13+H13+L13+P13+T13</f>
        <v>412596.98999999987</v>
      </c>
      <c r="V13" s="464"/>
      <c r="W13" s="464"/>
      <c r="X13" s="304"/>
    </row>
    <row r="14" spans="1:24" x14ac:dyDescent="0.25">
      <c r="A14" s="1627"/>
      <c r="B14" s="114" t="s">
        <v>1324</v>
      </c>
      <c r="C14" s="144" t="s">
        <v>1325</v>
      </c>
      <c r="D14" s="472">
        <v>-27901.29</v>
      </c>
      <c r="E14" s="464"/>
      <c r="F14" s="464"/>
      <c r="G14" s="465"/>
      <c r="H14" s="472">
        <v>-27901.29</v>
      </c>
      <c r="I14" s="464"/>
      <c r="J14" s="464"/>
      <c r="K14" s="465"/>
      <c r="L14" s="472">
        <v>-27901.29</v>
      </c>
      <c r="M14" s="464"/>
      <c r="N14" s="464"/>
      <c r="O14" s="465"/>
      <c r="P14" s="472">
        <v>0</v>
      </c>
      <c r="Q14" s="464"/>
      <c r="R14" s="464"/>
      <c r="S14" s="464"/>
      <c r="T14" s="605">
        <v>-479516.36999999988</v>
      </c>
      <c r="U14" s="290">
        <f>D14+H14+L14+P14+T14</f>
        <v>-563220.23999999987</v>
      </c>
      <c r="V14" s="464"/>
      <c r="W14" s="464"/>
      <c r="X14" s="304"/>
    </row>
    <row r="15" spans="1:24" x14ac:dyDescent="0.25">
      <c r="A15" s="1627"/>
      <c r="B15" s="114" t="s">
        <v>63</v>
      </c>
      <c r="C15" s="144" t="s">
        <v>13</v>
      </c>
      <c r="D15" s="472">
        <v>0</v>
      </c>
      <c r="E15" s="464"/>
      <c r="F15" s="464"/>
      <c r="G15" s="465"/>
      <c r="H15" s="472">
        <v>-7644.7</v>
      </c>
      <c r="I15" s="464"/>
      <c r="J15" s="464"/>
      <c r="K15" s="465"/>
      <c r="L15" s="472">
        <v>-36811.590000000004</v>
      </c>
      <c r="M15" s="464"/>
      <c r="N15" s="464"/>
      <c r="O15" s="465"/>
      <c r="P15" s="472">
        <v>-88135.78</v>
      </c>
      <c r="Q15" s="464"/>
      <c r="R15" s="464"/>
      <c r="S15" s="464"/>
      <c r="T15" s="605">
        <v>273665.84000000014</v>
      </c>
      <c r="U15" s="290">
        <f>D15+H15+L15+P15+T15</f>
        <v>141073.77000000014</v>
      </c>
      <c r="V15" s="464"/>
      <c r="W15" s="464"/>
      <c r="X15" s="304"/>
    </row>
    <row r="16" spans="1:24" s="401" customFormat="1" x14ac:dyDescent="0.25">
      <c r="A16" s="1628"/>
      <c r="B16" s="384" t="s">
        <v>64</v>
      </c>
      <c r="C16" s="391" t="s">
        <v>14</v>
      </c>
      <c r="D16" s="576">
        <f>SUM(D11:D15)</f>
        <v>23824159.09</v>
      </c>
      <c r="E16" s="466"/>
      <c r="F16" s="468"/>
      <c r="G16" s="467"/>
      <c r="H16" s="288">
        <f>SUM(H11:H15)</f>
        <v>24496035.77</v>
      </c>
      <c r="I16" s="466"/>
      <c r="J16" s="468"/>
      <c r="K16" s="467"/>
      <c r="L16" s="288">
        <f>SUM(L11:L15)</f>
        <v>25584775.580000002</v>
      </c>
      <c r="M16" s="466"/>
      <c r="N16" s="468"/>
      <c r="O16" s="467"/>
      <c r="P16" s="288">
        <f>SUM(P11:P15)</f>
        <v>29424949.629999995</v>
      </c>
      <c r="Q16" s="466"/>
      <c r="R16" s="468"/>
      <c r="S16" s="468"/>
      <c r="T16" s="606">
        <f>SUM(T11:T15)</f>
        <v>-553712</v>
      </c>
      <c r="U16" s="292">
        <f>SUM(U11:U15)</f>
        <v>102776208.06999998</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80590</v>
      </c>
      <c r="E19" s="600">
        <v>78561</v>
      </c>
      <c r="F19" s="600">
        <v>2029</v>
      </c>
      <c r="G19" s="467"/>
      <c r="H19" s="588">
        <f>SUM(I19:J19)</f>
        <v>84251</v>
      </c>
      <c r="I19" s="600">
        <v>80777</v>
      </c>
      <c r="J19" s="600">
        <v>3474</v>
      </c>
      <c r="K19" s="808"/>
      <c r="L19" s="588">
        <f>SUM(M19:N19)</f>
        <v>86186</v>
      </c>
      <c r="M19" s="600">
        <v>80026</v>
      </c>
      <c r="N19" s="600">
        <v>6160</v>
      </c>
      <c r="O19" s="808"/>
      <c r="P19" s="588">
        <f>SUM(Q19:R19)</f>
        <v>91438</v>
      </c>
      <c r="Q19" s="600">
        <v>84950</v>
      </c>
      <c r="R19" s="600">
        <v>6488</v>
      </c>
      <c r="S19" s="683"/>
      <c r="T19" s="612">
        <v>-328</v>
      </c>
      <c r="U19" s="290">
        <f>SUM(V19:X19)+T19</f>
        <v>342137</v>
      </c>
      <c r="V19" s="271">
        <f t="shared" ref="V19:W27" si="1">E19+I19+M19+Q19</f>
        <v>324314</v>
      </c>
      <c r="W19" s="271">
        <f t="shared" si="1"/>
        <v>18151</v>
      </c>
      <c r="X19" s="1351"/>
    </row>
    <row r="20" spans="1:24" x14ac:dyDescent="0.25">
      <c r="A20" s="1624"/>
      <c r="B20" s="383">
        <v>2.2000000000000002</v>
      </c>
      <c r="C20" s="587" t="s">
        <v>732</v>
      </c>
      <c r="D20" s="588">
        <f t="shared" si="0"/>
        <v>228</v>
      </c>
      <c r="E20" s="601">
        <v>197</v>
      </c>
      <c r="F20" s="601">
        <v>31</v>
      </c>
      <c r="G20" s="467"/>
      <c r="H20" s="588">
        <f>SUM(I20:J20)</f>
        <v>206</v>
      </c>
      <c r="I20" s="601">
        <v>195</v>
      </c>
      <c r="J20" s="601">
        <v>11</v>
      </c>
      <c r="K20" s="809"/>
      <c r="L20" s="588">
        <f>SUM(M20:N20)</f>
        <v>243</v>
      </c>
      <c r="M20" s="601">
        <v>224</v>
      </c>
      <c r="N20" s="601">
        <v>19</v>
      </c>
      <c r="O20" s="809"/>
      <c r="P20" s="588">
        <f>SUM(Q20:R20)</f>
        <v>234</v>
      </c>
      <c r="Q20" s="601">
        <v>232</v>
      </c>
      <c r="R20" s="601">
        <v>2</v>
      </c>
      <c r="S20" s="684"/>
      <c r="T20" s="612">
        <v>0</v>
      </c>
      <c r="U20" s="290">
        <f t="shared" ref="U20:U27" si="2">SUM(V20:X20)+T20</f>
        <v>911</v>
      </c>
      <c r="V20" s="271">
        <f t="shared" si="1"/>
        <v>848</v>
      </c>
      <c r="W20" s="271">
        <f t="shared" si="1"/>
        <v>63</v>
      </c>
      <c r="X20" s="1258"/>
    </row>
    <row r="21" spans="1:24" x14ac:dyDescent="0.25">
      <c r="A21" s="1624"/>
      <c r="B21" s="383">
        <v>2.2999999999999998</v>
      </c>
      <c r="C21" s="587" t="s">
        <v>733</v>
      </c>
      <c r="D21" s="588">
        <f t="shared" si="0"/>
        <v>15180591.559999993</v>
      </c>
      <c r="E21" s="601">
        <v>14760861.019999994</v>
      </c>
      <c r="F21" s="601">
        <v>419730.53999999992</v>
      </c>
      <c r="G21" s="467"/>
      <c r="H21" s="588">
        <f t="shared" ref="H21:H27" si="3">SUM(I21:J21)</f>
        <v>16337251.210000005</v>
      </c>
      <c r="I21" s="601">
        <v>15641302.450000005</v>
      </c>
      <c r="J21" s="601">
        <v>695948.75999999989</v>
      </c>
      <c r="K21" s="809"/>
      <c r="L21" s="588">
        <f t="shared" ref="L21:L27" si="4">SUM(M21:N21)</f>
        <v>16893473.640000008</v>
      </c>
      <c r="M21" s="601">
        <v>15677004.880000006</v>
      </c>
      <c r="N21" s="601">
        <v>1216468.76</v>
      </c>
      <c r="O21" s="809"/>
      <c r="P21" s="588">
        <f t="shared" ref="P21:P27" si="5">SUM(Q21:R21)</f>
        <v>19543686.539999984</v>
      </c>
      <c r="Q21" s="601">
        <v>18122035.489999983</v>
      </c>
      <c r="R21" s="601">
        <v>1421651.0500000003</v>
      </c>
      <c r="S21" s="684"/>
      <c r="T21" s="612">
        <v>119274.08</v>
      </c>
      <c r="U21" s="290">
        <f t="shared" si="2"/>
        <v>68074277.029999986</v>
      </c>
      <c r="V21" s="271">
        <f t="shared" si="1"/>
        <v>64201203.839999989</v>
      </c>
      <c r="W21" s="271">
        <f t="shared" si="1"/>
        <v>3753799.11</v>
      </c>
      <c r="X21" s="1258"/>
    </row>
    <row r="22" spans="1:24" x14ac:dyDescent="0.25">
      <c r="A22" s="1624"/>
      <c r="B22" s="383">
        <v>2.4</v>
      </c>
      <c r="C22" s="587" t="s">
        <v>734</v>
      </c>
      <c r="D22" s="588">
        <f t="shared" si="0"/>
        <v>13467.770000000004</v>
      </c>
      <c r="E22" s="601">
        <v>12884.270000000004</v>
      </c>
      <c r="F22" s="601">
        <v>583.5</v>
      </c>
      <c r="G22" s="467"/>
      <c r="H22" s="588">
        <f t="shared" si="3"/>
        <v>16110.280000000002</v>
      </c>
      <c r="I22" s="601">
        <v>15731.430000000002</v>
      </c>
      <c r="J22" s="601">
        <v>378.84999999999997</v>
      </c>
      <c r="K22" s="809"/>
      <c r="L22" s="588">
        <f t="shared" si="4"/>
        <v>12692.990000000002</v>
      </c>
      <c r="M22" s="601">
        <v>12171.28</v>
      </c>
      <c r="N22" s="601">
        <v>521.71</v>
      </c>
      <c r="O22" s="809"/>
      <c r="P22" s="588">
        <f t="shared" si="5"/>
        <v>14601.63</v>
      </c>
      <c r="Q22" s="601">
        <v>14464.08</v>
      </c>
      <c r="R22" s="601">
        <v>137.55000000000001</v>
      </c>
      <c r="S22" s="684"/>
      <c r="T22" s="612">
        <v>0</v>
      </c>
      <c r="U22" s="290">
        <f t="shared" si="2"/>
        <v>56872.670000000006</v>
      </c>
      <c r="V22" s="271">
        <f t="shared" si="1"/>
        <v>55251.060000000005</v>
      </c>
      <c r="W22" s="271">
        <f t="shared" si="1"/>
        <v>1621.61</v>
      </c>
      <c r="X22" s="1258"/>
    </row>
    <row r="23" spans="1:24" x14ac:dyDescent="0.25">
      <c r="A23" s="1624"/>
      <c r="B23" s="383">
        <v>2.5</v>
      </c>
      <c r="C23" s="587" t="s">
        <v>776</v>
      </c>
      <c r="D23" s="588">
        <f t="shared" si="0"/>
        <v>6324</v>
      </c>
      <c r="E23" s="601">
        <v>6202</v>
      </c>
      <c r="F23" s="601">
        <v>122</v>
      </c>
      <c r="G23" s="467"/>
      <c r="H23" s="588">
        <f t="shared" si="3"/>
        <v>7292</v>
      </c>
      <c r="I23" s="601">
        <v>7007</v>
      </c>
      <c r="J23" s="601">
        <v>285</v>
      </c>
      <c r="K23" s="809"/>
      <c r="L23" s="588">
        <f t="shared" si="4"/>
        <v>7047</v>
      </c>
      <c r="M23" s="601">
        <v>6266</v>
      </c>
      <c r="N23" s="601">
        <v>781</v>
      </c>
      <c r="O23" s="809"/>
      <c r="P23" s="588">
        <f t="shared" si="5"/>
        <v>8183</v>
      </c>
      <c r="Q23" s="601">
        <v>7685</v>
      </c>
      <c r="R23" s="601">
        <v>498</v>
      </c>
      <c r="S23" s="684"/>
      <c r="T23" s="612">
        <v>-112</v>
      </c>
      <c r="U23" s="290">
        <f t="shared" si="2"/>
        <v>28734</v>
      </c>
      <c r="V23" s="271">
        <f t="shared" si="1"/>
        <v>27160</v>
      </c>
      <c r="W23" s="271">
        <f t="shared" si="1"/>
        <v>1686</v>
      </c>
      <c r="X23" s="1258"/>
    </row>
    <row r="24" spans="1:24" x14ac:dyDescent="0.25">
      <c r="A24" s="1624"/>
      <c r="B24" s="383">
        <v>2.6</v>
      </c>
      <c r="C24" s="587" t="s">
        <v>186</v>
      </c>
      <c r="D24" s="588">
        <f t="shared" si="0"/>
        <v>1153748.1499999999</v>
      </c>
      <c r="E24" s="601">
        <v>1098531.5499999998</v>
      </c>
      <c r="F24" s="601">
        <v>55216.6</v>
      </c>
      <c r="G24" s="467"/>
      <c r="H24" s="588">
        <f t="shared" si="3"/>
        <v>1318536.3999999999</v>
      </c>
      <c r="I24" s="601">
        <v>1237289.2799999998</v>
      </c>
      <c r="J24" s="601">
        <v>81247.12000000001</v>
      </c>
      <c r="K24" s="809"/>
      <c r="L24" s="588">
        <f t="shared" si="4"/>
        <v>1278723.03</v>
      </c>
      <c r="M24" s="601">
        <v>1112806.28</v>
      </c>
      <c r="N24" s="601">
        <v>165916.75</v>
      </c>
      <c r="O24" s="809"/>
      <c r="P24" s="588">
        <f t="shared" si="5"/>
        <v>1530926.1799999995</v>
      </c>
      <c r="Q24" s="601">
        <v>1410743.0899999994</v>
      </c>
      <c r="R24" s="601">
        <v>120183.09</v>
      </c>
      <c r="S24" s="684"/>
      <c r="T24" s="612">
        <v>31442.259999999995</v>
      </c>
      <c r="U24" s="290">
        <f t="shared" si="2"/>
        <v>5313376.0199999986</v>
      </c>
      <c r="V24" s="271">
        <f t="shared" si="1"/>
        <v>4859370.1999999993</v>
      </c>
      <c r="W24" s="271">
        <f t="shared" si="1"/>
        <v>422563.55999999994</v>
      </c>
      <c r="X24" s="1258"/>
    </row>
    <row r="25" spans="1:24" x14ac:dyDescent="0.25">
      <c r="A25" s="1624"/>
      <c r="B25" s="383">
        <v>2.7</v>
      </c>
      <c r="C25" s="587" t="s">
        <v>777</v>
      </c>
      <c r="D25" s="588">
        <f t="shared" si="0"/>
        <v>241781.7190381205</v>
      </c>
      <c r="E25" s="601">
        <v>235096.65863761536</v>
      </c>
      <c r="F25" s="601">
        <v>6685.0604005051446</v>
      </c>
      <c r="G25" s="467"/>
      <c r="H25" s="588">
        <f t="shared" si="3"/>
        <v>558579.55196461023</v>
      </c>
      <c r="I25" s="601">
        <v>534784.6833202953</v>
      </c>
      <c r="J25" s="601">
        <v>23794.868644314975</v>
      </c>
      <c r="K25" s="809"/>
      <c r="L25" s="588">
        <f t="shared" si="4"/>
        <v>998026.37557482428</v>
      </c>
      <c r="M25" s="601">
        <v>926160.28495222097</v>
      </c>
      <c r="N25" s="601">
        <v>71866.090622603326</v>
      </c>
      <c r="O25" s="809"/>
      <c r="P25" s="588">
        <f t="shared" si="5"/>
        <v>1848103.0190351857</v>
      </c>
      <c r="Q25" s="601">
        <v>1713667.9117107748</v>
      </c>
      <c r="R25" s="601">
        <v>134435.1073244109</v>
      </c>
      <c r="S25" s="684"/>
      <c r="T25" s="612">
        <v>-615799.70948118297</v>
      </c>
      <c r="U25" s="290">
        <f t="shared" si="2"/>
        <v>3030690.9561315579</v>
      </c>
      <c r="V25" s="271">
        <f t="shared" si="1"/>
        <v>3409709.5386209064</v>
      </c>
      <c r="W25" s="271">
        <f t="shared" si="1"/>
        <v>236781.12699183435</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16589589.199038114</v>
      </c>
      <c r="E28" s="590">
        <f t="shared" si="6"/>
        <v>16107373.498637607</v>
      </c>
      <c r="F28" s="590">
        <f t="shared" si="6"/>
        <v>482215.70040050504</v>
      </c>
      <c r="G28" s="1102"/>
      <c r="H28" s="589">
        <f>SUM(H21:H22,H24:H27)</f>
        <v>18230477.441964615</v>
      </c>
      <c r="I28" s="590">
        <f t="shared" si="6"/>
        <v>17429107.843320299</v>
      </c>
      <c r="J28" s="590">
        <f>SUM(J21:J22,J24:J27)</f>
        <v>801369.5986443148</v>
      </c>
      <c r="K28" s="1103"/>
      <c r="L28" s="589">
        <f>SUM(L21:L22,L24:L27)</f>
        <v>19182916.035574831</v>
      </c>
      <c r="M28" s="590">
        <f>SUM(M21:M22,M24:M27)</f>
        <v>17728142.724952225</v>
      </c>
      <c r="N28" s="590">
        <f>SUM(N21:N22,N24:N27)</f>
        <v>1454773.3106226034</v>
      </c>
      <c r="O28" s="1103"/>
      <c r="P28" s="589">
        <f>SUM(P21:P22,P24:P27)</f>
        <v>22937317.369035169</v>
      </c>
      <c r="Q28" s="590">
        <f>SUM(Q21:Q22,Q24:Q27)</f>
        <v>21260910.571710758</v>
      </c>
      <c r="R28" s="590">
        <f>SUM(R21:R22,R24:R27)</f>
        <v>1676406.7973244113</v>
      </c>
      <c r="S28" s="1098"/>
      <c r="T28" s="613">
        <f t="shared" si="6"/>
        <v>-465083.36948118301</v>
      </c>
      <c r="U28" s="599">
        <f t="shared" si="6"/>
        <v>76475216.676131546</v>
      </c>
      <c r="V28" s="590">
        <f t="shared" si="6"/>
        <v>72525534.638620898</v>
      </c>
      <c r="W28" s="590">
        <f t="shared" si="6"/>
        <v>4414765.4069918338</v>
      </c>
      <c r="X28" s="1352"/>
    </row>
    <row r="29" spans="1:24" x14ac:dyDescent="0.25">
      <c r="A29" s="1627" t="s">
        <v>736</v>
      </c>
      <c r="B29" s="580">
        <v>2.11</v>
      </c>
      <c r="C29" s="144" t="s">
        <v>228</v>
      </c>
      <c r="D29" s="577">
        <f t="shared" ref="D29:D39" si="7">SUM(E29:G29)</f>
        <v>1048007.7</v>
      </c>
      <c r="E29" s="253">
        <v>102653.98999999999</v>
      </c>
      <c r="F29" s="253">
        <v>945353.71</v>
      </c>
      <c r="G29" s="467"/>
      <c r="H29" s="588">
        <f>SUM(I29:J29)</f>
        <v>1072342.3800000001</v>
      </c>
      <c r="I29" s="253">
        <v>139349.46000000002</v>
      </c>
      <c r="J29" s="253">
        <v>932992.92000000016</v>
      </c>
      <c r="K29" s="375"/>
      <c r="L29" s="588">
        <f>SUM(M29:N29)</f>
        <v>1109589.3599999999</v>
      </c>
      <c r="M29" s="253">
        <v>172237.97</v>
      </c>
      <c r="N29" s="253">
        <v>937351.3899999999</v>
      </c>
      <c r="O29" s="375"/>
      <c r="P29" s="588">
        <f>SUM(Q29:R29)</f>
        <v>1080763.4600000002</v>
      </c>
      <c r="Q29" s="253">
        <v>224219.05000000002</v>
      </c>
      <c r="R29" s="253">
        <v>856544.41000000015</v>
      </c>
      <c r="S29" s="303"/>
      <c r="T29" s="607">
        <v>36691.840000000004</v>
      </c>
      <c r="U29" s="290">
        <f>SUM(V29:X29)+T29</f>
        <v>4347394.74</v>
      </c>
      <c r="V29" s="271">
        <f t="shared" ref="V29:W38" si="8">E29+I29+M29+Q29</f>
        <v>638460.47000000009</v>
      </c>
      <c r="W29" s="271">
        <f t="shared" si="8"/>
        <v>3672242.43</v>
      </c>
      <c r="X29" s="304"/>
    </row>
    <row r="30" spans="1:24" x14ac:dyDescent="0.25">
      <c r="A30" s="1627"/>
      <c r="B30" s="388">
        <v>2.12</v>
      </c>
      <c r="C30" s="144" t="s">
        <v>552</v>
      </c>
      <c r="D30" s="577">
        <f t="shared" si="7"/>
        <v>2233988.8599999994</v>
      </c>
      <c r="E30" s="253">
        <v>118542.41999999994</v>
      </c>
      <c r="F30" s="253">
        <v>2115446.4399999995</v>
      </c>
      <c r="G30" s="467"/>
      <c r="H30" s="588">
        <f>SUM(I30:J30)</f>
        <v>2210472.0099999998</v>
      </c>
      <c r="I30" s="253">
        <v>118584.08000000002</v>
      </c>
      <c r="J30" s="253">
        <v>2091887.9299999997</v>
      </c>
      <c r="K30" s="375"/>
      <c r="L30" s="588">
        <f>SUM(M30:N30)</f>
        <v>2286328.1900000013</v>
      </c>
      <c r="M30" s="253">
        <v>135180.04000000004</v>
      </c>
      <c r="N30" s="253">
        <v>2151148.1500000013</v>
      </c>
      <c r="O30" s="375"/>
      <c r="P30" s="588">
        <f>SUM(Q30:R30)</f>
        <v>2836527.6599999997</v>
      </c>
      <c r="Q30" s="253">
        <v>159820.48000000004</v>
      </c>
      <c r="R30" s="253">
        <v>2676707.1799999997</v>
      </c>
      <c r="S30" s="303"/>
      <c r="T30" s="607">
        <v>31570.770000000004</v>
      </c>
      <c r="U30" s="290">
        <f t="shared" ref="U30:U39" si="9">SUM(V30:X30)+T30</f>
        <v>9598887.4899999984</v>
      </c>
      <c r="V30" s="271">
        <f t="shared" si="8"/>
        <v>532127.02</v>
      </c>
      <c r="W30" s="271">
        <f t="shared" si="8"/>
        <v>9035189.6999999993</v>
      </c>
      <c r="X30" s="304"/>
    </row>
    <row r="31" spans="1:24" x14ac:dyDescent="0.25">
      <c r="A31" s="1627"/>
      <c r="B31" s="388">
        <v>2.13</v>
      </c>
      <c r="C31" s="144" t="s">
        <v>229</v>
      </c>
      <c r="D31" s="577">
        <f t="shared" si="7"/>
        <v>202446.73</v>
      </c>
      <c r="E31" s="253">
        <v>20080.439999999999</v>
      </c>
      <c r="F31" s="253">
        <v>182366.29</v>
      </c>
      <c r="G31" s="467"/>
      <c r="H31" s="588">
        <f t="shared" ref="H31:H39" si="10">SUM(I31:J31)</f>
        <v>205504.22000000003</v>
      </c>
      <c r="I31" s="253">
        <v>35200.399999999987</v>
      </c>
      <c r="J31" s="253">
        <v>170303.82000000004</v>
      </c>
      <c r="K31" s="375"/>
      <c r="L31" s="588">
        <f t="shared" ref="L31:L39" si="11">SUM(M31:N31)</f>
        <v>164219.82000000004</v>
      </c>
      <c r="M31" s="253">
        <v>14178.91</v>
      </c>
      <c r="N31" s="253">
        <v>150040.91000000003</v>
      </c>
      <c r="O31" s="375"/>
      <c r="P31" s="588">
        <f t="shared" ref="P31:P39" si="12">SUM(Q31:R31)</f>
        <v>180062.64999999997</v>
      </c>
      <c r="Q31" s="253">
        <v>21210.759999999995</v>
      </c>
      <c r="R31" s="253">
        <v>158851.88999999998</v>
      </c>
      <c r="S31" s="303"/>
      <c r="T31" s="607">
        <v>-11319.450000000004</v>
      </c>
      <c r="U31" s="290">
        <f t="shared" si="9"/>
        <v>740913.97000000009</v>
      </c>
      <c r="V31" s="271">
        <f t="shared" si="8"/>
        <v>90670.50999999998</v>
      </c>
      <c r="W31" s="271">
        <f t="shared" si="8"/>
        <v>661562.91</v>
      </c>
      <c r="X31" s="304"/>
    </row>
    <row r="32" spans="1:24" x14ac:dyDescent="0.25">
      <c r="A32" s="1627"/>
      <c r="B32" s="388">
        <v>2.14</v>
      </c>
      <c r="C32" s="144" t="s">
        <v>554</v>
      </c>
      <c r="D32" s="577">
        <f t="shared" si="7"/>
        <v>88041.679999999964</v>
      </c>
      <c r="E32" s="253">
        <v>84020.289999999964</v>
      </c>
      <c r="F32" s="253">
        <v>4021.39</v>
      </c>
      <c r="G32" s="467"/>
      <c r="H32" s="588">
        <f t="shared" si="10"/>
        <v>89058.219999999987</v>
      </c>
      <c r="I32" s="253">
        <v>78379.859999999986</v>
      </c>
      <c r="J32" s="253">
        <v>10678.36</v>
      </c>
      <c r="K32" s="375"/>
      <c r="L32" s="588">
        <f t="shared" si="11"/>
        <v>89710.51</v>
      </c>
      <c r="M32" s="253">
        <v>79591.509999999995</v>
      </c>
      <c r="N32" s="253">
        <v>10119</v>
      </c>
      <c r="O32" s="375"/>
      <c r="P32" s="588">
        <f t="shared" si="12"/>
        <v>92294.160000000033</v>
      </c>
      <c r="Q32" s="253">
        <v>84736.760000000038</v>
      </c>
      <c r="R32" s="253">
        <v>7557.4000000000005</v>
      </c>
      <c r="S32" s="303"/>
      <c r="T32" s="607">
        <v>1346.9999999999993</v>
      </c>
      <c r="U32" s="290">
        <f t="shared" si="9"/>
        <v>360451.57000000007</v>
      </c>
      <c r="V32" s="271">
        <f t="shared" si="8"/>
        <v>326728.42000000004</v>
      </c>
      <c r="W32" s="271">
        <f t="shared" si="8"/>
        <v>32376.15</v>
      </c>
      <c r="X32" s="304"/>
    </row>
    <row r="33" spans="1:24" x14ac:dyDescent="0.25">
      <c r="A33" s="1627"/>
      <c r="B33" s="388">
        <v>2.15</v>
      </c>
      <c r="C33" s="144" t="s">
        <v>553</v>
      </c>
      <c r="D33" s="577">
        <f t="shared" si="7"/>
        <v>30873.782354173389</v>
      </c>
      <c r="E33" s="253">
        <v>485.42985959209943</v>
      </c>
      <c r="F33" s="253">
        <v>30388.35249458129</v>
      </c>
      <c r="G33" s="467"/>
      <c r="H33" s="588">
        <f t="shared" si="10"/>
        <v>30661.030410162351</v>
      </c>
      <c r="I33" s="253">
        <v>327.20169254510495</v>
      </c>
      <c r="J33" s="253">
        <v>30333.828717617245</v>
      </c>
      <c r="K33" s="375"/>
      <c r="L33" s="588">
        <f t="shared" si="11"/>
        <v>45095.120077839296</v>
      </c>
      <c r="M33" s="253">
        <v>4788.6914289517426</v>
      </c>
      <c r="N33" s="253">
        <v>40306.428648887551</v>
      </c>
      <c r="O33" s="375"/>
      <c r="P33" s="588">
        <f t="shared" si="12"/>
        <v>30311.821957349021</v>
      </c>
      <c r="Q33" s="253">
        <v>1660.5799401541219</v>
      </c>
      <c r="R33" s="253">
        <v>28651.242017194898</v>
      </c>
      <c r="S33" s="303"/>
      <c r="T33" s="607">
        <v>41786.122727272719</v>
      </c>
      <c r="U33" s="290">
        <f t="shared" si="9"/>
        <v>178727.87752679677</v>
      </c>
      <c r="V33" s="271">
        <f t="shared" si="8"/>
        <v>7261.9029212430687</v>
      </c>
      <c r="W33" s="271">
        <f t="shared" si="8"/>
        <v>129679.85187828098</v>
      </c>
      <c r="X33" s="304"/>
    </row>
    <row r="34" spans="1:24" x14ac:dyDescent="0.25">
      <c r="A34" s="1627"/>
      <c r="B34" s="388">
        <v>2.16</v>
      </c>
      <c r="C34" s="144" t="s">
        <v>781</v>
      </c>
      <c r="D34" s="577">
        <f t="shared" si="7"/>
        <v>755681.34387588699</v>
      </c>
      <c r="E34" s="253">
        <v>399164.32586150238</v>
      </c>
      <c r="F34" s="253">
        <v>356517.01801438461</v>
      </c>
      <c r="G34" s="467"/>
      <c r="H34" s="588">
        <f t="shared" si="10"/>
        <v>771569.72182067926</v>
      </c>
      <c r="I34" s="253">
        <v>407556.84967165405</v>
      </c>
      <c r="J34" s="253">
        <v>364012.87214902526</v>
      </c>
      <c r="K34" s="375"/>
      <c r="L34" s="588">
        <f t="shared" si="11"/>
        <v>843378.1366394544</v>
      </c>
      <c r="M34" s="253">
        <v>445487.33151378238</v>
      </c>
      <c r="N34" s="253">
        <v>397890.80512567202</v>
      </c>
      <c r="O34" s="375"/>
      <c r="P34" s="588">
        <f t="shared" si="12"/>
        <v>952020.54413039505</v>
      </c>
      <c r="Q34" s="253">
        <v>502874.18338929251</v>
      </c>
      <c r="R34" s="253">
        <v>449146.36074110254</v>
      </c>
      <c r="S34" s="303"/>
      <c r="T34" s="607">
        <v>0</v>
      </c>
      <c r="U34" s="290">
        <f t="shared" si="9"/>
        <v>3322649.7464664159</v>
      </c>
      <c r="V34" s="271">
        <f t="shared" si="8"/>
        <v>1755082.6904362314</v>
      </c>
      <c r="W34" s="271">
        <f t="shared" si="8"/>
        <v>1567567.0560301845</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149650.49000000002</v>
      </c>
      <c r="E36" s="253">
        <v>5700.29</v>
      </c>
      <c r="F36" s="253">
        <v>143950.20000000001</v>
      </c>
      <c r="G36" s="467"/>
      <c r="H36" s="588">
        <f t="shared" si="10"/>
        <v>150307.95000000001</v>
      </c>
      <c r="I36" s="253">
        <v>6521.5300000000007</v>
      </c>
      <c r="J36" s="253">
        <v>143786.42000000001</v>
      </c>
      <c r="K36" s="375"/>
      <c r="L36" s="588">
        <f t="shared" si="11"/>
        <v>136657.65</v>
      </c>
      <c r="M36" s="253">
        <v>8006.0700000000006</v>
      </c>
      <c r="N36" s="253">
        <v>128651.58</v>
      </c>
      <c r="O36" s="375"/>
      <c r="P36" s="588">
        <f t="shared" si="12"/>
        <v>140519.87</v>
      </c>
      <c r="Q36" s="253">
        <v>9745.5</v>
      </c>
      <c r="R36" s="253">
        <v>130774.37</v>
      </c>
      <c r="S36" s="303"/>
      <c r="T36" s="607">
        <v>12588.130000000001</v>
      </c>
      <c r="U36" s="290">
        <f t="shared" si="9"/>
        <v>589724.09000000008</v>
      </c>
      <c r="V36" s="271">
        <f t="shared" si="8"/>
        <v>29973.39</v>
      </c>
      <c r="W36" s="271">
        <f t="shared" si="8"/>
        <v>547162.57000000007</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3336.8787512812505</v>
      </c>
      <c r="E38" s="253">
        <v>326.85248206214322</v>
      </c>
      <c r="F38" s="253">
        <v>3010.0262692191072</v>
      </c>
      <c r="G38" s="467"/>
      <c r="H38" s="588">
        <f t="shared" si="10"/>
        <v>7969.5670604986335</v>
      </c>
      <c r="I38" s="253">
        <v>1035.6345949082718</v>
      </c>
      <c r="J38" s="253">
        <v>6933.932465590362</v>
      </c>
      <c r="K38" s="375"/>
      <c r="L38" s="588">
        <f t="shared" si="11"/>
        <v>21521.535094012019</v>
      </c>
      <c r="M38" s="253">
        <v>3340.7183319389342</v>
      </c>
      <c r="N38" s="253">
        <v>18180.816762073086</v>
      </c>
      <c r="O38" s="375"/>
      <c r="P38" s="588">
        <f t="shared" si="12"/>
        <v>106684.36919324896</v>
      </c>
      <c r="Q38" s="253">
        <v>22133.120516823863</v>
      </c>
      <c r="R38" s="253">
        <v>84551.248676425093</v>
      </c>
      <c r="S38" s="303"/>
      <c r="T38" s="607">
        <v>-150625.35932055197</v>
      </c>
      <c r="U38" s="290">
        <f t="shared" si="9"/>
        <v>-11113.009221511136</v>
      </c>
      <c r="V38" s="271">
        <f t="shared" si="8"/>
        <v>26836.32592573321</v>
      </c>
      <c r="W38" s="271">
        <f t="shared" si="8"/>
        <v>112676.02417330764</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21101616.664019454</v>
      </c>
      <c r="E40" s="280">
        <f t="shared" ref="E40:J40" si="13">SUM(E28:E39)</f>
        <v>16838347.536840759</v>
      </c>
      <c r="F40" s="280">
        <f t="shared" si="13"/>
        <v>4263269.1271786895</v>
      </c>
      <c r="G40" s="1102"/>
      <c r="H40" s="288">
        <f t="shared" si="13"/>
        <v>22768362.541255951</v>
      </c>
      <c r="I40" s="280">
        <f t="shared" si="13"/>
        <v>18216062.859279405</v>
      </c>
      <c r="J40" s="280">
        <f t="shared" si="13"/>
        <v>4552299.6819765475</v>
      </c>
      <c r="K40" s="1102"/>
      <c r="L40" s="288">
        <f>SUM(L28:L39)</f>
        <v>23879416.357386138</v>
      </c>
      <c r="M40" s="280">
        <f>SUM(M28:M39)</f>
        <v>18590953.966226898</v>
      </c>
      <c r="N40" s="280">
        <f>SUM(N28:N39)</f>
        <v>5288462.3911592374</v>
      </c>
      <c r="O40" s="1102"/>
      <c r="P40" s="288">
        <f>SUM(P28:P39)</f>
        <v>28356501.904316165</v>
      </c>
      <c r="Q40" s="280">
        <f>SUM(Q28:Q39)</f>
        <v>22287311.005557034</v>
      </c>
      <c r="R40" s="280">
        <f>SUM(R28:R39)</f>
        <v>6069190.8987591332</v>
      </c>
      <c r="S40" s="466"/>
      <c r="T40" s="606">
        <f>SUM(T28:T39)</f>
        <v>-503044.3160744622</v>
      </c>
      <c r="U40" s="292">
        <f>SUM(U28:U39)</f>
        <v>95602853.150903225</v>
      </c>
      <c r="V40" s="280">
        <f>SUM(V28:V39)</f>
        <v>75932675.367904112</v>
      </c>
      <c r="W40" s="280">
        <f>SUM(W28:W39)</f>
        <v>20173222.099073607</v>
      </c>
      <c r="X40" s="1353"/>
    </row>
    <row r="41" spans="1:24" ht="14.85" customHeight="1" x14ac:dyDescent="0.25">
      <c r="A41" s="1624" t="s">
        <v>6</v>
      </c>
      <c r="B41" s="114" t="s">
        <v>70</v>
      </c>
      <c r="C41" s="144" t="s">
        <v>188</v>
      </c>
      <c r="D41" s="574">
        <f>SUM(E41:G41)</f>
        <v>33520.357841050412</v>
      </c>
      <c r="E41" s="251">
        <v>19977.036012172906</v>
      </c>
      <c r="F41" s="253">
        <v>13543.321828877508</v>
      </c>
      <c r="G41" s="467"/>
      <c r="H41" s="588">
        <f>SUM(I41:J41)</f>
        <v>33456.069769659167</v>
      </c>
      <c r="I41" s="251">
        <v>17133.854145873451</v>
      </c>
      <c r="J41" s="253">
        <v>16322.215623785714</v>
      </c>
      <c r="K41" s="375"/>
      <c r="L41" s="588">
        <f>SUM(M41:N41)</f>
        <v>31779.706174084658</v>
      </c>
      <c r="M41" s="251">
        <v>18826.28919552478</v>
      </c>
      <c r="N41" s="253">
        <v>12953.416978559879</v>
      </c>
      <c r="O41" s="375"/>
      <c r="P41" s="588">
        <f>SUM(Q41:R41)</f>
        <v>32987.046184087827</v>
      </c>
      <c r="Q41" s="251">
        <v>20192.52901859966</v>
      </c>
      <c r="R41" s="253">
        <v>12794.517165488165</v>
      </c>
      <c r="S41" s="303"/>
      <c r="T41" s="607">
        <v>-1</v>
      </c>
      <c r="U41" s="321">
        <f>SUM(V41:X41)+T41</f>
        <v>131742.17996888206</v>
      </c>
      <c r="V41" s="271">
        <f t="shared" ref="V41:W44" si="14">E41+I41+M41+Q41</f>
        <v>76129.70837217079</v>
      </c>
      <c r="W41" s="271">
        <f t="shared" si="14"/>
        <v>55613.471596711264</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33520.357841050412</v>
      </c>
      <c r="E45" s="280">
        <f t="shared" si="15"/>
        <v>19977.036012172906</v>
      </c>
      <c r="F45" s="280">
        <f t="shared" si="15"/>
        <v>13543.321828877508</v>
      </c>
      <c r="G45" s="1102"/>
      <c r="H45" s="288">
        <f>SUM(H41:H44)</f>
        <v>33456.069769659167</v>
      </c>
      <c r="I45" s="280">
        <f t="shared" si="15"/>
        <v>17133.854145873451</v>
      </c>
      <c r="J45" s="280">
        <f t="shared" si="15"/>
        <v>16322.215623785714</v>
      </c>
      <c r="K45" s="1102"/>
      <c r="L45" s="288">
        <f>SUM(L41:L44)</f>
        <v>31779.706174084658</v>
      </c>
      <c r="M45" s="280">
        <f>SUM(M41:M44)</f>
        <v>18826.28919552478</v>
      </c>
      <c r="N45" s="280">
        <f>SUM(N41:N44)</f>
        <v>12953.416978559879</v>
      </c>
      <c r="O45" s="1102"/>
      <c r="P45" s="288">
        <f>SUM(P41:P44)</f>
        <v>32987.046184087827</v>
      </c>
      <c r="Q45" s="280">
        <f>SUM(Q41:Q44)</f>
        <v>20192.52901859966</v>
      </c>
      <c r="R45" s="280">
        <f>SUM(R41:R44)</f>
        <v>12794.517165488165</v>
      </c>
      <c r="S45" s="466"/>
      <c r="T45" s="606">
        <f t="shared" si="15"/>
        <v>-1</v>
      </c>
      <c r="U45" s="292">
        <f t="shared" si="15"/>
        <v>131742.17996888206</v>
      </c>
      <c r="V45" s="280">
        <f t="shared" si="15"/>
        <v>76129.70837217079</v>
      </c>
      <c r="W45" s="280">
        <f t="shared" si="15"/>
        <v>55613.471596711264</v>
      </c>
      <c r="X45" s="1353"/>
    </row>
    <row r="46" spans="1:24" s="403" customFormat="1" x14ac:dyDescent="0.25">
      <c r="A46" s="1623" t="s">
        <v>232</v>
      </c>
      <c r="B46" s="150" t="s">
        <v>74</v>
      </c>
      <c r="C46" s="143" t="s">
        <v>171</v>
      </c>
      <c r="D46" s="334">
        <f t="shared" ref="D46:J46" si="16">SUM(D21+D22+D24, D29:D36)+D41</f>
        <v>20890018.424071103</v>
      </c>
      <c r="E46" s="372">
        <f t="shared" si="16"/>
        <v>16622901.061733257</v>
      </c>
      <c r="F46" s="372">
        <f t="shared" si="16"/>
        <v>4267117.3623378426</v>
      </c>
      <c r="G46" s="467"/>
      <c r="H46" s="334">
        <f t="shared" si="16"/>
        <v>22235269.492000498</v>
      </c>
      <c r="I46" s="372">
        <f t="shared" si="16"/>
        <v>17697376.395510074</v>
      </c>
      <c r="J46" s="372">
        <f t="shared" si="16"/>
        <v>4537893.0964904279</v>
      </c>
      <c r="K46" s="463"/>
      <c r="L46" s="334">
        <f>SUM(L21+L22+L24, L29:L36)+L41</f>
        <v>22891648.152891386</v>
      </c>
      <c r="M46" s="372">
        <f>SUM(M21+M22+M24, M29:M36)+M41</f>
        <v>17680279.252138264</v>
      </c>
      <c r="N46" s="372">
        <f>SUM(N21+N22+N24, N29:N36)+N41</f>
        <v>5211368.9007531209</v>
      </c>
      <c r="O46" s="463"/>
      <c r="P46" s="334">
        <f>SUM(P21+P22+P24, P29:P36)+P41</f>
        <v>26434701.562271819</v>
      </c>
      <c r="Q46" s="372">
        <f>SUM(Q21+Q22+Q24, Q29:Q36)+Q41</f>
        <v>20571702.502348032</v>
      </c>
      <c r="R46" s="372">
        <f>SUM(R21+R22+R24, R29:R36)+R41</f>
        <v>5862999.0599237857</v>
      </c>
      <c r="S46" s="463"/>
      <c r="T46" s="614">
        <f>SUM(T21+T22+T24, T29:T36)+T41</f>
        <v>263379.75272727269</v>
      </c>
      <c r="U46" s="321">
        <f>SUM(U21+U22+U24, U29:U36)+U41</f>
        <v>92715017.38396205</v>
      </c>
      <c r="V46" s="372">
        <f>SUM(V21+V22+V24, V29:V36)+V41</f>
        <v>72572259.211729646</v>
      </c>
      <c r="W46" s="372">
        <f>SUM(W21+W22+W24, W29:W36)+W41</f>
        <v>19879378.419505175</v>
      </c>
      <c r="X46" s="469"/>
    </row>
    <row r="47" spans="1:24" s="403" customFormat="1" x14ac:dyDescent="0.25">
      <c r="A47" s="1663"/>
      <c r="B47" s="114" t="s">
        <v>75</v>
      </c>
      <c r="C47" s="144" t="s">
        <v>172</v>
      </c>
      <c r="D47" s="270">
        <f t="shared" ref="D47:W47" si="17">D25+D38+D43</f>
        <v>245118.59778940174</v>
      </c>
      <c r="E47" s="271">
        <f t="shared" si="17"/>
        <v>235423.51111967751</v>
      </c>
      <c r="F47" s="271">
        <f t="shared" si="17"/>
        <v>9695.0866697242527</v>
      </c>
      <c r="G47" s="467"/>
      <c r="H47" s="270">
        <f t="shared" si="17"/>
        <v>566549.11902510887</v>
      </c>
      <c r="I47" s="271">
        <f t="shared" si="17"/>
        <v>535820.31791520352</v>
      </c>
      <c r="J47" s="271">
        <f t="shared" si="17"/>
        <v>30728.801109905336</v>
      </c>
      <c r="K47" s="464"/>
      <c r="L47" s="270">
        <f>L25+L38+L43</f>
        <v>1019547.9106688363</v>
      </c>
      <c r="M47" s="271">
        <f>M25+M38+M43</f>
        <v>929501.00328415993</v>
      </c>
      <c r="N47" s="271">
        <f>N25+N38+N43</f>
        <v>90046.907384676408</v>
      </c>
      <c r="O47" s="464"/>
      <c r="P47" s="270">
        <f>P25+P38+P43</f>
        <v>1954787.3882284346</v>
      </c>
      <c r="Q47" s="271">
        <f>Q25+Q38+Q43</f>
        <v>1735801.0322275986</v>
      </c>
      <c r="R47" s="271">
        <f>R25+R38+R43</f>
        <v>218986.35600083601</v>
      </c>
      <c r="S47" s="464"/>
      <c r="T47" s="615">
        <f t="shared" si="17"/>
        <v>-766425.06880173495</v>
      </c>
      <c r="U47" s="290">
        <f t="shared" si="17"/>
        <v>3019577.946910047</v>
      </c>
      <c r="V47" s="271">
        <f t="shared" si="17"/>
        <v>3436545.8645466398</v>
      </c>
      <c r="W47" s="271">
        <f t="shared" si="17"/>
        <v>349457.15116514196</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96178.855454545395</v>
      </c>
      <c r="E50" s="253">
        <v>73240.12415990539</v>
      </c>
      <c r="F50" s="253">
        <v>22938.731294640009</v>
      </c>
      <c r="G50" s="467"/>
      <c r="H50" s="270">
        <f>SUM(I50:J50)</f>
        <v>-6251.5627272727224</v>
      </c>
      <c r="I50" s="253">
        <v>-4770.059919660559</v>
      </c>
      <c r="J50" s="253">
        <v>-1481.5028076121637</v>
      </c>
      <c r="K50" s="375"/>
      <c r="L50" s="270">
        <f>SUM(M50:N50)</f>
        <v>5089.6645454545451</v>
      </c>
      <c r="M50" s="253">
        <v>3758.1173006018453</v>
      </c>
      <c r="N50" s="253">
        <v>1331.5472448526996</v>
      </c>
      <c r="O50" s="375"/>
      <c r="P50" s="270">
        <f>SUM(Q50:R50)</f>
        <v>1679.348181818182</v>
      </c>
      <c r="Q50" s="253">
        <v>1250.7178629692824</v>
      </c>
      <c r="R50" s="253">
        <v>428.63031884889966</v>
      </c>
      <c r="S50" s="303"/>
      <c r="T50" s="607">
        <v>-62.460000000001877</v>
      </c>
      <c r="U50" s="290">
        <f>SUM(V50:X50)+T50</f>
        <v>96633.845454545401</v>
      </c>
      <c r="V50" s="271">
        <f t="shared" ref="V50:W51" si="20">E50+I50+M50+Q50</f>
        <v>73478.899403815958</v>
      </c>
      <c r="W50" s="271">
        <f t="shared" si="20"/>
        <v>23217.406050729445</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21231315.877315052</v>
      </c>
      <c r="E52" s="280">
        <f t="shared" si="21"/>
        <v>16931564.697012842</v>
      </c>
      <c r="F52" s="280">
        <f t="shared" si="21"/>
        <v>4299751.1803022074</v>
      </c>
      <c r="G52" s="1102"/>
      <c r="H52" s="288">
        <f t="shared" si="21"/>
        <v>22795567.048298333</v>
      </c>
      <c r="I52" s="280">
        <f t="shared" si="21"/>
        <v>18228426.65350562</v>
      </c>
      <c r="J52" s="280">
        <f t="shared" si="21"/>
        <v>4567140.3947927207</v>
      </c>
      <c r="K52" s="1102"/>
      <c r="L52" s="288">
        <f>SUM(L46:L51)</f>
        <v>23916285.728105675</v>
      </c>
      <c r="M52" s="280">
        <f>SUM(M46:M51)</f>
        <v>18613538.372723028</v>
      </c>
      <c r="N52" s="280">
        <f>SUM(N46:N51)</f>
        <v>5302747.3553826502</v>
      </c>
      <c r="O52" s="1102"/>
      <c r="P52" s="288">
        <f>SUM(P46:P51)</f>
        <v>28391168.298682071</v>
      </c>
      <c r="Q52" s="280">
        <f>SUM(Q46:Q51)</f>
        <v>22308754.252438601</v>
      </c>
      <c r="R52" s="280">
        <f>SUM(R46:R51)</f>
        <v>6082414.0462434711</v>
      </c>
      <c r="S52" s="466"/>
      <c r="T52" s="606">
        <f t="shared" si="21"/>
        <v>-503107.77607446228</v>
      </c>
      <c r="U52" s="292">
        <f t="shared" si="21"/>
        <v>95831229.176326647</v>
      </c>
      <c r="V52" s="280">
        <f t="shared" si="21"/>
        <v>76082283.975680098</v>
      </c>
      <c r="W52" s="280">
        <f t="shared" si="21"/>
        <v>20252052.976721048</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21231315.877315052</v>
      </c>
      <c r="E56" s="280">
        <f t="shared" si="24"/>
        <v>16931564.697012842</v>
      </c>
      <c r="F56" s="280">
        <f t="shared" si="24"/>
        <v>4299751.1803022074</v>
      </c>
      <c r="G56" s="467"/>
      <c r="H56" s="288">
        <f t="shared" si="24"/>
        <v>22795567.048298333</v>
      </c>
      <c r="I56" s="280">
        <f t="shared" si="24"/>
        <v>18228426.65350562</v>
      </c>
      <c r="J56" s="280">
        <f t="shared" si="24"/>
        <v>4567140.3947927207</v>
      </c>
      <c r="K56" s="1102"/>
      <c r="L56" s="288">
        <f>L52+L55</f>
        <v>23916285.728105675</v>
      </c>
      <c r="M56" s="280">
        <f>M52+M55</f>
        <v>18613538.372723028</v>
      </c>
      <c r="N56" s="280">
        <f>N52+N55</f>
        <v>5302747.3553826502</v>
      </c>
      <c r="O56" s="1102"/>
      <c r="P56" s="288">
        <f>P52+P55</f>
        <v>28391168.298682071</v>
      </c>
      <c r="Q56" s="280">
        <f>Q52+Q55</f>
        <v>22308754.252438601</v>
      </c>
      <c r="R56" s="280">
        <f>R52+R55</f>
        <v>6082414.0462434711</v>
      </c>
      <c r="S56" s="466"/>
      <c r="T56" s="606">
        <f t="shared" si="24"/>
        <v>-503107.77607446228</v>
      </c>
      <c r="U56" s="292">
        <f t="shared" si="24"/>
        <v>95831229.176326647</v>
      </c>
      <c r="V56" s="280">
        <f t="shared" si="24"/>
        <v>76082283.975680098</v>
      </c>
      <c r="W56" s="280">
        <f t="shared" si="24"/>
        <v>20252052.976721048</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527858.58550964657</v>
      </c>
      <c r="E59" s="251">
        <v>229202.83828435099</v>
      </c>
      <c r="F59" s="253">
        <v>298655.74722529558</v>
      </c>
      <c r="G59" s="467"/>
      <c r="H59" s="270">
        <f t="shared" ref="H59:H64" si="26">SUM(I59:J59)</f>
        <v>508097.52874340914</v>
      </c>
      <c r="I59" s="251">
        <v>245811.42564813717</v>
      </c>
      <c r="J59" s="253">
        <v>262286.10309527197</v>
      </c>
      <c r="K59" s="375"/>
      <c r="L59" s="270">
        <f t="shared" ref="L59:L64" si="27">SUM(M59:N59)</f>
        <v>646742.24886895623</v>
      </c>
      <c r="M59" s="251">
        <v>333237.94630841439</v>
      </c>
      <c r="N59" s="253">
        <v>313504.30256054178</v>
      </c>
      <c r="O59" s="375"/>
      <c r="P59" s="270">
        <f t="shared" ref="P59:P64" si="28">SUM(Q59:R59)</f>
        <v>468335.36567887862</v>
      </c>
      <c r="Q59" s="253">
        <v>248829.4603551637</v>
      </c>
      <c r="R59" s="253">
        <v>219505.90532371489</v>
      </c>
      <c r="S59" s="303"/>
      <c r="T59" s="607"/>
      <c r="U59" s="290">
        <f t="shared" ref="U59:U64" si="29">D59+H59+L59+P59+T59</f>
        <v>2151033.7288008905</v>
      </c>
      <c r="V59" s="271">
        <f t="shared" ref="V59:W65" si="30">E59+I59+M59+Q59</f>
        <v>1057081.6705960664</v>
      </c>
      <c r="W59" s="271">
        <f t="shared" si="30"/>
        <v>1093952.0582048243</v>
      </c>
      <c r="X59" s="304"/>
    </row>
    <row r="60" spans="1:24" x14ac:dyDescent="0.25">
      <c r="A60" s="1624"/>
      <c r="B60" s="114" t="s">
        <v>80</v>
      </c>
      <c r="C60" s="145" t="s">
        <v>97</v>
      </c>
      <c r="D60" s="270">
        <f t="shared" si="25"/>
        <v>57205.858637484744</v>
      </c>
      <c r="E60" s="253">
        <v>24839.503469561816</v>
      </c>
      <c r="F60" s="253">
        <v>32366.355167922928</v>
      </c>
      <c r="G60" s="467"/>
      <c r="H60" s="270">
        <f t="shared" si="26"/>
        <v>82721.149343037367</v>
      </c>
      <c r="I60" s="253">
        <v>40019.489371563381</v>
      </c>
      <c r="J60" s="253">
        <v>42701.659971473986</v>
      </c>
      <c r="K60" s="375"/>
      <c r="L60" s="270">
        <f t="shared" si="27"/>
        <v>72646.082598087669</v>
      </c>
      <c r="M60" s="253">
        <v>37431.343653015807</v>
      </c>
      <c r="N60" s="253">
        <v>35214.738945071855</v>
      </c>
      <c r="O60" s="375"/>
      <c r="P60" s="270">
        <f t="shared" si="28"/>
        <v>74725.690214726637</v>
      </c>
      <c r="Q60" s="253">
        <v>39702.218823138799</v>
      </c>
      <c r="R60" s="253">
        <v>35023.471391587846</v>
      </c>
      <c r="S60" s="303"/>
      <c r="T60" s="607"/>
      <c r="U60" s="290">
        <f t="shared" si="29"/>
        <v>287298.78079333645</v>
      </c>
      <c r="V60" s="271">
        <f t="shared" si="30"/>
        <v>141992.5553172798</v>
      </c>
      <c r="W60" s="271">
        <f t="shared" si="30"/>
        <v>145306.2254760566</v>
      </c>
      <c r="X60" s="304"/>
    </row>
    <row r="61" spans="1:24" x14ac:dyDescent="0.25">
      <c r="A61" s="1624"/>
      <c r="B61" s="114" t="s">
        <v>81</v>
      </c>
      <c r="C61" s="145" t="s">
        <v>98</v>
      </c>
      <c r="D61" s="270">
        <f t="shared" si="25"/>
        <v>120079.51387744048</v>
      </c>
      <c r="E61" s="253">
        <v>52140.035524744715</v>
      </c>
      <c r="F61" s="253">
        <v>67939.478352695762</v>
      </c>
      <c r="G61" s="467"/>
      <c r="H61" s="270">
        <f t="shared" si="26"/>
        <v>120378.78025214151</v>
      </c>
      <c r="I61" s="253">
        <v>58237.794749255736</v>
      </c>
      <c r="J61" s="253">
        <v>62140.985502885778</v>
      </c>
      <c r="K61" s="375"/>
      <c r="L61" s="270">
        <f t="shared" si="27"/>
        <v>137334.07225737965</v>
      </c>
      <c r="M61" s="253">
        <v>70762.230668022326</v>
      </c>
      <c r="N61" s="253">
        <v>66571.841589357311</v>
      </c>
      <c r="O61" s="375"/>
      <c r="P61" s="270">
        <f t="shared" si="28"/>
        <v>149629.09322064067</v>
      </c>
      <c r="Q61" s="253">
        <v>79498.857545285806</v>
      </c>
      <c r="R61" s="253">
        <v>70130.235675354881</v>
      </c>
      <c r="S61" s="303"/>
      <c r="T61" s="607"/>
      <c r="U61" s="290">
        <f t="shared" si="29"/>
        <v>527421.45960760233</v>
      </c>
      <c r="V61" s="271">
        <f t="shared" si="30"/>
        <v>260638.91848730858</v>
      </c>
      <c r="W61" s="271">
        <f t="shared" si="30"/>
        <v>266782.54112029372</v>
      </c>
      <c r="X61" s="304"/>
    </row>
    <row r="62" spans="1:24" x14ac:dyDescent="0.25">
      <c r="A62" s="1624"/>
      <c r="B62" s="383" t="s">
        <v>82</v>
      </c>
      <c r="C62" s="145" t="s">
        <v>99</v>
      </c>
      <c r="D62" s="270">
        <f t="shared" si="25"/>
        <v>90551.864226194608</v>
      </c>
      <c r="E62" s="253">
        <v>39318.758588617668</v>
      </c>
      <c r="F62" s="253">
        <v>51233.10563757694</v>
      </c>
      <c r="G62" s="467"/>
      <c r="H62" s="270">
        <f t="shared" si="26"/>
        <v>61844.66221773882</v>
      </c>
      <c r="I62" s="253">
        <v>29919.697948672736</v>
      </c>
      <c r="J62" s="253">
        <v>31924.964269066088</v>
      </c>
      <c r="K62" s="375"/>
      <c r="L62" s="270">
        <f t="shared" si="27"/>
        <v>104758.69476303078</v>
      </c>
      <c r="M62" s="253">
        <v>53977.565810542634</v>
      </c>
      <c r="N62" s="253">
        <v>50781.12895248815</v>
      </c>
      <c r="O62" s="375"/>
      <c r="P62" s="270">
        <f t="shared" si="28"/>
        <v>391307.05682784156</v>
      </c>
      <c r="Q62" s="253">
        <v>207903.84608793684</v>
      </c>
      <c r="R62" s="253">
        <v>183403.21073990475</v>
      </c>
      <c r="S62" s="303"/>
      <c r="T62" s="607"/>
      <c r="U62" s="290">
        <f t="shared" si="29"/>
        <v>648462.27803480579</v>
      </c>
      <c r="V62" s="271">
        <f t="shared" si="30"/>
        <v>331119.86843576987</v>
      </c>
      <c r="W62" s="271">
        <f t="shared" si="30"/>
        <v>317342.40959903592</v>
      </c>
      <c r="X62" s="304"/>
    </row>
    <row r="63" spans="1:24" x14ac:dyDescent="0.25">
      <c r="A63" s="1624"/>
      <c r="B63" s="383" t="s">
        <v>216</v>
      </c>
      <c r="C63" s="145" t="s">
        <v>100</v>
      </c>
      <c r="D63" s="270">
        <f t="shared" si="25"/>
        <v>177552.63064794961</v>
      </c>
      <c r="E63" s="253">
        <v>77095.58583777053</v>
      </c>
      <c r="F63" s="253">
        <v>100457.04481017908</v>
      </c>
      <c r="G63" s="467"/>
      <c r="H63" s="270">
        <f t="shared" si="26"/>
        <v>292079.88806979614</v>
      </c>
      <c r="I63" s="253">
        <v>141304.70948588772</v>
      </c>
      <c r="J63" s="253">
        <v>150775.17858390839</v>
      </c>
      <c r="K63" s="375"/>
      <c r="L63" s="270">
        <f t="shared" si="27"/>
        <v>185047.74512894303</v>
      </c>
      <c r="M63" s="253">
        <v>95346.995906968339</v>
      </c>
      <c r="N63" s="253">
        <v>89700.749221974693</v>
      </c>
      <c r="O63" s="375"/>
      <c r="P63" s="270">
        <f t="shared" si="28"/>
        <v>284378.73077624978</v>
      </c>
      <c r="Q63" s="253">
        <v>151092.16877731917</v>
      </c>
      <c r="R63" s="253">
        <v>133286.56199893061</v>
      </c>
      <c r="S63" s="303"/>
      <c r="T63" s="607"/>
      <c r="U63" s="290">
        <f t="shared" si="29"/>
        <v>939058.99462293857</v>
      </c>
      <c r="V63" s="271">
        <f t="shared" si="30"/>
        <v>464839.46000794577</v>
      </c>
      <c r="W63" s="271">
        <f t="shared" si="30"/>
        <v>474219.53461499279</v>
      </c>
      <c r="X63" s="304"/>
    </row>
    <row r="64" spans="1:24" x14ac:dyDescent="0.25">
      <c r="A64" s="1624"/>
      <c r="B64" s="114" t="s">
        <v>215</v>
      </c>
      <c r="C64" s="145" t="s">
        <v>28</v>
      </c>
      <c r="D64" s="270">
        <f t="shared" si="25"/>
        <v>5186.4962584422474</v>
      </c>
      <c r="E64" s="253">
        <v>2252.0419214899848</v>
      </c>
      <c r="F64" s="253">
        <v>2934.4543369522626</v>
      </c>
      <c r="G64" s="467"/>
      <c r="H64" s="270">
        <f t="shared" si="26"/>
        <v>3622.6892548811657</v>
      </c>
      <c r="I64" s="253">
        <v>1752.6131501266004</v>
      </c>
      <c r="J64" s="253">
        <v>1870.0761047545654</v>
      </c>
      <c r="K64" s="375"/>
      <c r="L64" s="270">
        <f t="shared" si="27"/>
        <v>3977.5008147299995</v>
      </c>
      <c r="M64" s="253">
        <v>2049.4319108712434</v>
      </c>
      <c r="N64" s="253">
        <v>1928.0689038587561</v>
      </c>
      <c r="O64" s="375"/>
      <c r="P64" s="270">
        <f t="shared" si="28"/>
        <v>5419.0704441421894</v>
      </c>
      <c r="Q64" s="253">
        <v>2879.1854578137632</v>
      </c>
      <c r="R64" s="253">
        <v>2539.8849863284263</v>
      </c>
      <c r="S64" s="303"/>
      <c r="T64" s="607"/>
      <c r="U64" s="290">
        <f t="shared" si="29"/>
        <v>18205.7567721956</v>
      </c>
      <c r="V64" s="271">
        <f t="shared" si="30"/>
        <v>8933.2724403015909</v>
      </c>
      <c r="W64" s="271">
        <f t="shared" si="30"/>
        <v>9272.4843318940111</v>
      </c>
      <c r="X64" s="304"/>
    </row>
    <row r="65" spans="1:24" s="403" customFormat="1" x14ac:dyDescent="0.25">
      <c r="A65" s="1625"/>
      <c r="B65" s="384" t="s">
        <v>214</v>
      </c>
      <c r="C65" s="385" t="s">
        <v>105</v>
      </c>
      <c r="D65" s="288">
        <f t="shared" ref="D65:U65" si="31">SUM(D59:D64)</f>
        <v>978434.94915715826</v>
      </c>
      <c r="E65" s="280">
        <f t="shared" si="31"/>
        <v>424848.76362653571</v>
      </c>
      <c r="F65" s="280">
        <f t="shared" si="31"/>
        <v>553586.18553062261</v>
      </c>
      <c r="G65" s="1102"/>
      <c r="H65" s="288">
        <f t="shared" si="31"/>
        <v>1068744.6978810041</v>
      </c>
      <c r="I65" s="280">
        <f t="shared" si="31"/>
        <v>517045.73035364336</v>
      </c>
      <c r="J65" s="280">
        <f t="shared" si="31"/>
        <v>551698.96752736077</v>
      </c>
      <c r="K65" s="1102"/>
      <c r="L65" s="288">
        <f t="shared" si="31"/>
        <v>1150506.3444311274</v>
      </c>
      <c r="M65" s="280">
        <f t="shared" si="31"/>
        <v>592805.51425783476</v>
      </c>
      <c r="N65" s="280">
        <f t="shared" si="31"/>
        <v>557700.83017329255</v>
      </c>
      <c r="O65" s="1102"/>
      <c r="P65" s="288">
        <f t="shared" si="31"/>
        <v>1373795.0071624795</v>
      </c>
      <c r="Q65" s="280">
        <f t="shared" si="31"/>
        <v>729905.73704665806</v>
      </c>
      <c r="R65" s="280">
        <f t="shared" si="31"/>
        <v>643889.27011582139</v>
      </c>
      <c r="S65" s="466"/>
      <c r="T65" s="606">
        <f t="shared" si="31"/>
        <v>0</v>
      </c>
      <c r="U65" s="292">
        <f t="shared" si="31"/>
        <v>4571480.9986317698</v>
      </c>
      <c r="V65" s="280">
        <f t="shared" si="30"/>
        <v>2264605.7452846719</v>
      </c>
      <c r="W65" s="280">
        <f t="shared" si="30"/>
        <v>2306875.253347097</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22209750.826472212</v>
      </c>
      <c r="E72" s="303"/>
      <c r="F72" s="303"/>
      <c r="G72" s="375"/>
      <c r="H72" s="270">
        <f>H56+H65+H71</f>
        <v>23864311.746179339</v>
      </c>
      <c r="I72" s="303"/>
      <c r="J72" s="303"/>
      <c r="K72" s="375"/>
      <c r="L72" s="270">
        <f>L56+L65+L71</f>
        <v>25066792.072536804</v>
      </c>
      <c r="M72" s="303"/>
      <c r="N72" s="303"/>
      <c r="O72" s="375"/>
      <c r="P72" s="271">
        <f>P56+P65+P71</f>
        <v>29764963.305844549</v>
      </c>
      <c r="Q72" s="303"/>
      <c r="R72" s="303"/>
      <c r="S72" s="303"/>
      <c r="T72" s="615">
        <f>T56+T65+T71</f>
        <v>-503107.77607446228</v>
      </c>
      <c r="U72" s="290">
        <f>U56+U65+U71</f>
        <v>100402710.17495842</v>
      </c>
      <c r="V72" s="346"/>
      <c r="W72" s="346"/>
      <c r="X72" s="304"/>
    </row>
    <row r="73" spans="1:24" s="403" customFormat="1" ht="24.75" x14ac:dyDescent="0.25">
      <c r="A73" s="573"/>
      <c r="B73" s="563" t="s">
        <v>254</v>
      </c>
      <c r="C73" s="564" t="s">
        <v>181</v>
      </c>
      <c r="D73" s="565">
        <f>D16-D72</f>
        <v>1614408.2635277882</v>
      </c>
      <c r="E73" s="338"/>
      <c r="F73" s="338"/>
      <c r="G73" s="566"/>
      <c r="H73" s="565">
        <f>H16-H72</f>
        <v>631724.02382066101</v>
      </c>
      <c r="I73" s="338"/>
      <c r="J73" s="338"/>
      <c r="K73" s="566"/>
      <c r="L73" s="565">
        <f>L16-L72</f>
        <v>517983.50746319816</v>
      </c>
      <c r="M73" s="338"/>
      <c r="N73" s="338"/>
      <c r="O73" s="566"/>
      <c r="P73" s="567">
        <f>P16-P72</f>
        <v>-340013.67584455386</v>
      </c>
      <c r="Q73" s="338"/>
      <c r="R73" s="338"/>
      <c r="S73" s="338"/>
      <c r="T73" s="618">
        <f>T16-T72</f>
        <v>-50604.223925537721</v>
      </c>
      <c r="U73" s="568">
        <f>U16-U72</f>
        <v>2373497.8950415552</v>
      </c>
      <c r="V73" s="337"/>
      <c r="W73" s="337"/>
      <c r="X73" s="339"/>
    </row>
    <row r="74" spans="1:24" x14ac:dyDescent="0.25">
      <c r="A74" s="409"/>
      <c r="B74" s="114" t="s">
        <v>204</v>
      </c>
      <c r="C74" s="145" t="s">
        <v>26</v>
      </c>
      <c r="D74" s="257">
        <v>345377.78063482419</v>
      </c>
      <c r="E74" s="379"/>
      <c r="F74" s="379"/>
      <c r="G74" s="380"/>
      <c r="H74" s="257">
        <v>135147.62421006564</v>
      </c>
      <c r="I74" s="379"/>
      <c r="J74" s="379"/>
      <c r="K74" s="380"/>
      <c r="L74" s="257">
        <v>110796.67224637809</v>
      </c>
      <c r="M74" s="379"/>
      <c r="N74" s="379"/>
      <c r="O74" s="380"/>
      <c r="P74" s="404">
        <v>-72740.688586457996</v>
      </c>
      <c r="Q74" s="340"/>
      <c r="R74" s="340"/>
      <c r="S74" s="340"/>
      <c r="T74" s="617">
        <v>-10825.99423268441</v>
      </c>
      <c r="U74" s="374">
        <f>D74+H74+L74+P74+T74</f>
        <v>507755.3942721255</v>
      </c>
      <c r="V74" s="340"/>
      <c r="W74" s="340"/>
      <c r="X74" s="341"/>
    </row>
    <row r="75" spans="1:24" s="403" customFormat="1" ht="15.75" thickBot="1" x14ac:dyDescent="0.3">
      <c r="A75" s="572"/>
      <c r="B75" s="570" t="s">
        <v>264</v>
      </c>
      <c r="C75" s="840" t="s">
        <v>182</v>
      </c>
      <c r="D75" s="288">
        <f>D73-D74</f>
        <v>1269030.482892964</v>
      </c>
      <c r="E75" s="335"/>
      <c r="F75" s="335"/>
      <c r="G75" s="376"/>
      <c r="H75" s="288">
        <f>H73-H74</f>
        <v>496576.39961059537</v>
      </c>
      <c r="I75" s="335"/>
      <c r="J75" s="335"/>
      <c r="K75" s="376"/>
      <c r="L75" s="288">
        <f>L73-L74</f>
        <v>407186.83521682007</v>
      </c>
      <c r="M75" s="335"/>
      <c r="N75" s="335"/>
      <c r="O75" s="376"/>
      <c r="P75" s="280">
        <f>P73-P74</f>
        <v>-267272.98725809588</v>
      </c>
      <c r="Q75" s="342"/>
      <c r="R75" s="342"/>
      <c r="S75" s="343"/>
      <c r="T75" s="895">
        <f>T73-T74</f>
        <v>-39778.229692853311</v>
      </c>
      <c r="U75" s="896">
        <f>U73-U74</f>
        <v>1865742.5007694296</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topLeftCell="A45" zoomScale="65" zoomScaleNormal="65" workbookViewId="0">
      <pane xSplit="3" topLeftCell="I1" activePane="topRight" state="frozen"/>
      <selection pane="topRight" activeCell="T78" sqref="T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9221</v>
      </c>
      <c r="E9" s="812">
        <v>4585</v>
      </c>
      <c r="F9" s="812">
        <v>4636</v>
      </c>
      <c r="G9" s="1105"/>
      <c r="H9" s="805">
        <f>SUM(I9:J9)</f>
        <v>9340</v>
      </c>
      <c r="I9" s="812">
        <v>4770</v>
      </c>
      <c r="J9" s="812">
        <v>4570</v>
      </c>
      <c r="K9" s="1105"/>
      <c r="L9" s="805">
        <f>SUM(M9:N9)</f>
        <v>9525</v>
      </c>
      <c r="M9" s="812">
        <v>4934</v>
      </c>
      <c r="N9" s="812">
        <v>4591</v>
      </c>
      <c r="O9" s="1105"/>
      <c r="P9" s="805">
        <f>SUM(Q9:R9)</f>
        <v>9585</v>
      </c>
      <c r="Q9" s="812">
        <v>5074</v>
      </c>
      <c r="R9" s="812">
        <v>4511</v>
      </c>
      <c r="S9" s="1100"/>
      <c r="T9" s="813">
        <v>-15</v>
      </c>
      <c r="U9" s="814">
        <f>SUM(V9:X9)+T9</f>
        <v>37656</v>
      </c>
      <c r="V9" s="815">
        <f>E9+I9+M9+Q9</f>
        <v>19363</v>
      </c>
      <c r="W9" s="815">
        <f>F9+J9+N9+R9</f>
        <v>18308</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34530677.630000003</v>
      </c>
      <c r="E11" s="463"/>
      <c r="F11" s="463"/>
      <c r="G11" s="473"/>
      <c r="H11" s="471">
        <v>35180162.5</v>
      </c>
      <c r="I11" s="463"/>
      <c r="J11" s="463"/>
      <c r="K11" s="473"/>
      <c r="L11" s="471">
        <v>35776144.240000002</v>
      </c>
      <c r="M11" s="463"/>
      <c r="N11" s="463"/>
      <c r="O11" s="473"/>
      <c r="P11" s="471">
        <v>40534774.359999999</v>
      </c>
      <c r="Q11" s="463"/>
      <c r="R11" s="463"/>
      <c r="S11" s="463"/>
      <c r="T11" s="619">
        <v>-226503.84000000008</v>
      </c>
      <c r="U11" s="321">
        <f>D11+H11+L11+P11+T11</f>
        <v>145795254.89000002</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439830.42000000004</v>
      </c>
      <c r="E13" s="464"/>
      <c r="F13" s="464"/>
      <c r="G13" s="465"/>
      <c r="H13" s="472">
        <v>615075.27</v>
      </c>
      <c r="I13" s="464"/>
      <c r="J13" s="464"/>
      <c r="K13" s="465"/>
      <c r="L13" s="472">
        <v>606916.11</v>
      </c>
      <c r="M13" s="464"/>
      <c r="N13" s="464"/>
      <c r="O13" s="465"/>
      <c r="P13" s="472">
        <v>645820.86</v>
      </c>
      <c r="Q13" s="464"/>
      <c r="R13" s="464"/>
      <c r="S13" s="464"/>
      <c r="T13" s="605">
        <v>-123836.94000000041</v>
      </c>
      <c r="U13" s="290">
        <f>D13+H13+L13+P13+T13</f>
        <v>2183805.7199999993</v>
      </c>
      <c r="V13" s="464"/>
      <c r="W13" s="464"/>
      <c r="X13" s="304"/>
    </row>
    <row r="14" spans="1:24" x14ac:dyDescent="0.25">
      <c r="A14" s="1627"/>
      <c r="B14" s="114" t="s">
        <v>1324</v>
      </c>
      <c r="C14" s="144" t="s">
        <v>1325</v>
      </c>
      <c r="D14" s="472">
        <v>-37033.26</v>
      </c>
      <c r="E14" s="464"/>
      <c r="F14" s="464"/>
      <c r="G14" s="465"/>
      <c r="H14" s="472">
        <v>-37033.26</v>
      </c>
      <c r="I14" s="464"/>
      <c r="J14" s="464"/>
      <c r="K14" s="465"/>
      <c r="L14" s="472">
        <v>-37033.26</v>
      </c>
      <c r="M14" s="464"/>
      <c r="N14" s="464"/>
      <c r="O14" s="465"/>
      <c r="P14" s="472">
        <v>0</v>
      </c>
      <c r="Q14" s="464"/>
      <c r="R14" s="464"/>
      <c r="S14" s="464"/>
      <c r="T14" s="605">
        <v>-889162.30000000028</v>
      </c>
      <c r="U14" s="290">
        <f>D14+H14+L14+P14+T14</f>
        <v>-1000262.0800000003</v>
      </c>
      <c r="V14" s="464"/>
      <c r="W14" s="464"/>
      <c r="X14" s="304"/>
    </row>
    <row r="15" spans="1:24" x14ac:dyDescent="0.25">
      <c r="A15" s="1627"/>
      <c r="B15" s="114" t="s">
        <v>63</v>
      </c>
      <c r="C15" s="144" t="s">
        <v>13</v>
      </c>
      <c r="D15" s="472">
        <v>-64752.25</v>
      </c>
      <c r="E15" s="464"/>
      <c r="F15" s="464"/>
      <c r="G15" s="465"/>
      <c r="H15" s="472">
        <v>-79536.69</v>
      </c>
      <c r="I15" s="464"/>
      <c r="J15" s="464"/>
      <c r="K15" s="465"/>
      <c r="L15" s="472">
        <v>-126265.59000000001</v>
      </c>
      <c r="M15" s="464"/>
      <c r="N15" s="464"/>
      <c r="O15" s="465"/>
      <c r="P15" s="472">
        <v>-171552.65000000002</v>
      </c>
      <c r="Q15" s="464"/>
      <c r="R15" s="464"/>
      <c r="S15" s="464"/>
      <c r="T15" s="605">
        <v>71353.249999999971</v>
      </c>
      <c r="U15" s="290">
        <f>D15+H15+L15+P15+T15</f>
        <v>-370753.93000000005</v>
      </c>
      <c r="V15" s="464"/>
      <c r="W15" s="464"/>
      <c r="X15" s="304"/>
    </row>
    <row r="16" spans="1:24" s="401" customFormat="1" x14ac:dyDescent="0.25">
      <c r="A16" s="1628"/>
      <c r="B16" s="384" t="s">
        <v>64</v>
      </c>
      <c r="C16" s="391" t="s">
        <v>14</v>
      </c>
      <c r="D16" s="576">
        <f>SUM(D11:D15)</f>
        <v>34868722.540000007</v>
      </c>
      <c r="E16" s="466"/>
      <c r="F16" s="468"/>
      <c r="G16" s="467"/>
      <c r="H16" s="288">
        <f>SUM(H11:H15)</f>
        <v>35678667.820000008</v>
      </c>
      <c r="I16" s="466"/>
      <c r="J16" s="468"/>
      <c r="K16" s="467"/>
      <c r="L16" s="288">
        <f>SUM(L11:L15)</f>
        <v>36219761.5</v>
      </c>
      <c r="M16" s="466"/>
      <c r="N16" s="468"/>
      <c r="O16" s="467"/>
      <c r="P16" s="288">
        <f>SUM(P11:P15)</f>
        <v>41009042.57</v>
      </c>
      <c r="Q16" s="466"/>
      <c r="R16" s="468"/>
      <c r="S16" s="468"/>
      <c r="T16" s="606">
        <f>SUM(T11:T15)</f>
        <v>-1168149.8300000008</v>
      </c>
      <c r="U16" s="292">
        <f>SUM(U11:U15)</f>
        <v>146608044.59999999</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106484</v>
      </c>
      <c r="E19" s="600">
        <v>102684</v>
      </c>
      <c r="F19" s="600">
        <v>3800</v>
      </c>
      <c r="G19" s="467"/>
      <c r="H19" s="588">
        <f>SUM(I19:J19)</f>
        <v>117119</v>
      </c>
      <c r="I19" s="600">
        <v>110498</v>
      </c>
      <c r="J19" s="600">
        <v>6621</v>
      </c>
      <c r="K19" s="808"/>
      <c r="L19" s="588">
        <f>SUM(M19:N19)</f>
        <v>123918</v>
      </c>
      <c r="M19" s="600">
        <v>115159</v>
      </c>
      <c r="N19" s="600">
        <v>8759</v>
      </c>
      <c r="O19" s="808"/>
      <c r="P19" s="588">
        <f>SUM(Q19:R19)</f>
        <v>120594</v>
      </c>
      <c r="Q19" s="600">
        <v>111860</v>
      </c>
      <c r="R19" s="600">
        <v>8734</v>
      </c>
      <c r="S19" s="683"/>
      <c r="T19" s="612">
        <v>4703</v>
      </c>
      <c r="U19" s="290">
        <f>SUM(V19:X19)+T19</f>
        <v>472818</v>
      </c>
      <c r="V19" s="271">
        <f t="shared" ref="V19:W27" si="1">E19+I19+M19+Q19</f>
        <v>440201</v>
      </c>
      <c r="W19" s="271">
        <f t="shared" si="1"/>
        <v>27914</v>
      </c>
      <c r="X19" s="1351"/>
    </row>
    <row r="20" spans="1:24" x14ac:dyDescent="0.25">
      <c r="A20" s="1624"/>
      <c r="B20" s="383">
        <v>2.2000000000000002</v>
      </c>
      <c r="C20" s="587" t="s">
        <v>732</v>
      </c>
      <c r="D20" s="588">
        <f t="shared" si="0"/>
        <v>650</v>
      </c>
      <c r="E20" s="601">
        <v>569</v>
      </c>
      <c r="F20" s="601">
        <v>81</v>
      </c>
      <c r="G20" s="467"/>
      <c r="H20" s="588">
        <f>SUM(I20:J20)</f>
        <v>546</v>
      </c>
      <c r="I20" s="601">
        <v>478</v>
      </c>
      <c r="J20" s="601">
        <v>68</v>
      </c>
      <c r="K20" s="809"/>
      <c r="L20" s="588">
        <f>SUM(M20:N20)</f>
        <v>349</v>
      </c>
      <c r="M20" s="601">
        <v>317</v>
      </c>
      <c r="N20" s="601">
        <v>32</v>
      </c>
      <c r="O20" s="809"/>
      <c r="P20" s="588">
        <f>SUM(Q20:R20)</f>
        <v>271</v>
      </c>
      <c r="Q20" s="601">
        <v>268</v>
      </c>
      <c r="R20" s="601">
        <v>3</v>
      </c>
      <c r="S20" s="684"/>
      <c r="T20" s="612">
        <v>0</v>
      </c>
      <c r="U20" s="290">
        <f t="shared" ref="U20:U27" si="2">SUM(V20:X20)+T20</f>
        <v>1816</v>
      </c>
      <c r="V20" s="271">
        <f t="shared" si="1"/>
        <v>1632</v>
      </c>
      <c r="W20" s="271">
        <f t="shared" si="1"/>
        <v>184</v>
      </c>
      <c r="X20" s="1258"/>
    </row>
    <row r="21" spans="1:24" x14ac:dyDescent="0.25">
      <c r="A21" s="1624"/>
      <c r="B21" s="383">
        <v>2.2999999999999998</v>
      </c>
      <c r="C21" s="587" t="s">
        <v>733</v>
      </c>
      <c r="D21" s="588">
        <f t="shared" si="0"/>
        <v>20983303.159999963</v>
      </c>
      <c r="E21" s="601">
        <v>20218586.439999964</v>
      </c>
      <c r="F21" s="601">
        <v>764716.71999999986</v>
      </c>
      <c r="G21" s="467"/>
      <c r="H21" s="588">
        <f t="shared" ref="H21:H27" si="3">SUM(I21:J21)</f>
        <v>23036886.039999995</v>
      </c>
      <c r="I21" s="601">
        <v>21690357.689999994</v>
      </c>
      <c r="J21" s="601">
        <v>1346528.35</v>
      </c>
      <c r="K21" s="809"/>
      <c r="L21" s="588">
        <f t="shared" ref="L21:L27" si="4">SUM(M21:N21)</f>
        <v>24217555.85000002</v>
      </c>
      <c r="M21" s="601">
        <v>22435756.430000018</v>
      </c>
      <c r="N21" s="601">
        <v>1781799.4200000002</v>
      </c>
      <c r="O21" s="809"/>
      <c r="P21" s="588">
        <f t="shared" ref="P21:P27" si="5">SUM(Q21:R21)</f>
        <v>25769718.349999983</v>
      </c>
      <c r="Q21" s="601">
        <v>23801267.679999981</v>
      </c>
      <c r="R21" s="601">
        <v>1968450.6700000002</v>
      </c>
      <c r="S21" s="684"/>
      <c r="T21" s="612">
        <v>951512.64999999979</v>
      </c>
      <c r="U21" s="290">
        <f t="shared" si="2"/>
        <v>94958976.049999952</v>
      </c>
      <c r="V21" s="271">
        <f t="shared" si="1"/>
        <v>88145968.23999995</v>
      </c>
      <c r="W21" s="271">
        <f t="shared" si="1"/>
        <v>5861495.1600000001</v>
      </c>
      <c r="X21" s="1258"/>
    </row>
    <row r="22" spans="1:24" x14ac:dyDescent="0.25">
      <c r="A22" s="1624"/>
      <c r="B22" s="383">
        <v>2.4</v>
      </c>
      <c r="C22" s="587" t="s">
        <v>734</v>
      </c>
      <c r="D22" s="588">
        <f t="shared" si="0"/>
        <v>31093.060000000005</v>
      </c>
      <c r="E22" s="601">
        <v>21123.420000000006</v>
      </c>
      <c r="F22" s="601">
        <v>9969.64</v>
      </c>
      <c r="G22" s="467"/>
      <c r="H22" s="588">
        <f t="shared" si="3"/>
        <v>23141.63</v>
      </c>
      <c r="I22" s="601">
        <v>15896.54</v>
      </c>
      <c r="J22" s="601">
        <v>7245.09</v>
      </c>
      <c r="K22" s="809"/>
      <c r="L22" s="588">
        <f t="shared" si="4"/>
        <v>15178.689999999999</v>
      </c>
      <c r="M22" s="601">
        <v>14063.089999999998</v>
      </c>
      <c r="N22" s="601">
        <v>1115.6000000000001</v>
      </c>
      <c r="O22" s="809"/>
      <c r="P22" s="588">
        <f t="shared" si="5"/>
        <v>15767.509999999998</v>
      </c>
      <c r="Q22" s="601">
        <v>15298.789999999999</v>
      </c>
      <c r="R22" s="601">
        <v>468.72</v>
      </c>
      <c r="S22" s="684"/>
      <c r="T22" s="612">
        <v>0</v>
      </c>
      <c r="U22" s="290">
        <f t="shared" si="2"/>
        <v>85180.89</v>
      </c>
      <c r="V22" s="271">
        <f t="shared" si="1"/>
        <v>66381.84</v>
      </c>
      <c r="W22" s="271">
        <f t="shared" si="1"/>
        <v>18799.05</v>
      </c>
      <c r="X22" s="1258"/>
    </row>
    <row r="23" spans="1:24" x14ac:dyDescent="0.25">
      <c r="A23" s="1624"/>
      <c r="B23" s="383">
        <v>2.5</v>
      </c>
      <c r="C23" s="587" t="s">
        <v>776</v>
      </c>
      <c r="D23" s="588">
        <f t="shared" si="0"/>
        <v>13063</v>
      </c>
      <c r="E23" s="601">
        <v>12804</v>
      </c>
      <c r="F23" s="601">
        <v>259</v>
      </c>
      <c r="G23" s="467"/>
      <c r="H23" s="588">
        <f t="shared" si="3"/>
        <v>13970</v>
      </c>
      <c r="I23" s="601">
        <v>13383</v>
      </c>
      <c r="J23" s="601">
        <v>587</v>
      </c>
      <c r="K23" s="809"/>
      <c r="L23" s="588">
        <f t="shared" si="4"/>
        <v>15280</v>
      </c>
      <c r="M23" s="601">
        <v>13951</v>
      </c>
      <c r="N23" s="601">
        <v>1329</v>
      </c>
      <c r="O23" s="809"/>
      <c r="P23" s="588">
        <f t="shared" si="5"/>
        <v>14984</v>
      </c>
      <c r="Q23" s="601">
        <v>14125</v>
      </c>
      <c r="R23" s="601">
        <v>859</v>
      </c>
      <c r="S23" s="684"/>
      <c r="T23" s="612">
        <v>-854</v>
      </c>
      <c r="U23" s="290">
        <f t="shared" si="2"/>
        <v>56443</v>
      </c>
      <c r="V23" s="271">
        <f t="shared" si="1"/>
        <v>54263</v>
      </c>
      <c r="W23" s="271">
        <f t="shared" si="1"/>
        <v>3034</v>
      </c>
      <c r="X23" s="1258"/>
    </row>
    <row r="24" spans="1:24" x14ac:dyDescent="0.25">
      <c r="A24" s="1624"/>
      <c r="B24" s="383">
        <v>2.6</v>
      </c>
      <c r="C24" s="587" t="s">
        <v>186</v>
      </c>
      <c r="D24" s="588">
        <f t="shared" si="0"/>
        <v>2489234.1800000002</v>
      </c>
      <c r="E24" s="601">
        <v>2432770.75</v>
      </c>
      <c r="F24" s="601">
        <v>56463.429999999993</v>
      </c>
      <c r="G24" s="467"/>
      <c r="H24" s="588">
        <f t="shared" si="3"/>
        <v>2587761.7399999993</v>
      </c>
      <c r="I24" s="601">
        <v>2475977.9699999993</v>
      </c>
      <c r="J24" s="601">
        <v>111783.77</v>
      </c>
      <c r="K24" s="809"/>
      <c r="L24" s="588">
        <f t="shared" si="4"/>
        <v>2804210.6199999996</v>
      </c>
      <c r="M24" s="601">
        <v>2565054.6399999997</v>
      </c>
      <c r="N24" s="601">
        <v>239155.98000000004</v>
      </c>
      <c r="O24" s="809"/>
      <c r="P24" s="588">
        <f t="shared" si="5"/>
        <v>3028784.4899999984</v>
      </c>
      <c r="Q24" s="601">
        <v>2810729.6299999985</v>
      </c>
      <c r="R24" s="601">
        <v>218054.86000000002</v>
      </c>
      <c r="S24" s="684"/>
      <c r="T24" s="612">
        <v>60324.560000000056</v>
      </c>
      <c r="U24" s="290">
        <f t="shared" si="2"/>
        <v>10970315.589999998</v>
      </c>
      <c r="V24" s="271">
        <f t="shared" si="1"/>
        <v>10284532.989999996</v>
      </c>
      <c r="W24" s="271">
        <f t="shared" si="1"/>
        <v>625458.04</v>
      </c>
      <c r="X24" s="1258"/>
    </row>
    <row r="25" spans="1:24" x14ac:dyDescent="0.25">
      <c r="A25" s="1624"/>
      <c r="B25" s="383">
        <v>2.7</v>
      </c>
      <c r="C25" s="587" t="s">
        <v>777</v>
      </c>
      <c r="D25" s="588">
        <f t="shared" si="0"/>
        <v>336150.24280567752</v>
      </c>
      <c r="E25" s="601">
        <v>323899.56381841545</v>
      </c>
      <c r="F25" s="601">
        <v>12250.678987262067</v>
      </c>
      <c r="G25" s="467"/>
      <c r="H25" s="588">
        <f t="shared" si="3"/>
        <v>776595.7358818599</v>
      </c>
      <c r="I25" s="601">
        <v>731202.96130988316</v>
      </c>
      <c r="J25" s="601">
        <v>45392.774571976697</v>
      </c>
      <c r="K25" s="809"/>
      <c r="L25" s="588">
        <f t="shared" si="4"/>
        <v>1387560.6882547352</v>
      </c>
      <c r="M25" s="601">
        <v>1285471.3261052065</v>
      </c>
      <c r="N25" s="601">
        <v>102089.36214952865</v>
      </c>
      <c r="O25" s="809"/>
      <c r="P25" s="588">
        <f t="shared" si="5"/>
        <v>2569426.1793243163</v>
      </c>
      <c r="Q25" s="601">
        <v>2373157.4962323066</v>
      </c>
      <c r="R25" s="601">
        <v>196268.6830920096</v>
      </c>
      <c r="S25" s="684"/>
      <c r="T25" s="612">
        <v>-856149.1856591875</v>
      </c>
      <c r="U25" s="290">
        <f t="shared" si="2"/>
        <v>4213583.6606074004</v>
      </c>
      <c r="V25" s="271">
        <f t="shared" si="1"/>
        <v>4713731.3474658113</v>
      </c>
      <c r="W25" s="271">
        <f t="shared" si="1"/>
        <v>356001.49880077702</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23839780.64280564</v>
      </c>
      <c r="E28" s="590">
        <f t="shared" si="6"/>
        <v>22996380.17381838</v>
      </c>
      <c r="F28" s="590">
        <f t="shared" si="6"/>
        <v>843400.46898726188</v>
      </c>
      <c r="G28" s="1102"/>
      <c r="H28" s="589">
        <f>SUM(H21:H22,H24:H27)</f>
        <v>26424385.145881854</v>
      </c>
      <c r="I28" s="590">
        <f t="shared" si="6"/>
        <v>24913435.161309876</v>
      </c>
      <c r="J28" s="590">
        <f>SUM(J21:J22,J24:J27)</f>
        <v>1510949.9845719768</v>
      </c>
      <c r="K28" s="1103"/>
      <c r="L28" s="589">
        <f>SUM(L21:L22,L24:L27)</f>
        <v>28424505.848254759</v>
      </c>
      <c r="M28" s="590">
        <f>SUM(M21:M22,M24:M27)</f>
        <v>26300345.486105226</v>
      </c>
      <c r="N28" s="590">
        <f>SUM(N21:N22,N24:N27)</f>
        <v>2124160.3621495287</v>
      </c>
      <c r="O28" s="1103"/>
      <c r="P28" s="589">
        <f>SUM(P21:P22,P24:P27)</f>
        <v>31383696.529324301</v>
      </c>
      <c r="Q28" s="590">
        <f>SUM(Q21:Q22,Q24:Q27)</f>
        <v>29000453.596232288</v>
      </c>
      <c r="R28" s="590">
        <f>SUM(R21:R22,R24:R27)</f>
        <v>2383242.9330920097</v>
      </c>
      <c r="S28" s="1098"/>
      <c r="T28" s="613">
        <f t="shared" si="6"/>
        <v>155688.02434081235</v>
      </c>
      <c r="U28" s="599">
        <f t="shared" si="6"/>
        <v>110228056.19060735</v>
      </c>
      <c r="V28" s="590">
        <f t="shared" si="6"/>
        <v>103210614.41746576</v>
      </c>
      <c r="W28" s="590">
        <f t="shared" si="6"/>
        <v>6861753.7488007769</v>
      </c>
      <c r="X28" s="1352"/>
    </row>
    <row r="29" spans="1:24" x14ac:dyDescent="0.25">
      <c r="A29" s="1627" t="s">
        <v>736</v>
      </c>
      <c r="B29" s="580">
        <v>2.11</v>
      </c>
      <c r="C29" s="144" t="s">
        <v>228</v>
      </c>
      <c r="D29" s="577">
        <f t="shared" ref="D29:D39" si="7">SUM(E29:G29)</f>
        <v>1568842.2899999998</v>
      </c>
      <c r="E29" s="253">
        <v>147367.99000000002</v>
      </c>
      <c r="F29" s="253">
        <v>1421474.2999999998</v>
      </c>
      <c r="G29" s="467"/>
      <c r="H29" s="588">
        <f>SUM(I29:J29)</f>
        <v>1560103.3299999998</v>
      </c>
      <c r="I29" s="253">
        <v>171633.44999999998</v>
      </c>
      <c r="J29" s="253">
        <v>1388469.88</v>
      </c>
      <c r="K29" s="375"/>
      <c r="L29" s="588">
        <f>SUM(M29:N29)</f>
        <v>1554656.8900000001</v>
      </c>
      <c r="M29" s="253">
        <v>202219.09</v>
      </c>
      <c r="N29" s="253">
        <v>1352437.8</v>
      </c>
      <c r="O29" s="375"/>
      <c r="P29" s="588">
        <f>SUM(Q29:R29)</f>
        <v>1539317.4000000001</v>
      </c>
      <c r="Q29" s="253">
        <v>293638.68999999994</v>
      </c>
      <c r="R29" s="253">
        <v>1245678.7100000002</v>
      </c>
      <c r="S29" s="303"/>
      <c r="T29" s="607">
        <v>-30267.010000000006</v>
      </c>
      <c r="U29" s="290">
        <f>SUM(V29:X29)+T29</f>
        <v>6192652.8999999994</v>
      </c>
      <c r="V29" s="271">
        <f t="shared" ref="V29:W38" si="8">E29+I29+M29+Q29</f>
        <v>814859.22</v>
      </c>
      <c r="W29" s="271">
        <f t="shared" si="8"/>
        <v>5408060.6899999995</v>
      </c>
      <c r="X29" s="304"/>
    </row>
    <row r="30" spans="1:24" x14ac:dyDescent="0.25">
      <c r="A30" s="1627"/>
      <c r="B30" s="388">
        <v>2.12</v>
      </c>
      <c r="C30" s="144" t="s">
        <v>552</v>
      </c>
      <c r="D30" s="577">
        <f t="shared" si="7"/>
        <v>3909903.7100000014</v>
      </c>
      <c r="E30" s="253">
        <v>212838.33999999997</v>
      </c>
      <c r="F30" s="253">
        <v>3697065.3700000015</v>
      </c>
      <c r="G30" s="467"/>
      <c r="H30" s="588">
        <f>SUM(I30:J30)</f>
        <v>4135150.0500000003</v>
      </c>
      <c r="I30" s="253">
        <v>245008.01000000007</v>
      </c>
      <c r="J30" s="253">
        <v>3890142.04</v>
      </c>
      <c r="K30" s="375"/>
      <c r="L30" s="588">
        <f>SUM(M30:N30)</f>
        <v>4084394.7600000007</v>
      </c>
      <c r="M30" s="253">
        <v>262545.91999999998</v>
      </c>
      <c r="N30" s="253">
        <v>3821848.8400000008</v>
      </c>
      <c r="O30" s="375"/>
      <c r="P30" s="588">
        <f>SUM(Q30:R30)</f>
        <v>4765855.8999999985</v>
      </c>
      <c r="Q30" s="253">
        <v>325123.40999999997</v>
      </c>
      <c r="R30" s="253">
        <v>4440732.4899999984</v>
      </c>
      <c r="S30" s="303"/>
      <c r="T30" s="607">
        <v>212416.30999999997</v>
      </c>
      <c r="U30" s="290">
        <f t="shared" ref="U30:U39" si="9">SUM(V30:X30)+T30</f>
        <v>17107720.73</v>
      </c>
      <c r="V30" s="271">
        <f t="shared" si="8"/>
        <v>1045515.6799999999</v>
      </c>
      <c r="W30" s="271">
        <f t="shared" si="8"/>
        <v>15849788.740000002</v>
      </c>
      <c r="X30" s="304"/>
    </row>
    <row r="31" spans="1:24" x14ac:dyDescent="0.25">
      <c r="A31" s="1627"/>
      <c r="B31" s="388">
        <v>2.13</v>
      </c>
      <c r="C31" s="144" t="s">
        <v>229</v>
      </c>
      <c r="D31" s="577">
        <f t="shared" si="7"/>
        <v>240895.05999999979</v>
      </c>
      <c r="E31" s="253">
        <v>32451.079999999991</v>
      </c>
      <c r="F31" s="253">
        <v>208443.97999999981</v>
      </c>
      <c r="G31" s="467"/>
      <c r="H31" s="588">
        <f t="shared" ref="H31:H39" si="10">SUM(I31:J31)</f>
        <v>239075.81999999998</v>
      </c>
      <c r="I31" s="253">
        <v>26262.310000000005</v>
      </c>
      <c r="J31" s="253">
        <v>212813.50999999998</v>
      </c>
      <c r="K31" s="375"/>
      <c r="L31" s="588">
        <f t="shared" ref="L31:L39" si="11">SUM(M31:N31)</f>
        <v>201194.55999999997</v>
      </c>
      <c r="M31" s="253">
        <v>29819.859999999986</v>
      </c>
      <c r="N31" s="253">
        <v>171374.69999999998</v>
      </c>
      <c r="O31" s="375"/>
      <c r="P31" s="588">
        <f t="shared" ref="P31:P39" si="12">SUM(Q31:R31)</f>
        <v>216550.58</v>
      </c>
      <c r="Q31" s="253">
        <v>34805.089999999989</v>
      </c>
      <c r="R31" s="253">
        <v>181745.49</v>
      </c>
      <c r="S31" s="303"/>
      <c r="T31" s="607">
        <v>-9748.8000000000029</v>
      </c>
      <c r="U31" s="290">
        <f t="shared" si="9"/>
        <v>887967.21999999962</v>
      </c>
      <c r="V31" s="271">
        <f t="shared" si="8"/>
        <v>123338.33999999997</v>
      </c>
      <c r="W31" s="271">
        <f t="shared" si="8"/>
        <v>774377.6799999997</v>
      </c>
      <c r="X31" s="304"/>
    </row>
    <row r="32" spans="1:24" x14ac:dyDescent="0.25">
      <c r="A32" s="1627"/>
      <c r="B32" s="388">
        <v>2.14</v>
      </c>
      <c r="C32" s="144" t="s">
        <v>554</v>
      </c>
      <c r="D32" s="577">
        <f t="shared" si="7"/>
        <v>148031.50999999998</v>
      </c>
      <c r="E32" s="253">
        <v>131621.46999999997</v>
      </c>
      <c r="F32" s="253">
        <v>16410.04</v>
      </c>
      <c r="G32" s="467"/>
      <c r="H32" s="588">
        <f t="shared" si="10"/>
        <v>149598.15000000002</v>
      </c>
      <c r="I32" s="253">
        <v>130636.70000000004</v>
      </c>
      <c r="J32" s="253">
        <v>18961.449999999997</v>
      </c>
      <c r="K32" s="375"/>
      <c r="L32" s="588">
        <f t="shared" si="11"/>
        <v>146279.76999999999</v>
      </c>
      <c r="M32" s="253">
        <v>127436.95</v>
      </c>
      <c r="N32" s="253">
        <v>18842.819999999996</v>
      </c>
      <c r="O32" s="375"/>
      <c r="P32" s="588">
        <f t="shared" si="12"/>
        <v>114021.02</v>
      </c>
      <c r="Q32" s="253">
        <v>99286.650000000009</v>
      </c>
      <c r="R32" s="253">
        <v>14734.37</v>
      </c>
      <c r="S32" s="303"/>
      <c r="T32" s="607">
        <v>33117.359999999993</v>
      </c>
      <c r="U32" s="290">
        <f t="shared" si="9"/>
        <v>591047.81000000006</v>
      </c>
      <c r="V32" s="271">
        <f t="shared" si="8"/>
        <v>488981.77000000008</v>
      </c>
      <c r="W32" s="271">
        <f t="shared" si="8"/>
        <v>68948.679999999993</v>
      </c>
      <c r="X32" s="304"/>
    </row>
    <row r="33" spans="1:24" x14ac:dyDescent="0.25">
      <c r="A33" s="1627"/>
      <c r="B33" s="388">
        <v>2.15</v>
      </c>
      <c r="C33" s="144" t="s">
        <v>553</v>
      </c>
      <c r="D33" s="577">
        <f t="shared" si="7"/>
        <v>105246.93469866512</v>
      </c>
      <c r="E33" s="253">
        <v>1812.3033210983824</v>
      </c>
      <c r="F33" s="253">
        <v>103434.63137756674</v>
      </c>
      <c r="G33" s="467"/>
      <c r="H33" s="588">
        <f t="shared" si="10"/>
        <v>93397.858779942195</v>
      </c>
      <c r="I33" s="253">
        <v>1175.889714978365</v>
      </c>
      <c r="J33" s="253">
        <v>92221.969064963836</v>
      </c>
      <c r="K33" s="375"/>
      <c r="L33" s="588">
        <f t="shared" si="11"/>
        <v>121721.50739363389</v>
      </c>
      <c r="M33" s="253">
        <v>4333.1273616733179</v>
      </c>
      <c r="N33" s="253">
        <v>117388.38003196057</v>
      </c>
      <c r="O33" s="375"/>
      <c r="P33" s="588">
        <f t="shared" si="12"/>
        <v>134227.76325611825</v>
      </c>
      <c r="Q33" s="253">
        <v>3385.5659710134978</v>
      </c>
      <c r="R33" s="253">
        <v>130842.19728510476</v>
      </c>
      <c r="S33" s="303"/>
      <c r="T33" s="607">
        <v>42025.16272727272</v>
      </c>
      <c r="U33" s="290">
        <f t="shared" si="9"/>
        <v>496619.22685563221</v>
      </c>
      <c r="V33" s="271">
        <f t="shared" si="8"/>
        <v>10706.886368763564</v>
      </c>
      <c r="W33" s="271">
        <f t="shared" si="8"/>
        <v>443887.17775959591</v>
      </c>
      <c r="X33" s="304"/>
    </row>
    <row r="34" spans="1:24" x14ac:dyDescent="0.25">
      <c r="A34" s="1627"/>
      <c r="B34" s="388">
        <v>2.16</v>
      </c>
      <c r="C34" s="144" t="s">
        <v>781</v>
      </c>
      <c r="D34" s="577">
        <f t="shared" si="7"/>
        <v>1048672.8028125153</v>
      </c>
      <c r="E34" s="253">
        <v>539020.77143847349</v>
      </c>
      <c r="F34" s="253">
        <v>509652.03137404181</v>
      </c>
      <c r="G34" s="467"/>
      <c r="H34" s="588">
        <f t="shared" si="10"/>
        <v>1070721.3950750318</v>
      </c>
      <c r="I34" s="253">
        <v>550353.80990252027</v>
      </c>
      <c r="J34" s="253">
        <v>520367.58517251146</v>
      </c>
      <c r="K34" s="375"/>
      <c r="L34" s="588">
        <f t="shared" si="11"/>
        <v>1170371.2438423666</v>
      </c>
      <c r="M34" s="253">
        <v>601574.11256722012</v>
      </c>
      <c r="N34" s="253">
        <v>568797.13127514662</v>
      </c>
      <c r="O34" s="375"/>
      <c r="P34" s="588">
        <f t="shared" si="12"/>
        <v>1321136.2969843112</v>
      </c>
      <c r="Q34" s="253">
        <v>679067.77411024971</v>
      </c>
      <c r="R34" s="253">
        <v>642068.52287406148</v>
      </c>
      <c r="S34" s="303"/>
      <c r="T34" s="607">
        <v>0</v>
      </c>
      <c r="U34" s="290">
        <f t="shared" si="9"/>
        <v>4610901.7387142256</v>
      </c>
      <c r="V34" s="271">
        <f t="shared" si="8"/>
        <v>2370016.4680184638</v>
      </c>
      <c r="W34" s="271">
        <f t="shared" si="8"/>
        <v>2240885.2706957613</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259826.3</v>
      </c>
      <c r="E36" s="253">
        <v>8149.5500000000011</v>
      </c>
      <c r="F36" s="253">
        <v>251676.75</v>
      </c>
      <c r="G36" s="467"/>
      <c r="H36" s="588">
        <f t="shared" si="10"/>
        <v>248116.98</v>
      </c>
      <c r="I36" s="253">
        <v>8027.2300000000005</v>
      </c>
      <c r="J36" s="253">
        <v>240089.75</v>
      </c>
      <c r="K36" s="375"/>
      <c r="L36" s="588">
        <f t="shared" si="11"/>
        <v>222004.75</v>
      </c>
      <c r="M36" s="253">
        <v>7556.5</v>
      </c>
      <c r="N36" s="253">
        <v>214448.25</v>
      </c>
      <c r="O36" s="375"/>
      <c r="P36" s="588">
        <f t="shared" si="12"/>
        <v>219210.58999999997</v>
      </c>
      <c r="Q36" s="253">
        <v>11771.710000000001</v>
      </c>
      <c r="R36" s="253">
        <v>207438.87999999998</v>
      </c>
      <c r="S36" s="303"/>
      <c r="T36" s="607">
        <v>9807.739999999998</v>
      </c>
      <c r="U36" s="290">
        <f t="shared" si="9"/>
        <v>958966.36</v>
      </c>
      <c r="V36" s="271">
        <f t="shared" si="8"/>
        <v>35504.990000000005</v>
      </c>
      <c r="W36" s="271">
        <f t="shared" si="8"/>
        <v>913653.63</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5809.3028205509136</v>
      </c>
      <c r="E38" s="253">
        <v>545.69237801839154</v>
      </c>
      <c r="F38" s="253">
        <v>5263.610442532522</v>
      </c>
      <c r="G38" s="467"/>
      <c r="H38" s="588">
        <f t="shared" si="10"/>
        <v>13874.531217338243</v>
      </c>
      <c r="I38" s="253">
        <v>1526.3948317862141</v>
      </c>
      <c r="J38" s="253">
        <v>12348.136385552029</v>
      </c>
      <c r="K38" s="375"/>
      <c r="L38" s="588">
        <f t="shared" si="11"/>
        <v>37467.682778771625</v>
      </c>
      <c r="M38" s="253">
        <v>4873.5388269059613</v>
      </c>
      <c r="N38" s="253">
        <v>32594.143951865666</v>
      </c>
      <c r="O38" s="375"/>
      <c r="P38" s="588">
        <f t="shared" si="12"/>
        <v>185730.99385917702</v>
      </c>
      <c r="Q38" s="253">
        <v>35429.863736489155</v>
      </c>
      <c r="R38" s="253">
        <v>150301.13012268787</v>
      </c>
      <c r="S38" s="303"/>
      <c r="T38" s="607">
        <v>-262229.58338279318</v>
      </c>
      <c r="U38" s="290">
        <f t="shared" si="9"/>
        <v>-19347.072706955369</v>
      </c>
      <c r="V38" s="271">
        <f t="shared" si="8"/>
        <v>42375.489773199719</v>
      </c>
      <c r="W38" s="271">
        <f t="shared" si="8"/>
        <v>200507.02090263809</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31127008.553137373</v>
      </c>
      <c r="E40" s="280">
        <f t="shared" ref="E40:J40" si="13">SUM(E28:E39)</f>
        <v>24070187.370955963</v>
      </c>
      <c r="F40" s="280">
        <f t="shared" si="13"/>
        <v>7056821.182181404</v>
      </c>
      <c r="G40" s="1102"/>
      <c r="H40" s="288">
        <f t="shared" si="13"/>
        <v>33934423.260954157</v>
      </c>
      <c r="I40" s="280">
        <f t="shared" si="13"/>
        <v>26048058.95575916</v>
      </c>
      <c r="J40" s="280">
        <f t="shared" si="13"/>
        <v>7886364.3051950037</v>
      </c>
      <c r="K40" s="1102"/>
      <c r="L40" s="288">
        <f>SUM(L28:L39)</f>
        <v>35962597.012269534</v>
      </c>
      <c r="M40" s="280">
        <f>SUM(M28:M39)</f>
        <v>27540704.584861025</v>
      </c>
      <c r="N40" s="280">
        <f>SUM(N28:N39)</f>
        <v>8421892.4274085034</v>
      </c>
      <c r="O40" s="1102"/>
      <c r="P40" s="288">
        <f>SUM(P28:P39)</f>
        <v>39879747.073423915</v>
      </c>
      <c r="Q40" s="280">
        <f>SUM(Q28:Q39)</f>
        <v>30482962.35005004</v>
      </c>
      <c r="R40" s="280">
        <f>SUM(R28:R39)</f>
        <v>9396784.7233738638</v>
      </c>
      <c r="S40" s="466"/>
      <c r="T40" s="606">
        <f>SUM(T28:T39)</f>
        <v>150809.20368529181</v>
      </c>
      <c r="U40" s="292">
        <f>SUM(U28:U39)</f>
        <v>141054585.10347027</v>
      </c>
      <c r="V40" s="280">
        <f>SUM(V28:V39)</f>
        <v>108141913.26162618</v>
      </c>
      <c r="W40" s="280">
        <f>SUM(W28:W39)</f>
        <v>32761862.638158768</v>
      </c>
      <c r="X40" s="1353"/>
    </row>
    <row r="41" spans="1:24" ht="14.85" customHeight="1" x14ac:dyDescent="0.25">
      <c r="A41" s="1624" t="s">
        <v>6</v>
      </c>
      <c r="B41" s="114" t="s">
        <v>70</v>
      </c>
      <c r="C41" s="144" t="s">
        <v>188</v>
      </c>
      <c r="D41" s="574">
        <f>SUM(E41:G41)</f>
        <v>61621.119238568193</v>
      </c>
      <c r="E41" s="251">
        <v>30051.830230058156</v>
      </c>
      <c r="F41" s="253">
        <v>31569.289008510037</v>
      </c>
      <c r="G41" s="467"/>
      <c r="H41" s="588">
        <f>SUM(I41:J41)</f>
        <v>52596.094733643273</v>
      </c>
      <c r="I41" s="251">
        <v>23877.594954798606</v>
      </c>
      <c r="J41" s="253">
        <v>28718.499778844671</v>
      </c>
      <c r="K41" s="375"/>
      <c r="L41" s="588">
        <f>SUM(M41:N41)</f>
        <v>60086.301824450842</v>
      </c>
      <c r="M41" s="251">
        <v>29231.408490223836</v>
      </c>
      <c r="N41" s="253">
        <v>30854.893334227007</v>
      </c>
      <c r="O41" s="375"/>
      <c r="P41" s="588">
        <f>SUM(Q41:R41)</f>
        <v>60131.977695301255</v>
      </c>
      <c r="Q41" s="251">
        <v>30693.434476196628</v>
      </c>
      <c r="R41" s="253">
        <v>29438.543219104627</v>
      </c>
      <c r="S41" s="303"/>
      <c r="T41" s="607">
        <v>513.25</v>
      </c>
      <c r="U41" s="321">
        <f>SUM(V41:X41)+T41</f>
        <v>234948.7434919636</v>
      </c>
      <c r="V41" s="271">
        <f t="shared" ref="V41:W44" si="14">E41+I41+M41+Q41</f>
        <v>113854.26815127724</v>
      </c>
      <c r="W41" s="271">
        <f t="shared" si="14"/>
        <v>120581.22534068635</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61621.119238568193</v>
      </c>
      <c r="E45" s="280">
        <f t="shared" si="15"/>
        <v>30051.830230058156</v>
      </c>
      <c r="F45" s="280">
        <f t="shared" si="15"/>
        <v>31569.289008510037</v>
      </c>
      <c r="G45" s="1102"/>
      <c r="H45" s="288">
        <f>SUM(H41:H44)</f>
        <v>52596.094733643273</v>
      </c>
      <c r="I45" s="280">
        <f t="shared" si="15"/>
        <v>23877.594954798606</v>
      </c>
      <c r="J45" s="280">
        <f t="shared" si="15"/>
        <v>28718.499778844671</v>
      </c>
      <c r="K45" s="1102"/>
      <c r="L45" s="288">
        <f>SUM(L41:L44)</f>
        <v>60086.301824450842</v>
      </c>
      <c r="M45" s="280">
        <f>SUM(M41:M44)</f>
        <v>29231.408490223836</v>
      </c>
      <c r="N45" s="280">
        <f>SUM(N41:N44)</f>
        <v>30854.893334227007</v>
      </c>
      <c r="O45" s="1102"/>
      <c r="P45" s="288">
        <f>SUM(P41:P44)</f>
        <v>60131.977695301255</v>
      </c>
      <c r="Q45" s="280">
        <f>SUM(Q41:Q44)</f>
        <v>30693.434476196628</v>
      </c>
      <c r="R45" s="280">
        <f>SUM(R41:R44)</f>
        <v>29438.543219104627</v>
      </c>
      <c r="S45" s="466"/>
      <c r="T45" s="606">
        <f t="shared" si="15"/>
        <v>513.25</v>
      </c>
      <c r="U45" s="292">
        <f t="shared" si="15"/>
        <v>234948.7434919636</v>
      </c>
      <c r="V45" s="280">
        <f t="shared" si="15"/>
        <v>113854.26815127724</v>
      </c>
      <c r="W45" s="280">
        <f t="shared" si="15"/>
        <v>120581.22534068635</v>
      </c>
      <c r="X45" s="1353"/>
    </row>
    <row r="46" spans="1:24" s="403" customFormat="1" x14ac:dyDescent="0.25">
      <c r="A46" s="1623" t="s">
        <v>232</v>
      </c>
      <c r="B46" s="150" t="s">
        <v>74</v>
      </c>
      <c r="C46" s="143" t="s">
        <v>171</v>
      </c>
      <c r="D46" s="334">
        <f t="shared" ref="D46:J46" si="16">SUM(D21+D22+D24, D29:D36)+D41</f>
        <v>30846670.126749709</v>
      </c>
      <c r="E46" s="372">
        <f t="shared" si="16"/>
        <v>23775793.944989588</v>
      </c>
      <c r="F46" s="372">
        <f t="shared" si="16"/>
        <v>7070876.1817601193</v>
      </c>
      <c r="G46" s="467"/>
      <c r="H46" s="334">
        <f t="shared" si="16"/>
        <v>33196549.088588607</v>
      </c>
      <c r="I46" s="372">
        <f t="shared" si="16"/>
        <v>25339207.194572289</v>
      </c>
      <c r="J46" s="372">
        <f t="shared" si="16"/>
        <v>7857341.8940163199</v>
      </c>
      <c r="K46" s="463"/>
      <c r="L46" s="334">
        <f>SUM(L21+L22+L24, L29:L36)+L41</f>
        <v>34597654.943060473</v>
      </c>
      <c r="M46" s="372">
        <f>SUM(M21+M22+M24, M29:M36)+M41</f>
        <v>26279591.128419138</v>
      </c>
      <c r="N46" s="372">
        <f>SUM(N21+N22+N24, N29:N36)+N41</f>
        <v>8318063.814641335</v>
      </c>
      <c r="O46" s="463"/>
      <c r="P46" s="334">
        <f>SUM(P21+P22+P24, P29:P36)+P41</f>
        <v>37184721.877935708</v>
      </c>
      <c r="Q46" s="372">
        <f>SUM(Q21+Q22+Q24, Q29:Q36)+Q41</f>
        <v>28105068.42455744</v>
      </c>
      <c r="R46" s="372">
        <f>SUM(R21+R22+R24, R29:R36)+R41</f>
        <v>9079653.4533782694</v>
      </c>
      <c r="S46" s="463"/>
      <c r="T46" s="614">
        <f>SUM(T21+T22+T24, T29:T36)+T41</f>
        <v>1269701.2227272724</v>
      </c>
      <c r="U46" s="321">
        <f>SUM(U21+U22+U24, U29:U36)+U41</f>
        <v>137095297.25906181</v>
      </c>
      <c r="V46" s="372">
        <f>SUM(V21+V22+V24, V29:V36)+V41</f>
        <v>103499660.69253846</v>
      </c>
      <c r="W46" s="372">
        <f>SUM(W21+W22+W24, W29:W36)+W41</f>
        <v>32325935.343796041</v>
      </c>
      <c r="X46" s="469"/>
    </row>
    <row r="47" spans="1:24" s="403" customFormat="1" x14ac:dyDescent="0.25">
      <c r="A47" s="1663"/>
      <c r="B47" s="114" t="s">
        <v>75</v>
      </c>
      <c r="C47" s="144" t="s">
        <v>172</v>
      </c>
      <c r="D47" s="270">
        <f t="shared" ref="D47:W47" si="17">D25+D38+D43</f>
        <v>341959.54562622844</v>
      </c>
      <c r="E47" s="271">
        <f t="shared" si="17"/>
        <v>324445.25619643385</v>
      </c>
      <c r="F47" s="271">
        <f t="shared" si="17"/>
        <v>17514.28942979459</v>
      </c>
      <c r="G47" s="467"/>
      <c r="H47" s="270">
        <f t="shared" si="17"/>
        <v>790470.26709919819</v>
      </c>
      <c r="I47" s="271">
        <f t="shared" si="17"/>
        <v>732729.35614166933</v>
      </c>
      <c r="J47" s="271">
        <f t="shared" si="17"/>
        <v>57740.910957528729</v>
      </c>
      <c r="K47" s="464"/>
      <c r="L47" s="270">
        <f>L25+L38+L43</f>
        <v>1425028.3710335069</v>
      </c>
      <c r="M47" s="271">
        <f>M25+M38+M43</f>
        <v>1290344.8649321124</v>
      </c>
      <c r="N47" s="271">
        <f>N25+N38+N43</f>
        <v>134683.50610139431</v>
      </c>
      <c r="O47" s="464"/>
      <c r="P47" s="270">
        <f>P25+P38+P43</f>
        <v>2755157.1731834933</v>
      </c>
      <c r="Q47" s="271">
        <f>Q25+Q38+Q43</f>
        <v>2408587.3599687959</v>
      </c>
      <c r="R47" s="271">
        <f>R25+R38+R43</f>
        <v>346569.81321469747</v>
      </c>
      <c r="S47" s="464"/>
      <c r="T47" s="615">
        <f t="shared" si="17"/>
        <v>-1118378.7690419806</v>
      </c>
      <c r="U47" s="290">
        <f t="shared" si="17"/>
        <v>4194236.5879004449</v>
      </c>
      <c r="V47" s="271">
        <f t="shared" si="17"/>
        <v>4756106.8372390112</v>
      </c>
      <c r="W47" s="271">
        <f t="shared" si="17"/>
        <v>556508.51970341511</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96178.855454545439</v>
      </c>
      <c r="E50" s="253">
        <v>74635.032670550121</v>
      </c>
      <c r="F50" s="253">
        <v>21543.822783995318</v>
      </c>
      <c r="G50" s="467"/>
      <c r="H50" s="270">
        <f>SUM(I50:J50)</f>
        <v>-6251.5627272727234</v>
      </c>
      <c r="I50" s="253">
        <v>-4802.035239618559</v>
      </c>
      <c r="J50" s="253">
        <v>-1449.5274876541641</v>
      </c>
      <c r="K50" s="375"/>
      <c r="L50" s="270">
        <f>SUM(M50:N50)</f>
        <v>5089.6645454545442</v>
      </c>
      <c r="M50" s="253">
        <v>3891.4215699792921</v>
      </c>
      <c r="N50" s="253">
        <v>1198.2429754752518</v>
      </c>
      <c r="O50" s="375"/>
      <c r="P50" s="270">
        <f>SUM(Q50:R50)</f>
        <v>1679.3481818181817</v>
      </c>
      <c r="Q50" s="253">
        <v>1277.9878400134787</v>
      </c>
      <c r="R50" s="253">
        <v>401.3603418047029</v>
      </c>
      <c r="S50" s="303"/>
      <c r="T50" s="607">
        <v>-19963.950000000004</v>
      </c>
      <c r="U50" s="290">
        <f>SUM(V50:X50)+T50</f>
        <v>76732.355454545439</v>
      </c>
      <c r="V50" s="271">
        <f t="shared" ref="V50:W51" si="20">E50+I50+M50+Q50</f>
        <v>75002.406840924334</v>
      </c>
      <c r="W50" s="271">
        <f t="shared" si="20"/>
        <v>21693.89861362111</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31284808.527830482</v>
      </c>
      <c r="E52" s="280">
        <f t="shared" si="21"/>
        <v>24174874.233856574</v>
      </c>
      <c r="F52" s="280">
        <f t="shared" si="21"/>
        <v>7109934.2939739097</v>
      </c>
      <c r="G52" s="1102"/>
      <c r="H52" s="288">
        <f t="shared" si="21"/>
        <v>33980767.792960532</v>
      </c>
      <c r="I52" s="280">
        <f t="shared" si="21"/>
        <v>26067134.515474338</v>
      </c>
      <c r="J52" s="280">
        <f t="shared" si="21"/>
        <v>7913633.2774861939</v>
      </c>
      <c r="K52" s="1102"/>
      <c r="L52" s="288">
        <f>SUM(L46:L51)</f>
        <v>36027772.978639431</v>
      </c>
      <c r="M52" s="280">
        <f>SUM(M46:M51)</f>
        <v>27573827.414921232</v>
      </c>
      <c r="N52" s="280">
        <f>SUM(N46:N51)</f>
        <v>8453945.5637182053</v>
      </c>
      <c r="O52" s="1102"/>
      <c r="P52" s="288">
        <f>SUM(P46:P51)</f>
        <v>39941558.399301022</v>
      </c>
      <c r="Q52" s="280">
        <f>SUM(Q46:Q51)</f>
        <v>30514933.772366248</v>
      </c>
      <c r="R52" s="280">
        <f>SUM(R46:R51)</f>
        <v>9426624.6269347705</v>
      </c>
      <c r="S52" s="466"/>
      <c r="T52" s="606">
        <f t="shared" si="21"/>
        <v>131358.5036852918</v>
      </c>
      <c r="U52" s="292">
        <f t="shared" si="21"/>
        <v>141366266.20241681</v>
      </c>
      <c r="V52" s="280">
        <f t="shared" si="21"/>
        <v>108330769.93661839</v>
      </c>
      <c r="W52" s="280">
        <f t="shared" si="21"/>
        <v>32904137.762113076</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31284808.527830482</v>
      </c>
      <c r="E56" s="280">
        <f t="shared" si="24"/>
        <v>24174874.233856574</v>
      </c>
      <c r="F56" s="280">
        <f t="shared" si="24"/>
        <v>7109934.2939739097</v>
      </c>
      <c r="G56" s="467"/>
      <c r="H56" s="288">
        <f t="shared" si="24"/>
        <v>33980767.792960532</v>
      </c>
      <c r="I56" s="280">
        <f t="shared" si="24"/>
        <v>26067134.515474338</v>
      </c>
      <c r="J56" s="280">
        <f t="shared" si="24"/>
        <v>7913633.2774861939</v>
      </c>
      <c r="K56" s="1102"/>
      <c r="L56" s="288">
        <f>L52+L55</f>
        <v>36027772.978639431</v>
      </c>
      <c r="M56" s="280">
        <f>M52+M55</f>
        <v>27573827.414921232</v>
      </c>
      <c r="N56" s="280">
        <f>N52+N55</f>
        <v>8453945.5637182053</v>
      </c>
      <c r="O56" s="1102"/>
      <c r="P56" s="288">
        <f>P52+P55</f>
        <v>39941558.399301022</v>
      </c>
      <c r="Q56" s="280">
        <f>Q52+Q55</f>
        <v>30514933.772366248</v>
      </c>
      <c r="R56" s="280">
        <f>R52+R55</f>
        <v>9426624.6269347705</v>
      </c>
      <c r="S56" s="466"/>
      <c r="T56" s="606">
        <f t="shared" si="24"/>
        <v>131358.5036852918</v>
      </c>
      <c r="U56" s="292">
        <f t="shared" si="24"/>
        <v>141366266.20241681</v>
      </c>
      <c r="V56" s="280">
        <f t="shared" si="24"/>
        <v>108330769.93661839</v>
      </c>
      <c r="W56" s="280">
        <f t="shared" si="24"/>
        <v>32904137.762113076</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759697.83314881404</v>
      </c>
      <c r="E59" s="251">
        <v>325184.61635813565</v>
      </c>
      <c r="F59" s="253">
        <v>434513.21679067833</v>
      </c>
      <c r="G59" s="467"/>
      <c r="H59" s="270">
        <f t="shared" ref="H59:H64" si="26">SUM(I59:J59)</f>
        <v>719111.97212002799</v>
      </c>
      <c r="I59" s="251">
        <v>343119.80084990524</v>
      </c>
      <c r="J59" s="253">
        <v>375992.17127012275</v>
      </c>
      <c r="K59" s="375"/>
      <c r="L59" s="270">
        <f t="shared" ref="L59:L64" si="27">SUM(M59:N59)</f>
        <v>887455.46930291143</v>
      </c>
      <c r="M59" s="251">
        <v>452942.9739488113</v>
      </c>
      <c r="N59" s="253">
        <v>434512.49535410013</v>
      </c>
      <c r="O59" s="375"/>
      <c r="P59" s="270">
        <f t="shared" ref="P59:P64" si="28">SUM(Q59:R59)</f>
        <v>621491.06370185409</v>
      </c>
      <c r="Q59" s="253">
        <v>323659.54780848563</v>
      </c>
      <c r="R59" s="253">
        <v>297831.51589336846</v>
      </c>
      <c r="S59" s="303"/>
      <c r="T59" s="607"/>
      <c r="U59" s="290">
        <f t="shared" ref="U59:U64" si="29">D59+H59+L59+P59+T59</f>
        <v>2987756.3382736077</v>
      </c>
      <c r="V59" s="271">
        <f t="shared" ref="V59:W65" si="30">E59+I59+M59+Q59</f>
        <v>1444906.9389653378</v>
      </c>
      <c r="W59" s="271">
        <f t="shared" si="30"/>
        <v>1542849.3993082698</v>
      </c>
      <c r="X59" s="304"/>
    </row>
    <row r="60" spans="1:24" x14ac:dyDescent="0.25">
      <c r="A60" s="1624"/>
      <c r="B60" s="114" t="s">
        <v>80</v>
      </c>
      <c r="C60" s="145" t="s">
        <v>97</v>
      </c>
      <c r="D60" s="270">
        <f t="shared" si="25"/>
        <v>82331.07889749443</v>
      </c>
      <c r="E60" s="253">
        <v>35241.380371804633</v>
      </c>
      <c r="F60" s="253">
        <v>47089.698525689797</v>
      </c>
      <c r="G60" s="467"/>
      <c r="H60" s="270">
        <f t="shared" si="26"/>
        <v>115708.03951857483</v>
      </c>
      <c r="I60" s="253">
        <v>55209.370745561297</v>
      </c>
      <c r="J60" s="253">
        <v>60498.668773013545</v>
      </c>
      <c r="K60" s="375"/>
      <c r="L60" s="270">
        <f t="shared" si="27"/>
        <v>93652.281350261474</v>
      </c>
      <c r="M60" s="253">
        <v>47798.615591606074</v>
      </c>
      <c r="N60" s="253">
        <v>45853.665758655392</v>
      </c>
      <c r="O60" s="375"/>
      <c r="P60" s="270">
        <f t="shared" si="28"/>
        <v>89560.23733067319</v>
      </c>
      <c r="Q60" s="253">
        <v>46641.098495299026</v>
      </c>
      <c r="R60" s="253">
        <v>42919.138835374164</v>
      </c>
      <c r="S60" s="303"/>
      <c r="T60" s="607"/>
      <c r="U60" s="290">
        <f t="shared" si="29"/>
        <v>381251.63709700393</v>
      </c>
      <c r="V60" s="271">
        <f t="shared" si="30"/>
        <v>184890.46520427102</v>
      </c>
      <c r="W60" s="271">
        <f t="shared" si="30"/>
        <v>196361.17189273291</v>
      </c>
      <c r="X60" s="304"/>
    </row>
    <row r="61" spans="1:24" x14ac:dyDescent="0.25">
      <c r="A61" s="1624"/>
      <c r="B61" s="114" t="s">
        <v>81</v>
      </c>
      <c r="C61" s="145" t="s">
        <v>98</v>
      </c>
      <c r="D61" s="270">
        <f t="shared" si="25"/>
        <v>172819.2910041952</v>
      </c>
      <c r="E61" s="253">
        <v>73974.378222921427</v>
      </c>
      <c r="F61" s="253">
        <v>98844.912781273772</v>
      </c>
      <c r="G61" s="467"/>
      <c r="H61" s="270">
        <f t="shared" si="26"/>
        <v>167502.0613388996</v>
      </c>
      <c r="I61" s="253">
        <v>79922.565826728984</v>
      </c>
      <c r="J61" s="253">
        <v>87579.495512170601</v>
      </c>
      <c r="K61" s="375"/>
      <c r="L61" s="270">
        <f t="shared" si="27"/>
        <v>178082.85334678608</v>
      </c>
      <c r="M61" s="253">
        <v>90890.619297824742</v>
      </c>
      <c r="N61" s="253">
        <v>87192.234048961342</v>
      </c>
      <c r="O61" s="375"/>
      <c r="P61" s="270">
        <f t="shared" si="28"/>
        <v>181495.37049430574</v>
      </c>
      <c r="Q61" s="253">
        <v>94518.993070672717</v>
      </c>
      <c r="R61" s="253">
        <v>86976.377423633036</v>
      </c>
      <c r="S61" s="303"/>
      <c r="T61" s="607"/>
      <c r="U61" s="290">
        <f t="shared" si="29"/>
        <v>699899.57618418662</v>
      </c>
      <c r="V61" s="271">
        <f t="shared" si="30"/>
        <v>339306.55641814787</v>
      </c>
      <c r="W61" s="271">
        <f t="shared" si="30"/>
        <v>360593.01976603875</v>
      </c>
      <c r="X61" s="304"/>
    </row>
    <row r="62" spans="1:24" x14ac:dyDescent="0.25">
      <c r="A62" s="1624"/>
      <c r="B62" s="383" t="s">
        <v>82</v>
      </c>
      <c r="C62" s="145" t="s">
        <v>99</v>
      </c>
      <c r="D62" s="270">
        <f t="shared" si="25"/>
        <v>130322.88747147503</v>
      </c>
      <c r="E62" s="253">
        <v>55784.018745245841</v>
      </c>
      <c r="F62" s="253">
        <v>74538.868726229179</v>
      </c>
      <c r="G62" s="467"/>
      <c r="H62" s="270">
        <f t="shared" si="26"/>
        <v>85364.378212279873</v>
      </c>
      <c r="I62" s="253">
        <v>40731.081649944485</v>
      </c>
      <c r="J62" s="253">
        <v>44633.296562335396</v>
      </c>
      <c r="K62" s="375"/>
      <c r="L62" s="270">
        <f t="shared" si="27"/>
        <v>137179.4411365095</v>
      </c>
      <c r="M62" s="253">
        <v>70014.176690817621</v>
      </c>
      <c r="N62" s="253">
        <v>67165.264445691879</v>
      </c>
      <c r="O62" s="375"/>
      <c r="P62" s="270">
        <f t="shared" si="28"/>
        <v>507656.62855114823</v>
      </c>
      <c r="Q62" s="253">
        <v>264376.95477093442</v>
      </c>
      <c r="R62" s="253">
        <v>243279.67378021384</v>
      </c>
      <c r="S62" s="303"/>
      <c r="T62" s="607"/>
      <c r="U62" s="290">
        <f t="shared" si="29"/>
        <v>860523.33537141257</v>
      </c>
      <c r="V62" s="271">
        <f t="shared" si="30"/>
        <v>430906.23185694235</v>
      </c>
      <c r="W62" s="271">
        <f t="shared" si="30"/>
        <v>429617.10351447028</v>
      </c>
      <c r="X62" s="304"/>
    </row>
    <row r="63" spans="1:24" x14ac:dyDescent="0.25">
      <c r="A63" s="1624"/>
      <c r="B63" s="383" t="s">
        <v>216</v>
      </c>
      <c r="C63" s="145" t="s">
        <v>100</v>
      </c>
      <c r="D63" s="270">
        <f t="shared" si="25"/>
        <v>255535.00970887206</v>
      </c>
      <c r="E63" s="253">
        <v>109380.40161814533</v>
      </c>
      <c r="F63" s="253">
        <v>146154.60809072675</v>
      </c>
      <c r="G63" s="467"/>
      <c r="H63" s="270">
        <f t="shared" si="26"/>
        <v>413381.5506757524</v>
      </c>
      <c r="I63" s="253">
        <v>197242.43350410325</v>
      </c>
      <c r="J63" s="253">
        <v>216139.11717164915</v>
      </c>
      <c r="K63" s="375"/>
      <c r="L63" s="270">
        <f t="shared" si="27"/>
        <v>253921.30139023357</v>
      </c>
      <c r="M63" s="253">
        <v>129597.34136405251</v>
      </c>
      <c r="N63" s="253">
        <v>124323.96002618107</v>
      </c>
      <c r="O63" s="375"/>
      <c r="P63" s="270">
        <f t="shared" si="28"/>
        <v>377376.66816624394</v>
      </c>
      <c r="Q63" s="253">
        <v>196529.876141154</v>
      </c>
      <c r="R63" s="253">
        <v>180846.7920250899</v>
      </c>
      <c r="S63" s="303"/>
      <c r="T63" s="607"/>
      <c r="U63" s="290">
        <f t="shared" si="29"/>
        <v>1300214.529941102</v>
      </c>
      <c r="V63" s="271">
        <f t="shared" si="30"/>
        <v>632750.05262745509</v>
      </c>
      <c r="W63" s="271">
        <f t="shared" si="30"/>
        <v>667464.47731364681</v>
      </c>
      <c r="X63" s="304"/>
    </row>
    <row r="64" spans="1:24" x14ac:dyDescent="0.25">
      <c r="A64" s="1624"/>
      <c r="B64" s="114" t="s">
        <v>215</v>
      </c>
      <c r="C64" s="145" t="s">
        <v>28</v>
      </c>
      <c r="D64" s="270">
        <f t="shared" si="25"/>
        <v>7464.4423285618795</v>
      </c>
      <c r="E64" s="253">
        <v>3195.1148325380909</v>
      </c>
      <c r="F64" s="253">
        <v>4269.3274960237886</v>
      </c>
      <c r="G64" s="467"/>
      <c r="H64" s="270">
        <f t="shared" si="26"/>
        <v>5003.2246229463035</v>
      </c>
      <c r="I64" s="253">
        <v>2387.257482547016</v>
      </c>
      <c r="J64" s="253">
        <v>2615.9671403992879</v>
      </c>
      <c r="K64" s="375"/>
      <c r="L64" s="270">
        <f t="shared" si="27"/>
        <v>5078.1401083164037</v>
      </c>
      <c r="M64" s="253">
        <v>2591.8008985806191</v>
      </c>
      <c r="N64" s="253">
        <v>2486.3392097357851</v>
      </c>
      <c r="O64" s="375"/>
      <c r="P64" s="270">
        <f t="shared" si="28"/>
        <v>6613.6222103689142</v>
      </c>
      <c r="Q64" s="253">
        <v>3444.2361266372845</v>
      </c>
      <c r="R64" s="253">
        <v>3169.3860837316292</v>
      </c>
      <c r="S64" s="303"/>
      <c r="T64" s="607"/>
      <c r="U64" s="290">
        <f t="shared" si="29"/>
        <v>24159.429270193501</v>
      </c>
      <c r="V64" s="271">
        <f t="shared" si="30"/>
        <v>11618.409340303011</v>
      </c>
      <c r="W64" s="271">
        <f t="shared" si="30"/>
        <v>12541.019929890492</v>
      </c>
      <c r="X64" s="304"/>
    </row>
    <row r="65" spans="1:24" s="403" customFormat="1" x14ac:dyDescent="0.25">
      <c r="A65" s="1625"/>
      <c r="B65" s="384" t="s">
        <v>214</v>
      </c>
      <c r="C65" s="385" t="s">
        <v>105</v>
      </c>
      <c r="D65" s="288">
        <f t="shared" ref="D65:U65" si="31">SUM(D59:D64)</f>
        <v>1408170.5425594125</v>
      </c>
      <c r="E65" s="280">
        <f t="shared" si="31"/>
        <v>602759.91014879092</v>
      </c>
      <c r="F65" s="280">
        <f t="shared" si="31"/>
        <v>805410.63241062162</v>
      </c>
      <c r="G65" s="1102"/>
      <c r="H65" s="288">
        <f t="shared" si="31"/>
        <v>1506071.2264884808</v>
      </c>
      <c r="I65" s="280">
        <f t="shared" si="31"/>
        <v>718612.51005879021</v>
      </c>
      <c r="J65" s="280">
        <f t="shared" si="31"/>
        <v>787458.71642969071</v>
      </c>
      <c r="K65" s="1102"/>
      <c r="L65" s="288">
        <f t="shared" si="31"/>
        <v>1555369.4866350184</v>
      </c>
      <c r="M65" s="280">
        <f t="shared" si="31"/>
        <v>793835.52779169276</v>
      </c>
      <c r="N65" s="280">
        <f t="shared" si="31"/>
        <v>761533.9588433255</v>
      </c>
      <c r="O65" s="1102"/>
      <c r="P65" s="288">
        <f t="shared" si="31"/>
        <v>1784193.5904545942</v>
      </c>
      <c r="Q65" s="280">
        <f t="shared" si="31"/>
        <v>929170.70641318313</v>
      </c>
      <c r="R65" s="280">
        <f t="shared" si="31"/>
        <v>855022.8840414111</v>
      </c>
      <c r="S65" s="466"/>
      <c r="T65" s="606">
        <f t="shared" si="31"/>
        <v>0</v>
      </c>
      <c r="U65" s="292">
        <f t="shared" si="31"/>
        <v>6253804.846137506</v>
      </c>
      <c r="V65" s="280">
        <f t="shared" si="30"/>
        <v>3044378.6544124568</v>
      </c>
      <c r="W65" s="280">
        <f t="shared" si="30"/>
        <v>3209426.1917250492</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32692979.070389893</v>
      </c>
      <c r="E72" s="303"/>
      <c r="F72" s="303"/>
      <c r="G72" s="375"/>
      <c r="H72" s="270">
        <f>H56+H65+H71</f>
        <v>35486839.01944901</v>
      </c>
      <c r="I72" s="303"/>
      <c r="J72" s="303"/>
      <c r="K72" s="375"/>
      <c r="L72" s="270">
        <f>L56+L65+L71</f>
        <v>37583142.465274453</v>
      </c>
      <c r="M72" s="303"/>
      <c r="N72" s="303"/>
      <c r="O72" s="375"/>
      <c r="P72" s="271">
        <f>P56+P65+P71</f>
        <v>41725751.989755616</v>
      </c>
      <c r="Q72" s="303"/>
      <c r="R72" s="303"/>
      <c r="S72" s="303"/>
      <c r="T72" s="615">
        <f>T56+T65+T71</f>
        <v>131358.5036852918</v>
      </c>
      <c r="U72" s="290">
        <f>U56+U65+U71</f>
        <v>147620071.0485543</v>
      </c>
      <c r="V72" s="346"/>
      <c r="W72" s="346"/>
      <c r="X72" s="304"/>
    </row>
    <row r="73" spans="1:24" s="403" customFormat="1" ht="24.75" x14ac:dyDescent="0.25">
      <c r="A73" s="573"/>
      <c r="B73" s="563" t="s">
        <v>254</v>
      </c>
      <c r="C73" s="564" t="s">
        <v>181</v>
      </c>
      <c r="D73" s="565">
        <f>D16-D72</f>
        <v>2175743.4696101137</v>
      </c>
      <c r="E73" s="338"/>
      <c r="F73" s="338"/>
      <c r="G73" s="566"/>
      <c r="H73" s="565">
        <f>H16-H72</f>
        <v>191828.80055099726</v>
      </c>
      <c r="I73" s="338"/>
      <c r="J73" s="338"/>
      <c r="K73" s="566"/>
      <c r="L73" s="565">
        <f>L16-L72</f>
        <v>-1363380.9652744532</v>
      </c>
      <c r="M73" s="338"/>
      <c r="N73" s="338"/>
      <c r="O73" s="566"/>
      <c r="P73" s="567">
        <f>P16-P72</f>
        <v>-716709.41975561529</v>
      </c>
      <c r="Q73" s="338"/>
      <c r="R73" s="338"/>
      <c r="S73" s="338"/>
      <c r="T73" s="618">
        <f>T16-T72</f>
        <v>-1299508.3336852926</v>
      </c>
      <c r="U73" s="568">
        <f>U16-U72</f>
        <v>-1012026.4485543072</v>
      </c>
      <c r="V73" s="337"/>
      <c r="W73" s="337"/>
      <c r="X73" s="339"/>
    </row>
    <row r="74" spans="1:24" x14ac:dyDescent="0.25">
      <c r="A74" s="409"/>
      <c r="B74" s="114" t="s">
        <v>204</v>
      </c>
      <c r="C74" s="145" t="s">
        <v>26</v>
      </c>
      <c r="D74" s="257">
        <v>465466.80151561217</v>
      </c>
      <c r="E74" s="379"/>
      <c r="F74" s="379"/>
      <c r="G74" s="380"/>
      <c r="H74" s="257">
        <v>41038.817065619412</v>
      </c>
      <c r="I74" s="379"/>
      <c r="J74" s="379"/>
      <c r="K74" s="380"/>
      <c r="L74" s="257">
        <v>-291627.18847220554</v>
      </c>
      <c r="M74" s="379"/>
      <c r="N74" s="379"/>
      <c r="O74" s="380"/>
      <c r="P74" s="404">
        <v>-153328.94060784698</v>
      </c>
      <c r="Q74" s="340"/>
      <c r="R74" s="340"/>
      <c r="S74" s="340"/>
      <c r="T74" s="617">
        <v>-278009.79116888641</v>
      </c>
      <c r="U74" s="374">
        <f>D74+H74+L74+P74+T74</f>
        <v>-216460.30166770736</v>
      </c>
      <c r="V74" s="340"/>
      <c r="W74" s="340"/>
      <c r="X74" s="341"/>
    </row>
    <row r="75" spans="1:24" s="403" customFormat="1" ht="15.75" thickBot="1" x14ac:dyDescent="0.3">
      <c r="A75" s="572"/>
      <c r="B75" s="570" t="s">
        <v>264</v>
      </c>
      <c r="C75" s="386" t="s">
        <v>182</v>
      </c>
      <c r="D75" s="288">
        <f>D73-D74</f>
        <v>1710276.6680945014</v>
      </c>
      <c r="E75" s="335"/>
      <c r="F75" s="335"/>
      <c r="G75" s="376"/>
      <c r="H75" s="288">
        <f>H73-H74</f>
        <v>150789.98348537786</v>
      </c>
      <c r="I75" s="335"/>
      <c r="J75" s="335"/>
      <c r="K75" s="376"/>
      <c r="L75" s="288">
        <f>L73-L74</f>
        <v>-1071753.7768022476</v>
      </c>
      <c r="M75" s="335"/>
      <c r="N75" s="335"/>
      <c r="O75" s="376"/>
      <c r="P75" s="280">
        <f>P73-P74</f>
        <v>-563380.47914776835</v>
      </c>
      <c r="Q75" s="342"/>
      <c r="R75" s="342"/>
      <c r="S75" s="337"/>
      <c r="T75" s="895">
        <f>T73-T74</f>
        <v>-1021498.5425164062</v>
      </c>
      <c r="U75" s="896">
        <f>U73-U74</f>
        <v>-795566.14688659983</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topLeftCell="A48" zoomScale="65" zoomScaleNormal="65" workbookViewId="0">
      <pane xSplit="3" topLeftCell="I1" activePane="topRight" state="frozen"/>
      <selection pane="topRight" activeCell="S78" sqref="S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16">
        <f>SUM(E9:G9)</f>
        <v>7667</v>
      </c>
      <c r="E9" s="817">
        <v>3649</v>
      </c>
      <c r="F9" s="817">
        <v>4018</v>
      </c>
      <c r="G9" s="1106"/>
      <c r="H9" s="816">
        <f>SUM(I9:J9)</f>
        <v>7894</v>
      </c>
      <c r="I9" s="817">
        <v>3955</v>
      </c>
      <c r="J9" s="817">
        <v>3939</v>
      </c>
      <c r="K9" s="1106"/>
      <c r="L9" s="816">
        <f>SUM(M9:N9)</f>
        <v>8277</v>
      </c>
      <c r="M9" s="817">
        <v>4295</v>
      </c>
      <c r="N9" s="817">
        <v>3982</v>
      </c>
      <c r="O9" s="1106"/>
      <c r="P9" s="816">
        <f>SUM(Q9:R9)</f>
        <v>8481</v>
      </c>
      <c r="Q9" s="817">
        <v>4498</v>
      </c>
      <c r="R9" s="817">
        <v>3983</v>
      </c>
      <c r="S9" s="1101"/>
      <c r="T9" s="818">
        <v>-156</v>
      </c>
      <c r="U9" s="819">
        <f>SUM(V9:X9)+T9</f>
        <v>32163</v>
      </c>
      <c r="V9" s="820">
        <f>E9+I9+M9+Q9</f>
        <v>16397</v>
      </c>
      <c r="W9" s="820">
        <f>F9+J9+N9+R9</f>
        <v>15922</v>
      </c>
      <c r="X9" s="821">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26666127.210000001</v>
      </c>
      <c r="E11" s="463"/>
      <c r="F11" s="463"/>
      <c r="G11" s="473"/>
      <c r="H11" s="471">
        <v>28025671.990000002</v>
      </c>
      <c r="I11" s="463"/>
      <c r="J11" s="463"/>
      <c r="K11" s="473"/>
      <c r="L11" s="471">
        <v>29696502.829999998</v>
      </c>
      <c r="M11" s="463"/>
      <c r="N11" s="463"/>
      <c r="O11" s="473"/>
      <c r="P11" s="471">
        <v>32843222.309999999</v>
      </c>
      <c r="Q11" s="463"/>
      <c r="R11" s="463"/>
      <c r="S11" s="463"/>
      <c r="T11" s="619">
        <v>-538486.04000000027</v>
      </c>
      <c r="U11" s="321">
        <f>D11+H11+L11+P11+T11</f>
        <v>116693038.3</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145251.66</v>
      </c>
      <c r="E13" s="464"/>
      <c r="F13" s="464"/>
      <c r="G13" s="465"/>
      <c r="H13" s="472">
        <v>130867.38</v>
      </c>
      <c r="I13" s="464"/>
      <c r="J13" s="464"/>
      <c r="K13" s="465"/>
      <c r="L13" s="472">
        <v>126488.84999999999</v>
      </c>
      <c r="M13" s="464"/>
      <c r="N13" s="464"/>
      <c r="O13" s="465"/>
      <c r="P13" s="472">
        <v>143770.41</v>
      </c>
      <c r="Q13" s="464"/>
      <c r="R13" s="464"/>
      <c r="S13" s="464"/>
      <c r="T13" s="605">
        <v>609818.57999999984</v>
      </c>
      <c r="U13" s="290">
        <f>D13+H13+L13+P13+T13</f>
        <v>1156196.8799999999</v>
      </c>
      <c r="V13" s="464"/>
      <c r="W13" s="464"/>
      <c r="X13" s="304"/>
    </row>
    <row r="14" spans="1:24" x14ac:dyDescent="0.25">
      <c r="A14" s="1627"/>
      <c r="B14" s="114" t="s">
        <v>1324</v>
      </c>
      <c r="C14" s="144" t="s">
        <v>1325</v>
      </c>
      <c r="D14" s="472">
        <v>-32748.69</v>
      </c>
      <c r="E14" s="464"/>
      <c r="F14" s="464"/>
      <c r="G14" s="465"/>
      <c r="H14" s="472">
        <v>-32748.69</v>
      </c>
      <c r="I14" s="464"/>
      <c r="J14" s="464"/>
      <c r="K14" s="465"/>
      <c r="L14" s="472">
        <v>-32748.69</v>
      </c>
      <c r="M14" s="464"/>
      <c r="N14" s="464"/>
      <c r="O14" s="465"/>
      <c r="P14" s="472">
        <v>0</v>
      </c>
      <c r="Q14" s="464"/>
      <c r="R14" s="464"/>
      <c r="S14" s="464"/>
      <c r="T14" s="605">
        <v>-713111.75000000023</v>
      </c>
      <c r="U14" s="290">
        <f>D14+H14+L14+P14+T14</f>
        <v>-811357.82000000018</v>
      </c>
      <c r="V14" s="464"/>
      <c r="W14" s="464"/>
      <c r="X14" s="304"/>
    </row>
    <row r="15" spans="1:24" x14ac:dyDescent="0.25">
      <c r="A15" s="1627"/>
      <c r="B15" s="114" t="s">
        <v>63</v>
      </c>
      <c r="C15" s="144" t="s">
        <v>13</v>
      </c>
      <c r="D15" s="472">
        <v>-42606.289999999994</v>
      </c>
      <c r="E15" s="464"/>
      <c r="F15" s="464"/>
      <c r="G15" s="465"/>
      <c r="H15" s="472">
        <v>-61921.599999999999</v>
      </c>
      <c r="I15" s="464"/>
      <c r="J15" s="464"/>
      <c r="K15" s="465"/>
      <c r="L15" s="472">
        <v>-99817.909999999989</v>
      </c>
      <c r="M15" s="464"/>
      <c r="N15" s="464"/>
      <c r="O15" s="465"/>
      <c r="P15" s="472">
        <v>-164247.19</v>
      </c>
      <c r="Q15" s="464"/>
      <c r="R15" s="464"/>
      <c r="S15" s="464"/>
      <c r="T15" s="605">
        <v>158837.71</v>
      </c>
      <c r="U15" s="290">
        <f>D15+H15+L15+P15+T15</f>
        <v>-209755.28</v>
      </c>
      <c r="V15" s="464"/>
      <c r="W15" s="464"/>
      <c r="X15" s="304"/>
    </row>
    <row r="16" spans="1:24" s="401" customFormat="1" x14ac:dyDescent="0.25">
      <c r="A16" s="1628"/>
      <c r="B16" s="384" t="s">
        <v>64</v>
      </c>
      <c r="C16" s="391" t="s">
        <v>14</v>
      </c>
      <c r="D16" s="576">
        <f>SUM(D11:D15)</f>
        <v>26736023.890000001</v>
      </c>
      <c r="E16" s="466"/>
      <c r="F16" s="468"/>
      <c r="G16" s="467"/>
      <c r="H16" s="288">
        <f>SUM(H11:H15)</f>
        <v>28061869.079999998</v>
      </c>
      <c r="I16" s="466"/>
      <c r="J16" s="468"/>
      <c r="K16" s="467"/>
      <c r="L16" s="288">
        <f>SUM(L11:L15)</f>
        <v>29690425.079999998</v>
      </c>
      <c r="M16" s="466"/>
      <c r="N16" s="468"/>
      <c r="O16" s="467"/>
      <c r="P16" s="288">
        <f>SUM(P11:P15)</f>
        <v>32822745.529999997</v>
      </c>
      <c r="Q16" s="466"/>
      <c r="R16" s="468"/>
      <c r="S16" s="468"/>
      <c r="T16" s="606">
        <f>SUM(T11:T15)</f>
        <v>-482941.5000000007</v>
      </c>
      <c r="U16" s="292">
        <f>SUM(U11:U15)</f>
        <v>116828122.08</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88758</v>
      </c>
      <c r="E19" s="600">
        <v>85435</v>
      </c>
      <c r="F19" s="600">
        <v>3323</v>
      </c>
      <c r="G19" s="467"/>
      <c r="H19" s="588">
        <f>SUM(I19:J19)</f>
        <v>92943</v>
      </c>
      <c r="I19" s="600">
        <v>88642</v>
      </c>
      <c r="J19" s="600">
        <v>4301</v>
      </c>
      <c r="K19" s="808"/>
      <c r="L19" s="588">
        <f>SUM(M19:N19)</f>
        <v>98855</v>
      </c>
      <c r="M19" s="600">
        <v>92463</v>
      </c>
      <c r="N19" s="600">
        <v>6392</v>
      </c>
      <c r="O19" s="808"/>
      <c r="P19" s="588">
        <f>SUM(Q19:R19)</f>
        <v>100473</v>
      </c>
      <c r="Q19" s="600">
        <v>94102</v>
      </c>
      <c r="R19" s="600">
        <v>6371</v>
      </c>
      <c r="S19" s="683"/>
      <c r="T19" s="612">
        <v>-2574</v>
      </c>
      <c r="U19" s="290">
        <f>SUM(V19:X19)+T19</f>
        <v>378455</v>
      </c>
      <c r="V19" s="271">
        <f t="shared" ref="V19:W27" si="1">E19+I19+M19+Q19</f>
        <v>360642</v>
      </c>
      <c r="W19" s="271">
        <f t="shared" si="1"/>
        <v>20387</v>
      </c>
      <c r="X19" s="1351"/>
    </row>
    <row r="20" spans="1:24" x14ac:dyDescent="0.25">
      <c r="A20" s="1624"/>
      <c r="B20" s="383">
        <v>2.2000000000000002</v>
      </c>
      <c r="C20" s="587" t="s">
        <v>732</v>
      </c>
      <c r="D20" s="588">
        <f t="shared" si="0"/>
        <v>380</v>
      </c>
      <c r="E20" s="601">
        <v>373</v>
      </c>
      <c r="F20" s="601">
        <v>7</v>
      </c>
      <c r="G20" s="467"/>
      <c r="H20" s="588">
        <f>SUM(I20:J20)</f>
        <v>497</v>
      </c>
      <c r="I20" s="601">
        <v>415</v>
      </c>
      <c r="J20" s="601">
        <v>82</v>
      </c>
      <c r="K20" s="809"/>
      <c r="L20" s="588">
        <f>SUM(M20:N20)</f>
        <v>376</v>
      </c>
      <c r="M20" s="601">
        <v>362</v>
      </c>
      <c r="N20" s="601">
        <v>14</v>
      </c>
      <c r="O20" s="809"/>
      <c r="P20" s="588">
        <f>SUM(Q20:R20)</f>
        <v>352</v>
      </c>
      <c r="Q20" s="601">
        <v>295</v>
      </c>
      <c r="R20" s="601">
        <v>57</v>
      </c>
      <c r="S20" s="684"/>
      <c r="T20" s="612">
        <v>0</v>
      </c>
      <c r="U20" s="290">
        <f t="shared" ref="U20:U27" si="2">SUM(V20:X20)+T20</f>
        <v>1605</v>
      </c>
      <c r="V20" s="271">
        <f t="shared" si="1"/>
        <v>1445</v>
      </c>
      <c r="W20" s="271">
        <f t="shared" si="1"/>
        <v>160</v>
      </c>
      <c r="X20" s="1258"/>
    </row>
    <row r="21" spans="1:24" x14ac:dyDescent="0.25">
      <c r="A21" s="1624"/>
      <c r="B21" s="383">
        <v>2.2999999999999998</v>
      </c>
      <c r="C21" s="587" t="s">
        <v>733</v>
      </c>
      <c r="D21" s="588">
        <f t="shared" si="0"/>
        <v>17341881.300000004</v>
      </c>
      <c r="E21" s="601">
        <v>16667991.630000005</v>
      </c>
      <c r="F21" s="601">
        <v>673889.66999999993</v>
      </c>
      <c r="G21" s="467"/>
      <c r="H21" s="588">
        <f t="shared" ref="H21:H27" si="3">SUM(I21:J21)</f>
        <v>18170594.81000001</v>
      </c>
      <c r="I21" s="601">
        <v>17283322.480000008</v>
      </c>
      <c r="J21" s="601">
        <v>887272.33000000019</v>
      </c>
      <c r="K21" s="809"/>
      <c r="L21" s="588">
        <f t="shared" ref="L21:L27" si="4">SUM(M21:N21)</f>
        <v>19446464.709999993</v>
      </c>
      <c r="M21" s="601">
        <v>18140778.609999992</v>
      </c>
      <c r="N21" s="601">
        <v>1305686.0999999999</v>
      </c>
      <c r="O21" s="809"/>
      <c r="P21" s="588">
        <f t="shared" ref="P21:P27" si="5">SUM(Q21:R21)</f>
        <v>21676750.39999995</v>
      </c>
      <c r="Q21" s="601">
        <v>20242449.509999949</v>
      </c>
      <c r="R21" s="601">
        <v>1434300.8900000001</v>
      </c>
      <c r="S21" s="684"/>
      <c r="T21" s="612">
        <v>-263484.77999999985</v>
      </c>
      <c r="U21" s="290">
        <f t="shared" si="2"/>
        <v>76372206.439999953</v>
      </c>
      <c r="V21" s="271">
        <f t="shared" si="1"/>
        <v>72334542.229999959</v>
      </c>
      <c r="W21" s="271">
        <f t="shared" si="1"/>
        <v>4301148.99</v>
      </c>
      <c r="X21" s="1258"/>
    </row>
    <row r="22" spans="1:24" x14ac:dyDescent="0.25">
      <c r="A22" s="1624"/>
      <c r="B22" s="383">
        <v>2.4</v>
      </c>
      <c r="C22" s="587" t="s">
        <v>734</v>
      </c>
      <c r="D22" s="588">
        <f t="shared" si="0"/>
        <v>22330.919999999995</v>
      </c>
      <c r="E22" s="601">
        <v>21369.619999999995</v>
      </c>
      <c r="F22" s="601">
        <v>961.3</v>
      </c>
      <c r="G22" s="467"/>
      <c r="H22" s="588">
        <f t="shared" si="3"/>
        <v>26851.579999999998</v>
      </c>
      <c r="I22" s="601">
        <v>25032.969999999998</v>
      </c>
      <c r="J22" s="601">
        <v>1818.6100000000001</v>
      </c>
      <c r="K22" s="809"/>
      <c r="L22" s="588">
        <f t="shared" si="4"/>
        <v>19869.860000000004</v>
      </c>
      <c r="M22" s="601">
        <v>18855.660000000003</v>
      </c>
      <c r="N22" s="601">
        <v>1014.1999999999999</v>
      </c>
      <c r="O22" s="809"/>
      <c r="P22" s="588">
        <f t="shared" si="5"/>
        <v>28805.939999999995</v>
      </c>
      <c r="Q22" s="601">
        <v>26951.609999999997</v>
      </c>
      <c r="R22" s="601">
        <v>1854.33</v>
      </c>
      <c r="S22" s="684"/>
      <c r="T22" s="612">
        <v>0</v>
      </c>
      <c r="U22" s="290">
        <f t="shared" si="2"/>
        <v>97858.3</v>
      </c>
      <c r="V22" s="271">
        <f t="shared" si="1"/>
        <v>92209.86</v>
      </c>
      <c r="W22" s="271">
        <f t="shared" si="1"/>
        <v>5648.44</v>
      </c>
      <c r="X22" s="1258"/>
    </row>
    <row r="23" spans="1:24" x14ac:dyDescent="0.25">
      <c r="A23" s="1624"/>
      <c r="B23" s="383">
        <v>2.5</v>
      </c>
      <c r="C23" s="587" t="s">
        <v>776</v>
      </c>
      <c r="D23" s="588">
        <f t="shared" si="0"/>
        <v>6134</v>
      </c>
      <c r="E23" s="601">
        <v>5944</v>
      </c>
      <c r="F23" s="601">
        <v>190</v>
      </c>
      <c r="G23" s="467"/>
      <c r="H23" s="588">
        <f t="shared" si="3"/>
        <v>6805</v>
      </c>
      <c r="I23" s="601">
        <v>6336</v>
      </c>
      <c r="J23" s="601">
        <v>469</v>
      </c>
      <c r="K23" s="809"/>
      <c r="L23" s="588">
        <f t="shared" si="4"/>
        <v>7018</v>
      </c>
      <c r="M23" s="601">
        <v>6205</v>
      </c>
      <c r="N23" s="601">
        <v>813</v>
      </c>
      <c r="O23" s="809"/>
      <c r="P23" s="588">
        <f t="shared" si="5"/>
        <v>7874</v>
      </c>
      <c r="Q23" s="601">
        <v>7021</v>
      </c>
      <c r="R23" s="601">
        <v>853</v>
      </c>
      <c r="S23" s="684"/>
      <c r="T23" s="612">
        <v>-72</v>
      </c>
      <c r="U23" s="290">
        <f t="shared" si="2"/>
        <v>27759</v>
      </c>
      <c r="V23" s="271">
        <f t="shared" si="1"/>
        <v>25506</v>
      </c>
      <c r="W23" s="271">
        <f t="shared" si="1"/>
        <v>2325</v>
      </c>
      <c r="X23" s="1258"/>
    </row>
    <row r="24" spans="1:24" x14ac:dyDescent="0.25">
      <c r="A24" s="1624"/>
      <c r="B24" s="383">
        <v>2.6</v>
      </c>
      <c r="C24" s="587" t="s">
        <v>186</v>
      </c>
      <c r="D24" s="588">
        <f t="shared" si="0"/>
        <v>1164737.6000000008</v>
      </c>
      <c r="E24" s="601">
        <v>1072509.6600000008</v>
      </c>
      <c r="F24" s="601">
        <v>92227.94</v>
      </c>
      <c r="G24" s="467"/>
      <c r="H24" s="588">
        <f t="shared" si="3"/>
        <v>1301239.23</v>
      </c>
      <c r="I24" s="601">
        <v>1201252.73</v>
      </c>
      <c r="J24" s="601">
        <v>99986.500000000015</v>
      </c>
      <c r="K24" s="809"/>
      <c r="L24" s="588">
        <f t="shared" si="4"/>
        <v>1341017.3300000003</v>
      </c>
      <c r="M24" s="601">
        <v>1157244.7600000002</v>
      </c>
      <c r="N24" s="601">
        <v>183772.57</v>
      </c>
      <c r="O24" s="809"/>
      <c r="P24" s="588">
        <f t="shared" si="5"/>
        <v>1589396.810000001</v>
      </c>
      <c r="Q24" s="601">
        <v>1397196.080000001</v>
      </c>
      <c r="R24" s="601">
        <v>192200.73</v>
      </c>
      <c r="S24" s="684"/>
      <c r="T24" s="612">
        <v>56017.939999999981</v>
      </c>
      <c r="U24" s="290">
        <f t="shared" si="2"/>
        <v>5452408.9100000029</v>
      </c>
      <c r="V24" s="271">
        <f t="shared" si="1"/>
        <v>4828203.2300000023</v>
      </c>
      <c r="W24" s="271">
        <f t="shared" si="1"/>
        <v>568187.74</v>
      </c>
      <c r="X24" s="1258"/>
    </row>
    <row r="25" spans="1:24" x14ac:dyDescent="0.25">
      <c r="A25" s="1624"/>
      <c r="B25" s="383">
        <v>2.7</v>
      </c>
      <c r="C25" s="587" t="s">
        <v>777</v>
      </c>
      <c r="D25" s="588">
        <f t="shared" si="0"/>
        <v>273973.5004880068</v>
      </c>
      <c r="E25" s="601">
        <v>263327.1404628919</v>
      </c>
      <c r="F25" s="601">
        <v>10646.360025114904</v>
      </c>
      <c r="G25" s="467"/>
      <c r="H25" s="588">
        <f t="shared" si="3"/>
        <v>632951.05916853179</v>
      </c>
      <c r="I25" s="601">
        <v>602043.98282255768</v>
      </c>
      <c r="J25" s="601">
        <v>30907.076345974114</v>
      </c>
      <c r="K25" s="809"/>
      <c r="L25" s="588">
        <f t="shared" si="4"/>
        <v>1130907.5838462464</v>
      </c>
      <c r="M25" s="601">
        <v>1054975.5142061894</v>
      </c>
      <c r="N25" s="601">
        <v>75932.0696400569</v>
      </c>
      <c r="O25" s="809"/>
      <c r="P25" s="588">
        <f t="shared" si="5"/>
        <v>2094166.8187398922</v>
      </c>
      <c r="Q25" s="601">
        <v>1955600.6002569271</v>
      </c>
      <c r="R25" s="601">
        <v>138566.2184829652</v>
      </c>
      <c r="S25" s="684"/>
      <c r="T25" s="612">
        <v>-697789.73645007983</v>
      </c>
      <c r="U25" s="290">
        <f t="shared" si="2"/>
        <v>3434209.2257925975</v>
      </c>
      <c r="V25" s="271">
        <f t="shared" si="1"/>
        <v>3875947.2377485661</v>
      </c>
      <c r="W25" s="271">
        <f t="shared" si="1"/>
        <v>256051.72449411111</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18802923.320488013</v>
      </c>
      <c r="E28" s="590">
        <f t="shared" si="6"/>
        <v>18025198.050462894</v>
      </c>
      <c r="F28" s="590">
        <f t="shared" si="6"/>
        <v>777725.27002511476</v>
      </c>
      <c r="G28" s="1102"/>
      <c r="H28" s="589">
        <f>SUM(H21:H22,H24:H27)</f>
        <v>20131636.679168541</v>
      </c>
      <c r="I28" s="590">
        <f t="shared" si="6"/>
        <v>19111652.162822563</v>
      </c>
      <c r="J28" s="590">
        <f>SUM(J21:J22,J24:J27)</f>
        <v>1019984.5163459743</v>
      </c>
      <c r="K28" s="1103"/>
      <c r="L28" s="589">
        <f>SUM(L21:L22,L24:L27)</f>
        <v>21938259.48384624</v>
      </c>
      <c r="M28" s="590">
        <f>SUM(M21:M22,M24:M27)</f>
        <v>20371854.544206183</v>
      </c>
      <c r="N28" s="590">
        <f>SUM(N21:N22,N24:N27)</f>
        <v>1566404.9396400568</v>
      </c>
      <c r="O28" s="1103"/>
      <c r="P28" s="589">
        <f>SUM(P21:P22,P24:P27)</f>
        <v>25389119.968739845</v>
      </c>
      <c r="Q28" s="590">
        <f>SUM(Q21:Q22,Q24:Q27)</f>
        <v>23622197.800256878</v>
      </c>
      <c r="R28" s="590">
        <f>SUM(R21:R22,R24:R27)</f>
        <v>1766922.1684829653</v>
      </c>
      <c r="S28" s="1098"/>
      <c r="T28" s="613">
        <f t="shared" si="6"/>
        <v>-905256.57645007968</v>
      </c>
      <c r="U28" s="599">
        <f t="shared" si="6"/>
        <v>85356682.875792548</v>
      </c>
      <c r="V28" s="590">
        <f t="shared" si="6"/>
        <v>81130902.557748526</v>
      </c>
      <c r="W28" s="590">
        <f t="shared" si="6"/>
        <v>5131036.8944941116</v>
      </c>
      <c r="X28" s="1352"/>
    </row>
    <row r="29" spans="1:24" x14ac:dyDescent="0.25">
      <c r="A29" s="1627" t="s">
        <v>736</v>
      </c>
      <c r="B29" s="580">
        <v>2.11</v>
      </c>
      <c r="C29" s="144" t="s">
        <v>228</v>
      </c>
      <c r="D29" s="577">
        <f t="shared" ref="D29:D39" si="7">SUM(E29:G29)</f>
        <v>1514238.2699999998</v>
      </c>
      <c r="E29" s="253">
        <v>204834.97</v>
      </c>
      <c r="F29" s="253">
        <v>1309403.2999999998</v>
      </c>
      <c r="G29" s="467"/>
      <c r="H29" s="588">
        <f>SUM(I29:J29)</f>
        <v>1580811.91</v>
      </c>
      <c r="I29" s="253">
        <v>311325.17999999993</v>
      </c>
      <c r="J29" s="253">
        <v>1269486.73</v>
      </c>
      <c r="K29" s="375"/>
      <c r="L29" s="588">
        <f>SUM(M29:N29)</f>
        <v>1643983.8400000003</v>
      </c>
      <c r="M29" s="253">
        <v>417079.47000000009</v>
      </c>
      <c r="N29" s="253">
        <v>1226904.3700000001</v>
      </c>
      <c r="O29" s="375"/>
      <c r="P29" s="588">
        <f>SUM(Q29:R29)</f>
        <v>1666028.7400000005</v>
      </c>
      <c r="Q29" s="253">
        <v>461054.00000000006</v>
      </c>
      <c r="R29" s="253">
        <v>1204974.7400000005</v>
      </c>
      <c r="S29" s="303"/>
      <c r="T29" s="607">
        <v>-38888.849999999991</v>
      </c>
      <c r="U29" s="290">
        <f>SUM(V29:X29)+T29</f>
        <v>6366173.9100000011</v>
      </c>
      <c r="V29" s="271">
        <f t="shared" ref="V29:W38" si="8">E29+I29+M29+Q29</f>
        <v>1394293.62</v>
      </c>
      <c r="W29" s="271">
        <f t="shared" si="8"/>
        <v>5010769.1400000006</v>
      </c>
      <c r="X29" s="304"/>
    </row>
    <row r="30" spans="1:24" x14ac:dyDescent="0.25">
      <c r="A30" s="1627"/>
      <c r="B30" s="388">
        <v>2.12</v>
      </c>
      <c r="C30" s="144" t="s">
        <v>552</v>
      </c>
      <c r="D30" s="577">
        <f t="shared" si="7"/>
        <v>2021365.88</v>
      </c>
      <c r="E30" s="253">
        <v>198755.61999999988</v>
      </c>
      <c r="F30" s="253">
        <v>1822610.26</v>
      </c>
      <c r="G30" s="467"/>
      <c r="H30" s="588">
        <f>SUM(I30:J30)</f>
        <v>1932124.2799999998</v>
      </c>
      <c r="I30" s="253">
        <v>161900.20000000001</v>
      </c>
      <c r="J30" s="253">
        <v>1770224.0799999998</v>
      </c>
      <c r="K30" s="375"/>
      <c r="L30" s="588">
        <f>SUM(M30:N30)</f>
        <v>2006276.3900000001</v>
      </c>
      <c r="M30" s="253">
        <v>169343.55000000002</v>
      </c>
      <c r="N30" s="253">
        <v>1836932.84</v>
      </c>
      <c r="O30" s="375"/>
      <c r="P30" s="588">
        <f>SUM(Q30:R30)</f>
        <v>2510833.6900000004</v>
      </c>
      <c r="Q30" s="253">
        <v>236552.83999999988</v>
      </c>
      <c r="R30" s="253">
        <v>2274280.8500000006</v>
      </c>
      <c r="S30" s="303"/>
      <c r="T30" s="607">
        <v>31823.209999999995</v>
      </c>
      <c r="U30" s="290">
        <f t="shared" ref="U30:U39" si="9">SUM(V30:X30)+T30</f>
        <v>8502423.4500000011</v>
      </c>
      <c r="V30" s="271">
        <f t="shared" si="8"/>
        <v>766552.20999999973</v>
      </c>
      <c r="W30" s="271">
        <f t="shared" si="8"/>
        <v>7704048.0300000003</v>
      </c>
      <c r="X30" s="304"/>
    </row>
    <row r="31" spans="1:24" x14ac:dyDescent="0.25">
      <c r="A31" s="1627"/>
      <c r="B31" s="388">
        <v>2.13</v>
      </c>
      <c r="C31" s="144" t="s">
        <v>229</v>
      </c>
      <c r="D31" s="577">
        <f t="shared" si="7"/>
        <v>164968.96999999986</v>
      </c>
      <c r="E31" s="253">
        <v>24659.120000000006</v>
      </c>
      <c r="F31" s="253">
        <v>140309.84999999986</v>
      </c>
      <c r="G31" s="467"/>
      <c r="H31" s="588">
        <f t="shared" ref="H31:H39" si="10">SUM(I31:J31)</f>
        <v>155954.68999999989</v>
      </c>
      <c r="I31" s="253">
        <v>24377.749999999996</v>
      </c>
      <c r="J31" s="253">
        <v>131576.93999999989</v>
      </c>
      <c r="K31" s="375"/>
      <c r="L31" s="588">
        <f t="shared" ref="L31:L39" si="11">SUM(M31:N31)</f>
        <v>162889.55000000005</v>
      </c>
      <c r="M31" s="253">
        <v>21621.079999999998</v>
      </c>
      <c r="N31" s="253">
        <v>141268.47000000006</v>
      </c>
      <c r="O31" s="375"/>
      <c r="P31" s="588">
        <f t="shared" ref="P31:P39" si="12">SUM(Q31:R31)</f>
        <v>163771.20000000004</v>
      </c>
      <c r="Q31" s="253">
        <v>40520.519999999997</v>
      </c>
      <c r="R31" s="253">
        <v>123250.68000000004</v>
      </c>
      <c r="S31" s="303"/>
      <c r="T31" s="607">
        <v>3276.0999999999967</v>
      </c>
      <c r="U31" s="290">
        <f t="shared" si="9"/>
        <v>650860.50999999978</v>
      </c>
      <c r="V31" s="271">
        <f t="shared" si="8"/>
        <v>111178.47</v>
      </c>
      <c r="W31" s="271">
        <f t="shared" si="8"/>
        <v>536405.93999999983</v>
      </c>
      <c r="X31" s="304"/>
    </row>
    <row r="32" spans="1:24" x14ac:dyDescent="0.25">
      <c r="A32" s="1627"/>
      <c r="B32" s="388">
        <v>2.14</v>
      </c>
      <c r="C32" s="144" t="s">
        <v>554</v>
      </c>
      <c r="D32" s="577">
        <f t="shared" si="7"/>
        <v>125780.18000000002</v>
      </c>
      <c r="E32" s="253">
        <v>117952.50000000003</v>
      </c>
      <c r="F32" s="253">
        <v>7827.68</v>
      </c>
      <c r="G32" s="467"/>
      <c r="H32" s="588">
        <f t="shared" si="10"/>
        <v>131998.87</v>
      </c>
      <c r="I32" s="253">
        <v>121662.81999999999</v>
      </c>
      <c r="J32" s="253">
        <v>10336.050000000001</v>
      </c>
      <c r="K32" s="375"/>
      <c r="L32" s="588">
        <f t="shared" si="11"/>
        <v>135710.47999999998</v>
      </c>
      <c r="M32" s="253">
        <v>126382.43999999999</v>
      </c>
      <c r="N32" s="253">
        <v>9328.0399999999991</v>
      </c>
      <c r="O32" s="375"/>
      <c r="P32" s="588">
        <f t="shared" si="12"/>
        <v>148854.14000000001</v>
      </c>
      <c r="Q32" s="253">
        <v>135928.83000000002</v>
      </c>
      <c r="R32" s="253">
        <v>12925.31</v>
      </c>
      <c r="S32" s="303"/>
      <c r="T32" s="607">
        <v>9581.980000000005</v>
      </c>
      <c r="U32" s="290">
        <f t="shared" si="9"/>
        <v>551925.65</v>
      </c>
      <c r="V32" s="271">
        <f t="shared" si="8"/>
        <v>501926.59</v>
      </c>
      <c r="W32" s="271">
        <f t="shared" si="8"/>
        <v>40417.08</v>
      </c>
      <c r="X32" s="304"/>
    </row>
    <row r="33" spans="1:24" x14ac:dyDescent="0.25">
      <c r="A33" s="1627"/>
      <c r="B33" s="388">
        <v>2.15</v>
      </c>
      <c r="C33" s="144" t="s">
        <v>553</v>
      </c>
      <c r="D33" s="577">
        <f t="shared" si="7"/>
        <v>20796.273393568506</v>
      </c>
      <c r="E33" s="253">
        <v>1335.122811611177</v>
      </c>
      <c r="F33" s="253">
        <v>19461.150581957329</v>
      </c>
      <c r="G33" s="467"/>
      <c r="H33" s="588">
        <f t="shared" si="10"/>
        <v>21286.817038833178</v>
      </c>
      <c r="I33" s="253">
        <v>1510.9109000027447</v>
      </c>
      <c r="J33" s="253">
        <v>19775.906138830433</v>
      </c>
      <c r="K33" s="375"/>
      <c r="L33" s="588">
        <f t="shared" si="11"/>
        <v>26700.860781265452</v>
      </c>
      <c r="M33" s="253">
        <v>1120.1017696300221</v>
      </c>
      <c r="N33" s="253">
        <v>25580.759011635429</v>
      </c>
      <c r="O33" s="375"/>
      <c r="P33" s="588">
        <f t="shared" si="12"/>
        <v>28164.733204476695</v>
      </c>
      <c r="Q33" s="253">
        <v>4914.8018152434452</v>
      </c>
      <c r="R33" s="253">
        <v>23249.93138923325</v>
      </c>
      <c r="S33" s="303"/>
      <c r="T33" s="607">
        <v>41566.782727272723</v>
      </c>
      <c r="U33" s="290">
        <f t="shared" si="9"/>
        <v>138515.46714541654</v>
      </c>
      <c r="V33" s="271">
        <f t="shared" si="8"/>
        <v>8880.9372964873892</v>
      </c>
      <c r="W33" s="271">
        <f t="shared" si="8"/>
        <v>88067.74712165643</v>
      </c>
      <c r="X33" s="304"/>
    </row>
    <row r="34" spans="1:24" x14ac:dyDescent="0.25">
      <c r="A34" s="1627"/>
      <c r="B34" s="388">
        <v>2.16</v>
      </c>
      <c r="C34" s="144" t="s">
        <v>781</v>
      </c>
      <c r="D34" s="577">
        <f t="shared" si="7"/>
        <v>899685.60203067819</v>
      </c>
      <c r="E34" s="253">
        <v>456454.24723837466</v>
      </c>
      <c r="F34" s="253">
        <v>443231.35479230358</v>
      </c>
      <c r="G34" s="467"/>
      <c r="H34" s="588">
        <f t="shared" si="10"/>
        <v>918601.70336412499</v>
      </c>
      <c r="I34" s="253">
        <v>466051.30511654308</v>
      </c>
      <c r="J34" s="253">
        <v>452550.39824758185</v>
      </c>
      <c r="K34" s="375"/>
      <c r="L34" s="588">
        <f t="shared" si="11"/>
        <v>1004094.0837711091</v>
      </c>
      <c r="M34" s="253">
        <v>509425.7462048601</v>
      </c>
      <c r="N34" s="253">
        <v>494668.33756624896</v>
      </c>
      <c r="O34" s="375"/>
      <c r="P34" s="588">
        <f t="shared" si="12"/>
        <v>1133439.6215188329</v>
      </c>
      <c r="Q34" s="253">
        <v>575049.02608509862</v>
      </c>
      <c r="R34" s="253">
        <v>558390.59543373424</v>
      </c>
      <c r="S34" s="303"/>
      <c r="T34" s="607">
        <v>0</v>
      </c>
      <c r="U34" s="290">
        <f t="shared" si="9"/>
        <v>3955821.0106847454</v>
      </c>
      <c r="V34" s="271">
        <f t="shared" si="8"/>
        <v>2006980.3246448766</v>
      </c>
      <c r="W34" s="271">
        <f t="shared" si="8"/>
        <v>1948840.6860398687</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209045.97</v>
      </c>
      <c r="E36" s="253">
        <v>7697.72</v>
      </c>
      <c r="F36" s="253">
        <v>201348.25</v>
      </c>
      <c r="G36" s="467"/>
      <c r="H36" s="588">
        <f t="shared" si="10"/>
        <v>205399.19</v>
      </c>
      <c r="I36" s="253">
        <v>7417.87</v>
      </c>
      <c r="J36" s="253">
        <v>197981.32</v>
      </c>
      <c r="K36" s="375"/>
      <c r="L36" s="588">
        <f t="shared" si="11"/>
        <v>186135.39</v>
      </c>
      <c r="M36" s="253">
        <v>9878.75</v>
      </c>
      <c r="N36" s="253">
        <v>176256.64000000001</v>
      </c>
      <c r="O36" s="375"/>
      <c r="P36" s="588">
        <f t="shared" si="12"/>
        <v>196841.97999999998</v>
      </c>
      <c r="Q36" s="253">
        <v>14070.31</v>
      </c>
      <c r="R36" s="253">
        <v>182771.66999999998</v>
      </c>
      <c r="S36" s="303"/>
      <c r="T36" s="607">
        <v>8821.09</v>
      </c>
      <c r="U36" s="290">
        <f t="shared" si="9"/>
        <v>806243.61999999988</v>
      </c>
      <c r="V36" s="271">
        <f t="shared" si="8"/>
        <v>39064.65</v>
      </c>
      <c r="W36" s="271">
        <f t="shared" si="8"/>
        <v>758357.87999999989</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3513.4632827730325</v>
      </c>
      <c r="E38" s="253">
        <v>475.27536476998148</v>
      </c>
      <c r="F38" s="253">
        <v>3038.187918003051</v>
      </c>
      <c r="G38" s="467"/>
      <c r="H38" s="588">
        <f t="shared" si="10"/>
        <v>8391.3091645622371</v>
      </c>
      <c r="I38" s="253">
        <v>1652.5848645035749</v>
      </c>
      <c r="J38" s="253">
        <v>6738.7243000586623</v>
      </c>
      <c r="K38" s="375"/>
      <c r="L38" s="588">
        <f t="shared" si="11"/>
        <v>22660.434788854345</v>
      </c>
      <c r="M38" s="253">
        <v>5748.9629166336172</v>
      </c>
      <c r="N38" s="253">
        <v>16911.471872220729</v>
      </c>
      <c r="O38" s="375"/>
      <c r="P38" s="588">
        <f t="shared" si="12"/>
        <v>112330.00715484784</v>
      </c>
      <c r="Q38" s="253">
        <v>31086.017831103687</v>
      </c>
      <c r="R38" s="253">
        <v>81243.989323744157</v>
      </c>
      <c r="S38" s="303"/>
      <c r="T38" s="607">
        <v>-158596.31376298959</v>
      </c>
      <c r="U38" s="290">
        <f t="shared" si="9"/>
        <v>-11701.099371952121</v>
      </c>
      <c r="V38" s="271">
        <f t="shared" si="8"/>
        <v>38962.840977010863</v>
      </c>
      <c r="W38" s="271">
        <f t="shared" si="8"/>
        <v>107932.3734140266</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23762317.929195028</v>
      </c>
      <c r="E40" s="280">
        <f t="shared" ref="E40:J40" si="13">SUM(E28:E39)</f>
        <v>19037362.625877652</v>
      </c>
      <c r="F40" s="280">
        <f t="shared" si="13"/>
        <v>4724955.3033173783</v>
      </c>
      <c r="G40" s="1102"/>
      <c r="H40" s="288">
        <f t="shared" si="13"/>
        <v>25086205.448736068</v>
      </c>
      <c r="I40" s="280">
        <f t="shared" si="13"/>
        <v>20207550.783703614</v>
      </c>
      <c r="J40" s="280">
        <f t="shared" si="13"/>
        <v>4878654.6650324464</v>
      </c>
      <c r="K40" s="1102"/>
      <c r="L40" s="288">
        <f>SUM(L28:L39)</f>
        <v>27126710.513187472</v>
      </c>
      <c r="M40" s="280">
        <f>SUM(M28:M39)</f>
        <v>21632454.645097308</v>
      </c>
      <c r="N40" s="280">
        <f>SUM(N28:N39)</f>
        <v>5494255.8680901621</v>
      </c>
      <c r="O40" s="1102"/>
      <c r="P40" s="288">
        <f>SUM(P28:P39)</f>
        <v>31349384.080618005</v>
      </c>
      <c r="Q40" s="280">
        <f>SUM(Q28:Q39)</f>
        <v>25121374.145988319</v>
      </c>
      <c r="R40" s="280">
        <f>SUM(R28:R39)</f>
        <v>6228009.9346296778</v>
      </c>
      <c r="S40" s="466"/>
      <c r="T40" s="606">
        <f>SUM(T28:T39)</f>
        <v>-1007672.5774857966</v>
      </c>
      <c r="U40" s="292">
        <f>SUM(U28:U39)</f>
        <v>106316945.39425077</v>
      </c>
      <c r="V40" s="280">
        <f>SUM(V28:V39)</f>
        <v>85998742.200666919</v>
      </c>
      <c r="W40" s="280">
        <f>SUM(W28:W39)</f>
        <v>21325875.771069668</v>
      </c>
      <c r="X40" s="1353"/>
    </row>
    <row r="41" spans="1:24" ht="14.85" customHeight="1" x14ac:dyDescent="0.25">
      <c r="A41" s="1624" t="s">
        <v>6</v>
      </c>
      <c r="B41" s="114" t="s">
        <v>70</v>
      </c>
      <c r="C41" s="144" t="s">
        <v>188</v>
      </c>
      <c r="D41" s="574">
        <f>SUM(E41:G41)</f>
        <v>48780.649444820127</v>
      </c>
      <c r="E41" s="251">
        <v>27502.313875639997</v>
      </c>
      <c r="F41" s="253">
        <v>21278.33556918013</v>
      </c>
      <c r="G41" s="467"/>
      <c r="H41" s="588">
        <f>SUM(I41:J41)</f>
        <v>45761.598739523513</v>
      </c>
      <c r="I41" s="251">
        <v>24035.836157702826</v>
      </c>
      <c r="J41" s="253">
        <v>21725.762581820691</v>
      </c>
      <c r="K41" s="375"/>
      <c r="L41" s="588">
        <f>SUM(M41:N41)</f>
        <v>49278.515886936744</v>
      </c>
      <c r="M41" s="251">
        <v>30237.178366956374</v>
      </c>
      <c r="N41" s="253">
        <v>19041.337519980374</v>
      </c>
      <c r="O41" s="375"/>
      <c r="P41" s="588">
        <f>SUM(Q41:R41)</f>
        <v>45824.553428730833</v>
      </c>
      <c r="Q41" s="251">
        <v>25494.736452504891</v>
      </c>
      <c r="R41" s="253">
        <v>20329.816976225942</v>
      </c>
      <c r="S41" s="303"/>
      <c r="T41" s="607">
        <v>1538.23</v>
      </c>
      <c r="U41" s="321">
        <f>SUM(V41:X41)+T41</f>
        <v>191183.54750001125</v>
      </c>
      <c r="V41" s="271">
        <f t="shared" ref="V41:W44" si="14">E41+I41+M41+Q41</f>
        <v>107270.06485280409</v>
      </c>
      <c r="W41" s="271">
        <f t="shared" si="14"/>
        <v>82375.252647207148</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48780.649444820127</v>
      </c>
      <c r="E45" s="280">
        <f t="shared" si="15"/>
        <v>27502.313875639997</v>
      </c>
      <c r="F45" s="280">
        <f t="shared" si="15"/>
        <v>21278.33556918013</v>
      </c>
      <c r="G45" s="1102"/>
      <c r="H45" s="288">
        <f>SUM(H41:H44)</f>
        <v>45761.598739523513</v>
      </c>
      <c r="I45" s="280">
        <f t="shared" si="15"/>
        <v>24035.836157702826</v>
      </c>
      <c r="J45" s="280">
        <f t="shared" si="15"/>
        <v>21725.762581820691</v>
      </c>
      <c r="K45" s="1102"/>
      <c r="L45" s="288">
        <f>SUM(L41:L44)</f>
        <v>49278.515886936744</v>
      </c>
      <c r="M45" s="280">
        <f>SUM(M41:M44)</f>
        <v>30237.178366956374</v>
      </c>
      <c r="N45" s="280">
        <f>SUM(N41:N44)</f>
        <v>19041.337519980374</v>
      </c>
      <c r="O45" s="1102"/>
      <c r="P45" s="288">
        <f>SUM(P41:P44)</f>
        <v>45824.553428730833</v>
      </c>
      <c r="Q45" s="280">
        <f>SUM(Q41:Q44)</f>
        <v>25494.736452504891</v>
      </c>
      <c r="R45" s="280">
        <f>SUM(R41:R44)</f>
        <v>20329.816976225942</v>
      </c>
      <c r="S45" s="466"/>
      <c r="T45" s="606">
        <f t="shared" si="15"/>
        <v>1538.23</v>
      </c>
      <c r="U45" s="292">
        <f t="shared" si="15"/>
        <v>191183.54750001125</v>
      </c>
      <c r="V45" s="280">
        <f t="shared" si="15"/>
        <v>107270.06485280409</v>
      </c>
      <c r="W45" s="280">
        <f t="shared" si="15"/>
        <v>82375.252647207148</v>
      </c>
      <c r="X45" s="1353"/>
    </row>
    <row r="46" spans="1:24" s="403" customFormat="1" x14ac:dyDescent="0.25">
      <c r="A46" s="1623" t="s">
        <v>232</v>
      </c>
      <c r="B46" s="150" t="s">
        <v>74</v>
      </c>
      <c r="C46" s="143" t="s">
        <v>171</v>
      </c>
      <c r="D46" s="334">
        <f t="shared" ref="D46:J46" si="16">SUM(D21+D22+D24, D29:D36)+D41</f>
        <v>23533611.614869069</v>
      </c>
      <c r="E46" s="372">
        <f t="shared" si="16"/>
        <v>18801062.523925632</v>
      </c>
      <c r="F46" s="372">
        <f t="shared" si="16"/>
        <v>4732549.0909434408</v>
      </c>
      <c r="G46" s="467"/>
      <c r="H46" s="334">
        <f t="shared" si="16"/>
        <v>24490624.679142497</v>
      </c>
      <c r="I46" s="372">
        <f t="shared" si="16"/>
        <v>19627890.052174255</v>
      </c>
      <c r="J46" s="372">
        <f t="shared" si="16"/>
        <v>4862734.6269682329</v>
      </c>
      <c r="K46" s="463"/>
      <c r="L46" s="334">
        <f>SUM(L21+L22+L24, L29:L36)+L41</f>
        <v>26022421.01043931</v>
      </c>
      <c r="M46" s="372">
        <f>SUM(M21+M22+M24, M29:M36)+M41</f>
        <v>20601967.346341439</v>
      </c>
      <c r="N46" s="372">
        <f>SUM(N21+N22+N24, N29:N36)+N41</f>
        <v>5420453.6640978642</v>
      </c>
      <c r="O46" s="463"/>
      <c r="P46" s="334">
        <f>SUM(P21+P22+P24, P29:P36)+P41</f>
        <v>29188711.808151998</v>
      </c>
      <c r="Q46" s="372">
        <f>SUM(Q21+Q22+Q24, Q29:Q36)+Q41</f>
        <v>23160182.264352795</v>
      </c>
      <c r="R46" s="372">
        <f>SUM(R21+R22+R24, R29:R36)+R41</f>
        <v>6028529.5437991936</v>
      </c>
      <c r="S46" s="463"/>
      <c r="T46" s="614">
        <f>SUM(T21+T22+T24, T29:T36)+T41</f>
        <v>-149748.29727272716</v>
      </c>
      <c r="U46" s="321">
        <f>SUM(U21+U22+U24, U29:U36)+U41</f>
        <v>103085620.81533013</v>
      </c>
      <c r="V46" s="372">
        <f>SUM(V21+V22+V24, V29:V36)+V41</f>
        <v>82191102.186794147</v>
      </c>
      <c r="W46" s="372">
        <f>SUM(W21+W22+W24, W29:W36)+W41</f>
        <v>21044266.925808735</v>
      </c>
      <c r="X46" s="469"/>
    </row>
    <row r="47" spans="1:24" s="403" customFormat="1" x14ac:dyDescent="0.25">
      <c r="A47" s="1663"/>
      <c r="B47" s="114" t="s">
        <v>75</v>
      </c>
      <c r="C47" s="144" t="s">
        <v>172</v>
      </c>
      <c r="D47" s="270">
        <f t="shared" ref="D47:W47" si="17">D25+D38+D43</f>
        <v>277486.96377077984</v>
      </c>
      <c r="E47" s="271">
        <f t="shared" si="17"/>
        <v>263802.41582766187</v>
      </c>
      <c r="F47" s="271">
        <f t="shared" si="17"/>
        <v>13684.547943117956</v>
      </c>
      <c r="G47" s="467"/>
      <c r="H47" s="270">
        <f t="shared" si="17"/>
        <v>641342.36833309405</v>
      </c>
      <c r="I47" s="271">
        <f t="shared" si="17"/>
        <v>603696.56768706127</v>
      </c>
      <c r="J47" s="271">
        <f t="shared" si="17"/>
        <v>37645.800646032774</v>
      </c>
      <c r="K47" s="464"/>
      <c r="L47" s="270">
        <f>L25+L38+L43</f>
        <v>1153568.0186351007</v>
      </c>
      <c r="M47" s="271">
        <f>M25+M38+M43</f>
        <v>1060724.477122823</v>
      </c>
      <c r="N47" s="271">
        <f>N25+N38+N43</f>
        <v>92843.541512277632</v>
      </c>
      <c r="O47" s="464"/>
      <c r="P47" s="270">
        <f>P25+P38+P43</f>
        <v>2206496.8258947399</v>
      </c>
      <c r="Q47" s="271">
        <f>Q25+Q38+Q43</f>
        <v>1986686.6180880307</v>
      </c>
      <c r="R47" s="271">
        <f>R25+R38+R43</f>
        <v>219810.20780670934</v>
      </c>
      <c r="S47" s="464"/>
      <c r="T47" s="615">
        <f t="shared" si="17"/>
        <v>-856386.05021306942</v>
      </c>
      <c r="U47" s="290">
        <f t="shared" si="17"/>
        <v>3422508.1264206455</v>
      </c>
      <c r="V47" s="271">
        <f t="shared" si="17"/>
        <v>3914910.0787255769</v>
      </c>
      <c r="W47" s="271">
        <f t="shared" si="17"/>
        <v>363984.09790813772</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96178.85545454541</v>
      </c>
      <c r="E50" s="253">
        <v>77075.026028425491</v>
      </c>
      <c r="F50" s="253">
        <v>19103.829426119923</v>
      </c>
      <c r="G50" s="467"/>
      <c r="H50" s="270">
        <f>SUM(I50:J50)</f>
        <v>-6251.5627272727243</v>
      </c>
      <c r="I50" s="253">
        <v>-5025.5237847384105</v>
      </c>
      <c r="J50" s="253">
        <v>-1226.0389425343135</v>
      </c>
      <c r="K50" s="375"/>
      <c r="L50" s="270">
        <f>SUM(M50:N50)</f>
        <v>5089.6645454545433</v>
      </c>
      <c r="M50" s="253">
        <v>4041.9484110214021</v>
      </c>
      <c r="N50" s="253">
        <v>1047.7161344331414</v>
      </c>
      <c r="O50" s="375"/>
      <c r="P50" s="270">
        <f>SUM(Q50:R50)</f>
        <v>1679.3481818181815</v>
      </c>
      <c r="Q50" s="253">
        <v>1336.6570829357001</v>
      </c>
      <c r="R50" s="253">
        <v>342.69109888248141</v>
      </c>
      <c r="S50" s="303"/>
      <c r="T50" s="607">
        <v>-17145.47</v>
      </c>
      <c r="U50" s="290">
        <f>SUM(V50:X50)+T50</f>
        <v>79550.835454545391</v>
      </c>
      <c r="V50" s="271">
        <f t="shared" ref="V50:W51" si="20">E50+I50+M50+Q50</f>
        <v>77428.107737644168</v>
      </c>
      <c r="W50" s="271">
        <f t="shared" si="20"/>
        <v>19268.197716901232</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23907277.434094395</v>
      </c>
      <c r="E52" s="280">
        <f t="shared" si="21"/>
        <v>19141939.965781718</v>
      </c>
      <c r="F52" s="280">
        <f t="shared" si="21"/>
        <v>4765337.4683126789</v>
      </c>
      <c r="G52" s="1102"/>
      <c r="H52" s="288">
        <f t="shared" si="21"/>
        <v>25125715.484748319</v>
      </c>
      <c r="I52" s="280">
        <f t="shared" si="21"/>
        <v>20226561.096076578</v>
      </c>
      <c r="J52" s="280">
        <f t="shared" si="21"/>
        <v>4899154.3886717316</v>
      </c>
      <c r="K52" s="1102"/>
      <c r="L52" s="288">
        <f>SUM(L46:L51)</f>
        <v>27181078.693619866</v>
      </c>
      <c r="M52" s="280">
        <f>SUM(M46:M51)</f>
        <v>21666733.771875285</v>
      </c>
      <c r="N52" s="280">
        <f>SUM(N46:N51)</f>
        <v>5514344.9217445748</v>
      </c>
      <c r="O52" s="1102"/>
      <c r="P52" s="288">
        <f>SUM(P46:P51)</f>
        <v>31396887.982228555</v>
      </c>
      <c r="Q52" s="280">
        <f>SUM(Q46:Q51)</f>
        <v>25148205.539523758</v>
      </c>
      <c r="R52" s="280">
        <f>SUM(R46:R51)</f>
        <v>6248682.4427047856</v>
      </c>
      <c r="S52" s="466"/>
      <c r="T52" s="606">
        <f t="shared" si="21"/>
        <v>-1023279.8174857965</v>
      </c>
      <c r="U52" s="292">
        <f t="shared" si="21"/>
        <v>106587679.77720532</v>
      </c>
      <c r="V52" s="280">
        <f t="shared" si="21"/>
        <v>86183440.373257369</v>
      </c>
      <c r="W52" s="280">
        <f t="shared" si="21"/>
        <v>21427519.221433777</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23907277.434094395</v>
      </c>
      <c r="E56" s="280">
        <f t="shared" si="24"/>
        <v>19141939.965781718</v>
      </c>
      <c r="F56" s="280">
        <f t="shared" si="24"/>
        <v>4765337.4683126789</v>
      </c>
      <c r="G56" s="467"/>
      <c r="H56" s="288">
        <f t="shared" si="24"/>
        <v>25125715.484748319</v>
      </c>
      <c r="I56" s="280">
        <f t="shared" si="24"/>
        <v>20226561.096076578</v>
      </c>
      <c r="J56" s="280">
        <f t="shared" si="24"/>
        <v>4899154.3886717316</v>
      </c>
      <c r="K56" s="1102"/>
      <c r="L56" s="288">
        <f>L52+L55</f>
        <v>27181078.693619866</v>
      </c>
      <c r="M56" s="280">
        <f>M52+M55</f>
        <v>21666733.771875285</v>
      </c>
      <c r="N56" s="280">
        <f>N52+N55</f>
        <v>5514344.9217445748</v>
      </c>
      <c r="O56" s="1102"/>
      <c r="P56" s="288">
        <f>P52+P55</f>
        <v>31396887.982228555</v>
      </c>
      <c r="Q56" s="280">
        <f>Q52+Q55</f>
        <v>25148205.539523758</v>
      </c>
      <c r="R56" s="280">
        <f>R52+R55</f>
        <v>6248682.4427047856</v>
      </c>
      <c r="S56" s="466"/>
      <c r="T56" s="606">
        <f t="shared" si="24"/>
        <v>-1023279.8174857965</v>
      </c>
      <c r="U56" s="292">
        <f t="shared" si="24"/>
        <v>106587679.77720532</v>
      </c>
      <c r="V56" s="280">
        <f t="shared" si="24"/>
        <v>86183440.373257369</v>
      </c>
      <c r="W56" s="280">
        <f t="shared" si="24"/>
        <v>21427519.221433777</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632408.69398658455</v>
      </c>
      <c r="E59" s="251">
        <v>258285.72897966942</v>
      </c>
      <c r="F59" s="253">
        <v>374122.9650069151</v>
      </c>
      <c r="G59" s="467"/>
      <c r="H59" s="270">
        <f t="shared" ref="H59:H64" si="26">SUM(I59:J59)</f>
        <v>609024.17422562256</v>
      </c>
      <c r="I59" s="251">
        <v>282610.00424500828</v>
      </c>
      <c r="J59" s="253">
        <v>326414.16998061427</v>
      </c>
      <c r="K59" s="375"/>
      <c r="L59" s="270">
        <f t="shared" ref="L59:L64" si="27">SUM(M59:N59)</f>
        <v>772404.60292380536</v>
      </c>
      <c r="M59" s="251">
        <v>390856.46272319334</v>
      </c>
      <c r="N59" s="253">
        <v>381548.14020061196</v>
      </c>
      <c r="O59" s="375"/>
      <c r="P59" s="270">
        <f t="shared" ref="P59:P64" si="28">SUM(Q59:R59)</f>
        <v>551321.67373697436</v>
      </c>
      <c r="Q59" s="253">
        <v>285791.38071489282</v>
      </c>
      <c r="R59" s="253">
        <v>265530.29302208161</v>
      </c>
      <c r="S59" s="303"/>
      <c r="T59" s="607"/>
      <c r="U59" s="290">
        <f t="shared" ref="U59:U64" si="29">D59+H59+L59+P59+T59</f>
        <v>2565159.1448729867</v>
      </c>
      <c r="V59" s="271">
        <f t="shared" ref="V59:W65" si="30">E59+I59+M59+Q59</f>
        <v>1217543.576662764</v>
      </c>
      <c r="W59" s="271">
        <f t="shared" si="30"/>
        <v>1347615.5682102228</v>
      </c>
      <c r="X59" s="304"/>
    </row>
    <row r="60" spans="1:24" x14ac:dyDescent="0.25">
      <c r="A60" s="1624"/>
      <c r="B60" s="114" t="s">
        <v>80</v>
      </c>
      <c r="C60" s="145" t="s">
        <v>97</v>
      </c>
      <c r="D60" s="270">
        <f t="shared" si="25"/>
        <v>68536.315108683149</v>
      </c>
      <c r="E60" s="253">
        <v>27991.3168141899</v>
      </c>
      <c r="F60" s="253">
        <v>40544.998294493249</v>
      </c>
      <c r="G60" s="467"/>
      <c r="H60" s="270">
        <f t="shared" si="26"/>
        <v>99185.28491160633</v>
      </c>
      <c r="I60" s="253">
        <v>46025.683340981777</v>
      </c>
      <c r="J60" s="253">
        <v>53159.601570624553</v>
      </c>
      <c r="K60" s="375"/>
      <c r="L60" s="270">
        <f t="shared" si="27"/>
        <v>86154.552199241953</v>
      </c>
      <c r="M60" s="253">
        <v>43596.404517307419</v>
      </c>
      <c r="N60" s="253">
        <v>42558.147681934533</v>
      </c>
      <c r="O60" s="375"/>
      <c r="P60" s="270">
        <f t="shared" si="28"/>
        <v>84330.304728201329</v>
      </c>
      <c r="Q60" s="253">
        <v>43714.722951157557</v>
      </c>
      <c r="R60" s="253">
        <v>40615.581777043779</v>
      </c>
      <c r="S60" s="303"/>
      <c r="T60" s="607"/>
      <c r="U60" s="290">
        <f t="shared" si="29"/>
        <v>338206.45694773272</v>
      </c>
      <c r="V60" s="271">
        <f t="shared" si="30"/>
        <v>161328.12762363662</v>
      </c>
      <c r="W60" s="271">
        <f t="shared" si="30"/>
        <v>176878.32932409612</v>
      </c>
      <c r="X60" s="304"/>
    </row>
    <row r="61" spans="1:24" x14ac:dyDescent="0.25">
      <c r="A61" s="1624"/>
      <c r="B61" s="114" t="s">
        <v>81</v>
      </c>
      <c r="C61" s="145" t="s">
        <v>98</v>
      </c>
      <c r="D61" s="270">
        <f t="shared" si="25"/>
        <v>143863.01678214967</v>
      </c>
      <c r="E61" s="253">
        <v>58755.935071917571</v>
      </c>
      <c r="F61" s="253">
        <v>85107.081710232116</v>
      </c>
      <c r="G61" s="467"/>
      <c r="H61" s="270">
        <f t="shared" si="26"/>
        <v>144359.03849953559</v>
      </c>
      <c r="I61" s="253">
        <v>66987.995238502743</v>
      </c>
      <c r="J61" s="253">
        <v>77371.043261032857</v>
      </c>
      <c r="K61" s="375"/>
      <c r="L61" s="270">
        <f t="shared" si="27"/>
        <v>162975.56364160302</v>
      </c>
      <c r="M61" s="253">
        <v>82469.798955301405</v>
      </c>
      <c r="N61" s="253">
        <v>80505.764686301613</v>
      </c>
      <c r="O61" s="375"/>
      <c r="P61" s="270">
        <f t="shared" si="28"/>
        <v>169679.8615850666</v>
      </c>
      <c r="Q61" s="253">
        <v>87957.80073947036</v>
      </c>
      <c r="R61" s="253">
        <v>81722.06084559625</v>
      </c>
      <c r="S61" s="303"/>
      <c r="T61" s="607"/>
      <c r="U61" s="290">
        <f t="shared" si="29"/>
        <v>620877.48050835496</v>
      </c>
      <c r="V61" s="271">
        <f t="shared" si="30"/>
        <v>296171.53000519209</v>
      </c>
      <c r="W61" s="271">
        <f t="shared" si="30"/>
        <v>324705.95050316281</v>
      </c>
      <c r="X61" s="304"/>
    </row>
    <row r="62" spans="1:24" x14ac:dyDescent="0.25">
      <c r="A62" s="1624"/>
      <c r="B62" s="383" t="s">
        <v>82</v>
      </c>
      <c r="C62" s="145" t="s">
        <v>99</v>
      </c>
      <c r="D62" s="270">
        <f t="shared" si="25"/>
        <v>108486.98451697674</v>
      </c>
      <c r="E62" s="253">
        <v>44307.803082428618</v>
      </c>
      <c r="F62" s="253">
        <v>64179.181434548118</v>
      </c>
      <c r="G62" s="467"/>
      <c r="H62" s="270">
        <f t="shared" si="26"/>
        <v>74181.033770592578</v>
      </c>
      <c r="I62" s="253">
        <v>34422.775246093457</v>
      </c>
      <c r="J62" s="253">
        <v>39758.258524499121</v>
      </c>
      <c r="K62" s="375"/>
      <c r="L62" s="270">
        <f t="shared" si="27"/>
        <v>124452.59564095533</v>
      </c>
      <c r="M62" s="253">
        <v>62976.192949671182</v>
      </c>
      <c r="N62" s="253">
        <v>61476.402691284151</v>
      </c>
      <c r="O62" s="375"/>
      <c r="P62" s="270">
        <f t="shared" si="28"/>
        <v>456245.41537658114</v>
      </c>
      <c r="Q62" s="253">
        <v>236506.22389193447</v>
      </c>
      <c r="R62" s="253">
        <v>219739.1914846467</v>
      </c>
      <c r="S62" s="303"/>
      <c r="T62" s="607"/>
      <c r="U62" s="290">
        <f t="shared" si="29"/>
        <v>763366.0293051058</v>
      </c>
      <c r="V62" s="271">
        <f t="shared" si="30"/>
        <v>378212.99517012772</v>
      </c>
      <c r="W62" s="271">
        <f t="shared" si="30"/>
        <v>385153.03413497808</v>
      </c>
      <c r="X62" s="304"/>
    </row>
    <row r="63" spans="1:24" x14ac:dyDescent="0.25">
      <c r="A63" s="1624"/>
      <c r="B63" s="383" t="s">
        <v>216</v>
      </c>
      <c r="C63" s="145" t="s">
        <v>100</v>
      </c>
      <c r="D63" s="270">
        <f t="shared" si="25"/>
        <v>212719.52440356818</v>
      </c>
      <c r="E63" s="253">
        <v>86878.02358066522</v>
      </c>
      <c r="F63" s="253">
        <v>125841.50082290296</v>
      </c>
      <c r="G63" s="467"/>
      <c r="H63" s="270">
        <f t="shared" si="26"/>
        <v>350097.57492729655</v>
      </c>
      <c r="I63" s="253">
        <v>162458.37410670024</v>
      </c>
      <c r="J63" s="253">
        <v>187639.20082059631</v>
      </c>
      <c r="K63" s="375"/>
      <c r="L63" s="270">
        <f t="shared" si="27"/>
        <v>221002.61788715736</v>
      </c>
      <c r="M63" s="253">
        <v>111832.97089758661</v>
      </c>
      <c r="N63" s="253">
        <v>109169.64698957074</v>
      </c>
      <c r="O63" s="375"/>
      <c r="P63" s="270">
        <f t="shared" si="28"/>
        <v>334768.99101884168</v>
      </c>
      <c r="Q63" s="253">
        <v>173535.88063263896</v>
      </c>
      <c r="R63" s="253">
        <v>161233.11038620272</v>
      </c>
      <c r="S63" s="303"/>
      <c r="T63" s="607"/>
      <c r="U63" s="290">
        <f t="shared" si="29"/>
        <v>1118588.7082368638</v>
      </c>
      <c r="V63" s="271">
        <f t="shared" si="30"/>
        <v>534705.24921759102</v>
      </c>
      <c r="W63" s="271">
        <f t="shared" si="30"/>
        <v>583883.4590192727</v>
      </c>
      <c r="X63" s="304"/>
    </row>
    <row r="64" spans="1:24" x14ac:dyDescent="0.25">
      <c r="A64" s="1624"/>
      <c r="B64" s="114" t="s">
        <v>215</v>
      </c>
      <c r="C64" s="145" t="s">
        <v>28</v>
      </c>
      <c r="D64" s="270">
        <f t="shared" si="25"/>
        <v>6213.7576525367094</v>
      </c>
      <c r="E64" s="253">
        <v>2537.7970610607849</v>
      </c>
      <c r="F64" s="253">
        <v>3675.960591475925</v>
      </c>
      <c r="G64" s="467"/>
      <c r="H64" s="270">
        <f t="shared" si="26"/>
        <v>4345.2524377514001</v>
      </c>
      <c r="I64" s="253">
        <v>2016.3597141935772</v>
      </c>
      <c r="J64" s="253">
        <v>2328.892723557823</v>
      </c>
      <c r="K64" s="375"/>
      <c r="L64" s="270">
        <f t="shared" si="27"/>
        <v>4712.1360165321585</v>
      </c>
      <c r="M64" s="253">
        <v>2384.4612115471841</v>
      </c>
      <c r="N64" s="253">
        <v>2327.6748049849743</v>
      </c>
      <c r="O64" s="375"/>
      <c r="P64" s="270">
        <f t="shared" si="28"/>
        <v>6160.5650789143474</v>
      </c>
      <c r="Q64" s="253">
        <v>3193.4830131979388</v>
      </c>
      <c r="R64" s="253">
        <v>2967.082065716409</v>
      </c>
      <c r="S64" s="303"/>
      <c r="T64" s="607"/>
      <c r="U64" s="290">
        <f t="shared" si="29"/>
        <v>21431.711185734617</v>
      </c>
      <c r="V64" s="271">
        <f t="shared" si="30"/>
        <v>10132.100999999486</v>
      </c>
      <c r="W64" s="271">
        <f t="shared" si="30"/>
        <v>11299.610185735131</v>
      </c>
      <c r="X64" s="304"/>
    </row>
    <row r="65" spans="1:24" s="403" customFormat="1" x14ac:dyDescent="0.25">
      <c r="A65" s="1625"/>
      <c r="B65" s="384" t="s">
        <v>214</v>
      </c>
      <c r="C65" s="385" t="s">
        <v>105</v>
      </c>
      <c r="D65" s="288">
        <f t="shared" ref="D65:U65" si="31">SUM(D59:D64)</f>
        <v>1172228.292450499</v>
      </c>
      <c r="E65" s="280">
        <f t="shared" si="31"/>
        <v>478756.60458993155</v>
      </c>
      <c r="F65" s="280">
        <f t="shared" si="31"/>
        <v>693471.68786056759</v>
      </c>
      <c r="G65" s="1102"/>
      <c r="H65" s="288">
        <f t="shared" si="31"/>
        <v>1281192.3587724052</v>
      </c>
      <c r="I65" s="280">
        <f t="shared" si="31"/>
        <v>594521.19189148012</v>
      </c>
      <c r="J65" s="280">
        <f t="shared" si="31"/>
        <v>686671.16688092495</v>
      </c>
      <c r="K65" s="1102"/>
      <c r="L65" s="288">
        <f t="shared" si="31"/>
        <v>1371702.0683092952</v>
      </c>
      <c r="M65" s="280">
        <f t="shared" si="31"/>
        <v>694116.29125460715</v>
      </c>
      <c r="N65" s="280">
        <f t="shared" si="31"/>
        <v>677585.77705468796</v>
      </c>
      <c r="O65" s="1102"/>
      <c r="P65" s="288">
        <f t="shared" si="31"/>
        <v>1602506.8115245798</v>
      </c>
      <c r="Q65" s="280">
        <f t="shared" si="31"/>
        <v>830699.49194329197</v>
      </c>
      <c r="R65" s="280">
        <f t="shared" si="31"/>
        <v>771807.31958128733</v>
      </c>
      <c r="S65" s="466"/>
      <c r="T65" s="606">
        <f t="shared" si="31"/>
        <v>0</v>
      </c>
      <c r="U65" s="292">
        <f t="shared" si="31"/>
        <v>5427629.5310567785</v>
      </c>
      <c r="V65" s="280">
        <f t="shared" si="30"/>
        <v>2598093.5796793108</v>
      </c>
      <c r="W65" s="280">
        <f t="shared" si="30"/>
        <v>2829535.9513774677</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25079505.726544894</v>
      </c>
      <c r="E72" s="303"/>
      <c r="F72" s="303"/>
      <c r="G72" s="375"/>
      <c r="H72" s="270">
        <f>H56+H65+H71</f>
        <v>26406907.843520723</v>
      </c>
      <c r="I72" s="303"/>
      <c r="J72" s="303"/>
      <c r="K72" s="375"/>
      <c r="L72" s="270">
        <f>L56+L65+L71</f>
        <v>28552780.761929162</v>
      </c>
      <c r="M72" s="303"/>
      <c r="N72" s="303"/>
      <c r="O72" s="375"/>
      <c r="P72" s="271">
        <f>P56+P65+P71</f>
        <v>32999394.793753136</v>
      </c>
      <c r="Q72" s="303"/>
      <c r="R72" s="303"/>
      <c r="S72" s="303"/>
      <c r="T72" s="615">
        <f>T56+T65+T71</f>
        <v>-1023279.8174857965</v>
      </c>
      <c r="U72" s="290">
        <f>U56+U65+U71</f>
        <v>112015309.30826209</v>
      </c>
      <c r="V72" s="346"/>
      <c r="W72" s="346"/>
      <c r="X72" s="304"/>
    </row>
    <row r="73" spans="1:24" s="403" customFormat="1" ht="24.75" x14ac:dyDescent="0.25">
      <c r="A73" s="573"/>
      <c r="B73" s="563" t="s">
        <v>254</v>
      </c>
      <c r="C73" s="564" t="s">
        <v>181</v>
      </c>
      <c r="D73" s="565">
        <f>D16-D72</f>
        <v>1656518.1634551063</v>
      </c>
      <c r="E73" s="338"/>
      <c r="F73" s="338"/>
      <c r="G73" s="566"/>
      <c r="H73" s="565">
        <f>H16-H72</f>
        <v>1654961.2364792749</v>
      </c>
      <c r="I73" s="338"/>
      <c r="J73" s="338"/>
      <c r="K73" s="566"/>
      <c r="L73" s="565">
        <f>L16-L72</f>
        <v>1137644.3180708364</v>
      </c>
      <c r="M73" s="338"/>
      <c r="N73" s="338"/>
      <c r="O73" s="566"/>
      <c r="P73" s="567">
        <f>P16-P72</f>
        <v>-176649.26375313848</v>
      </c>
      <c r="Q73" s="338"/>
      <c r="R73" s="338"/>
      <c r="S73" s="338"/>
      <c r="T73" s="618">
        <f>T16-T72</f>
        <v>540338.31748579582</v>
      </c>
      <c r="U73" s="568">
        <f>U16-U72</f>
        <v>4812812.7717379034</v>
      </c>
      <c r="V73" s="337"/>
      <c r="W73" s="337"/>
      <c r="X73" s="339"/>
    </row>
    <row r="74" spans="1:24" x14ac:dyDescent="0.25">
      <c r="A74" s="409"/>
      <c r="B74" s="114" t="s">
        <v>204</v>
      </c>
      <c r="C74" s="145" t="s">
        <v>26</v>
      </c>
      <c r="D74" s="257">
        <v>354386.5450894048</v>
      </c>
      <c r="E74" s="379"/>
      <c r="F74" s="379"/>
      <c r="G74" s="380"/>
      <c r="H74" s="257">
        <v>354053.4645448688</v>
      </c>
      <c r="I74" s="379"/>
      <c r="J74" s="379"/>
      <c r="K74" s="380"/>
      <c r="L74" s="257">
        <v>243342.11963535269</v>
      </c>
      <c r="M74" s="379"/>
      <c r="N74" s="379"/>
      <c r="O74" s="380"/>
      <c r="P74" s="404">
        <v>-37791.388983920733</v>
      </c>
      <c r="Q74" s="340"/>
      <c r="R74" s="340"/>
      <c r="S74" s="340"/>
      <c r="T74" s="617">
        <v>115597.0599886532</v>
      </c>
      <c r="U74" s="374">
        <f>D74+H74+L74+P74+T74</f>
        <v>1029587.8002743587</v>
      </c>
      <c r="V74" s="340"/>
      <c r="W74" s="340"/>
      <c r="X74" s="341"/>
    </row>
    <row r="75" spans="1:24" s="403" customFormat="1" ht="15.75" thickBot="1" x14ac:dyDescent="0.3">
      <c r="A75" s="572"/>
      <c r="B75" s="570" t="s">
        <v>264</v>
      </c>
      <c r="C75" s="386" t="s">
        <v>182</v>
      </c>
      <c r="D75" s="288">
        <f>D73-D74</f>
        <v>1302131.6183657015</v>
      </c>
      <c r="E75" s="335"/>
      <c r="F75" s="335"/>
      <c r="G75" s="376"/>
      <c r="H75" s="288">
        <f>H73-H74</f>
        <v>1300907.7719344061</v>
      </c>
      <c r="I75" s="335"/>
      <c r="J75" s="335"/>
      <c r="K75" s="376"/>
      <c r="L75" s="288">
        <f>L73-L74</f>
        <v>894302.19843548373</v>
      </c>
      <c r="M75" s="335"/>
      <c r="N75" s="335"/>
      <c r="O75" s="376"/>
      <c r="P75" s="280">
        <f>P73-P74</f>
        <v>-138857.87476921774</v>
      </c>
      <c r="Q75" s="342"/>
      <c r="R75" s="342"/>
      <c r="S75" s="337"/>
      <c r="T75" s="895">
        <f>T73-T74</f>
        <v>424741.25749714265</v>
      </c>
      <c r="U75" s="896">
        <f>U73-U74</f>
        <v>3783224.9714635448</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showGridLines="0" topLeftCell="A45" zoomScale="65" zoomScaleNormal="65" workbookViewId="0">
      <pane xSplit="3" topLeftCell="G1" activePane="topRight" state="frozen"/>
      <selection pane="topRight" activeCell="T77" sqref="T7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7865</v>
      </c>
      <c r="E9" s="812">
        <v>2370</v>
      </c>
      <c r="F9" s="812">
        <v>5495</v>
      </c>
      <c r="G9" s="1105"/>
      <c r="H9" s="805">
        <f>SUM(I9:J9)</f>
        <v>8004</v>
      </c>
      <c r="I9" s="812">
        <v>2500</v>
      </c>
      <c r="J9" s="812">
        <v>5504</v>
      </c>
      <c r="K9" s="1105"/>
      <c r="L9" s="805">
        <f>SUM(M9:N9)</f>
        <v>8191</v>
      </c>
      <c r="M9" s="812">
        <v>2670</v>
      </c>
      <c r="N9" s="812">
        <v>5521</v>
      </c>
      <c r="O9" s="1105"/>
      <c r="P9" s="805">
        <f>SUM(Q9:R9)</f>
        <v>8309</v>
      </c>
      <c r="Q9" s="812">
        <v>2793</v>
      </c>
      <c r="R9" s="812">
        <v>5516</v>
      </c>
      <c r="S9" s="1100"/>
      <c r="T9" s="813">
        <v>-95</v>
      </c>
      <c r="U9" s="814">
        <f>SUM(V9:X9)+T9</f>
        <v>32274</v>
      </c>
      <c r="V9" s="815">
        <f>E9+I9+M9+Q9</f>
        <v>10333</v>
      </c>
      <c r="W9" s="815">
        <f>F9+J9+N9+R9</f>
        <v>22036</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22770381.289999999</v>
      </c>
      <c r="E11" s="463"/>
      <c r="F11" s="463"/>
      <c r="G11" s="473"/>
      <c r="H11" s="471">
        <v>23459269.199999999</v>
      </c>
      <c r="I11" s="463"/>
      <c r="J11" s="463"/>
      <c r="K11" s="473"/>
      <c r="L11" s="471">
        <v>24268106.410000004</v>
      </c>
      <c r="M11" s="463"/>
      <c r="N11" s="463"/>
      <c r="O11" s="473"/>
      <c r="P11" s="471">
        <v>27318438.409999996</v>
      </c>
      <c r="Q11" s="463"/>
      <c r="R11" s="463"/>
      <c r="S11" s="463"/>
      <c r="T11" s="619">
        <v>-554440.55000000063</v>
      </c>
      <c r="U11" s="321">
        <f>D11+H11+L11+P11+T11</f>
        <v>97261754.760000005</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65455.86</v>
      </c>
      <c r="E13" s="464"/>
      <c r="F13" s="464"/>
      <c r="G13" s="465"/>
      <c r="H13" s="472">
        <v>46454.159999999996</v>
      </c>
      <c r="I13" s="464"/>
      <c r="J13" s="464"/>
      <c r="K13" s="465"/>
      <c r="L13" s="472">
        <v>52974.06</v>
      </c>
      <c r="M13" s="464"/>
      <c r="N13" s="464"/>
      <c r="O13" s="465"/>
      <c r="P13" s="472">
        <v>67868.639999999999</v>
      </c>
      <c r="Q13" s="464"/>
      <c r="R13" s="464"/>
      <c r="S13" s="464"/>
      <c r="T13" s="605">
        <v>-354276.78000000014</v>
      </c>
      <c r="U13" s="290">
        <f>D13+H13+L13+P13+T13</f>
        <v>-121524.06000000017</v>
      </c>
      <c r="V13" s="464"/>
      <c r="W13" s="464"/>
      <c r="X13" s="304"/>
    </row>
    <row r="14" spans="1:24" x14ac:dyDescent="0.25">
      <c r="A14" s="1627"/>
      <c r="B14" s="114" t="s">
        <v>1324</v>
      </c>
      <c r="C14" s="144" t="s">
        <v>1325</v>
      </c>
      <c r="D14" s="472">
        <v>-32093.97</v>
      </c>
      <c r="E14" s="464"/>
      <c r="F14" s="464"/>
      <c r="G14" s="465"/>
      <c r="H14" s="472">
        <v>-32093.97</v>
      </c>
      <c r="I14" s="464"/>
      <c r="J14" s="464"/>
      <c r="K14" s="465"/>
      <c r="L14" s="472">
        <v>-32093.97</v>
      </c>
      <c r="M14" s="464"/>
      <c r="N14" s="464"/>
      <c r="O14" s="465"/>
      <c r="P14" s="472">
        <v>0</v>
      </c>
      <c r="Q14" s="464"/>
      <c r="R14" s="464"/>
      <c r="S14" s="464"/>
      <c r="T14" s="605">
        <v>-634854.22</v>
      </c>
      <c r="U14" s="290">
        <f>D14+H14+L14+P14+T14</f>
        <v>-731136.13</v>
      </c>
      <c r="V14" s="464"/>
      <c r="W14" s="464"/>
      <c r="X14" s="304"/>
    </row>
    <row r="15" spans="1:24" x14ac:dyDescent="0.25">
      <c r="A15" s="1627"/>
      <c r="B15" s="114" t="s">
        <v>63</v>
      </c>
      <c r="C15" s="144" t="s">
        <v>13</v>
      </c>
      <c r="D15" s="472">
        <v>-18460.29</v>
      </c>
      <c r="E15" s="464"/>
      <c r="F15" s="464"/>
      <c r="G15" s="465"/>
      <c r="H15" s="472">
        <v>-39580.89</v>
      </c>
      <c r="I15" s="464"/>
      <c r="J15" s="464"/>
      <c r="K15" s="465"/>
      <c r="L15" s="472">
        <v>-57608.75</v>
      </c>
      <c r="M15" s="464"/>
      <c r="N15" s="464"/>
      <c r="O15" s="465"/>
      <c r="P15" s="472">
        <v>-127931.02</v>
      </c>
      <c r="Q15" s="464"/>
      <c r="R15" s="464"/>
      <c r="S15" s="464"/>
      <c r="T15" s="605">
        <v>141188.21999999986</v>
      </c>
      <c r="U15" s="290">
        <f>D15+H15+L15+P15+T15</f>
        <v>-102392.73000000016</v>
      </c>
      <c r="V15" s="464"/>
      <c r="W15" s="464"/>
      <c r="X15" s="304"/>
    </row>
    <row r="16" spans="1:24" s="401" customFormat="1" x14ac:dyDescent="0.25">
      <c r="A16" s="1628"/>
      <c r="B16" s="384" t="s">
        <v>64</v>
      </c>
      <c r="C16" s="391" t="s">
        <v>14</v>
      </c>
      <c r="D16" s="576">
        <f>SUM(D11:D15)</f>
        <v>22785282.890000001</v>
      </c>
      <c r="E16" s="466"/>
      <c r="F16" s="468"/>
      <c r="G16" s="467"/>
      <c r="H16" s="288">
        <f>SUM(H11:H15)</f>
        <v>23434048.5</v>
      </c>
      <c r="I16" s="466"/>
      <c r="J16" s="468"/>
      <c r="K16" s="467"/>
      <c r="L16" s="288">
        <f>SUM(L11:L15)</f>
        <v>24231377.750000004</v>
      </c>
      <c r="M16" s="466"/>
      <c r="N16" s="468"/>
      <c r="O16" s="467"/>
      <c r="P16" s="288">
        <f>SUM(P11:P15)</f>
        <v>27258376.029999997</v>
      </c>
      <c r="Q16" s="466"/>
      <c r="R16" s="468"/>
      <c r="S16" s="468"/>
      <c r="T16" s="606">
        <f>SUM(T11:T15)</f>
        <v>-1402383.330000001</v>
      </c>
      <c r="U16" s="292">
        <f>SUM(U11:U15)</f>
        <v>96306701.840000004</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58685</v>
      </c>
      <c r="E19" s="600">
        <v>56106</v>
      </c>
      <c r="F19" s="600">
        <v>2579</v>
      </c>
      <c r="G19" s="467"/>
      <c r="H19" s="588">
        <f>SUM(I19:J19)</f>
        <v>61503</v>
      </c>
      <c r="I19" s="600">
        <v>57266</v>
      </c>
      <c r="J19" s="600">
        <v>4237</v>
      </c>
      <c r="K19" s="808"/>
      <c r="L19" s="588">
        <f>SUM(M19:N19)</f>
        <v>64374</v>
      </c>
      <c r="M19" s="600">
        <v>59137</v>
      </c>
      <c r="N19" s="600">
        <v>5237</v>
      </c>
      <c r="O19" s="808"/>
      <c r="P19" s="588">
        <f>SUM(Q19:R19)</f>
        <v>67396</v>
      </c>
      <c r="Q19" s="600">
        <v>61147</v>
      </c>
      <c r="R19" s="600">
        <v>6249</v>
      </c>
      <c r="S19" s="683"/>
      <c r="T19" s="612">
        <v>24</v>
      </c>
      <c r="U19" s="290">
        <f>SUM(V19:X19)+T19</f>
        <v>251982</v>
      </c>
      <c r="V19" s="271">
        <f t="shared" ref="V19:W27" si="1">E19+I19+M19+Q19</f>
        <v>233656</v>
      </c>
      <c r="W19" s="271">
        <f t="shared" si="1"/>
        <v>18302</v>
      </c>
      <c r="X19" s="1351"/>
    </row>
    <row r="20" spans="1:24" x14ac:dyDescent="0.25">
      <c r="A20" s="1624"/>
      <c r="B20" s="383">
        <v>2.2000000000000002</v>
      </c>
      <c r="C20" s="587" t="s">
        <v>732</v>
      </c>
      <c r="D20" s="588">
        <f t="shared" si="0"/>
        <v>305</v>
      </c>
      <c r="E20" s="601">
        <v>184</v>
      </c>
      <c r="F20" s="601">
        <v>121</v>
      </c>
      <c r="G20" s="467"/>
      <c r="H20" s="588">
        <f>SUM(I20:J20)</f>
        <v>281</v>
      </c>
      <c r="I20" s="601">
        <v>263</v>
      </c>
      <c r="J20" s="601">
        <v>18</v>
      </c>
      <c r="K20" s="809"/>
      <c r="L20" s="588">
        <f>SUM(M20:N20)</f>
        <v>331</v>
      </c>
      <c r="M20" s="601">
        <v>268</v>
      </c>
      <c r="N20" s="601">
        <v>63</v>
      </c>
      <c r="O20" s="809"/>
      <c r="P20" s="588">
        <f>SUM(Q20:R20)</f>
        <v>168</v>
      </c>
      <c r="Q20" s="601">
        <v>131</v>
      </c>
      <c r="R20" s="601">
        <v>37</v>
      </c>
      <c r="S20" s="684"/>
      <c r="T20" s="612">
        <v>0</v>
      </c>
      <c r="U20" s="290">
        <f t="shared" ref="U20:U27" si="2">SUM(V20:X20)+T20</f>
        <v>1085</v>
      </c>
      <c r="V20" s="271">
        <f t="shared" si="1"/>
        <v>846</v>
      </c>
      <c r="W20" s="271">
        <f t="shared" si="1"/>
        <v>239</v>
      </c>
      <c r="X20" s="1258"/>
    </row>
    <row r="21" spans="1:24" x14ac:dyDescent="0.25">
      <c r="A21" s="1624"/>
      <c r="B21" s="383">
        <v>2.2999999999999998</v>
      </c>
      <c r="C21" s="587" t="s">
        <v>733</v>
      </c>
      <c r="D21" s="588">
        <f t="shared" si="0"/>
        <v>11502551.530000001</v>
      </c>
      <c r="E21" s="601">
        <v>10948613.15</v>
      </c>
      <c r="F21" s="601">
        <v>553938.38</v>
      </c>
      <c r="G21" s="467"/>
      <c r="H21" s="588">
        <f t="shared" ref="H21:H27" si="3">SUM(I21:J21)</f>
        <v>12157460.27</v>
      </c>
      <c r="I21" s="601">
        <v>11304281.73</v>
      </c>
      <c r="J21" s="601">
        <v>853178.54</v>
      </c>
      <c r="K21" s="809"/>
      <c r="L21" s="588">
        <f t="shared" ref="L21:L27" si="4">SUM(M21:N21)</f>
        <v>12872826.189999999</v>
      </c>
      <c r="M21" s="601">
        <v>11781740.219999999</v>
      </c>
      <c r="N21" s="601">
        <v>1091085.97</v>
      </c>
      <c r="O21" s="809"/>
      <c r="P21" s="588">
        <f t="shared" ref="P21:P27" si="5">SUM(Q21:R21)</f>
        <v>14516001.659999993</v>
      </c>
      <c r="Q21" s="601">
        <v>13077804.009999992</v>
      </c>
      <c r="R21" s="601">
        <v>1438197.65</v>
      </c>
      <c r="S21" s="684"/>
      <c r="T21" s="612">
        <v>289515.60000000015</v>
      </c>
      <c r="U21" s="290">
        <f t="shared" si="2"/>
        <v>51338355.249999993</v>
      </c>
      <c r="V21" s="271">
        <f t="shared" si="1"/>
        <v>47112439.109999992</v>
      </c>
      <c r="W21" s="271">
        <f t="shared" si="1"/>
        <v>3936400.5399999996</v>
      </c>
      <c r="X21" s="1258"/>
    </row>
    <row r="22" spans="1:24" x14ac:dyDescent="0.25">
      <c r="A22" s="1624"/>
      <c r="B22" s="383">
        <v>2.4</v>
      </c>
      <c r="C22" s="587" t="s">
        <v>734</v>
      </c>
      <c r="D22" s="588">
        <f t="shared" si="0"/>
        <v>15895.930000000002</v>
      </c>
      <c r="E22" s="601">
        <v>15217.830000000002</v>
      </c>
      <c r="F22" s="601">
        <v>678.09999999999991</v>
      </c>
      <c r="G22" s="467"/>
      <c r="H22" s="588">
        <f t="shared" si="3"/>
        <v>16110.529999999999</v>
      </c>
      <c r="I22" s="601">
        <v>14431.99</v>
      </c>
      <c r="J22" s="601">
        <v>1678.54</v>
      </c>
      <c r="K22" s="809"/>
      <c r="L22" s="588">
        <f t="shared" si="4"/>
        <v>20415.900000000001</v>
      </c>
      <c r="M22" s="601">
        <v>17950.350000000002</v>
      </c>
      <c r="N22" s="601">
        <v>2465.5500000000002</v>
      </c>
      <c r="O22" s="809"/>
      <c r="P22" s="588">
        <f t="shared" si="5"/>
        <v>12174.250000000002</v>
      </c>
      <c r="Q22" s="601">
        <v>9552.0200000000023</v>
      </c>
      <c r="R22" s="601">
        <v>2622.23</v>
      </c>
      <c r="S22" s="684"/>
      <c r="T22" s="612">
        <v>0</v>
      </c>
      <c r="U22" s="290">
        <f t="shared" si="2"/>
        <v>64596.61</v>
      </c>
      <c r="V22" s="271">
        <f t="shared" si="1"/>
        <v>57152.19</v>
      </c>
      <c r="W22" s="271">
        <f t="shared" si="1"/>
        <v>7444.42</v>
      </c>
      <c r="X22" s="1258"/>
    </row>
    <row r="23" spans="1:24" x14ac:dyDescent="0.25">
      <c r="A23" s="1624"/>
      <c r="B23" s="383">
        <v>2.5</v>
      </c>
      <c r="C23" s="587" t="s">
        <v>776</v>
      </c>
      <c r="D23" s="588">
        <f t="shared" si="0"/>
        <v>4665</v>
      </c>
      <c r="E23" s="601">
        <v>4481</v>
      </c>
      <c r="F23" s="601">
        <v>184</v>
      </c>
      <c r="G23" s="467"/>
      <c r="H23" s="588">
        <f t="shared" si="3"/>
        <v>4526</v>
      </c>
      <c r="I23" s="601">
        <v>4114</v>
      </c>
      <c r="J23" s="601">
        <v>412</v>
      </c>
      <c r="K23" s="809"/>
      <c r="L23" s="588">
        <f t="shared" si="4"/>
        <v>5134</v>
      </c>
      <c r="M23" s="601">
        <v>4187</v>
      </c>
      <c r="N23" s="601">
        <v>947</v>
      </c>
      <c r="O23" s="809"/>
      <c r="P23" s="588">
        <f t="shared" si="5"/>
        <v>6208</v>
      </c>
      <c r="Q23" s="601">
        <v>5281</v>
      </c>
      <c r="R23" s="601">
        <v>927</v>
      </c>
      <c r="S23" s="684"/>
      <c r="T23" s="612">
        <v>-168</v>
      </c>
      <c r="U23" s="290">
        <f t="shared" si="2"/>
        <v>20365</v>
      </c>
      <c r="V23" s="271">
        <f t="shared" si="1"/>
        <v>18063</v>
      </c>
      <c r="W23" s="271">
        <f t="shared" si="1"/>
        <v>2470</v>
      </c>
      <c r="X23" s="1258"/>
    </row>
    <row r="24" spans="1:24" x14ac:dyDescent="0.25">
      <c r="A24" s="1624"/>
      <c r="B24" s="383">
        <v>2.6</v>
      </c>
      <c r="C24" s="587" t="s">
        <v>186</v>
      </c>
      <c r="D24" s="588">
        <f t="shared" si="0"/>
        <v>847707.58999999985</v>
      </c>
      <c r="E24" s="601">
        <v>764388.2699999999</v>
      </c>
      <c r="F24" s="601">
        <v>83319.319999999978</v>
      </c>
      <c r="G24" s="467"/>
      <c r="H24" s="588">
        <f t="shared" si="3"/>
        <v>857302.43000000052</v>
      </c>
      <c r="I24" s="601">
        <v>724884.78000000049</v>
      </c>
      <c r="J24" s="601">
        <v>132417.65</v>
      </c>
      <c r="K24" s="809"/>
      <c r="L24" s="588">
        <f t="shared" si="4"/>
        <v>967481.17999999993</v>
      </c>
      <c r="M24" s="601">
        <v>771156.14999999991</v>
      </c>
      <c r="N24" s="601">
        <v>196325.03000000003</v>
      </c>
      <c r="O24" s="809"/>
      <c r="P24" s="588">
        <f t="shared" si="5"/>
        <v>1259801.44</v>
      </c>
      <c r="Q24" s="601">
        <v>1052838.3599999999</v>
      </c>
      <c r="R24" s="601">
        <v>206963.08000000005</v>
      </c>
      <c r="S24" s="684"/>
      <c r="T24" s="612">
        <v>-18825.55</v>
      </c>
      <c r="U24" s="290">
        <f t="shared" si="2"/>
        <v>3913467.0900000003</v>
      </c>
      <c r="V24" s="271">
        <f t="shared" si="1"/>
        <v>3313267.56</v>
      </c>
      <c r="W24" s="271">
        <f t="shared" si="1"/>
        <v>619025.08000000007</v>
      </c>
      <c r="X24" s="1258"/>
    </row>
    <row r="25" spans="1:24" x14ac:dyDescent="0.25">
      <c r="A25" s="1624"/>
      <c r="B25" s="383">
        <v>2.7</v>
      </c>
      <c r="C25" s="587" t="s">
        <v>777</v>
      </c>
      <c r="D25" s="588">
        <f t="shared" si="0"/>
        <v>182531.77792615243</v>
      </c>
      <c r="E25" s="601">
        <v>173741.43631375258</v>
      </c>
      <c r="F25" s="601">
        <v>8790.3416123998577</v>
      </c>
      <c r="G25" s="467"/>
      <c r="H25" s="588">
        <f t="shared" si="3"/>
        <v>421696.55811413395</v>
      </c>
      <c r="I25" s="601">
        <v>392103.00437967113</v>
      </c>
      <c r="J25" s="601">
        <v>29593.553734462828</v>
      </c>
      <c r="K25" s="809"/>
      <c r="L25" s="588">
        <f t="shared" si="4"/>
        <v>753454.51871050941</v>
      </c>
      <c r="M25" s="601">
        <v>689592.57866219594</v>
      </c>
      <c r="N25" s="601">
        <v>63861.94004831346</v>
      </c>
      <c r="O25" s="809"/>
      <c r="P25" s="588">
        <f t="shared" si="5"/>
        <v>1395215.2015347204</v>
      </c>
      <c r="Q25" s="601">
        <v>1256981.8731643576</v>
      </c>
      <c r="R25" s="601">
        <v>138233.32837036284</v>
      </c>
      <c r="S25" s="684"/>
      <c r="T25" s="612">
        <v>-464894.60106901836</v>
      </c>
      <c r="U25" s="290">
        <f t="shared" si="2"/>
        <v>2288003.4552164981</v>
      </c>
      <c r="V25" s="271">
        <f t="shared" si="1"/>
        <v>2512418.8925199774</v>
      </c>
      <c r="W25" s="271">
        <f t="shared" si="1"/>
        <v>240479.16376553898</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12548686.827926153</v>
      </c>
      <c r="E28" s="590">
        <f t="shared" si="6"/>
        <v>11901960.686313752</v>
      </c>
      <c r="F28" s="590">
        <f t="shared" si="6"/>
        <v>646726.14161239984</v>
      </c>
      <c r="G28" s="1102"/>
      <c r="H28" s="589">
        <f>SUM(H21:H22,H24:H27)</f>
        <v>13452569.788114132</v>
      </c>
      <c r="I28" s="590">
        <f t="shared" si="6"/>
        <v>12435701.504379673</v>
      </c>
      <c r="J28" s="590">
        <f>SUM(J21:J22,J24:J27)</f>
        <v>1016868.2837344629</v>
      </c>
      <c r="K28" s="1103"/>
      <c r="L28" s="589">
        <f>SUM(L21:L22,L24:L27)</f>
        <v>14614177.788710508</v>
      </c>
      <c r="M28" s="590">
        <f>SUM(M21:M22,M24:M27)</f>
        <v>13260439.298662195</v>
      </c>
      <c r="N28" s="590">
        <f>SUM(N21:N22,N24:N27)</f>
        <v>1353738.4900483135</v>
      </c>
      <c r="O28" s="1103"/>
      <c r="P28" s="589">
        <f>SUM(P21:P22,P24:P27)</f>
        <v>17183192.551534712</v>
      </c>
      <c r="Q28" s="590">
        <f>SUM(Q21:Q22,Q24:Q27)</f>
        <v>15397176.263164349</v>
      </c>
      <c r="R28" s="590">
        <f>SUM(R21:R22,R24:R27)</f>
        <v>1786016.2883703627</v>
      </c>
      <c r="S28" s="1098"/>
      <c r="T28" s="613">
        <f t="shared" si="6"/>
        <v>-194204.5510690182</v>
      </c>
      <c r="U28" s="599">
        <f t="shared" si="6"/>
        <v>57604422.405216493</v>
      </c>
      <c r="V28" s="590">
        <f t="shared" si="6"/>
        <v>52995277.752519973</v>
      </c>
      <c r="W28" s="590">
        <f t="shared" si="6"/>
        <v>4803349.2037655385</v>
      </c>
      <c r="X28" s="1352"/>
    </row>
    <row r="29" spans="1:24" x14ac:dyDescent="0.25">
      <c r="A29" s="1627" t="s">
        <v>736</v>
      </c>
      <c r="B29" s="580">
        <v>2.11</v>
      </c>
      <c r="C29" s="144" t="s">
        <v>228</v>
      </c>
      <c r="D29" s="577">
        <f t="shared" ref="D29:D39" si="7">SUM(E29:G29)</f>
        <v>1468351.5699999996</v>
      </c>
      <c r="E29" s="253">
        <v>109847.67999999999</v>
      </c>
      <c r="F29" s="253">
        <v>1358503.8899999997</v>
      </c>
      <c r="G29" s="467"/>
      <c r="H29" s="588">
        <f>SUM(I29:J29)</f>
        <v>1451327.4199999997</v>
      </c>
      <c r="I29" s="253">
        <v>174508.35</v>
      </c>
      <c r="J29" s="253">
        <v>1276819.0699999996</v>
      </c>
      <c r="K29" s="375"/>
      <c r="L29" s="588">
        <f>SUM(M29:N29)</f>
        <v>1509509.3399999999</v>
      </c>
      <c r="M29" s="253">
        <v>234269.21000000002</v>
      </c>
      <c r="N29" s="253">
        <v>1275240.1299999999</v>
      </c>
      <c r="O29" s="375"/>
      <c r="P29" s="588">
        <f>SUM(Q29:R29)</f>
        <v>1520077.0800000003</v>
      </c>
      <c r="Q29" s="253">
        <v>267865.49</v>
      </c>
      <c r="R29" s="253">
        <v>1252211.5900000003</v>
      </c>
      <c r="S29" s="303"/>
      <c r="T29" s="607">
        <v>3705.7199999999957</v>
      </c>
      <c r="U29" s="290">
        <f>SUM(V29:X29)+T29</f>
        <v>5952971.1299999999</v>
      </c>
      <c r="V29" s="271">
        <f t="shared" ref="V29:W38" si="8">E29+I29+M29+Q29</f>
        <v>786490.73</v>
      </c>
      <c r="W29" s="271">
        <f t="shared" si="8"/>
        <v>5162774.68</v>
      </c>
      <c r="X29" s="304"/>
    </row>
    <row r="30" spans="1:24" x14ac:dyDescent="0.25">
      <c r="A30" s="1627"/>
      <c r="B30" s="388">
        <v>2.12</v>
      </c>
      <c r="C30" s="144" t="s">
        <v>552</v>
      </c>
      <c r="D30" s="577">
        <f t="shared" si="7"/>
        <v>5543819.6600000001</v>
      </c>
      <c r="E30" s="253">
        <v>159890.91999999998</v>
      </c>
      <c r="F30" s="253">
        <v>5383928.7400000002</v>
      </c>
      <c r="G30" s="467"/>
      <c r="H30" s="588">
        <f>SUM(I30:J30)</f>
        <v>5785051.5600000005</v>
      </c>
      <c r="I30" s="253">
        <v>161068.66999999993</v>
      </c>
      <c r="J30" s="253">
        <v>5623982.8900000006</v>
      </c>
      <c r="K30" s="375"/>
      <c r="L30" s="588">
        <f>SUM(M30:N30)</f>
        <v>5903086.6300000018</v>
      </c>
      <c r="M30" s="253">
        <v>174853.32</v>
      </c>
      <c r="N30" s="253">
        <v>5728233.3100000015</v>
      </c>
      <c r="O30" s="375"/>
      <c r="P30" s="588">
        <f>SUM(Q30:R30)</f>
        <v>7353688.9100000011</v>
      </c>
      <c r="Q30" s="253">
        <v>260027.89999999997</v>
      </c>
      <c r="R30" s="253">
        <v>7093661.0100000007</v>
      </c>
      <c r="S30" s="303"/>
      <c r="T30" s="607">
        <v>25417.850000000002</v>
      </c>
      <c r="U30" s="290">
        <f t="shared" ref="U30:U39" si="9">SUM(V30:X30)+T30</f>
        <v>24611064.610000003</v>
      </c>
      <c r="V30" s="271">
        <f t="shared" si="8"/>
        <v>755840.80999999982</v>
      </c>
      <c r="W30" s="271">
        <f t="shared" si="8"/>
        <v>23829805.950000003</v>
      </c>
      <c r="X30" s="304"/>
    </row>
    <row r="31" spans="1:24" x14ac:dyDescent="0.25">
      <c r="A31" s="1627"/>
      <c r="B31" s="388">
        <v>2.13</v>
      </c>
      <c r="C31" s="144" t="s">
        <v>229</v>
      </c>
      <c r="D31" s="577">
        <f t="shared" si="7"/>
        <v>301219.1700000001</v>
      </c>
      <c r="E31" s="253">
        <v>31018.350000000013</v>
      </c>
      <c r="F31" s="253">
        <v>270200.82000000007</v>
      </c>
      <c r="G31" s="467"/>
      <c r="H31" s="588">
        <f t="shared" ref="H31:H39" si="10">SUM(I31:J31)</f>
        <v>268571.28000000003</v>
      </c>
      <c r="I31" s="253">
        <v>19020.999999999996</v>
      </c>
      <c r="J31" s="253">
        <v>249550.28000000006</v>
      </c>
      <c r="K31" s="375"/>
      <c r="L31" s="588">
        <f t="shared" ref="L31:L39" si="11">SUM(M31:N31)</f>
        <v>264765.10000000009</v>
      </c>
      <c r="M31" s="253">
        <v>17626.37</v>
      </c>
      <c r="N31" s="253">
        <v>247138.73000000007</v>
      </c>
      <c r="O31" s="375"/>
      <c r="P31" s="588">
        <f t="shared" ref="P31:P39" si="12">SUM(Q31:R31)</f>
        <v>302787.31</v>
      </c>
      <c r="Q31" s="253">
        <v>22661.059999999998</v>
      </c>
      <c r="R31" s="253">
        <v>280126.25</v>
      </c>
      <c r="S31" s="303"/>
      <c r="T31" s="607">
        <v>65166.989999999991</v>
      </c>
      <c r="U31" s="290">
        <f t="shared" si="9"/>
        <v>1202509.8500000001</v>
      </c>
      <c r="V31" s="271">
        <f t="shared" si="8"/>
        <v>90326.78</v>
      </c>
      <c r="W31" s="271">
        <f t="shared" si="8"/>
        <v>1047016.0800000002</v>
      </c>
      <c r="X31" s="304"/>
    </row>
    <row r="32" spans="1:24" x14ac:dyDescent="0.25">
      <c r="A32" s="1627"/>
      <c r="B32" s="388">
        <v>2.14</v>
      </c>
      <c r="C32" s="144" t="s">
        <v>554</v>
      </c>
      <c r="D32" s="577">
        <f t="shared" si="7"/>
        <v>76342.870000000024</v>
      </c>
      <c r="E32" s="253">
        <v>70164.630000000019</v>
      </c>
      <c r="F32" s="253">
        <v>6178.24</v>
      </c>
      <c r="G32" s="467"/>
      <c r="H32" s="588">
        <f t="shared" si="10"/>
        <v>71147.05</v>
      </c>
      <c r="I32" s="253">
        <v>63137.340000000004</v>
      </c>
      <c r="J32" s="253">
        <v>8009.71</v>
      </c>
      <c r="K32" s="375"/>
      <c r="L32" s="588">
        <f t="shared" si="11"/>
        <v>81326.919999999984</v>
      </c>
      <c r="M32" s="253">
        <v>68748.719999999987</v>
      </c>
      <c r="N32" s="253">
        <v>12578.200000000003</v>
      </c>
      <c r="O32" s="375"/>
      <c r="P32" s="588">
        <f t="shared" si="12"/>
        <v>74851.650000000009</v>
      </c>
      <c r="Q32" s="253">
        <v>62947.070000000007</v>
      </c>
      <c r="R32" s="253">
        <v>11904.58</v>
      </c>
      <c r="S32" s="303"/>
      <c r="T32" s="607">
        <v>20941.190000000002</v>
      </c>
      <c r="U32" s="290">
        <f t="shared" si="9"/>
        <v>324609.68</v>
      </c>
      <c r="V32" s="271">
        <f t="shared" si="8"/>
        <v>264997.76000000001</v>
      </c>
      <c r="W32" s="271">
        <f t="shared" si="8"/>
        <v>38670.730000000003</v>
      </c>
      <c r="X32" s="304"/>
    </row>
    <row r="33" spans="1:24" x14ac:dyDescent="0.25">
      <c r="A33" s="1627"/>
      <c r="B33" s="388">
        <v>2.15</v>
      </c>
      <c r="C33" s="144" t="s">
        <v>553</v>
      </c>
      <c r="D33" s="577">
        <f t="shared" si="7"/>
        <v>77110.033062075498</v>
      </c>
      <c r="E33" s="253">
        <v>8922.2190776494317</v>
      </c>
      <c r="F33" s="253">
        <v>68187.813984426073</v>
      </c>
      <c r="G33" s="467"/>
      <c r="H33" s="588">
        <f t="shared" si="10"/>
        <v>67290.039672684536</v>
      </c>
      <c r="I33" s="253">
        <v>3748.0516166598827</v>
      </c>
      <c r="J33" s="253">
        <v>63541.988056024646</v>
      </c>
      <c r="K33" s="375"/>
      <c r="L33" s="588">
        <f t="shared" si="11"/>
        <v>83560.880364480778</v>
      </c>
      <c r="M33" s="253">
        <v>3773.8911112618125</v>
      </c>
      <c r="N33" s="253">
        <v>79786.98925321897</v>
      </c>
      <c r="O33" s="375"/>
      <c r="P33" s="588">
        <f t="shared" si="12"/>
        <v>64874.881347830422</v>
      </c>
      <c r="Q33" s="253">
        <v>2009.2414981426894</v>
      </c>
      <c r="R33" s="253">
        <v>62865.63984968773</v>
      </c>
      <c r="S33" s="303"/>
      <c r="T33" s="607">
        <v>41623.562727272722</v>
      </c>
      <c r="U33" s="290">
        <f t="shared" si="9"/>
        <v>334459.39717434399</v>
      </c>
      <c r="V33" s="271">
        <f t="shared" si="8"/>
        <v>18453.403303713814</v>
      </c>
      <c r="W33" s="271">
        <f t="shared" si="8"/>
        <v>274382.43114335742</v>
      </c>
      <c r="X33" s="304"/>
    </row>
    <row r="34" spans="1:24" x14ac:dyDescent="0.25">
      <c r="A34" s="1627"/>
      <c r="B34" s="388">
        <v>2.16</v>
      </c>
      <c r="C34" s="144" t="s">
        <v>781</v>
      </c>
      <c r="D34" s="577">
        <f t="shared" si="7"/>
        <v>901077.48544605414</v>
      </c>
      <c r="E34" s="253">
        <v>287646.62662158476</v>
      </c>
      <c r="F34" s="253">
        <v>613430.85882446938</v>
      </c>
      <c r="G34" s="467"/>
      <c r="H34" s="588">
        <f t="shared" si="10"/>
        <v>920022.85145559441</v>
      </c>
      <c r="I34" s="253">
        <v>293694.46458310907</v>
      </c>
      <c r="J34" s="253">
        <v>626328.3868724854</v>
      </c>
      <c r="K34" s="375"/>
      <c r="L34" s="588">
        <f t="shared" si="11"/>
        <v>1005647.4952067523</v>
      </c>
      <c r="M34" s="253">
        <v>321028.00729004206</v>
      </c>
      <c r="N34" s="253">
        <v>684619.48791671032</v>
      </c>
      <c r="O34" s="375"/>
      <c r="P34" s="588">
        <f t="shared" si="12"/>
        <v>1135193.140534766</v>
      </c>
      <c r="Q34" s="253">
        <v>362382.23983273306</v>
      </c>
      <c r="R34" s="253">
        <v>772810.90070203284</v>
      </c>
      <c r="S34" s="303"/>
      <c r="T34" s="607">
        <v>0</v>
      </c>
      <c r="U34" s="290">
        <f t="shared" si="9"/>
        <v>3961940.9726431668</v>
      </c>
      <c r="V34" s="271">
        <f t="shared" si="8"/>
        <v>1264751.3383274688</v>
      </c>
      <c r="W34" s="271">
        <f t="shared" si="8"/>
        <v>2697189.6343156979</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254551.67999999999</v>
      </c>
      <c r="E36" s="253">
        <v>3770</v>
      </c>
      <c r="F36" s="253">
        <v>250781.68</v>
      </c>
      <c r="G36" s="467"/>
      <c r="H36" s="588">
        <f t="shared" si="10"/>
        <v>264059.13</v>
      </c>
      <c r="I36" s="253">
        <v>3557.25</v>
      </c>
      <c r="J36" s="253">
        <v>260501.88</v>
      </c>
      <c r="K36" s="375"/>
      <c r="L36" s="588">
        <f t="shared" si="11"/>
        <v>256902.81</v>
      </c>
      <c r="M36" s="253">
        <v>5629.7</v>
      </c>
      <c r="N36" s="253">
        <v>251273.11</v>
      </c>
      <c r="O36" s="375"/>
      <c r="P36" s="588">
        <f t="shared" si="12"/>
        <v>262165.69</v>
      </c>
      <c r="Q36" s="253">
        <v>9177.41</v>
      </c>
      <c r="R36" s="253">
        <v>252988.28</v>
      </c>
      <c r="S36" s="303"/>
      <c r="T36" s="607">
        <v>15369.91</v>
      </c>
      <c r="U36" s="290">
        <f t="shared" si="9"/>
        <v>1053049.22</v>
      </c>
      <c r="V36" s="271">
        <f t="shared" si="8"/>
        <v>22134.36</v>
      </c>
      <c r="W36" s="271">
        <f t="shared" si="8"/>
        <v>1015544.95</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6011.0931433441201</v>
      </c>
      <c r="E38" s="253">
        <v>449.69110228843846</v>
      </c>
      <c r="F38" s="253">
        <v>5561.4020410556814</v>
      </c>
      <c r="G38" s="467"/>
      <c r="H38" s="588">
        <f t="shared" si="10"/>
        <v>14356.473064653683</v>
      </c>
      <c r="I38" s="253">
        <v>1726.2296514263874</v>
      </c>
      <c r="J38" s="253">
        <v>12630.243413227296</v>
      </c>
      <c r="K38" s="375"/>
      <c r="L38" s="588">
        <f t="shared" si="11"/>
        <v>38769.14975954176</v>
      </c>
      <c r="M38" s="253">
        <v>6016.8015168024995</v>
      </c>
      <c r="N38" s="253">
        <v>32752.348242739263</v>
      </c>
      <c r="O38" s="375"/>
      <c r="P38" s="588">
        <f t="shared" si="12"/>
        <v>192182.4938689479</v>
      </c>
      <c r="Q38" s="253">
        <v>33866.08387623851</v>
      </c>
      <c r="R38" s="253">
        <v>158316.40999270938</v>
      </c>
      <c r="S38" s="303"/>
      <c r="T38" s="607">
        <v>-271338.3170658694</v>
      </c>
      <c r="U38" s="290">
        <f t="shared" si="9"/>
        <v>-20019.107229381945</v>
      </c>
      <c r="V38" s="271">
        <f t="shared" si="8"/>
        <v>42058.806146755836</v>
      </c>
      <c r="W38" s="271">
        <f t="shared" si="8"/>
        <v>209260.40368973161</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21177170.389577631</v>
      </c>
      <c r="E40" s="280">
        <f t="shared" ref="E40:J40" si="13">SUM(E28:E39)</f>
        <v>12573670.803115275</v>
      </c>
      <c r="F40" s="280">
        <f t="shared" si="13"/>
        <v>8603499.5864623506</v>
      </c>
      <c r="G40" s="1102"/>
      <c r="H40" s="288">
        <f t="shared" si="13"/>
        <v>22294395.592307068</v>
      </c>
      <c r="I40" s="280">
        <f t="shared" si="13"/>
        <v>13156162.860230867</v>
      </c>
      <c r="J40" s="280">
        <f t="shared" si="13"/>
        <v>9138232.7320762016</v>
      </c>
      <c r="K40" s="1102"/>
      <c r="L40" s="288">
        <f>SUM(L28:L39)</f>
        <v>23757746.114041287</v>
      </c>
      <c r="M40" s="280">
        <f>SUM(M28:M39)</f>
        <v>14092385.318580303</v>
      </c>
      <c r="N40" s="280">
        <f>SUM(N28:N39)</f>
        <v>9665360.7954609822</v>
      </c>
      <c r="O40" s="1102"/>
      <c r="P40" s="288">
        <f>SUM(P28:P39)</f>
        <v>28089013.707286257</v>
      </c>
      <c r="Q40" s="280">
        <f>SUM(Q28:Q39)</f>
        <v>16418112.758371465</v>
      </c>
      <c r="R40" s="280">
        <f>SUM(R28:R39)</f>
        <v>11670900.948914794</v>
      </c>
      <c r="S40" s="466"/>
      <c r="T40" s="606">
        <f>SUM(T28:T39)</f>
        <v>-293317.64540761488</v>
      </c>
      <c r="U40" s="292">
        <f>SUM(U28:U39)</f>
        <v>95025008.157804623</v>
      </c>
      <c r="V40" s="280">
        <f>SUM(V28:V39)</f>
        <v>56240331.740297906</v>
      </c>
      <c r="W40" s="280">
        <f>SUM(W28:W39)</f>
        <v>39077994.062914327</v>
      </c>
      <c r="X40" s="1353"/>
    </row>
    <row r="41" spans="1:24" ht="14.85" customHeight="1" x14ac:dyDescent="0.25">
      <c r="A41" s="1624" t="s">
        <v>6</v>
      </c>
      <c r="B41" s="114" t="s">
        <v>70</v>
      </c>
      <c r="C41" s="144" t="s">
        <v>188</v>
      </c>
      <c r="D41" s="574">
        <f>SUM(E41:G41)</f>
        <v>46679.082492274785</v>
      </c>
      <c r="E41" s="251">
        <v>24957.161490722741</v>
      </c>
      <c r="F41" s="253">
        <v>21721.921001552048</v>
      </c>
      <c r="G41" s="467"/>
      <c r="H41" s="588">
        <f>SUM(I41:J41)</f>
        <v>42827.248096859839</v>
      </c>
      <c r="I41" s="251">
        <v>20825.303300387372</v>
      </c>
      <c r="J41" s="253">
        <v>22001.944796472468</v>
      </c>
      <c r="K41" s="375"/>
      <c r="L41" s="588">
        <f>SUM(M41:N41)</f>
        <v>42856.793580647369</v>
      </c>
      <c r="M41" s="251">
        <v>21945.091700320383</v>
      </c>
      <c r="N41" s="253">
        <v>20911.701880326986</v>
      </c>
      <c r="O41" s="375"/>
      <c r="P41" s="588">
        <f>SUM(Q41:R41)</f>
        <v>44590.464841422821</v>
      </c>
      <c r="Q41" s="251">
        <v>24744.146290404467</v>
      </c>
      <c r="R41" s="253">
        <v>19846.318551018354</v>
      </c>
      <c r="S41" s="303"/>
      <c r="T41" s="607">
        <v>-798</v>
      </c>
      <c r="U41" s="321">
        <f>SUM(V41:X41)+T41</f>
        <v>176155.58901120484</v>
      </c>
      <c r="V41" s="271">
        <f t="shared" ref="V41:W44" si="14">E41+I41+M41+Q41</f>
        <v>92471.70278183496</v>
      </c>
      <c r="W41" s="271">
        <f t="shared" si="14"/>
        <v>84481.886229369862</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46679.082492274785</v>
      </c>
      <c r="E45" s="280">
        <f t="shared" si="15"/>
        <v>24957.161490722741</v>
      </c>
      <c r="F45" s="280">
        <f t="shared" si="15"/>
        <v>21721.921001552048</v>
      </c>
      <c r="G45" s="1102"/>
      <c r="H45" s="288">
        <f>SUM(H41:H44)</f>
        <v>42827.248096859839</v>
      </c>
      <c r="I45" s="280">
        <f t="shared" si="15"/>
        <v>20825.303300387372</v>
      </c>
      <c r="J45" s="280">
        <f t="shared" si="15"/>
        <v>22001.944796472468</v>
      </c>
      <c r="K45" s="1102"/>
      <c r="L45" s="288">
        <f>SUM(L41:L44)</f>
        <v>42856.793580647369</v>
      </c>
      <c r="M45" s="280">
        <f>SUM(M41:M44)</f>
        <v>21945.091700320383</v>
      </c>
      <c r="N45" s="280">
        <f>SUM(N41:N44)</f>
        <v>20911.701880326986</v>
      </c>
      <c r="O45" s="1102"/>
      <c r="P45" s="288">
        <f>SUM(P41:P44)</f>
        <v>44590.464841422821</v>
      </c>
      <c r="Q45" s="280">
        <f>SUM(Q41:Q44)</f>
        <v>24744.146290404467</v>
      </c>
      <c r="R45" s="280">
        <f>SUM(R41:R44)</f>
        <v>19846.318551018354</v>
      </c>
      <c r="S45" s="466"/>
      <c r="T45" s="606">
        <f t="shared" si="15"/>
        <v>-798</v>
      </c>
      <c r="U45" s="292">
        <f t="shared" si="15"/>
        <v>176155.58901120484</v>
      </c>
      <c r="V45" s="280">
        <f t="shared" si="15"/>
        <v>92471.70278183496</v>
      </c>
      <c r="W45" s="280">
        <f t="shared" si="15"/>
        <v>84481.886229369862</v>
      </c>
      <c r="X45" s="1353"/>
    </row>
    <row r="46" spans="1:24" s="403" customFormat="1" x14ac:dyDescent="0.25">
      <c r="A46" s="1623" t="s">
        <v>232</v>
      </c>
      <c r="B46" s="150" t="s">
        <v>74</v>
      </c>
      <c r="C46" s="143" t="s">
        <v>171</v>
      </c>
      <c r="D46" s="334">
        <f t="shared" ref="D46:J46" si="16">SUM(D21+D22+D24, D29:D36)+D41</f>
        <v>21035306.601000406</v>
      </c>
      <c r="E46" s="372">
        <f t="shared" si="16"/>
        <v>12424436.837189957</v>
      </c>
      <c r="F46" s="372">
        <f t="shared" si="16"/>
        <v>8610869.7638104465</v>
      </c>
      <c r="G46" s="467"/>
      <c r="H46" s="334">
        <f t="shared" si="16"/>
        <v>21901169.809225142</v>
      </c>
      <c r="I46" s="372">
        <f t="shared" si="16"/>
        <v>12783158.929500157</v>
      </c>
      <c r="J46" s="372">
        <f t="shared" si="16"/>
        <v>9118010.879724985</v>
      </c>
      <c r="K46" s="463"/>
      <c r="L46" s="334">
        <f>SUM(L21+L22+L24, L29:L36)+L41</f>
        <v>23008379.239151884</v>
      </c>
      <c r="M46" s="372">
        <f>SUM(M21+M22+M24, M29:M36)+M41</f>
        <v>13418721.030101625</v>
      </c>
      <c r="N46" s="372">
        <f>SUM(N21+N22+N24, N29:N36)+N41</f>
        <v>9589658.2090502549</v>
      </c>
      <c r="O46" s="463"/>
      <c r="P46" s="334">
        <f>SUM(P21+P22+P24, P29:P36)+P41</f>
        <v>26546206.47672401</v>
      </c>
      <c r="Q46" s="372">
        <f>SUM(Q21+Q22+Q24, Q29:Q36)+Q41</f>
        <v>15152008.947621273</v>
      </c>
      <c r="R46" s="372">
        <f>SUM(R21+R22+R24, R29:R36)+R41</f>
        <v>11394197.529102739</v>
      </c>
      <c r="S46" s="463"/>
      <c r="T46" s="614">
        <f>SUM(T21+T22+T24, T29:T36)+T41</f>
        <v>442117.27272727282</v>
      </c>
      <c r="U46" s="321">
        <f>SUM(U21+U22+U24, U29:U36)+U41</f>
        <v>92933179.398828715</v>
      </c>
      <c r="V46" s="372">
        <f>SUM(V21+V22+V24, V29:V36)+V41</f>
        <v>53778325.744413003</v>
      </c>
      <c r="W46" s="372">
        <f>SUM(W21+W22+W24, W29:W36)+W41</f>
        <v>38712736.381688431</v>
      </c>
      <c r="X46" s="469"/>
    </row>
    <row r="47" spans="1:24" s="403" customFormat="1" x14ac:dyDescent="0.25">
      <c r="A47" s="1663"/>
      <c r="B47" s="114" t="s">
        <v>75</v>
      </c>
      <c r="C47" s="144" t="s">
        <v>172</v>
      </c>
      <c r="D47" s="270">
        <f t="shared" ref="D47:W47" si="17">D25+D38+D43</f>
        <v>188542.87106949656</v>
      </c>
      <c r="E47" s="271">
        <f t="shared" si="17"/>
        <v>174191.12741604101</v>
      </c>
      <c r="F47" s="271">
        <f t="shared" si="17"/>
        <v>14351.743653455538</v>
      </c>
      <c r="G47" s="467"/>
      <c r="H47" s="270">
        <f t="shared" si="17"/>
        <v>436053.03117878764</v>
      </c>
      <c r="I47" s="271">
        <f t="shared" si="17"/>
        <v>393829.2340310975</v>
      </c>
      <c r="J47" s="271">
        <f t="shared" si="17"/>
        <v>42223.797147690122</v>
      </c>
      <c r="K47" s="464"/>
      <c r="L47" s="270">
        <f>L25+L38+L43</f>
        <v>792223.66847005114</v>
      </c>
      <c r="M47" s="271">
        <f>M25+M38+M43</f>
        <v>695609.38017899846</v>
      </c>
      <c r="N47" s="271">
        <f>N25+N38+N43</f>
        <v>96614.288291052726</v>
      </c>
      <c r="O47" s="464"/>
      <c r="P47" s="270">
        <f>P25+P38+P43</f>
        <v>1587397.6954036683</v>
      </c>
      <c r="Q47" s="271">
        <f>Q25+Q38+Q43</f>
        <v>1290847.9570405961</v>
      </c>
      <c r="R47" s="271">
        <f>R25+R38+R43</f>
        <v>296549.73836307222</v>
      </c>
      <c r="S47" s="464"/>
      <c r="T47" s="615">
        <f t="shared" si="17"/>
        <v>-736232.9181348877</v>
      </c>
      <c r="U47" s="290">
        <f t="shared" si="17"/>
        <v>2267984.3479871163</v>
      </c>
      <c r="V47" s="271">
        <f t="shared" si="17"/>
        <v>2554477.6986667332</v>
      </c>
      <c r="W47" s="271">
        <f t="shared" si="17"/>
        <v>449739.56745527056</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96178.855454545439</v>
      </c>
      <c r="E50" s="253">
        <v>57553.256721190926</v>
      </c>
      <c r="F50" s="253">
        <v>38625.598733354505</v>
      </c>
      <c r="G50" s="467"/>
      <c r="H50" s="270">
        <f>SUM(I50:J50)</f>
        <v>-6251.5627272727234</v>
      </c>
      <c r="I50" s="253">
        <v>-3696.7045418968396</v>
      </c>
      <c r="J50" s="253">
        <v>-2554.8581853758842</v>
      </c>
      <c r="K50" s="375"/>
      <c r="L50" s="270">
        <f>SUM(M50:N50)</f>
        <v>5089.6645454545433</v>
      </c>
      <c r="M50" s="253">
        <v>3008.8622259346912</v>
      </c>
      <c r="N50" s="253">
        <v>2080.8023195198525</v>
      </c>
      <c r="O50" s="375"/>
      <c r="P50" s="270">
        <f>SUM(Q50:R50)</f>
        <v>1679.3481818181817</v>
      </c>
      <c r="Q50" s="253">
        <v>971.76337517731179</v>
      </c>
      <c r="R50" s="253">
        <v>707.58480664086994</v>
      </c>
      <c r="S50" s="303"/>
      <c r="T50" s="607">
        <v>-5528.83</v>
      </c>
      <c r="U50" s="290">
        <f>SUM(V50:X50)+T50</f>
        <v>91167.475454545434</v>
      </c>
      <c r="V50" s="271">
        <f t="shared" ref="V50:W51" si="20">E50+I50+M50+Q50</f>
        <v>57837.177780406084</v>
      </c>
      <c r="W50" s="271">
        <f t="shared" si="20"/>
        <v>38859.127674139352</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21320028.32752445</v>
      </c>
      <c r="E52" s="280">
        <f t="shared" si="21"/>
        <v>12656181.221327189</v>
      </c>
      <c r="F52" s="280">
        <f t="shared" si="21"/>
        <v>8663847.1061972566</v>
      </c>
      <c r="G52" s="1102"/>
      <c r="H52" s="288">
        <f t="shared" si="21"/>
        <v>22330971.277676657</v>
      </c>
      <c r="I52" s="280">
        <f t="shared" si="21"/>
        <v>13173291.458989358</v>
      </c>
      <c r="J52" s="280">
        <f t="shared" si="21"/>
        <v>9157679.8186872993</v>
      </c>
      <c r="K52" s="1102"/>
      <c r="L52" s="288">
        <f>SUM(L46:L51)</f>
        <v>23805692.572167389</v>
      </c>
      <c r="M52" s="280">
        <f>SUM(M46:M51)</f>
        <v>14117339.272506559</v>
      </c>
      <c r="N52" s="280">
        <f>SUM(N46:N51)</f>
        <v>9688353.2996608261</v>
      </c>
      <c r="O52" s="1102"/>
      <c r="P52" s="288">
        <f>SUM(P46:P51)</f>
        <v>28135283.520309497</v>
      </c>
      <c r="Q52" s="280">
        <f>SUM(Q46:Q51)</f>
        <v>16443828.668037048</v>
      </c>
      <c r="R52" s="280">
        <f>SUM(R46:R51)</f>
        <v>11691454.852272453</v>
      </c>
      <c r="S52" s="466"/>
      <c r="T52" s="606">
        <f t="shared" si="21"/>
        <v>-299644.4754076149</v>
      </c>
      <c r="U52" s="292">
        <f t="shared" si="21"/>
        <v>95292331.22227037</v>
      </c>
      <c r="V52" s="280">
        <f t="shared" si="21"/>
        <v>56390640.620860144</v>
      </c>
      <c r="W52" s="280">
        <f t="shared" si="21"/>
        <v>39201335.07681784</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21320028.32752445</v>
      </c>
      <c r="E56" s="280">
        <f t="shared" si="24"/>
        <v>12656181.221327189</v>
      </c>
      <c r="F56" s="280">
        <f t="shared" si="24"/>
        <v>8663847.1061972566</v>
      </c>
      <c r="G56" s="467"/>
      <c r="H56" s="288">
        <f t="shared" si="24"/>
        <v>22330971.277676657</v>
      </c>
      <c r="I56" s="280">
        <f t="shared" si="24"/>
        <v>13173291.458989358</v>
      </c>
      <c r="J56" s="280">
        <f t="shared" si="24"/>
        <v>9157679.8186872993</v>
      </c>
      <c r="K56" s="1102"/>
      <c r="L56" s="288">
        <f>L52+L55</f>
        <v>23805692.572167389</v>
      </c>
      <c r="M56" s="280">
        <f>M52+M55</f>
        <v>14117339.272506559</v>
      </c>
      <c r="N56" s="280">
        <f>N52+N55</f>
        <v>9688353.2996608261</v>
      </c>
      <c r="O56" s="1102"/>
      <c r="P56" s="288">
        <f>P52+P55</f>
        <v>28135283.520309497</v>
      </c>
      <c r="Q56" s="280">
        <f>Q52+Q55</f>
        <v>16443828.668037048</v>
      </c>
      <c r="R56" s="280">
        <f>R52+R55</f>
        <v>11691454.852272453</v>
      </c>
      <c r="S56" s="466"/>
      <c r="T56" s="606">
        <f t="shared" si="24"/>
        <v>-299644.4754076149</v>
      </c>
      <c r="U56" s="292">
        <f t="shared" si="24"/>
        <v>95292331.22227037</v>
      </c>
      <c r="V56" s="280">
        <f t="shared" si="24"/>
        <v>56390640.620860144</v>
      </c>
      <c r="W56" s="280">
        <f t="shared" si="24"/>
        <v>39201335.07681784</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649380.57920821512</v>
      </c>
      <c r="E59" s="251">
        <v>169306.91325461585</v>
      </c>
      <c r="F59" s="253">
        <v>480073.66595359927</v>
      </c>
      <c r="G59" s="467"/>
      <c r="H59" s="270">
        <f t="shared" ref="H59:H64" si="26">SUM(I59:J59)</f>
        <v>617800.40426755429</v>
      </c>
      <c r="I59" s="251">
        <v>181067.48297037854</v>
      </c>
      <c r="J59" s="253">
        <v>436732.92129717575</v>
      </c>
      <c r="K59" s="375"/>
      <c r="L59" s="270">
        <f t="shared" ref="L59:L64" si="27">SUM(M59:N59)</f>
        <v>764585.61200483702</v>
      </c>
      <c r="M59" s="251">
        <v>244901.96556911687</v>
      </c>
      <c r="N59" s="253">
        <v>519683.64643572009</v>
      </c>
      <c r="O59" s="375"/>
      <c r="P59" s="270">
        <f t="shared" ref="P59:P64" si="28">SUM(Q59:R59)</f>
        <v>539669.93001586897</v>
      </c>
      <c r="Q59" s="253">
        <v>177171.23647036502</v>
      </c>
      <c r="R59" s="253">
        <v>362498.69354550389</v>
      </c>
      <c r="S59" s="303"/>
      <c r="T59" s="607"/>
      <c r="U59" s="290">
        <f t="shared" ref="U59:U64" si="29">D59+H59+L59+P59+T59</f>
        <v>2571436.5254964754</v>
      </c>
      <c r="V59" s="271">
        <f t="shared" ref="V59:W65" si="30">E59+I59+M59+Q59</f>
        <v>772447.59826447628</v>
      </c>
      <c r="W59" s="271">
        <f t="shared" si="30"/>
        <v>1798988.9272319991</v>
      </c>
      <c r="X59" s="304"/>
    </row>
    <row r="60" spans="1:24" x14ac:dyDescent="0.25">
      <c r="A60" s="1624"/>
      <c r="B60" s="114" t="s">
        <v>80</v>
      </c>
      <c r="C60" s="145" t="s">
        <v>97</v>
      </c>
      <c r="D60" s="270">
        <f t="shared" si="25"/>
        <v>70375.616947191316</v>
      </c>
      <c r="E60" s="253">
        <v>18348.375136574239</v>
      </c>
      <c r="F60" s="253">
        <v>52027.241810617073</v>
      </c>
      <c r="G60" s="467"/>
      <c r="H60" s="270">
        <f t="shared" si="26"/>
        <v>99762.90412003448</v>
      </c>
      <c r="I60" s="253">
        <v>29238.922179479261</v>
      </c>
      <c r="J60" s="253">
        <v>70523.981940555212</v>
      </c>
      <c r="K60" s="375"/>
      <c r="L60" s="270">
        <f t="shared" si="27"/>
        <v>81167.662872426052</v>
      </c>
      <c r="M60" s="253">
        <v>25998.553812679929</v>
      </c>
      <c r="N60" s="253">
        <v>55169.109059746123</v>
      </c>
      <c r="O60" s="375"/>
      <c r="P60" s="270">
        <f t="shared" si="28"/>
        <v>79752.549367058018</v>
      </c>
      <c r="Q60" s="253">
        <v>26182.407055012329</v>
      </c>
      <c r="R60" s="253">
        <v>53570.142312045689</v>
      </c>
      <c r="S60" s="303"/>
      <c r="T60" s="607"/>
      <c r="U60" s="290">
        <f t="shared" si="29"/>
        <v>331058.73330670985</v>
      </c>
      <c r="V60" s="271">
        <f t="shared" si="30"/>
        <v>99768.258183745755</v>
      </c>
      <c r="W60" s="271">
        <f t="shared" si="30"/>
        <v>231290.47512296407</v>
      </c>
      <c r="X60" s="304"/>
    </row>
    <row r="61" spans="1:24" x14ac:dyDescent="0.25">
      <c r="A61" s="1624"/>
      <c r="B61" s="114" t="s">
        <v>81</v>
      </c>
      <c r="C61" s="145" t="s">
        <v>98</v>
      </c>
      <c r="D61" s="270">
        <f t="shared" si="25"/>
        <v>147723.8533450891</v>
      </c>
      <c r="E61" s="253">
        <v>38514.656004079938</v>
      </c>
      <c r="F61" s="253">
        <v>109209.19734100916</v>
      </c>
      <c r="G61" s="467"/>
      <c r="H61" s="270">
        <f t="shared" si="26"/>
        <v>144651.57247156173</v>
      </c>
      <c r="I61" s="253">
        <v>42395.077688861464</v>
      </c>
      <c r="J61" s="253">
        <v>102256.49478270028</v>
      </c>
      <c r="K61" s="375"/>
      <c r="L61" s="270">
        <f t="shared" si="27"/>
        <v>154254.75517104389</v>
      </c>
      <c r="M61" s="253">
        <v>49408.84597699251</v>
      </c>
      <c r="N61" s="253">
        <v>104845.90919405138</v>
      </c>
      <c r="O61" s="375"/>
      <c r="P61" s="270">
        <f t="shared" si="28"/>
        <v>161125.54931618637</v>
      </c>
      <c r="Q61" s="253">
        <v>52896.800825045233</v>
      </c>
      <c r="R61" s="253">
        <v>108228.74849114113</v>
      </c>
      <c r="S61" s="303"/>
      <c r="T61" s="607"/>
      <c r="U61" s="290">
        <f t="shared" si="29"/>
        <v>607755.73030388111</v>
      </c>
      <c r="V61" s="271">
        <f t="shared" si="30"/>
        <v>183215.38049497915</v>
      </c>
      <c r="W61" s="271">
        <f t="shared" si="30"/>
        <v>424540.3498089019</v>
      </c>
      <c r="X61" s="304"/>
    </row>
    <row r="62" spans="1:24" x14ac:dyDescent="0.25">
      <c r="A62" s="1624"/>
      <c r="B62" s="383" t="s">
        <v>82</v>
      </c>
      <c r="C62" s="145" t="s">
        <v>99</v>
      </c>
      <c r="D62" s="270">
        <f t="shared" si="25"/>
        <v>111398.43824424317</v>
      </c>
      <c r="E62" s="253">
        <v>29043.870920060861</v>
      </c>
      <c r="F62" s="253">
        <v>82354.56732418231</v>
      </c>
      <c r="G62" s="467"/>
      <c r="H62" s="270">
        <f t="shared" si="26"/>
        <v>73901.8836819032</v>
      </c>
      <c r="I62" s="253">
        <v>21659.467965088639</v>
      </c>
      <c r="J62" s="253">
        <v>52242.415716814561</v>
      </c>
      <c r="K62" s="375"/>
      <c r="L62" s="270">
        <f t="shared" si="27"/>
        <v>118711.33423303677</v>
      </c>
      <c r="M62" s="253">
        <v>38024.046794146547</v>
      </c>
      <c r="N62" s="253">
        <v>80687.287438890227</v>
      </c>
      <c r="O62" s="375"/>
      <c r="P62" s="270">
        <f t="shared" si="28"/>
        <v>443221.24114229239</v>
      </c>
      <c r="Q62" s="253">
        <v>145507.56111388441</v>
      </c>
      <c r="R62" s="253">
        <v>297713.68002840801</v>
      </c>
      <c r="S62" s="303"/>
      <c r="T62" s="607"/>
      <c r="U62" s="290">
        <f t="shared" si="29"/>
        <v>747232.89730147552</v>
      </c>
      <c r="V62" s="271">
        <f t="shared" si="30"/>
        <v>234234.94679318045</v>
      </c>
      <c r="W62" s="271">
        <f t="shared" si="30"/>
        <v>512997.95050829509</v>
      </c>
      <c r="X62" s="304"/>
    </row>
    <row r="63" spans="1:24" x14ac:dyDescent="0.25">
      <c r="A63" s="1624"/>
      <c r="B63" s="383" t="s">
        <v>216</v>
      </c>
      <c r="C63" s="145" t="s">
        <v>100</v>
      </c>
      <c r="D63" s="270">
        <f t="shared" si="25"/>
        <v>218428.25577760869</v>
      </c>
      <c r="E63" s="253">
        <v>56948.752299287728</v>
      </c>
      <c r="F63" s="253">
        <v>161479.50347832096</v>
      </c>
      <c r="G63" s="467"/>
      <c r="H63" s="270">
        <f t="shared" si="26"/>
        <v>355142.59117577481</v>
      </c>
      <c r="I63" s="253">
        <v>104086.65102123644</v>
      </c>
      <c r="J63" s="253">
        <v>251055.9401545384</v>
      </c>
      <c r="K63" s="375"/>
      <c r="L63" s="270">
        <f t="shared" si="27"/>
        <v>218765.42580442407</v>
      </c>
      <c r="M63" s="253">
        <v>70072.052019897703</v>
      </c>
      <c r="N63" s="253">
        <v>148693.37378452637</v>
      </c>
      <c r="O63" s="375"/>
      <c r="P63" s="270">
        <f t="shared" si="28"/>
        <v>327693.91547776014</v>
      </c>
      <c r="Q63" s="253">
        <v>107580.45419966769</v>
      </c>
      <c r="R63" s="253">
        <v>220113.46127809244</v>
      </c>
      <c r="S63" s="303"/>
      <c r="T63" s="607"/>
      <c r="U63" s="290">
        <f t="shared" si="29"/>
        <v>1120030.1882355679</v>
      </c>
      <c r="V63" s="271">
        <f t="shared" si="30"/>
        <v>338687.90954008955</v>
      </c>
      <c r="W63" s="271">
        <f t="shared" si="30"/>
        <v>781342.27869547822</v>
      </c>
      <c r="X63" s="304"/>
    </row>
    <row r="64" spans="1:24" x14ac:dyDescent="0.25">
      <c r="A64" s="1624"/>
      <c r="B64" s="114" t="s">
        <v>215</v>
      </c>
      <c r="C64" s="145" t="s">
        <v>28</v>
      </c>
      <c r="D64" s="270">
        <f t="shared" si="25"/>
        <v>6380.5156093400647</v>
      </c>
      <c r="E64" s="253">
        <v>1663.5320448101793</v>
      </c>
      <c r="F64" s="253">
        <v>4716.9835645298854</v>
      </c>
      <c r="G64" s="467"/>
      <c r="H64" s="270">
        <f t="shared" si="26"/>
        <v>4330.6531398145407</v>
      </c>
      <c r="I64" s="253">
        <v>1269.2456305101309</v>
      </c>
      <c r="J64" s="253">
        <v>3061.4075093044098</v>
      </c>
      <c r="K64" s="375"/>
      <c r="L64" s="270">
        <f t="shared" si="27"/>
        <v>4405.3887492090589</v>
      </c>
      <c r="M64" s="253">
        <v>1411.0759434099141</v>
      </c>
      <c r="N64" s="253">
        <v>2994.3128057991448</v>
      </c>
      <c r="O64" s="375"/>
      <c r="P64" s="270">
        <f t="shared" si="28"/>
        <v>5862.2115700253808</v>
      </c>
      <c r="Q64" s="253">
        <v>1924.5379713517414</v>
      </c>
      <c r="R64" s="253">
        <v>3937.6735986736394</v>
      </c>
      <c r="S64" s="303"/>
      <c r="T64" s="607"/>
      <c r="U64" s="290">
        <f t="shared" si="29"/>
        <v>20978.769068389047</v>
      </c>
      <c r="V64" s="271">
        <f t="shared" si="30"/>
        <v>6268.3915900819657</v>
      </c>
      <c r="W64" s="271">
        <f t="shared" si="30"/>
        <v>14710.37747830708</v>
      </c>
      <c r="X64" s="304"/>
    </row>
    <row r="65" spans="1:24" s="403" customFormat="1" x14ac:dyDescent="0.25">
      <c r="A65" s="1625"/>
      <c r="B65" s="384" t="s">
        <v>214</v>
      </c>
      <c r="C65" s="385" t="s">
        <v>105</v>
      </c>
      <c r="D65" s="288">
        <f t="shared" ref="D65:U65" si="31">SUM(D59:D64)</f>
        <v>1203687.2591316875</v>
      </c>
      <c r="E65" s="280">
        <f t="shared" si="31"/>
        <v>313826.09965942882</v>
      </c>
      <c r="F65" s="280">
        <f t="shared" si="31"/>
        <v>889861.15947225865</v>
      </c>
      <c r="G65" s="1102"/>
      <c r="H65" s="288">
        <f t="shared" si="31"/>
        <v>1295590.008856643</v>
      </c>
      <c r="I65" s="280">
        <f t="shared" si="31"/>
        <v>379716.84745555453</v>
      </c>
      <c r="J65" s="280">
        <f t="shared" si="31"/>
        <v>915873.1614010887</v>
      </c>
      <c r="K65" s="1102"/>
      <c r="L65" s="288">
        <f t="shared" si="31"/>
        <v>1341890.1788349769</v>
      </c>
      <c r="M65" s="280">
        <f t="shared" si="31"/>
        <v>429816.54011624353</v>
      </c>
      <c r="N65" s="280">
        <f t="shared" si="31"/>
        <v>912073.63871873333</v>
      </c>
      <c r="O65" s="1102"/>
      <c r="P65" s="288">
        <f t="shared" si="31"/>
        <v>1557325.3968891911</v>
      </c>
      <c r="Q65" s="280">
        <f t="shared" si="31"/>
        <v>511262.99763532646</v>
      </c>
      <c r="R65" s="280">
        <f t="shared" si="31"/>
        <v>1046062.3992538649</v>
      </c>
      <c r="S65" s="466"/>
      <c r="T65" s="606">
        <f t="shared" si="31"/>
        <v>0</v>
      </c>
      <c r="U65" s="292">
        <f t="shared" si="31"/>
        <v>5398492.8437124984</v>
      </c>
      <c r="V65" s="280">
        <f t="shared" si="30"/>
        <v>1634622.4848665535</v>
      </c>
      <c r="W65" s="280">
        <f t="shared" si="30"/>
        <v>3763870.3588459454</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22523715.586656138</v>
      </c>
      <c r="E72" s="303"/>
      <c r="F72" s="303"/>
      <c r="G72" s="375"/>
      <c r="H72" s="270">
        <f>H56+H65+H71</f>
        <v>23626561.2865333</v>
      </c>
      <c r="I72" s="303"/>
      <c r="J72" s="303"/>
      <c r="K72" s="375"/>
      <c r="L72" s="270">
        <f>L56+L65+L71</f>
        <v>25147582.751002368</v>
      </c>
      <c r="M72" s="303"/>
      <c r="N72" s="303"/>
      <c r="O72" s="375"/>
      <c r="P72" s="271">
        <f>P56+P65+P71</f>
        <v>29692608.917198688</v>
      </c>
      <c r="Q72" s="303"/>
      <c r="R72" s="303"/>
      <c r="S72" s="303"/>
      <c r="T72" s="615">
        <f>T56+T65+T71</f>
        <v>-299644.4754076149</v>
      </c>
      <c r="U72" s="290">
        <f>U56+U65+U71</f>
        <v>100690824.06598286</v>
      </c>
      <c r="V72" s="346"/>
      <c r="W72" s="346"/>
      <c r="X72" s="304"/>
    </row>
    <row r="73" spans="1:24" s="403" customFormat="1" ht="24.75" x14ac:dyDescent="0.25">
      <c r="A73" s="573"/>
      <c r="B73" s="563" t="s">
        <v>254</v>
      </c>
      <c r="C73" s="564" t="s">
        <v>181</v>
      </c>
      <c r="D73" s="565">
        <f>D16-D72</f>
        <v>261567.3033438623</v>
      </c>
      <c r="E73" s="338"/>
      <c r="F73" s="338"/>
      <c r="G73" s="566"/>
      <c r="H73" s="565">
        <f>H16-H72</f>
        <v>-192512.78653329983</v>
      </c>
      <c r="I73" s="338"/>
      <c r="J73" s="338"/>
      <c r="K73" s="566"/>
      <c r="L73" s="565">
        <f>L16-L72</f>
        <v>-916205.00100236386</v>
      </c>
      <c r="M73" s="338"/>
      <c r="N73" s="338"/>
      <c r="O73" s="566"/>
      <c r="P73" s="567">
        <f>P16-P72</f>
        <v>-2434232.8871986903</v>
      </c>
      <c r="Q73" s="338"/>
      <c r="R73" s="338"/>
      <c r="S73" s="338"/>
      <c r="T73" s="618">
        <f>T16-T72</f>
        <v>-1102738.8545923862</v>
      </c>
      <c r="U73" s="568">
        <f>U16-U72</f>
        <v>-4384122.2259828597</v>
      </c>
      <c r="V73" s="337"/>
      <c r="W73" s="337"/>
      <c r="X73" s="339"/>
    </row>
    <row r="74" spans="1:24" x14ac:dyDescent="0.25">
      <c r="A74" s="409"/>
      <c r="B74" s="114" t="s">
        <v>204</v>
      </c>
      <c r="C74" s="145" t="s">
        <v>26</v>
      </c>
      <c r="D74" s="257">
        <v>55958.29552936706</v>
      </c>
      <c r="E74" s="379"/>
      <c r="F74" s="379"/>
      <c r="G74" s="380"/>
      <c r="H74" s="257">
        <v>-41185.145330837375</v>
      </c>
      <c r="I74" s="379"/>
      <c r="J74" s="379"/>
      <c r="K74" s="380"/>
      <c r="L74" s="257">
        <v>-195976.24971440563</v>
      </c>
      <c r="M74" s="379"/>
      <c r="N74" s="379"/>
      <c r="O74" s="380"/>
      <c r="P74" s="404">
        <v>-520766.63079748541</v>
      </c>
      <c r="Q74" s="340"/>
      <c r="R74" s="340"/>
      <c r="S74" s="340"/>
      <c r="T74" s="617">
        <v>-235913.99203238208</v>
      </c>
      <c r="U74" s="374">
        <f>D74+H74+L74+P74+T74</f>
        <v>-937883.72234574344</v>
      </c>
      <c r="V74" s="340"/>
      <c r="W74" s="340"/>
      <c r="X74" s="341"/>
    </row>
    <row r="75" spans="1:24" s="403" customFormat="1" ht="15.75" thickBot="1" x14ac:dyDescent="0.3">
      <c r="A75" s="572"/>
      <c r="B75" s="570" t="s">
        <v>264</v>
      </c>
      <c r="C75" s="386" t="s">
        <v>182</v>
      </c>
      <c r="D75" s="288">
        <f>D73-D74</f>
        <v>205609.00781449524</v>
      </c>
      <c r="E75" s="335"/>
      <c r="F75" s="335"/>
      <c r="G75" s="376"/>
      <c r="H75" s="288">
        <f>H73-H74</f>
        <v>-151327.64120246246</v>
      </c>
      <c r="I75" s="335"/>
      <c r="J75" s="335"/>
      <c r="K75" s="376"/>
      <c r="L75" s="288">
        <f>L73-L74</f>
        <v>-720228.75128795824</v>
      </c>
      <c r="M75" s="335"/>
      <c r="N75" s="335"/>
      <c r="O75" s="376"/>
      <c r="P75" s="280">
        <f>P73-P74</f>
        <v>-1913466.256401205</v>
      </c>
      <c r="Q75" s="342"/>
      <c r="R75" s="342"/>
      <c r="S75" s="337"/>
      <c r="T75" s="895">
        <f>T73-T74</f>
        <v>-866824.86256000411</v>
      </c>
      <c r="U75" s="896">
        <f>U73-U74</f>
        <v>-3446238.5036371164</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topLeftCell="A48" zoomScale="65" zoomScaleNormal="65" workbookViewId="0">
      <pane xSplit="3" topLeftCell="H1" activePane="topRight" state="frozen"/>
      <selection pane="topRight" activeCell="R79" sqref="R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1029</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7017</v>
      </c>
      <c r="E9" s="812">
        <v>3432</v>
      </c>
      <c r="F9" s="812">
        <v>3585</v>
      </c>
      <c r="G9" s="1105"/>
      <c r="H9" s="805">
        <f>SUM(I9:J9)</f>
        <v>7136</v>
      </c>
      <c r="I9" s="812">
        <v>3539</v>
      </c>
      <c r="J9" s="812">
        <v>3597</v>
      </c>
      <c r="K9" s="1105"/>
      <c r="L9" s="805">
        <f>SUM(M9:N9)</f>
        <v>7304</v>
      </c>
      <c r="M9" s="812">
        <v>3633</v>
      </c>
      <c r="N9" s="812">
        <v>3671</v>
      </c>
      <c r="O9" s="1105"/>
      <c r="P9" s="805">
        <f>SUM(Q9:R9)</f>
        <v>7560</v>
      </c>
      <c r="Q9" s="812">
        <v>3746</v>
      </c>
      <c r="R9" s="812">
        <v>3814</v>
      </c>
      <c r="S9" s="1100"/>
      <c r="T9" s="813">
        <v>-51</v>
      </c>
      <c r="U9" s="814">
        <f>SUM(V9:X9)+T9</f>
        <v>28966</v>
      </c>
      <c r="V9" s="815">
        <f>E9+I9+M9+Q9</f>
        <v>14350</v>
      </c>
      <c r="W9" s="815">
        <f>F9+J9+N9+R9</f>
        <v>14667</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26766379.450000003</v>
      </c>
      <c r="E11" s="463"/>
      <c r="F11" s="463"/>
      <c r="G11" s="473"/>
      <c r="H11" s="471">
        <v>27215250.419999994</v>
      </c>
      <c r="I11" s="463"/>
      <c r="J11" s="463"/>
      <c r="K11" s="473"/>
      <c r="L11" s="471">
        <v>27796652.679999996</v>
      </c>
      <c r="M11" s="463"/>
      <c r="N11" s="463"/>
      <c r="O11" s="473"/>
      <c r="P11" s="471">
        <v>31727197.850000001</v>
      </c>
      <c r="Q11" s="463"/>
      <c r="R11" s="463"/>
      <c r="S11" s="463"/>
      <c r="T11" s="619">
        <v>-152613.24999999997</v>
      </c>
      <c r="U11" s="321">
        <f>D11+H11+L11+P11+T11</f>
        <v>113352867.15000001</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58504.680000000008</v>
      </c>
      <c r="E13" s="464"/>
      <c r="F13" s="464"/>
      <c r="G13" s="465"/>
      <c r="H13" s="472">
        <v>91384.680000000008</v>
      </c>
      <c r="I13" s="464"/>
      <c r="J13" s="464"/>
      <c r="K13" s="465"/>
      <c r="L13" s="472">
        <v>93364.65</v>
      </c>
      <c r="M13" s="464"/>
      <c r="N13" s="464"/>
      <c r="O13" s="465"/>
      <c r="P13" s="472">
        <v>115911.12</v>
      </c>
      <c r="Q13" s="464"/>
      <c r="R13" s="464"/>
      <c r="S13" s="464"/>
      <c r="T13" s="605">
        <v>-242691.83999999994</v>
      </c>
      <c r="U13" s="290">
        <f>D13+H13+L13+P13+T13</f>
        <v>116473.29000000007</v>
      </c>
      <c r="V13" s="464"/>
      <c r="W13" s="464"/>
      <c r="X13" s="304"/>
    </row>
    <row r="14" spans="1:24" x14ac:dyDescent="0.25">
      <c r="A14" s="1627"/>
      <c r="B14" s="114" t="s">
        <v>1324</v>
      </c>
      <c r="C14" s="144" t="s">
        <v>1325</v>
      </c>
      <c r="D14" s="472">
        <v>-29153.340000000004</v>
      </c>
      <c r="E14" s="464"/>
      <c r="F14" s="464"/>
      <c r="G14" s="465"/>
      <c r="H14" s="472">
        <v>-29153.340000000004</v>
      </c>
      <c r="I14" s="464"/>
      <c r="J14" s="464"/>
      <c r="K14" s="465"/>
      <c r="L14" s="472">
        <v>-29153.340000000004</v>
      </c>
      <c r="M14" s="464"/>
      <c r="N14" s="464"/>
      <c r="O14" s="465"/>
      <c r="P14" s="472">
        <v>0</v>
      </c>
      <c r="Q14" s="464"/>
      <c r="R14" s="464"/>
      <c r="S14" s="464"/>
      <c r="T14" s="605">
        <v>-650143.96</v>
      </c>
      <c r="U14" s="290">
        <f>D14+H14+L14+P14+T14</f>
        <v>-737603.98</v>
      </c>
      <c r="V14" s="464"/>
      <c r="W14" s="464"/>
      <c r="X14" s="304"/>
    </row>
    <row r="15" spans="1:24" x14ac:dyDescent="0.25">
      <c r="A15" s="1627"/>
      <c r="B15" s="114" t="s">
        <v>63</v>
      </c>
      <c r="C15" s="144" t="s">
        <v>13</v>
      </c>
      <c r="D15" s="472">
        <v>-20435.460000000003</v>
      </c>
      <c r="E15" s="464"/>
      <c r="F15" s="464"/>
      <c r="G15" s="465"/>
      <c r="H15" s="472">
        <v>-48643.939999999995</v>
      </c>
      <c r="I15" s="464"/>
      <c r="J15" s="464"/>
      <c r="K15" s="465"/>
      <c r="L15" s="472">
        <v>-78355.520000000004</v>
      </c>
      <c r="M15" s="464"/>
      <c r="N15" s="464"/>
      <c r="O15" s="465"/>
      <c r="P15" s="472">
        <v>-123958.07</v>
      </c>
      <c r="Q15" s="464"/>
      <c r="R15" s="464"/>
      <c r="S15" s="464"/>
      <c r="T15" s="605">
        <v>163852.51000000004</v>
      </c>
      <c r="U15" s="290">
        <f>D15+H15+L15+P15+T15</f>
        <v>-107540.47999999995</v>
      </c>
      <c r="V15" s="464"/>
      <c r="W15" s="464"/>
      <c r="X15" s="304"/>
    </row>
    <row r="16" spans="1:24" s="401" customFormat="1" x14ac:dyDescent="0.25">
      <c r="A16" s="1628"/>
      <c r="B16" s="384" t="s">
        <v>64</v>
      </c>
      <c r="C16" s="391" t="s">
        <v>14</v>
      </c>
      <c r="D16" s="576">
        <f>SUM(D11:D15)</f>
        <v>26775295.330000002</v>
      </c>
      <c r="E16" s="466"/>
      <c r="F16" s="468"/>
      <c r="G16" s="467"/>
      <c r="H16" s="288">
        <f>SUM(H11:H15)</f>
        <v>27228837.819999993</v>
      </c>
      <c r="I16" s="466"/>
      <c r="J16" s="468"/>
      <c r="K16" s="467"/>
      <c r="L16" s="288">
        <f>SUM(L11:L15)</f>
        <v>27782508.469999995</v>
      </c>
      <c r="M16" s="466"/>
      <c r="N16" s="468"/>
      <c r="O16" s="467"/>
      <c r="P16" s="288">
        <f>SUM(P11:P15)</f>
        <v>31719150.900000002</v>
      </c>
      <c r="Q16" s="466"/>
      <c r="R16" s="468"/>
      <c r="S16" s="468"/>
      <c r="T16" s="606">
        <f>SUM(T11:T15)</f>
        <v>-881596.5399999998</v>
      </c>
      <c r="U16" s="292">
        <f>SUM(U11:U15)</f>
        <v>112624195.98</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82503</v>
      </c>
      <c r="E19" s="600">
        <v>80256</v>
      </c>
      <c r="F19" s="600">
        <v>2247</v>
      </c>
      <c r="G19" s="467"/>
      <c r="H19" s="588">
        <f>SUM(I19:J19)</f>
        <v>85738</v>
      </c>
      <c r="I19" s="600">
        <v>82382</v>
      </c>
      <c r="J19" s="600">
        <v>3356</v>
      </c>
      <c r="K19" s="808"/>
      <c r="L19" s="588">
        <f>SUM(M19:N19)</f>
        <v>86922</v>
      </c>
      <c r="M19" s="600">
        <v>81431</v>
      </c>
      <c r="N19" s="600">
        <v>5491</v>
      </c>
      <c r="O19" s="808"/>
      <c r="P19" s="588">
        <f>SUM(Q19:R19)</f>
        <v>90013</v>
      </c>
      <c r="Q19" s="600">
        <v>83087</v>
      </c>
      <c r="R19" s="600">
        <v>6926</v>
      </c>
      <c r="S19" s="683"/>
      <c r="T19" s="612">
        <v>416</v>
      </c>
      <c r="U19" s="290">
        <f>SUM(V19:X19)+T19</f>
        <v>345592</v>
      </c>
      <c r="V19" s="271">
        <f t="shared" ref="V19:W27" si="1">E19+I19+M19+Q19</f>
        <v>327156</v>
      </c>
      <c r="W19" s="271">
        <f t="shared" si="1"/>
        <v>18020</v>
      </c>
      <c r="X19" s="1351"/>
    </row>
    <row r="20" spans="1:24" x14ac:dyDescent="0.25">
      <c r="A20" s="1624"/>
      <c r="B20" s="383">
        <v>2.2000000000000002</v>
      </c>
      <c r="C20" s="587" t="s">
        <v>732</v>
      </c>
      <c r="D20" s="588">
        <f t="shared" si="0"/>
        <v>421</v>
      </c>
      <c r="E20" s="601">
        <v>393</v>
      </c>
      <c r="F20" s="601">
        <v>28</v>
      </c>
      <c r="G20" s="467"/>
      <c r="H20" s="588">
        <f>SUM(I20:J20)</f>
        <v>378</v>
      </c>
      <c r="I20" s="601">
        <v>373</v>
      </c>
      <c r="J20" s="601">
        <v>5</v>
      </c>
      <c r="K20" s="809"/>
      <c r="L20" s="588">
        <f>SUM(M20:N20)</f>
        <v>287</v>
      </c>
      <c r="M20" s="601">
        <v>267</v>
      </c>
      <c r="N20" s="601">
        <v>20</v>
      </c>
      <c r="O20" s="809"/>
      <c r="P20" s="588">
        <f>SUM(Q20:R20)</f>
        <v>389</v>
      </c>
      <c r="Q20" s="601">
        <v>382</v>
      </c>
      <c r="R20" s="601">
        <v>7</v>
      </c>
      <c r="S20" s="684"/>
      <c r="T20" s="612">
        <v>0</v>
      </c>
      <c r="U20" s="290">
        <f t="shared" ref="U20:U27" si="2">SUM(V20:X20)+T20</f>
        <v>1475</v>
      </c>
      <c r="V20" s="271">
        <f t="shared" si="1"/>
        <v>1415</v>
      </c>
      <c r="W20" s="271">
        <f t="shared" si="1"/>
        <v>60</v>
      </c>
      <c r="X20" s="1258"/>
    </row>
    <row r="21" spans="1:24" x14ac:dyDescent="0.25">
      <c r="A21" s="1624"/>
      <c r="B21" s="383">
        <v>2.2999999999999998</v>
      </c>
      <c r="C21" s="587" t="s">
        <v>733</v>
      </c>
      <c r="D21" s="588">
        <f t="shared" si="0"/>
        <v>16206935.250000009</v>
      </c>
      <c r="E21" s="601">
        <v>15729369.580000009</v>
      </c>
      <c r="F21" s="601">
        <v>477565.66999999993</v>
      </c>
      <c r="G21" s="467"/>
      <c r="H21" s="588">
        <f t="shared" ref="H21:H27" si="3">SUM(I21:J21)</f>
        <v>17074260.91</v>
      </c>
      <c r="I21" s="601">
        <v>16374964.539999999</v>
      </c>
      <c r="J21" s="601">
        <v>699296.37000000023</v>
      </c>
      <c r="K21" s="809"/>
      <c r="L21" s="588">
        <f t="shared" ref="L21:L27" si="4">SUM(M21:N21)</f>
        <v>17214303.049999997</v>
      </c>
      <c r="M21" s="601">
        <v>16106059.369999997</v>
      </c>
      <c r="N21" s="601">
        <v>1108243.6800000002</v>
      </c>
      <c r="O21" s="809"/>
      <c r="P21" s="588">
        <f t="shared" ref="P21:P27" si="5">SUM(Q21:R21)</f>
        <v>19434404.919999983</v>
      </c>
      <c r="Q21" s="601">
        <v>17909099.469999984</v>
      </c>
      <c r="R21" s="601">
        <v>1525305.4500000002</v>
      </c>
      <c r="S21" s="684"/>
      <c r="T21" s="612">
        <v>179805.72</v>
      </c>
      <c r="U21" s="290">
        <f t="shared" si="2"/>
        <v>70109709.849999994</v>
      </c>
      <c r="V21" s="271">
        <f t="shared" si="1"/>
        <v>66119492.959999993</v>
      </c>
      <c r="W21" s="271">
        <f t="shared" si="1"/>
        <v>3810411.1700000004</v>
      </c>
      <c r="X21" s="1258"/>
    </row>
    <row r="22" spans="1:24" x14ac:dyDescent="0.25">
      <c r="A22" s="1624"/>
      <c r="B22" s="383">
        <v>2.4</v>
      </c>
      <c r="C22" s="587" t="s">
        <v>734</v>
      </c>
      <c r="D22" s="588">
        <f t="shared" si="0"/>
        <v>21558.819999999996</v>
      </c>
      <c r="E22" s="601">
        <v>15255.699999999995</v>
      </c>
      <c r="F22" s="601">
        <v>6303.12</v>
      </c>
      <c r="G22" s="467"/>
      <c r="H22" s="588">
        <f t="shared" si="3"/>
        <v>17109.709999999995</v>
      </c>
      <c r="I22" s="601">
        <v>16807.009999999995</v>
      </c>
      <c r="J22" s="601">
        <v>302.70000000000005</v>
      </c>
      <c r="K22" s="809"/>
      <c r="L22" s="588">
        <f t="shared" si="4"/>
        <v>18823.210000000003</v>
      </c>
      <c r="M22" s="601">
        <v>17469.090000000004</v>
      </c>
      <c r="N22" s="601">
        <v>1354.12</v>
      </c>
      <c r="O22" s="809"/>
      <c r="P22" s="588">
        <f t="shared" si="5"/>
        <v>26710.189999999995</v>
      </c>
      <c r="Q22" s="601">
        <v>26323.409999999996</v>
      </c>
      <c r="R22" s="601">
        <v>386.78</v>
      </c>
      <c r="S22" s="684"/>
      <c r="T22" s="612">
        <v>0</v>
      </c>
      <c r="U22" s="290">
        <f t="shared" si="2"/>
        <v>84201.93</v>
      </c>
      <c r="V22" s="271">
        <f t="shared" si="1"/>
        <v>75855.209999999992</v>
      </c>
      <c r="W22" s="271">
        <f t="shared" si="1"/>
        <v>8346.7199999999993</v>
      </c>
      <c r="X22" s="1258"/>
    </row>
    <row r="23" spans="1:24" x14ac:dyDescent="0.25">
      <c r="A23" s="1624"/>
      <c r="B23" s="383">
        <v>2.5</v>
      </c>
      <c r="C23" s="587" t="s">
        <v>776</v>
      </c>
      <c r="D23" s="588">
        <f t="shared" si="0"/>
        <v>8751</v>
      </c>
      <c r="E23" s="601">
        <v>8149</v>
      </c>
      <c r="F23" s="601">
        <v>602</v>
      </c>
      <c r="G23" s="467"/>
      <c r="H23" s="588">
        <f t="shared" si="3"/>
        <v>9527</v>
      </c>
      <c r="I23" s="601">
        <v>8625</v>
      </c>
      <c r="J23" s="601">
        <v>902</v>
      </c>
      <c r="K23" s="809"/>
      <c r="L23" s="588">
        <f t="shared" si="4"/>
        <v>10969</v>
      </c>
      <c r="M23" s="601">
        <v>9685</v>
      </c>
      <c r="N23" s="601">
        <v>1284</v>
      </c>
      <c r="O23" s="809"/>
      <c r="P23" s="588">
        <f t="shared" si="5"/>
        <v>10162</v>
      </c>
      <c r="Q23" s="601">
        <v>9607</v>
      </c>
      <c r="R23" s="601">
        <v>555</v>
      </c>
      <c r="S23" s="684"/>
      <c r="T23" s="612">
        <v>-1023</v>
      </c>
      <c r="U23" s="290">
        <f t="shared" si="2"/>
        <v>38386</v>
      </c>
      <c r="V23" s="271">
        <f t="shared" si="1"/>
        <v>36066</v>
      </c>
      <c r="W23" s="271">
        <f t="shared" si="1"/>
        <v>3343</v>
      </c>
      <c r="X23" s="1258"/>
    </row>
    <row r="24" spans="1:24" x14ac:dyDescent="0.25">
      <c r="A24" s="1624"/>
      <c r="B24" s="383">
        <v>2.6</v>
      </c>
      <c r="C24" s="587" t="s">
        <v>186</v>
      </c>
      <c r="D24" s="588">
        <f t="shared" si="0"/>
        <v>1690568.32</v>
      </c>
      <c r="E24" s="601">
        <v>1584306.8900000001</v>
      </c>
      <c r="F24" s="601">
        <v>106261.43</v>
      </c>
      <c r="G24" s="467"/>
      <c r="H24" s="588">
        <f t="shared" si="3"/>
        <v>1761899.3400000005</v>
      </c>
      <c r="I24" s="601">
        <v>1576023.4100000006</v>
      </c>
      <c r="J24" s="601">
        <v>185875.93</v>
      </c>
      <c r="K24" s="809"/>
      <c r="L24" s="588">
        <f t="shared" si="4"/>
        <v>2080951.6900000002</v>
      </c>
      <c r="M24" s="601">
        <v>1818577.0000000002</v>
      </c>
      <c r="N24" s="601">
        <v>262374.69</v>
      </c>
      <c r="O24" s="809"/>
      <c r="P24" s="588">
        <f t="shared" si="5"/>
        <v>2116254.080000001</v>
      </c>
      <c r="Q24" s="601">
        <v>1949323.070000001</v>
      </c>
      <c r="R24" s="601">
        <v>166931.01000000007</v>
      </c>
      <c r="S24" s="684"/>
      <c r="T24" s="612">
        <v>-7410.4400000000005</v>
      </c>
      <c r="U24" s="290">
        <f t="shared" si="2"/>
        <v>7642262.9900000012</v>
      </c>
      <c r="V24" s="271">
        <f t="shared" si="1"/>
        <v>6928230.370000002</v>
      </c>
      <c r="W24" s="271">
        <f t="shared" si="1"/>
        <v>721443.06</v>
      </c>
      <c r="X24" s="1258"/>
    </row>
    <row r="25" spans="1:24" x14ac:dyDescent="0.25">
      <c r="A25" s="1624"/>
      <c r="B25" s="383">
        <v>2.7</v>
      </c>
      <c r="C25" s="587" t="s">
        <v>777</v>
      </c>
      <c r="D25" s="588">
        <f t="shared" si="0"/>
        <v>249910.67021768287</v>
      </c>
      <c r="E25" s="601">
        <v>242546.61558171111</v>
      </c>
      <c r="F25" s="601">
        <v>7364.0546359717637</v>
      </c>
      <c r="G25" s="467"/>
      <c r="H25" s="588">
        <f t="shared" si="3"/>
        <v>577359.57357205963</v>
      </c>
      <c r="I25" s="601">
        <v>553713.13545612188</v>
      </c>
      <c r="J25" s="601">
        <v>23646.438115937712</v>
      </c>
      <c r="K25" s="809"/>
      <c r="L25" s="588">
        <f t="shared" si="4"/>
        <v>1031581.0533860291</v>
      </c>
      <c r="M25" s="601">
        <v>965168.65321495105</v>
      </c>
      <c r="N25" s="601">
        <v>66412.400171078072</v>
      </c>
      <c r="O25" s="809"/>
      <c r="P25" s="588">
        <f t="shared" si="5"/>
        <v>1910238.1518165451</v>
      </c>
      <c r="Q25" s="601">
        <v>1760313.4859593872</v>
      </c>
      <c r="R25" s="601">
        <v>149924.66585715793</v>
      </c>
      <c r="S25" s="684"/>
      <c r="T25" s="612">
        <v>-636503.53189867525</v>
      </c>
      <c r="U25" s="290">
        <f t="shared" si="2"/>
        <v>3132585.9170936411</v>
      </c>
      <c r="V25" s="271">
        <f t="shared" si="1"/>
        <v>3521741.8902121712</v>
      </c>
      <c r="W25" s="271">
        <f t="shared" si="1"/>
        <v>247347.55878014548</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18168973.06021769</v>
      </c>
      <c r="E28" s="590">
        <f t="shared" si="6"/>
        <v>17571478.785581719</v>
      </c>
      <c r="F28" s="590">
        <f t="shared" si="6"/>
        <v>597494.27463597176</v>
      </c>
      <c r="G28" s="1102"/>
      <c r="H28" s="589">
        <f>SUM(H21:H22,H24:H27)</f>
        <v>19430629.533572059</v>
      </c>
      <c r="I28" s="590">
        <f t="shared" si="6"/>
        <v>18521508.095456123</v>
      </c>
      <c r="J28" s="590">
        <f>SUM(J21:J22,J24:J27)</f>
        <v>909121.43811593798</v>
      </c>
      <c r="K28" s="1103"/>
      <c r="L28" s="589">
        <f>SUM(L21:L22,L24:L27)</f>
        <v>20345659.003386028</v>
      </c>
      <c r="M28" s="590">
        <f>SUM(M21:M22,M24:M27)</f>
        <v>18907274.113214947</v>
      </c>
      <c r="N28" s="590">
        <f>SUM(N21:N22,N24:N27)</f>
        <v>1438384.8901710783</v>
      </c>
      <c r="O28" s="1103"/>
      <c r="P28" s="589">
        <f>SUM(P21:P22,P24:P27)</f>
        <v>23487607.34181653</v>
      </c>
      <c r="Q28" s="590">
        <f>SUM(Q21:Q22,Q24:Q27)</f>
        <v>21645059.435959373</v>
      </c>
      <c r="R28" s="590">
        <f>SUM(R21:R22,R24:R27)</f>
        <v>1842547.9058571581</v>
      </c>
      <c r="S28" s="1098"/>
      <c r="T28" s="613">
        <f t="shared" si="6"/>
        <v>-464108.25189867523</v>
      </c>
      <c r="U28" s="599">
        <f t="shared" si="6"/>
        <v>80968760.68709363</v>
      </c>
      <c r="V28" s="590">
        <f t="shared" si="6"/>
        <v>76645320.43021217</v>
      </c>
      <c r="W28" s="590">
        <f t="shared" si="6"/>
        <v>4787548.5087801469</v>
      </c>
      <c r="X28" s="1352"/>
    </row>
    <row r="29" spans="1:24" x14ac:dyDescent="0.25">
      <c r="A29" s="1627" t="s">
        <v>736</v>
      </c>
      <c r="B29" s="580">
        <v>2.11</v>
      </c>
      <c r="C29" s="144" t="s">
        <v>228</v>
      </c>
      <c r="D29" s="577">
        <f t="shared" ref="D29:D39" si="7">SUM(E29:G29)</f>
        <v>1020293.6500000001</v>
      </c>
      <c r="E29" s="253">
        <v>89193.86</v>
      </c>
      <c r="F29" s="253">
        <v>931099.79000000015</v>
      </c>
      <c r="G29" s="467"/>
      <c r="H29" s="588">
        <f>SUM(I29:J29)</f>
        <v>1015361.5200000001</v>
      </c>
      <c r="I29" s="253">
        <v>100795.71</v>
      </c>
      <c r="J29" s="253">
        <v>914565.81000000017</v>
      </c>
      <c r="K29" s="375"/>
      <c r="L29" s="588">
        <f>SUM(M29:N29)</f>
        <v>906141.16</v>
      </c>
      <c r="M29" s="253">
        <v>117028.00000000001</v>
      </c>
      <c r="N29" s="253">
        <v>789113.16</v>
      </c>
      <c r="O29" s="375"/>
      <c r="P29" s="588">
        <f>SUM(Q29:R29)</f>
        <v>932380.34000000008</v>
      </c>
      <c r="Q29" s="253">
        <v>189945.53999999998</v>
      </c>
      <c r="R29" s="253">
        <v>742434.8</v>
      </c>
      <c r="S29" s="303"/>
      <c r="T29" s="607">
        <v>53915.779999999992</v>
      </c>
      <c r="U29" s="290">
        <f>SUM(V29:X29)+T29</f>
        <v>3928092.45</v>
      </c>
      <c r="V29" s="271">
        <f t="shared" ref="V29:W38" si="8">E29+I29+M29+Q29</f>
        <v>496963.11</v>
      </c>
      <c r="W29" s="271">
        <f t="shared" si="8"/>
        <v>3377213.5600000005</v>
      </c>
      <c r="X29" s="304"/>
    </row>
    <row r="30" spans="1:24" x14ac:dyDescent="0.25">
      <c r="A30" s="1627"/>
      <c r="B30" s="388">
        <v>2.12</v>
      </c>
      <c r="C30" s="144" t="s">
        <v>552</v>
      </c>
      <c r="D30" s="577">
        <f t="shared" si="7"/>
        <v>3957956.0300000003</v>
      </c>
      <c r="E30" s="253">
        <v>253793.78999999992</v>
      </c>
      <c r="F30" s="253">
        <v>3704162.24</v>
      </c>
      <c r="G30" s="467"/>
      <c r="H30" s="588">
        <f>SUM(I30:J30)</f>
        <v>4093041.6500000004</v>
      </c>
      <c r="I30" s="253">
        <v>268036.12000000005</v>
      </c>
      <c r="J30" s="253">
        <v>3825005.5300000003</v>
      </c>
      <c r="K30" s="375"/>
      <c r="L30" s="588">
        <f>SUM(M30:N30)</f>
        <v>4210658.71</v>
      </c>
      <c r="M30" s="253">
        <v>255109.89</v>
      </c>
      <c r="N30" s="253">
        <v>3955548.82</v>
      </c>
      <c r="O30" s="375"/>
      <c r="P30" s="588">
        <f>SUM(Q30:R30)</f>
        <v>5502557.6399999987</v>
      </c>
      <c r="Q30" s="253">
        <v>274191.37</v>
      </c>
      <c r="R30" s="253">
        <v>5228366.2699999986</v>
      </c>
      <c r="S30" s="303"/>
      <c r="T30" s="607">
        <v>139256.39000000001</v>
      </c>
      <c r="U30" s="290">
        <f t="shared" ref="U30:U39" si="9">SUM(V30:X30)+T30</f>
        <v>17903470.420000002</v>
      </c>
      <c r="V30" s="271">
        <f t="shared" si="8"/>
        <v>1051131.17</v>
      </c>
      <c r="W30" s="271">
        <f t="shared" si="8"/>
        <v>16713082.859999999</v>
      </c>
      <c r="X30" s="304"/>
    </row>
    <row r="31" spans="1:24" x14ac:dyDescent="0.25">
      <c r="A31" s="1627"/>
      <c r="B31" s="388">
        <v>2.13</v>
      </c>
      <c r="C31" s="144" t="s">
        <v>229</v>
      </c>
      <c r="D31" s="577">
        <f t="shared" si="7"/>
        <v>200225.42000000007</v>
      </c>
      <c r="E31" s="253">
        <v>23229.599999999999</v>
      </c>
      <c r="F31" s="253">
        <v>176995.82000000007</v>
      </c>
      <c r="G31" s="467"/>
      <c r="H31" s="588">
        <f t="shared" ref="H31:H39" si="10">SUM(I31:J31)</f>
        <v>199384.81999999995</v>
      </c>
      <c r="I31" s="253">
        <v>26575.789999999997</v>
      </c>
      <c r="J31" s="253">
        <v>172809.02999999994</v>
      </c>
      <c r="K31" s="375"/>
      <c r="L31" s="588">
        <f t="shared" ref="L31:L39" si="11">SUM(M31:N31)</f>
        <v>192974.05999999994</v>
      </c>
      <c r="M31" s="253">
        <v>31801.42</v>
      </c>
      <c r="N31" s="253">
        <v>161172.63999999996</v>
      </c>
      <c r="O31" s="375"/>
      <c r="P31" s="588">
        <f t="shared" ref="P31:P39" si="12">SUM(Q31:R31)</f>
        <v>200505.17999999996</v>
      </c>
      <c r="Q31" s="253">
        <v>27897.850000000002</v>
      </c>
      <c r="R31" s="253">
        <v>172607.32999999996</v>
      </c>
      <c r="S31" s="303"/>
      <c r="T31" s="607">
        <v>15307.92</v>
      </c>
      <c r="U31" s="290">
        <f t="shared" si="9"/>
        <v>808397.39999999991</v>
      </c>
      <c r="V31" s="271">
        <f t="shared" si="8"/>
        <v>109504.66</v>
      </c>
      <c r="W31" s="271">
        <f t="shared" si="8"/>
        <v>683584.81999999983</v>
      </c>
      <c r="X31" s="304"/>
    </row>
    <row r="32" spans="1:24" x14ac:dyDescent="0.25">
      <c r="A32" s="1627"/>
      <c r="B32" s="388">
        <v>2.14</v>
      </c>
      <c r="C32" s="144" t="s">
        <v>554</v>
      </c>
      <c r="D32" s="577">
        <f t="shared" si="7"/>
        <v>101405.37000000002</v>
      </c>
      <c r="E32" s="253">
        <v>94314.330000000031</v>
      </c>
      <c r="F32" s="253">
        <v>7091.04</v>
      </c>
      <c r="G32" s="467"/>
      <c r="H32" s="588">
        <f t="shared" si="10"/>
        <v>107491.12000000004</v>
      </c>
      <c r="I32" s="253">
        <v>96217.460000000036</v>
      </c>
      <c r="J32" s="253">
        <v>11273.66</v>
      </c>
      <c r="K32" s="375"/>
      <c r="L32" s="588">
        <f t="shared" si="11"/>
        <v>114642.62</v>
      </c>
      <c r="M32" s="253">
        <v>103112.56999999999</v>
      </c>
      <c r="N32" s="253">
        <v>11530.050000000001</v>
      </c>
      <c r="O32" s="375"/>
      <c r="P32" s="588">
        <f t="shared" si="12"/>
        <v>114682.11000000002</v>
      </c>
      <c r="Q32" s="253">
        <v>99348.040000000023</v>
      </c>
      <c r="R32" s="253">
        <v>15334.07</v>
      </c>
      <c r="S32" s="303"/>
      <c r="T32" s="607">
        <v>22206.419999999995</v>
      </c>
      <c r="U32" s="290">
        <f t="shared" si="9"/>
        <v>460427.64000000007</v>
      </c>
      <c r="V32" s="271">
        <f t="shared" si="8"/>
        <v>392992.40000000008</v>
      </c>
      <c r="W32" s="271">
        <f t="shared" si="8"/>
        <v>45228.82</v>
      </c>
      <c r="X32" s="304"/>
    </row>
    <row r="33" spans="1:24" x14ac:dyDescent="0.25">
      <c r="A33" s="1627"/>
      <c r="B33" s="388">
        <v>2.15</v>
      </c>
      <c r="C33" s="144" t="s">
        <v>553</v>
      </c>
      <c r="D33" s="577">
        <f t="shared" si="7"/>
        <v>71055.725515673897</v>
      </c>
      <c r="E33" s="253">
        <v>3142.989143289466</v>
      </c>
      <c r="F33" s="253">
        <v>67912.736372384432</v>
      </c>
      <c r="G33" s="467"/>
      <c r="H33" s="588">
        <f t="shared" si="10"/>
        <v>54188.669555792927</v>
      </c>
      <c r="I33" s="253">
        <v>1901.2769179739264</v>
      </c>
      <c r="J33" s="253">
        <v>52287.392637819001</v>
      </c>
      <c r="K33" s="375"/>
      <c r="L33" s="588">
        <f t="shared" si="11"/>
        <v>70700.611019301185</v>
      </c>
      <c r="M33" s="253">
        <v>7215.4104116995986</v>
      </c>
      <c r="N33" s="253">
        <v>63485.200607601582</v>
      </c>
      <c r="O33" s="375"/>
      <c r="P33" s="588">
        <f t="shared" si="12"/>
        <v>91660.058329428459</v>
      </c>
      <c r="Q33" s="253">
        <v>4674.1235130623509</v>
      </c>
      <c r="R33" s="253">
        <v>86985.934816366105</v>
      </c>
      <c r="S33" s="303"/>
      <c r="T33" s="607">
        <v>41340.132727272721</v>
      </c>
      <c r="U33" s="290">
        <f t="shared" si="9"/>
        <v>328945.19714746915</v>
      </c>
      <c r="V33" s="271">
        <f t="shared" si="8"/>
        <v>16933.79998602534</v>
      </c>
      <c r="W33" s="271">
        <f t="shared" si="8"/>
        <v>270671.26443417114</v>
      </c>
      <c r="X33" s="304"/>
    </row>
    <row r="34" spans="1:24" x14ac:dyDescent="0.25">
      <c r="A34" s="1627"/>
      <c r="B34" s="388">
        <v>2.16</v>
      </c>
      <c r="C34" s="144" t="s">
        <v>781</v>
      </c>
      <c r="D34" s="577">
        <f t="shared" si="7"/>
        <v>807765.62127925339</v>
      </c>
      <c r="E34" s="253">
        <v>399470.54021288507</v>
      </c>
      <c r="F34" s="253">
        <v>408295.08106636832</v>
      </c>
      <c r="G34" s="467"/>
      <c r="H34" s="588">
        <f t="shared" si="10"/>
        <v>824749.08340347209</v>
      </c>
      <c r="I34" s="253">
        <v>407869.50225177739</v>
      </c>
      <c r="J34" s="253">
        <v>416879.5811516947</v>
      </c>
      <c r="K34" s="375"/>
      <c r="L34" s="588">
        <f t="shared" si="11"/>
        <v>901506.79256122629</v>
      </c>
      <c r="M34" s="253">
        <v>445829.08202962391</v>
      </c>
      <c r="N34" s="253">
        <v>455677.71053160238</v>
      </c>
      <c r="O34" s="375"/>
      <c r="P34" s="588">
        <f t="shared" si="12"/>
        <v>1017637.2257066114</v>
      </c>
      <c r="Q34" s="253">
        <v>503259.95757279778</v>
      </c>
      <c r="R34" s="253">
        <v>514377.26813381363</v>
      </c>
      <c r="S34" s="303"/>
      <c r="T34" s="607">
        <v>0</v>
      </c>
      <c r="U34" s="290">
        <f t="shared" si="9"/>
        <v>3551658.7229505628</v>
      </c>
      <c r="V34" s="271">
        <f t="shared" si="8"/>
        <v>1756429.082067084</v>
      </c>
      <c r="W34" s="271">
        <f t="shared" si="8"/>
        <v>1795229.6408834788</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145560.72</v>
      </c>
      <c r="E36" s="253">
        <v>6677.68</v>
      </c>
      <c r="F36" s="253">
        <v>138883.04</v>
      </c>
      <c r="G36" s="467"/>
      <c r="H36" s="588">
        <f t="shared" si="10"/>
        <v>136394.67000000001</v>
      </c>
      <c r="I36" s="253">
        <v>8466.6400000000012</v>
      </c>
      <c r="J36" s="253">
        <v>127928.03</v>
      </c>
      <c r="K36" s="375"/>
      <c r="L36" s="588">
        <f t="shared" si="11"/>
        <v>132252.81</v>
      </c>
      <c r="M36" s="253">
        <v>10343.17</v>
      </c>
      <c r="N36" s="253">
        <v>121909.64</v>
      </c>
      <c r="O36" s="375"/>
      <c r="P36" s="588">
        <f t="shared" si="12"/>
        <v>127251.39999999998</v>
      </c>
      <c r="Q36" s="253">
        <v>6555.84</v>
      </c>
      <c r="R36" s="253">
        <v>120695.55999999998</v>
      </c>
      <c r="S36" s="303"/>
      <c r="T36" s="607">
        <v>-143.02999999999997</v>
      </c>
      <c r="U36" s="290">
        <f t="shared" si="9"/>
        <v>541316.56999999995</v>
      </c>
      <c r="V36" s="271">
        <f t="shared" si="8"/>
        <v>32043.33</v>
      </c>
      <c r="W36" s="271">
        <f t="shared" si="8"/>
        <v>509416.27</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4994.2782943076427</v>
      </c>
      <c r="E38" s="253">
        <v>436.59877622830902</v>
      </c>
      <c r="F38" s="253">
        <v>4557.6795180793333</v>
      </c>
      <c r="G38" s="467"/>
      <c r="H38" s="588">
        <f t="shared" si="10"/>
        <v>11927.983829198096</v>
      </c>
      <c r="I38" s="253">
        <v>1184.1000227510501</v>
      </c>
      <c r="J38" s="253">
        <v>10743.883806447046</v>
      </c>
      <c r="K38" s="375"/>
      <c r="L38" s="588">
        <f t="shared" si="11"/>
        <v>32211.100130304087</v>
      </c>
      <c r="M38" s="253">
        <v>4160.0589317112872</v>
      </c>
      <c r="N38" s="253">
        <v>28051.0411985928</v>
      </c>
      <c r="O38" s="375"/>
      <c r="P38" s="588">
        <f t="shared" si="12"/>
        <v>159673.59593127691</v>
      </c>
      <c r="Q38" s="253">
        <v>32528.879151300196</v>
      </c>
      <c r="R38" s="253">
        <v>127144.7167799767</v>
      </c>
      <c r="S38" s="303"/>
      <c r="T38" s="607">
        <v>-225439.70539477273</v>
      </c>
      <c r="U38" s="290">
        <f t="shared" si="9"/>
        <v>-16632.747209686</v>
      </c>
      <c r="V38" s="271">
        <f t="shared" si="8"/>
        <v>38309.636881990838</v>
      </c>
      <c r="W38" s="271">
        <f t="shared" si="8"/>
        <v>170497.3213030959</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24478229.875306927</v>
      </c>
      <c r="E40" s="280">
        <f t="shared" ref="E40:J40" si="13">SUM(E28:E39)</f>
        <v>18441738.17371412</v>
      </c>
      <c r="F40" s="280">
        <f t="shared" si="13"/>
        <v>6036491.7015928039</v>
      </c>
      <c r="G40" s="1102"/>
      <c r="H40" s="288">
        <f t="shared" si="13"/>
        <v>25873169.050360523</v>
      </c>
      <c r="I40" s="280">
        <f t="shared" si="13"/>
        <v>19432554.694648631</v>
      </c>
      <c r="J40" s="280">
        <f t="shared" si="13"/>
        <v>6440614.3557119006</v>
      </c>
      <c r="K40" s="1102"/>
      <c r="L40" s="288">
        <f>SUM(L28:L39)</f>
        <v>26906746.86709686</v>
      </c>
      <c r="M40" s="280">
        <f>SUM(M28:M39)</f>
        <v>19881873.71458799</v>
      </c>
      <c r="N40" s="280">
        <f>SUM(N28:N39)</f>
        <v>7024873.1525088735</v>
      </c>
      <c r="O40" s="1102"/>
      <c r="P40" s="288">
        <f>SUM(P28:P39)</f>
        <v>31633954.891783841</v>
      </c>
      <c r="Q40" s="280">
        <f>SUM(Q28:Q39)</f>
        <v>22783461.036196534</v>
      </c>
      <c r="R40" s="280">
        <f>SUM(R28:R39)</f>
        <v>8850493.8555873148</v>
      </c>
      <c r="S40" s="466"/>
      <c r="T40" s="606">
        <f>SUM(T28:T39)</f>
        <v>-417664.34456617525</v>
      </c>
      <c r="U40" s="292">
        <f>SUM(U28:U39)</f>
        <v>108474436.33998199</v>
      </c>
      <c r="V40" s="280">
        <f>SUM(V28:V39)</f>
        <v>80539627.619147271</v>
      </c>
      <c r="W40" s="280">
        <f>SUM(W28:W39)</f>
        <v>28352473.065400891</v>
      </c>
      <c r="X40" s="1353"/>
    </row>
    <row r="41" spans="1:24" ht="14.85" customHeight="1" x14ac:dyDescent="0.25">
      <c r="A41" s="1624" t="s">
        <v>6</v>
      </c>
      <c r="B41" s="114" t="s">
        <v>70</v>
      </c>
      <c r="C41" s="144" t="s">
        <v>188</v>
      </c>
      <c r="D41" s="574">
        <f>SUM(E41:G41)</f>
        <v>43796.269348148518</v>
      </c>
      <c r="E41" s="251">
        <v>22550.664744556922</v>
      </c>
      <c r="F41" s="253">
        <v>21245.604603591597</v>
      </c>
      <c r="G41" s="467"/>
      <c r="H41" s="588">
        <f>SUM(I41:J41)</f>
        <v>40513.903995406756</v>
      </c>
      <c r="I41" s="251">
        <v>19519.977143385553</v>
      </c>
      <c r="J41" s="253">
        <v>20993.926852021206</v>
      </c>
      <c r="K41" s="375"/>
      <c r="L41" s="588">
        <f>SUM(M41:N41)</f>
        <v>36354.944942480979</v>
      </c>
      <c r="M41" s="251">
        <v>18926.712186035089</v>
      </c>
      <c r="N41" s="253">
        <v>17428.23275644589</v>
      </c>
      <c r="O41" s="375"/>
      <c r="P41" s="588">
        <f>SUM(Q41:R41)</f>
        <v>41023.393003097808</v>
      </c>
      <c r="Q41" s="251">
        <v>23750.211141223161</v>
      </c>
      <c r="R41" s="253">
        <v>17273.181861874644</v>
      </c>
      <c r="S41" s="303"/>
      <c r="T41" s="607">
        <v>0</v>
      </c>
      <c r="U41" s="321">
        <f>SUM(V41:X41)+T41</f>
        <v>161688.51128913404</v>
      </c>
      <c r="V41" s="271">
        <f t="shared" ref="V41:W44" si="14">E41+I41+M41+Q41</f>
        <v>84747.565215200724</v>
      </c>
      <c r="W41" s="271">
        <f t="shared" si="14"/>
        <v>76940.94607393333</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43796.269348148518</v>
      </c>
      <c r="E45" s="280">
        <f t="shared" si="15"/>
        <v>22550.664744556922</v>
      </c>
      <c r="F45" s="280">
        <f t="shared" si="15"/>
        <v>21245.604603591597</v>
      </c>
      <c r="G45" s="1102"/>
      <c r="H45" s="288">
        <f>SUM(H41:H44)</f>
        <v>40513.903995406756</v>
      </c>
      <c r="I45" s="280">
        <f t="shared" si="15"/>
        <v>19519.977143385553</v>
      </c>
      <c r="J45" s="280">
        <f t="shared" si="15"/>
        <v>20993.926852021206</v>
      </c>
      <c r="K45" s="1102"/>
      <c r="L45" s="288">
        <f>SUM(L41:L44)</f>
        <v>36354.944942480979</v>
      </c>
      <c r="M45" s="280">
        <f>SUM(M41:M44)</f>
        <v>18926.712186035089</v>
      </c>
      <c r="N45" s="280">
        <f>SUM(N41:N44)</f>
        <v>17428.23275644589</v>
      </c>
      <c r="O45" s="1102"/>
      <c r="P45" s="288">
        <f>SUM(P41:P44)</f>
        <v>41023.393003097808</v>
      </c>
      <c r="Q45" s="280">
        <f>SUM(Q41:Q44)</f>
        <v>23750.211141223161</v>
      </c>
      <c r="R45" s="280">
        <f>SUM(R41:R44)</f>
        <v>17273.181861874644</v>
      </c>
      <c r="S45" s="466"/>
      <c r="T45" s="606">
        <f t="shared" si="15"/>
        <v>0</v>
      </c>
      <c r="U45" s="292">
        <f t="shared" si="15"/>
        <v>161688.51128913404</v>
      </c>
      <c r="V45" s="280">
        <f t="shared" si="15"/>
        <v>84747.565215200724</v>
      </c>
      <c r="W45" s="280">
        <f t="shared" si="15"/>
        <v>76940.94607393333</v>
      </c>
      <c r="X45" s="1353"/>
    </row>
    <row r="46" spans="1:24" s="403" customFormat="1" x14ac:dyDescent="0.25">
      <c r="A46" s="1623" t="s">
        <v>232</v>
      </c>
      <c r="B46" s="150" t="s">
        <v>74</v>
      </c>
      <c r="C46" s="143" t="s">
        <v>171</v>
      </c>
      <c r="D46" s="334">
        <f t="shared" ref="D46:J46" si="16">SUM(D21+D22+D24, D29:D36)+D41</f>
        <v>24267121.196143087</v>
      </c>
      <c r="E46" s="372">
        <f t="shared" si="16"/>
        <v>18221305.624100737</v>
      </c>
      <c r="F46" s="372">
        <f t="shared" si="16"/>
        <v>6045815.5720423441</v>
      </c>
      <c r="G46" s="467"/>
      <c r="H46" s="334">
        <f t="shared" si="16"/>
        <v>25324395.396954678</v>
      </c>
      <c r="I46" s="372">
        <f t="shared" si="16"/>
        <v>18897177.436313141</v>
      </c>
      <c r="J46" s="372">
        <f t="shared" si="16"/>
        <v>6427217.9606415369</v>
      </c>
      <c r="K46" s="463"/>
      <c r="L46" s="334">
        <f>SUM(L21+L22+L24, L29:L36)+L41</f>
        <v>25879309.658523008</v>
      </c>
      <c r="M46" s="372">
        <f>SUM(M21+M22+M24, M29:M36)+M41</f>
        <v>18931471.714627359</v>
      </c>
      <c r="N46" s="372">
        <f>SUM(N21+N22+N24, N29:N36)+N41</f>
        <v>6947837.9438956501</v>
      </c>
      <c r="O46" s="463"/>
      <c r="P46" s="334">
        <f>SUM(P21+P22+P24, P29:P36)+P41</f>
        <v>29605066.537039123</v>
      </c>
      <c r="Q46" s="372">
        <f>SUM(Q21+Q22+Q24, Q29:Q36)+Q41</f>
        <v>21014368.882227071</v>
      </c>
      <c r="R46" s="372">
        <f>SUM(R21+R22+R24, R29:R36)+R41</f>
        <v>8590697.6548120528</v>
      </c>
      <c r="S46" s="463"/>
      <c r="T46" s="614">
        <f>SUM(T21+T22+T24, T29:T36)+T41</f>
        <v>444278.8927272727</v>
      </c>
      <c r="U46" s="321">
        <f>SUM(U21+U22+U24, U29:U36)+U41</f>
        <v>105520171.68138717</v>
      </c>
      <c r="V46" s="372">
        <f>SUM(V21+V22+V24, V29:V36)+V41</f>
        <v>77064323.657268301</v>
      </c>
      <c r="W46" s="372">
        <f>SUM(W21+W22+W24, W29:W36)+W41</f>
        <v>28011569.131391585</v>
      </c>
      <c r="X46" s="469"/>
    </row>
    <row r="47" spans="1:24" s="403" customFormat="1" x14ac:dyDescent="0.25">
      <c r="A47" s="1663"/>
      <c r="B47" s="114" t="s">
        <v>75</v>
      </c>
      <c r="C47" s="144" t="s">
        <v>172</v>
      </c>
      <c r="D47" s="270">
        <f t="shared" ref="D47:W47" si="17">D25+D38+D43</f>
        <v>254904.94851199051</v>
      </c>
      <c r="E47" s="271">
        <f t="shared" si="17"/>
        <v>242983.21435793943</v>
      </c>
      <c r="F47" s="271">
        <f t="shared" si="17"/>
        <v>11921.734154051097</v>
      </c>
      <c r="G47" s="467"/>
      <c r="H47" s="270">
        <f t="shared" si="17"/>
        <v>589287.55740125768</v>
      </c>
      <c r="I47" s="271">
        <f t="shared" si="17"/>
        <v>554897.2354788729</v>
      </c>
      <c r="J47" s="271">
        <f t="shared" si="17"/>
        <v>34390.321922384755</v>
      </c>
      <c r="K47" s="464"/>
      <c r="L47" s="270">
        <f>L25+L38+L43</f>
        <v>1063792.1535163331</v>
      </c>
      <c r="M47" s="271">
        <f>M25+M38+M43</f>
        <v>969328.71214666229</v>
      </c>
      <c r="N47" s="271">
        <f>N25+N38+N43</f>
        <v>94463.44136967088</v>
      </c>
      <c r="O47" s="464"/>
      <c r="P47" s="270">
        <f>P25+P38+P43</f>
        <v>2069911.747747822</v>
      </c>
      <c r="Q47" s="271">
        <f>Q25+Q38+Q43</f>
        <v>1792842.3651106874</v>
      </c>
      <c r="R47" s="271">
        <f>R25+R38+R43</f>
        <v>277069.38263713464</v>
      </c>
      <c r="S47" s="464"/>
      <c r="T47" s="615">
        <f t="shared" si="17"/>
        <v>-861943.23729344795</v>
      </c>
      <c r="U47" s="290">
        <f t="shared" si="17"/>
        <v>3115953.1698839553</v>
      </c>
      <c r="V47" s="271">
        <f t="shared" si="17"/>
        <v>3560051.5270941621</v>
      </c>
      <c r="W47" s="271">
        <f t="shared" si="17"/>
        <v>417844.88008324138</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96178.855454545424</v>
      </c>
      <c r="E50" s="253">
        <v>72169.710407249775</v>
      </c>
      <c r="F50" s="253">
        <v>24009.145047295653</v>
      </c>
      <c r="G50" s="467"/>
      <c r="H50" s="270">
        <f>SUM(I50:J50)</f>
        <v>-6251.5627272727252</v>
      </c>
      <c r="I50" s="253">
        <v>-4662.0293114950136</v>
      </c>
      <c r="J50" s="253">
        <v>-1589.5334157777111</v>
      </c>
      <c r="K50" s="375"/>
      <c r="L50" s="270">
        <f>SUM(M50:N50)</f>
        <v>5089.6645454545442</v>
      </c>
      <c r="M50" s="253">
        <v>3720.9956706825524</v>
      </c>
      <c r="N50" s="253">
        <v>1368.668874771992</v>
      </c>
      <c r="O50" s="375"/>
      <c r="P50" s="270">
        <f>SUM(Q50:R50)</f>
        <v>1679.348181818182</v>
      </c>
      <c r="Q50" s="253">
        <v>1191.4524133230959</v>
      </c>
      <c r="R50" s="253">
        <v>487.89576849508597</v>
      </c>
      <c r="S50" s="303"/>
      <c r="T50" s="607">
        <v>-37422.03</v>
      </c>
      <c r="U50" s="290">
        <f>SUM(V50:X50)+T50</f>
        <v>59274.275454545423</v>
      </c>
      <c r="V50" s="271">
        <f t="shared" ref="V50:W51" si="20">E50+I50+M50+Q50</f>
        <v>72420.129179760406</v>
      </c>
      <c r="W50" s="271">
        <f t="shared" si="20"/>
        <v>24276.176274785023</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24618205.000109624</v>
      </c>
      <c r="E52" s="280">
        <f t="shared" si="21"/>
        <v>18536458.548865926</v>
      </c>
      <c r="F52" s="280">
        <f t="shared" si="21"/>
        <v>6081746.4512436911</v>
      </c>
      <c r="G52" s="1102"/>
      <c r="H52" s="288">
        <f t="shared" si="21"/>
        <v>25907431.391628664</v>
      </c>
      <c r="I52" s="280">
        <f t="shared" si="21"/>
        <v>19447412.642480519</v>
      </c>
      <c r="J52" s="280">
        <f t="shared" si="21"/>
        <v>6460018.7491481444</v>
      </c>
      <c r="K52" s="1102"/>
      <c r="L52" s="288">
        <f>SUM(L46:L51)</f>
        <v>26948191.476584796</v>
      </c>
      <c r="M52" s="280">
        <f>SUM(M46:M51)</f>
        <v>19904521.422444705</v>
      </c>
      <c r="N52" s="280">
        <f>SUM(N46:N51)</f>
        <v>7043670.0541400928</v>
      </c>
      <c r="O52" s="1102"/>
      <c r="P52" s="288">
        <f>SUM(P46:P51)</f>
        <v>31676657.632968765</v>
      </c>
      <c r="Q52" s="280">
        <f>SUM(Q46:Q51)</f>
        <v>22808402.699751083</v>
      </c>
      <c r="R52" s="280">
        <f>SUM(R46:R51)</f>
        <v>8868254.9332176819</v>
      </c>
      <c r="S52" s="466"/>
      <c r="T52" s="606">
        <f t="shared" si="21"/>
        <v>-455086.37456617528</v>
      </c>
      <c r="U52" s="292">
        <f t="shared" si="21"/>
        <v>108695399.12672567</v>
      </c>
      <c r="V52" s="280">
        <f t="shared" si="21"/>
        <v>80696795.313542217</v>
      </c>
      <c r="W52" s="280">
        <f t="shared" si="21"/>
        <v>28453690.187749609</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24618205.000109624</v>
      </c>
      <c r="E56" s="280">
        <f t="shared" si="24"/>
        <v>18536458.548865926</v>
      </c>
      <c r="F56" s="280">
        <f t="shared" si="24"/>
        <v>6081746.4512436911</v>
      </c>
      <c r="G56" s="467"/>
      <c r="H56" s="288">
        <f t="shared" si="24"/>
        <v>25907431.391628664</v>
      </c>
      <c r="I56" s="280">
        <f t="shared" si="24"/>
        <v>19447412.642480519</v>
      </c>
      <c r="J56" s="280">
        <f t="shared" si="24"/>
        <v>6460018.7491481444</v>
      </c>
      <c r="K56" s="1102"/>
      <c r="L56" s="288">
        <f>L52+L55</f>
        <v>26948191.476584796</v>
      </c>
      <c r="M56" s="280">
        <f>M52+M55</f>
        <v>19904521.422444705</v>
      </c>
      <c r="N56" s="280">
        <f>N52+N55</f>
        <v>7043670.0541400928</v>
      </c>
      <c r="O56" s="1102"/>
      <c r="P56" s="288">
        <f>P52+P55</f>
        <v>31676657.632968765</v>
      </c>
      <c r="Q56" s="280">
        <f>Q52+Q55</f>
        <v>22808402.699751083</v>
      </c>
      <c r="R56" s="280">
        <f>R52+R55</f>
        <v>8868254.9332176819</v>
      </c>
      <c r="S56" s="466"/>
      <c r="T56" s="606">
        <f t="shared" si="24"/>
        <v>-455086.37456617528</v>
      </c>
      <c r="U56" s="292">
        <f t="shared" si="24"/>
        <v>108695399.12672567</v>
      </c>
      <c r="V56" s="280">
        <f t="shared" si="24"/>
        <v>80696795.313542217</v>
      </c>
      <c r="W56" s="280">
        <f t="shared" si="24"/>
        <v>28453690.187749609</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578197.52662817226</v>
      </c>
      <c r="E59" s="251">
        <v>246174.72350598156</v>
      </c>
      <c r="F59" s="253">
        <v>332022.8031221907</v>
      </c>
      <c r="G59" s="467"/>
      <c r="H59" s="270">
        <f t="shared" ref="H59:H64" si="26">SUM(I59:J59)</f>
        <v>549823.11367961031</v>
      </c>
      <c r="I59" s="251">
        <v>255434.48490464114</v>
      </c>
      <c r="J59" s="253">
        <v>294388.62877496914</v>
      </c>
      <c r="K59" s="375"/>
      <c r="L59" s="270">
        <f t="shared" ref="L59:L64" si="27">SUM(M59:N59)</f>
        <v>680717.62607637839</v>
      </c>
      <c r="M59" s="251">
        <v>330724.69922731747</v>
      </c>
      <c r="N59" s="253">
        <v>349992.92684906098</v>
      </c>
      <c r="O59" s="375"/>
      <c r="P59" s="270">
        <f t="shared" ref="P59:P64" si="28">SUM(Q59:R59)</f>
        <v>490667.87447766418</v>
      </c>
      <c r="Q59" s="253">
        <v>236983.52090537315</v>
      </c>
      <c r="R59" s="253">
        <v>253684.35357229103</v>
      </c>
      <c r="S59" s="303"/>
      <c r="T59" s="607"/>
      <c r="U59" s="290">
        <f t="shared" ref="U59:U64" si="29">D59+H59+L59+P59+T59</f>
        <v>2299406.1408618251</v>
      </c>
      <c r="V59" s="271">
        <f t="shared" ref="V59:W65" si="30">E59+I59+M59+Q59</f>
        <v>1069317.4285433134</v>
      </c>
      <c r="W59" s="271">
        <f t="shared" si="30"/>
        <v>1230088.7123185119</v>
      </c>
      <c r="X59" s="304"/>
    </row>
    <row r="60" spans="1:24" x14ac:dyDescent="0.25">
      <c r="A60" s="1624"/>
      <c r="B60" s="114" t="s">
        <v>80</v>
      </c>
      <c r="C60" s="145" t="s">
        <v>97</v>
      </c>
      <c r="D60" s="270">
        <f t="shared" si="25"/>
        <v>62661.263605098778</v>
      </c>
      <c r="E60" s="253">
        <v>26678.805308069986</v>
      </c>
      <c r="F60" s="253">
        <v>35982.458297028796</v>
      </c>
      <c r="G60" s="467"/>
      <c r="H60" s="270">
        <f t="shared" si="26"/>
        <v>88756.719879278331</v>
      </c>
      <c r="I60" s="253">
        <v>41234.219624677331</v>
      </c>
      <c r="J60" s="253">
        <v>47522.500254601</v>
      </c>
      <c r="K60" s="375"/>
      <c r="L60" s="270">
        <f t="shared" si="27"/>
        <v>72322.231167518883</v>
      </c>
      <c r="M60" s="253">
        <v>35137.547837849663</v>
      </c>
      <c r="N60" s="253">
        <v>37184.68332966922</v>
      </c>
      <c r="O60" s="375"/>
      <c r="P60" s="270">
        <f t="shared" si="28"/>
        <v>77258.369786734285</v>
      </c>
      <c r="Q60" s="253">
        <v>37314.365671402935</v>
      </c>
      <c r="R60" s="253">
        <v>39944.004115331358</v>
      </c>
      <c r="S60" s="303"/>
      <c r="T60" s="607"/>
      <c r="U60" s="290">
        <f t="shared" si="29"/>
        <v>300998.58443863026</v>
      </c>
      <c r="V60" s="271">
        <f t="shared" si="30"/>
        <v>140364.9384419999</v>
      </c>
      <c r="W60" s="271">
        <f t="shared" si="30"/>
        <v>160633.64599663037</v>
      </c>
      <c r="X60" s="304"/>
    </row>
    <row r="61" spans="1:24" x14ac:dyDescent="0.25">
      <c r="A61" s="1624"/>
      <c r="B61" s="114" t="s">
        <v>81</v>
      </c>
      <c r="C61" s="145" t="s">
        <v>98</v>
      </c>
      <c r="D61" s="270">
        <f t="shared" si="25"/>
        <v>131530.83009081898</v>
      </c>
      <c r="E61" s="253">
        <v>56000.872087684118</v>
      </c>
      <c r="F61" s="253">
        <v>75529.958003134874</v>
      </c>
      <c r="G61" s="467"/>
      <c r="H61" s="270">
        <f t="shared" si="26"/>
        <v>128674.19061728325</v>
      </c>
      <c r="I61" s="253">
        <v>59778.908494559764</v>
      </c>
      <c r="J61" s="253">
        <v>68895.282122723496</v>
      </c>
      <c r="K61" s="375"/>
      <c r="L61" s="270">
        <f t="shared" si="27"/>
        <v>137433.9509942366</v>
      </c>
      <c r="M61" s="253">
        <v>66771.889495764073</v>
      </c>
      <c r="N61" s="253">
        <v>70662.061498472525</v>
      </c>
      <c r="O61" s="375"/>
      <c r="P61" s="270">
        <f t="shared" si="28"/>
        <v>154932.50913050497</v>
      </c>
      <c r="Q61" s="253">
        <v>74829.540359733335</v>
      </c>
      <c r="R61" s="253">
        <v>80102.968770771637</v>
      </c>
      <c r="S61" s="303"/>
      <c r="T61" s="607"/>
      <c r="U61" s="290">
        <f t="shared" si="29"/>
        <v>552571.48083284381</v>
      </c>
      <c r="V61" s="271">
        <f t="shared" si="30"/>
        <v>257381.21043774131</v>
      </c>
      <c r="W61" s="271">
        <f t="shared" si="30"/>
        <v>295190.27039510256</v>
      </c>
      <c r="X61" s="304"/>
    </row>
    <row r="62" spans="1:24" x14ac:dyDescent="0.25">
      <c r="A62" s="1624"/>
      <c r="B62" s="383" t="s">
        <v>82</v>
      </c>
      <c r="C62" s="145" t="s">
        <v>99</v>
      </c>
      <c r="D62" s="270">
        <f t="shared" si="25"/>
        <v>99187.29251434897</v>
      </c>
      <c r="E62" s="253">
        <v>42230.212315884113</v>
      </c>
      <c r="F62" s="253">
        <v>56957.080198464857</v>
      </c>
      <c r="G62" s="467"/>
      <c r="H62" s="270">
        <f t="shared" si="26"/>
        <v>65724.221404222655</v>
      </c>
      <c r="I62" s="253">
        <v>30533.879392216571</v>
      </c>
      <c r="J62" s="253">
        <v>35190.342012006076</v>
      </c>
      <c r="K62" s="375"/>
      <c r="L62" s="270">
        <f t="shared" si="27"/>
        <v>105752.86902422192</v>
      </c>
      <c r="M62" s="253">
        <v>51379.727012588606</v>
      </c>
      <c r="N62" s="253">
        <v>54373.14201163331</v>
      </c>
      <c r="O62" s="375"/>
      <c r="P62" s="270">
        <f t="shared" si="28"/>
        <v>408719.73143230367</v>
      </c>
      <c r="Q62" s="253">
        <v>197404.08136855724</v>
      </c>
      <c r="R62" s="253">
        <v>211315.65006374646</v>
      </c>
      <c r="S62" s="303"/>
      <c r="T62" s="607"/>
      <c r="U62" s="290">
        <f t="shared" si="29"/>
        <v>679384.11437509721</v>
      </c>
      <c r="V62" s="271">
        <f t="shared" si="30"/>
        <v>321547.90008924657</v>
      </c>
      <c r="W62" s="271">
        <f t="shared" si="30"/>
        <v>357836.2142858507</v>
      </c>
      <c r="X62" s="304"/>
    </row>
    <row r="63" spans="1:24" x14ac:dyDescent="0.25">
      <c r="A63" s="1624"/>
      <c r="B63" s="383" t="s">
        <v>216</v>
      </c>
      <c r="C63" s="145" t="s">
        <v>100</v>
      </c>
      <c r="D63" s="270">
        <f t="shared" si="25"/>
        <v>194484.83875250668</v>
      </c>
      <c r="E63" s="253">
        <v>82804.317211811052</v>
      </c>
      <c r="F63" s="253">
        <v>111680.52154069563</v>
      </c>
      <c r="G63" s="467"/>
      <c r="H63" s="270">
        <f t="shared" si="26"/>
        <v>316065.84251431579</v>
      </c>
      <c r="I63" s="253">
        <v>146836.52554781572</v>
      </c>
      <c r="J63" s="253">
        <v>169229.31696650008</v>
      </c>
      <c r="K63" s="375"/>
      <c r="L63" s="270">
        <f t="shared" si="27"/>
        <v>194768.87739320099</v>
      </c>
      <c r="M63" s="253">
        <v>94627.898451804052</v>
      </c>
      <c r="N63" s="253">
        <v>100140.97894139693</v>
      </c>
      <c r="O63" s="375"/>
      <c r="P63" s="270">
        <f t="shared" si="28"/>
        <v>297939.29222998943</v>
      </c>
      <c r="Q63" s="253">
        <v>143899.17531055294</v>
      </c>
      <c r="R63" s="253">
        <v>154040.11691943646</v>
      </c>
      <c r="S63" s="303"/>
      <c r="T63" s="607"/>
      <c r="U63" s="290">
        <f t="shared" si="29"/>
        <v>1003258.8508900129</v>
      </c>
      <c r="V63" s="271">
        <f t="shared" si="30"/>
        <v>468167.91652198375</v>
      </c>
      <c r="W63" s="271">
        <f t="shared" si="30"/>
        <v>535090.93436802912</v>
      </c>
      <c r="X63" s="304"/>
    </row>
    <row r="64" spans="1:24" x14ac:dyDescent="0.25">
      <c r="A64" s="1624"/>
      <c r="B64" s="114" t="s">
        <v>215</v>
      </c>
      <c r="C64" s="145" t="s">
        <v>28</v>
      </c>
      <c r="D64" s="270">
        <f t="shared" si="25"/>
        <v>5681.1035963395807</v>
      </c>
      <c r="E64" s="253">
        <v>2418.799878293341</v>
      </c>
      <c r="F64" s="253">
        <v>3262.3037180462397</v>
      </c>
      <c r="G64" s="467"/>
      <c r="H64" s="270">
        <f t="shared" si="26"/>
        <v>3851.502909138575</v>
      </c>
      <c r="I64" s="253">
        <v>1789.3148491349471</v>
      </c>
      <c r="J64" s="253">
        <v>2062.1880600036279</v>
      </c>
      <c r="K64" s="375"/>
      <c r="L64" s="270">
        <f t="shared" si="27"/>
        <v>3925.8041331307395</v>
      </c>
      <c r="M64" s="253">
        <v>1907.340637906949</v>
      </c>
      <c r="N64" s="253">
        <v>2018.4634952237907</v>
      </c>
      <c r="O64" s="375"/>
      <c r="P64" s="270">
        <f t="shared" si="28"/>
        <v>5615.4851918323875</v>
      </c>
      <c r="Q64" s="253">
        <v>2712.1756315697057</v>
      </c>
      <c r="R64" s="253">
        <v>2903.3095602626813</v>
      </c>
      <c r="S64" s="303"/>
      <c r="T64" s="607"/>
      <c r="U64" s="290">
        <f t="shared" si="29"/>
        <v>19073.895830441281</v>
      </c>
      <c r="V64" s="271">
        <f t="shared" si="30"/>
        <v>8827.6309969049435</v>
      </c>
      <c r="W64" s="271">
        <f t="shared" si="30"/>
        <v>10246.264833536339</v>
      </c>
      <c r="X64" s="304"/>
    </row>
    <row r="65" spans="1:24" s="403" customFormat="1" x14ac:dyDescent="0.25">
      <c r="A65" s="1625"/>
      <c r="B65" s="384" t="s">
        <v>214</v>
      </c>
      <c r="C65" s="385" t="s">
        <v>105</v>
      </c>
      <c r="D65" s="288">
        <f t="shared" ref="D65:U65" si="31">SUM(D59:D64)</f>
        <v>1071742.8551872852</v>
      </c>
      <c r="E65" s="280">
        <f t="shared" si="31"/>
        <v>456307.73030772415</v>
      </c>
      <c r="F65" s="280">
        <f t="shared" si="31"/>
        <v>615435.12487956113</v>
      </c>
      <c r="G65" s="1102"/>
      <c r="H65" s="288">
        <f t="shared" si="31"/>
        <v>1152895.5910038489</v>
      </c>
      <c r="I65" s="280">
        <f t="shared" si="31"/>
        <v>535607.33281304548</v>
      </c>
      <c r="J65" s="280">
        <f t="shared" si="31"/>
        <v>617288.25819080358</v>
      </c>
      <c r="K65" s="1102"/>
      <c r="L65" s="288">
        <f t="shared" si="31"/>
        <v>1194921.3587886875</v>
      </c>
      <c r="M65" s="280">
        <f t="shared" si="31"/>
        <v>580549.10266323073</v>
      </c>
      <c r="N65" s="280">
        <f t="shared" si="31"/>
        <v>614372.25612545677</v>
      </c>
      <c r="O65" s="1102"/>
      <c r="P65" s="288">
        <f t="shared" si="31"/>
        <v>1435133.2622490288</v>
      </c>
      <c r="Q65" s="280">
        <f t="shared" si="31"/>
        <v>693142.85924718936</v>
      </c>
      <c r="R65" s="280">
        <f t="shared" si="31"/>
        <v>741990.40300183964</v>
      </c>
      <c r="S65" s="466"/>
      <c r="T65" s="606">
        <f t="shared" si="31"/>
        <v>0</v>
      </c>
      <c r="U65" s="292">
        <f t="shared" si="31"/>
        <v>4854693.0672288509</v>
      </c>
      <c r="V65" s="280">
        <f t="shared" si="30"/>
        <v>2265607.0250311899</v>
      </c>
      <c r="W65" s="280">
        <f t="shared" si="30"/>
        <v>2589086.042197661</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25689947.85529691</v>
      </c>
      <c r="E72" s="303"/>
      <c r="F72" s="303"/>
      <c r="G72" s="375"/>
      <c r="H72" s="270">
        <f>H56+H65+H71</f>
        <v>27060326.982632514</v>
      </c>
      <c r="I72" s="303"/>
      <c r="J72" s="303"/>
      <c r="K72" s="375"/>
      <c r="L72" s="270">
        <f>L56+L65+L71</f>
        <v>28143112.835373484</v>
      </c>
      <c r="M72" s="303"/>
      <c r="N72" s="303"/>
      <c r="O72" s="375"/>
      <c r="P72" s="271">
        <f>P56+P65+P71</f>
        <v>33111790.895217795</v>
      </c>
      <c r="Q72" s="303"/>
      <c r="R72" s="303"/>
      <c r="S72" s="303"/>
      <c r="T72" s="615">
        <f>T56+T65+T71</f>
        <v>-455086.37456617528</v>
      </c>
      <c r="U72" s="290">
        <f>U56+U65+U71</f>
        <v>113550092.19395453</v>
      </c>
      <c r="V72" s="346"/>
      <c r="W72" s="346"/>
      <c r="X72" s="304"/>
    </row>
    <row r="73" spans="1:24" s="403" customFormat="1" ht="24.75" x14ac:dyDescent="0.25">
      <c r="A73" s="573"/>
      <c r="B73" s="563" t="s">
        <v>254</v>
      </c>
      <c r="C73" s="564" t="s">
        <v>181</v>
      </c>
      <c r="D73" s="565">
        <f>D16-D72</f>
        <v>1085347.4747030921</v>
      </c>
      <c r="E73" s="338"/>
      <c r="F73" s="338"/>
      <c r="G73" s="566"/>
      <c r="H73" s="565">
        <f>H16-H72</f>
        <v>168510.83736747876</v>
      </c>
      <c r="I73" s="338"/>
      <c r="J73" s="338"/>
      <c r="K73" s="566"/>
      <c r="L73" s="565">
        <f>L16-L72</f>
        <v>-360604.36537348852</v>
      </c>
      <c r="M73" s="338"/>
      <c r="N73" s="338"/>
      <c r="O73" s="566"/>
      <c r="P73" s="567">
        <f>P16-P72</f>
        <v>-1392639.9952177927</v>
      </c>
      <c r="Q73" s="338"/>
      <c r="R73" s="338"/>
      <c r="S73" s="338"/>
      <c r="T73" s="618">
        <f>T16-T72</f>
        <v>-426510.16543382453</v>
      </c>
      <c r="U73" s="568">
        <f>U16-U72</f>
        <v>-925896.21395452321</v>
      </c>
      <c r="V73" s="337"/>
      <c r="W73" s="337"/>
      <c r="X73" s="339"/>
    </row>
    <row r="74" spans="1:24" x14ac:dyDescent="0.25">
      <c r="A74" s="409"/>
      <c r="B74" s="114" t="s">
        <v>204</v>
      </c>
      <c r="C74" s="145" t="s">
        <v>26</v>
      </c>
      <c r="D74" s="257">
        <v>232193.37419113377</v>
      </c>
      <c r="E74" s="379"/>
      <c r="F74" s="379"/>
      <c r="G74" s="380"/>
      <c r="H74" s="257">
        <v>36050.298017998917</v>
      </c>
      <c r="I74" s="379"/>
      <c r="J74" s="379"/>
      <c r="K74" s="380"/>
      <c r="L74" s="257">
        <v>-77133.273753389192</v>
      </c>
      <c r="M74" s="379"/>
      <c r="N74" s="379"/>
      <c r="O74" s="380"/>
      <c r="P74" s="404">
        <v>-297933.87561122002</v>
      </c>
      <c r="Q74" s="340"/>
      <c r="R74" s="340"/>
      <c r="S74" s="340"/>
      <c r="T74" s="617">
        <v>-91245.280195625353</v>
      </c>
      <c r="U74" s="374">
        <f>D74+H74+L74+P74+T74</f>
        <v>-198068.75735110187</v>
      </c>
      <c r="V74" s="340"/>
      <c r="W74" s="340"/>
      <c r="X74" s="341"/>
    </row>
    <row r="75" spans="1:24" s="403" customFormat="1" ht="15.75" thickBot="1" x14ac:dyDescent="0.3">
      <c r="A75" s="572"/>
      <c r="B75" s="570" t="s">
        <v>264</v>
      </c>
      <c r="C75" s="386" t="s">
        <v>182</v>
      </c>
      <c r="D75" s="288">
        <f>D73-D74</f>
        <v>853154.10051195836</v>
      </c>
      <c r="E75" s="335"/>
      <c r="F75" s="335"/>
      <c r="G75" s="376"/>
      <c r="H75" s="288">
        <f>H73-H74</f>
        <v>132460.53934947983</v>
      </c>
      <c r="I75" s="335"/>
      <c r="J75" s="335"/>
      <c r="K75" s="376"/>
      <c r="L75" s="288">
        <f>L73-L74</f>
        <v>-283471.09162009932</v>
      </c>
      <c r="M75" s="335"/>
      <c r="N75" s="335"/>
      <c r="O75" s="376"/>
      <c r="P75" s="280">
        <f>P73-P74</f>
        <v>-1094706.1196065727</v>
      </c>
      <c r="Q75" s="342"/>
      <c r="R75" s="342"/>
      <c r="S75" s="337"/>
      <c r="T75" s="895">
        <f>T73-T74</f>
        <v>-335264.88523819915</v>
      </c>
      <c r="U75" s="896">
        <f>U73-U74</f>
        <v>-727827.45660342136</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topLeftCell="A48" zoomScale="65" zoomScaleNormal="65" workbookViewId="0">
      <pane xSplit="3" topLeftCell="H1" activePane="topRight" state="frozen"/>
      <selection pane="topRight" activeCell="R78" sqref="R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4281</v>
      </c>
      <c r="E9" s="812">
        <v>2033</v>
      </c>
      <c r="F9" s="812">
        <v>2248</v>
      </c>
      <c r="G9" s="1105"/>
      <c r="H9" s="805">
        <f>SUM(I9:J9)</f>
        <v>4409</v>
      </c>
      <c r="I9" s="812">
        <v>2154</v>
      </c>
      <c r="J9" s="812">
        <v>2255</v>
      </c>
      <c r="K9" s="1105"/>
      <c r="L9" s="805">
        <f>SUM(M9:N9)</f>
        <v>4552</v>
      </c>
      <c r="M9" s="812">
        <v>2242</v>
      </c>
      <c r="N9" s="812">
        <v>2310</v>
      </c>
      <c r="O9" s="1105"/>
      <c r="P9" s="805">
        <f>SUM(Q9:R9)</f>
        <v>4610</v>
      </c>
      <c r="Q9" s="812">
        <v>2335</v>
      </c>
      <c r="R9" s="812">
        <v>2275</v>
      </c>
      <c r="S9" s="1100"/>
      <c r="T9" s="813">
        <v>-45</v>
      </c>
      <c r="U9" s="814">
        <f>SUM(V9:X9)+T9</f>
        <v>17807</v>
      </c>
      <c r="V9" s="815">
        <f>E9+I9+M9+Q9</f>
        <v>8764</v>
      </c>
      <c r="W9" s="815">
        <f>F9+J9+N9+R9</f>
        <v>9088</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16183463.469999999</v>
      </c>
      <c r="E11" s="463"/>
      <c r="F11" s="463"/>
      <c r="G11" s="473"/>
      <c r="H11" s="471">
        <v>16764983.119999999</v>
      </c>
      <c r="I11" s="463"/>
      <c r="J11" s="463"/>
      <c r="K11" s="473"/>
      <c r="L11" s="471">
        <v>17257304.880000003</v>
      </c>
      <c r="M11" s="463"/>
      <c r="N11" s="463"/>
      <c r="O11" s="473"/>
      <c r="P11" s="471">
        <v>19032123.509999998</v>
      </c>
      <c r="Q11" s="463"/>
      <c r="R11" s="463"/>
      <c r="S11" s="463"/>
      <c r="T11" s="619">
        <v>36357.489999999991</v>
      </c>
      <c r="U11" s="321">
        <f>D11+H11+L11+P11+T11</f>
        <v>69274232.469999984</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60211.44</v>
      </c>
      <c r="E13" s="464"/>
      <c r="F13" s="464"/>
      <c r="G13" s="465"/>
      <c r="H13" s="472">
        <v>98825.22</v>
      </c>
      <c r="I13" s="464"/>
      <c r="J13" s="464"/>
      <c r="K13" s="465"/>
      <c r="L13" s="472">
        <v>79429.950000000012</v>
      </c>
      <c r="M13" s="464"/>
      <c r="N13" s="464"/>
      <c r="O13" s="465"/>
      <c r="P13" s="472">
        <v>67047.209999999992</v>
      </c>
      <c r="Q13" s="464"/>
      <c r="R13" s="464"/>
      <c r="S13" s="464"/>
      <c r="T13" s="605">
        <v>-216077.96999999994</v>
      </c>
      <c r="U13" s="290">
        <f>D13+H13+L13+P13+T13</f>
        <v>89435.850000000064</v>
      </c>
      <c r="V13" s="464"/>
      <c r="W13" s="464"/>
      <c r="X13" s="304"/>
    </row>
    <row r="14" spans="1:24" x14ac:dyDescent="0.25">
      <c r="A14" s="1627"/>
      <c r="B14" s="114" t="s">
        <v>1324</v>
      </c>
      <c r="C14" s="144" t="s">
        <v>1325</v>
      </c>
      <c r="D14" s="472">
        <v>-17678.099999999999</v>
      </c>
      <c r="E14" s="464"/>
      <c r="F14" s="464"/>
      <c r="G14" s="465"/>
      <c r="H14" s="472">
        <v>-17678.099999999999</v>
      </c>
      <c r="I14" s="464"/>
      <c r="J14" s="464"/>
      <c r="K14" s="465"/>
      <c r="L14" s="472">
        <v>-17678.099999999999</v>
      </c>
      <c r="M14" s="464"/>
      <c r="N14" s="464"/>
      <c r="O14" s="465"/>
      <c r="P14" s="472">
        <v>0</v>
      </c>
      <c r="Q14" s="464"/>
      <c r="R14" s="464"/>
      <c r="S14" s="464"/>
      <c r="T14" s="605">
        <v>-341847.44999999984</v>
      </c>
      <c r="U14" s="290">
        <f>D14+H14+L14+P14+T14</f>
        <v>-394881.74999999983</v>
      </c>
      <c r="V14" s="464"/>
      <c r="W14" s="464"/>
      <c r="X14" s="304"/>
    </row>
    <row r="15" spans="1:24" x14ac:dyDescent="0.25">
      <c r="A15" s="1627"/>
      <c r="B15" s="114" t="s">
        <v>63</v>
      </c>
      <c r="C15" s="144" t="s">
        <v>13</v>
      </c>
      <c r="D15" s="472">
        <v>-15393.690000000002</v>
      </c>
      <c r="E15" s="464"/>
      <c r="F15" s="464"/>
      <c r="G15" s="465"/>
      <c r="H15" s="472">
        <v>-31545.41</v>
      </c>
      <c r="I15" s="464"/>
      <c r="J15" s="464"/>
      <c r="K15" s="465"/>
      <c r="L15" s="472">
        <v>-69682.289999999994</v>
      </c>
      <c r="M15" s="464"/>
      <c r="N15" s="464"/>
      <c r="O15" s="465"/>
      <c r="P15" s="472">
        <v>-132808.87</v>
      </c>
      <c r="Q15" s="464"/>
      <c r="R15" s="464"/>
      <c r="S15" s="464"/>
      <c r="T15" s="605">
        <v>116212.92999999996</v>
      </c>
      <c r="U15" s="290">
        <f>D15+H15+L15+P15+T15</f>
        <v>-133217.33000000005</v>
      </c>
      <c r="V15" s="464"/>
      <c r="W15" s="464"/>
      <c r="X15" s="304"/>
    </row>
    <row r="16" spans="1:24" s="401" customFormat="1" x14ac:dyDescent="0.25">
      <c r="A16" s="1628"/>
      <c r="B16" s="384" t="s">
        <v>64</v>
      </c>
      <c r="C16" s="391" t="s">
        <v>14</v>
      </c>
      <c r="D16" s="576">
        <f>SUM(D11:D15)</f>
        <v>16210603.119999999</v>
      </c>
      <c r="E16" s="466"/>
      <c r="F16" s="468"/>
      <c r="G16" s="467"/>
      <c r="H16" s="288">
        <f>SUM(H11:H15)</f>
        <v>16814584.829999998</v>
      </c>
      <c r="I16" s="466"/>
      <c r="J16" s="468"/>
      <c r="K16" s="467"/>
      <c r="L16" s="288">
        <f>SUM(L11:L15)</f>
        <v>17249374.440000001</v>
      </c>
      <c r="M16" s="466"/>
      <c r="N16" s="468"/>
      <c r="O16" s="467"/>
      <c r="P16" s="288">
        <f>SUM(P11:P15)</f>
        <v>18966361.849999998</v>
      </c>
      <c r="Q16" s="466"/>
      <c r="R16" s="468"/>
      <c r="S16" s="468"/>
      <c r="T16" s="606">
        <f>SUM(T11:T15)</f>
        <v>-405354.99999999988</v>
      </c>
      <c r="U16" s="292">
        <f>SUM(U11:U15)</f>
        <v>68835569.23999998</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49654</v>
      </c>
      <c r="E19" s="600">
        <v>48298</v>
      </c>
      <c r="F19" s="600">
        <v>1356</v>
      </c>
      <c r="G19" s="467"/>
      <c r="H19" s="588">
        <f>SUM(I19:J19)</f>
        <v>50808</v>
      </c>
      <c r="I19" s="600">
        <v>48439</v>
      </c>
      <c r="J19" s="600">
        <v>2369</v>
      </c>
      <c r="K19" s="808"/>
      <c r="L19" s="588">
        <f>SUM(M19:N19)</f>
        <v>51935</v>
      </c>
      <c r="M19" s="600">
        <v>48538</v>
      </c>
      <c r="N19" s="600">
        <v>3397</v>
      </c>
      <c r="O19" s="808"/>
      <c r="P19" s="588">
        <f>SUM(Q19:R19)</f>
        <v>54363</v>
      </c>
      <c r="Q19" s="600">
        <v>51257</v>
      </c>
      <c r="R19" s="600">
        <v>3106</v>
      </c>
      <c r="S19" s="683"/>
      <c r="T19" s="612">
        <v>-179</v>
      </c>
      <c r="U19" s="290">
        <f>SUM(V19:X19)+T19</f>
        <v>206581</v>
      </c>
      <c r="V19" s="271">
        <f t="shared" ref="V19:W27" si="1">E19+I19+M19+Q19</f>
        <v>196532</v>
      </c>
      <c r="W19" s="271">
        <f t="shared" si="1"/>
        <v>10228</v>
      </c>
      <c r="X19" s="1351"/>
    </row>
    <row r="20" spans="1:24" x14ac:dyDescent="0.25">
      <c r="A20" s="1624"/>
      <c r="B20" s="383">
        <v>2.2000000000000002</v>
      </c>
      <c r="C20" s="587" t="s">
        <v>732</v>
      </c>
      <c r="D20" s="588">
        <f t="shared" si="0"/>
        <v>96</v>
      </c>
      <c r="E20" s="601">
        <v>96</v>
      </c>
      <c r="F20" s="601">
        <v>0</v>
      </c>
      <c r="G20" s="467"/>
      <c r="H20" s="588">
        <f>SUM(I20:J20)</f>
        <v>107</v>
      </c>
      <c r="I20" s="601">
        <v>93</v>
      </c>
      <c r="J20" s="601">
        <v>14</v>
      </c>
      <c r="K20" s="809"/>
      <c r="L20" s="588">
        <f>SUM(M20:N20)</f>
        <v>119</v>
      </c>
      <c r="M20" s="601">
        <v>116</v>
      </c>
      <c r="N20" s="601">
        <v>3</v>
      </c>
      <c r="O20" s="809"/>
      <c r="P20" s="588">
        <f>SUM(Q20:R20)</f>
        <v>76</v>
      </c>
      <c r="Q20" s="601">
        <v>74</v>
      </c>
      <c r="R20" s="601">
        <v>2</v>
      </c>
      <c r="S20" s="684"/>
      <c r="T20" s="612">
        <v>0</v>
      </c>
      <c r="U20" s="290">
        <f t="shared" ref="U20:U27" si="2">SUM(V20:X20)+T20</f>
        <v>398</v>
      </c>
      <c r="V20" s="271">
        <f t="shared" si="1"/>
        <v>379</v>
      </c>
      <c r="W20" s="271">
        <f t="shared" si="1"/>
        <v>19</v>
      </c>
      <c r="X20" s="1258"/>
    </row>
    <row r="21" spans="1:24" x14ac:dyDescent="0.25">
      <c r="A21" s="1624"/>
      <c r="B21" s="383">
        <v>2.2999999999999998</v>
      </c>
      <c r="C21" s="587" t="s">
        <v>733</v>
      </c>
      <c r="D21" s="588">
        <f t="shared" si="0"/>
        <v>9851956.0500000026</v>
      </c>
      <c r="E21" s="601">
        <v>9560796.1500000022</v>
      </c>
      <c r="F21" s="601">
        <v>291159.89999999997</v>
      </c>
      <c r="G21" s="467"/>
      <c r="H21" s="588">
        <f t="shared" ref="H21:H27" si="3">SUM(I21:J21)</f>
        <v>9969071.6199999936</v>
      </c>
      <c r="I21" s="601">
        <v>9483291.0499999933</v>
      </c>
      <c r="J21" s="601">
        <v>485780.56999999995</v>
      </c>
      <c r="K21" s="809"/>
      <c r="L21" s="588">
        <f t="shared" ref="L21:L27" si="4">SUM(M21:N21)</f>
        <v>10204557.229999997</v>
      </c>
      <c r="M21" s="601">
        <v>9501286.2799999975</v>
      </c>
      <c r="N21" s="601">
        <v>703270.95</v>
      </c>
      <c r="O21" s="809"/>
      <c r="P21" s="588">
        <f t="shared" ref="P21:P27" si="5">SUM(Q21:R21)</f>
        <v>11693844.989999995</v>
      </c>
      <c r="Q21" s="601">
        <v>10966438.149999995</v>
      </c>
      <c r="R21" s="601">
        <v>727406.84</v>
      </c>
      <c r="S21" s="684"/>
      <c r="T21" s="612">
        <v>-1234.1500000000524</v>
      </c>
      <c r="U21" s="290">
        <f t="shared" si="2"/>
        <v>41718195.739999987</v>
      </c>
      <c r="V21" s="271">
        <f t="shared" si="1"/>
        <v>39511811.629999988</v>
      </c>
      <c r="W21" s="271">
        <f t="shared" si="1"/>
        <v>2207618.2599999998</v>
      </c>
      <c r="X21" s="1258"/>
    </row>
    <row r="22" spans="1:24" x14ac:dyDescent="0.25">
      <c r="A22" s="1624"/>
      <c r="B22" s="383">
        <v>2.4</v>
      </c>
      <c r="C22" s="587" t="s">
        <v>734</v>
      </c>
      <c r="D22" s="588">
        <f t="shared" si="0"/>
        <v>5580.8899999999994</v>
      </c>
      <c r="E22" s="601">
        <v>5580.8899999999994</v>
      </c>
      <c r="F22" s="601">
        <v>0</v>
      </c>
      <c r="G22" s="467"/>
      <c r="H22" s="588">
        <f t="shared" si="3"/>
        <v>6177.4500000000007</v>
      </c>
      <c r="I22" s="601">
        <v>5761.64</v>
      </c>
      <c r="J22" s="601">
        <v>415.81000000000006</v>
      </c>
      <c r="K22" s="809"/>
      <c r="L22" s="588">
        <f t="shared" si="4"/>
        <v>5711.97</v>
      </c>
      <c r="M22" s="601">
        <v>5473.27</v>
      </c>
      <c r="N22" s="601">
        <v>238.7</v>
      </c>
      <c r="O22" s="809"/>
      <c r="P22" s="588">
        <f t="shared" si="5"/>
        <v>8578.2099999999991</v>
      </c>
      <c r="Q22" s="601">
        <v>8475.7899999999991</v>
      </c>
      <c r="R22" s="601">
        <v>102.42</v>
      </c>
      <c r="S22" s="684"/>
      <c r="T22" s="612">
        <v>0</v>
      </c>
      <c r="U22" s="290">
        <f t="shared" si="2"/>
        <v>26048.519999999997</v>
      </c>
      <c r="V22" s="271">
        <f t="shared" si="1"/>
        <v>25291.589999999997</v>
      </c>
      <c r="W22" s="271">
        <f t="shared" si="1"/>
        <v>756.93</v>
      </c>
      <c r="X22" s="1258"/>
    </row>
    <row r="23" spans="1:24" x14ac:dyDescent="0.25">
      <c r="A23" s="1624"/>
      <c r="B23" s="383">
        <v>2.5</v>
      </c>
      <c r="C23" s="587" t="s">
        <v>776</v>
      </c>
      <c r="D23" s="588">
        <f t="shared" si="0"/>
        <v>2994</v>
      </c>
      <c r="E23" s="601">
        <v>2994</v>
      </c>
      <c r="F23" s="601">
        <v>0</v>
      </c>
      <c r="G23" s="467"/>
      <c r="H23" s="588">
        <f t="shared" si="3"/>
        <v>3911</v>
      </c>
      <c r="I23" s="601">
        <v>3911</v>
      </c>
      <c r="J23" s="601">
        <v>0</v>
      </c>
      <c r="K23" s="809"/>
      <c r="L23" s="588">
        <f t="shared" si="4"/>
        <v>3986</v>
      </c>
      <c r="M23" s="601">
        <v>3768</v>
      </c>
      <c r="N23" s="601">
        <v>218</v>
      </c>
      <c r="O23" s="809"/>
      <c r="P23" s="588">
        <f t="shared" si="5"/>
        <v>3715</v>
      </c>
      <c r="Q23" s="601">
        <v>3458</v>
      </c>
      <c r="R23" s="601">
        <v>257</v>
      </c>
      <c r="S23" s="684"/>
      <c r="T23" s="612">
        <v>145</v>
      </c>
      <c r="U23" s="290">
        <f t="shared" si="2"/>
        <v>14751</v>
      </c>
      <c r="V23" s="271">
        <f t="shared" si="1"/>
        <v>14131</v>
      </c>
      <c r="W23" s="271">
        <f t="shared" si="1"/>
        <v>475</v>
      </c>
      <c r="X23" s="1258"/>
    </row>
    <row r="24" spans="1:24" x14ac:dyDescent="0.25">
      <c r="A24" s="1624"/>
      <c r="B24" s="383">
        <v>2.6</v>
      </c>
      <c r="C24" s="587" t="s">
        <v>186</v>
      </c>
      <c r="D24" s="588">
        <f t="shared" si="0"/>
        <v>548654.54000000015</v>
      </c>
      <c r="E24" s="601">
        <v>547307.3600000001</v>
      </c>
      <c r="F24" s="601">
        <v>1347.18</v>
      </c>
      <c r="G24" s="467"/>
      <c r="H24" s="588">
        <f t="shared" si="3"/>
        <v>717365.24000000011</v>
      </c>
      <c r="I24" s="601">
        <v>710600.17000000016</v>
      </c>
      <c r="J24" s="601">
        <v>6765.07</v>
      </c>
      <c r="K24" s="809"/>
      <c r="L24" s="588">
        <f t="shared" si="4"/>
        <v>735848.07000000018</v>
      </c>
      <c r="M24" s="601">
        <v>700994.10000000021</v>
      </c>
      <c r="N24" s="601">
        <v>34853.97</v>
      </c>
      <c r="O24" s="809"/>
      <c r="P24" s="588">
        <f t="shared" si="5"/>
        <v>727156.67999999959</v>
      </c>
      <c r="Q24" s="601">
        <v>670829.78999999957</v>
      </c>
      <c r="R24" s="601">
        <v>56326.89</v>
      </c>
      <c r="S24" s="684"/>
      <c r="T24" s="612">
        <v>24257.169999999995</v>
      </c>
      <c r="U24" s="290">
        <f t="shared" si="2"/>
        <v>2753281.6999999997</v>
      </c>
      <c r="V24" s="271">
        <f t="shared" si="1"/>
        <v>2629731.42</v>
      </c>
      <c r="W24" s="271">
        <f t="shared" si="1"/>
        <v>99293.11</v>
      </c>
      <c r="X24" s="1258"/>
    </row>
    <row r="25" spans="1:24" x14ac:dyDescent="0.25">
      <c r="A25" s="1624"/>
      <c r="B25" s="383">
        <v>2.7</v>
      </c>
      <c r="C25" s="587" t="s">
        <v>777</v>
      </c>
      <c r="D25" s="588">
        <f t="shared" si="0"/>
        <v>148020.43252995051</v>
      </c>
      <c r="E25" s="601">
        <v>143645.90892117162</v>
      </c>
      <c r="F25" s="601">
        <v>4374.5236087788999</v>
      </c>
      <c r="G25" s="467"/>
      <c r="H25" s="588">
        <f t="shared" si="3"/>
        <v>341966.24630314443</v>
      </c>
      <c r="I25" s="601">
        <v>325302.65270265006</v>
      </c>
      <c r="J25" s="601">
        <v>16663.593600494365</v>
      </c>
      <c r="K25" s="809"/>
      <c r="L25" s="588">
        <f t="shared" si="4"/>
        <v>610998.61634118319</v>
      </c>
      <c r="M25" s="601">
        <v>568890.21637065848</v>
      </c>
      <c r="N25" s="601">
        <v>42108.39997052469</v>
      </c>
      <c r="O25" s="809"/>
      <c r="P25" s="588">
        <f t="shared" si="5"/>
        <v>1131421.3883737221</v>
      </c>
      <c r="Q25" s="601">
        <v>1061042.171141996</v>
      </c>
      <c r="R25" s="601">
        <v>70379.217231726143</v>
      </c>
      <c r="S25" s="684"/>
      <c r="T25" s="612">
        <v>-376996.82056959515</v>
      </c>
      <c r="U25" s="290">
        <f t="shared" si="2"/>
        <v>1855409.8629784051</v>
      </c>
      <c r="V25" s="271">
        <f t="shared" si="1"/>
        <v>2098880.949136476</v>
      </c>
      <c r="W25" s="271">
        <f t="shared" si="1"/>
        <v>133525.73441152408</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10554211.912529955</v>
      </c>
      <c r="E28" s="590">
        <f t="shared" si="6"/>
        <v>10257330.308921173</v>
      </c>
      <c r="F28" s="590">
        <f t="shared" si="6"/>
        <v>296881.60360877885</v>
      </c>
      <c r="G28" s="1102"/>
      <c r="H28" s="589">
        <f>SUM(H21:H22,H24:H27)</f>
        <v>11034580.556303138</v>
      </c>
      <c r="I28" s="590">
        <f t="shared" si="6"/>
        <v>10524955.512702644</v>
      </c>
      <c r="J28" s="590">
        <f>SUM(J21:J22,J24:J27)</f>
        <v>509625.04360049433</v>
      </c>
      <c r="K28" s="1103"/>
      <c r="L28" s="589">
        <f>SUM(L21:L22,L24:L27)</f>
        <v>11557115.886341181</v>
      </c>
      <c r="M28" s="590">
        <f>SUM(M21:M22,M24:M27)</f>
        <v>10776643.866370656</v>
      </c>
      <c r="N28" s="590">
        <f>SUM(N21:N22,N24:N27)</f>
        <v>780472.01997052459</v>
      </c>
      <c r="O28" s="1103"/>
      <c r="P28" s="589">
        <f>SUM(P21:P22,P24:P27)</f>
        <v>13561001.268373717</v>
      </c>
      <c r="Q28" s="590">
        <f>SUM(Q21:Q22,Q24:Q27)</f>
        <v>12706785.90114199</v>
      </c>
      <c r="R28" s="590">
        <f>SUM(R21:R22,R24:R27)</f>
        <v>854215.36723172618</v>
      </c>
      <c r="S28" s="1098"/>
      <c r="T28" s="613">
        <f t="shared" si="6"/>
        <v>-353973.80056959519</v>
      </c>
      <c r="U28" s="599">
        <f t="shared" si="6"/>
        <v>46352935.8229784</v>
      </c>
      <c r="V28" s="590">
        <f t="shared" si="6"/>
        <v>44265715.589136466</v>
      </c>
      <c r="W28" s="590">
        <f t="shared" si="6"/>
        <v>2441194.034411524</v>
      </c>
      <c r="X28" s="1352"/>
    </row>
    <row r="29" spans="1:24" x14ac:dyDescent="0.25">
      <c r="A29" s="1627" t="s">
        <v>736</v>
      </c>
      <c r="B29" s="580">
        <v>2.11</v>
      </c>
      <c r="C29" s="144" t="s">
        <v>228</v>
      </c>
      <c r="D29" s="577">
        <f t="shared" ref="D29:D39" si="7">SUM(E29:G29)</f>
        <v>546178.37</v>
      </c>
      <c r="E29" s="253">
        <v>79197.970000000016</v>
      </c>
      <c r="F29" s="253">
        <v>466980.4</v>
      </c>
      <c r="G29" s="467"/>
      <c r="H29" s="588">
        <f>SUM(I29:J29)</f>
        <v>562662.46</v>
      </c>
      <c r="I29" s="253">
        <v>101280.61000000002</v>
      </c>
      <c r="J29" s="253">
        <v>461381.84999999992</v>
      </c>
      <c r="K29" s="375"/>
      <c r="L29" s="588">
        <f>SUM(M29:N29)</f>
        <v>558647.54999999993</v>
      </c>
      <c r="M29" s="253">
        <v>119712.14</v>
      </c>
      <c r="N29" s="253">
        <v>438935.41</v>
      </c>
      <c r="O29" s="375"/>
      <c r="P29" s="588">
        <f>SUM(Q29:R29)</f>
        <v>557835.6</v>
      </c>
      <c r="Q29" s="253">
        <v>183265.56999999998</v>
      </c>
      <c r="R29" s="253">
        <v>374570.02999999997</v>
      </c>
      <c r="S29" s="303"/>
      <c r="T29" s="607">
        <v>14113.2</v>
      </c>
      <c r="U29" s="290">
        <f>SUM(V29:X29)+T29</f>
        <v>2239437.1800000002</v>
      </c>
      <c r="V29" s="271">
        <f t="shared" ref="V29:W38" si="8">E29+I29+M29+Q29</f>
        <v>483456.29000000004</v>
      </c>
      <c r="W29" s="271">
        <f t="shared" si="8"/>
        <v>1741867.69</v>
      </c>
      <c r="X29" s="304"/>
    </row>
    <row r="30" spans="1:24" x14ac:dyDescent="0.25">
      <c r="A30" s="1627"/>
      <c r="B30" s="388">
        <v>2.12</v>
      </c>
      <c r="C30" s="144" t="s">
        <v>552</v>
      </c>
      <c r="D30" s="577">
        <f t="shared" si="7"/>
        <v>2539205.0199999986</v>
      </c>
      <c r="E30" s="253">
        <v>87975.099999999991</v>
      </c>
      <c r="F30" s="253">
        <v>2451229.9199999985</v>
      </c>
      <c r="G30" s="467"/>
      <c r="H30" s="588">
        <f>SUM(I30:J30)</f>
        <v>2720014.149999999</v>
      </c>
      <c r="I30" s="253">
        <v>101237.82999999999</v>
      </c>
      <c r="J30" s="253">
        <v>2618776.3199999989</v>
      </c>
      <c r="K30" s="375"/>
      <c r="L30" s="588">
        <f>SUM(M30:N30)</f>
        <v>2649938.38</v>
      </c>
      <c r="M30" s="253">
        <v>95668.579999999987</v>
      </c>
      <c r="N30" s="253">
        <v>2554269.7999999998</v>
      </c>
      <c r="O30" s="375"/>
      <c r="P30" s="588">
        <f>SUM(Q30:R30)</f>
        <v>3074016.79</v>
      </c>
      <c r="Q30" s="253">
        <v>125363.39999999998</v>
      </c>
      <c r="R30" s="253">
        <v>2948653.39</v>
      </c>
      <c r="S30" s="303"/>
      <c r="T30" s="607">
        <v>32916.659999999996</v>
      </c>
      <c r="U30" s="290">
        <f t="shared" ref="U30:U39" si="9">SUM(V30:X30)+T30</f>
        <v>11016090.999999998</v>
      </c>
      <c r="V30" s="271">
        <f t="shared" si="8"/>
        <v>410244.91</v>
      </c>
      <c r="W30" s="271">
        <f t="shared" si="8"/>
        <v>10572929.429999998</v>
      </c>
      <c r="X30" s="304"/>
    </row>
    <row r="31" spans="1:24" x14ac:dyDescent="0.25">
      <c r="A31" s="1627"/>
      <c r="B31" s="388">
        <v>2.13</v>
      </c>
      <c r="C31" s="144" t="s">
        <v>229</v>
      </c>
      <c r="D31" s="577">
        <f t="shared" si="7"/>
        <v>103603.20999999999</v>
      </c>
      <c r="E31" s="253">
        <v>8794.3499999999985</v>
      </c>
      <c r="F31" s="253">
        <v>94808.86</v>
      </c>
      <c r="G31" s="467"/>
      <c r="H31" s="588">
        <f t="shared" ref="H31:H39" si="10">SUM(I31:J31)</f>
        <v>98681.599999999977</v>
      </c>
      <c r="I31" s="253">
        <v>7003.819999999997</v>
      </c>
      <c r="J31" s="253">
        <v>91677.779999999984</v>
      </c>
      <c r="K31" s="375"/>
      <c r="L31" s="588">
        <f t="shared" ref="L31:L39" si="11">SUM(M31:N31)</f>
        <v>96219.260000000009</v>
      </c>
      <c r="M31" s="253">
        <v>6953.43</v>
      </c>
      <c r="N31" s="253">
        <v>89265.83</v>
      </c>
      <c r="O31" s="375"/>
      <c r="P31" s="588">
        <f t="shared" ref="P31:P39" si="12">SUM(Q31:R31)</f>
        <v>125797.42000000001</v>
      </c>
      <c r="Q31" s="253">
        <v>8341.83</v>
      </c>
      <c r="R31" s="253">
        <v>117455.59000000001</v>
      </c>
      <c r="S31" s="303"/>
      <c r="T31" s="607">
        <v>2662.0099999999989</v>
      </c>
      <c r="U31" s="290">
        <f t="shared" si="9"/>
        <v>426963.5</v>
      </c>
      <c r="V31" s="271">
        <f t="shared" si="8"/>
        <v>31093.429999999993</v>
      </c>
      <c r="W31" s="271">
        <f t="shared" si="8"/>
        <v>393208.06</v>
      </c>
      <c r="X31" s="304"/>
    </row>
    <row r="32" spans="1:24" x14ac:dyDescent="0.25">
      <c r="A32" s="1627"/>
      <c r="B32" s="388">
        <v>2.14</v>
      </c>
      <c r="C32" s="144" t="s">
        <v>554</v>
      </c>
      <c r="D32" s="577">
        <f t="shared" si="7"/>
        <v>49660.32</v>
      </c>
      <c r="E32" s="253">
        <v>48129.62</v>
      </c>
      <c r="F32" s="253">
        <v>1530.7</v>
      </c>
      <c r="G32" s="467"/>
      <c r="H32" s="588">
        <f t="shared" si="10"/>
        <v>38198.42</v>
      </c>
      <c r="I32" s="253">
        <v>36434.47</v>
      </c>
      <c r="J32" s="253">
        <v>1763.95</v>
      </c>
      <c r="K32" s="375"/>
      <c r="L32" s="588">
        <f t="shared" si="11"/>
        <v>39753.819999999985</v>
      </c>
      <c r="M32" s="253">
        <v>36736.499999999985</v>
      </c>
      <c r="N32" s="253">
        <v>3017.32</v>
      </c>
      <c r="O32" s="375"/>
      <c r="P32" s="588">
        <f t="shared" si="12"/>
        <v>37772.779999999992</v>
      </c>
      <c r="Q32" s="253">
        <v>33976.789999999994</v>
      </c>
      <c r="R32" s="253">
        <v>3795.9900000000007</v>
      </c>
      <c r="S32" s="303"/>
      <c r="T32" s="607">
        <v>11483.05</v>
      </c>
      <c r="U32" s="290">
        <f t="shared" si="9"/>
        <v>176868.38999999996</v>
      </c>
      <c r="V32" s="271">
        <f t="shared" si="8"/>
        <v>155277.37999999998</v>
      </c>
      <c r="W32" s="271">
        <f t="shared" si="8"/>
        <v>10107.960000000001</v>
      </c>
      <c r="X32" s="304"/>
    </row>
    <row r="33" spans="1:24" x14ac:dyDescent="0.25">
      <c r="A33" s="1627"/>
      <c r="B33" s="388">
        <v>2.15</v>
      </c>
      <c r="C33" s="144" t="s">
        <v>553</v>
      </c>
      <c r="D33" s="577">
        <f t="shared" si="7"/>
        <v>57077.182308196381</v>
      </c>
      <c r="E33" s="253">
        <v>1404.3088694768244</v>
      </c>
      <c r="F33" s="253">
        <v>55672.873438719558</v>
      </c>
      <c r="G33" s="467"/>
      <c r="H33" s="588">
        <f t="shared" si="10"/>
        <v>46625.156516020208</v>
      </c>
      <c r="I33" s="253">
        <v>461.68985963459528</v>
      </c>
      <c r="J33" s="253">
        <v>46163.466656385615</v>
      </c>
      <c r="K33" s="375"/>
      <c r="L33" s="588">
        <f t="shared" si="11"/>
        <v>50763.487983180712</v>
      </c>
      <c r="M33" s="253">
        <v>523.79874814482275</v>
      </c>
      <c r="N33" s="253">
        <v>50239.68923503589</v>
      </c>
      <c r="O33" s="375"/>
      <c r="P33" s="588">
        <f t="shared" si="12"/>
        <v>54538.589912654032</v>
      </c>
      <c r="Q33" s="253">
        <v>937.90628314966841</v>
      </c>
      <c r="R33" s="253">
        <v>53600.683629504361</v>
      </c>
      <c r="S33" s="303"/>
      <c r="T33" s="607">
        <v>41445.802727272719</v>
      </c>
      <c r="U33" s="290">
        <f t="shared" si="9"/>
        <v>250450.21944732405</v>
      </c>
      <c r="V33" s="271">
        <f t="shared" si="8"/>
        <v>3327.703760405911</v>
      </c>
      <c r="W33" s="271">
        <f t="shared" si="8"/>
        <v>205676.71295964543</v>
      </c>
      <c r="X33" s="304"/>
    </row>
    <row r="34" spans="1:24" x14ac:dyDescent="0.25">
      <c r="A34" s="1627"/>
      <c r="B34" s="388">
        <v>2.16</v>
      </c>
      <c r="C34" s="144" t="s">
        <v>781</v>
      </c>
      <c r="D34" s="577">
        <f t="shared" si="7"/>
        <v>496958.05462581356</v>
      </c>
      <c r="E34" s="253">
        <v>243969.32504708885</v>
      </c>
      <c r="F34" s="253">
        <v>252988.72957872471</v>
      </c>
      <c r="G34" s="467"/>
      <c r="H34" s="588">
        <f t="shared" si="10"/>
        <v>507406.71457830869</v>
      </c>
      <c r="I34" s="253">
        <v>249098.83747279283</v>
      </c>
      <c r="J34" s="253">
        <v>258307.87710551586</v>
      </c>
      <c r="K34" s="375"/>
      <c r="L34" s="588">
        <f t="shared" si="11"/>
        <v>554630.01898207981</v>
      </c>
      <c r="M34" s="253">
        <v>272281.95643955568</v>
      </c>
      <c r="N34" s="253">
        <v>282348.06254252419</v>
      </c>
      <c r="O34" s="375"/>
      <c r="P34" s="588">
        <f t="shared" si="12"/>
        <v>626076.42944875173</v>
      </c>
      <c r="Q34" s="253">
        <v>307356.81311275263</v>
      </c>
      <c r="R34" s="253">
        <v>318719.61633599905</v>
      </c>
      <c r="S34" s="303"/>
      <c r="T34" s="607">
        <v>0</v>
      </c>
      <c r="U34" s="290">
        <f t="shared" si="9"/>
        <v>2185071.2176349536</v>
      </c>
      <c r="V34" s="271">
        <f t="shared" si="8"/>
        <v>1072706.9320721901</v>
      </c>
      <c r="W34" s="271">
        <f t="shared" si="8"/>
        <v>1112364.2855627637</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87231.92</v>
      </c>
      <c r="E36" s="253">
        <v>2131</v>
      </c>
      <c r="F36" s="253">
        <v>85100.92</v>
      </c>
      <c r="G36" s="467"/>
      <c r="H36" s="588">
        <f t="shared" si="10"/>
        <v>88213.32</v>
      </c>
      <c r="I36" s="253">
        <v>2857.5</v>
      </c>
      <c r="J36" s="253">
        <v>85355.82</v>
      </c>
      <c r="K36" s="375"/>
      <c r="L36" s="588">
        <f t="shared" si="11"/>
        <v>86158.41</v>
      </c>
      <c r="M36" s="253">
        <v>4322.13</v>
      </c>
      <c r="N36" s="253">
        <v>81836.28</v>
      </c>
      <c r="O36" s="375"/>
      <c r="P36" s="588">
        <f t="shared" si="12"/>
        <v>81149.59</v>
      </c>
      <c r="Q36" s="253">
        <v>4391.75</v>
      </c>
      <c r="R36" s="253">
        <v>76757.84</v>
      </c>
      <c r="S36" s="303"/>
      <c r="T36" s="607">
        <v>1334.62</v>
      </c>
      <c r="U36" s="290">
        <f t="shared" si="9"/>
        <v>344087.86</v>
      </c>
      <c r="V36" s="271">
        <f t="shared" si="8"/>
        <v>13702.380000000001</v>
      </c>
      <c r="W36" s="271">
        <f t="shared" si="8"/>
        <v>329050.86</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2746.0946513478748</v>
      </c>
      <c r="E38" s="253">
        <v>398.19431482541034</v>
      </c>
      <c r="F38" s="253">
        <v>2347.9003365224644</v>
      </c>
      <c r="G38" s="467"/>
      <c r="H38" s="588">
        <f t="shared" si="10"/>
        <v>6558.5797715875387</v>
      </c>
      <c r="I38" s="253">
        <v>1180.5602954212491</v>
      </c>
      <c r="J38" s="253">
        <v>5378.0194761662897</v>
      </c>
      <c r="K38" s="375"/>
      <c r="L38" s="588">
        <f t="shared" si="11"/>
        <v>17711.213626737102</v>
      </c>
      <c r="M38" s="253">
        <v>3795.3219078001148</v>
      </c>
      <c r="N38" s="253">
        <v>13915.891718936989</v>
      </c>
      <c r="O38" s="375"/>
      <c r="P38" s="588">
        <f t="shared" si="12"/>
        <v>87796.230387907824</v>
      </c>
      <c r="Q38" s="253">
        <v>28843.670439626389</v>
      </c>
      <c r="R38" s="253">
        <v>58952.559948281443</v>
      </c>
      <c r="S38" s="303"/>
      <c r="T38" s="607">
        <v>-123957.60362245668</v>
      </c>
      <c r="U38" s="290">
        <f t="shared" si="9"/>
        <v>-9145.485184876321</v>
      </c>
      <c r="V38" s="271">
        <f t="shared" si="8"/>
        <v>34217.74695767316</v>
      </c>
      <c r="W38" s="271">
        <f t="shared" si="8"/>
        <v>80594.371479907189</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14436872.084115312</v>
      </c>
      <c r="E40" s="280">
        <f t="shared" ref="E40:J40" si="13">SUM(E28:E39)</f>
        <v>10729330.177152565</v>
      </c>
      <c r="F40" s="280">
        <f t="shared" si="13"/>
        <v>3707541.906962744</v>
      </c>
      <c r="G40" s="1102"/>
      <c r="H40" s="288">
        <f t="shared" si="13"/>
        <v>15102940.957169052</v>
      </c>
      <c r="I40" s="280">
        <f t="shared" si="13"/>
        <v>11024510.830330493</v>
      </c>
      <c r="J40" s="280">
        <f t="shared" si="13"/>
        <v>4078430.1268385607</v>
      </c>
      <c r="K40" s="1102"/>
      <c r="L40" s="288">
        <f>SUM(L28:L39)</f>
        <v>15610938.026933176</v>
      </c>
      <c r="M40" s="280">
        <f>SUM(M28:M39)</f>
        <v>11316637.723466158</v>
      </c>
      <c r="N40" s="280">
        <f>SUM(N28:N39)</f>
        <v>4294300.3034670213</v>
      </c>
      <c r="O40" s="1102"/>
      <c r="P40" s="288">
        <f>SUM(P28:P39)</f>
        <v>18205984.69812303</v>
      </c>
      <c r="Q40" s="280">
        <f>SUM(Q28:Q39)</f>
        <v>13399263.630977519</v>
      </c>
      <c r="R40" s="280">
        <f>SUM(R28:R39)</f>
        <v>4806721.0671455115</v>
      </c>
      <c r="S40" s="466"/>
      <c r="T40" s="606">
        <f>SUM(T28:T39)</f>
        <v>-373976.06146477914</v>
      </c>
      <c r="U40" s="292">
        <f>SUM(U28:U39)</f>
        <v>62982759.704875797</v>
      </c>
      <c r="V40" s="280">
        <f>SUM(V28:V39)</f>
        <v>46469742.361926742</v>
      </c>
      <c r="W40" s="280">
        <f>SUM(W28:W39)</f>
        <v>16886993.404413838</v>
      </c>
      <c r="X40" s="1353"/>
    </row>
    <row r="41" spans="1:24" ht="14.85" customHeight="1" x14ac:dyDescent="0.25">
      <c r="A41" s="1624" t="s">
        <v>6</v>
      </c>
      <c r="B41" s="114" t="s">
        <v>70</v>
      </c>
      <c r="C41" s="144" t="s">
        <v>188</v>
      </c>
      <c r="D41" s="574">
        <f>SUM(E41:G41)</f>
        <v>24181.668311885958</v>
      </c>
      <c r="E41" s="251">
        <v>13156.360066960893</v>
      </c>
      <c r="F41" s="253">
        <v>11025.308244925065</v>
      </c>
      <c r="G41" s="467"/>
      <c r="H41" s="588">
        <f>SUM(I41:J41)</f>
        <v>25291.482233804694</v>
      </c>
      <c r="I41" s="251">
        <v>14818.185593043392</v>
      </c>
      <c r="J41" s="253">
        <v>10473.2966407613</v>
      </c>
      <c r="K41" s="375"/>
      <c r="L41" s="588">
        <f>SUM(M41:N41)</f>
        <v>23822.626465680671</v>
      </c>
      <c r="M41" s="251">
        <v>11329.531035254526</v>
      </c>
      <c r="N41" s="253">
        <v>12493.095430426145</v>
      </c>
      <c r="O41" s="375"/>
      <c r="P41" s="588">
        <f>SUM(Q41:R41)</f>
        <v>24372.946683926708</v>
      </c>
      <c r="Q41" s="251">
        <v>14200.213864781428</v>
      </c>
      <c r="R41" s="253">
        <v>10172.73281914528</v>
      </c>
      <c r="S41" s="303"/>
      <c r="T41" s="607">
        <v>-1415.45</v>
      </c>
      <c r="U41" s="321">
        <f>SUM(V41:X41)+T41</f>
        <v>96253.273695298019</v>
      </c>
      <c r="V41" s="271">
        <f t="shared" ref="V41:W44" si="14">E41+I41+M41+Q41</f>
        <v>53504.290560040237</v>
      </c>
      <c r="W41" s="271">
        <f t="shared" si="14"/>
        <v>44164.433135257786</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24181.668311885958</v>
      </c>
      <c r="E45" s="280">
        <f t="shared" si="15"/>
        <v>13156.360066960893</v>
      </c>
      <c r="F45" s="280">
        <f t="shared" si="15"/>
        <v>11025.308244925065</v>
      </c>
      <c r="G45" s="1102"/>
      <c r="H45" s="288">
        <f>SUM(H41:H44)</f>
        <v>25291.482233804694</v>
      </c>
      <c r="I45" s="280">
        <f t="shared" si="15"/>
        <v>14818.185593043392</v>
      </c>
      <c r="J45" s="280">
        <f t="shared" si="15"/>
        <v>10473.2966407613</v>
      </c>
      <c r="K45" s="1102"/>
      <c r="L45" s="288">
        <f>SUM(L41:L44)</f>
        <v>23822.626465680671</v>
      </c>
      <c r="M45" s="280">
        <f>SUM(M41:M44)</f>
        <v>11329.531035254526</v>
      </c>
      <c r="N45" s="280">
        <f>SUM(N41:N44)</f>
        <v>12493.095430426145</v>
      </c>
      <c r="O45" s="1102"/>
      <c r="P45" s="288">
        <f>SUM(P41:P44)</f>
        <v>24372.946683926708</v>
      </c>
      <c r="Q45" s="280">
        <f>SUM(Q41:Q44)</f>
        <v>14200.213864781428</v>
      </c>
      <c r="R45" s="280">
        <f>SUM(R41:R44)</f>
        <v>10172.73281914528</v>
      </c>
      <c r="S45" s="466"/>
      <c r="T45" s="606">
        <f t="shared" si="15"/>
        <v>-1415.45</v>
      </c>
      <c r="U45" s="292">
        <f t="shared" si="15"/>
        <v>96253.273695298019</v>
      </c>
      <c r="V45" s="280">
        <f t="shared" si="15"/>
        <v>53504.290560040237</v>
      </c>
      <c r="W45" s="280">
        <f t="shared" si="15"/>
        <v>44164.433135257786</v>
      </c>
      <c r="X45" s="1353"/>
    </row>
    <row r="46" spans="1:24" s="403" customFormat="1" x14ac:dyDescent="0.25">
      <c r="A46" s="1623" t="s">
        <v>232</v>
      </c>
      <c r="B46" s="150" t="s">
        <v>74</v>
      </c>
      <c r="C46" s="143" t="s">
        <v>171</v>
      </c>
      <c r="D46" s="334">
        <f t="shared" ref="D46:J46" si="16">SUM(D21+D22+D24, D29:D36)+D41</f>
        <v>14310287.225245899</v>
      </c>
      <c r="E46" s="372">
        <f t="shared" si="16"/>
        <v>10598442.433983529</v>
      </c>
      <c r="F46" s="372">
        <f t="shared" si="16"/>
        <v>3711844.7912623677</v>
      </c>
      <c r="G46" s="467"/>
      <c r="H46" s="334">
        <f t="shared" si="16"/>
        <v>14779707.613328125</v>
      </c>
      <c r="I46" s="372">
        <f t="shared" si="16"/>
        <v>10712845.802925464</v>
      </c>
      <c r="J46" s="372">
        <f t="shared" si="16"/>
        <v>4066861.8104026611</v>
      </c>
      <c r="K46" s="463"/>
      <c r="L46" s="334">
        <f>SUM(L21+L22+L24, L29:L36)+L41</f>
        <v>15006050.823430939</v>
      </c>
      <c r="M46" s="372">
        <f>SUM(M21+M22+M24, M29:M36)+M41</f>
        <v>10755281.716222953</v>
      </c>
      <c r="N46" s="372">
        <f>SUM(N21+N22+N24, N29:N36)+N41</f>
        <v>4250769.1072079856</v>
      </c>
      <c r="O46" s="463"/>
      <c r="P46" s="334">
        <f>SUM(P21+P22+P24, P29:P36)+P41</f>
        <v>17011140.02604533</v>
      </c>
      <c r="Q46" s="372">
        <f>SUM(Q21+Q22+Q24, Q29:Q36)+Q41</f>
        <v>12323578.003260676</v>
      </c>
      <c r="R46" s="372">
        <f>SUM(R21+R22+R24, R29:R36)+R41</f>
        <v>4687562.0227846494</v>
      </c>
      <c r="S46" s="463"/>
      <c r="T46" s="614">
        <f>SUM(T21+T22+T24, T29:T36)+T41</f>
        <v>125562.91272727266</v>
      </c>
      <c r="U46" s="321">
        <f>SUM(U21+U22+U24, U29:U36)+U41</f>
        <v>61232748.600777566</v>
      </c>
      <c r="V46" s="372">
        <f>SUM(V21+V22+V24, V29:V36)+V41</f>
        <v>44390147.956392631</v>
      </c>
      <c r="W46" s="372">
        <f>SUM(W21+W22+W24, W29:W36)+W41</f>
        <v>16717037.731657665</v>
      </c>
      <c r="X46" s="469"/>
    </row>
    <row r="47" spans="1:24" s="403" customFormat="1" x14ac:dyDescent="0.25">
      <c r="A47" s="1663"/>
      <c r="B47" s="114" t="s">
        <v>75</v>
      </c>
      <c r="C47" s="144" t="s">
        <v>172</v>
      </c>
      <c r="D47" s="270">
        <f t="shared" ref="D47:W47" si="17">D25+D38+D43</f>
        <v>150766.52718129838</v>
      </c>
      <c r="E47" s="271">
        <f t="shared" si="17"/>
        <v>144044.10323599703</v>
      </c>
      <c r="F47" s="271">
        <f t="shared" si="17"/>
        <v>6722.4239453013643</v>
      </c>
      <c r="G47" s="467"/>
      <c r="H47" s="270">
        <f t="shared" si="17"/>
        <v>348524.826074732</v>
      </c>
      <c r="I47" s="271">
        <f t="shared" si="17"/>
        <v>326483.21299807128</v>
      </c>
      <c r="J47" s="271">
        <f t="shared" si="17"/>
        <v>22041.613076660655</v>
      </c>
      <c r="K47" s="464"/>
      <c r="L47" s="270">
        <f>L25+L38+L43</f>
        <v>628709.82996792032</v>
      </c>
      <c r="M47" s="271">
        <f>M25+M38+M43</f>
        <v>572685.53827845864</v>
      </c>
      <c r="N47" s="271">
        <f>N25+N38+N43</f>
        <v>56024.291689461679</v>
      </c>
      <c r="O47" s="464"/>
      <c r="P47" s="270">
        <f>P25+P38+P43</f>
        <v>1219217.6187616298</v>
      </c>
      <c r="Q47" s="271">
        <f>Q25+Q38+Q43</f>
        <v>1089885.8415816224</v>
      </c>
      <c r="R47" s="271">
        <f>R25+R38+R43</f>
        <v>129331.77718000759</v>
      </c>
      <c r="S47" s="464"/>
      <c r="T47" s="615">
        <f t="shared" si="17"/>
        <v>-500954.42419205181</v>
      </c>
      <c r="U47" s="290">
        <f t="shared" si="17"/>
        <v>1846264.3777935288</v>
      </c>
      <c r="V47" s="271">
        <f t="shared" si="17"/>
        <v>2133098.6960941493</v>
      </c>
      <c r="W47" s="271">
        <f t="shared" si="17"/>
        <v>214120.10589143127</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96178.855454545424</v>
      </c>
      <c r="E50" s="253">
        <v>69560.86777404882</v>
      </c>
      <c r="F50" s="253">
        <v>26617.987680496601</v>
      </c>
      <c r="G50" s="467"/>
      <c r="H50" s="270">
        <f>SUM(I50:J50)</f>
        <v>-6251.5627272727224</v>
      </c>
      <c r="I50" s="253">
        <v>-4426.6315667424988</v>
      </c>
      <c r="J50" s="253">
        <v>-1824.9311605302237</v>
      </c>
      <c r="K50" s="375"/>
      <c r="L50" s="270">
        <f>SUM(M50:N50)</f>
        <v>5089.6645454545442</v>
      </c>
      <c r="M50" s="253">
        <v>3557.5230702322301</v>
      </c>
      <c r="N50" s="253">
        <v>1532.1414752223138</v>
      </c>
      <c r="O50" s="375"/>
      <c r="P50" s="270">
        <f>SUM(Q50:R50)</f>
        <v>1679.3481818181817</v>
      </c>
      <c r="Q50" s="253">
        <v>1186.5114464635421</v>
      </c>
      <c r="R50" s="253">
        <v>492.8367353546397</v>
      </c>
      <c r="S50" s="303"/>
      <c r="T50" s="607">
        <v>795.11999999999989</v>
      </c>
      <c r="U50" s="290">
        <f>SUM(V50:X50)+T50</f>
        <v>97491.425454545417</v>
      </c>
      <c r="V50" s="271">
        <f t="shared" ref="V50:W51" si="20">E50+I50+M50+Q50</f>
        <v>69878.270724002097</v>
      </c>
      <c r="W50" s="271">
        <f t="shared" si="20"/>
        <v>26818.034730543328</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14557232.607881742</v>
      </c>
      <c r="E52" s="280">
        <f t="shared" si="21"/>
        <v>10812047.404993575</v>
      </c>
      <c r="F52" s="280">
        <f t="shared" si="21"/>
        <v>3745185.2028881656</v>
      </c>
      <c r="G52" s="1102"/>
      <c r="H52" s="288">
        <f t="shared" si="21"/>
        <v>15121980.876675585</v>
      </c>
      <c r="I52" s="280">
        <f t="shared" si="21"/>
        <v>11034902.384356793</v>
      </c>
      <c r="J52" s="280">
        <f t="shared" si="21"/>
        <v>4087078.4923187918</v>
      </c>
      <c r="K52" s="1102"/>
      <c r="L52" s="288">
        <f>SUM(L46:L51)</f>
        <v>15639850.317944312</v>
      </c>
      <c r="M52" s="280">
        <f>SUM(M46:M51)</f>
        <v>11331524.777571645</v>
      </c>
      <c r="N52" s="280">
        <f>SUM(N46:N51)</f>
        <v>4308325.5403726697</v>
      </c>
      <c r="O52" s="1102"/>
      <c r="P52" s="288">
        <f>SUM(P46:P51)</f>
        <v>18232036.992988776</v>
      </c>
      <c r="Q52" s="280">
        <f>SUM(Q46:Q51)</f>
        <v>13414650.356288761</v>
      </c>
      <c r="R52" s="280">
        <f>SUM(R46:R51)</f>
        <v>4817386.6367000118</v>
      </c>
      <c r="S52" s="466"/>
      <c r="T52" s="606">
        <f t="shared" si="21"/>
        <v>-374596.39146477915</v>
      </c>
      <c r="U52" s="292">
        <f t="shared" si="21"/>
        <v>63176504.404025637</v>
      </c>
      <c r="V52" s="280">
        <f t="shared" si="21"/>
        <v>46593124.923210777</v>
      </c>
      <c r="W52" s="280">
        <f t="shared" si="21"/>
        <v>16957975.87227964</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14557232.607881742</v>
      </c>
      <c r="E56" s="280">
        <f t="shared" si="24"/>
        <v>10812047.404993575</v>
      </c>
      <c r="F56" s="280">
        <f t="shared" si="24"/>
        <v>3745185.2028881656</v>
      </c>
      <c r="G56" s="467"/>
      <c r="H56" s="288">
        <f t="shared" si="24"/>
        <v>15121980.876675585</v>
      </c>
      <c r="I56" s="280">
        <f t="shared" si="24"/>
        <v>11034902.384356793</v>
      </c>
      <c r="J56" s="280">
        <f t="shared" si="24"/>
        <v>4087078.4923187918</v>
      </c>
      <c r="K56" s="1102"/>
      <c r="L56" s="288">
        <f>L52+L55</f>
        <v>15639850.317944312</v>
      </c>
      <c r="M56" s="280">
        <f>M52+M55</f>
        <v>11331524.777571645</v>
      </c>
      <c r="N56" s="280">
        <f>N52+N55</f>
        <v>4308325.5403726697</v>
      </c>
      <c r="O56" s="1102"/>
      <c r="P56" s="288">
        <f>P52+P55</f>
        <v>18232036.992988776</v>
      </c>
      <c r="Q56" s="280">
        <f>Q52+Q55</f>
        <v>13414650.356288761</v>
      </c>
      <c r="R56" s="280">
        <f>R52+R55</f>
        <v>4817386.6367000118</v>
      </c>
      <c r="S56" s="466"/>
      <c r="T56" s="606">
        <f t="shared" si="24"/>
        <v>-374596.39146477915</v>
      </c>
      <c r="U56" s="292">
        <f t="shared" si="24"/>
        <v>63176504.404025637</v>
      </c>
      <c r="V56" s="280">
        <f t="shared" si="24"/>
        <v>46593124.923210777</v>
      </c>
      <c r="W56" s="280">
        <f t="shared" si="24"/>
        <v>16957975.87227964</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352949.30237604596</v>
      </c>
      <c r="E59" s="251">
        <v>140553.57372864947</v>
      </c>
      <c r="F59" s="253">
        <v>212395.72864739646</v>
      </c>
      <c r="G59" s="467"/>
      <c r="H59" s="270">
        <f t="shared" ref="H59:H64" si="26">SUM(I59:J59)</f>
        <v>339655.49951756379</v>
      </c>
      <c r="I59" s="251">
        <v>151120.5225641382</v>
      </c>
      <c r="J59" s="253">
        <v>188534.97695342559</v>
      </c>
      <c r="K59" s="375"/>
      <c r="L59" s="270">
        <f t="shared" ref="L59:L64" si="27">SUM(M59:N59)</f>
        <v>424087.17412880895</v>
      </c>
      <c r="M59" s="251">
        <v>203666.09679408121</v>
      </c>
      <c r="N59" s="253">
        <v>220421.07733472774</v>
      </c>
      <c r="O59" s="375"/>
      <c r="P59" s="270">
        <f t="shared" ref="P59:P64" si="28">SUM(Q59:R59)</f>
        <v>299061.4221750407</v>
      </c>
      <c r="Q59" s="253">
        <v>147070.89852417586</v>
      </c>
      <c r="R59" s="253">
        <v>151990.52365086484</v>
      </c>
      <c r="S59" s="303"/>
      <c r="T59" s="607"/>
      <c r="U59" s="290">
        <f t="shared" ref="U59:U64" si="29">D59+H59+L59+P59+T59</f>
        <v>1415753.3981974595</v>
      </c>
      <c r="V59" s="271">
        <f t="shared" ref="V59:W65" si="30">E59+I59+M59+Q59</f>
        <v>642411.09161104471</v>
      </c>
      <c r="W59" s="271">
        <f t="shared" si="30"/>
        <v>773342.30658641458</v>
      </c>
      <c r="X59" s="304"/>
    </row>
    <row r="60" spans="1:24" x14ac:dyDescent="0.25">
      <c r="A60" s="1624"/>
      <c r="B60" s="114" t="s">
        <v>80</v>
      </c>
      <c r="C60" s="145" t="s">
        <v>97</v>
      </c>
      <c r="D60" s="270">
        <f t="shared" si="25"/>
        <v>38250.335321208775</v>
      </c>
      <c r="E60" s="253">
        <v>15232.27639075214</v>
      </c>
      <c r="F60" s="253">
        <v>23018.058930456635</v>
      </c>
      <c r="G60" s="467"/>
      <c r="H60" s="270">
        <f t="shared" si="26"/>
        <v>55288.749407588752</v>
      </c>
      <c r="I60" s="253">
        <v>24599.232793992909</v>
      </c>
      <c r="J60" s="253">
        <v>30689.516613595839</v>
      </c>
      <c r="K60" s="375"/>
      <c r="L60" s="270">
        <f t="shared" si="27"/>
        <v>45851.09959419418</v>
      </c>
      <c r="M60" s="253">
        <v>22019.799366131883</v>
      </c>
      <c r="N60" s="253">
        <v>23831.300228062293</v>
      </c>
      <c r="O60" s="375"/>
      <c r="P60" s="270">
        <f t="shared" si="28"/>
        <v>44068.055796595683</v>
      </c>
      <c r="Q60" s="253">
        <v>21671.563370100732</v>
      </c>
      <c r="R60" s="253">
        <v>22396.492426494948</v>
      </c>
      <c r="S60" s="303"/>
      <c r="T60" s="607"/>
      <c r="U60" s="290">
        <f t="shared" si="29"/>
        <v>183458.2401195874</v>
      </c>
      <c r="V60" s="271">
        <f t="shared" si="30"/>
        <v>83522.871920977661</v>
      </c>
      <c r="W60" s="271">
        <f t="shared" si="30"/>
        <v>99935.368198609722</v>
      </c>
      <c r="X60" s="304"/>
    </row>
    <row r="61" spans="1:24" x14ac:dyDescent="0.25">
      <c r="A61" s="1624"/>
      <c r="B61" s="114" t="s">
        <v>81</v>
      </c>
      <c r="C61" s="145" t="s">
        <v>98</v>
      </c>
      <c r="D61" s="270">
        <f t="shared" si="25"/>
        <v>80290.406969089279</v>
      </c>
      <c r="E61" s="253">
        <v>31973.724157158336</v>
      </c>
      <c r="F61" s="253">
        <v>48316.682811930943</v>
      </c>
      <c r="G61" s="467"/>
      <c r="H61" s="270">
        <f t="shared" si="26"/>
        <v>80452.319349049474</v>
      </c>
      <c r="I61" s="253">
        <v>35795.08224890846</v>
      </c>
      <c r="J61" s="253">
        <v>44657.237100141021</v>
      </c>
      <c r="K61" s="375"/>
      <c r="L61" s="270">
        <f t="shared" si="27"/>
        <v>86986.407426679507</v>
      </c>
      <c r="M61" s="253">
        <v>41774.859405086645</v>
      </c>
      <c r="N61" s="253">
        <v>45211.548021592855</v>
      </c>
      <c r="O61" s="375"/>
      <c r="P61" s="270">
        <f t="shared" si="28"/>
        <v>89062.454836677643</v>
      </c>
      <c r="Q61" s="253">
        <v>43798.679088513338</v>
      </c>
      <c r="R61" s="253">
        <v>45263.775748164313</v>
      </c>
      <c r="S61" s="303"/>
      <c r="T61" s="607"/>
      <c r="U61" s="290">
        <f t="shared" si="29"/>
        <v>336791.58858149592</v>
      </c>
      <c r="V61" s="271">
        <f t="shared" si="30"/>
        <v>153342.34489966679</v>
      </c>
      <c r="W61" s="271">
        <f t="shared" si="30"/>
        <v>183449.2436818291</v>
      </c>
      <c r="X61" s="304"/>
    </row>
    <row r="62" spans="1:24" x14ac:dyDescent="0.25">
      <c r="A62" s="1624"/>
      <c r="B62" s="383" t="s">
        <v>82</v>
      </c>
      <c r="C62" s="145" t="s">
        <v>99</v>
      </c>
      <c r="D62" s="270">
        <f t="shared" si="25"/>
        <v>60546.930910725423</v>
      </c>
      <c r="E62" s="253">
        <v>24111.359508332764</v>
      </c>
      <c r="F62" s="253">
        <v>36435.571402392656</v>
      </c>
      <c r="G62" s="467"/>
      <c r="H62" s="270">
        <f t="shared" si="26"/>
        <v>41327.837978764641</v>
      </c>
      <c r="I62" s="253">
        <v>18387.703071694239</v>
      </c>
      <c r="J62" s="253">
        <v>22940.134907070398</v>
      </c>
      <c r="K62" s="375"/>
      <c r="L62" s="270">
        <f t="shared" si="27"/>
        <v>66749.178695272334</v>
      </c>
      <c r="M62" s="253">
        <v>32056.014702646153</v>
      </c>
      <c r="N62" s="253">
        <v>34693.163992626185</v>
      </c>
      <c r="O62" s="375"/>
      <c r="P62" s="270">
        <f t="shared" si="28"/>
        <v>245459.77384174796</v>
      </c>
      <c r="Q62" s="253">
        <v>120710.95371611502</v>
      </c>
      <c r="R62" s="253">
        <v>124748.82012563295</v>
      </c>
      <c r="S62" s="303"/>
      <c r="T62" s="607"/>
      <c r="U62" s="290">
        <f t="shared" si="29"/>
        <v>414083.72142651037</v>
      </c>
      <c r="V62" s="271">
        <f t="shared" si="30"/>
        <v>195266.03099878819</v>
      </c>
      <c r="W62" s="271">
        <f t="shared" si="30"/>
        <v>218817.69042772218</v>
      </c>
      <c r="X62" s="304"/>
    </row>
    <row r="63" spans="1:24" x14ac:dyDescent="0.25">
      <c r="A63" s="1624"/>
      <c r="B63" s="383" t="s">
        <v>216</v>
      </c>
      <c r="C63" s="145" t="s">
        <v>100</v>
      </c>
      <c r="D63" s="270">
        <f t="shared" si="25"/>
        <v>118719.44274946407</v>
      </c>
      <c r="E63" s="253">
        <v>47277.163709287044</v>
      </c>
      <c r="F63" s="253">
        <v>71442.279040177018</v>
      </c>
      <c r="G63" s="467"/>
      <c r="H63" s="270">
        <f t="shared" si="26"/>
        <v>195250.97972180916</v>
      </c>
      <c r="I63" s="253">
        <v>86871.639436516634</v>
      </c>
      <c r="J63" s="253">
        <v>108379.34028529254</v>
      </c>
      <c r="K63" s="375"/>
      <c r="L63" s="270">
        <f t="shared" si="27"/>
        <v>121341.03724920329</v>
      </c>
      <c r="M63" s="253">
        <v>58273.527107387359</v>
      </c>
      <c r="N63" s="253">
        <v>63067.510141815932</v>
      </c>
      <c r="O63" s="375"/>
      <c r="P63" s="270">
        <f t="shared" si="28"/>
        <v>181593.60555442632</v>
      </c>
      <c r="Q63" s="253">
        <v>89303.175718540384</v>
      </c>
      <c r="R63" s="253">
        <v>92290.429835885923</v>
      </c>
      <c r="S63" s="303"/>
      <c r="T63" s="607"/>
      <c r="U63" s="290">
        <f t="shared" si="29"/>
        <v>616905.06527490285</v>
      </c>
      <c r="V63" s="271">
        <f t="shared" si="30"/>
        <v>281725.50597173144</v>
      </c>
      <c r="W63" s="271">
        <f t="shared" si="30"/>
        <v>335179.55930317141</v>
      </c>
      <c r="X63" s="304"/>
    </row>
    <row r="64" spans="1:24" x14ac:dyDescent="0.25">
      <c r="A64" s="1624"/>
      <c r="B64" s="114" t="s">
        <v>215</v>
      </c>
      <c r="C64" s="145" t="s">
        <v>28</v>
      </c>
      <c r="D64" s="270">
        <f t="shared" si="25"/>
        <v>3467.9178977940674</v>
      </c>
      <c r="E64" s="253">
        <v>1381.0149238180857</v>
      </c>
      <c r="F64" s="253">
        <v>2086.9029739759817</v>
      </c>
      <c r="G64" s="467"/>
      <c r="H64" s="270">
        <f t="shared" si="26"/>
        <v>2420.8891453548576</v>
      </c>
      <c r="I64" s="253">
        <v>1077.1091097759713</v>
      </c>
      <c r="J64" s="253">
        <v>1343.7800355788861</v>
      </c>
      <c r="K64" s="375"/>
      <c r="L64" s="270">
        <f t="shared" si="27"/>
        <v>2495.7846250449929</v>
      </c>
      <c r="M64" s="253">
        <v>1198.5901579452247</v>
      </c>
      <c r="N64" s="253">
        <v>1297.194467099768</v>
      </c>
      <c r="O64" s="375"/>
      <c r="P64" s="270">
        <f t="shared" si="28"/>
        <v>3240.92267700908</v>
      </c>
      <c r="Q64" s="253">
        <v>1593.8043987369326</v>
      </c>
      <c r="R64" s="253">
        <v>1647.1182782721471</v>
      </c>
      <c r="S64" s="303"/>
      <c r="T64" s="607"/>
      <c r="U64" s="290">
        <f t="shared" si="29"/>
        <v>11625.514345202999</v>
      </c>
      <c r="V64" s="271">
        <f t="shared" si="30"/>
        <v>5250.5185902762141</v>
      </c>
      <c r="W64" s="271">
        <f t="shared" si="30"/>
        <v>6374.9957549267829</v>
      </c>
      <c r="X64" s="304"/>
    </row>
    <row r="65" spans="1:24" s="403" customFormat="1" x14ac:dyDescent="0.25">
      <c r="A65" s="1625"/>
      <c r="B65" s="384" t="s">
        <v>214</v>
      </c>
      <c r="C65" s="385" t="s">
        <v>105</v>
      </c>
      <c r="D65" s="288">
        <f t="shared" ref="D65:U65" si="31">SUM(D59:D64)</f>
        <v>654224.33622432756</v>
      </c>
      <c r="E65" s="280">
        <f t="shared" si="31"/>
        <v>260529.11241799785</v>
      </c>
      <c r="F65" s="280">
        <f t="shared" si="31"/>
        <v>393695.22380632965</v>
      </c>
      <c r="G65" s="1102"/>
      <c r="H65" s="288">
        <f t="shared" si="31"/>
        <v>714396.27512013062</v>
      </c>
      <c r="I65" s="280">
        <f t="shared" si="31"/>
        <v>317851.28922502644</v>
      </c>
      <c r="J65" s="280">
        <f t="shared" si="31"/>
        <v>396544.98589510424</v>
      </c>
      <c r="K65" s="1102"/>
      <c r="L65" s="288">
        <f t="shared" si="31"/>
        <v>747510.68171920325</v>
      </c>
      <c r="M65" s="280">
        <f t="shared" si="31"/>
        <v>358988.88753327855</v>
      </c>
      <c r="N65" s="280">
        <f t="shared" si="31"/>
        <v>388521.79418592481</v>
      </c>
      <c r="O65" s="1102"/>
      <c r="P65" s="288">
        <f t="shared" si="31"/>
        <v>862486.23488149745</v>
      </c>
      <c r="Q65" s="280">
        <f t="shared" si="31"/>
        <v>424149.07481618226</v>
      </c>
      <c r="R65" s="280">
        <f t="shared" si="31"/>
        <v>438337.16006531514</v>
      </c>
      <c r="S65" s="466"/>
      <c r="T65" s="606">
        <f t="shared" si="31"/>
        <v>0</v>
      </c>
      <c r="U65" s="292">
        <f t="shared" si="31"/>
        <v>2978617.5279451595</v>
      </c>
      <c r="V65" s="280">
        <f t="shared" si="30"/>
        <v>1361518.3639924852</v>
      </c>
      <c r="W65" s="280">
        <f t="shared" si="30"/>
        <v>1617099.1639526738</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15211456.944106068</v>
      </c>
      <c r="E72" s="303"/>
      <c r="F72" s="303"/>
      <c r="G72" s="375"/>
      <c r="H72" s="270">
        <f>H56+H65+H71</f>
        <v>15836377.151795715</v>
      </c>
      <c r="I72" s="303"/>
      <c r="J72" s="303"/>
      <c r="K72" s="375"/>
      <c r="L72" s="270">
        <f>L56+L65+L71</f>
        <v>16387360.999663515</v>
      </c>
      <c r="M72" s="303"/>
      <c r="N72" s="303"/>
      <c r="O72" s="375"/>
      <c r="P72" s="271">
        <f>P56+P65+P71</f>
        <v>19094523.227870274</v>
      </c>
      <c r="Q72" s="303"/>
      <c r="R72" s="303"/>
      <c r="S72" s="303"/>
      <c r="T72" s="615">
        <f>T56+T65+T71</f>
        <v>-374596.39146477915</v>
      </c>
      <c r="U72" s="290">
        <f>U56+U65+U71</f>
        <v>66155121.931970797</v>
      </c>
      <c r="V72" s="346"/>
      <c r="W72" s="346"/>
      <c r="X72" s="304"/>
    </row>
    <row r="73" spans="1:24" s="403" customFormat="1" ht="24.75" x14ac:dyDescent="0.25">
      <c r="A73" s="573"/>
      <c r="B73" s="563" t="s">
        <v>254</v>
      </c>
      <c r="C73" s="564" t="s">
        <v>181</v>
      </c>
      <c r="D73" s="565">
        <f>D16-D72</f>
        <v>999146.17589393072</v>
      </c>
      <c r="E73" s="338"/>
      <c r="F73" s="338"/>
      <c r="G73" s="566"/>
      <c r="H73" s="565">
        <f>H16-H72</f>
        <v>978207.67820428312</v>
      </c>
      <c r="I73" s="338"/>
      <c r="J73" s="338"/>
      <c r="K73" s="566"/>
      <c r="L73" s="565">
        <f>L16-L72</f>
        <v>862013.44033648632</v>
      </c>
      <c r="M73" s="338"/>
      <c r="N73" s="338"/>
      <c r="O73" s="566"/>
      <c r="P73" s="567">
        <f>P16-P72</f>
        <v>-128161.37787027657</v>
      </c>
      <c r="Q73" s="338"/>
      <c r="R73" s="338"/>
      <c r="S73" s="338"/>
      <c r="T73" s="618">
        <f>T16-T72</f>
        <v>-30758.60853522073</v>
      </c>
      <c r="U73" s="568">
        <f>U16-U72</f>
        <v>2680447.3080291823</v>
      </c>
      <c r="V73" s="337"/>
      <c r="W73" s="337"/>
      <c r="X73" s="339"/>
    </row>
    <row r="74" spans="1:24" x14ac:dyDescent="0.25">
      <c r="A74" s="409"/>
      <c r="B74" s="114" t="s">
        <v>204</v>
      </c>
      <c r="C74" s="145" t="s">
        <v>26</v>
      </c>
      <c r="D74" s="257">
        <v>213751.93410243446</v>
      </c>
      <c r="E74" s="379"/>
      <c r="F74" s="379"/>
      <c r="G74" s="380"/>
      <c r="H74" s="257">
        <v>209272.46504540928</v>
      </c>
      <c r="I74" s="379"/>
      <c r="J74" s="379"/>
      <c r="K74" s="380"/>
      <c r="L74" s="257">
        <v>184384.67488797443</v>
      </c>
      <c r="M74" s="379"/>
      <c r="N74" s="379"/>
      <c r="O74" s="380"/>
      <c r="P74" s="404">
        <v>-27418.152676703819</v>
      </c>
      <c r="Q74" s="340"/>
      <c r="R74" s="340"/>
      <c r="S74" s="340"/>
      <c r="T74" s="617">
        <v>-6580.3305095180094</v>
      </c>
      <c r="U74" s="374">
        <f>D74+H74+L74+P74+T74</f>
        <v>573410.59084959619</v>
      </c>
      <c r="V74" s="340"/>
      <c r="W74" s="340"/>
      <c r="X74" s="341"/>
    </row>
    <row r="75" spans="1:24" s="403" customFormat="1" ht="15.75" thickBot="1" x14ac:dyDescent="0.3">
      <c r="A75" s="572"/>
      <c r="B75" s="570" t="s">
        <v>264</v>
      </c>
      <c r="C75" s="386" t="s">
        <v>182</v>
      </c>
      <c r="D75" s="288">
        <f>D73-D74</f>
        <v>785394.24179149629</v>
      </c>
      <c r="E75" s="335"/>
      <c r="F75" s="335"/>
      <c r="G75" s="376"/>
      <c r="H75" s="288">
        <f>H73-H74</f>
        <v>768935.21315887384</v>
      </c>
      <c r="I75" s="335"/>
      <c r="J75" s="335"/>
      <c r="K75" s="376"/>
      <c r="L75" s="288">
        <f>L73-L74</f>
        <v>677628.76544851193</v>
      </c>
      <c r="M75" s="335"/>
      <c r="N75" s="335"/>
      <c r="O75" s="376"/>
      <c r="P75" s="280">
        <f>P73-P74</f>
        <v>-100743.22519357275</v>
      </c>
      <c r="Q75" s="342"/>
      <c r="R75" s="342"/>
      <c r="S75" s="337"/>
      <c r="T75" s="895">
        <f>T73-T74</f>
        <v>-24178.278025702719</v>
      </c>
      <c r="U75" s="896">
        <f>U73-U74</f>
        <v>2107036.7171795862</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topLeftCell="A47" zoomScale="65" zoomScaleNormal="65" workbookViewId="0">
      <pane xSplit="3" topLeftCell="G1" activePane="topRight" state="frozen"/>
      <selection pane="topRight" activeCell="U84" sqref="U84"/>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11360</v>
      </c>
      <c r="E9" s="812">
        <v>3829</v>
      </c>
      <c r="F9" s="812">
        <v>7531</v>
      </c>
      <c r="G9" s="1105"/>
      <c r="H9" s="805">
        <f>SUM(I9:J9)</f>
        <v>11940</v>
      </c>
      <c r="I9" s="812">
        <v>4156</v>
      </c>
      <c r="J9" s="812">
        <v>7784</v>
      </c>
      <c r="K9" s="1105"/>
      <c r="L9" s="805">
        <f>SUM(M9:N9)</f>
        <v>12654</v>
      </c>
      <c r="M9" s="812">
        <v>4479</v>
      </c>
      <c r="N9" s="812">
        <v>8175</v>
      </c>
      <c r="O9" s="1105"/>
      <c r="P9" s="805">
        <f>SUM(Q9:R9)</f>
        <v>13182</v>
      </c>
      <c r="Q9" s="812">
        <v>4776</v>
      </c>
      <c r="R9" s="812">
        <v>8406</v>
      </c>
      <c r="S9" s="1100"/>
      <c r="T9" s="813">
        <v>-71</v>
      </c>
      <c r="U9" s="814">
        <f>SUM(V9:X9)+T9</f>
        <v>49065</v>
      </c>
      <c r="V9" s="815">
        <f>E9+I9+M9+Q9</f>
        <v>17240</v>
      </c>
      <c r="W9" s="815">
        <f>F9+J9+N9+R9</f>
        <v>31896</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38418568.799999997</v>
      </c>
      <c r="E11" s="463"/>
      <c r="F11" s="463"/>
      <c r="G11" s="473"/>
      <c r="H11" s="471">
        <v>40782196.079999998</v>
      </c>
      <c r="I11" s="463"/>
      <c r="J11" s="463"/>
      <c r="K11" s="473"/>
      <c r="L11" s="471">
        <v>43289158.719999999</v>
      </c>
      <c r="M11" s="463"/>
      <c r="N11" s="463"/>
      <c r="O11" s="473"/>
      <c r="P11" s="471">
        <v>49959473.079999991</v>
      </c>
      <c r="Q11" s="463"/>
      <c r="R11" s="463"/>
      <c r="S11" s="463"/>
      <c r="T11" s="619">
        <v>-34235.380000000237</v>
      </c>
      <c r="U11" s="321">
        <f>D11+H11+L11+P11+T11</f>
        <v>172415161.29999998</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236771.31</v>
      </c>
      <c r="E13" s="464"/>
      <c r="F13" s="464"/>
      <c r="G13" s="465"/>
      <c r="H13" s="472">
        <v>189929.73</v>
      </c>
      <c r="I13" s="464"/>
      <c r="J13" s="464"/>
      <c r="K13" s="465"/>
      <c r="L13" s="472">
        <v>274192.77</v>
      </c>
      <c r="M13" s="464"/>
      <c r="N13" s="464"/>
      <c r="O13" s="465"/>
      <c r="P13" s="472">
        <v>347101.56</v>
      </c>
      <c r="Q13" s="464"/>
      <c r="R13" s="464"/>
      <c r="S13" s="464"/>
      <c r="T13" s="605">
        <v>-233268.11999999982</v>
      </c>
      <c r="U13" s="290">
        <f>D13+H13+L13+P13+T13</f>
        <v>814727.25000000023</v>
      </c>
      <c r="V13" s="464"/>
      <c r="W13" s="464"/>
      <c r="X13" s="304"/>
    </row>
    <row r="14" spans="1:24" x14ac:dyDescent="0.25">
      <c r="A14" s="1627"/>
      <c r="B14" s="114" t="s">
        <v>1324</v>
      </c>
      <c r="C14" s="144" t="s">
        <v>1325</v>
      </c>
      <c r="D14" s="472">
        <v>-50909.25</v>
      </c>
      <c r="E14" s="464"/>
      <c r="F14" s="464"/>
      <c r="G14" s="465"/>
      <c r="H14" s="472">
        <v>-50909.25</v>
      </c>
      <c r="I14" s="464"/>
      <c r="J14" s="464"/>
      <c r="K14" s="465"/>
      <c r="L14" s="472">
        <v>-50909.25</v>
      </c>
      <c r="M14" s="464"/>
      <c r="N14" s="464"/>
      <c r="O14" s="465"/>
      <c r="P14" s="472">
        <v>0</v>
      </c>
      <c r="Q14" s="464"/>
      <c r="R14" s="464"/>
      <c r="S14" s="464"/>
      <c r="T14" s="605">
        <v>-918525.95999999985</v>
      </c>
      <c r="U14" s="290">
        <f>D14+H14+L14+P14+T14</f>
        <v>-1071253.71</v>
      </c>
      <c r="V14" s="464"/>
      <c r="W14" s="464"/>
      <c r="X14" s="304"/>
    </row>
    <row r="15" spans="1:24" x14ac:dyDescent="0.25">
      <c r="A15" s="1627"/>
      <c r="B15" s="114" t="s">
        <v>63</v>
      </c>
      <c r="C15" s="144" t="s">
        <v>13</v>
      </c>
      <c r="D15" s="472">
        <v>-10450.36</v>
      </c>
      <c r="E15" s="464"/>
      <c r="F15" s="464"/>
      <c r="G15" s="465"/>
      <c r="H15" s="472">
        <v>-53818.19</v>
      </c>
      <c r="I15" s="464"/>
      <c r="J15" s="464"/>
      <c r="K15" s="465"/>
      <c r="L15" s="472">
        <v>-145711.94</v>
      </c>
      <c r="M15" s="464"/>
      <c r="N15" s="464"/>
      <c r="O15" s="465"/>
      <c r="P15" s="472">
        <v>-301851.68000000005</v>
      </c>
      <c r="Q15" s="464"/>
      <c r="R15" s="464"/>
      <c r="S15" s="464"/>
      <c r="T15" s="605">
        <v>212986.26000000007</v>
      </c>
      <c r="U15" s="290">
        <f>D15+H15+L15+P15+T15</f>
        <v>-298845.90999999997</v>
      </c>
      <c r="V15" s="464"/>
      <c r="W15" s="464"/>
      <c r="X15" s="304"/>
    </row>
    <row r="16" spans="1:24" s="401" customFormat="1" x14ac:dyDescent="0.25">
      <c r="A16" s="1628"/>
      <c r="B16" s="384" t="s">
        <v>64</v>
      </c>
      <c r="C16" s="391" t="s">
        <v>14</v>
      </c>
      <c r="D16" s="576">
        <f>SUM(D11:D15)</f>
        <v>38593980.5</v>
      </c>
      <c r="E16" s="466"/>
      <c r="F16" s="468"/>
      <c r="G16" s="467"/>
      <c r="H16" s="288">
        <f>SUM(H11:H15)</f>
        <v>40867398.369999997</v>
      </c>
      <c r="I16" s="466"/>
      <c r="J16" s="468"/>
      <c r="K16" s="467"/>
      <c r="L16" s="288">
        <f>SUM(L11:L15)</f>
        <v>43366730.300000004</v>
      </c>
      <c r="M16" s="466"/>
      <c r="N16" s="468"/>
      <c r="O16" s="467"/>
      <c r="P16" s="288">
        <f>SUM(P11:P15)</f>
        <v>50004722.959999993</v>
      </c>
      <c r="Q16" s="466"/>
      <c r="R16" s="468"/>
      <c r="S16" s="468"/>
      <c r="T16" s="606">
        <f>SUM(T11:T15)</f>
        <v>-973043.19999999995</v>
      </c>
      <c r="U16" s="292">
        <f>SUM(U11:U15)</f>
        <v>171859788.92999998</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91157</v>
      </c>
      <c r="E19" s="600">
        <v>87374</v>
      </c>
      <c r="F19" s="600">
        <v>3783</v>
      </c>
      <c r="G19" s="467"/>
      <c r="H19" s="588">
        <f>SUM(I19:J19)</f>
        <v>98497</v>
      </c>
      <c r="I19" s="600">
        <v>92062</v>
      </c>
      <c r="J19" s="600">
        <v>6435</v>
      </c>
      <c r="K19" s="808"/>
      <c r="L19" s="588">
        <f>SUM(M19:N19)</f>
        <v>104894</v>
      </c>
      <c r="M19" s="600">
        <v>96527</v>
      </c>
      <c r="N19" s="600">
        <v>8367</v>
      </c>
      <c r="O19" s="808"/>
      <c r="P19" s="588">
        <f>SUM(Q19:R19)</f>
        <v>112079</v>
      </c>
      <c r="Q19" s="600">
        <v>102399</v>
      </c>
      <c r="R19" s="600">
        <v>9680</v>
      </c>
      <c r="S19" s="683"/>
      <c r="T19" s="612">
        <v>-1909</v>
      </c>
      <c r="U19" s="290">
        <f>SUM(V19:X19)+T19</f>
        <v>404718</v>
      </c>
      <c r="V19" s="271">
        <f t="shared" ref="V19:W27" si="1">E19+I19+M19+Q19</f>
        <v>378362</v>
      </c>
      <c r="W19" s="271">
        <f t="shared" si="1"/>
        <v>28265</v>
      </c>
      <c r="X19" s="1351"/>
    </row>
    <row r="20" spans="1:24" x14ac:dyDescent="0.25">
      <c r="A20" s="1624"/>
      <c r="B20" s="383">
        <v>2.2000000000000002</v>
      </c>
      <c r="C20" s="587" t="s">
        <v>732</v>
      </c>
      <c r="D20" s="588">
        <f t="shared" si="0"/>
        <v>160</v>
      </c>
      <c r="E20" s="601">
        <v>156</v>
      </c>
      <c r="F20" s="601">
        <v>4</v>
      </c>
      <c r="G20" s="467"/>
      <c r="H20" s="588">
        <f>SUM(I20:J20)</f>
        <v>272</v>
      </c>
      <c r="I20" s="601">
        <v>211</v>
      </c>
      <c r="J20" s="601">
        <v>61</v>
      </c>
      <c r="K20" s="809"/>
      <c r="L20" s="588">
        <f>SUM(M20:N20)</f>
        <v>254</v>
      </c>
      <c r="M20" s="601">
        <v>240</v>
      </c>
      <c r="N20" s="601">
        <v>14</v>
      </c>
      <c r="O20" s="809"/>
      <c r="P20" s="588">
        <f>SUM(Q20:R20)</f>
        <v>292</v>
      </c>
      <c r="Q20" s="601">
        <v>275</v>
      </c>
      <c r="R20" s="601">
        <v>17</v>
      </c>
      <c r="S20" s="684"/>
      <c r="T20" s="612">
        <v>0</v>
      </c>
      <c r="U20" s="290">
        <f t="shared" ref="U20:U27" si="2">SUM(V20:X20)+T20</f>
        <v>978</v>
      </c>
      <c r="V20" s="271">
        <f t="shared" si="1"/>
        <v>882</v>
      </c>
      <c r="W20" s="271">
        <f t="shared" si="1"/>
        <v>96</v>
      </c>
      <c r="X20" s="1258"/>
    </row>
    <row r="21" spans="1:24" x14ac:dyDescent="0.25">
      <c r="A21" s="1624"/>
      <c r="B21" s="383">
        <v>2.2999999999999998</v>
      </c>
      <c r="C21" s="587" t="s">
        <v>733</v>
      </c>
      <c r="D21" s="588">
        <f t="shared" si="0"/>
        <v>18981608.189999983</v>
      </c>
      <c r="E21" s="601">
        <v>18120281.859999981</v>
      </c>
      <c r="F21" s="601">
        <v>861326.33000000007</v>
      </c>
      <c r="G21" s="467"/>
      <c r="H21" s="588">
        <f t="shared" ref="H21:H27" si="3">SUM(I21:J21)</f>
        <v>20455081.560000002</v>
      </c>
      <c r="I21" s="601">
        <v>18961956.530000001</v>
      </c>
      <c r="J21" s="601">
        <v>1493125.0299999998</v>
      </c>
      <c r="K21" s="809"/>
      <c r="L21" s="588">
        <f t="shared" ref="L21:L27" si="4">SUM(M21:N21)</f>
        <v>21717822.040000003</v>
      </c>
      <c r="M21" s="601">
        <v>19934349.820000004</v>
      </c>
      <c r="N21" s="601">
        <v>1783472.22</v>
      </c>
      <c r="O21" s="809"/>
      <c r="P21" s="588">
        <f t="shared" ref="P21:P27" si="5">SUM(Q21:R21)</f>
        <v>25519310.189999998</v>
      </c>
      <c r="Q21" s="601">
        <v>23195403.239999998</v>
      </c>
      <c r="R21" s="601">
        <v>2323906.9499999997</v>
      </c>
      <c r="S21" s="684"/>
      <c r="T21" s="612">
        <v>-95019.770000000062</v>
      </c>
      <c r="U21" s="290">
        <f t="shared" si="2"/>
        <v>86578802.209999993</v>
      </c>
      <c r="V21" s="271">
        <f t="shared" si="1"/>
        <v>80211991.449999988</v>
      </c>
      <c r="W21" s="271">
        <f t="shared" si="1"/>
        <v>6461830.5299999993</v>
      </c>
      <c r="X21" s="1258"/>
    </row>
    <row r="22" spans="1:24" x14ac:dyDescent="0.25">
      <c r="A22" s="1624"/>
      <c r="B22" s="383">
        <v>2.4</v>
      </c>
      <c r="C22" s="587" t="s">
        <v>734</v>
      </c>
      <c r="D22" s="588">
        <f t="shared" si="0"/>
        <v>10264.489999999998</v>
      </c>
      <c r="E22" s="601">
        <v>10069.099999999999</v>
      </c>
      <c r="F22" s="601">
        <v>195.39</v>
      </c>
      <c r="G22" s="467"/>
      <c r="H22" s="588">
        <f t="shared" si="3"/>
        <v>18465.740000000005</v>
      </c>
      <c r="I22" s="601">
        <v>14003.940000000004</v>
      </c>
      <c r="J22" s="601">
        <v>4461.8</v>
      </c>
      <c r="K22" s="809"/>
      <c r="L22" s="588">
        <f t="shared" si="4"/>
        <v>20423.72</v>
      </c>
      <c r="M22" s="601">
        <v>19544.84</v>
      </c>
      <c r="N22" s="601">
        <v>878.87999999999988</v>
      </c>
      <c r="O22" s="809"/>
      <c r="P22" s="588">
        <f t="shared" si="5"/>
        <v>17328.32</v>
      </c>
      <c r="Q22" s="601">
        <v>16382.739999999998</v>
      </c>
      <c r="R22" s="601">
        <v>945.58</v>
      </c>
      <c r="S22" s="684"/>
      <c r="T22" s="612">
        <v>0</v>
      </c>
      <c r="U22" s="290">
        <f t="shared" si="2"/>
        <v>66482.27</v>
      </c>
      <c r="V22" s="271">
        <f t="shared" si="1"/>
        <v>60000.62</v>
      </c>
      <c r="W22" s="271">
        <f t="shared" si="1"/>
        <v>6481.6500000000005</v>
      </c>
      <c r="X22" s="1258"/>
    </row>
    <row r="23" spans="1:24" x14ac:dyDescent="0.25">
      <c r="A23" s="1624"/>
      <c r="B23" s="383">
        <v>2.5</v>
      </c>
      <c r="C23" s="587" t="s">
        <v>776</v>
      </c>
      <c r="D23" s="588">
        <f t="shared" si="0"/>
        <v>8474</v>
      </c>
      <c r="E23" s="601">
        <v>8295</v>
      </c>
      <c r="F23" s="601">
        <v>179</v>
      </c>
      <c r="G23" s="467"/>
      <c r="H23" s="588">
        <f t="shared" si="3"/>
        <v>12210</v>
      </c>
      <c r="I23" s="601">
        <v>11484</v>
      </c>
      <c r="J23" s="601">
        <v>726</v>
      </c>
      <c r="K23" s="809"/>
      <c r="L23" s="588">
        <f t="shared" si="4"/>
        <v>14222</v>
      </c>
      <c r="M23" s="601">
        <v>12671</v>
      </c>
      <c r="N23" s="601">
        <v>1551</v>
      </c>
      <c r="O23" s="809"/>
      <c r="P23" s="588">
        <f t="shared" si="5"/>
        <v>13386</v>
      </c>
      <c r="Q23" s="601">
        <v>12488</v>
      </c>
      <c r="R23" s="601">
        <v>898</v>
      </c>
      <c r="S23" s="684"/>
      <c r="T23" s="612">
        <v>-835</v>
      </c>
      <c r="U23" s="290">
        <f t="shared" si="2"/>
        <v>47457</v>
      </c>
      <c r="V23" s="271">
        <f t="shared" si="1"/>
        <v>44938</v>
      </c>
      <c r="W23" s="271">
        <f t="shared" si="1"/>
        <v>3354</v>
      </c>
      <c r="X23" s="1258"/>
    </row>
    <row r="24" spans="1:24" x14ac:dyDescent="0.25">
      <c r="A24" s="1624"/>
      <c r="B24" s="383">
        <v>2.6</v>
      </c>
      <c r="C24" s="587" t="s">
        <v>186</v>
      </c>
      <c r="D24" s="588">
        <f t="shared" si="0"/>
        <v>1691383.9499999995</v>
      </c>
      <c r="E24" s="601">
        <v>1622589.7399999995</v>
      </c>
      <c r="F24" s="601">
        <v>68794.209999999992</v>
      </c>
      <c r="G24" s="467"/>
      <c r="H24" s="588">
        <f t="shared" si="3"/>
        <v>2387444.6800000016</v>
      </c>
      <c r="I24" s="601">
        <v>2191272.3900000015</v>
      </c>
      <c r="J24" s="601">
        <v>196172.29</v>
      </c>
      <c r="K24" s="809"/>
      <c r="L24" s="588">
        <f t="shared" si="4"/>
        <v>2699734.7400000012</v>
      </c>
      <c r="M24" s="601">
        <v>2348140.620000001</v>
      </c>
      <c r="N24" s="601">
        <v>351594.12000000005</v>
      </c>
      <c r="O24" s="809"/>
      <c r="P24" s="588">
        <f t="shared" si="5"/>
        <v>2736955.2500000009</v>
      </c>
      <c r="Q24" s="601">
        <v>2481964.580000001</v>
      </c>
      <c r="R24" s="601">
        <v>254990.66999999995</v>
      </c>
      <c r="S24" s="684"/>
      <c r="T24" s="612">
        <v>-10521.200000000006</v>
      </c>
      <c r="U24" s="290">
        <f t="shared" si="2"/>
        <v>9504997.4200000018</v>
      </c>
      <c r="V24" s="271">
        <f t="shared" si="1"/>
        <v>8643967.3300000019</v>
      </c>
      <c r="W24" s="271">
        <f t="shared" si="1"/>
        <v>871551.29</v>
      </c>
      <c r="X24" s="1258"/>
    </row>
    <row r="25" spans="1:24" x14ac:dyDescent="0.25">
      <c r="A25" s="1624"/>
      <c r="B25" s="383">
        <v>2.7</v>
      </c>
      <c r="C25" s="587" t="s">
        <v>777</v>
      </c>
      <c r="D25" s="588">
        <f t="shared" si="0"/>
        <v>308256.72607207071</v>
      </c>
      <c r="E25" s="601">
        <v>294268.99479515239</v>
      </c>
      <c r="F25" s="601">
        <v>13987.731276918339</v>
      </c>
      <c r="G25" s="467"/>
      <c r="H25" s="588">
        <f t="shared" si="3"/>
        <v>712154.35403644899</v>
      </c>
      <c r="I25" s="601">
        <v>660170.42583179881</v>
      </c>
      <c r="J25" s="601">
        <v>51983.928204650154</v>
      </c>
      <c r="K25" s="809"/>
      <c r="L25" s="588">
        <f t="shared" si="4"/>
        <v>1272421.8534477577</v>
      </c>
      <c r="M25" s="601">
        <v>1167930.2969940156</v>
      </c>
      <c r="N25" s="601">
        <v>104491.5564537422</v>
      </c>
      <c r="O25" s="809"/>
      <c r="P25" s="588">
        <f t="shared" si="5"/>
        <v>2356216.9561788752</v>
      </c>
      <c r="Q25" s="601">
        <v>2141648.8930375129</v>
      </c>
      <c r="R25" s="601">
        <v>214568.06314136242</v>
      </c>
      <c r="S25" s="684"/>
      <c r="T25" s="612">
        <v>-785106.51308121916</v>
      </c>
      <c r="U25" s="290">
        <f t="shared" si="2"/>
        <v>3863943.3766539339</v>
      </c>
      <c r="V25" s="271">
        <f t="shared" si="1"/>
        <v>4264018.6106584799</v>
      </c>
      <c r="W25" s="271">
        <f t="shared" si="1"/>
        <v>385031.27907667309</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20991513.35607205</v>
      </c>
      <c r="E28" s="590">
        <f t="shared" si="6"/>
        <v>20047209.694795132</v>
      </c>
      <c r="F28" s="590">
        <f t="shared" si="6"/>
        <v>944303.66127691837</v>
      </c>
      <c r="G28" s="1102"/>
      <c r="H28" s="589">
        <f>SUM(H21:H22,H24:H27)</f>
        <v>23573146.334036455</v>
      </c>
      <c r="I28" s="590">
        <f t="shared" si="6"/>
        <v>21827403.285831802</v>
      </c>
      <c r="J28" s="590">
        <f>SUM(J21:J22,J24:J27)</f>
        <v>1745743.0482046499</v>
      </c>
      <c r="K28" s="1103"/>
      <c r="L28" s="589">
        <f>SUM(L21:L22,L24:L27)</f>
        <v>25710402.353447761</v>
      </c>
      <c r="M28" s="590">
        <f>SUM(M21:M22,M24:M27)</f>
        <v>23469965.57699402</v>
      </c>
      <c r="N28" s="590">
        <f>SUM(N21:N22,N24:N27)</f>
        <v>2240436.7764537418</v>
      </c>
      <c r="O28" s="1103"/>
      <c r="P28" s="589">
        <f>SUM(P21:P22,P24:P27)</f>
        <v>30629810.716178872</v>
      </c>
      <c r="Q28" s="590">
        <f>SUM(Q21:Q22,Q24:Q27)</f>
        <v>27835399.453037512</v>
      </c>
      <c r="R28" s="590">
        <f>SUM(R21:R22,R24:R27)</f>
        <v>2794411.263141362</v>
      </c>
      <c r="S28" s="1098"/>
      <c r="T28" s="613">
        <f t="shared" si="6"/>
        <v>-890647.48308121925</v>
      </c>
      <c r="U28" s="599">
        <f t="shared" si="6"/>
        <v>100014225.27665393</v>
      </c>
      <c r="V28" s="590">
        <f t="shared" si="6"/>
        <v>93179978.010658473</v>
      </c>
      <c r="W28" s="590">
        <f t="shared" si="6"/>
        <v>7724894.7490766728</v>
      </c>
      <c r="X28" s="1352"/>
    </row>
    <row r="29" spans="1:24" x14ac:dyDescent="0.25">
      <c r="A29" s="1627" t="s">
        <v>736</v>
      </c>
      <c r="B29" s="580">
        <v>2.11</v>
      </c>
      <c r="C29" s="144" t="s">
        <v>228</v>
      </c>
      <c r="D29" s="577">
        <f t="shared" ref="D29:D39" si="7">SUM(E29:G29)</f>
        <v>1091725.06</v>
      </c>
      <c r="E29" s="253">
        <v>136296.35999999999</v>
      </c>
      <c r="F29" s="253">
        <v>955428.7</v>
      </c>
      <c r="G29" s="467"/>
      <c r="H29" s="588">
        <f>SUM(I29:J29)</f>
        <v>1168497.93</v>
      </c>
      <c r="I29" s="253">
        <v>202195.34000000003</v>
      </c>
      <c r="J29" s="253">
        <v>966302.59</v>
      </c>
      <c r="K29" s="375"/>
      <c r="L29" s="588">
        <f>SUM(M29:N29)</f>
        <v>1305416.0299999998</v>
      </c>
      <c r="M29" s="253">
        <v>288646.11</v>
      </c>
      <c r="N29" s="253">
        <v>1016769.9199999999</v>
      </c>
      <c r="O29" s="375"/>
      <c r="P29" s="588">
        <f>SUM(Q29:R29)</f>
        <v>1344262.49</v>
      </c>
      <c r="Q29" s="253">
        <v>328536.19</v>
      </c>
      <c r="R29" s="253">
        <v>1015726.2999999999</v>
      </c>
      <c r="S29" s="303"/>
      <c r="T29" s="607">
        <v>55740.860000000008</v>
      </c>
      <c r="U29" s="290">
        <f>SUM(V29:X29)+T29</f>
        <v>4965642.37</v>
      </c>
      <c r="V29" s="271">
        <f t="shared" ref="V29:W38" si="8">E29+I29+M29+Q29</f>
        <v>955674</v>
      </c>
      <c r="W29" s="271">
        <f t="shared" si="8"/>
        <v>3954227.51</v>
      </c>
      <c r="X29" s="304"/>
    </row>
    <row r="30" spans="1:24" x14ac:dyDescent="0.25">
      <c r="A30" s="1627"/>
      <c r="B30" s="388">
        <v>2.12</v>
      </c>
      <c r="C30" s="144" t="s">
        <v>552</v>
      </c>
      <c r="D30" s="577">
        <f t="shared" si="7"/>
        <v>10368224.59999999</v>
      </c>
      <c r="E30" s="253">
        <v>296818.01000000013</v>
      </c>
      <c r="F30" s="253">
        <v>10071406.589999991</v>
      </c>
      <c r="G30" s="467"/>
      <c r="H30" s="588">
        <f>SUM(I30:J30)</f>
        <v>10762280.420000004</v>
      </c>
      <c r="I30" s="253">
        <v>285983.1100000001</v>
      </c>
      <c r="J30" s="253">
        <v>10476297.310000004</v>
      </c>
      <c r="K30" s="375"/>
      <c r="L30" s="588">
        <f>SUM(M30:N30)</f>
        <v>11220797.65000001</v>
      </c>
      <c r="M30" s="253">
        <v>331568.88</v>
      </c>
      <c r="N30" s="253">
        <v>10889228.770000009</v>
      </c>
      <c r="O30" s="375"/>
      <c r="P30" s="588">
        <f>SUM(Q30:R30)</f>
        <v>14165268.050000006</v>
      </c>
      <c r="Q30" s="253">
        <v>542464.56000000006</v>
      </c>
      <c r="R30" s="253">
        <v>13622803.490000006</v>
      </c>
      <c r="S30" s="303"/>
      <c r="T30" s="607">
        <v>142908.08999999997</v>
      </c>
      <c r="U30" s="290">
        <f t="shared" ref="U30:U39" si="9">SUM(V30:X30)+T30</f>
        <v>46659478.810000017</v>
      </c>
      <c r="V30" s="271">
        <f t="shared" si="8"/>
        <v>1456834.5600000003</v>
      </c>
      <c r="W30" s="271">
        <f t="shared" si="8"/>
        <v>45059736.160000011</v>
      </c>
      <c r="X30" s="304"/>
    </row>
    <row r="31" spans="1:24" x14ac:dyDescent="0.25">
      <c r="A31" s="1627"/>
      <c r="B31" s="388">
        <v>2.13</v>
      </c>
      <c r="C31" s="144" t="s">
        <v>229</v>
      </c>
      <c r="D31" s="577">
        <f t="shared" si="7"/>
        <v>415132.78999999887</v>
      </c>
      <c r="E31" s="253">
        <v>19822.109999999993</v>
      </c>
      <c r="F31" s="253">
        <v>395310.67999999889</v>
      </c>
      <c r="G31" s="467"/>
      <c r="H31" s="588">
        <f t="shared" ref="H31:H39" si="10">SUM(I31:J31)</f>
        <v>420408.93999999994</v>
      </c>
      <c r="I31" s="253">
        <v>25711.709999999992</v>
      </c>
      <c r="J31" s="253">
        <v>394697.23</v>
      </c>
      <c r="K31" s="375"/>
      <c r="L31" s="588">
        <f t="shared" ref="L31:L39" si="11">SUM(M31:N31)</f>
        <v>413550.43000000011</v>
      </c>
      <c r="M31" s="253">
        <v>24378.569999999992</v>
      </c>
      <c r="N31" s="253">
        <v>389171.8600000001</v>
      </c>
      <c r="O31" s="375"/>
      <c r="P31" s="588">
        <f t="shared" ref="P31:P39" si="12">SUM(Q31:R31)</f>
        <v>470516.87000000011</v>
      </c>
      <c r="Q31" s="253">
        <v>36035.360000000008</v>
      </c>
      <c r="R31" s="253">
        <v>434481.51000000013</v>
      </c>
      <c r="S31" s="303"/>
      <c r="T31" s="607">
        <v>-35898.590000000011</v>
      </c>
      <c r="U31" s="290">
        <f t="shared" si="9"/>
        <v>1683710.4399999992</v>
      </c>
      <c r="V31" s="271">
        <f t="shared" si="8"/>
        <v>105947.75</v>
      </c>
      <c r="W31" s="271">
        <f t="shared" si="8"/>
        <v>1613661.2799999993</v>
      </c>
      <c r="X31" s="304"/>
    </row>
    <row r="32" spans="1:24" x14ac:dyDescent="0.25">
      <c r="A32" s="1627"/>
      <c r="B32" s="388">
        <v>2.14</v>
      </c>
      <c r="C32" s="144" t="s">
        <v>554</v>
      </c>
      <c r="D32" s="577">
        <f t="shared" si="7"/>
        <v>88629.530000000028</v>
      </c>
      <c r="E32" s="253">
        <v>83220.450000000026</v>
      </c>
      <c r="F32" s="253">
        <v>5409.079999999999</v>
      </c>
      <c r="G32" s="467"/>
      <c r="H32" s="588">
        <f t="shared" si="10"/>
        <v>88425.57000000008</v>
      </c>
      <c r="I32" s="253">
        <v>81915.970000000074</v>
      </c>
      <c r="J32" s="253">
        <v>6509.5999999999995</v>
      </c>
      <c r="K32" s="375"/>
      <c r="L32" s="588">
        <f t="shared" si="11"/>
        <v>93339.619999999981</v>
      </c>
      <c r="M32" s="253">
        <v>82692.209999999977</v>
      </c>
      <c r="N32" s="253">
        <v>10647.41</v>
      </c>
      <c r="O32" s="375"/>
      <c r="P32" s="588">
        <f t="shared" si="12"/>
        <v>91828.3</v>
      </c>
      <c r="Q32" s="253">
        <v>79658.510000000009</v>
      </c>
      <c r="R32" s="253">
        <v>12169.789999999997</v>
      </c>
      <c r="S32" s="303"/>
      <c r="T32" s="607">
        <v>19664.820000000014</v>
      </c>
      <c r="U32" s="290">
        <f t="shared" si="9"/>
        <v>381887.84000000008</v>
      </c>
      <c r="V32" s="271">
        <f t="shared" si="8"/>
        <v>327487.14000000007</v>
      </c>
      <c r="W32" s="271">
        <f t="shared" si="8"/>
        <v>34735.87999999999</v>
      </c>
      <c r="X32" s="304"/>
    </row>
    <row r="33" spans="1:24" x14ac:dyDescent="0.25">
      <c r="A33" s="1627"/>
      <c r="B33" s="388">
        <v>2.15</v>
      </c>
      <c r="C33" s="144" t="s">
        <v>553</v>
      </c>
      <c r="D33" s="577">
        <f t="shared" si="7"/>
        <v>82190.111835414937</v>
      </c>
      <c r="E33" s="253">
        <v>308.62250216638586</v>
      </c>
      <c r="F33" s="253">
        <v>81881.489333248552</v>
      </c>
      <c r="G33" s="467"/>
      <c r="H33" s="588">
        <f t="shared" si="10"/>
        <v>104968.54421444837</v>
      </c>
      <c r="I33" s="253">
        <v>1147.1039177415555</v>
      </c>
      <c r="J33" s="253">
        <v>103821.44029670682</v>
      </c>
      <c r="K33" s="375"/>
      <c r="L33" s="588">
        <f t="shared" si="11"/>
        <v>135383.51836808588</v>
      </c>
      <c r="M33" s="253">
        <v>1392.6887095253669</v>
      </c>
      <c r="N33" s="253">
        <v>133990.82965856051</v>
      </c>
      <c r="O33" s="375"/>
      <c r="P33" s="588">
        <f t="shared" si="12"/>
        <v>119012.22430611741</v>
      </c>
      <c r="Q33" s="253">
        <v>1957.7024508612189</v>
      </c>
      <c r="R33" s="253">
        <v>117054.52185525619</v>
      </c>
      <c r="S33" s="303"/>
      <c r="T33" s="607">
        <v>41129.872727272719</v>
      </c>
      <c r="U33" s="290">
        <f t="shared" si="9"/>
        <v>482684.27145133936</v>
      </c>
      <c r="V33" s="271">
        <f t="shared" si="8"/>
        <v>4806.1175802945272</v>
      </c>
      <c r="W33" s="271">
        <f t="shared" si="8"/>
        <v>436748.28114377207</v>
      </c>
      <c r="X33" s="304"/>
    </row>
    <row r="34" spans="1:24" x14ac:dyDescent="0.25">
      <c r="A34" s="1627"/>
      <c r="B34" s="388">
        <v>2.16</v>
      </c>
      <c r="C34" s="144" t="s">
        <v>781</v>
      </c>
      <c r="D34" s="577">
        <f t="shared" si="7"/>
        <v>1367831.6699582106</v>
      </c>
      <c r="E34" s="253">
        <v>479921.40162161243</v>
      </c>
      <c r="F34" s="253">
        <v>887910.26833659806</v>
      </c>
      <c r="G34" s="467"/>
      <c r="H34" s="588">
        <f t="shared" si="10"/>
        <v>1396590.6524490127</v>
      </c>
      <c r="I34" s="253">
        <v>490011.86193872069</v>
      </c>
      <c r="J34" s="253">
        <v>906578.79051029205</v>
      </c>
      <c r="K34" s="375"/>
      <c r="L34" s="588">
        <f t="shared" si="11"/>
        <v>1526568.4860353731</v>
      </c>
      <c r="M34" s="253">
        <v>535616.26300980605</v>
      </c>
      <c r="N34" s="253">
        <v>990952.2230255669</v>
      </c>
      <c r="O34" s="375"/>
      <c r="P34" s="588">
        <f t="shared" si="12"/>
        <v>1723218.2073377697</v>
      </c>
      <c r="Q34" s="253">
        <v>604613.35669373057</v>
      </c>
      <c r="R34" s="253">
        <v>1118604.850644039</v>
      </c>
      <c r="S34" s="303"/>
      <c r="T34" s="607">
        <v>0</v>
      </c>
      <c r="U34" s="290">
        <f t="shared" si="9"/>
        <v>6014209.0157803651</v>
      </c>
      <c r="V34" s="271">
        <f t="shared" si="8"/>
        <v>2110162.8832638697</v>
      </c>
      <c r="W34" s="271">
        <f t="shared" si="8"/>
        <v>3904046.1325164959</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350890.86</v>
      </c>
      <c r="E36" s="253">
        <v>6032.75</v>
      </c>
      <c r="F36" s="253">
        <v>344858.11</v>
      </c>
      <c r="G36" s="467"/>
      <c r="H36" s="588">
        <f t="shared" si="10"/>
        <v>370571.10000000003</v>
      </c>
      <c r="I36" s="253">
        <v>6037.64</v>
      </c>
      <c r="J36" s="253">
        <v>364533.46</v>
      </c>
      <c r="K36" s="375"/>
      <c r="L36" s="588">
        <f t="shared" si="11"/>
        <v>356050.2</v>
      </c>
      <c r="M36" s="253">
        <v>16306.33</v>
      </c>
      <c r="N36" s="253">
        <v>339743.87</v>
      </c>
      <c r="O36" s="375"/>
      <c r="P36" s="588">
        <f t="shared" si="12"/>
        <v>354307.08</v>
      </c>
      <c r="Q36" s="253">
        <v>12398.89</v>
      </c>
      <c r="R36" s="253">
        <v>341908.19</v>
      </c>
      <c r="S36" s="303"/>
      <c r="T36" s="607">
        <v>25369.35</v>
      </c>
      <c r="U36" s="290">
        <f t="shared" si="9"/>
        <v>1457188.59</v>
      </c>
      <c r="V36" s="271">
        <f t="shared" si="8"/>
        <v>40775.61</v>
      </c>
      <c r="W36" s="271">
        <f t="shared" si="8"/>
        <v>1391043.63</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10569.711468964895</v>
      </c>
      <c r="E38" s="253">
        <v>1319.5750947314227</v>
      </c>
      <c r="F38" s="253">
        <v>9250.1363742334725</v>
      </c>
      <c r="G38" s="467"/>
      <c r="H38" s="588">
        <f t="shared" si="10"/>
        <v>25243.957194936567</v>
      </c>
      <c r="I38" s="253">
        <v>4368.1810441680855</v>
      </c>
      <c r="J38" s="253">
        <v>20875.776150768481</v>
      </c>
      <c r="K38" s="375"/>
      <c r="L38" s="588">
        <f t="shared" si="11"/>
        <v>68170.417107773537</v>
      </c>
      <c r="M38" s="253">
        <v>15073.45188279654</v>
      </c>
      <c r="N38" s="253">
        <v>53096.965224977001</v>
      </c>
      <c r="O38" s="375"/>
      <c r="P38" s="588">
        <f t="shared" si="12"/>
        <v>337927.47194910783</v>
      </c>
      <c r="Q38" s="253">
        <v>82589.081341168538</v>
      </c>
      <c r="R38" s="253">
        <v>255338.39060793928</v>
      </c>
      <c r="S38" s="303"/>
      <c r="T38" s="607">
        <v>-477112.50740414113</v>
      </c>
      <c r="U38" s="290">
        <f t="shared" si="9"/>
        <v>-35200.949683358311</v>
      </c>
      <c r="V38" s="271">
        <f t="shared" si="8"/>
        <v>103350.28936286458</v>
      </c>
      <c r="W38" s="271">
        <f t="shared" si="8"/>
        <v>338561.26835791825</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34766707.689334631</v>
      </c>
      <c r="E40" s="280">
        <f t="shared" ref="E40:J40" si="13">SUM(E28:E39)</f>
        <v>21070948.974013641</v>
      </c>
      <c r="F40" s="280">
        <f t="shared" si="13"/>
        <v>13695758.715320988</v>
      </c>
      <c r="G40" s="1102"/>
      <c r="H40" s="288">
        <f t="shared" si="13"/>
        <v>37910133.447894856</v>
      </c>
      <c r="I40" s="280">
        <f t="shared" si="13"/>
        <v>22924774.202732433</v>
      </c>
      <c r="J40" s="280">
        <f t="shared" si="13"/>
        <v>14985359.245162424</v>
      </c>
      <c r="K40" s="1102"/>
      <c r="L40" s="288">
        <f>SUM(L28:L39)</f>
        <v>40829678.704959005</v>
      </c>
      <c r="M40" s="280">
        <f>SUM(M28:M39)</f>
        <v>24765640.080596145</v>
      </c>
      <c r="N40" s="280">
        <f>SUM(N28:N39)</f>
        <v>16064038.624362854</v>
      </c>
      <c r="O40" s="1102"/>
      <c r="P40" s="288">
        <f>SUM(P28:P39)</f>
        <v>49236151.40977186</v>
      </c>
      <c r="Q40" s="280">
        <f>SUM(Q28:Q39)</f>
        <v>29523653.103523273</v>
      </c>
      <c r="R40" s="280">
        <f>SUM(R28:R39)</f>
        <v>19712498.306248602</v>
      </c>
      <c r="S40" s="466"/>
      <c r="T40" s="606">
        <f>SUM(T28:T39)</f>
        <v>-1118845.5877580876</v>
      </c>
      <c r="U40" s="292">
        <f>SUM(U28:U39)</f>
        <v>161623825.6642023</v>
      </c>
      <c r="V40" s="280">
        <f>SUM(V28:V39)</f>
        <v>98285016.360865504</v>
      </c>
      <c r="W40" s="280">
        <f>SUM(W28:W39)</f>
        <v>64457654.891094871</v>
      </c>
      <c r="X40" s="1353"/>
    </row>
    <row r="41" spans="1:24" ht="14.85" customHeight="1" x14ac:dyDescent="0.25">
      <c r="A41" s="1624" t="s">
        <v>6</v>
      </c>
      <c r="B41" s="114" t="s">
        <v>70</v>
      </c>
      <c r="C41" s="144" t="s">
        <v>188</v>
      </c>
      <c r="D41" s="574">
        <f>SUM(E41:G41)</f>
        <v>84625.962769968522</v>
      </c>
      <c r="E41" s="251">
        <v>38820.965292352616</v>
      </c>
      <c r="F41" s="253">
        <v>45804.9974776159</v>
      </c>
      <c r="G41" s="467"/>
      <c r="H41" s="588">
        <f>SUM(I41:J41)</f>
        <v>79427.469693259554</v>
      </c>
      <c r="I41" s="251">
        <v>33746.634740390014</v>
      </c>
      <c r="J41" s="253">
        <v>45680.83495286954</v>
      </c>
      <c r="K41" s="375"/>
      <c r="L41" s="588">
        <f>SUM(M41:N41)</f>
        <v>79734.70810024449</v>
      </c>
      <c r="M41" s="251">
        <v>34813.872431233947</v>
      </c>
      <c r="N41" s="253">
        <v>44920.835669010536</v>
      </c>
      <c r="O41" s="375"/>
      <c r="P41" s="588">
        <f>SUM(Q41:R41)</f>
        <v>81877.047215443599</v>
      </c>
      <c r="Q41" s="251">
        <v>37101.258600150592</v>
      </c>
      <c r="R41" s="253">
        <v>44775.788615293015</v>
      </c>
      <c r="S41" s="303"/>
      <c r="T41" s="607">
        <v>4765.32</v>
      </c>
      <c r="U41" s="321">
        <f>SUM(V41:X41)+T41</f>
        <v>330430.50777891616</v>
      </c>
      <c r="V41" s="271">
        <f t="shared" ref="V41:W44" si="14">E41+I41+M41+Q41</f>
        <v>144482.73106412718</v>
      </c>
      <c r="W41" s="271">
        <f t="shared" si="14"/>
        <v>181182.45671478898</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84625.962769968522</v>
      </c>
      <c r="E45" s="280">
        <f t="shared" si="15"/>
        <v>38820.965292352616</v>
      </c>
      <c r="F45" s="280">
        <f t="shared" si="15"/>
        <v>45804.9974776159</v>
      </c>
      <c r="G45" s="1102"/>
      <c r="H45" s="288">
        <f>SUM(H41:H44)</f>
        <v>79427.469693259554</v>
      </c>
      <c r="I45" s="280">
        <f t="shared" si="15"/>
        <v>33746.634740390014</v>
      </c>
      <c r="J45" s="280">
        <f t="shared" si="15"/>
        <v>45680.83495286954</v>
      </c>
      <c r="K45" s="1102"/>
      <c r="L45" s="288">
        <f>SUM(L41:L44)</f>
        <v>79734.70810024449</v>
      </c>
      <c r="M45" s="280">
        <f>SUM(M41:M44)</f>
        <v>34813.872431233947</v>
      </c>
      <c r="N45" s="280">
        <f>SUM(N41:N44)</f>
        <v>44920.835669010536</v>
      </c>
      <c r="O45" s="1102"/>
      <c r="P45" s="288">
        <f>SUM(P41:P44)</f>
        <v>81877.047215443599</v>
      </c>
      <c r="Q45" s="280">
        <f>SUM(Q41:Q44)</f>
        <v>37101.258600150592</v>
      </c>
      <c r="R45" s="280">
        <f>SUM(R41:R44)</f>
        <v>44775.788615293015</v>
      </c>
      <c r="S45" s="466"/>
      <c r="T45" s="606">
        <f t="shared" si="15"/>
        <v>4765.32</v>
      </c>
      <c r="U45" s="292">
        <f t="shared" si="15"/>
        <v>330430.50777891616</v>
      </c>
      <c r="V45" s="280">
        <f t="shared" si="15"/>
        <v>144482.73106412718</v>
      </c>
      <c r="W45" s="280">
        <f t="shared" si="15"/>
        <v>181182.45671478898</v>
      </c>
      <c r="X45" s="1353"/>
    </row>
    <row r="46" spans="1:24" s="403" customFormat="1" x14ac:dyDescent="0.25">
      <c r="A46" s="1623" t="s">
        <v>232</v>
      </c>
      <c r="B46" s="150" t="s">
        <v>74</v>
      </c>
      <c r="C46" s="143" t="s">
        <v>171</v>
      </c>
      <c r="D46" s="334">
        <f t="shared" ref="D46:J46" si="16">SUM(D21+D22+D24, D29:D36)+D41</f>
        <v>34532507.214563563</v>
      </c>
      <c r="E46" s="372">
        <f t="shared" si="16"/>
        <v>20814181.369416114</v>
      </c>
      <c r="F46" s="372">
        <f t="shared" si="16"/>
        <v>13718325.845147451</v>
      </c>
      <c r="G46" s="467"/>
      <c r="H46" s="334">
        <f t="shared" si="16"/>
        <v>37252162.606356725</v>
      </c>
      <c r="I46" s="372">
        <f t="shared" si="16"/>
        <v>22293982.230596855</v>
      </c>
      <c r="J46" s="372">
        <f t="shared" si="16"/>
        <v>14958180.375759874</v>
      </c>
      <c r="K46" s="463"/>
      <c r="L46" s="334">
        <f>SUM(L21+L22+L24, L29:L36)+L41</f>
        <v>39568821.142503724</v>
      </c>
      <c r="M46" s="372">
        <f>SUM(M21+M22+M24, M29:M36)+M41</f>
        <v>23617450.204150565</v>
      </c>
      <c r="N46" s="372">
        <f>SUM(N21+N22+N24, N29:N36)+N41</f>
        <v>15951370.938353145</v>
      </c>
      <c r="O46" s="463"/>
      <c r="P46" s="334">
        <f>SUM(P21+P22+P24, P29:P36)+P41</f>
        <v>46623884.028859325</v>
      </c>
      <c r="Q46" s="372">
        <f>SUM(Q21+Q22+Q24, Q29:Q36)+Q41</f>
        <v>27336516.38774474</v>
      </c>
      <c r="R46" s="372">
        <f>SUM(R21+R22+R24, R29:R36)+R41</f>
        <v>19287367.641114596</v>
      </c>
      <c r="S46" s="463"/>
      <c r="T46" s="614">
        <f>SUM(T21+T22+T24, T29:T36)+T41</f>
        <v>148138.75272727263</v>
      </c>
      <c r="U46" s="321">
        <f>SUM(U21+U22+U24, U29:U36)+U41</f>
        <v>158125513.74501064</v>
      </c>
      <c r="V46" s="372">
        <f>SUM(V21+V22+V24, V29:V36)+V41</f>
        <v>94062130.191908285</v>
      </c>
      <c r="W46" s="372">
        <f>SUM(W21+W22+W24, W29:W36)+W41</f>
        <v>63915244.800375074</v>
      </c>
      <c r="X46" s="469"/>
    </row>
    <row r="47" spans="1:24" s="403" customFormat="1" x14ac:dyDescent="0.25">
      <c r="A47" s="1663"/>
      <c r="B47" s="114" t="s">
        <v>75</v>
      </c>
      <c r="C47" s="144" t="s">
        <v>172</v>
      </c>
      <c r="D47" s="270">
        <f t="shared" ref="D47:W47" si="17">D25+D38+D43</f>
        <v>318826.43754103559</v>
      </c>
      <c r="E47" s="271">
        <f t="shared" si="17"/>
        <v>295588.5698898838</v>
      </c>
      <c r="F47" s="271">
        <f t="shared" si="17"/>
        <v>23237.867651151813</v>
      </c>
      <c r="G47" s="467"/>
      <c r="H47" s="270">
        <f t="shared" si="17"/>
        <v>737398.31123138557</v>
      </c>
      <c r="I47" s="271">
        <f t="shared" si="17"/>
        <v>664538.60687596689</v>
      </c>
      <c r="J47" s="271">
        <f t="shared" si="17"/>
        <v>72859.704355418638</v>
      </c>
      <c r="K47" s="464"/>
      <c r="L47" s="270">
        <f>L25+L38+L43</f>
        <v>1340592.2705555311</v>
      </c>
      <c r="M47" s="271">
        <f>M25+M38+M43</f>
        <v>1183003.7488768122</v>
      </c>
      <c r="N47" s="271">
        <f>N25+N38+N43</f>
        <v>157588.5216787192</v>
      </c>
      <c r="O47" s="464"/>
      <c r="P47" s="270">
        <f>P25+P38+P43</f>
        <v>2694144.4281279831</v>
      </c>
      <c r="Q47" s="271">
        <f>Q25+Q38+Q43</f>
        <v>2224237.9743786813</v>
      </c>
      <c r="R47" s="271">
        <f>R25+R38+R43</f>
        <v>469906.45374930173</v>
      </c>
      <c r="S47" s="464"/>
      <c r="T47" s="615">
        <f t="shared" si="17"/>
        <v>-1262219.0204853602</v>
      </c>
      <c r="U47" s="290">
        <f t="shared" si="17"/>
        <v>3828742.4269705755</v>
      </c>
      <c r="V47" s="271">
        <f t="shared" si="17"/>
        <v>4367368.9000213444</v>
      </c>
      <c r="W47" s="271">
        <f t="shared" si="17"/>
        <v>723592.54743459134</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96178.85545454541</v>
      </c>
      <c r="E50" s="253">
        <v>58698.945413604204</v>
      </c>
      <c r="F50" s="253">
        <v>37479.910040941213</v>
      </c>
      <c r="G50" s="467"/>
      <c r="H50" s="270">
        <f>SUM(I50:J50)</f>
        <v>-6251.5627272727243</v>
      </c>
      <c r="I50" s="253">
        <v>-3785.6459898451722</v>
      </c>
      <c r="J50" s="253">
        <v>-2465.9167374275521</v>
      </c>
      <c r="K50" s="375"/>
      <c r="L50" s="270">
        <f>SUM(M50:N50)</f>
        <v>5089.6645454545433</v>
      </c>
      <c r="M50" s="253">
        <v>3074.8934879582139</v>
      </c>
      <c r="N50" s="253">
        <v>2014.7710574963298</v>
      </c>
      <c r="O50" s="375"/>
      <c r="P50" s="270">
        <f>SUM(Q50:R50)</f>
        <v>1679.3481818181822</v>
      </c>
      <c r="Q50" s="253">
        <v>996.05861739762474</v>
      </c>
      <c r="R50" s="253">
        <v>683.28956442055744</v>
      </c>
      <c r="S50" s="303"/>
      <c r="T50" s="607">
        <v>-61334.87000000001</v>
      </c>
      <c r="U50" s="290">
        <f>SUM(V50:X50)+T50</f>
        <v>35361.435454545412</v>
      </c>
      <c r="V50" s="271">
        <f t="shared" ref="V50:W51" si="20">E50+I50+M50+Q50</f>
        <v>58984.251529114874</v>
      </c>
      <c r="W50" s="271">
        <f t="shared" si="20"/>
        <v>37712.053925430548</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34947512.507559143</v>
      </c>
      <c r="E52" s="280">
        <f t="shared" si="21"/>
        <v>21168468.884719603</v>
      </c>
      <c r="F52" s="280">
        <f t="shared" si="21"/>
        <v>13779043.622839544</v>
      </c>
      <c r="G52" s="1102"/>
      <c r="H52" s="288">
        <f t="shared" si="21"/>
        <v>37983309.354860835</v>
      </c>
      <c r="I52" s="280">
        <f t="shared" si="21"/>
        <v>22954735.191482976</v>
      </c>
      <c r="J52" s="280">
        <f t="shared" si="21"/>
        <v>15028574.163377864</v>
      </c>
      <c r="K52" s="1102"/>
      <c r="L52" s="288">
        <f>SUM(L46:L51)</f>
        <v>40914503.077604711</v>
      </c>
      <c r="M52" s="280">
        <f>SUM(M46:M51)</f>
        <v>24803528.846515335</v>
      </c>
      <c r="N52" s="280">
        <f>SUM(N46:N51)</f>
        <v>16110974.231089361</v>
      </c>
      <c r="O52" s="1102"/>
      <c r="P52" s="288">
        <f>SUM(P46:P51)</f>
        <v>49319707.805169128</v>
      </c>
      <c r="Q52" s="280">
        <f>SUM(Q46:Q51)</f>
        <v>29561750.42074082</v>
      </c>
      <c r="R52" s="280">
        <f>SUM(R46:R51)</f>
        <v>19757957.384428319</v>
      </c>
      <c r="S52" s="466"/>
      <c r="T52" s="606">
        <f t="shared" si="21"/>
        <v>-1175415.1377580876</v>
      </c>
      <c r="U52" s="292">
        <f t="shared" si="21"/>
        <v>161989617.60743576</v>
      </c>
      <c r="V52" s="280">
        <f t="shared" si="21"/>
        <v>98488483.343458742</v>
      </c>
      <c r="W52" s="280">
        <f t="shared" si="21"/>
        <v>64676549.401735097</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34947512.507559143</v>
      </c>
      <c r="E56" s="280">
        <f t="shared" si="24"/>
        <v>21168468.884719603</v>
      </c>
      <c r="F56" s="280">
        <f t="shared" si="24"/>
        <v>13779043.622839544</v>
      </c>
      <c r="G56" s="467"/>
      <c r="H56" s="288">
        <f t="shared" si="24"/>
        <v>37983309.354860835</v>
      </c>
      <c r="I56" s="280">
        <f t="shared" si="24"/>
        <v>22954735.191482976</v>
      </c>
      <c r="J56" s="280">
        <f t="shared" si="24"/>
        <v>15028574.163377864</v>
      </c>
      <c r="K56" s="1102"/>
      <c r="L56" s="288">
        <f>L52+L55</f>
        <v>40914503.077604711</v>
      </c>
      <c r="M56" s="280">
        <f>M52+M55</f>
        <v>24803528.846515335</v>
      </c>
      <c r="N56" s="280">
        <f>N52+N55</f>
        <v>16110974.231089361</v>
      </c>
      <c r="O56" s="1102"/>
      <c r="P56" s="288">
        <f>P52+P55</f>
        <v>49319707.805169128</v>
      </c>
      <c r="Q56" s="280">
        <f>Q52+Q55</f>
        <v>29561750.42074082</v>
      </c>
      <c r="R56" s="280">
        <f>R52+R55</f>
        <v>19757957.384428319</v>
      </c>
      <c r="S56" s="466"/>
      <c r="T56" s="606">
        <f t="shared" si="24"/>
        <v>-1175415.1377580876</v>
      </c>
      <c r="U56" s="292">
        <f t="shared" si="24"/>
        <v>161989617.60743576</v>
      </c>
      <c r="V56" s="280">
        <f t="shared" si="24"/>
        <v>98488483.343458742</v>
      </c>
      <c r="W56" s="280">
        <f t="shared" si="24"/>
        <v>64676549.401735097</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936337.25992151292</v>
      </c>
      <c r="E59" s="251">
        <v>269490.46873763914</v>
      </c>
      <c r="F59" s="253">
        <v>666846.79118387378</v>
      </c>
      <c r="G59" s="467"/>
      <c r="H59" s="270">
        <f t="shared" ref="H59:H64" si="26">SUM(I59:J59)</f>
        <v>919579.54255151853</v>
      </c>
      <c r="I59" s="251">
        <v>293541.79956039682</v>
      </c>
      <c r="J59" s="253">
        <v>626037.74299112172</v>
      </c>
      <c r="K59" s="375"/>
      <c r="L59" s="270">
        <f t="shared" ref="L59:L64" si="27">SUM(M59:N59)</f>
        <v>1178433.631358806</v>
      </c>
      <c r="M59" s="251">
        <v>405098.19618274283</v>
      </c>
      <c r="N59" s="253">
        <v>773335.43517606333</v>
      </c>
      <c r="O59" s="375"/>
      <c r="P59" s="270">
        <f t="shared" ref="P59:P64" si="28">SUM(Q59:R59)</f>
        <v>854979.06149089569</v>
      </c>
      <c r="Q59" s="253">
        <v>300485.52418539807</v>
      </c>
      <c r="R59" s="253">
        <v>554493.53730549756</v>
      </c>
      <c r="S59" s="303"/>
      <c r="T59" s="607"/>
      <c r="U59" s="290">
        <f t="shared" ref="U59:U64" si="29">D59+H59+L59+P59+T59</f>
        <v>3889329.4953227332</v>
      </c>
      <c r="V59" s="271">
        <f t="shared" ref="V59:W65" si="30">E59+I59+M59+Q59</f>
        <v>1268615.9886661768</v>
      </c>
      <c r="W59" s="271">
        <f t="shared" si="30"/>
        <v>2620713.5066565564</v>
      </c>
      <c r="X59" s="304"/>
    </row>
    <row r="60" spans="1:24" x14ac:dyDescent="0.25">
      <c r="A60" s="1624"/>
      <c r="B60" s="114" t="s">
        <v>80</v>
      </c>
      <c r="C60" s="145" t="s">
        <v>97</v>
      </c>
      <c r="D60" s="270">
        <f t="shared" si="25"/>
        <v>101474.1038575018</v>
      </c>
      <c r="E60" s="253">
        <v>29205.613173593349</v>
      </c>
      <c r="F60" s="253">
        <v>72268.490683908458</v>
      </c>
      <c r="G60" s="467"/>
      <c r="H60" s="270">
        <f t="shared" si="26"/>
        <v>151772.57952542801</v>
      </c>
      <c r="I60" s="253">
        <v>48447.78951280511</v>
      </c>
      <c r="J60" s="253">
        <v>103324.79001262291</v>
      </c>
      <c r="K60" s="375"/>
      <c r="L60" s="270">
        <f t="shared" si="27"/>
        <v>134084.25022749044</v>
      </c>
      <c r="M60" s="253">
        <v>46092.784912325304</v>
      </c>
      <c r="N60" s="253">
        <v>87991.465315165129</v>
      </c>
      <c r="O60" s="375"/>
      <c r="P60" s="270">
        <f t="shared" si="28"/>
        <v>137153.14333752554</v>
      </c>
      <c r="Q60" s="253">
        <v>48202.974816232098</v>
      </c>
      <c r="R60" s="253">
        <v>88950.168521293439</v>
      </c>
      <c r="S60" s="303"/>
      <c r="T60" s="607"/>
      <c r="U60" s="290">
        <f t="shared" si="29"/>
        <v>524484.07694794587</v>
      </c>
      <c r="V60" s="271">
        <f t="shared" si="30"/>
        <v>171949.16241495588</v>
      </c>
      <c r="W60" s="271">
        <f t="shared" si="30"/>
        <v>352534.9145329899</v>
      </c>
      <c r="X60" s="304"/>
    </row>
    <row r="61" spans="1:24" x14ac:dyDescent="0.25">
      <c r="A61" s="1624"/>
      <c r="B61" s="114" t="s">
        <v>81</v>
      </c>
      <c r="C61" s="145" t="s">
        <v>98</v>
      </c>
      <c r="D61" s="270">
        <f t="shared" si="25"/>
        <v>213001.97833886545</v>
      </c>
      <c r="E61" s="253">
        <v>61304.83688046009</v>
      </c>
      <c r="F61" s="253">
        <v>151697.14145840536</v>
      </c>
      <c r="G61" s="467"/>
      <c r="H61" s="270">
        <f t="shared" si="26"/>
        <v>222191.10096080985</v>
      </c>
      <c r="I61" s="253">
        <v>70926.301210847043</v>
      </c>
      <c r="J61" s="253">
        <v>151264.79974996281</v>
      </c>
      <c r="K61" s="375"/>
      <c r="L61" s="270">
        <f t="shared" si="27"/>
        <v>253185.06670765544</v>
      </c>
      <c r="M61" s="253">
        <v>87034.866533310938</v>
      </c>
      <c r="N61" s="253">
        <v>166150.2001743445</v>
      </c>
      <c r="O61" s="375"/>
      <c r="P61" s="270">
        <f t="shared" si="28"/>
        <v>274466.72455206269</v>
      </c>
      <c r="Q61" s="253">
        <v>96462.336112255827</v>
      </c>
      <c r="R61" s="253">
        <v>178004.38843980685</v>
      </c>
      <c r="S61" s="303"/>
      <c r="T61" s="607"/>
      <c r="U61" s="290">
        <f t="shared" si="29"/>
        <v>962844.87055939343</v>
      </c>
      <c r="V61" s="271">
        <f t="shared" si="30"/>
        <v>315728.34073687391</v>
      </c>
      <c r="W61" s="271">
        <f t="shared" si="30"/>
        <v>647116.52982251951</v>
      </c>
      <c r="X61" s="304"/>
    </row>
    <row r="62" spans="1:24" x14ac:dyDescent="0.25">
      <c r="A62" s="1624"/>
      <c r="B62" s="383" t="s">
        <v>82</v>
      </c>
      <c r="C62" s="145" t="s">
        <v>99</v>
      </c>
      <c r="D62" s="270">
        <f t="shared" si="25"/>
        <v>160624.61946787915</v>
      </c>
      <c r="E62" s="253">
        <v>46229.927873245288</v>
      </c>
      <c r="F62" s="253">
        <v>114394.69159463387</v>
      </c>
      <c r="G62" s="467"/>
      <c r="H62" s="270">
        <f t="shared" si="26"/>
        <v>115190.00301284583</v>
      </c>
      <c r="I62" s="253">
        <v>36770.153326746018</v>
      </c>
      <c r="J62" s="253">
        <v>78419.849686099813</v>
      </c>
      <c r="K62" s="375"/>
      <c r="L62" s="270">
        <f t="shared" si="27"/>
        <v>192749.72704146378</v>
      </c>
      <c r="M62" s="253">
        <v>66259.621807618503</v>
      </c>
      <c r="N62" s="253">
        <v>126490.10523384526</v>
      </c>
      <c r="O62" s="375"/>
      <c r="P62" s="270">
        <f t="shared" si="28"/>
        <v>715249.02549974853</v>
      </c>
      <c r="Q62" s="253">
        <v>251376.89100316723</v>
      </c>
      <c r="R62" s="253">
        <v>463872.13449658133</v>
      </c>
      <c r="S62" s="303"/>
      <c r="T62" s="607"/>
      <c r="U62" s="290">
        <f t="shared" si="29"/>
        <v>1183813.3750219373</v>
      </c>
      <c r="V62" s="271">
        <f t="shared" si="30"/>
        <v>400636.59401077707</v>
      </c>
      <c r="W62" s="271">
        <f t="shared" si="30"/>
        <v>783176.78101116023</v>
      </c>
      <c r="X62" s="304"/>
    </row>
    <row r="63" spans="1:24" x14ac:dyDescent="0.25">
      <c r="A63" s="1624"/>
      <c r="B63" s="383" t="s">
        <v>216</v>
      </c>
      <c r="C63" s="145" t="s">
        <v>100</v>
      </c>
      <c r="D63" s="270">
        <f t="shared" si="25"/>
        <v>314950.1556600511</v>
      </c>
      <c r="E63" s="253">
        <v>90646.894779060895</v>
      </c>
      <c r="F63" s="253">
        <v>224303.26088099019</v>
      </c>
      <c r="G63" s="467"/>
      <c r="H63" s="270">
        <f t="shared" si="26"/>
        <v>528620.3428778355</v>
      </c>
      <c r="I63" s="253">
        <v>168742.5171530504</v>
      </c>
      <c r="J63" s="253">
        <v>359877.82572478516</v>
      </c>
      <c r="K63" s="375"/>
      <c r="L63" s="270">
        <f t="shared" si="27"/>
        <v>337176.8067548098</v>
      </c>
      <c r="M63" s="253">
        <v>115907.85647685089</v>
      </c>
      <c r="N63" s="253">
        <v>221268.95027795891</v>
      </c>
      <c r="O63" s="375"/>
      <c r="P63" s="270">
        <f t="shared" si="28"/>
        <v>519153.32081447239</v>
      </c>
      <c r="Q63" s="253">
        <v>182458.33700944736</v>
      </c>
      <c r="R63" s="253">
        <v>336694.98380502505</v>
      </c>
      <c r="S63" s="303"/>
      <c r="T63" s="607"/>
      <c r="U63" s="290">
        <f t="shared" si="29"/>
        <v>1699900.6261071688</v>
      </c>
      <c r="V63" s="271">
        <f t="shared" si="30"/>
        <v>557755.60541840957</v>
      </c>
      <c r="W63" s="271">
        <f t="shared" si="30"/>
        <v>1142145.0206887594</v>
      </c>
      <c r="X63" s="304"/>
    </row>
    <row r="64" spans="1:24" x14ac:dyDescent="0.25">
      <c r="A64" s="1624"/>
      <c r="B64" s="114" t="s">
        <v>215</v>
      </c>
      <c r="C64" s="145" t="s">
        <v>28</v>
      </c>
      <c r="D64" s="270">
        <f t="shared" si="25"/>
        <v>9200.0202867482658</v>
      </c>
      <c r="E64" s="253">
        <v>2647.8896927367864</v>
      </c>
      <c r="F64" s="253">
        <v>6552.1305940114789</v>
      </c>
      <c r="G64" s="467"/>
      <c r="H64" s="270">
        <f t="shared" si="26"/>
        <v>6743.2707672893393</v>
      </c>
      <c r="I64" s="253">
        <v>2152.5400950752828</v>
      </c>
      <c r="J64" s="253">
        <v>4590.7306722140565</v>
      </c>
      <c r="K64" s="375"/>
      <c r="L64" s="270">
        <f t="shared" si="27"/>
        <v>7355.4206490648994</v>
      </c>
      <c r="M64" s="253">
        <v>2528.4984727275228</v>
      </c>
      <c r="N64" s="253">
        <v>4826.9221763373762</v>
      </c>
      <c r="O64" s="375"/>
      <c r="P64" s="270">
        <f t="shared" si="28"/>
        <v>9937.1743296769764</v>
      </c>
      <c r="Q64" s="253">
        <v>3492.4563324016144</v>
      </c>
      <c r="R64" s="253">
        <v>6444.717997275362</v>
      </c>
      <c r="S64" s="303"/>
      <c r="T64" s="607"/>
      <c r="U64" s="290">
        <f t="shared" si="29"/>
        <v>33235.886032779483</v>
      </c>
      <c r="V64" s="271">
        <f t="shared" si="30"/>
        <v>10821.384592941205</v>
      </c>
      <c r="W64" s="271">
        <f t="shared" si="30"/>
        <v>22414.501439838274</v>
      </c>
      <c r="X64" s="304"/>
    </row>
    <row r="65" spans="1:24" s="403" customFormat="1" x14ac:dyDescent="0.25">
      <c r="A65" s="1625"/>
      <c r="B65" s="384" t="s">
        <v>214</v>
      </c>
      <c r="C65" s="385" t="s">
        <v>105</v>
      </c>
      <c r="D65" s="288">
        <f t="shared" ref="D65:U65" si="31">SUM(D59:D64)</f>
        <v>1735588.1375325585</v>
      </c>
      <c r="E65" s="280">
        <f t="shared" si="31"/>
        <v>499525.63113673555</v>
      </c>
      <c r="F65" s="280">
        <f t="shared" si="31"/>
        <v>1236062.5063958229</v>
      </c>
      <c r="G65" s="1102"/>
      <c r="H65" s="288">
        <f t="shared" si="31"/>
        <v>1944096.8396957272</v>
      </c>
      <c r="I65" s="280">
        <f t="shared" si="31"/>
        <v>620581.10085892072</v>
      </c>
      <c r="J65" s="280">
        <f t="shared" si="31"/>
        <v>1323515.7388368063</v>
      </c>
      <c r="K65" s="1102"/>
      <c r="L65" s="288">
        <f t="shared" si="31"/>
        <v>2102984.9027392901</v>
      </c>
      <c r="M65" s="280">
        <f t="shared" si="31"/>
        <v>722921.82438557607</v>
      </c>
      <c r="N65" s="280">
        <f t="shared" si="31"/>
        <v>1380063.0783537144</v>
      </c>
      <c r="O65" s="1102"/>
      <c r="P65" s="288">
        <f t="shared" si="31"/>
        <v>2510938.4500243817</v>
      </c>
      <c r="Q65" s="280">
        <f t="shared" si="31"/>
        <v>882478.51945890218</v>
      </c>
      <c r="R65" s="280">
        <f t="shared" si="31"/>
        <v>1628459.9305654794</v>
      </c>
      <c r="S65" s="466"/>
      <c r="T65" s="606">
        <f t="shared" si="31"/>
        <v>0</v>
      </c>
      <c r="U65" s="292">
        <f t="shared" si="31"/>
        <v>8293608.3299919581</v>
      </c>
      <c r="V65" s="280">
        <f t="shared" si="30"/>
        <v>2725507.0758401342</v>
      </c>
      <c r="W65" s="280">
        <f t="shared" si="30"/>
        <v>5568101.254151823</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36683100.645091705</v>
      </c>
      <c r="E72" s="303"/>
      <c r="F72" s="303"/>
      <c r="G72" s="375"/>
      <c r="H72" s="270">
        <f>H56+H65+H71</f>
        <v>39927406.194556564</v>
      </c>
      <c r="I72" s="303"/>
      <c r="J72" s="303"/>
      <c r="K72" s="375"/>
      <c r="L72" s="270">
        <f>L56+L65+L71</f>
        <v>43017487.980343997</v>
      </c>
      <c r="M72" s="303"/>
      <c r="N72" s="303"/>
      <c r="O72" s="375"/>
      <c r="P72" s="271">
        <f>P56+P65+P71</f>
        <v>51830646.255193509</v>
      </c>
      <c r="Q72" s="303"/>
      <c r="R72" s="303"/>
      <c r="S72" s="303"/>
      <c r="T72" s="615">
        <f>T56+T65+T71</f>
        <v>-1175415.1377580876</v>
      </c>
      <c r="U72" s="290">
        <f>U56+U65+U71</f>
        <v>170283225.93742773</v>
      </c>
      <c r="V72" s="346"/>
      <c r="W72" s="346"/>
      <c r="X72" s="304"/>
    </row>
    <row r="73" spans="1:24" s="403" customFormat="1" ht="24.75" x14ac:dyDescent="0.25">
      <c r="A73" s="573"/>
      <c r="B73" s="563" t="s">
        <v>254</v>
      </c>
      <c r="C73" s="564" t="s">
        <v>181</v>
      </c>
      <c r="D73" s="565">
        <f>D16-D72</f>
        <v>1910879.854908295</v>
      </c>
      <c r="E73" s="338"/>
      <c r="F73" s="338"/>
      <c r="G73" s="566"/>
      <c r="H73" s="565">
        <f>H16-H72</f>
        <v>939992.17544343323</v>
      </c>
      <c r="I73" s="338"/>
      <c r="J73" s="338"/>
      <c r="K73" s="566"/>
      <c r="L73" s="565">
        <f>L16-L72</f>
        <v>349242.31965600699</v>
      </c>
      <c r="M73" s="338"/>
      <c r="N73" s="338"/>
      <c r="O73" s="566"/>
      <c r="P73" s="567">
        <f>P16-P72</f>
        <v>-1825923.2951935157</v>
      </c>
      <c r="Q73" s="338"/>
      <c r="R73" s="338"/>
      <c r="S73" s="338"/>
      <c r="T73" s="618">
        <f>T16-T72</f>
        <v>202371.93775808765</v>
      </c>
      <c r="U73" s="568">
        <f>U16-U72</f>
        <v>1576562.992572248</v>
      </c>
      <c r="V73" s="337"/>
      <c r="W73" s="337"/>
      <c r="X73" s="339"/>
    </row>
    <row r="74" spans="1:24" x14ac:dyDescent="0.25">
      <c r="A74" s="409"/>
      <c r="B74" s="114" t="s">
        <v>204</v>
      </c>
      <c r="C74" s="145" t="s">
        <v>26</v>
      </c>
      <c r="D74" s="257">
        <v>408803.31094555365</v>
      </c>
      <c r="E74" s="379"/>
      <c r="F74" s="379"/>
      <c r="G74" s="380"/>
      <c r="H74" s="257">
        <v>201096.84687770749</v>
      </c>
      <c r="I74" s="379"/>
      <c r="J74" s="379"/>
      <c r="K74" s="380"/>
      <c r="L74" s="257">
        <v>74702.932174419897</v>
      </c>
      <c r="M74" s="379"/>
      <c r="N74" s="379"/>
      <c r="O74" s="380"/>
      <c r="P74" s="404">
        <v>-390628.16361290985</v>
      </c>
      <c r="Q74" s="340"/>
      <c r="R74" s="340"/>
      <c r="S74" s="340"/>
      <c r="T74" s="617">
        <v>43294.358871109689</v>
      </c>
      <c r="U74" s="374">
        <f>D74+H74+L74+P74+T74</f>
        <v>337269.28525588079</v>
      </c>
      <c r="V74" s="340"/>
      <c r="W74" s="340"/>
      <c r="X74" s="341"/>
    </row>
    <row r="75" spans="1:24" s="403" customFormat="1" ht="15.75" thickBot="1" x14ac:dyDescent="0.3">
      <c r="A75" s="572"/>
      <c r="B75" s="570" t="s">
        <v>264</v>
      </c>
      <c r="C75" s="386" t="s">
        <v>182</v>
      </c>
      <c r="D75" s="288">
        <f>D73-D74</f>
        <v>1502076.5439627413</v>
      </c>
      <c r="E75" s="335"/>
      <c r="F75" s="335"/>
      <c r="G75" s="376"/>
      <c r="H75" s="288">
        <f>H73-H74</f>
        <v>738895.32856572571</v>
      </c>
      <c r="I75" s="335"/>
      <c r="J75" s="335"/>
      <c r="K75" s="376"/>
      <c r="L75" s="288">
        <f>L73-L74</f>
        <v>274539.38748158712</v>
      </c>
      <c r="M75" s="335"/>
      <c r="N75" s="335"/>
      <c r="O75" s="376"/>
      <c r="P75" s="280">
        <f>P73-P74</f>
        <v>-1435295.1315806059</v>
      </c>
      <c r="Q75" s="342"/>
      <c r="R75" s="342"/>
      <c r="S75" s="337"/>
      <c r="T75" s="895">
        <f>T73-T74</f>
        <v>159077.57888697795</v>
      </c>
      <c r="U75" s="896">
        <f>U73-U74</f>
        <v>1239293.7073163672</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topLeftCell="A43" zoomScale="65" zoomScaleNormal="65" workbookViewId="0">
      <pane xSplit="3" topLeftCell="F1" activePane="topRight" state="frozen"/>
      <selection pane="topRight" activeCell="T77" sqref="T7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10184</v>
      </c>
      <c r="E9" s="812">
        <v>2215</v>
      </c>
      <c r="F9" s="812">
        <v>7969</v>
      </c>
      <c r="G9" s="1105"/>
      <c r="H9" s="805">
        <f>SUM(I9:J9)</f>
        <v>10418</v>
      </c>
      <c r="I9" s="812">
        <v>2291</v>
      </c>
      <c r="J9" s="812">
        <v>8127</v>
      </c>
      <c r="K9" s="1105"/>
      <c r="L9" s="805">
        <f>SUM(M9:N9)</f>
        <v>10705</v>
      </c>
      <c r="M9" s="812">
        <v>2374</v>
      </c>
      <c r="N9" s="812">
        <v>8331</v>
      </c>
      <c r="O9" s="1105"/>
      <c r="P9" s="805">
        <f>SUM(Q9:R9)</f>
        <v>10878</v>
      </c>
      <c r="Q9" s="812">
        <v>2459</v>
      </c>
      <c r="R9" s="812">
        <v>8419</v>
      </c>
      <c r="S9" s="1100"/>
      <c r="T9" s="813">
        <v>-49</v>
      </c>
      <c r="U9" s="814">
        <f>SUM(V9:X9)+T9</f>
        <v>42136</v>
      </c>
      <c r="V9" s="815">
        <f>E9+I9+M9+Q9</f>
        <v>9339</v>
      </c>
      <c r="W9" s="815">
        <f>F9+J9+N9+R9</f>
        <v>32846</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30495629.670000002</v>
      </c>
      <c r="E11" s="463"/>
      <c r="F11" s="463"/>
      <c r="G11" s="473"/>
      <c r="H11" s="471">
        <v>31312921.149999999</v>
      </c>
      <c r="I11" s="463"/>
      <c r="J11" s="463"/>
      <c r="K11" s="473"/>
      <c r="L11" s="471">
        <v>32226705.739999998</v>
      </c>
      <c r="M11" s="463"/>
      <c r="N11" s="463"/>
      <c r="O11" s="473"/>
      <c r="P11" s="471">
        <v>36653722.910000004</v>
      </c>
      <c r="Q11" s="463"/>
      <c r="R11" s="463"/>
      <c r="S11" s="463"/>
      <c r="T11" s="619">
        <v>-349421.62</v>
      </c>
      <c r="U11" s="321">
        <f>D11+H11+L11+P11+T11</f>
        <v>130339557.84999999</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491376.66000000003</v>
      </c>
      <c r="E13" s="464"/>
      <c r="F13" s="464"/>
      <c r="G13" s="465"/>
      <c r="H13" s="472">
        <v>639777.14999999991</v>
      </c>
      <c r="I13" s="464"/>
      <c r="J13" s="464"/>
      <c r="K13" s="465"/>
      <c r="L13" s="472">
        <v>526963.07999999996</v>
      </c>
      <c r="M13" s="464"/>
      <c r="N13" s="464"/>
      <c r="O13" s="465"/>
      <c r="P13" s="472">
        <v>714904.74</v>
      </c>
      <c r="Q13" s="464"/>
      <c r="R13" s="464"/>
      <c r="S13" s="464"/>
      <c r="T13" s="605">
        <v>-785672.88000000024</v>
      </c>
      <c r="U13" s="290">
        <f>D13+H13+L13+P13+T13</f>
        <v>1587348.7499999995</v>
      </c>
      <c r="V13" s="464"/>
      <c r="W13" s="464"/>
      <c r="X13" s="304"/>
    </row>
    <row r="14" spans="1:24" x14ac:dyDescent="0.25">
      <c r="A14" s="1627"/>
      <c r="B14" s="114" t="s">
        <v>1324</v>
      </c>
      <c r="C14" s="144" t="s">
        <v>1325</v>
      </c>
      <c r="D14" s="472">
        <v>-42179.31</v>
      </c>
      <c r="E14" s="464"/>
      <c r="F14" s="464"/>
      <c r="G14" s="465"/>
      <c r="H14" s="472">
        <v>-42179.31</v>
      </c>
      <c r="I14" s="464"/>
      <c r="J14" s="464"/>
      <c r="K14" s="465"/>
      <c r="L14" s="472">
        <v>-42179.31</v>
      </c>
      <c r="M14" s="464"/>
      <c r="N14" s="464"/>
      <c r="O14" s="465"/>
      <c r="P14" s="472">
        <v>0</v>
      </c>
      <c r="Q14" s="464"/>
      <c r="R14" s="464"/>
      <c r="S14" s="464"/>
      <c r="T14" s="605">
        <v>-886802.33999999985</v>
      </c>
      <c r="U14" s="290">
        <f>D14+H14+L14+P14+T14</f>
        <v>-1013340.2699999998</v>
      </c>
      <c r="V14" s="464"/>
      <c r="W14" s="464"/>
      <c r="X14" s="304"/>
    </row>
    <row r="15" spans="1:24" x14ac:dyDescent="0.25">
      <c r="A15" s="1627"/>
      <c r="B15" s="114" t="s">
        <v>63</v>
      </c>
      <c r="C15" s="144" t="s">
        <v>13</v>
      </c>
      <c r="D15" s="472">
        <v>-9435.93</v>
      </c>
      <c r="E15" s="464"/>
      <c r="F15" s="464"/>
      <c r="G15" s="465"/>
      <c r="H15" s="472">
        <v>-21614.490000000005</v>
      </c>
      <c r="I15" s="464"/>
      <c r="J15" s="464"/>
      <c r="K15" s="465"/>
      <c r="L15" s="472">
        <v>-62299.5</v>
      </c>
      <c r="M15" s="464"/>
      <c r="N15" s="464"/>
      <c r="O15" s="465"/>
      <c r="P15" s="472">
        <v>-116535.70000000001</v>
      </c>
      <c r="Q15" s="464"/>
      <c r="R15" s="464"/>
      <c r="S15" s="464"/>
      <c r="T15" s="605">
        <v>158474.05999999988</v>
      </c>
      <c r="U15" s="290">
        <f>D15+H15+L15+P15+T15</f>
        <v>-51411.560000000143</v>
      </c>
      <c r="V15" s="464"/>
      <c r="W15" s="464"/>
      <c r="X15" s="304"/>
    </row>
    <row r="16" spans="1:24" s="401" customFormat="1" x14ac:dyDescent="0.25">
      <c r="A16" s="1628"/>
      <c r="B16" s="384" t="s">
        <v>64</v>
      </c>
      <c r="C16" s="391" t="s">
        <v>14</v>
      </c>
      <c r="D16" s="576">
        <f>SUM(D11:D15)</f>
        <v>30935391.090000004</v>
      </c>
      <c r="E16" s="466"/>
      <c r="F16" s="468"/>
      <c r="G16" s="467"/>
      <c r="H16" s="288">
        <f>SUM(H11:H15)</f>
        <v>31888904.5</v>
      </c>
      <c r="I16" s="466"/>
      <c r="J16" s="468"/>
      <c r="K16" s="467"/>
      <c r="L16" s="288">
        <f>SUM(L11:L15)</f>
        <v>32649190.009999998</v>
      </c>
      <c r="M16" s="466"/>
      <c r="N16" s="468"/>
      <c r="O16" s="467"/>
      <c r="P16" s="288">
        <f>SUM(P11:P15)</f>
        <v>37252091.950000003</v>
      </c>
      <c r="Q16" s="466"/>
      <c r="R16" s="468"/>
      <c r="S16" s="468"/>
      <c r="T16" s="606">
        <f>SUM(T11:T15)</f>
        <v>-1863422.7800000003</v>
      </c>
      <c r="U16" s="292">
        <f>SUM(U11:U15)</f>
        <v>130862154.77</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53397</v>
      </c>
      <c r="E19" s="600">
        <v>50545</v>
      </c>
      <c r="F19" s="600">
        <v>2852</v>
      </c>
      <c r="G19" s="467"/>
      <c r="H19" s="588">
        <f>SUM(I19:J19)</f>
        <v>51690</v>
      </c>
      <c r="I19" s="600">
        <v>48326</v>
      </c>
      <c r="J19" s="600">
        <v>3364</v>
      </c>
      <c r="K19" s="808"/>
      <c r="L19" s="588">
        <f>SUM(M19:N19)</f>
        <v>54544</v>
      </c>
      <c r="M19" s="600">
        <v>49759</v>
      </c>
      <c r="N19" s="600">
        <v>4785</v>
      </c>
      <c r="O19" s="808"/>
      <c r="P19" s="588">
        <f>SUM(Q19:R19)</f>
        <v>57296</v>
      </c>
      <c r="Q19" s="600">
        <v>52167</v>
      </c>
      <c r="R19" s="600">
        <v>5129</v>
      </c>
      <c r="S19" s="683"/>
      <c r="T19" s="612">
        <v>-247</v>
      </c>
      <c r="U19" s="290">
        <f>SUM(V19:X19)+T19</f>
        <v>216680</v>
      </c>
      <c r="V19" s="271">
        <f t="shared" ref="V19:W27" si="1">E19+I19+M19+Q19</f>
        <v>200797</v>
      </c>
      <c r="W19" s="271">
        <f t="shared" si="1"/>
        <v>16130</v>
      </c>
      <c r="X19" s="1351"/>
    </row>
    <row r="20" spans="1:24" x14ac:dyDescent="0.25">
      <c r="A20" s="1624"/>
      <c r="B20" s="383">
        <v>2.2000000000000002</v>
      </c>
      <c r="C20" s="587" t="s">
        <v>732</v>
      </c>
      <c r="D20" s="588">
        <f t="shared" si="0"/>
        <v>146</v>
      </c>
      <c r="E20" s="601">
        <v>119</v>
      </c>
      <c r="F20" s="601">
        <v>27</v>
      </c>
      <c r="G20" s="467"/>
      <c r="H20" s="588">
        <f>SUM(I20:J20)</f>
        <v>165</v>
      </c>
      <c r="I20" s="601">
        <v>140</v>
      </c>
      <c r="J20" s="601">
        <v>25</v>
      </c>
      <c r="K20" s="809"/>
      <c r="L20" s="588">
        <f>SUM(M20:N20)</f>
        <v>129</v>
      </c>
      <c r="M20" s="601">
        <v>127</v>
      </c>
      <c r="N20" s="601">
        <v>2</v>
      </c>
      <c r="O20" s="809"/>
      <c r="P20" s="588">
        <f>SUM(Q20:R20)</f>
        <v>105</v>
      </c>
      <c r="Q20" s="601">
        <v>96</v>
      </c>
      <c r="R20" s="601">
        <v>9</v>
      </c>
      <c r="S20" s="684"/>
      <c r="T20" s="612">
        <v>0</v>
      </c>
      <c r="U20" s="290">
        <f t="shared" ref="U20:U27" si="2">SUM(V20:X20)+T20</f>
        <v>545</v>
      </c>
      <c r="V20" s="271">
        <f t="shared" si="1"/>
        <v>482</v>
      </c>
      <c r="W20" s="271">
        <f t="shared" si="1"/>
        <v>63</v>
      </c>
      <c r="X20" s="1258"/>
    </row>
    <row r="21" spans="1:24" x14ac:dyDescent="0.25">
      <c r="A21" s="1624"/>
      <c r="B21" s="383">
        <v>2.2999999999999998</v>
      </c>
      <c r="C21" s="587" t="s">
        <v>733</v>
      </c>
      <c r="D21" s="588">
        <f t="shared" si="0"/>
        <v>11653050.749999991</v>
      </c>
      <c r="E21" s="601">
        <v>11014938.379999992</v>
      </c>
      <c r="F21" s="601">
        <v>638112.37</v>
      </c>
      <c r="G21" s="467"/>
      <c r="H21" s="588">
        <f t="shared" ref="H21:H27" si="3">SUM(I21:J21)</f>
        <v>11185009.189999994</v>
      </c>
      <c r="I21" s="601">
        <v>10416223.429999994</v>
      </c>
      <c r="J21" s="601">
        <v>768785.76</v>
      </c>
      <c r="K21" s="809"/>
      <c r="L21" s="588">
        <f t="shared" ref="L21:L27" si="4">SUM(M21:N21)</f>
        <v>11915037.010000005</v>
      </c>
      <c r="M21" s="601">
        <v>10855509.790000005</v>
      </c>
      <c r="N21" s="601">
        <v>1059527.22</v>
      </c>
      <c r="O21" s="809"/>
      <c r="P21" s="588">
        <f t="shared" ref="P21:P27" si="5">SUM(Q21:R21)</f>
        <v>13534534.969999995</v>
      </c>
      <c r="Q21" s="601">
        <v>12277843.739999995</v>
      </c>
      <c r="R21" s="601">
        <v>1256691.2299999997</v>
      </c>
      <c r="S21" s="684"/>
      <c r="T21" s="612">
        <v>161537.78000000006</v>
      </c>
      <c r="U21" s="290">
        <f t="shared" si="2"/>
        <v>48449169.699999988</v>
      </c>
      <c r="V21" s="271">
        <f t="shared" si="1"/>
        <v>44564515.339999989</v>
      </c>
      <c r="W21" s="271">
        <f t="shared" si="1"/>
        <v>3723116.5799999991</v>
      </c>
      <c r="X21" s="1258"/>
    </row>
    <row r="22" spans="1:24" x14ac:dyDescent="0.25">
      <c r="A22" s="1624"/>
      <c r="B22" s="383">
        <v>2.4</v>
      </c>
      <c r="C22" s="587" t="s">
        <v>734</v>
      </c>
      <c r="D22" s="588">
        <f t="shared" si="0"/>
        <v>12534.71</v>
      </c>
      <c r="E22" s="601">
        <v>7722.2199999999993</v>
      </c>
      <c r="F22" s="601">
        <v>4812.49</v>
      </c>
      <c r="G22" s="467"/>
      <c r="H22" s="588">
        <f t="shared" si="3"/>
        <v>9023.41</v>
      </c>
      <c r="I22" s="601">
        <v>5040.1899999999996</v>
      </c>
      <c r="J22" s="601">
        <v>3983.2200000000003</v>
      </c>
      <c r="K22" s="809"/>
      <c r="L22" s="588">
        <f t="shared" si="4"/>
        <v>6255.4699999999984</v>
      </c>
      <c r="M22" s="601">
        <v>6113.6499999999987</v>
      </c>
      <c r="N22" s="601">
        <v>141.82</v>
      </c>
      <c r="O22" s="809"/>
      <c r="P22" s="588">
        <f t="shared" si="5"/>
        <v>12794.16</v>
      </c>
      <c r="Q22" s="601">
        <v>11902.119999999999</v>
      </c>
      <c r="R22" s="601">
        <v>892.04</v>
      </c>
      <c r="S22" s="684"/>
      <c r="T22" s="612">
        <v>72.510000000000005</v>
      </c>
      <c r="U22" s="290">
        <f t="shared" si="2"/>
        <v>40680.26</v>
      </c>
      <c r="V22" s="271">
        <f t="shared" si="1"/>
        <v>30778.179999999997</v>
      </c>
      <c r="W22" s="271">
        <f t="shared" si="1"/>
        <v>9829.57</v>
      </c>
      <c r="X22" s="1258"/>
    </row>
    <row r="23" spans="1:24" x14ac:dyDescent="0.25">
      <c r="A23" s="1624"/>
      <c r="B23" s="383">
        <v>2.5</v>
      </c>
      <c r="C23" s="587" t="s">
        <v>776</v>
      </c>
      <c r="D23" s="588">
        <f t="shared" si="0"/>
        <v>7316</v>
      </c>
      <c r="E23" s="601">
        <v>6497</v>
      </c>
      <c r="F23" s="601">
        <v>819</v>
      </c>
      <c r="G23" s="467"/>
      <c r="H23" s="588">
        <f t="shared" si="3"/>
        <v>8335</v>
      </c>
      <c r="I23" s="601">
        <v>7066</v>
      </c>
      <c r="J23" s="601">
        <v>1269</v>
      </c>
      <c r="K23" s="809"/>
      <c r="L23" s="588">
        <f t="shared" si="4"/>
        <v>7698</v>
      </c>
      <c r="M23" s="601">
        <v>6245</v>
      </c>
      <c r="N23" s="601">
        <v>1453</v>
      </c>
      <c r="O23" s="809"/>
      <c r="P23" s="588">
        <f t="shared" si="5"/>
        <v>8228</v>
      </c>
      <c r="Q23" s="601">
        <v>6624</v>
      </c>
      <c r="R23" s="601">
        <v>1604</v>
      </c>
      <c r="S23" s="684"/>
      <c r="T23" s="612">
        <v>-288</v>
      </c>
      <c r="U23" s="290">
        <f t="shared" si="2"/>
        <v>31289</v>
      </c>
      <c r="V23" s="271">
        <f t="shared" si="1"/>
        <v>26432</v>
      </c>
      <c r="W23" s="271">
        <f t="shared" si="1"/>
        <v>5145</v>
      </c>
      <c r="X23" s="1258"/>
    </row>
    <row r="24" spans="1:24" x14ac:dyDescent="0.25">
      <c r="A24" s="1624"/>
      <c r="B24" s="383">
        <v>2.6</v>
      </c>
      <c r="C24" s="587" t="s">
        <v>186</v>
      </c>
      <c r="D24" s="588">
        <f t="shared" si="0"/>
        <v>1474212.16</v>
      </c>
      <c r="E24" s="601">
        <v>1270870.8999999999</v>
      </c>
      <c r="F24" s="601">
        <v>203341.26000000007</v>
      </c>
      <c r="G24" s="467"/>
      <c r="H24" s="588">
        <f t="shared" si="3"/>
        <v>1693927.48</v>
      </c>
      <c r="I24" s="601">
        <v>1379660.5</v>
      </c>
      <c r="J24" s="601">
        <v>314266.98</v>
      </c>
      <c r="K24" s="809"/>
      <c r="L24" s="588">
        <f t="shared" si="4"/>
        <v>1596623.1</v>
      </c>
      <c r="M24" s="601">
        <v>1287592.4200000002</v>
      </c>
      <c r="N24" s="601">
        <v>309030.68</v>
      </c>
      <c r="O24" s="809"/>
      <c r="P24" s="588">
        <f t="shared" si="5"/>
        <v>1808882.2799999989</v>
      </c>
      <c r="Q24" s="601">
        <v>1460924.5799999989</v>
      </c>
      <c r="R24" s="601">
        <v>347957.7</v>
      </c>
      <c r="S24" s="684"/>
      <c r="T24" s="612">
        <v>13146.289999999997</v>
      </c>
      <c r="U24" s="290">
        <f t="shared" si="2"/>
        <v>6586791.3099999996</v>
      </c>
      <c r="V24" s="271">
        <f t="shared" si="1"/>
        <v>5399048.3999999994</v>
      </c>
      <c r="W24" s="271">
        <f t="shared" si="1"/>
        <v>1174596.6200000001</v>
      </c>
      <c r="X24" s="1258"/>
    </row>
    <row r="25" spans="1:24" x14ac:dyDescent="0.25">
      <c r="A25" s="1624"/>
      <c r="B25" s="383">
        <v>2.7</v>
      </c>
      <c r="C25" s="587" t="s">
        <v>777</v>
      </c>
      <c r="D25" s="588">
        <f t="shared" si="0"/>
        <v>171829.04497477555</v>
      </c>
      <c r="E25" s="601">
        <v>162419.81459588179</v>
      </c>
      <c r="F25" s="601">
        <v>9409.230378893757</v>
      </c>
      <c r="G25" s="467"/>
      <c r="H25" s="588">
        <f t="shared" si="3"/>
        <v>396970.42166113592</v>
      </c>
      <c r="I25" s="601">
        <v>369685.22214720713</v>
      </c>
      <c r="J25" s="601">
        <v>27285.19951392879</v>
      </c>
      <c r="K25" s="809"/>
      <c r="L25" s="588">
        <f t="shared" si="4"/>
        <v>709275.78667608358</v>
      </c>
      <c r="M25" s="601">
        <v>646204.47587448801</v>
      </c>
      <c r="N25" s="601">
        <v>63071.310801595529</v>
      </c>
      <c r="O25" s="809"/>
      <c r="P25" s="588">
        <f t="shared" si="5"/>
        <v>1313406.8946120266</v>
      </c>
      <c r="Q25" s="601">
        <v>1191456.127220388</v>
      </c>
      <c r="R25" s="601">
        <v>121950.76739163861</v>
      </c>
      <c r="S25" s="684"/>
      <c r="T25" s="612">
        <v>-437635.55159111519</v>
      </c>
      <c r="U25" s="290">
        <f t="shared" si="2"/>
        <v>2153846.5963329067</v>
      </c>
      <c r="V25" s="271">
        <f t="shared" si="1"/>
        <v>2369765.6398379649</v>
      </c>
      <c r="W25" s="271">
        <f t="shared" si="1"/>
        <v>221716.50808605668</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13311626.664974768</v>
      </c>
      <c r="E28" s="590">
        <f t="shared" si="6"/>
        <v>12455951.314595874</v>
      </c>
      <c r="F28" s="590">
        <f t="shared" si="6"/>
        <v>855675.3503788939</v>
      </c>
      <c r="G28" s="1102"/>
      <c r="H28" s="589">
        <f>SUM(H21:H22,H24:H27)</f>
        <v>13284930.501661131</v>
      </c>
      <c r="I28" s="590">
        <f t="shared" si="6"/>
        <v>12170609.342147201</v>
      </c>
      <c r="J28" s="590">
        <f>SUM(J21:J22,J24:J27)</f>
        <v>1114321.1595139287</v>
      </c>
      <c r="K28" s="1103"/>
      <c r="L28" s="589">
        <f>SUM(L21:L22,L24:L27)</f>
        <v>14227191.366676088</v>
      </c>
      <c r="M28" s="590">
        <f>SUM(M21:M22,M24:M27)</f>
        <v>12795420.335874492</v>
      </c>
      <c r="N28" s="590">
        <f>SUM(N21:N22,N24:N27)</f>
        <v>1431771.0308015954</v>
      </c>
      <c r="O28" s="1103"/>
      <c r="P28" s="589">
        <f>SUM(P21:P22,P24:P27)</f>
        <v>16669618.304612022</v>
      </c>
      <c r="Q28" s="590">
        <f>SUM(Q21:Q22,Q24:Q27)</f>
        <v>14942126.567220381</v>
      </c>
      <c r="R28" s="590">
        <f>SUM(R21:R22,R24:R27)</f>
        <v>1727491.7373916383</v>
      </c>
      <c r="S28" s="1098"/>
      <c r="T28" s="613">
        <f t="shared" si="6"/>
        <v>-262878.97159111511</v>
      </c>
      <c r="U28" s="599">
        <f t="shared" si="6"/>
        <v>57230487.866332896</v>
      </c>
      <c r="V28" s="590">
        <f t="shared" si="6"/>
        <v>52364107.559837952</v>
      </c>
      <c r="W28" s="590">
        <f t="shared" si="6"/>
        <v>5129259.278086056</v>
      </c>
      <c r="X28" s="1352"/>
    </row>
    <row r="29" spans="1:24" x14ac:dyDescent="0.25">
      <c r="A29" s="1627" t="s">
        <v>736</v>
      </c>
      <c r="B29" s="580">
        <v>2.11</v>
      </c>
      <c r="C29" s="144" t="s">
        <v>228</v>
      </c>
      <c r="D29" s="577">
        <f t="shared" ref="D29:D39" si="7">SUM(E29:G29)</f>
        <v>1302959.4800000002</v>
      </c>
      <c r="E29" s="253">
        <v>99041.569999999992</v>
      </c>
      <c r="F29" s="253">
        <v>1203917.9100000001</v>
      </c>
      <c r="G29" s="467"/>
      <c r="H29" s="588">
        <f>SUM(I29:J29)</f>
        <v>1442965.9000000001</v>
      </c>
      <c r="I29" s="253">
        <v>142045.19</v>
      </c>
      <c r="J29" s="253">
        <v>1300920.7100000002</v>
      </c>
      <c r="K29" s="375"/>
      <c r="L29" s="588">
        <f>SUM(M29:N29)</f>
        <v>1345215.04</v>
      </c>
      <c r="M29" s="253">
        <v>132415.32</v>
      </c>
      <c r="N29" s="253">
        <v>1212799.72</v>
      </c>
      <c r="O29" s="375"/>
      <c r="P29" s="588">
        <f>SUM(Q29:R29)</f>
        <v>1196887.3800000001</v>
      </c>
      <c r="Q29" s="253">
        <v>153365.86000000002</v>
      </c>
      <c r="R29" s="253">
        <v>1043521.5200000001</v>
      </c>
      <c r="S29" s="303"/>
      <c r="T29" s="607">
        <v>40969.839999999997</v>
      </c>
      <c r="U29" s="290">
        <f>SUM(V29:X29)+T29</f>
        <v>5328997.6400000006</v>
      </c>
      <c r="V29" s="271">
        <f t="shared" ref="V29:W38" si="8">E29+I29+M29+Q29</f>
        <v>526867.94000000006</v>
      </c>
      <c r="W29" s="271">
        <f t="shared" si="8"/>
        <v>4761159.8600000003</v>
      </c>
      <c r="X29" s="304"/>
    </row>
    <row r="30" spans="1:24" x14ac:dyDescent="0.25">
      <c r="A30" s="1627"/>
      <c r="B30" s="388">
        <v>2.12</v>
      </c>
      <c r="C30" s="144" t="s">
        <v>552</v>
      </c>
      <c r="D30" s="577">
        <f t="shared" si="7"/>
        <v>12037165.630000008</v>
      </c>
      <c r="E30" s="253">
        <v>189755.44999999995</v>
      </c>
      <c r="F30" s="253">
        <v>11847410.180000009</v>
      </c>
      <c r="G30" s="467"/>
      <c r="H30" s="588">
        <f>SUM(I30:J30)</f>
        <v>12804278.32</v>
      </c>
      <c r="I30" s="253">
        <v>190478.34999999998</v>
      </c>
      <c r="J30" s="253">
        <v>12613799.970000001</v>
      </c>
      <c r="K30" s="375"/>
      <c r="L30" s="588">
        <f>SUM(M30:N30)</f>
        <v>13117995.739999998</v>
      </c>
      <c r="M30" s="253">
        <v>201562.36</v>
      </c>
      <c r="N30" s="253">
        <v>12916433.379999999</v>
      </c>
      <c r="O30" s="375"/>
      <c r="P30" s="588">
        <f>SUM(Q30:R30)</f>
        <v>16142273.229999997</v>
      </c>
      <c r="Q30" s="253">
        <v>258520.27</v>
      </c>
      <c r="R30" s="253">
        <v>15883752.959999997</v>
      </c>
      <c r="S30" s="303"/>
      <c r="T30" s="607">
        <v>168051.82000000009</v>
      </c>
      <c r="U30" s="290">
        <f t="shared" ref="U30:U39" si="9">SUM(V30:X30)+T30</f>
        <v>54269764.74000001</v>
      </c>
      <c r="V30" s="271">
        <f t="shared" si="8"/>
        <v>840316.42999999993</v>
      </c>
      <c r="W30" s="271">
        <f t="shared" si="8"/>
        <v>53261396.49000001</v>
      </c>
      <c r="X30" s="304"/>
    </row>
    <row r="31" spans="1:24" x14ac:dyDescent="0.25">
      <c r="A31" s="1627"/>
      <c r="B31" s="388">
        <v>2.13</v>
      </c>
      <c r="C31" s="144" t="s">
        <v>229</v>
      </c>
      <c r="D31" s="577">
        <f t="shared" si="7"/>
        <v>441508.10000000027</v>
      </c>
      <c r="E31" s="253">
        <v>13354.889999999998</v>
      </c>
      <c r="F31" s="253">
        <v>428153.21000000025</v>
      </c>
      <c r="G31" s="467"/>
      <c r="H31" s="588">
        <f t="shared" ref="H31:H39" si="10">SUM(I31:J31)</f>
        <v>435187.97999999969</v>
      </c>
      <c r="I31" s="253">
        <v>12668.119999999999</v>
      </c>
      <c r="J31" s="253">
        <v>422519.85999999969</v>
      </c>
      <c r="K31" s="375"/>
      <c r="L31" s="588">
        <f t="shared" ref="L31:L39" si="11">SUM(M31:N31)</f>
        <v>458978.5799999999</v>
      </c>
      <c r="M31" s="253">
        <v>11015.15</v>
      </c>
      <c r="N31" s="253">
        <v>447963.42999999988</v>
      </c>
      <c r="O31" s="375"/>
      <c r="P31" s="588">
        <f t="shared" ref="P31:P39" si="12">SUM(Q31:R31)</f>
        <v>410722.59999999986</v>
      </c>
      <c r="Q31" s="253">
        <v>9523.9399999999969</v>
      </c>
      <c r="R31" s="253">
        <v>401198.65999999986</v>
      </c>
      <c r="S31" s="303"/>
      <c r="T31" s="607">
        <v>-58530.990000000005</v>
      </c>
      <c r="U31" s="290">
        <f t="shared" si="9"/>
        <v>1687866.2699999998</v>
      </c>
      <c r="V31" s="271">
        <f t="shared" si="8"/>
        <v>46562.099999999991</v>
      </c>
      <c r="W31" s="271">
        <f t="shared" si="8"/>
        <v>1699835.1599999997</v>
      </c>
      <c r="X31" s="304"/>
    </row>
    <row r="32" spans="1:24" x14ac:dyDescent="0.25">
      <c r="A32" s="1627"/>
      <c r="B32" s="388">
        <v>2.14</v>
      </c>
      <c r="C32" s="144" t="s">
        <v>554</v>
      </c>
      <c r="D32" s="577">
        <f t="shared" si="7"/>
        <v>52759.659999999996</v>
      </c>
      <c r="E32" s="253">
        <v>50097.78</v>
      </c>
      <c r="F32" s="253">
        <v>2661.8799999999992</v>
      </c>
      <c r="G32" s="467"/>
      <c r="H32" s="588">
        <f t="shared" si="10"/>
        <v>44084.310000000005</v>
      </c>
      <c r="I32" s="253">
        <v>40612.090000000004</v>
      </c>
      <c r="J32" s="253">
        <v>3472.2200000000003</v>
      </c>
      <c r="K32" s="375"/>
      <c r="L32" s="588">
        <f t="shared" si="11"/>
        <v>55113.530000000006</v>
      </c>
      <c r="M32" s="253">
        <v>48678.920000000006</v>
      </c>
      <c r="N32" s="253">
        <v>6434.6100000000006</v>
      </c>
      <c r="O32" s="375"/>
      <c r="P32" s="588">
        <f t="shared" si="12"/>
        <v>48682.65</v>
      </c>
      <c r="Q32" s="253">
        <v>38669.61</v>
      </c>
      <c r="R32" s="253">
        <v>10013.040000000001</v>
      </c>
      <c r="S32" s="303"/>
      <c r="T32" s="607">
        <v>18474.669999999998</v>
      </c>
      <c r="U32" s="290">
        <f t="shared" si="9"/>
        <v>219114.82</v>
      </c>
      <c r="V32" s="271">
        <f t="shared" si="8"/>
        <v>178058.40000000002</v>
      </c>
      <c r="W32" s="271">
        <f t="shared" si="8"/>
        <v>22581.75</v>
      </c>
      <c r="X32" s="304"/>
    </row>
    <row r="33" spans="1:24" x14ac:dyDescent="0.25">
      <c r="A33" s="1627"/>
      <c r="B33" s="388">
        <v>2.15</v>
      </c>
      <c r="C33" s="144" t="s">
        <v>553</v>
      </c>
      <c r="D33" s="577">
        <f t="shared" si="7"/>
        <v>151912.85242983469</v>
      </c>
      <c r="E33" s="253">
        <v>1049.2984218989263</v>
      </c>
      <c r="F33" s="253">
        <v>150863.55400793577</v>
      </c>
      <c r="G33" s="467"/>
      <c r="H33" s="588">
        <f t="shared" si="10"/>
        <v>152386.16831768956</v>
      </c>
      <c r="I33" s="253">
        <v>807.53729569778238</v>
      </c>
      <c r="J33" s="253">
        <v>151578.63102199178</v>
      </c>
      <c r="K33" s="375"/>
      <c r="L33" s="588">
        <f t="shared" si="11"/>
        <v>212695.06666377294</v>
      </c>
      <c r="M33" s="253">
        <v>2468.858393398335</v>
      </c>
      <c r="N33" s="253">
        <v>210226.2082703746</v>
      </c>
      <c r="O33" s="375"/>
      <c r="P33" s="588">
        <f t="shared" si="12"/>
        <v>223218.23186606157</v>
      </c>
      <c r="Q33" s="253">
        <v>1116.4801595430508</v>
      </c>
      <c r="R33" s="253">
        <v>222101.75170651852</v>
      </c>
      <c r="S33" s="303"/>
      <c r="T33" s="607">
        <v>41590.502727272717</v>
      </c>
      <c r="U33" s="290">
        <f t="shared" si="9"/>
        <v>781802.82200463139</v>
      </c>
      <c r="V33" s="271">
        <f t="shared" si="8"/>
        <v>5442.1742705380948</v>
      </c>
      <c r="W33" s="271">
        <f t="shared" si="8"/>
        <v>734770.14500682056</v>
      </c>
      <c r="X33" s="304"/>
    </row>
    <row r="34" spans="1:24" x14ac:dyDescent="0.25">
      <c r="A34" s="1627"/>
      <c r="B34" s="388">
        <v>2.16</v>
      </c>
      <c r="C34" s="144" t="s">
        <v>781</v>
      </c>
      <c r="D34" s="577">
        <f t="shared" si="7"/>
        <v>1174332.0375526519</v>
      </c>
      <c r="E34" s="253">
        <v>259975.98432391175</v>
      </c>
      <c r="F34" s="253">
        <v>914356.05322874023</v>
      </c>
      <c r="G34" s="467"/>
      <c r="H34" s="588">
        <f t="shared" si="10"/>
        <v>1199022.6447729077</v>
      </c>
      <c r="I34" s="253">
        <v>265442.04052469326</v>
      </c>
      <c r="J34" s="253">
        <v>933580.60424821451</v>
      </c>
      <c r="K34" s="375"/>
      <c r="L34" s="588">
        <f t="shared" si="11"/>
        <v>1310613.2282522428</v>
      </c>
      <c r="M34" s="253">
        <v>290146.18794945348</v>
      </c>
      <c r="N34" s="253">
        <v>1020467.0403027893</v>
      </c>
      <c r="O34" s="375"/>
      <c r="P34" s="588">
        <f t="shared" si="12"/>
        <v>1479443.9937427507</v>
      </c>
      <c r="Q34" s="253">
        <v>327522.28179598314</v>
      </c>
      <c r="R34" s="253">
        <v>1151921.7119467675</v>
      </c>
      <c r="S34" s="303"/>
      <c r="T34" s="607">
        <v>0</v>
      </c>
      <c r="U34" s="290">
        <f t="shared" si="9"/>
        <v>5163411.9043205529</v>
      </c>
      <c r="V34" s="271">
        <f t="shared" si="8"/>
        <v>1143086.4945940417</v>
      </c>
      <c r="W34" s="271">
        <f t="shared" si="8"/>
        <v>4020325.4097265117</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272776.2</v>
      </c>
      <c r="E36" s="253">
        <v>2975.56</v>
      </c>
      <c r="F36" s="253">
        <v>269800.64</v>
      </c>
      <c r="G36" s="467"/>
      <c r="H36" s="588">
        <f t="shared" si="10"/>
        <v>279133.87</v>
      </c>
      <c r="I36" s="253">
        <v>2324.6299999999997</v>
      </c>
      <c r="J36" s="253">
        <v>276809.24</v>
      </c>
      <c r="K36" s="375"/>
      <c r="L36" s="588">
        <f t="shared" si="11"/>
        <v>275851.12000000005</v>
      </c>
      <c r="M36" s="253">
        <v>3744.09</v>
      </c>
      <c r="N36" s="253">
        <v>272107.03000000003</v>
      </c>
      <c r="O36" s="375"/>
      <c r="P36" s="588">
        <f t="shared" si="12"/>
        <v>278116.46999999997</v>
      </c>
      <c r="Q36" s="253">
        <v>5164.24</v>
      </c>
      <c r="R36" s="253">
        <v>272952.23</v>
      </c>
      <c r="S36" s="303"/>
      <c r="T36" s="607">
        <v>9365.69</v>
      </c>
      <c r="U36" s="290">
        <f t="shared" si="9"/>
        <v>1115243.3500000001</v>
      </c>
      <c r="V36" s="271">
        <f t="shared" si="8"/>
        <v>14208.519999999999</v>
      </c>
      <c r="W36" s="271">
        <f t="shared" si="8"/>
        <v>1091669.1400000001</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11387.733207340571</v>
      </c>
      <c r="E38" s="253">
        <v>865.61323886767786</v>
      </c>
      <c r="F38" s="253">
        <v>10522.119968472893</v>
      </c>
      <c r="G38" s="467"/>
      <c r="H38" s="588">
        <f t="shared" si="10"/>
        <v>27197.662914219116</v>
      </c>
      <c r="I38" s="253">
        <v>2677.3309031115759</v>
      </c>
      <c r="J38" s="253">
        <v>24520.332011107541</v>
      </c>
      <c r="K38" s="375"/>
      <c r="L38" s="588">
        <f t="shared" si="11"/>
        <v>73446.330577316607</v>
      </c>
      <c r="M38" s="253">
        <v>7229.6391855841603</v>
      </c>
      <c r="N38" s="253">
        <v>66216.691391732442</v>
      </c>
      <c r="O38" s="375"/>
      <c r="P38" s="588">
        <f t="shared" si="12"/>
        <v>364080.69466104038</v>
      </c>
      <c r="Q38" s="253">
        <v>46652.299772838989</v>
      </c>
      <c r="R38" s="253">
        <v>317428.39488820138</v>
      </c>
      <c r="S38" s="303"/>
      <c r="T38" s="607">
        <v>-514037.67833747162</v>
      </c>
      <c r="U38" s="290">
        <f t="shared" si="9"/>
        <v>-37925.256977554935</v>
      </c>
      <c r="V38" s="271">
        <f t="shared" si="8"/>
        <v>57424.883100402403</v>
      </c>
      <c r="W38" s="271">
        <f t="shared" si="8"/>
        <v>418687.53825951426</v>
      </c>
      <c r="X38" s="304"/>
    </row>
    <row r="39" spans="1:24" x14ac:dyDescent="0.25">
      <c r="A39" s="1627"/>
      <c r="B39" s="388">
        <v>2.21</v>
      </c>
      <c r="C39" s="145" t="s">
        <v>946</v>
      </c>
      <c r="D39" s="577">
        <f t="shared" si="7"/>
        <v>0</v>
      </c>
      <c r="E39" s="253">
        <v>0</v>
      </c>
      <c r="F39" s="253">
        <v>0</v>
      </c>
      <c r="G39" s="467"/>
      <c r="H39" s="588">
        <f t="shared" si="10"/>
        <v>0</v>
      </c>
      <c r="I39" s="253">
        <v>0</v>
      </c>
      <c r="J39" s="253">
        <v>0</v>
      </c>
      <c r="K39" s="375"/>
      <c r="L39" s="588">
        <f t="shared" si="11"/>
        <v>0</v>
      </c>
      <c r="M39" s="253">
        <v>0</v>
      </c>
      <c r="N39" s="253">
        <v>0</v>
      </c>
      <c r="O39" s="375"/>
      <c r="P39" s="588">
        <f t="shared" si="12"/>
        <v>0</v>
      </c>
      <c r="Q39" s="253">
        <v>0</v>
      </c>
      <c r="R39" s="253">
        <v>0</v>
      </c>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28756428.358164605</v>
      </c>
      <c r="E40" s="280">
        <f t="shared" ref="E40:J40" si="13">SUM(E28:E39)</f>
        <v>13073067.460580552</v>
      </c>
      <c r="F40" s="280">
        <f t="shared" si="13"/>
        <v>15683360.897584053</v>
      </c>
      <c r="G40" s="1102"/>
      <c r="H40" s="288">
        <f t="shared" si="13"/>
        <v>29669187.357665949</v>
      </c>
      <c r="I40" s="280">
        <f t="shared" si="13"/>
        <v>12827664.630870702</v>
      </c>
      <c r="J40" s="280">
        <f t="shared" si="13"/>
        <v>16841522.726795241</v>
      </c>
      <c r="K40" s="1102"/>
      <c r="L40" s="288">
        <f>SUM(L28:L39)</f>
        <v>31077100.002169419</v>
      </c>
      <c r="M40" s="280">
        <f>SUM(M28:M39)</f>
        <v>13492680.861402929</v>
      </c>
      <c r="N40" s="280">
        <f>SUM(N28:N39)</f>
        <v>17584419.14076649</v>
      </c>
      <c r="O40" s="1102"/>
      <c r="P40" s="288">
        <f>SUM(P28:P39)</f>
        <v>36813043.554881871</v>
      </c>
      <c r="Q40" s="280">
        <f>SUM(Q28:Q39)</f>
        <v>15782661.548948742</v>
      </c>
      <c r="R40" s="280">
        <f>SUM(R28:R39)</f>
        <v>21030382.005933121</v>
      </c>
      <c r="S40" s="466"/>
      <c r="T40" s="606">
        <f>SUM(T28:T39)</f>
        <v>-556995.11720131396</v>
      </c>
      <c r="U40" s="292">
        <f>SUM(U28:U39)</f>
        <v>125758764.15568052</v>
      </c>
      <c r="V40" s="280">
        <f>SUM(V28:V39)</f>
        <v>55176074.501802944</v>
      </c>
      <c r="W40" s="280">
        <f>SUM(W28:W39)</f>
        <v>71139684.771078914</v>
      </c>
      <c r="X40" s="1353"/>
    </row>
    <row r="41" spans="1:24" ht="14.85" customHeight="1" x14ac:dyDescent="0.25">
      <c r="A41" s="1624" t="s">
        <v>6</v>
      </c>
      <c r="B41" s="114" t="s">
        <v>70</v>
      </c>
      <c r="C41" s="144" t="s">
        <v>188</v>
      </c>
      <c r="D41" s="574">
        <f>SUM(E41:G41)</f>
        <v>76008.756343325484</v>
      </c>
      <c r="E41" s="251">
        <v>32338.476653062193</v>
      </c>
      <c r="F41" s="253">
        <v>43670.279690263291</v>
      </c>
      <c r="G41" s="467"/>
      <c r="H41" s="588">
        <f>SUM(I41:J41)</f>
        <v>69290.938491001463</v>
      </c>
      <c r="I41" s="251">
        <v>27507.904944433358</v>
      </c>
      <c r="J41" s="253">
        <v>41783.033546568098</v>
      </c>
      <c r="K41" s="375"/>
      <c r="L41" s="588">
        <f>SUM(M41:N41)</f>
        <v>73599.830478413132</v>
      </c>
      <c r="M41" s="251">
        <v>28447.375457625578</v>
      </c>
      <c r="N41" s="253">
        <v>45152.455020787551</v>
      </c>
      <c r="O41" s="375"/>
      <c r="P41" s="588">
        <f>SUM(Q41:R41)</f>
        <v>73830.511817256542</v>
      </c>
      <c r="Q41" s="251">
        <v>31126.907391343455</v>
      </c>
      <c r="R41" s="253">
        <v>42703.604425913087</v>
      </c>
      <c r="S41" s="303"/>
      <c r="T41" s="607">
        <v>-481.78000000000003</v>
      </c>
      <c r="U41" s="321">
        <f>SUM(V41:X41)+T41</f>
        <v>292248.25712999655</v>
      </c>
      <c r="V41" s="271">
        <f t="shared" ref="V41:W44" si="14">E41+I41+M41+Q41</f>
        <v>119420.66444646458</v>
      </c>
      <c r="W41" s="271">
        <f t="shared" si="14"/>
        <v>173309.37268353201</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76008.756343325484</v>
      </c>
      <c r="E45" s="280">
        <f t="shared" si="15"/>
        <v>32338.476653062193</v>
      </c>
      <c r="F45" s="280">
        <f t="shared" si="15"/>
        <v>43670.279690263291</v>
      </c>
      <c r="G45" s="1102"/>
      <c r="H45" s="288">
        <f>SUM(H41:H44)</f>
        <v>69290.938491001463</v>
      </c>
      <c r="I45" s="280">
        <f t="shared" si="15"/>
        <v>27507.904944433358</v>
      </c>
      <c r="J45" s="280">
        <f t="shared" si="15"/>
        <v>41783.033546568098</v>
      </c>
      <c r="K45" s="1102"/>
      <c r="L45" s="288">
        <f>SUM(L41:L44)</f>
        <v>73599.830478413132</v>
      </c>
      <c r="M45" s="280">
        <f>SUM(M41:M44)</f>
        <v>28447.375457625578</v>
      </c>
      <c r="N45" s="280">
        <f>SUM(N41:N44)</f>
        <v>45152.455020787551</v>
      </c>
      <c r="O45" s="1102"/>
      <c r="P45" s="288">
        <f>SUM(P41:P44)</f>
        <v>73830.511817256542</v>
      </c>
      <c r="Q45" s="280">
        <f>SUM(Q41:Q44)</f>
        <v>31126.907391343455</v>
      </c>
      <c r="R45" s="280">
        <f>SUM(R41:R44)</f>
        <v>42703.604425913087</v>
      </c>
      <c r="S45" s="466"/>
      <c r="T45" s="606">
        <f t="shared" si="15"/>
        <v>-481.78000000000003</v>
      </c>
      <c r="U45" s="292">
        <f t="shared" si="15"/>
        <v>292248.25712999655</v>
      </c>
      <c r="V45" s="280">
        <f t="shared" si="15"/>
        <v>119420.66444646458</v>
      </c>
      <c r="W45" s="280">
        <f t="shared" si="15"/>
        <v>173309.37268353201</v>
      </c>
      <c r="X45" s="1353"/>
    </row>
    <row r="46" spans="1:24" s="403" customFormat="1" x14ac:dyDescent="0.25">
      <c r="A46" s="1623" t="s">
        <v>232</v>
      </c>
      <c r="B46" s="150" t="s">
        <v>74</v>
      </c>
      <c r="C46" s="143" t="s">
        <v>171</v>
      </c>
      <c r="D46" s="334">
        <f t="shared" ref="D46:J46" si="16">SUM(D21+D22+D24, D29:D36)+D41</f>
        <v>28649220.336325809</v>
      </c>
      <c r="E46" s="372">
        <f t="shared" si="16"/>
        <v>12942120.509398865</v>
      </c>
      <c r="F46" s="372">
        <f t="shared" si="16"/>
        <v>15707099.82692695</v>
      </c>
      <c r="G46" s="467"/>
      <c r="H46" s="334">
        <f t="shared" si="16"/>
        <v>29314310.211581599</v>
      </c>
      <c r="I46" s="372">
        <f t="shared" si="16"/>
        <v>12482809.982764816</v>
      </c>
      <c r="J46" s="372">
        <f t="shared" si="16"/>
        <v>16831500.228816774</v>
      </c>
      <c r="K46" s="463"/>
      <c r="L46" s="334">
        <f>SUM(L21+L22+L24, L29:L36)+L41</f>
        <v>30367977.715394434</v>
      </c>
      <c r="M46" s="372">
        <f>SUM(M21+M22+M24, M29:M36)+M41</f>
        <v>12867694.121800482</v>
      </c>
      <c r="N46" s="372">
        <f>SUM(N21+N22+N24, N29:N36)+N41</f>
        <v>17500283.593593951</v>
      </c>
      <c r="O46" s="463"/>
      <c r="P46" s="334">
        <f>SUM(P21+P22+P24, P29:P36)+P41</f>
        <v>35209386.47742606</v>
      </c>
      <c r="Q46" s="372">
        <f>SUM(Q21+Q22+Q24, Q29:Q36)+Q41</f>
        <v>14575680.029346859</v>
      </c>
      <c r="R46" s="372">
        <f>SUM(R21+R22+R24, R29:R36)+R41</f>
        <v>20633706.448079195</v>
      </c>
      <c r="S46" s="463"/>
      <c r="T46" s="614">
        <f>SUM(T21+T22+T24, T29:T36)+T41</f>
        <v>394196.33272727282</v>
      </c>
      <c r="U46" s="321">
        <f>SUM(U21+U22+U24, U29:U36)+U41</f>
        <v>123935091.07345517</v>
      </c>
      <c r="V46" s="372">
        <f>SUM(V21+V22+V24, V29:V36)+V41</f>
        <v>52868304.643311039</v>
      </c>
      <c r="W46" s="372">
        <f>SUM(W21+W22+W24, W29:W36)+W41</f>
        <v>70672590.097416863</v>
      </c>
      <c r="X46" s="469"/>
    </row>
    <row r="47" spans="1:24" s="403" customFormat="1" x14ac:dyDescent="0.25">
      <c r="A47" s="1663"/>
      <c r="B47" s="114" t="s">
        <v>75</v>
      </c>
      <c r="C47" s="144" t="s">
        <v>172</v>
      </c>
      <c r="D47" s="270">
        <f t="shared" ref="D47:W47" si="17">D25+D38+D43</f>
        <v>183216.7781821161</v>
      </c>
      <c r="E47" s="271">
        <f t="shared" si="17"/>
        <v>163285.42783474945</v>
      </c>
      <c r="F47" s="271">
        <f t="shared" si="17"/>
        <v>19931.35034736665</v>
      </c>
      <c r="G47" s="467"/>
      <c r="H47" s="270">
        <f t="shared" si="17"/>
        <v>424168.08457535505</v>
      </c>
      <c r="I47" s="271">
        <f t="shared" si="17"/>
        <v>372362.55305031867</v>
      </c>
      <c r="J47" s="271">
        <f t="shared" si="17"/>
        <v>51805.531525036335</v>
      </c>
      <c r="K47" s="464"/>
      <c r="L47" s="270">
        <f>L25+L38+L43</f>
        <v>782722.11725340015</v>
      </c>
      <c r="M47" s="271">
        <f>M25+M38+M43</f>
        <v>653434.11506007216</v>
      </c>
      <c r="N47" s="271">
        <f>N25+N38+N43</f>
        <v>129288.00219332796</v>
      </c>
      <c r="O47" s="464"/>
      <c r="P47" s="270">
        <f>P25+P38+P43</f>
        <v>1677487.589273067</v>
      </c>
      <c r="Q47" s="271">
        <f>Q25+Q38+Q43</f>
        <v>1238108.4269932271</v>
      </c>
      <c r="R47" s="271">
        <f>R25+R38+R43</f>
        <v>439379.16227983998</v>
      </c>
      <c r="S47" s="464"/>
      <c r="T47" s="615">
        <f t="shared" si="17"/>
        <v>-951673.22992858686</v>
      </c>
      <c r="U47" s="290">
        <f t="shared" si="17"/>
        <v>2115921.3393553519</v>
      </c>
      <c r="V47" s="271">
        <f t="shared" si="17"/>
        <v>2427190.5229383674</v>
      </c>
      <c r="W47" s="271">
        <f t="shared" si="17"/>
        <v>640404.04634557094</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96178.855454545439</v>
      </c>
      <c r="E50" s="253">
        <v>44445.361949759783</v>
      </c>
      <c r="F50" s="253">
        <v>51733.493504785663</v>
      </c>
      <c r="G50" s="467"/>
      <c r="H50" s="270">
        <f>SUM(I50:J50)</f>
        <v>-6251.5627272727234</v>
      </c>
      <c r="I50" s="253">
        <v>-2722.8358831166024</v>
      </c>
      <c r="J50" s="253">
        <v>-3528.7268441561205</v>
      </c>
      <c r="K50" s="375"/>
      <c r="L50" s="270">
        <f>SUM(M50:N50)</f>
        <v>5089.6645454545433</v>
      </c>
      <c r="M50" s="253">
        <v>2208.6092037538347</v>
      </c>
      <c r="N50" s="253">
        <v>2881.0553417007091</v>
      </c>
      <c r="O50" s="375"/>
      <c r="P50" s="270">
        <f>SUM(Q50:R50)</f>
        <v>1679.348181818182</v>
      </c>
      <c r="Q50" s="253">
        <v>711.48455747110108</v>
      </c>
      <c r="R50" s="253">
        <v>967.86362434708087</v>
      </c>
      <c r="S50" s="303"/>
      <c r="T50" s="607">
        <v>-12438.920000000004</v>
      </c>
      <c r="U50" s="290">
        <f>SUM(V50:X50)+T50</f>
        <v>84257.385454545452</v>
      </c>
      <c r="V50" s="271">
        <f t="shared" ref="V50:W51" si="20">E50+I50+M50+Q50</f>
        <v>44642.619827868111</v>
      </c>
      <c r="W50" s="271">
        <f t="shared" si="20"/>
        <v>52053.685626677339</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28928615.96996247</v>
      </c>
      <c r="E52" s="280">
        <f t="shared" si="21"/>
        <v>13149851.299183374</v>
      </c>
      <c r="F52" s="280">
        <f t="shared" si="21"/>
        <v>15778764.670779102</v>
      </c>
      <c r="G52" s="1102"/>
      <c r="H52" s="288">
        <f t="shared" si="21"/>
        <v>29732226.733429682</v>
      </c>
      <c r="I52" s="280">
        <f t="shared" si="21"/>
        <v>12852449.699932018</v>
      </c>
      <c r="J52" s="280">
        <f t="shared" si="21"/>
        <v>16879777.033497658</v>
      </c>
      <c r="K52" s="1102"/>
      <c r="L52" s="288">
        <f>SUM(L46:L51)</f>
        <v>31155789.497193288</v>
      </c>
      <c r="M52" s="280">
        <f>SUM(M46:M51)</f>
        <v>13523336.846064309</v>
      </c>
      <c r="N52" s="280">
        <f>SUM(N46:N51)</f>
        <v>17632452.651128981</v>
      </c>
      <c r="O52" s="1102"/>
      <c r="P52" s="288">
        <f>SUM(P46:P51)</f>
        <v>36888553.414880946</v>
      </c>
      <c r="Q52" s="280">
        <f>SUM(Q46:Q51)</f>
        <v>15814499.940897556</v>
      </c>
      <c r="R52" s="280">
        <f>SUM(R46:R51)</f>
        <v>21074053.473983381</v>
      </c>
      <c r="S52" s="466"/>
      <c r="T52" s="606">
        <f t="shared" si="21"/>
        <v>-569915.81720131414</v>
      </c>
      <c r="U52" s="292">
        <f t="shared" si="21"/>
        <v>126135269.79826507</v>
      </c>
      <c r="V52" s="280">
        <f t="shared" si="21"/>
        <v>55340137.786077276</v>
      </c>
      <c r="W52" s="280">
        <f t="shared" si="21"/>
        <v>71365047.82938911</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28928615.96996247</v>
      </c>
      <c r="E56" s="280">
        <f t="shared" si="24"/>
        <v>13149851.299183374</v>
      </c>
      <c r="F56" s="280">
        <f t="shared" si="24"/>
        <v>15778764.670779102</v>
      </c>
      <c r="G56" s="467"/>
      <c r="H56" s="288">
        <f t="shared" si="24"/>
        <v>29732226.733429682</v>
      </c>
      <c r="I56" s="280">
        <f t="shared" si="24"/>
        <v>12852449.699932018</v>
      </c>
      <c r="J56" s="280">
        <f t="shared" si="24"/>
        <v>16879777.033497658</v>
      </c>
      <c r="K56" s="1102"/>
      <c r="L56" s="288">
        <f>L52+L55</f>
        <v>31155789.497193288</v>
      </c>
      <c r="M56" s="280">
        <f>M52+M55</f>
        <v>13523336.846064309</v>
      </c>
      <c r="N56" s="280">
        <f>N52+N55</f>
        <v>17632452.651128981</v>
      </c>
      <c r="O56" s="1102"/>
      <c r="P56" s="288">
        <f>P52+P55</f>
        <v>36888553.414880946</v>
      </c>
      <c r="Q56" s="280">
        <f>Q52+Q55</f>
        <v>15814499.940897556</v>
      </c>
      <c r="R56" s="280">
        <f>R52+R55</f>
        <v>21074053.473983381</v>
      </c>
      <c r="S56" s="466"/>
      <c r="T56" s="606">
        <f t="shared" si="24"/>
        <v>-569915.81720131414</v>
      </c>
      <c r="U56" s="292">
        <f t="shared" si="24"/>
        <v>126135269.79826507</v>
      </c>
      <c r="V56" s="280">
        <f t="shared" si="24"/>
        <v>55340137.786077276</v>
      </c>
      <c r="W56" s="280">
        <f t="shared" si="24"/>
        <v>71365047.82938911</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839037.27717032016</v>
      </c>
      <c r="E59" s="251">
        <v>159502.76596639238</v>
      </c>
      <c r="F59" s="253">
        <v>679534.5112039278</v>
      </c>
      <c r="G59" s="467"/>
      <c r="H59" s="270">
        <f t="shared" ref="H59:H64" si="26">SUM(I59:J59)</f>
        <v>802255.20409622206</v>
      </c>
      <c r="I59" s="251">
        <v>163515.02288651527</v>
      </c>
      <c r="J59" s="253">
        <v>638740.18120970682</v>
      </c>
      <c r="K59" s="375"/>
      <c r="L59" s="270">
        <f t="shared" ref="L59:L64" si="27">SUM(M59:N59)</f>
        <v>996921.34216846887</v>
      </c>
      <c r="M59" s="251">
        <v>217070.08122659847</v>
      </c>
      <c r="N59" s="253">
        <v>779851.26094187039</v>
      </c>
      <c r="O59" s="375"/>
      <c r="P59" s="270">
        <f t="shared" ref="P59:P64" si="28">SUM(Q59:R59)</f>
        <v>705124.69085556665</v>
      </c>
      <c r="Q59" s="253">
        <v>155615.51058631984</v>
      </c>
      <c r="R59" s="253">
        <v>549509.1802692468</v>
      </c>
      <c r="S59" s="303"/>
      <c r="T59" s="607"/>
      <c r="U59" s="290">
        <f t="shared" ref="U59:U64" si="29">D59+H59+L59+P59+T59</f>
        <v>3343338.5142905777</v>
      </c>
      <c r="V59" s="271">
        <f t="shared" ref="V59:W65" si="30">E59+I59+M59+Q59</f>
        <v>695703.38066582603</v>
      </c>
      <c r="W59" s="271">
        <f t="shared" si="30"/>
        <v>2647635.1336247521</v>
      </c>
      <c r="X59" s="304"/>
    </row>
    <row r="60" spans="1:24" x14ac:dyDescent="0.25">
      <c r="A60" s="1624"/>
      <c r="B60" s="114" t="s">
        <v>80</v>
      </c>
      <c r="C60" s="145" t="s">
        <v>97</v>
      </c>
      <c r="D60" s="270">
        <f t="shared" si="25"/>
        <v>90929.368560035044</v>
      </c>
      <c r="E60" s="253">
        <v>17285.865822096217</v>
      </c>
      <c r="F60" s="253">
        <v>73643.502737938834</v>
      </c>
      <c r="G60" s="467"/>
      <c r="H60" s="270">
        <f t="shared" si="26"/>
        <v>130006.8966164833</v>
      </c>
      <c r="I60" s="253">
        <v>26497.903119989493</v>
      </c>
      <c r="J60" s="253">
        <v>103508.9934964938</v>
      </c>
      <c r="K60" s="375"/>
      <c r="L60" s="270">
        <f t="shared" si="27"/>
        <v>106734.69050812627</v>
      </c>
      <c r="M60" s="253">
        <v>23240.457354337112</v>
      </c>
      <c r="N60" s="253">
        <v>83494.233153789159</v>
      </c>
      <c r="O60" s="375"/>
      <c r="P60" s="270">
        <f t="shared" si="28"/>
        <v>104885.45332459017</v>
      </c>
      <c r="Q60" s="253">
        <v>23147.400146177803</v>
      </c>
      <c r="R60" s="253">
        <v>81738.053178412374</v>
      </c>
      <c r="S60" s="303"/>
      <c r="T60" s="607"/>
      <c r="U60" s="290">
        <f t="shared" si="29"/>
        <v>432556.40900923481</v>
      </c>
      <c r="V60" s="271">
        <f t="shared" si="30"/>
        <v>90171.626442600624</v>
      </c>
      <c r="W60" s="271">
        <f t="shared" si="30"/>
        <v>342384.78256663412</v>
      </c>
      <c r="X60" s="304"/>
    </row>
    <row r="61" spans="1:24" x14ac:dyDescent="0.25">
      <c r="A61" s="1624"/>
      <c r="B61" s="114" t="s">
        <v>81</v>
      </c>
      <c r="C61" s="145" t="s">
        <v>98</v>
      </c>
      <c r="D61" s="270">
        <f t="shared" si="25"/>
        <v>190867.7648396838</v>
      </c>
      <c r="E61" s="253">
        <v>36284.366921605244</v>
      </c>
      <c r="F61" s="253">
        <v>154583.39791807855</v>
      </c>
      <c r="G61" s="467"/>
      <c r="H61" s="270">
        <f t="shared" si="26"/>
        <v>188801.30836097896</v>
      </c>
      <c r="I61" s="253">
        <v>38481.333745199052</v>
      </c>
      <c r="J61" s="253">
        <v>150319.97461577991</v>
      </c>
      <c r="K61" s="375"/>
      <c r="L61" s="270">
        <f t="shared" si="27"/>
        <v>202679.26358752942</v>
      </c>
      <c r="M61" s="253">
        <v>44131.469905333201</v>
      </c>
      <c r="N61" s="253">
        <v>158547.79368219621</v>
      </c>
      <c r="O61" s="375"/>
      <c r="P61" s="270">
        <f t="shared" si="28"/>
        <v>211736.24641921782</v>
      </c>
      <c r="Q61" s="253">
        <v>46728.535425667826</v>
      </c>
      <c r="R61" s="253">
        <v>165007.71099354999</v>
      </c>
      <c r="S61" s="303"/>
      <c r="T61" s="607"/>
      <c r="U61" s="290">
        <f t="shared" si="29"/>
        <v>794084.58320740995</v>
      </c>
      <c r="V61" s="271">
        <f t="shared" si="30"/>
        <v>165625.70599780534</v>
      </c>
      <c r="W61" s="271">
        <f t="shared" si="30"/>
        <v>628458.87720960472</v>
      </c>
      <c r="X61" s="304"/>
    </row>
    <row r="62" spans="1:24" x14ac:dyDescent="0.25">
      <c r="A62" s="1624"/>
      <c r="B62" s="383" t="s">
        <v>82</v>
      </c>
      <c r="C62" s="145" t="s">
        <v>99</v>
      </c>
      <c r="D62" s="270">
        <f t="shared" si="25"/>
        <v>143933.22698291962</v>
      </c>
      <c r="E62" s="253">
        <v>27362.011728096266</v>
      </c>
      <c r="F62" s="253">
        <v>116571.21525482336</v>
      </c>
      <c r="G62" s="467"/>
      <c r="H62" s="270">
        <f t="shared" si="26"/>
        <v>96691.652118933474</v>
      </c>
      <c r="I62" s="253">
        <v>19707.61626529265</v>
      </c>
      <c r="J62" s="253">
        <v>76984.035853640831</v>
      </c>
      <c r="K62" s="375"/>
      <c r="L62" s="270">
        <f t="shared" si="27"/>
        <v>155767.23648919284</v>
      </c>
      <c r="M62" s="253">
        <v>33916.824975984848</v>
      </c>
      <c r="N62" s="253">
        <v>121850.411513208</v>
      </c>
      <c r="O62" s="375"/>
      <c r="P62" s="270">
        <f t="shared" si="28"/>
        <v>579931.25616197952</v>
      </c>
      <c r="Q62" s="253">
        <v>127986.29760519587</v>
      </c>
      <c r="R62" s="253">
        <v>451944.95855678362</v>
      </c>
      <c r="S62" s="303"/>
      <c r="T62" s="607"/>
      <c r="U62" s="290">
        <f t="shared" si="29"/>
        <v>976323.37175302545</v>
      </c>
      <c r="V62" s="271">
        <f t="shared" si="30"/>
        <v>208972.75057456963</v>
      </c>
      <c r="W62" s="271">
        <f t="shared" si="30"/>
        <v>767350.62117845588</v>
      </c>
      <c r="X62" s="304"/>
    </row>
    <row r="63" spans="1:24" x14ac:dyDescent="0.25">
      <c r="A63" s="1624"/>
      <c r="B63" s="383" t="s">
        <v>216</v>
      </c>
      <c r="C63" s="145" t="s">
        <v>100</v>
      </c>
      <c r="D63" s="270">
        <f t="shared" si="25"/>
        <v>282221.94326810032</v>
      </c>
      <c r="E63" s="253">
        <v>53650.990000691505</v>
      </c>
      <c r="F63" s="253">
        <v>228570.95326740883</v>
      </c>
      <c r="G63" s="467"/>
      <c r="H63" s="270">
        <f t="shared" si="26"/>
        <v>461176.44145080994</v>
      </c>
      <c r="I63" s="253">
        <v>93996.618524279853</v>
      </c>
      <c r="J63" s="253">
        <v>367179.82292653009</v>
      </c>
      <c r="K63" s="375"/>
      <c r="L63" s="270">
        <f t="shared" si="27"/>
        <v>285241.99054850027</v>
      </c>
      <c r="M63" s="253">
        <v>62108.713534930219</v>
      </c>
      <c r="N63" s="253">
        <v>223133.27701357004</v>
      </c>
      <c r="O63" s="375"/>
      <c r="P63" s="270">
        <f t="shared" si="28"/>
        <v>428159.988161118</v>
      </c>
      <c r="Q63" s="253">
        <v>94491.564448666832</v>
      </c>
      <c r="R63" s="253">
        <v>333668.42371245119</v>
      </c>
      <c r="S63" s="303"/>
      <c r="T63" s="607"/>
      <c r="U63" s="290">
        <f t="shared" si="29"/>
        <v>1456800.3634285287</v>
      </c>
      <c r="V63" s="271">
        <f t="shared" si="30"/>
        <v>304247.88650856842</v>
      </c>
      <c r="W63" s="271">
        <f t="shared" si="30"/>
        <v>1152552.4769199602</v>
      </c>
      <c r="X63" s="304"/>
    </row>
    <row r="64" spans="1:24" x14ac:dyDescent="0.25">
      <c r="A64" s="1624"/>
      <c r="B64" s="114" t="s">
        <v>215</v>
      </c>
      <c r="C64" s="145" t="s">
        <v>28</v>
      </c>
      <c r="D64" s="270">
        <f t="shared" si="25"/>
        <v>8243.9953013853374</v>
      </c>
      <c r="E64" s="253">
        <v>1567.2009920936778</v>
      </c>
      <c r="F64" s="253">
        <v>6676.7943092916603</v>
      </c>
      <c r="G64" s="467"/>
      <c r="H64" s="270">
        <f t="shared" si="26"/>
        <v>5665.1747341212231</v>
      </c>
      <c r="I64" s="253">
        <v>1154.6714456648572</v>
      </c>
      <c r="J64" s="253">
        <v>4510.5032884563661</v>
      </c>
      <c r="K64" s="375"/>
      <c r="L64" s="270">
        <f t="shared" si="27"/>
        <v>5800.8775427104865</v>
      </c>
      <c r="M64" s="253">
        <v>1263.0855676564756</v>
      </c>
      <c r="N64" s="253">
        <v>4537.7919750540113</v>
      </c>
      <c r="O64" s="375"/>
      <c r="P64" s="270">
        <f t="shared" si="28"/>
        <v>7700.4995564791097</v>
      </c>
      <c r="Q64" s="253">
        <v>1699.4400930667198</v>
      </c>
      <c r="R64" s="253">
        <v>6001.05946341239</v>
      </c>
      <c r="S64" s="303"/>
      <c r="T64" s="607"/>
      <c r="U64" s="290">
        <f t="shared" si="29"/>
        <v>27410.547134696157</v>
      </c>
      <c r="V64" s="271">
        <f t="shared" si="30"/>
        <v>5684.3980984817299</v>
      </c>
      <c r="W64" s="271">
        <f t="shared" si="30"/>
        <v>21726.149036214429</v>
      </c>
      <c r="X64" s="304"/>
    </row>
    <row r="65" spans="1:24" s="403" customFormat="1" x14ac:dyDescent="0.25">
      <c r="A65" s="1625"/>
      <c r="B65" s="384" t="s">
        <v>214</v>
      </c>
      <c r="C65" s="385" t="s">
        <v>105</v>
      </c>
      <c r="D65" s="288">
        <f t="shared" ref="D65:U65" si="31">SUM(D59:D64)</f>
        <v>1555233.5761224441</v>
      </c>
      <c r="E65" s="280">
        <f t="shared" si="31"/>
        <v>295653.20143097528</v>
      </c>
      <c r="F65" s="280">
        <f t="shared" si="31"/>
        <v>1259580.3746914691</v>
      </c>
      <c r="G65" s="1102"/>
      <c r="H65" s="288">
        <f t="shared" si="31"/>
        <v>1684596.677377549</v>
      </c>
      <c r="I65" s="280">
        <f t="shared" si="31"/>
        <v>343353.1659869412</v>
      </c>
      <c r="J65" s="280">
        <f t="shared" si="31"/>
        <v>1341243.511390608</v>
      </c>
      <c r="K65" s="1102"/>
      <c r="L65" s="288">
        <f t="shared" si="31"/>
        <v>1753145.4008445281</v>
      </c>
      <c r="M65" s="280">
        <f t="shared" si="31"/>
        <v>381730.63256484037</v>
      </c>
      <c r="N65" s="280">
        <f t="shared" si="31"/>
        <v>1371414.7682796877</v>
      </c>
      <c r="O65" s="1102"/>
      <c r="P65" s="288">
        <f t="shared" si="31"/>
        <v>2037538.1344789511</v>
      </c>
      <c r="Q65" s="280">
        <f t="shared" si="31"/>
        <v>449668.74830509489</v>
      </c>
      <c r="R65" s="280">
        <f t="shared" si="31"/>
        <v>1587869.3861738567</v>
      </c>
      <c r="S65" s="466"/>
      <c r="T65" s="606">
        <f t="shared" si="31"/>
        <v>0</v>
      </c>
      <c r="U65" s="292">
        <f t="shared" si="31"/>
        <v>7030513.7888234733</v>
      </c>
      <c r="V65" s="280">
        <f t="shared" si="30"/>
        <v>1470405.7482878517</v>
      </c>
      <c r="W65" s="280">
        <f t="shared" si="30"/>
        <v>5560108.0405356213</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30483849.546084914</v>
      </c>
      <c r="E72" s="303"/>
      <c r="F72" s="303"/>
      <c r="G72" s="375"/>
      <c r="H72" s="270">
        <f>H56+H65+H71</f>
        <v>31416823.41080723</v>
      </c>
      <c r="I72" s="303"/>
      <c r="J72" s="303"/>
      <c r="K72" s="375"/>
      <c r="L72" s="270">
        <f>L56+L65+L71</f>
        <v>32908934.898037817</v>
      </c>
      <c r="M72" s="303"/>
      <c r="N72" s="303"/>
      <c r="O72" s="375"/>
      <c r="P72" s="271">
        <f>P56+P65+P71</f>
        <v>38926091.549359895</v>
      </c>
      <c r="Q72" s="303"/>
      <c r="R72" s="303"/>
      <c r="S72" s="303"/>
      <c r="T72" s="615">
        <f>T56+T65+T71</f>
        <v>-569915.81720131414</v>
      </c>
      <c r="U72" s="290">
        <f>U56+U65+U71</f>
        <v>133165783.58708854</v>
      </c>
      <c r="V72" s="346"/>
      <c r="W72" s="346"/>
      <c r="X72" s="304"/>
    </row>
    <row r="73" spans="1:24" s="403" customFormat="1" ht="24.75" x14ac:dyDescent="0.25">
      <c r="A73" s="573"/>
      <c r="B73" s="563" t="s">
        <v>254</v>
      </c>
      <c r="C73" s="564" t="s">
        <v>181</v>
      </c>
      <c r="D73" s="565">
        <f>D16-D72</f>
        <v>451541.54391508922</v>
      </c>
      <c r="E73" s="338"/>
      <c r="F73" s="338"/>
      <c r="G73" s="566"/>
      <c r="H73" s="565">
        <f>H16-H72</f>
        <v>472081.08919277042</v>
      </c>
      <c r="I73" s="338"/>
      <c r="J73" s="338"/>
      <c r="K73" s="566"/>
      <c r="L73" s="565">
        <f>L16-L72</f>
        <v>-259744.88803781942</v>
      </c>
      <c r="M73" s="338"/>
      <c r="N73" s="338"/>
      <c r="O73" s="566"/>
      <c r="P73" s="567">
        <f>P16-P72</f>
        <v>-1673999.5993598923</v>
      </c>
      <c r="Q73" s="338"/>
      <c r="R73" s="338"/>
      <c r="S73" s="338"/>
      <c r="T73" s="618">
        <f>T16-T72</f>
        <v>-1293506.9627986862</v>
      </c>
      <c r="U73" s="568">
        <f>U16-U72</f>
        <v>-2303628.8170885444</v>
      </c>
      <c r="V73" s="337"/>
      <c r="W73" s="337"/>
      <c r="X73" s="339"/>
    </row>
    <row r="74" spans="1:24" x14ac:dyDescent="0.25">
      <c r="A74" s="409"/>
      <c r="B74" s="114" t="s">
        <v>204</v>
      </c>
      <c r="C74" s="145" t="s">
        <v>26</v>
      </c>
      <c r="D74" s="257">
        <v>96600.358053810138</v>
      </c>
      <c r="E74" s="379"/>
      <c r="F74" s="379"/>
      <c r="G74" s="380"/>
      <c r="H74" s="257">
        <v>100994.47738751268</v>
      </c>
      <c r="I74" s="379"/>
      <c r="J74" s="379"/>
      <c r="K74" s="380"/>
      <c r="L74" s="257">
        <v>-55559.431551289577</v>
      </c>
      <c r="M74" s="379"/>
      <c r="N74" s="379"/>
      <c r="O74" s="380"/>
      <c r="P74" s="404">
        <v>-358126.42902800045</v>
      </c>
      <c r="Q74" s="340"/>
      <c r="R74" s="340"/>
      <c r="S74" s="340"/>
      <c r="T74" s="617">
        <v>-276725.89030910435</v>
      </c>
      <c r="U74" s="374">
        <f>D74+H74+L74+P74+T74</f>
        <v>-492816.91544707154</v>
      </c>
      <c r="V74" s="340"/>
      <c r="W74" s="340"/>
      <c r="X74" s="341"/>
    </row>
    <row r="75" spans="1:24" s="403" customFormat="1" ht="15.75" thickBot="1" x14ac:dyDescent="0.3">
      <c r="A75" s="572"/>
      <c r="B75" s="570" t="s">
        <v>264</v>
      </c>
      <c r="C75" s="386" t="s">
        <v>182</v>
      </c>
      <c r="D75" s="288">
        <f>D73-D74</f>
        <v>354941.18586127908</v>
      </c>
      <c r="E75" s="335"/>
      <c r="F75" s="335"/>
      <c r="G75" s="376"/>
      <c r="H75" s="288">
        <f>H73-H74</f>
        <v>371086.61180525774</v>
      </c>
      <c r="I75" s="335"/>
      <c r="J75" s="335"/>
      <c r="K75" s="376"/>
      <c r="L75" s="288">
        <f>L73-L74</f>
        <v>-204185.45648652985</v>
      </c>
      <c r="M75" s="335"/>
      <c r="N75" s="335"/>
      <c r="O75" s="376"/>
      <c r="P75" s="280">
        <f>P73-P74</f>
        <v>-1315873.1703318919</v>
      </c>
      <c r="Q75" s="342"/>
      <c r="R75" s="342"/>
      <c r="S75" s="337"/>
      <c r="T75" s="895">
        <f>T73-T74</f>
        <v>-1016781.0724895819</v>
      </c>
      <c r="U75" s="896">
        <f>U73-U74</f>
        <v>-1810811.9016414727</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5" zoomScale="65" zoomScaleNormal="65" workbookViewId="0">
      <pane xSplit="3" topLeftCell="G1" activePane="topRight" state="frozen"/>
      <selection pane="topRight" activeCell="T79" sqref="T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371</v>
      </c>
      <c r="B3" s="457"/>
      <c r="C3" s="632" t="str">
        <f>'LTC Rev-Exp Summary'!C3</f>
        <v>Humana Medical Plan, Inc.</v>
      </c>
      <c r="D3" s="110" t="s">
        <v>1801</v>
      </c>
      <c r="L3" s="396"/>
      <c r="M3" s="396"/>
      <c r="N3" s="396"/>
      <c r="O3" s="396"/>
    </row>
    <row r="4" spans="1:24" x14ac:dyDescent="0.25">
      <c r="A4" s="456" t="s">
        <v>15</v>
      </c>
      <c r="B4" s="457"/>
      <c r="C4" s="451" t="str">
        <f>IF('LTC Rev-Exp Summary'!C4=0,"",'LTC Rev-Exp Summary'!C4)</f>
        <v>CY 2022</v>
      </c>
    </row>
    <row r="5" spans="1:24" x14ac:dyDescent="0.25">
      <c r="A5" s="456" t="s">
        <v>16</v>
      </c>
      <c r="B5" s="457"/>
      <c r="C5" s="451">
        <f>IF('LTC Rev-Exp Summary'!C5=0,"",'LTC Rev-Exp Summary'!C5)</f>
        <v>45016</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629" t="s">
        <v>244</v>
      </c>
      <c r="E7" s="1630"/>
      <c r="F7" s="1630"/>
      <c r="G7" s="1631"/>
      <c r="H7" s="1629" t="s">
        <v>245</v>
      </c>
      <c r="I7" s="1630"/>
      <c r="J7" s="1630"/>
      <c r="K7" s="1631"/>
      <c r="L7" s="1629" t="s">
        <v>246</v>
      </c>
      <c r="M7" s="1630"/>
      <c r="N7" s="1630"/>
      <c r="O7" s="1631"/>
      <c r="P7" s="1629" t="s">
        <v>247</v>
      </c>
      <c r="Q7" s="1630"/>
      <c r="R7" s="1630"/>
      <c r="S7" s="1630"/>
      <c r="T7" s="1110"/>
      <c r="U7" s="1634" t="s">
        <v>826</v>
      </c>
      <c r="V7" s="1635"/>
      <c r="W7" s="1635"/>
      <c r="X7" s="1636"/>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908</v>
      </c>
      <c r="U8" s="848" t="s">
        <v>36</v>
      </c>
      <c r="V8" s="367" t="s">
        <v>421</v>
      </c>
      <c r="W8" s="367" t="s">
        <v>410</v>
      </c>
      <c r="X8" s="481" t="s">
        <v>545</v>
      </c>
    </row>
    <row r="9" spans="1:24" s="364" customFormat="1" ht="18.75" x14ac:dyDescent="0.3">
      <c r="A9" s="405" t="s">
        <v>51</v>
      </c>
      <c r="B9" s="406"/>
      <c r="C9" s="407"/>
      <c r="D9" s="805">
        <f>SUM(E9:G9)</f>
        <v>13874</v>
      </c>
      <c r="E9" s="812">
        <v>2626</v>
      </c>
      <c r="F9" s="812">
        <v>11248</v>
      </c>
      <c r="G9" s="1105"/>
      <c r="H9" s="805">
        <f>SUM(I9:J9)</f>
        <v>13916</v>
      </c>
      <c r="I9" s="812">
        <v>2633</v>
      </c>
      <c r="J9" s="812">
        <v>11283</v>
      </c>
      <c r="K9" s="1105"/>
      <c r="L9" s="805">
        <f>SUM(M9:N9)</f>
        <v>14090</v>
      </c>
      <c r="M9" s="812">
        <v>2661</v>
      </c>
      <c r="N9" s="812">
        <v>11429</v>
      </c>
      <c r="O9" s="1105"/>
      <c r="P9" s="805">
        <f>SUM(Q9:R9)</f>
        <v>14043</v>
      </c>
      <c r="Q9" s="812">
        <v>2642</v>
      </c>
      <c r="R9" s="812">
        <v>11401</v>
      </c>
      <c r="S9" s="1100"/>
      <c r="T9" s="813">
        <v>-3</v>
      </c>
      <c r="U9" s="814">
        <f>SUM(V9:X9)+T9</f>
        <v>55920</v>
      </c>
      <c r="V9" s="815">
        <f>E9+I9+M9+Q9</f>
        <v>10562</v>
      </c>
      <c r="W9" s="815">
        <f>F9+J9+N9+R9</f>
        <v>45361</v>
      </c>
      <c r="X9" s="743">
        <f>G9+K9+O9+S9</f>
        <v>0</v>
      </c>
    </row>
    <row r="10" spans="1:24" ht="18.75" x14ac:dyDescent="0.3">
      <c r="A10" s="1665" t="s">
        <v>11</v>
      </c>
      <c r="B10" s="1666"/>
      <c r="C10" s="1667"/>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6" t="s">
        <v>183</v>
      </c>
      <c r="B11" s="381">
        <v>1.1000000000000001</v>
      </c>
      <c r="C11" s="143" t="s">
        <v>12</v>
      </c>
      <c r="D11" s="471">
        <v>40294703.639999993</v>
      </c>
      <c r="E11" s="463"/>
      <c r="F11" s="463"/>
      <c r="G11" s="473"/>
      <c r="H11" s="471">
        <v>40389308.789999999</v>
      </c>
      <c r="I11" s="463"/>
      <c r="J11" s="463"/>
      <c r="K11" s="473"/>
      <c r="L11" s="471">
        <v>40967379.340000004</v>
      </c>
      <c r="M11" s="463"/>
      <c r="N11" s="463"/>
      <c r="O11" s="473"/>
      <c r="P11" s="471">
        <v>45474323.230000004</v>
      </c>
      <c r="Q11" s="463"/>
      <c r="R11" s="463"/>
      <c r="S11" s="463"/>
      <c r="T11" s="619">
        <v>-15764.929999999935</v>
      </c>
      <c r="U11" s="321">
        <f>D11+H11+L11+P11+T11</f>
        <v>167109950.06999999</v>
      </c>
      <c r="V11" s="464"/>
      <c r="W11" s="464"/>
      <c r="X11" s="302"/>
    </row>
    <row r="12" spans="1:24" x14ac:dyDescent="0.25">
      <c r="A12" s="1627"/>
      <c r="B12" s="114">
        <v>1.2</v>
      </c>
      <c r="C12" s="144" t="s">
        <v>222</v>
      </c>
      <c r="D12" s="472"/>
      <c r="E12" s="464"/>
      <c r="F12" s="464"/>
      <c r="G12" s="465"/>
      <c r="H12" s="472"/>
      <c r="I12" s="464"/>
      <c r="J12" s="464"/>
      <c r="K12" s="465"/>
      <c r="L12" s="472"/>
      <c r="M12" s="464"/>
      <c r="N12" s="464"/>
      <c r="O12" s="465"/>
      <c r="P12" s="472"/>
      <c r="Q12" s="464"/>
      <c r="R12" s="464"/>
      <c r="S12" s="464"/>
      <c r="T12" s="605">
        <v>0</v>
      </c>
      <c r="U12" s="290">
        <f>D12+H12+L12+P12+T12</f>
        <v>0</v>
      </c>
      <c r="V12" s="464"/>
      <c r="W12" s="464"/>
      <c r="X12" s="304"/>
    </row>
    <row r="13" spans="1:24" x14ac:dyDescent="0.25">
      <c r="A13" s="1627"/>
      <c r="B13" s="114" t="s">
        <v>1319</v>
      </c>
      <c r="C13" s="144" t="s">
        <v>1323</v>
      </c>
      <c r="D13" s="472">
        <v>21505.739999999998</v>
      </c>
      <c r="E13" s="464"/>
      <c r="F13" s="464"/>
      <c r="G13" s="465"/>
      <c r="H13" s="472">
        <v>17999.550000000003</v>
      </c>
      <c r="I13" s="464"/>
      <c r="J13" s="464"/>
      <c r="K13" s="465"/>
      <c r="L13" s="472">
        <v>25866.449999999997</v>
      </c>
      <c r="M13" s="464"/>
      <c r="N13" s="464"/>
      <c r="O13" s="465"/>
      <c r="P13" s="472">
        <v>47887.95</v>
      </c>
      <c r="Q13" s="464"/>
      <c r="R13" s="464"/>
      <c r="S13" s="464"/>
      <c r="T13" s="605">
        <v>-113075.43000000002</v>
      </c>
      <c r="U13" s="290">
        <f>D13+H13+L13+P13+T13</f>
        <v>184.25999999998021</v>
      </c>
      <c r="V13" s="464"/>
      <c r="W13" s="464"/>
      <c r="X13" s="304"/>
    </row>
    <row r="14" spans="1:24" x14ac:dyDescent="0.25">
      <c r="A14" s="1627"/>
      <c r="B14" s="114" t="s">
        <v>1324</v>
      </c>
      <c r="C14" s="144" t="s">
        <v>1325</v>
      </c>
      <c r="D14" s="472">
        <v>-54918.12</v>
      </c>
      <c r="E14" s="464"/>
      <c r="F14" s="464"/>
      <c r="G14" s="465"/>
      <c r="H14" s="472">
        <v>-54918.12</v>
      </c>
      <c r="I14" s="464"/>
      <c r="J14" s="464"/>
      <c r="K14" s="465"/>
      <c r="L14" s="472">
        <v>-54918.12</v>
      </c>
      <c r="M14" s="464"/>
      <c r="N14" s="464"/>
      <c r="O14" s="465"/>
      <c r="P14" s="472">
        <v>0</v>
      </c>
      <c r="Q14" s="464"/>
      <c r="R14" s="464"/>
      <c r="S14" s="464"/>
      <c r="T14" s="605">
        <v>-1383640.19</v>
      </c>
      <c r="U14" s="290">
        <f>D14+H14+L14+P14+T14</f>
        <v>-1548394.55</v>
      </c>
      <c r="V14" s="464"/>
      <c r="W14" s="464"/>
      <c r="X14" s="304"/>
    </row>
    <row r="15" spans="1:24" x14ac:dyDescent="0.25">
      <c r="A15" s="1627"/>
      <c r="B15" s="114" t="s">
        <v>63</v>
      </c>
      <c r="C15" s="144" t="s">
        <v>13</v>
      </c>
      <c r="D15" s="472">
        <v>-20087.080000000002</v>
      </c>
      <c r="E15" s="464"/>
      <c r="F15" s="464"/>
      <c r="G15" s="465"/>
      <c r="H15" s="472">
        <v>-32241.71</v>
      </c>
      <c r="I15" s="464"/>
      <c r="J15" s="464"/>
      <c r="K15" s="465"/>
      <c r="L15" s="472">
        <v>-39412.839999999997</v>
      </c>
      <c r="M15" s="464"/>
      <c r="N15" s="464"/>
      <c r="O15" s="465"/>
      <c r="P15" s="472">
        <v>-78505.23</v>
      </c>
      <c r="Q15" s="464"/>
      <c r="R15" s="464"/>
      <c r="S15" s="464"/>
      <c r="T15" s="605">
        <v>144301.02999999997</v>
      </c>
      <c r="U15" s="290">
        <f>D15+H15+L15+P15+T15</f>
        <v>-25945.830000000016</v>
      </c>
      <c r="V15" s="464"/>
      <c r="W15" s="464"/>
      <c r="X15" s="304"/>
    </row>
    <row r="16" spans="1:24" s="401" customFormat="1" x14ac:dyDescent="0.25">
      <c r="A16" s="1628"/>
      <c r="B16" s="384" t="s">
        <v>64</v>
      </c>
      <c r="C16" s="391" t="s">
        <v>14</v>
      </c>
      <c r="D16" s="576">
        <f>SUM(D11:D15)</f>
        <v>40241204.18</v>
      </c>
      <c r="E16" s="466"/>
      <c r="F16" s="468"/>
      <c r="G16" s="467"/>
      <c r="H16" s="288">
        <f>SUM(H11:H15)</f>
        <v>40320148.509999998</v>
      </c>
      <c r="I16" s="466"/>
      <c r="J16" s="468"/>
      <c r="K16" s="467"/>
      <c r="L16" s="288">
        <f>SUM(L11:L15)</f>
        <v>40898914.830000006</v>
      </c>
      <c r="M16" s="466"/>
      <c r="N16" s="468"/>
      <c r="O16" s="467"/>
      <c r="P16" s="288">
        <f>SUM(P11:P15)</f>
        <v>45443705.95000001</v>
      </c>
      <c r="Q16" s="466"/>
      <c r="R16" s="468"/>
      <c r="S16" s="468"/>
      <c r="T16" s="606">
        <f>SUM(T11:T15)</f>
        <v>-1368179.5199999998</v>
      </c>
      <c r="U16" s="292">
        <f>SUM(U11:U15)</f>
        <v>165535793.94999996</v>
      </c>
      <c r="V16" s="466"/>
      <c r="W16" s="466"/>
      <c r="X16" s="474"/>
    </row>
    <row r="17" spans="1:24" s="1111" customFormat="1" ht="15" customHeight="1" x14ac:dyDescent="0.25">
      <c r="A17" s="1668" t="s">
        <v>10</v>
      </c>
      <c r="B17" s="1669"/>
      <c r="C17" s="1670"/>
      <c r="D17" s="1629" t="s">
        <v>244</v>
      </c>
      <c r="E17" s="1630"/>
      <c r="F17" s="1630"/>
      <c r="G17" s="1631"/>
      <c r="H17" s="1629" t="s">
        <v>245</v>
      </c>
      <c r="I17" s="1630"/>
      <c r="J17" s="1630"/>
      <c r="K17" s="1631"/>
      <c r="L17" s="1629" t="s">
        <v>246</v>
      </c>
      <c r="M17" s="1630"/>
      <c r="N17" s="1630"/>
      <c r="O17" s="1631"/>
      <c r="P17" s="1629" t="s">
        <v>247</v>
      </c>
      <c r="Q17" s="1630"/>
      <c r="R17" s="1630"/>
      <c r="S17" s="1630"/>
      <c r="T17" s="1114"/>
      <c r="U17" s="1632" t="s">
        <v>826</v>
      </c>
      <c r="V17" s="1630"/>
      <c r="W17" s="1630"/>
      <c r="X17" s="1633"/>
    </row>
    <row r="18" spans="1:24" s="1111" customFormat="1" ht="45" x14ac:dyDescent="0.25">
      <c r="A18" s="1665"/>
      <c r="B18" s="1666"/>
      <c r="C18" s="1667"/>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827</v>
      </c>
      <c r="U18" s="848" t="s">
        <v>36</v>
      </c>
      <c r="V18" s="367" t="s">
        <v>421</v>
      </c>
      <c r="W18" s="367" t="s">
        <v>410</v>
      </c>
      <c r="X18" s="481" t="s">
        <v>545</v>
      </c>
    </row>
    <row r="19" spans="1:24" x14ac:dyDescent="0.25">
      <c r="A19" s="1623" t="s">
        <v>783</v>
      </c>
      <c r="B19" s="383">
        <v>2.1</v>
      </c>
      <c r="C19" s="587" t="s">
        <v>731</v>
      </c>
      <c r="D19" s="588">
        <f t="shared" ref="D19:D27" si="0">SUM(E19:G19)</f>
        <v>66592</v>
      </c>
      <c r="E19" s="600">
        <v>63741</v>
      </c>
      <c r="F19" s="600">
        <v>2851</v>
      </c>
      <c r="G19" s="467"/>
      <c r="H19" s="588">
        <f>SUM(I19:J19)</f>
        <v>68188</v>
      </c>
      <c r="I19" s="600">
        <v>64265</v>
      </c>
      <c r="J19" s="600">
        <v>3923</v>
      </c>
      <c r="K19" s="808"/>
      <c r="L19" s="588">
        <f>SUM(M19:N19)</f>
        <v>67614</v>
      </c>
      <c r="M19" s="600">
        <v>62557</v>
      </c>
      <c r="N19" s="600">
        <v>5057</v>
      </c>
      <c r="O19" s="808"/>
      <c r="P19" s="588">
        <f>SUM(Q19:R19)</f>
        <v>65710</v>
      </c>
      <c r="Q19" s="600">
        <v>60490</v>
      </c>
      <c r="R19" s="600">
        <v>5220</v>
      </c>
      <c r="S19" s="683"/>
      <c r="T19" s="612">
        <v>-3659</v>
      </c>
      <c r="U19" s="290">
        <f>SUM(V19:X19)+T19</f>
        <v>264445</v>
      </c>
      <c r="V19" s="271">
        <f t="shared" ref="V19:W27" si="1">E19+I19+M19+Q19</f>
        <v>251053</v>
      </c>
      <c r="W19" s="271">
        <f t="shared" si="1"/>
        <v>17051</v>
      </c>
      <c r="X19" s="1351"/>
    </row>
    <row r="20" spans="1:24" x14ac:dyDescent="0.25">
      <c r="A20" s="1624"/>
      <c r="B20" s="383">
        <v>2.2000000000000002</v>
      </c>
      <c r="C20" s="587" t="s">
        <v>732</v>
      </c>
      <c r="D20" s="588">
        <f t="shared" si="0"/>
        <v>132</v>
      </c>
      <c r="E20" s="601">
        <v>115</v>
      </c>
      <c r="F20" s="601">
        <v>17</v>
      </c>
      <c r="G20" s="467"/>
      <c r="H20" s="588">
        <f>SUM(I20:J20)</f>
        <v>146</v>
      </c>
      <c r="I20" s="601">
        <v>130</v>
      </c>
      <c r="J20" s="601">
        <v>16</v>
      </c>
      <c r="K20" s="809"/>
      <c r="L20" s="588">
        <f>SUM(M20:N20)</f>
        <v>142</v>
      </c>
      <c r="M20" s="601">
        <v>131</v>
      </c>
      <c r="N20" s="601">
        <v>11</v>
      </c>
      <c r="O20" s="809"/>
      <c r="P20" s="588">
        <f>SUM(Q20:R20)</f>
        <v>112</v>
      </c>
      <c r="Q20" s="601">
        <v>98</v>
      </c>
      <c r="R20" s="601">
        <v>14</v>
      </c>
      <c r="S20" s="684"/>
      <c r="T20" s="612">
        <v>0</v>
      </c>
      <c r="U20" s="290">
        <f t="shared" ref="U20:U27" si="2">SUM(V20:X20)+T20</f>
        <v>532</v>
      </c>
      <c r="V20" s="271">
        <f t="shared" si="1"/>
        <v>474</v>
      </c>
      <c r="W20" s="271">
        <f t="shared" si="1"/>
        <v>58</v>
      </c>
      <c r="X20" s="1258"/>
    </row>
    <row r="21" spans="1:24" x14ac:dyDescent="0.25">
      <c r="A21" s="1624"/>
      <c r="B21" s="383">
        <v>2.2999999999999998</v>
      </c>
      <c r="C21" s="587" t="s">
        <v>733</v>
      </c>
      <c r="D21" s="588">
        <f t="shared" si="0"/>
        <v>14500758.839999994</v>
      </c>
      <c r="E21" s="601">
        <v>13860590.199999994</v>
      </c>
      <c r="F21" s="601">
        <v>640168.6399999999</v>
      </c>
      <c r="G21" s="467"/>
      <c r="H21" s="588">
        <f t="shared" ref="H21:H27" si="3">SUM(I21:J21)</f>
        <v>15512208.150000002</v>
      </c>
      <c r="I21" s="601">
        <v>14625158.240000002</v>
      </c>
      <c r="J21" s="601">
        <v>887049.91</v>
      </c>
      <c r="K21" s="809"/>
      <c r="L21" s="588">
        <f t="shared" ref="L21:L27" si="4">SUM(M21:N21)</f>
        <v>15462684.140000001</v>
      </c>
      <c r="M21" s="601">
        <v>14277699.360000001</v>
      </c>
      <c r="N21" s="601">
        <v>1184984.78</v>
      </c>
      <c r="O21" s="809"/>
      <c r="P21" s="588">
        <f t="shared" ref="P21:P27" si="5">SUM(Q21:R21)</f>
        <v>16295453.649999987</v>
      </c>
      <c r="Q21" s="601">
        <v>14872599.459999988</v>
      </c>
      <c r="R21" s="601">
        <v>1422854.1900000002</v>
      </c>
      <c r="S21" s="684"/>
      <c r="T21" s="612">
        <v>102896.17000000001</v>
      </c>
      <c r="U21" s="290">
        <f t="shared" si="2"/>
        <v>61874000.949999988</v>
      </c>
      <c r="V21" s="271">
        <f t="shared" si="1"/>
        <v>57636047.259999983</v>
      </c>
      <c r="W21" s="271">
        <f t="shared" si="1"/>
        <v>4135057.5200000005</v>
      </c>
      <c r="X21" s="1258"/>
    </row>
    <row r="22" spans="1:24" x14ac:dyDescent="0.25">
      <c r="A22" s="1624"/>
      <c r="B22" s="383">
        <v>2.4</v>
      </c>
      <c r="C22" s="587" t="s">
        <v>734</v>
      </c>
      <c r="D22" s="588">
        <f t="shared" si="0"/>
        <v>10884.889999999998</v>
      </c>
      <c r="E22" s="601">
        <v>9490.1899999999969</v>
      </c>
      <c r="F22" s="601">
        <v>1394.7</v>
      </c>
      <c r="G22" s="467"/>
      <c r="H22" s="588">
        <f t="shared" si="3"/>
        <v>9561.17</v>
      </c>
      <c r="I22" s="601">
        <v>7755.2</v>
      </c>
      <c r="J22" s="601">
        <v>1805.97</v>
      </c>
      <c r="K22" s="809"/>
      <c r="L22" s="588">
        <f t="shared" si="4"/>
        <v>9291.42</v>
      </c>
      <c r="M22" s="601">
        <v>8236.1</v>
      </c>
      <c r="N22" s="601">
        <v>1055.32</v>
      </c>
      <c r="O22" s="809"/>
      <c r="P22" s="588">
        <f t="shared" si="5"/>
        <v>8738.5499999999993</v>
      </c>
      <c r="Q22" s="601">
        <v>7607.11</v>
      </c>
      <c r="R22" s="601">
        <v>1131.44</v>
      </c>
      <c r="S22" s="684"/>
      <c r="T22" s="612">
        <v>0</v>
      </c>
      <c r="U22" s="290">
        <f t="shared" si="2"/>
        <v>38476.03</v>
      </c>
      <c r="V22" s="271">
        <f t="shared" si="1"/>
        <v>33088.6</v>
      </c>
      <c r="W22" s="271">
        <f t="shared" si="1"/>
        <v>5387.43</v>
      </c>
      <c r="X22" s="1258"/>
    </row>
    <row r="23" spans="1:24" x14ac:dyDescent="0.25">
      <c r="A23" s="1624"/>
      <c r="B23" s="383">
        <v>2.5</v>
      </c>
      <c r="C23" s="587" t="s">
        <v>776</v>
      </c>
      <c r="D23" s="588">
        <f t="shared" si="0"/>
        <v>6715</v>
      </c>
      <c r="E23" s="601">
        <v>5277</v>
      </c>
      <c r="F23" s="601">
        <v>1438</v>
      </c>
      <c r="G23" s="467"/>
      <c r="H23" s="588">
        <f t="shared" si="3"/>
        <v>7344</v>
      </c>
      <c r="I23" s="601">
        <v>5042</v>
      </c>
      <c r="J23" s="601">
        <v>2302</v>
      </c>
      <c r="K23" s="809"/>
      <c r="L23" s="588">
        <f t="shared" si="4"/>
        <v>7623</v>
      </c>
      <c r="M23" s="601">
        <v>5169</v>
      </c>
      <c r="N23" s="601">
        <v>2454</v>
      </c>
      <c r="O23" s="809"/>
      <c r="P23" s="588">
        <f t="shared" si="5"/>
        <v>7802</v>
      </c>
      <c r="Q23" s="601">
        <v>6382</v>
      </c>
      <c r="R23" s="601">
        <v>1420</v>
      </c>
      <c r="S23" s="684"/>
      <c r="T23" s="612">
        <v>-132</v>
      </c>
      <c r="U23" s="290">
        <f t="shared" si="2"/>
        <v>29352</v>
      </c>
      <c r="V23" s="271">
        <f t="shared" si="1"/>
        <v>21870</v>
      </c>
      <c r="W23" s="271">
        <f t="shared" si="1"/>
        <v>7614</v>
      </c>
      <c r="X23" s="1258"/>
    </row>
    <row r="24" spans="1:24" x14ac:dyDescent="0.25">
      <c r="A24" s="1624"/>
      <c r="B24" s="383">
        <v>2.6</v>
      </c>
      <c r="C24" s="587" t="s">
        <v>186</v>
      </c>
      <c r="D24" s="588">
        <f t="shared" si="0"/>
        <v>1413273.6900000004</v>
      </c>
      <c r="E24" s="601">
        <v>1110721.9500000004</v>
      </c>
      <c r="F24" s="601">
        <v>302551.73999999987</v>
      </c>
      <c r="G24" s="467"/>
      <c r="H24" s="588">
        <f t="shared" si="3"/>
        <v>1546690.3599999994</v>
      </c>
      <c r="I24" s="601">
        <v>1079074.6499999994</v>
      </c>
      <c r="J24" s="601">
        <v>467615.71</v>
      </c>
      <c r="K24" s="809"/>
      <c r="L24" s="588">
        <f t="shared" si="4"/>
        <v>1616908.2199999997</v>
      </c>
      <c r="M24" s="601">
        <v>1103598.4999999998</v>
      </c>
      <c r="N24" s="601">
        <v>513309.72</v>
      </c>
      <c r="O24" s="809"/>
      <c r="P24" s="588">
        <f t="shared" si="5"/>
        <v>1853030.8100000005</v>
      </c>
      <c r="Q24" s="601">
        <v>1386779.2100000004</v>
      </c>
      <c r="R24" s="601">
        <v>466251.60000000003</v>
      </c>
      <c r="S24" s="684"/>
      <c r="T24" s="612">
        <v>-36501.329999999987</v>
      </c>
      <c r="U24" s="290">
        <f t="shared" si="2"/>
        <v>6393401.75</v>
      </c>
      <c r="V24" s="271">
        <f t="shared" si="1"/>
        <v>4680174.3100000005</v>
      </c>
      <c r="W24" s="271">
        <f t="shared" si="1"/>
        <v>1749728.77</v>
      </c>
      <c r="X24" s="1258"/>
    </row>
    <row r="25" spans="1:24" x14ac:dyDescent="0.25">
      <c r="A25" s="1624"/>
      <c r="B25" s="383">
        <v>2.7</v>
      </c>
      <c r="C25" s="587" t="s">
        <v>777</v>
      </c>
      <c r="D25" s="588">
        <f t="shared" si="0"/>
        <v>219386.49178867633</v>
      </c>
      <c r="E25" s="601">
        <v>209701.18127269729</v>
      </c>
      <c r="F25" s="601">
        <v>9685.3105159790466</v>
      </c>
      <c r="G25" s="467"/>
      <c r="H25" s="588">
        <f t="shared" si="3"/>
        <v>506840.66925293655</v>
      </c>
      <c r="I25" s="601">
        <v>477857.49898486887</v>
      </c>
      <c r="J25" s="601">
        <v>28983.170268067675</v>
      </c>
      <c r="K25" s="809"/>
      <c r="L25" s="588">
        <f t="shared" si="4"/>
        <v>905583.37545531022</v>
      </c>
      <c r="M25" s="601">
        <v>836183.8774626177</v>
      </c>
      <c r="N25" s="601">
        <v>69399.497992692501</v>
      </c>
      <c r="O25" s="809"/>
      <c r="P25" s="588">
        <f t="shared" si="5"/>
        <v>1676920.9823769415</v>
      </c>
      <c r="Q25" s="601">
        <v>1530498.9129260583</v>
      </c>
      <c r="R25" s="601">
        <v>146422.06945088328</v>
      </c>
      <c r="S25" s="684"/>
      <c r="T25" s="612">
        <v>-558760.76340685866</v>
      </c>
      <c r="U25" s="290">
        <f t="shared" si="2"/>
        <v>2749970.755467006</v>
      </c>
      <c r="V25" s="271">
        <f t="shared" si="1"/>
        <v>3054241.4706462421</v>
      </c>
      <c r="W25" s="271">
        <f t="shared" si="1"/>
        <v>254490.04822762252</v>
      </c>
      <c r="X25" s="1258"/>
    </row>
    <row r="26" spans="1:24" x14ac:dyDescent="0.25">
      <c r="A26" s="1624"/>
      <c r="B26" s="383">
        <v>2.8</v>
      </c>
      <c r="C26" s="587" t="s">
        <v>778</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c r="U26" s="290">
        <f t="shared" si="2"/>
        <v>0</v>
      </c>
      <c r="V26" s="271">
        <f t="shared" si="1"/>
        <v>0</v>
      </c>
      <c r="W26" s="271">
        <f t="shared" si="1"/>
        <v>0</v>
      </c>
      <c r="X26" s="1258"/>
    </row>
    <row r="27" spans="1:24" x14ac:dyDescent="0.25">
      <c r="A27" s="1624"/>
      <c r="B27" s="383">
        <v>2.9</v>
      </c>
      <c r="C27" s="587" t="s">
        <v>945</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8"/>
    </row>
    <row r="28" spans="1:24" x14ac:dyDescent="0.25">
      <c r="A28" s="1625"/>
      <c r="B28" s="594">
        <v>2.1</v>
      </c>
      <c r="C28" s="146" t="s">
        <v>780</v>
      </c>
      <c r="D28" s="589">
        <f t="shared" ref="D28:W28" si="6">SUM(D21:D22,D24:D27)</f>
        <v>16144303.91178867</v>
      </c>
      <c r="E28" s="590">
        <f t="shared" si="6"/>
        <v>15190503.521272691</v>
      </c>
      <c r="F28" s="590">
        <f t="shared" si="6"/>
        <v>953800.3905159788</v>
      </c>
      <c r="G28" s="1102"/>
      <c r="H28" s="589">
        <f>SUM(H21:H22,H24:H27)</f>
        <v>17575300.349252935</v>
      </c>
      <c r="I28" s="590">
        <f t="shared" si="6"/>
        <v>16189845.588984869</v>
      </c>
      <c r="J28" s="590">
        <f>SUM(J21:J22,J24:J27)</f>
        <v>1385454.7602680677</v>
      </c>
      <c r="K28" s="1103"/>
      <c r="L28" s="589">
        <f>SUM(L21:L22,L24:L27)</f>
        <v>17994467.15545531</v>
      </c>
      <c r="M28" s="590">
        <f>SUM(M21:M22,M24:M27)</f>
        <v>16225717.837462619</v>
      </c>
      <c r="N28" s="590">
        <f>SUM(N21:N22,N24:N27)</f>
        <v>1768749.3179926926</v>
      </c>
      <c r="O28" s="1103"/>
      <c r="P28" s="589">
        <f>SUM(P21:P22,P24:P27)</f>
        <v>19834143.992376931</v>
      </c>
      <c r="Q28" s="590">
        <f>SUM(Q21:Q22,Q24:Q27)</f>
        <v>17797484.692926046</v>
      </c>
      <c r="R28" s="590">
        <f>SUM(R21:R22,R24:R27)</f>
        <v>2036659.2994508834</v>
      </c>
      <c r="S28" s="1098"/>
      <c r="T28" s="613">
        <f t="shared" si="6"/>
        <v>-492365.92340685864</v>
      </c>
      <c r="U28" s="599">
        <f t="shared" si="6"/>
        <v>71055849.485467002</v>
      </c>
      <c r="V28" s="590">
        <f t="shared" si="6"/>
        <v>65403551.640646227</v>
      </c>
      <c r="W28" s="590">
        <f t="shared" si="6"/>
        <v>6144663.7682276228</v>
      </c>
      <c r="X28" s="1352"/>
    </row>
    <row r="29" spans="1:24" x14ac:dyDescent="0.25">
      <c r="A29" s="1627" t="s">
        <v>736</v>
      </c>
      <c r="B29" s="580">
        <v>2.11</v>
      </c>
      <c r="C29" s="144" t="s">
        <v>228</v>
      </c>
      <c r="D29" s="577">
        <f t="shared" ref="D29:D39" si="7">SUM(E29:G29)</f>
        <v>852591.71000000008</v>
      </c>
      <c r="E29" s="253">
        <v>57376.99</v>
      </c>
      <c r="F29" s="253">
        <v>795214.72000000009</v>
      </c>
      <c r="G29" s="467"/>
      <c r="H29" s="588">
        <f>SUM(I29:J29)</f>
        <v>978230.47</v>
      </c>
      <c r="I29" s="253">
        <v>74400.689999999988</v>
      </c>
      <c r="J29" s="253">
        <v>903829.78</v>
      </c>
      <c r="K29" s="375"/>
      <c r="L29" s="588">
        <f>SUM(M29:N29)</f>
        <v>1034758.5099999999</v>
      </c>
      <c r="M29" s="253">
        <v>90661.95</v>
      </c>
      <c r="N29" s="253">
        <v>944096.55999999994</v>
      </c>
      <c r="O29" s="375"/>
      <c r="P29" s="588">
        <f>SUM(Q29:R29)</f>
        <v>840447.58</v>
      </c>
      <c r="Q29" s="253">
        <v>85913.87000000001</v>
      </c>
      <c r="R29" s="253">
        <v>754533.71</v>
      </c>
      <c r="S29" s="303"/>
      <c r="T29" s="607">
        <v>21536.7</v>
      </c>
      <c r="U29" s="290">
        <f>SUM(V29:X29)+T29</f>
        <v>3727564.97</v>
      </c>
      <c r="V29" s="271">
        <f t="shared" ref="V29:W38" si="8">E29+I29+M29+Q29</f>
        <v>308353.5</v>
      </c>
      <c r="W29" s="271">
        <f t="shared" si="8"/>
        <v>3397674.77</v>
      </c>
      <c r="X29" s="304"/>
    </row>
    <row r="30" spans="1:24" x14ac:dyDescent="0.25">
      <c r="A30" s="1627"/>
      <c r="B30" s="388">
        <v>2.12</v>
      </c>
      <c r="C30" s="144" t="s">
        <v>552</v>
      </c>
      <c r="D30" s="577">
        <f t="shared" si="7"/>
        <v>17270424.68</v>
      </c>
      <c r="E30" s="253">
        <v>145805.40999999997</v>
      </c>
      <c r="F30" s="253">
        <v>17124619.27</v>
      </c>
      <c r="G30" s="467"/>
      <c r="H30" s="588">
        <f>SUM(I30:J30)</f>
        <v>18017085.04999999</v>
      </c>
      <c r="I30" s="253">
        <v>166911.26</v>
      </c>
      <c r="J30" s="253">
        <v>17850173.789999988</v>
      </c>
      <c r="K30" s="375"/>
      <c r="L30" s="588">
        <f>SUM(M30:N30)</f>
        <v>18427141.010000002</v>
      </c>
      <c r="M30" s="253">
        <v>179569.46000000002</v>
      </c>
      <c r="N30" s="253">
        <v>18247571.550000001</v>
      </c>
      <c r="O30" s="375"/>
      <c r="P30" s="588">
        <f>SUM(Q30:R30)</f>
        <v>23583303.350000009</v>
      </c>
      <c r="Q30" s="253">
        <v>332620.33000000007</v>
      </c>
      <c r="R30" s="253">
        <v>23250683.020000007</v>
      </c>
      <c r="S30" s="303"/>
      <c r="T30" s="607">
        <v>218525.19000000003</v>
      </c>
      <c r="U30" s="290">
        <f t="shared" ref="U30:U39" si="9">SUM(V30:X30)+T30</f>
        <v>77516479.279999986</v>
      </c>
      <c r="V30" s="271">
        <f t="shared" si="8"/>
        <v>824906.46000000008</v>
      </c>
      <c r="W30" s="271">
        <f t="shared" si="8"/>
        <v>76473047.629999995</v>
      </c>
      <c r="X30" s="304"/>
    </row>
    <row r="31" spans="1:24" x14ac:dyDescent="0.25">
      <c r="A31" s="1627"/>
      <c r="B31" s="388">
        <v>2.13</v>
      </c>
      <c r="C31" s="144" t="s">
        <v>229</v>
      </c>
      <c r="D31" s="577">
        <f t="shared" si="7"/>
        <v>716837.69999999984</v>
      </c>
      <c r="E31" s="253">
        <v>29891.639999999996</v>
      </c>
      <c r="F31" s="253">
        <v>686946.05999999982</v>
      </c>
      <c r="G31" s="467"/>
      <c r="H31" s="588">
        <f t="shared" ref="H31:H39" si="10">SUM(I31:J31)</f>
        <v>689346.44000000029</v>
      </c>
      <c r="I31" s="253">
        <v>13202.460000000001</v>
      </c>
      <c r="J31" s="253">
        <v>676143.98000000033</v>
      </c>
      <c r="K31" s="375"/>
      <c r="L31" s="588">
        <f t="shared" ref="L31:L39" si="11">SUM(M31:N31)</f>
        <v>701686.07999999984</v>
      </c>
      <c r="M31" s="253">
        <v>11792.009999999998</v>
      </c>
      <c r="N31" s="253">
        <v>689894.06999999983</v>
      </c>
      <c r="O31" s="375"/>
      <c r="P31" s="588">
        <f t="shared" ref="P31:P39" si="12">SUM(Q31:R31)</f>
        <v>657506.83000000042</v>
      </c>
      <c r="Q31" s="253">
        <v>12035.379999999996</v>
      </c>
      <c r="R31" s="253">
        <v>645471.45000000042</v>
      </c>
      <c r="S31" s="303"/>
      <c r="T31" s="607">
        <v>-28791.13</v>
      </c>
      <c r="U31" s="290">
        <f t="shared" si="9"/>
        <v>2736585.9200000009</v>
      </c>
      <c r="V31" s="271">
        <f t="shared" si="8"/>
        <v>66921.489999999991</v>
      </c>
      <c r="W31" s="271">
        <f t="shared" si="8"/>
        <v>2698455.5600000005</v>
      </c>
      <c r="X31" s="304"/>
    </row>
    <row r="32" spans="1:24" x14ac:dyDescent="0.25">
      <c r="A32" s="1627"/>
      <c r="B32" s="388">
        <v>2.14</v>
      </c>
      <c r="C32" s="144" t="s">
        <v>554</v>
      </c>
      <c r="D32" s="577">
        <f t="shared" si="7"/>
        <v>52431.43</v>
      </c>
      <c r="E32" s="253">
        <v>49610.64</v>
      </c>
      <c r="F32" s="253">
        <v>2820.79</v>
      </c>
      <c r="G32" s="467"/>
      <c r="H32" s="588">
        <f t="shared" si="10"/>
        <v>56190.520000000004</v>
      </c>
      <c r="I32" s="253">
        <v>49771.08</v>
      </c>
      <c r="J32" s="253">
        <v>6419.44</v>
      </c>
      <c r="K32" s="375"/>
      <c r="L32" s="588">
        <f t="shared" si="11"/>
        <v>49672.080000000009</v>
      </c>
      <c r="M32" s="253">
        <v>43229.220000000008</v>
      </c>
      <c r="N32" s="253">
        <v>6442.8599999999988</v>
      </c>
      <c r="O32" s="375"/>
      <c r="P32" s="588">
        <f t="shared" si="12"/>
        <v>43721.619999999995</v>
      </c>
      <c r="Q32" s="253">
        <v>37083.249999999993</v>
      </c>
      <c r="R32" s="253">
        <v>6638.37</v>
      </c>
      <c r="S32" s="303"/>
      <c r="T32" s="607">
        <v>13844.879999999997</v>
      </c>
      <c r="U32" s="290">
        <f t="shared" si="9"/>
        <v>215860.53</v>
      </c>
      <c r="V32" s="271">
        <f t="shared" si="8"/>
        <v>179694.19</v>
      </c>
      <c r="W32" s="271">
        <f t="shared" si="8"/>
        <v>22321.46</v>
      </c>
      <c r="X32" s="304"/>
    </row>
    <row r="33" spans="1:24" x14ac:dyDescent="0.25">
      <c r="A33" s="1627"/>
      <c r="B33" s="388">
        <v>2.15</v>
      </c>
      <c r="C33" s="144" t="s">
        <v>553</v>
      </c>
      <c r="D33" s="577">
        <f t="shared" si="7"/>
        <v>255243.07360933302</v>
      </c>
      <c r="E33" s="253">
        <v>636.69461618492187</v>
      </c>
      <c r="F33" s="253">
        <v>254606.3789931481</v>
      </c>
      <c r="G33" s="467"/>
      <c r="H33" s="588">
        <f t="shared" si="10"/>
        <v>229166.79729654957</v>
      </c>
      <c r="I33" s="253">
        <v>158.17832800057138</v>
      </c>
      <c r="J33" s="253">
        <v>229008.61896854901</v>
      </c>
      <c r="K33" s="375"/>
      <c r="L33" s="588">
        <f t="shared" si="11"/>
        <v>319292.2016621654</v>
      </c>
      <c r="M33" s="253">
        <v>477.30479628292682</v>
      </c>
      <c r="N33" s="253">
        <v>318814.8968658825</v>
      </c>
      <c r="O33" s="375"/>
      <c r="P33" s="588">
        <f t="shared" si="12"/>
        <v>297481.95524660137</v>
      </c>
      <c r="Q33" s="253">
        <v>1859.5970944781104</v>
      </c>
      <c r="R33" s="253">
        <v>295622.35815212328</v>
      </c>
      <c r="S33" s="303"/>
      <c r="T33" s="607">
        <v>41654.622727272719</v>
      </c>
      <c r="U33" s="290">
        <f t="shared" si="9"/>
        <v>1142838.6505419221</v>
      </c>
      <c r="V33" s="271">
        <f t="shared" si="8"/>
        <v>3131.7748349465305</v>
      </c>
      <c r="W33" s="271">
        <f t="shared" si="8"/>
        <v>1098052.2529797028</v>
      </c>
      <c r="X33" s="304"/>
    </row>
    <row r="34" spans="1:24" x14ac:dyDescent="0.25">
      <c r="A34" s="1627"/>
      <c r="B34" s="388">
        <v>2.16</v>
      </c>
      <c r="C34" s="144" t="s">
        <v>781</v>
      </c>
      <c r="D34" s="577">
        <f t="shared" si="7"/>
        <v>1556765.9247613358</v>
      </c>
      <c r="E34" s="253">
        <v>294021.45266400639</v>
      </c>
      <c r="F34" s="253">
        <v>1262744.4720973296</v>
      </c>
      <c r="G34" s="467"/>
      <c r="H34" s="588">
        <f t="shared" si="10"/>
        <v>1589497.2943850972</v>
      </c>
      <c r="I34" s="253">
        <v>300203.32284203987</v>
      </c>
      <c r="J34" s="253">
        <v>1289293.9715430574</v>
      </c>
      <c r="K34" s="375"/>
      <c r="L34" s="588">
        <f t="shared" si="11"/>
        <v>1737428.554309593</v>
      </c>
      <c r="M34" s="253">
        <v>328142.63166528835</v>
      </c>
      <c r="N34" s="253">
        <v>1409285.9226443046</v>
      </c>
      <c r="O34" s="375"/>
      <c r="P34" s="588">
        <f t="shared" si="12"/>
        <v>1961240.8785605277</v>
      </c>
      <c r="Q34" s="253">
        <v>370413.35692570661</v>
      </c>
      <c r="R34" s="253">
        <v>1590827.5216348211</v>
      </c>
      <c r="S34" s="303"/>
      <c r="T34" s="607">
        <v>0</v>
      </c>
      <c r="U34" s="290">
        <f t="shared" si="9"/>
        <v>6844932.652016554</v>
      </c>
      <c r="V34" s="271">
        <f t="shared" si="8"/>
        <v>1292780.7640970412</v>
      </c>
      <c r="W34" s="271">
        <f t="shared" si="8"/>
        <v>5552151.8879195126</v>
      </c>
      <c r="X34" s="304"/>
    </row>
    <row r="35" spans="1:24" x14ac:dyDescent="0.25">
      <c r="A35" s="1627"/>
      <c r="B35" s="388">
        <v>2.17</v>
      </c>
      <c r="C35" s="144" t="s">
        <v>782</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7"/>
      <c r="B36" s="388">
        <v>2.1800000000000002</v>
      </c>
      <c r="C36" s="144" t="s">
        <v>649</v>
      </c>
      <c r="D36" s="577">
        <f t="shared" si="7"/>
        <v>797824.71999999986</v>
      </c>
      <c r="E36" s="253">
        <v>4973.25</v>
      </c>
      <c r="F36" s="253">
        <v>792851.46999999986</v>
      </c>
      <c r="G36" s="467"/>
      <c r="H36" s="588">
        <f t="shared" si="10"/>
        <v>812187.05999999994</v>
      </c>
      <c r="I36" s="253">
        <v>5172.97</v>
      </c>
      <c r="J36" s="253">
        <v>807014.09</v>
      </c>
      <c r="K36" s="375"/>
      <c r="L36" s="588">
        <f t="shared" si="11"/>
        <v>797925.96999999986</v>
      </c>
      <c r="M36" s="253">
        <v>5042.95</v>
      </c>
      <c r="N36" s="253">
        <v>792883.0199999999</v>
      </c>
      <c r="O36" s="375"/>
      <c r="P36" s="588">
        <f t="shared" si="12"/>
        <v>794095.52</v>
      </c>
      <c r="Q36" s="253">
        <v>7210.99</v>
      </c>
      <c r="R36" s="253">
        <v>786884.53</v>
      </c>
      <c r="S36" s="303"/>
      <c r="T36" s="607">
        <v>11413.91</v>
      </c>
      <c r="U36" s="290">
        <f t="shared" si="9"/>
        <v>3213447.1799999997</v>
      </c>
      <c r="V36" s="271">
        <f t="shared" si="8"/>
        <v>22400.160000000003</v>
      </c>
      <c r="W36" s="271">
        <f t="shared" si="8"/>
        <v>3179633.1099999994</v>
      </c>
      <c r="X36" s="304"/>
    </row>
    <row r="37" spans="1:24" s="401" customFormat="1" x14ac:dyDescent="0.25">
      <c r="A37" s="1627"/>
      <c r="B37" s="388">
        <v>2.19</v>
      </c>
      <c r="C37" s="387" t="s">
        <v>744</v>
      </c>
      <c r="D37" s="577">
        <f t="shared" si="7"/>
        <v>0</v>
      </c>
      <c r="E37" s="249">
        <v>0</v>
      </c>
      <c r="F37" s="249">
        <v>0</v>
      </c>
      <c r="G37" s="467"/>
      <c r="H37" s="588">
        <f t="shared" si="10"/>
        <v>0</v>
      </c>
      <c r="I37" s="249">
        <v>0</v>
      </c>
      <c r="J37" s="249">
        <v>0</v>
      </c>
      <c r="K37" s="465"/>
      <c r="L37" s="588">
        <f t="shared" si="11"/>
        <v>0</v>
      </c>
      <c r="M37" s="249">
        <v>0</v>
      </c>
      <c r="N37" s="249">
        <v>0</v>
      </c>
      <c r="O37" s="465"/>
      <c r="P37" s="588">
        <f t="shared" si="12"/>
        <v>0</v>
      </c>
      <c r="Q37" s="249">
        <v>0</v>
      </c>
      <c r="R37" s="249">
        <v>0</v>
      </c>
      <c r="S37" s="464"/>
      <c r="T37" s="605">
        <v>0</v>
      </c>
      <c r="U37" s="290">
        <f t="shared" si="9"/>
        <v>0</v>
      </c>
      <c r="V37" s="271">
        <f t="shared" si="8"/>
        <v>0</v>
      </c>
      <c r="W37" s="271">
        <f t="shared" si="8"/>
        <v>0</v>
      </c>
      <c r="X37" s="470"/>
    </row>
    <row r="38" spans="1:24" ht="24.75" x14ac:dyDescent="0.25">
      <c r="A38" s="1627"/>
      <c r="B38" s="969" t="s">
        <v>704</v>
      </c>
      <c r="C38" s="145" t="s">
        <v>737</v>
      </c>
      <c r="D38" s="577">
        <f t="shared" si="7"/>
        <v>15466.440592932704</v>
      </c>
      <c r="E38" s="253">
        <v>1040.8473327007762</v>
      </c>
      <c r="F38" s="253">
        <v>14425.593260231928</v>
      </c>
      <c r="G38" s="467"/>
      <c r="H38" s="588">
        <f t="shared" si="10"/>
        <v>36938.96143072845</v>
      </c>
      <c r="I38" s="253">
        <v>2809.4445047592758</v>
      </c>
      <c r="J38" s="253">
        <v>34129.516925969176</v>
      </c>
      <c r="K38" s="375"/>
      <c r="L38" s="588">
        <f t="shared" si="11"/>
        <v>99752.364053517231</v>
      </c>
      <c r="M38" s="253">
        <v>8739.9559943718432</v>
      </c>
      <c r="N38" s="253">
        <v>91012.408059145382</v>
      </c>
      <c r="O38" s="375"/>
      <c r="P38" s="588">
        <f t="shared" si="12"/>
        <v>494482.29357699293</v>
      </c>
      <c r="Q38" s="253">
        <v>50547.93243342507</v>
      </c>
      <c r="R38" s="253">
        <v>443934.36114356789</v>
      </c>
      <c r="S38" s="303"/>
      <c r="T38" s="607">
        <v>-698148.88264248613</v>
      </c>
      <c r="U38" s="290">
        <f t="shared" si="9"/>
        <v>-51508.822988314671</v>
      </c>
      <c r="V38" s="271">
        <f t="shared" si="8"/>
        <v>63138.180265256968</v>
      </c>
      <c r="W38" s="271">
        <f t="shared" si="8"/>
        <v>583501.87938891444</v>
      </c>
      <c r="X38" s="304"/>
    </row>
    <row r="39" spans="1:24" x14ac:dyDescent="0.25">
      <c r="A39" s="1627"/>
      <c r="B39" s="388">
        <v>2.21</v>
      </c>
      <c r="C39" s="145" t="s">
        <v>946</v>
      </c>
      <c r="D39" s="577">
        <f t="shared" si="7"/>
        <v>0</v>
      </c>
      <c r="E39" s="253">
        <v>0</v>
      </c>
      <c r="F39" s="253"/>
      <c r="G39" s="467"/>
      <c r="H39" s="588">
        <f t="shared" si="10"/>
        <v>0</v>
      </c>
      <c r="I39" s="253">
        <v>0</v>
      </c>
      <c r="J39" s="253"/>
      <c r="K39" s="375"/>
      <c r="L39" s="588">
        <f t="shared" si="11"/>
        <v>0</v>
      </c>
      <c r="M39" s="253">
        <v>0</v>
      </c>
      <c r="N39" s="253"/>
      <c r="O39" s="375"/>
      <c r="P39" s="588">
        <f t="shared" si="12"/>
        <v>0</v>
      </c>
      <c r="Q39" s="253">
        <v>0</v>
      </c>
      <c r="R39" s="253"/>
      <c r="S39" s="303"/>
      <c r="T39" s="607"/>
      <c r="U39" s="290">
        <f t="shared" si="9"/>
        <v>0</v>
      </c>
      <c r="V39" s="271">
        <f>E39+I39+M39+Q39</f>
        <v>0</v>
      </c>
      <c r="W39" s="271">
        <f>F39+J39+N39+R39</f>
        <v>0</v>
      </c>
      <c r="X39" s="304"/>
    </row>
    <row r="40" spans="1:24" s="403" customFormat="1" x14ac:dyDescent="0.25">
      <c r="A40" s="1628"/>
      <c r="B40" s="389">
        <v>2.2200000000000002</v>
      </c>
      <c r="C40" s="146" t="s">
        <v>735</v>
      </c>
      <c r="D40" s="578">
        <f>SUM(D28,D29:D39)</f>
        <v>37661889.590752266</v>
      </c>
      <c r="E40" s="280">
        <f t="shared" ref="E40:J40" si="13">SUM(E28:E39)</f>
        <v>15773860.445885586</v>
      </c>
      <c r="F40" s="280">
        <f t="shared" si="13"/>
        <v>21888029.144866686</v>
      </c>
      <c r="G40" s="1102"/>
      <c r="H40" s="288">
        <f t="shared" si="13"/>
        <v>39983942.942365296</v>
      </c>
      <c r="I40" s="280">
        <f t="shared" si="13"/>
        <v>16802474.99465967</v>
      </c>
      <c r="J40" s="280">
        <f t="shared" si="13"/>
        <v>23181467.947705634</v>
      </c>
      <c r="K40" s="1102"/>
      <c r="L40" s="288">
        <f>SUM(L28:L39)</f>
        <v>41162123.925480589</v>
      </c>
      <c r="M40" s="280">
        <f>SUM(M28:M39)</f>
        <v>16893373.319918562</v>
      </c>
      <c r="N40" s="280">
        <f>SUM(N28:N39)</f>
        <v>24268750.605562028</v>
      </c>
      <c r="O40" s="1102"/>
      <c r="P40" s="288">
        <f>SUM(P28:P39)</f>
        <v>48506424.019761063</v>
      </c>
      <c r="Q40" s="280">
        <f>SUM(Q28:Q39)</f>
        <v>18695169.399379656</v>
      </c>
      <c r="R40" s="280">
        <f>SUM(R28:R39)</f>
        <v>29811254.620381404</v>
      </c>
      <c r="S40" s="466"/>
      <c r="T40" s="606">
        <f>SUM(T28:T39)</f>
        <v>-912330.63332207198</v>
      </c>
      <c r="U40" s="292">
        <f>SUM(U28:U39)</f>
        <v>166402049.84503716</v>
      </c>
      <c r="V40" s="280">
        <f>SUM(V28:V39)</f>
        <v>68164878.159843475</v>
      </c>
      <c r="W40" s="280">
        <f>SUM(W28:W39)</f>
        <v>99149502.318515733</v>
      </c>
      <c r="X40" s="1353"/>
    </row>
    <row r="41" spans="1:24" ht="14.85" customHeight="1" x14ac:dyDescent="0.25">
      <c r="A41" s="1624" t="s">
        <v>6</v>
      </c>
      <c r="B41" s="114" t="s">
        <v>70</v>
      </c>
      <c r="C41" s="144" t="s">
        <v>188</v>
      </c>
      <c r="D41" s="574">
        <f>SUM(E41:G41)</f>
        <v>101283.91678696252</v>
      </c>
      <c r="E41" s="251">
        <v>44085.860876494051</v>
      </c>
      <c r="F41" s="253">
        <v>57198.055910468473</v>
      </c>
      <c r="G41" s="467"/>
      <c r="H41" s="588">
        <f>SUM(I41:J41)</f>
        <v>93844.964100750571</v>
      </c>
      <c r="I41" s="251">
        <v>36292.247639074369</v>
      </c>
      <c r="J41" s="253">
        <v>57552.716461676195</v>
      </c>
      <c r="K41" s="375"/>
      <c r="L41" s="588">
        <f>SUM(M41:N41)</f>
        <v>99268.927663844879</v>
      </c>
      <c r="M41" s="251">
        <v>36353.972642182474</v>
      </c>
      <c r="N41" s="253">
        <v>62914.955021662405</v>
      </c>
      <c r="O41" s="375"/>
      <c r="P41" s="588">
        <f>SUM(Q41:R41)</f>
        <v>98552.010249470768</v>
      </c>
      <c r="Q41" s="251">
        <v>40483.940014769847</v>
      </c>
      <c r="R41" s="253">
        <v>58068.070234700921</v>
      </c>
      <c r="S41" s="303"/>
      <c r="T41" s="607">
        <v>-123.10000000000014</v>
      </c>
      <c r="U41" s="321">
        <f>SUM(V41:X41)+T41</f>
        <v>392826.71880102879</v>
      </c>
      <c r="V41" s="271">
        <f t="shared" ref="V41:W44" si="14">E41+I41+M41+Q41</f>
        <v>157216.02117252076</v>
      </c>
      <c r="W41" s="271">
        <f t="shared" si="14"/>
        <v>235733.79762850801</v>
      </c>
      <c r="X41" s="304"/>
    </row>
    <row r="42" spans="1:24" s="401" customFormat="1" x14ac:dyDescent="0.25">
      <c r="A42" s="1624"/>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4"/>
      <c r="B43" s="114" t="s">
        <v>72</v>
      </c>
      <c r="C43" s="147" t="s">
        <v>164</v>
      </c>
      <c r="D43" s="575">
        <f>SUM(E43:G43)</f>
        <v>0</v>
      </c>
      <c r="E43" s="253">
        <v>0</v>
      </c>
      <c r="F43" s="253">
        <v>0</v>
      </c>
      <c r="G43" s="467"/>
      <c r="H43" s="588">
        <f>SUM(I43:J43)</f>
        <v>0</v>
      </c>
      <c r="I43" s="253">
        <v>0</v>
      </c>
      <c r="J43" s="253">
        <v>0</v>
      </c>
      <c r="K43" s="375"/>
      <c r="L43" s="588">
        <f>SUM(M43:N43)</f>
        <v>0</v>
      </c>
      <c r="M43" s="253">
        <v>0</v>
      </c>
      <c r="N43" s="253">
        <v>0</v>
      </c>
      <c r="O43" s="375"/>
      <c r="P43" s="588">
        <f>SUM(Q43:R43)</f>
        <v>0</v>
      </c>
      <c r="Q43" s="253">
        <v>0</v>
      </c>
      <c r="R43" s="253">
        <v>0</v>
      </c>
      <c r="S43" s="303"/>
      <c r="T43" s="607">
        <v>0</v>
      </c>
      <c r="U43" s="290">
        <f>SUM(V43:X43)+T43</f>
        <v>0</v>
      </c>
      <c r="V43" s="271">
        <f t="shared" si="14"/>
        <v>0</v>
      </c>
      <c r="W43" s="271">
        <f t="shared" si="14"/>
        <v>0</v>
      </c>
      <c r="X43" s="304"/>
    </row>
    <row r="44" spans="1:24" x14ac:dyDescent="0.25">
      <c r="A44" s="1624"/>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5"/>
      <c r="B45" s="148">
        <v>3.5</v>
      </c>
      <c r="C45" s="146" t="s">
        <v>8</v>
      </c>
      <c r="D45" s="576">
        <f t="shared" ref="D45:W45" si="15">SUM(D41:D44)</f>
        <v>101283.91678696252</v>
      </c>
      <c r="E45" s="280">
        <f t="shared" si="15"/>
        <v>44085.860876494051</v>
      </c>
      <c r="F45" s="280">
        <f t="shared" si="15"/>
        <v>57198.055910468473</v>
      </c>
      <c r="G45" s="1102"/>
      <c r="H45" s="288">
        <f>SUM(H41:H44)</f>
        <v>93844.964100750571</v>
      </c>
      <c r="I45" s="280">
        <f t="shared" si="15"/>
        <v>36292.247639074369</v>
      </c>
      <c r="J45" s="280">
        <f t="shared" si="15"/>
        <v>57552.716461676195</v>
      </c>
      <c r="K45" s="1102"/>
      <c r="L45" s="288">
        <f>SUM(L41:L44)</f>
        <v>99268.927663844879</v>
      </c>
      <c r="M45" s="280">
        <f>SUM(M41:M44)</f>
        <v>36353.972642182474</v>
      </c>
      <c r="N45" s="280">
        <f>SUM(N41:N44)</f>
        <v>62914.955021662405</v>
      </c>
      <c r="O45" s="1102"/>
      <c r="P45" s="288">
        <f>SUM(P41:P44)</f>
        <v>98552.010249470768</v>
      </c>
      <c r="Q45" s="280">
        <f>SUM(Q41:Q44)</f>
        <v>40483.940014769847</v>
      </c>
      <c r="R45" s="280">
        <f>SUM(R41:R44)</f>
        <v>58068.070234700921</v>
      </c>
      <c r="S45" s="466"/>
      <c r="T45" s="606">
        <f t="shared" si="15"/>
        <v>-123.10000000000014</v>
      </c>
      <c r="U45" s="292">
        <f t="shared" si="15"/>
        <v>392826.71880102879</v>
      </c>
      <c r="V45" s="280">
        <f t="shared" si="15"/>
        <v>157216.02117252076</v>
      </c>
      <c r="W45" s="280">
        <f t="shared" si="15"/>
        <v>235733.79762850801</v>
      </c>
      <c r="X45" s="1353"/>
    </row>
    <row r="46" spans="1:24" s="403" customFormat="1" x14ac:dyDescent="0.25">
      <c r="A46" s="1623" t="s">
        <v>232</v>
      </c>
      <c r="B46" s="150" t="s">
        <v>74</v>
      </c>
      <c r="C46" s="143" t="s">
        <v>171</v>
      </c>
      <c r="D46" s="334">
        <f t="shared" ref="D46:J46" si="16">SUM(D21+D22+D24, D29:D36)+D41</f>
        <v>37528320.57515762</v>
      </c>
      <c r="E46" s="372">
        <f t="shared" si="16"/>
        <v>15607204.278156681</v>
      </c>
      <c r="F46" s="372">
        <f t="shared" si="16"/>
        <v>21921116.297000945</v>
      </c>
      <c r="G46" s="467"/>
      <c r="H46" s="334">
        <f t="shared" si="16"/>
        <v>39534008.275782384</v>
      </c>
      <c r="I46" s="372">
        <f t="shared" si="16"/>
        <v>16358100.298809115</v>
      </c>
      <c r="J46" s="372">
        <f t="shared" si="16"/>
        <v>23175907.976973277</v>
      </c>
      <c r="K46" s="463"/>
      <c r="L46" s="334">
        <f>SUM(L21+L22+L24, L29:L36)+L41</f>
        <v>40256057.113635607</v>
      </c>
      <c r="M46" s="372">
        <f>SUM(M21+M22+M24, M29:M36)+M41</f>
        <v>16084803.459103754</v>
      </c>
      <c r="N46" s="372">
        <f>SUM(N21+N22+N24, N29:N36)+N41</f>
        <v>24171253.654531848</v>
      </c>
      <c r="O46" s="463"/>
      <c r="P46" s="334">
        <f>SUM(P21+P22+P24, P29:P36)+P41</f>
        <v>46433572.754056603</v>
      </c>
      <c r="Q46" s="372">
        <f>SUM(Q21+Q22+Q24, Q29:Q36)+Q41</f>
        <v>17154606.494034939</v>
      </c>
      <c r="R46" s="372">
        <f>SUM(R21+R22+R24, R29:R36)+R41</f>
        <v>29278966.260021657</v>
      </c>
      <c r="S46" s="463"/>
      <c r="T46" s="614">
        <f>SUM(T21+T22+T24, T29:T36)+T41</f>
        <v>344455.91272727278</v>
      </c>
      <c r="U46" s="321">
        <f>SUM(U21+U22+U24, U29:U36)+U41</f>
        <v>164096414.63135946</v>
      </c>
      <c r="V46" s="372">
        <f>SUM(V21+V22+V24, V29:V36)+V41</f>
        <v>65204714.530104496</v>
      </c>
      <c r="W46" s="372">
        <f>SUM(W21+W22+W24, W29:W36)+W41</f>
        <v>98547244.188527703</v>
      </c>
      <c r="X46" s="469"/>
    </row>
    <row r="47" spans="1:24" s="403" customFormat="1" x14ac:dyDescent="0.25">
      <c r="A47" s="1663"/>
      <c r="B47" s="114" t="s">
        <v>75</v>
      </c>
      <c r="C47" s="144" t="s">
        <v>172</v>
      </c>
      <c r="D47" s="270">
        <f t="shared" ref="D47:W47" si="17">D25+D38+D43</f>
        <v>234852.93238160905</v>
      </c>
      <c r="E47" s="271">
        <f t="shared" si="17"/>
        <v>210742.02860539805</v>
      </c>
      <c r="F47" s="271">
        <f t="shared" si="17"/>
        <v>24110.903776210973</v>
      </c>
      <c r="G47" s="467"/>
      <c r="H47" s="270">
        <f t="shared" si="17"/>
        <v>543779.63068366505</v>
      </c>
      <c r="I47" s="271">
        <f t="shared" si="17"/>
        <v>480666.94348962815</v>
      </c>
      <c r="J47" s="271">
        <f t="shared" si="17"/>
        <v>63112.687194036851</v>
      </c>
      <c r="K47" s="464"/>
      <c r="L47" s="270">
        <f>L25+L38+L43</f>
        <v>1005335.7395088274</v>
      </c>
      <c r="M47" s="271">
        <f>M25+M38+M43</f>
        <v>844923.83345698949</v>
      </c>
      <c r="N47" s="271">
        <f>N25+N38+N43</f>
        <v>160411.9060518379</v>
      </c>
      <c r="O47" s="464"/>
      <c r="P47" s="270">
        <f>P25+P38+P43</f>
        <v>2171403.2759539345</v>
      </c>
      <c r="Q47" s="271">
        <f>Q25+Q38+Q43</f>
        <v>1581046.8453594833</v>
      </c>
      <c r="R47" s="271">
        <f>R25+R38+R43</f>
        <v>590356.43059445114</v>
      </c>
      <c r="S47" s="464"/>
      <c r="T47" s="615">
        <f t="shared" si="17"/>
        <v>-1256909.6460493449</v>
      </c>
      <c r="U47" s="290">
        <f t="shared" si="17"/>
        <v>2698461.9324786915</v>
      </c>
      <c r="V47" s="271">
        <f t="shared" si="17"/>
        <v>3117379.6509114993</v>
      </c>
      <c r="W47" s="271">
        <f t="shared" si="17"/>
        <v>837991.92761653697</v>
      </c>
      <c r="X47" s="470"/>
    </row>
    <row r="48" spans="1:24" s="403" customFormat="1" x14ac:dyDescent="0.25">
      <c r="A48" s="1663"/>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63"/>
      <c r="B49" s="114">
        <v>4.4000000000000004</v>
      </c>
      <c r="C49" s="144" t="s">
        <v>934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3"/>
      <c r="B50" s="114">
        <v>4.5</v>
      </c>
      <c r="C50" s="144" t="s">
        <v>32</v>
      </c>
      <c r="D50" s="270">
        <f>SUM(E50:G50)</f>
        <v>96178.855454545424</v>
      </c>
      <c r="E50" s="253">
        <v>40679.905009852191</v>
      </c>
      <c r="F50" s="253">
        <v>55498.950444693233</v>
      </c>
      <c r="G50" s="467"/>
      <c r="H50" s="270">
        <f>SUM(I50:J50)</f>
        <v>-6251.5627272727252</v>
      </c>
      <c r="I50" s="253">
        <v>-2629.5727828922172</v>
      </c>
      <c r="J50" s="253">
        <v>-3621.9899443805075</v>
      </c>
      <c r="K50" s="375"/>
      <c r="L50" s="270">
        <f>SUM(M50:N50)</f>
        <v>5089.6645454545433</v>
      </c>
      <c r="M50" s="253">
        <v>2070.7158708207967</v>
      </c>
      <c r="N50" s="253">
        <v>3018.948674633747</v>
      </c>
      <c r="O50" s="375"/>
      <c r="P50" s="270">
        <f>SUM(Q50:R50)</f>
        <v>1679.3481818181817</v>
      </c>
      <c r="Q50" s="253">
        <v>632.13579050350006</v>
      </c>
      <c r="R50" s="253">
        <v>1047.2123913146816</v>
      </c>
      <c r="S50" s="303"/>
      <c r="T50" s="607">
        <v>2642.9499999999971</v>
      </c>
      <c r="U50" s="290">
        <f>SUM(V50:X50)+T50</f>
        <v>99339.255454545419</v>
      </c>
      <c r="V50" s="271">
        <f t="shared" ref="V50:W51" si="20">E50+I50+M50+Q50</f>
        <v>40753.183888284264</v>
      </c>
      <c r="W50" s="271">
        <f t="shared" si="20"/>
        <v>55943.121566261158</v>
      </c>
      <c r="X50" s="304"/>
    </row>
    <row r="51" spans="1:24" x14ac:dyDescent="0.25">
      <c r="A51" s="1663"/>
      <c r="B51" s="114" t="s">
        <v>944</v>
      </c>
      <c r="C51" s="145" t="s">
        <v>935</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c r="U51" s="290">
        <f>SUM(V51:X51)+T51</f>
        <v>0</v>
      </c>
      <c r="V51" s="271">
        <f t="shared" si="20"/>
        <v>0</v>
      </c>
      <c r="W51" s="271">
        <f t="shared" si="20"/>
        <v>0</v>
      </c>
      <c r="X51" s="304"/>
    </row>
    <row r="52" spans="1:24" s="403" customFormat="1" x14ac:dyDescent="0.25">
      <c r="A52" s="1663"/>
      <c r="B52" s="384" t="s">
        <v>194</v>
      </c>
      <c r="C52" s="385" t="s">
        <v>328</v>
      </c>
      <c r="D52" s="288">
        <f t="shared" ref="D52:W52" si="21">SUM(D46:D51)</f>
        <v>37859352.362993769</v>
      </c>
      <c r="E52" s="280">
        <f t="shared" si="21"/>
        <v>15858626.211771931</v>
      </c>
      <c r="F52" s="280">
        <f t="shared" si="21"/>
        <v>22000726.151221849</v>
      </c>
      <c r="G52" s="1102"/>
      <c r="H52" s="288">
        <f t="shared" si="21"/>
        <v>40071536.343738779</v>
      </c>
      <c r="I52" s="280">
        <f t="shared" si="21"/>
        <v>16836137.669515852</v>
      </c>
      <c r="J52" s="280">
        <f t="shared" si="21"/>
        <v>23235398.674222935</v>
      </c>
      <c r="K52" s="1102"/>
      <c r="L52" s="288">
        <f>SUM(L46:L51)</f>
        <v>41266482.517689891</v>
      </c>
      <c r="M52" s="280">
        <f>SUM(M46:M51)</f>
        <v>16931798.008431565</v>
      </c>
      <c r="N52" s="280">
        <f>SUM(N46:N51)</f>
        <v>24334684.509258319</v>
      </c>
      <c r="O52" s="1102"/>
      <c r="P52" s="288">
        <f>SUM(P46:P51)</f>
        <v>48606655.378192358</v>
      </c>
      <c r="Q52" s="280">
        <f>SUM(Q46:Q51)</f>
        <v>18736285.475184925</v>
      </c>
      <c r="R52" s="280">
        <f>SUM(R46:R51)</f>
        <v>29870369.903007422</v>
      </c>
      <c r="S52" s="466"/>
      <c r="T52" s="606">
        <f t="shared" si="21"/>
        <v>-909810.78332207212</v>
      </c>
      <c r="U52" s="292">
        <f t="shared" si="21"/>
        <v>166894215.81929269</v>
      </c>
      <c r="V52" s="280">
        <f t="shared" si="21"/>
        <v>68362847.364904284</v>
      </c>
      <c r="W52" s="280">
        <f t="shared" si="21"/>
        <v>99441179.237710506</v>
      </c>
      <c r="X52" s="1353"/>
    </row>
    <row r="53" spans="1:24" x14ac:dyDescent="0.25">
      <c r="A53" s="1663"/>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3"/>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3"/>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4"/>
      <c r="B56" s="390" t="s">
        <v>190</v>
      </c>
      <c r="C56" s="385" t="s">
        <v>330</v>
      </c>
      <c r="D56" s="288">
        <f t="shared" ref="D56:W56" si="24">D52+D55</f>
        <v>37859352.362993769</v>
      </c>
      <c r="E56" s="280">
        <f t="shared" si="24"/>
        <v>15858626.211771931</v>
      </c>
      <c r="F56" s="280">
        <f t="shared" si="24"/>
        <v>22000726.151221849</v>
      </c>
      <c r="G56" s="467"/>
      <c r="H56" s="288">
        <f t="shared" si="24"/>
        <v>40071536.343738779</v>
      </c>
      <c r="I56" s="280">
        <f t="shared" si="24"/>
        <v>16836137.669515852</v>
      </c>
      <c r="J56" s="280">
        <f t="shared" si="24"/>
        <v>23235398.674222935</v>
      </c>
      <c r="K56" s="1102"/>
      <c r="L56" s="288">
        <f>L52+L55</f>
        <v>41266482.517689891</v>
      </c>
      <c r="M56" s="280">
        <f>M52+M55</f>
        <v>16931798.008431565</v>
      </c>
      <c r="N56" s="280">
        <f>N52+N55</f>
        <v>24334684.509258319</v>
      </c>
      <c r="O56" s="1102"/>
      <c r="P56" s="288">
        <f>P52+P55</f>
        <v>48606655.378192358</v>
      </c>
      <c r="Q56" s="280">
        <f>Q52+Q55</f>
        <v>18736285.475184925</v>
      </c>
      <c r="R56" s="280">
        <f>R52+R55</f>
        <v>29870369.903007422</v>
      </c>
      <c r="S56" s="466"/>
      <c r="T56" s="606">
        <f t="shared" si="24"/>
        <v>-909810.78332207212</v>
      </c>
      <c r="U56" s="292">
        <f t="shared" si="24"/>
        <v>166894215.81929269</v>
      </c>
      <c r="V56" s="280">
        <f t="shared" si="24"/>
        <v>68362847.364904284</v>
      </c>
      <c r="W56" s="280">
        <f t="shared" si="24"/>
        <v>99441179.237710506</v>
      </c>
      <c r="X56" s="1353"/>
    </row>
    <row r="57" spans="1:24" s="1111" customFormat="1" ht="15" customHeight="1" x14ac:dyDescent="0.25">
      <c r="A57" s="1657" t="s">
        <v>175</v>
      </c>
      <c r="B57" s="1658"/>
      <c r="C57" s="1659"/>
      <c r="D57" s="1629" t="s">
        <v>244</v>
      </c>
      <c r="E57" s="1630"/>
      <c r="F57" s="1630"/>
      <c r="G57" s="1631"/>
      <c r="H57" s="1629" t="s">
        <v>245</v>
      </c>
      <c r="I57" s="1630"/>
      <c r="J57" s="1630"/>
      <c r="K57" s="1631"/>
      <c r="L57" s="1629" t="s">
        <v>246</v>
      </c>
      <c r="M57" s="1630"/>
      <c r="N57" s="1630"/>
      <c r="O57" s="1631"/>
      <c r="P57" s="1629" t="s">
        <v>247</v>
      </c>
      <c r="Q57" s="1630"/>
      <c r="R57" s="1630"/>
      <c r="S57" s="1630"/>
      <c r="T57" s="1114"/>
      <c r="U57" s="1632" t="s">
        <v>826</v>
      </c>
      <c r="V57" s="1630"/>
      <c r="W57" s="1630"/>
      <c r="X57" s="1633"/>
    </row>
    <row r="58" spans="1:24" s="1111" customFormat="1" ht="45" x14ac:dyDescent="0.25">
      <c r="A58" s="1660"/>
      <c r="B58" s="1661"/>
      <c r="C58" s="1662"/>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827</v>
      </c>
      <c r="U58" s="848" t="s">
        <v>36</v>
      </c>
      <c r="V58" s="367" t="s">
        <v>421</v>
      </c>
      <c r="W58" s="367" t="s">
        <v>410</v>
      </c>
      <c r="X58" s="481" t="s">
        <v>545</v>
      </c>
    </row>
    <row r="59" spans="1:24" ht="14.85" customHeight="1" x14ac:dyDescent="0.25">
      <c r="A59" s="1623" t="s">
        <v>9</v>
      </c>
      <c r="B59" s="381" t="s">
        <v>79</v>
      </c>
      <c r="C59" s="382" t="s">
        <v>27</v>
      </c>
      <c r="D59" s="270">
        <f t="shared" ref="D59:D64" si="25">SUM(E59:G59)</f>
        <v>1142801.0675205726</v>
      </c>
      <c r="E59" s="251">
        <v>190727.73926249915</v>
      </c>
      <c r="F59" s="253">
        <v>952073.32825807342</v>
      </c>
      <c r="G59" s="467"/>
      <c r="H59" s="270">
        <f t="shared" ref="H59:H64" si="26">SUM(I59:J59)</f>
        <v>1071161.9719599688</v>
      </c>
      <c r="I59" s="251">
        <v>190998.48012309062</v>
      </c>
      <c r="J59" s="253">
        <v>880163.49183687824</v>
      </c>
      <c r="K59" s="375"/>
      <c r="L59" s="270">
        <f t="shared" ref="L59:L64" si="27">SUM(M59:N59)</f>
        <v>1311728.8098821719</v>
      </c>
      <c r="M59" s="251">
        <v>244995.04879434264</v>
      </c>
      <c r="N59" s="253">
        <v>1066733.7610878292</v>
      </c>
      <c r="O59" s="375"/>
      <c r="P59" s="270">
        <f t="shared" ref="P59:P64" si="28">SUM(Q59:R59)</f>
        <v>909677.52507052943</v>
      </c>
      <c r="Q59" s="253">
        <v>167979.305312604</v>
      </c>
      <c r="R59" s="253">
        <v>741698.21975792549</v>
      </c>
      <c r="S59" s="303"/>
      <c r="T59" s="607"/>
      <c r="U59" s="290">
        <f t="shared" ref="U59:U64" si="29">D59+H59+L59+P59+T59</f>
        <v>4435369.3744332427</v>
      </c>
      <c r="V59" s="271">
        <f t="shared" ref="V59:W65" si="30">E59+I59+M59+Q59</f>
        <v>794700.57349253632</v>
      </c>
      <c r="W59" s="271">
        <f t="shared" si="30"/>
        <v>3640668.8009407064</v>
      </c>
      <c r="X59" s="304"/>
    </row>
    <row r="60" spans="1:24" x14ac:dyDescent="0.25">
      <c r="A60" s="1624"/>
      <c r="B60" s="114" t="s">
        <v>80</v>
      </c>
      <c r="C60" s="145" t="s">
        <v>97</v>
      </c>
      <c r="D60" s="270">
        <f t="shared" si="25"/>
        <v>123849.30000945073</v>
      </c>
      <c r="E60" s="253">
        <v>20669.824058963193</v>
      </c>
      <c r="F60" s="253">
        <v>103179.47595048754</v>
      </c>
      <c r="G60" s="467"/>
      <c r="H60" s="270">
        <f t="shared" si="26"/>
        <v>171142.27408766816</v>
      </c>
      <c r="I60" s="253">
        <v>30516.313210543678</v>
      </c>
      <c r="J60" s="253">
        <v>140625.96087712448</v>
      </c>
      <c r="K60" s="375"/>
      <c r="L60" s="270">
        <f t="shared" si="27"/>
        <v>136151.19971315295</v>
      </c>
      <c r="M60" s="253">
        <v>25429.318595303615</v>
      </c>
      <c r="N60" s="253">
        <v>110721.88111784932</v>
      </c>
      <c r="O60" s="375"/>
      <c r="P60" s="270">
        <f t="shared" si="28"/>
        <v>126895.89467469798</v>
      </c>
      <c r="Q60" s="253">
        <v>23432.352286404413</v>
      </c>
      <c r="R60" s="253">
        <v>103463.54238829356</v>
      </c>
      <c r="S60" s="303"/>
      <c r="T60" s="607"/>
      <c r="U60" s="290">
        <f t="shared" si="29"/>
        <v>558038.66848496988</v>
      </c>
      <c r="V60" s="271">
        <f t="shared" si="30"/>
        <v>100047.80815121491</v>
      </c>
      <c r="W60" s="271">
        <f t="shared" si="30"/>
        <v>457990.86033375491</v>
      </c>
      <c r="X60" s="304"/>
    </row>
    <row r="61" spans="1:24" x14ac:dyDescent="0.25">
      <c r="A61" s="1624"/>
      <c r="B61" s="114" t="s">
        <v>81</v>
      </c>
      <c r="C61" s="145" t="s">
        <v>98</v>
      </c>
      <c r="D61" s="270">
        <f t="shared" si="25"/>
        <v>259969.24254627392</v>
      </c>
      <c r="E61" s="253">
        <v>43387.556520411228</v>
      </c>
      <c r="F61" s="253">
        <v>216581.6860258627</v>
      </c>
      <c r="G61" s="467"/>
      <c r="H61" s="270">
        <f t="shared" si="26"/>
        <v>246960.56116872662</v>
      </c>
      <c r="I61" s="253">
        <v>44035.44288196139</v>
      </c>
      <c r="J61" s="253">
        <v>202925.11828676524</v>
      </c>
      <c r="K61" s="375"/>
      <c r="L61" s="270">
        <f t="shared" si="27"/>
        <v>259312.28424197453</v>
      </c>
      <c r="M61" s="253">
        <v>48432.43912325269</v>
      </c>
      <c r="N61" s="253">
        <v>210879.84511872183</v>
      </c>
      <c r="O61" s="375"/>
      <c r="P61" s="270">
        <f t="shared" si="28"/>
        <v>258202.10995119842</v>
      </c>
      <c r="Q61" s="253">
        <v>47679.105907874466</v>
      </c>
      <c r="R61" s="253">
        <v>210523.00404332395</v>
      </c>
      <c r="S61" s="303"/>
      <c r="T61" s="607"/>
      <c r="U61" s="290">
        <f t="shared" si="29"/>
        <v>1024444.1979081734</v>
      </c>
      <c r="V61" s="271">
        <f t="shared" si="30"/>
        <v>183534.54443349977</v>
      </c>
      <c r="W61" s="271">
        <f t="shared" si="30"/>
        <v>840909.65347467363</v>
      </c>
      <c r="X61" s="304"/>
    </row>
    <row r="62" spans="1:24" x14ac:dyDescent="0.25">
      <c r="A62" s="1624"/>
      <c r="B62" s="383" t="s">
        <v>82</v>
      </c>
      <c r="C62" s="145" t="s">
        <v>99</v>
      </c>
      <c r="D62" s="270">
        <f t="shared" si="25"/>
        <v>196042.59539278064</v>
      </c>
      <c r="E62" s="253">
        <v>32718.521255445692</v>
      </c>
      <c r="F62" s="253">
        <v>163324.07413733494</v>
      </c>
      <c r="G62" s="467"/>
      <c r="H62" s="270">
        <f t="shared" si="26"/>
        <v>125236.99081038449</v>
      </c>
      <c r="I62" s="253">
        <v>22330.959767181539</v>
      </c>
      <c r="J62" s="253">
        <v>102906.03104320295</v>
      </c>
      <c r="K62" s="375"/>
      <c r="L62" s="270">
        <f t="shared" si="27"/>
        <v>200285.09100589357</v>
      </c>
      <c r="M62" s="253">
        <v>37407.774590371271</v>
      </c>
      <c r="N62" s="253">
        <v>162877.31641552231</v>
      </c>
      <c r="O62" s="375"/>
      <c r="P62" s="270">
        <f t="shared" si="28"/>
        <v>737984.7897188093</v>
      </c>
      <c r="Q62" s="253">
        <v>136274.85443110441</v>
      </c>
      <c r="R62" s="253">
        <v>601709.93528770492</v>
      </c>
      <c r="S62" s="303"/>
      <c r="T62" s="607"/>
      <c r="U62" s="290">
        <f t="shared" si="29"/>
        <v>1259549.4669278678</v>
      </c>
      <c r="V62" s="271">
        <f t="shared" si="30"/>
        <v>228732.11004410291</v>
      </c>
      <c r="W62" s="271">
        <f t="shared" si="30"/>
        <v>1030817.3568837652</v>
      </c>
      <c r="X62" s="304"/>
    </row>
    <row r="63" spans="1:24" x14ac:dyDescent="0.25">
      <c r="A63" s="1624"/>
      <c r="B63" s="383" t="s">
        <v>216</v>
      </c>
      <c r="C63" s="145" t="s">
        <v>100</v>
      </c>
      <c r="D63" s="270">
        <f t="shared" si="25"/>
        <v>384397.1499481363</v>
      </c>
      <c r="E63" s="253">
        <v>64153.947237397129</v>
      </c>
      <c r="F63" s="253">
        <v>320243.20271073916</v>
      </c>
      <c r="G63" s="467"/>
      <c r="H63" s="270">
        <f t="shared" si="26"/>
        <v>615757.50948532473</v>
      </c>
      <c r="I63" s="253">
        <v>109795.48519714609</v>
      </c>
      <c r="J63" s="253">
        <v>505962.02428817865</v>
      </c>
      <c r="K63" s="375"/>
      <c r="L63" s="270">
        <f t="shared" si="27"/>
        <v>375315.60511759715</v>
      </c>
      <c r="M63" s="253">
        <v>70098.685258977843</v>
      </c>
      <c r="N63" s="253">
        <v>305216.91985861928</v>
      </c>
      <c r="O63" s="375"/>
      <c r="P63" s="270">
        <f t="shared" si="28"/>
        <v>552366.86988232739</v>
      </c>
      <c r="Q63" s="253">
        <v>101999.00571725893</v>
      </c>
      <c r="R63" s="253">
        <v>450367.86416506849</v>
      </c>
      <c r="S63" s="303"/>
      <c r="T63" s="607"/>
      <c r="U63" s="290">
        <f t="shared" si="29"/>
        <v>1927837.1344333855</v>
      </c>
      <c r="V63" s="271">
        <f t="shared" si="30"/>
        <v>346047.12341077998</v>
      </c>
      <c r="W63" s="271">
        <f t="shared" si="30"/>
        <v>1581790.0110226055</v>
      </c>
      <c r="X63" s="304"/>
    </row>
    <row r="64" spans="1:24" x14ac:dyDescent="0.25">
      <c r="A64" s="1624"/>
      <c r="B64" s="114" t="s">
        <v>215</v>
      </c>
      <c r="C64" s="145" t="s">
        <v>28</v>
      </c>
      <c r="D64" s="270">
        <f t="shared" si="25"/>
        <v>11228.638926307542</v>
      </c>
      <c r="E64" s="253">
        <v>1874.0032524260657</v>
      </c>
      <c r="F64" s="253">
        <v>9354.6356738814757</v>
      </c>
      <c r="G64" s="467"/>
      <c r="H64" s="270">
        <f t="shared" si="26"/>
        <v>7342.725805871547</v>
      </c>
      <c r="I64" s="253">
        <v>1309.2786204087472</v>
      </c>
      <c r="J64" s="253">
        <v>6033.4471854628</v>
      </c>
      <c r="K64" s="375"/>
      <c r="L64" s="270">
        <f t="shared" si="27"/>
        <v>7362.7146769931423</v>
      </c>
      <c r="M64" s="253">
        <v>1375.1536353850377</v>
      </c>
      <c r="N64" s="253">
        <v>5987.5610416081045</v>
      </c>
      <c r="O64" s="375"/>
      <c r="P64" s="270">
        <f t="shared" si="28"/>
        <v>9428.1182300350647</v>
      </c>
      <c r="Q64" s="253">
        <v>1740.9782115520525</v>
      </c>
      <c r="R64" s="253">
        <v>7687.1400184830127</v>
      </c>
      <c r="S64" s="303"/>
      <c r="T64" s="607"/>
      <c r="U64" s="290">
        <f t="shared" si="29"/>
        <v>35362.197639207297</v>
      </c>
      <c r="V64" s="271">
        <f t="shared" si="30"/>
        <v>6299.4137197719028</v>
      </c>
      <c r="W64" s="271">
        <f t="shared" si="30"/>
        <v>29062.783919435391</v>
      </c>
      <c r="X64" s="304"/>
    </row>
    <row r="65" spans="1:24" s="403" customFormat="1" x14ac:dyDescent="0.25">
      <c r="A65" s="1625"/>
      <c r="B65" s="384" t="s">
        <v>214</v>
      </c>
      <c r="C65" s="385" t="s">
        <v>105</v>
      </c>
      <c r="D65" s="288">
        <f t="shared" ref="D65:U65" si="31">SUM(D59:D64)</f>
        <v>2118287.9943435215</v>
      </c>
      <c r="E65" s="280">
        <f t="shared" si="31"/>
        <v>353531.59158714244</v>
      </c>
      <c r="F65" s="280">
        <f t="shared" si="31"/>
        <v>1764756.402756379</v>
      </c>
      <c r="G65" s="1102"/>
      <c r="H65" s="288">
        <f t="shared" si="31"/>
        <v>2237602.0333179445</v>
      </c>
      <c r="I65" s="280">
        <f t="shared" si="31"/>
        <v>398985.95980033203</v>
      </c>
      <c r="J65" s="280">
        <f t="shared" si="31"/>
        <v>1838616.0735176122</v>
      </c>
      <c r="K65" s="1102"/>
      <c r="L65" s="288">
        <f t="shared" si="31"/>
        <v>2290155.7046377831</v>
      </c>
      <c r="M65" s="280">
        <f t="shared" si="31"/>
        <v>427738.41999763314</v>
      </c>
      <c r="N65" s="280">
        <f t="shared" si="31"/>
        <v>1862417.2846401501</v>
      </c>
      <c r="O65" s="1102"/>
      <c r="P65" s="288">
        <f t="shared" si="31"/>
        <v>2594555.3075275975</v>
      </c>
      <c r="Q65" s="280">
        <f t="shared" si="31"/>
        <v>479105.6018667983</v>
      </c>
      <c r="R65" s="280">
        <f t="shared" si="31"/>
        <v>2115449.7056607995</v>
      </c>
      <c r="S65" s="466"/>
      <c r="T65" s="606">
        <f t="shared" si="31"/>
        <v>0</v>
      </c>
      <c r="U65" s="292">
        <f t="shared" si="31"/>
        <v>9240601.0398268458</v>
      </c>
      <c r="V65" s="280">
        <f t="shared" si="30"/>
        <v>1659361.5732519059</v>
      </c>
      <c r="W65" s="280">
        <f t="shared" si="30"/>
        <v>7581239.4665749408</v>
      </c>
      <c r="X65" s="1353"/>
    </row>
    <row r="66" spans="1:24" ht="14.85" customHeight="1" x14ac:dyDescent="0.25">
      <c r="A66" s="1623"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4"/>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4"/>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4"/>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4"/>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5"/>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39977640.357337289</v>
      </c>
      <c r="E72" s="303"/>
      <c r="F72" s="303"/>
      <c r="G72" s="375"/>
      <c r="H72" s="270">
        <f>H56+H65+H71</f>
        <v>42309138.377056725</v>
      </c>
      <c r="I72" s="303"/>
      <c r="J72" s="303"/>
      <c r="K72" s="375"/>
      <c r="L72" s="270">
        <f>L56+L65+L71</f>
        <v>43556638.222327672</v>
      </c>
      <c r="M72" s="303"/>
      <c r="N72" s="303"/>
      <c r="O72" s="375"/>
      <c r="P72" s="271">
        <f>P56+P65+P71</f>
        <v>51201210.685719952</v>
      </c>
      <c r="Q72" s="303"/>
      <c r="R72" s="303"/>
      <c r="S72" s="303"/>
      <c r="T72" s="615">
        <f>T56+T65+T71</f>
        <v>-909810.78332207212</v>
      </c>
      <c r="U72" s="290">
        <f>U56+U65+U71</f>
        <v>176134816.85911953</v>
      </c>
      <c r="V72" s="346"/>
      <c r="W72" s="346"/>
      <c r="X72" s="304"/>
    </row>
    <row r="73" spans="1:24" s="403" customFormat="1" ht="24.75" x14ac:dyDescent="0.25">
      <c r="A73" s="573"/>
      <c r="B73" s="563" t="s">
        <v>254</v>
      </c>
      <c r="C73" s="564" t="s">
        <v>181</v>
      </c>
      <c r="D73" s="565">
        <f>D16-D72</f>
        <v>263563.82266271114</v>
      </c>
      <c r="E73" s="338"/>
      <c r="F73" s="338"/>
      <c r="G73" s="566"/>
      <c r="H73" s="565">
        <f>H16-H72</f>
        <v>-1988989.8670567274</v>
      </c>
      <c r="I73" s="338"/>
      <c r="J73" s="338"/>
      <c r="K73" s="566"/>
      <c r="L73" s="565">
        <f>L16-L72</f>
        <v>-2657723.3923276663</v>
      </c>
      <c r="M73" s="338"/>
      <c r="N73" s="338"/>
      <c r="O73" s="566"/>
      <c r="P73" s="567">
        <f>P16-P72</f>
        <v>-5757504.7357199416</v>
      </c>
      <c r="Q73" s="338"/>
      <c r="R73" s="338"/>
      <c r="S73" s="338"/>
      <c r="T73" s="618">
        <f>T16-T72</f>
        <v>-458368.73667792766</v>
      </c>
      <c r="U73" s="568">
        <f>U16-U72</f>
        <v>-10599022.909119576</v>
      </c>
      <c r="V73" s="337"/>
      <c r="W73" s="337"/>
      <c r="X73" s="339"/>
    </row>
    <row r="74" spans="1:24" x14ac:dyDescent="0.25">
      <c r="A74" s="409"/>
      <c r="B74" s="114" t="s">
        <v>204</v>
      </c>
      <c r="C74" s="145" t="s">
        <v>26</v>
      </c>
      <c r="D74" s="257">
        <v>56385.420084484533</v>
      </c>
      <c r="E74" s="379"/>
      <c r="F74" s="379"/>
      <c r="G74" s="380"/>
      <c r="H74" s="257">
        <v>-425513.74488636729</v>
      </c>
      <c r="I74" s="379"/>
      <c r="J74" s="379"/>
      <c r="K74" s="380"/>
      <c r="L74" s="257">
        <v>-568487.03361888626</v>
      </c>
      <c r="M74" s="379"/>
      <c r="N74" s="379"/>
      <c r="O74" s="380"/>
      <c r="P74" s="404">
        <v>-1231729.4531633297</v>
      </c>
      <c r="Q74" s="340"/>
      <c r="R74" s="340"/>
      <c r="S74" s="340"/>
      <c r="T74" s="617">
        <v>-98060.930783563133</v>
      </c>
      <c r="U74" s="374">
        <f>D74+H74+L74+P74+T74</f>
        <v>-2267405.742367662</v>
      </c>
      <c r="V74" s="340"/>
      <c r="W74" s="340"/>
      <c r="X74" s="341"/>
    </row>
    <row r="75" spans="1:24" s="403" customFormat="1" ht="15.75" thickBot="1" x14ac:dyDescent="0.3">
      <c r="A75" s="572"/>
      <c r="B75" s="570" t="s">
        <v>264</v>
      </c>
      <c r="C75" s="386" t="s">
        <v>182</v>
      </c>
      <c r="D75" s="288">
        <f>D73-D74</f>
        <v>207178.40257822661</v>
      </c>
      <c r="E75" s="335"/>
      <c r="F75" s="335"/>
      <c r="G75" s="376"/>
      <c r="H75" s="288">
        <f>H73-H74</f>
        <v>-1563476.1221703601</v>
      </c>
      <c r="I75" s="335"/>
      <c r="J75" s="335"/>
      <c r="K75" s="376"/>
      <c r="L75" s="288">
        <f>L73-L74</f>
        <v>-2089236.35870878</v>
      </c>
      <c r="M75" s="335"/>
      <c r="N75" s="335"/>
      <c r="O75" s="376"/>
      <c r="P75" s="280">
        <f>P73-P74</f>
        <v>-4525775.282556612</v>
      </c>
      <c r="Q75" s="342"/>
      <c r="R75" s="342"/>
      <c r="S75" s="337"/>
      <c r="T75" s="895">
        <f>T73-T74</f>
        <v>-360307.80589436454</v>
      </c>
      <c r="U75" s="896">
        <f>U73-U74</f>
        <v>-8331617.1667519137</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zoomScale="65" zoomScaleNormal="65" workbookViewId="0">
      <selection activeCell="D3" sqref="D3"/>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723</v>
      </c>
    </row>
    <row r="2" spans="1:15" x14ac:dyDescent="0.25">
      <c r="D2" s="110"/>
      <c r="E2" s="110"/>
      <c r="F2" s="110"/>
      <c r="G2" s="110"/>
      <c r="H2" s="110"/>
      <c r="I2" s="110"/>
      <c r="J2" s="110"/>
      <c r="K2" s="110"/>
      <c r="L2" s="110"/>
      <c r="M2" s="110"/>
      <c r="N2" s="110"/>
      <c r="O2" s="110"/>
    </row>
    <row r="3" spans="1:15" x14ac:dyDescent="0.25">
      <c r="A3" s="108" t="s">
        <v>371</v>
      </c>
      <c r="C3" s="453" t="str">
        <f>'LTC Rev-Exp Summary'!C3</f>
        <v>Humana Medical Plan, Inc.</v>
      </c>
      <c r="D3" s="110" t="s">
        <v>1801</v>
      </c>
      <c r="E3" s="110"/>
      <c r="F3" s="110"/>
      <c r="G3" s="110"/>
      <c r="H3" s="110"/>
      <c r="I3" s="110"/>
      <c r="J3" s="110"/>
      <c r="K3" s="110"/>
      <c r="L3" s="110"/>
      <c r="M3" s="110"/>
      <c r="N3" s="110"/>
      <c r="O3" s="110"/>
    </row>
    <row r="4" spans="1:15" x14ac:dyDescent="0.25">
      <c r="A4" s="108" t="s">
        <v>15</v>
      </c>
      <c r="C4" s="460" t="str">
        <f>IF('LTC Rev-Exp Summary'!C4=0,"",'LTC Rev-Exp Summary'!C4)</f>
        <v>CY 2022</v>
      </c>
      <c r="D4" s="451"/>
      <c r="E4" s="110"/>
      <c r="F4" s="110"/>
      <c r="G4" s="110"/>
      <c r="H4" s="110"/>
      <c r="I4" s="110"/>
      <c r="J4" s="110"/>
      <c r="K4" s="110"/>
      <c r="L4" s="110"/>
      <c r="M4" s="110"/>
      <c r="N4" s="110"/>
      <c r="O4" s="110"/>
    </row>
    <row r="5" spans="1:15" x14ac:dyDescent="0.25">
      <c r="A5" s="108" t="s">
        <v>16</v>
      </c>
      <c r="C5" s="460">
        <f>IF('LTC Rev-Exp Summary'!C5=0,"",'LTC Rev-Exp Summary'!C5)</f>
        <v>45016</v>
      </c>
      <c r="D5" s="451"/>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84"/>
      <c r="B8" s="1685"/>
      <c r="C8" s="1685"/>
      <c r="D8" s="709"/>
      <c r="E8" s="1672" t="s">
        <v>244</v>
      </c>
      <c r="F8" s="1688"/>
      <c r="G8" s="1672" t="s">
        <v>245</v>
      </c>
      <c r="H8" s="1690"/>
      <c r="I8" s="1671" t="s">
        <v>246</v>
      </c>
      <c r="J8" s="1671"/>
      <c r="K8" s="1672" t="s">
        <v>247</v>
      </c>
      <c r="L8" s="1673"/>
      <c r="M8" s="1676" t="s">
        <v>908</v>
      </c>
      <c r="N8" s="1678" t="s">
        <v>826</v>
      </c>
      <c r="O8" s="1673"/>
    </row>
    <row r="9" spans="1:15" ht="15" customHeight="1" x14ac:dyDescent="0.3">
      <c r="A9" s="1686"/>
      <c r="B9" s="1687"/>
      <c r="C9" s="1687"/>
      <c r="D9" s="694"/>
      <c r="E9" s="1674"/>
      <c r="F9" s="1689"/>
      <c r="G9" s="1674"/>
      <c r="H9" s="1691"/>
      <c r="I9" s="1671"/>
      <c r="J9" s="1671"/>
      <c r="K9" s="1674"/>
      <c r="L9" s="1675"/>
      <c r="M9" s="1677"/>
      <c r="N9" s="1679"/>
      <c r="O9" s="1680"/>
    </row>
    <row r="10" spans="1:15" ht="18.75" x14ac:dyDescent="0.3">
      <c r="A10" s="710" t="s">
        <v>10</v>
      </c>
      <c r="B10" s="694"/>
      <c r="C10" s="694"/>
      <c r="D10" s="694"/>
      <c r="E10" s="716" t="s">
        <v>143</v>
      </c>
      <c r="F10" s="155" t="s">
        <v>144</v>
      </c>
      <c r="G10" s="685" t="s">
        <v>143</v>
      </c>
      <c r="H10" s="900" t="s">
        <v>144</v>
      </c>
      <c r="I10" s="685" t="s">
        <v>143</v>
      </c>
      <c r="J10" s="693" t="s">
        <v>144</v>
      </c>
      <c r="K10" s="685" t="s">
        <v>143</v>
      </c>
      <c r="L10" s="693" t="s">
        <v>144</v>
      </c>
      <c r="M10" s="718" t="s">
        <v>144</v>
      </c>
      <c r="N10" s="700" t="s">
        <v>143</v>
      </c>
      <c r="O10" s="719" t="s">
        <v>144</v>
      </c>
    </row>
    <row r="11" spans="1:15" ht="18.75" x14ac:dyDescent="0.3">
      <c r="A11" s="711"/>
      <c r="B11" s="156"/>
      <c r="C11" s="483" t="s">
        <v>138</v>
      </c>
      <c r="D11" s="483" t="s">
        <v>555</v>
      </c>
      <c r="E11" s="158"/>
      <c r="F11" s="157"/>
      <c r="G11" s="158"/>
      <c r="H11" s="901"/>
      <c r="I11" s="158"/>
      <c r="J11" s="157"/>
      <c r="K11" s="158"/>
      <c r="L11" s="157"/>
      <c r="M11" s="717"/>
      <c r="N11" s="705"/>
      <c r="O11" s="159"/>
    </row>
    <row r="12" spans="1:15" ht="14.85" customHeight="1" x14ac:dyDescent="0.25">
      <c r="A12" s="1681" t="s">
        <v>223</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682"/>
      <c r="B13" s="126" t="s">
        <v>62</v>
      </c>
      <c r="C13" s="246" t="s">
        <v>58</v>
      </c>
      <c r="D13" s="246"/>
      <c r="E13" s="833"/>
      <c r="F13" s="793"/>
      <c r="G13" s="833"/>
      <c r="H13" s="903"/>
      <c r="I13" s="833"/>
      <c r="J13" s="793"/>
      <c r="K13" s="833"/>
      <c r="L13" s="793"/>
      <c r="M13" s="799"/>
      <c r="N13" s="835">
        <f t="shared" si="0"/>
        <v>0</v>
      </c>
      <c r="O13" s="788">
        <f t="shared" si="1"/>
        <v>0</v>
      </c>
    </row>
    <row r="14" spans="1:15" x14ac:dyDescent="0.25">
      <c r="A14" s="1682"/>
      <c r="B14" s="126" t="s">
        <v>63</v>
      </c>
      <c r="C14" s="246" t="s">
        <v>59</v>
      </c>
      <c r="D14" s="246"/>
      <c r="E14" s="833"/>
      <c r="F14" s="793"/>
      <c r="G14" s="833"/>
      <c r="H14" s="903"/>
      <c r="I14" s="833"/>
      <c r="J14" s="793"/>
      <c r="K14" s="833"/>
      <c r="L14" s="793"/>
      <c r="M14" s="799"/>
      <c r="N14" s="835">
        <f t="shared" si="0"/>
        <v>0</v>
      </c>
      <c r="O14" s="788">
        <f t="shared" si="1"/>
        <v>0</v>
      </c>
    </row>
    <row r="15" spans="1:15" x14ac:dyDescent="0.25">
      <c r="A15" s="1682"/>
      <c r="B15" s="126" t="s">
        <v>64</v>
      </c>
      <c r="C15" s="246" t="s">
        <v>139</v>
      </c>
      <c r="D15" s="246"/>
      <c r="E15" s="833"/>
      <c r="F15" s="793"/>
      <c r="G15" s="833"/>
      <c r="H15" s="903"/>
      <c r="I15" s="833"/>
      <c r="J15" s="793"/>
      <c r="K15" s="833"/>
      <c r="L15" s="793"/>
      <c r="M15" s="799"/>
      <c r="N15" s="835">
        <f t="shared" si="0"/>
        <v>0</v>
      </c>
      <c r="O15" s="788">
        <f t="shared" si="1"/>
        <v>0</v>
      </c>
    </row>
    <row r="16" spans="1:15" x14ac:dyDescent="0.25">
      <c r="A16" s="1682"/>
      <c r="B16" s="126" t="s">
        <v>94</v>
      </c>
      <c r="C16" s="246" t="s">
        <v>140</v>
      </c>
      <c r="D16" s="246"/>
      <c r="E16" s="833"/>
      <c r="F16" s="793"/>
      <c r="G16" s="833"/>
      <c r="H16" s="903"/>
      <c r="I16" s="833"/>
      <c r="J16" s="793"/>
      <c r="K16" s="833"/>
      <c r="L16" s="793"/>
      <c r="M16" s="799"/>
      <c r="N16" s="835">
        <f t="shared" si="0"/>
        <v>0</v>
      </c>
      <c r="O16" s="788">
        <f t="shared" si="1"/>
        <v>0</v>
      </c>
    </row>
    <row r="17" spans="1:15" x14ac:dyDescent="0.25">
      <c r="A17" s="1682"/>
      <c r="B17" s="126" t="s">
        <v>35</v>
      </c>
      <c r="C17" s="246" t="s">
        <v>708</v>
      </c>
      <c r="D17" s="246"/>
      <c r="E17" s="833"/>
      <c r="F17" s="793"/>
      <c r="G17" s="833"/>
      <c r="H17" s="903"/>
      <c r="I17" s="833"/>
      <c r="J17" s="793"/>
      <c r="K17" s="833"/>
      <c r="L17" s="793"/>
      <c r="M17" s="799"/>
      <c r="N17" s="835">
        <f t="shared" si="0"/>
        <v>0</v>
      </c>
      <c r="O17" s="788">
        <f t="shared" si="1"/>
        <v>0</v>
      </c>
    </row>
    <row r="18" spans="1:15" x14ac:dyDescent="0.25">
      <c r="A18" s="1682"/>
      <c r="B18" s="126" t="s">
        <v>201</v>
      </c>
      <c r="C18" s="246" t="s">
        <v>709</v>
      </c>
      <c r="D18" s="246"/>
      <c r="E18" s="833"/>
      <c r="F18" s="793"/>
      <c r="G18" s="833"/>
      <c r="H18" s="903"/>
      <c r="I18" s="833"/>
      <c r="J18" s="793"/>
      <c r="K18" s="833"/>
      <c r="L18" s="793"/>
      <c r="M18" s="799"/>
      <c r="N18" s="835">
        <f t="shared" si="0"/>
        <v>0</v>
      </c>
      <c r="O18" s="788">
        <f t="shared" si="1"/>
        <v>0</v>
      </c>
    </row>
    <row r="19" spans="1:15" x14ac:dyDescent="0.25">
      <c r="A19" s="1682"/>
      <c r="B19" s="126" t="s">
        <v>710</v>
      </c>
      <c r="C19" s="246" t="s">
        <v>711</v>
      </c>
      <c r="D19" s="246"/>
      <c r="E19" s="833"/>
      <c r="F19" s="793"/>
      <c r="G19" s="833"/>
      <c r="H19" s="903"/>
      <c r="I19" s="833"/>
      <c r="J19" s="793"/>
      <c r="K19" s="833"/>
      <c r="L19" s="793"/>
      <c r="M19" s="799"/>
      <c r="N19" s="835">
        <f t="shared" si="0"/>
        <v>0</v>
      </c>
      <c r="O19" s="788">
        <f t="shared" si="1"/>
        <v>0</v>
      </c>
    </row>
    <row r="20" spans="1:15" x14ac:dyDescent="0.25">
      <c r="A20" s="1682"/>
      <c r="B20" s="126" t="s">
        <v>712</v>
      </c>
      <c r="C20" s="246" t="s">
        <v>713</v>
      </c>
      <c r="D20" s="246"/>
      <c r="E20" s="833"/>
      <c r="F20" s="793"/>
      <c r="G20" s="833"/>
      <c r="H20" s="903"/>
      <c r="I20" s="833"/>
      <c r="J20" s="793"/>
      <c r="K20" s="833"/>
      <c r="L20" s="793"/>
      <c r="M20" s="799"/>
      <c r="N20" s="835">
        <f t="shared" si="0"/>
        <v>0</v>
      </c>
      <c r="O20" s="788">
        <f t="shared" si="1"/>
        <v>0</v>
      </c>
    </row>
    <row r="21" spans="1:15" x14ac:dyDescent="0.25">
      <c r="A21" s="1682"/>
      <c r="B21" s="126" t="s">
        <v>714</v>
      </c>
      <c r="C21" s="246" t="s">
        <v>715</v>
      </c>
      <c r="D21" s="246"/>
      <c r="E21" s="833"/>
      <c r="F21" s="793"/>
      <c r="G21" s="833"/>
      <c r="H21" s="903"/>
      <c r="I21" s="833"/>
      <c r="J21" s="793"/>
      <c r="K21" s="833"/>
      <c r="L21" s="793"/>
      <c r="M21" s="799"/>
      <c r="N21" s="835">
        <f t="shared" si="0"/>
        <v>0</v>
      </c>
      <c r="O21" s="788">
        <f t="shared" si="1"/>
        <v>0</v>
      </c>
    </row>
    <row r="22" spans="1:15" x14ac:dyDescent="0.25">
      <c r="A22" s="1682"/>
      <c r="B22" s="126" t="s">
        <v>716</v>
      </c>
      <c r="C22" s="246" t="s">
        <v>681</v>
      </c>
      <c r="D22" s="246"/>
      <c r="E22" s="833"/>
      <c r="F22" s="793"/>
      <c r="G22" s="833"/>
      <c r="H22" s="903"/>
      <c r="I22" s="833"/>
      <c r="J22" s="793"/>
      <c r="K22" s="833"/>
      <c r="L22" s="793"/>
      <c r="M22" s="799"/>
      <c r="N22" s="835">
        <f t="shared" si="0"/>
        <v>0</v>
      </c>
      <c r="O22" s="788">
        <f t="shared" si="1"/>
        <v>0</v>
      </c>
    </row>
    <row r="23" spans="1:15" s="117" customFormat="1" x14ac:dyDescent="0.25">
      <c r="A23" s="1683"/>
      <c r="B23" s="129" t="s">
        <v>717</v>
      </c>
      <c r="C23" s="519" t="s">
        <v>224</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681"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682"/>
      <c r="B25" s="126" t="s">
        <v>66</v>
      </c>
      <c r="C25" s="246" t="s">
        <v>58</v>
      </c>
      <c r="D25" s="246"/>
      <c r="E25" s="833"/>
      <c r="F25" s="793"/>
      <c r="G25" s="833"/>
      <c r="H25" s="903"/>
      <c r="I25" s="833"/>
      <c r="J25" s="793"/>
      <c r="K25" s="833"/>
      <c r="L25" s="793"/>
      <c r="M25" s="799"/>
      <c r="N25" s="835">
        <f t="shared" si="2"/>
        <v>0</v>
      </c>
      <c r="O25" s="788">
        <f t="shared" si="3"/>
        <v>0</v>
      </c>
    </row>
    <row r="26" spans="1:15" x14ac:dyDescent="0.25">
      <c r="A26" s="1682"/>
      <c r="B26" s="126" t="s">
        <v>67</v>
      </c>
      <c r="C26" s="246" t="s">
        <v>59</v>
      </c>
      <c r="D26" s="246"/>
      <c r="E26" s="833"/>
      <c r="F26" s="793"/>
      <c r="G26" s="833"/>
      <c r="H26" s="903"/>
      <c r="I26" s="833"/>
      <c r="J26" s="793"/>
      <c r="K26" s="833"/>
      <c r="L26" s="793"/>
      <c r="M26" s="799"/>
      <c r="N26" s="835">
        <f t="shared" si="2"/>
        <v>0</v>
      </c>
      <c r="O26" s="788">
        <f t="shared" si="3"/>
        <v>0</v>
      </c>
    </row>
    <row r="27" spans="1:15" x14ac:dyDescent="0.25">
      <c r="A27" s="1682"/>
      <c r="B27" s="126" t="s">
        <v>69</v>
      </c>
      <c r="C27" s="246" t="s">
        <v>139</v>
      </c>
      <c r="D27" s="246"/>
      <c r="E27" s="833"/>
      <c r="F27" s="793"/>
      <c r="G27" s="833"/>
      <c r="H27" s="903"/>
      <c r="I27" s="833"/>
      <c r="J27" s="793"/>
      <c r="K27" s="833"/>
      <c r="L27" s="793"/>
      <c r="M27" s="799"/>
      <c r="N27" s="835">
        <f t="shared" si="2"/>
        <v>0</v>
      </c>
      <c r="O27" s="788">
        <f t="shared" si="3"/>
        <v>0</v>
      </c>
    </row>
    <row r="28" spans="1:15" x14ac:dyDescent="0.25">
      <c r="A28" s="1682"/>
      <c r="B28" s="126" t="s">
        <v>95</v>
      </c>
      <c r="C28" s="246" t="s">
        <v>140</v>
      </c>
      <c r="D28" s="246"/>
      <c r="E28" s="833"/>
      <c r="F28" s="793"/>
      <c r="G28" s="833"/>
      <c r="H28" s="903"/>
      <c r="I28" s="833"/>
      <c r="J28" s="793"/>
      <c r="K28" s="833"/>
      <c r="L28" s="793"/>
      <c r="M28" s="799"/>
      <c r="N28" s="835">
        <f t="shared" si="2"/>
        <v>0</v>
      </c>
      <c r="O28" s="788">
        <f t="shared" si="3"/>
        <v>0</v>
      </c>
    </row>
    <row r="29" spans="1:15" x14ac:dyDescent="0.25">
      <c r="A29" s="1682"/>
      <c r="B29" s="126" t="s">
        <v>96</v>
      </c>
      <c r="C29" s="246" t="s">
        <v>681</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224</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93</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zoomScale="65" zoomScaleNormal="65" workbookViewId="0">
      <pane xSplit="3" topLeftCell="D1" activePane="topRight" state="frozen"/>
      <selection pane="topRight" activeCell="D3" sqref="D3"/>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971</v>
      </c>
    </row>
    <row r="3" spans="1:24" x14ac:dyDescent="0.25">
      <c r="A3" s="205" t="s">
        <v>371</v>
      </c>
      <c r="C3" s="453" t="str">
        <f>'LTC Rev-Exp Summary'!C3</f>
        <v>Humana Medical Plan, Inc.</v>
      </c>
      <c r="D3" s="110" t="s">
        <v>1801</v>
      </c>
    </row>
    <row r="4" spans="1:24" x14ac:dyDescent="0.25">
      <c r="A4" s="205" t="s">
        <v>15</v>
      </c>
      <c r="C4" s="460" t="str">
        <f>IF('LTC Rev-Exp Summary'!C4=0,"",'LTC Rev-Exp Summary'!C4)</f>
        <v>CY 2022</v>
      </c>
    </row>
    <row r="5" spans="1:24" x14ac:dyDescent="0.25">
      <c r="A5" s="205" t="s">
        <v>16</v>
      </c>
      <c r="C5" s="460">
        <f>IF('LTC Rev-Exp Summary'!C5=0,"",'LTC Rev-Exp Summary'!C5)</f>
        <v>45016</v>
      </c>
    </row>
    <row r="6" spans="1:24" x14ac:dyDescent="0.25">
      <c r="A6" s="350"/>
      <c r="C6" s="351"/>
    </row>
    <row r="7" spans="1:24" ht="15.75" thickBot="1" x14ac:dyDescent="0.3">
      <c r="A7" s="350"/>
      <c r="C7" s="351"/>
    </row>
    <row r="8" spans="1:24" s="352" customFormat="1" ht="18.75" x14ac:dyDescent="0.3">
      <c r="A8" s="1585"/>
      <c r="B8" s="1586"/>
      <c r="C8" s="1586"/>
      <c r="D8" s="1579" t="s">
        <v>244</v>
      </c>
      <c r="E8" s="1580"/>
      <c r="F8" s="1580"/>
      <c r="G8" s="1581"/>
      <c r="H8" s="1580" t="s">
        <v>245</v>
      </c>
      <c r="I8" s="1580"/>
      <c r="J8" s="1580"/>
      <c r="K8" s="1580"/>
      <c r="L8" s="1579" t="s">
        <v>246</v>
      </c>
      <c r="M8" s="1580"/>
      <c r="N8" s="1580"/>
      <c r="O8" s="1580"/>
      <c r="P8" s="1504" t="s">
        <v>247</v>
      </c>
      <c r="Q8" s="1504"/>
      <c r="R8" s="1504"/>
      <c r="S8" s="1504"/>
      <c r="T8" s="602"/>
      <c r="U8" s="1503" t="s">
        <v>826</v>
      </c>
      <c r="V8" s="1504"/>
      <c r="W8" s="1504"/>
      <c r="X8" s="1505"/>
    </row>
    <row r="9" spans="1:24" s="352" customFormat="1" ht="45" x14ac:dyDescent="0.25">
      <c r="A9" s="636"/>
      <c r="B9" s="637"/>
      <c r="C9" s="734"/>
      <c r="D9" s="701" t="s">
        <v>36</v>
      </c>
      <c r="E9" s="215" t="s">
        <v>421</v>
      </c>
      <c r="F9" s="215" t="s">
        <v>410</v>
      </c>
      <c r="G9" s="216" t="s">
        <v>972</v>
      </c>
      <c r="H9" s="701" t="s">
        <v>36</v>
      </c>
      <c r="I9" s="215" t="s">
        <v>421</v>
      </c>
      <c r="J9" s="215" t="s">
        <v>410</v>
      </c>
      <c r="K9" s="216" t="s">
        <v>972</v>
      </c>
      <c r="L9" s="701" t="s">
        <v>36</v>
      </c>
      <c r="M9" s="215" t="s">
        <v>421</v>
      </c>
      <c r="N9" s="215" t="s">
        <v>410</v>
      </c>
      <c r="O9" s="216" t="s">
        <v>972</v>
      </c>
      <c r="P9" s="701" t="s">
        <v>36</v>
      </c>
      <c r="Q9" s="215" t="s">
        <v>421</v>
      </c>
      <c r="R9" s="215" t="s">
        <v>410</v>
      </c>
      <c r="S9" s="216" t="s">
        <v>972</v>
      </c>
      <c r="T9" s="603" t="s">
        <v>908</v>
      </c>
      <c r="U9" s="701" t="s">
        <v>36</v>
      </c>
      <c r="V9" s="215" t="s">
        <v>421</v>
      </c>
      <c r="W9" s="215" t="s">
        <v>410</v>
      </c>
      <c r="X9" s="217" t="s">
        <v>972</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83" t="s">
        <v>955</v>
      </c>
      <c r="B11" s="1584"/>
      <c r="C11" s="1692"/>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73" t="s">
        <v>6</v>
      </c>
      <c r="B12" s="512" t="s">
        <v>61</v>
      </c>
      <c r="C12" s="1355" t="s">
        <v>1202</v>
      </c>
      <c r="D12" s="752">
        <f t="shared" ref="D12:D73" si="0">SUM(E12:G12)</f>
        <v>205558.64000000153</v>
      </c>
      <c r="E12" s="746">
        <v>16475.649999999991</v>
      </c>
      <c r="F12" s="746">
        <v>189082.99000000153</v>
      </c>
      <c r="G12" s="746"/>
      <c r="H12" s="1073">
        <f t="shared" ref="H12:H73" si="1">SUM(I12:K12)</f>
        <v>204589.12000000078</v>
      </c>
      <c r="I12" s="746">
        <v>14316.559999999989</v>
      </c>
      <c r="J12" s="746">
        <v>190272.56000000078</v>
      </c>
      <c r="K12" s="746"/>
      <c r="L12" s="1073">
        <f t="shared" ref="L12:L73" si="2">SUM(M12:O12)</f>
        <v>211215.31000000029</v>
      </c>
      <c r="M12" s="746">
        <v>13821.509999999995</v>
      </c>
      <c r="N12" s="746">
        <v>197393.80000000028</v>
      </c>
      <c r="O12" s="746"/>
      <c r="P12" s="1073">
        <f t="shared" ref="P12:P73" si="3">SUM(Q12:S12)</f>
        <v>211687.28000000122</v>
      </c>
      <c r="Q12" s="746">
        <v>21367.82999999994</v>
      </c>
      <c r="R12" s="746">
        <v>190319.45000000129</v>
      </c>
      <c r="S12" s="746"/>
      <c r="T12" s="748"/>
      <c r="U12" s="749">
        <f t="shared" ref="U12:U73" si="4">SUM(V12:X12)+T12</f>
        <v>833050.35000000393</v>
      </c>
      <c r="V12" s="750">
        <f>E12+I12+M12+Q12</f>
        <v>65981.549999999916</v>
      </c>
      <c r="W12" s="750">
        <f>F12+J12+N12+R12</f>
        <v>767068.800000004</v>
      </c>
      <c r="X12" s="751">
        <f>G12+K12+O12+S12</f>
        <v>0</v>
      </c>
    </row>
    <row r="13" spans="1:24" x14ac:dyDescent="0.25">
      <c r="A13" s="1571"/>
      <c r="B13" s="514" t="s">
        <v>62</v>
      </c>
      <c r="C13" s="1355" t="s">
        <v>1203</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71"/>
      <c r="B14" s="514" t="s">
        <v>63</v>
      </c>
      <c r="C14" s="1355" t="s">
        <v>1204</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71"/>
      <c r="B15" s="514" t="s">
        <v>64</v>
      </c>
      <c r="C15" s="1355" t="s">
        <v>1205</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71"/>
      <c r="B16" s="514" t="s">
        <v>94</v>
      </c>
      <c r="C16" s="1355" t="s">
        <v>1206</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71"/>
      <c r="B17" s="514" t="s">
        <v>35</v>
      </c>
      <c r="C17" s="1355" t="s">
        <v>1199</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71"/>
      <c r="B18" s="514" t="s">
        <v>201</v>
      </c>
      <c r="C18" s="1355" t="s">
        <v>1207</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71"/>
      <c r="B19" s="514" t="s">
        <v>710</v>
      </c>
      <c r="C19" s="1355" t="s">
        <v>1208</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71"/>
      <c r="B20" s="514" t="s">
        <v>712</v>
      </c>
      <c r="C20" s="1356" t="s">
        <v>1209</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71"/>
      <c r="B21" s="514" t="s">
        <v>714</v>
      </c>
      <c r="C21" s="1355" t="s">
        <v>1200</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71"/>
      <c r="B22" s="514" t="s">
        <v>716</v>
      </c>
      <c r="C22" s="1355" t="s">
        <v>973</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71"/>
      <c r="B23" s="514" t="s">
        <v>717</v>
      </c>
      <c r="C23" s="1355" t="s">
        <v>1210</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71"/>
      <c r="B24" s="514" t="s">
        <v>958</v>
      </c>
      <c r="C24" s="1355" t="s">
        <v>1211</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71"/>
      <c r="B25" s="514" t="s">
        <v>959</v>
      </c>
      <c r="C25" s="1355" t="s">
        <v>1212</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71"/>
      <c r="B26" s="514" t="s">
        <v>960</v>
      </c>
      <c r="C26" s="1355" t="s">
        <v>1213</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71"/>
      <c r="B27" s="514" t="s">
        <v>961</v>
      </c>
      <c r="C27" s="1355" t="s">
        <v>1214</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71"/>
      <c r="B28" s="514" t="s">
        <v>962</v>
      </c>
      <c r="C28" s="1355" t="s">
        <v>1215</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71"/>
      <c r="B29" s="514" t="s">
        <v>963</v>
      </c>
      <c r="C29" s="1355" t="s">
        <v>1216</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71"/>
      <c r="B30" s="514" t="s">
        <v>964</v>
      </c>
      <c r="C30" s="1355" t="s">
        <v>1217</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71"/>
      <c r="B31" s="514" t="s">
        <v>965</v>
      </c>
      <c r="C31" s="1355" t="s">
        <v>1218</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71"/>
      <c r="B32" s="514" t="s">
        <v>966</v>
      </c>
      <c r="C32" s="1355" t="s">
        <v>1219</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71"/>
      <c r="B33" s="514" t="s">
        <v>967</v>
      </c>
      <c r="C33" s="1355" t="s">
        <v>1220</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71"/>
      <c r="B34" s="514" t="s">
        <v>968</v>
      </c>
      <c r="C34" s="1355" t="s">
        <v>1221</v>
      </c>
      <c r="D34" s="752">
        <f t="shared" si="0"/>
        <v>18893.210000000003</v>
      </c>
      <c r="E34" s="746">
        <v>395.9550814094107</v>
      </c>
      <c r="F34" s="746">
        <v>18497.254918590592</v>
      </c>
      <c r="G34" s="746"/>
      <c r="H34" s="745">
        <f t="shared" si="1"/>
        <v>22633.089999999997</v>
      </c>
      <c r="I34" s="746">
        <v>315.196228373586</v>
      </c>
      <c r="J34" s="746">
        <v>22317.893771626412</v>
      </c>
      <c r="K34" s="746"/>
      <c r="L34" s="745">
        <f t="shared" si="2"/>
        <v>18479.079999999998</v>
      </c>
      <c r="M34" s="746">
        <v>449.53373434053088</v>
      </c>
      <c r="N34" s="746">
        <v>18029.546265659468</v>
      </c>
      <c r="O34" s="746"/>
      <c r="P34" s="745">
        <f t="shared" si="3"/>
        <v>23160.65</v>
      </c>
      <c r="Q34" s="746">
        <v>483.91619321580907</v>
      </c>
      <c r="R34" s="746">
        <v>22676.733806784192</v>
      </c>
      <c r="S34" s="746"/>
      <c r="T34" s="748"/>
      <c r="U34" s="749">
        <f t="shared" si="4"/>
        <v>83166.029999999984</v>
      </c>
      <c r="V34" s="752">
        <f t="shared" si="5"/>
        <v>1644.6012373393366</v>
      </c>
      <c r="W34" s="752">
        <f t="shared" si="6"/>
        <v>81521.428762660653</v>
      </c>
      <c r="X34" s="753">
        <f t="shared" si="7"/>
        <v>0</v>
      </c>
    </row>
    <row r="35" spans="1:24" x14ac:dyDescent="0.25">
      <c r="A35" s="1571"/>
      <c r="B35" s="514" t="s">
        <v>970</v>
      </c>
      <c r="C35" s="1355" t="s">
        <v>957</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71"/>
      <c r="B36" s="514" t="s">
        <v>1259</v>
      </c>
      <c r="C36" s="1355" t="s">
        <v>1222</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71"/>
      <c r="B37" s="514" t="s">
        <v>1260</v>
      </c>
      <c r="C37" s="1355" t="s">
        <v>1223</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71"/>
      <c r="B38" s="514" t="s">
        <v>1261</v>
      </c>
      <c r="C38" s="1355" t="s">
        <v>1224</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71"/>
      <c r="B39" s="514" t="s">
        <v>1262</v>
      </c>
      <c r="C39" s="1355" t="s">
        <v>1225</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71"/>
      <c r="B40" s="514" t="s">
        <v>1263</v>
      </c>
      <c r="C40" s="1355" t="s">
        <v>1226</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71"/>
      <c r="B41" s="514" t="s">
        <v>1264</v>
      </c>
      <c r="C41" s="1355" t="s">
        <v>1227</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71"/>
      <c r="B42" s="514" t="s">
        <v>1265</v>
      </c>
      <c r="C42" s="1355" t="s">
        <v>1228</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71"/>
      <c r="B43" s="514" t="s">
        <v>1266</v>
      </c>
      <c r="C43" s="1355" t="s">
        <v>1229</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71"/>
      <c r="B44" s="514" t="s">
        <v>1267</v>
      </c>
      <c r="C44" s="1355" t="s">
        <v>1230</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71"/>
      <c r="B45" s="514" t="s">
        <v>1268</v>
      </c>
      <c r="C45" s="1355" t="s">
        <v>1201</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71"/>
      <c r="B46" s="514" t="s">
        <v>1269</v>
      </c>
      <c r="C46" s="1355" t="s">
        <v>1231</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71"/>
      <c r="B47" s="514" t="s">
        <v>1270</v>
      </c>
      <c r="C47" s="1355" t="s">
        <v>1232</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71"/>
      <c r="B48" s="514" t="s">
        <v>1271</v>
      </c>
      <c r="C48" s="1355" t="s">
        <v>1233</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71"/>
      <c r="B49" s="514" t="s">
        <v>1272</v>
      </c>
      <c r="C49" s="1355" t="s">
        <v>1234</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71"/>
      <c r="B50" s="514" t="s">
        <v>1273</v>
      </c>
      <c r="C50" s="1355" t="s">
        <v>1235</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71"/>
      <c r="B51" s="514" t="s">
        <v>1274</v>
      </c>
      <c r="C51" s="1355" t="s">
        <v>1236</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71"/>
      <c r="B52" s="514" t="s">
        <v>1275</v>
      </c>
      <c r="C52" s="1355" t="s">
        <v>1237</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71"/>
      <c r="B53" s="514" t="s">
        <v>1276</v>
      </c>
      <c r="C53" s="1355" t="s">
        <v>1238</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71"/>
      <c r="B54" s="514" t="s">
        <v>1277</v>
      </c>
      <c r="C54" s="1355" t="s">
        <v>1239</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71"/>
      <c r="B55" s="514" t="s">
        <v>1278</v>
      </c>
      <c r="C55" s="1355" t="s">
        <v>1240</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71"/>
      <c r="B56" s="514" t="s">
        <v>1279</v>
      </c>
      <c r="C56" s="1355" t="s">
        <v>1241</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71"/>
      <c r="B57" s="514" t="s">
        <v>1280</v>
      </c>
      <c r="C57" s="1355" t="s">
        <v>1242</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71"/>
      <c r="B58" s="514" t="s">
        <v>1281</v>
      </c>
      <c r="C58" s="1355" t="s">
        <v>1243</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71"/>
      <c r="B59" s="514" t="s">
        <v>1282</v>
      </c>
      <c r="C59" s="1355" t="s">
        <v>1244</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71"/>
      <c r="B60" s="514" t="s">
        <v>1283</v>
      </c>
      <c r="C60" s="1355" t="s">
        <v>1245</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71"/>
      <c r="B61" s="514" t="s">
        <v>1284</v>
      </c>
      <c r="C61" s="1355" t="s">
        <v>1246</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71"/>
      <c r="B62" s="514" t="s">
        <v>1285</v>
      </c>
      <c r="C62" s="1355" t="s">
        <v>1247</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71"/>
      <c r="B63" s="514" t="s">
        <v>1286</v>
      </c>
      <c r="C63" s="1355" t="s">
        <v>1248</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71"/>
      <c r="B64" s="514" t="s">
        <v>1287</v>
      </c>
      <c r="C64" s="1355" t="s">
        <v>1249</v>
      </c>
      <c r="D64" s="752">
        <f t="shared" si="0"/>
        <v>85959.41</v>
      </c>
      <c r="E64" s="746">
        <v>9527.23</v>
      </c>
      <c r="F64" s="746">
        <v>76432.180000000008</v>
      </c>
      <c r="G64" s="746"/>
      <c r="H64" s="745">
        <f t="shared" si="1"/>
        <v>73490.469999999987</v>
      </c>
      <c r="I64" s="746">
        <v>10796.310000000001</v>
      </c>
      <c r="J64" s="746">
        <v>62694.159999999989</v>
      </c>
      <c r="K64" s="746"/>
      <c r="L64" s="745">
        <f t="shared" si="2"/>
        <v>84684.41</v>
      </c>
      <c r="M64" s="746">
        <v>19918.870000000003</v>
      </c>
      <c r="N64" s="746">
        <v>64765.54</v>
      </c>
      <c r="O64" s="746"/>
      <c r="P64" s="745">
        <f t="shared" si="3"/>
        <v>70263.039999999994</v>
      </c>
      <c r="Q64" s="746">
        <v>10716.079999999998</v>
      </c>
      <c r="R64" s="746">
        <v>59546.959999999992</v>
      </c>
      <c r="S64" s="746"/>
      <c r="T64" s="748">
        <v>3997.4700000000012</v>
      </c>
      <c r="U64" s="749">
        <f t="shared" si="4"/>
        <v>318394.79999999993</v>
      </c>
      <c r="V64" s="752">
        <f t="shared" si="5"/>
        <v>50958.490000000005</v>
      </c>
      <c r="W64" s="752">
        <f t="shared" si="6"/>
        <v>263438.83999999997</v>
      </c>
      <c r="X64" s="753">
        <f t="shared" si="7"/>
        <v>0</v>
      </c>
    </row>
    <row r="65" spans="1:24" ht="25.5" x14ac:dyDescent="0.25">
      <c r="A65" s="1571"/>
      <c r="B65" s="514" t="s">
        <v>1288</v>
      </c>
      <c r="C65" s="1355" t="s">
        <v>1250</v>
      </c>
      <c r="D65" s="752">
        <f t="shared" si="0"/>
        <v>254745.77</v>
      </c>
      <c r="E65" s="746">
        <v>254745.77</v>
      </c>
      <c r="F65" s="746">
        <v>0</v>
      </c>
      <c r="G65" s="746"/>
      <c r="H65" s="745">
        <f t="shared" si="1"/>
        <v>215059.03999999995</v>
      </c>
      <c r="I65" s="746">
        <v>215059.03999999995</v>
      </c>
      <c r="J65" s="746">
        <v>0</v>
      </c>
      <c r="K65" s="746"/>
      <c r="L65" s="745">
        <f t="shared" si="2"/>
        <v>219218.23</v>
      </c>
      <c r="M65" s="746">
        <v>219218.23</v>
      </c>
      <c r="N65" s="746">
        <v>0</v>
      </c>
      <c r="O65" s="746"/>
      <c r="P65" s="745">
        <f t="shared" si="3"/>
        <v>242306.56</v>
      </c>
      <c r="Q65" s="746">
        <v>242306.56</v>
      </c>
      <c r="R65" s="746">
        <v>0</v>
      </c>
      <c r="S65" s="746"/>
      <c r="T65" s="748"/>
      <c r="U65" s="749">
        <f t="shared" si="4"/>
        <v>931329.59999999986</v>
      </c>
      <c r="V65" s="752">
        <f t="shared" si="5"/>
        <v>931329.59999999986</v>
      </c>
      <c r="W65" s="752">
        <f t="shared" si="6"/>
        <v>0</v>
      </c>
      <c r="X65" s="753">
        <f t="shared" si="7"/>
        <v>0</v>
      </c>
    </row>
    <row r="66" spans="1:24" x14ac:dyDescent="0.25">
      <c r="A66" s="1571"/>
      <c r="B66" s="514" t="s">
        <v>1289</v>
      </c>
      <c r="C66" s="1355" t="s">
        <v>1251</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71"/>
      <c r="B67" s="514" t="s">
        <v>1290</v>
      </c>
      <c r="C67" s="1355" t="s">
        <v>1252</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71"/>
      <c r="B68" s="514" t="s">
        <v>1291</v>
      </c>
      <c r="C68" s="755" t="s">
        <v>1253</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71"/>
      <c r="B69" s="514" t="s">
        <v>1292</v>
      </c>
      <c r="C69" s="755" t="s">
        <v>1254</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71"/>
      <c r="B70" s="514" t="s">
        <v>1293</v>
      </c>
      <c r="C70" s="755" t="s">
        <v>1255</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71"/>
      <c r="B71" s="514" t="s">
        <v>1294</v>
      </c>
      <c r="C71" s="755" t="s">
        <v>1256</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71"/>
      <c r="B72" s="514" t="s">
        <v>1295</v>
      </c>
      <c r="C72" s="1357" t="s">
        <v>1257</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71"/>
      <c r="B73" s="514" t="s">
        <v>1296</v>
      </c>
      <c r="C73" s="755" t="s">
        <v>1258</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71"/>
      <c r="B74" s="514" t="s">
        <v>1297</v>
      </c>
      <c r="C74" s="1359" t="s">
        <v>1673</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71"/>
      <c r="B75" s="514" t="s">
        <v>1298</v>
      </c>
      <c r="C75" s="1359" t="s">
        <v>1675</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71"/>
      <c r="B76" s="514" t="s">
        <v>1406</v>
      </c>
      <c r="C76" s="1359" t="s">
        <v>1678</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71"/>
      <c r="B77" s="514" t="s">
        <v>1407</v>
      </c>
      <c r="C77" s="1359" t="s">
        <v>1679</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71"/>
      <c r="B78" s="514" t="s">
        <v>1672</v>
      </c>
      <c r="C78" s="1359" t="s">
        <v>1680</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71"/>
      <c r="B79" s="514" t="s">
        <v>1674</v>
      </c>
      <c r="C79" s="1359" t="s">
        <v>1685</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71"/>
      <c r="B80" s="514" t="s">
        <v>1676</v>
      </c>
      <c r="C80" s="1359" t="s">
        <v>1686</v>
      </c>
      <c r="D80" s="752">
        <f t="shared" si="11"/>
        <v>1175.1400000000001</v>
      </c>
      <c r="E80" s="746">
        <v>24.628035911708761</v>
      </c>
      <c r="F80" s="746">
        <v>1150.5119640882913</v>
      </c>
      <c r="G80" s="746"/>
      <c r="H80" s="745">
        <f t="shared" si="12"/>
        <v>1858.32</v>
      </c>
      <c r="I80" s="746">
        <v>25.879606147954267</v>
      </c>
      <c r="J80" s="746">
        <v>1832.4403938520456</v>
      </c>
      <c r="K80" s="746"/>
      <c r="L80" s="745">
        <f t="shared" si="13"/>
        <v>1642.28</v>
      </c>
      <c r="M80" s="746">
        <v>39.951137244536369</v>
      </c>
      <c r="N80" s="746">
        <v>1602.3288627554637</v>
      </c>
      <c r="O80" s="746"/>
      <c r="P80" s="745">
        <f t="shared" si="14"/>
        <v>931.04</v>
      </c>
      <c r="Q80" s="746">
        <v>19.453052160956052</v>
      </c>
      <c r="R80" s="746">
        <v>911.58694783904389</v>
      </c>
      <c r="S80" s="746"/>
      <c r="T80" s="748"/>
      <c r="U80" s="749">
        <f t="shared" si="19"/>
        <v>5606.78</v>
      </c>
      <c r="V80" s="752">
        <f t="shared" si="20"/>
        <v>109.91183146515544</v>
      </c>
      <c r="W80" s="752">
        <f t="shared" si="21"/>
        <v>5496.8681685348447</v>
      </c>
      <c r="X80" s="753">
        <f t="shared" si="22"/>
        <v>0</v>
      </c>
    </row>
    <row r="81" spans="1:24" x14ac:dyDescent="0.25">
      <c r="A81" s="1571"/>
      <c r="B81" s="514" t="s">
        <v>1677</v>
      </c>
      <c r="C81" s="1359" t="s">
        <v>1687</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71"/>
      <c r="B82" s="514" t="s">
        <v>1681</v>
      </c>
      <c r="C82" s="1359" t="s">
        <v>1690</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71"/>
      <c r="B83" s="514" t="s">
        <v>1682</v>
      </c>
      <c r="C83" s="1359" t="s">
        <v>1691</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71"/>
      <c r="B84" s="514" t="s">
        <v>1683</v>
      </c>
      <c r="C84" s="1359" t="s">
        <v>1693</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71"/>
      <c r="B85" s="514" t="s">
        <v>1684</v>
      </c>
      <c r="C85" s="206" t="s">
        <v>969</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71"/>
      <c r="B86" s="514" t="s">
        <v>1688</v>
      </c>
      <c r="C86" s="1123" t="s">
        <v>164</v>
      </c>
      <c r="D86" s="752">
        <f>SUM(E86:G86)</f>
        <v>0</v>
      </c>
      <c r="E86" s="1122">
        <v>0</v>
      </c>
      <c r="F86" s="1122">
        <v>0</v>
      </c>
      <c r="G86" s="1122">
        <f>+'LTC Rev-Exp Summary'!G43</f>
        <v>0</v>
      </c>
      <c r="H86" s="745">
        <f>SUM(I86:K86)</f>
        <v>0</v>
      </c>
      <c r="I86" s="1122">
        <v>0</v>
      </c>
      <c r="J86" s="1122">
        <v>0</v>
      </c>
      <c r="K86" s="1122">
        <f>+'LTC Rev-Exp Summary'!K43</f>
        <v>0</v>
      </c>
      <c r="L86" s="745">
        <f>SUM(M86:O86)</f>
        <v>0</v>
      </c>
      <c r="M86" s="1122">
        <v>0</v>
      </c>
      <c r="N86" s="1122">
        <v>0</v>
      </c>
      <c r="O86" s="1122">
        <f>+'LTC Rev-Exp Summary'!O43</f>
        <v>0</v>
      </c>
      <c r="P86" s="745">
        <f>SUM(Q86:S86)</f>
        <v>0</v>
      </c>
      <c r="Q86" s="1122">
        <v>0</v>
      </c>
      <c r="R86" s="1122">
        <v>0</v>
      </c>
      <c r="S86" s="1122">
        <f>+'LTC Rev-Exp Summary'!S43</f>
        <v>0</v>
      </c>
      <c r="T86" s="748"/>
      <c r="U86" s="749">
        <f>SUM(V86:X86)+T86</f>
        <v>0</v>
      </c>
      <c r="V86" s="752">
        <f t="shared" si="27"/>
        <v>0</v>
      </c>
      <c r="W86" s="752">
        <f t="shared" si="27"/>
        <v>0</v>
      </c>
      <c r="X86" s="753">
        <f t="shared" si="27"/>
        <v>0</v>
      </c>
    </row>
    <row r="87" spans="1:24" x14ac:dyDescent="0.25">
      <c r="A87" s="1571"/>
      <c r="B87" s="514" t="s">
        <v>1689</v>
      </c>
      <c r="C87" s="230" t="s">
        <v>933</v>
      </c>
      <c r="D87" s="752">
        <f>SUM(E87:G87)</f>
        <v>0</v>
      </c>
      <c r="E87" s="1122">
        <v>0</v>
      </c>
      <c r="F87" s="1122">
        <v>0</v>
      </c>
      <c r="G87" s="1122">
        <f>+'LTC Rev-Exp Summary'!G44</f>
        <v>0</v>
      </c>
      <c r="H87" s="745">
        <f>SUM(I87:K87)</f>
        <v>0</v>
      </c>
      <c r="I87" s="1122">
        <v>0</v>
      </c>
      <c r="J87" s="1122">
        <v>0</v>
      </c>
      <c r="K87" s="1122">
        <f>+'LTC Rev-Exp Summary'!K44</f>
        <v>0</v>
      </c>
      <c r="L87" s="745">
        <f>SUM(M87:O87)</f>
        <v>0</v>
      </c>
      <c r="M87" s="1122">
        <v>0</v>
      </c>
      <c r="N87" s="1122">
        <v>0</v>
      </c>
      <c r="O87" s="1122">
        <f>+'LTC Rev-Exp Summary'!O44</f>
        <v>0</v>
      </c>
      <c r="P87" s="745">
        <f>SUM(Q87:S87)</f>
        <v>0</v>
      </c>
      <c r="Q87" s="1122">
        <v>0</v>
      </c>
      <c r="R87" s="1122">
        <v>0</v>
      </c>
      <c r="S87" s="1122">
        <f>+'LTC Rev-Exp Summary'!S44</f>
        <v>0</v>
      </c>
      <c r="T87" s="748"/>
      <c r="U87" s="749">
        <f>SUM(V87:X87)+T87</f>
        <v>0</v>
      </c>
      <c r="V87" s="752">
        <f t="shared" si="27"/>
        <v>0</v>
      </c>
      <c r="W87" s="752">
        <f t="shared" si="27"/>
        <v>0</v>
      </c>
      <c r="X87" s="753">
        <f t="shared" si="27"/>
        <v>0</v>
      </c>
    </row>
    <row r="88" spans="1:24" s="209" customFormat="1" ht="15.75" thickBot="1" x14ac:dyDescent="0.3">
      <c r="A88" s="1578"/>
      <c r="B88" s="1070" t="s">
        <v>1692</v>
      </c>
      <c r="C88" s="1079" t="s">
        <v>36</v>
      </c>
      <c r="D88" s="1071">
        <f t="shared" ref="D88:X88" si="28">SUM(D12:D87)</f>
        <v>566332.17000000156</v>
      </c>
      <c r="E88" s="786">
        <f t="shared" si="28"/>
        <v>281169.2331173211</v>
      </c>
      <c r="F88" s="786">
        <f t="shared" si="28"/>
        <v>285162.93688268046</v>
      </c>
      <c r="G88" s="786">
        <f t="shared" si="28"/>
        <v>0</v>
      </c>
      <c r="H88" s="1071">
        <f t="shared" si="28"/>
        <v>517630.04000000068</v>
      </c>
      <c r="I88" s="786">
        <f t="shared" si="28"/>
        <v>240512.9858345215</v>
      </c>
      <c r="J88" s="786">
        <f t="shared" si="28"/>
        <v>277117.05416547926</v>
      </c>
      <c r="K88" s="786">
        <f t="shared" si="28"/>
        <v>0</v>
      </c>
      <c r="L88" s="1071">
        <f t="shared" si="28"/>
        <v>535239.31000000029</v>
      </c>
      <c r="M88" s="786">
        <f t="shared" si="28"/>
        <v>253448.09487158508</v>
      </c>
      <c r="N88" s="786">
        <f t="shared" si="28"/>
        <v>281791.21512841521</v>
      </c>
      <c r="O88" s="786">
        <f t="shared" si="28"/>
        <v>0</v>
      </c>
      <c r="P88" s="1071">
        <f t="shared" si="28"/>
        <v>548348.57000000123</v>
      </c>
      <c r="Q88" s="786">
        <f t="shared" si="28"/>
        <v>274893.8392453767</v>
      </c>
      <c r="R88" s="786">
        <f t="shared" si="28"/>
        <v>273454.73075462453</v>
      </c>
      <c r="S88" s="786">
        <f t="shared" si="28"/>
        <v>0</v>
      </c>
      <c r="T88" s="754">
        <f t="shared" si="28"/>
        <v>3997.4700000000012</v>
      </c>
      <c r="U88" s="1398">
        <f t="shared" si="28"/>
        <v>2171547.5600000038</v>
      </c>
      <c r="V88" s="786">
        <f t="shared" si="28"/>
        <v>1050024.1530688042</v>
      </c>
      <c r="W88" s="786">
        <f t="shared" si="28"/>
        <v>1117525.9369311996</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zoomScale="65" zoomScaleNormal="65" workbookViewId="0">
      <selection activeCell="D3" sqref="D3"/>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724</v>
      </c>
    </row>
    <row r="3" spans="1:16" x14ac:dyDescent="0.25">
      <c r="A3" t="s">
        <v>371</v>
      </c>
      <c r="C3" s="453" t="str">
        <f>'LTC Rev-Exp Summary'!C3</f>
        <v>Humana Medical Plan, Inc.</v>
      </c>
      <c r="D3" s="110" t="s">
        <v>1801</v>
      </c>
    </row>
    <row r="4" spans="1:16" x14ac:dyDescent="0.25">
      <c r="A4" t="s">
        <v>15</v>
      </c>
      <c r="C4" s="460" t="str">
        <f>IF('LTC Rev-Exp Summary'!C4=0,"",'LTC Rev-Exp Summary'!C4)</f>
        <v>CY 2022</v>
      </c>
    </row>
    <row r="5" spans="1:16" x14ac:dyDescent="0.25">
      <c r="A5" t="s">
        <v>16</v>
      </c>
      <c r="C5" s="460">
        <f>IF('LTC Rev-Exp Summary'!C5=0,"",'LTC Rev-Exp Summary'!C5)</f>
        <v>45016</v>
      </c>
      <c r="D5" s="208"/>
      <c r="E5" s="208"/>
      <c r="F5" s="208"/>
      <c r="G5" s="349"/>
      <c r="H5" s="349"/>
    </row>
    <row r="6" spans="1:16" x14ac:dyDescent="0.25">
      <c r="A6" s="974" t="s">
        <v>379</v>
      </c>
      <c r="C6" s="351"/>
      <c r="D6" s="351"/>
      <c r="E6" s="351"/>
      <c r="F6" s="351"/>
    </row>
    <row r="7" spans="1:16" ht="15.75" thickBot="1" x14ac:dyDescent="0.3"/>
    <row r="8" spans="1:16" ht="40.35" customHeight="1" x14ac:dyDescent="0.3">
      <c r="A8" s="1700"/>
      <c r="B8" s="1701"/>
      <c r="C8" s="1702"/>
      <c r="D8" s="975"/>
      <c r="E8" s="976"/>
      <c r="F8" s="1698" t="s">
        <v>244</v>
      </c>
      <c r="G8" s="1699"/>
      <c r="H8" s="1693" t="s">
        <v>245</v>
      </c>
      <c r="I8" s="1694"/>
      <c r="J8" s="1693" t="s">
        <v>246</v>
      </c>
      <c r="K8" s="1694"/>
      <c r="L8" s="1693" t="s">
        <v>247</v>
      </c>
      <c r="M8" s="1695"/>
      <c r="N8" s="977" t="s">
        <v>908</v>
      </c>
      <c r="O8" s="1696" t="s">
        <v>826</v>
      </c>
      <c r="P8" s="1697"/>
    </row>
    <row r="9" spans="1:16" ht="15.75" x14ac:dyDescent="0.25">
      <c r="A9" s="978" t="s">
        <v>10</v>
      </c>
      <c r="B9" s="979"/>
      <c r="C9" s="980" t="s">
        <v>138</v>
      </c>
      <c r="D9" s="981" t="s">
        <v>141</v>
      </c>
      <c r="E9" s="982" t="s">
        <v>142</v>
      </c>
      <c r="F9" s="983" t="s">
        <v>143</v>
      </c>
      <c r="G9" s="984" t="s">
        <v>144</v>
      </c>
      <c r="H9" s="983" t="s">
        <v>143</v>
      </c>
      <c r="I9" s="985" t="s">
        <v>144</v>
      </c>
      <c r="J9" s="983" t="s">
        <v>143</v>
      </c>
      <c r="K9" s="985" t="s">
        <v>144</v>
      </c>
      <c r="L9" s="983" t="s">
        <v>143</v>
      </c>
      <c r="M9" s="985" t="s">
        <v>144</v>
      </c>
      <c r="N9" s="986" t="s">
        <v>144</v>
      </c>
      <c r="O9" s="987" t="s">
        <v>143</v>
      </c>
      <c r="P9" s="988" t="s">
        <v>144</v>
      </c>
    </row>
    <row r="10" spans="1:16" x14ac:dyDescent="0.25">
      <c r="A10" s="1573" t="s">
        <v>783</v>
      </c>
      <c r="B10" s="512" t="s">
        <v>61</v>
      </c>
      <c r="C10" s="523" t="s">
        <v>1780</v>
      </c>
      <c r="D10" s="525"/>
      <c r="E10" s="530"/>
      <c r="F10" s="1022"/>
      <c r="G10" s="1023">
        <v>10032194.579999994</v>
      </c>
      <c r="H10" s="832"/>
      <c r="I10" s="1024">
        <v>10243123.830000002</v>
      </c>
      <c r="J10" s="832"/>
      <c r="K10" s="1024">
        <v>11196430.399999995</v>
      </c>
      <c r="L10" s="832"/>
      <c r="M10" s="1024">
        <v>12638733.800000003</v>
      </c>
      <c r="N10" s="1025"/>
      <c r="O10" s="834">
        <f>F10+H10+J10+L10</f>
        <v>0</v>
      </c>
      <c r="P10" s="989">
        <f>G10+I10+K10+M10+N10</f>
        <v>44110482.609999992</v>
      </c>
    </row>
    <row r="11" spans="1:16" x14ac:dyDescent="0.25">
      <c r="A11" s="1571"/>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71"/>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71"/>
      <c r="B13" s="514" t="s">
        <v>64</v>
      </c>
      <c r="C13" s="524" t="s">
        <v>139</v>
      </c>
      <c r="D13" s="525"/>
      <c r="F13" s="1026"/>
      <c r="G13" s="1027"/>
      <c r="H13" s="833"/>
      <c r="I13" s="795"/>
      <c r="J13" s="833"/>
      <c r="K13" s="795"/>
      <c r="L13" s="833"/>
      <c r="M13" s="795"/>
      <c r="N13" s="1028"/>
      <c r="O13" s="835">
        <f>F13+H13+J13+L13</f>
        <v>0</v>
      </c>
      <c r="P13" s="990">
        <f>G13+I13+K13+M13+N13</f>
        <v>0</v>
      </c>
    </row>
    <row r="14" spans="1:16" x14ac:dyDescent="0.25">
      <c r="A14" s="1571"/>
      <c r="B14" s="514" t="s">
        <v>94</v>
      </c>
      <c r="C14" s="524" t="s">
        <v>140</v>
      </c>
      <c r="D14" s="525"/>
      <c r="F14" s="1026"/>
      <c r="G14" s="1027"/>
      <c r="H14" s="833"/>
      <c r="I14" s="795"/>
      <c r="J14" s="833"/>
      <c r="K14" s="795"/>
      <c r="L14" s="833"/>
      <c r="M14" s="795"/>
      <c r="N14" s="1028"/>
      <c r="O14" s="835">
        <f>F14+H14+J14+L14</f>
        <v>0</v>
      </c>
      <c r="P14" s="990">
        <f>G14+I14+K14+M14+N14</f>
        <v>0</v>
      </c>
    </row>
    <row r="15" spans="1:16" s="209" customFormat="1" x14ac:dyDescent="0.25">
      <c r="A15" s="1572"/>
      <c r="B15" s="516" t="s">
        <v>35</v>
      </c>
      <c r="C15" s="991" t="s">
        <v>911</v>
      </c>
      <c r="D15" s="992"/>
      <c r="E15" s="120"/>
      <c r="F15" s="993"/>
      <c r="G15" s="778">
        <f>SUM(G10:G14)</f>
        <v>10032194.579999994</v>
      </c>
      <c r="H15" s="994"/>
      <c r="I15" s="778">
        <f>SUM(I10:I14)</f>
        <v>10243123.830000002</v>
      </c>
      <c r="J15" s="994"/>
      <c r="K15" s="778">
        <f>SUM(K10:K14)</f>
        <v>11196430.399999995</v>
      </c>
      <c r="L15" s="994"/>
      <c r="M15" s="778">
        <f>SUM(M10:M14)</f>
        <v>12638733.800000003</v>
      </c>
      <c r="N15" s="778">
        <f>SUM(N10:N14)</f>
        <v>0</v>
      </c>
      <c r="O15" s="995"/>
      <c r="P15" s="771">
        <f>SUM(P10:P14)</f>
        <v>44110482.609999992</v>
      </c>
    </row>
    <row r="16" spans="1:16" x14ac:dyDescent="0.25">
      <c r="A16" s="1573" t="s">
        <v>736</v>
      </c>
      <c r="B16" s="512" t="s">
        <v>65</v>
      </c>
      <c r="C16" s="523" t="s">
        <v>1779</v>
      </c>
      <c r="D16" s="525" t="s">
        <v>1771</v>
      </c>
      <c r="E16" s="530" t="s">
        <v>912</v>
      </c>
      <c r="F16" s="1026"/>
      <c r="G16" s="1029">
        <v>205220.54000000141</v>
      </c>
      <c r="H16" s="832"/>
      <c r="I16" s="1029">
        <v>204252.88000000091</v>
      </c>
      <c r="J16" s="832"/>
      <c r="K16" s="1029">
        <v>210869.89000000071</v>
      </c>
      <c r="L16" s="832"/>
      <c r="M16" s="1029">
        <v>205625.12000000104</v>
      </c>
      <c r="N16" s="1030"/>
      <c r="O16" s="834">
        <f>F16+H16+J16+L16</f>
        <v>0</v>
      </c>
      <c r="P16" s="989">
        <f>G16+I16+K16+M16+N16</f>
        <v>825968.43000000413</v>
      </c>
    </row>
    <row r="17" spans="1:16" x14ac:dyDescent="0.25">
      <c r="A17" s="1571"/>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71"/>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71"/>
      <c r="B19" s="514" t="s">
        <v>69</v>
      </c>
      <c r="C19" s="524" t="s">
        <v>139</v>
      </c>
      <c r="D19" s="525"/>
      <c r="F19" s="1026"/>
      <c r="G19" s="747"/>
      <c r="H19" s="833"/>
      <c r="I19" s="747"/>
      <c r="J19" s="833"/>
      <c r="K19" s="747"/>
      <c r="L19" s="833"/>
      <c r="M19" s="747"/>
      <c r="N19" s="746"/>
      <c r="O19" s="835">
        <f>F19+H19+J19+L19</f>
        <v>0</v>
      </c>
      <c r="P19" s="990">
        <f>G19+I19+K19+M19+N19</f>
        <v>0</v>
      </c>
    </row>
    <row r="20" spans="1:16" x14ac:dyDescent="0.25">
      <c r="A20" s="1571"/>
      <c r="B20" s="514" t="s">
        <v>95</v>
      </c>
      <c r="C20" s="524" t="s">
        <v>140</v>
      </c>
      <c r="D20" s="525"/>
      <c r="F20" s="1026"/>
      <c r="G20" s="747"/>
      <c r="H20" s="833"/>
      <c r="I20" s="747"/>
      <c r="J20" s="833"/>
      <c r="K20" s="747"/>
      <c r="L20" s="833"/>
      <c r="M20" s="747"/>
      <c r="N20" s="746"/>
      <c r="O20" s="835">
        <f>F20+H20+J20+L20</f>
        <v>0</v>
      </c>
      <c r="P20" s="990">
        <f>G20+I20+K20+M20+N20</f>
        <v>0</v>
      </c>
    </row>
    <row r="21" spans="1:16" s="209" customFormat="1" x14ac:dyDescent="0.25">
      <c r="A21" s="1572"/>
      <c r="B21" s="516" t="s">
        <v>96</v>
      </c>
      <c r="C21" s="991" t="s">
        <v>910</v>
      </c>
      <c r="D21" s="992"/>
      <c r="E21" s="120"/>
      <c r="F21" s="993"/>
      <c r="G21" s="778">
        <f>SUM(G16:G20)</f>
        <v>205220.54000000141</v>
      </c>
      <c r="H21" s="994"/>
      <c r="I21" s="778">
        <f>SUM(I16:I20)</f>
        <v>204252.88000000091</v>
      </c>
      <c r="J21" s="994"/>
      <c r="K21" s="778">
        <f>SUM(K16:K20)</f>
        <v>210869.89000000071</v>
      </c>
      <c r="L21" s="994"/>
      <c r="M21" s="778">
        <f>SUM(M16:M20)</f>
        <v>205625.12000000104</v>
      </c>
      <c r="N21" s="778">
        <f>SUM(N16:N20)</f>
        <v>0</v>
      </c>
      <c r="O21" s="995"/>
      <c r="P21" s="771">
        <f>SUM(P16:P20)</f>
        <v>825968.43000000413</v>
      </c>
    </row>
    <row r="22" spans="1:16" x14ac:dyDescent="0.25">
      <c r="A22" s="1573" t="s">
        <v>9</v>
      </c>
      <c r="B22" s="512" t="s">
        <v>70</v>
      </c>
      <c r="C22" s="523" t="s">
        <v>1780</v>
      </c>
      <c r="D22" s="525" t="s">
        <v>1771</v>
      </c>
      <c r="E22" s="530" t="s">
        <v>909</v>
      </c>
      <c r="F22" s="1026"/>
      <c r="G22" s="1023">
        <v>3547404.22</v>
      </c>
      <c r="H22" s="832"/>
      <c r="I22" s="1023">
        <v>3943750.74</v>
      </c>
      <c r="J22" s="832"/>
      <c r="K22" s="1023">
        <v>2867774.93</v>
      </c>
      <c r="L22" s="832"/>
      <c r="M22" s="1023">
        <v>458265.63</v>
      </c>
      <c r="N22" s="1031"/>
      <c r="O22" s="834">
        <f>F22+H22+J22+L22</f>
        <v>0</v>
      </c>
      <c r="P22" s="989">
        <f>G22+I22+K22+M22+N22</f>
        <v>10817195.520000001</v>
      </c>
    </row>
    <row r="23" spans="1:16" x14ac:dyDescent="0.25">
      <c r="A23" s="1571"/>
      <c r="B23" s="514" t="s">
        <v>71</v>
      </c>
      <c r="C23" s="524" t="s">
        <v>1781</v>
      </c>
      <c r="D23" s="525" t="s">
        <v>1771</v>
      </c>
      <c r="E23" s="205" t="s">
        <v>909</v>
      </c>
      <c r="F23" s="1026"/>
      <c r="G23" s="1027">
        <v>10569</v>
      </c>
      <c r="H23" s="833"/>
      <c r="I23" s="1027">
        <v>11042</v>
      </c>
      <c r="J23" s="833"/>
      <c r="K23" s="1027">
        <v>10946</v>
      </c>
      <c r="L23" s="833"/>
      <c r="M23" s="1027">
        <v>10193</v>
      </c>
      <c r="N23" s="1032"/>
      <c r="O23" s="835">
        <f>F23+H23+J23+L23</f>
        <v>0</v>
      </c>
      <c r="P23" s="990">
        <f>G23+I23+K23+M23+N23</f>
        <v>42750</v>
      </c>
    </row>
    <row r="24" spans="1:16" x14ac:dyDescent="0.25">
      <c r="A24" s="1571"/>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71"/>
      <c r="B25" s="760" t="s">
        <v>44</v>
      </c>
      <c r="C25" s="524" t="s">
        <v>139</v>
      </c>
      <c r="D25" s="525"/>
      <c r="F25" s="1026"/>
      <c r="G25" s="1027"/>
      <c r="H25" s="833"/>
      <c r="I25" s="1027"/>
      <c r="J25" s="833"/>
      <c r="K25" s="1027"/>
      <c r="L25" s="833"/>
      <c r="M25" s="1027"/>
      <c r="N25" s="1032"/>
      <c r="O25" s="835">
        <f>F25+H25+J25+L25</f>
        <v>0</v>
      </c>
      <c r="P25" s="990">
        <f>G25+I25+K25+M25+N25</f>
        <v>0</v>
      </c>
    </row>
    <row r="26" spans="1:16" x14ac:dyDescent="0.25">
      <c r="A26" s="1571"/>
      <c r="B26" s="760" t="s">
        <v>41</v>
      </c>
      <c r="C26" s="524" t="s">
        <v>140</v>
      </c>
      <c r="D26" s="525"/>
      <c r="F26" s="1026"/>
      <c r="G26" s="1027"/>
      <c r="H26" s="833"/>
      <c r="I26" s="1027"/>
      <c r="J26" s="833"/>
      <c r="K26" s="1027"/>
      <c r="L26" s="833"/>
      <c r="M26" s="1027"/>
      <c r="N26" s="1032"/>
      <c r="O26" s="835">
        <f>F26+H26+J26+L26</f>
        <v>0</v>
      </c>
      <c r="P26" s="990">
        <f>G26+I26+K26+M26+N26</f>
        <v>0</v>
      </c>
    </row>
    <row r="27" spans="1:16" s="209" customFormat="1" x14ac:dyDescent="0.25">
      <c r="A27" s="1571"/>
      <c r="B27" s="516" t="s">
        <v>42</v>
      </c>
      <c r="C27" s="991" t="s">
        <v>101</v>
      </c>
      <c r="D27" s="992"/>
      <c r="E27" s="120"/>
      <c r="F27" s="993"/>
      <c r="G27" s="778">
        <f>SUM(G22:G26)</f>
        <v>3557973.22</v>
      </c>
      <c r="H27" s="994"/>
      <c r="I27" s="778">
        <f>SUM(I22:I26)</f>
        <v>3954792.74</v>
      </c>
      <c r="J27" s="994"/>
      <c r="K27" s="778">
        <f>SUM(K22:K26)</f>
        <v>2878720.93</v>
      </c>
      <c r="L27" s="994"/>
      <c r="M27" s="778">
        <f>SUM(M22:M26)</f>
        <v>468458.63</v>
      </c>
      <c r="N27" s="778">
        <f>SUM(N22:N26)</f>
        <v>0</v>
      </c>
      <c r="O27" s="995"/>
      <c r="P27" s="771">
        <f>SUM(P22:P26)</f>
        <v>10859945.520000001</v>
      </c>
    </row>
    <row r="28" spans="1:16" s="209" customFormat="1" ht="15.75" thickBot="1" x14ac:dyDescent="0.3">
      <c r="A28" s="765"/>
      <c r="B28" s="766">
        <v>4</v>
      </c>
      <c r="C28" s="996" t="s">
        <v>102</v>
      </c>
      <c r="D28" s="997"/>
      <c r="E28" s="998"/>
      <c r="F28" s="999"/>
      <c r="G28" s="780">
        <f>G15+G21+G27</f>
        <v>13795388.339999996</v>
      </c>
      <c r="H28" s="1000"/>
      <c r="I28" s="780">
        <f>I15+I21+I27</f>
        <v>14402169.450000003</v>
      </c>
      <c r="J28" s="1001"/>
      <c r="K28" s="780">
        <f>K15+K21+K27</f>
        <v>14286021.219999995</v>
      </c>
      <c r="L28" s="1000"/>
      <c r="M28" s="780">
        <f>M15+M21+M27</f>
        <v>13312817.550000004</v>
      </c>
      <c r="N28" s="786">
        <f>N15+N21+N27</f>
        <v>0</v>
      </c>
      <c r="O28" s="1002"/>
      <c r="P28" s="772">
        <f>P15+P21+P27</f>
        <v>55796396.560000002</v>
      </c>
    </row>
    <row r="30" spans="1:16" x14ac:dyDescent="0.25">
      <c r="A30" s="461"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17:N21 N16 G24:N28 N22:N23"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9" zoomScaleNormal="100" workbookViewId="0">
      <selection activeCell="C50" sqref="C50"/>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1514</v>
      </c>
      <c r="D5"/>
    </row>
    <row r="6" spans="1:4" x14ac:dyDescent="0.25">
      <c r="A6" s="33" t="s">
        <v>818</v>
      </c>
      <c r="B6" s="37" t="s">
        <v>811</v>
      </c>
      <c r="D6"/>
    </row>
    <row r="7" spans="1:4" x14ac:dyDescent="0.25">
      <c r="A7" s="34" t="s">
        <v>198</v>
      </c>
      <c r="B7" s="37" t="s">
        <v>812</v>
      </c>
      <c r="C7" s="32"/>
      <c r="D7"/>
    </row>
    <row r="8" spans="1:4" x14ac:dyDescent="0.25">
      <c r="A8" s="34" t="s">
        <v>200</v>
      </c>
      <c r="B8" s="37" t="s">
        <v>813</v>
      </c>
      <c r="C8" s="32"/>
      <c r="D8"/>
    </row>
    <row r="9" spans="1:4" x14ac:dyDescent="0.25">
      <c r="A9" s="34" t="s">
        <v>199</v>
      </c>
      <c r="B9" s="37" t="s">
        <v>814</v>
      </c>
      <c r="C9" s="32"/>
      <c r="D9"/>
    </row>
    <row r="10" spans="1:4" x14ac:dyDescent="0.25">
      <c r="A10" s="35" t="s">
        <v>810</v>
      </c>
      <c r="B10" s="38" t="s">
        <v>815</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835</v>
      </c>
      <c r="C17" s="32"/>
      <c r="D17"/>
    </row>
    <row r="18" spans="1:4" x14ac:dyDescent="0.25">
      <c r="C18" s="32"/>
      <c r="D18"/>
    </row>
    <row r="19" spans="1:4" ht="18.75" x14ac:dyDescent="0.3">
      <c r="A19" s="1477" t="s">
        <v>11</v>
      </c>
      <c r="B19" s="1478"/>
      <c r="C19" s="30"/>
    </row>
    <row r="20" spans="1:4" ht="30" customHeight="1" x14ac:dyDescent="0.25">
      <c r="A20" s="39">
        <v>1.1000000000000001</v>
      </c>
      <c r="B20" s="49" t="s">
        <v>564</v>
      </c>
      <c r="C20" s="50" t="s">
        <v>1664</v>
      </c>
      <c r="D20" s="113"/>
    </row>
    <row r="21" spans="1:4" ht="36" customHeight="1" x14ac:dyDescent="0.25">
      <c r="A21" s="40">
        <v>1.2</v>
      </c>
      <c r="B21" s="44" t="s">
        <v>1551</v>
      </c>
      <c r="C21" s="46" t="s">
        <v>1550</v>
      </c>
    </row>
    <row r="22" spans="1:4" ht="30" customHeight="1" x14ac:dyDescent="0.25">
      <c r="A22" s="40">
        <v>1.3</v>
      </c>
      <c r="B22" s="44" t="s">
        <v>332</v>
      </c>
      <c r="C22" s="46" t="s">
        <v>1522</v>
      </c>
    </row>
    <row r="23" spans="1:4" ht="30" customHeight="1" x14ac:dyDescent="0.25">
      <c r="A23" s="40">
        <v>1.4</v>
      </c>
      <c r="B23" s="44" t="s">
        <v>333</v>
      </c>
      <c r="C23" s="46" t="s">
        <v>864</v>
      </c>
    </row>
    <row r="24" spans="1:4" ht="30" customHeight="1" x14ac:dyDescent="0.25">
      <c r="A24" s="40" t="s">
        <v>94</v>
      </c>
      <c r="B24" s="44" t="s">
        <v>195</v>
      </c>
      <c r="C24" s="47" t="s">
        <v>323</v>
      </c>
    </row>
    <row r="25" spans="1:4" ht="30" customHeight="1" x14ac:dyDescent="0.25">
      <c r="A25" s="40" t="s">
        <v>35</v>
      </c>
      <c r="B25" s="51" t="s">
        <v>250</v>
      </c>
      <c r="C25" s="48" t="s">
        <v>1523</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865</v>
      </c>
    </row>
    <row r="29" spans="1:4" ht="32.25" customHeight="1" x14ac:dyDescent="0.25">
      <c r="A29" s="43" t="s">
        <v>66</v>
      </c>
      <c r="B29" s="45" t="s">
        <v>947</v>
      </c>
      <c r="C29" s="47" t="s">
        <v>863</v>
      </c>
    </row>
    <row r="30" spans="1:4" ht="36" x14ac:dyDescent="0.25">
      <c r="A30" s="43" t="s">
        <v>67</v>
      </c>
      <c r="B30" s="45" t="s">
        <v>936</v>
      </c>
      <c r="C30" s="46" t="s">
        <v>941</v>
      </c>
    </row>
    <row r="31" spans="1:4" ht="32.25" customHeight="1" x14ac:dyDescent="0.25">
      <c r="A31" s="43" t="s">
        <v>69</v>
      </c>
      <c r="B31" s="57" t="s">
        <v>300</v>
      </c>
      <c r="C31" s="48" t="s">
        <v>1644</v>
      </c>
    </row>
    <row r="32" spans="1:4" ht="36" x14ac:dyDescent="0.25">
      <c r="A32" s="1333">
        <v>2.5</v>
      </c>
      <c r="B32" s="45" t="s">
        <v>313</v>
      </c>
      <c r="C32" s="47" t="s">
        <v>252</v>
      </c>
    </row>
    <row r="33" spans="1:4" ht="32.25" customHeight="1" x14ac:dyDescent="0.25">
      <c r="A33" s="1185" t="s">
        <v>96</v>
      </c>
      <c r="B33" s="51" t="s">
        <v>301</v>
      </c>
      <c r="C33" s="48" t="s">
        <v>1645</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1451</v>
      </c>
    </row>
    <row r="37" spans="1:4" ht="30" customHeight="1" x14ac:dyDescent="0.25">
      <c r="A37" s="67" t="s">
        <v>72</v>
      </c>
      <c r="B37" s="20" t="s">
        <v>203</v>
      </c>
      <c r="C37" s="46" t="s">
        <v>1447</v>
      </c>
    </row>
    <row r="38" spans="1:4" ht="37.35" customHeight="1" x14ac:dyDescent="0.25">
      <c r="A38" s="67" t="s">
        <v>44</v>
      </c>
      <c r="B38" s="20" t="s">
        <v>336</v>
      </c>
      <c r="C38" s="46" t="s">
        <v>1448</v>
      </c>
    </row>
    <row r="39" spans="1:4" ht="30" customHeight="1" x14ac:dyDescent="0.25">
      <c r="A39" s="67" t="s">
        <v>41</v>
      </c>
      <c r="B39" s="20" t="s">
        <v>337</v>
      </c>
      <c r="C39" s="46" t="s">
        <v>1511</v>
      </c>
    </row>
    <row r="40" spans="1:4" ht="30" customHeight="1" x14ac:dyDescent="0.25">
      <c r="A40" s="68" t="s">
        <v>42</v>
      </c>
      <c r="B40" s="27" t="s">
        <v>338</v>
      </c>
      <c r="C40" s="58" t="s">
        <v>1449</v>
      </c>
    </row>
    <row r="41" spans="1:4" ht="39" customHeight="1" x14ac:dyDescent="0.25">
      <c r="A41" s="68" t="s">
        <v>1446</v>
      </c>
      <c r="B41" s="57" t="s">
        <v>207</v>
      </c>
      <c r="C41" s="50" t="s">
        <v>1424</v>
      </c>
    </row>
    <row r="42" spans="1:4" ht="30" customHeight="1" x14ac:dyDescent="0.25">
      <c r="A42" s="67" t="s">
        <v>258</v>
      </c>
      <c r="B42" s="44" t="s">
        <v>189</v>
      </c>
      <c r="C42" s="50" t="s">
        <v>1450</v>
      </c>
    </row>
    <row r="43" spans="1:4" ht="30" customHeight="1" x14ac:dyDescent="0.25">
      <c r="A43" s="1334" t="s">
        <v>260</v>
      </c>
      <c r="B43" s="59" t="s">
        <v>339</v>
      </c>
      <c r="C43" s="56" t="s">
        <v>1646</v>
      </c>
    </row>
    <row r="44" spans="1:4" ht="15" customHeight="1" x14ac:dyDescent="0.25">
      <c r="A44" s="69" t="s">
        <v>256</v>
      </c>
      <c r="B44" s="49"/>
      <c r="C44" s="60"/>
    </row>
    <row r="45" spans="1:4" ht="30" customHeight="1" x14ac:dyDescent="0.25">
      <c r="A45" s="67" t="s">
        <v>88</v>
      </c>
      <c r="B45" s="20" t="s">
        <v>257</v>
      </c>
      <c r="C45" s="47" t="s">
        <v>1530</v>
      </c>
    </row>
    <row r="46" spans="1:4" ht="30" customHeight="1" x14ac:dyDescent="0.25">
      <c r="A46" s="67" t="s">
        <v>89</v>
      </c>
      <c r="B46" s="44" t="s">
        <v>341</v>
      </c>
      <c r="C46" s="47" t="s">
        <v>1531</v>
      </c>
      <c r="D46" s="31"/>
    </row>
    <row r="47" spans="1:4" ht="49.35" customHeight="1" x14ac:dyDescent="0.25">
      <c r="A47" s="67" t="s">
        <v>90</v>
      </c>
      <c r="B47" s="44" t="s">
        <v>255</v>
      </c>
      <c r="C47" s="48" t="s">
        <v>1532</v>
      </c>
      <c r="D47" s="31"/>
    </row>
    <row r="48" spans="1:4" ht="35.25" customHeight="1" x14ac:dyDescent="0.25">
      <c r="A48" s="1703"/>
      <c r="B48" s="1703"/>
      <c r="C48" s="1703"/>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65" zoomScaleNormal="65" workbookViewId="0">
      <pane xSplit="2" ySplit="6" topLeftCell="C7" activePane="bottomRight" state="frozen"/>
      <selection pane="topRight"/>
      <selection pane="bottomLeft"/>
      <selection pane="bottomRight" activeCell="C7" sqref="C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110" t="s">
        <v>1744</v>
      </c>
      <c r="C2" s="110" t="s">
        <v>1801</v>
      </c>
    </row>
    <row r="3" spans="1:20" x14ac:dyDescent="0.25">
      <c r="A3" s="161" t="s">
        <v>15</v>
      </c>
      <c r="B3" s="454" t="s">
        <v>1745</v>
      </c>
    </row>
    <row r="4" spans="1:20" ht="15.75" thickBot="1" x14ac:dyDescent="0.3">
      <c r="A4" s="161" t="s">
        <v>16</v>
      </c>
      <c r="B4" s="455">
        <v>45016</v>
      </c>
    </row>
    <row r="5" spans="1:20" ht="15" customHeight="1" x14ac:dyDescent="0.25">
      <c r="A5" s="161" t="s">
        <v>196</v>
      </c>
      <c r="B5" s="162" t="s">
        <v>1782</v>
      </c>
      <c r="C5" s="1704" t="s">
        <v>244</v>
      </c>
      <c r="D5" s="1705"/>
      <c r="E5" s="1706"/>
      <c r="F5" s="1704" t="s">
        <v>245</v>
      </c>
      <c r="G5" s="1705"/>
      <c r="H5" s="1706"/>
      <c r="I5" s="1704" t="s">
        <v>246</v>
      </c>
      <c r="J5" s="1705"/>
      <c r="K5" s="1706"/>
      <c r="L5" s="1704" t="s">
        <v>247</v>
      </c>
      <c r="M5" s="1705"/>
      <c r="N5" s="1706"/>
      <c r="O5" s="1704" t="s">
        <v>908</v>
      </c>
      <c r="P5" s="1705"/>
      <c r="Q5" s="1706"/>
      <c r="R5" s="1704" t="s">
        <v>826</v>
      </c>
      <c r="S5" s="1705"/>
      <c r="T5" s="1706"/>
    </row>
    <row r="6" spans="1:20" ht="15" customHeight="1" x14ac:dyDescent="0.25">
      <c r="C6" s="414"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2" t="s">
        <v>833</v>
      </c>
      <c r="Q6" s="484" t="s">
        <v>437</v>
      </c>
      <c r="R6" s="111" t="s">
        <v>36</v>
      </c>
      <c r="S6" s="163" t="s">
        <v>420</v>
      </c>
      <c r="T6" s="164" t="s">
        <v>437</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564</v>
      </c>
      <c r="C8" s="416">
        <f>SUM(D8:E8)</f>
        <v>919629791.62820911</v>
      </c>
      <c r="D8" s="169">
        <v>624468192.32820916</v>
      </c>
      <c r="E8" s="170">
        <v>295161599.30000001</v>
      </c>
      <c r="F8" s="416">
        <f>SUM(G8:H8)</f>
        <v>950541270.93415308</v>
      </c>
      <c r="G8" s="169">
        <v>646977143.94415319</v>
      </c>
      <c r="H8" s="170">
        <v>303564126.98999995</v>
      </c>
      <c r="I8" s="416">
        <f>SUM(J8:K8)</f>
        <v>995338102.34499598</v>
      </c>
      <c r="J8" s="169">
        <v>681570273.83499587</v>
      </c>
      <c r="K8" s="170">
        <v>313767828.51000005</v>
      </c>
      <c r="L8" s="416">
        <f>SUM(M8:N8)</f>
        <v>1033799745.0326416</v>
      </c>
      <c r="M8" s="169">
        <v>679098490.49264169</v>
      </c>
      <c r="N8" s="170">
        <v>354701254.53999996</v>
      </c>
      <c r="O8" s="416">
        <f>SUM(P8:Q8)</f>
        <v>-4780102.0200000042</v>
      </c>
      <c r="P8" s="169">
        <v>6433529.2099999962</v>
      </c>
      <c r="Q8" s="526">
        <v>-11213631.23</v>
      </c>
      <c r="R8" s="416">
        <f>SUM(S8:T8)</f>
        <v>3894528807.9199991</v>
      </c>
      <c r="S8" s="422">
        <f t="shared" ref="S8:T12" si="0">D8+G8+J8+M8+P8</f>
        <v>2638547629.8099995</v>
      </c>
      <c r="T8" s="423">
        <f t="shared" si="0"/>
        <v>1255981178.1099999</v>
      </c>
    </row>
    <row r="9" spans="1:20" x14ac:dyDescent="0.25">
      <c r="A9" s="428">
        <v>1.2</v>
      </c>
      <c r="B9" s="429" t="s">
        <v>1524</v>
      </c>
      <c r="C9" s="416">
        <f>SUM(D9:E9)</f>
        <v>0</v>
      </c>
      <c r="D9" s="169">
        <v>0</v>
      </c>
      <c r="E9" s="170">
        <v>0</v>
      </c>
      <c r="F9" s="416">
        <f>SUM(G9:H9)</f>
        <v>0</v>
      </c>
      <c r="G9" s="169">
        <v>0</v>
      </c>
      <c r="H9" s="170">
        <v>0</v>
      </c>
      <c r="I9" s="416">
        <f>SUM(J9:K9)</f>
        <v>0</v>
      </c>
      <c r="J9" s="169">
        <v>0</v>
      </c>
      <c r="K9" s="170">
        <v>0</v>
      </c>
      <c r="L9" s="416">
        <f>SUM(M9:N9)</f>
        <v>0</v>
      </c>
      <c r="M9" s="169">
        <v>0</v>
      </c>
      <c r="N9" s="170">
        <v>0</v>
      </c>
      <c r="O9" s="416">
        <f>SUM(P9:Q9)</f>
        <v>0</v>
      </c>
      <c r="P9" s="169">
        <v>0</v>
      </c>
      <c r="Q9" s="526">
        <v>0</v>
      </c>
      <c r="R9" s="416">
        <f>SUM(S9:T9)</f>
        <v>0</v>
      </c>
      <c r="S9" s="422">
        <f t="shared" si="0"/>
        <v>0</v>
      </c>
      <c r="T9" s="423">
        <f t="shared" si="0"/>
        <v>0</v>
      </c>
    </row>
    <row r="10" spans="1:20" x14ac:dyDescent="0.25">
      <c r="A10" s="428">
        <v>1.3</v>
      </c>
      <c r="B10" s="429" t="s">
        <v>332</v>
      </c>
      <c r="C10" s="416">
        <f>SUM(D10:E10)</f>
        <v>-52744.78</v>
      </c>
      <c r="D10" s="169">
        <v>-38006.939999999995</v>
      </c>
      <c r="E10" s="170">
        <v>-14737.840000000004</v>
      </c>
      <c r="F10" s="416">
        <f>SUM(G10:H10)</f>
        <v>-50269.289999999994</v>
      </c>
      <c r="G10" s="169">
        <v>-36455.9</v>
      </c>
      <c r="H10" s="170">
        <v>-13813.389999999996</v>
      </c>
      <c r="I10" s="416">
        <f>SUM(J10:K10)</f>
        <v>-53569.179999999978</v>
      </c>
      <c r="J10" s="169">
        <v>-38955.929999999971</v>
      </c>
      <c r="K10" s="170">
        <v>-14613.250000000004</v>
      </c>
      <c r="L10" s="416">
        <f>SUM(M10:N10)</f>
        <v>-6177035</v>
      </c>
      <c r="M10" s="169">
        <v>-5468553</v>
      </c>
      <c r="N10" s="170">
        <v>-708482</v>
      </c>
      <c r="O10" s="416">
        <f>SUM(P10:Q10)</f>
        <v>0</v>
      </c>
      <c r="P10" s="169">
        <v>0</v>
      </c>
      <c r="Q10" s="526">
        <v>0</v>
      </c>
      <c r="R10" s="416">
        <f>SUM(S10:T10)</f>
        <v>-6333618.25</v>
      </c>
      <c r="S10" s="422">
        <f t="shared" si="0"/>
        <v>-5581971.7699999996</v>
      </c>
      <c r="T10" s="423">
        <f t="shared" si="0"/>
        <v>-751646.48</v>
      </c>
    </row>
    <row r="11" spans="1:20" x14ac:dyDescent="0.25">
      <c r="A11" s="428">
        <v>1.4</v>
      </c>
      <c r="B11" s="429" t="s">
        <v>333</v>
      </c>
      <c r="C11" s="416">
        <f>SUM(D11:E11)</f>
        <v>-392797.33999999991</v>
      </c>
      <c r="D11" s="169">
        <v>-323297.35999999993</v>
      </c>
      <c r="E11" s="170">
        <v>-69499.98</v>
      </c>
      <c r="F11" s="416">
        <f>SUM(G11:H11)</f>
        <v>-297726.55000000028</v>
      </c>
      <c r="G11" s="169">
        <v>-250413.82000000024</v>
      </c>
      <c r="H11" s="170">
        <v>-47312.73000000001</v>
      </c>
      <c r="I11" s="416">
        <f>SUM(J11:K11)</f>
        <v>-165876.18000000011</v>
      </c>
      <c r="J11" s="169">
        <v>-116334.67000000016</v>
      </c>
      <c r="K11" s="170">
        <v>-49541.509999999966</v>
      </c>
      <c r="L11" s="416">
        <f>SUM(M11:N11)</f>
        <v>-336124.45000000077</v>
      </c>
      <c r="M11" s="169">
        <v>-276176.37999999989</v>
      </c>
      <c r="N11" s="170">
        <v>-59948.070000000895</v>
      </c>
      <c r="O11" s="416">
        <f>SUM(P11:Q11)</f>
        <v>0</v>
      </c>
      <c r="P11" s="169">
        <v>0</v>
      </c>
      <c r="Q11" s="526">
        <v>0</v>
      </c>
      <c r="R11" s="416">
        <f>SUM(S11:T11)</f>
        <v>-1192524.5200000009</v>
      </c>
      <c r="S11" s="422">
        <f t="shared" si="0"/>
        <v>-966222.23000000021</v>
      </c>
      <c r="T11" s="423">
        <f t="shared" si="0"/>
        <v>-226302.29000000085</v>
      </c>
    </row>
    <row r="12" spans="1:20" x14ac:dyDescent="0.25">
      <c r="A12" s="428" t="s">
        <v>94</v>
      </c>
      <c r="B12" s="429" t="s">
        <v>195</v>
      </c>
      <c r="C12" s="416">
        <f>SUM(D12:E12)</f>
        <v>-3137391.34</v>
      </c>
      <c r="D12" s="171">
        <v>-3137391.34</v>
      </c>
      <c r="E12" s="172"/>
      <c r="F12" s="416">
        <f>SUM(G12:H12)</f>
        <v>0</v>
      </c>
      <c r="G12" s="171"/>
      <c r="H12" s="172"/>
      <c r="I12" s="416">
        <f>SUM(J12:K12)</f>
        <v>0</v>
      </c>
      <c r="J12" s="171"/>
      <c r="K12" s="172"/>
      <c r="L12" s="416">
        <f>SUM(M12:N12)</f>
        <v>0</v>
      </c>
      <c r="M12" s="171"/>
      <c r="N12" s="172"/>
      <c r="O12" s="416">
        <f>SUM(P12:Q12)</f>
        <v>0</v>
      </c>
      <c r="P12" s="171"/>
      <c r="Q12" s="621"/>
      <c r="R12" s="416">
        <f>SUM(S12:T12)</f>
        <v>-3137391.34</v>
      </c>
      <c r="S12" s="422">
        <f t="shared" si="0"/>
        <v>-3137391.34</v>
      </c>
      <c r="T12" s="423">
        <f t="shared" si="0"/>
        <v>0</v>
      </c>
    </row>
    <row r="13" spans="1:20" x14ac:dyDescent="0.25">
      <c r="A13" s="428" t="s">
        <v>35</v>
      </c>
      <c r="B13" s="429" t="s">
        <v>250</v>
      </c>
      <c r="C13" s="416">
        <f t="shared" ref="C13:T13" si="1">SUM(C8:C12)</f>
        <v>916046858.16820908</v>
      </c>
      <c r="D13" s="171">
        <f t="shared" si="1"/>
        <v>620969496.68820906</v>
      </c>
      <c r="E13" s="172">
        <f t="shared" si="1"/>
        <v>295077361.48000002</v>
      </c>
      <c r="F13" s="416">
        <f t="shared" si="1"/>
        <v>950193275.09415317</v>
      </c>
      <c r="G13" s="171">
        <f t="shared" si="1"/>
        <v>646690274.22415316</v>
      </c>
      <c r="H13" s="172">
        <f t="shared" si="1"/>
        <v>303503000.86999995</v>
      </c>
      <c r="I13" s="416">
        <f t="shared" si="1"/>
        <v>995118656.98499608</v>
      </c>
      <c r="J13" s="171">
        <f t="shared" si="1"/>
        <v>681414983.23499596</v>
      </c>
      <c r="K13" s="172">
        <f t="shared" si="1"/>
        <v>313703673.75000006</v>
      </c>
      <c r="L13" s="416">
        <f t="shared" si="1"/>
        <v>1027286585.5826416</v>
      </c>
      <c r="M13" s="171">
        <f t="shared" si="1"/>
        <v>673353761.11264169</v>
      </c>
      <c r="N13" s="172">
        <f t="shared" si="1"/>
        <v>353932824.46999997</v>
      </c>
      <c r="O13" s="416">
        <f t="shared" si="1"/>
        <v>-4780102.0200000042</v>
      </c>
      <c r="P13" s="171">
        <f t="shared" si="1"/>
        <v>6433529.2099999962</v>
      </c>
      <c r="Q13" s="621">
        <f t="shared" si="1"/>
        <v>-11213631.23</v>
      </c>
      <c r="R13" s="416">
        <f t="shared" si="1"/>
        <v>3883865273.809999</v>
      </c>
      <c r="S13" s="422">
        <f t="shared" si="1"/>
        <v>2628862044.4699993</v>
      </c>
      <c r="T13" s="423">
        <f t="shared" si="1"/>
        <v>1255003229.3399999</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265</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334</v>
      </c>
      <c r="C16" s="416">
        <f>SUM(D16:E16)</f>
        <v>723094197.92999959</v>
      </c>
      <c r="D16" s="169">
        <v>456641996.00999963</v>
      </c>
      <c r="E16" s="170">
        <v>266452201.91999996</v>
      </c>
      <c r="F16" s="416">
        <f>SUM(G16:H16)</f>
        <v>760059831.34999871</v>
      </c>
      <c r="G16" s="169">
        <v>480731850.32999879</v>
      </c>
      <c r="H16" s="170">
        <v>279327981.01999998</v>
      </c>
      <c r="I16" s="416">
        <f>SUM(J16:K16)</f>
        <v>780506780.19999909</v>
      </c>
      <c r="J16" s="169">
        <v>491540838.31999916</v>
      </c>
      <c r="K16" s="170">
        <v>288965941.88</v>
      </c>
      <c r="L16" s="416">
        <f>SUM(M16:N16)</f>
        <v>840263950.00999761</v>
      </c>
      <c r="M16" s="169">
        <v>512491101.08999783</v>
      </c>
      <c r="N16" s="170">
        <v>327772848.91999984</v>
      </c>
      <c r="O16" s="416">
        <f>SUM(P16:Q16)</f>
        <v>11387087.789999994</v>
      </c>
      <c r="P16" s="169">
        <v>7507575.1099999938</v>
      </c>
      <c r="Q16" s="526">
        <v>3879512.6799999992</v>
      </c>
      <c r="R16" s="416">
        <f>SUM(S16:T16)</f>
        <v>3115311847.279995</v>
      </c>
      <c r="S16" s="422">
        <f t="shared" ref="S16:T18" si="2">D16+G16+J16+M16+P16</f>
        <v>1948913360.8599954</v>
      </c>
      <c r="T16" s="423">
        <f t="shared" si="2"/>
        <v>1166398486.4199998</v>
      </c>
    </row>
    <row r="17" spans="1:20" x14ac:dyDescent="0.25">
      <c r="A17" s="434" t="s">
        <v>66</v>
      </c>
      <c r="B17" s="435" t="s">
        <v>862</v>
      </c>
      <c r="C17" s="416">
        <f>SUM(D17:E17)</f>
        <v>4029314.9799999883</v>
      </c>
      <c r="D17" s="169">
        <v>1508288.1799994104</v>
      </c>
      <c r="E17" s="170">
        <v>2521026.8000005777</v>
      </c>
      <c r="F17" s="416">
        <f>SUM(G17:H17)</f>
        <v>9046402.4700002372</v>
      </c>
      <c r="G17" s="169">
        <v>3216792.4000005424</v>
      </c>
      <c r="H17" s="170">
        <v>5829610.0699996939</v>
      </c>
      <c r="I17" s="416">
        <f>SUM(J17:K17)</f>
        <v>17685192.990000322</v>
      </c>
      <c r="J17" s="169">
        <v>7119095.8400000315</v>
      </c>
      <c r="K17" s="170">
        <v>10566097.150000289</v>
      </c>
      <c r="L17" s="416">
        <f>SUM(M17:N17)</f>
        <v>46938857.66000098</v>
      </c>
      <c r="M17" s="169">
        <v>25994505.290000793</v>
      </c>
      <c r="N17" s="170">
        <v>20944352.370000184</v>
      </c>
      <c r="O17" s="416">
        <f>SUM(P17:Q17)</f>
        <v>-46181228.770000145</v>
      </c>
      <c r="P17" s="169">
        <v>-36828797.900000177</v>
      </c>
      <c r="Q17" s="170">
        <v>-9352430.8699999675</v>
      </c>
      <c r="R17" s="416">
        <f>SUM(S17:T17)</f>
        <v>31518539.330001377</v>
      </c>
      <c r="S17" s="422">
        <f t="shared" si="2"/>
        <v>1009883.8100005984</v>
      </c>
      <c r="T17" s="423">
        <f t="shared" si="2"/>
        <v>30508655.520000778</v>
      </c>
    </row>
    <row r="18" spans="1:20" s="116" customFormat="1" x14ac:dyDescent="0.25">
      <c r="A18" s="434" t="s">
        <v>67</v>
      </c>
      <c r="B18" s="435" t="s">
        <v>936</v>
      </c>
      <c r="C18" s="416">
        <f>SUM(D18:E18)</f>
        <v>27410539.099999998</v>
      </c>
      <c r="D18" s="169">
        <v>27410539.099999998</v>
      </c>
      <c r="E18" s="170">
        <v>0</v>
      </c>
      <c r="F18" s="416">
        <f>SUM(G18:H18)</f>
        <v>29715398.396999992</v>
      </c>
      <c r="G18" s="169">
        <v>29715398.396999992</v>
      </c>
      <c r="H18" s="170">
        <v>0</v>
      </c>
      <c r="I18" s="416">
        <f>SUM(J18:K18)</f>
        <v>34173855.289999999</v>
      </c>
      <c r="J18" s="169">
        <v>34173855.289999999</v>
      </c>
      <c r="K18" s="170">
        <v>0</v>
      </c>
      <c r="L18" s="416">
        <f>SUM(M18:N18)</f>
        <v>67571953.253000006</v>
      </c>
      <c r="M18" s="169">
        <v>67571953.253000006</v>
      </c>
      <c r="N18" s="170">
        <v>0</v>
      </c>
      <c r="O18" s="416">
        <f>SUM(P18:Q18)</f>
        <v>-32093094.81000001</v>
      </c>
      <c r="P18" s="169">
        <v>-32093094.81000001</v>
      </c>
      <c r="Q18" s="170">
        <v>0</v>
      </c>
      <c r="R18" s="416">
        <f>SUM(S18:T18)</f>
        <v>126778651.23000002</v>
      </c>
      <c r="S18" s="422">
        <f t="shared" si="2"/>
        <v>126778651.23000002</v>
      </c>
      <c r="T18" s="423">
        <f t="shared" si="2"/>
        <v>0</v>
      </c>
    </row>
    <row r="19" spans="1:20" s="116" customFormat="1" x14ac:dyDescent="0.25">
      <c r="A19" s="434" t="s">
        <v>69</v>
      </c>
      <c r="B19" s="436" t="s">
        <v>300</v>
      </c>
      <c r="C19" s="417">
        <f t="shared" ref="C19:T19" si="3">SUM(C16:C18)</f>
        <v>754534052.00999963</v>
      </c>
      <c r="D19" s="420">
        <f t="shared" si="3"/>
        <v>485560823.28999907</v>
      </c>
      <c r="E19" s="421">
        <f t="shared" si="3"/>
        <v>268973228.72000051</v>
      </c>
      <c r="F19" s="417">
        <f t="shared" si="3"/>
        <v>798821632.21699893</v>
      </c>
      <c r="G19" s="420">
        <f t="shared" si="3"/>
        <v>513664041.12699932</v>
      </c>
      <c r="H19" s="421">
        <f t="shared" si="3"/>
        <v>285157591.08999968</v>
      </c>
      <c r="I19" s="417">
        <f t="shared" si="3"/>
        <v>832365828.47999942</v>
      </c>
      <c r="J19" s="420">
        <f t="shared" si="3"/>
        <v>532833789.44999921</v>
      </c>
      <c r="K19" s="421">
        <f t="shared" si="3"/>
        <v>299532039.03000027</v>
      </c>
      <c r="L19" s="417">
        <f t="shared" si="3"/>
        <v>954774760.92299867</v>
      </c>
      <c r="M19" s="420">
        <f t="shared" si="3"/>
        <v>606057559.63299859</v>
      </c>
      <c r="N19" s="421">
        <f t="shared" si="3"/>
        <v>348717201.29000002</v>
      </c>
      <c r="O19" s="417">
        <f t="shared" si="3"/>
        <v>-66887235.790000163</v>
      </c>
      <c r="P19" s="420">
        <f t="shared" si="3"/>
        <v>-61414317.600000195</v>
      </c>
      <c r="Q19" s="421">
        <f t="shared" si="3"/>
        <v>-5472918.1899999678</v>
      </c>
      <c r="R19" s="417">
        <f t="shared" si="3"/>
        <v>3273609037.8399963</v>
      </c>
      <c r="S19" s="420">
        <f t="shared" si="3"/>
        <v>2076701895.899996</v>
      </c>
      <c r="T19" s="421">
        <f t="shared" si="3"/>
        <v>1196907141.9400005</v>
      </c>
    </row>
    <row r="20" spans="1:20" s="116" customFormat="1" x14ac:dyDescent="0.25">
      <c r="A20" s="437">
        <v>2.5</v>
      </c>
      <c r="B20" s="435" t="s">
        <v>313</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96</v>
      </c>
      <c r="B21" s="430" t="s">
        <v>301</v>
      </c>
      <c r="C21" s="174">
        <f t="shared" ref="C21:T21" si="4">SUM(C19:C20)</f>
        <v>754534052.00999963</v>
      </c>
      <c r="D21" s="418">
        <f t="shared" si="4"/>
        <v>485560823.28999907</v>
      </c>
      <c r="E21" s="419">
        <f t="shared" si="4"/>
        <v>268973228.72000051</v>
      </c>
      <c r="F21" s="174">
        <f t="shared" si="4"/>
        <v>798821632.21699893</v>
      </c>
      <c r="G21" s="418">
        <f t="shared" si="4"/>
        <v>513664041.12699932</v>
      </c>
      <c r="H21" s="419">
        <f t="shared" si="4"/>
        <v>285157591.08999968</v>
      </c>
      <c r="I21" s="174">
        <f t="shared" si="4"/>
        <v>832365828.47999942</v>
      </c>
      <c r="J21" s="418">
        <f t="shared" si="4"/>
        <v>532833789.44999921</v>
      </c>
      <c r="K21" s="419">
        <f t="shared" si="4"/>
        <v>299532039.03000027</v>
      </c>
      <c r="L21" s="174">
        <f t="shared" si="4"/>
        <v>954774760.92299867</v>
      </c>
      <c r="M21" s="418">
        <f t="shared" si="4"/>
        <v>606057559.63299859</v>
      </c>
      <c r="N21" s="419">
        <f t="shared" si="4"/>
        <v>348717201.29000002</v>
      </c>
      <c r="O21" s="174">
        <f>SUM(O19:O20)</f>
        <v>-66887235.790000163</v>
      </c>
      <c r="P21" s="418">
        <f>SUM(P19:P20)</f>
        <v>-61414317.600000195</v>
      </c>
      <c r="Q21" s="419">
        <f>SUM(Q19:Q20)</f>
        <v>-5472918.1899999678</v>
      </c>
      <c r="R21" s="174">
        <f t="shared" si="4"/>
        <v>3273609037.8399963</v>
      </c>
      <c r="S21" s="418">
        <f t="shared" si="4"/>
        <v>2076701895.899996</v>
      </c>
      <c r="T21" s="419">
        <f t="shared" si="4"/>
        <v>1196907141.9400005</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335</v>
      </c>
      <c r="C23" s="416">
        <f>SUM(D23:E23)</f>
        <v>65052149.786925301</v>
      </c>
      <c r="D23" s="169">
        <v>51801816.276925303</v>
      </c>
      <c r="E23" s="170">
        <v>13250333.509999998</v>
      </c>
      <c r="F23" s="416">
        <f>SUM(G23:H23)</f>
        <v>72321170.080000043</v>
      </c>
      <c r="G23" s="169">
        <v>57982752.710000001</v>
      </c>
      <c r="H23" s="170">
        <v>14338417.370000046</v>
      </c>
      <c r="I23" s="416">
        <f>SUM(J23:K23)</f>
        <v>78396176.09999983</v>
      </c>
      <c r="J23" s="169">
        <v>63351564.209999919</v>
      </c>
      <c r="K23" s="170">
        <v>15044611.889999915</v>
      </c>
      <c r="L23" s="416">
        <f>SUM(M23:N23)</f>
        <v>108299044.6200005</v>
      </c>
      <c r="M23" s="169">
        <v>90729641.139999852</v>
      </c>
      <c r="N23" s="170">
        <v>17569403.480000649</v>
      </c>
      <c r="O23" s="416">
        <f>SUM(P23:Q23)</f>
        <v>0</v>
      </c>
      <c r="P23" s="169">
        <v>0</v>
      </c>
      <c r="Q23" s="526">
        <v>0</v>
      </c>
      <c r="R23" s="416">
        <f>SUM(S23:T23)</f>
        <v>324068540.58692569</v>
      </c>
      <c r="S23" s="422">
        <f t="shared" ref="S23:T27" si="5">D23+G23+J23+M23+P23</f>
        <v>263865774.33692509</v>
      </c>
      <c r="T23" s="423">
        <f t="shared" si="5"/>
        <v>60202766.250000611</v>
      </c>
    </row>
    <row r="24" spans="1:20" s="116" customFormat="1" x14ac:dyDescent="0.25">
      <c r="A24" s="434" t="s">
        <v>71</v>
      </c>
      <c r="B24" s="429" t="s">
        <v>202</v>
      </c>
      <c r="C24" s="416">
        <f>SUM(D24:E24)</f>
        <v>-396098.87</v>
      </c>
      <c r="D24" s="169">
        <v>-325861.39</v>
      </c>
      <c r="E24" s="170">
        <v>-70237.48000000001</v>
      </c>
      <c r="F24" s="416">
        <f>SUM(G24:H24)</f>
        <v>-301527.93000000017</v>
      </c>
      <c r="G24" s="169">
        <v>-253353.94000000018</v>
      </c>
      <c r="H24" s="170">
        <v>-48173.989999999991</v>
      </c>
      <c r="I24" s="416">
        <f>SUM(J24:K24)</f>
        <v>-169174.33999999985</v>
      </c>
      <c r="J24" s="169">
        <v>-118885.46999999984</v>
      </c>
      <c r="K24" s="170">
        <v>-50288.870000000024</v>
      </c>
      <c r="L24" s="416">
        <f>SUM(M24:N24)</f>
        <v>-370426.46999999572</v>
      </c>
      <c r="M24" s="169">
        <v>-303458.50999999954</v>
      </c>
      <c r="N24" s="170">
        <v>-66967.959999996179</v>
      </c>
      <c r="O24" s="416">
        <f>SUM(P24:Q24)</f>
        <v>0</v>
      </c>
      <c r="P24" s="169">
        <v>0</v>
      </c>
      <c r="Q24" s="526">
        <v>0</v>
      </c>
      <c r="R24" s="416">
        <f>SUM(S24:T24)</f>
        <v>-1237227.6099999957</v>
      </c>
      <c r="S24" s="422">
        <f t="shared" si="5"/>
        <v>-1001559.3099999996</v>
      </c>
      <c r="T24" s="423">
        <f t="shared" si="5"/>
        <v>-235668.2999999962</v>
      </c>
    </row>
    <row r="25" spans="1:20" x14ac:dyDescent="0.25">
      <c r="A25" s="434" t="s">
        <v>72</v>
      </c>
      <c r="B25" s="429" t="s">
        <v>203</v>
      </c>
      <c r="C25" s="416">
        <f>SUM(D25:E25)</f>
        <v>0</v>
      </c>
      <c r="D25" s="169">
        <v>0</v>
      </c>
      <c r="E25" s="170">
        <v>0</v>
      </c>
      <c r="F25" s="416">
        <f>SUM(G25:H25)</f>
        <v>0</v>
      </c>
      <c r="G25" s="169">
        <v>0</v>
      </c>
      <c r="H25" s="170">
        <v>0</v>
      </c>
      <c r="I25" s="416">
        <f>SUM(J25:K25)</f>
        <v>0</v>
      </c>
      <c r="J25" s="169">
        <v>0</v>
      </c>
      <c r="K25" s="170">
        <v>0</v>
      </c>
      <c r="L25" s="416">
        <f>SUM(M25:N25)</f>
        <v>0</v>
      </c>
      <c r="M25" s="169">
        <v>0</v>
      </c>
      <c r="N25" s="170">
        <v>0</v>
      </c>
      <c r="O25" s="416">
        <f>SUM(P25:Q25)</f>
        <v>0</v>
      </c>
      <c r="P25" s="169">
        <v>0</v>
      </c>
      <c r="Q25" s="526">
        <v>0</v>
      </c>
      <c r="R25" s="416">
        <f>SUM(S25:T25)</f>
        <v>0</v>
      </c>
      <c r="S25" s="422">
        <f t="shared" si="5"/>
        <v>0</v>
      </c>
      <c r="T25" s="423">
        <f t="shared" si="5"/>
        <v>0</v>
      </c>
    </row>
    <row r="26" spans="1:20" x14ac:dyDescent="0.25">
      <c r="A26" s="434" t="s">
        <v>44</v>
      </c>
      <c r="B26" s="429" t="s">
        <v>336</v>
      </c>
      <c r="C26" s="416">
        <f>SUM(D26:E26)</f>
        <v>-68015.794320000001</v>
      </c>
      <c r="D26" s="169">
        <v>-46595.081279999999</v>
      </c>
      <c r="E26" s="170">
        <v>-21420.713040000002</v>
      </c>
      <c r="F26" s="416">
        <f>SUM(G26:H26)</f>
        <v>-72301.446960000001</v>
      </c>
      <c r="G26" s="169">
        <v>-49865.032319999998</v>
      </c>
      <c r="H26" s="170">
        <v>-22436.414639999995</v>
      </c>
      <c r="I26" s="416">
        <f>SUM(J26:K26)</f>
        <v>-95353.91975999999</v>
      </c>
      <c r="J26" s="169">
        <v>-65983.734959999987</v>
      </c>
      <c r="K26" s="170">
        <v>-29370.184799999995</v>
      </c>
      <c r="L26" s="416">
        <f>SUM(M26:N26)</f>
        <v>-125692.67255999998</v>
      </c>
      <c r="M26" s="169">
        <v>-92632.503360000017</v>
      </c>
      <c r="N26" s="170">
        <v>-33060.169199999953</v>
      </c>
      <c r="O26" s="416">
        <f>SUM(P26:Q26)</f>
        <v>0</v>
      </c>
      <c r="P26" s="169">
        <v>0</v>
      </c>
      <c r="Q26" s="526">
        <v>0</v>
      </c>
      <c r="R26" s="416">
        <f>SUM(S26:T26)</f>
        <v>-361363.8335999999</v>
      </c>
      <c r="S26" s="422">
        <f t="shared" si="5"/>
        <v>-255076.35191999999</v>
      </c>
      <c r="T26" s="423">
        <f t="shared" si="5"/>
        <v>-106287.48167999994</v>
      </c>
    </row>
    <row r="27" spans="1:20" x14ac:dyDescent="0.25">
      <c r="A27" s="434" t="s">
        <v>41</v>
      </c>
      <c r="B27" s="429" t="s">
        <v>337</v>
      </c>
      <c r="C27" s="416">
        <f>SUM(D27:E27)</f>
        <v>-722950.99999999988</v>
      </c>
      <c r="D27" s="169">
        <v>-493646.54999999987</v>
      </c>
      <c r="E27" s="170">
        <v>-229304.45</v>
      </c>
      <c r="F27" s="416">
        <f>SUM(G27:H27)</f>
        <v>-458147.53000000014</v>
      </c>
      <c r="G27" s="169">
        <v>-323345.44000000012</v>
      </c>
      <c r="H27" s="170">
        <v>-134802.09000000003</v>
      </c>
      <c r="I27" s="416">
        <f>SUM(J27:K27)</f>
        <v>-422240.92999999976</v>
      </c>
      <c r="J27" s="169">
        <v>-290171.07999999978</v>
      </c>
      <c r="K27" s="170">
        <v>-132069.84999999998</v>
      </c>
      <c r="L27" s="416">
        <f>SUM(M27:N27)</f>
        <v>-464334.66000000003</v>
      </c>
      <c r="M27" s="169">
        <v>-353458.34</v>
      </c>
      <c r="N27" s="170">
        <v>-110876.31999999998</v>
      </c>
      <c r="O27" s="416">
        <f>SUM(P27:Q27)</f>
        <v>0</v>
      </c>
      <c r="P27" s="169">
        <v>0</v>
      </c>
      <c r="Q27" s="526">
        <v>0</v>
      </c>
      <c r="R27" s="416">
        <f>SUM(S27:T27)</f>
        <v>-2067674.1199999999</v>
      </c>
      <c r="S27" s="422">
        <f t="shared" si="5"/>
        <v>-1460621.41</v>
      </c>
      <c r="T27" s="423">
        <f t="shared" si="5"/>
        <v>-607052.71</v>
      </c>
    </row>
    <row r="28" spans="1:20" s="116" customFormat="1" x14ac:dyDescent="0.25">
      <c r="A28" s="438" t="s">
        <v>42</v>
      </c>
      <c r="B28" s="440" t="s">
        <v>338</v>
      </c>
      <c r="C28" s="174">
        <f>SUM(C23:C27)</f>
        <v>63865084.122605301</v>
      </c>
      <c r="D28" s="418">
        <f>SUM(D23:D27)</f>
        <v>50935713.255645305</v>
      </c>
      <c r="E28" s="419">
        <f t="shared" ref="E28:T28" si="6">SUM(E23:E27)</f>
        <v>12929370.866959998</v>
      </c>
      <c r="F28" s="174">
        <f t="shared" si="6"/>
        <v>71489193.173040032</v>
      </c>
      <c r="G28" s="418">
        <f t="shared" si="6"/>
        <v>57356188.297680005</v>
      </c>
      <c r="H28" s="419">
        <f t="shared" si="6"/>
        <v>14133004.875360046</v>
      </c>
      <c r="I28" s="174">
        <f t="shared" si="6"/>
        <v>77709406.910239816</v>
      </c>
      <c r="J28" s="418">
        <f t="shared" si="6"/>
        <v>62876523.925039925</v>
      </c>
      <c r="K28" s="419">
        <f t="shared" si="6"/>
        <v>14832882.985199915</v>
      </c>
      <c r="L28" s="174">
        <f t="shared" si="6"/>
        <v>107338590.81744049</v>
      </c>
      <c r="M28" s="418">
        <f t="shared" si="6"/>
        <v>89980091.786639839</v>
      </c>
      <c r="N28" s="419">
        <f t="shared" si="6"/>
        <v>17358499.030800652</v>
      </c>
      <c r="O28" s="174">
        <f t="shared" si="6"/>
        <v>0</v>
      </c>
      <c r="P28" s="418">
        <f t="shared" si="6"/>
        <v>0</v>
      </c>
      <c r="Q28" s="418">
        <f t="shared" si="6"/>
        <v>0</v>
      </c>
      <c r="R28" s="174">
        <f t="shared" si="6"/>
        <v>320402275.02332568</v>
      </c>
      <c r="S28" s="418">
        <f t="shared" si="6"/>
        <v>261148517.26500508</v>
      </c>
      <c r="T28" s="419">
        <f t="shared" si="6"/>
        <v>59253757.758320615</v>
      </c>
    </row>
    <row r="29" spans="1:20" x14ac:dyDescent="0.25">
      <c r="A29" s="445" t="s">
        <v>1446</v>
      </c>
      <c r="B29" s="446" t="s">
        <v>207</v>
      </c>
      <c r="C29" s="501"/>
      <c r="D29" s="502"/>
      <c r="E29" s="503"/>
      <c r="F29" s="501"/>
      <c r="G29" s="502"/>
      <c r="H29" s="503"/>
      <c r="I29" s="501"/>
      <c r="J29" s="502"/>
      <c r="K29" s="503"/>
      <c r="L29" s="501"/>
      <c r="M29" s="502"/>
      <c r="N29" s="503"/>
      <c r="O29" s="501"/>
      <c r="P29" s="502"/>
      <c r="Q29" s="628"/>
      <c r="R29" s="491">
        <f>S29+T29</f>
        <v>353158047.63459748</v>
      </c>
      <c r="S29" s="489">
        <f>'ASR Admin Max'!E30+'ASR Admin Max -Period 2'!E30</f>
        <v>301164553.93459749</v>
      </c>
      <c r="T29" s="490">
        <f>'ASR Admin Max'!E37+'ASR Admin Max -Period 2'!E37</f>
        <v>51993493.700000003</v>
      </c>
    </row>
    <row r="30" spans="1:20" s="116" customFormat="1" x14ac:dyDescent="0.25">
      <c r="A30" s="443" t="s">
        <v>258</v>
      </c>
      <c r="B30" s="447" t="s">
        <v>189</v>
      </c>
      <c r="C30" s="504"/>
      <c r="D30" s="535"/>
      <c r="E30" s="534"/>
      <c r="F30" s="504"/>
      <c r="G30" s="535"/>
      <c r="H30" s="534"/>
      <c r="I30" s="504"/>
      <c r="J30" s="535"/>
      <c r="K30" s="534"/>
      <c r="L30" s="504"/>
      <c r="M30" s="535"/>
      <c r="N30" s="534"/>
      <c r="O30" s="504"/>
      <c r="P30" s="535"/>
      <c r="Q30" s="343"/>
      <c r="R30" s="553">
        <f>MIN(R28:R29)</f>
        <v>320402275.02332568</v>
      </c>
      <c r="S30" s="550">
        <f>MIN(S28:S29)</f>
        <v>261148517.26500508</v>
      </c>
      <c r="T30" s="579">
        <f>MIN(T28:T29)</f>
        <v>51993493.700000003</v>
      </c>
    </row>
    <row r="31" spans="1:20" x14ac:dyDescent="0.25">
      <c r="A31" s="441" t="s">
        <v>260</v>
      </c>
      <c r="B31" s="442" t="s">
        <v>267</v>
      </c>
      <c r="C31" s="505"/>
      <c r="D31" s="536"/>
      <c r="E31" s="533"/>
      <c r="F31" s="505"/>
      <c r="G31" s="536"/>
      <c r="H31" s="533"/>
      <c r="I31" s="505"/>
      <c r="J31" s="536"/>
      <c r="K31" s="533"/>
      <c r="L31" s="505"/>
      <c r="M31" s="536"/>
      <c r="N31" s="533"/>
      <c r="O31" s="505"/>
      <c r="P31" s="536"/>
      <c r="Q31" s="627"/>
      <c r="R31" s="553">
        <f>R21+R30</f>
        <v>3594011312.8633223</v>
      </c>
      <c r="S31" s="550">
        <f>S21+S30</f>
        <v>2337850413.1650009</v>
      </c>
      <c r="T31" s="579">
        <f>T21+T30</f>
        <v>1248900635.6400006</v>
      </c>
    </row>
    <row r="32" spans="1:20" x14ac:dyDescent="0.25">
      <c r="A32" s="448" t="s">
        <v>256</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309</v>
      </c>
      <c r="C33" s="506"/>
      <c r="D33" s="539"/>
      <c r="E33" s="532"/>
      <c r="F33" s="506"/>
      <c r="G33" s="539"/>
      <c r="H33" s="532"/>
      <c r="I33" s="506"/>
      <c r="J33" s="539"/>
      <c r="K33" s="532"/>
      <c r="L33" s="506"/>
      <c r="M33" s="539"/>
      <c r="N33" s="532"/>
      <c r="O33" s="506"/>
      <c r="P33" s="539"/>
      <c r="Q33" s="304"/>
      <c r="R33" s="416">
        <f>R13-R31</f>
        <v>289853960.94667673</v>
      </c>
      <c r="S33" s="282">
        <f>S13-S31</f>
        <v>291011631.3049984</v>
      </c>
      <c r="T33" s="300">
        <f>T13-T31</f>
        <v>6102593.6999993324</v>
      </c>
    </row>
    <row r="34" spans="1:20" s="116" customFormat="1" x14ac:dyDescent="0.25">
      <c r="A34" s="434" t="s">
        <v>89</v>
      </c>
      <c r="B34" s="182" t="s">
        <v>340</v>
      </c>
      <c r="C34" s="507"/>
      <c r="D34" s="539"/>
      <c r="E34" s="532"/>
      <c r="F34" s="507"/>
      <c r="G34" s="539"/>
      <c r="H34" s="532"/>
      <c r="I34" s="507"/>
      <c r="J34" s="539"/>
      <c r="K34" s="532"/>
      <c r="L34" s="507"/>
      <c r="M34" s="539"/>
      <c r="N34" s="532"/>
      <c r="O34" s="506"/>
      <c r="P34" s="539"/>
      <c r="Q34" s="304"/>
      <c r="R34" s="1264">
        <f>IFERROR(R33/R13, 0)</f>
        <v>7.463028208039138E-2</v>
      </c>
      <c r="S34" s="1263">
        <f>IFERROR(S33/S13, 0)</f>
        <v>0.11069870779912637</v>
      </c>
      <c r="T34" s="1265">
        <f>IFERROR(T33/T13, 0)</f>
        <v>4.8626119497785329E-3</v>
      </c>
    </row>
    <row r="35" spans="1:20" s="116" customFormat="1" ht="15.75" thickBot="1" x14ac:dyDescent="0.3">
      <c r="A35" s="581" t="s">
        <v>90</v>
      </c>
      <c r="B35" s="582" t="s">
        <v>255</v>
      </c>
      <c r="C35" s="583"/>
      <c r="D35" s="584"/>
      <c r="E35" s="585"/>
      <c r="F35" s="583"/>
      <c r="G35" s="586"/>
      <c r="H35" s="585"/>
      <c r="I35" s="507"/>
      <c r="J35" s="584"/>
      <c r="K35" s="585"/>
      <c r="L35" s="507"/>
      <c r="M35" s="584"/>
      <c r="N35" s="585"/>
      <c r="O35" s="629"/>
      <c r="P35" s="584"/>
      <c r="Q35" s="630"/>
      <c r="R35" s="1262"/>
      <c r="S35" s="1261">
        <f>(S34-0.075)*S13</f>
        <v>93846977.969748467</v>
      </c>
      <c r="T35" s="1266">
        <f>0</f>
        <v>0</v>
      </c>
    </row>
    <row r="36" spans="1:20" x14ac:dyDescent="0.25">
      <c r="I36" s="493"/>
      <c r="L36" s="493"/>
      <c r="R36" s="492"/>
      <c r="T36" s="493"/>
    </row>
    <row r="37" spans="1:20" x14ac:dyDescent="0.25">
      <c r="A37" s="412"/>
      <c r="R37" s="1446">
        <f>((R34-0.05)/2)*R13</f>
        <v>47830348.628088385</v>
      </c>
      <c r="S37" s="1447">
        <f>((S34-0.075))*S13</f>
        <v>93846977.969748467</v>
      </c>
      <c r="T37" s="110">
        <f>0</f>
        <v>0</v>
      </c>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C6" sqref="C6"/>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9" t="s">
        <v>1576</v>
      </c>
      <c r="B2" s="1270"/>
    </row>
    <row r="3" spans="1:8" ht="18.75" x14ac:dyDescent="0.3">
      <c r="A3" s="141"/>
    </row>
    <row r="4" spans="1:8" x14ac:dyDescent="0.25">
      <c r="A4" s="167" t="s">
        <v>371</v>
      </c>
      <c r="B4" s="205" t="s">
        <v>1744</v>
      </c>
    </row>
    <row r="5" spans="1:8" x14ac:dyDescent="0.25">
      <c r="A5" s="167" t="s">
        <v>15</v>
      </c>
      <c r="B5" s="449" t="s">
        <v>1745</v>
      </c>
    </row>
    <row r="6" spans="1:8" x14ac:dyDescent="0.25">
      <c r="A6" s="167" t="s">
        <v>16</v>
      </c>
      <c r="B6" s="449">
        <v>45016</v>
      </c>
    </row>
    <row r="7" spans="1:8" x14ac:dyDescent="0.25">
      <c r="A7" s="167" t="s">
        <v>196</v>
      </c>
      <c r="B7" s="205" t="s">
        <v>1782</v>
      </c>
    </row>
    <row r="8" spans="1:8" x14ac:dyDescent="0.25">
      <c r="A8" s="161"/>
      <c r="B8" s="205" t="s">
        <v>1800</v>
      </c>
    </row>
    <row r="9" spans="1:8" ht="15.75" thickBot="1" x14ac:dyDescent="0.3">
      <c r="A9" s="161"/>
    </row>
    <row r="10" spans="1:8" x14ac:dyDescent="0.25">
      <c r="A10" s="1126"/>
      <c r="B10" s="1127"/>
      <c r="C10" s="1707" t="s">
        <v>1575</v>
      </c>
      <c r="D10" s="1707"/>
      <c r="E10" s="1708"/>
    </row>
    <row r="11" spans="1:8" ht="18.75" x14ac:dyDescent="0.3">
      <c r="A11" s="1134" t="s">
        <v>559</v>
      </c>
      <c r="B11" s="488"/>
      <c r="C11" s="1709" t="s">
        <v>420</v>
      </c>
      <c r="D11" s="1710"/>
      <c r="E11" s="1711"/>
    </row>
    <row r="12" spans="1:8" x14ac:dyDescent="0.25">
      <c r="A12" s="1135" t="s">
        <v>558</v>
      </c>
      <c r="B12" s="55" t="s">
        <v>1432</v>
      </c>
      <c r="C12" s="1268" t="s">
        <v>1436</v>
      </c>
      <c r="D12" s="1165"/>
      <c r="E12" s="1136"/>
    </row>
    <row r="13" spans="1:8" ht="16.5" customHeight="1" x14ac:dyDescent="0.25">
      <c r="A13" s="1135" t="s">
        <v>61</v>
      </c>
      <c r="B13" s="1152" t="s">
        <v>654</v>
      </c>
      <c r="C13" s="1156">
        <v>6407137.7308755768</v>
      </c>
      <c r="D13" s="1165"/>
      <c r="E13" s="1136"/>
    </row>
    <row r="14" spans="1:8" x14ac:dyDescent="0.25">
      <c r="A14" s="499" t="s">
        <v>62</v>
      </c>
      <c r="B14" s="1151" t="s">
        <v>1414</v>
      </c>
      <c r="C14" s="1034" t="s">
        <v>1419</v>
      </c>
      <c r="D14" s="1124" t="s">
        <v>432</v>
      </c>
      <c r="E14" s="1035" t="s">
        <v>1420</v>
      </c>
    </row>
    <row r="15" spans="1:8" x14ac:dyDescent="0.25">
      <c r="A15" s="1149"/>
      <c r="B15" s="1150"/>
      <c r="C15" s="1137" t="s">
        <v>1421</v>
      </c>
      <c r="D15" s="1142"/>
      <c r="E15" s="1138"/>
      <c r="H15" s="1157"/>
    </row>
    <row r="16" spans="1:8" x14ac:dyDescent="0.25">
      <c r="A16" s="1036"/>
      <c r="B16" s="1125" t="s">
        <v>1415</v>
      </c>
      <c r="C16" s="1259">
        <v>26.89</v>
      </c>
      <c r="D16" s="1154">
        <v>5255564.2990783406</v>
      </c>
      <c r="E16" s="1128">
        <f>C16*D16</f>
        <v>141322124.00221658</v>
      </c>
    </row>
    <row r="17" spans="1:8" x14ac:dyDescent="0.25">
      <c r="A17" s="1129"/>
      <c r="B17" s="1125" t="s">
        <v>938</v>
      </c>
      <c r="C17" s="1259">
        <v>75.16</v>
      </c>
      <c r="D17" s="1154">
        <v>227545.47887864825</v>
      </c>
      <c r="E17" s="1128">
        <f>C17*D17</f>
        <v>17102318.192519203</v>
      </c>
      <c r="H17" s="1146"/>
    </row>
    <row r="18" spans="1:8" x14ac:dyDescent="0.25">
      <c r="A18" s="1129"/>
      <c r="B18" s="1125" t="s">
        <v>939</v>
      </c>
      <c r="C18" s="1259">
        <v>81.569999999999993</v>
      </c>
      <c r="D18" s="1154">
        <v>369952.20245775726</v>
      </c>
      <c r="E18" s="1128">
        <f t="shared" ref="E18:E29" si="0">C18*D18</f>
        <v>30177001.154479258</v>
      </c>
    </row>
    <row r="19" spans="1:8" x14ac:dyDescent="0.25">
      <c r="A19" s="1129"/>
      <c r="B19" s="1125" t="s">
        <v>940</v>
      </c>
      <c r="C19" s="1259">
        <v>105.86</v>
      </c>
      <c r="D19" s="1154">
        <v>137000.68241167435</v>
      </c>
      <c r="E19" s="1128">
        <f t="shared" si="0"/>
        <v>14502892.240099847</v>
      </c>
    </row>
    <row r="20" spans="1:8" x14ac:dyDescent="0.25">
      <c r="A20" s="1129"/>
      <c r="B20" s="1125" t="s">
        <v>1416</v>
      </c>
      <c r="C20" s="1259">
        <v>25.89</v>
      </c>
      <c r="D20" s="1154">
        <v>179328.45714285714</v>
      </c>
      <c r="E20" s="1128">
        <f t="shared" si="0"/>
        <v>4642813.7554285713</v>
      </c>
    </row>
    <row r="21" spans="1:8" x14ac:dyDescent="0.25">
      <c r="A21" s="1129"/>
      <c r="B21" s="1125" t="s">
        <v>48</v>
      </c>
      <c r="C21" s="1259">
        <v>69.400000000000006</v>
      </c>
      <c r="D21" s="1154">
        <v>34387.922580645158</v>
      </c>
      <c r="E21" s="1128">
        <f t="shared" si="0"/>
        <v>2386521.8270967742</v>
      </c>
    </row>
    <row r="22" spans="1:8" x14ac:dyDescent="0.25">
      <c r="A22" s="1129"/>
      <c r="B22" s="1125" t="s">
        <v>1417</v>
      </c>
      <c r="C22" s="1259">
        <v>129.75</v>
      </c>
      <c r="D22" s="1154">
        <v>17591.909216589862</v>
      </c>
      <c r="E22" s="1128">
        <f t="shared" si="0"/>
        <v>2282550.2208525348</v>
      </c>
    </row>
    <row r="23" spans="1:8" x14ac:dyDescent="0.25">
      <c r="A23" s="1129"/>
      <c r="B23" s="1125" t="s">
        <v>1418</v>
      </c>
      <c r="C23" s="1259">
        <v>146.34</v>
      </c>
      <c r="D23" s="1154">
        <v>0</v>
      </c>
      <c r="E23" s="1128">
        <f t="shared" si="0"/>
        <v>0</v>
      </c>
    </row>
    <row r="24" spans="1:8" x14ac:dyDescent="0.25">
      <c r="A24" s="1129"/>
      <c r="B24" s="1125" t="s">
        <v>50</v>
      </c>
      <c r="C24" s="1259">
        <v>21.97</v>
      </c>
      <c r="D24" s="1154">
        <v>1992.6935483870966</v>
      </c>
      <c r="E24" s="1128">
        <f t="shared" si="0"/>
        <v>43779.477258064508</v>
      </c>
    </row>
    <row r="25" spans="1:8" x14ac:dyDescent="0.25">
      <c r="A25" s="1129"/>
      <c r="B25" s="127" t="s">
        <v>137</v>
      </c>
      <c r="C25" s="1259">
        <v>184.45</v>
      </c>
      <c r="D25" s="1154">
        <v>21485.34946236559</v>
      </c>
      <c r="E25" s="1128">
        <f t="shared" si="0"/>
        <v>3962972.7083333326</v>
      </c>
    </row>
    <row r="26" spans="1:8" x14ac:dyDescent="0.25">
      <c r="A26" s="1129"/>
      <c r="B26" s="127" t="s">
        <v>136</v>
      </c>
      <c r="C26" s="1259">
        <v>20.67</v>
      </c>
      <c r="D26" s="1154">
        <v>161786.29093701998</v>
      </c>
      <c r="E26" s="1128">
        <f t="shared" si="0"/>
        <v>3344122.6336682034</v>
      </c>
    </row>
    <row r="27" spans="1:8" x14ac:dyDescent="0.25">
      <c r="A27" s="1129"/>
      <c r="B27" s="127" t="s">
        <v>1423</v>
      </c>
      <c r="C27" s="1259">
        <v>239.62</v>
      </c>
      <c r="D27" s="1154">
        <v>12819</v>
      </c>
      <c r="E27" s="1128">
        <f t="shared" si="0"/>
        <v>3071688.7800000003</v>
      </c>
    </row>
    <row r="28" spans="1:8" x14ac:dyDescent="0.25">
      <c r="A28" s="1129"/>
      <c r="B28" s="127" t="s">
        <v>1542</v>
      </c>
      <c r="C28" s="1259">
        <v>467.69</v>
      </c>
      <c r="D28" s="1154">
        <v>502.44516129032263</v>
      </c>
      <c r="E28" s="1128">
        <f t="shared" si="0"/>
        <v>234988.57748387099</v>
      </c>
    </row>
    <row r="29" spans="1:8" x14ac:dyDescent="0.25">
      <c r="A29" s="1129"/>
      <c r="B29" s="127" t="s">
        <v>1562</v>
      </c>
      <c r="C29" s="1259">
        <v>5.24</v>
      </c>
      <c r="D29" s="1154">
        <v>0</v>
      </c>
      <c r="E29" s="1128">
        <f t="shared" si="0"/>
        <v>0</v>
      </c>
    </row>
    <row r="30" spans="1:8" x14ac:dyDescent="0.25">
      <c r="A30" s="1149" t="s">
        <v>63</v>
      </c>
      <c r="B30" s="130" t="s">
        <v>561</v>
      </c>
      <c r="C30" s="1260"/>
      <c r="D30" s="1158"/>
      <c r="E30" s="1130">
        <f>SUM(E16:E29)</f>
        <v>223073773.56943622</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1432</v>
      </c>
      <c r="C33" s="1271" t="s">
        <v>1436</v>
      </c>
      <c r="D33" s="1165"/>
      <c r="E33" s="1136"/>
    </row>
    <row r="34" spans="1:5" x14ac:dyDescent="0.25">
      <c r="A34" s="1177"/>
      <c r="B34" s="1178"/>
      <c r="C34" s="1139" t="s">
        <v>1419</v>
      </c>
      <c r="D34" s="1143" t="s">
        <v>432</v>
      </c>
      <c r="E34" s="1140" t="s">
        <v>1420</v>
      </c>
    </row>
    <row r="35" spans="1:5" x14ac:dyDescent="0.25">
      <c r="A35" s="1179"/>
      <c r="B35" s="1180"/>
      <c r="C35" s="1175" t="s">
        <v>1421</v>
      </c>
      <c r="D35" s="1144"/>
      <c r="E35" s="1141"/>
    </row>
    <row r="36" spans="1:5" x14ac:dyDescent="0.25">
      <c r="A36" s="499" t="s">
        <v>65</v>
      </c>
      <c r="B36" s="488" t="s">
        <v>1422</v>
      </c>
      <c r="C36" s="1259">
        <v>142.09</v>
      </c>
      <c r="D36" s="1162">
        <v>266936</v>
      </c>
      <c r="E36" s="1145">
        <f>C36*D36</f>
        <v>37928936.240000002</v>
      </c>
    </row>
    <row r="37" spans="1:5" ht="15.75" thickBot="1" x14ac:dyDescent="0.3">
      <c r="A37" s="1153">
        <v>2.2000000000000002</v>
      </c>
      <c r="B37" s="1132" t="s">
        <v>560</v>
      </c>
      <c r="C37" s="1176"/>
      <c r="D37" s="1163"/>
      <c r="E37" s="1133">
        <f>E36</f>
        <v>37928936.240000002</v>
      </c>
    </row>
    <row r="39" spans="1:5" x14ac:dyDescent="0.25">
      <c r="A39" s="511" t="s">
        <v>271</v>
      </c>
    </row>
    <row r="40" spans="1:5" x14ac:dyDescent="0.25">
      <c r="A40" s="1164" t="s">
        <v>657</v>
      </c>
      <c r="B40" s="1164" t="s">
        <v>1577</v>
      </c>
    </row>
    <row r="41" spans="1:5" x14ac:dyDescent="0.25">
      <c r="A41" s="1164"/>
      <c r="B41" s="1164" t="s">
        <v>1584</v>
      </c>
    </row>
    <row r="42" spans="1:5" x14ac:dyDescent="0.25">
      <c r="A42" s="1164" t="s">
        <v>658</v>
      </c>
      <c r="B42" s="1164" t="s">
        <v>1573</v>
      </c>
    </row>
    <row r="43" spans="1:5" x14ac:dyDescent="0.25">
      <c r="A43" s="1164"/>
      <c r="B43" s="1164" t="s">
        <v>1574</v>
      </c>
    </row>
    <row r="44" spans="1:5" x14ac:dyDescent="0.25">
      <c r="A44" s="1164" t="s">
        <v>655</v>
      </c>
      <c r="B44" s="1164" t="s">
        <v>1590</v>
      </c>
    </row>
    <row r="45" spans="1:5" x14ac:dyDescent="0.25">
      <c r="A45" s="1164" t="s">
        <v>665</v>
      </c>
      <c r="B45" s="1164" t="s">
        <v>1592</v>
      </c>
    </row>
    <row r="46" spans="1:5" x14ac:dyDescent="0.25">
      <c r="A46" s="1164" t="s">
        <v>1437</v>
      </c>
      <c r="B46" s="1164" t="s">
        <v>1587</v>
      </c>
    </row>
    <row r="47" spans="1:5" x14ac:dyDescent="0.25">
      <c r="A47" s="1164"/>
      <c r="B47" s="1164" t="s">
        <v>1586</v>
      </c>
    </row>
    <row r="48" spans="1:5" x14ac:dyDescent="0.25">
      <c r="A48" s="1164" t="s">
        <v>656</v>
      </c>
      <c r="B48" s="1164" t="s">
        <v>1591</v>
      </c>
    </row>
    <row r="49" spans="1:2" x14ac:dyDescent="0.25">
      <c r="A49" s="1164" t="s">
        <v>1438</v>
      </c>
      <c r="B49" s="1164" t="s">
        <v>1572</v>
      </c>
    </row>
    <row r="50" spans="1:2" x14ac:dyDescent="0.25">
      <c r="A50" s="1164"/>
      <c r="B50" s="1164" t="s">
        <v>1585</v>
      </c>
    </row>
    <row r="51" spans="1:2" x14ac:dyDescent="0.25">
      <c r="A51" s="1164" t="s">
        <v>1423</v>
      </c>
      <c r="B51" s="1164" t="s">
        <v>1583</v>
      </c>
    </row>
    <row r="52" spans="1:2" x14ac:dyDescent="0.25">
      <c r="A52" s="1164" t="s">
        <v>1560</v>
      </c>
      <c r="B52" s="1164" t="s">
        <v>1582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C7" sqref="C7"/>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9" t="s">
        <v>1578</v>
      </c>
      <c r="B2" s="1270"/>
    </row>
    <row r="3" spans="1:8" ht="18.75" x14ac:dyDescent="0.3">
      <c r="A3" s="141"/>
    </row>
    <row r="4" spans="1:8" x14ac:dyDescent="0.25">
      <c r="A4" s="167" t="s">
        <v>371</v>
      </c>
      <c r="B4" s="205" t="str">
        <f>IF('ASR Exhibit'!B2=0,"",'ASR Exhibit'!B2)</f>
        <v>Humana Medical Plan, Inc.</v>
      </c>
    </row>
    <row r="5" spans="1:8" x14ac:dyDescent="0.25">
      <c r="A5" s="167" t="s">
        <v>15</v>
      </c>
      <c r="B5" s="449" t="s">
        <v>1745</v>
      </c>
    </row>
    <row r="6" spans="1:8" x14ac:dyDescent="0.25">
      <c r="A6" s="167" t="s">
        <v>16</v>
      </c>
      <c r="B6" s="1267"/>
      <c r="C6" s="1445"/>
    </row>
    <row r="7" spans="1:8" x14ac:dyDescent="0.25">
      <c r="A7" s="167" t="s">
        <v>196</v>
      </c>
      <c r="B7" s="205" t="str">
        <f>IF('ASR Exhibit'!B5=0,"",'ASR Exhibit'!B5)</f>
        <v>Comprehensive</v>
      </c>
    </row>
    <row r="8" spans="1:8" x14ac:dyDescent="0.25">
      <c r="A8" s="161"/>
      <c r="B8" s="205" t="s">
        <v>1800</v>
      </c>
    </row>
    <row r="9" spans="1:8" ht="15.75" thickBot="1" x14ac:dyDescent="0.3">
      <c r="A9" s="161"/>
    </row>
    <row r="10" spans="1:8" x14ac:dyDescent="0.25">
      <c r="A10" s="1126"/>
      <c r="B10" s="1127"/>
      <c r="C10" s="1707" t="s">
        <v>1579</v>
      </c>
      <c r="D10" s="1707"/>
      <c r="E10" s="1708"/>
    </row>
    <row r="11" spans="1:8" ht="18.75" x14ac:dyDescent="0.3">
      <c r="A11" s="1134" t="s">
        <v>559</v>
      </c>
      <c r="B11" s="488"/>
      <c r="C11" s="1709" t="s">
        <v>420</v>
      </c>
      <c r="D11" s="1710"/>
      <c r="E11" s="1711"/>
    </row>
    <row r="12" spans="1:8" x14ac:dyDescent="0.25">
      <c r="A12" s="1135" t="s">
        <v>558</v>
      </c>
      <c r="B12" s="55" t="s">
        <v>1432</v>
      </c>
      <c r="C12" s="1268" t="s">
        <v>1436</v>
      </c>
      <c r="D12" s="1165"/>
      <c r="E12" s="1136"/>
    </row>
    <row r="13" spans="1:8" ht="16.5" customHeight="1" x14ac:dyDescent="0.25">
      <c r="A13" s="1135" t="s">
        <v>61</v>
      </c>
      <c r="B13" s="1152" t="s">
        <v>654</v>
      </c>
      <c r="C13" s="1156">
        <v>2354616.7311827959</v>
      </c>
      <c r="D13" s="1165"/>
      <c r="E13" s="1136"/>
    </row>
    <row r="14" spans="1:8" x14ac:dyDescent="0.25">
      <c r="A14" s="499" t="s">
        <v>62</v>
      </c>
      <c r="B14" s="1151" t="s">
        <v>1414</v>
      </c>
      <c r="C14" s="1034" t="s">
        <v>1419</v>
      </c>
      <c r="D14" s="1124" t="s">
        <v>432</v>
      </c>
      <c r="E14" s="1035" t="s">
        <v>1420</v>
      </c>
    </row>
    <row r="15" spans="1:8" x14ac:dyDescent="0.25">
      <c r="A15" s="1149"/>
      <c r="B15" s="1150"/>
      <c r="C15" s="1137" t="s">
        <v>1421</v>
      </c>
      <c r="D15" s="1142"/>
      <c r="E15" s="1138"/>
      <c r="H15" s="1157"/>
    </row>
    <row r="16" spans="1:8" x14ac:dyDescent="0.25">
      <c r="A16" s="1036"/>
      <c r="B16" s="1125" t="s">
        <v>1415</v>
      </c>
      <c r="C16" s="1259">
        <v>26.02</v>
      </c>
      <c r="D16" s="1154">
        <v>1951928.3311827963</v>
      </c>
      <c r="E16" s="1128">
        <f>C16*D16</f>
        <v>50789175.17737636</v>
      </c>
    </row>
    <row r="17" spans="1:8" x14ac:dyDescent="0.25">
      <c r="A17" s="1129"/>
      <c r="B17" s="1125" t="s">
        <v>938</v>
      </c>
      <c r="C17" s="1259">
        <v>70.84</v>
      </c>
      <c r="D17" s="1154">
        <v>83601.856989247317</v>
      </c>
      <c r="E17" s="1128">
        <f>C17*D17</f>
        <v>5922355.5491182804</v>
      </c>
      <c r="H17" s="1146"/>
    </row>
    <row r="18" spans="1:8" x14ac:dyDescent="0.25">
      <c r="A18" s="1129"/>
      <c r="B18" s="1125" t="s">
        <v>939</v>
      </c>
      <c r="C18" s="1259">
        <v>77.42</v>
      </c>
      <c r="D18" s="1154">
        <v>128089.81505376345</v>
      </c>
      <c r="E18" s="1128">
        <f t="shared" ref="E18:E29" si="0">C18*D18</f>
        <v>9916713.4814623669</v>
      </c>
    </row>
    <row r="19" spans="1:8" x14ac:dyDescent="0.25">
      <c r="A19" s="1129"/>
      <c r="B19" s="1125" t="s">
        <v>940</v>
      </c>
      <c r="C19" s="1259">
        <v>103.43</v>
      </c>
      <c r="D19" s="1154">
        <v>46117.762365591399</v>
      </c>
      <c r="E19" s="1128">
        <f t="shared" si="0"/>
        <v>4769960.1614731187</v>
      </c>
    </row>
    <row r="20" spans="1:8" x14ac:dyDescent="0.25">
      <c r="A20" s="1129"/>
      <c r="B20" s="1125" t="s">
        <v>1416</v>
      </c>
      <c r="C20" s="1259">
        <v>24.04</v>
      </c>
      <c r="D20" s="1154">
        <v>62367.207526881706</v>
      </c>
      <c r="E20" s="1128">
        <f t="shared" si="0"/>
        <v>1499307.6689462361</v>
      </c>
    </row>
    <row r="21" spans="1:8" x14ac:dyDescent="0.25">
      <c r="A21" s="1129"/>
      <c r="B21" s="1125" t="s">
        <v>48</v>
      </c>
      <c r="C21" s="1259">
        <v>66.95</v>
      </c>
      <c r="D21" s="1154">
        <v>11489.483870967742</v>
      </c>
      <c r="E21" s="1128">
        <f t="shared" si="0"/>
        <v>769220.94516129035</v>
      </c>
    </row>
    <row r="22" spans="1:8" x14ac:dyDescent="0.25">
      <c r="A22" s="1129"/>
      <c r="B22" s="1125" t="s">
        <v>1417</v>
      </c>
      <c r="C22" s="1259">
        <v>109.85</v>
      </c>
      <c r="D22" s="1154">
        <v>6400.1139784946245</v>
      </c>
      <c r="E22" s="1128">
        <f t="shared" si="0"/>
        <v>703052.5205376345</v>
      </c>
    </row>
    <row r="23" spans="1:8" x14ac:dyDescent="0.25">
      <c r="A23" s="1129"/>
      <c r="B23" s="1125" t="s">
        <v>1418</v>
      </c>
      <c r="C23" s="1259">
        <v>122.38</v>
      </c>
      <c r="D23" s="1154"/>
      <c r="E23" s="1128">
        <f t="shared" si="0"/>
        <v>0</v>
      </c>
    </row>
    <row r="24" spans="1:8" x14ac:dyDescent="0.25">
      <c r="A24" s="1129"/>
      <c r="B24" s="1125" t="s">
        <v>50</v>
      </c>
      <c r="C24" s="1259">
        <v>22.15</v>
      </c>
      <c r="D24" s="1154">
        <v>662.67634408602157</v>
      </c>
      <c r="E24" s="1128">
        <f t="shared" si="0"/>
        <v>14678.281021505378</v>
      </c>
    </row>
    <row r="25" spans="1:8" x14ac:dyDescent="0.25">
      <c r="A25" s="1129"/>
      <c r="B25" s="127" t="s">
        <v>137</v>
      </c>
      <c r="C25" s="1259">
        <v>181.68</v>
      </c>
      <c r="D25" s="1154">
        <v>7635</v>
      </c>
      <c r="E25" s="1128">
        <f t="shared" si="0"/>
        <v>1387126.8</v>
      </c>
    </row>
    <row r="26" spans="1:8" x14ac:dyDescent="0.25">
      <c r="A26" s="1129"/>
      <c r="B26" s="127" t="s">
        <v>136</v>
      </c>
      <c r="C26" s="1259">
        <v>20.89</v>
      </c>
      <c r="D26" s="1154">
        <v>56156.450537634417</v>
      </c>
      <c r="E26" s="1128">
        <f t="shared" si="0"/>
        <v>1173108.2517311829</v>
      </c>
    </row>
    <row r="27" spans="1:8" x14ac:dyDescent="0.25">
      <c r="A27" s="1129"/>
      <c r="B27" s="127" t="s">
        <v>1423</v>
      </c>
      <c r="C27" s="1259">
        <v>251.79</v>
      </c>
      <c r="D27" s="1154">
        <v>4194</v>
      </c>
      <c r="E27" s="1128">
        <f t="shared" si="0"/>
        <v>1056007.26</v>
      </c>
    </row>
    <row r="28" spans="1:8" x14ac:dyDescent="0.25">
      <c r="A28" s="1129"/>
      <c r="B28" s="127" t="s">
        <v>1542</v>
      </c>
      <c r="C28" s="1259">
        <v>536.04999999999995</v>
      </c>
      <c r="D28" s="1154">
        <v>168.03333333333333</v>
      </c>
      <c r="E28" s="1128">
        <f t="shared" si="0"/>
        <v>90074.268333333326</v>
      </c>
    </row>
    <row r="29" spans="1:8" x14ac:dyDescent="0.25">
      <c r="A29" s="1129"/>
      <c r="B29" s="127" t="s">
        <v>1562</v>
      </c>
      <c r="C29" s="1259"/>
      <c r="D29" s="1154"/>
      <c r="E29" s="1128">
        <f t="shared" si="0"/>
        <v>0</v>
      </c>
    </row>
    <row r="30" spans="1:8" x14ac:dyDescent="0.25">
      <c r="A30" s="1149" t="s">
        <v>63</v>
      </c>
      <c r="B30" s="130" t="s">
        <v>561</v>
      </c>
      <c r="C30" s="1260"/>
      <c r="D30" s="1158"/>
      <c r="E30" s="1130">
        <f>SUM(E16:E29)</f>
        <v>78090780.3651613</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1432</v>
      </c>
      <c r="C33" s="1271" t="s">
        <v>1436</v>
      </c>
      <c r="D33" s="1165"/>
      <c r="E33" s="1136"/>
    </row>
    <row r="34" spans="1:5" x14ac:dyDescent="0.25">
      <c r="A34" s="1177"/>
      <c r="B34" s="1178"/>
      <c r="C34" s="1139" t="s">
        <v>1419</v>
      </c>
      <c r="D34" s="1143" t="s">
        <v>432</v>
      </c>
      <c r="E34" s="1140" t="s">
        <v>1420</v>
      </c>
    </row>
    <row r="35" spans="1:5" x14ac:dyDescent="0.25">
      <c r="A35" s="1179"/>
      <c r="B35" s="1180"/>
      <c r="C35" s="1175" t="s">
        <v>1421</v>
      </c>
      <c r="D35" s="1144"/>
      <c r="E35" s="1141"/>
    </row>
    <row r="36" spans="1:5" x14ac:dyDescent="0.25">
      <c r="A36" s="499" t="s">
        <v>65</v>
      </c>
      <c r="B36" s="488" t="s">
        <v>1422</v>
      </c>
      <c r="C36" s="1259">
        <v>150.51</v>
      </c>
      <c r="D36" s="1162">
        <v>93446</v>
      </c>
      <c r="E36" s="1145">
        <f>C36*D36</f>
        <v>14064557.459999999</v>
      </c>
    </row>
    <row r="37" spans="1:5" ht="15.75" thickBot="1" x14ac:dyDescent="0.3">
      <c r="A37" s="1153">
        <v>2.2000000000000002</v>
      </c>
      <c r="B37" s="1132" t="s">
        <v>560</v>
      </c>
      <c r="C37" s="1176"/>
      <c r="D37" s="1163"/>
      <c r="E37" s="1133">
        <f>E36</f>
        <v>14064557.459999999</v>
      </c>
    </row>
    <row r="39" spans="1:5" x14ac:dyDescent="0.25">
      <c r="A39" s="511" t="s">
        <v>271</v>
      </c>
    </row>
    <row r="40" spans="1:5" x14ac:dyDescent="0.25">
      <c r="A40" s="1164" t="s">
        <v>657</v>
      </c>
      <c r="B40" s="2" t="s">
        <v>1570</v>
      </c>
    </row>
    <row r="41" spans="1:5" x14ac:dyDescent="0.25">
      <c r="A41" s="1164" t="s">
        <v>658</v>
      </c>
      <c r="B41" s="1164" t="s">
        <v>1571</v>
      </c>
    </row>
    <row r="42" spans="1:5" x14ac:dyDescent="0.25">
      <c r="A42" s="1164"/>
      <c r="B42" s="1164" t="s">
        <v>1574</v>
      </c>
    </row>
    <row r="43" spans="1:5" x14ac:dyDescent="0.25">
      <c r="A43" s="1164" t="s">
        <v>655</v>
      </c>
      <c r="B43" s="1164" t="s">
        <v>1590</v>
      </c>
    </row>
    <row r="44" spans="1:5" x14ac:dyDescent="0.25">
      <c r="A44" s="1164" t="s">
        <v>665</v>
      </c>
      <c r="B44" s="1164" t="s">
        <v>1592</v>
      </c>
    </row>
    <row r="45" spans="1:5" x14ac:dyDescent="0.25">
      <c r="A45" s="1164" t="s">
        <v>1437</v>
      </c>
      <c r="B45" s="1164" t="s">
        <v>1588</v>
      </c>
    </row>
    <row r="46" spans="1:5" x14ac:dyDescent="0.25">
      <c r="A46" s="1164" t="s">
        <v>656</v>
      </c>
      <c r="B46" s="1164" t="s">
        <v>1591</v>
      </c>
    </row>
    <row r="47" spans="1:5" x14ac:dyDescent="0.25">
      <c r="A47" s="1164" t="s">
        <v>1438</v>
      </c>
      <c r="B47" s="1164" t="s">
        <v>1580</v>
      </c>
    </row>
    <row r="48" spans="1:5" x14ac:dyDescent="0.25">
      <c r="A48" s="1164" t="s">
        <v>1423</v>
      </c>
      <c r="B48" s="1164" t="s">
        <v>1581</v>
      </c>
    </row>
    <row r="49" spans="1:2" x14ac:dyDescent="0.25">
      <c r="A49" s="1164" t="s">
        <v>1562</v>
      </c>
      <c r="B49" s="1164" t="s">
        <v>1581</v>
      </c>
    </row>
    <row r="50" spans="1:2" x14ac:dyDescent="0.25">
      <c r="A50" s="1164" t="s">
        <v>1560</v>
      </c>
      <c r="B50" s="1164" t="s">
        <v>1582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zoomScale="110" zoomScaleNormal="110" workbookViewId="0">
      <selection activeCell="C13" sqref="C13"/>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1452</v>
      </c>
      <c r="D1"/>
    </row>
    <row r="2" spans="1:4" ht="15.75" x14ac:dyDescent="0.25">
      <c r="A2" s="41" t="s">
        <v>208</v>
      </c>
      <c r="D2"/>
    </row>
    <row r="3" spans="1:4" x14ac:dyDescent="0.25">
      <c r="A3" s="3"/>
      <c r="D3"/>
    </row>
    <row r="4" spans="1:4" x14ac:dyDescent="0.25">
      <c r="A4" s="1" t="s">
        <v>205</v>
      </c>
      <c r="B4" s="1182" t="s">
        <v>206</v>
      </c>
      <c r="D4"/>
    </row>
    <row r="5" spans="1:4" x14ac:dyDescent="0.25">
      <c r="A5" s="1" t="s">
        <v>15</v>
      </c>
      <c r="B5" s="1" t="s">
        <v>1514</v>
      </c>
      <c r="D5"/>
    </row>
    <row r="6" spans="1:4" x14ac:dyDescent="0.25">
      <c r="A6" s="1" t="s">
        <v>818</v>
      </c>
      <c r="B6" s="1" t="s">
        <v>811</v>
      </c>
      <c r="C6" s="1"/>
      <c r="D6"/>
    </row>
    <row r="7" spans="1:4" x14ac:dyDescent="0.25">
      <c r="A7" s="1" t="s">
        <v>198</v>
      </c>
      <c r="B7" s="1" t="s">
        <v>812</v>
      </c>
      <c r="C7" s="1"/>
      <c r="D7"/>
    </row>
    <row r="8" spans="1:4" x14ac:dyDescent="0.25">
      <c r="A8" s="1" t="s">
        <v>200</v>
      </c>
      <c r="B8" s="1" t="s">
        <v>813</v>
      </c>
      <c r="C8" s="1"/>
      <c r="D8"/>
    </row>
    <row r="9" spans="1:4" x14ac:dyDescent="0.25">
      <c r="A9" s="1" t="s">
        <v>199</v>
      </c>
      <c r="B9" s="1" t="s">
        <v>814</v>
      </c>
      <c r="C9" s="1"/>
      <c r="D9"/>
    </row>
    <row r="10" spans="1:4" x14ac:dyDescent="0.25">
      <c r="A10" s="1183" t="s">
        <v>810</v>
      </c>
      <c r="B10" s="1183" t="s">
        <v>815</v>
      </c>
      <c r="C10" s="1183"/>
      <c r="D10"/>
    </row>
    <row r="11" spans="1:4" x14ac:dyDescent="0.25">
      <c r="A11" s="1"/>
      <c r="B11" s="1182"/>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3" t="s">
        <v>1453</v>
      </c>
      <c r="C17" s="32"/>
      <c r="D17"/>
    </row>
    <row r="18" spans="1:4" x14ac:dyDescent="0.25">
      <c r="C18" s="32"/>
      <c r="D18"/>
    </row>
    <row r="19" spans="1:4" ht="18.75" x14ac:dyDescent="0.3">
      <c r="A19" s="1477" t="s">
        <v>11</v>
      </c>
      <c r="B19" s="1478"/>
      <c r="C19" s="30"/>
    </row>
    <row r="20" spans="1:4" ht="30" customHeight="1" x14ac:dyDescent="0.25">
      <c r="A20" s="39">
        <v>1.1000000000000001</v>
      </c>
      <c r="B20" s="49" t="s">
        <v>564</v>
      </c>
      <c r="C20" s="50" t="s">
        <v>1515</v>
      </c>
      <c r="D20" s="113"/>
    </row>
    <row r="21" spans="1:4" ht="36" customHeight="1" x14ac:dyDescent="0.25">
      <c r="A21" s="40">
        <v>1.2</v>
      </c>
      <c r="B21" s="44" t="s">
        <v>331</v>
      </c>
      <c r="C21" s="46" t="s">
        <v>1488</v>
      </c>
    </row>
    <row r="22" spans="1:4" ht="30" customHeight="1" x14ac:dyDescent="0.25">
      <c r="A22" s="40">
        <v>1.3</v>
      </c>
      <c r="B22" s="44" t="s">
        <v>332</v>
      </c>
      <c r="C22" s="46" t="s">
        <v>1489</v>
      </c>
    </row>
    <row r="23" spans="1:4" ht="30" customHeight="1" x14ac:dyDescent="0.25">
      <c r="A23" s="40">
        <v>1.4</v>
      </c>
      <c r="B23" s="44" t="s">
        <v>333</v>
      </c>
      <c r="C23" s="46" t="s">
        <v>864</v>
      </c>
    </row>
    <row r="24" spans="1:4" ht="30" customHeight="1" x14ac:dyDescent="0.25">
      <c r="A24" s="40" t="s">
        <v>94</v>
      </c>
      <c r="B24" s="44" t="s">
        <v>1454</v>
      </c>
      <c r="C24" s="1184" t="s">
        <v>1455</v>
      </c>
    </row>
    <row r="25" spans="1:4" ht="18.75" x14ac:dyDescent="0.3">
      <c r="A25" s="52" t="s">
        <v>10</v>
      </c>
      <c r="B25" s="53"/>
      <c r="C25" s="54"/>
    </row>
    <row r="26" spans="1:4" x14ac:dyDescent="0.25">
      <c r="A26" s="61" t="s">
        <v>265</v>
      </c>
      <c r="B26" s="55"/>
      <c r="C26" s="30"/>
    </row>
    <row r="27" spans="1:4" ht="150.75" customHeight="1" x14ac:dyDescent="0.25">
      <c r="A27" s="43" t="s">
        <v>65</v>
      </c>
      <c r="B27" s="44" t="s">
        <v>1456</v>
      </c>
      <c r="C27" s="47" t="s">
        <v>1547</v>
      </c>
    </row>
    <row r="28" spans="1:4" ht="183" customHeight="1" x14ac:dyDescent="0.25">
      <c r="A28" s="43" t="s">
        <v>66</v>
      </c>
      <c r="B28" s="44" t="s">
        <v>1457</v>
      </c>
      <c r="C28" s="47" t="s">
        <v>1548</v>
      </c>
    </row>
    <row r="29" spans="1:4" ht="32.25" customHeight="1" x14ac:dyDescent="0.25">
      <c r="A29" s="43" t="s">
        <v>67</v>
      </c>
      <c r="B29" s="45" t="s">
        <v>947</v>
      </c>
      <c r="C29" s="47" t="s">
        <v>1534</v>
      </c>
    </row>
    <row r="30" spans="1:4" ht="32.25" customHeight="1" x14ac:dyDescent="0.25">
      <c r="A30" s="43" t="s">
        <v>69</v>
      </c>
      <c r="B30" s="45" t="s">
        <v>1536</v>
      </c>
      <c r="C30" s="47" t="s">
        <v>1539</v>
      </c>
    </row>
    <row r="31" spans="1:4" ht="36" x14ac:dyDescent="0.25">
      <c r="A31" s="43" t="s">
        <v>95</v>
      </c>
      <c r="B31" s="45" t="s">
        <v>936</v>
      </c>
      <c r="C31" s="46" t="s">
        <v>1537</v>
      </c>
    </row>
    <row r="32" spans="1:4" ht="32.25" customHeight="1" x14ac:dyDescent="0.25">
      <c r="A32" s="43" t="s">
        <v>96</v>
      </c>
      <c r="B32" s="45" t="s">
        <v>300</v>
      </c>
      <c r="C32" s="46" t="s">
        <v>1647</v>
      </c>
    </row>
    <row r="33" spans="1:3" ht="36" x14ac:dyDescent="0.25">
      <c r="A33" s="43" t="s">
        <v>152</v>
      </c>
      <c r="B33" s="45" t="s">
        <v>313</v>
      </c>
      <c r="C33" s="47" t="s">
        <v>1516</v>
      </c>
    </row>
    <row r="34" spans="1:3" ht="32.25" customHeight="1" x14ac:dyDescent="0.25">
      <c r="A34" s="1212">
        <v>2.8</v>
      </c>
      <c r="B34" s="51" t="s">
        <v>301</v>
      </c>
      <c r="C34" s="48" t="s">
        <v>1648</v>
      </c>
    </row>
    <row r="35" spans="1:3" ht="15" customHeight="1" x14ac:dyDescent="0.25">
      <c r="A35" s="61" t="s">
        <v>1490</v>
      </c>
      <c r="B35" s="1037"/>
      <c r="C35" s="60"/>
    </row>
    <row r="36" spans="1:3" ht="42" customHeight="1" x14ac:dyDescent="0.25">
      <c r="A36" s="43" t="s">
        <v>70</v>
      </c>
      <c r="B36" s="44" t="s">
        <v>1458</v>
      </c>
      <c r="C36" s="47" t="s">
        <v>1459</v>
      </c>
    </row>
    <row r="37" spans="1:3" ht="32.25" customHeight="1" x14ac:dyDescent="0.25">
      <c r="A37" s="43" t="s">
        <v>71</v>
      </c>
      <c r="B37" s="44" t="s">
        <v>1460</v>
      </c>
      <c r="C37" s="47" t="s">
        <v>1461</v>
      </c>
    </row>
    <row r="38" spans="1:3" ht="32.25" customHeight="1" x14ac:dyDescent="0.25">
      <c r="A38" s="1185" t="s">
        <v>72</v>
      </c>
      <c r="B38" s="57" t="s">
        <v>1462</v>
      </c>
      <c r="C38" s="48" t="s">
        <v>1463</v>
      </c>
    </row>
    <row r="39" spans="1:3" x14ac:dyDescent="0.25">
      <c r="A39" s="61" t="s">
        <v>1491</v>
      </c>
      <c r="B39" s="1037"/>
      <c r="C39" s="54"/>
    </row>
    <row r="40" spans="1:3" ht="30" customHeight="1" x14ac:dyDescent="0.25">
      <c r="A40" s="43" t="s">
        <v>74</v>
      </c>
      <c r="B40" s="44" t="s">
        <v>1464</v>
      </c>
      <c r="C40" s="47" t="s">
        <v>1465</v>
      </c>
    </row>
    <row r="41" spans="1:3" ht="30" customHeight="1" x14ac:dyDescent="0.25">
      <c r="A41" s="43" t="s">
        <v>75</v>
      </c>
      <c r="B41" s="44" t="s">
        <v>1466</v>
      </c>
      <c r="C41" s="47" t="s">
        <v>1467</v>
      </c>
    </row>
    <row r="42" spans="1:3" ht="30" customHeight="1" x14ac:dyDescent="0.25">
      <c r="A42" s="43" t="s">
        <v>76</v>
      </c>
      <c r="B42" s="44" t="s">
        <v>1468</v>
      </c>
      <c r="C42" s="47" t="s">
        <v>1469</v>
      </c>
    </row>
    <row r="43" spans="1:3" ht="30" customHeight="1" x14ac:dyDescent="0.25">
      <c r="A43" s="43" t="s">
        <v>77</v>
      </c>
      <c r="B43" s="44" t="s">
        <v>1470</v>
      </c>
      <c r="C43" s="47" t="s">
        <v>1471</v>
      </c>
    </row>
    <row r="44" spans="1:3" ht="30" customHeight="1" x14ac:dyDescent="0.25">
      <c r="A44" s="43" t="s">
        <v>103</v>
      </c>
      <c r="B44" s="44" t="s">
        <v>1472</v>
      </c>
      <c r="C44" s="47" t="s">
        <v>1507</v>
      </c>
    </row>
    <row r="45" spans="1:3" ht="30" customHeight="1" x14ac:dyDescent="0.25">
      <c r="A45" s="1185" t="s">
        <v>104</v>
      </c>
      <c r="B45" s="57" t="s">
        <v>1473</v>
      </c>
      <c r="C45" s="48" t="s">
        <v>1474</v>
      </c>
    </row>
    <row r="46" spans="1:3" ht="24" x14ac:dyDescent="0.25">
      <c r="A46" s="1186" t="s">
        <v>258</v>
      </c>
      <c r="B46" s="59" t="s">
        <v>1475</v>
      </c>
      <c r="C46" s="56" t="s">
        <v>1512</v>
      </c>
    </row>
    <row r="47" spans="1:3" ht="30" customHeight="1" x14ac:dyDescent="0.25">
      <c r="A47" s="1186" t="s">
        <v>260</v>
      </c>
      <c r="B47" s="59" t="s">
        <v>1476</v>
      </c>
      <c r="C47" s="56" t="s">
        <v>1649</v>
      </c>
    </row>
    <row r="48" spans="1:3" ht="18" customHeight="1" x14ac:dyDescent="0.25">
      <c r="A48" s="61" t="s">
        <v>1702</v>
      </c>
      <c r="B48" s="49"/>
      <c r="C48" s="1401"/>
    </row>
    <row r="49" spans="1:3" ht="30" customHeight="1" x14ac:dyDescent="0.25">
      <c r="A49" s="1423" t="s">
        <v>88</v>
      </c>
      <c r="B49" s="1424" t="s">
        <v>1703</v>
      </c>
      <c r="C49" s="1425" t="s">
        <v>1735</v>
      </c>
    </row>
    <row r="50" spans="1:3" ht="30" customHeight="1" x14ac:dyDescent="0.25">
      <c r="A50" s="1423" t="s">
        <v>89</v>
      </c>
      <c r="B50" s="1424" t="s">
        <v>1721</v>
      </c>
      <c r="C50" s="1425" t="s">
        <v>1736</v>
      </c>
    </row>
    <row r="51" spans="1:3" ht="38.25" customHeight="1" x14ac:dyDescent="0.25">
      <c r="A51" s="1423" t="s">
        <v>90</v>
      </c>
      <c r="B51" s="1424" t="s">
        <v>1722</v>
      </c>
      <c r="C51" s="1425" t="s">
        <v>1737</v>
      </c>
    </row>
    <row r="52" spans="1:3" ht="38.25" customHeight="1" x14ac:dyDescent="0.25">
      <c r="A52" s="1423" t="s">
        <v>91</v>
      </c>
      <c r="B52" s="1424" t="s">
        <v>1730</v>
      </c>
      <c r="C52" s="1425" t="s">
        <v>1738</v>
      </c>
    </row>
    <row r="53" spans="1:3" ht="38.25" customHeight="1" x14ac:dyDescent="0.25">
      <c r="A53" s="1423" t="s">
        <v>261</v>
      </c>
      <c r="B53" s="1424" t="s">
        <v>1731</v>
      </c>
      <c r="C53" s="1425" t="s">
        <v>1739</v>
      </c>
    </row>
    <row r="54" spans="1:3" ht="38.25" customHeight="1" x14ac:dyDescent="0.25">
      <c r="A54" s="1423" t="s">
        <v>262</v>
      </c>
      <c r="B54" s="1424" t="s">
        <v>1718</v>
      </c>
      <c r="C54" s="1425" t="s">
        <v>1734</v>
      </c>
    </row>
    <row r="55" spans="1:3" x14ac:dyDescent="0.25">
      <c r="A55" s="1423" t="s">
        <v>263</v>
      </c>
      <c r="B55" s="1424" t="s">
        <v>1716</v>
      </c>
      <c r="C55" s="1425" t="s">
        <v>1719</v>
      </c>
    </row>
    <row r="56" spans="1:3" ht="15.75" thickBot="1" x14ac:dyDescent="0.3">
      <c r="A56" s="1423" t="s">
        <v>1715</v>
      </c>
      <c r="B56" s="1424" t="s">
        <v>1717</v>
      </c>
      <c r="C56" s="1426" t="s">
        <v>1720</v>
      </c>
    </row>
    <row r="57" spans="1:3" ht="60" customHeight="1" x14ac:dyDescent="0.25">
      <c r="A57" s="1712" t="s">
        <v>1723</v>
      </c>
      <c r="B57" s="1715" t="s">
        <v>1724</v>
      </c>
      <c r="C57" s="1427" t="s">
        <v>1725</v>
      </c>
    </row>
    <row r="58" spans="1:3" ht="45" x14ac:dyDescent="0.25">
      <c r="A58" s="1713"/>
      <c r="B58" s="1716"/>
      <c r="C58" s="1428" t="s">
        <v>1726</v>
      </c>
    </row>
    <row r="59" spans="1:3" ht="30.75" thickBot="1" x14ac:dyDescent="0.3">
      <c r="A59" s="1714"/>
      <c r="B59" s="1717"/>
      <c r="C59" s="1429" t="s">
        <v>1727</v>
      </c>
    </row>
    <row r="60" spans="1:3" x14ac:dyDescent="0.25">
      <c r="A60" s="1430" t="s">
        <v>1710</v>
      </c>
      <c r="B60" s="1431"/>
    </row>
    <row r="61" spans="1:3" ht="60" x14ac:dyDescent="0.25">
      <c r="A61" s="1432" t="s">
        <v>1713</v>
      </c>
      <c r="B61" s="1432" t="s">
        <v>1712</v>
      </c>
    </row>
    <row r="62" spans="1:3" x14ac:dyDescent="0.25">
      <c r="A62" s="1433" t="s">
        <v>1705</v>
      </c>
      <c r="B62" s="1434" t="s">
        <v>1706</v>
      </c>
    </row>
    <row r="63" spans="1:3" x14ac:dyDescent="0.25">
      <c r="A63" s="1435">
        <v>5400</v>
      </c>
      <c r="B63" s="1436">
        <v>8.4000000000000005E-2</v>
      </c>
    </row>
    <row r="64" spans="1:3" x14ac:dyDescent="0.25">
      <c r="A64" s="1435">
        <v>12000</v>
      </c>
      <c r="B64" s="1436">
        <v>5.7000000000000002E-2</v>
      </c>
    </row>
    <row r="65" spans="1:3" x14ac:dyDescent="0.25">
      <c r="A65" s="1435">
        <v>24000</v>
      </c>
      <c r="B65" s="1436">
        <v>0.04</v>
      </c>
    </row>
    <row r="66" spans="1:3" x14ac:dyDescent="0.25">
      <c r="A66" s="1435">
        <v>48000</v>
      </c>
      <c r="B66" s="1436">
        <v>2.9000000000000001E-2</v>
      </c>
    </row>
    <row r="67" spans="1:3" x14ac:dyDescent="0.25">
      <c r="A67" s="1435">
        <v>96000</v>
      </c>
      <c r="B67" s="1436">
        <v>0.02</v>
      </c>
    </row>
    <row r="68" spans="1:3" x14ac:dyDescent="0.25">
      <c r="A68" s="1435">
        <v>192000</v>
      </c>
      <c r="B68" s="1436">
        <v>1.4999999999999999E-2</v>
      </c>
    </row>
    <row r="69" spans="1:3" x14ac:dyDescent="0.25">
      <c r="A69" s="1435">
        <v>380000</v>
      </c>
      <c r="B69" s="1436">
        <v>0.01</v>
      </c>
    </row>
    <row r="70" spans="1:3" x14ac:dyDescent="0.25">
      <c r="A70" s="1433" t="s">
        <v>1707</v>
      </c>
      <c r="B70" s="1434" t="s">
        <v>1708</v>
      </c>
    </row>
    <row r="71" spans="1:3" ht="41.25" customHeight="1" x14ac:dyDescent="0.25">
      <c r="A71" s="1703" t="s">
        <v>1477</v>
      </c>
      <c r="B71" s="1703"/>
      <c r="C71" s="1703"/>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65" zoomScaleNormal="65" workbookViewId="0">
      <pane xSplit="2" ySplit="9" topLeftCell="I10" activePane="bottomRight" state="frozen"/>
      <selection pane="topRight"/>
      <selection pane="bottomLeft"/>
      <selection pane="bottomRight" activeCell="L37" sqref="L37"/>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1517</v>
      </c>
    </row>
    <row r="2" spans="1:21" x14ac:dyDescent="0.25">
      <c r="A2" s="161" t="s">
        <v>371</v>
      </c>
      <c r="B2" s="110" t="s">
        <v>1744</v>
      </c>
    </row>
    <row r="3" spans="1:21" x14ac:dyDescent="0.25">
      <c r="A3" s="161" t="s">
        <v>346</v>
      </c>
      <c r="B3" s="455" t="s">
        <v>1783</v>
      </c>
    </row>
    <row r="4" spans="1:21" x14ac:dyDescent="0.25">
      <c r="A4" s="161" t="s">
        <v>15</v>
      </c>
      <c r="B4" s="454" t="s">
        <v>1745</v>
      </c>
    </row>
    <row r="5" spans="1:21" x14ac:dyDescent="0.25">
      <c r="A5" s="161" t="s">
        <v>16</v>
      </c>
      <c r="B5" s="454">
        <v>45016</v>
      </c>
    </row>
    <row r="6" spans="1:21" x14ac:dyDescent="0.25">
      <c r="A6" s="161" t="s">
        <v>196</v>
      </c>
      <c r="B6" s="454" t="s">
        <v>1782</v>
      </c>
    </row>
    <row r="7" spans="1:21" ht="15.75" thickBot="1" x14ac:dyDescent="0.3">
      <c r="B7" s="455" t="s">
        <v>1800</v>
      </c>
    </row>
    <row r="8" spans="1:21" ht="15" customHeight="1" x14ac:dyDescent="0.25">
      <c r="B8" s="162"/>
      <c r="C8" s="1704" t="s">
        <v>244</v>
      </c>
      <c r="D8" s="1705"/>
      <c r="E8" s="1706"/>
      <c r="F8" s="1704" t="s">
        <v>245</v>
      </c>
      <c r="G8" s="1705"/>
      <c r="H8" s="1706"/>
      <c r="I8" s="1704" t="s">
        <v>246</v>
      </c>
      <c r="J8" s="1705"/>
      <c r="K8" s="1706"/>
      <c r="L8" s="1704" t="s">
        <v>247</v>
      </c>
      <c r="M8" s="1705"/>
      <c r="N8" s="1706"/>
      <c r="O8" s="1704" t="s">
        <v>908</v>
      </c>
      <c r="P8" s="1705"/>
      <c r="Q8" s="1706"/>
      <c r="R8" s="1704" t="s">
        <v>826</v>
      </c>
      <c r="S8" s="1705"/>
      <c r="T8" s="1706"/>
    </row>
    <row r="9" spans="1:21" ht="15" customHeight="1" x14ac:dyDescent="0.25">
      <c r="C9" s="414"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2" t="s">
        <v>833</v>
      </c>
      <c r="Q9" s="484" t="s">
        <v>437</v>
      </c>
      <c r="R9" s="111" t="s">
        <v>36</v>
      </c>
      <c r="S9" s="163" t="s">
        <v>420</v>
      </c>
      <c r="T9" s="164" t="s">
        <v>437</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564</v>
      </c>
      <c r="C11" s="416">
        <f>SUM(D11:E11)</f>
        <v>917276748.12320924</v>
      </c>
      <c r="D11" s="169">
        <v>622115148.82320917</v>
      </c>
      <c r="E11" s="170">
        <v>295161599.30000001</v>
      </c>
      <c r="F11" s="416">
        <f>SUM(G11:H11)</f>
        <v>951325618.76915312</v>
      </c>
      <c r="G11" s="169">
        <v>647761491.77915323</v>
      </c>
      <c r="H11" s="170">
        <v>303564126.98999995</v>
      </c>
      <c r="I11" s="416">
        <f>SUM(J11:K11)</f>
        <v>996122450.17999601</v>
      </c>
      <c r="J11" s="169">
        <v>682354621.6699959</v>
      </c>
      <c r="K11" s="170">
        <v>313767828.51000005</v>
      </c>
      <c r="L11" s="416">
        <f>SUM(M11:N11)</f>
        <v>1034584092.8676417</v>
      </c>
      <c r="M11" s="169">
        <v>679882838.32764173</v>
      </c>
      <c r="N11" s="170">
        <v>354701254.53999996</v>
      </c>
      <c r="O11" s="416">
        <f>SUM(P11:Q11)</f>
        <v>-4780102.0200000061</v>
      </c>
      <c r="P11" s="169">
        <v>6433529.2099999944</v>
      </c>
      <c r="Q11" s="526">
        <v>-11213631.23</v>
      </c>
      <c r="R11" s="416">
        <f>SUM(S11:T11)</f>
        <v>3894528807.9200001</v>
      </c>
      <c r="S11" s="422">
        <f>D11+G11+J11+M11+P11</f>
        <v>2638547629.8100004</v>
      </c>
      <c r="T11" s="423">
        <f>E11+H11+K11+N11+Q11</f>
        <v>1255981178.1099999</v>
      </c>
      <c r="U11" s="413"/>
    </row>
    <row r="12" spans="1:21" x14ac:dyDescent="0.25">
      <c r="A12" s="428">
        <v>1.2</v>
      </c>
      <c r="B12" s="429" t="s">
        <v>331</v>
      </c>
      <c r="C12" s="416">
        <f>SUM(D12:E12)</f>
        <v>-20899387.621720288</v>
      </c>
      <c r="D12" s="169">
        <v>-18131493.880119279</v>
      </c>
      <c r="E12" s="170">
        <v>-2767893.7416010099</v>
      </c>
      <c r="F12" s="416">
        <f>SUM(G12:H12)</f>
        <v>-17153878.497677386</v>
      </c>
      <c r="G12" s="169">
        <v>-16283567.200966964</v>
      </c>
      <c r="H12" s="170">
        <v>-870311.29671042203</v>
      </c>
      <c r="I12" s="416">
        <f>SUM(J12:K12)</f>
        <v>-18258592.646576233</v>
      </c>
      <c r="J12" s="169">
        <v>-18431599.760075286</v>
      </c>
      <c r="K12" s="170">
        <v>173007.1134990523</v>
      </c>
      <c r="L12" s="416">
        <f>SUM(M12:N12)</f>
        <v>7308253.1043436266</v>
      </c>
      <c r="M12" s="169">
        <v>4711722.1384377591</v>
      </c>
      <c r="N12" s="170">
        <v>2596530.965905868</v>
      </c>
      <c r="O12" s="416">
        <f>SUM(P12:Q12)</f>
        <v>-13286864.61019442</v>
      </c>
      <c r="P12" s="169">
        <v>-14515001.738707377</v>
      </c>
      <c r="Q12" s="526">
        <v>1228137.1285129569</v>
      </c>
      <c r="R12" s="416">
        <f>SUM(S12:T12)</f>
        <v>-62290470.271824703</v>
      </c>
      <c r="S12" s="422">
        <f t="shared" ref="S12:T15" si="0">D12+G12+J12+M12+P12</f>
        <v>-62649940.44143115</v>
      </c>
      <c r="T12" s="423">
        <f t="shared" si="0"/>
        <v>359470.16960644512</v>
      </c>
    </row>
    <row r="13" spans="1:21" x14ac:dyDescent="0.25">
      <c r="A13" s="428">
        <v>1.3</v>
      </c>
      <c r="B13" s="429" t="s">
        <v>332</v>
      </c>
      <c r="C13" s="416">
        <f>SUM(D13:E13)</f>
        <v>-52744.78</v>
      </c>
      <c r="D13" s="169">
        <v>-38006.939999999995</v>
      </c>
      <c r="E13" s="170">
        <v>-14737.840000000004</v>
      </c>
      <c r="F13" s="416">
        <f>SUM(G13:H13)</f>
        <v>-50269.289999999994</v>
      </c>
      <c r="G13" s="169">
        <v>-36455.9</v>
      </c>
      <c r="H13" s="170">
        <v>-13813.389999999996</v>
      </c>
      <c r="I13" s="416">
        <f>SUM(J13:K13)</f>
        <v>-53569.179999999978</v>
      </c>
      <c r="J13" s="169">
        <v>-38955.929999999971</v>
      </c>
      <c r="K13" s="170">
        <v>-14613.250000000004</v>
      </c>
      <c r="L13" s="416">
        <f>SUM(M13:N13)</f>
        <v>-6177035</v>
      </c>
      <c r="M13" s="169">
        <v>-5468553</v>
      </c>
      <c r="N13" s="170">
        <v>-708482</v>
      </c>
      <c r="O13" s="416">
        <f>SUM(P13:Q13)</f>
        <v>0</v>
      </c>
      <c r="P13" s="169">
        <v>0</v>
      </c>
      <c r="Q13" s="526">
        <v>0</v>
      </c>
      <c r="R13" s="416">
        <f>SUM(S13:T13)</f>
        <v>-6333618.25</v>
      </c>
      <c r="S13" s="422">
        <f t="shared" si="0"/>
        <v>-5581971.7699999996</v>
      </c>
      <c r="T13" s="423">
        <f t="shared" si="0"/>
        <v>-751646.48</v>
      </c>
    </row>
    <row r="14" spans="1:21" x14ac:dyDescent="0.25">
      <c r="A14" s="428">
        <v>1.4</v>
      </c>
      <c r="B14" s="429" t="s">
        <v>333</v>
      </c>
      <c r="C14" s="416">
        <f>SUM(D14:E14)</f>
        <v>-392797.33999999991</v>
      </c>
      <c r="D14" s="169">
        <v>-323297.35999999993</v>
      </c>
      <c r="E14" s="170">
        <v>-69499.98</v>
      </c>
      <c r="F14" s="416">
        <f>SUM(G14:H14)</f>
        <v>-297726.55000000028</v>
      </c>
      <c r="G14" s="169">
        <v>-250413.82000000024</v>
      </c>
      <c r="H14" s="170">
        <v>-47312.73000000001</v>
      </c>
      <c r="I14" s="416">
        <f>SUM(J14:K14)</f>
        <v>-165876.18000000011</v>
      </c>
      <c r="J14" s="169">
        <v>-116334.67000000016</v>
      </c>
      <c r="K14" s="170">
        <v>-49541.509999999966</v>
      </c>
      <c r="L14" s="416">
        <f>SUM(M14:N14)</f>
        <v>-336124.45000000077</v>
      </c>
      <c r="M14" s="169">
        <v>-276176.37999999989</v>
      </c>
      <c r="N14" s="170">
        <v>-59948.070000000895</v>
      </c>
      <c r="O14" s="416">
        <f>SUM(P14:Q14)</f>
        <v>0</v>
      </c>
      <c r="P14" s="169">
        <v>0</v>
      </c>
      <c r="Q14" s="526">
        <v>0</v>
      </c>
      <c r="R14" s="416">
        <f>SUM(S14:T14)</f>
        <v>-1192524.5200000009</v>
      </c>
      <c r="S14" s="422">
        <f t="shared" si="0"/>
        <v>-966222.23000000021</v>
      </c>
      <c r="T14" s="423">
        <f t="shared" si="0"/>
        <v>-226302.29000000085</v>
      </c>
    </row>
    <row r="15" spans="1:21" s="116" customFormat="1" x14ac:dyDescent="0.25">
      <c r="A15" s="428" t="s">
        <v>94</v>
      </c>
      <c r="B15" s="429" t="s">
        <v>1454</v>
      </c>
      <c r="C15" s="1187">
        <f>SUM(C11:C14)</f>
        <v>895931818.38148892</v>
      </c>
      <c r="D15" s="1188">
        <f>SUM(D11:D14)</f>
        <v>603622350.64308977</v>
      </c>
      <c r="E15" s="1189">
        <f>SUM(E11:E14)</f>
        <v>292309467.73839903</v>
      </c>
      <c r="F15" s="416">
        <f>SUM(G15:H15)</f>
        <v>933823744.43147576</v>
      </c>
      <c r="G15" s="1188">
        <f t="shared" ref="G15:R15" si="1">SUM(G11:G14)</f>
        <v>631191054.85818624</v>
      </c>
      <c r="H15" s="1189">
        <f t="shared" si="1"/>
        <v>302632689.57328951</v>
      </c>
      <c r="I15" s="1187">
        <f t="shared" si="1"/>
        <v>977644412.17341983</v>
      </c>
      <c r="J15" s="1188">
        <f t="shared" si="1"/>
        <v>663767731.30992067</v>
      </c>
      <c r="K15" s="1189">
        <f t="shared" si="1"/>
        <v>313876680.8634991</v>
      </c>
      <c r="L15" s="1187">
        <f t="shared" si="1"/>
        <v>1035379186.5219853</v>
      </c>
      <c r="M15" s="1188">
        <f t="shared" si="1"/>
        <v>678849831.08607948</v>
      </c>
      <c r="N15" s="1189">
        <f t="shared" si="1"/>
        <v>356529355.43590581</v>
      </c>
      <c r="O15" s="1187">
        <f t="shared" si="1"/>
        <v>-18066966.630194426</v>
      </c>
      <c r="P15" s="1188">
        <f t="shared" si="1"/>
        <v>-8081472.5287073823</v>
      </c>
      <c r="Q15" s="1190">
        <f t="shared" si="1"/>
        <v>-9985494.1014870442</v>
      </c>
      <c r="R15" s="1187">
        <f t="shared" si="1"/>
        <v>3824712194.8781753</v>
      </c>
      <c r="S15" s="422">
        <f t="shared" si="0"/>
        <v>2569349495.3685689</v>
      </c>
      <c r="T15" s="423">
        <f t="shared" si="0"/>
        <v>1255362699.5096064</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265</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1478</v>
      </c>
      <c r="C18" s="416">
        <f t="shared" ref="C18:C22" si="2">SUM(D18:E18)</f>
        <v>654809634.21999955</v>
      </c>
      <c r="D18" s="169">
        <v>388357432.29999965</v>
      </c>
      <c r="E18" s="170">
        <v>266452201.91999996</v>
      </c>
      <c r="F18" s="416">
        <f t="shared" ref="F18:F22" si="3">SUM(G18:H18)</f>
        <v>689481576.89999878</v>
      </c>
      <c r="G18" s="169">
        <v>410153595.8799988</v>
      </c>
      <c r="H18" s="170">
        <v>279327981.01999998</v>
      </c>
      <c r="I18" s="416">
        <f t="shared" ref="I18:I22" si="4">SUM(J18:K18)</f>
        <v>707167925.12999916</v>
      </c>
      <c r="J18" s="169">
        <v>418201983.24999917</v>
      </c>
      <c r="K18" s="170">
        <v>288965941.88</v>
      </c>
      <c r="L18" s="416">
        <f t="shared" ref="L18:L22" si="5">SUM(M18:N18)</f>
        <v>763472609.16999769</v>
      </c>
      <c r="M18" s="169">
        <v>435699760.24999785</v>
      </c>
      <c r="N18" s="170">
        <v>327772848.91999984</v>
      </c>
      <c r="O18" s="416">
        <f t="shared" ref="O18:O22" si="6">SUM(P18:Q18)</f>
        <v>12502180.559999999</v>
      </c>
      <c r="P18" s="169">
        <v>8622667.879999999</v>
      </c>
      <c r="Q18" s="526">
        <v>3879512.6799999992</v>
      </c>
      <c r="R18" s="416">
        <f t="shared" ref="R18:R22" si="7">SUM(S18:T18)</f>
        <v>2827433925.9799953</v>
      </c>
      <c r="S18" s="422">
        <f>D18+G18+J18+M18+P18</f>
        <v>1661035439.5599954</v>
      </c>
      <c r="T18" s="423">
        <f>E18+H18+K18+N18+Q18</f>
        <v>1166398486.4199998</v>
      </c>
    </row>
    <row r="19" spans="1:21" s="116" customFormat="1" x14ac:dyDescent="0.25">
      <c r="A19" s="434" t="s">
        <v>66</v>
      </c>
      <c r="B19" s="429" t="s">
        <v>1457</v>
      </c>
      <c r="C19" s="416">
        <f t="shared" si="2"/>
        <v>68284563.709999993</v>
      </c>
      <c r="D19" s="169">
        <v>68284563.709999993</v>
      </c>
      <c r="E19" s="170">
        <v>0</v>
      </c>
      <c r="F19" s="416">
        <f t="shared" si="3"/>
        <v>70578254.449999988</v>
      </c>
      <c r="G19" s="169">
        <v>70578254.449999988</v>
      </c>
      <c r="H19" s="170">
        <v>0</v>
      </c>
      <c r="I19" s="416">
        <f t="shared" si="4"/>
        <v>73338855.070000023</v>
      </c>
      <c r="J19" s="169">
        <v>73338855.070000023</v>
      </c>
      <c r="K19" s="170">
        <v>0</v>
      </c>
      <c r="L19" s="416">
        <f t="shared" si="5"/>
        <v>76791340.840000033</v>
      </c>
      <c r="M19" s="169">
        <v>76791340.840000033</v>
      </c>
      <c r="N19" s="170">
        <v>0</v>
      </c>
      <c r="O19" s="416">
        <f t="shared" si="6"/>
        <v>-1115092.7699999996</v>
      </c>
      <c r="P19" s="169">
        <v>-1115092.7699999996</v>
      </c>
      <c r="Q19" s="526">
        <v>0</v>
      </c>
      <c r="R19" s="416">
        <f t="shared" si="7"/>
        <v>287877921.30000007</v>
      </c>
      <c r="S19" s="422">
        <f>D19+G19+J19+M19+P19</f>
        <v>287877921.30000007</v>
      </c>
      <c r="T19" s="423">
        <f>E19+H19+K19+N19+Q19</f>
        <v>0</v>
      </c>
    </row>
    <row r="20" spans="1:21" x14ac:dyDescent="0.25">
      <c r="A20" s="434" t="s">
        <v>67</v>
      </c>
      <c r="B20" s="435" t="s">
        <v>862</v>
      </c>
      <c r="C20" s="416">
        <f t="shared" si="2"/>
        <v>4029314.9799999883</v>
      </c>
      <c r="D20" s="169">
        <v>1508288.1799994109</v>
      </c>
      <c r="E20" s="170">
        <v>2521026.8000005777</v>
      </c>
      <c r="F20" s="416">
        <f t="shared" si="3"/>
        <v>9046402.4700002372</v>
      </c>
      <c r="G20" s="169">
        <v>3216792.4000005433</v>
      </c>
      <c r="H20" s="170">
        <v>5829610.0699996939</v>
      </c>
      <c r="I20" s="416">
        <f t="shared" si="4"/>
        <v>17685192.990000322</v>
      </c>
      <c r="J20" s="169">
        <v>7119095.8400000324</v>
      </c>
      <c r="K20" s="170">
        <v>10566097.150000289</v>
      </c>
      <c r="L20" s="416">
        <f t="shared" si="5"/>
        <v>46938857.660000965</v>
      </c>
      <c r="M20" s="169">
        <v>25994505.290000781</v>
      </c>
      <c r="N20" s="170">
        <v>20944352.370000184</v>
      </c>
      <c r="O20" s="416">
        <f t="shared" si="6"/>
        <v>-46181228.770000145</v>
      </c>
      <c r="P20" s="169">
        <v>-36828797.900000177</v>
      </c>
      <c r="Q20" s="170">
        <v>-9352430.8699999675</v>
      </c>
      <c r="R20" s="416">
        <f t="shared" si="7"/>
        <v>31518539.330001369</v>
      </c>
      <c r="S20" s="422">
        <f>D20+G20+J20+M20+P20</f>
        <v>1009883.810000591</v>
      </c>
      <c r="T20" s="423">
        <f t="shared" ref="S20:T22" si="8">E20+H20+K20+N20+Q20</f>
        <v>30508655.520000778</v>
      </c>
    </row>
    <row r="21" spans="1:21" x14ac:dyDescent="0.25">
      <c r="A21" s="434" t="s">
        <v>69</v>
      </c>
      <c r="B21" s="435" t="s">
        <v>1535</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95</v>
      </c>
      <c r="B22" s="435" t="s">
        <v>936</v>
      </c>
      <c r="C22" s="416">
        <f t="shared" si="2"/>
        <v>27410539.099999998</v>
      </c>
      <c r="D22" s="169">
        <v>27410539.099999998</v>
      </c>
      <c r="E22" s="170">
        <v>0</v>
      </c>
      <c r="F22" s="416">
        <f t="shared" si="3"/>
        <v>29715398.396999992</v>
      </c>
      <c r="G22" s="169">
        <v>29715398.396999992</v>
      </c>
      <c r="H22" s="170">
        <v>0</v>
      </c>
      <c r="I22" s="416">
        <f t="shared" si="4"/>
        <v>34173855.289999999</v>
      </c>
      <c r="J22" s="169">
        <v>34173855.289999999</v>
      </c>
      <c r="K22" s="170">
        <v>0</v>
      </c>
      <c r="L22" s="416">
        <f t="shared" si="5"/>
        <v>67571953.253000006</v>
      </c>
      <c r="M22" s="169">
        <v>67571953.253000006</v>
      </c>
      <c r="N22" s="170">
        <v>0</v>
      </c>
      <c r="O22" s="416">
        <f t="shared" si="6"/>
        <v>-32093094.81000001</v>
      </c>
      <c r="P22" s="169">
        <v>-32093094.81000001</v>
      </c>
      <c r="Q22" s="170">
        <v>0</v>
      </c>
      <c r="R22" s="416">
        <f t="shared" si="7"/>
        <v>126778651.23000002</v>
      </c>
      <c r="S22" s="422">
        <f t="shared" si="8"/>
        <v>126778651.23000002</v>
      </c>
      <c r="T22" s="423">
        <f t="shared" si="8"/>
        <v>0</v>
      </c>
    </row>
    <row r="23" spans="1:21" s="116" customFormat="1" x14ac:dyDescent="0.25">
      <c r="A23" s="437">
        <v>2.6</v>
      </c>
      <c r="B23" s="436" t="s">
        <v>300</v>
      </c>
      <c r="C23" s="417">
        <f t="shared" ref="C23:T23" si="9">SUM(C18:C22)</f>
        <v>754534052.00999963</v>
      </c>
      <c r="D23" s="420">
        <f t="shared" si="9"/>
        <v>485560823.28999907</v>
      </c>
      <c r="E23" s="421">
        <f t="shared" si="9"/>
        <v>268973228.72000051</v>
      </c>
      <c r="F23" s="417">
        <f t="shared" si="9"/>
        <v>798821632.21699893</v>
      </c>
      <c r="G23" s="420">
        <f t="shared" si="9"/>
        <v>513664041.12699938</v>
      </c>
      <c r="H23" s="307">
        <f t="shared" si="9"/>
        <v>285157591.08999968</v>
      </c>
      <c r="I23" s="417">
        <f t="shared" si="9"/>
        <v>832365828.47999954</v>
      </c>
      <c r="J23" s="420">
        <f t="shared" si="9"/>
        <v>532833789.44999927</v>
      </c>
      <c r="K23" s="421">
        <f t="shared" si="9"/>
        <v>299532039.03000027</v>
      </c>
      <c r="L23" s="417">
        <f t="shared" si="9"/>
        <v>954774760.92299867</v>
      </c>
      <c r="M23" s="420">
        <f t="shared" si="9"/>
        <v>606057559.6329987</v>
      </c>
      <c r="N23" s="421">
        <f t="shared" si="9"/>
        <v>348717201.29000002</v>
      </c>
      <c r="O23" s="417">
        <f t="shared" si="9"/>
        <v>-66887235.790000156</v>
      </c>
      <c r="P23" s="420">
        <f t="shared" si="9"/>
        <v>-61414317.600000188</v>
      </c>
      <c r="Q23" s="421">
        <f t="shared" si="9"/>
        <v>-5472918.1899999678</v>
      </c>
      <c r="R23" s="417">
        <f t="shared" si="9"/>
        <v>3273609037.8399968</v>
      </c>
      <c r="S23" s="420">
        <f t="shared" si="9"/>
        <v>2076701895.899996</v>
      </c>
      <c r="T23" s="421">
        <f t="shared" si="9"/>
        <v>1196907141.9400005</v>
      </c>
    </row>
    <row r="24" spans="1:21" s="116" customFormat="1" x14ac:dyDescent="0.25">
      <c r="A24" s="437">
        <v>2.7</v>
      </c>
      <c r="B24" s="435" t="s">
        <v>313</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221</v>
      </c>
      <c r="B25" s="430" t="s">
        <v>301</v>
      </c>
      <c r="C25" s="174">
        <f>SUM(C23:C24)</f>
        <v>754534052.00999963</v>
      </c>
      <c r="D25" s="418">
        <f t="shared" ref="D25:T25" si="10">SUM(D23:D24)</f>
        <v>485560823.28999907</v>
      </c>
      <c r="E25" s="419">
        <f t="shared" si="10"/>
        <v>268973228.72000051</v>
      </c>
      <c r="F25" s="174">
        <f t="shared" si="10"/>
        <v>798821632.21699893</v>
      </c>
      <c r="G25" s="418">
        <f t="shared" si="10"/>
        <v>513664041.12699938</v>
      </c>
      <c r="H25" s="419">
        <f t="shared" si="10"/>
        <v>285157591.08999968</v>
      </c>
      <c r="I25" s="174">
        <f>SUM(I23:I24)</f>
        <v>832365828.47999954</v>
      </c>
      <c r="J25" s="418">
        <f>SUM(J23:J24)</f>
        <v>532833789.44999927</v>
      </c>
      <c r="K25" s="419">
        <f>SUM(K23:K24)</f>
        <v>299532039.03000027</v>
      </c>
      <c r="L25" s="174">
        <f>SUM(L23:L24)</f>
        <v>954774760.92299867</v>
      </c>
      <c r="M25" s="418">
        <f t="shared" si="10"/>
        <v>606057559.6329987</v>
      </c>
      <c r="N25" s="419">
        <f t="shared" si="10"/>
        <v>348717201.29000002</v>
      </c>
      <c r="O25" s="174">
        <f>SUM(O23:O24)</f>
        <v>-66887235.790000156</v>
      </c>
      <c r="P25" s="418">
        <f>SUM(P23:P24)</f>
        <v>-61414317.600000188</v>
      </c>
      <c r="Q25" s="419">
        <f>SUM(Q23:Q24)</f>
        <v>-5472918.1899999678</v>
      </c>
      <c r="R25" s="174">
        <f>SUM(R23:R24)</f>
        <v>3273609037.8399968</v>
      </c>
      <c r="S25" s="418">
        <f t="shared" si="10"/>
        <v>2076701895.899996</v>
      </c>
      <c r="T25" s="419">
        <f t="shared" si="10"/>
        <v>1196907141.9400005</v>
      </c>
    </row>
    <row r="26" spans="1:21" x14ac:dyDescent="0.25">
      <c r="A26" s="1191" t="s">
        <v>1490</v>
      </c>
      <c r="B26" s="439"/>
      <c r="C26" s="1192"/>
      <c r="D26" s="1193"/>
      <c r="E26" s="531"/>
      <c r="F26" s="1194"/>
      <c r="G26" s="1193"/>
      <c r="H26" s="531"/>
      <c r="I26" s="1194"/>
      <c r="J26" s="1193"/>
      <c r="K26" s="531"/>
      <c r="L26" s="1194"/>
      <c r="M26" s="1193"/>
      <c r="N26" s="531"/>
      <c r="O26" s="1194"/>
      <c r="P26" s="1193"/>
      <c r="Q26" s="302"/>
      <c r="R26" s="179"/>
      <c r="S26" s="1193"/>
      <c r="T26" s="531"/>
    </row>
    <row r="27" spans="1:21" x14ac:dyDescent="0.25">
      <c r="A27" s="434" t="s">
        <v>70</v>
      </c>
      <c r="B27" s="429" t="s">
        <v>1458</v>
      </c>
      <c r="C27" s="416">
        <f>D27</f>
        <v>0</v>
      </c>
      <c r="D27" s="169"/>
      <c r="E27" s="532"/>
      <c r="F27" s="416">
        <f>G27</f>
        <v>0</v>
      </c>
      <c r="G27" s="169"/>
      <c r="H27" s="532"/>
      <c r="I27" s="416">
        <f>J27</f>
        <v>0</v>
      </c>
      <c r="J27" s="169"/>
      <c r="K27" s="532"/>
      <c r="L27" s="416">
        <f>M27</f>
        <v>0</v>
      </c>
      <c r="M27" s="169"/>
      <c r="N27" s="532"/>
      <c r="O27" s="416">
        <f>P27</f>
        <v>0</v>
      </c>
      <c r="P27" s="169"/>
      <c r="Q27" s="304"/>
      <c r="R27" s="1195">
        <f>S27</f>
        <v>0</v>
      </c>
      <c r="S27" s="422">
        <f>D27+G27+J27+M27+P27</f>
        <v>0</v>
      </c>
      <c r="T27" s="532"/>
    </row>
    <row r="28" spans="1:21" x14ac:dyDescent="0.25">
      <c r="A28" s="434" t="s">
        <v>71</v>
      </c>
      <c r="B28" s="429" t="s">
        <v>1460</v>
      </c>
      <c r="C28" s="416">
        <f>D28</f>
        <v>0</v>
      </c>
      <c r="D28" s="169"/>
      <c r="E28" s="532"/>
      <c r="F28" s="416">
        <f>G28</f>
        <v>0</v>
      </c>
      <c r="G28" s="169"/>
      <c r="H28" s="532"/>
      <c r="I28" s="416">
        <f>J28</f>
        <v>0</v>
      </c>
      <c r="J28" s="169"/>
      <c r="K28" s="532"/>
      <c r="L28" s="416">
        <f>M28</f>
        <v>0</v>
      </c>
      <c r="M28" s="169"/>
      <c r="N28" s="532"/>
      <c r="O28" s="416">
        <f>P28</f>
        <v>0</v>
      </c>
      <c r="P28" s="169"/>
      <c r="Q28" s="304"/>
      <c r="R28" s="1195">
        <f>S28</f>
        <v>0</v>
      </c>
      <c r="S28" s="422">
        <f>D28+G28+J28+M28+P28</f>
        <v>0</v>
      </c>
      <c r="T28" s="532"/>
    </row>
    <row r="29" spans="1:21" s="116" customFormat="1" x14ac:dyDescent="0.25">
      <c r="A29" s="438" t="s">
        <v>72</v>
      </c>
      <c r="B29" s="440" t="s">
        <v>1462</v>
      </c>
      <c r="C29" s="174">
        <f>SUM(C27:C28)</f>
        <v>0</v>
      </c>
      <c r="D29" s="418">
        <f>SUM(D27:D28)</f>
        <v>0</v>
      </c>
      <c r="E29" s="1196"/>
      <c r="F29" s="174">
        <f>SUM(F27:F28)</f>
        <v>0</v>
      </c>
      <c r="G29" s="418">
        <f>SUM(G27:G28)</f>
        <v>0</v>
      </c>
      <c r="H29" s="1196"/>
      <c r="I29" s="174">
        <f>SUM(I27:I28)</f>
        <v>0</v>
      </c>
      <c r="J29" s="418">
        <f>SUM(J27:J28)</f>
        <v>0</v>
      </c>
      <c r="K29" s="1196"/>
      <c r="L29" s="174">
        <f>SUM(L27:L28)</f>
        <v>0</v>
      </c>
      <c r="M29" s="418">
        <f>SUM(M27:M28)</f>
        <v>0</v>
      </c>
      <c r="N29" s="1196"/>
      <c r="O29" s="174">
        <f>SUM(O27:O28)</f>
        <v>0</v>
      </c>
      <c r="P29" s="418">
        <f>SUM(P27:P28)</f>
        <v>0</v>
      </c>
      <c r="Q29" s="336"/>
      <c r="R29" s="174">
        <f>SUM(R27:R28)</f>
        <v>0</v>
      </c>
      <c r="S29" s="418">
        <f>SUM(S27:S28)</f>
        <v>0</v>
      </c>
      <c r="T29" s="1196"/>
    </row>
    <row r="30" spans="1:21" x14ac:dyDescent="0.25">
      <c r="A30" s="433" t="s">
        <v>1491</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7" t="s">
        <v>74</v>
      </c>
      <c r="B31" s="429" t="s">
        <v>1464</v>
      </c>
      <c r="C31" s="416">
        <f>D31</f>
        <v>4730147</v>
      </c>
      <c r="D31" s="169">
        <v>4730147</v>
      </c>
      <c r="E31" s="532"/>
      <c r="F31" s="416">
        <f>G31</f>
        <v>5115189.41</v>
      </c>
      <c r="G31" s="169">
        <v>5115189.41</v>
      </c>
      <c r="H31" s="532"/>
      <c r="I31" s="416">
        <f>J31</f>
        <v>6714776.8699999992</v>
      </c>
      <c r="J31" s="169">
        <v>6714776.8699999992</v>
      </c>
      <c r="K31" s="532"/>
      <c r="L31" s="416">
        <f>M31</f>
        <v>6775878.1300000008</v>
      </c>
      <c r="M31" s="169">
        <v>6775878.1300000008</v>
      </c>
      <c r="N31" s="532"/>
      <c r="O31" s="416">
        <f>P31</f>
        <v>0</v>
      </c>
      <c r="P31" s="169"/>
      <c r="Q31" s="304"/>
      <c r="R31" s="416">
        <f>S31</f>
        <v>23335991.41</v>
      </c>
      <c r="S31" s="422">
        <f>D31+G31+J31+M31+P31</f>
        <v>23335991.41</v>
      </c>
      <c r="T31" s="532"/>
    </row>
    <row r="32" spans="1:21" x14ac:dyDescent="0.25">
      <c r="A32" s="1197" t="s">
        <v>75</v>
      </c>
      <c r="B32" s="429" t="s">
        <v>1466</v>
      </c>
      <c r="C32" s="416">
        <f>D32</f>
        <v>1202568.52</v>
      </c>
      <c r="D32" s="169">
        <v>1202568.52</v>
      </c>
      <c r="E32" s="532"/>
      <c r="F32" s="416">
        <f>G32</f>
        <v>1272049.44</v>
      </c>
      <c r="G32" s="169">
        <v>1272049.44</v>
      </c>
      <c r="H32" s="532"/>
      <c r="I32" s="416">
        <f>J32</f>
        <v>1610655.1099999999</v>
      </c>
      <c r="J32" s="169">
        <v>1610655.1099999999</v>
      </c>
      <c r="K32" s="532"/>
      <c r="L32" s="416">
        <f>M32</f>
        <v>1555714.5100000002</v>
      </c>
      <c r="M32" s="169">
        <v>1555714.5100000002</v>
      </c>
      <c r="N32" s="532"/>
      <c r="O32" s="416">
        <f>P32</f>
        <v>0</v>
      </c>
      <c r="P32" s="169"/>
      <c r="Q32" s="304"/>
      <c r="R32" s="416">
        <f>S32</f>
        <v>5640987.5800000001</v>
      </c>
      <c r="S32" s="422">
        <f>D32+G32+J32+M32+P32</f>
        <v>5640987.5800000001</v>
      </c>
      <c r="T32" s="532"/>
    </row>
    <row r="33" spans="1:20" x14ac:dyDescent="0.25">
      <c r="A33" s="1197" t="s">
        <v>76</v>
      </c>
      <c r="B33" s="429" t="s">
        <v>1468</v>
      </c>
      <c r="C33" s="416">
        <f>D33</f>
        <v>1285943.93</v>
      </c>
      <c r="D33" s="169">
        <v>1285943.93</v>
      </c>
      <c r="E33" s="532"/>
      <c r="F33" s="416">
        <f>G33</f>
        <v>1377384.4800000002</v>
      </c>
      <c r="G33" s="169">
        <v>1377384.4800000002</v>
      </c>
      <c r="H33" s="532"/>
      <c r="I33" s="416">
        <f>J33</f>
        <v>1741023.7199999995</v>
      </c>
      <c r="J33" s="169">
        <v>1741023.7199999995</v>
      </c>
      <c r="K33" s="532"/>
      <c r="L33" s="416">
        <f>M33</f>
        <v>1725322.95</v>
      </c>
      <c r="M33" s="169">
        <v>1725322.95</v>
      </c>
      <c r="N33" s="532"/>
      <c r="O33" s="416">
        <f>P33</f>
        <v>0</v>
      </c>
      <c r="P33" s="169"/>
      <c r="Q33" s="304"/>
      <c r="R33" s="416">
        <f>S33</f>
        <v>6129675.0800000001</v>
      </c>
      <c r="S33" s="422">
        <f>D33+G33+J33+M33+P33</f>
        <v>6129675.0800000001</v>
      </c>
      <c r="T33" s="532"/>
    </row>
    <row r="34" spans="1:20" x14ac:dyDescent="0.25">
      <c r="A34" s="1197" t="s">
        <v>77</v>
      </c>
      <c r="B34" s="429" t="s">
        <v>1470</v>
      </c>
      <c r="C34" s="416">
        <f>D34</f>
        <v>1592411.26</v>
      </c>
      <c r="D34" s="169">
        <v>1592411.26</v>
      </c>
      <c r="E34" s="532"/>
      <c r="F34" s="416">
        <f>G34</f>
        <v>2332901.66</v>
      </c>
      <c r="G34" s="169">
        <v>2332901.66</v>
      </c>
      <c r="H34" s="532"/>
      <c r="I34" s="416">
        <f>J34</f>
        <v>3604892.3200000003</v>
      </c>
      <c r="J34" s="169">
        <v>3604892.3200000003</v>
      </c>
      <c r="K34" s="532"/>
      <c r="L34" s="416">
        <f>M34</f>
        <v>3208750.0600000005</v>
      </c>
      <c r="M34" s="169">
        <v>3208750.0600000005</v>
      </c>
      <c r="N34" s="532"/>
      <c r="O34" s="416">
        <f>P34</f>
        <v>0</v>
      </c>
      <c r="P34" s="169"/>
      <c r="Q34" s="304"/>
      <c r="R34" s="416">
        <f>S34</f>
        <v>10738955.300000001</v>
      </c>
      <c r="S34" s="422">
        <f>D34+G34+J34+M34+P34</f>
        <v>10738955.300000001</v>
      </c>
      <c r="T34" s="532"/>
    </row>
    <row r="35" spans="1:20" x14ac:dyDescent="0.25">
      <c r="A35" s="1197" t="s">
        <v>103</v>
      </c>
      <c r="B35" s="429" t="s">
        <v>1472</v>
      </c>
      <c r="C35" s="416">
        <f>D35</f>
        <v>884883.46</v>
      </c>
      <c r="D35" s="169">
        <v>884883.46</v>
      </c>
      <c r="E35" s="304"/>
      <c r="F35" s="416">
        <f>G35</f>
        <v>981028.67999999993</v>
      </c>
      <c r="G35" s="169">
        <v>981028.67999999993</v>
      </c>
      <c r="H35" s="532"/>
      <c r="I35" s="416">
        <f>J35</f>
        <v>1038115.5200000003</v>
      </c>
      <c r="J35" s="169">
        <v>1038115.5200000003</v>
      </c>
      <c r="K35" s="532"/>
      <c r="L35" s="416">
        <f>M35</f>
        <v>1427545.79</v>
      </c>
      <c r="M35" s="169">
        <v>1427545.79</v>
      </c>
      <c r="N35" s="532"/>
      <c r="O35" s="416">
        <f>P35</f>
        <v>0</v>
      </c>
      <c r="P35" s="169"/>
      <c r="Q35" s="304"/>
      <c r="R35" s="416">
        <f>S35</f>
        <v>4331573.45</v>
      </c>
      <c r="S35" s="422">
        <f>D35+G35+J35+M35+P35</f>
        <v>4331573.45</v>
      </c>
      <c r="T35" s="532"/>
    </row>
    <row r="36" spans="1:20" s="116" customFormat="1" x14ac:dyDescent="0.25">
      <c r="A36" s="1198" t="s">
        <v>104</v>
      </c>
      <c r="B36" s="440" t="s">
        <v>1473</v>
      </c>
      <c r="C36" s="308">
        <f>SUM(C31:C35)</f>
        <v>9695954.1699999981</v>
      </c>
      <c r="D36" s="418">
        <f>SUM(D31:D35)</f>
        <v>9695954.1699999981</v>
      </c>
      <c r="E36" s="1199"/>
      <c r="F36" s="174">
        <f>SUM(F31:F35)</f>
        <v>11078553.67</v>
      </c>
      <c r="G36" s="418">
        <f>SUM(G31:G35)</f>
        <v>11078553.67</v>
      </c>
      <c r="H36" s="1199"/>
      <c r="I36" s="174">
        <f>SUM(I31:I35)</f>
        <v>14709463.539999997</v>
      </c>
      <c r="J36" s="418">
        <f>SUM(J31:J35)</f>
        <v>14709463.539999997</v>
      </c>
      <c r="K36" s="1199"/>
      <c r="L36" s="174">
        <f>SUM(L31:L35)</f>
        <v>14693211.440000001</v>
      </c>
      <c r="M36" s="418">
        <f>SUM(M31:M35)</f>
        <v>14693211.440000001</v>
      </c>
      <c r="N36" s="1199"/>
      <c r="O36" s="1195">
        <f>SUM(O31:O35)</f>
        <v>0</v>
      </c>
      <c r="P36" s="1200">
        <f>SUM(P31:P35)</f>
        <v>0</v>
      </c>
      <c r="Q36" s="1199"/>
      <c r="R36" s="1195">
        <f>SUM(R31:R35)</f>
        <v>50177182.820000008</v>
      </c>
      <c r="S36" s="1200">
        <f>SUM(S31:S35)</f>
        <v>50177182.820000008</v>
      </c>
      <c r="T36" s="1201"/>
    </row>
    <row r="37" spans="1:20" x14ac:dyDescent="0.25">
      <c r="A37" s="441" t="s">
        <v>258</v>
      </c>
      <c r="B37" s="442" t="s">
        <v>1492</v>
      </c>
      <c r="C37" s="1202">
        <f>D37</f>
        <v>-643350.52</v>
      </c>
      <c r="D37" s="1203">
        <v>-643350.52</v>
      </c>
      <c r="E37" s="533"/>
      <c r="F37" s="1202">
        <f>G37</f>
        <v>-214191.68000000005</v>
      </c>
      <c r="G37" s="1203">
        <v>-214191.68000000005</v>
      </c>
      <c r="H37" s="533"/>
      <c r="I37" s="1202">
        <f>J37</f>
        <v>-208893.52000000005</v>
      </c>
      <c r="J37" s="1203">
        <v>-208893.52000000005</v>
      </c>
      <c r="K37" s="533"/>
      <c r="L37" s="1202">
        <f>M37</f>
        <v>-52856.460000000006</v>
      </c>
      <c r="M37" s="1203">
        <v>-52856.460000000006</v>
      </c>
      <c r="N37" s="533"/>
      <c r="O37" s="1202">
        <f>P37</f>
        <v>0</v>
      </c>
      <c r="P37" s="176"/>
      <c r="Q37" s="627"/>
      <c r="R37" s="1202">
        <f>S37</f>
        <v>-1119292.1800000002</v>
      </c>
      <c r="S37" s="1204">
        <f>D37+G37+J37+M37+P37</f>
        <v>-1119292.1800000002</v>
      </c>
      <c r="T37" s="533"/>
    </row>
    <row r="38" spans="1:20" s="116" customFormat="1" ht="15.75" thickBot="1" x14ac:dyDescent="0.3">
      <c r="A38" s="1402" t="s">
        <v>260</v>
      </c>
      <c r="B38" s="1403" t="s">
        <v>1476</v>
      </c>
      <c r="C38" s="1404">
        <f>IFERROR((C25+C29+C36+C37)/C15,0)</f>
        <v>0.85228210450146491</v>
      </c>
      <c r="D38" s="1405">
        <f>IFERROR((D25+D29+D36+D37)/D15,0)</f>
        <v>0.81940873530121228</v>
      </c>
      <c r="E38" s="1406"/>
      <c r="F38" s="1407">
        <f>IFERROR((F25+F29+F36+F37)/F15,0)</f>
        <v>0.86706511698301958</v>
      </c>
      <c r="G38" s="1408">
        <f>IFERROR((G25+G29+G36+G37)/G15,0)</f>
        <v>0.83101368290912891</v>
      </c>
      <c r="H38" s="1406"/>
      <c r="I38" s="1404">
        <f>IFERROR((I25+I29+I36+I37)/I15,0)</f>
        <v>0.86623151317084168</v>
      </c>
      <c r="J38" s="1405">
        <f>IFERROR((J25+J29+J36+J37)/J15,0)</f>
        <v>0.82458717658638747</v>
      </c>
      <c r="K38" s="1406"/>
      <c r="L38" s="1404">
        <f>IFERROR((L25+L29+L36+L37)/L15,0)</f>
        <v>0.93628993949494854</v>
      </c>
      <c r="M38" s="1405">
        <f>IFERROR((M25+M29+M36+M37)/M15,0)</f>
        <v>0.91433758423413825</v>
      </c>
      <c r="N38" s="1406"/>
      <c r="O38" s="1404">
        <f>IFERROR((O25+O29+O36+O37)/O15,0)</f>
        <v>3.7021840555245635</v>
      </c>
      <c r="P38" s="1405">
        <f>IFERROR((P25+P29+P36+P37)/P15,0)</f>
        <v>7.5993969393376508</v>
      </c>
      <c r="Q38" s="339"/>
      <c r="R38" s="1404">
        <f>IFERROR((R25+R29+R36+R37)/R15,0)</f>
        <v>0.86873645889735518</v>
      </c>
      <c r="S38" s="1405">
        <f>IFERROR((S25+S29+S36+S37)/S15,0)</f>
        <v>0.8273533010483104</v>
      </c>
      <c r="T38" s="1406"/>
    </row>
    <row r="39" spans="1:20" x14ac:dyDescent="0.25">
      <c r="A39" s="1409" t="s">
        <v>1702</v>
      </c>
      <c r="B39" s="493"/>
      <c r="C39" s="493"/>
      <c r="D39" s="493"/>
      <c r="E39" s="493"/>
      <c r="F39" s="493"/>
      <c r="G39" s="493"/>
      <c r="H39" s="493"/>
      <c r="I39" s="493"/>
      <c r="J39" s="493"/>
      <c r="K39" s="493"/>
      <c r="L39" s="493"/>
      <c r="M39" s="493"/>
      <c r="N39" s="493"/>
      <c r="O39" s="493"/>
      <c r="P39" s="493"/>
      <c r="Q39" s="493"/>
      <c r="R39" s="492"/>
      <c r="S39" s="493"/>
      <c r="T39" s="1410"/>
    </row>
    <row r="40" spans="1:20" x14ac:dyDescent="0.25">
      <c r="A40" s="1418" t="s">
        <v>88</v>
      </c>
      <c r="B40" s="1419" t="s">
        <v>1704</v>
      </c>
      <c r="C40" s="1411"/>
      <c r="D40" s="1411"/>
      <c r="E40" s="1411"/>
      <c r="F40" s="1411"/>
      <c r="G40" s="1411"/>
      <c r="H40" s="1411"/>
      <c r="I40" s="1411"/>
      <c r="J40" s="1411"/>
      <c r="K40" s="1411"/>
      <c r="L40" s="1411"/>
      <c r="M40" s="1411"/>
      <c r="N40" s="1411"/>
      <c r="O40" s="1411"/>
      <c r="P40" s="1411"/>
      <c r="Q40" s="1411"/>
      <c r="R40" s="1437">
        <v>9120465.4620583728</v>
      </c>
      <c r="S40" s="165"/>
      <c r="T40" s="165"/>
    </row>
    <row r="41" spans="1:20" ht="24" x14ac:dyDescent="0.25">
      <c r="A41" s="1418" t="s">
        <v>89</v>
      </c>
      <c r="B41" s="1419" t="s">
        <v>1709</v>
      </c>
      <c r="C41" s="1411"/>
      <c r="D41" s="1411"/>
      <c r="E41" s="1411"/>
      <c r="F41" s="1411"/>
      <c r="G41" s="1411"/>
      <c r="H41" s="1411"/>
      <c r="I41" s="1411"/>
      <c r="J41" s="1411"/>
      <c r="K41" s="1411"/>
      <c r="L41" s="1411"/>
      <c r="M41" s="1411"/>
      <c r="N41" s="1411"/>
      <c r="O41" s="1411"/>
      <c r="P41" s="1411"/>
      <c r="Q41" s="1411"/>
      <c r="R41" s="1437" t="s">
        <v>1707</v>
      </c>
      <c r="S41" s="1411"/>
      <c r="T41" s="1412"/>
    </row>
    <row r="42" spans="1:20" ht="24" x14ac:dyDescent="0.25">
      <c r="A42" s="1418" t="s">
        <v>90</v>
      </c>
      <c r="B42" s="1419" t="s">
        <v>1711</v>
      </c>
      <c r="C42" s="1411"/>
      <c r="D42" s="1411"/>
      <c r="E42" s="1411"/>
      <c r="F42" s="1411"/>
      <c r="G42" s="1411"/>
      <c r="H42" s="1411"/>
      <c r="I42" s="1411"/>
      <c r="J42" s="1411"/>
      <c r="K42" s="1411"/>
      <c r="L42" s="1411"/>
      <c r="M42" s="1411"/>
      <c r="N42" s="1411"/>
      <c r="O42" s="1411"/>
      <c r="P42" s="1411"/>
      <c r="Q42" s="1411"/>
      <c r="R42" s="1437" t="s">
        <v>1784</v>
      </c>
      <c r="S42" s="1411"/>
      <c r="T42" s="1412"/>
    </row>
    <row r="43" spans="1:20" x14ac:dyDescent="0.25">
      <c r="A43" s="1418" t="s">
        <v>91</v>
      </c>
      <c r="B43" s="1419" t="s">
        <v>1732</v>
      </c>
      <c r="C43" s="1411"/>
      <c r="D43" s="1411"/>
      <c r="E43" s="1411"/>
      <c r="F43" s="1411"/>
      <c r="G43" s="1411"/>
      <c r="H43" s="1411"/>
      <c r="I43" s="1411"/>
      <c r="J43" s="1411"/>
      <c r="K43" s="1411"/>
      <c r="L43" s="1411"/>
      <c r="M43" s="1411"/>
      <c r="N43" s="1411"/>
      <c r="O43" s="1411"/>
      <c r="P43" s="1411"/>
      <c r="Q43" s="1411"/>
      <c r="R43" s="1422" t="s">
        <v>1708</v>
      </c>
      <c r="S43" s="1411"/>
      <c r="T43" s="1412"/>
    </row>
    <row r="44" spans="1:20" x14ac:dyDescent="0.25">
      <c r="A44" s="1418" t="s">
        <v>261</v>
      </c>
      <c r="B44" s="1419" t="s">
        <v>1733</v>
      </c>
      <c r="C44" s="1411"/>
      <c r="D44" s="1411"/>
      <c r="E44" s="1411"/>
      <c r="F44" s="1411"/>
      <c r="G44" s="1411"/>
      <c r="H44" s="1411"/>
      <c r="I44" s="1411"/>
      <c r="J44" s="1411"/>
      <c r="K44" s="1411"/>
      <c r="L44" s="1411"/>
      <c r="M44" s="1411"/>
      <c r="N44" s="1411"/>
      <c r="O44" s="1411"/>
      <c r="P44" s="1411"/>
      <c r="Q44" s="1411"/>
      <c r="R44" s="1422" t="s">
        <v>1784</v>
      </c>
      <c r="S44" s="1411"/>
      <c r="T44" s="1412"/>
    </row>
    <row r="45" spans="1:20" x14ac:dyDescent="0.25">
      <c r="A45" s="1418" t="s">
        <v>262</v>
      </c>
      <c r="B45" s="1419" t="s">
        <v>1714</v>
      </c>
      <c r="C45" s="1411"/>
      <c r="D45" s="1411"/>
      <c r="E45" s="1411"/>
      <c r="F45" s="1411"/>
      <c r="G45" s="1411"/>
      <c r="H45" s="1411"/>
      <c r="I45" s="1411"/>
      <c r="J45" s="1411"/>
      <c r="K45" s="1411"/>
      <c r="L45" s="1411"/>
      <c r="M45" s="1411"/>
      <c r="N45" s="1411"/>
      <c r="O45" s="1411"/>
      <c r="P45" s="1411"/>
      <c r="Q45" s="1411"/>
      <c r="R45" s="1438">
        <f>IFERROR(+R44+((R42-R40)/(R42-R41))*(R43-R44),0)</f>
        <v>0</v>
      </c>
      <c r="S45" s="1411"/>
      <c r="T45" s="1412"/>
    </row>
    <row r="46" spans="1:20" x14ac:dyDescent="0.25">
      <c r="A46" s="1418" t="s">
        <v>263</v>
      </c>
      <c r="B46" s="1419" t="s">
        <v>1716</v>
      </c>
      <c r="C46" s="1411"/>
      <c r="D46" s="1411"/>
      <c r="E46" s="1411"/>
      <c r="F46" s="1411"/>
      <c r="G46" s="1411"/>
      <c r="H46" s="1411"/>
      <c r="I46" s="1411"/>
      <c r="J46" s="1411"/>
      <c r="K46" s="1411"/>
      <c r="L46" s="1411"/>
      <c r="M46" s="1411"/>
      <c r="N46" s="1411"/>
      <c r="O46" s="1411"/>
      <c r="P46" s="1411"/>
      <c r="Q46" s="1411"/>
      <c r="R46" s="1439">
        <f>+R38</f>
        <v>0.86873645889735518</v>
      </c>
      <c r="S46" s="1411"/>
      <c r="T46" s="1412"/>
    </row>
    <row r="47" spans="1:20" ht="15.75" thickBot="1" x14ac:dyDescent="0.3">
      <c r="A47" s="1420" t="s">
        <v>1715</v>
      </c>
      <c r="B47" s="1421" t="s">
        <v>1717</v>
      </c>
      <c r="C47" s="1413"/>
      <c r="D47" s="1413"/>
      <c r="E47" s="1413"/>
      <c r="F47" s="1413"/>
      <c r="G47" s="1413"/>
      <c r="H47" s="1413"/>
      <c r="I47" s="1413"/>
      <c r="J47" s="1413"/>
      <c r="K47" s="1413"/>
      <c r="L47" s="1413"/>
      <c r="M47" s="1413"/>
      <c r="N47" s="1413"/>
      <c r="O47" s="1413"/>
      <c r="P47" s="1413"/>
      <c r="Q47" s="1413"/>
      <c r="R47" s="1440">
        <f>R46+R45</f>
        <v>0.86873645889735518</v>
      </c>
      <c r="S47" s="1413"/>
      <c r="T47" s="1414"/>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zoomScale="65" zoomScaleNormal="65" workbookViewId="0">
      <selection activeCell="H24" sqref="H2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0" customFormat="1" ht="15.75" x14ac:dyDescent="0.25">
      <c r="A1" s="1215" t="s">
        <v>1307</v>
      </c>
      <c r="B1" s="1215"/>
      <c r="C1" s="1216"/>
      <c r="D1" s="1216"/>
      <c r="E1" s="1216"/>
      <c r="F1" s="1216"/>
      <c r="G1" s="1216"/>
      <c r="H1" s="1216"/>
    </row>
    <row r="2" spans="1:8" x14ac:dyDescent="0.25">
      <c r="A2" s="1217"/>
      <c r="B2" s="1217"/>
    </row>
    <row r="3" spans="1:8" x14ac:dyDescent="0.25">
      <c r="A3" s="1218" t="s">
        <v>1308</v>
      </c>
      <c r="C3" s="205" t="s">
        <v>1800</v>
      </c>
    </row>
    <row r="4" spans="1:8" x14ac:dyDescent="0.25">
      <c r="A4" s="209"/>
    </row>
    <row r="5" spans="1:8" x14ac:dyDescent="0.25">
      <c r="A5" s="1219" t="s">
        <v>1309</v>
      </c>
      <c r="B5" s="1219"/>
    </row>
    <row r="6" spans="1:8" x14ac:dyDescent="0.25">
      <c r="A6" s="1220" t="s">
        <v>987</v>
      </c>
      <c r="B6" s="1221" t="s">
        <v>1310</v>
      </c>
      <c r="C6" s="1221" t="s">
        <v>438</v>
      </c>
      <c r="D6" s="1222" t="s">
        <v>439</v>
      </c>
      <c r="E6" s="1222" t="s">
        <v>440</v>
      </c>
      <c r="F6" s="1222" t="s">
        <v>441</v>
      </c>
      <c r="G6" s="1222" t="s">
        <v>988</v>
      </c>
      <c r="H6" s="1221" t="s">
        <v>989</v>
      </c>
    </row>
    <row r="7" spans="1:8" x14ac:dyDescent="0.25">
      <c r="A7" s="525" t="s">
        <v>1786</v>
      </c>
      <c r="B7" s="525">
        <v>1.1000000000000001</v>
      </c>
      <c r="C7" s="1223"/>
      <c r="D7" s="1224"/>
      <c r="E7" s="1224"/>
      <c r="F7" s="1224"/>
      <c r="G7" s="1224"/>
      <c r="H7" s="1243">
        <f>SUM(C7:G7)</f>
        <v>0</v>
      </c>
    </row>
    <row r="8" spans="1:8" x14ac:dyDescent="0.25">
      <c r="A8" s="525" t="s">
        <v>1787</v>
      </c>
      <c r="B8" s="525">
        <v>1.1000000000000001</v>
      </c>
      <c r="C8" s="1224">
        <v>176681.72</v>
      </c>
      <c r="D8" s="1224">
        <v>136187.67000000001</v>
      </c>
      <c r="E8" s="1224">
        <v>45707.06</v>
      </c>
      <c r="F8" s="1224">
        <v>2721255.91</v>
      </c>
      <c r="G8" s="1224"/>
      <c r="H8" s="1243">
        <f t="shared" ref="H8:H13" si="0">SUM(C8:G8)</f>
        <v>3079832.3600000003</v>
      </c>
    </row>
    <row r="9" spans="1:8" x14ac:dyDescent="0.25">
      <c r="A9" s="525" t="s">
        <v>1788</v>
      </c>
      <c r="B9" s="525" t="s">
        <v>1319</v>
      </c>
      <c r="C9" s="1224">
        <v>1173484.2166451258</v>
      </c>
      <c r="D9" s="1224">
        <v>1229312.9248181663</v>
      </c>
      <c r="E9" s="1224">
        <v>1298732.1811620984</v>
      </c>
      <c r="F9" s="1224">
        <v>1360308.3373746073</v>
      </c>
      <c r="G9" s="1224">
        <v>15202613.75</v>
      </c>
      <c r="H9" s="1243">
        <f t="shared" si="0"/>
        <v>20264451.409999996</v>
      </c>
    </row>
    <row r="10" spans="1:8" x14ac:dyDescent="0.25">
      <c r="A10" s="525" t="s">
        <v>1789</v>
      </c>
      <c r="B10" s="525" t="s">
        <v>915</v>
      </c>
      <c r="C10" s="1224"/>
      <c r="D10" s="1224"/>
      <c r="E10" s="1224"/>
      <c r="F10" s="1224">
        <v>1333095.54</v>
      </c>
      <c r="G10" s="1224"/>
      <c r="H10" s="1243">
        <f t="shared" si="0"/>
        <v>1333095.54</v>
      </c>
    </row>
    <row r="11" spans="1:8" x14ac:dyDescent="0.25">
      <c r="A11" s="525" t="s">
        <v>1790</v>
      </c>
      <c r="B11" s="525">
        <v>1.5</v>
      </c>
      <c r="C11" s="1224"/>
      <c r="D11" s="1224"/>
      <c r="E11" s="1224"/>
      <c r="F11" s="1224"/>
      <c r="G11" s="1224"/>
      <c r="H11" s="1243">
        <f t="shared" si="0"/>
        <v>0</v>
      </c>
    </row>
    <row r="12" spans="1:8" x14ac:dyDescent="0.25">
      <c r="A12" s="525" t="s">
        <v>1791</v>
      </c>
      <c r="B12" s="525">
        <v>1.1000000000000001</v>
      </c>
      <c r="C12" s="1224">
        <v>-11877.030000000002</v>
      </c>
      <c r="D12" s="1224">
        <v>-12254.29</v>
      </c>
      <c r="E12" s="1224">
        <v>-17487.150000000005</v>
      </c>
      <c r="F12" s="1224">
        <v>-16876.420000000002</v>
      </c>
      <c r="G12" s="1224">
        <v>-1326055.21</v>
      </c>
      <c r="H12" s="1243">
        <f t="shared" si="0"/>
        <v>-1384550.1</v>
      </c>
    </row>
    <row r="13" spans="1:8" x14ac:dyDescent="0.25">
      <c r="A13" s="525"/>
      <c r="B13" s="525"/>
      <c r="C13" s="1224"/>
      <c r="D13" s="1224"/>
      <c r="E13" s="1224"/>
      <c r="F13" s="1224"/>
      <c r="G13" s="1224"/>
      <c r="H13" s="1243">
        <f t="shared" si="0"/>
        <v>0</v>
      </c>
    </row>
    <row r="14" spans="1:8" x14ac:dyDescent="0.25">
      <c r="A14" s="1220" t="s">
        <v>1311</v>
      </c>
      <c r="B14" s="1226"/>
      <c r="C14" s="1239">
        <f t="shared" ref="C14:H14" si="1">SUM(C7:C13)</f>
        <v>1338288.9066451257</v>
      </c>
      <c r="D14" s="1239">
        <f t="shared" si="1"/>
        <v>1353246.3048181662</v>
      </c>
      <c r="E14" s="1239">
        <f t="shared" si="1"/>
        <v>1326952.0911620986</v>
      </c>
      <c r="F14" s="1239">
        <f t="shared" si="1"/>
        <v>5397783.3673746074</v>
      </c>
      <c r="G14" s="1239">
        <f t="shared" si="1"/>
        <v>13876558.539999999</v>
      </c>
      <c r="H14" s="1240">
        <f t="shared" si="1"/>
        <v>23292829.209999993</v>
      </c>
    </row>
    <row r="15" spans="1:8" x14ac:dyDescent="0.25">
      <c r="C15" s="1227"/>
      <c r="D15" s="1227"/>
      <c r="E15" s="1227"/>
      <c r="F15" s="1227"/>
      <c r="G15" s="1227"/>
      <c r="H15" s="1227"/>
    </row>
    <row r="16" spans="1:8" x14ac:dyDescent="0.25">
      <c r="A16" s="1219" t="s">
        <v>1312</v>
      </c>
      <c r="C16" s="85"/>
      <c r="D16" s="85"/>
      <c r="E16" s="85"/>
      <c r="F16" s="85"/>
      <c r="G16" s="85"/>
      <c r="H16" s="85"/>
    </row>
    <row r="17" spans="1:8" x14ac:dyDescent="0.25">
      <c r="A17" s="1228" t="s">
        <v>987</v>
      </c>
      <c r="B17" s="1229" t="s">
        <v>1313</v>
      </c>
      <c r="C17" s="1222" t="s">
        <v>438</v>
      </c>
      <c r="D17" s="1222" t="s">
        <v>439</v>
      </c>
      <c r="E17" s="1222" t="s">
        <v>440</v>
      </c>
      <c r="F17" s="1222" t="s">
        <v>441</v>
      </c>
      <c r="G17" s="1222" t="s">
        <v>988</v>
      </c>
      <c r="H17" s="1222" t="s">
        <v>989</v>
      </c>
    </row>
    <row r="18" spans="1:8" x14ac:dyDescent="0.25">
      <c r="A18" s="1230" t="s">
        <v>1792</v>
      </c>
      <c r="B18" s="1231">
        <v>1.6</v>
      </c>
      <c r="C18" s="1225">
        <v>0</v>
      </c>
      <c r="D18" s="1224"/>
      <c r="E18" s="1224"/>
      <c r="F18" s="1224"/>
      <c r="G18" s="1224"/>
      <c r="H18" s="1243">
        <f>SUM(C18:G18)</f>
        <v>0</v>
      </c>
    </row>
    <row r="19" spans="1:8" x14ac:dyDescent="0.25">
      <c r="A19" s="1232" t="s">
        <v>1793</v>
      </c>
      <c r="B19" s="1233">
        <v>1.6</v>
      </c>
      <c r="C19" s="1225">
        <v>196182.13156412574</v>
      </c>
      <c r="D19" s="1224">
        <v>205515.52933505666</v>
      </c>
      <c r="E19" s="1224">
        <v>217120.98383369835</v>
      </c>
      <c r="F19" s="1224">
        <v>227415.23526711887</v>
      </c>
      <c r="G19" s="1224">
        <v>2245873.86</v>
      </c>
      <c r="H19" s="1243">
        <f>SUM(C19:G19)</f>
        <v>3092107.7399999993</v>
      </c>
    </row>
    <row r="20" spans="1:8" x14ac:dyDescent="0.25">
      <c r="A20" s="1232" t="s">
        <v>1794</v>
      </c>
      <c r="B20" s="1233">
        <v>1.6</v>
      </c>
      <c r="C20" s="1225">
        <v>-37241.380000000005</v>
      </c>
      <c r="D20" s="1224">
        <v>-38117.53</v>
      </c>
      <c r="E20" s="1224">
        <v>-49871.049999999996</v>
      </c>
      <c r="F20" s="1224">
        <v>-58469.549999999996</v>
      </c>
      <c r="G20" s="1224">
        <v>-120739.6</v>
      </c>
      <c r="H20" s="1243">
        <f>SUM(C20:G20)</f>
        <v>-304439.11</v>
      </c>
    </row>
    <row r="21" spans="1:8" x14ac:dyDescent="0.25">
      <c r="A21" s="1234" t="s">
        <v>1795</v>
      </c>
      <c r="B21" s="1235">
        <v>1.6</v>
      </c>
      <c r="C21" s="1225">
        <v>3137391.3400000008</v>
      </c>
      <c r="D21" s="1224"/>
      <c r="E21" s="1224"/>
      <c r="F21" s="1224"/>
      <c r="G21" s="1224"/>
      <c r="H21" s="1243">
        <f>SUM(C21:G21)</f>
        <v>3137391.3400000008</v>
      </c>
    </row>
    <row r="22" spans="1:8" x14ac:dyDescent="0.25">
      <c r="A22" s="1236" t="s">
        <v>1314</v>
      </c>
      <c r="B22" s="1237"/>
      <c r="C22" s="1241">
        <f>SUM(C18:C21)</f>
        <v>3296332.0915641263</v>
      </c>
      <c r="D22" s="1241">
        <f>SUM(D18:D21)</f>
        <v>167397.99933505667</v>
      </c>
      <c r="E22" s="1241">
        <f>SUM(E18:E21)</f>
        <v>167249.93383369836</v>
      </c>
      <c r="F22" s="1241">
        <f>SUM(F18:F21)</f>
        <v>168945.68526711888</v>
      </c>
      <c r="G22" s="1241">
        <f>SUM(G18:G21)</f>
        <v>2125134.2599999998</v>
      </c>
      <c r="H22" s="1242">
        <f>SUM(C22:G22)</f>
        <v>5925059.9699999997</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8" t="s">
        <v>1315</v>
      </c>
      <c r="C25" s="85"/>
      <c r="D25" s="85"/>
      <c r="E25" s="85"/>
      <c r="F25" s="85"/>
      <c r="G25" s="85"/>
      <c r="H25" s="85"/>
    </row>
    <row r="26" spans="1:8" x14ac:dyDescent="0.25">
      <c r="C26" s="85"/>
      <c r="D26" s="85"/>
      <c r="E26" s="85"/>
      <c r="F26" s="85"/>
      <c r="G26" s="85"/>
      <c r="H26" s="85"/>
    </row>
    <row r="27" spans="1:8" x14ac:dyDescent="0.25">
      <c r="A27" s="1219" t="s">
        <v>1327</v>
      </c>
      <c r="B27" s="1219"/>
      <c r="C27" s="85"/>
      <c r="D27" s="85"/>
      <c r="E27" s="85"/>
      <c r="F27" s="85"/>
      <c r="G27" s="85"/>
      <c r="H27" s="85"/>
    </row>
    <row r="28" spans="1:8" x14ac:dyDescent="0.25">
      <c r="A28" s="1220" t="s">
        <v>987</v>
      </c>
      <c r="B28" s="1221" t="s">
        <v>1313</v>
      </c>
      <c r="C28" s="1222" t="s">
        <v>438</v>
      </c>
      <c r="D28" s="1222" t="s">
        <v>439</v>
      </c>
      <c r="E28" s="1222" t="s">
        <v>440</v>
      </c>
      <c r="F28" s="1222" t="s">
        <v>441</v>
      </c>
      <c r="G28" s="1222" t="s">
        <v>988</v>
      </c>
      <c r="H28" s="1221" t="s">
        <v>989</v>
      </c>
    </row>
    <row r="29" spans="1:8" x14ac:dyDescent="0.25">
      <c r="A29" s="525" t="s">
        <v>1323</v>
      </c>
      <c r="B29" s="525" t="s">
        <v>1319</v>
      </c>
      <c r="C29" s="1224">
        <v>2033163.66</v>
      </c>
      <c r="D29" s="1224">
        <v>2383103.52</v>
      </c>
      <c r="E29" s="1224">
        <v>2339066.1300000004</v>
      </c>
      <c r="F29" s="1224">
        <v>2741719</v>
      </c>
      <c r="G29" s="1224">
        <v>-2695223.3400000003</v>
      </c>
      <c r="H29" s="1243">
        <f>SUM(C29:G29)</f>
        <v>6801828.9700000007</v>
      </c>
    </row>
    <row r="30" spans="1:8" x14ac:dyDescent="0.25">
      <c r="A30" s="525" t="s">
        <v>1796</v>
      </c>
      <c r="B30" s="525">
        <v>1.1000000000000001</v>
      </c>
      <c r="C30" s="1224">
        <v>-563335.20000000007</v>
      </c>
      <c r="D30" s="1224">
        <v>-704005.17999999993</v>
      </c>
      <c r="E30" s="1224">
        <v>-806997.51</v>
      </c>
      <c r="F30" s="1224">
        <v>-445929.00999999995</v>
      </c>
      <c r="G30" s="1224"/>
      <c r="H30" s="1243">
        <f t="shared" ref="H30:H35" si="2">SUM(C30:G30)</f>
        <v>-2520266.9</v>
      </c>
    </row>
    <row r="31" spans="1:8" x14ac:dyDescent="0.25">
      <c r="A31" s="525" t="s">
        <v>1797</v>
      </c>
      <c r="B31" s="525">
        <v>1.1000000000000001</v>
      </c>
      <c r="C31" s="1224">
        <v>0</v>
      </c>
      <c r="D31" s="1224"/>
      <c r="E31" s="1224"/>
      <c r="F31" s="1224"/>
      <c r="G31" s="1224"/>
      <c r="H31" s="1243">
        <f t="shared" si="2"/>
        <v>0</v>
      </c>
    </row>
    <row r="32" spans="1:8" x14ac:dyDescent="0.25">
      <c r="A32" s="525"/>
      <c r="B32" s="525"/>
      <c r="C32" s="1224"/>
      <c r="D32" s="1224"/>
      <c r="E32" s="1224"/>
      <c r="F32" s="1224"/>
      <c r="G32" s="1224"/>
      <c r="H32" s="1243">
        <f t="shared" si="2"/>
        <v>0</v>
      </c>
    </row>
    <row r="33" spans="1:8" x14ac:dyDescent="0.25">
      <c r="A33" s="525"/>
      <c r="B33" s="525"/>
      <c r="C33" s="1224"/>
      <c r="D33" s="1224"/>
      <c r="E33" s="1224"/>
      <c r="F33" s="1224"/>
      <c r="G33" s="1224"/>
      <c r="H33" s="1243">
        <f t="shared" si="2"/>
        <v>0</v>
      </c>
    </row>
    <row r="34" spans="1:8" x14ac:dyDescent="0.25">
      <c r="A34" s="525"/>
      <c r="B34" s="525"/>
      <c r="C34" s="1224"/>
      <c r="D34" s="1224"/>
      <c r="E34" s="1224"/>
      <c r="F34" s="1224"/>
      <c r="G34" s="1224"/>
      <c r="H34" s="1243">
        <f t="shared" si="2"/>
        <v>0</v>
      </c>
    </row>
    <row r="35" spans="1:8" x14ac:dyDescent="0.25">
      <c r="A35" s="525"/>
      <c r="B35" s="525"/>
      <c r="C35" s="1224"/>
      <c r="D35" s="1224"/>
      <c r="E35" s="1224"/>
      <c r="F35" s="1224"/>
      <c r="G35" s="1224"/>
      <c r="H35" s="1243">
        <f t="shared" si="2"/>
        <v>0</v>
      </c>
    </row>
    <row r="36" spans="1:8" x14ac:dyDescent="0.25">
      <c r="A36" s="1220" t="s">
        <v>1311</v>
      </c>
      <c r="B36" s="1226"/>
      <c r="C36" s="1239">
        <f t="shared" ref="C36:H36" si="3">SUM(C29:C35)</f>
        <v>1469828.46</v>
      </c>
      <c r="D36" s="1239">
        <f t="shared" si="3"/>
        <v>1679098.34</v>
      </c>
      <c r="E36" s="1239">
        <f t="shared" si="3"/>
        <v>1532068.6200000003</v>
      </c>
      <c r="F36" s="1239">
        <f t="shared" si="3"/>
        <v>2295789.9900000002</v>
      </c>
      <c r="G36" s="1239">
        <f t="shared" si="3"/>
        <v>-2695223.3400000003</v>
      </c>
      <c r="H36" s="1240">
        <f t="shared" si="3"/>
        <v>4281562.07</v>
      </c>
    </row>
    <row r="38" spans="1:8" x14ac:dyDescent="0.25">
      <c r="A38" s="1219" t="s">
        <v>1316</v>
      </c>
      <c r="C38" s="85"/>
      <c r="D38" s="85"/>
      <c r="E38" s="85"/>
      <c r="F38" s="85"/>
      <c r="G38" s="85"/>
      <c r="H38" s="85"/>
    </row>
    <row r="39" spans="1:8" x14ac:dyDescent="0.25">
      <c r="A39" s="1228" t="s">
        <v>987</v>
      </c>
      <c r="B39" s="1222" t="s">
        <v>1313</v>
      </c>
      <c r="C39" s="1222" t="s">
        <v>438</v>
      </c>
      <c r="D39" s="1222" t="s">
        <v>439</v>
      </c>
      <c r="E39" s="1222" t="s">
        <v>440</v>
      </c>
      <c r="F39" s="1222" t="s">
        <v>441</v>
      </c>
      <c r="G39" s="1222" t="s">
        <v>988</v>
      </c>
      <c r="H39" s="1222" t="s">
        <v>989</v>
      </c>
    </row>
    <row r="40" spans="1:8" x14ac:dyDescent="0.25">
      <c r="A40" s="1230" t="s">
        <v>1798</v>
      </c>
      <c r="B40" s="1231">
        <v>1.3</v>
      </c>
      <c r="C40" s="1225">
        <v>-189432.27999999997</v>
      </c>
      <c r="D40" s="1224">
        <v>-377883.42000000004</v>
      </c>
      <c r="E40" s="1224">
        <v>-723827.22</v>
      </c>
      <c r="F40" s="1224">
        <v>-1392977.5699999998</v>
      </c>
      <c r="G40" s="1224">
        <v>-301822.43</v>
      </c>
      <c r="H40" s="1243">
        <f>SUM(C40:G40)</f>
        <v>-2985942.92</v>
      </c>
    </row>
    <row r="41" spans="1:8" x14ac:dyDescent="0.25">
      <c r="A41" s="1232" t="s">
        <v>1799</v>
      </c>
      <c r="B41" s="1233">
        <v>1.3</v>
      </c>
      <c r="C41" s="1225">
        <v>-36837.800000000003</v>
      </c>
      <c r="D41" s="1224">
        <v>-39974.06</v>
      </c>
      <c r="E41" s="1224">
        <v>-76977.47</v>
      </c>
      <c r="F41" s="1224">
        <v>-117369.66</v>
      </c>
      <c r="G41" s="1224">
        <v>-233178.69</v>
      </c>
      <c r="H41" s="1243">
        <f>SUM(C41:G41)</f>
        <v>-504337.68</v>
      </c>
    </row>
    <row r="42" spans="1:8" x14ac:dyDescent="0.25">
      <c r="A42" s="1232"/>
      <c r="B42" s="1233">
        <v>1.3</v>
      </c>
      <c r="C42" s="1225"/>
      <c r="D42" s="1224"/>
      <c r="E42" s="1224"/>
      <c r="F42" s="1224"/>
      <c r="G42" s="1224"/>
      <c r="H42" s="1243">
        <f>SUM(C42:G42)</f>
        <v>0</v>
      </c>
    </row>
    <row r="43" spans="1:8" x14ac:dyDescent="0.25">
      <c r="A43" s="1234"/>
      <c r="B43" s="1235">
        <v>1.3</v>
      </c>
      <c r="C43" s="1225"/>
      <c r="D43" s="1224"/>
      <c r="E43" s="1224"/>
      <c r="F43" s="1224"/>
      <c r="G43" s="1224"/>
      <c r="H43" s="1243">
        <f>SUM(C43:G43)</f>
        <v>0</v>
      </c>
    </row>
    <row r="44" spans="1:8" x14ac:dyDescent="0.25">
      <c r="A44" s="1236" t="s">
        <v>1314</v>
      </c>
      <c r="B44" s="1226"/>
      <c r="C44" s="1241">
        <f t="shared" ref="C44:H44" si="4">SUM(C40:C43)</f>
        <v>-226270.07999999996</v>
      </c>
      <c r="D44" s="1241">
        <f t="shared" si="4"/>
        <v>-417857.48000000004</v>
      </c>
      <c r="E44" s="1241">
        <f t="shared" si="4"/>
        <v>-800804.69</v>
      </c>
      <c r="F44" s="1241">
        <f t="shared" si="4"/>
        <v>-1510347.2299999997</v>
      </c>
      <c r="G44" s="1241">
        <f t="shared" si="4"/>
        <v>-535001.12</v>
      </c>
      <c r="H44" s="1242">
        <f t="shared" si="4"/>
        <v>-3490280.6</v>
      </c>
    </row>
    <row r="47" spans="1:8" x14ac:dyDescent="0.25">
      <c r="A47" s="1217" t="s">
        <v>990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1598</v>
      </c>
    </row>
    <row r="3" spans="1:15" x14ac:dyDescent="0.25">
      <c r="A3" t="s">
        <v>1599</v>
      </c>
    </row>
    <row r="6" spans="1:15" ht="15.75" thickBot="1" x14ac:dyDescent="0.3"/>
    <row r="7" spans="1:15" ht="18.75" customHeight="1" x14ac:dyDescent="0.3">
      <c r="A7" s="1718" t="s">
        <v>265</v>
      </c>
      <c r="B7" s="1719"/>
      <c r="C7" s="1592" t="s">
        <v>826</v>
      </c>
      <c r="D7" s="1720"/>
      <c r="E7" s="1720"/>
      <c r="F7" s="1720"/>
      <c r="G7" s="1720"/>
      <c r="H7" s="1720"/>
      <c r="I7" s="1720"/>
      <c r="J7" s="1720"/>
      <c r="K7" s="1720"/>
      <c r="L7" s="1720"/>
      <c r="M7" s="1720"/>
      <c r="N7" s="1720"/>
      <c r="O7" s="1721"/>
    </row>
    <row r="8" spans="1:15" ht="63" thickBot="1" x14ac:dyDescent="0.3">
      <c r="A8" s="1722" t="s">
        <v>1600</v>
      </c>
      <c r="B8" s="1723"/>
      <c r="C8" s="1272" t="s">
        <v>1601</v>
      </c>
      <c r="D8" s="1273" t="s">
        <v>1602</v>
      </c>
      <c r="E8" s="1274" t="s">
        <v>1603</v>
      </c>
      <c r="F8" s="1274" t="s">
        <v>1604</v>
      </c>
      <c r="G8" s="1274" t="s">
        <v>1605</v>
      </c>
      <c r="H8" s="1274" t="s">
        <v>1606</v>
      </c>
      <c r="I8" s="1274" t="s">
        <v>1607</v>
      </c>
      <c r="J8" s="1274" t="s">
        <v>1608</v>
      </c>
      <c r="K8" s="1272" t="s">
        <v>1609</v>
      </c>
      <c r="L8" s="1274" t="s">
        <v>1610</v>
      </c>
      <c r="M8" s="1274" t="s">
        <v>1611</v>
      </c>
      <c r="N8" s="1275" t="s">
        <v>1612</v>
      </c>
      <c r="O8" s="1276" t="s">
        <v>1613</v>
      </c>
    </row>
    <row r="11" spans="1:15" x14ac:dyDescent="0.25">
      <c r="A11" s="461" t="s">
        <v>271</v>
      </c>
    </row>
    <row r="12" spans="1:15" ht="17.25" x14ac:dyDescent="0.25">
      <c r="A12" t="s">
        <v>1614</v>
      </c>
    </row>
    <row r="13" spans="1:15" x14ac:dyDescent="0.25">
      <c r="A13" t="s">
        <v>1615</v>
      </c>
    </row>
    <row r="14" spans="1:15" ht="17.25" x14ac:dyDescent="0.25">
      <c r="A14" t="s">
        <v>1616</v>
      </c>
    </row>
    <row r="15" spans="1:15" ht="17.25" x14ac:dyDescent="0.25">
      <c r="A15" t="s">
        <v>1617</v>
      </c>
    </row>
    <row r="16" spans="1:15" ht="17.25" x14ac:dyDescent="0.25">
      <c r="A16" t="s">
        <v>1618</v>
      </c>
    </row>
    <row r="17" spans="1:2" ht="17.25" x14ac:dyDescent="0.25">
      <c r="A17" t="s">
        <v>1619</v>
      </c>
    </row>
    <row r="18" spans="1:2" ht="17.25" x14ac:dyDescent="0.25">
      <c r="A18" t="s">
        <v>1620</v>
      </c>
    </row>
    <row r="19" spans="1:2" ht="17.25" x14ac:dyDescent="0.25">
      <c r="A19" t="s">
        <v>1621</v>
      </c>
    </row>
    <row r="22" spans="1:2" x14ac:dyDescent="0.25">
      <c r="A22" s="1277"/>
      <c r="B22" t="s">
        <v>1622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65" zoomScaleNormal="65" workbookViewId="0">
      <selection activeCell="E5" sqref="E5"/>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1598</v>
      </c>
    </row>
    <row r="3" spans="1:15" x14ac:dyDescent="0.25">
      <c r="A3" t="s">
        <v>371</v>
      </c>
      <c r="B3" s="453"/>
      <c r="C3" s="205" t="s">
        <v>1744</v>
      </c>
      <c r="E3" s="205" t="s">
        <v>1800</v>
      </c>
    </row>
    <row r="4" spans="1:15" x14ac:dyDescent="0.25">
      <c r="A4" t="s">
        <v>15</v>
      </c>
      <c r="B4" s="460"/>
      <c r="C4" s="205" t="s">
        <v>1745</v>
      </c>
    </row>
    <row r="5" spans="1:15" x14ac:dyDescent="0.25">
      <c r="A5" t="s">
        <v>16</v>
      </c>
      <c r="B5" s="460"/>
      <c r="C5" s="349" t="s">
        <v>1785</v>
      </c>
      <c r="D5" s="349"/>
      <c r="E5" s="349"/>
      <c r="F5" s="349"/>
      <c r="G5" s="349"/>
      <c r="H5" s="349"/>
      <c r="I5" s="349"/>
      <c r="J5" s="349"/>
      <c r="K5" s="349"/>
      <c r="L5" s="1278"/>
      <c r="M5" s="1278"/>
      <c r="N5" s="1278"/>
      <c r="O5" s="1278"/>
    </row>
    <row r="6" spans="1:15" x14ac:dyDescent="0.25">
      <c r="A6" s="974" t="s">
        <v>379</v>
      </c>
      <c r="B6" s="351"/>
    </row>
    <row r="7" spans="1:15" x14ac:dyDescent="0.25">
      <c r="A7" s="974"/>
      <c r="B7" s="351"/>
    </row>
    <row r="8" spans="1:15" ht="18.75" x14ac:dyDescent="0.3">
      <c r="A8" s="1726" t="s">
        <v>1623</v>
      </c>
      <c r="B8" s="1726"/>
      <c r="C8" s="1726"/>
      <c r="D8" s="1726"/>
      <c r="E8" s="1726"/>
      <c r="F8" s="1726"/>
      <c r="G8" s="1726"/>
      <c r="H8" s="1726"/>
      <c r="I8" s="1726"/>
      <c r="J8" s="1726"/>
      <c r="K8" s="1726"/>
      <c r="L8" s="1726"/>
      <c r="M8" s="1726"/>
      <c r="N8" s="1726"/>
      <c r="O8" s="1726"/>
    </row>
    <row r="9" spans="1:15" ht="15.75" thickBot="1" x14ac:dyDescent="0.3"/>
    <row r="10" spans="1:15" s="352" customFormat="1" ht="18.75" customHeight="1" x14ac:dyDescent="0.3">
      <c r="A10" s="1718" t="s">
        <v>265</v>
      </c>
      <c r="B10" s="1719"/>
      <c r="C10" s="1592" t="s">
        <v>826</v>
      </c>
      <c r="D10" s="1720"/>
      <c r="E10" s="1720"/>
      <c r="F10" s="1720"/>
      <c r="G10" s="1720"/>
      <c r="H10" s="1720"/>
      <c r="I10" s="1720"/>
      <c r="J10" s="1720"/>
      <c r="K10" s="1720"/>
      <c r="L10" s="1720"/>
      <c r="M10" s="1720"/>
      <c r="N10" s="1720"/>
      <c r="O10" s="1721"/>
    </row>
    <row r="11" spans="1:15" s="352" customFormat="1" ht="59.25" customHeight="1" x14ac:dyDescent="0.25">
      <c r="A11" s="1724" t="s">
        <v>1600</v>
      </c>
      <c r="B11" s="1725"/>
      <c r="C11" s="1279" t="s">
        <v>1643</v>
      </c>
      <c r="D11" s="651" t="s">
        <v>1624</v>
      </c>
      <c r="E11" s="1280" t="s">
        <v>1603</v>
      </c>
      <c r="F11" s="1280" t="s">
        <v>1604</v>
      </c>
      <c r="G11" s="1280" t="s">
        <v>1625</v>
      </c>
      <c r="H11" s="1280" t="s">
        <v>1606</v>
      </c>
      <c r="I11" s="1280" t="s">
        <v>1626</v>
      </c>
      <c r="J11" s="1281" t="s">
        <v>1608</v>
      </c>
      <c r="K11" s="651" t="s">
        <v>1627</v>
      </c>
      <c r="L11" s="1280" t="s">
        <v>1628</v>
      </c>
      <c r="M11" s="1280" t="s">
        <v>1611</v>
      </c>
      <c r="N11" s="642" t="s">
        <v>1629</v>
      </c>
      <c r="O11" s="691" t="s">
        <v>1613</v>
      </c>
    </row>
    <row r="12" spans="1:15" ht="15" customHeight="1" x14ac:dyDescent="0.25">
      <c r="A12" s="1282" t="s">
        <v>65</v>
      </c>
      <c r="B12" s="220" t="s">
        <v>147</v>
      </c>
      <c r="C12" s="1375">
        <f>'MMA Rev-Exp Summary'!BA20-'MMA Rev-Exp Summary'!AZ20</f>
        <v>312293867.50000006</v>
      </c>
      <c r="D12" s="1283">
        <v>283935225</v>
      </c>
      <c r="E12" s="1364">
        <f>C12-D12</f>
        <v>28358642.50000006</v>
      </c>
      <c r="F12" s="1365">
        <f>IFERROR((C12-D12)/C12,0)</f>
        <v>9.0807554842555635E-2</v>
      </c>
      <c r="G12" s="1283">
        <v>253015464</v>
      </c>
      <c r="H12" s="1365">
        <f>IFERROR(G12/D12,0)</f>
        <v>0.89110276472389083</v>
      </c>
      <c r="I12" s="1283">
        <v>30919761</v>
      </c>
      <c r="J12" s="1379">
        <f>IFERROR(I12/D12,0)</f>
        <v>0.10889723527610919</v>
      </c>
      <c r="K12" s="1284">
        <v>595007</v>
      </c>
      <c r="L12" s="1285">
        <v>560480</v>
      </c>
      <c r="M12" s="1365">
        <f>IFERROR(L12/K12,0)</f>
        <v>0.94197211125247271</v>
      </c>
      <c r="N12" s="1283">
        <v>34527</v>
      </c>
      <c r="O12" s="1383">
        <f>IFERROR(N12/K12,0)</f>
        <v>5.8027888747527338E-2</v>
      </c>
    </row>
    <row r="13" spans="1:15" x14ac:dyDescent="0.25">
      <c r="A13" s="1286">
        <v>2.2999999999999998</v>
      </c>
      <c r="B13" s="222" t="s">
        <v>149</v>
      </c>
      <c r="C13" s="1395">
        <f>'MMA Rev-Exp Summary'!BA22-'MMA Rev-Exp Summary'!AZ22</f>
        <v>206365749.5200001</v>
      </c>
      <c r="D13" s="1287">
        <v>184540299</v>
      </c>
      <c r="E13" s="1366">
        <f>C13-D13</f>
        <v>21825450.5200001</v>
      </c>
      <c r="F13" s="1392">
        <f t="shared" ref="F13:F32" si="0">IFERROR((C13-D13)/C13,0)</f>
        <v>0.1057610120418014</v>
      </c>
      <c r="G13" s="1287">
        <v>173214201</v>
      </c>
      <c r="H13" s="1392">
        <f t="shared" ref="H13:H15" si="1">IFERROR(G13/D13,0)</f>
        <v>0.93862534058211322</v>
      </c>
      <c r="I13" s="1287">
        <v>11326098</v>
      </c>
      <c r="J13" s="1380">
        <f t="shared" ref="J13:J15" si="2">IFERROR(I13/D13,0)</f>
        <v>6.137465941788682E-2</v>
      </c>
      <c r="K13" s="1288">
        <v>4040976</v>
      </c>
      <c r="L13" s="249">
        <v>3858394</v>
      </c>
      <c r="M13" s="1367">
        <f t="shared" ref="M13:M15" si="3">IFERROR(L13/K13,0)</f>
        <v>0.95481735105578458</v>
      </c>
      <c r="N13" s="1287">
        <v>182582</v>
      </c>
      <c r="O13" s="1384">
        <f t="shared" ref="O13:O15" si="4">IFERROR(N13/K13,0)</f>
        <v>4.5182648944215455E-2</v>
      </c>
    </row>
    <row r="14" spans="1:15" x14ac:dyDescent="0.25">
      <c r="A14" s="1289">
        <v>2.4</v>
      </c>
      <c r="B14" s="1290" t="s">
        <v>150</v>
      </c>
      <c r="C14" s="1396">
        <f>'MMA Rev-Exp Summary'!BA23-'MMA Rev-Exp Summary'!AZ23</f>
        <v>53060604.00999999</v>
      </c>
      <c r="D14" s="1291">
        <v>47138965</v>
      </c>
      <c r="E14" s="1368">
        <f t="shared" ref="E14" si="5">C14-D14</f>
        <v>5921639.0099999905</v>
      </c>
      <c r="F14" s="1369">
        <f t="shared" si="0"/>
        <v>0.11160142483270596</v>
      </c>
      <c r="G14" s="1291">
        <v>40443396</v>
      </c>
      <c r="H14" s="1369">
        <f t="shared" si="1"/>
        <v>0.85796105196624495</v>
      </c>
      <c r="I14" s="1291">
        <v>6695569</v>
      </c>
      <c r="J14" s="1381">
        <f t="shared" si="2"/>
        <v>0.14203894803375508</v>
      </c>
      <c r="K14" s="1292">
        <v>617124</v>
      </c>
      <c r="L14" s="1293">
        <v>569026</v>
      </c>
      <c r="M14" s="1369">
        <f t="shared" si="3"/>
        <v>0.92206104445783987</v>
      </c>
      <c r="N14" s="1291">
        <v>48098</v>
      </c>
      <c r="O14" s="1385">
        <f t="shared" si="4"/>
        <v>7.7938955542160085E-2</v>
      </c>
    </row>
    <row r="15" spans="1:15" s="209" customFormat="1" x14ac:dyDescent="0.25">
      <c r="A15" s="1294"/>
      <c r="B15" s="1295" t="s">
        <v>1630</v>
      </c>
      <c r="C15" s="1309">
        <f>SUM(C12:C14)</f>
        <v>571720221.03000021</v>
      </c>
      <c r="D15" s="1296">
        <f>SUM(D12:D14)</f>
        <v>515614489</v>
      </c>
      <c r="E15" s="1310">
        <f t="shared" ref="E15" si="6">SUM(E12:E14)</f>
        <v>56105732.03000015</v>
      </c>
      <c r="F15" s="1307">
        <f t="shared" si="0"/>
        <v>9.8134944272079791E-2</v>
      </c>
      <c r="G15" s="1296">
        <f>SUM(G12:G14)</f>
        <v>466673061</v>
      </c>
      <c r="H15" s="1307">
        <f t="shared" si="1"/>
        <v>0.90508135623783836</v>
      </c>
      <c r="I15" s="1296">
        <f>SUM(I12:I14)</f>
        <v>48941428</v>
      </c>
      <c r="J15" s="1316">
        <f t="shared" si="2"/>
        <v>9.4918643762161622E-2</v>
      </c>
      <c r="K15" s="1374">
        <f>SUM(K12:K14)</f>
        <v>5253107</v>
      </c>
      <c r="L15" s="1371">
        <f>SUM(L12:L14)</f>
        <v>4987900</v>
      </c>
      <c r="M15" s="1307">
        <f t="shared" si="3"/>
        <v>0.94951425889478358</v>
      </c>
      <c r="N15" s="1296">
        <f>SUM(N12:N14)</f>
        <v>265207</v>
      </c>
      <c r="O15" s="1386">
        <f t="shared" si="4"/>
        <v>5.0485741105216399E-2</v>
      </c>
    </row>
    <row r="16" spans="1:15" ht="14.45" customHeight="1" x14ac:dyDescent="0.25">
      <c r="A16" s="1286">
        <v>3.1</v>
      </c>
      <c r="B16" s="229" t="s">
        <v>33</v>
      </c>
      <c r="C16" s="1395">
        <f>'MMA Rev-Exp Summary'!BA29-'MMA Rev-Exp Summary'!AZ29</f>
        <v>365828453.76999515</v>
      </c>
      <c r="D16" s="1287">
        <v>358256582</v>
      </c>
      <c r="E16" s="1366">
        <f t="shared" ref="E16:E19" si="7">C16-D16</f>
        <v>7571871.769995153</v>
      </c>
      <c r="F16" s="1392">
        <f t="shared" si="0"/>
        <v>2.0697875443979993E-2</v>
      </c>
      <c r="G16" s="1287">
        <v>302884663</v>
      </c>
      <c r="H16" s="1392">
        <f t="shared" ref="H16:H18" si="8">IFERROR(G16/D16,0)</f>
        <v>0.84544060937867149</v>
      </c>
      <c r="I16" s="1287">
        <v>55371919</v>
      </c>
      <c r="J16" s="1380">
        <f t="shared" ref="J16:J18" si="9">IFERROR(I16/D16,0)</f>
        <v>0.15455939062132848</v>
      </c>
      <c r="K16" s="1288">
        <v>8315661</v>
      </c>
      <c r="L16" s="249">
        <v>6926596</v>
      </c>
      <c r="M16" s="1367">
        <f t="shared" ref="M16:M17" si="10">IFERROR(L16/K16,0)</f>
        <v>0.83295795728084632</v>
      </c>
      <c r="N16" s="1287">
        <v>1389065</v>
      </c>
      <c r="O16" s="1384">
        <f t="shared" ref="O16:O19" si="11">IFERROR(N16/K16,0)</f>
        <v>0.16704204271915365</v>
      </c>
    </row>
    <row r="17" spans="1:15" x14ac:dyDescent="0.25">
      <c r="A17" s="1286">
        <v>3.2</v>
      </c>
      <c r="B17" s="229" t="s">
        <v>34</v>
      </c>
      <c r="C17" s="1395">
        <f>'MMA Rev-Exp Summary'!BA30-'MMA Rev-Exp Summary'!AZ30</f>
        <v>20449702.430000015</v>
      </c>
      <c r="D17" s="1287">
        <v>19456661</v>
      </c>
      <c r="E17" s="1366">
        <f t="shared" si="7"/>
        <v>993041.4300000146</v>
      </c>
      <c r="F17" s="1392">
        <f t="shared" si="0"/>
        <v>4.856018973377374E-2</v>
      </c>
      <c r="G17" s="1287">
        <v>16655751</v>
      </c>
      <c r="H17" s="1392">
        <f t="shared" si="8"/>
        <v>0.85604364489878304</v>
      </c>
      <c r="I17" s="1287">
        <v>2800910</v>
      </c>
      <c r="J17" s="1380">
        <f t="shared" si="9"/>
        <v>0.14395635510121702</v>
      </c>
      <c r="K17" s="1288">
        <v>344341</v>
      </c>
      <c r="L17" s="249">
        <v>294121</v>
      </c>
      <c r="M17" s="1367">
        <f t="shared" si="10"/>
        <v>0.85415619981355695</v>
      </c>
      <c r="N17" s="1287">
        <v>50220</v>
      </c>
      <c r="O17" s="1384">
        <f t="shared" si="11"/>
        <v>0.14584380018644308</v>
      </c>
    </row>
    <row r="18" spans="1:15" ht="16.5" customHeight="1" x14ac:dyDescent="0.25">
      <c r="A18" s="1289">
        <v>3.3</v>
      </c>
      <c r="B18" s="1297" t="s">
        <v>54</v>
      </c>
      <c r="C18" s="1396">
        <f>'MMA Rev-Exp Summary'!BA31-'MMA Rev-Exp Summary'!AZ31</f>
        <v>70811.289999999994</v>
      </c>
      <c r="D18" s="1291">
        <v>70140</v>
      </c>
      <c r="E18" s="1368">
        <f t="shared" si="7"/>
        <v>671.2899999999936</v>
      </c>
      <c r="F18" s="1369">
        <f t="shared" si="0"/>
        <v>9.4799854655944499E-3</v>
      </c>
      <c r="G18" s="1291">
        <v>59500</v>
      </c>
      <c r="H18" s="1369">
        <f t="shared" si="8"/>
        <v>0.84830339321357284</v>
      </c>
      <c r="I18" s="1291">
        <v>10640</v>
      </c>
      <c r="J18" s="1381">
        <f t="shared" si="9"/>
        <v>0.15169660678642716</v>
      </c>
      <c r="K18" s="1292">
        <v>4974</v>
      </c>
      <c r="L18" s="1293">
        <v>3336</v>
      </c>
      <c r="M18" s="1369">
        <f>IFERROR(L18/K18,0)</f>
        <v>0.6706875753920386</v>
      </c>
      <c r="N18" s="1291">
        <v>1638</v>
      </c>
      <c r="O18" s="1385">
        <f t="shared" si="11"/>
        <v>0.3293124246079614</v>
      </c>
    </row>
    <row r="19" spans="1:15" s="209" customFormat="1" x14ac:dyDescent="0.25">
      <c r="A19" s="1294"/>
      <c r="B19" s="1295" t="s">
        <v>1631</v>
      </c>
      <c r="C19" s="1309">
        <f>SUM(C16:C18)</f>
        <v>386348967.48999518</v>
      </c>
      <c r="D19" s="1296">
        <f>SUM(D16:D18)</f>
        <v>377783383</v>
      </c>
      <c r="E19" s="1310">
        <f t="shared" si="7"/>
        <v>8565584.4899951816</v>
      </c>
      <c r="F19" s="1369">
        <f t="shared" si="0"/>
        <v>2.2170589831373096E-2</v>
      </c>
      <c r="G19" s="1296">
        <f t="shared" ref="G19:N19" si="12">SUM(G16:G18)</f>
        <v>319599914</v>
      </c>
      <c r="H19" s="1369">
        <f>IFERROR(G19/D19,0)</f>
        <v>0.84598722014197225</v>
      </c>
      <c r="I19" s="1296">
        <f t="shared" si="12"/>
        <v>58183469</v>
      </c>
      <c r="J19" s="1381">
        <f>IFERROR(I19/D19,0)</f>
        <v>0.1540127798580278</v>
      </c>
      <c r="K19" s="1374">
        <f t="shared" si="12"/>
        <v>8664976</v>
      </c>
      <c r="L19" s="1371">
        <f t="shared" si="12"/>
        <v>7224053</v>
      </c>
      <c r="M19" s="1369">
        <f>IFERROR(L19/K19,0)</f>
        <v>0.83370721396112346</v>
      </c>
      <c r="N19" s="1296">
        <f t="shared" si="12"/>
        <v>1440923</v>
      </c>
      <c r="O19" s="1386">
        <f t="shared" si="11"/>
        <v>0.16629278603887651</v>
      </c>
    </row>
    <row r="20" spans="1:15" ht="15" customHeight="1" x14ac:dyDescent="0.25">
      <c r="A20" s="1286" t="s">
        <v>921</v>
      </c>
      <c r="B20" s="229" t="s">
        <v>920</v>
      </c>
      <c r="C20" s="1395">
        <f>'MMA Rev-Exp Summary'!BA37-'MMA Rev-Exp Summary'!AZ37</f>
        <v>45488085.770000011</v>
      </c>
      <c r="D20" s="1287">
        <v>42764402</v>
      </c>
      <c r="E20" s="1366">
        <f t="shared" ref="E20:E29" si="13">C20-D20</f>
        <v>2723683.7700000107</v>
      </c>
      <c r="F20" s="1392">
        <f t="shared" si="0"/>
        <v>5.9876860586565196E-2</v>
      </c>
      <c r="G20" s="1287">
        <v>39176428</v>
      </c>
      <c r="H20" s="1392">
        <f t="shared" ref="H20:H29" si="14">IFERROR(G20/D20,0)</f>
        <v>0.91609904892391569</v>
      </c>
      <c r="I20" s="1287">
        <v>3587974</v>
      </c>
      <c r="J20" s="1380">
        <f t="shared" ref="J20:J30" si="15">IFERROR(I20/D20,0)</f>
        <v>8.3900951076084265E-2</v>
      </c>
      <c r="K20" s="1288">
        <v>574709</v>
      </c>
      <c r="L20" s="249">
        <v>522866</v>
      </c>
      <c r="M20" s="1367">
        <f t="shared" ref="M20:M30" si="16">IFERROR(L20/K20,0)</f>
        <v>0.90979260808513529</v>
      </c>
      <c r="N20" s="1287">
        <v>51843</v>
      </c>
      <c r="O20" s="1384">
        <f t="shared" ref="O20:O30" si="17">IFERROR(N20/K20,0)</f>
        <v>9.0207391914864737E-2</v>
      </c>
    </row>
    <row r="21" spans="1:15" s="209" customFormat="1" ht="22.5" customHeight="1" x14ac:dyDescent="0.25">
      <c r="A21" s="1286">
        <v>5.0999999999999996</v>
      </c>
      <c r="B21" s="229" t="s">
        <v>37</v>
      </c>
      <c r="C21" s="1397">
        <f>'MMA Rev-Exp Summary'!BA41-'MMA Rev-Exp Summary'!AZ41</f>
        <v>254059.20999999996</v>
      </c>
      <c r="D21" s="1298">
        <v>246376</v>
      </c>
      <c r="E21" s="1372">
        <f t="shared" si="13"/>
        <v>7683.2099999999627</v>
      </c>
      <c r="F21" s="1393">
        <f t="shared" si="0"/>
        <v>3.0241808592571643E-2</v>
      </c>
      <c r="G21" s="1298">
        <v>147145</v>
      </c>
      <c r="H21" s="1393">
        <f t="shared" si="14"/>
        <v>0.59723755560606551</v>
      </c>
      <c r="I21" s="1298">
        <v>99231</v>
      </c>
      <c r="J21" s="1382">
        <f t="shared" si="15"/>
        <v>0.40276244439393449</v>
      </c>
      <c r="K21" s="1299">
        <v>3825</v>
      </c>
      <c r="L21" s="1300">
        <v>3302</v>
      </c>
      <c r="M21" s="1373">
        <f t="shared" si="16"/>
        <v>0.86326797385620913</v>
      </c>
      <c r="N21" s="1298">
        <v>523</v>
      </c>
      <c r="O21" s="1387">
        <f t="shared" si="17"/>
        <v>0.13673202614379085</v>
      </c>
    </row>
    <row r="22" spans="1:15" s="209" customFormat="1" ht="15" customHeight="1" x14ac:dyDescent="0.25">
      <c r="A22" s="1286">
        <v>7.1</v>
      </c>
      <c r="B22" s="229" t="s">
        <v>20</v>
      </c>
      <c r="C22" s="1397">
        <f>'MMA Rev-Exp Summary'!BA51-'MMA Rev-Exp Summary'!AZ51</f>
        <v>11579290.589999998</v>
      </c>
      <c r="D22" s="1298">
        <v>10962236</v>
      </c>
      <c r="E22" s="1372">
        <f t="shared" si="13"/>
        <v>617054.58999999799</v>
      </c>
      <c r="F22" s="1393">
        <f t="shared" si="0"/>
        <v>5.3289498627221002E-2</v>
      </c>
      <c r="G22" s="1298">
        <v>10391780</v>
      </c>
      <c r="H22" s="1393">
        <f t="shared" si="14"/>
        <v>0.9479617114610559</v>
      </c>
      <c r="I22" s="1298">
        <v>570456</v>
      </c>
      <c r="J22" s="1382">
        <f t="shared" si="15"/>
        <v>5.2038288538944065E-2</v>
      </c>
      <c r="K22" s="1299">
        <v>143647</v>
      </c>
      <c r="L22" s="1300">
        <v>138224</v>
      </c>
      <c r="M22" s="1373">
        <f t="shared" si="16"/>
        <v>0.96224773228817861</v>
      </c>
      <c r="N22" s="1298">
        <v>5423</v>
      </c>
      <c r="O22" s="1387">
        <f t="shared" si="17"/>
        <v>3.7752267711821337E-2</v>
      </c>
    </row>
    <row r="23" spans="1:15" s="209" customFormat="1" ht="15" customHeight="1" x14ac:dyDescent="0.25">
      <c r="A23" s="1286">
        <v>8.1</v>
      </c>
      <c r="B23" s="229" t="s">
        <v>22</v>
      </c>
      <c r="C23" s="1397">
        <f>'MMA Rev-Exp Summary'!BA56-'MMA Rev-Exp Summary'!AZ56</f>
        <v>514785956.32000011</v>
      </c>
      <c r="D23" s="1298">
        <v>516828937</v>
      </c>
      <c r="E23" s="1372">
        <f t="shared" si="13"/>
        <v>-2042980.6799998879</v>
      </c>
      <c r="F23" s="1393">
        <f t="shared" si="0"/>
        <v>-3.968602202368424E-3</v>
      </c>
      <c r="G23" s="1298">
        <v>513112272</v>
      </c>
      <c r="H23" s="1393">
        <f t="shared" si="14"/>
        <v>0.9928087134176854</v>
      </c>
      <c r="I23" s="1298">
        <v>3716665</v>
      </c>
      <c r="J23" s="1382">
        <f t="shared" si="15"/>
        <v>7.1912865823145653E-3</v>
      </c>
      <c r="K23" s="1299">
        <v>6028336</v>
      </c>
      <c r="L23" s="1300">
        <v>5929513</v>
      </c>
      <c r="M23" s="1373">
        <f t="shared" si="16"/>
        <v>0.98360691905693376</v>
      </c>
      <c r="N23" s="1298">
        <v>98823</v>
      </c>
      <c r="O23" s="1387">
        <f t="shared" si="17"/>
        <v>1.6393080943066213E-2</v>
      </c>
    </row>
    <row r="24" spans="1:15" s="209" customFormat="1" x14ac:dyDescent="0.25">
      <c r="A24" s="1286" t="s">
        <v>112</v>
      </c>
      <c r="B24" s="229" t="s">
        <v>443</v>
      </c>
      <c r="C24" s="1397">
        <f>'MMA Rev-Exp Summary'!BA57-'MMA Rev-Exp Summary'!AZ57</f>
        <v>2008428.7</v>
      </c>
      <c r="D24" s="1298">
        <v>2059116</v>
      </c>
      <c r="E24" s="1372">
        <f t="shared" si="13"/>
        <v>-50687.300000000047</v>
      </c>
      <c r="F24" s="1393">
        <f t="shared" si="0"/>
        <v>-2.5237291221739684E-2</v>
      </c>
      <c r="G24" s="1298">
        <v>2008428</v>
      </c>
      <c r="H24" s="1393">
        <f t="shared" si="14"/>
        <v>0.97538361121957184</v>
      </c>
      <c r="I24" s="1298">
        <v>50688</v>
      </c>
      <c r="J24" s="1382">
        <f t="shared" si="15"/>
        <v>2.4616388780428107E-2</v>
      </c>
      <c r="K24" s="1299">
        <v>262</v>
      </c>
      <c r="L24" s="1300">
        <v>258</v>
      </c>
      <c r="M24" s="1373">
        <f t="shared" si="16"/>
        <v>0.98473282442748089</v>
      </c>
      <c r="N24" s="1298">
        <v>4</v>
      </c>
      <c r="O24" s="1387">
        <f t="shared" si="17"/>
        <v>1.5267175572519083E-2</v>
      </c>
    </row>
    <row r="25" spans="1:15" s="209" customFormat="1" ht="25.5" customHeight="1" x14ac:dyDescent="0.25">
      <c r="A25" s="1286">
        <v>9.1</v>
      </c>
      <c r="B25" s="229" t="s">
        <v>185</v>
      </c>
      <c r="C25" s="1397">
        <f>'MMA Rev-Exp Summary'!BA64-'MMA Rev-Exp Summary'!AZ64</f>
        <v>14907519.090000018</v>
      </c>
      <c r="D25" s="1298">
        <v>13682597</v>
      </c>
      <c r="E25" s="1372">
        <f t="shared" si="13"/>
        <v>1224922.0900000185</v>
      </c>
      <c r="F25" s="1393">
        <f t="shared" si="0"/>
        <v>8.2168071199834838E-2</v>
      </c>
      <c r="G25" s="1298">
        <v>12749985</v>
      </c>
      <c r="H25" s="1393">
        <f t="shared" si="14"/>
        <v>0.93183954771159305</v>
      </c>
      <c r="I25" s="1298">
        <v>932612</v>
      </c>
      <c r="J25" s="1382">
        <f t="shared" si="15"/>
        <v>6.8160452288406947E-2</v>
      </c>
      <c r="K25" s="1299">
        <v>59951</v>
      </c>
      <c r="L25" s="1300">
        <v>52047</v>
      </c>
      <c r="M25" s="1373">
        <f t="shared" si="16"/>
        <v>0.86815899651381967</v>
      </c>
      <c r="N25" s="1298">
        <v>7904</v>
      </c>
      <c r="O25" s="1387">
        <f t="shared" si="17"/>
        <v>0.13184100348618039</v>
      </c>
    </row>
    <row r="26" spans="1:15" s="209" customFormat="1" x14ac:dyDescent="0.25">
      <c r="A26" s="1286" t="s">
        <v>106</v>
      </c>
      <c r="B26" s="229" t="s">
        <v>186</v>
      </c>
      <c r="C26" s="1397">
        <f>'MMA Rev-Exp Summary'!BA65-'MMA Rev-Exp Summary'!AZ65</f>
        <v>0</v>
      </c>
      <c r="D26" s="1298">
        <v>0</v>
      </c>
      <c r="E26" s="1372">
        <f t="shared" si="13"/>
        <v>0</v>
      </c>
      <c r="F26" s="1393">
        <f t="shared" si="0"/>
        <v>0</v>
      </c>
      <c r="G26" s="1298">
        <v>0</v>
      </c>
      <c r="H26" s="1393">
        <f t="shared" si="14"/>
        <v>0</v>
      </c>
      <c r="I26" s="1298">
        <v>0</v>
      </c>
      <c r="J26" s="1382">
        <f t="shared" si="15"/>
        <v>0</v>
      </c>
      <c r="K26" s="1299">
        <v>0</v>
      </c>
      <c r="L26" s="1300">
        <v>0</v>
      </c>
      <c r="M26" s="1373">
        <f t="shared" si="16"/>
        <v>0</v>
      </c>
      <c r="N26" s="1298">
        <v>0</v>
      </c>
      <c r="O26" s="1387">
        <f t="shared" si="17"/>
        <v>0</v>
      </c>
    </row>
    <row r="27" spans="1:15" s="209" customFormat="1" x14ac:dyDescent="0.25">
      <c r="A27" s="1286" t="s">
        <v>1321</v>
      </c>
      <c r="B27" s="229" t="s">
        <v>1322</v>
      </c>
      <c r="C27" s="1397">
        <f>'MMA Rev-Exp Summary'!BA66-'MMA Rev-Exp Summary'!AZ66</f>
        <v>18084453.710000001</v>
      </c>
      <c r="D27" s="1298">
        <v>17819706</v>
      </c>
      <c r="E27" s="1372">
        <f t="shared" si="13"/>
        <v>264747.71000000089</v>
      </c>
      <c r="F27" s="1393">
        <f t="shared" si="0"/>
        <v>1.463951934879878E-2</v>
      </c>
      <c r="G27" s="1298">
        <v>15917555</v>
      </c>
      <c r="H27" s="1393">
        <f t="shared" si="14"/>
        <v>0.89325575854057304</v>
      </c>
      <c r="I27" s="1298">
        <v>1902151</v>
      </c>
      <c r="J27" s="1382">
        <f t="shared" si="15"/>
        <v>0.106744241459427</v>
      </c>
      <c r="K27" s="1299">
        <v>6173</v>
      </c>
      <c r="L27" s="1300">
        <v>5946</v>
      </c>
      <c r="M27" s="1373">
        <f t="shared" si="16"/>
        <v>0.96322695609914144</v>
      </c>
      <c r="N27" s="1298">
        <v>227</v>
      </c>
      <c r="O27" s="1387">
        <f t="shared" si="17"/>
        <v>3.677304390085858E-2</v>
      </c>
    </row>
    <row r="28" spans="1:15" s="209" customFormat="1" x14ac:dyDescent="0.25">
      <c r="A28" s="1286" t="s">
        <v>107</v>
      </c>
      <c r="B28" s="229" t="s">
        <v>187</v>
      </c>
      <c r="C28" s="1397">
        <f>'MMA Rev-Exp Summary'!BA67-'MMA Rev-Exp Summary'!AZ67</f>
        <v>12810258.109999999</v>
      </c>
      <c r="D28" s="1298">
        <v>11709967</v>
      </c>
      <c r="E28" s="1372">
        <f t="shared" si="13"/>
        <v>1100291.1099999994</v>
      </c>
      <c r="F28" s="1393">
        <f t="shared" si="0"/>
        <v>8.5891408319172385E-2</v>
      </c>
      <c r="G28" s="1298">
        <v>10986718</v>
      </c>
      <c r="H28" s="1393">
        <f t="shared" si="14"/>
        <v>0.93823646129831106</v>
      </c>
      <c r="I28" s="1298">
        <v>723249</v>
      </c>
      <c r="J28" s="1382">
        <f t="shared" si="15"/>
        <v>6.1763538701688915E-2</v>
      </c>
      <c r="K28" s="1299">
        <v>106788</v>
      </c>
      <c r="L28" s="1300">
        <v>102002</v>
      </c>
      <c r="M28" s="1373">
        <f t="shared" si="16"/>
        <v>0.95518223021313253</v>
      </c>
      <c r="N28" s="1298">
        <v>4786</v>
      </c>
      <c r="O28" s="1387">
        <f t="shared" si="17"/>
        <v>4.481776978686744E-2</v>
      </c>
    </row>
    <row r="29" spans="1:15" s="209" customFormat="1" x14ac:dyDescent="0.25">
      <c r="A29" s="1286" t="s">
        <v>108</v>
      </c>
      <c r="B29" s="229" t="s">
        <v>160</v>
      </c>
      <c r="C29" s="1397">
        <f>'MMA Rev-Exp Summary'!BA68-'MMA Rev-Exp Summary'!AZ68</f>
        <v>54065514.010000028</v>
      </c>
      <c r="D29" s="1298">
        <v>50909068</v>
      </c>
      <c r="E29" s="1372">
        <f t="shared" si="13"/>
        <v>3156446.0100000277</v>
      </c>
      <c r="F29" s="1393">
        <f t="shared" si="0"/>
        <v>5.8381873691540367E-2</v>
      </c>
      <c r="G29" s="1298">
        <v>46950768</v>
      </c>
      <c r="H29" s="1393">
        <f t="shared" si="14"/>
        <v>0.92224764358286815</v>
      </c>
      <c r="I29" s="1298">
        <v>3958300</v>
      </c>
      <c r="J29" s="1382">
        <f t="shared" si="15"/>
        <v>7.775235641713181E-2</v>
      </c>
      <c r="K29" s="1299">
        <v>2085969</v>
      </c>
      <c r="L29" s="1300">
        <v>1994957</v>
      </c>
      <c r="M29" s="1373">
        <f t="shared" si="16"/>
        <v>0.95636943789672813</v>
      </c>
      <c r="N29" s="1298">
        <v>91012</v>
      </c>
      <c r="O29" s="1387">
        <f t="shared" si="17"/>
        <v>4.363056210327191E-2</v>
      </c>
    </row>
    <row r="30" spans="1:15" s="209" customFormat="1" x14ac:dyDescent="0.25">
      <c r="A30" s="1294"/>
      <c r="B30" s="1295" t="s">
        <v>1632</v>
      </c>
      <c r="C30" s="1309">
        <f>SUM(C20:C29)</f>
        <v>673983565.51000023</v>
      </c>
      <c r="D30" s="1296">
        <f>SUM(D20:D29)</f>
        <v>666982405</v>
      </c>
      <c r="E30" s="1310">
        <f t="shared" ref="E30" si="18">C30-D30</f>
        <v>7001160.5100002289</v>
      </c>
      <c r="F30" s="1394">
        <f t="shared" si="0"/>
        <v>1.0387731790911672E-2</v>
      </c>
      <c r="G30" s="1296">
        <f>SUM(G20:G29)</f>
        <v>651441079</v>
      </c>
      <c r="H30" s="1394">
        <f>IFERROR(G30/D30,0)</f>
        <v>0.97669904650633177</v>
      </c>
      <c r="I30" s="1296">
        <f>SUM(I20:I29)</f>
        <v>15541326</v>
      </c>
      <c r="J30" s="1316">
        <f t="shared" si="15"/>
        <v>2.3300953493668248E-2</v>
      </c>
      <c r="K30" s="1370">
        <f>SUM(K20:K29)</f>
        <v>9009660</v>
      </c>
      <c r="L30" s="1371">
        <f>SUM(L20:L29)</f>
        <v>8749115</v>
      </c>
      <c r="M30" s="1307">
        <f t="shared" si="16"/>
        <v>0.97108159464397104</v>
      </c>
      <c r="N30" s="1296">
        <f>SUM(N20:N29)</f>
        <v>260545</v>
      </c>
      <c r="O30" s="1386">
        <f t="shared" si="17"/>
        <v>2.8918405356028975E-2</v>
      </c>
    </row>
    <row r="31" spans="1:15" s="209" customFormat="1" ht="15" customHeight="1" x14ac:dyDescent="0.25">
      <c r="A31" s="1286" t="s">
        <v>117</v>
      </c>
      <c r="B31" s="229" t="s">
        <v>188</v>
      </c>
      <c r="C31" s="1397">
        <f>'MMA Rev-Exp Summary'!BA73-'MMA Rev-Exp Summary'!AZ73</f>
        <v>25064730.169999994</v>
      </c>
      <c r="D31" s="1298">
        <v>22073587</v>
      </c>
      <c r="E31" s="1372">
        <f>C31-D31</f>
        <v>2991143.1699999943</v>
      </c>
      <c r="F31" s="1393">
        <f t="shared" si="0"/>
        <v>0.11933673930310637</v>
      </c>
      <c r="G31" s="1298">
        <v>20018896</v>
      </c>
      <c r="H31" s="1393">
        <f t="shared" ref="H31:H32" si="19">IFERROR(G31/D31,0)</f>
        <v>0.90691630680595769</v>
      </c>
      <c r="I31" s="1298">
        <v>2054691</v>
      </c>
      <c r="J31" s="1382">
        <f t="shared" ref="J31:J32" si="20">IFERROR(I31/D31,0)</f>
        <v>9.3083693194042277E-2</v>
      </c>
      <c r="K31" s="1299">
        <v>1094273</v>
      </c>
      <c r="L31" s="1300">
        <v>997180</v>
      </c>
      <c r="M31" s="1373">
        <f t="shared" ref="M31:M32" si="21">IFERROR(L31/K31,0)</f>
        <v>0.91127168448824014</v>
      </c>
      <c r="N31" s="1298">
        <v>97093</v>
      </c>
      <c r="O31" s="1387">
        <f t="shared" ref="O31:O32" si="22">IFERROR(N31/K31,0)</f>
        <v>8.8728315511759859E-2</v>
      </c>
    </row>
    <row r="32" spans="1:15" ht="15.75" thickBot="1" x14ac:dyDescent="0.3">
      <c r="A32" s="1301">
        <v>11.1</v>
      </c>
      <c r="B32" s="1302" t="s">
        <v>1633</v>
      </c>
      <c r="C32" s="1335">
        <f>C15+C19+C30+C31</f>
        <v>1657117484.1999958</v>
      </c>
      <c r="D32" s="1303">
        <f>SUM(D15,D19,D30,D31)</f>
        <v>1582453864</v>
      </c>
      <c r="E32" s="1311">
        <f>C32-D32</f>
        <v>74663620.199995756</v>
      </c>
      <c r="F32" s="1308">
        <f t="shared" si="0"/>
        <v>4.5056322748317994E-2</v>
      </c>
      <c r="G32" s="1303">
        <f>SUM(G15,G19,G30,G31)</f>
        <v>1457732950</v>
      </c>
      <c r="H32" s="1308">
        <f t="shared" si="19"/>
        <v>0.92118511835489447</v>
      </c>
      <c r="I32" s="1303">
        <f>SUM(I15,I19,I30,I31)</f>
        <v>124720914</v>
      </c>
      <c r="J32" s="1306">
        <f t="shared" si="20"/>
        <v>7.8814881645105583E-2</v>
      </c>
      <c r="K32" s="1389">
        <f>SUM(K15,K19,K30,K31)</f>
        <v>24022016</v>
      </c>
      <c r="L32" s="1390">
        <f>SUM(L15,L19,L30,L31)</f>
        <v>21958248</v>
      </c>
      <c r="M32" s="1308">
        <f t="shared" si="21"/>
        <v>0.91408847617119227</v>
      </c>
      <c r="N32" s="1303">
        <f>SUM(N15,N19,N30,N31)</f>
        <v>2063768</v>
      </c>
      <c r="O32" s="1391">
        <f t="shared" si="22"/>
        <v>8.5911523828807707E-2</v>
      </c>
    </row>
    <row r="35" spans="1:15" ht="18.75" x14ac:dyDescent="0.3">
      <c r="A35" s="1726" t="s">
        <v>1634</v>
      </c>
      <c r="B35" s="1726"/>
      <c r="C35" s="1726"/>
      <c r="D35" s="1726"/>
      <c r="E35" s="1726"/>
      <c r="F35" s="1726"/>
      <c r="G35" s="1726"/>
      <c r="H35" s="1726"/>
      <c r="I35" s="1726"/>
      <c r="J35" s="1726"/>
      <c r="K35" s="1726"/>
      <c r="L35" s="1726"/>
      <c r="M35" s="1726"/>
      <c r="N35" s="1726"/>
      <c r="O35" s="1726"/>
    </row>
    <row r="36" spans="1:15" ht="15.75" thickBot="1" x14ac:dyDescent="0.3"/>
    <row r="37" spans="1:15" ht="18.75" x14ac:dyDescent="0.3">
      <c r="A37" s="1718" t="s">
        <v>265</v>
      </c>
      <c r="B37" s="1719"/>
      <c r="C37" s="1592" t="s">
        <v>826</v>
      </c>
      <c r="D37" s="1720"/>
      <c r="E37" s="1720"/>
      <c r="F37" s="1720"/>
      <c r="G37" s="1720"/>
      <c r="H37" s="1720"/>
      <c r="I37" s="1720"/>
      <c r="J37" s="1720"/>
      <c r="K37" s="1720"/>
      <c r="L37" s="1720"/>
      <c r="M37" s="1720"/>
      <c r="N37" s="1720"/>
      <c r="O37" s="1721"/>
    </row>
    <row r="38" spans="1:15" ht="60" x14ac:dyDescent="0.25">
      <c r="A38" s="1724" t="s">
        <v>1600</v>
      </c>
      <c r="B38" s="1725"/>
      <c r="C38" s="1279" t="s">
        <v>1643</v>
      </c>
      <c r="D38" s="651" t="s">
        <v>1624</v>
      </c>
      <c r="E38" s="1280" t="s">
        <v>1603</v>
      </c>
      <c r="F38" s="1280" t="s">
        <v>1604</v>
      </c>
      <c r="G38" s="1280" t="s">
        <v>1625</v>
      </c>
      <c r="H38" s="1280" t="s">
        <v>1606</v>
      </c>
      <c r="I38" s="1280" t="s">
        <v>1626</v>
      </c>
      <c r="J38" s="1281" t="s">
        <v>1608</v>
      </c>
      <c r="K38" s="651" t="s">
        <v>1627</v>
      </c>
      <c r="L38" s="1280" t="s">
        <v>1628</v>
      </c>
      <c r="M38" s="1280" t="s">
        <v>1611</v>
      </c>
      <c r="N38" s="642" t="s">
        <v>1629</v>
      </c>
      <c r="O38" s="691" t="s">
        <v>1613</v>
      </c>
    </row>
    <row r="39" spans="1:15" x14ac:dyDescent="0.25">
      <c r="A39" s="1282" t="s">
        <v>67</v>
      </c>
      <c r="B39" s="220" t="s">
        <v>733</v>
      </c>
      <c r="C39" s="1375">
        <f>'LTC Rev-Exp Summary'!U21-'LTC Rev-Exp Summary'!T21</f>
        <v>688080797.14999998</v>
      </c>
      <c r="D39" s="1283">
        <v>681136191</v>
      </c>
      <c r="E39" s="1364">
        <f t="shared" ref="E39:E41" si="23">C39-D39</f>
        <v>6944606.1499999762</v>
      </c>
      <c r="F39" s="1365">
        <f t="shared" ref="F39:F52" si="24">IFERROR((C39-D39)/C39,0)</f>
        <v>1.0092719021900081E-2</v>
      </c>
      <c r="G39" s="1312">
        <v>650725255</v>
      </c>
      <c r="H39" s="1365">
        <f>IFERROR(G39/D39,0)</f>
        <v>0.95535263519715108</v>
      </c>
      <c r="I39" s="1312">
        <v>30410936</v>
      </c>
      <c r="J39" s="1379">
        <f>IFERROR(I39/D39,0)</f>
        <v>4.4647364802848949E-2</v>
      </c>
      <c r="K39" s="1284">
        <v>185612</v>
      </c>
      <c r="L39" s="1285">
        <v>179281</v>
      </c>
      <c r="M39" s="1365">
        <f t="shared" ref="M39:M42" si="25">IFERROR(L39/K39,0)</f>
        <v>0.96589121393013377</v>
      </c>
      <c r="N39" s="1283">
        <v>6331</v>
      </c>
      <c r="O39" s="1383">
        <f t="shared" ref="O39:O42" si="26">IFERROR(N39/K39,0)</f>
        <v>3.410878606986617E-2</v>
      </c>
    </row>
    <row r="40" spans="1:15" x14ac:dyDescent="0.25">
      <c r="A40" s="1286" t="s">
        <v>69</v>
      </c>
      <c r="B40" s="222" t="s">
        <v>734</v>
      </c>
      <c r="C40" s="1376">
        <f>'LTC Rev-Exp Summary'!U22-'LTC Rev-Exp Summary'!T22</f>
        <v>651881.22</v>
      </c>
      <c r="D40" s="1287">
        <v>626741</v>
      </c>
      <c r="E40" s="1366">
        <f t="shared" si="23"/>
        <v>25140.219999999972</v>
      </c>
      <c r="F40" s="1367">
        <f t="shared" si="24"/>
        <v>3.856564544074452E-2</v>
      </c>
      <c r="G40" s="1313">
        <v>558717</v>
      </c>
      <c r="H40" s="1367">
        <f t="shared" ref="H40:H42" si="27">IFERROR(G40/D40,0)</f>
        <v>0.89146393805415636</v>
      </c>
      <c r="I40" s="1313">
        <v>68024</v>
      </c>
      <c r="J40" s="1380">
        <f t="shared" ref="J40:J42" si="28">IFERROR(I40/D40,0)</f>
        <v>0.10853606194584366</v>
      </c>
      <c r="K40" s="1288">
        <v>60703</v>
      </c>
      <c r="L40" s="249">
        <v>56464</v>
      </c>
      <c r="M40" s="1367">
        <f t="shared" si="25"/>
        <v>0.93016819597054512</v>
      </c>
      <c r="N40" s="1287">
        <v>4239</v>
      </c>
      <c r="O40" s="1384">
        <f t="shared" si="26"/>
        <v>6.983180402945488E-2</v>
      </c>
    </row>
    <row r="41" spans="1:15" x14ac:dyDescent="0.25">
      <c r="A41" s="1289" t="s">
        <v>96</v>
      </c>
      <c r="B41" s="1290" t="s">
        <v>186</v>
      </c>
      <c r="C41" s="1377">
        <f>'LTC Rev-Exp Summary'!U24-'LTC Rev-Exp Summary'!T24</f>
        <v>66140654.760000013</v>
      </c>
      <c r="D41" s="1291">
        <v>64281460</v>
      </c>
      <c r="E41" s="1368">
        <f t="shared" si="23"/>
        <v>1859194.7600000128</v>
      </c>
      <c r="F41" s="1369">
        <f t="shared" si="24"/>
        <v>2.8109712048457084E-2</v>
      </c>
      <c r="G41" s="1314">
        <v>60682528</v>
      </c>
      <c r="H41" s="1369">
        <f t="shared" si="27"/>
        <v>0.94401290823201589</v>
      </c>
      <c r="I41" s="1314">
        <v>3598932</v>
      </c>
      <c r="J41" s="1381">
        <f t="shared" si="28"/>
        <v>5.598709176798411E-2</v>
      </c>
      <c r="K41" s="1292">
        <v>131175</v>
      </c>
      <c r="L41" s="1293">
        <v>123030</v>
      </c>
      <c r="M41" s="1369">
        <f t="shared" si="25"/>
        <v>0.93790737564322468</v>
      </c>
      <c r="N41" s="1291">
        <v>8145</v>
      </c>
      <c r="O41" s="1385">
        <f t="shared" si="26"/>
        <v>6.2092624356775303E-2</v>
      </c>
    </row>
    <row r="42" spans="1:15" x14ac:dyDescent="0.25">
      <c r="A42" s="1294"/>
      <c r="B42" s="1295" t="s">
        <v>1635</v>
      </c>
      <c r="C42" s="1309">
        <f>SUM(C39:C41)</f>
        <v>754873333.13</v>
      </c>
      <c r="D42" s="1296">
        <f>SUM(D39:D41)</f>
        <v>746044392</v>
      </c>
      <c r="E42" s="1310">
        <f t="shared" ref="E42" si="29">C42-D42</f>
        <v>8828941.1299999952</v>
      </c>
      <c r="F42" s="1307">
        <f t="shared" si="24"/>
        <v>1.1695923994813479E-2</v>
      </c>
      <c r="G42" s="1370">
        <f>SUM(G39:G41)</f>
        <v>711966500</v>
      </c>
      <c r="H42" s="1307">
        <f t="shared" si="27"/>
        <v>0.95432189777790055</v>
      </c>
      <c r="I42" s="1370">
        <f>SUM(I39:I41)</f>
        <v>34077892</v>
      </c>
      <c r="J42" s="1316">
        <f t="shared" si="28"/>
        <v>4.5678102222099407E-2</v>
      </c>
      <c r="K42" s="1370">
        <f>SUM(K39:K41)</f>
        <v>377490</v>
      </c>
      <c r="L42" s="1371">
        <f>SUM(L39:L41)</f>
        <v>358775</v>
      </c>
      <c r="M42" s="1307">
        <f t="shared" si="25"/>
        <v>0.95042252774907943</v>
      </c>
      <c r="N42" s="1296">
        <f>SUM(N39:N41)</f>
        <v>18715</v>
      </c>
      <c r="O42" s="1386">
        <f t="shared" si="26"/>
        <v>4.9577472250920553E-2</v>
      </c>
    </row>
    <row r="43" spans="1:15" x14ac:dyDescent="0.25">
      <c r="A43" s="1304">
        <v>2.11</v>
      </c>
      <c r="B43" s="144" t="s">
        <v>228</v>
      </c>
      <c r="C43" s="1376">
        <f>'LTC Rev-Exp Summary'!U29-'LTC Rev-Exp Summary'!T29</f>
        <v>47756974.710000008</v>
      </c>
      <c r="D43" s="1287">
        <v>47834920</v>
      </c>
      <c r="E43" s="1366">
        <f t="shared" ref="E43:E49" si="30">C43-D43</f>
        <v>-77945.289999991655</v>
      </c>
      <c r="F43" s="1367">
        <f t="shared" si="24"/>
        <v>-1.6321236944615422E-3</v>
      </c>
      <c r="G43" s="1313">
        <v>43884987</v>
      </c>
      <c r="H43" s="1367">
        <f t="shared" ref="H43:H50" si="31">IFERROR(G43/D43,0)</f>
        <v>0.91742574253286091</v>
      </c>
      <c r="I43" s="1313">
        <v>3949933</v>
      </c>
      <c r="J43" s="1380">
        <f t="shared" ref="J43:J50" si="32">IFERROR(I43/D43,0)</f>
        <v>8.2574257467139076E-2</v>
      </c>
      <c r="K43" s="1288">
        <v>40365</v>
      </c>
      <c r="L43" s="249">
        <v>37063</v>
      </c>
      <c r="M43" s="1367">
        <f t="shared" ref="M43:M50" si="33">IFERROR(L43/K43,0)</f>
        <v>0.91819645732689215</v>
      </c>
      <c r="N43" s="1287">
        <v>3302</v>
      </c>
      <c r="O43" s="1384">
        <f t="shared" ref="O43:O50" si="34">IFERROR(N43/K43,0)</f>
        <v>8.1803542673107896E-2</v>
      </c>
    </row>
    <row r="44" spans="1:15" x14ac:dyDescent="0.25">
      <c r="A44" s="1305">
        <v>2.12</v>
      </c>
      <c r="B44" s="144" t="s">
        <v>552</v>
      </c>
      <c r="C44" s="1378">
        <f>'LTC Rev-Exp Summary'!U30-'LTC Rev-Exp Summary'!T30</f>
        <v>281875727.36000001</v>
      </c>
      <c r="D44" s="1298">
        <v>280474233</v>
      </c>
      <c r="E44" s="1372">
        <f t="shared" si="30"/>
        <v>1401494.3600000143</v>
      </c>
      <c r="F44" s="1373">
        <f t="shared" si="24"/>
        <v>4.9720292453918312E-3</v>
      </c>
      <c r="G44" s="1315">
        <v>249252106</v>
      </c>
      <c r="H44" s="1373">
        <f t="shared" si="31"/>
        <v>0.88868094346477811</v>
      </c>
      <c r="I44" s="1315">
        <v>31222127</v>
      </c>
      <c r="J44" s="1382">
        <f t="shared" si="32"/>
        <v>0.11131905653522189</v>
      </c>
      <c r="K44" s="1299">
        <v>6377122</v>
      </c>
      <c r="L44" s="1300">
        <v>5747603</v>
      </c>
      <c r="M44" s="1373">
        <f t="shared" si="33"/>
        <v>0.9012847801876771</v>
      </c>
      <c r="N44" s="1298">
        <v>629519</v>
      </c>
      <c r="O44" s="1387">
        <f t="shared" si="34"/>
        <v>9.8715219812322869E-2</v>
      </c>
    </row>
    <row r="45" spans="1:15" x14ac:dyDescent="0.25">
      <c r="A45" s="1305">
        <v>2.13</v>
      </c>
      <c r="B45" s="144" t="s">
        <v>229</v>
      </c>
      <c r="C45" s="1378">
        <f>'LTC Rev-Exp Summary'!U31-'LTC Rev-Exp Summary'!T31</f>
        <v>12021551.239999998</v>
      </c>
      <c r="D45" s="1298">
        <v>11720104</v>
      </c>
      <c r="E45" s="1372">
        <f t="shared" si="30"/>
        <v>301447.23999999836</v>
      </c>
      <c r="F45" s="1373">
        <f t="shared" si="24"/>
        <v>2.5075569199170873E-2</v>
      </c>
      <c r="G45" s="1315">
        <v>11079669</v>
      </c>
      <c r="H45" s="1373">
        <f t="shared" si="31"/>
        <v>0.94535586032342378</v>
      </c>
      <c r="I45" s="1315">
        <v>640435</v>
      </c>
      <c r="J45" s="1382">
        <f t="shared" si="32"/>
        <v>5.4644139676576248E-2</v>
      </c>
      <c r="K45" s="1299">
        <v>377919</v>
      </c>
      <c r="L45" s="1300">
        <v>361367</v>
      </c>
      <c r="M45" s="1373">
        <f t="shared" si="33"/>
        <v>0.95620225498056466</v>
      </c>
      <c r="N45" s="1298">
        <v>16552</v>
      </c>
      <c r="O45" s="1387">
        <f t="shared" si="34"/>
        <v>4.3797745019435383E-2</v>
      </c>
    </row>
    <row r="46" spans="1:15" x14ac:dyDescent="0.25">
      <c r="A46" s="1305">
        <v>2.14</v>
      </c>
      <c r="B46" s="144" t="s">
        <v>554</v>
      </c>
      <c r="C46" s="1378">
        <f>'LTC Rev-Exp Summary'!U32-'LTC Rev-Exp Summary'!T32</f>
        <v>3793879.79</v>
      </c>
      <c r="D46" s="1298">
        <v>3683132</v>
      </c>
      <c r="E46" s="1372">
        <f t="shared" si="30"/>
        <v>110747.79000000004</v>
      </c>
      <c r="F46" s="1373">
        <f t="shared" si="24"/>
        <v>2.9191170023866266E-2</v>
      </c>
      <c r="G46" s="1315">
        <v>3121874</v>
      </c>
      <c r="H46" s="1373">
        <f t="shared" si="31"/>
        <v>0.8476139329244784</v>
      </c>
      <c r="I46" s="1315">
        <v>561258</v>
      </c>
      <c r="J46" s="1382">
        <f t="shared" si="32"/>
        <v>0.1523860670755216</v>
      </c>
      <c r="K46" s="1299">
        <v>507832</v>
      </c>
      <c r="L46" s="1300">
        <v>448851</v>
      </c>
      <c r="M46" s="1373">
        <f t="shared" si="33"/>
        <v>0.88385725988122055</v>
      </c>
      <c r="N46" s="1298">
        <v>58981</v>
      </c>
      <c r="O46" s="1387">
        <f t="shared" si="34"/>
        <v>0.11614274011877944</v>
      </c>
    </row>
    <row r="47" spans="1:15" x14ac:dyDescent="0.25">
      <c r="A47" s="1305">
        <v>2.15</v>
      </c>
      <c r="B47" s="144" t="s">
        <v>553</v>
      </c>
      <c r="C47" s="1378">
        <f>'LTC Rev-Exp Summary'!U33-'LTC Rev-Exp Summary'!T33</f>
        <v>3793182.649999999</v>
      </c>
      <c r="D47" s="1298">
        <v>14353</v>
      </c>
      <c r="E47" s="1372">
        <f t="shared" si="30"/>
        <v>3778829.649999999</v>
      </c>
      <c r="F47" s="1373">
        <f t="shared" si="24"/>
        <v>0.99621610628214807</v>
      </c>
      <c r="G47" s="1315">
        <v>14187</v>
      </c>
      <c r="H47" s="1373">
        <f t="shared" si="31"/>
        <v>0.98843447362920644</v>
      </c>
      <c r="I47" s="1315">
        <v>166</v>
      </c>
      <c r="J47" s="1382">
        <f t="shared" si="32"/>
        <v>1.1565526370793562E-2</v>
      </c>
      <c r="K47" s="1299">
        <v>313</v>
      </c>
      <c r="L47" s="1300">
        <v>307</v>
      </c>
      <c r="M47" s="1373">
        <f t="shared" si="33"/>
        <v>0.98083067092651754</v>
      </c>
      <c r="N47" s="1298">
        <v>6</v>
      </c>
      <c r="O47" s="1387">
        <f t="shared" si="34"/>
        <v>1.9169329073482427E-2</v>
      </c>
    </row>
    <row r="48" spans="1:15" x14ac:dyDescent="0.25">
      <c r="A48" s="1305">
        <v>2.16</v>
      </c>
      <c r="B48" s="144" t="s">
        <v>782</v>
      </c>
      <c r="C48" s="1378">
        <f>'LTC Rev-Exp Summary'!U35-'LTC Rev-Exp Summary'!T35</f>
        <v>0</v>
      </c>
      <c r="D48" s="1298">
        <v>0</v>
      </c>
      <c r="E48" s="1372">
        <f t="shared" si="30"/>
        <v>0</v>
      </c>
      <c r="F48" s="1373">
        <f t="shared" si="24"/>
        <v>0</v>
      </c>
      <c r="G48" s="1315">
        <v>0</v>
      </c>
      <c r="H48" s="1373">
        <f t="shared" si="31"/>
        <v>0</v>
      </c>
      <c r="I48" s="1315">
        <v>0</v>
      </c>
      <c r="J48" s="1382">
        <f t="shared" si="32"/>
        <v>0</v>
      </c>
      <c r="K48" s="1299">
        <v>0</v>
      </c>
      <c r="L48" s="1300">
        <v>0</v>
      </c>
      <c r="M48" s="1373">
        <f t="shared" si="33"/>
        <v>0</v>
      </c>
      <c r="N48" s="1298">
        <v>0</v>
      </c>
      <c r="O48" s="1387">
        <f t="shared" si="34"/>
        <v>0</v>
      </c>
    </row>
    <row r="49" spans="1:15" x14ac:dyDescent="0.25">
      <c r="A49" s="1305">
        <v>2.17</v>
      </c>
      <c r="B49" s="144" t="s">
        <v>649</v>
      </c>
      <c r="C49" s="1378">
        <f>'LTC Rev-Exp Summary'!U36-'LTC Rev-Exp Summary'!T36</f>
        <v>11062632.800000001</v>
      </c>
      <c r="D49" s="1298">
        <v>11303782</v>
      </c>
      <c r="E49" s="1372">
        <f t="shared" si="30"/>
        <v>-241149.19999999925</v>
      </c>
      <c r="F49" s="1373">
        <f t="shared" si="24"/>
        <v>-2.179853605915576E-2</v>
      </c>
      <c r="G49" s="1315">
        <v>10490999</v>
      </c>
      <c r="H49" s="1373">
        <f t="shared" si="31"/>
        <v>0.92809636633119785</v>
      </c>
      <c r="I49" s="1315">
        <v>812783</v>
      </c>
      <c r="J49" s="1382">
        <f t="shared" si="32"/>
        <v>7.1903633668802175E-2</v>
      </c>
      <c r="K49" s="1299">
        <v>1636790</v>
      </c>
      <c r="L49" s="1300">
        <v>1510606</v>
      </c>
      <c r="M49" s="1373">
        <f t="shared" si="33"/>
        <v>0.92290764239761969</v>
      </c>
      <c r="N49" s="1298">
        <v>126184</v>
      </c>
      <c r="O49" s="1387">
        <f t="shared" si="34"/>
        <v>7.7092357602380271E-2</v>
      </c>
    </row>
    <row r="50" spans="1:15" x14ac:dyDescent="0.25">
      <c r="A50" s="1294"/>
      <c r="B50" s="1295" t="s">
        <v>1636</v>
      </c>
      <c r="C50" s="1309">
        <f>SUM(C43:C49)</f>
        <v>360303948.55000007</v>
      </c>
      <c r="D50" s="1296">
        <f>SUM(D43:D49)</f>
        <v>355030524</v>
      </c>
      <c r="E50" s="1310">
        <f t="shared" ref="E50" si="35">C50-D50</f>
        <v>5273424.5500000715</v>
      </c>
      <c r="F50" s="1307">
        <f t="shared" si="24"/>
        <v>1.4636044293220584E-2</v>
      </c>
      <c r="G50" s="1370">
        <f>SUM(G43:G49)</f>
        <v>317843822</v>
      </c>
      <c r="H50" s="1307">
        <f t="shared" si="31"/>
        <v>0.89525773282524856</v>
      </c>
      <c r="I50" s="1370">
        <f>SUM(I43:I49)</f>
        <v>37186702</v>
      </c>
      <c r="J50" s="1316">
        <f t="shared" si="32"/>
        <v>0.10474226717475144</v>
      </c>
      <c r="K50" s="1374">
        <f>SUM(K43:K49)</f>
        <v>8940341</v>
      </c>
      <c r="L50" s="1371">
        <f>SUM(L43:L49)</f>
        <v>8105797</v>
      </c>
      <c r="M50" s="1307">
        <f t="shared" si="33"/>
        <v>0.90665411979252242</v>
      </c>
      <c r="N50" s="1296">
        <f>SUM(N43:N49)</f>
        <v>834544</v>
      </c>
      <c r="O50" s="1386">
        <f t="shared" si="34"/>
        <v>9.3345880207477541E-2</v>
      </c>
    </row>
    <row r="51" spans="1:15" x14ac:dyDescent="0.25">
      <c r="A51" s="1286" t="s">
        <v>70</v>
      </c>
      <c r="B51" s="229" t="s">
        <v>188</v>
      </c>
      <c r="C51" s="1378">
        <f>'LTC Rev-Exp Summary'!U41-'LTC Rev-Exp Summary'!T41</f>
        <v>2167550.0899999989</v>
      </c>
      <c r="D51" s="1298">
        <v>547456.1100000001</v>
      </c>
      <c r="E51" s="1372">
        <f t="shared" ref="E51:E52" si="36">C51-D51</f>
        <v>1620093.9799999988</v>
      </c>
      <c r="F51" s="1373">
        <f t="shared" si="24"/>
        <v>0.74743093018902262</v>
      </c>
      <c r="G51" s="1315">
        <v>547498.81000000006</v>
      </c>
      <c r="H51" s="1373">
        <f t="shared" ref="H51:H52" si="37">IFERROR(G51/D51,0)</f>
        <v>1.000077997120171</v>
      </c>
      <c r="I51" s="1315">
        <v>-42.7</v>
      </c>
      <c r="J51" s="1382">
        <f t="shared" ref="J51:J52" si="38">IFERROR(I51/D51,0)</f>
        <v>-7.7997120170966757E-5</v>
      </c>
      <c r="K51" s="1299">
        <v>59338</v>
      </c>
      <c r="L51" s="1300">
        <v>59266</v>
      </c>
      <c r="M51" s="1373">
        <f t="shared" ref="M51:M52" si="39">IFERROR(L51/K51,0)</f>
        <v>0.99878661228892107</v>
      </c>
      <c r="N51" s="1298">
        <v>72</v>
      </c>
      <c r="O51" s="1387">
        <f t="shared" ref="O51:O52" si="40">IFERROR(N51/K51,0)</f>
        <v>1.2133877110789039E-3</v>
      </c>
    </row>
    <row r="52" spans="1:15" ht="15.75" thickBot="1" x14ac:dyDescent="0.3">
      <c r="A52" s="1301">
        <v>4.0999999999999996</v>
      </c>
      <c r="B52" s="1302" t="s">
        <v>1633</v>
      </c>
      <c r="C52" s="1335">
        <f>C42+C50+C51</f>
        <v>1117344831.77</v>
      </c>
      <c r="D52" s="1303">
        <f>SUM(D42,D50,D51)</f>
        <v>1101622372.1099999</v>
      </c>
      <c r="E52" s="1311">
        <f t="shared" si="36"/>
        <v>15722459.660000086</v>
      </c>
      <c r="F52" s="1308">
        <f t="shared" si="24"/>
        <v>1.4071268969932891E-2</v>
      </c>
      <c r="G52" s="1388">
        <f>SUM(G42,G50,G51)</f>
        <v>1030357820.8099999</v>
      </c>
      <c r="H52" s="1308">
        <f t="shared" si="37"/>
        <v>0.93530945530499443</v>
      </c>
      <c r="I52" s="1388">
        <f>SUM(I42,I50,I51)</f>
        <v>71264551.299999997</v>
      </c>
      <c r="J52" s="1306">
        <f t="shared" si="38"/>
        <v>6.4690544695005556E-2</v>
      </c>
      <c r="K52" s="1389">
        <f>SUM(K42,K50,K51)</f>
        <v>9377169</v>
      </c>
      <c r="L52" s="1390">
        <f>SUM(L42,L50,L51)</f>
        <v>8523838</v>
      </c>
      <c r="M52" s="1308">
        <f t="shared" si="39"/>
        <v>0.90899908063936996</v>
      </c>
      <c r="N52" s="1303">
        <f>SUM(N42,N50,N51)</f>
        <v>853331</v>
      </c>
      <c r="O52" s="1391">
        <f t="shared" si="40"/>
        <v>9.1000919360630053E-2</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7" t="s">
        <v>1188</v>
      </c>
      <c r="B3" s="1727"/>
      <c r="C3" s="1727"/>
      <c r="D3" s="1727"/>
      <c r="E3" s="1727"/>
      <c r="F3" s="1727"/>
      <c r="G3" s="1727"/>
      <c r="H3" s="1727"/>
      <c r="I3" s="1727"/>
    </row>
    <row r="4" spans="1:10" ht="39.75" customHeight="1" thickBot="1" x14ac:dyDescent="0.4">
      <c r="A4" s="1731"/>
      <c r="B4" s="1732"/>
      <c r="C4" s="1732"/>
      <c r="D4" s="1338"/>
      <c r="E4" s="1338"/>
      <c r="F4" s="1038" t="s">
        <v>244</v>
      </c>
      <c r="G4" s="1039" t="s">
        <v>245</v>
      </c>
      <c r="H4" s="1040" t="s">
        <v>246</v>
      </c>
      <c r="I4" s="1038" t="s">
        <v>247</v>
      </c>
      <c r="J4" s="1041" t="s">
        <v>908</v>
      </c>
    </row>
    <row r="5" spans="1:10" ht="19.5" customHeight="1" thickBot="1" x14ac:dyDescent="0.4">
      <c r="A5" s="1337"/>
      <c r="B5" s="1733" t="s">
        <v>1189</v>
      </c>
      <c r="C5" s="1735"/>
      <c r="D5" s="1733" t="s">
        <v>1190</v>
      </c>
      <c r="E5" s="1735"/>
      <c r="F5" s="1340"/>
      <c r="G5" s="1340"/>
      <c r="H5" s="1340"/>
      <c r="I5" s="1340"/>
      <c r="J5" s="1341"/>
    </row>
    <row r="6" spans="1:10" ht="15" customHeight="1" x14ac:dyDescent="0.25">
      <c r="A6" s="1740" t="s">
        <v>420</v>
      </c>
      <c r="B6" s="1042" t="s">
        <v>96</v>
      </c>
      <c r="C6" s="1043" t="s">
        <v>7</v>
      </c>
      <c r="D6" s="1042" t="s">
        <v>201</v>
      </c>
      <c r="E6" s="1059" t="s">
        <v>60</v>
      </c>
      <c r="F6" s="1044" t="b">
        <f>ROUND(INDEX('MMA Rev-Exp Summary'!$A$1:$CF$201,MATCH($B6,'MMA Rev-Exp Summary'!$B$1:$B$201,0),MATCH(F$4,IF(F$4="Prior Year Adjustments",'MMA Rev-Exp Summary'!$A$8:$CF$8,'MMA Rev-Exp Summary'!$A$7:$CF$7),0)),0) = ROUND(INDEX('MMA Subcap Summary'!$A$1:$CA$208,MATCH($D6,'MMA Subcap Summary'!$B$1:$B$208,0),MATCH(F$4,'MMA Subcap Summary'!$A$8:$CA$8,0)+1),0)</f>
        <v>1</v>
      </c>
      <c r="G6" s="1045" t="b">
        <f>ROUND(INDEX('MMA Rev-Exp Summary'!$A$1:$CF$201,MATCH($B6,'MMA Rev-Exp Summary'!$B$1:$B$201,0),MATCH(G$4,IF(G$4="Prior Year Adjustments",'MMA Rev-Exp Summary'!$A$8:$CF$8,'MMA Rev-Exp Summary'!$A$7:$CF$7),0)),0) = ROUND(INDEX('MMA Subcap Summary'!$A$1:$CA$208,MATCH($D6,'MMA Subcap Summary'!$B$1:$B$208,0),MATCH(G$4,'MMA Subcap Summary'!$A$8:$CA$8,0)+1),0)</f>
        <v>1</v>
      </c>
      <c r="H6" s="1045" t="b">
        <f>ROUND(INDEX('MMA Rev-Exp Summary'!$A$1:$CF$201,MATCH($B6,'MMA Rev-Exp Summary'!$B$1:$B$201,0),MATCH(H$4,IF(H$4="Prior Year Adjustments",'MMA Rev-Exp Summary'!$A$8:$CF$8,'MMA Rev-Exp Summary'!$A$7:$CF$7),0)),0) = ROUND(INDEX('MMA Subcap Summary'!$A$1:$CA$208,MATCH($D6,'MMA Subcap Summary'!$B$1:$B$208,0),MATCH(H$4,'MMA Subcap Summary'!$A$8:$CA$8,0)+1),0)</f>
        <v>1</v>
      </c>
      <c r="I6" s="1045" t="b">
        <f>ROUND(INDEX('MMA Rev-Exp Summary'!$A$1:$CF$201,MATCH($B6,'MMA Rev-Exp Summary'!$B$1:$B$201,0),MATCH(I$4,IF(I$4="Prior Year Adjustments",'MMA Rev-Exp Summary'!$A$8:$CF$8,'MMA Rev-Exp Summary'!$A$7:$CF$7),0)),0) = ROUND(INDEX('MMA Subcap Summary'!$A$1:$CA$208,MATCH($D6,'MMA Subcap Summary'!$B$1:$B$208,0),MATCH(I$4,'MMA Subcap Summary'!$A$8:$CA$8,0)+1),0)</f>
        <v>1</v>
      </c>
      <c r="J6" s="1046" t="b">
        <f>ROUND(INDEX('MMA Rev-Exp Summary'!$A$1:$CF$201,MATCH($B6,'MMA Rev-Exp Summary'!$B$1:$B$201,0),MATCH(J$4,IF(J$4="Prior Year Adjustments",'MMA Rev-Exp Summary'!$A$8:$CF$8,'MMA Rev-Exp Summary'!$A$7:$CF$7),0)),0) = ROUND(INDEX('MMA Subcap Summary'!$A$1:$CA$208,MATCH($D6,'MMA Subcap Summary'!$B$1:$B$208,0),MATCH(J$4,'MMA Subcap Summary'!$A$8:$CA$8,0)+1),0)</f>
        <v>1</v>
      </c>
    </row>
    <row r="7" spans="1:10" x14ac:dyDescent="0.25">
      <c r="A7" s="1742"/>
      <c r="B7" s="926" t="s">
        <v>41</v>
      </c>
      <c r="C7" s="1047" t="s">
        <v>52</v>
      </c>
      <c r="D7" s="926" t="s">
        <v>900</v>
      </c>
      <c r="E7" t="s">
        <v>68</v>
      </c>
      <c r="F7" s="1048" t="b">
        <f>ROUND(INDEX('MMA Rev-Exp Summary'!$A$1:$CF$201,MATCH($B7,'MMA Rev-Exp Summary'!$B$1:$B$201,0),MATCH(F$4,IF(F$4="Prior Year Adjustments",'MMA Rev-Exp Summary'!$A$8:$CF$8,'MMA Rev-Exp Summary'!$A$7:$CF$7),0)),0) = ROUND(INDEX('MMA Subcap Summary'!$A$1:$CA$208,MATCH($D7,'MMA Subcap Summary'!$B$1:$B$208,0),MATCH(F$4,'MMA Subcap Summary'!$A$8:$CA$8,0)+1),0)</f>
        <v>1</v>
      </c>
      <c r="G7" s="1049" t="b">
        <f>ROUND(INDEX('MMA Rev-Exp Summary'!$A$1:$CF$201,MATCH($B7,'MMA Rev-Exp Summary'!$B$1:$B$201,0),MATCH(G$4,IF(G$4="Prior Year Adjustments",'MMA Rev-Exp Summary'!$A$8:$CF$8,'MMA Rev-Exp Summary'!$A$7:$CF$7),0)),0) = ROUND(INDEX('MMA Subcap Summary'!$A$1:$CA$208,MATCH($D7,'MMA Subcap Summary'!$B$1:$B$208,0),MATCH(G$4,'MMA Subcap Summary'!$A$8:$CA$8,0)+1),0)</f>
        <v>1</v>
      </c>
      <c r="H7" s="1049" t="b">
        <f>ROUND(INDEX('MMA Rev-Exp Summary'!$A$1:$CF$201,MATCH($B7,'MMA Rev-Exp Summary'!$B$1:$B$201,0),MATCH(H$4,IF(H$4="Prior Year Adjustments",'MMA Rev-Exp Summary'!$A$8:$CF$8,'MMA Rev-Exp Summary'!$A$7:$CF$7),0)),0) = ROUND(INDEX('MMA Subcap Summary'!$A$1:$CA$208,MATCH($D7,'MMA Subcap Summary'!$B$1:$B$208,0),MATCH(H$4,'MMA Subcap Summary'!$A$8:$CA$8,0)+1),0)</f>
        <v>1</v>
      </c>
      <c r="I7" s="1049" t="b">
        <f>ROUND(INDEX('MMA Rev-Exp Summary'!$A$1:$CF$201,MATCH($B7,'MMA Rev-Exp Summary'!$B$1:$B$201,0),MATCH(I$4,IF(I$4="Prior Year Adjustments",'MMA Rev-Exp Summary'!$A$8:$CF$8,'MMA Rev-Exp Summary'!$A$7:$CF$7),0)),0) = ROUND(INDEX('MMA Subcap Summary'!$A$1:$CA$208,MATCH($D7,'MMA Subcap Summary'!$B$1:$B$208,0),MATCH(I$4,'MMA Subcap Summary'!$A$8:$CA$8,0)+1),0)</f>
        <v>1</v>
      </c>
      <c r="J7" s="1050" t="b">
        <f>ROUND(INDEX('MMA Rev-Exp Summary'!$A$1:$CF$201,MATCH($B7,'MMA Rev-Exp Summary'!$B$1:$B$201,0),MATCH(J$4,IF(J$4="Prior Year Adjustments",'MMA Rev-Exp Summary'!$A$8:$CF$8,'MMA Rev-Exp Summary'!$A$7:$CF$7),0)),0) = ROUND(INDEX('MMA Subcap Summary'!$A$1:$CA$208,MATCH($D7,'MMA Subcap Summary'!$B$1:$B$208,0),MATCH(J$4,'MMA Subcap Summary'!$A$8:$CA$8,0)+1),0)</f>
        <v>0</v>
      </c>
    </row>
    <row r="8" spans="1:10" x14ac:dyDescent="0.25">
      <c r="A8" s="1742"/>
      <c r="B8" s="926">
        <v>5.2</v>
      </c>
      <c r="C8" s="1047" t="s">
        <v>303</v>
      </c>
      <c r="D8" s="926" t="s">
        <v>43</v>
      </c>
      <c r="E8" t="s">
        <v>312</v>
      </c>
      <c r="F8" s="1048" t="b">
        <f>ROUND(INDEX('MMA Rev-Exp Summary'!$A$1:$CF$201,MATCH($B8,'MMA Rev-Exp Summary'!$B$1:$B$201,0),MATCH(F$4,IF(F$4="Prior Year Adjustments",'MMA Rev-Exp Summary'!$A$8:$CF$8,'MMA Rev-Exp Summary'!$A$7:$CF$7),0)),0) = ROUND(INDEX('MMA Subcap Summary'!$A$1:$CA$208,MATCH($D8,'MMA Subcap Summary'!$B$1:$B$208,0),MATCH(F$4,'MMA Subcap Summary'!$A$8:$CA$8,0)+1),0)</f>
        <v>1</v>
      </c>
      <c r="G8" s="1049" t="b">
        <f>ROUND(INDEX('MMA Rev-Exp Summary'!$A$1:$CF$201,MATCH($B8,'MMA Rev-Exp Summary'!$B$1:$B$201,0),MATCH(G$4,IF(G$4="Prior Year Adjustments",'MMA Rev-Exp Summary'!$A$8:$CF$8,'MMA Rev-Exp Summary'!$A$7:$CF$7),0)),0) = ROUND(INDEX('MMA Subcap Summary'!$A$1:$CA$208,MATCH($D8,'MMA Subcap Summary'!$B$1:$B$208,0),MATCH(G$4,'MMA Subcap Summary'!$A$8:$CA$8,0)+1),0)</f>
        <v>1</v>
      </c>
      <c r="H8" s="1049" t="b">
        <f>ROUND(INDEX('MMA Rev-Exp Summary'!$A$1:$CF$201,MATCH($B8,'MMA Rev-Exp Summary'!$B$1:$B$201,0),MATCH(H$4,IF(H$4="Prior Year Adjustments",'MMA Rev-Exp Summary'!$A$8:$CF$8,'MMA Rev-Exp Summary'!$A$7:$CF$7),0)),0) = ROUND(INDEX('MMA Subcap Summary'!$A$1:$CA$208,MATCH($D8,'MMA Subcap Summary'!$B$1:$B$208,0),MATCH(H$4,'MMA Subcap Summary'!$A$8:$CA$8,0)+1),0)</f>
        <v>1</v>
      </c>
      <c r="I8" s="1049" t="b">
        <f>ROUND(INDEX('MMA Rev-Exp Summary'!$A$1:$CF$201,MATCH($B8,'MMA Rev-Exp Summary'!$B$1:$B$201,0),MATCH(I$4,IF(I$4="Prior Year Adjustments",'MMA Rev-Exp Summary'!$A$8:$CF$8,'MMA Rev-Exp Summary'!$A$7:$CF$7),0)),0) = ROUND(INDEX('MMA Subcap Summary'!$A$1:$CA$208,MATCH($D8,'MMA Subcap Summary'!$B$1:$B$208,0),MATCH(I$4,'MMA Subcap Summary'!$A$8:$CA$8,0)+1),0)</f>
        <v>1</v>
      </c>
      <c r="J8" s="1050" t="b">
        <f>ROUND(INDEX('MMA Rev-Exp Summary'!$A$1:$CF$201,MATCH($B8,'MMA Rev-Exp Summary'!$B$1:$B$201,0),MATCH(J$4,IF(J$4="Prior Year Adjustments",'MMA Rev-Exp Summary'!$A$8:$CF$8,'MMA Rev-Exp Summary'!$A$7:$CF$7),0)),0) = ROUND(INDEX('MMA Subcap Summary'!$A$1:$CA$208,MATCH($D8,'MMA Subcap Summary'!$B$1:$B$208,0),MATCH(J$4,'MMA Subcap Summary'!$A$8:$CA$8,0)+1),0)</f>
        <v>0</v>
      </c>
    </row>
    <row r="9" spans="1:10" x14ac:dyDescent="0.25">
      <c r="A9" s="1742"/>
      <c r="B9" s="926">
        <v>6.2</v>
      </c>
      <c r="C9" s="1047" t="s">
        <v>19</v>
      </c>
      <c r="D9" s="926" t="s">
        <v>194</v>
      </c>
      <c r="E9" t="s">
        <v>73</v>
      </c>
      <c r="F9" s="1048" t="b">
        <f>ROUND(INDEX('MMA Rev-Exp Summary'!$A$1:$CF$201,MATCH($B9,'MMA Rev-Exp Summary'!$B$1:$B$201,0),MATCH(F$4,IF(F$4="Prior Year Adjustments",'MMA Rev-Exp Summary'!$A$8:$CF$8,'MMA Rev-Exp Summary'!$A$7:$CF$7),0)),0) = ROUND(INDEX('MMA Subcap Summary'!$A$1:$CA$208,MATCH($D9,'MMA Subcap Summary'!$B$1:$B$208,0),MATCH(F$4,'MMA Subcap Summary'!$A$8:$CA$8,0)+1),0)</f>
        <v>1</v>
      </c>
      <c r="G9" s="1049" t="b">
        <f>ROUND(INDEX('MMA Rev-Exp Summary'!$A$1:$CF$201,MATCH($B9,'MMA Rev-Exp Summary'!$B$1:$B$201,0),MATCH(G$4,IF(G$4="Prior Year Adjustments",'MMA Rev-Exp Summary'!$A$8:$CF$8,'MMA Rev-Exp Summary'!$A$7:$CF$7),0)),0) = ROUND(INDEX('MMA Subcap Summary'!$A$1:$CA$208,MATCH($D9,'MMA Subcap Summary'!$B$1:$B$208,0),MATCH(G$4,'MMA Subcap Summary'!$A$8:$CA$8,0)+1),0)</f>
        <v>1</v>
      </c>
      <c r="H9" s="1049" t="b">
        <f>ROUND(INDEX('MMA Rev-Exp Summary'!$A$1:$CF$201,MATCH($B9,'MMA Rev-Exp Summary'!$B$1:$B$201,0),MATCH(H$4,IF(H$4="Prior Year Adjustments",'MMA Rev-Exp Summary'!$A$8:$CF$8,'MMA Rev-Exp Summary'!$A$7:$CF$7),0)),0) = ROUND(INDEX('MMA Subcap Summary'!$A$1:$CA$208,MATCH($D9,'MMA Subcap Summary'!$B$1:$B$208,0),MATCH(H$4,'MMA Subcap Summary'!$A$8:$CA$8,0)+1),0)</f>
        <v>1</v>
      </c>
      <c r="I9" s="1049" t="b">
        <f>ROUND(INDEX('MMA Rev-Exp Summary'!$A$1:$CF$201,MATCH($B9,'MMA Rev-Exp Summary'!$B$1:$B$201,0),MATCH(I$4,IF(I$4="Prior Year Adjustments",'MMA Rev-Exp Summary'!$A$8:$CF$8,'MMA Rev-Exp Summary'!$A$7:$CF$7),0)),0) = ROUND(INDEX('MMA Subcap Summary'!$A$1:$CA$208,MATCH($D9,'MMA Subcap Summary'!$B$1:$B$208,0),MATCH(I$4,'MMA Subcap Summary'!$A$8:$CA$8,0)+1),0)</f>
        <v>1</v>
      </c>
      <c r="J9" s="1050" t="b">
        <f>ROUND(INDEX('MMA Rev-Exp Summary'!$A$1:$CF$201,MATCH($B9,'MMA Rev-Exp Summary'!$B$1:$B$201,0),MATCH(J$4,IF(J$4="Prior Year Adjustments",'MMA Rev-Exp Summary'!$A$8:$CF$8,'MMA Rev-Exp Summary'!$A$7:$CF$7),0)),0) = ROUND(INDEX('MMA Subcap Summary'!$A$1:$CA$208,MATCH($D9,'MMA Subcap Summary'!$B$1:$B$208,0),MATCH(J$4,'MMA Subcap Summary'!$A$8:$CA$8,0)+1),0)</f>
        <v>1</v>
      </c>
    </row>
    <row r="10" spans="1:10" x14ac:dyDescent="0.25">
      <c r="A10" s="1742"/>
      <c r="B10" s="926">
        <v>7.2</v>
      </c>
      <c r="C10" s="1047" t="s">
        <v>21</v>
      </c>
      <c r="D10" s="926" t="s">
        <v>214</v>
      </c>
      <c r="E10" t="s">
        <v>78</v>
      </c>
      <c r="F10" s="1048" t="b">
        <f>ROUND(INDEX('MMA Rev-Exp Summary'!$A$1:$CF$201,MATCH($B10,'MMA Rev-Exp Summary'!$B$1:$B$201,0),MATCH(F$4,IF(F$4="Prior Year Adjustments",'MMA Rev-Exp Summary'!$A$8:$CF$8,'MMA Rev-Exp Summary'!$A$7:$CF$7),0)),0) = ROUND(INDEX('MMA Subcap Summary'!$A$1:$CA$208,MATCH($D10,'MMA Subcap Summary'!$B$1:$B$208,0),MATCH(F$4,'MMA Subcap Summary'!$A$8:$CA$8,0)+1),0)</f>
        <v>1</v>
      </c>
      <c r="G10" s="1049" t="b">
        <f>ROUND(INDEX('MMA Rev-Exp Summary'!$A$1:$CF$201,MATCH($B10,'MMA Rev-Exp Summary'!$B$1:$B$201,0),MATCH(G$4,IF(G$4="Prior Year Adjustments",'MMA Rev-Exp Summary'!$A$8:$CF$8,'MMA Rev-Exp Summary'!$A$7:$CF$7),0)),0) = ROUND(INDEX('MMA Subcap Summary'!$A$1:$CA$208,MATCH($D10,'MMA Subcap Summary'!$B$1:$B$208,0),MATCH(G$4,'MMA Subcap Summary'!$A$8:$CA$8,0)+1),0)</f>
        <v>1</v>
      </c>
      <c r="H10" s="1049" t="b">
        <f>ROUND(INDEX('MMA Rev-Exp Summary'!$A$1:$CF$201,MATCH($B10,'MMA Rev-Exp Summary'!$B$1:$B$201,0),MATCH(H$4,IF(H$4="Prior Year Adjustments",'MMA Rev-Exp Summary'!$A$8:$CF$8,'MMA Rev-Exp Summary'!$A$7:$CF$7),0)),0) = ROUND(INDEX('MMA Subcap Summary'!$A$1:$CA$208,MATCH($D10,'MMA Subcap Summary'!$B$1:$B$208,0),MATCH(H$4,'MMA Subcap Summary'!$A$8:$CA$8,0)+1),0)</f>
        <v>1</v>
      </c>
      <c r="I10" s="1049" t="b">
        <f>ROUND(INDEX('MMA Rev-Exp Summary'!$A$1:$CF$201,MATCH($B10,'MMA Rev-Exp Summary'!$B$1:$B$201,0),MATCH(I$4,IF(I$4="Prior Year Adjustments",'MMA Rev-Exp Summary'!$A$8:$CF$8,'MMA Rev-Exp Summary'!$A$7:$CF$7),0)),0) = ROUND(INDEX('MMA Subcap Summary'!$A$1:$CA$208,MATCH($D10,'MMA Subcap Summary'!$B$1:$B$208,0),MATCH(I$4,'MMA Subcap Summary'!$A$8:$CA$8,0)+1),0)</f>
        <v>1</v>
      </c>
      <c r="J10" s="1050" t="b">
        <f>ROUND(INDEX('MMA Rev-Exp Summary'!$A$1:$CF$201,MATCH($B10,'MMA Rev-Exp Summary'!$B$1:$B$201,0),MATCH(J$4,IF(J$4="Prior Year Adjustments",'MMA Rev-Exp Summary'!$A$8:$CF$8,'MMA Rev-Exp Summary'!$A$7:$CF$7),0)),0) = ROUND(INDEX('MMA Subcap Summary'!$A$1:$CA$208,MATCH($D10,'MMA Subcap Summary'!$B$1:$B$208,0),MATCH(J$4,'MMA Subcap Summary'!$A$8:$CA$8,0)+1),0)</f>
        <v>1</v>
      </c>
    </row>
    <row r="11" spans="1:10" x14ac:dyDescent="0.25">
      <c r="A11" s="1742"/>
      <c r="B11" s="926" t="s">
        <v>159</v>
      </c>
      <c r="C11" s="1047" t="s">
        <v>23</v>
      </c>
      <c r="D11" s="926" t="s">
        <v>498</v>
      </c>
      <c r="E11" t="s">
        <v>83</v>
      </c>
      <c r="F11" s="1048" t="b">
        <f>ROUND(INDEX('MMA Rev-Exp Summary'!$A$1:$CF$201,MATCH($B11,'MMA Rev-Exp Summary'!$B$1:$B$201,0),MATCH(F$4,IF(F$4="Prior Year Adjustments",'MMA Rev-Exp Summary'!$A$8:$CF$8,'MMA Rev-Exp Summary'!$A$7:$CF$7),0)),0) = ROUND(INDEX('MMA Subcap Summary'!$A$1:$CA$208,MATCH($D11,'MMA Subcap Summary'!$B$1:$B$208,0),MATCH(F$4,'MMA Subcap Summary'!$A$8:$CA$8,0)+1),0)</f>
        <v>1</v>
      </c>
      <c r="G11" s="1049" t="b">
        <f>ROUND(INDEX('MMA Rev-Exp Summary'!$A$1:$CF$201,MATCH($B11,'MMA Rev-Exp Summary'!$B$1:$B$201,0),MATCH(G$4,IF(G$4="Prior Year Adjustments",'MMA Rev-Exp Summary'!$A$8:$CF$8,'MMA Rev-Exp Summary'!$A$7:$CF$7),0)),0) = ROUND(INDEX('MMA Subcap Summary'!$A$1:$CA$208,MATCH($D11,'MMA Subcap Summary'!$B$1:$B$208,0),MATCH(G$4,'MMA Subcap Summary'!$A$8:$CA$8,0)+1),0)</f>
        <v>1</v>
      </c>
      <c r="H11" s="1049" t="b">
        <f>ROUND(INDEX('MMA Rev-Exp Summary'!$A$1:$CF$201,MATCH($B11,'MMA Rev-Exp Summary'!$B$1:$B$201,0),MATCH(H$4,IF(H$4="Prior Year Adjustments",'MMA Rev-Exp Summary'!$A$8:$CF$8,'MMA Rev-Exp Summary'!$A$7:$CF$7),0)),0) = ROUND(INDEX('MMA Subcap Summary'!$A$1:$CA$208,MATCH($D11,'MMA Subcap Summary'!$B$1:$B$208,0),MATCH(H$4,'MMA Subcap Summary'!$A$8:$CA$8,0)+1),0)</f>
        <v>1</v>
      </c>
      <c r="I11" s="1049" t="b">
        <f>ROUND(INDEX('MMA Rev-Exp Summary'!$A$1:$CF$201,MATCH($B11,'MMA Rev-Exp Summary'!$B$1:$B$201,0),MATCH(I$4,IF(I$4="Prior Year Adjustments",'MMA Rev-Exp Summary'!$A$8:$CF$8,'MMA Rev-Exp Summary'!$A$7:$CF$7),0)),0) = ROUND(INDEX('MMA Subcap Summary'!$A$1:$CA$208,MATCH($D11,'MMA Subcap Summary'!$B$1:$B$208,0),MATCH(I$4,'MMA Subcap Summary'!$A$8:$CA$8,0)+1),0)</f>
        <v>1</v>
      </c>
      <c r="J11" s="1050" t="b">
        <f>ROUND(INDEX('MMA Rev-Exp Summary'!$A$1:$CF$201,MATCH($B11,'MMA Rev-Exp Summary'!$B$1:$B$201,0),MATCH(J$4,IF(J$4="Prior Year Adjustments",'MMA Rev-Exp Summary'!$A$8:$CF$8,'MMA Rev-Exp Summary'!$A$7:$CF$7),0)),0) = ROUND(INDEX('MMA Subcap Summary'!$A$1:$CA$208,MATCH($D11,'MMA Subcap Summary'!$B$1:$B$208,0),MATCH(J$4,'MMA Subcap Summary'!$A$8:$CA$8,0)+1),0)</f>
        <v>1</v>
      </c>
    </row>
    <row r="12" spans="1:10" x14ac:dyDescent="0.25">
      <c r="A12" s="1742"/>
      <c r="B12" s="926" t="s">
        <v>109</v>
      </c>
      <c r="C12" s="1047" t="s">
        <v>134</v>
      </c>
      <c r="D12" s="926" t="s">
        <v>263</v>
      </c>
      <c r="E12" t="s">
        <v>92</v>
      </c>
      <c r="F12" s="1048" t="b">
        <f>ROUND(INDEX('MMA Rev-Exp Summary'!$A$1:$CF$201,MATCH($B12,'MMA Rev-Exp Summary'!$B$1:$B$201,0),MATCH(F$4,IF(F$4="Prior Year Adjustments",'MMA Rev-Exp Summary'!$A$8:$CF$8,'MMA Rev-Exp Summary'!$A$7:$CF$7),0)),0) = ROUND(INDEX('MMA Subcap Summary'!$A$1:$CA$208,MATCH($D12,'MMA Subcap Summary'!$B$1:$B$208,0),MATCH(F$4,'MMA Subcap Summary'!$A$8:$CA$8,0)+1),0)</f>
        <v>0</v>
      </c>
      <c r="G12" s="1049" t="b">
        <f>ROUND(INDEX('MMA Rev-Exp Summary'!$A$1:$CF$201,MATCH($B12,'MMA Rev-Exp Summary'!$B$1:$B$201,0),MATCH(G$4,IF(G$4="Prior Year Adjustments",'MMA Rev-Exp Summary'!$A$8:$CF$8,'MMA Rev-Exp Summary'!$A$7:$CF$7),0)),0) = ROUND(INDEX('MMA Subcap Summary'!$A$1:$CA$208,MATCH($D12,'MMA Subcap Summary'!$B$1:$B$208,0),MATCH(G$4,'MMA Subcap Summary'!$A$8:$CA$8,0)+1),0)</f>
        <v>0</v>
      </c>
      <c r="H12" s="1049" t="b">
        <f>ROUND(INDEX('MMA Rev-Exp Summary'!$A$1:$CF$201,MATCH($B12,'MMA Rev-Exp Summary'!$B$1:$B$201,0),MATCH(H$4,IF(H$4="Prior Year Adjustments",'MMA Rev-Exp Summary'!$A$8:$CF$8,'MMA Rev-Exp Summary'!$A$7:$CF$7),0)),0) = ROUND(INDEX('MMA Subcap Summary'!$A$1:$CA$208,MATCH($D12,'MMA Subcap Summary'!$B$1:$B$208,0),MATCH(H$4,'MMA Subcap Summary'!$A$8:$CA$8,0)+1),0)</f>
        <v>0</v>
      </c>
      <c r="I12" s="1049" t="b">
        <f>ROUND(INDEX('MMA Rev-Exp Summary'!$A$1:$CF$201,MATCH($B12,'MMA Rev-Exp Summary'!$B$1:$B$201,0),MATCH(I$4,IF(I$4="Prior Year Adjustments",'MMA Rev-Exp Summary'!$A$8:$CF$8,'MMA Rev-Exp Summary'!$A$7:$CF$7),0)),0) = ROUND(INDEX('MMA Subcap Summary'!$A$1:$CA$208,MATCH($D12,'MMA Subcap Summary'!$B$1:$B$208,0),MATCH(I$4,'MMA Subcap Summary'!$A$8:$CA$8,0)+1),0)</f>
        <v>0</v>
      </c>
      <c r="J12" s="1050" t="b">
        <f>ROUND(INDEX('MMA Rev-Exp Summary'!$A$1:$CF$201,MATCH($B12,'MMA Rev-Exp Summary'!$B$1:$B$201,0),MATCH(J$4,IF(J$4="Prior Year Adjustments",'MMA Rev-Exp Summary'!$A$8:$CF$8,'MMA Rev-Exp Summary'!$A$7:$CF$7),0)),0) = ROUND(INDEX('MMA Subcap Summary'!$A$1:$CA$208,MATCH($D12,'MMA Subcap Summary'!$B$1:$B$208,0),MATCH(J$4,'MMA Subcap Summary'!$A$8:$CA$8,0)+1),0)</f>
        <v>0</v>
      </c>
    </row>
    <row r="13" spans="1:10" ht="15.75" thickBot="1" x14ac:dyDescent="0.3">
      <c r="A13" s="1741"/>
      <c r="B13" s="931" t="s">
        <v>45</v>
      </c>
      <c r="C13" s="1051" t="s">
        <v>231</v>
      </c>
      <c r="D13" s="931" t="s">
        <v>442</v>
      </c>
      <c r="E13" s="1060" t="s">
        <v>392</v>
      </c>
      <c r="F13" s="1048" t="b">
        <f>ROUND(INDEX('MMA Rev-Exp Summary'!$A$1:$CF$201,MATCH($B13,'MMA Rev-Exp Summary'!$B$1:$B$201,0),MATCH(F$4,IF(F$4="Prior Year Adjustments",'MMA Rev-Exp Summary'!$A$8:$CF$8,'MMA Rev-Exp Summary'!$A$7:$CF$7),0)),0) = ROUND(INDEX('MMA Subcap Summary'!$A$1:$CA$208,MATCH($D13,'MMA Subcap Summary'!$B$1:$B$208,0),MATCH(F$4,'MMA Subcap Summary'!$A$8:$CA$8,0)+1),0)</f>
        <v>0</v>
      </c>
      <c r="G13" s="1049" t="b">
        <f>ROUND(INDEX('MMA Rev-Exp Summary'!$A$1:$CF$201,MATCH($B13,'MMA Rev-Exp Summary'!$B$1:$B$201,0),MATCH(G$4,IF(G$4="Prior Year Adjustments",'MMA Rev-Exp Summary'!$A$8:$CF$8,'MMA Rev-Exp Summary'!$A$7:$CF$7),0)),0) = ROUND(INDEX('MMA Subcap Summary'!$A$1:$CA$208,MATCH($D13,'MMA Subcap Summary'!$B$1:$B$208,0),MATCH(G$4,'MMA Subcap Summary'!$A$8:$CA$8,0)+1),0)</f>
        <v>0</v>
      </c>
      <c r="H13" s="1049" t="b">
        <f>ROUND(INDEX('MMA Rev-Exp Summary'!$A$1:$CF$201,MATCH($B13,'MMA Rev-Exp Summary'!$B$1:$B$201,0),MATCH(H$4,IF(H$4="Prior Year Adjustments",'MMA Rev-Exp Summary'!$A$8:$CF$8,'MMA Rev-Exp Summary'!$A$7:$CF$7),0)),0) = ROUND(INDEX('MMA Subcap Summary'!$A$1:$CA$208,MATCH($D13,'MMA Subcap Summary'!$B$1:$B$208,0),MATCH(H$4,'MMA Subcap Summary'!$A$8:$CA$8,0)+1),0)</f>
        <v>0</v>
      </c>
      <c r="I13" s="1049" t="b">
        <f>ROUND(INDEX('MMA Rev-Exp Summary'!$A$1:$CF$201,MATCH($B13,'MMA Rev-Exp Summary'!$B$1:$B$201,0),MATCH(I$4,IF(I$4="Prior Year Adjustments",'MMA Rev-Exp Summary'!$A$8:$CF$8,'MMA Rev-Exp Summary'!$A$7:$CF$7),0)),0) = ROUND(INDEX('MMA Subcap Summary'!$A$1:$CA$208,MATCH($D13,'MMA Subcap Summary'!$B$1:$B$208,0),MATCH(I$4,'MMA Subcap Summary'!$A$8:$CA$8,0)+1),0)</f>
        <v>0</v>
      </c>
      <c r="J13" s="1050" t="b">
        <f>ROUND(INDEX('MMA Rev-Exp Summary'!$A$1:$CF$201,MATCH($B13,'MMA Rev-Exp Summary'!$B$1:$B$201,0),MATCH(J$4,IF(J$4="Prior Year Adjustments",'MMA Rev-Exp Summary'!$A$8:$CF$8,'MMA Rev-Exp Summary'!$A$7:$CF$7),0)),0) = ROUND(INDEX('MMA Subcap Summary'!$A$1:$CA$208,MATCH($D13,'MMA Subcap Summary'!$B$1:$B$208,0),MATCH(J$4,'MMA Subcap Summary'!$A$8:$CA$8,0)+1),0)</f>
        <v>1</v>
      </c>
    </row>
    <row r="14" spans="1:10" ht="15" customHeight="1" x14ac:dyDescent="0.25">
      <c r="A14" s="1740" t="s">
        <v>437</v>
      </c>
      <c r="B14" s="1042">
        <v>2.19</v>
      </c>
      <c r="C14" s="1043" t="s">
        <v>744</v>
      </c>
      <c r="D14" s="1042" t="s">
        <v>717</v>
      </c>
      <c r="E14" s="1059" t="s">
        <v>224</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41"/>
      <c r="B15" s="931" t="s">
        <v>71</v>
      </c>
      <c r="C15" s="1051" t="s">
        <v>231</v>
      </c>
      <c r="D15" s="931">
        <v>2.7</v>
      </c>
      <c r="E15" s="1060" t="s">
        <v>224</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27" t="s">
        <v>1191</v>
      </c>
      <c r="B18" s="1727"/>
      <c r="C18" s="1727"/>
      <c r="D18" s="1727"/>
      <c r="E18" s="1727"/>
      <c r="F18" s="1727"/>
      <c r="G18" s="1727"/>
      <c r="H18" s="1727"/>
      <c r="I18" s="1727"/>
    </row>
    <row r="19" spans="1:13" ht="39.75" customHeight="1" thickBot="1" x14ac:dyDescent="0.4">
      <c r="A19" s="1731"/>
      <c r="B19" s="1732"/>
      <c r="C19" s="1732"/>
      <c r="D19" s="1338"/>
      <c r="E19" s="1338"/>
      <c r="F19" s="1057"/>
      <c r="G19" s="1057"/>
      <c r="H19" s="1038" t="s">
        <v>244</v>
      </c>
      <c r="I19" s="1039" t="s">
        <v>245</v>
      </c>
      <c r="J19" s="1040" t="s">
        <v>246</v>
      </c>
      <c r="K19" s="1038" t="s">
        <v>247</v>
      </c>
      <c r="L19" s="1041" t="s">
        <v>908</v>
      </c>
    </row>
    <row r="20" spans="1:13" ht="19.5" customHeight="1" thickBot="1" x14ac:dyDescent="0.4">
      <c r="A20" s="1337"/>
      <c r="B20" s="1733" t="s">
        <v>1189</v>
      </c>
      <c r="C20" s="1734"/>
      <c r="D20" s="1734"/>
      <c r="E20" s="1735"/>
      <c r="F20" s="1733" t="s">
        <v>1192</v>
      </c>
      <c r="G20" s="1735"/>
      <c r="H20" s="1343"/>
      <c r="I20" s="1340"/>
      <c r="J20" s="1344"/>
      <c r="K20" s="1345"/>
      <c r="L20" s="1346"/>
    </row>
    <row r="21" spans="1:13" ht="17.25" customHeight="1" thickBot="1" x14ac:dyDescent="0.3">
      <c r="A21" s="1336" t="s">
        <v>420</v>
      </c>
      <c r="B21" s="1736" t="s">
        <v>460</v>
      </c>
      <c r="C21" s="1737"/>
      <c r="D21" s="1738" t="s">
        <v>8</v>
      </c>
      <c r="E21" s="1739"/>
      <c r="F21" s="1358" t="s">
        <v>1692</v>
      </c>
      <c r="G21" s="1057" t="s">
        <v>36</v>
      </c>
      <c r="H21" s="1361"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0</v>
      </c>
      <c r="I21" s="1362"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2"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2"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3"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6" t="s">
        <v>437</v>
      </c>
      <c r="B22" s="1736" t="s">
        <v>41</v>
      </c>
      <c r="C22" s="1739"/>
      <c r="D22" s="1738" t="s">
        <v>8</v>
      </c>
      <c r="E22" s="1739"/>
      <c r="F22" s="1358" t="s">
        <v>1692</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27" t="s">
        <v>1193</v>
      </c>
      <c r="B25" s="1727"/>
      <c r="C25" s="1727"/>
      <c r="D25" s="1727"/>
      <c r="E25" s="1727"/>
      <c r="F25" s="1727"/>
      <c r="G25" s="1727"/>
      <c r="H25" s="1727"/>
      <c r="I25" s="1727"/>
    </row>
    <row r="26" spans="1:13" ht="39.75" customHeight="1" thickBot="1" x14ac:dyDescent="0.3">
      <c r="A26" s="1058" t="s">
        <v>428</v>
      </c>
      <c r="B26" s="1728" t="s">
        <v>513</v>
      </c>
      <c r="C26" s="1730"/>
      <c r="D26" s="1340" t="s">
        <v>244</v>
      </c>
      <c r="E26" s="1340" t="s">
        <v>245</v>
      </c>
      <c r="F26" s="1340" t="s">
        <v>246</v>
      </c>
      <c r="G26" s="1342" t="s">
        <v>247</v>
      </c>
      <c r="H26" s="1728" t="s">
        <v>526</v>
      </c>
      <c r="I26" s="1730"/>
      <c r="J26" s="1340" t="s">
        <v>244</v>
      </c>
      <c r="K26" s="1340" t="s">
        <v>245</v>
      </c>
      <c r="L26" s="1340" t="s">
        <v>246</v>
      </c>
      <c r="M26" s="1342" t="s">
        <v>247</v>
      </c>
    </row>
    <row r="27" spans="1:13" ht="15" customHeight="1" x14ac:dyDescent="0.25">
      <c r="A27" s="1347">
        <v>1</v>
      </c>
      <c r="B27" s="1042" t="s">
        <v>120</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0</v>
      </c>
      <c r="K27" s="1045" t="b">
        <f t="shared" ref="K27:M37" ca="1" si="1">INDEX(INDIRECT("'LTC Rev-Exp Region "&amp;$A27&amp;"'!$A$1:$CA$200"),MATCH($H27,INDIRECT("'LTC Rev-Exp Region "&amp;$A27&amp;"'!$B$1:$B$200"),0),MATCH(K$26,INDIRECT("'LTC Rev-Exp Region "&amp;$A27&amp;"'!$A$7:$CA$7"),0))&lt;=0</f>
        <v>1</v>
      </c>
      <c r="L27" s="1045" t="b">
        <f t="shared" ca="1" si="1"/>
        <v>0</v>
      </c>
      <c r="M27" s="1046" t="b">
        <f t="shared" ca="1" si="1"/>
        <v>0</v>
      </c>
    </row>
    <row r="28" spans="1:13" ht="15" customHeight="1" x14ac:dyDescent="0.25">
      <c r="A28" s="1347">
        <f>A27+1</f>
        <v>2</v>
      </c>
      <c r="B28" s="926" t="s">
        <v>120</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0</v>
      </c>
      <c r="K28" s="1049" t="b">
        <f t="shared" ca="1" si="1"/>
        <v>1</v>
      </c>
      <c r="L28" s="1049" t="b">
        <f t="shared" ca="1" si="1"/>
        <v>0</v>
      </c>
      <c r="M28" s="1050" t="b">
        <f t="shared" ca="1" si="1"/>
        <v>0</v>
      </c>
    </row>
    <row r="29" spans="1:13" ht="15" customHeight="1" x14ac:dyDescent="0.25">
      <c r="A29" s="1347">
        <f t="shared" ref="A29:A36" si="4">A28+1</f>
        <v>3</v>
      </c>
      <c r="B29" s="926" t="s">
        <v>120</v>
      </c>
      <c r="C29" t="s">
        <v>32</v>
      </c>
      <c r="D29" s="1049" t="b">
        <f t="shared" ca="1" si="2"/>
        <v>1</v>
      </c>
      <c r="E29" s="1049" t="b">
        <f t="shared" ca="1" si="0"/>
        <v>1</v>
      </c>
      <c r="F29" s="1049" t="b">
        <f t="shared" ca="1" si="0"/>
        <v>1</v>
      </c>
      <c r="G29" s="1049" t="b">
        <f t="shared" ca="1" si="0"/>
        <v>1</v>
      </c>
      <c r="H29" s="926">
        <v>4.5</v>
      </c>
      <c r="I29" t="s">
        <v>32</v>
      </c>
      <c r="J29" s="1049" t="b">
        <f t="shared" ca="1" si="3"/>
        <v>0</v>
      </c>
      <c r="K29" s="1049" t="b">
        <f t="shared" ca="1" si="1"/>
        <v>1</v>
      </c>
      <c r="L29" s="1049" t="b">
        <f t="shared" ca="1" si="1"/>
        <v>0</v>
      </c>
      <c r="M29" s="1050" t="b">
        <f t="shared" ca="1" si="1"/>
        <v>0</v>
      </c>
    </row>
    <row r="30" spans="1:13" ht="15" customHeight="1" x14ac:dyDescent="0.25">
      <c r="A30" s="1347">
        <f t="shared" si="4"/>
        <v>4</v>
      </c>
      <c r="B30" s="926" t="s">
        <v>120</v>
      </c>
      <c r="C30" t="s">
        <v>32</v>
      </c>
      <c r="D30" s="1049" t="b">
        <f t="shared" ca="1" si="2"/>
        <v>1</v>
      </c>
      <c r="E30" s="1049" t="b">
        <f t="shared" ca="1" si="0"/>
        <v>1</v>
      </c>
      <c r="F30" s="1049" t="b">
        <f t="shared" ca="1" si="0"/>
        <v>1</v>
      </c>
      <c r="G30" s="1049" t="b">
        <f t="shared" ca="1" si="0"/>
        <v>1</v>
      </c>
      <c r="H30" s="926">
        <v>4.5</v>
      </c>
      <c r="I30" t="s">
        <v>32</v>
      </c>
      <c r="J30" s="1049" t="b">
        <f t="shared" ca="1" si="3"/>
        <v>0</v>
      </c>
      <c r="K30" s="1049" t="b">
        <f t="shared" ca="1" si="1"/>
        <v>1</v>
      </c>
      <c r="L30" s="1049" t="b">
        <f t="shared" ca="1" si="1"/>
        <v>0</v>
      </c>
      <c r="M30" s="1050" t="b">
        <f t="shared" ca="1" si="1"/>
        <v>0</v>
      </c>
    </row>
    <row r="31" spans="1:13" ht="15" customHeight="1" x14ac:dyDescent="0.25">
      <c r="A31" s="1347">
        <f t="shared" si="4"/>
        <v>5</v>
      </c>
      <c r="B31" s="926" t="s">
        <v>120</v>
      </c>
      <c r="C31" t="s">
        <v>32</v>
      </c>
      <c r="D31" s="1049" t="b">
        <f t="shared" ca="1" si="2"/>
        <v>1</v>
      </c>
      <c r="E31" s="1049" t="b">
        <f t="shared" ca="1" si="0"/>
        <v>1</v>
      </c>
      <c r="F31" s="1049" t="b">
        <f t="shared" ca="1" si="0"/>
        <v>1</v>
      </c>
      <c r="G31" s="1049" t="b">
        <f t="shared" ca="1" si="0"/>
        <v>1</v>
      </c>
      <c r="H31" s="926">
        <v>4.5</v>
      </c>
      <c r="I31" t="s">
        <v>32</v>
      </c>
      <c r="J31" s="1049" t="b">
        <f t="shared" ca="1" si="3"/>
        <v>0</v>
      </c>
      <c r="K31" s="1049" t="b">
        <f t="shared" ca="1" si="1"/>
        <v>1</v>
      </c>
      <c r="L31" s="1049" t="b">
        <f t="shared" ca="1" si="1"/>
        <v>0</v>
      </c>
      <c r="M31" s="1050" t="b">
        <f t="shared" ca="1" si="1"/>
        <v>0</v>
      </c>
    </row>
    <row r="32" spans="1:13" ht="15" customHeight="1" x14ac:dyDescent="0.25">
      <c r="A32" s="1347">
        <f t="shared" si="4"/>
        <v>6</v>
      </c>
      <c r="B32" s="926" t="s">
        <v>120</v>
      </c>
      <c r="C32" t="s">
        <v>32</v>
      </c>
      <c r="D32" s="1049" t="b">
        <f t="shared" ca="1" si="2"/>
        <v>1</v>
      </c>
      <c r="E32" s="1049" t="b">
        <f t="shared" ca="1" si="0"/>
        <v>1</v>
      </c>
      <c r="F32" s="1049" t="b">
        <f t="shared" ca="1" si="0"/>
        <v>1</v>
      </c>
      <c r="G32" s="1049" t="b">
        <f t="shared" ca="1" si="0"/>
        <v>1</v>
      </c>
      <c r="H32" s="926">
        <v>4.5</v>
      </c>
      <c r="I32" t="s">
        <v>32</v>
      </c>
      <c r="J32" s="1049" t="b">
        <f t="shared" ca="1" si="3"/>
        <v>0</v>
      </c>
      <c r="K32" s="1049" t="b">
        <f t="shared" ca="1" si="1"/>
        <v>1</v>
      </c>
      <c r="L32" s="1049" t="b">
        <f t="shared" ca="1" si="1"/>
        <v>0</v>
      </c>
      <c r="M32" s="1050" t="b">
        <f t="shared" ca="1" si="1"/>
        <v>0</v>
      </c>
    </row>
    <row r="33" spans="1:13" ht="15" customHeight="1" x14ac:dyDescent="0.25">
      <c r="A33" s="1347">
        <f t="shared" si="4"/>
        <v>7</v>
      </c>
      <c r="B33" s="926" t="s">
        <v>120</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0</v>
      </c>
      <c r="K33" s="1049" t="b">
        <f t="shared" ca="1" si="1"/>
        <v>1</v>
      </c>
      <c r="L33" s="1049" t="b">
        <f t="shared" ca="1" si="1"/>
        <v>0</v>
      </c>
      <c r="M33" s="1050" t="b">
        <f t="shared" ca="1" si="1"/>
        <v>0</v>
      </c>
    </row>
    <row r="34" spans="1:13" ht="15" customHeight="1" x14ac:dyDescent="0.25">
      <c r="A34" s="1347">
        <f t="shared" si="4"/>
        <v>8</v>
      </c>
      <c r="B34" s="926" t="s">
        <v>120</v>
      </c>
      <c r="C34" t="s">
        <v>32</v>
      </c>
      <c r="D34" s="1049" t="b">
        <f t="shared" ca="1" si="2"/>
        <v>1</v>
      </c>
      <c r="E34" s="1049" t="b">
        <f t="shared" ca="1" si="0"/>
        <v>1</v>
      </c>
      <c r="F34" s="1049" t="b">
        <f t="shared" ca="1" si="0"/>
        <v>1</v>
      </c>
      <c r="G34" s="1049" t="b">
        <f t="shared" ca="1" si="0"/>
        <v>1</v>
      </c>
      <c r="H34" s="926">
        <v>4.5</v>
      </c>
      <c r="I34" t="s">
        <v>32</v>
      </c>
      <c r="J34" s="1049" t="b">
        <f t="shared" ca="1" si="3"/>
        <v>0</v>
      </c>
      <c r="K34" s="1049" t="b">
        <f t="shared" ca="1" si="1"/>
        <v>1</v>
      </c>
      <c r="L34" s="1049" t="b">
        <f t="shared" ca="1" si="1"/>
        <v>0</v>
      </c>
      <c r="M34" s="1050" t="b">
        <f t="shared" ca="1" si="1"/>
        <v>0</v>
      </c>
    </row>
    <row r="35" spans="1:13" ht="15" customHeight="1" x14ac:dyDescent="0.25">
      <c r="A35" s="1347">
        <f t="shared" si="4"/>
        <v>9</v>
      </c>
      <c r="B35" s="926" t="s">
        <v>120</v>
      </c>
      <c r="C35" t="s">
        <v>32</v>
      </c>
      <c r="D35" s="1049" t="b">
        <f t="shared" ca="1" si="2"/>
        <v>1</v>
      </c>
      <c r="E35" s="1049" t="b">
        <f t="shared" ca="1" si="0"/>
        <v>1</v>
      </c>
      <c r="F35" s="1049" t="b">
        <f t="shared" ca="1" si="0"/>
        <v>1</v>
      </c>
      <c r="G35" s="1049" t="b">
        <f t="shared" ca="1" si="0"/>
        <v>1</v>
      </c>
      <c r="H35" s="926">
        <v>4.5</v>
      </c>
      <c r="I35" t="s">
        <v>32</v>
      </c>
      <c r="J35" s="1049" t="b">
        <f t="shared" ca="1" si="3"/>
        <v>0</v>
      </c>
      <c r="K35" s="1049" t="b">
        <f t="shared" ca="1" si="1"/>
        <v>1</v>
      </c>
      <c r="L35" s="1049" t="b">
        <f t="shared" ca="1" si="1"/>
        <v>0</v>
      </c>
      <c r="M35" s="1050" t="b">
        <f t="shared" ca="1" si="1"/>
        <v>0</v>
      </c>
    </row>
    <row r="36" spans="1:13" ht="15" customHeight="1" x14ac:dyDescent="0.25">
      <c r="A36" s="1347">
        <f t="shared" si="4"/>
        <v>10</v>
      </c>
      <c r="B36" s="926" t="s">
        <v>120</v>
      </c>
      <c r="C36" t="s">
        <v>32</v>
      </c>
      <c r="D36" s="1049" t="b">
        <f t="shared" ca="1" si="2"/>
        <v>1</v>
      </c>
      <c r="E36" s="1049" t="b">
        <f t="shared" ca="1" si="0"/>
        <v>1</v>
      </c>
      <c r="F36" s="1049" t="b">
        <f t="shared" ca="1" si="0"/>
        <v>1</v>
      </c>
      <c r="G36" s="1049" t="b">
        <f t="shared" ca="1" si="0"/>
        <v>1</v>
      </c>
      <c r="H36" s="926">
        <v>4.5</v>
      </c>
      <c r="I36" t="s">
        <v>32</v>
      </c>
      <c r="J36" s="1049" t="b">
        <f t="shared" ca="1" si="3"/>
        <v>0</v>
      </c>
      <c r="K36" s="1049" t="b">
        <f t="shared" ca="1" si="1"/>
        <v>1</v>
      </c>
      <c r="L36" s="1049" t="b">
        <f t="shared" ca="1" si="1"/>
        <v>0</v>
      </c>
      <c r="M36" s="1050" t="b">
        <f t="shared" ca="1" si="1"/>
        <v>0</v>
      </c>
    </row>
    <row r="37" spans="1:13" ht="15.75" thickBot="1" x14ac:dyDescent="0.3">
      <c r="A37" s="1348">
        <f>A36+1</f>
        <v>11</v>
      </c>
      <c r="B37" s="931" t="s">
        <v>120</v>
      </c>
      <c r="C37" s="1060" t="s">
        <v>32</v>
      </c>
      <c r="D37" s="1053" t="b">
        <f t="shared" ca="1" si="2"/>
        <v>1</v>
      </c>
      <c r="E37" s="1053" t="b">
        <f t="shared" ca="1" si="0"/>
        <v>1</v>
      </c>
      <c r="F37" s="1053" t="b">
        <f t="shared" ca="1" si="0"/>
        <v>1</v>
      </c>
      <c r="G37" s="1053" t="b">
        <f t="shared" ca="1" si="0"/>
        <v>1</v>
      </c>
      <c r="H37" s="931">
        <v>4.5</v>
      </c>
      <c r="I37" s="1060" t="s">
        <v>32</v>
      </c>
      <c r="J37" s="1053" t="b">
        <f t="shared" ca="1" si="3"/>
        <v>0</v>
      </c>
      <c r="K37" s="1053" t="b">
        <f t="shared" ca="1" si="1"/>
        <v>1</v>
      </c>
      <c r="L37" s="1053" t="b">
        <f t="shared" ca="1" si="1"/>
        <v>0</v>
      </c>
      <c r="M37" s="1054" t="b">
        <f t="shared" ca="1" si="1"/>
        <v>0</v>
      </c>
    </row>
    <row r="39" spans="1:13" ht="21" x14ac:dyDescent="0.25">
      <c r="G39" s="756"/>
      <c r="I39" s="1339"/>
      <c r="J39" s="933"/>
      <c r="K39" s="756"/>
    </row>
    <row r="40" spans="1:13" ht="31.5" customHeight="1" thickBot="1" x14ac:dyDescent="0.3">
      <c r="A40" s="1727" t="s">
        <v>1194</v>
      </c>
      <c r="B40" s="1727"/>
      <c r="C40" s="1727"/>
      <c r="D40" s="1727"/>
      <c r="E40" s="1727"/>
      <c r="F40" s="1727"/>
      <c r="G40" s="1727"/>
      <c r="H40" s="1727"/>
      <c r="I40" s="1727"/>
    </row>
    <row r="41" spans="1:13" ht="39.75" customHeight="1" thickBot="1" x14ac:dyDescent="0.3">
      <c r="A41" s="1058" t="s">
        <v>428</v>
      </c>
      <c r="B41" s="1728" t="s">
        <v>513</v>
      </c>
      <c r="C41" s="1729"/>
      <c r="D41" s="1345" t="s">
        <v>244</v>
      </c>
      <c r="E41" s="1340" t="s">
        <v>245</v>
      </c>
      <c r="F41" s="1344" t="s">
        <v>246</v>
      </c>
      <c r="G41" s="1349" t="s">
        <v>247</v>
      </c>
      <c r="H41" s="1728" t="s">
        <v>526</v>
      </c>
      <c r="I41" s="1730"/>
      <c r="J41" s="1340" t="s">
        <v>244</v>
      </c>
      <c r="K41" s="1340" t="s">
        <v>245</v>
      </c>
      <c r="L41" s="1340" t="s">
        <v>246</v>
      </c>
      <c r="M41" s="1342" t="s">
        <v>247</v>
      </c>
    </row>
    <row r="42" spans="1:13" x14ac:dyDescent="0.25">
      <c r="A42" s="1347">
        <v>1</v>
      </c>
      <c r="B42" s="1042" t="s">
        <v>1195</v>
      </c>
      <c r="C42" s="1059" t="s">
        <v>1196</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1657</v>
      </c>
      <c r="I42" s="1059" t="s">
        <v>1197</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7">
        <f>A42+1</f>
        <v>2</v>
      </c>
      <c r="B43" s="926" t="s">
        <v>1195</v>
      </c>
      <c r="C43" t="s">
        <v>1196</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1657</v>
      </c>
      <c r="I43" t="s">
        <v>1197</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7">
        <f t="shared" ref="A44:A51" si="5">A43+1</f>
        <v>3</v>
      </c>
      <c r="B44" s="926" t="s">
        <v>1195</v>
      </c>
      <c r="C44" t="s">
        <v>1196</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1657</v>
      </c>
      <c r="I44" t="s">
        <v>1197</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7">
        <f t="shared" si="5"/>
        <v>4</v>
      </c>
      <c r="B45" s="926" t="s">
        <v>1195</v>
      </c>
      <c r="C45" t="s">
        <v>1196</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1657</v>
      </c>
      <c r="I45" t="s">
        <v>1197</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7">
        <f t="shared" si="5"/>
        <v>5</v>
      </c>
      <c r="B46" s="926" t="s">
        <v>1195</v>
      </c>
      <c r="C46" t="s">
        <v>1196</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1657</v>
      </c>
      <c r="I46" t="s">
        <v>1197</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7">
        <f t="shared" si="5"/>
        <v>6</v>
      </c>
      <c r="B47" s="926" t="s">
        <v>1195</v>
      </c>
      <c r="C47" t="s">
        <v>1196</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1657</v>
      </c>
      <c r="I47" t="s">
        <v>1197</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7">
        <f t="shared" si="5"/>
        <v>7</v>
      </c>
      <c r="B48" s="926" t="s">
        <v>1195</v>
      </c>
      <c r="C48" t="s">
        <v>1196</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1657</v>
      </c>
      <c r="I48" t="s">
        <v>1197</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7">
        <f t="shared" si="5"/>
        <v>8</v>
      </c>
      <c r="B49" s="926" t="s">
        <v>1195</v>
      </c>
      <c r="C49" t="s">
        <v>1196</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1657</v>
      </c>
      <c r="I49" t="s">
        <v>1197</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7">
        <f t="shared" si="5"/>
        <v>9</v>
      </c>
      <c r="B50" s="926" t="s">
        <v>1195</v>
      </c>
      <c r="C50" t="s">
        <v>1196</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1657</v>
      </c>
      <c r="I50" t="s">
        <v>1197</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7">
        <f t="shared" si="5"/>
        <v>10</v>
      </c>
      <c r="B51" s="926" t="s">
        <v>1195</v>
      </c>
      <c r="C51" t="s">
        <v>1196</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1657</v>
      </c>
      <c r="I51" t="s">
        <v>1197</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8">
        <f>A51+1</f>
        <v>11</v>
      </c>
      <c r="B52" s="931" t="s">
        <v>1195</v>
      </c>
      <c r="C52" s="1060" t="s">
        <v>1196</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1657</v>
      </c>
      <c r="I52" s="1060" t="s">
        <v>1197</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9"/>
      <c r="B53" s="1339"/>
      <c r="C53" s="1339"/>
      <c r="D53" s="1339"/>
      <c r="E53" s="1339"/>
      <c r="F53" s="1339"/>
      <c r="G53" s="1339"/>
    </row>
    <row r="54" spans="1:13" x14ac:dyDescent="0.25">
      <c r="D54" s="15"/>
      <c r="E54" s="15"/>
      <c r="F54" s="15"/>
      <c r="G54" s="15"/>
    </row>
    <row r="55" spans="1:13" ht="31.5" customHeight="1" thickBot="1" x14ac:dyDescent="0.3">
      <c r="A55" s="1727" t="s">
        <v>1198</v>
      </c>
      <c r="B55" s="1727"/>
      <c r="C55" s="1727"/>
      <c r="D55" s="1727"/>
      <c r="E55" s="1727"/>
      <c r="F55" s="1727"/>
      <c r="G55" s="1727"/>
    </row>
    <row r="56" spans="1:13" ht="39.75" customHeight="1" thickBot="1" x14ac:dyDescent="0.3">
      <c r="A56" s="1058" t="s">
        <v>428</v>
      </c>
      <c r="B56" s="1728" t="s">
        <v>513</v>
      </c>
      <c r="C56" s="1730"/>
      <c r="D56" s="1340" t="s">
        <v>244</v>
      </c>
      <c r="E56" s="1340" t="s">
        <v>245</v>
      </c>
      <c r="F56" s="1340" t="s">
        <v>246</v>
      </c>
      <c r="G56" s="1342" t="s">
        <v>247</v>
      </c>
    </row>
    <row r="57" spans="1:13" x14ac:dyDescent="0.25">
      <c r="A57" s="1350">
        <v>1</v>
      </c>
      <c r="B57" s="1042" t="s">
        <v>115</v>
      </c>
      <c r="C57" s="1059" t="s">
        <v>113</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7">
        <f>A57+1</f>
        <v>2</v>
      </c>
      <c r="B58" s="926" t="s">
        <v>115</v>
      </c>
      <c r="C58" t="s">
        <v>113</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7">
        <f t="shared" ref="A59:A66" si="8">A58+1</f>
        <v>3</v>
      </c>
      <c r="B59" s="926" t="s">
        <v>115</v>
      </c>
      <c r="C59" t="s">
        <v>113</v>
      </c>
      <c r="D59" s="1049" t="b">
        <f t="shared" ca="1" si="7"/>
        <v>1</v>
      </c>
      <c r="E59" s="1049" t="b">
        <f t="shared" ca="1" si="6"/>
        <v>1</v>
      </c>
      <c r="F59" s="1049" t="b">
        <f t="shared" ca="1" si="6"/>
        <v>1</v>
      </c>
      <c r="G59" s="1050" t="b">
        <f t="shared" ca="1" si="6"/>
        <v>1</v>
      </c>
    </row>
    <row r="60" spans="1:13" x14ac:dyDescent="0.25">
      <c r="A60" s="1347">
        <f t="shared" si="8"/>
        <v>4</v>
      </c>
      <c r="B60" s="926" t="s">
        <v>115</v>
      </c>
      <c r="C60" t="s">
        <v>113</v>
      </c>
      <c r="D60" s="1049" t="b">
        <f t="shared" ca="1" si="7"/>
        <v>1</v>
      </c>
      <c r="E60" s="1049" t="b">
        <f t="shared" ca="1" si="6"/>
        <v>1</v>
      </c>
      <c r="F60" s="1049" t="b">
        <f t="shared" ca="1" si="6"/>
        <v>1</v>
      </c>
      <c r="G60" s="1050" t="b">
        <f t="shared" ca="1" si="6"/>
        <v>1</v>
      </c>
    </row>
    <row r="61" spans="1:13" x14ac:dyDescent="0.25">
      <c r="A61" s="1347">
        <f t="shared" si="8"/>
        <v>5</v>
      </c>
      <c r="B61" s="926" t="s">
        <v>115</v>
      </c>
      <c r="C61" t="s">
        <v>113</v>
      </c>
      <c r="D61" s="1049" t="b">
        <f t="shared" ca="1" si="7"/>
        <v>1</v>
      </c>
      <c r="E61" s="1049" t="b">
        <f t="shared" ca="1" si="6"/>
        <v>1</v>
      </c>
      <c r="F61" s="1049" t="b">
        <f t="shared" ca="1" si="6"/>
        <v>1</v>
      </c>
      <c r="G61" s="1050" t="b">
        <f t="shared" ca="1" si="6"/>
        <v>1</v>
      </c>
    </row>
    <row r="62" spans="1:13" x14ac:dyDescent="0.25">
      <c r="A62" s="1347">
        <f t="shared" si="8"/>
        <v>6</v>
      </c>
      <c r="B62" s="926" t="s">
        <v>115</v>
      </c>
      <c r="C62" t="s">
        <v>113</v>
      </c>
      <c r="D62" s="1049" t="b">
        <f t="shared" ca="1" si="7"/>
        <v>1</v>
      </c>
      <c r="E62" s="1049" t="b">
        <f t="shared" ca="1" si="6"/>
        <v>1</v>
      </c>
      <c r="F62" s="1049" t="b">
        <f t="shared" ca="1" si="6"/>
        <v>1</v>
      </c>
      <c r="G62" s="1050" t="b">
        <f t="shared" ca="1" si="6"/>
        <v>1</v>
      </c>
    </row>
    <row r="63" spans="1:13" x14ac:dyDescent="0.25">
      <c r="A63" s="1347">
        <f t="shared" si="8"/>
        <v>7</v>
      </c>
      <c r="B63" s="926" t="s">
        <v>115</v>
      </c>
      <c r="C63" t="s">
        <v>113</v>
      </c>
      <c r="D63" s="1049" t="b">
        <f t="shared" ca="1" si="7"/>
        <v>1</v>
      </c>
      <c r="E63" s="1049" t="b">
        <f t="shared" ca="1" si="6"/>
        <v>1</v>
      </c>
      <c r="F63" s="1049" t="b">
        <f t="shared" ca="1" si="6"/>
        <v>1</v>
      </c>
      <c r="G63" s="1050" t="b">
        <f t="shared" ca="1" si="6"/>
        <v>1</v>
      </c>
    </row>
    <row r="64" spans="1:13" x14ac:dyDescent="0.25">
      <c r="A64" s="1347">
        <f t="shared" si="8"/>
        <v>8</v>
      </c>
      <c r="B64" s="926" t="s">
        <v>115</v>
      </c>
      <c r="C64" t="s">
        <v>113</v>
      </c>
      <c r="D64" s="1049" t="b">
        <f t="shared" ca="1" si="7"/>
        <v>1</v>
      </c>
      <c r="E64" s="1049" t="b">
        <f t="shared" ca="1" si="6"/>
        <v>1</v>
      </c>
      <c r="F64" s="1049" t="b">
        <f t="shared" ca="1" si="6"/>
        <v>1</v>
      </c>
      <c r="G64" s="1050" t="b">
        <f t="shared" ca="1" si="6"/>
        <v>1</v>
      </c>
    </row>
    <row r="65" spans="1:9" x14ac:dyDescent="0.25">
      <c r="A65" s="1347">
        <f t="shared" si="8"/>
        <v>9</v>
      </c>
      <c r="B65" s="926" t="s">
        <v>115</v>
      </c>
      <c r="C65" t="s">
        <v>113</v>
      </c>
      <c r="D65" s="1049" t="b">
        <f t="shared" ca="1" si="7"/>
        <v>1</v>
      </c>
      <c r="E65" s="1049" t="b">
        <f t="shared" ca="1" si="6"/>
        <v>1</v>
      </c>
      <c r="F65" s="1049" t="b">
        <f t="shared" ca="1" si="6"/>
        <v>1</v>
      </c>
      <c r="G65" s="1050" t="b">
        <f t="shared" ca="1" si="6"/>
        <v>1</v>
      </c>
    </row>
    <row r="66" spans="1:9" x14ac:dyDescent="0.25">
      <c r="A66" s="1347">
        <f t="shared" si="8"/>
        <v>10</v>
      </c>
      <c r="B66" s="926" t="s">
        <v>115</v>
      </c>
      <c r="C66" t="s">
        <v>113</v>
      </c>
      <c r="D66" s="1049" t="b">
        <f t="shared" ca="1" si="7"/>
        <v>1</v>
      </c>
      <c r="E66" s="1049" t="b">
        <f t="shared" ca="1" si="6"/>
        <v>1</v>
      </c>
      <c r="F66" s="1049" t="b">
        <f t="shared" ca="1" si="6"/>
        <v>1</v>
      </c>
      <c r="G66" s="1050" t="b">
        <f t="shared" ca="1" si="6"/>
        <v>1</v>
      </c>
    </row>
    <row r="67" spans="1:9" ht="15" customHeight="1" thickBot="1" x14ac:dyDescent="0.3">
      <c r="A67" s="1348">
        <f>A66+1</f>
        <v>11</v>
      </c>
      <c r="B67" s="931" t="s">
        <v>115</v>
      </c>
      <c r="C67" s="1060" t="s">
        <v>113</v>
      </c>
      <c r="D67" s="1053" t="b">
        <f t="shared" ca="1" si="7"/>
        <v>1</v>
      </c>
      <c r="E67" s="1053" t="b">
        <f t="shared" ca="1" si="6"/>
        <v>1</v>
      </c>
      <c r="F67" s="1053" t="b">
        <f t="shared" ca="1" si="6"/>
        <v>1</v>
      </c>
      <c r="G67" s="1054" t="b">
        <f t="shared" ca="1" si="6"/>
        <v>1</v>
      </c>
      <c r="H67" s="1339"/>
      <c r="I67" s="1339"/>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44" t="s">
        <v>1387</v>
      </c>
      <c r="D2" s="1744"/>
      <c r="N2" s="1743" t="s">
        <v>1347</v>
      </c>
      <c r="O2" s="1743"/>
    </row>
    <row r="3" spans="3:15" ht="15" customHeight="1" x14ac:dyDescent="0.25">
      <c r="C3" s="1747" t="s">
        <v>1040</v>
      </c>
      <c r="D3" s="1748"/>
      <c r="N3" s="1751" t="s">
        <v>1040</v>
      </c>
      <c r="O3" s="1752"/>
    </row>
    <row r="4" spans="3:15" ht="15" customHeight="1" thickBot="1" x14ac:dyDescent="0.3">
      <c r="C4" s="1749"/>
      <c r="D4" s="1750"/>
      <c r="N4" s="1753"/>
      <c r="O4" s="1754"/>
    </row>
    <row r="5" spans="3:15" ht="15.75" customHeight="1" x14ac:dyDescent="0.25">
      <c r="C5" s="924" t="s">
        <v>1041</v>
      </c>
      <c r="D5" s="925" t="s">
        <v>1040</v>
      </c>
      <c r="N5" s="1083" t="s">
        <v>1041</v>
      </c>
      <c r="O5" s="1084" t="s">
        <v>1040</v>
      </c>
    </row>
    <row r="6" spans="3:15" x14ac:dyDescent="0.25">
      <c r="C6" s="926" t="s">
        <v>897</v>
      </c>
      <c r="D6" s="927" t="str">
        <f>CurrentFileName()</f>
        <v>HUM_ASR_FY_2022</v>
      </c>
      <c r="E6" s="1092" t="s">
        <v>1344</v>
      </c>
      <c r="N6" s="1085" t="s">
        <v>897</v>
      </c>
      <c r="O6" s="1086" t="s">
        <v>1053</v>
      </c>
    </row>
    <row r="7" spans="3:15" x14ac:dyDescent="0.25">
      <c r="C7" s="926" t="s">
        <v>898</v>
      </c>
      <c r="D7" s="928">
        <f>CurrentDate()</f>
        <v>45032</v>
      </c>
      <c r="E7" s="1092" t="s">
        <v>1349</v>
      </c>
      <c r="N7" s="1085" t="s">
        <v>898</v>
      </c>
      <c r="O7" s="1087">
        <v>43236</v>
      </c>
    </row>
    <row r="8" spans="3:15" x14ac:dyDescent="0.25">
      <c r="C8" s="926" t="s">
        <v>899</v>
      </c>
      <c r="D8" s="1081" t="s">
        <v>1342</v>
      </c>
      <c r="E8" s="1092" t="s">
        <v>1354</v>
      </c>
      <c r="N8" s="1085" t="s">
        <v>899</v>
      </c>
      <c r="O8" s="1086" t="s">
        <v>1342</v>
      </c>
    </row>
    <row r="9" spans="3:15" ht="15" customHeight="1" x14ac:dyDescent="0.25">
      <c r="C9" s="926" t="s">
        <v>1042</v>
      </c>
      <c r="D9" s="927" t="s">
        <v>420</v>
      </c>
      <c r="E9" s="1092" t="s">
        <v>1345</v>
      </c>
      <c r="N9" s="1085" t="s">
        <v>1042</v>
      </c>
      <c r="O9" s="1086" t="s">
        <v>420</v>
      </c>
    </row>
    <row r="10" spans="3:15" ht="15" customHeight="1" x14ac:dyDescent="0.25">
      <c r="C10" s="926" t="s">
        <v>1043</v>
      </c>
      <c r="D10" s="927" t="s">
        <v>437</v>
      </c>
      <c r="E10" s="1092" t="s">
        <v>1345</v>
      </c>
      <c r="N10" s="1085" t="s">
        <v>1043</v>
      </c>
      <c r="O10" s="1086" t="s">
        <v>437</v>
      </c>
    </row>
    <row r="11" spans="3:15" ht="15" customHeight="1" x14ac:dyDescent="0.25">
      <c r="C11" s="926" t="s">
        <v>1383</v>
      </c>
      <c r="D11" s="1081" t="s">
        <v>1385</v>
      </c>
      <c r="E11" s="1092" t="s">
        <v>1346</v>
      </c>
      <c r="N11" s="1085" t="s">
        <v>423</v>
      </c>
      <c r="O11" s="1086" t="s">
        <v>1343</v>
      </c>
    </row>
    <row r="12" spans="3:15" ht="15" customHeight="1" x14ac:dyDescent="0.25">
      <c r="C12" s="926" t="s">
        <v>424</v>
      </c>
      <c r="D12" s="927" t="str">
        <f>IFERROR(VLOOKUP(plan_id,$C$27:$D$46,2,FALSE),"")</f>
        <v>Default</v>
      </c>
      <c r="E12" s="1092" t="s">
        <v>1356</v>
      </c>
      <c r="N12" s="1085" t="s">
        <v>424</v>
      </c>
      <c r="O12" s="1086" t="s">
        <v>1348</v>
      </c>
    </row>
    <row r="13" spans="3:15" x14ac:dyDescent="0.25">
      <c r="C13" s="926" t="s">
        <v>425</v>
      </c>
      <c r="D13" s="929">
        <f>IFERROR(YEAR(reporting_quarter),"")</f>
        <v>1900</v>
      </c>
      <c r="E13" s="1092" t="s">
        <v>1382</v>
      </c>
      <c r="N13" s="1085" t="s">
        <v>425</v>
      </c>
      <c r="O13" s="1088">
        <v>2018</v>
      </c>
    </row>
    <row r="14" spans="3:15" x14ac:dyDescent="0.25">
      <c r="C14" s="926" t="s">
        <v>427</v>
      </c>
      <c r="D14" s="1082">
        <v>1</v>
      </c>
      <c r="E14" s="1092" t="s">
        <v>1355</v>
      </c>
      <c r="N14" s="1085" t="s">
        <v>427</v>
      </c>
      <c r="O14" s="1087">
        <v>43190</v>
      </c>
    </row>
    <row r="15" spans="3:15" x14ac:dyDescent="0.25">
      <c r="C15" s="926" t="s">
        <v>1044</v>
      </c>
      <c r="D15" s="930">
        <v>11</v>
      </c>
      <c r="E15" s="1092" t="s">
        <v>1350</v>
      </c>
      <c r="N15" s="1085" t="s">
        <v>1044</v>
      </c>
      <c r="O15" s="1089">
        <v>10</v>
      </c>
    </row>
    <row r="16" spans="3:15" x14ac:dyDescent="0.25">
      <c r="C16" s="926" t="s">
        <v>1045</v>
      </c>
      <c r="D16" s="930">
        <v>3</v>
      </c>
      <c r="E16" s="1092" t="s">
        <v>1351</v>
      </c>
      <c r="N16" s="1085" t="s">
        <v>1045</v>
      </c>
      <c r="O16" s="1089">
        <v>3</v>
      </c>
    </row>
    <row r="17" spans="3:15" x14ac:dyDescent="0.25">
      <c r="C17" s="926" t="s">
        <v>1046</v>
      </c>
      <c r="D17" s="930">
        <v>5</v>
      </c>
      <c r="E17" s="1092" t="s">
        <v>1352</v>
      </c>
      <c r="N17" s="1085" t="s">
        <v>1046</v>
      </c>
      <c r="O17" s="1089">
        <v>5</v>
      </c>
    </row>
    <row r="18" spans="3:15" ht="15.75" thickBot="1" x14ac:dyDescent="0.3">
      <c r="C18" s="931" t="s">
        <v>1047</v>
      </c>
      <c r="D18" s="932">
        <v>11</v>
      </c>
      <c r="E18" s="1092" t="s">
        <v>1353</v>
      </c>
      <c r="N18" s="1090" t="s">
        <v>1047</v>
      </c>
      <c r="O18" s="1091">
        <v>11</v>
      </c>
    </row>
    <row r="20" spans="3:15" ht="20.25" customHeight="1" x14ac:dyDescent="0.25"/>
    <row r="23" spans="3:15" ht="15" customHeight="1" x14ac:dyDescent="0.25"/>
    <row r="24" spans="3:15" ht="15.75" customHeight="1" x14ac:dyDescent="0.25">
      <c r="F24" s="1092" t="s">
        <v>1696</v>
      </c>
    </row>
    <row r="25" spans="3:15" ht="15.75" thickBot="1" x14ac:dyDescent="0.3"/>
    <row r="26" spans="3:15" ht="18" thickBot="1" x14ac:dyDescent="0.35">
      <c r="C26" s="1745" t="s">
        <v>1381</v>
      </c>
      <c r="D26" s="1746"/>
    </row>
    <row r="27" spans="3:15" x14ac:dyDescent="0.25">
      <c r="C27" s="1095" t="s">
        <v>1383</v>
      </c>
      <c r="D27" s="1096" t="s">
        <v>424</v>
      </c>
    </row>
    <row r="28" spans="3:15" x14ac:dyDescent="0.25">
      <c r="C28" s="926" t="s">
        <v>1385</v>
      </c>
      <c r="D28" s="1094" t="s">
        <v>1386</v>
      </c>
    </row>
    <row r="29" spans="3:15" x14ac:dyDescent="0.25">
      <c r="C29" s="926" t="s">
        <v>1388</v>
      </c>
      <c r="D29" s="1094" t="s">
        <v>1392</v>
      </c>
    </row>
    <row r="30" spans="3:15" x14ac:dyDescent="0.25">
      <c r="C30" s="926" t="s">
        <v>1357</v>
      </c>
      <c r="D30" s="1094" t="s">
        <v>1369</v>
      </c>
    </row>
    <row r="31" spans="3:15" x14ac:dyDescent="0.25">
      <c r="C31" s="926" t="s">
        <v>1358</v>
      </c>
      <c r="D31" s="1093" t="s">
        <v>1370</v>
      </c>
    </row>
    <row r="32" spans="3:15" x14ac:dyDescent="0.25">
      <c r="C32" s="926" t="s">
        <v>1359</v>
      </c>
      <c r="D32" s="1093" t="s">
        <v>1371</v>
      </c>
    </row>
    <row r="33" spans="3:4" x14ac:dyDescent="0.25">
      <c r="C33" s="926" t="s">
        <v>1391</v>
      </c>
      <c r="D33" s="1094" t="s">
        <v>1393</v>
      </c>
    </row>
    <row r="34" spans="3:4" x14ac:dyDescent="0.25">
      <c r="C34" s="926" t="s">
        <v>1360</v>
      </c>
      <c r="D34" s="1094" t="s">
        <v>1372</v>
      </c>
    </row>
    <row r="35" spans="3:4" x14ac:dyDescent="0.25">
      <c r="C35" s="926" t="s">
        <v>1389</v>
      </c>
      <c r="D35" s="1094" t="s">
        <v>1394</v>
      </c>
    </row>
    <row r="36" spans="3:4" x14ac:dyDescent="0.25">
      <c r="C36" s="926" t="s">
        <v>1361</v>
      </c>
      <c r="D36" s="1094" t="s">
        <v>1373</v>
      </c>
    </row>
    <row r="37" spans="3:4" x14ac:dyDescent="0.25">
      <c r="C37" s="926" t="s">
        <v>1390</v>
      </c>
      <c r="D37" s="1094" t="s">
        <v>1441</v>
      </c>
    </row>
    <row r="38" spans="3:4" x14ac:dyDescent="0.25">
      <c r="C38" s="926" t="s">
        <v>1362</v>
      </c>
      <c r="D38" s="1094" t="s">
        <v>1374</v>
      </c>
    </row>
    <row r="39" spans="3:4" x14ac:dyDescent="0.25">
      <c r="C39" s="926" t="s">
        <v>1363</v>
      </c>
      <c r="D39" s="1094" t="s">
        <v>1375</v>
      </c>
    </row>
    <row r="40" spans="3:4" x14ac:dyDescent="0.25">
      <c r="C40" s="926" t="s">
        <v>1364</v>
      </c>
      <c r="D40" s="1094" t="s">
        <v>1376</v>
      </c>
    </row>
    <row r="41" spans="3:4" x14ac:dyDescent="0.25">
      <c r="C41" s="926" t="s">
        <v>1365</v>
      </c>
      <c r="D41" s="1094" t="s">
        <v>1377</v>
      </c>
    </row>
    <row r="42" spans="3:4" x14ac:dyDescent="0.25">
      <c r="C42" s="926" t="s">
        <v>1366</v>
      </c>
      <c r="D42" s="1094" t="s">
        <v>1378</v>
      </c>
    </row>
    <row r="43" spans="3:4" x14ac:dyDescent="0.25">
      <c r="C43" s="926" t="s">
        <v>1397</v>
      </c>
      <c r="D43" s="1094" t="s">
        <v>1395</v>
      </c>
    </row>
    <row r="44" spans="3:4" x14ac:dyDescent="0.25">
      <c r="C44" s="926" t="s">
        <v>1367</v>
      </c>
      <c r="D44" s="1094" t="s">
        <v>1379</v>
      </c>
    </row>
    <row r="45" spans="3:4" x14ac:dyDescent="0.25">
      <c r="C45" s="926" t="s">
        <v>1398</v>
      </c>
      <c r="D45" s="1094" t="s">
        <v>1396</v>
      </c>
    </row>
    <row r="46" spans="3:4" ht="15.75" thickBot="1" x14ac:dyDescent="0.3">
      <c r="C46" s="931" t="s">
        <v>1368</v>
      </c>
      <c r="D46" s="1097" t="s">
        <v>1380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1048</v>
      </c>
      <c r="B1" s="756">
        <f>COUNTA($C$7:$C180)</f>
        <v>73</v>
      </c>
    </row>
    <row r="2" spans="1:24" x14ac:dyDescent="0.25">
      <c r="A2" s="933" t="s">
        <v>1049</v>
      </c>
      <c r="B2" s="756">
        <f>COUNTA($I$7:$I187)</f>
        <v>46</v>
      </c>
    </row>
    <row r="3" spans="1:24" ht="15.75" thickBot="1" x14ac:dyDescent="0.3"/>
    <row r="4" spans="1:24" ht="15" customHeight="1" x14ac:dyDescent="0.25">
      <c r="C4" s="1755" t="s">
        <v>1050</v>
      </c>
      <c r="D4" s="1756"/>
      <c r="E4" s="1756"/>
      <c r="F4" s="1756"/>
      <c r="G4" s="1757"/>
      <c r="I4" s="1755" t="s">
        <v>1051</v>
      </c>
      <c r="J4" s="1756"/>
      <c r="K4" s="1756"/>
      <c r="L4" s="1756"/>
      <c r="M4" s="1757"/>
      <c r="O4" s="1761" t="s">
        <v>1434</v>
      </c>
      <c r="P4" s="1762"/>
      <c r="Q4" s="1762"/>
      <c r="R4" s="1762"/>
      <c r="S4" s="1763"/>
      <c r="U4" s="1761" t="s">
        <v>1435</v>
      </c>
      <c r="V4" s="1762"/>
      <c r="W4" s="1762"/>
      <c r="X4" s="1763"/>
    </row>
    <row r="5" spans="1:24" ht="15" customHeight="1" thickBot="1" x14ac:dyDescent="0.3">
      <c r="C5" s="1758"/>
      <c r="D5" s="1759"/>
      <c r="E5" s="1759"/>
      <c r="F5" s="1759"/>
      <c r="G5" s="1760"/>
      <c r="I5" s="1758"/>
      <c r="J5" s="1759"/>
      <c r="K5" s="1759"/>
      <c r="L5" s="1759"/>
      <c r="M5" s="1760"/>
      <c r="O5" s="1764"/>
      <c r="P5" s="1765"/>
      <c r="Q5" s="1765"/>
      <c r="R5" s="1765"/>
      <c r="S5" s="1766"/>
      <c r="U5" s="1764"/>
      <c r="V5" s="1765"/>
      <c r="W5" s="1765"/>
      <c r="X5" s="1766"/>
    </row>
    <row r="6" spans="1:24" ht="15.75" customHeight="1" x14ac:dyDescent="0.25">
      <c r="C6" s="934" t="s">
        <v>429</v>
      </c>
      <c r="D6" s="935" t="s">
        <v>430</v>
      </c>
      <c r="E6" s="935" t="s">
        <v>485</v>
      </c>
      <c r="F6" s="935" t="s">
        <v>431</v>
      </c>
      <c r="G6" s="936" t="s">
        <v>486</v>
      </c>
      <c r="I6" s="934" t="s">
        <v>429</v>
      </c>
      <c r="J6" s="935" t="s">
        <v>430</v>
      </c>
      <c r="K6" s="935" t="s">
        <v>485</v>
      </c>
      <c r="L6" s="935" t="s">
        <v>431</v>
      </c>
      <c r="M6" s="936" t="s">
        <v>486</v>
      </c>
      <c r="O6" s="934" t="s">
        <v>1433</v>
      </c>
      <c r="P6" s="935" t="s">
        <v>1436</v>
      </c>
      <c r="Q6" s="935" t="s">
        <v>1427</v>
      </c>
      <c r="R6" s="935" t="s">
        <v>1428</v>
      </c>
      <c r="S6" s="936" t="s">
        <v>1440</v>
      </c>
      <c r="U6" s="934" t="s">
        <v>1433</v>
      </c>
      <c r="V6" s="935" t="s">
        <v>1436</v>
      </c>
      <c r="W6" s="935" t="s">
        <v>1429</v>
      </c>
      <c r="X6" s="936" t="s">
        <v>1430</v>
      </c>
    </row>
    <row r="7" spans="1:24" ht="15.75" customHeight="1" thickBot="1" x14ac:dyDescent="0.3">
      <c r="C7" s="937" t="s">
        <v>432</v>
      </c>
      <c r="D7" s="938" t="s">
        <v>432</v>
      </c>
      <c r="E7" s="938" t="s">
        <v>432</v>
      </c>
      <c r="F7" s="938"/>
      <c r="G7" s="939" t="s">
        <v>432</v>
      </c>
      <c r="I7" s="940" t="s">
        <v>432</v>
      </c>
      <c r="J7" s="941" t="s">
        <v>432</v>
      </c>
      <c r="K7" s="941" t="s">
        <v>432</v>
      </c>
      <c r="L7" s="941"/>
      <c r="M7" s="942" t="s">
        <v>432</v>
      </c>
      <c r="O7" s="1166" t="s">
        <v>1415</v>
      </c>
      <c r="P7" s="1167">
        <v>0</v>
      </c>
      <c r="Q7" s="1167">
        <v>28.76</v>
      </c>
      <c r="R7" s="1167">
        <v>26.55</v>
      </c>
      <c r="S7" s="1168">
        <v>115.05</v>
      </c>
      <c r="U7" s="1170" t="s">
        <v>1422</v>
      </c>
      <c r="V7" s="1171">
        <v>0</v>
      </c>
      <c r="W7" s="1171">
        <v>148.1</v>
      </c>
      <c r="X7" s="1172">
        <v>135.76</v>
      </c>
    </row>
    <row r="8" spans="1:24" x14ac:dyDescent="0.25">
      <c r="C8" s="937" t="s">
        <v>487</v>
      </c>
      <c r="D8" s="938" t="s">
        <v>12</v>
      </c>
      <c r="E8" s="938" t="s">
        <v>12</v>
      </c>
      <c r="F8" s="938">
        <v>1.1000000000000001</v>
      </c>
      <c r="G8" s="943" t="s">
        <v>12</v>
      </c>
      <c r="I8" s="940" t="s">
        <v>487</v>
      </c>
      <c r="J8" s="941" t="s">
        <v>12</v>
      </c>
      <c r="K8" s="941" t="s">
        <v>12</v>
      </c>
      <c r="L8" s="114">
        <v>1.1000000000000001</v>
      </c>
      <c r="M8" s="942" t="s">
        <v>12</v>
      </c>
      <c r="O8" s="1166" t="s">
        <v>938</v>
      </c>
      <c r="P8" s="1167">
        <v>0</v>
      </c>
      <c r="Q8" s="1167">
        <v>82.02</v>
      </c>
      <c r="R8" s="1167">
        <v>75.709999999999994</v>
      </c>
      <c r="S8" s="1168">
        <v>115.05</v>
      </c>
    </row>
    <row r="9" spans="1:24" ht="30" x14ac:dyDescent="0.25">
      <c r="C9" s="937" t="s">
        <v>487</v>
      </c>
      <c r="D9" s="938" t="s">
        <v>12</v>
      </c>
      <c r="E9" s="938" t="s">
        <v>1328</v>
      </c>
      <c r="F9" s="938" t="s">
        <v>1319</v>
      </c>
      <c r="G9" s="943" t="s">
        <v>1328</v>
      </c>
      <c r="I9" s="940" t="s">
        <v>487</v>
      </c>
      <c r="J9" s="941" t="s">
        <v>12</v>
      </c>
      <c r="K9" s="941" t="s">
        <v>222</v>
      </c>
      <c r="L9" s="114">
        <v>1.2</v>
      </c>
      <c r="M9" s="942" t="s">
        <v>222</v>
      </c>
      <c r="O9" s="1166" t="s">
        <v>939</v>
      </c>
      <c r="P9" s="1167">
        <v>0</v>
      </c>
      <c r="Q9" s="1167">
        <v>71.75</v>
      </c>
      <c r="R9" s="1167">
        <v>66.23</v>
      </c>
      <c r="S9" s="1168">
        <v>115.05</v>
      </c>
    </row>
    <row r="10" spans="1:24" ht="30" x14ac:dyDescent="0.25">
      <c r="C10" s="937" t="s">
        <v>487</v>
      </c>
      <c r="D10" s="938" t="s">
        <v>490</v>
      </c>
      <c r="E10" s="938" t="s">
        <v>491</v>
      </c>
      <c r="F10" s="938" t="s">
        <v>63</v>
      </c>
      <c r="G10" s="943" t="s">
        <v>343</v>
      </c>
      <c r="I10" s="940" t="s">
        <v>487</v>
      </c>
      <c r="J10" s="941" t="s">
        <v>12</v>
      </c>
      <c r="K10" s="941" t="s">
        <v>1323</v>
      </c>
      <c r="L10" s="114" t="s">
        <v>1319</v>
      </c>
      <c r="M10" s="942" t="s">
        <v>1323</v>
      </c>
      <c r="O10" s="1166" t="s">
        <v>940</v>
      </c>
      <c r="P10" s="1167">
        <v>0</v>
      </c>
      <c r="Q10" s="1167">
        <v>102.54</v>
      </c>
      <c r="R10" s="1167">
        <v>94.66</v>
      </c>
      <c r="S10" s="1168">
        <v>115.05</v>
      </c>
    </row>
    <row r="11" spans="1:24" ht="45" x14ac:dyDescent="0.25">
      <c r="C11" s="937" t="s">
        <v>487</v>
      </c>
      <c r="D11" s="938" t="s">
        <v>490</v>
      </c>
      <c r="E11" s="938" t="s">
        <v>1019</v>
      </c>
      <c r="F11" s="944" t="s">
        <v>915</v>
      </c>
      <c r="G11" s="945" t="s">
        <v>916</v>
      </c>
      <c r="I11" s="940" t="s">
        <v>487</v>
      </c>
      <c r="J11" s="941" t="s">
        <v>12</v>
      </c>
      <c r="K11" s="941" t="s">
        <v>1325</v>
      </c>
      <c r="L11" s="114" t="s">
        <v>1324</v>
      </c>
      <c r="M11" s="942" t="s">
        <v>1325</v>
      </c>
      <c r="O11" s="1166" t="s">
        <v>1416</v>
      </c>
      <c r="P11" s="1167">
        <v>0</v>
      </c>
      <c r="Q11" s="1167">
        <v>26.63</v>
      </c>
      <c r="R11" s="1167">
        <v>24.58</v>
      </c>
      <c r="S11" s="1168">
        <v>115.05</v>
      </c>
    </row>
    <row r="12" spans="1:24" ht="30" x14ac:dyDescent="0.25">
      <c r="C12" s="937" t="s">
        <v>487</v>
      </c>
      <c r="D12" s="938" t="s">
        <v>13</v>
      </c>
      <c r="E12" s="938" t="s">
        <v>492</v>
      </c>
      <c r="F12" s="938" t="s">
        <v>94</v>
      </c>
      <c r="G12" s="943" t="s">
        <v>146</v>
      </c>
      <c r="I12" s="940" t="s">
        <v>487</v>
      </c>
      <c r="J12" s="941" t="s">
        <v>13</v>
      </c>
      <c r="K12" s="941" t="s">
        <v>13</v>
      </c>
      <c r="L12" s="114" t="s">
        <v>63</v>
      </c>
      <c r="M12" s="942" t="s">
        <v>13</v>
      </c>
      <c r="O12" s="1166" t="s">
        <v>48</v>
      </c>
      <c r="P12" s="1167">
        <v>0</v>
      </c>
      <c r="Q12" s="1167">
        <v>69.11</v>
      </c>
      <c r="R12" s="1167">
        <v>63.79</v>
      </c>
      <c r="S12" s="1168">
        <v>115.05</v>
      </c>
    </row>
    <row r="13" spans="1:24" ht="30" x14ac:dyDescent="0.25">
      <c r="C13" s="937" t="s">
        <v>487</v>
      </c>
      <c r="D13" s="938" t="s">
        <v>13</v>
      </c>
      <c r="E13" s="938" t="s">
        <v>13</v>
      </c>
      <c r="F13" s="938" t="s">
        <v>35</v>
      </c>
      <c r="G13" s="943" t="s">
        <v>13</v>
      </c>
      <c r="I13" s="940" t="s">
        <v>488</v>
      </c>
      <c r="J13" s="941" t="s">
        <v>433</v>
      </c>
      <c r="K13" s="941" t="s">
        <v>796</v>
      </c>
      <c r="L13" s="383">
        <v>2.1</v>
      </c>
      <c r="M13" s="942" t="s">
        <v>731</v>
      </c>
      <c r="O13" s="1166" t="s">
        <v>1417</v>
      </c>
      <c r="P13" s="1167">
        <v>0</v>
      </c>
      <c r="Q13" s="1167">
        <v>189.81</v>
      </c>
      <c r="R13" s="1167">
        <v>175.21</v>
      </c>
      <c r="S13" s="1168">
        <v>115.05</v>
      </c>
    </row>
    <row r="14" spans="1:24" ht="30" x14ac:dyDescent="0.25">
      <c r="C14" s="937" t="s">
        <v>488</v>
      </c>
      <c r="D14" s="938" t="s">
        <v>444</v>
      </c>
      <c r="E14" s="938" t="s">
        <v>0</v>
      </c>
      <c r="F14" s="938">
        <v>2.1</v>
      </c>
      <c r="G14" s="943" t="s">
        <v>147</v>
      </c>
      <c r="I14" s="940" t="s">
        <v>488</v>
      </c>
      <c r="J14" s="941" t="s">
        <v>433</v>
      </c>
      <c r="K14" s="941" t="s">
        <v>796</v>
      </c>
      <c r="L14" s="383">
        <v>2.2000000000000002</v>
      </c>
      <c r="M14" s="942" t="s">
        <v>732</v>
      </c>
      <c r="O14" s="1166" t="s">
        <v>1418</v>
      </c>
      <c r="P14" s="1167">
        <v>0</v>
      </c>
      <c r="Q14" s="1167">
        <v>213.17</v>
      </c>
      <c r="R14" s="1167">
        <v>196.78</v>
      </c>
      <c r="S14" s="1168">
        <v>115.05</v>
      </c>
    </row>
    <row r="15" spans="1:24" ht="30" x14ac:dyDescent="0.25">
      <c r="C15" s="937" t="s">
        <v>488</v>
      </c>
      <c r="D15" s="938" t="s">
        <v>444</v>
      </c>
      <c r="E15" s="938" t="s">
        <v>0</v>
      </c>
      <c r="F15" s="938">
        <v>2.2000000000000002</v>
      </c>
      <c r="G15" s="943" t="s">
        <v>148</v>
      </c>
      <c r="I15" s="940" t="s">
        <v>488</v>
      </c>
      <c r="J15" s="941" t="s">
        <v>433</v>
      </c>
      <c r="K15" s="941" t="s">
        <v>796</v>
      </c>
      <c r="L15" s="383">
        <v>2.2999999999999998</v>
      </c>
      <c r="M15" s="942" t="s">
        <v>733</v>
      </c>
      <c r="O15" s="1166" t="s">
        <v>50</v>
      </c>
      <c r="P15" s="1167">
        <v>0</v>
      </c>
      <c r="Q15" s="1167">
        <v>23.58</v>
      </c>
      <c r="R15" s="1167">
        <v>21.76</v>
      </c>
      <c r="S15" s="1168">
        <v>115.05</v>
      </c>
    </row>
    <row r="16" spans="1:24" ht="30" x14ac:dyDescent="0.25">
      <c r="C16" s="937" t="s">
        <v>488</v>
      </c>
      <c r="D16" s="938" t="s">
        <v>444</v>
      </c>
      <c r="E16" s="938" t="s">
        <v>0</v>
      </c>
      <c r="F16" s="938">
        <v>2.2999999999999998</v>
      </c>
      <c r="G16" s="943" t="s">
        <v>149</v>
      </c>
      <c r="I16" s="940" t="s">
        <v>488</v>
      </c>
      <c r="J16" s="941" t="s">
        <v>433</v>
      </c>
      <c r="K16" s="941" t="s">
        <v>796</v>
      </c>
      <c r="L16" s="383">
        <v>2.4</v>
      </c>
      <c r="M16" s="942" t="s">
        <v>734</v>
      </c>
      <c r="O16" s="1166" t="s">
        <v>137</v>
      </c>
      <c r="P16" s="1167">
        <v>0</v>
      </c>
      <c r="Q16" s="1167">
        <v>191.92</v>
      </c>
      <c r="R16" s="1167">
        <v>177.16</v>
      </c>
      <c r="S16" s="1168">
        <v>115.05</v>
      </c>
    </row>
    <row r="17" spans="3:19" ht="30" x14ac:dyDescent="0.25">
      <c r="C17" s="937" t="s">
        <v>488</v>
      </c>
      <c r="D17" s="938" t="s">
        <v>444</v>
      </c>
      <c r="E17" s="938" t="s">
        <v>0</v>
      </c>
      <c r="F17" s="938">
        <v>2.4</v>
      </c>
      <c r="G17" s="943" t="s">
        <v>150</v>
      </c>
      <c r="I17" s="940" t="s">
        <v>488</v>
      </c>
      <c r="J17" s="941" t="s">
        <v>433</v>
      </c>
      <c r="K17" s="941" t="s">
        <v>796</v>
      </c>
      <c r="L17" s="383">
        <v>2.5</v>
      </c>
      <c r="M17" s="942" t="s">
        <v>776</v>
      </c>
      <c r="O17" s="1166" t="s">
        <v>136</v>
      </c>
      <c r="P17" s="1167">
        <v>0</v>
      </c>
      <c r="Q17" s="1167">
        <v>12.47</v>
      </c>
      <c r="R17" s="1167">
        <v>11.51</v>
      </c>
      <c r="S17" s="1168">
        <v>115.05</v>
      </c>
    </row>
    <row r="18" spans="3:19" ht="45.75" thickBot="1" x14ac:dyDescent="0.3">
      <c r="C18" s="937" t="s">
        <v>488</v>
      </c>
      <c r="D18" s="938" t="s">
        <v>444</v>
      </c>
      <c r="E18" s="938" t="s">
        <v>0</v>
      </c>
      <c r="F18" s="938">
        <v>2.5</v>
      </c>
      <c r="G18" s="943" t="s">
        <v>151</v>
      </c>
      <c r="I18" s="940" t="s">
        <v>488</v>
      </c>
      <c r="J18" s="941" t="s">
        <v>433</v>
      </c>
      <c r="K18" s="941" t="s">
        <v>796</v>
      </c>
      <c r="L18" s="383">
        <v>2.6</v>
      </c>
      <c r="M18" s="942" t="s">
        <v>186</v>
      </c>
      <c r="O18" s="1169" t="s">
        <v>1423</v>
      </c>
      <c r="P18" s="1173">
        <v>0</v>
      </c>
      <c r="Q18" s="1173">
        <v>447.77</v>
      </c>
      <c r="R18" s="1173">
        <v>413.33</v>
      </c>
      <c r="S18" s="1174">
        <v>0</v>
      </c>
    </row>
    <row r="19" spans="3:19" ht="30" x14ac:dyDescent="0.25">
      <c r="C19" s="937" t="s">
        <v>488</v>
      </c>
      <c r="D19" s="938" t="s">
        <v>444</v>
      </c>
      <c r="E19" s="938" t="s">
        <v>0</v>
      </c>
      <c r="F19" s="938" t="s">
        <v>96</v>
      </c>
      <c r="G19" s="943" t="s">
        <v>7</v>
      </c>
      <c r="I19" s="940" t="s">
        <v>488</v>
      </c>
      <c r="J19" s="941" t="s">
        <v>433</v>
      </c>
      <c r="K19" s="941" t="s">
        <v>796</v>
      </c>
      <c r="L19" s="383">
        <v>2.7</v>
      </c>
      <c r="M19" s="942" t="s">
        <v>797</v>
      </c>
    </row>
    <row r="20" spans="3:19" ht="30" x14ac:dyDescent="0.25">
      <c r="C20" s="937" t="s">
        <v>488</v>
      </c>
      <c r="D20" s="938" t="s">
        <v>444</v>
      </c>
      <c r="E20" s="938" t="s">
        <v>0</v>
      </c>
      <c r="F20" s="946" t="s">
        <v>152</v>
      </c>
      <c r="G20" s="947" t="s">
        <v>451</v>
      </c>
      <c r="I20" s="940" t="s">
        <v>488</v>
      </c>
      <c r="J20" s="941" t="s">
        <v>433</v>
      </c>
      <c r="K20" s="941" t="s">
        <v>796</v>
      </c>
      <c r="L20" s="383">
        <v>2.8</v>
      </c>
      <c r="M20" s="942" t="s">
        <v>798</v>
      </c>
    </row>
    <row r="21" spans="3:19" ht="30" x14ac:dyDescent="0.25">
      <c r="C21" s="937" t="s">
        <v>488</v>
      </c>
      <c r="D21" s="938" t="s">
        <v>444</v>
      </c>
      <c r="E21" s="938" t="s">
        <v>0</v>
      </c>
      <c r="F21" s="948" t="s">
        <v>917</v>
      </c>
      <c r="G21" s="949" t="s">
        <v>24</v>
      </c>
      <c r="I21" s="940" t="s">
        <v>488</v>
      </c>
      <c r="J21" s="941" t="s">
        <v>433</v>
      </c>
      <c r="K21" s="941" t="s">
        <v>796</v>
      </c>
      <c r="L21" s="383">
        <v>2.9</v>
      </c>
      <c r="M21" s="942" t="s">
        <v>779</v>
      </c>
    </row>
    <row r="22" spans="3:19" x14ac:dyDescent="0.25">
      <c r="C22" s="937" t="s">
        <v>488</v>
      </c>
      <c r="D22" s="938" t="s">
        <v>444</v>
      </c>
      <c r="E22" s="938" t="s">
        <v>53</v>
      </c>
      <c r="F22" s="938">
        <v>3.1</v>
      </c>
      <c r="G22" s="943" t="s">
        <v>33</v>
      </c>
      <c r="I22" s="940" t="s">
        <v>488</v>
      </c>
      <c r="J22" s="941" t="s">
        <v>433</v>
      </c>
      <c r="K22" s="941" t="s">
        <v>223</v>
      </c>
      <c r="L22" s="388">
        <v>2.11</v>
      </c>
      <c r="M22" s="942" t="s">
        <v>228</v>
      </c>
    </row>
    <row r="23" spans="3:19" x14ac:dyDescent="0.25">
      <c r="C23" s="937" t="s">
        <v>488</v>
      </c>
      <c r="D23" s="938" t="s">
        <v>444</v>
      </c>
      <c r="E23" s="938" t="s">
        <v>53</v>
      </c>
      <c r="F23" s="938">
        <v>3.2</v>
      </c>
      <c r="G23" s="943" t="s">
        <v>34</v>
      </c>
      <c r="I23" s="940" t="s">
        <v>488</v>
      </c>
      <c r="J23" s="941" t="s">
        <v>433</v>
      </c>
      <c r="K23" s="941" t="s">
        <v>223</v>
      </c>
      <c r="L23" s="388">
        <v>2.12</v>
      </c>
      <c r="M23" s="942" t="s">
        <v>552</v>
      </c>
    </row>
    <row r="24" spans="3:19" ht="45" x14ac:dyDescent="0.25">
      <c r="C24" s="937" t="s">
        <v>488</v>
      </c>
      <c r="D24" s="938" t="s">
        <v>444</v>
      </c>
      <c r="E24" s="938" t="s">
        <v>53</v>
      </c>
      <c r="F24" s="938">
        <v>3.3</v>
      </c>
      <c r="G24" s="943" t="s">
        <v>54</v>
      </c>
      <c r="I24" s="940" t="s">
        <v>488</v>
      </c>
      <c r="J24" s="941" t="s">
        <v>433</v>
      </c>
      <c r="K24" s="941" t="s">
        <v>223</v>
      </c>
      <c r="L24" s="388">
        <v>2.13</v>
      </c>
      <c r="M24" s="942" t="s">
        <v>229</v>
      </c>
    </row>
    <row r="25" spans="3:19" ht="30" x14ac:dyDescent="0.25">
      <c r="C25" s="937" t="s">
        <v>488</v>
      </c>
      <c r="D25" s="938" t="s">
        <v>444</v>
      </c>
      <c r="E25" s="938" t="s">
        <v>53</v>
      </c>
      <c r="F25" s="938" t="s">
        <v>44</v>
      </c>
      <c r="G25" s="943" t="s">
        <v>153</v>
      </c>
      <c r="I25" s="940" t="s">
        <v>488</v>
      </c>
      <c r="J25" s="941" t="s">
        <v>433</v>
      </c>
      <c r="K25" s="941" t="s">
        <v>223</v>
      </c>
      <c r="L25" s="388">
        <v>2.14</v>
      </c>
      <c r="M25" s="942" t="s">
        <v>556</v>
      </c>
    </row>
    <row r="26" spans="3:19" ht="30" x14ac:dyDescent="0.25">
      <c r="C26" s="937" t="s">
        <v>488</v>
      </c>
      <c r="D26" s="938" t="s">
        <v>444</v>
      </c>
      <c r="E26" s="938" t="s">
        <v>53</v>
      </c>
      <c r="F26" s="938" t="s">
        <v>41</v>
      </c>
      <c r="G26" s="943" t="s">
        <v>52</v>
      </c>
      <c r="I26" s="940" t="s">
        <v>488</v>
      </c>
      <c r="J26" s="941" t="s">
        <v>433</v>
      </c>
      <c r="K26" s="941" t="s">
        <v>223</v>
      </c>
      <c r="L26" s="388">
        <v>2.15</v>
      </c>
      <c r="M26" s="942" t="s">
        <v>20</v>
      </c>
    </row>
    <row r="27" spans="3:19" ht="30" x14ac:dyDescent="0.25">
      <c r="C27" s="937" t="s">
        <v>488</v>
      </c>
      <c r="D27" s="938" t="s">
        <v>444</v>
      </c>
      <c r="E27" s="938" t="s">
        <v>53</v>
      </c>
      <c r="F27" s="938" t="s">
        <v>42</v>
      </c>
      <c r="G27" s="943" t="s">
        <v>154</v>
      </c>
      <c r="I27" s="940" t="s">
        <v>488</v>
      </c>
      <c r="J27" s="941" t="s">
        <v>433</v>
      </c>
      <c r="K27" s="941" t="s">
        <v>223</v>
      </c>
      <c r="L27" s="388">
        <v>2.16</v>
      </c>
      <c r="M27" s="942" t="s">
        <v>799</v>
      </c>
    </row>
    <row r="28" spans="3:19" ht="45" x14ac:dyDescent="0.25">
      <c r="C28" s="937" t="s">
        <v>488</v>
      </c>
      <c r="D28" s="938" t="s">
        <v>444</v>
      </c>
      <c r="E28" s="938" t="s">
        <v>53</v>
      </c>
      <c r="F28" s="946" t="s">
        <v>43</v>
      </c>
      <c r="G28" s="947" t="s">
        <v>462</v>
      </c>
      <c r="I28" s="940" t="s">
        <v>488</v>
      </c>
      <c r="J28" s="941" t="s">
        <v>433</v>
      </c>
      <c r="K28" s="941" t="s">
        <v>223</v>
      </c>
      <c r="L28" s="388">
        <v>2.17</v>
      </c>
      <c r="M28" s="942" t="s">
        <v>1052</v>
      </c>
    </row>
    <row r="29" spans="3:19" x14ac:dyDescent="0.25">
      <c r="C29" s="937" t="s">
        <v>488</v>
      </c>
      <c r="D29" s="938" t="s">
        <v>444</v>
      </c>
      <c r="E29" s="938" t="s">
        <v>920</v>
      </c>
      <c r="F29" s="944" t="s">
        <v>921</v>
      </c>
      <c r="G29" s="945" t="s">
        <v>920</v>
      </c>
      <c r="I29" s="940" t="s">
        <v>488</v>
      </c>
      <c r="J29" s="941" t="s">
        <v>433</v>
      </c>
      <c r="K29" s="941" t="s">
        <v>223</v>
      </c>
      <c r="L29" s="388">
        <v>2.1800000000000002</v>
      </c>
      <c r="M29" s="942" t="s">
        <v>648</v>
      </c>
    </row>
    <row r="30" spans="3:19" ht="30" x14ac:dyDescent="0.25">
      <c r="C30" s="937" t="s">
        <v>488</v>
      </c>
      <c r="D30" s="938" t="s">
        <v>444</v>
      </c>
      <c r="E30" s="938" t="s">
        <v>920</v>
      </c>
      <c r="F30" s="944" t="s">
        <v>922</v>
      </c>
      <c r="G30" s="945" t="s">
        <v>925</v>
      </c>
      <c r="I30" s="940" t="s">
        <v>488</v>
      </c>
      <c r="J30" s="941" t="s">
        <v>433</v>
      </c>
      <c r="K30" s="941" t="s">
        <v>223</v>
      </c>
      <c r="L30" s="388">
        <v>2.19</v>
      </c>
      <c r="M30" s="942" t="s">
        <v>218</v>
      </c>
    </row>
    <row r="31" spans="3:19" ht="30" x14ac:dyDescent="0.25">
      <c r="C31" s="937" t="s">
        <v>488</v>
      </c>
      <c r="D31" s="938" t="s">
        <v>444</v>
      </c>
      <c r="E31" s="938" t="s">
        <v>920</v>
      </c>
      <c r="F31" s="948" t="s">
        <v>923</v>
      </c>
      <c r="G31" s="949" t="s">
        <v>926</v>
      </c>
      <c r="I31" s="940" t="s">
        <v>488</v>
      </c>
      <c r="J31" s="941" t="s">
        <v>433</v>
      </c>
      <c r="K31" s="941" t="s">
        <v>223</v>
      </c>
      <c r="L31" s="970" t="s">
        <v>704</v>
      </c>
      <c r="M31" s="942" t="s">
        <v>230</v>
      </c>
    </row>
    <row r="32" spans="3:19" ht="30" x14ac:dyDescent="0.25">
      <c r="C32" s="937" t="s">
        <v>488</v>
      </c>
      <c r="D32" s="938" t="s">
        <v>444</v>
      </c>
      <c r="E32" s="938" t="s">
        <v>445</v>
      </c>
      <c r="F32" s="938">
        <v>5.0999999999999996</v>
      </c>
      <c r="G32" s="943" t="s">
        <v>37</v>
      </c>
      <c r="I32" s="940" t="s">
        <v>488</v>
      </c>
      <c r="J32" s="941" t="s">
        <v>433</v>
      </c>
      <c r="K32" s="941" t="s">
        <v>223</v>
      </c>
      <c r="L32" s="388">
        <v>2.21</v>
      </c>
      <c r="M32" s="942" t="s">
        <v>466</v>
      </c>
    </row>
    <row r="33" spans="3:13" ht="45" x14ac:dyDescent="0.25">
      <c r="C33" s="937" t="s">
        <v>488</v>
      </c>
      <c r="D33" s="938" t="s">
        <v>444</v>
      </c>
      <c r="E33" s="938" t="s">
        <v>445</v>
      </c>
      <c r="F33" s="938">
        <v>5.2</v>
      </c>
      <c r="G33" s="943" t="s">
        <v>303</v>
      </c>
      <c r="I33" s="940" t="s">
        <v>488</v>
      </c>
      <c r="J33" s="941" t="s">
        <v>433</v>
      </c>
      <c r="K33" s="941" t="s">
        <v>6</v>
      </c>
      <c r="L33" s="114" t="s">
        <v>70</v>
      </c>
      <c r="M33" s="942" t="s">
        <v>188</v>
      </c>
    </row>
    <row r="34" spans="3:13" ht="30" x14ac:dyDescent="0.25">
      <c r="C34" s="937" t="s">
        <v>488</v>
      </c>
      <c r="D34" s="938" t="s">
        <v>444</v>
      </c>
      <c r="E34" s="938" t="s">
        <v>445</v>
      </c>
      <c r="F34" s="938">
        <v>5.3</v>
      </c>
      <c r="G34" s="943" t="s">
        <v>304</v>
      </c>
      <c r="I34" s="940" t="s">
        <v>488</v>
      </c>
      <c r="J34" s="941" t="s">
        <v>433</v>
      </c>
      <c r="K34" s="941" t="s">
        <v>6</v>
      </c>
      <c r="L34" s="114" t="s">
        <v>71</v>
      </c>
      <c r="M34" s="942" t="s">
        <v>231</v>
      </c>
    </row>
    <row r="35" spans="3:13" ht="30" x14ac:dyDescent="0.25">
      <c r="C35" s="937" t="s">
        <v>488</v>
      </c>
      <c r="D35" s="938" t="s">
        <v>444</v>
      </c>
      <c r="E35" s="938" t="s">
        <v>445</v>
      </c>
      <c r="F35" s="946" t="s">
        <v>82</v>
      </c>
      <c r="G35" s="947" t="s">
        <v>453</v>
      </c>
      <c r="I35" s="940" t="s">
        <v>488</v>
      </c>
      <c r="J35" s="941" t="s">
        <v>433</v>
      </c>
      <c r="K35" s="941" t="s">
        <v>6</v>
      </c>
      <c r="L35" s="114" t="s">
        <v>72</v>
      </c>
      <c r="M35" s="942" t="s">
        <v>164</v>
      </c>
    </row>
    <row r="36" spans="3:13" ht="30" x14ac:dyDescent="0.25">
      <c r="C36" s="937" t="s">
        <v>488</v>
      </c>
      <c r="D36" s="938" t="s">
        <v>444</v>
      </c>
      <c r="E36" s="938" t="s">
        <v>446</v>
      </c>
      <c r="F36" s="938">
        <v>6.1</v>
      </c>
      <c r="G36" s="943" t="s">
        <v>18</v>
      </c>
      <c r="I36" s="940" t="s">
        <v>488</v>
      </c>
      <c r="J36" s="941" t="s">
        <v>433</v>
      </c>
      <c r="K36" s="941" t="s">
        <v>6</v>
      </c>
      <c r="L36" s="114">
        <v>3.4</v>
      </c>
      <c r="M36" s="942" t="s">
        <v>461</v>
      </c>
    </row>
    <row r="37" spans="3:13" ht="30" x14ac:dyDescent="0.25">
      <c r="C37" s="937" t="s">
        <v>488</v>
      </c>
      <c r="D37" s="938" t="s">
        <v>444</v>
      </c>
      <c r="E37" s="938" t="s">
        <v>446</v>
      </c>
      <c r="F37" s="938">
        <v>6.2</v>
      </c>
      <c r="G37" s="943" t="s">
        <v>19</v>
      </c>
      <c r="I37" s="940" t="s">
        <v>488</v>
      </c>
      <c r="J37" s="941" t="s">
        <v>433</v>
      </c>
      <c r="K37" s="941" t="s">
        <v>434</v>
      </c>
      <c r="L37" s="114">
        <v>4.5</v>
      </c>
      <c r="M37" s="942" t="s">
        <v>32</v>
      </c>
    </row>
    <row r="38" spans="3:13" ht="30" x14ac:dyDescent="0.25">
      <c r="C38" s="937" t="s">
        <v>488</v>
      </c>
      <c r="D38" s="938" t="s">
        <v>444</v>
      </c>
      <c r="E38" s="938" t="s">
        <v>446</v>
      </c>
      <c r="F38" s="938">
        <v>6.3</v>
      </c>
      <c r="G38" s="943" t="s">
        <v>184</v>
      </c>
      <c r="I38" s="940" t="s">
        <v>488</v>
      </c>
      <c r="J38" s="941" t="s">
        <v>433</v>
      </c>
      <c r="K38" s="941" t="s">
        <v>434</v>
      </c>
      <c r="L38" s="114" t="s">
        <v>944</v>
      </c>
      <c r="M38" s="942" t="s">
        <v>935</v>
      </c>
    </row>
    <row r="39" spans="3:13" ht="30" x14ac:dyDescent="0.25">
      <c r="C39" s="937" t="s">
        <v>488</v>
      </c>
      <c r="D39" s="938" t="s">
        <v>444</v>
      </c>
      <c r="E39" s="938" t="s">
        <v>446</v>
      </c>
      <c r="F39" s="946" t="s">
        <v>87</v>
      </c>
      <c r="G39" s="947" t="s">
        <v>454</v>
      </c>
      <c r="I39" s="940" t="s">
        <v>488</v>
      </c>
      <c r="J39" s="941" t="s">
        <v>433</v>
      </c>
      <c r="K39" s="941" t="s">
        <v>434</v>
      </c>
      <c r="L39" s="114" t="s">
        <v>193</v>
      </c>
      <c r="M39" s="942" t="s">
        <v>40</v>
      </c>
    </row>
    <row r="40" spans="3:13" ht="30" x14ac:dyDescent="0.25">
      <c r="C40" s="937" t="s">
        <v>488</v>
      </c>
      <c r="D40" s="938" t="s">
        <v>444</v>
      </c>
      <c r="E40" s="938" t="s">
        <v>447</v>
      </c>
      <c r="F40" s="938">
        <v>7.1</v>
      </c>
      <c r="G40" s="943" t="s">
        <v>20</v>
      </c>
      <c r="I40" s="940" t="s">
        <v>488</v>
      </c>
      <c r="J40" s="941" t="s">
        <v>433</v>
      </c>
      <c r="K40" s="941" t="s">
        <v>434</v>
      </c>
      <c r="L40" s="114" t="s">
        <v>192</v>
      </c>
      <c r="M40" s="942" t="s">
        <v>329</v>
      </c>
    </row>
    <row r="41" spans="3:13" ht="30" x14ac:dyDescent="0.25">
      <c r="C41" s="937" t="s">
        <v>488</v>
      </c>
      <c r="D41" s="938" t="s">
        <v>444</v>
      </c>
      <c r="E41" s="938" t="s">
        <v>447</v>
      </c>
      <c r="F41" s="938">
        <v>7.2</v>
      </c>
      <c r="G41" s="943" t="s">
        <v>21</v>
      </c>
      <c r="I41" s="940" t="s">
        <v>488</v>
      </c>
      <c r="J41" s="941" t="s">
        <v>450</v>
      </c>
      <c r="K41" s="941" t="s">
        <v>435</v>
      </c>
      <c r="L41" s="114" t="s">
        <v>79</v>
      </c>
      <c r="M41" s="942" t="s">
        <v>27</v>
      </c>
    </row>
    <row r="42" spans="3:13" ht="30" x14ac:dyDescent="0.25">
      <c r="C42" s="937" t="s">
        <v>488</v>
      </c>
      <c r="D42" s="938" t="s">
        <v>444</v>
      </c>
      <c r="E42" s="938" t="s">
        <v>447</v>
      </c>
      <c r="F42" s="938">
        <v>7.3</v>
      </c>
      <c r="G42" s="943" t="s">
        <v>155</v>
      </c>
      <c r="I42" s="940" t="s">
        <v>488</v>
      </c>
      <c r="J42" s="941" t="s">
        <v>450</v>
      </c>
      <c r="K42" s="941" t="s">
        <v>435</v>
      </c>
      <c r="L42" s="114" t="s">
        <v>80</v>
      </c>
      <c r="M42" s="942" t="s">
        <v>97</v>
      </c>
    </row>
    <row r="43" spans="3:13" ht="30" x14ac:dyDescent="0.25">
      <c r="C43" s="937" t="s">
        <v>488</v>
      </c>
      <c r="D43" s="938" t="s">
        <v>444</v>
      </c>
      <c r="E43" s="938" t="s">
        <v>447</v>
      </c>
      <c r="F43" s="946" t="s">
        <v>91</v>
      </c>
      <c r="G43" s="947" t="s">
        <v>455</v>
      </c>
      <c r="I43" s="940" t="s">
        <v>488</v>
      </c>
      <c r="J43" s="941" t="s">
        <v>450</v>
      </c>
      <c r="K43" s="941" t="s">
        <v>435</v>
      </c>
      <c r="L43" s="114" t="s">
        <v>81</v>
      </c>
      <c r="M43" s="942" t="s">
        <v>98</v>
      </c>
    </row>
    <row r="44" spans="3:13" ht="30" x14ac:dyDescent="0.25">
      <c r="C44" s="937" t="s">
        <v>488</v>
      </c>
      <c r="D44" s="938" t="s">
        <v>444</v>
      </c>
      <c r="E44" s="938" t="s">
        <v>448</v>
      </c>
      <c r="F44" s="938">
        <v>8.1</v>
      </c>
      <c r="G44" s="943" t="s">
        <v>22</v>
      </c>
      <c r="I44" s="940" t="s">
        <v>488</v>
      </c>
      <c r="J44" s="941" t="s">
        <v>450</v>
      </c>
      <c r="K44" s="941" t="s">
        <v>435</v>
      </c>
      <c r="L44" s="383" t="s">
        <v>82</v>
      </c>
      <c r="M44" s="942" t="s">
        <v>99</v>
      </c>
    </row>
    <row r="45" spans="3:13" ht="30" x14ac:dyDescent="0.25">
      <c r="C45" s="937" t="s">
        <v>488</v>
      </c>
      <c r="D45" s="938" t="s">
        <v>444</v>
      </c>
      <c r="E45" s="938" t="s">
        <v>448</v>
      </c>
      <c r="F45" s="938" t="s">
        <v>112</v>
      </c>
      <c r="G45" s="943" t="s">
        <v>443</v>
      </c>
      <c r="I45" s="940" t="s">
        <v>488</v>
      </c>
      <c r="J45" s="941" t="s">
        <v>450</v>
      </c>
      <c r="K45" s="941" t="s">
        <v>435</v>
      </c>
      <c r="L45" s="383" t="s">
        <v>216</v>
      </c>
      <c r="M45" s="942" t="s">
        <v>100</v>
      </c>
    </row>
    <row r="46" spans="3:13" ht="30" x14ac:dyDescent="0.25">
      <c r="C46" s="937" t="s">
        <v>488</v>
      </c>
      <c r="D46" s="938" t="s">
        <v>444</v>
      </c>
      <c r="E46" s="938" t="s">
        <v>448</v>
      </c>
      <c r="F46" s="938" t="s">
        <v>114</v>
      </c>
      <c r="G46" s="943" t="s">
        <v>157</v>
      </c>
      <c r="I46" s="940" t="s">
        <v>488</v>
      </c>
      <c r="J46" s="941" t="s">
        <v>450</v>
      </c>
      <c r="K46" s="941" t="s">
        <v>435</v>
      </c>
      <c r="L46" s="114" t="s">
        <v>215</v>
      </c>
      <c r="M46" s="942" t="s">
        <v>28</v>
      </c>
    </row>
    <row r="47" spans="3:13" x14ac:dyDescent="0.25">
      <c r="C47" s="937" t="s">
        <v>488</v>
      </c>
      <c r="D47" s="938" t="s">
        <v>444</v>
      </c>
      <c r="E47" s="938" t="s">
        <v>448</v>
      </c>
      <c r="F47" s="938" t="s">
        <v>115</v>
      </c>
      <c r="G47" s="943" t="s">
        <v>113</v>
      </c>
      <c r="I47" s="940" t="s">
        <v>488</v>
      </c>
      <c r="J47" s="941" t="s">
        <v>436</v>
      </c>
      <c r="K47" s="941" t="s">
        <v>436</v>
      </c>
      <c r="L47" s="114" t="s">
        <v>84</v>
      </c>
      <c r="M47" s="942" t="s">
        <v>327</v>
      </c>
    </row>
    <row r="48" spans="3:13" ht="45" x14ac:dyDescent="0.25">
      <c r="C48" s="937" t="s">
        <v>488</v>
      </c>
      <c r="D48" s="938" t="s">
        <v>444</v>
      </c>
      <c r="E48" s="938" t="s">
        <v>448</v>
      </c>
      <c r="F48" s="938" t="s">
        <v>116</v>
      </c>
      <c r="G48" s="943" t="s">
        <v>158</v>
      </c>
      <c r="I48" s="940" t="s">
        <v>488</v>
      </c>
      <c r="J48" s="941" t="s">
        <v>436</v>
      </c>
      <c r="K48" s="941" t="s">
        <v>436</v>
      </c>
      <c r="L48" s="114" t="s">
        <v>85</v>
      </c>
      <c r="M48" s="942" t="s">
        <v>325</v>
      </c>
    </row>
    <row r="49" spans="3:13" ht="30" x14ac:dyDescent="0.25">
      <c r="C49" s="937" t="s">
        <v>488</v>
      </c>
      <c r="D49" s="938" t="s">
        <v>444</v>
      </c>
      <c r="E49" s="938" t="s">
        <v>448</v>
      </c>
      <c r="F49" s="938" t="s">
        <v>159</v>
      </c>
      <c r="G49" s="943" t="s">
        <v>23</v>
      </c>
      <c r="I49" s="940" t="s">
        <v>488</v>
      </c>
      <c r="J49" s="941" t="s">
        <v>436</v>
      </c>
      <c r="K49" s="941" t="s">
        <v>436</v>
      </c>
      <c r="L49" s="114" t="s">
        <v>86</v>
      </c>
      <c r="M49" s="942" t="s">
        <v>494</v>
      </c>
    </row>
    <row r="50" spans="3:13" ht="30" x14ac:dyDescent="0.25">
      <c r="C50" s="937" t="s">
        <v>488</v>
      </c>
      <c r="D50" s="938" t="s">
        <v>444</v>
      </c>
      <c r="E50" s="938" t="s">
        <v>448</v>
      </c>
      <c r="F50" s="946" t="s">
        <v>442</v>
      </c>
      <c r="G50" s="947" t="s">
        <v>456</v>
      </c>
      <c r="I50" s="940" t="s">
        <v>488</v>
      </c>
      <c r="J50" s="941" t="s">
        <v>436</v>
      </c>
      <c r="K50" s="941" t="s">
        <v>436</v>
      </c>
      <c r="L50" s="114" t="s">
        <v>87</v>
      </c>
      <c r="M50" s="942" t="s">
        <v>495</v>
      </c>
    </row>
    <row r="51" spans="3:13" ht="30" x14ac:dyDescent="0.25">
      <c r="C51" s="937" t="s">
        <v>488</v>
      </c>
      <c r="D51" s="938" t="s">
        <v>444</v>
      </c>
      <c r="E51" s="938" t="s">
        <v>449</v>
      </c>
      <c r="F51" s="938">
        <v>9.1</v>
      </c>
      <c r="G51" s="943" t="s">
        <v>185</v>
      </c>
      <c r="I51" s="940" t="s">
        <v>488</v>
      </c>
      <c r="J51" s="941" t="s">
        <v>436</v>
      </c>
      <c r="K51" s="941" t="s">
        <v>436</v>
      </c>
      <c r="L51" s="114" t="s">
        <v>213</v>
      </c>
      <c r="M51" s="942" t="s">
        <v>496</v>
      </c>
    </row>
    <row r="52" spans="3:13" ht="15.75" thickBot="1" x14ac:dyDescent="0.3">
      <c r="C52" s="937" t="s">
        <v>488</v>
      </c>
      <c r="D52" s="938" t="s">
        <v>444</v>
      </c>
      <c r="E52" s="938" t="s">
        <v>449</v>
      </c>
      <c r="F52" s="938" t="s">
        <v>106</v>
      </c>
      <c r="G52" s="943" t="s">
        <v>186</v>
      </c>
      <c r="I52" s="950" t="s">
        <v>489</v>
      </c>
      <c r="J52" s="951" t="s">
        <v>26</v>
      </c>
      <c r="K52" s="951" t="s">
        <v>26</v>
      </c>
      <c r="L52" s="952" t="s">
        <v>204</v>
      </c>
      <c r="M52" s="953" t="s">
        <v>26</v>
      </c>
    </row>
    <row r="53" spans="3:13" x14ac:dyDescent="0.25">
      <c r="C53" s="937" t="s">
        <v>488</v>
      </c>
      <c r="D53" s="938" t="s">
        <v>444</v>
      </c>
      <c r="E53" s="938" t="s">
        <v>449</v>
      </c>
      <c r="F53" s="938" t="s">
        <v>1321</v>
      </c>
      <c r="G53" s="943" t="s">
        <v>1322</v>
      </c>
    </row>
    <row r="54" spans="3:13" x14ac:dyDescent="0.25">
      <c r="C54" s="937" t="s">
        <v>488</v>
      </c>
      <c r="D54" s="938" t="s">
        <v>444</v>
      </c>
      <c r="E54" s="938" t="s">
        <v>449</v>
      </c>
      <c r="F54" s="938" t="s">
        <v>107</v>
      </c>
      <c r="G54" s="943" t="s">
        <v>187</v>
      </c>
    </row>
    <row r="55" spans="3:13" ht="30" x14ac:dyDescent="0.25">
      <c r="C55" s="937" t="s">
        <v>488</v>
      </c>
      <c r="D55" s="938" t="s">
        <v>444</v>
      </c>
      <c r="E55" s="938" t="s">
        <v>449</v>
      </c>
      <c r="F55" s="938" t="s">
        <v>108</v>
      </c>
      <c r="G55" s="943" t="s">
        <v>160</v>
      </c>
    </row>
    <row r="56" spans="3:13" ht="30" x14ac:dyDescent="0.25">
      <c r="C56" s="937" t="s">
        <v>488</v>
      </c>
      <c r="D56" s="938" t="s">
        <v>444</v>
      </c>
      <c r="E56" s="938" t="s">
        <v>449</v>
      </c>
      <c r="F56" s="938" t="s">
        <v>109</v>
      </c>
      <c r="G56" s="943" t="s">
        <v>134</v>
      </c>
    </row>
    <row r="57" spans="3:13" ht="30" x14ac:dyDescent="0.25">
      <c r="C57" s="937" t="s">
        <v>488</v>
      </c>
      <c r="D57" s="938" t="s">
        <v>444</v>
      </c>
      <c r="E57" s="938" t="s">
        <v>449</v>
      </c>
      <c r="F57" s="938" t="s">
        <v>110</v>
      </c>
      <c r="G57" s="943" t="s">
        <v>162</v>
      </c>
    </row>
    <row r="58" spans="3:13" ht="30" x14ac:dyDescent="0.25">
      <c r="C58" s="937" t="s">
        <v>488</v>
      </c>
      <c r="D58" s="938" t="s">
        <v>444</v>
      </c>
      <c r="E58" s="938" t="s">
        <v>449</v>
      </c>
      <c r="F58" s="946" t="s">
        <v>111</v>
      </c>
      <c r="G58" s="947" t="s">
        <v>463</v>
      </c>
    </row>
    <row r="59" spans="3:13" x14ac:dyDescent="0.25">
      <c r="C59" s="937" t="s">
        <v>488</v>
      </c>
      <c r="D59" s="938" t="s">
        <v>444</v>
      </c>
      <c r="E59" s="938" t="s">
        <v>6</v>
      </c>
      <c r="F59" s="938" t="s">
        <v>117</v>
      </c>
      <c r="G59" s="943" t="s">
        <v>188</v>
      </c>
    </row>
    <row r="60" spans="3:13" ht="30" x14ac:dyDescent="0.25">
      <c r="C60" s="937" t="s">
        <v>488</v>
      </c>
      <c r="D60" s="938" t="s">
        <v>444</v>
      </c>
      <c r="E60" s="938" t="s">
        <v>6</v>
      </c>
      <c r="F60" s="938" t="s">
        <v>45</v>
      </c>
      <c r="G60" s="943" t="s">
        <v>163</v>
      </c>
    </row>
    <row r="61" spans="3:13" ht="30" x14ac:dyDescent="0.25">
      <c r="C61" s="937" t="s">
        <v>488</v>
      </c>
      <c r="D61" s="938" t="s">
        <v>444</v>
      </c>
      <c r="E61" s="938" t="s">
        <v>6</v>
      </c>
      <c r="F61" s="938" t="s">
        <v>46</v>
      </c>
      <c r="G61" s="943" t="s">
        <v>164</v>
      </c>
    </row>
    <row r="62" spans="3:13" ht="30" x14ac:dyDescent="0.25">
      <c r="C62" s="937" t="s">
        <v>488</v>
      </c>
      <c r="D62" s="938" t="s">
        <v>444</v>
      </c>
      <c r="E62" s="938" t="s">
        <v>6</v>
      </c>
      <c r="F62" s="946" t="s">
        <v>165</v>
      </c>
      <c r="G62" s="947" t="s">
        <v>461</v>
      </c>
    </row>
    <row r="63" spans="3:13" ht="30" x14ac:dyDescent="0.25">
      <c r="C63" s="937" t="s">
        <v>488</v>
      </c>
      <c r="D63" s="938" t="s">
        <v>444</v>
      </c>
      <c r="E63" s="938" t="s">
        <v>434</v>
      </c>
      <c r="F63" s="938" t="s">
        <v>120</v>
      </c>
      <c r="G63" s="943" t="s">
        <v>32</v>
      </c>
    </row>
    <row r="64" spans="3:13" ht="30" x14ac:dyDescent="0.25">
      <c r="C64" s="937" t="s">
        <v>488</v>
      </c>
      <c r="D64" s="938" t="s">
        <v>444</v>
      </c>
      <c r="E64" s="938" t="s">
        <v>434</v>
      </c>
      <c r="F64" s="944" t="s">
        <v>943</v>
      </c>
      <c r="G64" s="945" t="s">
        <v>935</v>
      </c>
    </row>
    <row r="65" spans="3:7" x14ac:dyDescent="0.25">
      <c r="C65" s="937" t="s">
        <v>488</v>
      </c>
      <c r="D65" s="938" t="s">
        <v>444</v>
      </c>
      <c r="E65" s="938" t="s">
        <v>434</v>
      </c>
      <c r="F65" s="938" t="s">
        <v>167</v>
      </c>
      <c r="G65" s="943" t="s">
        <v>40</v>
      </c>
    </row>
    <row r="66" spans="3:7" x14ac:dyDescent="0.25">
      <c r="C66" s="937" t="s">
        <v>488</v>
      </c>
      <c r="D66" s="938" t="s">
        <v>444</v>
      </c>
      <c r="E66" s="938" t="s">
        <v>434</v>
      </c>
      <c r="F66" s="938" t="s">
        <v>168</v>
      </c>
      <c r="G66" s="943" t="s">
        <v>329</v>
      </c>
    </row>
    <row r="67" spans="3:7" x14ac:dyDescent="0.25">
      <c r="C67" s="937" t="s">
        <v>488</v>
      </c>
      <c r="D67" s="938" t="s">
        <v>450</v>
      </c>
      <c r="E67" s="938" t="s">
        <v>435</v>
      </c>
      <c r="F67" s="938" t="s">
        <v>121</v>
      </c>
      <c r="G67" s="943" t="s">
        <v>27</v>
      </c>
    </row>
    <row r="68" spans="3:7" x14ac:dyDescent="0.25">
      <c r="C68" s="937" t="s">
        <v>488</v>
      </c>
      <c r="D68" s="938" t="s">
        <v>450</v>
      </c>
      <c r="E68" s="938" t="s">
        <v>435</v>
      </c>
      <c r="F68" s="938" t="s">
        <v>122</v>
      </c>
      <c r="G68" s="943" t="s">
        <v>97</v>
      </c>
    </row>
    <row r="69" spans="3:7" x14ac:dyDescent="0.25">
      <c r="C69" s="937" t="s">
        <v>488</v>
      </c>
      <c r="D69" s="938" t="s">
        <v>450</v>
      </c>
      <c r="E69" s="938" t="s">
        <v>435</v>
      </c>
      <c r="F69" s="938" t="s">
        <v>123</v>
      </c>
      <c r="G69" s="943" t="s">
        <v>98</v>
      </c>
    </row>
    <row r="70" spans="3:7" x14ac:dyDescent="0.25">
      <c r="C70" s="937" t="s">
        <v>488</v>
      </c>
      <c r="D70" s="938" t="s">
        <v>450</v>
      </c>
      <c r="E70" s="938" t="s">
        <v>435</v>
      </c>
      <c r="F70" s="954" t="s">
        <v>124</v>
      </c>
      <c r="G70" s="943" t="s">
        <v>99</v>
      </c>
    </row>
    <row r="71" spans="3:7" x14ac:dyDescent="0.25">
      <c r="C71" s="937" t="s">
        <v>488</v>
      </c>
      <c r="D71" s="938" t="s">
        <v>450</v>
      </c>
      <c r="E71" s="938" t="s">
        <v>435</v>
      </c>
      <c r="F71" s="954" t="s">
        <v>125</v>
      </c>
      <c r="G71" s="943" t="s">
        <v>100</v>
      </c>
    </row>
    <row r="72" spans="3:7" x14ac:dyDescent="0.25">
      <c r="C72" s="937" t="s">
        <v>488</v>
      </c>
      <c r="D72" s="938" t="s">
        <v>450</v>
      </c>
      <c r="E72" s="938" t="s">
        <v>435</v>
      </c>
      <c r="F72" s="938" t="s">
        <v>126</v>
      </c>
      <c r="G72" s="943" t="s">
        <v>28</v>
      </c>
    </row>
    <row r="73" spans="3:7" x14ac:dyDescent="0.25">
      <c r="C73" s="937" t="s">
        <v>488</v>
      </c>
      <c r="D73" s="938" t="s">
        <v>436</v>
      </c>
      <c r="E73" s="938" t="s">
        <v>436</v>
      </c>
      <c r="F73" s="938" t="s">
        <v>128</v>
      </c>
      <c r="G73" s="943" t="s">
        <v>326</v>
      </c>
    </row>
    <row r="74" spans="3:7" ht="30" x14ac:dyDescent="0.25">
      <c r="C74" s="937" t="s">
        <v>488</v>
      </c>
      <c r="D74" s="938" t="s">
        <v>436</v>
      </c>
      <c r="E74" s="938" t="s">
        <v>436</v>
      </c>
      <c r="F74" s="938" t="s">
        <v>129</v>
      </c>
      <c r="G74" s="943" t="s">
        <v>325</v>
      </c>
    </row>
    <row r="75" spans="3:7" ht="30" x14ac:dyDescent="0.25">
      <c r="C75" s="937" t="s">
        <v>488</v>
      </c>
      <c r="D75" s="938" t="s">
        <v>436</v>
      </c>
      <c r="E75" s="938" t="s">
        <v>436</v>
      </c>
      <c r="F75" s="938" t="s">
        <v>130</v>
      </c>
      <c r="G75" s="943" t="s">
        <v>179</v>
      </c>
    </row>
    <row r="76" spans="3:7" x14ac:dyDescent="0.25">
      <c r="C76" s="937" t="s">
        <v>488</v>
      </c>
      <c r="D76" s="938" t="s">
        <v>436</v>
      </c>
      <c r="E76" s="938" t="s">
        <v>436</v>
      </c>
      <c r="F76" s="938" t="s">
        <v>131</v>
      </c>
      <c r="G76" s="943" t="s">
        <v>494</v>
      </c>
    </row>
    <row r="77" spans="3:7" x14ac:dyDescent="0.25">
      <c r="C77" s="937" t="s">
        <v>488</v>
      </c>
      <c r="D77" s="938" t="s">
        <v>436</v>
      </c>
      <c r="E77" s="938" t="s">
        <v>436</v>
      </c>
      <c r="F77" s="938" t="s">
        <v>132</v>
      </c>
      <c r="G77" s="943" t="s">
        <v>495</v>
      </c>
    </row>
    <row r="78" spans="3:7" x14ac:dyDescent="0.25">
      <c r="C78" s="937" t="s">
        <v>488</v>
      </c>
      <c r="D78" s="938" t="s">
        <v>436</v>
      </c>
      <c r="E78" s="938" t="s">
        <v>436</v>
      </c>
      <c r="F78" s="938" t="s">
        <v>133</v>
      </c>
      <c r="G78" s="943" t="s">
        <v>496</v>
      </c>
    </row>
    <row r="79" spans="3:7" ht="15.75" thickBot="1" x14ac:dyDescent="0.3">
      <c r="C79" s="955" t="s">
        <v>489</v>
      </c>
      <c r="D79" s="956" t="s">
        <v>26</v>
      </c>
      <c r="E79" s="956" t="s">
        <v>26</v>
      </c>
      <c r="F79" s="956" t="s">
        <v>269</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7" t="s">
        <v>36</v>
      </c>
      <c r="O1" s="758" t="s">
        <v>937</v>
      </c>
      <c r="P1" s="758" t="s">
        <v>938</v>
      </c>
      <c r="Q1" s="758" t="s">
        <v>939</v>
      </c>
      <c r="R1" s="758" t="s">
        <v>940</v>
      </c>
      <c r="S1" s="678" t="s">
        <v>47</v>
      </c>
      <c r="T1" s="678" t="s">
        <v>48</v>
      </c>
      <c r="U1" s="678" t="s">
        <v>50</v>
      </c>
      <c r="V1" s="678" t="s">
        <v>49</v>
      </c>
      <c r="W1" s="678" t="s">
        <v>1542</v>
      </c>
      <c r="X1" s="678" t="s">
        <v>136</v>
      </c>
      <c r="Y1" s="678" t="s">
        <v>137</v>
      </c>
      <c r="Z1" s="678" t="s">
        <v>1020</v>
      </c>
      <c r="AA1" s="680" t="s">
        <v>897</v>
      </c>
      <c r="AB1" s="680" t="s">
        <v>898</v>
      </c>
      <c r="AC1" s="680" t="s">
        <v>899</v>
      </c>
    </row>
    <row r="2" spans="1:29" x14ac:dyDescent="0.25">
      <c r="A2" t="s">
        <v>420</v>
      </c>
      <c r="B2" t="s">
        <v>1385</v>
      </c>
      <c r="C2" t="s">
        <v>1386</v>
      </c>
      <c r="D2">
        <v>1900</v>
      </c>
      <c r="E2" s="958">
        <v>1</v>
      </c>
      <c r="F2" t="s">
        <v>438</v>
      </c>
      <c r="G2" s="958">
        <v>91</v>
      </c>
      <c r="H2" t="s">
        <v>379</v>
      </c>
      <c r="I2" t="s">
        <v>432</v>
      </c>
      <c r="J2" t="s">
        <v>432</v>
      </c>
      <c r="K2" t="s">
        <v>432</v>
      </c>
      <c r="M2" t="s">
        <v>432</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2031234.7534562214</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1656705.0184331799</v>
      </c>
      <c r="P2" s="679">
        <f t="shared" ca="1" si="0"/>
        <v>71838.215437788022</v>
      </c>
      <c r="Q2" s="679">
        <f t="shared" ca="1" si="0"/>
        <v>120632.79493087556</v>
      </c>
      <c r="R2" s="679">
        <f t="shared" ca="1" si="0"/>
        <v>45387.074884792615</v>
      </c>
      <c r="S2" s="679">
        <f t="shared" ca="1" si="0"/>
        <v>58680.066820276508</v>
      </c>
      <c r="T2" s="679">
        <f t="shared" ca="1" si="0"/>
        <v>11603.967741935481</v>
      </c>
      <c r="U2" s="679">
        <f t="shared" ca="1" si="0"/>
        <v>697.38709677419365</v>
      </c>
      <c r="V2" s="679">
        <f t="shared" ca="1" si="0"/>
        <v>5664.2188940092165</v>
      </c>
      <c r="W2" s="679">
        <f t="shared" ca="1" si="0"/>
        <v>165.64516129032259</v>
      </c>
      <c r="X2" s="679">
        <f t="shared" ca="1" si="0"/>
        <v>52933.847926267277</v>
      </c>
      <c r="Y2" s="679">
        <f t="shared" ca="1" si="0"/>
        <v>6926.5161290322576</v>
      </c>
      <c r="Z2" s="679">
        <f t="shared" ca="1" si="0"/>
        <v>0</v>
      </c>
      <c r="AA2" t="str">
        <f t="shared" ref="AA2:AA65" si="1">file_name</f>
        <v>HUM_ASR_FY_2022</v>
      </c>
      <c r="AB2" s="958">
        <f t="shared" ref="AB2:AB65" si="2">file_date</f>
        <v>45032</v>
      </c>
      <c r="AC2" t="str">
        <f t="shared" ref="AC2:AC65" si="3">status</f>
        <v>Unaudited</v>
      </c>
    </row>
    <row r="3" spans="1:29" x14ac:dyDescent="0.25">
      <c r="A3" t="s">
        <v>420</v>
      </c>
      <c r="B3" t="s">
        <v>1385</v>
      </c>
      <c r="C3" t="s">
        <v>1386</v>
      </c>
      <c r="D3">
        <v>1900</v>
      </c>
      <c r="E3" s="958">
        <v>1</v>
      </c>
      <c r="F3" t="s">
        <v>438</v>
      </c>
      <c r="G3" s="958">
        <v>91</v>
      </c>
      <c r="H3" t="s">
        <v>379</v>
      </c>
      <c r="I3" t="s">
        <v>487</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606928478.20999992</v>
      </c>
      <c r="O3" s="679">
        <f t="shared" ca="1" si="0"/>
        <v>311496193.1099999</v>
      </c>
      <c r="P3" s="679">
        <f t="shared" ca="1" si="0"/>
        <v>39008477.600000001</v>
      </c>
      <c r="Q3" s="679">
        <f t="shared" ca="1" si="0"/>
        <v>125354589.33999999</v>
      </c>
      <c r="R3" s="679">
        <f t="shared" ca="1" si="0"/>
        <v>67631986.150000006</v>
      </c>
      <c r="S3" s="679">
        <f t="shared" ca="1" si="0"/>
        <v>12406415.420000004</v>
      </c>
      <c r="T3" s="679">
        <f t="shared" ca="1" si="0"/>
        <v>4654191.3399999989</v>
      </c>
      <c r="U3" s="679">
        <f t="shared" ca="1" si="0"/>
        <v>106188.45999999999</v>
      </c>
      <c r="V3" s="679">
        <f t="shared" ca="1" si="0"/>
        <v>18405512.550000001</v>
      </c>
      <c r="W3" s="679">
        <f t="shared" ca="1" si="0"/>
        <v>4264206.2200000007</v>
      </c>
      <c r="X3" s="679">
        <f t="shared" ca="1" si="0"/>
        <v>6561001.0099999988</v>
      </c>
      <c r="Y3" s="679">
        <f t="shared" ca="1" si="0"/>
        <v>17039717.009999998</v>
      </c>
      <c r="Z3" s="679">
        <f t="shared" ca="1" si="0"/>
        <v>0</v>
      </c>
      <c r="AA3" t="str">
        <f t="shared" si="1"/>
        <v>HUM_ASR_FY_2022</v>
      </c>
      <c r="AB3" s="958">
        <f t="shared" si="2"/>
        <v>45032</v>
      </c>
      <c r="AC3" t="str">
        <f t="shared" si="3"/>
        <v>Unaudited</v>
      </c>
    </row>
    <row r="4" spans="1:29" x14ac:dyDescent="0.25">
      <c r="A4" t="s">
        <v>420</v>
      </c>
      <c r="B4" t="s">
        <v>1385</v>
      </c>
      <c r="C4" t="s">
        <v>1386</v>
      </c>
      <c r="D4">
        <v>1900</v>
      </c>
      <c r="E4" s="958">
        <v>1</v>
      </c>
      <c r="F4" t="s">
        <v>438</v>
      </c>
      <c r="G4" s="958">
        <v>91</v>
      </c>
      <c r="H4" t="s">
        <v>379</v>
      </c>
      <c r="I4" t="s">
        <v>487</v>
      </c>
      <c r="J4" t="s">
        <v>12</v>
      </c>
      <c r="K4" t="s">
        <v>1328</v>
      </c>
      <c r="L4" s="15" t="s">
        <v>1319</v>
      </c>
      <c r="M4" t="s">
        <v>1328</v>
      </c>
      <c r="N4" s="679">
        <f t="shared" ca="1" si="4"/>
        <v>1173484.2166451274</v>
      </c>
      <c r="O4" s="679">
        <f t="shared" ca="1" si="0"/>
        <v>957111.03182934574</v>
      </c>
      <c r="P4" s="679">
        <f t="shared" ca="1" si="0"/>
        <v>41502.348177508902</v>
      </c>
      <c r="Q4" s="679">
        <f t="shared" ca="1" si="0"/>
        <v>69691.935223292137</v>
      </c>
      <c r="R4" s="679">
        <f t="shared" ca="1" si="0"/>
        <v>26221.004699909256</v>
      </c>
      <c r="S4" s="679">
        <f t="shared" ca="1" si="0"/>
        <v>33900.627255470012</v>
      </c>
      <c r="T4" s="679">
        <f t="shared" ca="1" si="0"/>
        <v>6703.8401014213287</v>
      </c>
      <c r="U4" s="679">
        <f t="shared" ca="1" si="0"/>
        <v>402.89422459122085</v>
      </c>
      <c r="V4" s="679">
        <f t="shared" ca="1" si="0"/>
        <v>3272.3305174023021</v>
      </c>
      <c r="W4" s="679">
        <f t="shared" ca="1" si="0"/>
        <v>95.696463447704289</v>
      </c>
      <c r="X4" s="679">
        <f t="shared" ca="1" si="0"/>
        <v>30580.923727340527</v>
      </c>
      <c r="Y4" s="679">
        <f t="shared" ca="1" si="0"/>
        <v>4001.5844253978507</v>
      </c>
      <c r="Z4" s="679">
        <f t="shared" ca="1" si="0"/>
        <v>0</v>
      </c>
      <c r="AA4" t="str">
        <f t="shared" si="1"/>
        <v>HUM_ASR_FY_2022</v>
      </c>
      <c r="AB4" s="958">
        <f t="shared" si="2"/>
        <v>45032</v>
      </c>
      <c r="AC4" t="str">
        <f t="shared" si="3"/>
        <v>Unaudited</v>
      </c>
    </row>
    <row r="5" spans="1:29" x14ac:dyDescent="0.25">
      <c r="A5" t="s">
        <v>420</v>
      </c>
      <c r="B5" t="s">
        <v>1385</v>
      </c>
      <c r="C5" t="s">
        <v>1386</v>
      </c>
      <c r="D5">
        <v>1900</v>
      </c>
      <c r="E5" s="958">
        <v>1</v>
      </c>
      <c r="F5" t="s">
        <v>438</v>
      </c>
      <c r="G5" s="958">
        <v>91</v>
      </c>
      <c r="H5" t="s">
        <v>379</v>
      </c>
      <c r="I5" t="s">
        <v>487</v>
      </c>
      <c r="J5" t="s">
        <v>490</v>
      </c>
      <c r="K5" t="s">
        <v>491</v>
      </c>
      <c r="L5" s="15" t="s">
        <v>63</v>
      </c>
      <c r="M5" t="s">
        <v>343</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HUM_ASR_FY_2022</v>
      </c>
      <c r="AB5" s="958">
        <f t="shared" si="2"/>
        <v>45032</v>
      </c>
      <c r="AC5" t="str">
        <f t="shared" si="3"/>
        <v>Unaudited</v>
      </c>
    </row>
    <row r="6" spans="1:29" x14ac:dyDescent="0.25">
      <c r="A6" t="s">
        <v>420</v>
      </c>
      <c r="B6" t="s">
        <v>1385</v>
      </c>
      <c r="C6" t="s">
        <v>1386</v>
      </c>
      <c r="D6">
        <v>1900</v>
      </c>
      <c r="E6" s="958">
        <v>1</v>
      </c>
      <c r="F6" t="s">
        <v>438</v>
      </c>
      <c r="G6" s="958">
        <v>91</v>
      </c>
      <c r="H6" t="s">
        <v>379</v>
      </c>
      <c r="I6" t="s">
        <v>487</v>
      </c>
      <c r="J6" t="s">
        <v>490</v>
      </c>
      <c r="K6" t="s">
        <v>1019</v>
      </c>
      <c r="L6" s="15" t="s">
        <v>915</v>
      </c>
      <c r="M6" t="s">
        <v>916</v>
      </c>
      <c r="N6" s="679">
        <f t="shared" ca="1" si="4"/>
        <v>13069897.809999997</v>
      </c>
      <c r="O6" s="679">
        <f t="shared" ca="1" si="0"/>
        <v>11950757.389999997</v>
      </c>
      <c r="P6" s="679">
        <f t="shared" ca="1" si="0"/>
        <v>891691.01000000013</v>
      </c>
      <c r="Q6" s="679">
        <f t="shared" ca="1" si="0"/>
        <v>97525.48000000001</v>
      </c>
      <c r="R6" s="679">
        <f t="shared" ca="1" si="0"/>
        <v>90064.46</v>
      </c>
      <c r="S6" s="679">
        <f t="shared" ca="1" si="0"/>
        <v>0</v>
      </c>
      <c r="T6" s="679">
        <f t="shared" ca="1" si="0"/>
        <v>3874.76</v>
      </c>
      <c r="U6" s="679">
        <f t="shared" ca="1" si="0"/>
        <v>0</v>
      </c>
      <c r="V6" s="679">
        <f t="shared" ca="1" si="0"/>
        <v>32334.340000000004</v>
      </c>
      <c r="W6" s="679">
        <f t="shared" ca="1" si="0"/>
        <v>0</v>
      </c>
      <c r="X6" s="679">
        <f t="shared" ca="1" si="0"/>
        <v>0</v>
      </c>
      <c r="Y6" s="679">
        <f t="shared" ca="1" si="0"/>
        <v>3650.37</v>
      </c>
      <c r="Z6" s="679">
        <f t="shared" ca="1" si="0"/>
        <v>0</v>
      </c>
      <c r="AA6" t="str">
        <f t="shared" si="1"/>
        <v>HUM_ASR_FY_2022</v>
      </c>
      <c r="AB6" s="958">
        <f t="shared" si="2"/>
        <v>45032</v>
      </c>
      <c r="AC6" t="str">
        <f t="shared" si="3"/>
        <v>Unaudited</v>
      </c>
    </row>
    <row r="7" spans="1:29" x14ac:dyDescent="0.25">
      <c r="A7" t="s">
        <v>420</v>
      </c>
      <c r="B7" t="s">
        <v>1385</v>
      </c>
      <c r="C7" t="s">
        <v>1386</v>
      </c>
      <c r="D7">
        <v>1900</v>
      </c>
      <c r="E7" s="958">
        <v>1</v>
      </c>
      <c r="F7" t="s">
        <v>438</v>
      </c>
      <c r="G7" s="958">
        <v>91</v>
      </c>
      <c r="H7" t="s">
        <v>379</v>
      </c>
      <c r="I7" t="s">
        <v>487</v>
      </c>
      <c r="J7" t="s">
        <v>13</v>
      </c>
      <c r="K7" t="s">
        <v>492</v>
      </c>
      <c r="L7" s="15" t="s">
        <v>94</v>
      </c>
      <c r="M7" t="s">
        <v>146</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HUM_ASR_FY_2022</v>
      </c>
      <c r="AB7" s="958">
        <f t="shared" si="2"/>
        <v>45032</v>
      </c>
      <c r="AC7" t="str">
        <f t="shared" si="3"/>
        <v>Unaudited</v>
      </c>
    </row>
    <row r="8" spans="1:29" x14ac:dyDescent="0.25">
      <c r="A8" t="s">
        <v>420</v>
      </c>
      <c r="B8" t="s">
        <v>1385</v>
      </c>
      <c r="C8" t="s">
        <v>1386</v>
      </c>
      <c r="D8">
        <v>1900</v>
      </c>
      <c r="E8" s="958">
        <v>1</v>
      </c>
      <c r="F8" t="s">
        <v>438</v>
      </c>
      <c r="G8" s="958">
        <v>91</v>
      </c>
      <c r="H8" t="s">
        <v>379</v>
      </c>
      <c r="I8" t="s">
        <v>487</v>
      </c>
      <c r="J8" t="s">
        <v>13</v>
      </c>
      <c r="K8" t="s">
        <v>13</v>
      </c>
      <c r="L8" s="15" t="s">
        <v>35</v>
      </c>
      <c r="M8" t="s">
        <v>13</v>
      </c>
      <c r="N8" s="679">
        <f t="shared" ca="1" si="4"/>
        <v>3296332.0915641258</v>
      </c>
      <c r="O8" s="679">
        <f t="shared" ca="1" si="0"/>
        <v>3260158.999494907</v>
      </c>
      <c r="P8" s="679">
        <f t="shared" ca="1" si="0"/>
        <v>6938.3286241867127</v>
      </c>
      <c r="Q8" s="679">
        <f t="shared" ca="1" si="0"/>
        <v>11651.040730673132</v>
      </c>
      <c r="R8" s="679">
        <f t="shared" ca="1" si="0"/>
        <v>4383.6061199762853</v>
      </c>
      <c r="S8" s="679">
        <f t="shared" ca="1" si="0"/>
        <v>5667.4791377703214</v>
      </c>
      <c r="T8" s="679">
        <f t="shared" ca="1" si="0"/>
        <v>1120.7425051883954</v>
      </c>
      <c r="U8" s="679">
        <f t="shared" ca="1" si="0"/>
        <v>67.355526946200044</v>
      </c>
      <c r="V8" s="679">
        <f t="shared" ca="1" si="0"/>
        <v>547.06553951075489</v>
      </c>
      <c r="W8" s="679">
        <f t="shared" ca="1" si="0"/>
        <v>15.998456490528573</v>
      </c>
      <c r="X8" s="679">
        <f t="shared" ca="1" si="0"/>
        <v>5112.4938170718497</v>
      </c>
      <c r="Y8" s="679">
        <f t="shared" ca="1" si="0"/>
        <v>668.98161140394893</v>
      </c>
      <c r="Z8" s="679">
        <f t="shared" ca="1" si="0"/>
        <v>0</v>
      </c>
      <c r="AA8" t="str">
        <f t="shared" si="1"/>
        <v>HUM_ASR_FY_2022</v>
      </c>
      <c r="AB8" s="958">
        <f t="shared" si="2"/>
        <v>45032</v>
      </c>
      <c r="AC8" t="str">
        <f t="shared" si="3"/>
        <v>Unaudited</v>
      </c>
    </row>
    <row r="9" spans="1:29" x14ac:dyDescent="0.25">
      <c r="A9" t="s">
        <v>420</v>
      </c>
      <c r="B9" t="s">
        <v>1385</v>
      </c>
      <c r="C9" t="s">
        <v>1386</v>
      </c>
      <c r="D9">
        <v>1900</v>
      </c>
      <c r="E9" s="958">
        <v>1</v>
      </c>
      <c r="F9" t="s">
        <v>438</v>
      </c>
      <c r="G9" s="958">
        <v>91</v>
      </c>
      <c r="H9" t="s">
        <v>379</v>
      </c>
      <c r="I9" t="s">
        <v>488</v>
      </c>
      <c r="J9" t="s">
        <v>444</v>
      </c>
      <c r="K9" t="s">
        <v>0</v>
      </c>
      <c r="L9" s="15">
        <v>2.1</v>
      </c>
      <c r="M9" t="s">
        <v>147</v>
      </c>
      <c r="N9" s="679">
        <f t="shared" ca="1" si="4"/>
        <v>71149555.290000007</v>
      </c>
      <c r="O9" s="679">
        <f t="shared" ca="1" si="0"/>
        <v>37030538.839999996</v>
      </c>
      <c r="P9" s="679">
        <f t="shared" ca="1" si="0"/>
        <v>2254739.92</v>
      </c>
      <c r="Q9" s="679">
        <f t="shared" ca="1" si="0"/>
        <v>18669669.890000001</v>
      </c>
      <c r="R9" s="679">
        <f t="shared" ca="1" si="0"/>
        <v>7907055.0100000007</v>
      </c>
      <c r="S9" s="679">
        <f t="shared" ca="1" si="0"/>
        <v>-27514.709999999992</v>
      </c>
      <c r="T9" s="679">
        <f t="shared" ca="1" si="0"/>
        <v>169194.59</v>
      </c>
      <c r="U9" s="679">
        <f t="shared" ca="1" si="0"/>
        <v>1256</v>
      </c>
      <c r="V9" s="679">
        <f t="shared" ca="1" si="0"/>
        <v>684315.29</v>
      </c>
      <c r="W9" s="679">
        <f t="shared" ca="1" si="0"/>
        <v>348640.13</v>
      </c>
      <c r="X9" s="679">
        <f t="shared" ca="1" si="0"/>
        <v>607452.44000000006</v>
      </c>
      <c r="Y9" s="679">
        <f t="shared" ca="1" si="0"/>
        <v>3504207.89</v>
      </c>
      <c r="Z9" s="679">
        <f t="shared" ca="1" si="0"/>
        <v>0</v>
      </c>
      <c r="AA9" t="str">
        <f t="shared" si="1"/>
        <v>HUM_ASR_FY_2022</v>
      </c>
      <c r="AB9" s="958">
        <f t="shared" si="2"/>
        <v>45032</v>
      </c>
      <c r="AC9" t="str">
        <f t="shared" si="3"/>
        <v>Unaudited</v>
      </c>
    </row>
    <row r="10" spans="1:29" x14ac:dyDescent="0.25">
      <c r="A10" t="s">
        <v>420</v>
      </c>
      <c r="B10" t="s">
        <v>1385</v>
      </c>
      <c r="C10" t="s">
        <v>1386</v>
      </c>
      <c r="D10">
        <v>1900</v>
      </c>
      <c r="E10" s="958">
        <v>1</v>
      </c>
      <c r="F10" t="s">
        <v>438</v>
      </c>
      <c r="G10" s="958">
        <v>91</v>
      </c>
      <c r="H10" t="s">
        <v>379</v>
      </c>
      <c r="I10" t="s">
        <v>488</v>
      </c>
      <c r="J10" t="s">
        <v>444</v>
      </c>
      <c r="K10" t="s">
        <v>0</v>
      </c>
      <c r="L10" s="15">
        <v>2.2000000000000002</v>
      </c>
      <c r="M10" t="s">
        <v>148</v>
      </c>
      <c r="N10" s="679">
        <f t="shared" ca="1" si="4"/>
        <v>403304.50128993299</v>
      </c>
      <c r="O10" s="679">
        <f t="shared" ca="1" si="0"/>
        <v>209904.09481115523</v>
      </c>
      <c r="P10" s="679">
        <f t="shared" ca="1" si="0"/>
        <v>12780.779237026534</v>
      </c>
      <c r="Q10" s="679">
        <f t="shared" ca="1" si="0"/>
        <v>105827.25181547833</v>
      </c>
      <c r="R10" s="679">
        <f t="shared" ca="1" si="0"/>
        <v>44820.39085813261</v>
      </c>
      <c r="S10" s="679">
        <f t="shared" ca="1" si="0"/>
        <v>-155.96452218791006</v>
      </c>
      <c r="T10" s="679">
        <f t="shared" ca="1" si="0"/>
        <v>959.06347499680476</v>
      </c>
      <c r="U10" s="679">
        <f t="shared" ca="1" si="0"/>
        <v>7.119516791854787</v>
      </c>
      <c r="V10" s="679">
        <f t="shared" ca="1" si="0"/>
        <v>3878.9762723550812</v>
      </c>
      <c r="W10" s="679">
        <f t="shared" ca="1" si="0"/>
        <v>1976.2334871412711</v>
      </c>
      <c r="X10" s="679">
        <f t="shared" ca="1" si="0"/>
        <v>3443.2865022557048</v>
      </c>
      <c r="Y10" s="679">
        <f t="shared" ca="1" si="0"/>
        <v>19863.269836787458</v>
      </c>
      <c r="Z10" s="679">
        <f t="shared" ca="1" si="0"/>
        <v>0</v>
      </c>
      <c r="AA10" t="str">
        <f t="shared" si="1"/>
        <v>HUM_ASR_FY_2022</v>
      </c>
      <c r="AB10" s="958">
        <f t="shared" si="2"/>
        <v>45032</v>
      </c>
      <c r="AC10" t="str">
        <f t="shared" si="3"/>
        <v>Unaudited</v>
      </c>
    </row>
    <row r="11" spans="1:29" x14ac:dyDescent="0.25">
      <c r="A11" t="s">
        <v>420</v>
      </c>
      <c r="B11" t="s">
        <v>1385</v>
      </c>
      <c r="C11" t="s">
        <v>1386</v>
      </c>
      <c r="D11">
        <v>1900</v>
      </c>
      <c r="E11" s="958">
        <v>1</v>
      </c>
      <c r="F11" t="s">
        <v>438</v>
      </c>
      <c r="G11" s="958">
        <v>91</v>
      </c>
      <c r="H11" t="s">
        <v>379</v>
      </c>
      <c r="I11" t="s">
        <v>488</v>
      </c>
      <c r="J11" t="s">
        <v>444</v>
      </c>
      <c r="K11" t="s">
        <v>0</v>
      </c>
      <c r="L11" s="15">
        <v>2.2999999999999998</v>
      </c>
      <c r="M11" t="s">
        <v>149</v>
      </c>
      <c r="N11" s="679">
        <f t="shared" ca="1" si="4"/>
        <v>47575824.700000107</v>
      </c>
      <c r="O11" s="679">
        <f t="shared" ca="1" si="0"/>
        <v>30969077.64000012</v>
      </c>
      <c r="P11" s="679">
        <f t="shared" ca="1" si="0"/>
        <v>3247047.8299999996</v>
      </c>
      <c r="Q11" s="679">
        <f t="shared" ca="1" si="0"/>
        <v>7802941.5699999873</v>
      </c>
      <c r="R11" s="679">
        <f t="shared" ca="1" si="0"/>
        <v>3899931.6500000004</v>
      </c>
      <c r="S11" s="679">
        <f t="shared" ca="1" si="0"/>
        <v>183223.27</v>
      </c>
      <c r="T11" s="679">
        <f t="shared" ca="1" si="0"/>
        <v>175966.05999999997</v>
      </c>
      <c r="U11" s="679">
        <f t="shared" ca="1" si="0"/>
        <v>2616.12</v>
      </c>
      <c r="V11" s="679">
        <f t="shared" ca="1" si="0"/>
        <v>347529.26999999996</v>
      </c>
      <c r="W11" s="679">
        <f t="shared" ca="1" si="0"/>
        <v>27960.03000000001</v>
      </c>
      <c r="X11" s="679">
        <f t="shared" ca="1" si="0"/>
        <v>167723.89000000001</v>
      </c>
      <c r="Y11" s="679">
        <f t="shared" ca="1" si="0"/>
        <v>751807.37</v>
      </c>
      <c r="Z11" s="679">
        <f t="shared" ca="1" si="0"/>
        <v>0</v>
      </c>
      <c r="AA11" t="str">
        <f t="shared" si="1"/>
        <v>HUM_ASR_FY_2022</v>
      </c>
      <c r="AB11" s="958">
        <f t="shared" si="2"/>
        <v>45032</v>
      </c>
      <c r="AC11" t="str">
        <f t="shared" si="3"/>
        <v>Unaudited</v>
      </c>
    </row>
    <row r="12" spans="1:29" x14ac:dyDescent="0.25">
      <c r="A12" t="s">
        <v>420</v>
      </c>
      <c r="B12" t="s">
        <v>1385</v>
      </c>
      <c r="C12" t="s">
        <v>1386</v>
      </c>
      <c r="D12">
        <v>1900</v>
      </c>
      <c r="E12" s="958">
        <v>1</v>
      </c>
      <c r="F12" t="s">
        <v>438</v>
      </c>
      <c r="G12" s="958">
        <v>91</v>
      </c>
      <c r="H12" t="s">
        <v>379</v>
      </c>
      <c r="I12" t="s">
        <v>488</v>
      </c>
      <c r="J12" t="s">
        <v>444</v>
      </c>
      <c r="K12" t="s">
        <v>0</v>
      </c>
      <c r="L12" s="15">
        <v>2.4</v>
      </c>
      <c r="M12" t="s">
        <v>150</v>
      </c>
      <c r="N12" s="679">
        <f t="shared" ca="1" si="4"/>
        <v>11327582.390000001</v>
      </c>
      <c r="O12" s="679">
        <f t="shared" ca="1" si="0"/>
        <v>942340.24</v>
      </c>
      <c r="P12" s="679">
        <f t="shared" ca="1" si="0"/>
        <v>173812.26999999993</v>
      </c>
      <c r="Q12" s="679">
        <f t="shared" ca="1" si="0"/>
        <v>4708373.0500000026</v>
      </c>
      <c r="R12" s="679">
        <f t="shared" ca="1" si="0"/>
        <v>1524800.4600000002</v>
      </c>
      <c r="S12" s="679">
        <f t="shared" ca="1" si="0"/>
        <v>1628215.6699999995</v>
      </c>
      <c r="T12" s="679">
        <f t="shared" ca="1" si="0"/>
        <v>26747.03</v>
      </c>
      <c r="U12" s="679">
        <f t="shared" ca="1" si="0"/>
        <v>16998.71</v>
      </c>
      <c r="V12" s="679">
        <f t="shared" ca="1" si="0"/>
        <v>144702.40999999997</v>
      </c>
      <c r="W12" s="679">
        <f t="shared" ca="1" si="0"/>
        <v>5550.2900000000009</v>
      </c>
      <c r="X12" s="679">
        <f t="shared" ca="1" si="0"/>
        <v>970625.54999999993</v>
      </c>
      <c r="Y12" s="679">
        <f t="shared" ca="1" si="0"/>
        <v>1185416.7099999997</v>
      </c>
      <c r="Z12" s="679">
        <f t="shared" ca="1" si="0"/>
        <v>0</v>
      </c>
      <c r="AA12" t="str">
        <f t="shared" si="1"/>
        <v>HUM_ASR_FY_2022</v>
      </c>
      <c r="AB12" s="958">
        <f t="shared" si="2"/>
        <v>45032</v>
      </c>
      <c r="AC12" t="str">
        <f t="shared" si="3"/>
        <v>Unaudited</v>
      </c>
    </row>
    <row r="13" spans="1:29" x14ac:dyDescent="0.25">
      <c r="A13" t="s">
        <v>420</v>
      </c>
      <c r="B13" t="s">
        <v>1385</v>
      </c>
      <c r="C13" t="s">
        <v>1386</v>
      </c>
      <c r="D13">
        <v>1900</v>
      </c>
      <c r="E13" s="958">
        <v>1</v>
      </c>
      <c r="F13" t="s">
        <v>438</v>
      </c>
      <c r="G13" s="958">
        <v>91</v>
      </c>
      <c r="H13" t="s">
        <v>379</v>
      </c>
      <c r="I13" t="s">
        <v>488</v>
      </c>
      <c r="J13" t="s">
        <v>444</v>
      </c>
      <c r="K13" t="s">
        <v>0</v>
      </c>
      <c r="L13" s="15">
        <v>2.5</v>
      </c>
      <c r="M13" t="s">
        <v>151</v>
      </c>
      <c r="N13" s="679">
        <f t="shared" ca="1" si="4"/>
        <v>333888.3725117151</v>
      </c>
      <c r="O13" s="679">
        <f t="shared" ca="1" si="0"/>
        <v>28966.522852287548</v>
      </c>
      <c r="P13" s="679">
        <f t="shared" ca="1" si="0"/>
        <v>5609.6981554658832</v>
      </c>
      <c r="Q13" s="679">
        <f t="shared" ca="1" si="0"/>
        <v>140632.66763829911</v>
      </c>
      <c r="R13" s="679">
        <f t="shared" ca="1" si="0"/>
        <v>45653.097055383056</v>
      </c>
      <c r="S13" s="679">
        <f t="shared" ca="1" si="0"/>
        <v>48190.777892392907</v>
      </c>
      <c r="T13" s="679">
        <f t="shared" ca="1" si="0"/>
        <v>917.91389702912852</v>
      </c>
      <c r="U13" s="679">
        <f t="shared" ca="1" si="0"/>
        <v>473.41314539675506</v>
      </c>
      <c r="V13" s="679">
        <f t="shared" ca="1" si="0"/>
        <v>4159.7468911651013</v>
      </c>
      <c r="W13" s="679">
        <f t="shared" ca="1" si="0"/>
        <v>206.54831777666871</v>
      </c>
      <c r="X13" s="679">
        <f t="shared" ca="1" si="0"/>
        <v>28187.985877421546</v>
      </c>
      <c r="Y13" s="679">
        <f t="shared" ca="1" si="0"/>
        <v>30890.000789097438</v>
      </c>
      <c r="Z13" s="679">
        <f t="shared" ca="1" si="0"/>
        <v>0</v>
      </c>
      <c r="AA13" t="str">
        <f t="shared" si="1"/>
        <v>HUM_ASR_FY_2022</v>
      </c>
      <c r="AB13" s="958">
        <f t="shared" si="2"/>
        <v>45032</v>
      </c>
      <c r="AC13" t="str">
        <f t="shared" si="3"/>
        <v>Unaudited</v>
      </c>
    </row>
    <row r="14" spans="1:29" x14ac:dyDescent="0.25">
      <c r="A14" t="s">
        <v>420</v>
      </c>
      <c r="B14" t="s">
        <v>1385</v>
      </c>
      <c r="C14" t="s">
        <v>1386</v>
      </c>
      <c r="D14">
        <v>1900</v>
      </c>
      <c r="E14" s="958">
        <v>1</v>
      </c>
      <c r="F14" t="s">
        <v>438</v>
      </c>
      <c r="G14" s="958">
        <v>91</v>
      </c>
      <c r="H14" t="s">
        <v>379</v>
      </c>
      <c r="I14" t="s">
        <v>488</v>
      </c>
      <c r="J14" t="s">
        <v>444</v>
      </c>
      <c r="K14" t="s">
        <v>0</v>
      </c>
      <c r="L14" s="15" t="s">
        <v>96</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HUM_ASR_FY_2022</v>
      </c>
      <c r="AB14" s="958">
        <f t="shared" si="2"/>
        <v>45032</v>
      </c>
      <c r="AC14" t="str">
        <f t="shared" si="3"/>
        <v>Unaudited</v>
      </c>
    </row>
    <row r="15" spans="1:29" x14ac:dyDescent="0.25">
      <c r="A15" t="s">
        <v>420</v>
      </c>
      <c r="B15" t="s">
        <v>1385</v>
      </c>
      <c r="C15" t="s">
        <v>1386</v>
      </c>
      <c r="D15">
        <v>1900</v>
      </c>
      <c r="E15" s="958">
        <v>1</v>
      </c>
      <c r="F15" t="s">
        <v>438</v>
      </c>
      <c r="G15" s="958">
        <v>91</v>
      </c>
      <c r="H15" t="s">
        <v>379</v>
      </c>
      <c r="I15" t="s">
        <v>488</v>
      </c>
      <c r="J15" t="s">
        <v>444</v>
      </c>
      <c r="K15" t="s">
        <v>0</v>
      </c>
      <c r="L15" s="15" t="s">
        <v>152</v>
      </c>
      <c r="M15" t="s">
        <v>451</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HUM_ASR_FY_2022</v>
      </c>
      <c r="AB15" s="958">
        <f t="shared" si="2"/>
        <v>45032</v>
      </c>
      <c r="AC15" t="str">
        <f t="shared" si="3"/>
        <v>Unaudited</v>
      </c>
    </row>
    <row r="16" spans="1:29" x14ac:dyDescent="0.25">
      <c r="A16" t="s">
        <v>420</v>
      </c>
      <c r="B16" t="s">
        <v>1385</v>
      </c>
      <c r="C16" t="s">
        <v>1386</v>
      </c>
      <c r="D16">
        <v>1900</v>
      </c>
      <c r="E16" s="958">
        <v>1</v>
      </c>
      <c r="F16" t="s">
        <v>438</v>
      </c>
      <c r="G16" s="958">
        <v>91</v>
      </c>
      <c r="H16" t="s">
        <v>379</v>
      </c>
      <c r="I16" t="s">
        <v>488</v>
      </c>
      <c r="J16" t="s">
        <v>444</v>
      </c>
      <c r="K16" t="s">
        <v>0</v>
      </c>
      <c r="L16" s="15" t="s">
        <v>917</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HUM_ASR_FY_2022</v>
      </c>
      <c r="AB16" s="958">
        <f t="shared" si="2"/>
        <v>45032</v>
      </c>
      <c r="AC16" t="str">
        <f t="shared" si="3"/>
        <v>Unaudited</v>
      </c>
    </row>
    <row r="17" spans="1:29" x14ac:dyDescent="0.25">
      <c r="A17" t="s">
        <v>420</v>
      </c>
      <c r="B17" t="s">
        <v>1385</v>
      </c>
      <c r="C17" t="s">
        <v>1386</v>
      </c>
      <c r="D17">
        <v>1900</v>
      </c>
      <c r="E17" s="958">
        <v>1</v>
      </c>
      <c r="F17" t="s">
        <v>438</v>
      </c>
      <c r="G17" s="958">
        <v>91</v>
      </c>
      <c r="H17" t="s">
        <v>379</v>
      </c>
      <c r="I17" t="s">
        <v>488</v>
      </c>
      <c r="J17" t="s">
        <v>444</v>
      </c>
      <c r="K17" t="s">
        <v>53</v>
      </c>
      <c r="L17" s="15">
        <v>3.1</v>
      </c>
      <c r="M17" t="s">
        <v>33</v>
      </c>
      <c r="N17" s="679">
        <f t="shared" ca="1" si="4"/>
        <v>89066182.41999948</v>
      </c>
      <c r="O17" s="679">
        <f t="shared" ca="1" si="0"/>
        <v>57298169.869999468</v>
      </c>
      <c r="P17" s="679">
        <f t="shared" ca="1" si="0"/>
        <v>4358744.8700000048</v>
      </c>
      <c r="Q17" s="679">
        <f t="shared" ca="1" si="0"/>
        <v>14905963.449999997</v>
      </c>
      <c r="R17" s="679">
        <f t="shared" ca="1" si="0"/>
        <v>6116672.6000000015</v>
      </c>
      <c r="S17" s="679">
        <f t="shared" ca="1" si="0"/>
        <v>1003186.9299999995</v>
      </c>
      <c r="T17" s="679">
        <f t="shared" ca="1" si="0"/>
        <v>460685.19000000012</v>
      </c>
      <c r="U17" s="679">
        <f t="shared" ca="1" si="0"/>
        <v>34697.29</v>
      </c>
      <c r="V17" s="679">
        <f t="shared" ca="1" si="0"/>
        <v>691909.68000000075</v>
      </c>
      <c r="W17" s="679">
        <f t="shared" ca="1" si="0"/>
        <v>104672.73999999992</v>
      </c>
      <c r="X17" s="679">
        <f t="shared" ca="1" si="0"/>
        <v>2120340.9700000011</v>
      </c>
      <c r="Y17" s="679">
        <f t="shared" ca="1" si="0"/>
        <v>1971138.8300000019</v>
      </c>
      <c r="Z17" s="679">
        <f t="shared" ca="1" si="0"/>
        <v>0</v>
      </c>
      <c r="AA17" t="str">
        <f t="shared" si="1"/>
        <v>HUM_ASR_FY_2022</v>
      </c>
      <c r="AB17" s="958">
        <f t="shared" si="2"/>
        <v>45032</v>
      </c>
      <c r="AC17" t="str">
        <f t="shared" si="3"/>
        <v>Unaudited</v>
      </c>
    </row>
    <row r="18" spans="1:29" x14ac:dyDescent="0.25">
      <c r="A18" t="s">
        <v>420</v>
      </c>
      <c r="B18" t="s">
        <v>1385</v>
      </c>
      <c r="C18" t="s">
        <v>1386</v>
      </c>
      <c r="D18">
        <v>1900</v>
      </c>
      <c r="E18" s="958">
        <v>1</v>
      </c>
      <c r="F18" t="s">
        <v>438</v>
      </c>
      <c r="G18" s="958">
        <v>91</v>
      </c>
      <c r="H18" t="s">
        <v>379</v>
      </c>
      <c r="I18" t="s">
        <v>488</v>
      </c>
      <c r="J18" t="s">
        <v>444</v>
      </c>
      <c r="K18" t="s">
        <v>53</v>
      </c>
      <c r="L18" s="15">
        <v>3.2</v>
      </c>
      <c r="M18" t="s">
        <v>34</v>
      </c>
      <c r="N18" s="679">
        <f t="shared" ca="1" si="4"/>
        <v>4452753.8600000022</v>
      </c>
      <c r="O18" s="679">
        <f t="shared" ca="1" si="4"/>
        <v>2114159.6900000023</v>
      </c>
      <c r="P18" s="679">
        <f t="shared" ca="1" si="4"/>
        <v>241035.83</v>
      </c>
      <c r="Q18" s="679">
        <f t="shared" ca="1" si="4"/>
        <v>1125966.5699999998</v>
      </c>
      <c r="R18" s="679">
        <f t="shared" ca="1" si="4"/>
        <v>581483.41999999981</v>
      </c>
      <c r="S18" s="679">
        <f t="shared" ca="1" si="4"/>
        <v>14412.629999999997</v>
      </c>
      <c r="T18" s="679">
        <f t="shared" ca="1" si="4"/>
        <v>8286.99</v>
      </c>
      <c r="U18" s="679">
        <f t="shared" ca="1" si="4"/>
        <v>252.57</v>
      </c>
      <c r="V18" s="679">
        <f t="shared" ca="1" si="4"/>
        <v>65446.849999999991</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10531.289999999992</v>
      </c>
      <c r="X18" s="679">
        <f t="shared" ca="1" si="4"/>
        <v>76470.31</v>
      </c>
      <c r="Y18" s="679">
        <f t="shared" ca="1" si="4"/>
        <v>214707.70999999996</v>
      </c>
      <c r="Z18" s="679">
        <f t="shared" ca="1" si="4"/>
        <v>0</v>
      </c>
      <c r="AA18" t="str">
        <f t="shared" si="1"/>
        <v>HUM_ASR_FY_2022</v>
      </c>
      <c r="AB18" s="958">
        <f t="shared" si="2"/>
        <v>45032</v>
      </c>
      <c r="AC18" t="str">
        <f t="shared" si="3"/>
        <v>Unaudited</v>
      </c>
    </row>
    <row r="19" spans="1:29" x14ac:dyDescent="0.25">
      <c r="A19" t="s">
        <v>420</v>
      </c>
      <c r="B19" t="s">
        <v>1385</v>
      </c>
      <c r="C19" t="s">
        <v>1386</v>
      </c>
      <c r="D19">
        <v>1900</v>
      </c>
      <c r="E19" s="958">
        <v>1</v>
      </c>
      <c r="F19" t="s">
        <v>438</v>
      </c>
      <c r="G19" s="958">
        <v>91</v>
      </c>
      <c r="H19" t="s">
        <v>379</v>
      </c>
      <c r="I19" t="s">
        <v>488</v>
      </c>
      <c r="J19" t="s">
        <v>444</v>
      </c>
      <c r="K19" t="s">
        <v>53</v>
      </c>
      <c r="L19" s="15">
        <v>3.3</v>
      </c>
      <c r="M19" t="s">
        <v>54</v>
      </c>
      <c r="N19" s="679">
        <f t="shared" ca="1" si="4"/>
        <v>18970.579999999998</v>
      </c>
      <c r="O19" s="679">
        <f t="shared" ca="1" si="4"/>
        <v>12544.199999999999</v>
      </c>
      <c r="P19" s="679">
        <f t="shared" ca="1" si="4"/>
        <v>1593.9099999999999</v>
      </c>
      <c r="Q19" s="679">
        <f t="shared" ca="1" si="4"/>
        <v>2362.11</v>
      </c>
      <c r="R19" s="679">
        <f t="shared" ca="1" si="4"/>
        <v>680.79</v>
      </c>
      <c r="S19" s="679">
        <f t="shared" ca="1" si="4"/>
        <v>337.06</v>
      </c>
      <c r="T19" s="679">
        <f t="shared" ca="1" si="4"/>
        <v>349.42</v>
      </c>
      <c r="U19" s="679">
        <f t="shared" ca="1" si="4"/>
        <v>0</v>
      </c>
      <c r="V19" s="679">
        <f t="shared" ca="1" si="4"/>
        <v>538.94999999999993</v>
      </c>
      <c r="W19" s="679">
        <f t="shared" ca="1" si="5"/>
        <v>0</v>
      </c>
      <c r="X19" s="679">
        <f t="shared" ca="1" si="4"/>
        <v>0</v>
      </c>
      <c r="Y19" s="679">
        <f t="shared" ca="1" si="4"/>
        <v>564.14</v>
      </c>
      <c r="Z19" s="679">
        <f t="shared" ca="1" si="4"/>
        <v>0</v>
      </c>
      <c r="AA19" t="str">
        <f t="shared" si="1"/>
        <v>HUM_ASR_FY_2022</v>
      </c>
      <c r="AB19" s="958">
        <f t="shared" si="2"/>
        <v>45032</v>
      </c>
      <c r="AC19" t="str">
        <f t="shared" si="3"/>
        <v>Unaudited</v>
      </c>
    </row>
    <row r="20" spans="1:29" x14ac:dyDescent="0.25">
      <c r="A20" t="s">
        <v>420</v>
      </c>
      <c r="B20" t="s">
        <v>1385</v>
      </c>
      <c r="C20" t="s">
        <v>1386</v>
      </c>
      <c r="D20">
        <v>1900</v>
      </c>
      <c r="E20" s="958">
        <v>1</v>
      </c>
      <c r="F20" t="s">
        <v>438</v>
      </c>
      <c r="G20" s="958">
        <v>91</v>
      </c>
      <c r="H20" t="s">
        <v>379</v>
      </c>
      <c r="I20" t="s">
        <v>488</v>
      </c>
      <c r="J20" t="s">
        <v>444</v>
      </c>
      <c r="K20" t="s">
        <v>53</v>
      </c>
      <c r="L20" s="15" t="s">
        <v>44</v>
      </c>
      <c r="M20" t="s">
        <v>153</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HUM_ASR_FY_2022</v>
      </c>
      <c r="AB20" s="958">
        <f t="shared" si="2"/>
        <v>45032</v>
      </c>
      <c r="AC20" t="str">
        <f t="shared" si="3"/>
        <v>Unaudited</v>
      </c>
    </row>
    <row r="21" spans="1:29" x14ac:dyDescent="0.25">
      <c r="A21" t="s">
        <v>420</v>
      </c>
      <c r="B21" t="s">
        <v>1385</v>
      </c>
      <c r="C21" t="s">
        <v>1386</v>
      </c>
      <c r="D21">
        <v>1900</v>
      </c>
      <c r="E21" s="958">
        <v>1</v>
      </c>
      <c r="F21" t="s">
        <v>438</v>
      </c>
      <c r="G21" s="958">
        <v>91</v>
      </c>
      <c r="H21" t="s">
        <v>379</v>
      </c>
      <c r="I21" t="s">
        <v>488</v>
      </c>
      <c r="J21" t="s">
        <v>444</v>
      </c>
      <c r="K21" t="s">
        <v>53</v>
      </c>
      <c r="L21" s="15" t="s">
        <v>41</v>
      </c>
      <c r="M21" t="s">
        <v>52</v>
      </c>
      <c r="N21" s="679">
        <f t="shared" ca="1" si="4"/>
        <v>11587542.069999998</v>
      </c>
      <c r="O21" s="679">
        <f t="shared" ca="1" si="4"/>
        <v>9656088.4799999986</v>
      </c>
      <c r="P21" s="679">
        <f t="shared" ca="1" si="4"/>
        <v>428966.13</v>
      </c>
      <c r="Q21" s="679">
        <f t="shared" ca="1" si="4"/>
        <v>603310.29</v>
      </c>
      <c r="R21" s="679">
        <f t="shared" ca="1" si="4"/>
        <v>285901.37</v>
      </c>
      <c r="S21" s="679">
        <f t="shared" ca="1" si="4"/>
        <v>268405</v>
      </c>
      <c r="T21" s="679">
        <f t="shared" ca="1" si="4"/>
        <v>63998.21</v>
      </c>
      <c r="U21" s="679">
        <f t="shared" ca="1" si="4"/>
        <v>19350</v>
      </c>
      <c r="V21" s="679">
        <f t="shared" ca="1" si="4"/>
        <v>44077.509999999995</v>
      </c>
      <c r="W21" s="679">
        <f t="shared" ca="1" si="5"/>
        <v>912.08000000000015</v>
      </c>
      <c r="X21" s="679">
        <f t="shared" ca="1" si="4"/>
        <v>183737.5</v>
      </c>
      <c r="Y21" s="679">
        <f t="shared" ca="1" si="4"/>
        <v>32795.5</v>
      </c>
      <c r="Z21" s="679">
        <f t="shared" ca="1" si="4"/>
        <v>0</v>
      </c>
      <c r="AA21" t="str">
        <f t="shared" si="1"/>
        <v>HUM_ASR_FY_2022</v>
      </c>
      <c r="AB21" s="958">
        <f t="shared" si="2"/>
        <v>45032</v>
      </c>
      <c r="AC21" t="str">
        <f t="shared" si="3"/>
        <v>Unaudited</v>
      </c>
    </row>
    <row r="22" spans="1:29" x14ac:dyDescent="0.25">
      <c r="A22" t="s">
        <v>420</v>
      </c>
      <c r="B22" t="s">
        <v>1385</v>
      </c>
      <c r="C22" t="s">
        <v>1386</v>
      </c>
      <c r="D22">
        <v>1900</v>
      </c>
      <c r="E22" s="958">
        <v>1</v>
      </c>
      <c r="F22" t="s">
        <v>438</v>
      </c>
      <c r="G22" s="958">
        <v>91</v>
      </c>
      <c r="H22" t="s">
        <v>379</v>
      </c>
      <c r="I22" t="s">
        <v>488</v>
      </c>
      <c r="J22" t="s">
        <v>444</v>
      </c>
      <c r="K22" t="s">
        <v>53</v>
      </c>
      <c r="L22" s="15" t="s">
        <v>42</v>
      </c>
      <c r="M22" t="s">
        <v>154</v>
      </c>
      <c r="N22" s="679">
        <f t="shared" ca="1" si="4"/>
        <v>530210.74726490094</v>
      </c>
      <c r="O22" s="679">
        <f t="shared" ca="1" si="4"/>
        <v>341128.84579896007</v>
      </c>
      <c r="P22" s="679">
        <f t="shared" ca="1" si="4"/>
        <v>25928.360571265915</v>
      </c>
      <c r="Q22" s="679">
        <f t="shared" ca="1" si="4"/>
        <v>88748.946357690089</v>
      </c>
      <c r="R22" s="679">
        <f t="shared" ca="1" si="4"/>
        <v>36392.876141043555</v>
      </c>
      <c r="S22" s="679">
        <f t="shared" ca="1" si="4"/>
        <v>5964.7638297645262</v>
      </c>
      <c r="T22" s="679">
        <f t="shared" ca="1" si="4"/>
        <v>2707.4575725577324</v>
      </c>
      <c r="U22" s="679">
        <f t="shared" ca="1" si="4"/>
        <v>206.29789848423567</v>
      </c>
      <c r="V22" s="679">
        <f t="shared" ca="1" si="4"/>
        <v>4129.0786345587157</v>
      </c>
      <c r="W22" s="679">
        <f t="shared" ca="1" si="5"/>
        <v>619.78819254110772</v>
      </c>
      <c r="X22" s="679">
        <f t="shared" ca="1" si="4"/>
        <v>12629.950583647054</v>
      </c>
      <c r="Y22" s="679">
        <f t="shared" ca="1" si="4"/>
        <v>11754.381684388012</v>
      </c>
      <c r="Z22" s="679">
        <f t="shared" ca="1" si="4"/>
        <v>0</v>
      </c>
      <c r="AA22" t="str">
        <f t="shared" si="1"/>
        <v>HUM_ASR_FY_2022</v>
      </c>
      <c r="AB22" s="958">
        <f t="shared" si="2"/>
        <v>45032</v>
      </c>
      <c r="AC22" t="str">
        <f t="shared" si="3"/>
        <v>Unaudited</v>
      </c>
    </row>
    <row r="23" spans="1:29" x14ac:dyDescent="0.25">
      <c r="A23" t="s">
        <v>420</v>
      </c>
      <c r="B23" t="s">
        <v>1385</v>
      </c>
      <c r="C23" t="s">
        <v>1386</v>
      </c>
      <c r="D23">
        <v>1900</v>
      </c>
      <c r="E23" s="958">
        <v>1</v>
      </c>
      <c r="F23" t="s">
        <v>438</v>
      </c>
      <c r="G23" s="958">
        <v>91</v>
      </c>
      <c r="H23" t="s">
        <v>379</v>
      </c>
      <c r="I23" t="s">
        <v>488</v>
      </c>
      <c r="J23" t="s">
        <v>444</v>
      </c>
      <c r="K23" t="s">
        <v>53</v>
      </c>
      <c r="L23" s="15" t="s">
        <v>43</v>
      </c>
      <c r="M23" t="s">
        <v>462</v>
      </c>
      <c r="N23" s="679">
        <f t="shared" ca="1" si="4"/>
        <v>27410539.099999998</v>
      </c>
      <c r="O23" s="679">
        <f t="shared" ca="1" si="4"/>
        <v>22583384.85283947</v>
      </c>
      <c r="P23" s="679">
        <f t="shared" ca="1" si="4"/>
        <v>1073605.8082031822</v>
      </c>
      <c r="Q23" s="679">
        <f t="shared" ca="1" si="4"/>
        <v>1405031.4748463011</v>
      </c>
      <c r="R23" s="679">
        <f t="shared" ca="1" si="4"/>
        <v>718308.89115117944</v>
      </c>
      <c r="S23" s="679">
        <f t="shared" ca="1" si="4"/>
        <v>745582.35455985437</v>
      </c>
      <c r="T23" s="679">
        <f t="shared" ca="1" si="4"/>
        <v>130816.59840289893</v>
      </c>
      <c r="U23" s="679">
        <f t="shared" ca="1" si="4"/>
        <v>11357.71156596971</v>
      </c>
      <c r="V23" s="679">
        <f t="shared" ca="1" si="4"/>
        <v>109861.44688337899</v>
      </c>
      <c r="W23" s="679">
        <f t="shared" ca="1" si="5"/>
        <v>2543.4126811435708</v>
      </c>
      <c r="X23" s="679">
        <f t="shared" ca="1" si="4"/>
        <v>544980.68401180557</v>
      </c>
      <c r="Y23" s="679">
        <f t="shared" ca="1" si="4"/>
        <v>85065.864854813917</v>
      </c>
      <c r="Z23" s="679">
        <f t="shared" ca="1" si="4"/>
        <v>0</v>
      </c>
      <c r="AA23" t="str">
        <f t="shared" si="1"/>
        <v>HUM_ASR_FY_2022</v>
      </c>
      <c r="AB23" s="958">
        <f t="shared" si="2"/>
        <v>45032</v>
      </c>
      <c r="AC23" t="str">
        <f t="shared" si="3"/>
        <v>Unaudited</v>
      </c>
    </row>
    <row r="24" spans="1:29" x14ac:dyDescent="0.25">
      <c r="A24" t="s">
        <v>420</v>
      </c>
      <c r="B24" t="s">
        <v>1385</v>
      </c>
      <c r="C24" t="s">
        <v>1386</v>
      </c>
      <c r="D24">
        <v>1900</v>
      </c>
      <c r="E24" s="958">
        <v>1</v>
      </c>
      <c r="F24" t="s">
        <v>438</v>
      </c>
      <c r="G24" s="958">
        <v>91</v>
      </c>
      <c r="H24" t="s">
        <v>379</v>
      </c>
      <c r="I24" t="s">
        <v>488</v>
      </c>
      <c r="J24" t="s">
        <v>444</v>
      </c>
      <c r="K24" t="s">
        <v>920</v>
      </c>
      <c r="L24" s="15" t="s">
        <v>921</v>
      </c>
      <c r="M24" t="s">
        <v>920</v>
      </c>
      <c r="N24" s="679">
        <f t="shared" ca="1" si="4"/>
        <v>10440710.690000005</v>
      </c>
      <c r="O24" s="679">
        <f t="shared" ca="1" si="4"/>
        <v>9315622.9900000039</v>
      </c>
      <c r="P24" s="679">
        <f t="shared" ca="1" si="4"/>
        <v>709233.52</v>
      </c>
      <c r="Q24" s="679">
        <f t="shared" ca="1" si="4"/>
        <v>141080.29999999999</v>
      </c>
      <c r="R24" s="679">
        <f t="shared" ca="1" si="4"/>
        <v>224281.90000000002</v>
      </c>
      <c r="S24" s="679">
        <f t="shared" ca="1" si="4"/>
        <v>7315.54</v>
      </c>
      <c r="T24" s="679">
        <f t="shared" ca="1" si="4"/>
        <v>6940.72</v>
      </c>
      <c r="U24" s="679">
        <f t="shared" ca="1" si="4"/>
        <v>0</v>
      </c>
      <c r="V24" s="679">
        <f t="shared" ca="1" si="4"/>
        <v>31448.149999999998</v>
      </c>
      <c r="W24" s="679">
        <f t="shared" ca="1" si="5"/>
        <v>0</v>
      </c>
      <c r="X24" s="679">
        <f t="shared" ca="1" si="4"/>
        <v>193.86</v>
      </c>
      <c r="Y24" s="679">
        <f t="shared" ca="1" si="4"/>
        <v>4593.71</v>
      </c>
      <c r="Z24" s="679">
        <f t="shared" ca="1" si="4"/>
        <v>0</v>
      </c>
      <c r="AA24" t="str">
        <f t="shared" si="1"/>
        <v>HUM_ASR_FY_2022</v>
      </c>
      <c r="AB24" s="958">
        <f t="shared" si="2"/>
        <v>45032</v>
      </c>
      <c r="AC24" t="str">
        <f t="shared" si="3"/>
        <v>Unaudited</v>
      </c>
    </row>
    <row r="25" spans="1:29" x14ac:dyDescent="0.25">
      <c r="A25" t="s">
        <v>420</v>
      </c>
      <c r="B25" t="s">
        <v>1385</v>
      </c>
      <c r="C25" t="s">
        <v>1386</v>
      </c>
      <c r="D25">
        <v>1900</v>
      </c>
      <c r="E25" s="958">
        <v>1</v>
      </c>
      <c r="F25" t="s">
        <v>438</v>
      </c>
      <c r="G25" s="958">
        <v>91</v>
      </c>
      <c r="H25" t="s">
        <v>379</v>
      </c>
      <c r="I25" t="s">
        <v>488</v>
      </c>
      <c r="J25" t="s">
        <v>444</v>
      </c>
      <c r="K25" t="s">
        <v>920</v>
      </c>
      <c r="L25" s="15" t="s">
        <v>922</v>
      </c>
      <c r="M25" t="s">
        <v>925</v>
      </c>
      <c r="N25" s="679">
        <f t="shared" ca="1" si="4"/>
        <v>59182.177608561171</v>
      </c>
      <c r="O25" s="679">
        <f t="shared" ca="1" si="4"/>
        <v>52804.724764246457</v>
      </c>
      <c r="P25" s="679">
        <f t="shared" ca="1" si="4"/>
        <v>4020.2228940973564</v>
      </c>
      <c r="Q25" s="679">
        <f t="shared" ca="1" si="4"/>
        <v>799.7002904855982</v>
      </c>
      <c r="R25" s="679">
        <f t="shared" ca="1" si="4"/>
        <v>1271.3206633432299</v>
      </c>
      <c r="S25" s="679">
        <f t="shared" ca="1" si="4"/>
        <v>41.467444165195374</v>
      </c>
      <c r="T25" s="679">
        <f t="shared" ca="1" si="4"/>
        <v>39.342812569715257</v>
      </c>
      <c r="U25" s="679">
        <f t="shared" ca="1" si="4"/>
        <v>0</v>
      </c>
      <c r="V25" s="679">
        <f t="shared" ca="1" si="4"/>
        <v>178.26085350140778</v>
      </c>
      <c r="W25" s="679">
        <f t="shared" ca="1" si="5"/>
        <v>0</v>
      </c>
      <c r="X25" s="679">
        <f t="shared" ca="1" si="4"/>
        <v>1.0988770105644665</v>
      </c>
      <c r="Y25" s="679">
        <f t="shared" ca="1" si="4"/>
        <v>26.039009141649096</v>
      </c>
      <c r="Z25" s="679">
        <f t="shared" ca="1" si="4"/>
        <v>0</v>
      </c>
      <c r="AA25" t="str">
        <f t="shared" si="1"/>
        <v>HUM_ASR_FY_2022</v>
      </c>
      <c r="AB25" s="958">
        <f t="shared" si="2"/>
        <v>45032</v>
      </c>
      <c r="AC25" t="str">
        <f t="shared" si="3"/>
        <v>Unaudited</v>
      </c>
    </row>
    <row r="26" spans="1:29" x14ac:dyDescent="0.25">
      <c r="A26" t="s">
        <v>420</v>
      </c>
      <c r="B26" t="s">
        <v>1385</v>
      </c>
      <c r="C26" t="s">
        <v>1386</v>
      </c>
      <c r="D26">
        <v>1900</v>
      </c>
      <c r="E26" s="958">
        <v>1</v>
      </c>
      <c r="F26" t="s">
        <v>438</v>
      </c>
      <c r="G26" s="958">
        <v>91</v>
      </c>
      <c r="H26" t="s">
        <v>379</v>
      </c>
      <c r="I26" t="s">
        <v>488</v>
      </c>
      <c r="J26" t="s">
        <v>444</v>
      </c>
      <c r="K26" t="s">
        <v>920</v>
      </c>
      <c r="L26" s="15" t="s">
        <v>923</v>
      </c>
      <c r="M26" t="s">
        <v>926</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HUM_ASR_FY_2022</v>
      </c>
      <c r="AB26" s="958">
        <f t="shared" si="2"/>
        <v>45032</v>
      </c>
      <c r="AC26" t="str">
        <f t="shared" si="3"/>
        <v>Unaudited</v>
      </c>
    </row>
    <row r="27" spans="1:29" x14ac:dyDescent="0.25">
      <c r="A27" t="s">
        <v>420</v>
      </c>
      <c r="B27" t="s">
        <v>1385</v>
      </c>
      <c r="C27" t="s">
        <v>1386</v>
      </c>
      <c r="D27">
        <v>1900</v>
      </c>
      <c r="E27" s="958">
        <v>1</v>
      </c>
      <c r="F27" t="s">
        <v>438</v>
      </c>
      <c r="G27" s="958">
        <v>91</v>
      </c>
      <c r="H27" t="s">
        <v>379</v>
      </c>
      <c r="I27" t="s">
        <v>488</v>
      </c>
      <c r="J27" t="s">
        <v>444</v>
      </c>
      <c r="K27" t="s">
        <v>445</v>
      </c>
      <c r="L27" s="15">
        <v>5.0999999999999996</v>
      </c>
      <c r="M27" t="s">
        <v>37</v>
      </c>
      <c r="N27" s="679">
        <f t="shared" ca="1" si="4"/>
        <v>112893.81</v>
      </c>
      <c r="O27" s="679">
        <f t="shared" ca="1" si="4"/>
        <v>39728.050000000003</v>
      </c>
      <c r="P27" s="679">
        <f t="shared" ca="1" si="4"/>
        <v>18280.989999999998</v>
      </c>
      <c r="Q27" s="679">
        <f t="shared" ca="1" si="4"/>
        <v>7111.2199999999993</v>
      </c>
      <c r="R27" s="679">
        <f t="shared" ca="1" si="4"/>
        <v>39215.089999999997</v>
      </c>
      <c r="S27" s="679">
        <f t="shared" ca="1" si="4"/>
        <v>6784.79</v>
      </c>
      <c r="T27" s="679">
        <f t="shared" ca="1" si="4"/>
        <v>902.41</v>
      </c>
      <c r="U27" s="679">
        <f t="shared" ca="1" si="4"/>
        <v>96</v>
      </c>
      <c r="V27" s="679">
        <f t="shared" ca="1" si="4"/>
        <v>1549.98</v>
      </c>
      <c r="W27" s="679">
        <f t="shared" ca="1" si="5"/>
        <v>68.89</v>
      </c>
      <c r="X27" s="679">
        <f t="shared" ca="1" si="4"/>
        <v>-751.96</v>
      </c>
      <c r="Y27" s="679">
        <f t="shared" ca="1" si="4"/>
        <v>-91.649999999999991</v>
      </c>
      <c r="Z27" s="679">
        <f t="shared" ca="1" si="4"/>
        <v>0</v>
      </c>
      <c r="AA27" t="str">
        <f t="shared" si="1"/>
        <v>HUM_ASR_FY_2022</v>
      </c>
      <c r="AB27" s="958">
        <f t="shared" si="2"/>
        <v>45032</v>
      </c>
      <c r="AC27" t="str">
        <f t="shared" si="3"/>
        <v>Unaudited</v>
      </c>
    </row>
    <row r="28" spans="1:29" x14ac:dyDescent="0.25">
      <c r="A28" t="s">
        <v>420</v>
      </c>
      <c r="B28" t="s">
        <v>1385</v>
      </c>
      <c r="C28" t="s">
        <v>1386</v>
      </c>
      <c r="D28">
        <v>1900</v>
      </c>
      <c r="E28" s="958">
        <v>1</v>
      </c>
      <c r="F28" t="s">
        <v>438</v>
      </c>
      <c r="G28" s="958">
        <v>91</v>
      </c>
      <c r="H28" t="s">
        <v>379</v>
      </c>
      <c r="I28" t="s">
        <v>488</v>
      </c>
      <c r="J28" t="s">
        <v>444</v>
      </c>
      <c r="K28" t="s">
        <v>445</v>
      </c>
      <c r="L28" s="15">
        <v>5.2</v>
      </c>
      <c r="M28" t="s">
        <v>303</v>
      </c>
      <c r="N28" s="679">
        <f t="shared" ca="1" si="4"/>
        <v>35676194.900000013</v>
      </c>
      <c r="O28" s="679">
        <f t="shared" ca="1" si="4"/>
        <v>12545655.650000002</v>
      </c>
      <c r="P28" s="679">
        <f t="shared" ca="1" si="4"/>
        <v>8711695.2599999998</v>
      </c>
      <c r="Q28" s="679">
        <f t="shared" ca="1" si="4"/>
        <v>2806909.13</v>
      </c>
      <c r="R28" s="679">
        <f t="shared" ca="1" si="4"/>
        <v>7891484.7999999989</v>
      </c>
      <c r="S28" s="679">
        <f t="shared" ca="1" si="4"/>
        <v>980836.99</v>
      </c>
      <c r="T28" s="679">
        <f t="shared" ca="1" si="4"/>
        <v>952828.7699999999</v>
      </c>
      <c r="U28" s="679">
        <f t="shared" ca="1" si="4"/>
        <v>20490.77</v>
      </c>
      <c r="V28" s="679">
        <f t="shared" ca="1" si="4"/>
        <v>434991.13</v>
      </c>
      <c r="W28" s="679">
        <f t="shared" ca="1" si="5"/>
        <v>2764.5400000000004</v>
      </c>
      <c r="X28" s="679">
        <f t="shared" ca="1" si="4"/>
        <v>875529.77</v>
      </c>
      <c r="Y28" s="679">
        <f t="shared" ca="1" si="4"/>
        <v>453008.08999999997</v>
      </c>
      <c r="Z28" s="679">
        <f t="shared" ca="1" si="4"/>
        <v>0</v>
      </c>
      <c r="AA28" t="str">
        <f t="shared" si="1"/>
        <v>HUM_ASR_FY_2022</v>
      </c>
      <c r="AB28" s="958">
        <f t="shared" si="2"/>
        <v>45032</v>
      </c>
      <c r="AC28" t="str">
        <f t="shared" si="3"/>
        <v>Unaudited</v>
      </c>
    </row>
    <row r="29" spans="1:29" x14ac:dyDescent="0.25">
      <c r="A29" t="s">
        <v>420</v>
      </c>
      <c r="B29" t="s">
        <v>1385</v>
      </c>
      <c r="C29" t="s">
        <v>1386</v>
      </c>
      <c r="D29">
        <v>1900</v>
      </c>
      <c r="E29" s="958">
        <v>1</v>
      </c>
      <c r="F29" t="s">
        <v>438</v>
      </c>
      <c r="G29" s="958">
        <v>91</v>
      </c>
      <c r="H29" t="s">
        <v>379</v>
      </c>
      <c r="I29" t="s">
        <v>488</v>
      </c>
      <c r="J29" t="s">
        <v>444</v>
      </c>
      <c r="K29" t="s">
        <v>445</v>
      </c>
      <c r="L29" s="15">
        <v>5.3</v>
      </c>
      <c r="M29" t="s">
        <v>304</v>
      </c>
      <c r="N29" s="679">
        <f t="shared" ca="1" si="4"/>
        <v>639.92784712696186</v>
      </c>
      <c r="O29" s="679">
        <f t="shared" ca="1" si="4"/>
        <v>225.19468079828562</v>
      </c>
      <c r="P29" s="679">
        <f t="shared" ca="1" si="4"/>
        <v>103.62405674898845</v>
      </c>
      <c r="Q29" s="679">
        <f t="shared" ca="1" si="4"/>
        <v>40.309275637399374</v>
      </c>
      <c r="R29" s="679">
        <f t="shared" ca="1" si="4"/>
        <v>222.28701572380319</v>
      </c>
      <c r="S29" s="679">
        <f t="shared" ca="1" si="4"/>
        <v>38.458938164178704</v>
      </c>
      <c r="T29" s="679">
        <f t="shared" ca="1" si="4"/>
        <v>5.1152254364153515</v>
      </c>
      <c r="U29" s="679">
        <f t="shared" ca="1" si="4"/>
        <v>0.54416688854941064</v>
      </c>
      <c r="V29" s="679">
        <f t="shared" ca="1" si="4"/>
        <v>8.7859145199355773</v>
      </c>
      <c r="W29" s="679">
        <f t="shared" ca="1" si="5"/>
        <v>0.39049642658509276</v>
      </c>
      <c r="X29" s="679">
        <f t="shared" ca="1" si="4"/>
        <v>-4.2624138907668225</v>
      </c>
      <c r="Y29" s="679">
        <f t="shared" ca="1" si="4"/>
        <v>-0.51950932641201553</v>
      </c>
      <c r="Z29" s="679">
        <f t="shared" ca="1" si="4"/>
        <v>0</v>
      </c>
      <c r="AA29" t="str">
        <f t="shared" si="1"/>
        <v>HUM_ASR_FY_2022</v>
      </c>
      <c r="AB29" s="958">
        <f t="shared" si="2"/>
        <v>45032</v>
      </c>
      <c r="AC29" t="str">
        <f t="shared" si="3"/>
        <v>Unaudited</v>
      </c>
    </row>
    <row r="30" spans="1:29" x14ac:dyDescent="0.25">
      <c r="A30" t="s">
        <v>420</v>
      </c>
      <c r="B30" t="s">
        <v>1385</v>
      </c>
      <c r="C30" t="s">
        <v>1386</v>
      </c>
      <c r="D30">
        <v>1900</v>
      </c>
      <c r="E30" s="958">
        <v>1</v>
      </c>
      <c r="F30" t="s">
        <v>438</v>
      </c>
      <c r="G30" s="958">
        <v>91</v>
      </c>
      <c r="H30" t="s">
        <v>379</v>
      </c>
      <c r="I30" t="s">
        <v>488</v>
      </c>
      <c r="J30" t="s">
        <v>444</v>
      </c>
      <c r="K30" t="s">
        <v>445</v>
      </c>
      <c r="L30" s="15" t="s">
        <v>82</v>
      </c>
      <c r="M30" t="s">
        <v>453</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HUM_ASR_FY_2022</v>
      </c>
      <c r="AB30" s="958">
        <f t="shared" si="2"/>
        <v>45032</v>
      </c>
      <c r="AC30" t="str">
        <f t="shared" si="3"/>
        <v>Unaudited</v>
      </c>
    </row>
    <row r="31" spans="1:29" x14ac:dyDescent="0.25">
      <c r="A31" t="s">
        <v>420</v>
      </c>
      <c r="B31" t="s">
        <v>1385</v>
      </c>
      <c r="C31" t="s">
        <v>1386</v>
      </c>
      <c r="D31">
        <v>1900</v>
      </c>
      <c r="E31" s="958">
        <v>1</v>
      </c>
      <c r="F31" t="s">
        <v>438</v>
      </c>
      <c r="G31" s="958">
        <v>91</v>
      </c>
      <c r="H31" t="s">
        <v>379</v>
      </c>
      <c r="I31" t="s">
        <v>488</v>
      </c>
      <c r="J31" t="s">
        <v>444</v>
      </c>
      <c r="K31" t="s">
        <v>446</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HUM_ASR_FY_2022</v>
      </c>
      <c r="AB31" s="958">
        <f t="shared" si="2"/>
        <v>45032</v>
      </c>
      <c r="AC31" t="str">
        <f t="shared" si="3"/>
        <v>Unaudited</v>
      </c>
    </row>
    <row r="32" spans="1:29" x14ac:dyDescent="0.25">
      <c r="A32" t="s">
        <v>420</v>
      </c>
      <c r="B32" t="s">
        <v>1385</v>
      </c>
      <c r="C32" t="s">
        <v>1386</v>
      </c>
      <c r="D32">
        <v>1900</v>
      </c>
      <c r="E32" s="958">
        <v>1</v>
      </c>
      <c r="F32" t="s">
        <v>438</v>
      </c>
      <c r="G32" s="958">
        <v>91</v>
      </c>
      <c r="H32" t="s">
        <v>379</v>
      </c>
      <c r="I32" t="s">
        <v>488</v>
      </c>
      <c r="J32" t="s">
        <v>444</v>
      </c>
      <c r="K32" t="s">
        <v>446</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HUM_ASR_FY_2022</v>
      </c>
      <c r="AB32" s="958">
        <f t="shared" si="2"/>
        <v>45032</v>
      </c>
      <c r="AC32" t="str">
        <f t="shared" si="3"/>
        <v>Unaudited</v>
      </c>
    </row>
    <row r="33" spans="1:29" x14ac:dyDescent="0.25">
      <c r="A33" t="s">
        <v>420</v>
      </c>
      <c r="B33" t="s">
        <v>1385</v>
      </c>
      <c r="C33" t="s">
        <v>1386</v>
      </c>
      <c r="D33">
        <v>1900</v>
      </c>
      <c r="E33" s="958">
        <v>1</v>
      </c>
      <c r="F33" t="s">
        <v>438</v>
      </c>
      <c r="G33" s="958">
        <v>91</v>
      </c>
      <c r="H33" t="s">
        <v>379</v>
      </c>
      <c r="I33" t="s">
        <v>488</v>
      </c>
      <c r="J33" t="s">
        <v>444</v>
      </c>
      <c r="K33" t="s">
        <v>446</v>
      </c>
      <c r="L33" s="15">
        <v>6.3</v>
      </c>
      <c r="M33" t="s">
        <v>184</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HUM_ASR_FY_2022</v>
      </c>
      <c r="AB33" s="958">
        <f t="shared" si="2"/>
        <v>45032</v>
      </c>
      <c r="AC33" t="str">
        <f t="shared" si="3"/>
        <v>Unaudited</v>
      </c>
    </row>
    <row r="34" spans="1:29" x14ac:dyDescent="0.25">
      <c r="A34" t="s">
        <v>420</v>
      </c>
      <c r="B34" t="s">
        <v>1385</v>
      </c>
      <c r="C34" t="s">
        <v>1386</v>
      </c>
      <c r="D34">
        <v>1900</v>
      </c>
      <c r="E34" s="958">
        <v>1</v>
      </c>
      <c r="F34" t="s">
        <v>438</v>
      </c>
      <c r="G34" s="958">
        <v>91</v>
      </c>
      <c r="H34" t="s">
        <v>379</v>
      </c>
      <c r="I34" t="s">
        <v>488</v>
      </c>
      <c r="J34" t="s">
        <v>444</v>
      </c>
      <c r="K34" t="s">
        <v>446</v>
      </c>
      <c r="L34" s="15" t="s">
        <v>87</v>
      </c>
      <c r="M34" t="s">
        <v>454</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HUM_ASR_FY_2022</v>
      </c>
      <c r="AB34" s="958">
        <f t="shared" si="2"/>
        <v>45032</v>
      </c>
      <c r="AC34" t="str">
        <f t="shared" si="3"/>
        <v>Unaudited</v>
      </c>
    </row>
    <row r="35" spans="1:29" x14ac:dyDescent="0.25">
      <c r="A35" t="s">
        <v>420</v>
      </c>
      <c r="B35" t="s">
        <v>1385</v>
      </c>
      <c r="C35" t="s">
        <v>1386</v>
      </c>
      <c r="D35">
        <v>1900</v>
      </c>
      <c r="E35" s="958">
        <v>1</v>
      </c>
      <c r="F35" t="s">
        <v>438</v>
      </c>
      <c r="G35" s="958">
        <v>91</v>
      </c>
      <c r="H35" t="s">
        <v>379</v>
      </c>
      <c r="I35" t="s">
        <v>488</v>
      </c>
      <c r="J35" t="s">
        <v>444</v>
      </c>
      <c r="K35" t="s">
        <v>447</v>
      </c>
      <c r="L35" s="15">
        <v>7.1</v>
      </c>
      <c r="M35" t="s">
        <v>20</v>
      </c>
      <c r="N35" s="679">
        <f t="shared" ca="1" si="4"/>
        <v>2694002.3699999996</v>
      </c>
      <c r="O35" s="679">
        <f t="shared" ca="1" si="4"/>
        <v>788173.22</v>
      </c>
      <c r="P35" s="679">
        <f t="shared" ca="1" si="4"/>
        <v>153419.93</v>
      </c>
      <c r="Q35" s="679">
        <f t="shared" ca="1" si="4"/>
        <v>430531.78000000014</v>
      </c>
      <c r="R35" s="679">
        <f t="shared" ca="1" si="4"/>
        <v>335703.36</v>
      </c>
      <c r="S35" s="679">
        <f t="shared" ca="1" si="4"/>
        <v>169778.25</v>
      </c>
      <c r="T35" s="679">
        <f t="shared" ca="1" si="4"/>
        <v>5604</v>
      </c>
      <c r="U35" s="679">
        <f t="shared" ca="1" si="4"/>
        <v>1977.2299999999998</v>
      </c>
      <c r="V35" s="679">
        <f t="shared" ca="1" si="4"/>
        <v>32270.440000000002</v>
      </c>
      <c r="W35" s="679">
        <f t="shared" ca="1" si="5"/>
        <v>7311</v>
      </c>
      <c r="X35" s="679">
        <f t="shared" ca="1" si="4"/>
        <v>588768.1799999997</v>
      </c>
      <c r="Y35" s="679">
        <f t="shared" ca="1" si="4"/>
        <v>180464.98</v>
      </c>
      <c r="Z35" s="679">
        <f t="shared" ca="1" si="4"/>
        <v>0</v>
      </c>
      <c r="AA35" t="str">
        <f t="shared" si="1"/>
        <v>HUM_ASR_FY_2022</v>
      </c>
      <c r="AB35" s="958">
        <f t="shared" si="2"/>
        <v>45032</v>
      </c>
      <c r="AC35" t="str">
        <f t="shared" si="3"/>
        <v>Unaudited</v>
      </c>
    </row>
    <row r="36" spans="1:29" x14ac:dyDescent="0.25">
      <c r="A36" t="s">
        <v>420</v>
      </c>
      <c r="B36" t="s">
        <v>1385</v>
      </c>
      <c r="C36" t="s">
        <v>1386</v>
      </c>
      <c r="D36">
        <v>1900</v>
      </c>
      <c r="E36" s="958">
        <v>1</v>
      </c>
      <c r="F36" t="s">
        <v>438</v>
      </c>
      <c r="G36" s="958">
        <v>91</v>
      </c>
      <c r="H36" t="s">
        <v>379</v>
      </c>
      <c r="I36" t="s">
        <v>488</v>
      </c>
      <c r="J36" t="s">
        <v>444</v>
      </c>
      <c r="K36" t="s">
        <v>447</v>
      </c>
      <c r="L36" s="15">
        <v>7.2</v>
      </c>
      <c r="M36" t="s">
        <v>21</v>
      </c>
      <c r="N36" s="679">
        <f t="shared" ca="1" si="4"/>
        <v>9809877.3200000003</v>
      </c>
      <c r="O36" s="679">
        <f t="shared" ca="1" si="4"/>
        <v>7984983.2000000002</v>
      </c>
      <c r="P36" s="679">
        <f t="shared" ca="1" si="4"/>
        <v>335802.92000000004</v>
      </c>
      <c r="Q36" s="679">
        <f t="shared" ca="1" si="4"/>
        <v>594949.97000000009</v>
      </c>
      <c r="R36" s="679">
        <f t="shared" ca="1" si="4"/>
        <v>218284.71</v>
      </c>
      <c r="S36" s="679">
        <f t="shared" ca="1" si="4"/>
        <v>281667.91000000009</v>
      </c>
      <c r="T36" s="679">
        <f t="shared" ca="1" si="4"/>
        <v>55335.06</v>
      </c>
      <c r="U36" s="679">
        <f t="shared" ca="1" si="4"/>
        <v>11856.769999999999</v>
      </c>
      <c r="V36" s="679">
        <f t="shared" ca="1" si="4"/>
        <v>25518.2</v>
      </c>
      <c r="W36" s="679">
        <f t="shared" ca="1" si="5"/>
        <v>717.38000000000011</v>
      </c>
      <c r="X36" s="679">
        <f t="shared" ca="1" si="4"/>
        <v>266077.52</v>
      </c>
      <c r="Y36" s="679">
        <f t="shared" ca="1" si="4"/>
        <v>34683.68</v>
      </c>
      <c r="Z36" s="679">
        <f t="shared" ca="1" si="4"/>
        <v>0</v>
      </c>
      <c r="AA36" t="str">
        <f t="shared" si="1"/>
        <v>HUM_ASR_FY_2022</v>
      </c>
      <c r="AB36" s="958">
        <f t="shared" si="2"/>
        <v>45032</v>
      </c>
      <c r="AC36" t="str">
        <f t="shared" si="3"/>
        <v>Unaudited</v>
      </c>
    </row>
    <row r="37" spans="1:29" x14ac:dyDescent="0.25">
      <c r="A37" t="s">
        <v>420</v>
      </c>
      <c r="B37" t="s">
        <v>1385</v>
      </c>
      <c r="C37" t="s">
        <v>1386</v>
      </c>
      <c r="D37">
        <v>1900</v>
      </c>
      <c r="E37" s="958">
        <v>1</v>
      </c>
      <c r="F37" t="s">
        <v>438</v>
      </c>
      <c r="G37" s="958">
        <v>91</v>
      </c>
      <c r="H37" t="s">
        <v>379</v>
      </c>
      <c r="I37" t="s">
        <v>488</v>
      </c>
      <c r="J37" t="s">
        <v>444</v>
      </c>
      <c r="K37" t="s">
        <v>447</v>
      </c>
      <c r="L37" s="15">
        <v>7.3</v>
      </c>
      <c r="M37" t="s">
        <v>155</v>
      </c>
      <c r="N37" s="679">
        <f t="shared" ca="1" si="4"/>
        <v>15270.696744037896</v>
      </c>
      <c r="O37" s="679">
        <f t="shared" ca="1" si="4"/>
        <v>4467.6850913059397</v>
      </c>
      <c r="P37" s="679">
        <f t="shared" ca="1" si="4"/>
        <v>869.64631197467077</v>
      </c>
      <c r="Q37" s="679">
        <f t="shared" ca="1" si="4"/>
        <v>2440.428532752494</v>
      </c>
      <c r="R37" s="679">
        <f t="shared" ca="1" si="4"/>
        <v>1902.9026342373195</v>
      </c>
      <c r="S37" s="679">
        <f t="shared" ca="1" si="4"/>
        <v>962.37189631108299</v>
      </c>
      <c r="T37" s="679">
        <f t="shared" ca="1" si="4"/>
        <v>31.765742119071852</v>
      </c>
      <c r="U37" s="679">
        <f t="shared" ca="1" si="4"/>
        <v>11.20774059423491</v>
      </c>
      <c r="V37" s="679">
        <f t="shared" ca="1" si="4"/>
        <v>182.92192632208798</v>
      </c>
      <c r="W37" s="679">
        <f t="shared" ca="1" si="5"/>
        <v>41.441709606091074</v>
      </c>
      <c r="X37" s="679">
        <f t="shared" ca="1" si="4"/>
        <v>3337.3765477864495</v>
      </c>
      <c r="Y37" s="679">
        <f t="shared" ca="1" si="4"/>
        <v>1022.9486110284545</v>
      </c>
      <c r="Z37" s="679">
        <f t="shared" ca="1" si="4"/>
        <v>0</v>
      </c>
      <c r="AA37" t="str">
        <f t="shared" si="1"/>
        <v>HUM_ASR_FY_2022</v>
      </c>
      <c r="AB37" s="958">
        <f t="shared" si="2"/>
        <v>45032</v>
      </c>
      <c r="AC37" t="str">
        <f t="shared" si="3"/>
        <v>Unaudited</v>
      </c>
    </row>
    <row r="38" spans="1:29" x14ac:dyDescent="0.25">
      <c r="A38" t="s">
        <v>420</v>
      </c>
      <c r="B38" t="s">
        <v>1385</v>
      </c>
      <c r="C38" t="s">
        <v>1386</v>
      </c>
      <c r="D38">
        <v>1900</v>
      </c>
      <c r="E38" s="958">
        <v>1</v>
      </c>
      <c r="F38" t="s">
        <v>438</v>
      </c>
      <c r="G38" s="958">
        <v>91</v>
      </c>
      <c r="H38" t="s">
        <v>379</v>
      </c>
      <c r="I38" t="s">
        <v>488</v>
      </c>
      <c r="J38" t="s">
        <v>444</v>
      </c>
      <c r="K38" t="s">
        <v>447</v>
      </c>
      <c r="L38" s="15" t="s">
        <v>91</v>
      </c>
      <c r="M38" t="s">
        <v>455</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HUM_ASR_FY_2022</v>
      </c>
      <c r="AB38" s="958">
        <f t="shared" si="2"/>
        <v>45032</v>
      </c>
      <c r="AC38" t="str">
        <f t="shared" si="3"/>
        <v>Unaudited</v>
      </c>
    </row>
    <row r="39" spans="1:29" x14ac:dyDescent="0.25">
      <c r="A39" t="s">
        <v>420</v>
      </c>
      <c r="B39" t="s">
        <v>1385</v>
      </c>
      <c r="C39" t="s">
        <v>1386</v>
      </c>
      <c r="D39">
        <v>1900</v>
      </c>
      <c r="E39" s="958">
        <v>1</v>
      </c>
      <c r="F39" t="s">
        <v>438</v>
      </c>
      <c r="G39" s="958">
        <v>91</v>
      </c>
      <c r="H39" t="s">
        <v>379</v>
      </c>
      <c r="I39" t="s">
        <v>488</v>
      </c>
      <c r="J39" t="s">
        <v>444</v>
      </c>
      <c r="K39" t="s">
        <v>448</v>
      </c>
      <c r="L39" s="15">
        <v>8.1</v>
      </c>
      <c r="M39" t="s">
        <v>22</v>
      </c>
      <c r="N39" s="679">
        <f t="shared" ca="1" si="6"/>
        <v>121808269.04000001</v>
      </c>
      <c r="O39" s="679">
        <f t="shared" ca="1" si="6"/>
        <v>43935649.289999999</v>
      </c>
      <c r="P39" s="679">
        <f t="shared" ca="1" si="6"/>
        <v>10049004.369999999</v>
      </c>
      <c r="Q39" s="679">
        <f t="shared" ca="1" si="6"/>
        <v>30691342.760000002</v>
      </c>
      <c r="R39" s="679">
        <f t="shared" ca="1" si="6"/>
        <v>22957909.979999997</v>
      </c>
      <c r="S39" s="679">
        <f t="shared" ca="1" si="6"/>
        <v>88664.44</v>
      </c>
      <c r="T39" s="679">
        <f t="shared" ca="1" si="6"/>
        <v>727236.54999999993</v>
      </c>
      <c r="U39" s="679">
        <f t="shared" ca="1" si="6"/>
        <v>2755.9</v>
      </c>
      <c r="V39" s="679">
        <f t="shared" ca="1" si="6"/>
        <v>6378782.1500000004</v>
      </c>
      <c r="W39" s="679">
        <f t="shared" ca="1" si="5"/>
        <v>0</v>
      </c>
      <c r="X39" s="679">
        <f t="shared" ca="1" si="6"/>
        <v>51290.210000000006</v>
      </c>
      <c r="Y39" s="679">
        <f t="shared" ca="1" si="6"/>
        <v>6925633.3900000006</v>
      </c>
      <c r="Z39" s="679">
        <f t="shared" ca="1" si="6"/>
        <v>0</v>
      </c>
      <c r="AA39" t="str">
        <f t="shared" si="1"/>
        <v>HUM_ASR_FY_2022</v>
      </c>
      <c r="AB39" s="958">
        <f t="shared" si="2"/>
        <v>45032</v>
      </c>
      <c r="AC39" t="str">
        <f t="shared" si="3"/>
        <v>Unaudited</v>
      </c>
    </row>
    <row r="40" spans="1:29" x14ac:dyDescent="0.25">
      <c r="A40" t="s">
        <v>420</v>
      </c>
      <c r="B40" t="s">
        <v>1385</v>
      </c>
      <c r="C40" t="s">
        <v>1386</v>
      </c>
      <c r="D40">
        <v>1900</v>
      </c>
      <c r="E40" s="958">
        <v>1</v>
      </c>
      <c r="F40" t="s">
        <v>438</v>
      </c>
      <c r="G40" s="958">
        <v>91</v>
      </c>
      <c r="H40" t="s">
        <v>379</v>
      </c>
      <c r="I40" t="s">
        <v>488</v>
      </c>
      <c r="J40" t="s">
        <v>444</v>
      </c>
      <c r="K40" t="s">
        <v>448</v>
      </c>
      <c r="L40" s="15" t="s">
        <v>112</v>
      </c>
      <c r="M40" t="s">
        <v>443</v>
      </c>
      <c r="N40" s="679">
        <f t="shared" ca="1" si="6"/>
        <v>637458</v>
      </c>
      <c r="O40" s="679">
        <f t="shared" ca="1" si="6"/>
        <v>251063.1</v>
      </c>
      <c r="P40" s="679">
        <f t="shared" ca="1" si="6"/>
        <v>72436.5</v>
      </c>
      <c r="Q40" s="679">
        <f t="shared" ca="1" si="6"/>
        <v>175987.20000000001</v>
      </c>
      <c r="R40" s="679">
        <f t="shared" ca="1" si="6"/>
        <v>74611.199999999997</v>
      </c>
      <c r="S40" s="679">
        <f t="shared" ca="1" si="6"/>
        <v>0</v>
      </c>
      <c r="T40" s="679">
        <f t="shared" ca="1" si="6"/>
        <v>0</v>
      </c>
      <c r="U40" s="679">
        <f t="shared" ca="1" si="6"/>
        <v>0</v>
      </c>
      <c r="V40" s="679">
        <f t="shared" ca="1" si="6"/>
        <v>50688</v>
      </c>
      <c r="W40" s="679">
        <f t="shared" ca="1" si="5"/>
        <v>0</v>
      </c>
      <c r="X40" s="679">
        <f t="shared" ca="1" si="6"/>
        <v>0</v>
      </c>
      <c r="Y40" s="679">
        <f t="shared" ca="1" si="6"/>
        <v>12672</v>
      </c>
      <c r="Z40" s="679">
        <f t="shared" ca="1" si="6"/>
        <v>0</v>
      </c>
      <c r="AA40" t="str">
        <f t="shared" si="1"/>
        <v>HUM_ASR_FY_2022</v>
      </c>
      <c r="AB40" s="958">
        <f t="shared" si="2"/>
        <v>45032</v>
      </c>
      <c r="AC40" t="str">
        <f t="shared" si="3"/>
        <v>Unaudited</v>
      </c>
    </row>
    <row r="41" spans="1:29" x14ac:dyDescent="0.25">
      <c r="A41" t="s">
        <v>420</v>
      </c>
      <c r="B41" t="s">
        <v>1385</v>
      </c>
      <c r="C41" t="s">
        <v>1386</v>
      </c>
      <c r="D41">
        <v>1900</v>
      </c>
      <c r="E41" s="958">
        <v>1</v>
      </c>
      <c r="F41" t="s">
        <v>438</v>
      </c>
      <c r="G41" s="958">
        <v>91</v>
      </c>
      <c r="H41" t="s">
        <v>379</v>
      </c>
      <c r="I41" t="s">
        <v>488</v>
      </c>
      <c r="J41" t="s">
        <v>444</v>
      </c>
      <c r="K41" t="s">
        <v>448</v>
      </c>
      <c r="L41" s="15" t="s">
        <v>114</v>
      </c>
      <c r="M41" t="s">
        <v>157</v>
      </c>
      <c r="N41" s="679">
        <f t="shared" ca="1" si="6"/>
        <v>5.5266949618299526</v>
      </c>
      <c r="O41" s="679">
        <f t="shared" ca="1" si="6"/>
        <v>1.8225977513094602</v>
      </c>
      <c r="P41" s="679">
        <f t="shared" ca="1" si="6"/>
        <v>0.49267996071584402</v>
      </c>
      <c r="Q41" s="679">
        <f t="shared" ca="1" si="6"/>
        <v>1.374505641350305</v>
      </c>
      <c r="R41" s="679">
        <f t="shared" ca="1" si="6"/>
        <v>1.1574524402228481</v>
      </c>
      <c r="S41" s="679">
        <f t="shared" ca="1" si="6"/>
        <v>3.3818137127694138E-3</v>
      </c>
      <c r="T41" s="679">
        <f t="shared" ca="1" si="6"/>
        <v>2.4706595110857571E-2</v>
      </c>
      <c r="U41" s="679">
        <f t="shared" ca="1" si="6"/>
        <v>1.020870495676219E-5</v>
      </c>
      <c r="V41" s="679">
        <f t="shared" ca="1" si="6"/>
        <v>0.36738495676823746</v>
      </c>
      <c r="W41" s="679">
        <f t="shared" ca="1" si="5"/>
        <v>0</v>
      </c>
      <c r="X41" s="679">
        <f t="shared" ca="1" si="6"/>
        <v>1.7146911409687865E-3</v>
      </c>
      <c r="Y41" s="679">
        <f t="shared" ca="1" si="6"/>
        <v>0.28226090279370442</v>
      </c>
      <c r="Z41" s="679">
        <f t="shared" ca="1" si="6"/>
        <v>0</v>
      </c>
      <c r="AA41" t="str">
        <f t="shared" si="1"/>
        <v>HUM_ASR_FY_2022</v>
      </c>
      <c r="AB41" s="958">
        <f t="shared" si="2"/>
        <v>45032</v>
      </c>
      <c r="AC41" t="str">
        <f t="shared" si="3"/>
        <v>Unaudited</v>
      </c>
    </row>
    <row r="42" spans="1:29" x14ac:dyDescent="0.25">
      <c r="A42" t="s">
        <v>420</v>
      </c>
      <c r="B42" t="s">
        <v>1385</v>
      </c>
      <c r="C42" t="s">
        <v>1386</v>
      </c>
      <c r="D42">
        <v>1900</v>
      </c>
      <c r="E42" s="958">
        <v>1</v>
      </c>
      <c r="F42" t="s">
        <v>438</v>
      </c>
      <c r="G42" s="958">
        <v>91</v>
      </c>
      <c r="H42" t="s">
        <v>379</v>
      </c>
      <c r="I42" t="s">
        <v>488</v>
      </c>
      <c r="J42" t="s">
        <v>444</v>
      </c>
      <c r="K42" t="s">
        <v>448</v>
      </c>
      <c r="L42" s="15" t="s">
        <v>115</v>
      </c>
      <c r="M42" t="s">
        <v>113</v>
      </c>
      <c r="N42" s="679">
        <f t="shared" ca="1" si="6"/>
        <v>-757260.17000000016</v>
      </c>
      <c r="O42" s="679">
        <f t="shared" ca="1" si="6"/>
        <v>-263390.86142261396</v>
      </c>
      <c r="P42" s="679">
        <f t="shared" ca="1" si="6"/>
        <v>-61762.870387769479</v>
      </c>
      <c r="Q42" s="679">
        <f t="shared" ca="1" si="6"/>
        <v>-178136.37592410724</v>
      </c>
      <c r="R42" s="679">
        <f t="shared" ca="1" si="6"/>
        <v>-157770.37538689573</v>
      </c>
      <c r="S42" s="679">
        <f t="shared" ca="1" si="6"/>
        <v>-619.41537956783066</v>
      </c>
      <c r="T42" s="679">
        <f t="shared" ca="1" si="6"/>
        <v>-3828.7768537041106</v>
      </c>
      <c r="U42" s="679">
        <f t="shared" ca="1" si="6"/>
        <v>-22.374208003734228</v>
      </c>
      <c r="V42" s="679">
        <f t="shared" ca="1" si="6"/>
        <v>-47582.975061072808</v>
      </c>
      <c r="W42" s="679">
        <f t="shared" ca="1" si="5"/>
        <v>0</v>
      </c>
      <c r="X42" s="679">
        <f t="shared" ca="1" si="6"/>
        <v>-285.998965669428</v>
      </c>
      <c r="Y42" s="679">
        <f t="shared" ca="1" si="6"/>
        <v>-43860.146410595786</v>
      </c>
      <c r="Z42" s="679">
        <f t="shared" ca="1" si="6"/>
        <v>0</v>
      </c>
      <c r="AA42" t="str">
        <f t="shared" si="1"/>
        <v>HUM_ASR_FY_2022</v>
      </c>
      <c r="AB42" s="958">
        <f t="shared" si="2"/>
        <v>45032</v>
      </c>
      <c r="AC42" t="str">
        <f t="shared" si="3"/>
        <v>Unaudited</v>
      </c>
    </row>
    <row r="43" spans="1:29" x14ac:dyDescent="0.25">
      <c r="A43" t="s">
        <v>420</v>
      </c>
      <c r="B43" t="s">
        <v>1385</v>
      </c>
      <c r="C43" t="s">
        <v>1386</v>
      </c>
      <c r="D43">
        <v>1900</v>
      </c>
      <c r="E43" s="958">
        <v>1</v>
      </c>
      <c r="F43" t="s">
        <v>438</v>
      </c>
      <c r="G43" s="958">
        <v>91</v>
      </c>
      <c r="H43" t="s">
        <v>379</v>
      </c>
      <c r="I43" t="s">
        <v>488</v>
      </c>
      <c r="J43" t="s">
        <v>444</v>
      </c>
      <c r="K43" t="s">
        <v>448</v>
      </c>
      <c r="L43" s="15" t="s">
        <v>116</v>
      </c>
      <c r="M43" t="s">
        <v>158</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HUM_ASR_FY_2022</v>
      </c>
      <c r="AB43" s="958">
        <f t="shared" si="2"/>
        <v>45032</v>
      </c>
      <c r="AC43" t="str">
        <f t="shared" si="3"/>
        <v>Unaudited</v>
      </c>
    </row>
    <row r="44" spans="1:29" x14ac:dyDescent="0.25">
      <c r="A44" t="s">
        <v>420</v>
      </c>
      <c r="B44" t="s">
        <v>1385</v>
      </c>
      <c r="C44" t="s">
        <v>1386</v>
      </c>
      <c r="D44">
        <v>1900</v>
      </c>
      <c r="E44" s="958">
        <v>1</v>
      </c>
      <c r="F44" t="s">
        <v>438</v>
      </c>
      <c r="G44" s="958">
        <v>91</v>
      </c>
      <c r="H44" t="s">
        <v>379</v>
      </c>
      <c r="I44" t="s">
        <v>488</v>
      </c>
      <c r="J44" t="s">
        <v>444</v>
      </c>
      <c r="K44" t="s">
        <v>448</v>
      </c>
      <c r="L44" s="15" t="s">
        <v>159</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HUM_ASR_FY_2022</v>
      </c>
      <c r="AB44" s="958">
        <f t="shared" si="2"/>
        <v>45032</v>
      </c>
      <c r="AC44" t="str">
        <f t="shared" si="3"/>
        <v>Unaudited</v>
      </c>
    </row>
    <row r="45" spans="1:29" x14ac:dyDescent="0.25">
      <c r="A45" t="s">
        <v>420</v>
      </c>
      <c r="B45" t="s">
        <v>1385</v>
      </c>
      <c r="C45" t="s">
        <v>1386</v>
      </c>
      <c r="D45">
        <v>1900</v>
      </c>
      <c r="E45" s="958">
        <v>1</v>
      </c>
      <c r="F45" t="s">
        <v>438</v>
      </c>
      <c r="G45" s="958">
        <v>91</v>
      </c>
      <c r="H45" t="s">
        <v>379</v>
      </c>
      <c r="I45" t="s">
        <v>488</v>
      </c>
      <c r="J45" t="s">
        <v>444</v>
      </c>
      <c r="K45" t="s">
        <v>448</v>
      </c>
      <c r="L45" s="15" t="s">
        <v>442</v>
      </c>
      <c r="M45" t="s">
        <v>456</v>
      </c>
      <c r="N45" s="679">
        <f t="shared" ca="1" si="6"/>
        <v>0</v>
      </c>
      <c r="O45" s="679">
        <f t="shared" ca="1" si="6"/>
        <v>0</v>
      </c>
      <c r="P45" s="679">
        <f t="shared" ca="1" si="6"/>
        <v>0</v>
      </c>
      <c r="Q45" s="679">
        <f t="shared" ca="1" si="6"/>
        <v>0</v>
      </c>
      <c r="R45" s="679">
        <f t="shared" ca="1" si="6"/>
        <v>0</v>
      </c>
      <c r="S45" s="679">
        <f t="shared" ca="1" si="6"/>
        <v>0</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HUM_ASR_FY_2022</v>
      </c>
      <c r="AB45" s="958">
        <f t="shared" si="2"/>
        <v>45032</v>
      </c>
      <c r="AC45" t="str">
        <f t="shared" si="3"/>
        <v>Unaudited</v>
      </c>
    </row>
    <row r="46" spans="1:29" x14ac:dyDescent="0.25">
      <c r="A46" t="s">
        <v>420</v>
      </c>
      <c r="B46" t="s">
        <v>1385</v>
      </c>
      <c r="C46" t="s">
        <v>1386</v>
      </c>
      <c r="D46">
        <v>1900</v>
      </c>
      <c r="E46" s="958">
        <v>1</v>
      </c>
      <c r="F46" t="s">
        <v>438</v>
      </c>
      <c r="G46" s="958">
        <v>91</v>
      </c>
      <c r="H46" t="s">
        <v>379</v>
      </c>
      <c r="I46" t="s">
        <v>488</v>
      </c>
      <c r="J46" t="s">
        <v>444</v>
      </c>
      <c r="K46" t="s">
        <v>449</v>
      </c>
      <c r="L46" s="15">
        <v>9.1</v>
      </c>
      <c r="M46" t="s">
        <v>185</v>
      </c>
      <c r="N46" s="679">
        <f t="shared" ca="1" si="6"/>
        <v>3648592.7200000053</v>
      </c>
      <c r="O46" s="679">
        <f t="shared" ca="1" si="6"/>
        <v>430633.63999999996</v>
      </c>
      <c r="P46" s="679">
        <f t="shared" ca="1" si="6"/>
        <v>7689.73</v>
      </c>
      <c r="Q46" s="679">
        <f t="shared" ca="1" si="6"/>
        <v>640155.67000000004</v>
      </c>
      <c r="R46" s="679">
        <f t="shared" ca="1" si="6"/>
        <v>208461.84000000003</v>
      </c>
      <c r="S46" s="679">
        <f t="shared" ca="1" si="6"/>
        <v>140513.14000000001</v>
      </c>
      <c r="T46" s="679">
        <f t="shared" ca="1" si="6"/>
        <v>81275.83</v>
      </c>
      <c r="U46" s="679">
        <f t="shared" ca="1" si="6"/>
        <v>2326</v>
      </c>
      <c r="V46" s="679">
        <f t="shared" ca="1" si="6"/>
        <v>5288.84</v>
      </c>
      <c r="W46" s="679">
        <f t="shared" ca="1" si="5"/>
        <v>2132248.0300000049</v>
      </c>
      <c r="X46" s="679">
        <f t="shared" ca="1" si="6"/>
        <v>0</v>
      </c>
      <c r="Y46" s="679">
        <f t="shared" ca="1" si="6"/>
        <v>0</v>
      </c>
      <c r="Z46" s="679">
        <f t="shared" ca="1" si="6"/>
        <v>0</v>
      </c>
      <c r="AA46" t="str">
        <f t="shared" si="1"/>
        <v>HUM_ASR_FY_2022</v>
      </c>
      <c r="AB46" s="958">
        <f t="shared" si="2"/>
        <v>45032</v>
      </c>
      <c r="AC46" t="str">
        <f t="shared" si="3"/>
        <v>Unaudited</v>
      </c>
    </row>
    <row r="47" spans="1:29" x14ac:dyDescent="0.25">
      <c r="A47" t="s">
        <v>420</v>
      </c>
      <c r="B47" t="s">
        <v>1385</v>
      </c>
      <c r="C47" t="s">
        <v>1386</v>
      </c>
      <c r="D47">
        <v>1900</v>
      </c>
      <c r="E47" s="958">
        <v>1</v>
      </c>
      <c r="F47" t="s">
        <v>438</v>
      </c>
      <c r="G47" s="958">
        <v>91</v>
      </c>
      <c r="H47" t="s">
        <v>379</v>
      </c>
      <c r="I47" t="s">
        <v>488</v>
      </c>
      <c r="J47" t="s">
        <v>444</v>
      </c>
      <c r="K47" t="s">
        <v>449</v>
      </c>
      <c r="L47" s="15" t="s">
        <v>106</v>
      </c>
      <c r="M47" t="s">
        <v>186</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HUM_ASR_FY_2022</v>
      </c>
      <c r="AB47" s="958">
        <f t="shared" si="2"/>
        <v>45032</v>
      </c>
      <c r="AC47" t="str">
        <f t="shared" si="3"/>
        <v>Unaudited</v>
      </c>
    </row>
    <row r="48" spans="1:29" x14ac:dyDescent="0.25">
      <c r="A48" t="s">
        <v>420</v>
      </c>
      <c r="B48" t="s">
        <v>1385</v>
      </c>
      <c r="C48" t="s">
        <v>1386</v>
      </c>
      <c r="D48">
        <v>1900</v>
      </c>
      <c r="E48" s="958">
        <v>1</v>
      </c>
      <c r="F48" t="s">
        <v>438</v>
      </c>
      <c r="G48" s="958">
        <v>91</v>
      </c>
      <c r="H48" t="s">
        <v>379</v>
      </c>
      <c r="I48" t="s">
        <v>488</v>
      </c>
      <c r="J48" t="s">
        <v>444</v>
      </c>
      <c r="K48" t="s">
        <v>449</v>
      </c>
      <c r="L48" s="15" t="s">
        <v>1321</v>
      </c>
      <c r="M48" t="s">
        <v>1322</v>
      </c>
      <c r="N48" s="679">
        <f t="shared" ca="1" si="6"/>
        <v>4009449.7800000003</v>
      </c>
      <c r="O48" s="679">
        <f t="shared" ca="1" si="6"/>
        <v>26056.510000000002</v>
      </c>
      <c r="P48" s="679">
        <f t="shared" ca="1" si="6"/>
        <v>23044.989999999998</v>
      </c>
      <c r="Q48" s="679">
        <f t="shared" ca="1" si="6"/>
        <v>704998.41000000015</v>
      </c>
      <c r="R48" s="679">
        <f t="shared" ca="1" si="6"/>
        <v>323760.61999999994</v>
      </c>
      <c r="S48" s="679">
        <f t="shared" ca="1" si="6"/>
        <v>2931589.25</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HUM_ASR_FY_2022</v>
      </c>
      <c r="AB48" s="958">
        <f t="shared" si="2"/>
        <v>45032</v>
      </c>
      <c r="AC48" t="str">
        <f t="shared" si="3"/>
        <v>Unaudited</v>
      </c>
    </row>
    <row r="49" spans="1:29" x14ac:dyDescent="0.25">
      <c r="A49" t="s">
        <v>420</v>
      </c>
      <c r="B49" t="s">
        <v>1385</v>
      </c>
      <c r="C49" t="s">
        <v>1386</v>
      </c>
      <c r="D49">
        <v>1900</v>
      </c>
      <c r="E49" s="958">
        <v>1</v>
      </c>
      <c r="F49" t="s">
        <v>438</v>
      </c>
      <c r="G49" s="958">
        <v>91</v>
      </c>
      <c r="H49" t="s">
        <v>379</v>
      </c>
      <c r="I49" t="s">
        <v>488</v>
      </c>
      <c r="J49" t="s">
        <v>444</v>
      </c>
      <c r="K49" t="s">
        <v>449</v>
      </c>
      <c r="L49" s="15" t="s">
        <v>107</v>
      </c>
      <c r="M49" t="s">
        <v>187</v>
      </c>
      <c r="N49" s="679">
        <f t="shared" ca="1" si="6"/>
        <v>3002040.1</v>
      </c>
      <c r="O49" s="679">
        <f t="shared" ca="1" si="6"/>
        <v>1198038.7099999997</v>
      </c>
      <c r="P49" s="679">
        <f t="shared" ca="1" si="6"/>
        <v>187141.89</v>
      </c>
      <c r="Q49" s="679">
        <f t="shared" ca="1" si="6"/>
        <v>1139349.95</v>
      </c>
      <c r="R49" s="679">
        <f t="shared" ca="1" si="6"/>
        <v>292686</v>
      </c>
      <c r="S49" s="679">
        <f t="shared" ca="1" si="6"/>
        <v>29390.93</v>
      </c>
      <c r="T49" s="679">
        <f t="shared" ca="1" si="6"/>
        <v>32017.63</v>
      </c>
      <c r="U49" s="679">
        <f t="shared" ca="1" si="6"/>
        <v>178.97</v>
      </c>
      <c r="V49" s="679">
        <f t="shared" ca="1" si="6"/>
        <v>12770.98</v>
      </c>
      <c r="W49" s="679">
        <f t="shared" ca="1" si="5"/>
        <v>110465.04000000001</v>
      </c>
      <c r="X49" s="679">
        <f t="shared" ca="1" si="6"/>
        <v>0</v>
      </c>
      <c r="Y49" s="679">
        <f t="shared" ca="1" si="6"/>
        <v>0</v>
      </c>
      <c r="Z49" s="679">
        <f t="shared" ca="1" si="6"/>
        <v>0</v>
      </c>
      <c r="AA49" t="str">
        <f t="shared" si="1"/>
        <v>HUM_ASR_FY_2022</v>
      </c>
      <c r="AB49" s="958">
        <f t="shared" si="2"/>
        <v>45032</v>
      </c>
      <c r="AC49" t="str">
        <f t="shared" si="3"/>
        <v>Unaudited</v>
      </c>
    </row>
    <row r="50" spans="1:29" x14ac:dyDescent="0.25">
      <c r="A50" t="s">
        <v>420</v>
      </c>
      <c r="B50" t="s">
        <v>1385</v>
      </c>
      <c r="C50" t="s">
        <v>1386</v>
      </c>
      <c r="D50">
        <v>1900</v>
      </c>
      <c r="E50" s="958">
        <v>1</v>
      </c>
      <c r="F50" t="s">
        <v>438</v>
      </c>
      <c r="G50" s="958">
        <v>91</v>
      </c>
      <c r="H50" t="s">
        <v>379</v>
      </c>
      <c r="I50" t="s">
        <v>488</v>
      </c>
      <c r="J50" t="s">
        <v>444</v>
      </c>
      <c r="K50" t="s">
        <v>449</v>
      </c>
      <c r="L50" s="15" t="s">
        <v>108</v>
      </c>
      <c r="M50" t="s">
        <v>160</v>
      </c>
      <c r="N50" s="679">
        <f t="shared" ca="1" si="6"/>
        <v>13881464.889999993</v>
      </c>
      <c r="O50" s="679">
        <f t="shared" ca="1" si="6"/>
        <v>10143552.619999992</v>
      </c>
      <c r="P50" s="679">
        <f t="shared" ca="1" si="6"/>
        <v>742902.43000000017</v>
      </c>
      <c r="Q50" s="679">
        <f t="shared" ca="1" si="6"/>
        <v>1760970.3900000018</v>
      </c>
      <c r="R50" s="679">
        <f t="shared" ca="1" si="6"/>
        <v>733645.02999999991</v>
      </c>
      <c r="S50" s="679">
        <f t="shared" ca="1" si="6"/>
        <v>12903.46</v>
      </c>
      <c r="T50" s="679">
        <f t="shared" ca="1" si="6"/>
        <v>96331.1</v>
      </c>
      <c r="U50" s="679">
        <f t="shared" ca="1" si="6"/>
        <v>2285.5699999999997</v>
      </c>
      <c r="V50" s="679">
        <f t="shared" ca="1" si="6"/>
        <v>107927.67000000001</v>
      </c>
      <c r="W50" s="679">
        <f t="shared" ca="1" si="5"/>
        <v>39421.349999999991</v>
      </c>
      <c r="X50" s="679">
        <f t="shared" ca="1" si="6"/>
        <v>52067.590000000011</v>
      </c>
      <c r="Y50" s="679">
        <f t="shared" ca="1" si="6"/>
        <v>189457.68</v>
      </c>
      <c r="Z50" s="679">
        <f t="shared" ca="1" si="6"/>
        <v>0</v>
      </c>
      <c r="AA50" t="str">
        <f t="shared" si="1"/>
        <v>HUM_ASR_FY_2022</v>
      </c>
      <c r="AB50" s="958">
        <f t="shared" si="2"/>
        <v>45032</v>
      </c>
      <c r="AC50" t="str">
        <f t="shared" si="3"/>
        <v>Unaudited</v>
      </c>
    </row>
    <row r="51" spans="1:29" x14ac:dyDescent="0.25">
      <c r="A51" t="s">
        <v>420</v>
      </c>
      <c r="B51" t="s">
        <v>1385</v>
      </c>
      <c r="C51" t="s">
        <v>1386</v>
      </c>
      <c r="D51">
        <v>1900</v>
      </c>
      <c r="E51" s="958">
        <v>1</v>
      </c>
      <c r="F51" t="s">
        <v>438</v>
      </c>
      <c r="G51" s="958">
        <v>91</v>
      </c>
      <c r="H51" t="s">
        <v>379</v>
      </c>
      <c r="I51" t="s">
        <v>488</v>
      </c>
      <c r="J51" t="s">
        <v>444</v>
      </c>
      <c r="K51" t="s">
        <v>449</v>
      </c>
      <c r="L51" s="15" t="s">
        <v>109</v>
      </c>
      <c r="M51" t="s">
        <v>134</v>
      </c>
      <c r="N51" s="679">
        <f t="shared" ca="1" si="6"/>
        <v>10619233.515012259</v>
      </c>
      <c r="O51" s="679">
        <f t="shared" ca="1" si="6"/>
        <v>8456043.7630802691</v>
      </c>
      <c r="P51" s="679">
        <f t="shared" ca="1" si="6"/>
        <v>425048.55090512696</v>
      </c>
      <c r="Q51" s="679">
        <f t="shared" ca="1" si="6"/>
        <v>671311.74965701788</v>
      </c>
      <c r="R51" s="679">
        <f t="shared" ca="1" si="6"/>
        <v>307902.44097746833</v>
      </c>
      <c r="S51" s="679">
        <f t="shared" ca="1" si="6"/>
        <v>307587.1120920566</v>
      </c>
      <c r="T51" s="679">
        <f t="shared" ca="1" si="6"/>
        <v>50785.570225108226</v>
      </c>
      <c r="U51" s="679">
        <f t="shared" ca="1" si="6"/>
        <v>58715.307264069263</v>
      </c>
      <c r="V51" s="679">
        <f t="shared" ca="1" si="6"/>
        <v>43527.275900850174</v>
      </c>
      <c r="W51" s="679">
        <f t="shared" ca="1" si="5"/>
        <v>766.37407792207784</v>
      </c>
      <c r="X51" s="679">
        <f t="shared" ca="1" si="6"/>
        <v>254753.06809450788</v>
      </c>
      <c r="Y51" s="679">
        <f t="shared" ca="1" si="6"/>
        <v>42792.302737860533</v>
      </c>
      <c r="Z51" s="679">
        <f t="shared" ca="1" si="6"/>
        <v>0</v>
      </c>
      <c r="AA51" t="str">
        <f t="shared" si="1"/>
        <v>HUM_ASR_FY_2022</v>
      </c>
      <c r="AB51" s="958">
        <f t="shared" si="2"/>
        <v>45032</v>
      </c>
      <c r="AC51" t="str">
        <f t="shared" si="3"/>
        <v>Unaudited</v>
      </c>
    </row>
    <row r="52" spans="1:29" x14ac:dyDescent="0.25">
      <c r="A52" t="s">
        <v>420</v>
      </c>
      <c r="B52" t="s">
        <v>1385</v>
      </c>
      <c r="C52" t="s">
        <v>1386</v>
      </c>
      <c r="D52">
        <v>1900</v>
      </c>
      <c r="E52" s="958">
        <v>1</v>
      </c>
      <c r="F52" t="s">
        <v>438</v>
      </c>
      <c r="G52" s="958">
        <v>91</v>
      </c>
      <c r="H52" t="s">
        <v>379</v>
      </c>
      <c r="I52" t="s">
        <v>488</v>
      </c>
      <c r="J52" t="s">
        <v>444</v>
      </c>
      <c r="K52" t="s">
        <v>449</v>
      </c>
      <c r="L52" s="15" t="s">
        <v>110</v>
      </c>
      <c r="M52" t="s">
        <v>162</v>
      </c>
      <c r="N52" s="679">
        <f t="shared" ca="1" si="6"/>
        <v>141610.86393037904</v>
      </c>
      <c r="O52" s="679">
        <f t="shared" ca="1" si="6"/>
        <v>103020.96410092752</v>
      </c>
      <c r="P52" s="679">
        <f t="shared" ca="1" si="6"/>
        <v>7636.129757916422</v>
      </c>
      <c r="Q52" s="679">
        <f t="shared" ca="1" si="6"/>
        <v>18145.004444811933</v>
      </c>
      <c r="R52" s="679">
        <f t="shared" ca="1" si="6"/>
        <v>7554.3653228007679</v>
      </c>
      <c r="S52" s="679">
        <f t="shared" ca="1" si="6"/>
        <v>135.85212021179441</v>
      </c>
      <c r="T52" s="679">
        <f t="shared" ca="1" si="6"/>
        <v>1020.7737275276311</v>
      </c>
      <c r="U52" s="679">
        <f t="shared" ca="1" si="6"/>
        <v>20.747030292986153</v>
      </c>
      <c r="V52" s="679">
        <f t="shared" ca="1" si="6"/>
        <v>1104.1302352165449</v>
      </c>
      <c r="W52" s="679">
        <f t="shared" ca="1" si="5"/>
        <v>398.84034094064305</v>
      </c>
      <c r="X52" s="679">
        <f t="shared" ca="1" si="6"/>
        <v>545.32746066261768</v>
      </c>
      <c r="Y52" s="679">
        <f t="shared" ca="1" si="6"/>
        <v>2028.7293890701865</v>
      </c>
      <c r="Z52" s="679">
        <f t="shared" ca="1" si="6"/>
        <v>0</v>
      </c>
      <c r="AA52" t="str">
        <f t="shared" si="1"/>
        <v>HUM_ASR_FY_2022</v>
      </c>
      <c r="AB52" s="958">
        <f t="shared" si="2"/>
        <v>45032</v>
      </c>
      <c r="AC52" t="str">
        <f t="shared" si="3"/>
        <v>Unaudited</v>
      </c>
    </row>
    <row r="53" spans="1:29" x14ac:dyDescent="0.25">
      <c r="A53" t="s">
        <v>420</v>
      </c>
      <c r="B53" t="s">
        <v>1385</v>
      </c>
      <c r="C53" t="s">
        <v>1386</v>
      </c>
      <c r="D53">
        <v>1900</v>
      </c>
      <c r="E53" s="958">
        <v>1</v>
      </c>
      <c r="F53" t="s">
        <v>438</v>
      </c>
      <c r="G53" s="958">
        <v>91</v>
      </c>
      <c r="H53" t="s">
        <v>379</v>
      </c>
      <c r="I53" t="s">
        <v>488</v>
      </c>
      <c r="J53" t="s">
        <v>444</v>
      </c>
      <c r="K53" t="s">
        <v>449</v>
      </c>
      <c r="L53" s="15" t="s">
        <v>111</v>
      </c>
      <c r="M53" t="s">
        <v>463</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HUM_ASR_FY_2022</v>
      </c>
      <c r="AB53" s="958">
        <f t="shared" si="2"/>
        <v>45032</v>
      </c>
      <c r="AC53" t="str">
        <f t="shared" si="3"/>
        <v>Unaudited</v>
      </c>
    </row>
    <row r="54" spans="1:29" x14ac:dyDescent="0.25">
      <c r="A54" t="s">
        <v>420</v>
      </c>
      <c r="B54" t="s">
        <v>1385</v>
      </c>
      <c r="C54" t="s">
        <v>1386</v>
      </c>
      <c r="D54">
        <v>1900</v>
      </c>
      <c r="E54" s="958">
        <v>1</v>
      </c>
      <c r="F54" t="s">
        <v>438</v>
      </c>
      <c r="G54" s="958">
        <v>91</v>
      </c>
      <c r="H54" t="s">
        <v>379</v>
      </c>
      <c r="I54" t="s">
        <v>488</v>
      </c>
      <c r="J54" t="s">
        <v>444</v>
      </c>
      <c r="K54" t="s">
        <v>6</v>
      </c>
      <c r="L54" s="15" t="s">
        <v>117</v>
      </c>
      <c r="M54" t="s">
        <v>188</v>
      </c>
      <c r="N54" s="679">
        <f t="shared" ca="1" si="6"/>
        <v>5932292.3499999987</v>
      </c>
      <c r="O54" s="679">
        <f t="shared" ca="1" si="6"/>
        <v>2563243.14</v>
      </c>
      <c r="P54" s="679">
        <f t="shared" ca="1" si="6"/>
        <v>380629.53</v>
      </c>
      <c r="Q54" s="679">
        <f t="shared" ca="1" si="6"/>
        <v>1148994.7799999993</v>
      </c>
      <c r="R54" s="679">
        <f t="shared" ca="1" si="6"/>
        <v>791318.1799999997</v>
      </c>
      <c r="S54" s="679">
        <f t="shared" ca="1" si="6"/>
        <v>214177.84</v>
      </c>
      <c r="T54" s="679">
        <f t="shared" ca="1" si="6"/>
        <v>12382.19</v>
      </c>
      <c r="U54" s="679">
        <f t="shared" ca="1" si="6"/>
        <v>1970.28</v>
      </c>
      <c r="V54" s="679">
        <f t="shared" ca="1" si="6"/>
        <v>49810.34</v>
      </c>
      <c r="W54" s="679">
        <f t="shared" ca="1" si="5"/>
        <v>0</v>
      </c>
      <c r="X54" s="679">
        <f t="shared" ca="1" si="6"/>
        <v>583552.40999999887</v>
      </c>
      <c r="Y54" s="679">
        <f t="shared" ca="1" si="6"/>
        <v>186213.66</v>
      </c>
      <c r="Z54" s="679">
        <f t="shared" ca="1" si="6"/>
        <v>0</v>
      </c>
      <c r="AA54" t="str">
        <f t="shared" si="1"/>
        <v>HUM_ASR_FY_2022</v>
      </c>
      <c r="AB54" s="958">
        <f t="shared" si="2"/>
        <v>45032</v>
      </c>
      <c r="AC54" t="str">
        <f t="shared" si="3"/>
        <v>Unaudited</v>
      </c>
    </row>
    <row r="55" spans="1:29" x14ac:dyDescent="0.25">
      <c r="A55" t="s">
        <v>420</v>
      </c>
      <c r="B55" t="s">
        <v>1385</v>
      </c>
      <c r="C55" t="s">
        <v>1386</v>
      </c>
      <c r="D55">
        <v>1900</v>
      </c>
      <c r="E55" s="958">
        <v>1</v>
      </c>
      <c r="F55" t="s">
        <v>438</v>
      </c>
      <c r="G55" s="958">
        <v>91</v>
      </c>
      <c r="H55" t="s">
        <v>379</v>
      </c>
      <c r="I55" t="s">
        <v>488</v>
      </c>
      <c r="J55" t="s">
        <v>444</v>
      </c>
      <c r="K55" t="s">
        <v>6</v>
      </c>
      <c r="L55" s="15" t="s">
        <v>45</v>
      </c>
      <c r="M55" t="s">
        <v>163</v>
      </c>
      <c r="N55" s="679">
        <f t="shared" ca="1" si="6"/>
        <v>591715.90498774324</v>
      </c>
      <c r="O55" s="679">
        <f t="shared" ca="1" si="6"/>
        <v>386224.19691973086</v>
      </c>
      <c r="P55" s="679">
        <f t="shared" ca="1" si="6"/>
        <v>32865.819094873004</v>
      </c>
      <c r="Q55" s="679">
        <f t="shared" ca="1" si="6"/>
        <v>62694.750342982326</v>
      </c>
      <c r="R55" s="679">
        <f t="shared" ca="1" si="6"/>
        <v>30133.399022531685</v>
      </c>
      <c r="S55" s="679">
        <f t="shared" ca="1" si="6"/>
        <v>37380.127907943461</v>
      </c>
      <c r="T55" s="679">
        <f t="shared" ca="1" si="6"/>
        <v>606.65977489177487</v>
      </c>
      <c r="U55" s="679">
        <f t="shared" ca="1" si="6"/>
        <v>1120.3827359307359</v>
      </c>
      <c r="V55" s="679">
        <f t="shared" ca="1" si="6"/>
        <v>2462.2040991498461</v>
      </c>
      <c r="W55" s="679">
        <f t="shared" ca="1" si="5"/>
        <v>8.1659220779220796</v>
      </c>
      <c r="X55" s="679">
        <f t="shared" ca="1" si="6"/>
        <v>33526.571905492099</v>
      </c>
      <c r="Y55" s="679">
        <f t="shared" ca="1" si="6"/>
        <v>4693.6272621394664</v>
      </c>
      <c r="Z55" s="679">
        <f t="shared" ca="1" si="6"/>
        <v>0</v>
      </c>
      <c r="AA55" t="str">
        <f t="shared" si="1"/>
        <v>HUM_ASR_FY_2022</v>
      </c>
      <c r="AB55" s="958">
        <f t="shared" si="2"/>
        <v>45032</v>
      </c>
      <c r="AC55" t="str">
        <f t="shared" si="3"/>
        <v>Unaudited</v>
      </c>
    </row>
    <row r="56" spans="1:29" x14ac:dyDescent="0.25">
      <c r="A56" t="s">
        <v>420</v>
      </c>
      <c r="B56" t="s">
        <v>1385</v>
      </c>
      <c r="C56" t="s">
        <v>1386</v>
      </c>
      <c r="D56">
        <v>1900</v>
      </c>
      <c r="E56" s="958">
        <v>1</v>
      </c>
      <c r="F56" t="s">
        <v>438</v>
      </c>
      <c r="G56" s="958">
        <v>91</v>
      </c>
      <c r="H56" t="s">
        <v>379</v>
      </c>
      <c r="I56" t="s">
        <v>488</v>
      </c>
      <c r="J56" t="s">
        <v>444</v>
      </c>
      <c r="K56" t="s">
        <v>6</v>
      </c>
      <c r="L56" s="15" t="s">
        <v>46</v>
      </c>
      <c r="M56" t="s">
        <v>164</v>
      </c>
      <c r="N56" s="679">
        <f t="shared" ca="1" si="6"/>
        <v>24175.366107794769</v>
      </c>
      <c r="O56" s="679">
        <f t="shared" ca="1" si="6"/>
        <v>10162.414951772065</v>
      </c>
      <c r="P56" s="679">
        <f t="shared" ca="1" si="6"/>
        <v>1530.5497350780106</v>
      </c>
      <c r="Q56" s="679">
        <f t="shared" ca="1" si="6"/>
        <v>4952.2127550481646</v>
      </c>
      <c r="R56" s="679">
        <f t="shared" ca="1" si="6"/>
        <v>3134.4489146060814</v>
      </c>
      <c r="S56" s="679">
        <f t="shared" ca="1" si="6"/>
        <v>847.64681228762345</v>
      </c>
      <c r="T56" s="679">
        <f t="shared" ca="1" si="6"/>
        <v>53.332393932160123</v>
      </c>
      <c r="U56" s="679">
        <f t="shared" ca="1" si="6"/>
        <v>7.4547219073997422</v>
      </c>
      <c r="V56" s="679">
        <f t="shared" ca="1" si="6"/>
        <v>186.29275037947576</v>
      </c>
      <c r="W56" s="679">
        <f t="shared" ca="1" si="5"/>
        <v>0</v>
      </c>
      <c r="X56" s="679">
        <f t="shared" ca="1" si="6"/>
        <v>2509.0835273260673</v>
      </c>
      <c r="Y56" s="679">
        <f t="shared" ca="1" si="6"/>
        <v>791.92954545772272</v>
      </c>
      <c r="Z56" s="679">
        <f t="shared" ca="1" si="6"/>
        <v>0</v>
      </c>
      <c r="AA56" t="str">
        <f t="shared" si="1"/>
        <v>HUM_ASR_FY_2022</v>
      </c>
      <c r="AB56" s="958">
        <f t="shared" si="2"/>
        <v>45032</v>
      </c>
      <c r="AC56" t="str">
        <f t="shared" si="3"/>
        <v>Unaudited</v>
      </c>
    </row>
    <row r="57" spans="1:29" x14ac:dyDescent="0.25">
      <c r="A57" t="s">
        <v>420</v>
      </c>
      <c r="B57" t="s">
        <v>1385</v>
      </c>
      <c r="C57" t="s">
        <v>1386</v>
      </c>
      <c r="D57">
        <v>1900</v>
      </c>
      <c r="E57" s="958">
        <v>1</v>
      </c>
      <c r="F57" t="s">
        <v>438</v>
      </c>
      <c r="G57" s="958">
        <v>91</v>
      </c>
      <c r="H57" t="s">
        <v>379</v>
      </c>
      <c r="I57" t="s">
        <v>488</v>
      </c>
      <c r="J57" t="s">
        <v>444</v>
      </c>
      <c r="K57" t="s">
        <v>6</v>
      </c>
      <c r="L57" s="15" t="s">
        <v>165</v>
      </c>
      <c r="M57" t="s">
        <v>461</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HUM_ASR_FY_2022</v>
      </c>
      <c r="AB57" s="958">
        <f t="shared" si="2"/>
        <v>45032</v>
      </c>
      <c r="AC57" t="str">
        <f t="shared" si="3"/>
        <v>Unaudited</v>
      </c>
    </row>
    <row r="58" spans="1:29" x14ac:dyDescent="0.25">
      <c r="A58" t="s">
        <v>420</v>
      </c>
      <c r="B58" t="s">
        <v>1385</v>
      </c>
      <c r="C58" t="s">
        <v>1386</v>
      </c>
      <c r="D58">
        <v>1900</v>
      </c>
      <c r="E58" s="958">
        <v>1</v>
      </c>
      <c r="F58" t="s">
        <v>438</v>
      </c>
      <c r="G58" s="958">
        <v>91</v>
      </c>
      <c r="H58" t="s">
        <v>379</v>
      </c>
      <c r="I58" t="s">
        <v>488</v>
      </c>
      <c r="J58" t="s">
        <v>444</v>
      </c>
      <c r="K58" t="s">
        <v>434</v>
      </c>
      <c r="L58" s="15" t="s">
        <v>120</v>
      </c>
      <c r="M58" t="s">
        <v>32</v>
      </c>
      <c r="N58" s="679">
        <f t="shared" ca="1" si="6"/>
        <v>-643350.52</v>
      </c>
      <c r="O58" s="679">
        <f t="shared" ca="1" si="6"/>
        <v>-326667.8507630906</v>
      </c>
      <c r="P58" s="679">
        <f t="shared" ca="1" si="6"/>
        <v>-35398.837524160066</v>
      </c>
      <c r="Q58" s="679">
        <f t="shared" ca="1" si="6"/>
        <v>-143620.32174044062</v>
      </c>
      <c r="R58" s="679">
        <f t="shared" ca="1" si="6"/>
        <v>-71388.064149710553</v>
      </c>
      <c r="S58" s="679">
        <f t="shared" ca="1" si="6"/>
        <v>-12012.617800249285</v>
      </c>
      <c r="T58" s="679">
        <f t="shared" ca="1" si="6"/>
        <v>-2862.6534248683543</v>
      </c>
      <c r="U58" s="679">
        <f t="shared" ca="1" si="6"/>
        <v>-107.61369842267946</v>
      </c>
      <c r="V58" s="679">
        <f t="shared" ca="1" si="6"/>
        <v>-12624.930701687132</v>
      </c>
      <c r="W58" s="679">
        <f t="shared" ca="1" si="5"/>
        <v>-4169.4271740838039</v>
      </c>
      <c r="X58" s="679">
        <f t="shared" ca="1" si="6"/>
        <v>-9091.6973160699472</v>
      </c>
      <c r="Y58" s="679">
        <f t="shared" ca="1" si="6"/>
        <v>-25406.505707217038</v>
      </c>
      <c r="Z58" s="679">
        <f t="shared" ca="1" si="6"/>
        <v>0</v>
      </c>
      <c r="AA58" t="str">
        <f t="shared" si="1"/>
        <v>HUM_ASR_FY_2022</v>
      </c>
      <c r="AB58" s="958">
        <f t="shared" si="2"/>
        <v>45032</v>
      </c>
      <c r="AC58" t="str">
        <f t="shared" si="3"/>
        <v>Unaudited</v>
      </c>
    </row>
    <row r="59" spans="1:29" x14ac:dyDescent="0.25">
      <c r="A59" t="s">
        <v>420</v>
      </c>
      <c r="B59" t="s">
        <v>1385</v>
      </c>
      <c r="C59" t="s">
        <v>1386</v>
      </c>
      <c r="D59">
        <v>1900</v>
      </c>
      <c r="E59" s="958">
        <v>1</v>
      </c>
      <c r="F59" t="s">
        <v>438</v>
      </c>
      <c r="G59" s="958">
        <v>91</v>
      </c>
      <c r="H59" t="s">
        <v>379</v>
      </c>
      <c r="I59" t="s">
        <v>488</v>
      </c>
      <c r="J59" t="s">
        <v>444</v>
      </c>
      <c r="K59" t="s">
        <v>434</v>
      </c>
      <c r="L59" s="15" t="s">
        <v>943</v>
      </c>
      <c r="M59" t="s">
        <v>935</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HUM_ASR_FY_2022</v>
      </c>
      <c r="AB59" s="958">
        <f t="shared" si="2"/>
        <v>45032</v>
      </c>
      <c r="AC59" t="str">
        <f t="shared" si="3"/>
        <v>Unaudited</v>
      </c>
    </row>
    <row r="60" spans="1:29" x14ac:dyDescent="0.25">
      <c r="A60" t="s">
        <v>420</v>
      </c>
      <c r="B60" t="s">
        <v>1385</v>
      </c>
      <c r="C60" t="s">
        <v>1386</v>
      </c>
      <c r="D60">
        <v>1900</v>
      </c>
      <c r="E60" s="958">
        <v>1</v>
      </c>
      <c r="F60" t="s">
        <v>438</v>
      </c>
      <c r="G60" s="958">
        <v>91</v>
      </c>
      <c r="H60" t="s">
        <v>379</v>
      </c>
      <c r="I60" t="s">
        <v>488</v>
      </c>
      <c r="J60" t="s">
        <v>444</v>
      </c>
      <c r="K60" t="s">
        <v>434</v>
      </c>
      <c r="L60" s="15" t="s">
        <v>167</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HUM_ASR_FY_2022</v>
      </c>
      <c r="AB60" s="958">
        <f t="shared" si="2"/>
        <v>45032</v>
      </c>
      <c r="AC60" t="str">
        <f t="shared" si="3"/>
        <v>Unaudited</v>
      </c>
    </row>
    <row r="61" spans="1:29" x14ac:dyDescent="0.25">
      <c r="A61" t="s">
        <v>420</v>
      </c>
      <c r="B61" t="s">
        <v>1385</v>
      </c>
      <c r="C61" t="s">
        <v>1386</v>
      </c>
      <c r="D61">
        <v>1900</v>
      </c>
      <c r="E61" s="958">
        <v>1</v>
      </c>
      <c r="F61" t="s">
        <v>438</v>
      </c>
      <c r="G61" s="958">
        <v>91</v>
      </c>
      <c r="H61" t="s">
        <v>379</v>
      </c>
      <c r="I61" t="s">
        <v>488</v>
      </c>
      <c r="J61" t="s">
        <v>444</v>
      </c>
      <c r="K61" t="s">
        <v>434</v>
      </c>
      <c r="L61" s="15" t="s">
        <v>168</v>
      </c>
      <c r="M61" t="s">
        <v>329</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HUM_ASR_FY_2022</v>
      </c>
      <c r="AB61" s="958">
        <f t="shared" si="2"/>
        <v>45032</v>
      </c>
      <c r="AC61" t="str">
        <f t="shared" si="3"/>
        <v>Unaudited</v>
      </c>
    </row>
    <row r="62" spans="1:29" x14ac:dyDescent="0.25">
      <c r="A62" t="s">
        <v>420</v>
      </c>
      <c r="B62" t="s">
        <v>1385</v>
      </c>
      <c r="C62" t="s">
        <v>1386</v>
      </c>
      <c r="D62">
        <v>1900</v>
      </c>
      <c r="E62" s="958">
        <v>1</v>
      </c>
      <c r="F62" t="s">
        <v>438</v>
      </c>
      <c r="G62" s="958">
        <v>91</v>
      </c>
      <c r="H62" t="s">
        <v>379</v>
      </c>
      <c r="I62" t="s">
        <v>488</v>
      </c>
      <c r="J62" t="s">
        <v>450</v>
      </c>
      <c r="K62" t="s">
        <v>435</v>
      </c>
      <c r="L62" s="15" t="s">
        <v>121</v>
      </c>
      <c r="M62" t="s">
        <v>27</v>
      </c>
      <c r="N62" s="679">
        <f t="shared" ca="1" si="8"/>
        <v>40923305.601338156</v>
      </c>
      <c r="O62" s="679">
        <f t="shared" ca="1" si="7"/>
        <v>375605.33133814117</v>
      </c>
      <c r="P62" s="679">
        <f t="shared" ca="1" si="7"/>
        <v>40547700.270000011</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HUM_ASR_FY_2022</v>
      </c>
      <c r="AB62" s="958">
        <f t="shared" si="2"/>
        <v>45032</v>
      </c>
      <c r="AC62" t="str">
        <f t="shared" si="3"/>
        <v>Unaudited</v>
      </c>
    </row>
    <row r="63" spans="1:29" x14ac:dyDescent="0.25">
      <c r="A63" t="s">
        <v>420</v>
      </c>
      <c r="B63" t="s">
        <v>1385</v>
      </c>
      <c r="C63" t="s">
        <v>1386</v>
      </c>
      <c r="D63">
        <v>1900</v>
      </c>
      <c r="E63" s="958">
        <v>1</v>
      </c>
      <c r="F63" t="s">
        <v>438</v>
      </c>
      <c r="G63" s="958">
        <v>91</v>
      </c>
      <c r="H63" t="s">
        <v>379</v>
      </c>
      <c r="I63" t="s">
        <v>488</v>
      </c>
      <c r="J63" t="s">
        <v>450</v>
      </c>
      <c r="K63" t="s">
        <v>435</v>
      </c>
      <c r="L63" s="15" t="s">
        <v>122</v>
      </c>
      <c r="M63" t="s">
        <v>97</v>
      </c>
      <c r="N63" s="679">
        <f t="shared" ca="1" si="8"/>
        <v>1664422.3299999998</v>
      </c>
      <c r="O63" s="679">
        <f t="shared" ca="1" si="7"/>
        <v>0</v>
      </c>
      <c r="P63" s="679">
        <f t="shared" ca="1" si="7"/>
        <v>1664422.3299999998</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HUM_ASR_FY_2022</v>
      </c>
      <c r="AB63" s="958">
        <f t="shared" si="2"/>
        <v>45032</v>
      </c>
      <c r="AC63" t="str">
        <f t="shared" si="3"/>
        <v>Unaudited</v>
      </c>
    </row>
    <row r="64" spans="1:29" x14ac:dyDescent="0.25">
      <c r="A64" t="s">
        <v>420</v>
      </c>
      <c r="B64" t="s">
        <v>1385</v>
      </c>
      <c r="C64" t="s">
        <v>1386</v>
      </c>
      <c r="D64">
        <v>1900</v>
      </c>
      <c r="E64" s="958">
        <v>1</v>
      </c>
      <c r="F64" t="s">
        <v>438</v>
      </c>
      <c r="G64" s="958">
        <v>91</v>
      </c>
      <c r="H64" t="s">
        <v>379</v>
      </c>
      <c r="I64" t="s">
        <v>488</v>
      </c>
      <c r="J64" t="s">
        <v>450</v>
      </c>
      <c r="K64" t="s">
        <v>435</v>
      </c>
      <c r="L64" s="15" t="s">
        <v>123</v>
      </c>
      <c r="M64" t="s">
        <v>98</v>
      </c>
      <c r="N64" s="679">
        <f t="shared" ca="1" si="8"/>
        <v>3437117.3899999997</v>
      </c>
      <c r="O64" s="679">
        <f t="shared" ca="1" si="7"/>
        <v>0</v>
      </c>
      <c r="P64" s="679">
        <f t="shared" ca="1" si="7"/>
        <v>3437117.3899999997</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HUM_ASR_FY_2022</v>
      </c>
      <c r="AB64" s="958">
        <f t="shared" si="2"/>
        <v>45032</v>
      </c>
      <c r="AC64" t="str">
        <f t="shared" si="3"/>
        <v>Unaudited</v>
      </c>
    </row>
    <row r="65" spans="1:29" x14ac:dyDescent="0.25">
      <c r="A65" t="s">
        <v>420</v>
      </c>
      <c r="B65" t="s">
        <v>1385</v>
      </c>
      <c r="C65" t="s">
        <v>1386</v>
      </c>
      <c r="D65">
        <v>1900</v>
      </c>
      <c r="E65" s="958">
        <v>1</v>
      </c>
      <c r="F65" t="s">
        <v>438</v>
      </c>
      <c r="G65" s="958">
        <v>91</v>
      </c>
      <c r="H65" t="s">
        <v>379</v>
      </c>
      <c r="I65" t="s">
        <v>488</v>
      </c>
      <c r="J65" t="s">
        <v>450</v>
      </c>
      <c r="K65" t="s">
        <v>435</v>
      </c>
      <c r="L65" s="15" t="s">
        <v>124</v>
      </c>
      <c r="M65" t="s">
        <v>99</v>
      </c>
      <c r="N65" s="679">
        <f t="shared" ca="1" si="8"/>
        <v>2609718.9999999995</v>
      </c>
      <c r="O65" s="679">
        <f t="shared" ca="1" si="7"/>
        <v>0</v>
      </c>
      <c r="P65" s="679">
        <f t="shared" ca="1" si="7"/>
        <v>2609718.9999999995</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HUM_ASR_FY_2022</v>
      </c>
      <c r="AB65" s="958">
        <f t="shared" si="2"/>
        <v>45032</v>
      </c>
      <c r="AC65" t="str">
        <f t="shared" si="3"/>
        <v>Unaudited</v>
      </c>
    </row>
    <row r="66" spans="1:29" x14ac:dyDescent="0.25">
      <c r="A66" t="s">
        <v>420</v>
      </c>
      <c r="B66" t="s">
        <v>1385</v>
      </c>
      <c r="C66" t="s">
        <v>1386</v>
      </c>
      <c r="D66">
        <v>1900</v>
      </c>
      <c r="E66" s="958">
        <v>1</v>
      </c>
      <c r="F66" t="s">
        <v>438</v>
      </c>
      <c r="G66" s="958">
        <v>91</v>
      </c>
      <c r="H66" t="s">
        <v>379</v>
      </c>
      <c r="I66" t="s">
        <v>488</v>
      </c>
      <c r="J66" t="s">
        <v>450</v>
      </c>
      <c r="K66" t="s">
        <v>435</v>
      </c>
      <c r="L66" s="15" t="s">
        <v>125</v>
      </c>
      <c r="M66" t="s">
        <v>100</v>
      </c>
      <c r="N66" s="679">
        <f t="shared" ca="1" si="8"/>
        <v>2841390.5655871467</v>
      </c>
      <c r="O66" s="679">
        <f t="shared" ca="1" si="7"/>
        <v>-2809570.494412852</v>
      </c>
      <c r="P66" s="679">
        <f t="shared" ca="1" si="7"/>
        <v>5650961.0599999987</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HUM_ASR_FY_2022</v>
      </c>
      <c r="AB66" s="958">
        <f t="shared" ref="AB66:AB129" si="10">file_date</f>
        <v>45032</v>
      </c>
      <c r="AC66" t="str">
        <f t="shared" ref="AC66:AC129" si="11">status</f>
        <v>Unaudited</v>
      </c>
    </row>
    <row r="67" spans="1:29" x14ac:dyDescent="0.25">
      <c r="A67" t="s">
        <v>420</v>
      </c>
      <c r="B67" t="s">
        <v>1385</v>
      </c>
      <c r="C67" t="s">
        <v>1386</v>
      </c>
      <c r="D67">
        <v>1900</v>
      </c>
      <c r="E67" s="958">
        <v>1</v>
      </c>
      <c r="F67" t="s">
        <v>438</v>
      </c>
      <c r="G67" s="958">
        <v>91</v>
      </c>
      <c r="H67" t="s">
        <v>379</v>
      </c>
      <c r="I67" t="s">
        <v>488</v>
      </c>
      <c r="J67" t="s">
        <v>450</v>
      </c>
      <c r="K67" t="s">
        <v>435</v>
      </c>
      <c r="L67" s="15" t="s">
        <v>126</v>
      </c>
      <c r="M67" t="s">
        <v>28</v>
      </c>
      <c r="N67" s="679">
        <f t="shared" ca="1" si="8"/>
        <v>325861.39</v>
      </c>
      <c r="O67" s="679">
        <f t="shared" ca="1" si="7"/>
        <v>0</v>
      </c>
      <c r="P67" s="679">
        <f t="shared" ca="1" si="7"/>
        <v>325861.39</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HUM_ASR_FY_2022</v>
      </c>
      <c r="AB67" s="958">
        <f t="shared" si="10"/>
        <v>45032</v>
      </c>
      <c r="AC67" t="str">
        <f t="shared" si="11"/>
        <v>Unaudited</v>
      </c>
    </row>
    <row r="68" spans="1:29" x14ac:dyDescent="0.25">
      <c r="A68" t="s">
        <v>420</v>
      </c>
      <c r="B68" t="s">
        <v>1385</v>
      </c>
      <c r="C68" t="s">
        <v>1386</v>
      </c>
      <c r="D68">
        <v>1900</v>
      </c>
      <c r="E68" s="958">
        <v>1</v>
      </c>
      <c r="F68" t="s">
        <v>438</v>
      </c>
      <c r="G68" s="958">
        <v>91</v>
      </c>
      <c r="H68" t="s">
        <v>379</v>
      </c>
      <c r="I68" t="s">
        <v>488</v>
      </c>
      <c r="J68" t="s">
        <v>436</v>
      </c>
      <c r="K68" t="s">
        <v>436</v>
      </c>
      <c r="L68" s="15" t="s">
        <v>128</v>
      </c>
      <c r="M68" t="s">
        <v>326</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HUM_ASR_FY_2022</v>
      </c>
      <c r="AB68" s="958">
        <f t="shared" si="10"/>
        <v>45032</v>
      </c>
      <c r="AC68" t="str">
        <f t="shared" si="11"/>
        <v>Unaudited</v>
      </c>
    </row>
    <row r="69" spans="1:29" x14ac:dyDescent="0.25">
      <c r="A69" t="s">
        <v>420</v>
      </c>
      <c r="B69" t="s">
        <v>1385</v>
      </c>
      <c r="C69" t="s">
        <v>1386</v>
      </c>
      <c r="D69">
        <v>1900</v>
      </c>
      <c r="E69" s="958">
        <v>1</v>
      </c>
      <c r="F69" t="s">
        <v>438</v>
      </c>
      <c r="G69" s="958">
        <v>91</v>
      </c>
      <c r="H69" t="s">
        <v>379</v>
      </c>
      <c r="I69" t="s">
        <v>488</v>
      </c>
      <c r="J69" t="s">
        <v>436</v>
      </c>
      <c r="K69" t="s">
        <v>436</v>
      </c>
      <c r="L69" s="15" t="s">
        <v>129</v>
      </c>
      <c r="M69" t="s">
        <v>325</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HUM_ASR_FY_2022</v>
      </c>
      <c r="AB69" s="958">
        <f t="shared" si="10"/>
        <v>45032</v>
      </c>
      <c r="AC69" t="str">
        <f t="shared" si="11"/>
        <v>Unaudited</v>
      </c>
    </row>
    <row r="70" spans="1:29" x14ac:dyDescent="0.25">
      <c r="A70" t="s">
        <v>420</v>
      </c>
      <c r="B70" t="s">
        <v>1385</v>
      </c>
      <c r="C70" t="s">
        <v>1386</v>
      </c>
      <c r="D70">
        <v>1900</v>
      </c>
      <c r="E70" s="958">
        <v>1</v>
      </c>
      <c r="F70" t="s">
        <v>438</v>
      </c>
      <c r="G70" s="958">
        <v>91</v>
      </c>
      <c r="H70" t="s">
        <v>379</v>
      </c>
      <c r="I70" t="s">
        <v>488</v>
      </c>
      <c r="J70" t="s">
        <v>436</v>
      </c>
      <c r="K70" t="s">
        <v>436</v>
      </c>
      <c r="L70" s="15" t="s">
        <v>130</v>
      </c>
      <c r="M70" t="s">
        <v>179</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HUM_ASR_FY_2022</v>
      </c>
      <c r="AB70" s="958">
        <f t="shared" si="10"/>
        <v>45032</v>
      </c>
      <c r="AC70" t="str">
        <f t="shared" si="11"/>
        <v>Unaudited</v>
      </c>
    </row>
    <row r="71" spans="1:29" x14ac:dyDescent="0.25">
      <c r="A71" t="s">
        <v>420</v>
      </c>
      <c r="B71" t="s">
        <v>1385</v>
      </c>
      <c r="C71" t="s">
        <v>1386</v>
      </c>
      <c r="D71">
        <v>1900</v>
      </c>
      <c r="E71" s="958">
        <v>1</v>
      </c>
      <c r="F71" t="s">
        <v>438</v>
      </c>
      <c r="G71" s="958">
        <v>91</v>
      </c>
      <c r="H71" t="s">
        <v>379</v>
      </c>
      <c r="I71" t="s">
        <v>488</v>
      </c>
      <c r="J71" t="s">
        <v>436</v>
      </c>
      <c r="K71" t="s">
        <v>436</v>
      </c>
      <c r="L71" s="15" t="s">
        <v>131</v>
      </c>
      <c r="M71" t="s">
        <v>494</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HUM_ASR_FY_2022</v>
      </c>
      <c r="AB71" s="958">
        <f t="shared" si="10"/>
        <v>45032</v>
      </c>
      <c r="AC71" t="str">
        <f t="shared" si="11"/>
        <v>Unaudited</v>
      </c>
    </row>
    <row r="72" spans="1:29" x14ac:dyDescent="0.25">
      <c r="A72" t="s">
        <v>420</v>
      </c>
      <c r="B72" t="s">
        <v>1385</v>
      </c>
      <c r="C72" t="s">
        <v>1386</v>
      </c>
      <c r="D72">
        <v>1900</v>
      </c>
      <c r="E72" s="958">
        <v>1</v>
      </c>
      <c r="F72" t="s">
        <v>438</v>
      </c>
      <c r="G72" s="958">
        <v>91</v>
      </c>
      <c r="H72" t="s">
        <v>379</v>
      </c>
      <c r="I72" t="s">
        <v>488</v>
      </c>
      <c r="J72" t="s">
        <v>436</v>
      </c>
      <c r="K72" t="s">
        <v>436</v>
      </c>
      <c r="L72" s="15" t="s">
        <v>132</v>
      </c>
      <c r="M72" t="s">
        <v>495</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HUM_ASR_FY_2022</v>
      </c>
      <c r="AB72" s="958">
        <f t="shared" si="10"/>
        <v>45032</v>
      </c>
      <c r="AC72" t="str">
        <f t="shared" si="11"/>
        <v>Unaudited</v>
      </c>
    </row>
    <row r="73" spans="1:29" x14ac:dyDescent="0.25">
      <c r="A73" t="s">
        <v>420</v>
      </c>
      <c r="B73" t="s">
        <v>1385</v>
      </c>
      <c r="C73" t="s">
        <v>1386</v>
      </c>
      <c r="D73">
        <v>1900</v>
      </c>
      <c r="E73" s="958">
        <v>1</v>
      </c>
      <c r="F73" t="s">
        <v>438</v>
      </c>
      <c r="G73" s="958">
        <v>91</v>
      </c>
      <c r="H73" t="s">
        <v>379</v>
      </c>
      <c r="I73" t="s">
        <v>488</v>
      </c>
      <c r="J73" t="s">
        <v>436</v>
      </c>
      <c r="K73" t="s">
        <v>436</v>
      </c>
      <c r="L73" s="15" t="s">
        <v>133</v>
      </c>
      <c r="M73" t="s">
        <v>496</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HUM_ASR_FY_2022</v>
      </c>
      <c r="AB73" s="958">
        <f t="shared" si="10"/>
        <v>45032</v>
      </c>
      <c r="AC73" t="str">
        <f t="shared" si="11"/>
        <v>Unaudited</v>
      </c>
    </row>
    <row r="74" spans="1:29" x14ac:dyDescent="0.25">
      <c r="A74" t="s">
        <v>420</v>
      </c>
      <c r="B74" t="s">
        <v>1385</v>
      </c>
      <c r="C74" t="s">
        <v>1386</v>
      </c>
      <c r="D74">
        <v>1900</v>
      </c>
      <c r="E74" s="958">
        <v>1</v>
      </c>
      <c r="F74" t="s">
        <v>438</v>
      </c>
      <c r="G74" s="958">
        <v>91</v>
      </c>
      <c r="H74" t="s">
        <v>379</v>
      </c>
      <c r="I74" t="s">
        <v>489</v>
      </c>
      <c r="J74" t="s">
        <v>26</v>
      </c>
      <c r="K74" t="s">
        <v>26</v>
      </c>
      <c r="L74" s="15" t="s">
        <v>269</v>
      </c>
      <c r="M74" t="s">
        <v>26</v>
      </c>
      <c r="N74" s="679">
        <f t="shared" ca="1" si="8"/>
        <v>18634891.293186419</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HUM_ASR_FY_2022</v>
      </c>
      <c r="AB74" s="958">
        <f t="shared" si="10"/>
        <v>45032</v>
      </c>
      <c r="AC74" t="str">
        <f t="shared" si="11"/>
        <v>Unaudited</v>
      </c>
    </row>
    <row r="75" spans="1:29" x14ac:dyDescent="0.25">
      <c r="A75" t="s">
        <v>420</v>
      </c>
      <c r="B75" t="s">
        <v>1385</v>
      </c>
      <c r="C75" t="s">
        <v>1386</v>
      </c>
      <c r="D75">
        <v>1900</v>
      </c>
      <c r="E75" s="958">
        <v>1</v>
      </c>
      <c r="F75" t="s">
        <v>439</v>
      </c>
      <c r="G75" s="958">
        <v>182</v>
      </c>
      <c r="H75" t="s">
        <v>379</v>
      </c>
      <c r="I75" t="s">
        <v>432</v>
      </c>
      <c r="J75" t="s">
        <v>432</v>
      </c>
      <c r="K75" t="s">
        <v>432</v>
      </c>
      <c r="M75" t="s">
        <v>432</v>
      </c>
      <c r="N75" s="679">
        <f t="shared" ca="1" si="8"/>
        <v>2127871.0870967745</v>
      </c>
      <c r="O75" s="679">
        <f t="shared" ca="1" si="7"/>
        <v>1744298.6913978495</v>
      </c>
      <c r="P75" s="679">
        <f t="shared" ca="1" si="7"/>
        <v>75890.223655914</v>
      </c>
      <c r="Q75" s="679">
        <f t="shared" ca="1" si="7"/>
        <v>123538.0623655914</v>
      </c>
      <c r="R75" s="679">
        <f t="shared" ca="1" si="7"/>
        <v>45703.682795698929</v>
      </c>
      <c r="S75" s="679">
        <f t="shared" ca="1" si="7"/>
        <v>59574.698924731187</v>
      </c>
      <c r="T75" s="679">
        <f t="shared" ca="1" si="7"/>
        <v>11367.107526881717</v>
      </c>
      <c r="U75" s="679">
        <f t="shared" ca="1" si="7"/>
        <v>658.62903225806451</v>
      </c>
      <c r="V75" s="679">
        <f t="shared" ca="1" si="7"/>
        <v>5867.4333333333325</v>
      </c>
      <c r="W75" s="679">
        <f t="shared" ca="1" si="5"/>
        <v>160.80000000000001</v>
      </c>
      <c r="X75" s="679">
        <f t="shared" ca="1" si="7"/>
        <v>53691.024731182799</v>
      </c>
      <c r="Y75" s="679">
        <f t="shared" ca="1" si="7"/>
        <v>7120.7333333333336</v>
      </c>
      <c r="Z75" s="679">
        <f t="shared" ca="1" si="7"/>
        <v>0</v>
      </c>
      <c r="AA75" t="str">
        <f t="shared" si="9"/>
        <v>HUM_ASR_FY_2022</v>
      </c>
      <c r="AB75" s="958">
        <f t="shared" si="10"/>
        <v>45032</v>
      </c>
      <c r="AC75" t="str">
        <f t="shared" si="11"/>
        <v>Unaudited</v>
      </c>
    </row>
    <row r="76" spans="1:29" x14ac:dyDescent="0.25">
      <c r="A76" t="s">
        <v>420</v>
      </c>
      <c r="B76" t="s">
        <v>1385</v>
      </c>
      <c r="C76" t="s">
        <v>1386</v>
      </c>
      <c r="D76">
        <v>1900</v>
      </c>
      <c r="E76" s="958">
        <v>1</v>
      </c>
      <c r="F76" t="s">
        <v>439</v>
      </c>
      <c r="G76" s="958">
        <v>182</v>
      </c>
      <c r="H76" t="s">
        <v>379</v>
      </c>
      <c r="I76" t="s">
        <v>487</v>
      </c>
      <c r="J76" t="s">
        <v>12</v>
      </c>
      <c r="K76" t="s">
        <v>12</v>
      </c>
      <c r="L76" s="15">
        <v>1.1000000000000001</v>
      </c>
      <c r="M76" t="s">
        <v>12</v>
      </c>
      <c r="N76" s="679">
        <f t="shared" ca="1" si="8"/>
        <v>633053687.97000003</v>
      </c>
      <c r="O76" s="679">
        <f t="shared" ca="1" si="7"/>
        <v>329706052.35999995</v>
      </c>
      <c r="P76" s="679">
        <f t="shared" ca="1" si="7"/>
        <v>41203147.989999995</v>
      </c>
      <c r="Q76" s="679">
        <f t="shared" ca="1" si="7"/>
        <v>129294812.32000001</v>
      </c>
      <c r="R76" s="679">
        <f t="shared" ca="1" si="7"/>
        <v>68341805.939999998</v>
      </c>
      <c r="S76" s="679">
        <f t="shared" ca="1" si="7"/>
        <v>12578965.140000001</v>
      </c>
      <c r="T76" s="679">
        <f t="shared" ca="1" si="7"/>
        <v>4525426.4400000004</v>
      </c>
      <c r="U76" s="679">
        <f t="shared" ca="1" si="7"/>
        <v>100626.44000000002</v>
      </c>
      <c r="V76" s="679">
        <f t="shared" ca="1" si="7"/>
        <v>19052650.43</v>
      </c>
      <c r="W76" s="679">
        <f t="shared" ca="1" si="5"/>
        <v>4113596.12</v>
      </c>
      <c r="X76" s="679">
        <f t="shared" ca="1" si="7"/>
        <v>6649172.3499999996</v>
      </c>
      <c r="Y76" s="679">
        <f t="shared" ca="1" si="7"/>
        <v>17487432.440000001</v>
      </c>
      <c r="Z76" s="679">
        <f t="shared" ca="1" si="7"/>
        <v>0</v>
      </c>
      <c r="AA76" t="str">
        <f t="shared" si="9"/>
        <v>HUM_ASR_FY_2022</v>
      </c>
      <c r="AB76" s="958">
        <f t="shared" si="10"/>
        <v>45032</v>
      </c>
      <c r="AC76" t="str">
        <f t="shared" si="11"/>
        <v>Unaudited</v>
      </c>
    </row>
    <row r="77" spans="1:29" x14ac:dyDescent="0.25">
      <c r="A77" t="s">
        <v>420</v>
      </c>
      <c r="B77" t="s">
        <v>1385</v>
      </c>
      <c r="C77" t="s">
        <v>1386</v>
      </c>
      <c r="D77">
        <v>1900</v>
      </c>
      <c r="E77" s="958">
        <v>1</v>
      </c>
      <c r="F77" t="s">
        <v>439</v>
      </c>
      <c r="G77" s="958">
        <v>182</v>
      </c>
      <c r="H77" t="s">
        <v>379</v>
      </c>
      <c r="I77" t="s">
        <v>487</v>
      </c>
      <c r="J77" t="s">
        <v>12</v>
      </c>
      <c r="K77" t="s">
        <v>1328</v>
      </c>
      <c r="L77" s="15" t="s">
        <v>1319</v>
      </c>
      <c r="M77" t="s">
        <v>1328</v>
      </c>
      <c r="N77" s="679">
        <f t="shared" ca="1" si="8"/>
        <v>1229312.9248181656</v>
      </c>
      <c r="O77" s="679">
        <f t="shared" ca="1" si="7"/>
        <v>1007715.617304813</v>
      </c>
      <c r="P77" s="679">
        <f t="shared" ca="1" si="7"/>
        <v>43843.272918775961</v>
      </c>
      <c r="Q77" s="679">
        <f t="shared" ca="1" si="7"/>
        <v>71370.365288537476</v>
      </c>
      <c r="R77" s="679">
        <f t="shared" ca="1" si="7"/>
        <v>26403.915309173572</v>
      </c>
      <c r="S77" s="679">
        <f t="shared" ca="1" si="7"/>
        <v>34417.473795484773</v>
      </c>
      <c r="T77" s="679">
        <f t="shared" ca="1" si="7"/>
        <v>6567.0013025361595</v>
      </c>
      <c r="U77" s="679">
        <f t="shared" ca="1" si="7"/>
        <v>380.50292939503453</v>
      </c>
      <c r="V77" s="679">
        <f t="shared" ca="1" si="7"/>
        <v>3389.7314907439973</v>
      </c>
      <c r="W77" s="679">
        <f t="shared" ca="1" si="5"/>
        <v>92.89731859671204</v>
      </c>
      <c r="X77" s="679">
        <f t="shared" ca="1" si="7"/>
        <v>31018.359640775092</v>
      </c>
      <c r="Y77" s="679">
        <f t="shared" ca="1" si="7"/>
        <v>4113.7875193339187</v>
      </c>
      <c r="Z77" s="679">
        <f t="shared" ca="1" si="7"/>
        <v>0</v>
      </c>
      <c r="AA77" t="str">
        <f t="shared" si="9"/>
        <v>HUM_ASR_FY_2022</v>
      </c>
      <c r="AB77" s="958">
        <f t="shared" si="10"/>
        <v>45032</v>
      </c>
      <c r="AC77" t="str">
        <f t="shared" si="11"/>
        <v>Unaudited</v>
      </c>
    </row>
    <row r="78" spans="1:29" x14ac:dyDescent="0.25">
      <c r="A78" t="s">
        <v>420</v>
      </c>
      <c r="B78" t="s">
        <v>1385</v>
      </c>
      <c r="C78" t="s">
        <v>1386</v>
      </c>
      <c r="D78">
        <v>1900</v>
      </c>
      <c r="E78" s="958">
        <v>1</v>
      </c>
      <c r="F78" t="s">
        <v>439</v>
      </c>
      <c r="G78" s="958">
        <v>182</v>
      </c>
      <c r="H78" t="s">
        <v>379</v>
      </c>
      <c r="I78" t="s">
        <v>487</v>
      </c>
      <c r="J78" t="s">
        <v>490</v>
      </c>
      <c r="K78" t="s">
        <v>491</v>
      </c>
      <c r="L78" s="15" t="s">
        <v>63</v>
      </c>
      <c r="M78" t="s">
        <v>343</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HUM_ASR_FY_2022</v>
      </c>
      <c r="AB78" s="958">
        <f t="shared" si="10"/>
        <v>45032</v>
      </c>
      <c r="AC78" t="str">
        <f t="shared" si="11"/>
        <v>Unaudited</v>
      </c>
    </row>
    <row r="79" spans="1:29" x14ac:dyDescent="0.25">
      <c r="A79" t="s">
        <v>420</v>
      </c>
      <c r="B79" t="s">
        <v>1385</v>
      </c>
      <c r="C79" t="s">
        <v>1386</v>
      </c>
      <c r="D79">
        <v>1900</v>
      </c>
      <c r="E79" s="958">
        <v>1</v>
      </c>
      <c r="F79" t="s">
        <v>439</v>
      </c>
      <c r="G79" s="958">
        <v>182</v>
      </c>
      <c r="H79" t="s">
        <v>379</v>
      </c>
      <c r="I79" t="s">
        <v>487</v>
      </c>
      <c r="J79" t="s">
        <v>490</v>
      </c>
      <c r="K79" t="s">
        <v>1019</v>
      </c>
      <c r="L79" s="15" t="s">
        <v>915</v>
      </c>
      <c r="M79" t="s">
        <v>916</v>
      </c>
      <c r="N79" s="679">
        <f t="shared" ca="1" si="8"/>
        <v>12526745.050000001</v>
      </c>
      <c r="O79" s="679">
        <f t="shared" ca="1" si="7"/>
        <v>11499190.190000001</v>
      </c>
      <c r="P79" s="679">
        <f t="shared" ca="1" si="7"/>
        <v>749204.87999999989</v>
      </c>
      <c r="Q79" s="679">
        <f t="shared" ca="1" si="7"/>
        <v>125785.81000000001</v>
      </c>
      <c r="R79" s="679">
        <f t="shared" ca="1" si="7"/>
        <v>84016.390000000014</v>
      </c>
      <c r="S79" s="679">
        <f t="shared" ca="1" si="7"/>
        <v>3874.76</v>
      </c>
      <c r="T79" s="679">
        <f t="shared" ca="1" si="7"/>
        <v>7470.52</v>
      </c>
      <c r="U79" s="679">
        <f t="shared" ca="1" si="7"/>
        <v>0</v>
      </c>
      <c r="V79" s="679">
        <f t="shared" ca="1" si="7"/>
        <v>57202.5</v>
      </c>
      <c r="W79" s="679">
        <f t="shared" ca="1" si="5"/>
        <v>0</v>
      </c>
      <c r="X79" s="679">
        <f t="shared" ca="1" si="7"/>
        <v>0</v>
      </c>
      <c r="Y79" s="679">
        <f t="shared" ca="1" si="7"/>
        <v>0</v>
      </c>
      <c r="Z79" s="679">
        <f t="shared" ca="1" si="7"/>
        <v>0</v>
      </c>
      <c r="AA79" t="str">
        <f t="shared" si="9"/>
        <v>HUM_ASR_FY_2022</v>
      </c>
      <c r="AB79" s="958">
        <f t="shared" si="10"/>
        <v>45032</v>
      </c>
      <c r="AC79" t="str">
        <f t="shared" si="11"/>
        <v>Unaudited</v>
      </c>
    </row>
    <row r="80" spans="1:29" x14ac:dyDescent="0.25">
      <c r="A80" t="s">
        <v>420</v>
      </c>
      <c r="B80" t="s">
        <v>1385</v>
      </c>
      <c r="C80" t="s">
        <v>1386</v>
      </c>
      <c r="D80">
        <v>1900</v>
      </c>
      <c r="E80" s="958">
        <v>1</v>
      </c>
      <c r="F80" t="s">
        <v>439</v>
      </c>
      <c r="G80" s="958">
        <v>182</v>
      </c>
      <c r="H80" t="s">
        <v>379</v>
      </c>
      <c r="I80" t="s">
        <v>487</v>
      </c>
      <c r="J80" t="s">
        <v>13</v>
      </c>
      <c r="K80" t="s">
        <v>492</v>
      </c>
      <c r="L80" s="15" t="s">
        <v>94</v>
      </c>
      <c r="M80" t="s">
        <v>146</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HUM_ASR_FY_2022</v>
      </c>
      <c r="AB80" s="958">
        <f t="shared" si="10"/>
        <v>45032</v>
      </c>
      <c r="AC80" t="str">
        <f t="shared" si="11"/>
        <v>Unaudited</v>
      </c>
    </row>
    <row r="81" spans="1:29" x14ac:dyDescent="0.25">
      <c r="A81" t="s">
        <v>420</v>
      </c>
      <c r="B81" t="s">
        <v>1385</v>
      </c>
      <c r="C81" t="s">
        <v>1386</v>
      </c>
      <c r="D81">
        <v>1900</v>
      </c>
      <c r="E81" s="958">
        <v>1</v>
      </c>
      <c r="F81" t="s">
        <v>439</v>
      </c>
      <c r="G81" s="958">
        <v>182</v>
      </c>
      <c r="H81" t="s">
        <v>379</v>
      </c>
      <c r="I81" t="s">
        <v>487</v>
      </c>
      <c r="J81" t="s">
        <v>13</v>
      </c>
      <c r="K81" t="s">
        <v>13</v>
      </c>
      <c r="L81" s="15" t="s">
        <v>35</v>
      </c>
      <c r="M81" t="s">
        <v>13</v>
      </c>
      <c r="N81" s="679">
        <f t="shared" ca="1" si="8"/>
        <v>167397.99933505669</v>
      </c>
      <c r="O81" s="679">
        <f t="shared" ca="1" si="7"/>
        <v>130351.5427059878</v>
      </c>
      <c r="P81" s="679">
        <f t="shared" ca="1" si="7"/>
        <v>7329.6825078255688</v>
      </c>
      <c r="Q81" s="679">
        <f t="shared" ca="1" si="7"/>
        <v>11931.639296218835</v>
      </c>
      <c r="R81" s="679">
        <f t="shared" ca="1" si="7"/>
        <v>4414.1849660333337</v>
      </c>
      <c r="S81" s="679">
        <f t="shared" ca="1" si="7"/>
        <v>5753.88511960919</v>
      </c>
      <c r="T81" s="679">
        <f t="shared" ca="1" si="7"/>
        <v>1097.8659067091116</v>
      </c>
      <c r="U81" s="679">
        <f t="shared" ca="1" si="7"/>
        <v>63.612168528795948</v>
      </c>
      <c r="V81" s="679">
        <f t="shared" ca="1" si="7"/>
        <v>566.69253821357779</v>
      </c>
      <c r="W81" s="679">
        <f t="shared" ca="1" si="5"/>
        <v>15.530497743717012</v>
      </c>
      <c r="X81" s="679">
        <f t="shared" ca="1" si="7"/>
        <v>5185.6239953077647</v>
      </c>
      <c r="Y81" s="679">
        <f t="shared" ca="1" si="7"/>
        <v>687.73963287900381</v>
      </c>
      <c r="Z81" s="679">
        <f t="shared" ca="1" si="7"/>
        <v>0</v>
      </c>
      <c r="AA81" t="str">
        <f t="shared" si="9"/>
        <v>HUM_ASR_FY_2022</v>
      </c>
      <c r="AB81" s="958">
        <f t="shared" si="10"/>
        <v>45032</v>
      </c>
      <c r="AC81" t="str">
        <f t="shared" si="11"/>
        <v>Unaudited</v>
      </c>
    </row>
    <row r="82" spans="1:29" x14ac:dyDescent="0.25">
      <c r="A82" t="s">
        <v>420</v>
      </c>
      <c r="B82" t="s">
        <v>1385</v>
      </c>
      <c r="C82" t="s">
        <v>1386</v>
      </c>
      <c r="D82">
        <v>1900</v>
      </c>
      <c r="E82" s="958">
        <v>1</v>
      </c>
      <c r="F82" t="s">
        <v>439</v>
      </c>
      <c r="G82" s="958">
        <v>182</v>
      </c>
      <c r="H82" t="s">
        <v>379</v>
      </c>
      <c r="I82" t="s">
        <v>488</v>
      </c>
      <c r="J82" t="s">
        <v>444</v>
      </c>
      <c r="K82" t="s">
        <v>0</v>
      </c>
      <c r="L82" s="15">
        <v>2.1</v>
      </c>
      <c r="M82" t="s">
        <v>147</v>
      </c>
      <c r="N82" s="679">
        <f t="shared" ca="1" si="8"/>
        <v>77098245.37000002</v>
      </c>
      <c r="O82" s="679">
        <f t="shared" ca="1" si="7"/>
        <v>41222013.829999998</v>
      </c>
      <c r="P82" s="679">
        <f t="shared" ca="1" si="7"/>
        <v>2982285.2199999993</v>
      </c>
      <c r="Q82" s="679">
        <f t="shared" ca="1" si="7"/>
        <v>19768172.789999995</v>
      </c>
      <c r="R82" s="679">
        <f t="shared" ca="1" si="7"/>
        <v>7633026.8200000003</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209293.58</v>
      </c>
      <c r="T82" s="679">
        <f t="shared" ca="1" si="12"/>
        <v>188097.87000000002</v>
      </c>
      <c r="U82" s="679">
        <f t="shared" ca="1" si="12"/>
        <v>1362.54</v>
      </c>
      <c r="V82" s="679">
        <f t="shared" ca="1" si="12"/>
        <v>605390.53</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296486.77999999997</v>
      </c>
      <c r="X82" s="679">
        <f t="shared" ca="1" si="12"/>
        <v>409215.26</v>
      </c>
      <c r="Y82" s="679">
        <f t="shared" ca="1" si="12"/>
        <v>3782900.15</v>
      </c>
      <c r="Z82" s="679">
        <f t="shared" ca="1" si="12"/>
        <v>0</v>
      </c>
      <c r="AA82" t="str">
        <f t="shared" si="9"/>
        <v>HUM_ASR_FY_2022</v>
      </c>
      <c r="AB82" s="958">
        <f t="shared" si="10"/>
        <v>45032</v>
      </c>
      <c r="AC82" t="str">
        <f t="shared" si="11"/>
        <v>Unaudited</v>
      </c>
    </row>
    <row r="83" spans="1:29" x14ac:dyDescent="0.25">
      <c r="A83" t="s">
        <v>420</v>
      </c>
      <c r="B83" t="s">
        <v>1385</v>
      </c>
      <c r="C83" t="s">
        <v>1386</v>
      </c>
      <c r="D83">
        <v>1900</v>
      </c>
      <c r="E83" s="958">
        <v>1</v>
      </c>
      <c r="F83" t="s">
        <v>439</v>
      </c>
      <c r="G83" s="958">
        <v>182</v>
      </c>
      <c r="H83" t="s">
        <v>379</v>
      </c>
      <c r="I83" t="s">
        <v>488</v>
      </c>
      <c r="J83" t="s">
        <v>444</v>
      </c>
      <c r="K83" t="s">
        <v>0</v>
      </c>
      <c r="L83" s="15">
        <v>2.2000000000000002</v>
      </c>
      <c r="M83" t="s">
        <v>148</v>
      </c>
      <c r="N83" s="679">
        <f t="shared" ca="1" si="8"/>
        <v>874782.170877242</v>
      </c>
      <c r="O83" s="679">
        <f t="shared" ca="1" si="12"/>
        <v>467718.59168886684</v>
      </c>
      <c r="P83" s="679">
        <f t="shared" ca="1" si="12"/>
        <v>33837.993671667304</v>
      </c>
      <c r="Q83" s="679">
        <f t="shared" ca="1" si="12"/>
        <v>224296.22132803441</v>
      </c>
      <c r="R83" s="679">
        <f t="shared" ca="1" si="12"/>
        <v>86606.844811049581</v>
      </c>
      <c r="S83" s="679">
        <f t="shared" ca="1" si="12"/>
        <v>2374.714124613673</v>
      </c>
      <c r="T83" s="679">
        <f t="shared" ca="1" si="12"/>
        <v>2134.22059433809</v>
      </c>
      <c r="U83" s="679">
        <f t="shared" ca="1" si="12"/>
        <v>15.459829123048657</v>
      </c>
      <c r="V83" s="679">
        <f t="shared" ca="1" si="12"/>
        <v>6868.9610187677899</v>
      </c>
      <c r="W83" s="679">
        <f t="shared" ca="1" si="13"/>
        <v>3364.0369868355574</v>
      </c>
      <c r="X83" s="679">
        <f t="shared" ca="1" si="12"/>
        <v>4643.0915746649116</v>
      </c>
      <c r="Y83" s="679">
        <f t="shared" ca="1" si="12"/>
        <v>42922.03524928086</v>
      </c>
      <c r="Z83" s="679">
        <f t="shared" ca="1" si="12"/>
        <v>0</v>
      </c>
      <c r="AA83" t="str">
        <f t="shared" si="9"/>
        <v>HUM_ASR_FY_2022</v>
      </c>
      <c r="AB83" s="958">
        <f t="shared" si="10"/>
        <v>45032</v>
      </c>
      <c r="AC83" t="str">
        <f t="shared" si="11"/>
        <v>Unaudited</v>
      </c>
    </row>
    <row r="84" spans="1:29" x14ac:dyDescent="0.25">
      <c r="A84" t="s">
        <v>420</v>
      </c>
      <c r="B84" t="s">
        <v>1385</v>
      </c>
      <c r="C84" t="s">
        <v>1386</v>
      </c>
      <c r="D84">
        <v>1900</v>
      </c>
      <c r="E84" s="958">
        <v>1</v>
      </c>
      <c r="F84" t="s">
        <v>439</v>
      </c>
      <c r="G84" s="958">
        <v>182</v>
      </c>
      <c r="H84" t="s">
        <v>379</v>
      </c>
      <c r="I84" t="s">
        <v>488</v>
      </c>
      <c r="J84" t="s">
        <v>444</v>
      </c>
      <c r="K84" t="s">
        <v>0</v>
      </c>
      <c r="L84" s="15">
        <v>2.2999999999999998</v>
      </c>
      <c r="M84" t="s">
        <v>149</v>
      </c>
      <c r="N84" s="679">
        <f t="shared" ca="1" si="8"/>
        <v>51622013.370000079</v>
      </c>
      <c r="O84" s="679">
        <f t="shared" ca="1" si="12"/>
        <v>34463504.080000103</v>
      </c>
      <c r="P84" s="679">
        <f t="shared" ca="1" si="12"/>
        <v>3286388.5800000005</v>
      </c>
      <c r="Q84" s="679">
        <f t="shared" ca="1" si="12"/>
        <v>8192844.6099999864</v>
      </c>
      <c r="R84" s="679">
        <f t="shared" ca="1" si="12"/>
        <v>4071949.9499999983</v>
      </c>
      <c r="S84" s="679">
        <f t="shared" ca="1" si="12"/>
        <v>134948.79999999999</v>
      </c>
      <c r="T84" s="679">
        <f t="shared" ca="1" si="12"/>
        <v>219219.74</v>
      </c>
      <c r="U84" s="679">
        <f t="shared" ca="1" si="12"/>
        <v>3013.2400000000002</v>
      </c>
      <c r="V84" s="679">
        <f t="shared" ca="1" si="12"/>
        <v>370344.7</v>
      </c>
      <c r="W84" s="679">
        <f t="shared" ca="1" si="13"/>
        <v>29415.300000000003</v>
      </c>
      <c r="X84" s="679">
        <f t="shared" ca="1" si="12"/>
        <v>179063.67999999999</v>
      </c>
      <c r="Y84" s="679">
        <f t="shared" ca="1" si="12"/>
        <v>671320.69000000006</v>
      </c>
      <c r="Z84" s="679">
        <f t="shared" ca="1" si="12"/>
        <v>0</v>
      </c>
      <c r="AA84" t="str">
        <f t="shared" si="9"/>
        <v>HUM_ASR_FY_2022</v>
      </c>
      <c r="AB84" s="958">
        <f t="shared" si="10"/>
        <v>45032</v>
      </c>
      <c r="AC84" t="str">
        <f t="shared" si="11"/>
        <v>Unaudited</v>
      </c>
    </row>
    <row r="85" spans="1:29" x14ac:dyDescent="0.25">
      <c r="A85" t="s">
        <v>420</v>
      </c>
      <c r="B85" t="s">
        <v>1385</v>
      </c>
      <c r="C85" t="s">
        <v>1386</v>
      </c>
      <c r="D85">
        <v>1900</v>
      </c>
      <c r="E85" s="958">
        <v>1</v>
      </c>
      <c r="F85" t="s">
        <v>439</v>
      </c>
      <c r="G85" s="958">
        <v>182</v>
      </c>
      <c r="H85" t="s">
        <v>379</v>
      </c>
      <c r="I85" t="s">
        <v>488</v>
      </c>
      <c r="J85" t="s">
        <v>444</v>
      </c>
      <c r="K85" t="s">
        <v>0</v>
      </c>
      <c r="L85" s="15">
        <v>2.4</v>
      </c>
      <c r="M85" t="s">
        <v>150</v>
      </c>
      <c r="N85" s="679">
        <f t="shared" ca="1" si="8"/>
        <v>13781382.830000002</v>
      </c>
      <c r="O85" s="679">
        <f t="shared" ca="1" si="12"/>
        <v>2207128.8199999998</v>
      </c>
      <c r="P85" s="679">
        <f t="shared" ca="1" si="12"/>
        <v>97180.14</v>
      </c>
      <c r="Q85" s="679">
        <f t="shared" ca="1" si="12"/>
        <v>5393172.5099999979</v>
      </c>
      <c r="R85" s="679">
        <f t="shared" ca="1" si="12"/>
        <v>2264536.3200000003</v>
      </c>
      <c r="S85" s="679">
        <f t="shared" ca="1" si="12"/>
        <v>1916712.8899999997</v>
      </c>
      <c r="T85" s="679">
        <f t="shared" ca="1" si="12"/>
        <v>14391.13</v>
      </c>
      <c r="U85" s="679">
        <f t="shared" ca="1" si="12"/>
        <v>22904</v>
      </c>
      <c r="V85" s="679">
        <f t="shared" ca="1" si="12"/>
        <v>134254.88</v>
      </c>
      <c r="W85" s="679">
        <f t="shared" ca="1" si="13"/>
        <v>15586.830000000002</v>
      </c>
      <c r="X85" s="679">
        <f t="shared" ca="1" si="12"/>
        <v>974535.2300000001</v>
      </c>
      <c r="Y85" s="679">
        <f t="shared" ca="1" si="12"/>
        <v>740980.08</v>
      </c>
      <c r="Z85" s="679">
        <f t="shared" ca="1" si="12"/>
        <v>0</v>
      </c>
      <c r="AA85" t="str">
        <f t="shared" si="9"/>
        <v>HUM_ASR_FY_2022</v>
      </c>
      <c r="AB85" s="958">
        <f t="shared" si="10"/>
        <v>45032</v>
      </c>
      <c r="AC85" t="str">
        <f t="shared" si="11"/>
        <v>Unaudited</v>
      </c>
    </row>
    <row r="86" spans="1:29" x14ac:dyDescent="0.25">
      <c r="A86" t="s">
        <v>420</v>
      </c>
      <c r="B86" t="s">
        <v>1385</v>
      </c>
      <c r="C86" t="s">
        <v>1386</v>
      </c>
      <c r="D86">
        <v>1900</v>
      </c>
      <c r="E86" s="958">
        <v>1</v>
      </c>
      <c r="F86" t="s">
        <v>439</v>
      </c>
      <c r="G86" s="958">
        <v>182</v>
      </c>
      <c r="H86" t="s">
        <v>379</v>
      </c>
      <c r="I86" t="s">
        <v>488</v>
      </c>
      <c r="J86" t="s">
        <v>444</v>
      </c>
      <c r="K86" t="s">
        <v>0</v>
      </c>
      <c r="L86" s="15">
        <v>2.5</v>
      </c>
      <c r="M86" t="s">
        <v>151</v>
      </c>
      <c r="N86" s="679">
        <f t="shared" ca="1" si="8"/>
        <v>742088.54735938134</v>
      </c>
      <c r="O86" s="679">
        <f t="shared" ca="1" si="12"/>
        <v>122088.1347804259</v>
      </c>
      <c r="P86" s="679">
        <f t="shared" ca="1" si="12"/>
        <v>4661.5706554592507</v>
      </c>
      <c r="Q86" s="679">
        <f t="shared" ca="1" si="12"/>
        <v>291493.49916000949</v>
      </c>
      <c r="R86" s="679">
        <f t="shared" ca="1" si="12"/>
        <v>116444.68127568788</v>
      </c>
      <c r="S86" s="679">
        <f t="shared" ca="1" si="12"/>
        <v>104197.74654599461</v>
      </c>
      <c r="T86" s="679">
        <f t="shared" ca="1" si="12"/>
        <v>1022.1087608733542</v>
      </c>
      <c r="U86" s="679">
        <f t="shared" ca="1" si="12"/>
        <v>1060.8408930284077</v>
      </c>
      <c r="V86" s="679">
        <f t="shared" ca="1" si="12"/>
        <v>7207.8241542969863</v>
      </c>
      <c r="W86" s="679">
        <f t="shared" ca="1" si="13"/>
        <v>621.9464655277294</v>
      </c>
      <c r="X86" s="679">
        <f t="shared" ca="1" si="12"/>
        <v>53297.763395248105</v>
      </c>
      <c r="Y86" s="679">
        <f t="shared" ca="1" si="12"/>
        <v>39992.431272829475</v>
      </c>
      <c r="Z86" s="679">
        <f t="shared" ca="1" si="12"/>
        <v>0</v>
      </c>
      <c r="AA86" t="str">
        <f t="shared" si="9"/>
        <v>HUM_ASR_FY_2022</v>
      </c>
      <c r="AB86" s="958">
        <f t="shared" si="10"/>
        <v>45032</v>
      </c>
      <c r="AC86" t="str">
        <f t="shared" si="11"/>
        <v>Unaudited</v>
      </c>
    </row>
    <row r="87" spans="1:29" x14ac:dyDescent="0.25">
      <c r="A87" t="s">
        <v>420</v>
      </c>
      <c r="B87" t="s">
        <v>1385</v>
      </c>
      <c r="C87" t="s">
        <v>1386</v>
      </c>
      <c r="D87">
        <v>1900</v>
      </c>
      <c r="E87" s="958">
        <v>1</v>
      </c>
      <c r="F87" t="s">
        <v>439</v>
      </c>
      <c r="G87" s="958">
        <v>182</v>
      </c>
      <c r="H87" t="s">
        <v>379</v>
      </c>
      <c r="I87" t="s">
        <v>488</v>
      </c>
      <c r="J87" t="s">
        <v>444</v>
      </c>
      <c r="K87" t="s">
        <v>0</v>
      </c>
      <c r="L87" s="15" t="s">
        <v>96</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HUM_ASR_FY_2022</v>
      </c>
      <c r="AB87" s="958">
        <f t="shared" si="10"/>
        <v>45032</v>
      </c>
      <c r="AC87" t="str">
        <f t="shared" si="11"/>
        <v>Unaudited</v>
      </c>
    </row>
    <row r="88" spans="1:29" x14ac:dyDescent="0.25">
      <c r="A88" t="s">
        <v>420</v>
      </c>
      <c r="B88" t="s">
        <v>1385</v>
      </c>
      <c r="C88" t="s">
        <v>1386</v>
      </c>
      <c r="D88">
        <v>1900</v>
      </c>
      <c r="E88" s="958">
        <v>1</v>
      </c>
      <c r="F88" t="s">
        <v>439</v>
      </c>
      <c r="G88" s="958">
        <v>182</v>
      </c>
      <c r="H88" t="s">
        <v>379</v>
      </c>
      <c r="I88" t="s">
        <v>488</v>
      </c>
      <c r="J88" t="s">
        <v>444</v>
      </c>
      <c r="K88" t="s">
        <v>0</v>
      </c>
      <c r="L88" s="15" t="s">
        <v>152</v>
      </c>
      <c r="M88" t="s">
        <v>451</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HUM_ASR_FY_2022</v>
      </c>
      <c r="AB88" s="958">
        <f t="shared" si="10"/>
        <v>45032</v>
      </c>
      <c r="AC88" t="str">
        <f t="shared" si="11"/>
        <v>Unaudited</v>
      </c>
    </row>
    <row r="89" spans="1:29" x14ac:dyDescent="0.25">
      <c r="A89" t="s">
        <v>420</v>
      </c>
      <c r="B89" t="s">
        <v>1385</v>
      </c>
      <c r="C89" t="s">
        <v>1386</v>
      </c>
      <c r="D89">
        <v>1900</v>
      </c>
      <c r="E89" s="958">
        <v>1</v>
      </c>
      <c r="F89" t="s">
        <v>439</v>
      </c>
      <c r="G89" s="958">
        <v>182</v>
      </c>
      <c r="H89" t="s">
        <v>379</v>
      </c>
      <c r="I89" t="s">
        <v>488</v>
      </c>
      <c r="J89" t="s">
        <v>444</v>
      </c>
      <c r="K89" t="s">
        <v>0</v>
      </c>
      <c r="L89" s="15" t="s">
        <v>917</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HUM_ASR_FY_2022</v>
      </c>
      <c r="AB89" s="958">
        <f t="shared" si="10"/>
        <v>45032</v>
      </c>
      <c r="AC89" t="str">
        <f t="shared" si="11"/>
        <v>Unaudited</v>
      </c>
    </row>
    <row r="90" spans="1:29" x14ac:dyDescent="0.25">
      <c r="A90" t="s">
        <v>420</v>
      </c>
      <c r="B90" t="s">
        <v>1385</v>
      </c>
      <c r="C90" t="s">
        <v>1386</v>
      </c>
      <c r="D90">
        <v>1900</v>
      </c>
      <c r="E90" s="958">
        <v>1</v>
      </c>
      <c r="F90" t="s">
        <v>439</v>
      </c>
      <c r="G90" s="958">
        <v>182</v>
      </c>
      <c r="H90" t="s">
        <v>379</v>
      </c>
      <c r="I90" t="s">
        <v>488</v>
      </c>
      <c r="J90" t="s">
        <v>444</v>
      </c>
      <c r="K90" t="s">
        <v>53</v>
      </c>
      <c r="L90" s="15">
        <v>3.1</v>
      </c>
      <c r="M90" t="s">
        <v>33</v>
      </c>
      <c r="N90" s="679">
        <f t="shared" ca="1" si="8"/>
        <v>92222042.659998775</v>
      </c>
      <c r="O90" s="679">
        <f t="shared" ca="1" si="12"/>
        <v>60474668.009998754</v>
      </c>
      <c r="P90" s="679">
        <f t="shared" ca="1" si="12"/>
        <v>4605136.5600000024</v>
      </c>
      <c r="Q90" s="679">
        <f t="shared" ca="1" si="12"/>
        <v>15787715.909999989</v>
      </c>
      <c r="R90" s="679">
        <f t="shared" ca="1" si="12"/>
        <v>6459410.72000001</v>
      </c>
      <c r="S90" s="679">
        <f t="shared" ca="1" si="12"/>
        <v>629700.81000000006</v>
      </c>
      <c r="T90" s="679">
        <f t="shared" ca="1" si="12"/>
        <v>426356.04000000004</v>
      </c>
      <c r="U90" s="679">
        <f t="shared" ca="1" si="12"/>
        <v>14265.529999999999</v>
      </c>
      <c r="V90" s="679">
        <f t="shared" ca="1" si="12"/>
        <v>679444.70000000065</v>
      </c>
      <c r="W90" s="679">
        <f t="shared" ca="1" si="13"/>
        <v>68913.650000000023</v>
      </c>
      <c r="X90" s="679">
        <f t="shared" ca="1" si="12"/>
        <v>1209778.1699999962</v>
      </c>
      <c r="Y90" s="679">
        <f t="shared" ca="1" si="12"/>
        <v>1866652.5600000042</v>
      </c>
      <c r="Z90" s="679">
        <f t="shared" ca="1" si="12"/>
        <v>0</v>
      </c>
      <c r="AA90" t="str">
        <f t="shared" si="9"/>
        <v>HUM_ASR_FY_2022</v>
      </c>
      <c r="AB90" s="958">
        <f t="shared" si="10"/>
        <v>45032</v>
      </c>
      <c r="AC90" t="str">
        <f t="shared" si="11"/>
        <v>Unaudited</v>
      </c>
    </row>
    <row r="91" spans="1:29" x14ac:dyDescent="0.25">
      <c r="A91" t="s">
        <v>420</v>
      </c>
      <c r="B91" t="s">
        <v>1385</v>
      </c>
      <c r="C91" t="s">
        <v>1386</v>
      </c>
      <c r="D91">
        <v>1900</v>
      </c>
      <c r="E91" s="958">
        <v>1</v>
      </c>
      <c r="F91" t="s">
        <v>439</v>
      </c>
      <c r="G91" s="958">
        <v>182</v>
      </c>
      <c r="H91" t="s">
        <v>379</v>
      </c>
      <c r="I91" t="s">
        <v>488</v>
      </c>
      <c r="J91" t="s">
        <v>444</v>
      </c>
      <c r="K91" t="s">
        <v>53</v>
      </c>
      <c r="L91" s="15">
        <v>3.2</v>
      </c>
      <c r="M91" t="s">
        <v>34</v>
      </c>
      <c r="N91" s="679">
        <f t="shared" ca="1" si="8"/>
        <v>5124921.2200000044</v>
      </c>
      <c r="O91" s="679">
        <f t="shared" ca="1" si="12"/>
        <v>2516166.7600000035</v>
      </c>
      <c r="P91" s="679">
        <f t="shared" ca="1" si="12"/>
        <v>282225.02999999997</v>
      </c>
      <c r="Q91" s="679">
        <f t="shared" ca="1" si="12"/>
        <v>1246776.1200000003</v>
      </c>
      <c r="R91" s="679">
        <f t="shared" ca="1" si="12"/>
        <v>676300.31000000017</v>
      </c>
      <c r="S91" s="679">
        <f t="shared" ca="1" si="12"/>
        <v>7986.6600000000017</v>
      </c>
      <c r="T91" s="679">
        <f t="shared" ca="1" si="12"/>
        <v>14422.6</v>
      </c>
      <c r="U91" s="679">
        <f t="shared" ca="1" si="12"/>
        <v>129.47999999999999</v>
      </c>
      <c r="V91" s="679">
        <f t="shared" ca="1" si="12"/>
        <v>69302.22</v>
      </c>
      <c r="W91" s="679">
        <f t="shared" ca="1" si="13"/>
        <v>9306.7799999999988</v>
      </c>
      <c r="X91" s="679">
        <f t="shared" ca="1" si="12"/>
        <v>42424.969999999994</v>
      </c>
      <c r="Y91" s="679">
        <f t="shared" ca="1" si="12"/>
        <v>259880.28999999998</v>
      </c>
      <c r="Z91" s="679">
        <f t="shared" ca="1" si="12"/>
        <v>0</v>
      </c>
      <c r="AA91" t="str">
        <f t="shared" si="9"/>
        <v>HUM_ASR_FY_2022</v>
      </c>
      <c r="AB91" s="958">
        <f t="shared" si="10"/>
        <v>45032</v>
      </c>
      <c r="AC91" t="str">
        <f t="shared" si="11"/>
        <v>Unaudited</v>
      </c>
    </row>
    <row r="92" spans="1:29" x14ac:dyDescent="0.25">
      <c r="A92" t="s">
        <v>420</v>
      </c>
      <c r="B92" t="s">
        <v>1385</v>
      </c>
      <c r="C92" t="s">
        <v>1386</v>
      </c>
      <c r="D92">
        <v>1900</v>
      </c>
      <c r="E92" s="958">
        <v>1</v>
      </c>
      <c r="F92" t="s">
        <v>439</v>
      </c>
      <c r="G92" s="958">
        <v>182</v>
      </c>
      <c r="H92" t="s">
        <v>379</v>
      </c>
      <c r="I92" t="s">
        <v>488</v>
      </c>
      <c r="J92" t="s">
        <v>444</v>
      </c>
      <c r="K92" t="s">
        <v>53</v>
      </c>
      <c r="L92" s="15">
        <v>3.3</v>
      </c>
      <c r="M92" t="s">
        <v>54</v>
      </c>
      <c r="N92" s="679">
        <f t="shared" ca="1" si="8"/>
        <v>18902.52</v>
      </c>
      <c r="O92" s="679">
        <f t="shared" ca="1" si="12"/>
        <v>14678.400000000003</v>
      </c>
      <c r="P92" s="679">
        <f t="shared" ca="1" si="12"/>
        <v>1660.18</v>
      </c>
      <c r="Q92" s="679">
        <f t="shared" ca="1" si="12"/>
        <v>712.5</v>
      </c>
      <c r="R92" s="679">
        <f t="shared" ca="1" si="12"/>
        <v>570.70000000000005</v>
      </c>
      <c r="S92" s="679">
        <f t="shared" ca="1" si="12"/>
        <v>0</v>
      </c>
      <c r="T92" s="679">
        <f t="shared" ca="1" si="12"/>
        <v>49.5</v>
      </c>
      <c r="U92" s="679">
        <f t="shared" ca="1" si="12"/>
        <v>0</v>
      </c>
      <c r="V92" s="679">
        <f t="shared" ca="1" si="12"/>
        <v>165.27</v>
      </c>
      <c r="W92" s="679">
        <f t="shared" ca="1" si="13"/>
        <v>0</v>
      </c>
      <c r="X92" s="679">
        <f t="shared" ca="1" si="12"/>
        <v>1.0000000000005116E-2</v>
      </c>
      <c r="Y92" s="679">
        <f t="shared" ca="1" si="12"/>
        <v>1065.96</v>
      </c>
      <c r="Z92" s="679">
        <f t="shared" ca="1" si="12"/>
        <v>0</v>
      </c>
      <c r="AA92" t="str">
        <f t="shared" si="9"/>
        <v>HUM_ASR_FY_2022</v>
      </c>
      <c r="AB92" s="958">
        <f t="shared" si="10"/>
        <v>45032</v>
      </c>
      <c r="AC92" t="str">
        <f t="shared" si="11"/>
        <v>Unaudited</v>
      </c>
    </row>
    <row r="93" spans="1:29" x14ac:dyDescent="0.25">
      <c r="A93" t="s">
        <v>420</v>
      </c>
      <c r="B93" t="s">
        <v>1385</v>
      </c>
      <c r="C93" t="s">
        <v>1386</v>
      </c>
      <c r="D93">
        <v>1900</v>
      </c>
      <c r="E93" s="958">
        <v>1</v>
      </c>
      <c r="F93" t="s">
        <v>439</v>
      </c>
      <c r="G93" s="958">
        <v>182</v>
      </c>
      <c r="H93" t="s">
        <v>379</v>
      </c>
      <c r="I93" t="s">
        <v>488</v>
      </c>
      <c r="J93" t="s">
        <v>444</v>
      </c>
      <c r="K93" t="s">
        <v>53</v>
      </c>
      <c r="L93" s="15" t="s">
        <v>44</v>
      </c>
      <c r="M93" t="s">
        <v>153</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HUM_ASR_FY_2022</v>
      </c>
      <c r="AB93" s="958">
        <f t="shared" si="10"/>
        <v>45032</v>
      </c>
      <c r="AC93" t="str">
        <f t="shared" si="11"/>
        <v>Unaudited</v>
      </c>
    </row>
    <row r="94" spans="1:29" x14ac:dyDescent="0.25">
      <c r="A94" t="s">
        <v>420</v>
      </c>
      <c r="B94" t="s">
        <v>1385</v>
      </c>
      <c r="C94" t="s">
        <v>1386</v>
      </c>
      <c r="D94">
        <v>1900</v>
      </c>
      <c r="E94" s="958">
        <v>1</v>
      </c>
      <c r="F94" t="s">
        <v>439</v>
      </c>
      <c r="G94" s="958">
        <v>182</v>
      </c>
      <c r="H94" t="s">
        <v>379</v>
      </c>
      <c r="I94" t="s">
        <v>488</v>
      </c>
      <c r="J94" t="s">
        <v>444</v>
      </c>
      <c r="K94" t="s">
        <v>53</v>
      </c>
      <c r="L94" s="15" t="s">
        <v>41</v>
      </c>
      <c r="M94" t="s">
        <v>52</v>
      </c>
      <c r="N94" s="679">
        <f t="shared" ca="1" si="8"/>
        <v>12376011.639999999</v>
      </c>
      <c r="O94" s="679">
        <f t="shared" ca="1" si="12"/>
        <v>10382175.890000001</v>
      </c>
      <c r="P94" s="679">
        <f t="shared" ca="1" si="12"/>
        <v>467329.6100000001</v>
      </c>
      <c r="Q94" s="679">
        <f t="shared" ca="1" si="12"/>
        <v>624320.45000000007</v>
      </c>
      <c r="R94" s="679">
        <f t="shared" ca="1" si="12"/>
        <v>290077.92000000004</v>
      </c>
      <c r="S94" s="679">
        <f t="shared" ca="1" si="12"/>
        <v>263616</v>
      </c>
      <c r="T94" s="679">
        <f t="shared" ca="1" si="12"/>
        <v>62141.539999999994</v>
      </c>
      <c r="U94" s="679">
        <f t="shared" ca="1" si="12"/>
        <v>3862.5</v>
      </c>
      <c r="V94" s="679">
        <f t="shared" ca="1" si="12"/>
        <v>47214.42</v>
      </c>
      <c r="W94" s="679">
        <f t="shared" ca="1" si="13"/>
        <v>913.08</v>
      </c>
      <c r="X94" s="679">
        <f t="shared" ca="1" si="12"/>
        <v>200445</v>
      </c>
      <c r="Y94" s="679">
        <f t="shared" ca="1" si="12"/>
        <v>33915.229999999996</v>
      </c>
      <c r="Z94" s="679">
        <f t="shared" ca="1" si="12"/>
        <v>0</v>
      </c>
      <c r="AA94" t="str">
        <f t="shared" si="9"/>
        <v>HUM_ASR_FY_2022</v>
      </c>
      <c r="AB94" s="958">
        <f t="shared" si="10"/>
        <v>45032</v>
      </c>
      <c r="AC94" t="str">
        <f t="shared" si="11"/>
        <v>Unaudited</v>
      </c>
    </row>
    <row r="95" spans="1:29" x14ac:dyDescent="0.25">
      <c r="A95" t="s">
        <v>420</v>
      </c>
      <c r="B95" t="s">
        <v>1385</v>
      </c>
      <c r="C95" t="s">
        <v>1386</v>
      </c>
      <c r="D95">
        <v>1900</v>
      </c>
      <c r="E95" s="958">
        <v>1</v>
      </c>
      <c r="F95" t="s">
        <v>439</v>
      </c>
      <c r="G95" s="958">
        <v>182</v>
      </c>
      <c r="H95" t="s">
        <v>379</v>
      </c>
      <c r="I95" s="938" t="s">
        <v>488</v>
      </c>
      <c r="J95" s="938" t="s">
        <v>444</v>
      </c>
      <c r="K95" s="938" t="s">
        <v>53</v>
      </c>
      <c r="L95" s="938" t="s">
        <v>42</v>
      </c>
      <c r="M95" s="938" t="s">
        <v>154</v>
      </c>
      <c r="N95" s="679">
        <f t="shared" ca="1" si="8"/>
        <v>1104745.2969905953</v>
      </c>
      <c r="O95" s="679">
        <f t="shared" ca="1" si="12"/>
        <v>724569.83529985987</v>
      </c>
      <c r="P95" s="679">
        <f t="shared" ca="1" si="12"/>
        <v>55122.808647388068</v>
      </c>
      <c r="Q95" s="679">
        <f t="shared" ca="1" si="12"/>
        <v>189076.98600403071</v>
      </c>
      <c r="R95" s="679">
        <f t="shared" ca="1" si="12"/>
        <v>77324.252499175724</v>
      </c>
      <c r="S95" s="679">
        <f t="shared" ca="1" si="12"/>
        <v>7550.3782866062729</v>
      </c>
      <c r="T95" s="679">
        <f t="shared" ca="1" si="12"/>
        <v>5046.5670298236291</v>
      </c>
      <c r="U95" s="679">
        <f t="shared" ca="1" si="12"/>
        <v>171.57691767796311</v>
      </c>
      <c r="V95" s="679">
        <f t="shared" ca="1" si="12"/>
        <v>8159.2436973812437</v>
      </c>
      <c r="W95" s="679">
        <f t="shared" ca="1" si="13"/>
        <v>827.01439726342528</v>
      </c>
      <c r="X95" s="679">
        <f t="shared" ca="1" si="12"/>
        <v>14493.619540715785</v>
      </c>
      <c r="Y95" s="679">
        <f t="shared" ca="1" si="12"/>
        <v>22403.014670672597</v>
      </c>
      <c r="Z95" s="679">
        <f t="shared" ca="1" si="12"/>
        <v>0</v>
      </c>
      <c r="AA95" t="str">
        <f t="shared" si="9"/>
        <v>HUM_ASR_FY_2022</v>
      </c>
      <c r="AB95" s="958">
        <f t="shared" si="10"/>
        <v>45032</v>
      </c>
      <c r="AC95" t="str">
        <f t="shared" si="11"/>
        <v>Unaudited</v>
      </c>
    </row>
    <row r="96" spans="1:29" x14ac:dyDescent="0.25">
      <c r="A96" t="s">
        <v>420</v>
      </c>
      <c r="B96" t="s">
        <v>1385</v>
      </c>
      <c r="C96" t="s">
        <v>1386</v>
      </c>
      <c r="D96">
        <v>1900</v>
      </c>
      <c r="E96" s="958">
        <v>1</v>
      </c>
      <c r="F96" t="s">
        <v>439</v>
      </c>
      <c r="G96" s="958">
        <v>182</v>
      </c>
      <c r="H96" t="s">
        <v>379</v>
      </c>
      <c r="I96" s="938" t="s">
        <v>488</v>
      </c>
      <c r="J96" s="938" t="s">
        <v>444</v>
      </c>
      <c r="K96" s="938" t="s">
        <v>53</v>
      </c>
      <c r="L96" s="938" t="s">
        <v>43</v>
      </c>
      <c r="M96" s="959" t="s">
        <v>462</v>
      </c>
      <c r="N96" s="679">
        <f t="shared" ca="1" si="8"/>
        <v>29715398.397000004</v>
      </c>
      <c r="O96" s="679">
        <f t="shared" ca="1" si="12"/>
        <v>24542445.053880882</v>
      </c>
      <c r="P96" s="679">
        <f t="shared" ca="1" si="12"/>
        <v>1184365.665390953</v>
      </c>
      <c r="Q96" s="679">
        <f t="shared" ca="1" si="12"/>
        <v>1534654.7209888641</v>
      </c>
      <c r="R96" s="679">
        <f t="shared" ca="1" si="12"/>
        <v>755324.78040343255</v>
      </c>
      <c r="S96" s="679">
        <f t="shared" ca="1" si="12"/>
        <v>754396.70229396201</v>
      </c>
      <c r="T96" s="679">
        <f t="shared" ca="1" si="12"/>
        <v>162897.15058066326</v>
      </c>
      <c r="U96" s="679">
        <f t="shared" ca="1" si="12"/>
        <v>10567.714030365711</v>
      </c>
      <c r="V96" s="679">
        <f t="shared" ca="1" si="12"/>
        <v>117354.09257497468</v>
      </c>
      <c r="W96" s="679">
        <f t="shared" ca="1" si="13"/>
        <v>2422.8084700497234</v>
      </c>
      <c r="X96" s="679">
        <f t="shared" ca="1" si="12"/>
        <v>559687.24575399095</v>
      </c>
      <c r="Y96" s="679">
        <f t="shared" ca="1" si="12"/>
        <v>91282.462631861126</v>
      </c>
      <c r="Z96" s="679">
        <f t="shared" ca="1" si="12"/>
        <v>0</v>
      </c>
      <c r="AA96" t="str">
        <f t="shared" si="9"/>
        <v>HUM_ASR_FY_2022</v>
      </c>
      <c r="AB96" s="958">
        <f t="shared" si="10"/>
        <v>45032</v>
      </c>
      <c r="AC96" t="str">
        <f t="shared" si="11"/>
        <v>Unaudited</v>
      </c>
    </row>
    <row r="97" spans="1:29" x14ac:dyDescent="0.25">
      <c r="A97" t="s">
        <v>420</v>
      </c>
      <c r="B97" t="s">
        <v>1385</v>
      </c>
      <c r="C97" t="s">
        <v>1386</v>
      </c>
      <c r="D97">
        <v>1900</v>
      </c>
      <c r="E97" s="958">
        <v>1</v>
      </c>
      <c r="F97" t="s">
        <v>439</v>
      </c>
      <c r="G97" s="958">
        <v>182</v>
      </c>
      <c r="H97" t="s">
        <v>379</v>
      </c>
      <c r="I97" s="938" t="s">
        <v>488</v>
      </c>
      <c r="J97" s="938" t="s">
        <v>444</v>
      </c>
      <c r="K97" s="938" t="s">
        <v>920</v>
      </c>
      <c r="L97" s="938" t="s">
        <v>921</v>
      </c>
      <c r="M97" s="959" t="s">
        <v>920</v>
      </c>
      <c r="N97" s="679">
        <f t="shared" ca="1" si="8"/>
        <v>10663643.939999998</v>
      </c>
      <c r="O97" s="679">
        <f t="shared" ca="1" si="12"/>
        <v>9615435.0699999984</v>
      </c>
      <c r="P97" s="679">
        <f t="shared" ca="1" si="12"/>
        <v>754286.9800000001</v>
      </c>
      <c r="Q97" s="679">
        <f t="shared" ca="1" si="12"/>
        <v>147819.59</v>
      </c>
      <c r="R97" s="679">
        <f t="shared" ca="1" si="12"/>
        <v>82868.450000000012</v>
      </c>
      <c r="S97" s="679">
        <f t="shared" ca="1" si="12"/>
        <v>4355.1900000000005</v>
      </c>
      <c r="T97" s="679">
        <f t="shared" ca="1" si="12"/>
        <v>8222.77</v>
      </c>
      <c r="U97" s="679">
        <f t="shared" ca="1" si="12"/>
        <v>5.24</v>
      </c>
      <c r="V97" s="679">
        <f t="shared" ca="1" si="12"/>
        <v>47631.01</v>
      </c>
      <c r="W97" s="679">
        <f t="shared" ca="1" si="13"/>
        <v>0</v>
      </c>
      <c r="X97" s="679">
        <f t="shared" ca="1" si="12"/>
        <v>73.88</v>
      </c>
      <c r="Y97" s="679">
        <f t="shared" ca="1" si="12"/>
        <v>2945.76</v>
      </c>
      <c r="Z97" s="679">
        <f t="shared" ca="1" si="12"/>
        <v>0</v>
      </c>
      <c r="AA97" t="str">
        <f t="shared" si="9"/>
        <v>HUM_ASR_FY_2022</v>
      </c>
      <c r="AB97" s="958">
        <f t="shared" si="10"/>
        <v>45032</v>
      </c>
      <c r="AC97" t="str">
        <f t="shared" si="11"/>
        <v>Unaudited</v>
      </c>
    </row>
    <row r="98" spans="1:29" x14ac:dyDescent="0.25">
      <c r="A98" t="s">
        <v>420</v>
      </c>
      <c r="B98" t="s">
        <v>1385</v>
      </c>
      <c r="C98" t="s">
        <v>1386</v>
      </c>
      <c r="D98">
        <v>1900</v>
      </c>
      <c r="E98" s="958">
        <v>1</v>
      </c>
      <c r="F98" t="s">
        <v>439</v>
      </c>
      <c r="G98" s="958">
        <v>182</v>
      </c>
      <c r="H98" t="s">
        <v>379</v>
      </c>
      <c r="I98" s="938" t="s">
        <v>488</v>
      </c>
      <c r="J98" s="938" t="s">
        <v>444</v>
      </c>
      <c r="K98" s="938" t="s">
        <v>920</v>
      </c>
      <c r="L98" s="938" t="s">
        <v>922</v>
      </c>
      <c r="M98" s="959" t="s">
        <v>925</v>
      </c>
      <c r="N98" s="679">
        <f t="shared" ca="1" si="8"/>
        <v>120993.22819251788</v>
      </c>
      <c r="O98" s="679">
        <f t="shared" ca="1" si="12"/>
        <v>109099.90394848547</v>
      </c>
      <c r="P98" s="679">
        <f t="shared" ca="1" si="12"/>
        <v>8558.389346764443</v>
      </c>
      <c r="Q98" s="679">
        <f t="shared" ca="1" si="12"/>
        <v>1677.2099185632073</v>
      </c>
      <c r="R98" s="679">
        <f t="shared" ca="1" si="12"/>
        <v>940.25281950761212</v>
      </c>
      <c r="S98" s="679">
        <f t="shared" ca="1" si="12"/>
        <v>49.415425013878703</v>
      </c>
      <c r="T98" s="679">
        <f t="shared" ca="1" si="12"/>
        <v>93.298265825686471</v>
      </c>
      <c r="U98" s="679">
        <f t="shared" ca="1" si="12"/>
        <v>5.9454771679932308E-2</v>
      </c>
      <c r="V98" s="679">
        <f t="shared" ca="1" si="12"/>
        <v>540.43718023560552</v>
      </c>
      <c r="W98" s="679">
        <f t="shared" ca="1" si="13"/>
        <v>0</v>
      </c>
      <c r="X98" s="679">
        <f t="shared" ca="1" si="12"/>
        <v>0.83826689536515264</v>
      </c>
      <c r="Y98" s="679">
        <f t="shared" ca="1" si="12"/>
        <v>33.423566454938431</v>
      </c>
      <c r="Z98" s="679">
        <f t="shared" ca="1" si="12"/>
        <v>0</v>
      </c>
      <c r="AA98" t="str">
        <f t="shared" si="9"/>
        <v>HUM_ASR_FY_2022</v>
      </c>
      <c r="AB98" s="958">
        <f t="shared" si="10"/>
        <v>45032</v>
      </c>
      <c r="AC98" t="str">
        <f t="shared" si="11"/>
        <v>Unaudited</v>
      </c>
    </row>
    <row r="99" spans="1:29" x14ac:dyDescent="0.25">
      <c r="A99" t="s">
        <v>420</v>
      </c>
      <c r="B99" t="s">
        <v>1385</v>
      </c>
      <c r="C99" t="s">
        <v>1386</v>
      </c>
      <c r="D99">
        <v>1900</v>
      </c>
      <c r="E99" s="958">
        <v>1</v>
      </c>
      <c r="F99" t="s">
        <v>439</v>
      </c>
      <c r="G99" s="958">
        <v>182</v>
      </c>
      <c r="H99" t="s">
        <v>379</v>
      </c>
      <c r="I99" s="938" t="s">
        <v>488</v>
      </c>
      <c r="J99" s="938" t="s">
        <v>444</v>
      </c>
      <c r="K99" s="938" t="s">
        <v>920</v>
      </c>
      <c r="L99" s="944" t="s">
        <v>923</v>
      </c>
      <c r="M99" s="960" t="s">
        <v>926</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HUM_ASR_FY_2022</v>
      </c>
      <c r="AB99" s="958">
        <f t="shared" si="10"/>
        <v>45032</v>
      </c>
      <c r="AC99" t="str">
        <f t="shared" si="11"/>
        <v>Unaudited</v>
      </c>
    </row>
    <row r="100" spans="1:29" x14ac:dyDescent="0.25">
      <c r="A100" t="s">
        <v>420</v>
      </c>
      <c r="B100" t="s">
        <v>1385</v>
      </c>
      <c r="C100" t="s">
        <v>1386</v>
      </c>
      <c r="D100">
        <v>1900</v>
      </c>
      <c r="E100" s="958">
        <v>1</v>
      </c>
      <c r="F100" t="s">
        <v>439</v>
      </c>
      <c r="G100" s="958">
        <v>182</v>
      </c>
      <c r="H100" t="s">
        <v>379</v>
      </c>
      <c r="I100" s="938" t="s">
        <v>488</v>
      </c>
      <c r="J100" s="938" t="s">
        <v>444</v>
      </c>
      <c r="K100" s="938" t="s">
        <v>445</v>
      </c>
      <c r="L100" s="938">
        <v>5.0999999999999996</v>
      </c>
      <c r="M100" s="959" t="s">
        <v>37</v>
      </c>
      <c r="N100" s="679">
        <f t="shared" ca="1" si="8"/>
        <v>48058.49</v>
      </c>
      <c r="O100" s="679">
        <f t="shared" ca="1" si="12"/>
        <v>34590.74</v>
      </c>
      <c r="P100" s="679">
        <f t="shared" ca="1" si="12"/>
        <v>4369.7700000000004</v>
      </c>
      <c r="Q100" s="679">
        <f t="shared" ca="1" si="12"/>
        <v>4414.3499999999995</v>
      </c>
      <c r="R100" s="679">
        <f t="shared" ca="1" si="12"/>
        <v>3041.1600000000003</v>
      </c>
      <c r="S100" s="679">
        <f t="shared" ca="1" si="12"/>
        <v>780.3</v>
      </c>
      <c r="T100" s="679">
        <f t="shared" ca="1" si="12"/>
        <v>1237.43</v>
      </c>
      <c r="U100" s="679">
        <f t="shared" ca="1" si="12"/>
        <v>0</v>
      </c>
      <c r="V100" s="679">
        <f t="shared" ca="1" si="12"/>
        <v>-88.82</v>
      </c>
      <c r="W100" s="679">
        <f t="shared" ca="1" si="13"/>
        <v>0</v>
      </c>
      <c r="X100" s="679">
        <f t="shared" ca="1" si="12"/>
        <v>36.109999999999992</v>
      </c>
      <c r="Y100" s="679">
        <f t="shared" ca="1" si="12"/>
        <v>-322.54999999999995</v>
      </c>
      <c r="Z100" s="679">
        <f t="shared" ca="1" si="12"/>
        <v>0</v>
      </c>
      <c r="AA100" t="str">
        <f t="shared" si="9"/>
        <v>HUM_ASR_FY_2022</v>
      </c>
      <c r="AB100" s="958">
        <f t="shared" si="10"/>
        <v>45032</v>
      </c>
      <c r="AC100" t="str">
        <f t="shared" si="11"/>
        <v>Unaudited</v>
      </c>
    </row>
    <row r="101" spans="1:29" ht="30" x14ac:dyDescent="0.25">
      <c r="A101" t="s">
        <v>420</v>
      </c>
      <c r="B101" t="s">
        <v>1385</v>
      </c>
      <c r="C101" t="s">
        <v>1386</v>
      </c>
      <c r="D101">
        <v>1900</v>
      </c>
      <c r="E101" s="958">
        <v>1</v>
      </c>
      <c r="F101" t="s">
        <v>439</v>
      </c>
      <c r="G101" s="958">
        <v>182</v>
      </c>
      <c r="H101" t="s">
        <v>379</v>
      </c>
      <c r="I101" s="938" t="s">
        <v>488</v>
      </c>
      <c r="J101" s="938" t="s">
        <v>444</v>
      </c>
      <c r="K101" s="938" t="s">
        <v>445</v>
      </c>
      <c r="L101" s="938">
        <v>5.2</v>
      </c>
      <c r="M101" s="959" t="s">
        <v>303</v>
      </c>
      <c r="N101" s="679">
        <f t="shared" ca="1" si="8"/>
        <v>36855769.82</v>
      </c>
      <c r="O101" s="679">
        <f t="shared" ca="1" si="12"/>
        <v>13175556.939999999</v>
      </c>
      <c r="P101" s="679">
        <f t="shared" ca="1" si="12"/>
        <v>9132639.0500000007</v>
      </c>
      <c r="Q101" s="679">
        <f t="shared" ca="1" si="12"/>
        <v>2884173.9899999998</v>
      </c>
      <c r="R101" s="679">
        <f t="shared" ca="1" si="12"/>
        <v>7871996.7599999998</v>
      </c>
      <c r="S101" s="679">
        <f t="shared" ca="1" si="12"/>
        <v>982314.74</v>
      </c>
      <c r="T101" s="679">
        <f t="shared" ca="1" si="12"/>
        <v>930463.97</v>
      </c>
      <c r="U101" s="679">
        <f t="shared" ca="1" si="12"/>
        <v>64762.140000000007</v>
      </c>
      <c r="V101" s="679">
        <f t="shared" ca="1" si="12"/>
        <v>426503.08999999997</v>
      </c>
      <c r="W101" s="679">
        <f t="shared" ca="1" si="13"/>
        <v>2622.25</v>
      </c>
      <c r="X101" s="679">
        <f t="shared" ca="1" si="12"/>
        <v>907364.90999999992</v>
      </c>
      <c r="Y101" s="679">
        <f t="shared" ca="1" si="12"/>
        <v>477371.98</v>
      </c>
      <c r="Z101" s="679">
        <f t="shared" ca="1" si="12"/>
        <v>0</v>
      </c>
      <c r="AA101" t="str">
        <f t="shared" si="9"/>
        <v>HUM_ASR_FY_2022</v>
      </c>
      <c r="AB101" s="958">
        <f t="shared" si="10"/>
        <v>45032</v>
      </c>
      <c r="AC101" t="str">
        <f t="shared" si="11"/>
        <v>Unaudited</v>
      </c>
    </row>
    <row r="102" spans="1:29" ht="30" x14ac:dyDescent="0.25">
      <c r="A102" t="s">
        <v>420</v>
      </c>
      <c r="B102" t="s">
        <v>1385</v>
      </c>
      <c r="C102" t="s">
        <v>1386</v>
      </c>
      <c r="D102">
        <v>1900</v>
      </c>
      <c r="E102" s="958">
        <v>1</v>
      </c>
      <c r="F102" t="s">
        <v>439</v>
      </c>
      <c r="G102" s="958">
        <v>182</v>
      </c>
      <c r="H102" t="s">
        <v>379</v>
      </c>
      <c r="I102" s="938" t="s">
        <v>488</v>
      </c>
      <c r="J102" s="938" t="s">
        <v>444</v>
      </c>
      <c r="K102" s="938" t="s">
        <v>445</v>
      </c>
      <c r="L102" s="938">
        <v>5.3</v>
      </c>
      <c r="M102" s="959" t="s">
        <v>304</v>
      </c>
      <c r="N102" s="679">
        <f t="shared" ca="1" si="8"/>
        <v>545.28750958631872</v>
      </c>
      <c r="O102" s="679">
        <f t="shared" ca="1" si="12"/>
        <v>392.47796735494308</v>
      </c>
      <c r="P102" s="679">
        <f t="shared" ca="1" si="12"/>
        <v>49.580854512178988</v>
      </c>
      <c r="Q102" s="679">
        <f t="shared" ca="1" si="12"/>
        <v>50.086673924677335</v>
      </c>
      <c r="R102" s="679">
        <f t="shared" ca="1" si="12"/>
        <v>34.506006382088358</v>
      </c>
      <c r="S102" s="679">
        <f t="shared" ca="1" si="12"/>
        <v>8.8535416682922126</v>
      </c>
      <c r="T102" s="679">
        <f t="shared" ca="1" si="12"/>
        <v>14.040289717537911</v>
      </c>
      <c r="U102" s="679">
        <f t="shared" ca="1" si="12"/>
        <v>0</v>
      </c>
      <c r="V102" s="679">
        <f t="shared" ca="1" si="12"/>
        <v>-1.0077810726357992</v>
      </c>
      <c r="W102" s="679">
        <f t="shared" ca="1" si="13"/>
        <v>0</v>
      </c>
      <c r="X102" s="679">
        <f t="shared" ca="1" si="12"/>
        <v>0.40971599338976239</v>
      </c>
      <c r="Y102" s="679">
        <f t="shared" ca="1" si="12"/>
        <v>-3.6597588941530854</v>
      </c>
      <c r="Z102" s="679">
        <f t="shared" ca="1" si="12"/>
        <v>0</v>
      </c>
      <c r="AA102" t="str">
        <f t="shared" si="9"/>
        <v>HUM_ASR_FY_2022</v>
      </c>
      <c r="AB102" s="958">
        <f t="shared" si="10"/>
        <v>45032</v>
      </c>
      <c r="AC102" t="str">
        <f t="shared" si="11"/>
        <v>Unaudited</v>
      </c>
    </row>
    <row r="103" spans="1:29" x14ac:dyDescent="0.25">
      <c r="A103" t="s">
        <v>420</v>
      </c>
      <c r="B103" t="s">
        <v>1385</v>
      </c>
      <c r="C103" t="s">
        <v>1386</v>
      </c>
      <c r="D103">
        <v>1900</v>
      </c>
      <c r="E103" s="958">
        <v>1</v>
      </c>
      <c r="F103" t="s">
        <v>439</v>
      </c>
      <c r="G103" s="958">
        <v>182</v>
      </c>
      <c r="H103" t="s">
        <v>379</v>
      </c>
      <c r="I103" s="938" t="s">
        <v>488</v>
      </c>
      <c r="J103" s="938" t="s">
        <v>444</v>
      </c>
      <c r="K103" s="938" t="s">
        <v>445</v>
      </c>
      <c r="L103" s="938" t="s">
        <v>82</v>
      </c>
      <c r="M103" s="959" t="s">
        <v>453</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HUM_ASR_FY_2022</v>
      </c>
      <c r="AB103" s="958">
        <f t="shared" si="10"/>
        <v>45032</v>
      </c>
      <c r="AC103" t="str">
        <f t="shared" si="11"/>
        <v>Unaudited</v>
      </c>
    </row>
    <row r="104" spans="1:29" x14ac:dyDescent="0.25">
      <c r="A104" t="s">
        <v>420</v>
      </c>
      <c r="B104" t="s">
        <v>1385</v>
      </c>
      <c r="C104" t="s">
        <v>1386</v>
      </c>
      <c r="D104">
        <v>1900</v>
      </c>
      <c r="E104" s="958">
        <v>1</v>
      </c>
      <c r="F104" t="s">
        <v>439</v>
      </c>
      <c r="G104" s="958">
        <v>182</v>
      </c>
      <c r="H104" t="s">
        <v>379</v>
      </c>
      <c r="I104" s="938" t="s">
        <v>488</v>
      </c>
      <c r="J104" s="938" t="s">
        <v>444</v>
      </c>
      <c r="K104" s="938" t="s">
        <v>446</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HUM_ASR_FY_2022</v>
      </c>
      <c r="AB104" s="958">
        <f t="shared" si="10"/>
        <v>45032</v>
      </c>
      <c r="AC104" t="str">
        <f t="shared" si="11"/>
        <v>Unaudited</v>
      </c>
    </row>
    <row r="105" spans="1:29" x14ac:dyDescent="0.25">
      <c r="A105" t="s">
        <v>420</v>
      </c>
      <c r="B105" t="s">
        <v>1385</v>
      </c>
      <c r="C105" t="s">
        <v>1386</v>
      </c>
      <c r="D105">
        <v>1900</v>
      </c>
      <c r="E105" s="958">
        <v>1</v>
      </c>
      <c r="F105" t="s">
        <v>439</v>
      </c>
      <c r="G105" s="958">
        <v>182</v>
      </c>
      <c r="H105" t="s">
        <v>379</v>
      </c>
      <c r="I105" s="938" t="s">
        <v>488</v>
      </c>
      <c r="J105" s="938" t="s">
        <v>444</v>
      </c>
      <c r="K105" s="938" t="s">
        <v>446</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HUM_ASR_FY_2022</v>
      </c>
      <c r="AB105" s="958">
        <f t="shared" si="10"/>
        <v>45032</v>
      </c>
      <c r="AC105" t="str">
        <f t="shared" si="11"/>
        <v>Unaudited</v>
      </c>
    </row>
    <row r="106" spans="1:29" x14ac:dyDescent="0.25">
      <c r="A106" t="s">
        <v>420</v>
      </c>
      <c r="B106" t="s">
        <v>1385</v>
      </c>
      <c r="C106" t="s">
        <v>1386</v>
      </c>
      <c r="D106">
        <v>1900</v>
      </c>
      <c r="E106" s="958">
        <v>1</v>
      </c>
      <c r="F106" t="s">
        <v>439</v>
      </c>
      <c r="G106" s="958">
        <v>182</v>
      </c>
      <c r="H106" t="s">
        <v>379</v>
      </c>
      <c r="I106" s="938" t="s">
        <v>488</v>
      </c>
      <c r="J106" s="938" t="s">
        <v>444</v>
      </c>
      <c r="K106" s="938" t="s">
        <v>446</v>
      </c>
      <c r="L106" s="938">
        <v>6.3</v>
      </c>
      <c r="M106" s="959" t="s">
        <v>184</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HUM_ASR_FY_2022</v>
      </c>
      <c r="AB106" s="958">
        <f t="shared" si="10"/>
        <v>45032</v>
      </c>
      <c r="AC106" t="str">
        <f t="shared" si="11"/>
        <v>Unaudited</v>
      </c>
    </row>
    <row r="107" spans="1:29" x14ac:dyDescent="0.25">
      <c r="A107" t="s">
        <v>420</v>
      </c>
      <c r="B107" t="s">
        <v>1385</v>
      </c>
      <c r="C107" t="s">
        <v>1386</v>
      </c>
      <c r="D107">
        <v>1900</v>
      </c>
      <c r="E107" s="958">
        <v>1</v>
      </c>
      <c r="F107" t="s">
        <v>439</v>
      </c>
      <c r="G107" s="958">
        <v>182</v>
      </c>
      <c r="H107" t="s">
        <v>379</v>
      </c>
      <c r="I107" s="938" t="s">
        <v>488</v>
      </c>
      <c r="J107" s="938" t="s">
        <v>444</v>
      </c>
      <c r="K107" s="938" t="s">
        <v>446</v>
      </c>
      <c r="L107" s="938" t="s">
        <v>87</v>
      </c>
      <c r="M107" s="959" t="s">
        <v>454</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HUM_ASR_FY_2022</v>
      </c>
      <c r="AB107" s="958">
        <f t="shared" si="10"/>
        <v>45032</v>
      </c>
      <c r="AC107" t="str">
        <f t="shared" si="11"/>
        <v>Unaudited</v>
      </c>
    </row>
    <row r="108" spans="1:29" x14ac:dyDescent="0.25">
      <c r="A108" t="s">
        <v>420</v>
      </c>
      <c r="B108" t="s">
        <v>1385</v>
      </c>
      <c r="C108" t="s">
        <v>1386</v>
      </c>
      <c r="D108">
        <v>1900</v>
      </c>
      <c r="E108" s="958">
        <v>1</v>
      </c>
      <c r="F108" t="s">
        <v>439</v>
      </c>
      <c r="G108" s="958">
        <v>182</v>
      </c>
      <c r="H108" t="s">
        <v>379</v>
      </c>
      <c r="I108" s="938" t="s">
        <v>488</v>
      </c>
      <c r="J108" s="938" t="s">
        <v>444</v>
      </c>
      <c r="K108" s="938" t="s">
        <v>447</v>
      </c>
      <c r="L108" s="938">
        <v>7.1</v>
      </c>
      <c r="M108" s="959" t="s">
        <v>20</v>
      </c>
      <c r="N108" s="679">
        <f t="shared" ca="1" si="8"/>
        <v>2993607.8699999996</v>
      </c>
      <c r="O108" s="679">
        <f t="shared" ca="1" si="15"/>
        <v>935585.52000000014</v>
      </c>
      <c r="P108" s="679">
        <f t="shared" ca="1" si="15"/>
        <v>164692.07999999999</v>
      </c>
      <c r="Q108" s="679">
        <f t="shared" ca="1" si="15"/>
        <v>473913.47</v>
      </c>
      <c r="R108" s="679">
        <f t="shared" ca="1" si="15"/>
        <v>384068.65</v>
      </c>
      <c r="S108" s="679">
        <f t="shared" ca="1" si="15"/>
        <v>169359.86</v>
      </c>
      <c r="T108" s="679">
        <f t="shared" ca="1" si="15"/>
        <v>9104</v>
      </c>
      <c r="U108" s="679">
        <f t="shared" ca="1" si="15"/>
        <v>2386.83</v>
      </c>
      <c r="V108" s="679">
        <f t="shared" ca="1" si="15"/>
        <v>34589</v>
      </c>
      <c r="W108" s="679">
        <f t="shared" ca="1" si="13"/>
        <v>56512</v>
      </c>
      <c r="X108" s="679">
        <f t="shared" ca="1" si="16"/>
        <v>560555.36999999976</v>
      </c>
      <c r="Y108" s="679">
        <f t="shared" ca="1" si="16"/>
        <v>202841.09</v>
      </c>
      <c r="Z108" s="679">
        <f t="shared" ca="1" si="16"/>
        <v>0</v>
      </c>
      <c r="AA108" t="str">
        <f t="shared" si="9"/>
        <v>HUM_ASR_FY_2022</v>
      </c>
      <c r="AB108" s="958">
        <f t="shared" si="10"/>
        <v>45032</v>
      </c>
      <c r="AC108" t="str">
        <f t="shared" si="11"/>
        <v>Unaudited</v>
      </c>
    </row>
    <row r="109" spans="1:29" x14ac:dyDescent="0.25">
      <c r="A109" t="s">
        <v>420</v>
      </c>
      <c r="B109" t="s">
        <v>1385</v>
      </c>
      <c r="C109" t="s">
        <v>1386</v>
      </c>
      <c r="D109">
        <v>1900</v>
      </c>
      <c r="E109" s="958">
        <v>1</v>
      </c>
      <c r="F109" t="s">
        <v>439</v>
      </c>
      <c r="G109" s="958">
        <v>182</v>
      </c>
      <c r="H109" t="s">
        <v>379</v>
      </c>
      <c r="I109" s="938" t="s">
        <v>488</v>
      </c>
      <c r="J109" s="938" t="s">
        <v>444</v>
      </c>
      <c r="K109" s="938" t="s">
        <v>447</v>
      </c>
      <c r="L109" s="946">
        <v>7.2</v>
      </c>
      <c r="M109" s="961" t="s">
        <v>21</v>
      </c>
      <c r="N109" s="679">
        <f t="shared" ca="1" si="8"/>
        <v>10315821.83</v>
      </c>
      <c r="O109" s="679">
        <f t="shared" ca="1" si="15"/>
        <v>8444661.9700000007</v>
      </c>
      <c r="P109" s="679">
        <f t="shared" ca="1" si="15"/>
        <v>352498.58</v>
      </c>
      <c r="Q109" s="679">
        <f t="shared" ca="1" si="15"/>
        <v>611550.70000000019</v>
      </c>
      <c r="R109" s="679">
        <f t="shared" ca="1" si="15"/>
        <v>218690.26999999996</v>
      </c>
      <c r="S109" s="679">
        <f t="shared" ca="1" si="15"/>
        <v>291598.77</v>
      </c>
      <c r="T109" s="679">
        <f t="shared" ca="1" si="15"/>
        <v>54017.460000000006</v>
      </c>
      <c r="U109" s="679">
        <f t="shared" ca="1" si="15"/>
        <v>3269.7299999999996</v>
      </c>
      <c r="V109" s="679">
        <f t="shared" ca="1" si="15"/>
        <v>27206.67</v>
      </c>
      <c r="W109" s="679">
        <f t="shared" ca="1" si="13"/>
        <v>682.85</v>
      </c>
      <c r="X109" s="679">
        <f t="shared" ca="1" si="16"/>
        <v>275848.77</v>
      </c>
      <c r="Y109" s="679">
        <f t="shared" ca="1" si="16"/>
        <v>35796.06</v>
      </c>
      <c r="Z109" s="679">
        <f t="shared" ca="1" si="16"/>
        <v>0</v>
      </c>
      <c r="AA109" t="str">
        <f t="shared" si="9"/>
        <v>HUM_ASR_FY_2022</v>
      </c>
      <c r="AB109" s="958">
        <f t="shared" si="10"/>
        <v>45032</v>
      </c>
      <c r="AC109" t="str">
        <f t="shared" si="11"/>
        <v>Unaudited</v>
      </c>
    </row>
    <row r="110" spans="1:29" x14ac:dyDescent="0.25">
      <c r="A110" t="s">
        <v>420</v>
      </c>
      <c r="B110" t="s">
        <v>1385</v>
      </c>
      <c r="C110" t="s">
        <v>1386</v>
      </c>
      <c r="D110">
        <v>1900</v>
      </c>
      <c r="E110" s="958">
        <v>1</v>
      </c>
      <c r="F110" t="s">
        <v>439</v>
      </c>
      <c r="G110" s="958">
        <v>182</v>
      </c>
      <c r="H110" t="s">
        <v>379</v>
      </c>
      <c r="I110" s="938" t="s">
        <v>488</v>
      </c>
      <c r="J110" s="938" t="s">
        <v>444</v>
      </c>
      <c r="K110" s="938" t="s">
        <v>447</v>
      </c>
      <c r="L110" s="948">
        <v>7.3</v>
      </c>
      <c r="M110" s="962" t="s">
        <v>155</v>
      </c>
      <c r="N110" s="679">
        <f t="shared" ca="1" si="8"/>
        <v>33966.464200400478</v>
      </c>
      <c r="O110" s="679">
        <f t="shared" ca="1" si="15"/>
        <v>10615.462495925716</v>
      </c>
      <c r="P110" s="679">
        <f t="shared" ca="1" si="15"/>
        <v>1868.6507660101427</v>
      </c>
      <c r="Q110" s="679">
        <f t="shared" ca="1" si="15"/>
        <v>5377.1788463539051</v>
      </c>
      <c r="R110" s="679">
        <f t="shared" ca="1" si="15"/>
        <v>4357.7698273224887</v>
      </c>
      <c r="S110" s="679">
        <f t="shared" ca="1" si="15"/>
        <v>1921.6129404666606</v>
      </c>
      <c r="T110" s="679">
        <f t="shared" ca="1" si="15"/>
        <v>103.29699262864577</v>
      </c>
      <c r="U110" s="679">
        <f t="shared" ca="1" si="15"/>
        <v>27.081761963513902</v>
      </c>
      <c r="V110" s="679">
        <f t="shared" ca="1" si="15"/>
        <v>392.45822473991956</v>
      </c>
      <c r="W110" s="679">
        <f t="shared" ca="1" si="13"/>
        <v>641.20382770540721</v>
      </c>
      <c r="X110" s="679">
        <f t="shared" ca="1" si="16"/>
        <v>6360.2464765858704</v>
      </c>
      <c r="Y110" s="679">
        <f t="shared" ca="1" si="16"/>
        <v>2301.5020406982067</v>
      </c>
      <c r="Z110" s="679">
        <f t="shared" ca="1" si="16"/>
        <v>0</v>
      </c>
      <c r="AA110" t="str">
        <f t="shared" si="9"/>
        <v>HUM_ASR_FY_2022</v>
      </c>
      <c r="AB110" s="958">
        <f t="shared" si="10"/>
        <v>45032</v>
      </c>
      <c r="AC110" t="str">
        <f t="shared" si="11"/>
        <v>Unaudited</v>
      </c>
    </row>
    <row r="111" spans="1:29" x14ac:dyDescent="0.25">
      <c r="A111" t="s">
        <v>420</v>
      </c>
      <c r="B111" t="s">
        <v>1385</v>
      </c>
      <c r="C111" t="s">
        <v>1386</v>
      </c>
      <c r="D111">
        <v>1900</v>
      </c>
      <c r="E111" s="958">
        <v>1</v>
      </c>
      <c r="F111" t="s">
        <v>439</v>
      </c>
      <c r="G111" s="958">
        <v>182</v>
      </c>
      <c r="H111" t="s">
        <v>379</v>
      </c>
      <c r="I111" s="959" t="s">
        <v>488</v>
      </c>
      <c r="J111" s="959" t="s">
        <v>444</v>
      </c>
      <c r="K111" s="959" t="s">
        <v>447</v>
      </c>
      <c r="L111" s="938" t="s">
        <v>91</v>
      </c>
      <c r="M111" s="959" t="s">
        <v>455</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HUM_ASR_FY_2022</v>
      </c>
      <c r="AB111" s="958">
        <f t="shared" si="10"/>
        <v>45032</v>
      </c>
      <c r="AC111" t="str">
        <f t="shared" si="11"/>
        <v>Unaudited</v>
      </c>
    </row>
    <row r="112" spans="1:29" x14ac:dyDescent="0.25">
      <c r="A112" t="s">
        <v>420</v>
      </c>
      <c r="B112" t="s">
        <v>1385</v>
      </c>
      <c r="C112" t="s">
        <v>1386</v>
      </c>
      <c r="D112">
        <v>1900</v>
      </c>
      <c r="E112" s="958">
        <v>1</v>
      </c>
      <c r="F112" t="s">
        <v>439</v>
      </c>
      <c r="G112" s="958">
        <v>182</v>
      </c>
      <c r="H112" t="s">
        <v>379</v>
      </c>
      <c r="I112" s="938" t="s">
        <v>488</v>
      </c>
      <c r="J112" s="938" t="s">
        <v>444</v>
      </c>
      <c r="K112" s="938" t="s">
        <v>448</v>
      </c>
      <c r="L112" s="938">
        <v>8.1</v>
      </c>
      <c r="M112" s="963" t="s">
        <v>22</v>
      </c>
      <c r="N112" s="679">
        <f t="shared" ca="1" si="8"/>
        <v>125765563.40000002</v>
      </c>
      <c r="O112" s="679">
        <f t="shared" ca="1" si="15"/>
        <v>46282303.630000003</v>
      </c>
      <c r="P112" s="679">
        <f t="shared" ca="1" si="15"/>
        <v>10824695.729999999</v>
      </c>
      <c r="Q112" s="679">
        <f t="shared" ca="1" si="15"/>
        <v>30998363.229999997</v>
      </c>
      <c r="R112" s="679">
        <f t="shared" ca="1" si="15"/>
        <v>23440053.460000001</v>
      </c>
      <c r="S112" s="679">
        <f t="shared" ca="1" si="15"/>
        <v>74449.33</v>
      </c>
      <c r="T112" s="679">
        <f t="shared" ca="1" si="15"/>
        <v>659455.25000000012</v>
      </c>
      <c r="U112" s="679">
        <f t="shared" ca="1" si="15"/>
        <v>118.97999999999999</v>
      </c>
      <c r="V112" s="679">
        <f t="shared" ca="1" si="15"/>
        <v>6595597.370000001</v>
      </c>
      <c r="W112" s="679">
        <f t="shared" ca="1" si="13"/>
        <v>0</v>
      </c>
      <c r="X112" s="679">
        <f t="shared" ca="1" si="16"/>
        <v>55330.58</v>
      </c>
      <c r="Y112" s="679">
        <f t="shared" ca="1" si="16"/>
        <v>6835195.8399999999</v>
      </c>
      <c r="Z112" s="679">
        <f t="shared" ca="1" si="16"/>
        <v>0</v>
      </c>
      <c r="AA112" t="str">
        <f t="shared" si="9"/>
        <v>HUM_ASR_FY_2022</v>
      </c>
      <c r="AB112" s="958">
        <f t="shared" si="10"/>
        <v>45032</v>
      </c>
      <c r="AC112" t="str">
        <f t="shared" si="11"/>
        <v>Unaudited</v>
      </c>
    </row>
    <row r="113" spans="1:29" x14ac:dyDescent="0.25">
      <c r="A113" t="s">
        <v>420</v>
      </c>
      <c r="B113" t="s">
        <v>1385</v>
      </c>
      <c r="C113" t="s">
        <v>1386</v>
      </c>
      <c r="D113">
        <v>1900</v>
      </c>
      <c r="E113" s="958">
        <v>1</v>
      </c>
      <c r="F113" t="s">
        <v>439</v>
      </c>
      <c r="G113" s="958">
        <v>182</v>
      </c>
      <c r="H113" t="s">
        <v>379</v>
      </c>
      <c r="I113" s="938" t="s">
        <v>488</v>
      </c>
      <c r="J113" s="938" t="s">
        <v>444</v>
      </c>
      <c r="K113" s="938" t="s">
        <v>448</v>
      </c>
      <c r="L113" s="938" t="s">
        <v>112</v>
      </c>
      <c r="M113" s="963" t="s">
        <v>443</v>
      </c>
      <c r="N113" s="679">
        <f t="shared" ca="1" si="8"/>
        <v>563448.19999999995</v>
      </c>
      <c r="O113" s="679">
        <f t="shared" ca="1" si="15"/>
        <v>132802.4</v>
      </c>
      <c r="P113" s="679">
        <f t="shared" ca="1" si="15"/>
        <v>135796.5</v>
      </c>
      <c r="Q113" s="679">
        <f t="shared" ca="1" si="15"/>
        <v>173145.60000000001</v>
      </c>
      <c r="R113" s="679">
        <f t="shared" ca="1" si="15"/>
        <v>83687.7</v>
      </c>
      <c r="S113" s="679">
        <f t="shared" ca="1" si="15"/>
        <v>0</v>
      </c>
      <c r="T113" s="679">
        <f t="shared" ca="1" si="15"/>
        <v>0</v>
      </c>
      <c r="U113" s="679">
        <f t="shared" ca="1" si="15"/>
        <v>0</v>
      </c>
      <c r="V113" s="679">
        <f t="shared" ca="1" si="15"/>
        <v>12672</v>
      </c>
      <c r="W113" s="679">
        <f t="shared" ca="1" si="13"/>
        <v>0</v>
      </c>
      <c r="X113" s="679">
        <f t="shared" ca="1" si="16"/>
        <v>0</v>
      </c>
      <c r="Y113" s="679">
        <f t="shared" ca="1" si="16"/>
        <v>25344</v>
      </c>
      <c r="Z113" s="679">
        <f t="shared" ca="1" si="16"/>
        <v>0</v>
      </c>
      <c r="AA113" t="str">
        <f t="shared" si="9"/>
        <v>HUM_ASR_FY_2022</v>
      </c>
      <c r="AB113" s="958">
        <f t="shared" si="10"/>
        <v>45032</v>
      </c>
      <c r="AC113" t="str">
        <f t="shared" si="11"/>
        <v>Unaudited</v>
      </c>
    </row>
    <row r="114" spans="1:29" x14ac:dyDescent="0.25">
      <c r="A114" t="s">
        <v>420</v>
      </c>
      <c r="B114" t="s">
        <v>1385</v>
      </c>
      <c r="C114" t="s">
        <v>1386</v>
      </c>
      <c r="D114">
        <v>1900</v>
      </c>
      <c r="E114" s="958">
        <v>1</v>
      </c>
      <c r="F114" t="s">
        <v>439</v>
      </c>
      <c r="G114" s="958">
        <v>182</v>
      </c>
      <c r="H114" t="s">
        <v>379</v>
      </c>
      <c r="I114" s="938" t="s">
        <v>488</v>
      </c>
      <c r="J114" s="938" t="s">
        <v>444</v>
      </c>
      <c r="K114" s="938" t="s">
        <v>448</v>
      </c>
      <c r="L114" s="938" t="s">
        <v>114</v>
      </c>
      <c r="M114" s="963" t="s">
        <v>157</v>
      </c>
      <c r="N114" s="679">
        <f t="shared" ca="1" si="8"/>
        <v>20.018217390684686</v>
      </c>
      <c r="O114" s="679">
        <f t="shared" ca="1" si="15"/>
        <v>7.0952838791714168</v>
      </c>
      <c r="P114" s="679">
        <f t="shared" ca="1" si="15"/>
        <v>1.8409172183250888</v>
      </c>
      <c r="Q114" s="679">
        <f t="shared" ca="1" si="15"/>
        <v>4.9143374520882359</v>
      </c>
      <c r="R114" s="679">
        <f t="shared" ca="1" si="15"/>
        <v>3.9188545862357191</v>
      </c>
      <c r="S114" s="679">
        <f t="shared" ca="1" si="15"/>
        <v>1.492859781036418E-2</v>
      </c>
      <c r="T114" s="679">
        <f t="shared" ca="1" si="15"/>
        <v>8.2571766093976914E-2</v>
      </c>
      <c r="U114" s="679">
        <f t="shared" ca="1" si="15"/>
        <v>1.1714729923646055E-5</v>
      </c>
      <c r="V114" s="679">
        <f t="shared" ca="1" si="15"/>
        <v>1.0896801908198528</v>
      </c>
      <c r="W114" s="679">
        <f t="shared" ca="1" si="13"/>
        <v>0</v>
      </c>
      <c r="X114" s="679">
        <f t="shared" ca="1" si="16"/>
        <v>9.708281723683352E-3</v>
      </c>
      <c r="Y114" s="679">
        <f t="shared" ca="1" si="16"/>
        <v>1.0519237036864302</v>
      </c>
      <c r="Z114" s="679">
        <f t="shared" ca="1" si="16"/>
        <v>0</v>
      </c>
      <c r="AA114" t="str">
        <f t="shared" si="9"/>
        <v>HUM_ASR_FY_2022</v>
      </c>
      <c r="AB114" s="958">
        <f t="shared" si="10"/>
        <v>45032</v>
      </c>
      <c r="AC114" t="str">
        <f t="shared" si="11"/>
        <v>Unaudited</v>
      </c>
    </row>
    <row r="115" spans="1:29" x14ac:dyDescent="0.25">
      <c r="A115" t="s">
        <v>420</v>
      </c>
      <c r="B115" t="s">
        <v>1385</v>
      </c>
      <c r="C115" t="s">
        <v>1386</v>
      </c>
      <c r="D115">
        <v>1900</v>
      </c>
      <c r="E115" s="958">
        <v>1</v>
      </c>
      <c r="F115" t="s">
        <v>439</v>
      </c>
      <c r="G115" s="958">
        <v>182</v>
      </c>
      <c r="H115" t="s">
        <v>379</v>
      </c>
      <c r="I115" s="938" t="s">
        <v>488</v>
      </c>
      <c r="J115" s="938" t="s">
        <v>444</v>
      </c>
      <c r="K115" s="938" t="s">
        <v>448</v>
      </c>
      <c r="L115" s="938" t="s">
        <v>115</v>
      </c>
      <c r="M115" s="963" t="s">
        <v>113</v>
      </c>
      <c r="N115" s="679">
        <f t="shared" ca="1" si="8"/>
        <v>-749915.13000000012</v>
      </c>
      <c r="O115" s="679">
        <f t="shared" ca="1" si="15"/>
        <v>-267549.70932548761</v>
      </c>
      <c r="P115" s="679">
        <f t="shared" ca="1" si="15"/>
        <v>-64705.641530389854</v>
      </c>
      <c r="Q115" s="679">
        <f t="shared" ca="1" si="15"/>
        <v>-174434.65349686067</v>
      </c>
      <c r="R115" s="679">
        <f t="shared" ca="1" si="15"/>
        <v>-151771.32069487844</v>
      </c>
      <c r="S115" s="679">
        <f t="shared" ca="1" si="15"/>
        <v>-425.80782509376161</v>
      </c>
      <c r="T115" s="679">
        <f t="shared" ca="1" si="15"/>
        <v>-3564.5850725107016</v>
      </c>
      <c r="U115" s="679">
        <f t="shared" ca="1" si="15"/>
        <v>-0.8783414101524013</v>
      </c>
      <c r="V115" s="679">
        <f t="shared" ca="1" si="15"/>
        <v>-46221.183875985938</v>
      </c>
      <c r="W115" s="679">
        <f t="shared" ca="1" si="13"/>
        <v>0</v>
      </c>
      <c r="X115" s="679">
        <f t="shared" ca="1" si="16"/>
        <v>-314.15371335098735</v>
      </c>
      <c r="Y115" s="679">
        <f t="shared" ca="1" si="16"/>
        <v>-40927.196124031921</v>
      </c>
      <c r="Z115" s="679">
        <f t="shared" ca="1" si="16"/>
        <v>0</v>
      </c>
      <c r="AA115" t="str">
        <f t="shared" si="9"/>
        <v>HUM_ASR_FY_2022</v>
      </c>
      <c r="AB115" s="958">
        <f t="shared" si="10"/>
        <v>45032</v>
      </c>
      <c r="AC115" t="str">
        <f t="shared" si="11"/>
        <v>Unaudited</v>
      </c>
    </row>
    <row r="116" spans="1:29" x14ac:dyDescent="0.25">
      <c r="A116" t="s">
        <v>420</v>
      </c>
      <c r="B116" t="s">
        <v>1385</v>
      </c>
      <c r="C116" t="s">
        <v>1386</v>
      </c>
      <c r="D116">
        <v>1900</v>
      </c>
      <c r="E116" s="958">
        <v>1</v>
      </c>
      <c r="F116" t="s">
        <v>439</v>
      </c>
      <c r="G116" s="958">
        <v>182</v>
      </c>
      <c r="H116" t="s">
        <v>379</v>
      </c>
      <c r="I116" s="938" t="s">
        <v>488</v>
      </c>
      <c r="J116" s="938" t="s">
        <v>444</v>
      </c>
      <c r="K116" s="938" t="s">
        <v>448</v>
      </c>
      <c r="L116" s="938" t="s">
        <v>116</v>
      </c>
      <c r="M116" s="963" t="s">
        <v>158</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HUM_ASR_FY_2022</v>
      </c>
      <c r="AB116" s="958">
        <f t="shared" si="10"/>
        <v>45032</v>
      </c>
      <c r="AC116" t="str">
        <f t="shared" si="11"/>
        <v>Unaudited</v>
      </c>
    </row>
    <row r="117" spans="1:29" x14ac:dyDescent="0.25">
      <c r="A117" t="s">
        <v>420</v>
      </c>
      <c r="B117" t="s">
        <v>1385</v>
      </c>
      <c r="C117" t="s">
        <v>1386</v>
      </c>
      <c r="D117">
        <v>1900</v>
      </c>
      <c r="E117" s="958">
        <v>1</v>
      </c>
      <c r="F117" t="s">
        <v>439</v>
      </c>
      <c r="G117" s="958">
        <v>182</v>
      </c>
      <c r="H117" t="s">
        <v>379</v>
      </c>
      <c r="I117" s="938" t="s">
        <v>488</v>
      </c>
      <c r="J117" s="938" t="s">
        <v>444</v>
      </c>
      <c r="K117" s="938" t="s">
        <v>448</v>
      </c>
      <c r="L117" s="938" t="s">
        <v>159</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HUM_ASR_FY_2022</v>
      </c>
      <c r="AB117" s="958">
        <f t="shared" si="10"/>
        <v>45032</v>
      </c>
      <c r="AC117" t="str">
        <f t="shared" si="11"/>
        <v>Unaudited</v>
      </c>
    </row>
    <row r="118" spans="1:29" x14ac:dyDescent="0.25">
      <c r="A118" t="s">
        <v>420</v>
      </c>
      <c r="B118" t="s">
        <v>1385</v>
      </c>
      <c r="C118" t="s">
        <v>1386</v>
      </c>
      <c r="D118">
        <v>1900</v>
      </c>
      <c r="E118" s="958">
        <v>1</v>
      </c>
      <c r="F118" t="s">
        <v>439</v>
      </c>
      <c r="G118" s="958">
        <v>182</v>
      </c>
      <c r="H118" t="s">
        <v>379</v>
      </c>
      <c r="I118" s="938" t="s">
        <v>488</v>
      </c>
      <c r="J118" s="938" t="s">
        <v>444</v>
      </c>
      <c r="K118" s="938" t="s">
        <v>448</v>
      </c>
      <c r="L118" s="946" t="s">
        <v>442</v>
      </c>
      <c r="M118" s="961" t="s">
        <v>456</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HUM_ASR_FY_2022</v>
      </c>
      <c r="AB118" s="958">
        <f t="shared" si="10"/>
        <v>45032</v>
      </c>
      <c r="AC118" t="str">
        <f t="shared" si="11"/>
        <v>Unaudited</v>
      </c>
    </row>
    <row r="119" spans="1:29" ht="30" x14ac:dyDescent="0.25">
      <c r="A119" t="s">
        <v>420</v>
      </c>
      <c r="B119" t="s">
        <v>1385</v>
      </c>
      <c r="C119" t="s">
        <v>1386</v>
      </c>
      <c r="D119">
        <v>1900</v>
      </c>
      <c r="E119" s="958">
        <v>1</v>
      </c>
      <c r="F119" t="s">
        <v>439</v>
      </c>
      <c r="G119" s="958">
        <v>182</v>
      </c>
      <c r="H119" t="s">
        <v>379</v>
      </c>
      <c r="I119" s="963" t="s">
        <v>488</v>
      </c>
      <c r="J119" s="963" t="s">
        <v>444</v>
      </c>
      <c r="K119" s="963" t="s">
        <v>449</v>
      </c>
      <c r="L119" s="938">
        <v>9.1</v>
      </c>
      <c r="M119" s="963" t="s">
        <v>185</v>
      </c>
      <c r="N119" s="679">
        <f t="shared" ca="1" si="8"/>
        <v>3599816.3500000043</v>
      </c>
      <c r="O119" s="679">
        <f t="shared" ca="1" si="17"/>
        <v>643487.1</v>
      </c>
      <c r="P119" s="679">
        <f t="shared" ca="1" si="17"/>
        <v>3204.9300000000003</v>
      </c>
      <c r="Q119" s="679">
        <f t="shared" ca="1" si="17"/>
        <v>584254.32000000018</v>
      </c>
      <c r="R119" s="679">
        <f t="shared" ca="1" si="17"/>
        <v>116870.44</v>
      </c>
      <c r="S119" s="679">
        <f t="shared" ca="1" si="17"/>
        <v>140336.49000000002</v>
      </c>
      <c r="T119" s="679">
        <f t="shared" ca="1" si="17"/>
        <v>105118.81</v>
      </c>
      <c r="U119" s="679">
        <f t="shared" ca="1" si="17"/>
        <v>1715</v>
      </c>
      <c r="V119" s="679">
        <f t="shared" ca="1" si="17"/>
        <v>3659.77</v>
      </c>
      <c r="W119" s="679">
        <f t="shared" ca="1" si="13"/>
        <v>2001169.4900000042</v>
      </c>
      <c r="X119" s="679">
        <f t="shared" ca="1" si="16"/>
        <v>0</v>
      </c>
      <c r="Y119" s="679">
        <f t="shared" ca="1" si="16"/>
        <v>0</v>
      </c>
      <c r="Z119" s="679">
        <f t="shared" ca="1" si="16"/>
        <v>0</v>
      </c>
      <c r="AA119" t="str">
        <f t="shared" si="9"/>
        <v>HUM_ASR_FY_2022</v>
      </c>
      <c r="AB119" s="958">
        <f t="shared" si="10"/>
        <v>45032</v>
      </c>
      <c r="AC119" t="str">
        <f t="shared" si="11"/>
        <v>Unaudited</v>
      </c>
    </row>
    <row r="120" spans="1:29" x14ac:dyDescent="0.25">
      <c r="A120" t="s">
        <v>420</v>
      </c>
      <c r="B120" t="s">
        <v>1385</v>
      </c>
      <c r="C120" t="s">
        <v>1386</v>
      </c>
      <c r="D120">
        <v>1900</v>
      </c>
      <c r="E120" s="958">
        <v>1</v>
      </c>
      <c r="F120" t="s">
        <v>439</v>
      </c>
      <c r="G120" s="958">
        <v>182</v>
      </c>
      <c r="H120" t="s">
        <v>379</v>
      </c>
      <c r="I120" s="938" t="s">
        <v>488</v>
      </c>
      <c r="J120" s="938" t="s">
        <v>444</v>
      </c>
      <c r="K120" s="938" t="s">
        <v>449</v>
      </c>
      <c r="L120" s="944" t="s">
        <v>106</v>
      </c>
      <c r="M120" s="964" t="s">
        <v>186</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HUM_ASR_FY_2022</v>
      </c>
      <c r="AB120" s="958">
        <f t="shared" si="10"/>
        <v>45032</v>
      </c>
      <c r="AC120" t="str">
        <f t="shared" si="11"/>
        <v>Unaudited</v>
      </c>
    </row>
    <row r="121" spans="1:29" x14ac:dyDescent="0.25">
      <c r="A121" t="s">
        <v>420</v>
      </c>
      <c r="B121" t="s">
        <v>1385</v>
      </c>
      <c r="C121" t="s">
        <v>1386</v>
      </c>
      <c r="D121">
        <v>1900</v>
      </c>
      <c r="E121" s="958">
        <v>1</v>
      </c>
      <c r="F121" t="s">
        <v>439</v>
      </c>
      <c r="G121" s="958">
        <v>182</v>
      </c>
      <c r="H121" t="s">
        <v>379</v>
      </c>
      <c r="I121" s="938" t="s">
        <v>488</v>
      </c>
      <c r="J121" s="938" t="s">
        <v>444</v>
      </c>
      <c r="K121" s="938" t="s">
        <v>449</v>
      </c>
      <c r="L121" s="944" t="s">
        <v>1321</v>
      </c>
      <c r="M121" s="964" t="s">
        <v>1322</v>
      </c>
      <c r="N121" s="679">
        <f t="shared" ca="1" si="8"/>
        <v>4713344.72</v>
      </c>
      <c r="O121" s="679">
        <f t="shared" ca="1" si="17"/>
        <v>50533.2</v>
      </c>
      <c r="P121" s="679">
        <f t="shared" ca="1" si="17"/>
        <v>18972.14</v>
      </c>
      <c r="Q121" s="679">
        <f t="shared" ca="1" si="17"/>
        <v>1099677.3999999999</v>
      </c>
      <c r="R121" s="679">
        <f t="shared" ca="1" si="17"/>
        <v>344294.33</v>
      </c>
      <c r="S121" s="679">
        <f t="shared" ca="1" si="17"/>
        <v>3165669.84</v>
      </c>
      <c r="T121" s="679">
        <f t="shared" ca="1" si="17"/>
        <v>0</v>
      </c>
      <c r="U121" s="679">
        <f t="shared" ca="1" si="17"/>
        <v>2037.0600000000002</v>
      </c>
      <c r="V121" s="679">
        <f t="shared" ca="1" si="17"/>
        <v>32160.75</v>
      </c>
      <c r="W121" s="679">
        <f t="shared" ca="1" si="13"/>
        <v>0</v>
      </c>
      <c r="X121" s="679">
        <f t="shared" ca="1" si="16"/>
        <v>0</v>
      </c>
      <c r="Y121" s="679">
        <f t="shared" ca="1" si="16"/>
        <v>0</v>
      </c>
      <c r="Z121" s="679">
        <f t="shared" ca="1" si="16"/>
        <v>0</v>
      </c>
      <c r="AA121" t="str">
        <f t="shared" si="9"/>
        <v>HUM_ASR_FY_2022</v>
      </c>
      <c r="AB121" s="958">
        <f t="shared" si="10"/>
        <v>45032</v>
      </c>
      <c r="AC121" t="str">
        <f t="shared" si="11"/>
        <v>Unaudited</v>
      </c>
    </row>
    <row r="122" spans="1:29" x14ac:dyDescent="0.25">
      <c r="A122" t="s">
        <v>420</v>
      </c>
      <c r="B122" t="s">
        <v>1385</v>
      </c>
      <c r="C122" t="s">
        <v>1386</v>
      </c>
      <c r="D122">
        <v>1900</v>
      </c>
      <c r="E122" s="958">
        <v>1</v>
      </c>
      <c r="F122" t="s">
        <v>439</v>
      </c>
      <c r="G122" s="958">
        <v>182</v>
      </c>
      <c r="H122" t="s">
        <v>379</v>
      </c>
      <c r="I122" s="938" t="s">
        <v>488</v>
      </c>
      <c r="J122" s="938" t="s">
        <v>444</v>
      </c>
      <c r="K122" s="938" t="s">
        <v>449</v>
      </c>
      <c r="L122" s="948" t="s">
        <v>107</v>
      </c>
      <c r="M122" s="965" t="s">
        <v>187</v>
      </c>
      <c r="N122" s="679">
        <f t="shared" ca="1" si="8"/>
        <v>3289154.7599999993</v>
      </c>
      <c r="O122" s="679">
        <f t="shared" ca="1" si="17"/>
        <v>1406274.4499999988</v>
      </c>
      <c r="P122" s="679">
        <f t="shared" ca="1" si="17"/>
        <v>177417.17</v>
      </c>
      <c r="Q122" s="679">
        <f t="shared" ca="1" si="17"/>
        <v>1213049.3700000003</v>
      </c>
      <c r="R122" s="679">
        <f t="shared" ca="1" si="17"/>
        <v>343715.84000000003</v>
      </c>
      <c r="S122" s="679">
        <f t="shared" ca="1" si="17"/>
        <v>21675.870000000006</v>
      </c>
      <c r="T122" s="679">
        <f t="shared" ca="1" si="17"/>
        <v>29018.329999999998</v>
      </c>
      <c r="U122" s="679">
        <f t="shared" ca="1" si="17"/>
        <v>149.33000000000001</v>
      </c>
      <c r="V122" s="679">
        <f t="shared" ca="1" si="17"/>
        <v>14560.75</v>
      </c>
      <c r="W122" s="679">
        <f t="shared" ca="1" si="13"/>
        <v>83293.650000000009</v>
      </c>
      <c r="X122" s="679">
        <f t="shared" ca="1" si="16"/>
        <v>0</v>
      </c>
      <c r="Y122" s="679">
        <f t="shared" ca="1" si="16"/>
        <v>0</v>
      </c>
      <c r="Z122" s="679">
        <f t="shared" ca="1" si="16"/>
        <v>0</v>
      </c>
      <c r="AA122" t="str">
        <f t="shared" si="9"/>
        <v>HUM_ASR_FY_2022</v>
      </c>
      <c r="AB122" s="958">
        <f t="shared" si="10"/>
        <v>45032</v>
      </c>
      <c r="AC122" t="str">
        <f t="shared" si="11"/>
        <v>Unaudited</v>
      </c>
    </row>
    <row r="123" spans="1:29" x14ac:dyDescent="0.25">
      <c r="A123" t="s">
        <v>420</v>
      </c>
      <c r="B123" t="s">
        <v>1385</v>
      </c>
      <c r="C123" t="s">
        <v>1386</v>
      </c>
      <c r="D123">
        <v>1900</v>
      </c>
      <c r="E123" s="958">
        <v>1</v>
      </c>
      <c r="F123" t="s">
        <v>439</v>
      </c>
      <c r="G123" s="958">
        <v>182</v>
      </c>
      <c r="H123" t="s">
        <v>379</v>
      </c>
      <c r="I123" s="964" t="s">
        <v>488</v>
      </c>
      <c r="J123" s="964" t="s">
        <v>444</v>
      </c>
      <c r="K123" s="964" t="s">
        <v>449</v>
      </c>
      <c r="L123" s="944" t="s">
        <v>108</v>
      </c>
      <c r="M123" s="964" t="s">
        <v>160</v>
      </c>
      <c r="N123" s="679">
        <f t="shared" ca="1" si="8"/>
        <v>13516197.40999997</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9858071.8199999686</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733197.50999999954</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1779788.4700000028</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677227.34999999986</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-1355.6900000000012</v>
      </c>
      <c r="T123" s="679">
        <f t="shared" ca="1" si="18"/>
        <v>117529.85999999997</v>
      </c>
      <c r="U123" s="679">
        <f t="shared" ca="1" si="18"/>
        <v>531.5</v>
      </c>
      <c r="V123" s="679">
        <f t="shared" ca="1" si="18"/>
        <v>94338.25999999998</v>
      </c>
      <c r="W123" s="679">
        <f t="shared" ca="1" si="13"/>
        <v>37392.730000000003</v>
      </c>
      <c r="X123" s="679">
        <f t="shared" ca="1" si="18"/>
        <v>38898.639999999999</v>
      </c>
      <c r="Y123" s="679">
        <f t="shared" ca="1" si="18"/>
        <v>180576.95999999993</v>
      </c>
      <c r="Z123" s="679">
        <f t="shared" ca="1" si="18"/>
        <v>0</v>
      </c>
      <c r="AA123" t="str">
        <f t="shared" si="9"/>
        <v>HUM_ASR_FY_2022</v>
      </c>
      <c r="AB123" s="958">
        <f t="shared" si="10"/>
        <v>45032</v>
      </c>
      <c r="AC123" t="str">
        <f t="shared" si="11"/>
        <v>Unaudited</v>
      </c>
    </row>
    <row r="124" spans="1:29" x14ac:dyDescent="0.25">
      <c r="A124" t="s">
        <v>420</v>
      </c>
      <c r="B124" t="s">
        <v>1385</v>
      </c>
      <c r="C124" t="s">
        <v>1386</v>
      </c>
      <c r="D124">
        <v>1900</v>
      </c>
      <c r="E124" s="958">
        <v>1</v>
      </c>
      <c r="F124" t="s">
        <v>439</v>
      </c>
      <c r="G124" s="958">
        <v>182</v>
      </c>
      <c r="H124" t="s">
        <v>379</v>
      </c>
      <c r="I124" s="938" t="s">
        <v>488</v>
      </c>
      <c r="J124" s="938" t="s">
        <v>444</v>
      </c>
      <c r="K124" s="938" t="s">
        <v>449</v>
      </c>
      <c r="L124" s="938" t="s">
        <v>109</v>
      </c>
      <c r="M124" s="963" t="s">
        <v>134</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10260130.139636569</v>
      </c>
      <c r="O124" s="679">
        <f t="shared" ca="1" si="18"/>
        <v>8265496.3476830423</v>
      </c>
      <c r="P124" s="679">
        <f t="shared" ca="1" si="18"/>
        <v>412044.3556954572</v>
      </c>
      <c r="Q124" s="679">
        <f t="shared" ca="1" si="18"/>
        <v>621171.51683680178</v>
      </c>
      <c r="R124" s="679">
        <f t="shared" ca="1" si="18"/>
        <v>288920.8047811506</v>
      </c>
      <c r="S124" s="679">
        <f t="shared" ca="1" si="18"/>
        <v>297335.65235727327</v>
      </c>
      <c r="T124" s="679">
        <f t="shared" ca="1" si="18"/>
        <v>46285.605930735939</v>
      </c>
      <c r="U124" s="679">
        <f t="shared" ca="1" si="18"/>
        <v>4272.5494805194803</v>
      </c>
      <c r="V124" s="679">
        <f t="shared" ca="1" si="18"/>
        <v>43473.660876023576</v>
      </c>
      <c r="W124" s="679">
        <f t="shared" ca="1" si="13"/>
        <v>650.21748051948055</v>
      </c>
      <c r="X124" s="679">
        <f t="shared" ca="1" si="18"/>
        <v>240356.00318614719</v>
      </c>
      <c r="Y124" s="679">
        <f t="shared" ca="1" si="18"/>
        <v>40123.425328900004</v>
      </c>
      <c r="Z124" s="679">
        <f t="shared" ca="1" si="18"/>
        <v>0</v>
      </c>
      <c r="AA124" t="str">
        <f t="shared" si="9"/>
        <v>HUM_ASR_FY_2022</v>
      </c>
      <c r="AB124" s="958">
        <f t="shared" si="10"/>
        <v>45032</v>
      </c>
      <c r="AC124" t="str">
        <f t="shared" si="11"/>
        <v>Unaudited</v>
      </c>
    </row>
    <row r="125" spans="1:29" x14ac:dyDescent="0.25">
      <c r="A125" t="s">
        <v>420</v>
      </c>
      <c r="B125" t="s">
        <v>1385</v>
      </c>
      <c r="C125" t="s">
        <v>1386</v>
      </c>
      <c r="D125">
        <v>1900</v>
      </c>
      <c r="E125" s="958">
        <v>1</v>
      </c>
      <c r="F125" t="s">
        <v>439</v>
      </c>
      <c r="G125" s="958">
        <v>182</v>
      </c>
      <c r="H125" t="s">
        <v>379</v>
      </c>
      <c r="I125" s="938" t="s">
        <v>488</v>
      </c>
      <c r="J125" s="938" t="s">
        <v>444</v>
      </c>
      <c r="K125" s="938" t="s">
        <v>449</v>
      </c>
      <c r="L125" s="938" t="s">
        <v>110</v>
      </c>
      <c r="M125" s="963" t="s">
        <v>162</v>
      </c>
      <c r="N125" s="679">
        <f t="shared" ca="1" si="19"/>
        <v>289799.48816232191</v>
      </c>
      <c r="O125" s="679">
        <f t="shared" ca="1" si="18"/>
        <v>210189.94331117402</v>
      </c>
      <c r="P125" s="679">
        <f t="shared" ca="1" si="18"/>
        <v>15802.025433177247</v>
      </c>
      <c r="Q125" s="679">
        <f t="shared" ca="1" si="18"/>
        <v>38715.083705689525</v>
      </c>
      <c r="R125" s="679">
        <f t="shared" ca="1" si="18"/>
        <v>14849.602392559977</v>
      </c>
      <c r="S125" s="679">
        <f t="shared" ca="1" si="18"/>
        <v>-40.948451989407253</v>
      </c>
      <c r="T125" s="679">
        <f t="shared" ca="1" si="18"/>
        <v>2640.4982625446464</v>
      </c>
      <c r="U125" s="679">
        <f t="shared" ca="1" si="18"/>
        <v>9.9050606340120506</v>
      </c>
      <c r="V125" s="679">
        <f t="shared" ca="1" si="18"/>
        <v>2031.3253112445659</v>
      </c>
      <c r="W125" s="679">
        <f t="shared" ca="1" si="13"/>
        <v>841.29853333255505</v>
      </c>
      <c r="X125" s="679">
        <f t="shared" ca="1" si="18"/>
        <v>858.43263416174148</v>
      </c>
      <c r="Y125" s="679">
        <f t="shared" ca="1" si="18"/>
        <v>3902.3219697929917</v>
      </c>
      <c r="Z125" s="679">
        <f t="shared" ca="1" si="18"/>
        <v>0</v>
      </c>
      <c r="AA125" t="str">
        <f t="shared" si="9"/>
        <v>HUM_ASR_FY_2022</v>
      </c>
      <c r="AB125" s="958">
        <f t="shared" si="10"/>
        <v>45032</v>
      </c>
      <c r="AC125" t="str">
        <f t="shared" si="11"/>
        <v>Unaudited</v>
      </c>
    </row>
    <row r="126" spans="1:29" x14ac:dyDescent="0.25">
      <c r="A126" t="s">
        <v>420</v>
      </c>
      <c r="B126" t="s">
        <v>1385</v>
      </c>
      <c r="C126" t="s">
        <v>1386</v>
      </c>
      <c r="D126">
        <v>1900</v>
      </c>
      <c r="E126" s="958">
        <v>1</v>
      </c>
      <c r="F126" t="s">
        <v>439</v>
      </c>
      <c r="G126" s="958">
        <v>182</v>
      </c>
      <c r="H126" t="s">
        <v>379</v>
      </c>
      <c r="I126" s="938" t="s">
        <v>488</v>
      </c>
      <c r="J126" s="938" t="s">
        <v>444</v>
      </c>
      <c r="K126" s="938" t="s">
        <v>449</v>
      </c>
      <c r="L126" s="938" t="s">
        <v>111</v>
      </c>
      <c r="M126" s="963" t="s">
        <v>463</v>
      </c>
      <c r="N126" s="679">
        <f t="shared" ca="1" si="19"/>
        <v>0</v>
      </c>
      <c r="O126" s="679">
        <f t="shared" ca="1" si="18"/>
        <v>0</v>
      </c>
      <c r="P126" s="679">
        <f t="shared" ca="1" si="18"/>
        <v>0</v>
      </c>
      <c r="Q126" s="679">
        <f t="shared" ca="1" si="18"/>
        <v>0</v>
      </c>
      <c r="R126" s="679">
        <f t="shared" ca="1" si="18"/>
        <v>0</v>
      </c>
      <c r="S126" s="679">
        <f t="shared" ca="1" si="18"/>
        <v>0</v>
      </c>
      <c r="T126" s="679">
        <f t="shared" ca="1" si="18"/>
        <v>0</v>
      </c>
      <c r="U126" s="679">
        <f t="shared" ca="1" si="18"/>
        <v>0</v>
      </c>
      <c r="V126" s="679">
        <f t="shared" ca="1" si="18"/>
        <v>0</v>
      </c>
      <c r="W126" s="679">
        <f t="shared" ca="1" si="13"/>
        <v>0</v>
      </c>
      <c r="X126" s="679">
        <f t="shared" ca="1" si="18"/>
        <v>0</v>
      </c>
      <c r="Y126" s="679">
        <f t="shared" ca="1" si="18"/>
        <v>0</v>
      </c>
      <c r="Z126" s="679">
        <f t="shared" ca="1" si="18"/>
        <v>0</v>
      </c>
      <c r="AA126" t="str">
        <f t="shared" si="9"/>
        <v>HUM_ASR_FY_2022</v>
      </c>
      <c r="AB126" s="958">
        <f t="shared" si="10"/>
        <v>45032</v>
      </c>
      <c r="AC126" t="str">
        <f t="shared" si="11"/>
        <v>Unaudited</v>
      </c>
    </row>
    <row r="127" spans="1:29" x14ac:dyDescent="0.25">
      <c r="A127" t="s">
        <v>420</v>
      </c>
      <c r="B127" t="s">
        <v>1385</v>
      </c>
      <c r="C127" t="s">
        <v>1386</v>
      </c>
      <c r="D127">
        <v>1900</v>
      </c>
      <c r="E127" s="958">
        <v>1</v>
      </c>
      <c r="F127" t="s">
        <v>439</v>
      </c>
      <c r="G127" s="958">
        <v>182</v>
      </c>
      <c r="H127" t="s">
        <v>379</v>
      </c>
      <c r="I127" s="938" t="s">
        <v>488</v>
      </c>
      <c r="J127" s="938" t="s">
        <v>444</v>
      </c>
      <c r="K127" s="938" t="s">
        <v>6</v>
      </c>
      <c r="L127" s="946" t="s">
        <v>117</v>
      </c>
      <c r="M127" s="961" t="s">
        <v>188</v>
      </c>
      <c r="N127" s="679">
        <f t="shared" ca="1" si="19"/>
        <v>6097359.5799999982</v>
      </c>
      <c r="O127" s="679">
        <f t="shared" ca="1" si="18"/>
        <v>2683248.4099999997</v>
      </c>
      <c r="P127" s="679">
        <f t="shared" ca="1" si="18"/>
        <v>371655</v>
      </c>
      <c r="Q127" s="679">
        <f t="shared" ca="1" si="18"/>
        <v>1300369.2599999993</v>
      </c>
      <c r="R127" s="679">
        <f t="shared" ca="1" si="18"/>
        <v>744693.46999999986</v>
      </c>
      <c r="S127" s="679">
        <f t="shared" ca="1" si="18"/>
        <v>170772.94</v>
      </c>
      <c r="T127" s="679">
        <f t="shared" ca="1" si="18"/>
        <v>9792.7999999999993</v>
      </c>
      <c r="U127" s="679">
        <f t="shared" ca="1" si="18"/>
        <v>1831.6600000000003</v>
      </c>
      <c r="V127" s="679">
        <f t="shared" ca="1" si="18"/>
        <v>67887.05</v>
      </c>
      <c r="W127" s="679">
        <f t="shared" ca="1" si="13"/>
        <v>0</v>
      </c>
      <c r="X127" s="679">
        <f t="shared" ca="1" si="18"/>
        <v>504986.85999999935</v>
      </c>
      <c r="Y127" s="679">
        <f t="shared" ca="1" si="18"/>
        <v>242122.13000000006</v>
      </c>
      <c r="Z127" s="679">
        <f t="shared" ca="1" si="18"/>
        <v>0</v>
      </c>
      <c r="AA127" t="str">
        <f t="shared" si="9"/>
        <v>HUM_ASR_FY_2022</v>
      </c>
      <c r="AB127" s="958">
        <f t="shared" si="10"/>
        <v>45032</v>
      </c>
      <c r="AC127" t="str">
        <f t="shared" si="11"/>
        <v>Unaudited</v>
      </c>
    </row>
    <row r="128" spans="1:29" x14ac:dyDescent="0.25">
      <c r="A128" t="s">
        <v>420</v>
      </c>
      <c r="B128" t="s">
        <v>1385</v>
      </c>
      <c r="C128" t="s">
        <v>1386</v>
      </c>
      <c r="D128">
        <v>1900</v>
      </c>
      <c r="E128" s="958">
        <v>1</v>
      </c>
      <c r="F128" t="s">
        <v>439</v>
      </c>
      <c r="G128" s="958">
        <v>182</v>
      </c>
      <c r="H128" t="s">
        <v>379</v>
      </c>
      <c r="I128" s="963" t="s">
        <v>488</v>
      </c>
      <c r="J128" s="963" t="s">
        <v>444</v>
      </c>
      <c r="K128" s="963" t="s">
        <v>6</v>
      </c>
      <c r="L128" s="938" t="s">
        <v>45</v>
      </c>
      <c r="M128" s="963" t="s">
        <v>163</v>
      </c>
      <c r="N128" s="679">
        <f t="shared" ca="1" si="19"/>
        <v>770521.02036342782</v>
      </c>
      <c r="O128" s="679">
        <f t="shared" ca="1" si="18"/>
        <v>532082.97231695615</v>
      </c>
      <c r="P128" s="679">
        <f t="shared" ca="1" si="18"/>
        <v>39403.204304542851</v>
      </c>
      <c r="Q128" s="679">
        <f t="shared" ca="1" si="18"/>
        <v>73203.633163198247</v>
      </c>
      <c r="R128" s="679">
        <f t="shared" ca="1" si="18"/>
        <v>32837.785218849422</v>
      </c>
      <c r="S128" s="679">
        <f t="shared" ca="1" si="18"/>
        <v>43738.567642726761</v>
      </c>
      <c r="T128" s="679">
        <f t="shared" ca="1" si="18"/>
        <v>1452.6640692640692</v>
      </c>
      <c r="U128" s="679">
        <f t="shared" ca="1" si="18"/>
        <v>435.70051948051957</v>
      </c>
      <c r="V128" s="679">
        <f t="shared" ca="1" si="18"/>
        <v>2817.5291239764247</v>
      </c>
      <c r="W128" s="679">
        <f t="shared" ca="1" si="13"/>
        <v>18.15251948051948</v>
      </c>
      <c r="X128" s="679">
        <f t="shared" ca="1" si="18"/>
        <v>39212.186813852815</v>
      </c>
      <c r="Y128" s="679">
        <f t="shared" ca="1" si="18"/>
        <v>5318.624671099984</v>
      </c>
      <c r="Z128" s="679">
        <f t="shared" ca="1" si="18"/>
        <v>0</v>
      </c>
      <c r="AA128" t="str">
        <f t="shared" si="9"/>
        <v>HUM_ASR_FY_2022</v>
      </c>
      <c r="AB128" s="958">
        <f t="shared" si="10"/>
        <v>45032</v>
      </c>
      <c r="AC128" t="str">
        <f t="shared" si="11"/>
        <v>Unaudited</v>
      </c>
    </row>
    <row r="129" spans="1:29" x14ac:dyDescent="0.25">
      <c r="A129" t="s">
        <v>420</v>
      </c>
      <c r="B129" t="s">
        <v>1385</v>
      </c>
      <c r="C129" t="s">
        <v>1386</v>
      </c>
      <c r="D129">
        <v>1900</v>
      </c>
      <c r="E129" s="958">
        <v>1</v>
      </c>
      <c r="F129" t="s">
        <v>439</v>
      </c>
      <c r="G129" s="958">
        <v>182</v>
      </c>
      <c r="H129" t="s">
        <v>379</v>
      </c>
      <c r="I129" s="938" t="s">
        <v>488</v>
      </c>
      <c r="J129" s="938" t="s">
        <v>444</v>
      </c>
      <c r="K129" s="938" t="s">
        <v>6</v>
      </c>
      <c r="L129" s="938" t="s">
        <v>46</v>
      </c>
      <c r="M129" s="963" t="s">
        <v>164</v>
      </c>
      <c r="N129" s="679">
        <f t="shared" ca="1" si="19"/>
        <v>49851.898491107037</v>
      </c>
      <c r="O129" s="679">
        <f t="shared" ca="1" si="18"/>
        <v>21252.67780028977</v>
      </c>
      <c r="P129" s="679">
        <f t="shared" ca="1" si="18"/>
        <v>3073.8602822240682</v>
      </c>
      <c r="Q129" s="679">
        <f t="shared" ca="1" si="18"/>
        <v>11267.210992962322</v>
      </c>
      <c r="R129" s="679">
        <f t="shared" ca="1" si="18"/>
        <v>6088.9717221439942</v>
      </c>
      <c r="S129" s="679">
        <f t="shared" ca="1" si="18"/>
        <v>1321.5210796940096</v>
      </c>
      <c r="T129" s="679">
        <f t="shared" ca="1" si="18"/>
        <v>83.220780736441299</v>
      </c>
      <c r="U129" s="679">
        <f t="shared" ca="1" si="18"/>
        <v>14.50692282382191</v>
      </c>
      <c r="V129" s="679">
        <f t="shared" ca="1" si="18"/>
        <v>534.98312324734457</v>
      </c>
      <c r="W129" s="679">
        <f t="shared" ca="1" si="13"/>
        <v>0</v>
      </c>
      <c r="X129" s="679">
        <f t="shared" ca="1" si="18"/>
        <v>4334.059412032364</v>
      </c>
      <c r="Y129" s="679">
        <f t="shared" ca="1" si="18"/>
        <v>1880.8863749529053</v>
      </c>
      <c r="Z129" s="679">
        <f t="shared" ca="1" si="18"/>
        <v>0</v>
      </c>
      <c r="AA129" t="str">
        <f t="shared" si="9"/>
        <v>HUM_ASR_FY_2022</v>
      </c>
      <c r="AB129" s="958">
        <f t="shared" si="10"/>
        <v>45032</v>
      </c>
      <c r="AC129" t="str">
        <f t="shared" si="11"/>
        <v>Unaudited</v>
      </c>
    </row>
    <row r="130" spans="1:29" x14ac:dyDescent="0.25">
      <c r="A130" t="s">
        <v>420</v>
      </c>
      <c r="B130" t="s">
        <v>1385</v>
      </c>
      <c r="C130" t="s">
        <v>1386</v>
      </c>
      <c r="D130">
        <v>1900</v>
      </c>
      <c r="E130" s="958">
        <v>1</v>
      </c>
      <c r="F130" t="s">
        <v>439</v>
      </c>
      <c r="G130" s="958">
        <v>182</v>
      </c>
      <c r="H130" t="s">
        <v>379</v>
      </c>
      <c r="I130" s="938" t="s">
        <v>488</v>
      </c>
      <c r="J130" s="938" t="s">
        <v>444</v>
      </c>
      <c r="K130" s="938" t="s">
        <v>6</v>
      </c>
      <c r="L130" s="938" t="s">
        <v>165</v>
      </c>
      <c r="M130" s="963" t="s">
        <v>461</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HUM_ASR_FY_2022</v>
      </c>
      <c r="AB130" s="958">
        <f t="shared" ref="AB130:AB193" si="21">file_date</f>
        <v>45032</v>
      </c>
      <c r="AC130" t="str">
        <f t="shared" ref="AC130:AC193" si="22">status</f>
        <v>Unaudited</v>
      </c>
    </row>
    <row r="131" spans="1:29" x14ac:dyDescent="0.25">
      <c r="A131" t="s">
        <v>420</v>
      </c>
      <c r="B131" t="s">
        <v>1385</v>
      </c>
      <c r="C131" t="s">
        <v>1386</v>
      </c>
      <c r="D131">
        <v>1900</v>
      </c>
      <c r="E131" s="958">
        <v>1</v>
      </c>
      <c r="F131" t="s">
        <v>439</v>
      </c>
      <c r="G131" s="958">
        <v>182</v>
      </c>
      <c r="H131" t="s">
        <v>379</v>
      </c>
      <c r="I131" s="938" t="s">
        <v>488</v>
      </c>
      <c r="J131" s="938" t="s">
        <v>444</v>
      </c>
      <c r="K131" s="938" t="s">
        <v>434</v>
      </c>
      <c r="L131" s="938" t="s">
        <v>120</v>
      </c>
      <c r="M131" s="963" t="s">
        <v>32</v>
      </c>
      <c r="N131" s="679">
        <f t="shared" ca="1" si="19"/>
        <v>-214191.68000000005</v>
      </c>
      <c r="O131" s="679">
        <f t="shared" ca="1" si="18"/>
        <v>-111492.53326450447</v>
      </c>
      <c r="P131" s="679">
        <f t="shared" ca="1" si="18"/>
        <v>-11953.856127986104</v>
      </c>
      <c r="Q131" s="679">
        <f t="shared" ca="1" si="18"/>
        <v>-47381.959391371078</v>
      </c>
      <c r="R131" s="679">
        <f t="shared" ca="1" si="18"/>
        <v>-23260.230242368238</v>
      </c>
      <c r="S131" s="679">
        <f t="shared" ca="1" si="18"/>
        <v>-3915.4175378821246</v>
      </c>
      <c r="T131" s="679">
        <f t="shared" ca="1" si="18"/>
        <v>-905.16517357565999</v>
      </c>
      <c r="U131" s="679">
        <f t="shared" ca="1" si="18"/>
        <v>-25.033356960155174</v>
      </c>
      <c r="V131" s="679">
        <f t="shared" ca="1" si="18"/>
        <v>-4075.5140477283071</v>
      </c>
      <c r="W131" s="679">
        <f t="shared" ca="1" si="13"/>
        <v>-1198.8099856904232</v>
      </c>
      <c r="X131" s="679">
        <f t="shared" ca="1" si="18"/>
        <v>-2232.1424958117723</v>
      </c>
      <c r="Y131" s="679">
        <f t="shared" ca="1" si="18"/>
        <v>-7751.0183761217195</v>
      </c>
      <c r="Z131" s="679">
        <f t="shared" ca="1" si="18"/>
        <v>0</v>
      </c>
      <c r="AA131" t="str">
        <f t="shared" si="20"/>
        <v>HUM_ASR_FY_2022</v>
      </c>
      <c r="AB131" s="958">
        <f t="shared" si="21"/>
        <v>45032</v>
      </c>
      <c r="AC131" t="str">
        <f t="shared" si="22"/>
        <v>Unaudited</v>
      </c>
    </row>
    <row r="132" spans="1:29" x14ac:dyDescent="0.25">
      <c r="A132" t="s">
        <v>420</v>
      </c>
      <c r="B132" t="s">
        <v>1385</v>
      </c>
      <c r="C132" t="s">
        <v>1386</v>
      </c>
      <c r="D132">
        <v>1900</v>
      </c>
      <c r="E132" s="958">
        <v>1</v>
      </c>
      <c r="F132" t="s">
        <v>439</v>
      </c>
      <c r="G132" s="958">
        <v>182</v>
      </c>
      <c r="H132" t="s">
        <v>379</v>
      </c>
      <c r="I132" s="938" t="s">
        <v>488</v>
      </c>
      <c r="J132" s="938" t="s">
        <v>444</v>
      </c>
      <c r="K132" s="938" t="s">
        <v>434</v>
      </c>
      <c r="L132" s="946" t="s">
        <v>943</v>
      </c>
      <c r="M132" s="961" t="s">
        <v>935</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HUM_ASR_FY_2022</v>
      </c>
      <c r="AB132" s="958">
        <f t="shared" si="21"/>
        <v>45032</v>
      </c>
      <c r="AC132" t="str">
        <f t="shared" si="22"/>
        <v>Unaudited</v>
      </c>
    </row>
    <row r="133" spans="1:29" x14ac:dyDescent="0.25">
      <c r="A133" t="s">
        <v>420</v>
      </c>
      <c r="B133" t="s">
        <v>1385</v>
      </c>
      <c r="C133" t="s">
        <v>1386</v>
      </c>
      <c r="D133">
        <v>1900</v>
      </c>
      <c r="E133" s="958">
        <v>1</v>
      </c>
      <c r="F133" t="s">
        <v>439</v>
      </c>
      <c r="G133" s="958">
        <v>182</v>
      </c>
      <c r="H133" t="s">
        <v>379</v>
      </c>
      <c r="I133" s="963" t="s">
        <v>488</v>
      </c>
      <c r="J133" s="963" t="s">
        <v>444</v>
      </c>
      <c r="K133" s="963" t="s">
        <v>434</v>
      </c>
      <c r="L133" s="938" t="s">
        <v>167</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HUM_ASR_FY_2022</v>
      </c>
      <c r="AB133" s="958">
        <f t="shared" si="21"/>
        <v>45032</v>
      </c>
      <c r="AC133" t="str">
        <f t="shared" si="22"/>
        <v>Unaudited</v>
      </c>
    </row>
    <row r="134" spans="1:29" x14ac:dyDescent="0.25">
      <c r="A134" t="s">
        <v>420</v>
      </c>
      <c r="B134" t="s">
        <v>1385</v>
      </c>
      <c r="C134" t="s">
        <v>1386</v>
      </c>
      <c r="D134">
        <v>1900</v>
      </c>
      <c r="E134" s="958">
        <v>1</v>
      </c>
      <c r="F134" t="s">
        <v>439</v>
      </c>
      <c r="G134" s="958">
        <v>182</v>
      </c>
      <c r="H134" t="s">
        <v>379</v>
      </c>
      <c r="I134" s="938" t="s">
        <v>488</v>
      </c>
      <c r="J134" s="938" t="s">
        <v>444</v>
      </c>
      <c r="K134" s="938" t="s">
        <v>434</v>
      </c>
      <c r="L134" s="938" t="s">
        <v>168</v>
      </c>
      <c r="M134" s="963" t="s">
        <v>329</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HUM_ASR_FY_2022</v>
      </c>
      <c r="AB134" s="958">
        <f t="shared" si="21"/>
        <v>45032</v>
      </c>
      <c r="AC134" t="str">
        <f t="shared" si="22"/>
        <v>Unaudited</v>
      </c>
    </row>
    <row r="135" spans="1:29" x14ac:dyDescent="0.25">
      <c r="A135" t="s">
        <v>420</v>
      </c>
      <c r="B135" t="s">
        <v>1385</v>
      </c>
      <c r="C135" t="s">
        <v>1386</v>
      </c>
      <c r="D135">
        <v>1900</v>
      </c>
      <c r="E135" s="958">
        <v>1</v>
      </c>
      <c r="F135" t="s">
        <v>439</v>
      </c>
      <c r="G135" s="958">
        <v>182</v>
      </c>
      <c r="H135" t="s">
        <v>379</v>
      </c>
      <c r="I135" s="938" t="s">
        <v>488</v>
      </c>
      <c r="J135" s="938" t="s">
        <v>450</v>
      </c>
      <c r="K135" s="938" t="s">
        <v>435</v>
      </c>
      <c r="L135" s="938" t="s">
        <v>121</v>
      </c>
      <c r="M135" s="963" t="s">
        <v>27</v>
      </c>
      <c r="N135" s="679">
        <f t="shared" ca="1" si="19"/>
        <v>40942486.149999999</v>
      </c>
      <c r="O135" s="679">
        <f t="shared" ca="1" si="18"/>
        <v>-63067.00999999966</v>
      </c>
      <c r="P135" s="679">
        <f t="shared" ca="1" si="18"/>
        <v>41005553.159999996</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HUM_ASR_FY_2022</v>
      </c>
      <c r="AB135" s="958">
        <f t="shared" si="21"/>
        <v>45032</v>
      </c>
      <c r="AC135" t="str">
        <f t="shared" si="22"/>
        <v>Unaudited</v>
      </c>
    </row>
    <row r="136" spans="1:29" x14ac:dyDescent="0.25">
      <c r="A136" t="s">
        <v>420</v>
      </c>
      <c r="B136" t="s">
        <v>1385</v>
      </c>
      <c r="C136" t="s">
        <v>1386</v>
      </c>
      <c r="D136">
        <v>1900</v>
      </c>
      <c r="E136" s="958">
        <v>1</v>
      </c>
      <c r="F136" t="s">
        <v>439</v>
      </c>
      <c r="G136" s="958">
        <v>182</v>
      </c>
      <c r="H136" t="s">
        <v>379</v>
      </c>
      <c r="I136" s="938" t="s">
        <v>488</v>
      </c>
      <c r="J136" s="938" t="s">
        <v>450</v>
      </c>
      <c r="K136" s="938" t="s">
        <v>435</v>
      </c>
      <c r="L136" s="938" t="s">
        <v>122</v>
      </c>
      <c r="M136" s="963" t="s">
        <v>97</v>
      </c>
      <c r="N136" s="679">
        <f t="shared" ca="1" si="19"/>
        <v>2422933.5300000007</v>
      </c>
      <c r="O136" s="679">
        <f t="shared" ca="1" si="18"/>
        <v>0</v>
      </c>
      <c r="P136" s="679">
        <f t="shared" ca="1" si="18"/>
        <v>2422933.5300000007</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HUM_ASR_FY_2022</v>
      </c>
      <c r="AB136" s="958">
        <f t="shared" si="21"/>
        <v>45032</v>
      </c>
      <c r="AC136" t="str">
        <f t="shared" si="22"/>
        <v>Unaudited</v>
      </c>
    </row>
    <row r="137" spans="1:29" x14ac:dyDescent="0.25">
      <c r="A137" t="s">
        <v>420</v>
      </c>
      <c r="B137" t="s">
        <v>1385</v>
      </c>
      <c r="C137" t="s">
        <v>1386</v>
      </c>
      <c r="D137">
        <v>1900</v>
      </c>
      <c r="E137" s="958">
        <v>1</v>
      </c>
      <c r="F137" t="s">
        <v>439</v>
      </c>
      <c r="G137" s="958">
        <v>182</v>
      </c>
      <c r="H137" t="s">
        <v>379</v>
      </c>
      <c r="I137" s="938" t="s">
        <v>488</v>
      </c>
      <c r="J137" s="938" t="s">
        <v>450</v>
      </c>
      <c r="K137" s="938" t="s">
        <v>435</v>
      </c>
      <c r="L137" s="946" t="s">
        <v>123</v>
      </c>
      <c r="M137" s="961" t="s">
        <v>98</v>
      </c>
      <c r="N137" s="679">
        <f t="shared" ca="1" si="19"/>
        <v>3452487.2200000025</v>
      </c>
      <c r="O137" s="679">
        <f t="shared" ca="1" si="18"/>
        <v>0</v>
      </c>
      <c r="P137" s="679">
        <f t="shared" ca="1" si="18"/>
        <v>3452487.2200000025</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HUM_ASR_FY_2022</v>
      </c>
      <c r="AB137" s="958">
        <f t="shared" si="21"/>
        <v>45032</v>
      </c>
      <c r="AC137" t="str">
        <f t="shared" si="22"/>
        <v>Unaudited</v>
      </c>
    </row>
    <row r="138" spans="1:29" x14ac:dyDescent="0.25">
      <c r="A138" t="s">
        <v>420</v>
      </c>
      <c r="B138" t="s">
        <v>1385</v>
      </c>
      <c r="C138" t="s">
        <v>1386</v>
      </c>
      <c r="D138">
        <v>1900</v>
      </c>
      <c r="E138" s="958">
        <v>1</v>
      </c>
      <c r="F138" t="s">
        <v>439</v>
      </c>
      <c r="G138" s="958">
        <v>182</v>
      </c>
      <c r="H138" t="s">
        <v>379</v>
      </c>
      <c r="I138" s="963" t="s">
        <v>488</v>
      </c>
      <c r="J138" s="963" t="s">
        <v>450</v>
      </c>
      <c r="K138" s="963" t="s">
        <v>435</v>
      </c>
      <c r="L138" s="938" t="s">
        <v>124</v>
      </c>
      <c r="M138" s="963" t="s">
        <v>99</v>
      </c>
      <c r="N138" s="679">
        <f t="shared" ca="1" si="19"/>
        <v>1776961.8600000029</v>
      </c>
      <c r="O138" s="679">
        <f t="shared" ca="1" si="18"/>
        <v>0</v>
      </c>
      <c r="P138" s="679">
        <f t="shared" ca="1" si="18"/>
        <v>1776961.8600000029</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HUM_ASR_FY_2022</v>
      </c>
      <c r="AB138" s="958">
        <f t="shared" si="21"/>
        <v>45032</v>
      </c>
      <c r="AC138" t="str">
        <f t="shared" si="22"/>
        <v>Unaudited</v>
      </c>
    </row>
    <row r="139" spans="1:29" x14ac:dyDescent="0.25">
      <c r="A139" t="s">
        <v>420</v>
      </c>
      <c r="B139" t="s">
        <v>1385</v>
      </c>
      <c r="C139" t="s">
        <v>1386</v>
      </c>
      <c r="D139">
        <v>1900</v>
      </c>
      <c r="E139" s="958">
        <v>1</v>
      </c>
      <c r="F139" t="s">
        <v>439</v>
      </c>
      <c r="G139" s="958">
        <v>182</v>
      </c>
      <c r="H139" t="s">
        <v>379</v>
      </c>
      <c r="I139" s="938" t="s">
        <v>488</v>
      </c>
      <c r="J139" s="938" t="s">
        <v>450</v>
      </c>
      <c r="K139" s="938" t="s">
        <v>435</v>
      </c>
      <c r="L139" s="938" t="s">
        <v>125</v>
      </c>
      <c r="M139" s="963" t="s">
        <v>100</v>
      </c>
      <c r="N139" s="679">
        <f t="shared" ca="1" si="19"/>
        <v>9134530.0099999998</v>
      </c>
      <c r="O139" s="679">
        <f t="shared" ca="1" si="18"/>
        <v>162408.90999999974</v>
      </c>
      <c r="P139" s="679">
        <f t="shared" ca="1" si="18"/>
        <v>8972121.0999999996</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HUM_ASR_FY_2022</v>
      </c>
      <c r="AB139" s="958">
        <f t="shared" si="21"/>
        <v>45032</v>
      </c>
      <c r="AC139" t="str">
        <f t="shared" si="22"/>
        <v>Unaudited</v>
      </c>
    </row>
    <row r="140" spans="1:29" x14ac:dyDescent="0.25">
      <c r="A140" t="s">
        <v>420</v>
      </c>
      <c r="B140" t="s">
        <v>1385</v>
      </c>
      <c r="C140" t="s">
        <v>1386</v>
      </c>
      <c r="D140">
        <v>1900</v>
      </c>
      <c r="E140" s="958">
        <v>1</v>
      </c>
      <c r="F140" t="s">
        <v>439</v>
      </c>
      <c r="G140" s="958">
        <v>182</v>
      </c>
      <c r="H140" t="s">
        <v>379</v>
      </c>
      <c r="I140" s="938" t="s">
        <v>488</v>
      </c>
      <c r="J140" s="938" t="s">
        <v>450</v>
      </c>
      <c r="K140" s="938" t="s">
        <v>435</v>
      </c>
      <c r="L140" s="938" t="s">
        <v>126</v>
      </c>
      <c r="M140" s="963" t="s">
        <v>28</v>
      </c>
      <c r="N140" s="679">
        <f t="shared" ca="1" si="19"/>
        <v>253353.94000000018</v>
      </c>
      <c r="O140" s="679">
        <f t="shared" ca="1" si="18"/>
        <v>0</v>
      </c>
      <c r="P140" s="679">
        <f t="shared" ca="1" si="18"/>
        <v>253353.94000000018</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HUM_ASR_FY_2022</v>
      </c>
      <c r="AB140" s="958">
        <f t="shared" si="21"/>
        <v>45032</v>
      </c>
      <c r="AC140" t="str">
        <f t="shared" si="22"/>
        <v>Unaudited</v>
      </c>
    </row>
    <row r="141" spans="1:29" x14ac:dyDescent="0.25">
      <c r="A141" t="s">
        <v>420</v>
      </c>
      <c r="B141" t="s">
        <v>1385</v>
      </c>
      <c r="C141" t="s">
        <v>1386</v>
      </c>
      <c r="D141">
        <v>1900</v>
      </c>
      <c r="E141" s="958">
        <v>1</v>
      </c>
      <c r="F141" t="s">
        <v>439</v>
      </c>
      <c r="G141" s="958">
        <v>182</v>
      </c>
      <c r="H141" t="s">
        <v>379</v>
      </c>
      <c r="I141" s="938" t="s">
        <v>488</v>
      </c>
      <c r="J141" s="938" t="s">
        <v>436</v>
      </c>
      <c r="K141" s="938" t="s">
        <v>436</v>
      </c>
      <c r="L141" s="938" t="s">
        <v>128</v>
      </c>
      <c r="M141" s="963" t="s">
        <v>326</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HUM_ASR_FY_2022</v>
      </c>
      <c r="AB141" s="958">
        <f t="shared" si="21"/>
        <v>45032</v>
      </c>
      <c r="AC141" t="str">
        <f t="shared" si="22"/>
        <v>Unaudited</v>
      </c>
    </row>
    <row r="142" spans="1:29" x14ac:dyDescent="0.25">
      <c r="A142" t="s">
        <v>420</v>
      </c>
      <c r="B142" t="s">
        <v>1385</v>
      </c>
      <c r="C142" t="s">
        <v>1386</v>
      </c>
      <c r="D142">
        <v>1900</v>
      </c>
      <c r="E142" s="958">
        <v>1</v>
      </c>
      <c r="F142" t="s">
        <v>439</v>
      </c>
      <c r="G142" s="958">
        <v>182</v>
      </c>
      <c r="H142" t="s">
        <v>379</v>
      </c>
      <c r="I142" s="938" t="s">
        <v>488</v>
      </c>
      <c r="J142" s="938" t="s">
        <v>436</v>
      </c>
      <c r="K142" s="938" t="s">
        <v>436</v>
      </c>
      <c r="L142" s="938" t="s">
        <v>129</v>
      </c>
      <c r="M142" s="963" t="s">
        <v>325</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HUM_ASR_FY_2022</v>
      </c>
      <c r="AB142" s="958">
        <f t="shared" si="21"/>
        <v>45032</v>
      </c>
      <c r="AC142" t="str">
        <f t="shared" si="22"/>
        <v>Unaudited</v>
      </c>
    </row>
    <row r="143" spans="1:29" ht="30" x14ac:dyDescent="0.25">
      <c r="A143" t="s">
        <v>420</v>
      </c>
      <c r="B143" t="s">
        <v>1385</v>
      </c>
      <c r="C143" t="s">
        <v>1386</v>
      </c>
      <c r="D143">
        <v>1900</v>
      </c>
      <c r="E143" s="958">
        <v>1</v>
      </c>
      <c r="F143" t="s">
        <v>439</v>
      </c>
      <c r="G143" s="958">
        <v>182</v>
      </c>
      <c r="H143" t="s">
        <v>379</v>
      </c>
      <c r="I143" s="938" t="s">
        <v>488</v>
      </c>
      <c r="J143" s="938" t="s">
        <v>436</v>
      </c>
      <c r="K143" s="938" t="s">
        <v>436</v>
      </c>
      <c r="L143" s="938" t="s">
        <v>130</v>
      </c>
      <c r="M143" s="963" t="s">
        <v>179</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HUM_ASR_FY_2022</v>
      </c>
      <c r="AB143" s="958">
        <f t="shared" si="21"/>
        <v>45032</v>
      </c>
      <c r="AC143" t="str">
        <f t="shared" si="22"/>
        <v>Unaudited</v>
      </c>
    </row>
    <row r="144" spans="1:29" x14ac:dyDescent="0.25">
      <c r="A144" t="s">
        <v>420</v>
      </c>
      <c r="B144" t="s">
        <v>1385</v>
      </c>
      <c r="C144" t="s">
        <v>1386</v>
      </c>
      <c r="D144">
        <v>1900</v>
      </c>
      <c r="E144" s="958">
        <v>1</v>
      </c>
      <c r="F144" t="s">
        <v>439</v>
      </c>
      <c r="G144" s="958">
        <v>182</v>
      </c>
      <c r="H144" t="s">
        <v>379</v>
      </c>
      <c r="I144" s="938" t="s">
        <v>488</v>
      </c>
      <c r="J144" s="938" t="s">
        <v>436</v>
      </c>
      <c r="K144" s="938" t="s">
        <v>436</v>
      </c>
      <c r="L144" s="938" t="s">
        <v>131</v>
      </c>
      <c r="M144" s="963" t="s">
        <v>494</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HUM_ASR_FY_2022</v>
      </c>
      <c r="AB144" s="958">
        <f t="shared" si="21"/>
        <v>45032</v>
      </c>
      <c r="AC144" t="str">
        <f t="shared" si="22"/>
        <v>Unaudited</v>
      </c>
    </row>
    <row r="145" spans="1:29" x14ac:dyDescent="0.25">
      <c r="A145" t="s">
        <v>420</v>
      </c>
      <c r="B145" t="s">
        <v>1385</v>
      </c>
      <c r="C145" t="s">
        <v>1386</v>
      </c>
      <c r="D145">
        <v>1900</v>
      </c>
      <c r="E145" s="958">
        <v>1</v>
      </c>
      <c r="F145" t="s">
        <v>439</v>
      </c>
      <c r="G145" s="958">
        <v>182</v>
      </c>
      <c r="H145" t="s">
        <v>379</v>
      </c>
      <c r="I145" s="938" t="s">
        <v>488</v>
      </c>
      <c r="J145" s="938" t="s">
        <v>436</v>
      </c>
      <c r="K145" s="938" t="s">
        <v>436</v>
      </c>
      <c r="L145" s="946" t="s">
        <v>132</v>
      </c>
      <c r="M145" s="961" t="s">
        <v>495</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HUM_ASR_FY_2022</v>
      </c>
      <c r="AB145" s="958">
        <f t="shared" si="21"/>
        <v>45032</v>
      </c>
      <c r="AC145" t="str">
        <f t="shared" si="22"/>
        <v>Unaudited</v>
      </c>
    </row>
    <row r="146" spans="1:29" x14ac:dyDescent="0.25">
      <c r="A146" t="s">
        <v>420</v>
      </c>
      <c r="B146" t="s">
        <v>1385</v>
      </c>
      <c r="C146" t="s">
        <v>1386</v>
      </c>
      <c r="D146">
        <v>1900</v>
      </c>
      <c r="E146" s="958">
        <v>1</v>
      </c>
      <c r="F146" t="s">
        <v>439</v>
      </c>
      <c r="G146" s="958">
        <v>182</v>
      </c>
      <c r="H146" t="s">
        <v>379</v>
      </c>
      <c r="I146" s="963" t="s">
        <v>488</v>
      </c>
      <c r="J146" s="963" t="s">
        <v>436</v>
      </c>
      <c r="K146" s="963" t="s">
        <v>436</v>
      </c>
      <c r="L146" s="938" t="s">
        <v>133</v>
      </c>
      <c r="M146" s="963" t="s">
        <v>496</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HUM_ASR_FY_2022</v>
      </c>
      <c r="AB146" s="958">
        <f t="shared" si="21"/>
        <v>45032</v>
      </c>
      <c r="AC146" t="str">
        <f t="shared" si="22"/>
        <v>Unaudited</v>
      </c>
    </row>
    <row r="147" spans="1:29" x14ac:dyDescent="0.25">
      <c r="A147" t="s">
        <v>420</v>
      </c>
      <c r="B147" t="s">
        <v>1385</v>
      </c>
      <c r="C147" t="s">
        <v>1386</v>
      </c>
      <c r="D147">
        <v>1900</v>
      </c>
      <c r="E147" s="958">
        <v>1</v>
      </c>
      <c r="F147" t="s">
        <v>439</v>
      </c>
      <c r="G147" s="958">
        <v>182</v>
      </c>
      <c r="H147" t="s">
        <v>379</v>
      </c>
      <c r="I147" s="938" t="s">
        <v>489</v>
      </c>
      <c r="J147" s="938" t="s">
        <v>26</v>
      </c>
      <c r="K147" s="938" t="s">
        <v>26</v>
      </c>
      <c r="L147" s="938" t="s">
        <v>269</v>
      </c>
      <c r="M147" s="963" t="s">
        <v>26</v>
      </c>
      <c r="N147" s="679">
        <f t="shared" ca="1" si="19"/>
        <v>16115768.063277921</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HUM_ASR_FY_2022</v>
      </c>
      <c r="AB147" s="958">
        <f t="shared" si="21"/>
        <v>45032</v>
      </c>
      <c r="AC147" t="str">
        <f t="shared" si="22"/>
        <v>Unaudited</v>
      </c>
    </row>
    <row r="148" spans="1:29" x14ac:dyDescent="0.25">
      <c r="A148" t="s">
        <v>420</v>
      </c>
      <c r="B148" t="s">
        <v>1385</v>
      </c>
      <c r="C148" t="s">
        <v>1386</v>
      </c>
      <c r="D148">
        <v>1900</v>
      </c>
      <c r="E148" s="958">
        <v>1</v>
      </c>
      <c r="F148" t="s">
        <v>440</v>
      </c>
      <c r="G148" s="958">
        <v>274</v>
      </c>
      <c r="H148" t="s">
        <v>379</v>
      </c>
      <c r="I148" s="938" t="s">
        <v>432</v>
      </c>
      <c r="J148" s="938" t="s">
        <v>432</v>
      </c>
      <c r="K148" s="938" t="s">
        <v>432</v>
      </c>
      <c r="L148" s="938"/>
      <c r="M148" s="963" t="s">
        <v>432</v>
      </c>
      <c r="N148" s="679">
        <f t="shared" ca="1" si="19"/>
        <v>2248031.89032258</v>
      </c>
      <c r="O148" s="679">
        <f t="shared" ca="1" si="24"/>
        <v>1854560.5892473115</v>
      </c>
      <c r="P148" s="679">
        <f t="shared" ca="1" si="24"/>
        <v>79817.039784946246</v>
      </c>
      <c r="Q148" s="679">
        <f t="shared" ca="1" si="24"/>
        <v>125781.34516129033</v>
      </c>
      <c r="R148" s="679">
        <f t="shared" ca="1" si="24"/>
        <v>45909.9247311828</v>
      </c>
      <c r="S148" s="679">
        <f t="shared" ca="1" si="24"/>
        <v>61073.691397849449</v>
      </c>
      <c r="T148" s="679">
        <f t="shared" ca="1" si="24"/>
        <v>11416.847311827956</v>
      </c>
      <c r="U148" s="679">
        <f t="shared" ca="1" si="23"/>
        <v>636.67741935483866</v>
      </c>
      <c r="V148" s="679">
        <f t="shared" ca="1" si="23"/>
        <v>6060.256989247312</v>
      </c>
      <c r="W148" s="679">
        <f t="shared" ca="1" si="23"/>
        <v>176</v>
      </c>
      <c r="X148" s="679">
        <f t="shared" ca="1" si="23"/>
        <v>55161.418279569894</v>
      </c>
      <c r="Y148" s="679">
        <f t="shared" ca="1" si="23"/>
        <v>7438.0999999999995</v>
      </c>
      <c r="Z148" s="679">
        <f t="shared" ca="1" si="23"/>
        <v>0</v>
      </c>
      <c r="AA148" t="str">
        <f t="shared" si="20"/>
        <v>HUM_ASR_FY_2022</v>
      </c>
      <c r="AB148" s="958">
        <f t="shared" si="21"/>
        <v>45032</v>
      </c>
      <c r="AC148" t="str">
        <f t="shared" si="22"/>
        <v>Unaudited</v>
      </c>
    </row>
    <row r="149" spans="1:29" x14ac:dyDescent="0.25">
      <c r="A149" t="s">
        <v>420</v>
      </c>
      <c r="B149" t="s">
        <v>1385</v>
      </c>
      <c r="C149" t="s">
        <v>1386</v>
      </c>
      <c r="D149">
        <v>1900</v>
      </c>
      <c r="E149" s="958">
        <v>1</v>
      </c>
      <c r="F149" t="s">
        <v>440</v>
      </c>
      <c r="G149" s="958">
        <v>274</v>
      </c>
      <c r="H149" t="s">
        <v>379</v>
      </c>
      <c r="I149" s="938" t="s">
        <v>487</v>
      </c>
      <c r="J149" s="938" t="s">
        <v>12</v>
      </c>
      <c r="K149" s="938" t="s">
        <v>12</v>
      </c>
      <c r="L149" s="938">
        <v>1.1000000000000001</v>
      </c>
      <c r="M149" s="963" t="s">
        <v>12</v>
      </c>
      <c r="N149" s="679">
        <f t="shared" ca="1" si="19"/>
        <v>665989591.49999988</v>
      </c>
      <c r="O149" s="679">
        <f t="shared" ca="1" si="24"/>
        <v>355167936.32999992</v>
      </c>
      <c r="P149" s="679">
        <f t="shared" ca="1" si="24"/>
        <v>43546394.490000002</v>
      </c>
      <c r="Q149" s="679">
        <f t="shared" ca="1" si="24"/>
        <v>131795373.32000002</v>
      </c>
      <c r="R149" s="679">
        <f t="shared" ca="1" si="24"/>
        <v>68666491.510000005</v>
      </c>
      <c r="S149" s="679">
        <f t="shared" ca="1" si="24"/>
        <v>12889281.859999999</v>
      </c>
      <c r="T149" s="679">
        <f t="shared" ca="1" si="24"/>
        <v>4543993.6800000006</v>
      </c>
      <c r="U149" s="679">
        <f t="shared" ca="1" si="23"/>
        <v>97143.13</v>
      </c>
      <c r="V149" s="679">
        <f t="shared" ca="1" si="23"/>
        <v>19709302.579999998</v>
      </c>
      <c r="W149" s="679">
        <f t="shared" ca="1" si="23"/>
        <v>4519451.91</v>
      </c>
      <c r="X149" s="679">
        <f t="shared" ca="1" si="23"/>
        <v>6835450.3100000005</v>
      </c>
      <c r="Y149" s="679">
        <f t="shared" ca="1" si="23"/>
        <v>18218772.380000003</v>
      </c>
      <c r="Z149" s="679">
        <f t="shared" ca="1" si="23"/>
        <v>0</v>
      </c>
      <c r="AA149" t="str">
        <f t="shared" si="20"/>
        <v>HUM_ASR_FY_2022</v>
      </c>
      <c r="AB149" s="958">
        <f t="shared" si="21"/>
        <v>45032</v>
      </c>
      <c r="AC149" t="str">
        <f t="shared" si="22"/>
        <v>Unaudited</v>
      </c>
    </row>
    <row r="150" spans="1:29" x14ac:dyDescent="0.25">
      <c r="A150" t="s">
        <v>420</v>
      </c>
      <c r="B150" t="s">
        <v>1385</v>
      </c>
      <c r="C150" t="s">
        <v>1386</v>
      </c>
      <c r="D150">
        <v>1900</v>
      </c>
      <c r="E150" s="958">
        <v>1</v>
      </c>
      <c r="F150" t="s">
        <v>440</v>
      </c>
      <c r="G150" s="958">
        <v>274</v>
      </c>
      <c r="H150" t="s">
        <v>379</v>
      </c>
      <c r="I150" s="938" t="s">
        <v>487</v>
      </c>
      <c r="J150" s="938" t="s">
        <v>12</v>
      </c>
      <c r="K150" s="938" t="s">
        <v>1328</v>
      </c>
      <c r="L150" s="938" t="s">
        <v>1319</v>
      </c>
      <c r="M150" s="963" t="s">
        <v>1328</v>
      </c>
      <c r="N150" s="679">
        <f t="shared" ca="1" si="19"/>
        <v>1298732.1811620996</v>
      </c>
      <c r="O150" s="679">
        <f t="shared" ca="1" si="24"/>
        <v>1071416.0815684921</v>
      </c>
      <c r="P150" s="679">
        <f t="shared" ca="1" si="24"/>
        <v>46111.871731023581</v>
      </c>
      <c r="Q150" s="679">
        <f t="shared" ca="1" si="24"/>
        <v>72666.353824448946</v>
      </c>
      <c r="R150" s="679">
        <f t="shared" ca="1" si="24"/>
        <v>26523.065326515905</v>
      </c>
      <c r="S150" s="679">
        <f t="shared" ca="1" si="24"/>
        <v>35283.471191935896</v>
      </c>
      <c r="T150" s="679">
        <f t="shared" ca="1" si="24"/>
        <v>6595.7369533389119</v>
      </c>
      <c r="U150" s="679">
        <f t="shared" ca="1" si="23"/>
        <v>367.82105142499313</v>
      </c>
      <c r="V150" s="679">
        <f t="shared" ca="1" si="23"/>
        <v>3501.1295044033486</v>
      </c>
      <c r="W150" s="679">
        <f t="shared" ca="1" si="23"/>
        <v>101.6786571705306</v>
      </c>
      <c r="X150" s="679">
        <f t="shared" ca="1" si="23"/>
        <v>31867.834876639921</v>
      </c>
      <c r="Y150" s="679">
        <f t="shared" ca="1" si="23"/>
        <v>4297.1364767052482</v>
      </c>
      <c r="Z150" s="679">
        <f t="shared" ca="1" si="23"/>
        <v>0</v>
      </c>
      <c r="AA150" t="str">
        <f t="shared" si="20"/>
        <v>HUM_ASR_FY_2022</v>
      </c>
      <c r="AB150" s="958">
        <f t="shared" si="21"/>
        <v>45032</v>
      </c>
      <c r="AC150" t="str">
        <f t="shared" si="22"/>
        <v>Unaudited</v>
      </c>
    </row>
    <row r="151" spans="1:29" x14ac:dyDescent="0.25">
      <c r="A151" t="s">
        <v>420</v>
      </c>
      <c r="B151" t="s">
        <v>1385</v>
      </c>
      <c r="C151" t="s">
        <v>1386</v>
      </c>
      <c r="D151">
        <v>1900</v>
      </c>
      <c r="E151" s="958">
        <v>1</v>
      </c>
      <c r="F151" t="s">
        <v>440</v>
      </c>
      <c r="G151" s="958">
        <v>274</v>
      </c>
      <c r="H151" t="s">
        <v>379</v>
      </c>
      <c r="I151" s="938" t="s">
        <v>487</v>
      </c>
      <c r="J151" s="938" t="s">
        <v>490</v>
      </c>
      <c r="K151" s="938" t="s">
        <v>491</v>
      </c>
      <c r="L151" s="938" t="s">
        <v>63</v>
      </c>
      <c r="M151" s="963" t="s">
        <v>343</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HUM_ASR_FY_2022</v>
      </c>
      <c r="AB151" s="958">
        <f t="shared" si="21"/>
        <v>45032</v>
      </c>
      <c r="AC151" t="str">
        <f t="shared" si="22"/>
        <v>Unaudited</v>
      </c>
    </row>
    <row r="152" spans="1:29" x14ac:dyDescent="0.25">
      <c r="A152" t="s">
        <v>420</v>
      </c>
      <c r="B152" t="s">
        <v>1385</v>
      </c>
      <c r="C152" t="s">
        <v>1386</v>
      </c>
      <c r="D152">
        <v>1900</v>
      </c>
      <c r="E152" s="958">
        <v>1</v>
      </c>
      <c r="F152" t="s">
        <v>440</v>
      </c>
      <c r="G152" s="958">
        <v>274</v>
      </c>
      <c r="H152" t="s">
        <v>379</v>
      </c>
      <c r="I152" s="938" t="s">
        <v>487</v>
      </c>
      <c r="J152" s="938" t="s">
        <v>490</v>
      </c>
      <c r="K152" s="938" t="s">
        <v>1019</v>
      </c>
      <c r="L152" s="938" t="s">
        <v>915</v>
      </c>
      <c r="M152" s="963" t="s">
        <v>916</v>
      </c>
      <c r="N152" s="679">
        <f t="shared" ca="1" si="19"/>
        <v>14114700.220000006</v>
      </c>
      <c r="O152" s="679">
        <f t="shared" ca="1" si="24"/>
        <v>13091032.380000005</v>
      </c>
      <c r="P152" s="679">
        <f t="shared" ca="1" si="24"/>
        <v>807709.07999999984</v>
      </c>
      <c r="Q152" s="679">
        <f t="shared" ca="1" si="24"/>
        <v>82332.970000000016</v>
      </c>
      <c r="R152" s="679">
        <f t="shared" ca="1" si="24"/>
        <v>72136.959999999992</v>
      </c>
      <c r="S152" s="679">
        <f t="shared" ca="1" si="24"/>
        <v>3874.76</v>
      </c>
      <c r="T152" s="679">
        <f t="shared" ca="1" si="24"/>
        <v>3732.15</v>
      </c>
      <c r="U152" s="679">
        <f t="shared" ca="1" si="23"/>
        <v>0</v>
      </c>
      <c r="V152" s="679">
        <f t="shared" ca="1" si="23"/>
        <v>46576.849999999991</v>
      </c>
      <c r="W152" s="679">
        <f t="shared" ca="1" si="23"/>
        <v>0</v>
      </c>
      <c r="X152" s="679">
        <f t="shared" ca="1" si="23"/>
        <v>0</v>
      </c>
      <c r="Y152" s="679">
        <f t="shared" ca="1" si="23"/>
        <v>7305.07</v>
      </c>
      <c r="Z152" s="679">
        <f t="shared" ca="1" si="23"/>
        <v>0</v>
      </c>
      <c r="AA152" t="str">
        <f t="shared" si="20"/>
        <v>HUM_ASR_FY_2022</v>
      </c>
      <c r="AB152" s="958">
        <f t="shared" si="21"/>
        <v>45032</v>
      </c>
      <c r="AC152" t="str">
        <f t="shared" si="22"/>
        <v>Unaudited</v>
      </c>
    </row>
    <row r="153" spans="1:29" x14ac:dyDescent="0.25">
      <c r="A153" t="s">
        <v>420</v>
      </c>
      <c r="B153" t="s">
        <v>1385</v>
      </c>
      <c r="C153" t="s">
        <v>1386</v>
      </c>
      <c r="D153">
        <v>1900</v>
      </c>
      <c r="E153" s="958">
        <v>1</v>
      </c>
      <c r="F153" t="s">
        <v>440</v>
      </c>
      <c r="G153" s="958">
        <v>274</v>
      </c>
      <c r="H153" t="s">
        <v>379</v>
      </c>
      <c r="I153" s="938" t="s">
        <v>487</v>
      </c>
      <c r="J153" s="938" t="s">
        <v>13</v>
      </c>
      <c r="K153" s="938" t="s">
        <v>492</v>
      </c>
      <c r="L153" s="946" t="s">
        <v>94</v>
      </c>
      <c r="M153" s="961" t="s">
        <v>146</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HUM_ASR_FY_2022</v>
      </c>
      <c r="AB153" s="958">
        <f t="shared" si="21"/>
        <v>45032</v>
      </c>
      <c r="AC153" t="str">
        <f t="shared" si="22"/>
        <v>Unaudited</v>
      </c>
    </row>
    <row r="154" spans="1:29" x14ac:dyDescent="0.25">
      <c r="A154" t="s">
        <v>420</v>
      </c>
      <c r="B154" t="s">
        <v>1385</v>
      </c>
      <c r="C154" t="s">
        <v>1386</v>
      </c>
      <c r="D154">
        <v>1900</v>
      </c>
      <c r="E154" s="958">
        <v>1</v>
      </c>
      <c r="F154" t="s">
        <v>440</v>
      </c>
      <c r="G154" s="958">
        <v>274</v>
      </c>
      <c r="H154" t="s">
        <v>379</v>
      </c>
      <c r="I154" s="938" t="s">
        <v>487</v>
      </c>
      <c r="J154" s="938" t="s">
        <v>13</v>
      </c>
      <c r="K154" s="938" t="s">
        <v>13</v>
      </c>
      <c r="L154" s="938" t="s">
        <v>35</v>
      </c>
      <c r="M154" s="963" t="s">
        <v>13</v>
      </c>
      <c r="N154" s="679">
        <f t="shared" ca="1" si="19"/>
        <v>167249.93383369857</v>
      </c>
      <c r="O154" s="679">
        <f t="shared" ca="1" si="24"/>
        <v>129247.41422196434</v>
      </c>
      <c r="P154" s="679">
        <f t="shared" ca="1" si="24"/>
        <v>7708.945001805213</v>
      </c>
      <c r="Q154" s="679">
        <f t="shared" ca="1" si="24"/>
        <v>12148.301599683518</v>
      </c>
      <c r="R154" s="679">
        <f t="shared" ca="1" si="24"/>
        <v>4434.1043684816677</v>
      </c>
      <c r="S154" s="679">
        <f t="shared" ca="1" si="24"/>
        <v>5898.6618560620018</v>
      </c>
      <c r="T154" s="679">
        <f t="shared" ca="1" si="24"/>
        <v>1102.6699093078712</v>
      </c>
      <c r="U154" s="679">
        <f t="shared" ca="1" si="23"/>
        <v>61.492022542076434</v>
      </c>
      <c r="V154" s="679">
        <f t="shared" ca="1" si="23"/>
        <v>585.31596702643424</v>
      </c>
      <c r="W154" s="679">
        <f t="shared" ca="1" si="23"/>
        <v>16.998554744366878</v>
      </c>
      <c r="X154" s="679">
        <f t="shared" ca="1" si="23"/>
        <v>5327.6385704669801</v>
      </c>
      <c r="Y154" s="679">
        <f t="shared" ca="1" si="23"/>
        <v>718.39176161406397</v>
      </c>
      <c r="Z154" s="679">
        <f t="shared" ca="1" si="23"/>
        <v>0</v>
      </c>
      <c r="AA154" t="str">
        <f t="shared" si="20"/>
        <v>HUM_ASR_FY_2022</v>
      </c>
      <c r="AB154" s="958">
        <f t="shared" si="21"/>
        <v>45032</v>
      </c>
      <c r="AC154" t="str">
        <f t="shared" si="22"/>
        <v>Unaudited</v>
      </c>
    </row>
    <row r="155" spans="1:29" x14ac:dyDescent="0.25">
      <c r="A155" t="s">
        <v>420</v>
      </c>
      <c r="B155" t="s">
        <v>1385</v>
      </c>
      <c r="C155" t="s">
        <v>1386</v>
      </c>
      <c r="D155">
        <v>1900</v>
      </c>
      <c r="E155" s="958">
        <v>1</v>
      </c>
      <c r="F155" t="s">
        <v>440</v>
      </c>
      <c r="G155" s="958">
        <v>274</v>
      </c>
      <c r="H155" t="s">
        <v>379</v>
      </c>
      <c r="I155" s="938" t="s">
        <v>488</v>
      </c>
      <c r="J155" s="938" t="s">
        <v>444</v>
      </c>
      <c r="K155" s="938" t="s">
        <v>0</v>
      </c>
      <c r="L155" s="938">
        <v>2.1</v>
      </c>
      <c r="M155" s="963" t="s">
        <v>147</v>
      </c>
      <c r="N155" s="679">
        <f t="shared" ca="1" si="19"/>
        <v>81085102.719999999</v>
      </c>
      <c r="O155" s="679">
        <f t="shared" ca="1" si="24"/>
        <v>46042493.38000001</v>
      </c>
      <c r="P155" s="679">
        <f t="shared" ca="1" si="24"/>
        <v>2485578.1500000004</v>
      </c>
      <c r="Q155" s="679">
        <f t="shared" ca="1" si="24"/>
        <v>18181985.319999997</v>
      </c>
      <c r="R155" s="679">
        <f t="shared" ca="1" si="24"/>
        <v>7606505.3899999997</v>
      </c>
      <c r="S155" s="679">
        <f t="shared" ca="1" si="24"/>
        <v>212168.75999999998</v>
      </c>
      <c r="T155" s="679">
        <f t="shared" ca="1" si="24"/>
        <v>476984.06999999995</v>
      </c>
      <c r="U155" s="679">
        <f t="shared" ca="1" si="23"/>
        <v>1556</v>
      </c>
      <c r="V155" s="679">
        <f t="shared" ca="1" si="23"/>
        <v>1176733.83</v>
      </c>
      <c r="W155" s="679">
        <f t="shared" ca="1" si="23"/>
        <v>335798.99</v>
      </c>
      <c r="X155" s="679">
        <f t="shared" ca="1" si="23"/>
        <v>396106.11999999994</v>
      </c>
      <c r="Y155" s="679">
        <f t="shared" ca="1" si="23"/>
        <v>4169192.71</v>
      </c>
      <c r="Z155" s="679">
        <f t="shared" ca="1" si="23"/>
        <v>0</v>
      </c>
      <c r="AA155" t="str">
        <f t="shared" si="20"/>
        <v>HUM_ASR_FY_2022</v>
      </c>
      <c r="AB155" s="958">
        <f t="shared" si="21"/>
        <v>45032</v>
      </c>
      <c r="AC155" t="str">
        <f t="shared" si="22"/>
        <v>Unaudited</v>
      </c>
    </row>
    <row r="156" spans="1:29" ht="30" x14ac:dyDescent="0.25">
      <c r="A156" t="s">
        <v>420</v>
      </c>
      <c r="B156" t="s">
        <v>1385</v>
      </c>
      <c r="C156" t="s">
        <v>1386</v>
      </c>
      <c r="D156">
        <v>1900</v>
      </c>
      <c r="E156" s="958">
        <v>1</v>
      </c>
      <c r="F156" t="s">
        <v>440</v>
      </c>
      <c r="G156" s="958">
        <v>274</v>
      </c>
      <c r="H156" t="s">
        <v>379</v>
      </c>
      <c r="I156" s="938" t="s">
        <v>488</v>
      </c>
      <c r="J156" s="938" t="s">
        <v>444</v>
      </c>
      <c r="K156" s="938" t="s">
        <v>0</v>
      </c>
      <c r="L156" s="938">
        <v>2.2000000000000002</v>
      </c>
      <c r="M156" s="963" t="s">
        <v>148</v>
      </c>
      <c r="N156" s="679">
        <f t="shared" ca="1" si="19"/>
        <v>2020808.7140856036</v>
      </c>
      <c r="O156" s="679">
        <f t="shared" ca="1" si="24"/>
        <v>1147474.304396278</v>
      </c>
      <c r="P156" s="679">
        <f t="shared" ca="1" si="24"/>
        <v>61945.75595970553</v>
      </c>
      <c r="Q156" s="679">
        <f t="shared" ca="1" si="24"/>
        <v>453132.73513273691</v>
      </c>
      <c r="R156" s="679">
        <f t="shared" ca="1" si="24"/>
        <v>189569.86992950703</v>
      </c>
      <c r="S156" s="679">
        <f t="shared" ca="1" si="24"/>
        <v>5287.6849714957998</v>
      </c>
      <c r="T156" s="679">
        <f t="shared" ca="1" si="24"/>
        <v>11887.431017563098</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38.778742995186761</v>
      </c>
      <c r="V156" s="679">
        <f t="shared" ca="1" si="25"/>
        <v>29326.644451999869</v>
      </c>
      <c r="W156" s="679">
        <f t="shared" ca="1" si="25"/>
        <v>8368.8063825535301</v>
      </c>
      <c r="X156" s="679">
        <f t="shared" ca="1" si="25"/>
        <v>9871.7849783422953</v>
      </c>
      <c r="Y156" s="679">
        <f t="shared" ca="1" si="25"/>
        <v>103904.9181224269</v>
      </c>
      <c r="Z156" s="679">
        <f t="shared" ca="1" si="25"/>
        <v>0</v>
      </c>
      <c r="AA156" t="str">
        <f t="shared" si="20"/>
        <v>HUM_ASR_FY_2022</v>
      </c>
      <c r="AB156" s="958">
        <f t="shared" si="21"/>
        <v>45032</v>
      </c>
      <c r="AC156" t="str">
        <f t="shared" si="22"/>
        <v>Unaudited</v>
      </c>
    </row>
    <row r="157" spans="1:29" x14ac:dyDescent="0.25">
      <c r="A157" t="s">
        <v>420</v>
      </c>
      <c r="B157" t="s">
        <v>1385</v>
      </c>
      <c r="C157" t="s">
        <v>1386</v>
      </c>
      <c r="D157">
        <v>1900</v>
      </c>
      <c r="E157" s="958">
        <v>1</v>
      </c>
      <c r="F157" t="s">
        <v>440</v>
      </c>
      <c r="G157" s="958">
        <v>274</v>
      </c>
      <c r="H157" t="s">
        <v>379</v>
      </c>
      <c r="I157" s="938" t="s">
        <v>488</v>
      </c>
      <c r="J157" s="938" t="s">
        <v>444</v>
      </c>
      <c r="K157" s="938" t="s">
        <v>0</v>
      </c>
      <c r="L157" s="938">
        <v>2.2999999999999998</v>
      </c>
      <c r="M157" s="963" t="s">
        <v>149</v>
      </c>
      <c r="N157" s="679">
        <f t="shared" ca="1" si="19"/>
        <v>51384324.629999988</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35060779.139999978</v>
      </c>
      <c r="P157" s="679">
        <f t="shared" ca="1" si="26"/>
        <v>3344817.3699999996</v>
      </c>
      <c r="Q157" s="679">
        <f t="shared" ca="1" si="26"/>
        <v>7628986.2300000004</v>
      </c>
      <c r="R157" s="679">
        <f t="shared" ca="1" si="26"/>
        <v>3602973.5100000016</v>
      </c>
      <c r="S157" s="679">
        <f t="shared" ca="1" si="26"/>
        <v>165619.50999999998</v>
      </c>
      <c r="T157" s="679">
        <f t="shared" ca="1" si="26"/>
        <v>278122.27999999997</v>
      </c>
      <c r="U157" s="679">
        <f t="shared" ca="1" si="25"/>
        <v>3178.2700000000004</v>
      </c>
      <c r="V157" s="679">
        <f t="shared" ca="1" si="25"/>
        <v>376594.10000000003</v>
      </c>
      <c r="W157" s="679">
        <f t="shared" ca="1" si="25"/>
        <v>32053.890000000003</v>
      </c>
      <c r="X157" s="679">
        <f t="shared" ca="1" si="25"/>
        <v>157501.17999999996</v>
      </c>
      <c r="Y157" s="679">
        <f t="shared" ca="1" si="25"/>
        <v>733699.15000000014</v>
      </c>
      <c r="Z157" s="679">
        <f t="shared" ca="1" si="25"/>
        <v>0</v>
      </c>
      <c r="AA157" t="str">
        <f t="shared" si="20"/>
        <v>HUM_ASR_FY_2022</v>
      </c>
      <c r="AB157" s="958">
        <f t="shared" si="21"/>
        <v>45032</v>
      </c>
      <c r="AC157" t="str">
        <f t="shared" si="22"/>
        <v>Unaudited</v>
      </c>
    </row>
    <row r="158" spans="1:29" x14ac:dyDescent="0.25">
      <c r="A158" t="s">
        <v>420</v>
      </c>
      <c r="B158" t="s">
        <v>1385</v>
      </c>
      <c r="C158" t="s">
        <v>1386</v>
      </c>
      <c r="D158">
        <v>1900</v>
      </c>
      <c r="E158" s="958">
        <v>1</v>
      </c>
      <c r="F158" t="s">
        <v>440</v>
      </c>
      <c r="G158" s="958">
        <v>274</v>
      </c>
      <c r="H158" t="s">
        <v>379</v>
      </c>
      <c r="I158" s="938" t="s">
        <v>488</v>
      </c>
      <c r="J158" s="938" t="s">
        <v>444</v>
      </c>
      <c r="K158" s="938" t="s">
        <v>0</v>
      </c>
      <c r="L158" s="946">
        <v>2.4</v>
      </c>
      <c r="M158" s="961" t="s">
        <v>150</v>
      </c>
      <c r="N158" s="679">
        <f t="shared" ca="1" si="19"/>
        <v>13554298.119999999</v>
      </c>
      <c r="O158" s="679">
        <f t="shared" ca="1" si="26"/>
        <v>2883473.1199999996</v>
      </c>
      <c r="P158" s="679">
        <f t="shared" ca="1" si="26"/>
        <v>277281.49</v>
      </c>
      <c r="Q158" s="679">
        <f t="shared" ca="1" si="26"/>
        <v>4712908.6400000006</v>
      </c>
      <c r="R158" s="679">
        <f t="shared" ca="1" si="26"/>
        <v>1686305.8800000004</v>
      </c>
      <c r="S158" s="679">
        <f t="shared" ca="1" si="26"/>
        <v>1909393.43</v>
      </c>
      <c r="T158" s="679">
        <f t="shared" ca="1" si="26"/>
        <v>25502.500000000004</v>
      </c>
      <c r="U158" s="679">
        <f t="shared" ca="1" si="25"/>
        <v>16262.59</v>
      </c>
      <c r="V158" s="679">
        <f t="shared" ca="1" si="25"/>
        <v>92089.239999999991</v>
      </c>
      <c r="W158" s="679">
        <f t="shared" ca="1" si="25"/>
        <v>5941.54</v>
      </c>
      <c r="X158" s="679">
        <f t="shared" ca="1" si="25"/>
        <v>1109496.3699999999</v>
      </c>
      <c r="Y158" s="679">
        <f t="shared" ca="1" si="25"/>
        <v>835643.32</v>
      </c>
      <c r="Z158" s="679">
        <f t="shared" ca="1" si="25"/>
        <v>0</v>
      </c>
      <c r="AA158" t="str">
        <f t="shared" si="20"/>
        <v>HUM_ASR_FY_2022</v>
      </c>
      <c r="AB158" s="958">
        <f t="shared" si="21"/>
        <v>45032</v>
      </c>
      <c r="AC158" t="str">
        <f t="shared" si="22"/>
        <v>Unaudited</v>
      </c>
    </row>
    <row r="159" spans="1:29" ht="30" x14ac:dyDescent="0.25">
      <c r="A159" t="s">
        <v>420</v>
      </c>
      <c r="B159" t="s">
        <v>1385</v>
      </c>
      <c r="C159" t="s">
        <v>1386</v>
      </c>
      <c r="D159">
        <v>1900</v>
      </c>
      <c r="E159" s="958">
        <v>1</v>
      </c>
      <c r="F159" t="s">
        <v>440</v>
      </c>
      <c r="G159" s="958">
        <v>274</v>
      </c>
      <c r="H159" t="s">
        <v>379</v>
      </c>
      <c r="I159" s="963" t="s">
        <v>488</v>
      </c>
      <c r="J159" s="963" t="s">
        <v>444</v>
      </c>
      <c r="K159" s="963" t="s">
        <v>0</v>
      </c>
      <c r="L159" s="954">
        <v>2.5</v>
      </c>
      <c r="M159" s="963" t="s">
        <v>151</v>
      </c>
      <c r="N159" s="679">
        <f t="shared" ca="1" si="19"/>
        <v>1618404.9884856283</v>
      </c>
      <c r="O159" s="679">
        <f t="shared" ca="1" si="26"/>
        <v>356394.72041699605</v>
      </c>
      <c r="P159" s="679">
        <f t="shared" ca="1" si="26"/>
        <v>29028.71757420307</v>
      </c>
      <c r="Q159" s="679">
        <f t="shared" ca="1" si="26"/>
        <v>558972.89170057792</v>
      </c>
      <c r="R159" s="679">
        <f t="shared" ca="1" si="26"/>
        <v>198079.96716045041</v>
      </c>
      <c r="S159" s="679">
        <f t="shared" ca="1" si="26"/>
        <v>237461.22793291014</v>
      </c>
      <c r="T159" s="679">
        <f t="shared" ca="1" si="26"/>
        <v>3840.2512590431766</v>
      </c>
      <c r="U159" s="679">
        <f t="shared" ca="1" si="25"/>
        <v>1647.3317527362037</v>
      </c>
      <c r="V159" s="679">
        <f t="shared" ca="1" si="25"/>
        <v>10603.114343806457</v>
      </c>
      <c r="W159" s="679">
        <f t="shared" ca="1" si="25"/>
        <v>723.11882509931309</v>
      </c>
      <c r="X159" s="679">
        <f t="shared" ca="1" si="25"/>
        <v>122360.12639943596</v>
      </c>
      <c r="Y159" s="679">
        <f t="shared" ca="1" si="25"/>
        <v>99293.521120369813</v>
      </c>
      <c r="Z159" s="679">
        <f t="shared" ca="1" si="25"/>
        <v>0</v>
      </c>
      <c r="AA159" t="str">
        <f t="shared" si="20"/>
        <v>HUM_ASR_FY_2022</v>
      </c>
      <c r="AB159" s="958">
        <f t="shared" si="21"/>
        <v>45032</v>
      </c>
      <c r="AC159" t="str">
        <f t="shared" si="22"/>
        <v>Unaudited</v>
      </c>
    </row>
    <row r="160" spans="1:29" x14ac:dyDescent="0.25">
      <c r="A160" t="s">
        <v>420</v>
      </c>
      <c r="B160" t="s">
        <v>1385</v>
      </c>
      <c r="C160" t="s">
        <v>1386</v>
      </c>
      <c r="D160">
        <v>1900</v>
      </c>
      <c r="E160" s="958">
        <v>1</v>
      </c>
      <c r="F160" t="s">
        <v>440</v>
      </c>
      <c r="G160" s="958">
        <v>274</v>
      </c>
      <c r="H160" t="s">
        <v>379</v>
      </c>
      <c r="I160" s="959" t="s">
        <v>488</v>
      </c>
      <c r="J160" s="959" t="s">
        <v>444</v>
      </c>
      <c r="K160" s="959" t="s">
        <v>0</v>
      </c>
      <c r="L160" s="954" t="s">
        <v>96</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HUM_ASR_FY_2022</v>
      </c>
      <c r="AB160" s="958">
        <f t="shared" si="21"/>
        <v>45032</v>
      </c>
      <c r="AC160" t="str">
        <f t="shared" si="22"/>
        <v>Unaudited</v>
      </c>
    </row>
    <row r="161" spans="1:29" x14ac:dyDescent="0.25">
      <c r="A161" t="s">
        <v>420</v>
      </c>
      <c r="B161" t="s">
        <v>1385</v>
      </c>
      <c r="C161" t="s">
        <v>1386</v>
      </c>
      <c r="D161">
        <v>1900</v>
      </c>
      <c r="E161" s="958">
        <v>1</v>
      </c>
      <c r="F161" t="s">
        <v>440</v>
      </c>
      <c r="G161" s="958">
        <v>274</v>
      </c>
      <c r="H161" t="s">
        <v>379</v>
      </c>
      <c r="I161" s="959" t="s">
        <v>488</v>
      </c>
      <c r="J161" s="959" t="s">
        <v>444</v>
      </c>
      <c r="K161" s="959" t="s">
        <v>0</v>
      </c>
      <c r="L161" s="938" t="s">
        <v>152</v>
      </c>
      <c r="M161" s="959" t="s">
        <v>451</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HUM_ASR_FY_2022</v>
      </c>
      <c r="AB161" s="958">
        <f t="shared" si="21"/>
        <v>45032</v>
      </c>
      <c r="AC161" t="str">
        <f t="shared" si="22"/>
        <v>Unaudited</v>
      </c>
    </row>
    <row r="162" spans="1:29" x14ac:dyDescent="0.25">
      <c r="A162" t="s">
        <v>420</v>
      </c>
      <c r="B162" t="s">
        <v>1385</v>
      </c>
      <c r="C162" t="s">
        <v>1386</v>
      </c>
      <c r="D162">
        <v>1900</v>
      </c>
      <c r="E162" s="958">
        <v>1</v>
      </c>
      <c r="F162" t="s">
        <v>440</v>
      </c>
      <c r="G162" s="958">
        <v>274</v>
      </c>
      <c r="H162" t="s">
        <v>379</v>
      </c>
      <c r="I162" s="959" t="s">
        <v>488</v>
      </c>
      <c r="J162" s="959" t="s">
        <v>444</v>
      </c>
      <c r="K162" s="959" t="s">
        <v>0</v>
      </c>
      <c r="L162" s="938" t="s">
        <v>917</v>
      </c>
      <c r="M162" s="959"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HUM_ASR_FY_2022</v>
      </c>
      <c r="AB162" s="958">
        <f t="shared" si="21"/>
        <v>45032</v>
      </c>
      <c r="AC162" t="str">
        <f t="shared" si="22"/>
        <v>Unaudited</v>
      </c>
    </row>
    <row r="163" spans="1:29" x14ac:dyDescent="0.25">
      <c r="A163" t="s">
        <v>420</v>
      </c>
      <c r="B163" t="s">
        <v>1385</v>
      </c>
      <c r="C163" t="s">
        <v>1386</v>
      </c>
      <c r="D163">
        <v>1900</v>
      </c>
      <c r="E163" s="958">
        <v>1</v>
      </c>
      <c r="F163" t="s">
        <v>440</v>
      </c>
      <c r="G163" s="958">
        <v>274</v>
      </c>
      <c r="H163" t="s">
        <v>379</v>
      </c>
      <c r="I163" s="966" t="s">
        <v>488</v>
      </c>
      <c r="J163" s="966" t="s">
        <v>444</v>
      </c>
      <c r="K163" s="966" t="s">
        <v>53</v>
      </c>
      <c r="L163" s="946">
        <v>3.1</v>
      </c>
      <c r="M163" s="966" t="s">
        <v>33</v>
      </c>
      <c r="N163" s="679">
        <f t="shared" ca="1" si="19"/>
        <v>89474564.98999919</v>
      </c>
      <c r="O163" s="679">
        <f t="shared" ca="1" si="26"/>
        <v>59644587.519999124</v>
      </c>
      <c r="P163" s="679">
        <f t="shared" ca="1" si="26"/>
        <v>4282344.6800000044</v>
      </c>
      <c r="Q163" s="679">
        <f t="shared" ca="1" si="26"/>
        <v>14979268.150000041</v>
      </c>
      <c r="R163" s="679">
        <f t="shared" ca="1" si="26"/>
        <v>5732157.4400000134</v>
      </c>
      <c r="S163" s="679">
        <f t="shared" ca="1" si="26"/>
        <v>703598.38</v>
      </c>
      <c r="T163" s="679">
        <f t="shared" ca="1" si="26"/>
        <v>436169.05000000016</v>
      </c>
      <c r="U163" s="679">
        <f t="shared" ca="1" si="27"/>
        <v>9147.369999999999</v>
      </c>
      <c r="V163" s="679">
        <f t="shared" ca="1" si="27"/>
        <v>641817.44000000018</v>
      </c>
      <c r="W163" s="679">
        <f t="shared" ca="1" si="28"/>
        <v>101065.90000000002</v>
      </c>
      <c r="X163" s="679">
        <f t="shared" ca="1" si="29"/>
        <v>1065408.9699999955</v>
      </c>
      <c r="Y163" s="679">
        <f t="shared" ca="1" si="29"/>
        <v>1879000.0900000029</v>
      </c>
      <c r="Z163" s="679">
        <f t="shared" ca="1" si="29"/>
        <v>0</v>
      </c>
      <c r="AA163" t="str">
        <f t="shared" si="20"/>
        <v>HUM_ASR_FY_2022</v>
      </c>
      <c r="AB163" s="958">
        <f t="shared" si="21"/>
        <v>45032</v>
      </c>
      <c r="AC163" t="str">
        <f t="shared" si="22"/>
        <v>Unaudited</v>
      </c>
    </row>
    <row r="164" spans="1:29" x14ac:dyDescent="0.25">
      <c r="A164" t="s">
        <v>420</v>
      </c>
      <c r="B164" t="s">
        <v>1385</v>
      </c>
      <c r="C164" t="s">
        <v>1386</v>
      </c>
      <c r="D164">
        <v>1900</v>
      </c>
      <c r="E164" s="958">
        <v>1</v>
      </c>
      <c r="F164" t="s">
        <v>440</v>
      </c>
      <c r="G164" s="958">
        <v>274</v>
      </c>
      <c r="H164" t="s">
        <v>379</v>
      </c>
      <c r="I164" s="938" t="s">
        <v>488</v>
      </c>
      <c r="J164" s="938" t="s">
        <v>444</v>
      </c>
      <c r="K164" s="938" t="s">
        <v>53</v>
      </c>
      <c r="L164" s="938">
        <v>3.2</v>
      </c>
      <c r="M164" s="959" t="s">
        <v>34</v>
      </c>
      <c r="N164" s="679">
        <f t="shared" ca="1" si="19"/>
        <v>5107337.8300000029</v>
      </c>
      <c r="O164" s="679">
        <f t="shared" ca="1" si="26"/>
        <v>2717441.9400000032</v>
      </c>
      <c r="P164" s="679">
        <f t="shared" ca="1" si="26"/>
        <v>280666.15999999997</v>
      </c>
      <c r="Q164" s="679">
        <f t="shared" ca="1" si="26"/>
        <v>1110158.0999999999</v>
      </c>
      <c r="R164" s="679">
        <f t="shared" ca="1" si="26"/>
        <v>572054.10999999987</v>
      </c>
      <c r="S164" s="679">
        <f t="shared" ca="1" si="26"/>
        <v>11608.860000000002</v>
      </c>
      <c r="T164" s="679">
        <f t="shared" ca="1" si="26"/>
        <v>21762.799999999999</v>
      </c>
      <c r="U164" s="679">
        <f t="shared" ca="1" si="27"/>
        <v>103.55</v>
      </c>
      <c r="V164" s="679">
        <f t="shared" ca="1" si="27"/>
        <v>79486.110000000015</v>
      </c>
      <c r="W164" s="679">
        <f t="shared" ca="1" si="28"/>
        <v>8502.8000000000011</v>
      </c>
      <c r="X164" s="679">
        <f t="shared" ca="1" si="29"/>
        <v>33482.239999999998</v>
      </c>
      <c r="Y164" s="679">
        <f t="shared" ca="1" si="29"/>
        <v>272071.15999999997</v>
      </c>
      <c r="Z164" s="679">
        <f t="shared" ca="1" si="29"/>
        <v>0</v>
      </c>
      <c r="AA164" t="str">
        <f t="shared" si="20"/>
        <v>HUM_ASR_FY_2022</v>
      </c>
      <c r="AB164" s="958">
        <f t="shared" si="21"/>
        <v>45032</v>
      </c>
      <c r="AC164" t="str">
        <f t="shared" si="22"/>
        <v>Unaudited</v>
      </c>
    </row>
    <row r="165" spans="1:29" x14ac:dyDescent="0.25">
      <c r="A165" t="s">
        <v>420</v>
      </c>
      <c r="B165" t="s">
        <v>1385</v>
      </c>
      <c r="C165" t="s">
        <v>1386</v>
      </c>
      <c r="D165">
        <v>1900</v>
      </c>
      <c r="E165" s="958">
        <v>1</v>
      </c>
      <c r="F165" t="s">
        <v>440</v>
      </c>
      <c r="G165" s="958">
        <v>274</v>
      </c>
      <c r="H165" t="s">
        <v>379</v>
      </c>
      <c r="I165" s="938" t="s">
        <v>488</v>
      </c>
      <c r="J165" s="938" t="s">
        <v>444</v>
      </c>
      <c r="K165" s="938" t="s">
        <v>53</v>
      </c>
      <c r="L165" s="944">
        <v>3.3</v>
      </c>
      <c r="M165" s="960" t="s">
        <v>54</v>
      </c>
      <c r="N165" s="679">
        <f t="shared" ca="1" si="19"/>
        <v>17248.459999999995</v>
      </c>
      <c r="O165" s="679">
        <f t="shared" ca="1" si="26"/>
        <v>13492.369999999999</v>
      </c>
      <c r="P165" s="679">
        <f t="shared" ca="1" si="26"/>
        <v>2475.3800000000006</v>
      </c>
      <c r="Q165" s="679">
        <f t="shared" ca="1" si="26"/>
        <v>659.76</v>
      </c>
      <c r="R165" s="679">
        <f t="shared" ca="1" si="26"/>
        <v>400.17</v>
      </c>
      <c r="S165" s="679">
        <f t="shared" ca="1" si="26"/>
        <v>157.66999999999999</v>
      </c>
      <c r="T165" s="679">
        <f t="shared" ca="1" si="26"/>
        <v>11</v>
      </c>
      <c r="U165" s="679">
        <f t="shared" ca="1" si="27"/>
        <v>0</v>
      </c>
      <c r="V165" s="679">
        <f t="shared" ca="1" si="27"/>
        <v>52.11</v>
      </c>
      <c r="W165" s="679">
        <f t="shared" ca="1" si="28"/>
        <v>0</v>
      </c>
      <c r="X165" s="679">
        <f t="shared" ca="1" si="29"/>
        <v>0</v>
      </c>
      <c r="Y165" s="679">
        <f t="shared" ca="1" si="29"/>
        <v>0</v>
      </c>
      <c r="Z165" s="679">
        <f t="shared" ca="1" si="29"/>
        <v>0</v>
      </c>
      <c r="AA165" t="str">
        <f t="shared" si="20"/>
        <v>HUM_ASR_FY_2022</v>
      </c>
      <c r="AB165" s="958">
        <f t="shared" si="21"/>
        <v>45032</v>
      </c>
      <c r="AC165" t="str">
        <f t="shared" si="22"/>
        <v>Unaudited</v>
      </c>
    </row>
    <row r="166" spans="1:29" x14ac:dyDescent="0.25">
      <c r="A166" t="s">
        <v>420</v>
      </c>
      <c r="B166" t="s">
        <v>1385</v>
      </c>
      <c r="C166" t="s">
        <v>1386</v>
      </c>
      <c r="D166">
        <v>1900</v>
      </c>
      <c r="E166" s="958">
        <v>1</v>
      </c>
      <c r="F166" t="s">
        <v>440</v>
      </c>
      <c r="G166" s="958">
        <v>274</v>
      </c>
      <c r="H166" t="s">
        <v>379</v>
      </c>
      <c r="I166" s="959" t="s">
        <v>488</v>
      </c>
      <c r="J166" s="959" t="s">
        <v>444</v>
      </c>
      <c r="K166" s="959" t="s">
        <v>53</v>
      </c>
      <c r="L166" s="938" t="s">
        <v>44</v>
      </c>
      <c r="M166" s="959" t="s">
        <v>153</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HUM_ASR_FY_2022</v>
      </c>
      <c r="AB166" s="958">
        <f t="shared" si="21"/>
        <v>45032</v>
      </c>
      <c r="AC166" t="str">
        <f t="shared" si="22"/>
        <v>Unaudited</v>
      </c>
    </row>
    <row r="167" spans="1:29" x14ac:dyDescent="0.25">
      <c r="A167" t="s">
        <v>420</v>
      </c>
      <c r="B167" t="s">
        <v>1385</v>
      </c>
      <c r="C167" t="s">
        <v>1386</v>
      </c>
      <c r="D167">
        <v>1900</v>
      </c>
      <c r="E167" s="958">
        <v>1</v>
      </c>
      <c r="F167" t="s">
        <v>440</v>
      </c>
      <c r="G167" s="958">
        <v>274</v>
      </c>
      <c r="H167" t="s">
        <v>379</v>
      </c>
      <c r="I167" s="938" t="s">
        <v>488</v>
      </c>
      <c r="J167" s="938" t="s">
        <v>444</v>
      </c>
      <c r="K167" s="938" t="s">
        <v>53</v>
      </c>
      <c r="L167" s="938" t="s">
        <v>41</v>
      </c>
      <c r="M167" s="959" t="s">
        <v>52</v>
      </c>
      <c r="N167" s="679">
        <f t="shared" ca="1" si="19"/>
        <v>12876520.699999997</v>
      </c>
      <c r="O167" s="679">
        <f t="shared" ca="1" si="30"/>
        <v>10901349.77</v>
      </c>
      <c r="P167" s="679">
        <f t="shared" ca="1" si="30"/>
        <v>474792.41000000009</v>
      </c>
      <c r="Q167" s="679">
        <f t="shared" ca="1" si="30"/>
        <v>607562.10000000009</v>
      </c>
      <c r="R167" s="679">
        <f t="shared" ca="1" si="30"/>
        <v>278416.44</v>
      </c>
      <c r="S167" s="679">
        <f t="shared" ca="1" si="30"/>
        <v>260018.25</v>
      </c>
      <c r="T167" s="679">
        <f t="shared" ca="1" si="30"/>
        <v>63084.780000000006</v>
      </c>
      <c r="U167" s="679">
        <f t="shared" ca="1" si="30"/>
        <v>3720</v>
      </c>
      <c r="V167" s="679">
        <f t="shared" ca="1" si="30"/>
        <v>47951.869999999995</v>
      </c>
      <c r="W167" s="679">
        <f t="shared" ca="1" si="28"/>
        <v>1061.0100000000002</v>
      </c>
      <c r="X167" s="679">
        <f t="shared" ca="1" si="30"/>
        <v>204915</v>
      </c>
      <c r="Y167" s="679">
        <f t="shared" ca="1" si="30"/>
        <v>33649.07</v>
      </c>
      <c r="Z167" s="679">
        <f t="shared" ca="1" si="30"/>
        <v>0</v>
      </c>
      <c r="AA167" t="str">
        <f t="shared" si="20"/>
        <v>HUM_ASR_FY_2022</v>
      </c>
      <c r="AB167" s="958">
        <f t="shared" si="21"/>
        <v>45032</v>
      </c>
      <c r="AC167" t="str">
        <f t="shared" si="22"/>
        <v>Unaudited</v>
      </c>
    </row>
    <row r="168" spans="1:29" x14ac:dyDescent="0.25">
      <c r="A168" t="s">
        <v>420</v>
      </c>
      <c r="B168" t="s">
        <v>1385</v>
      </c>
      <c r="C168" t="s">
        <v>1386</v>
      </c>
      <c r="D168">
        <v>1900</v>
      </c>
      <c r="E168" s="958">
        <v>1</v>
      </c>
      <c r="F168" t="s">
        <v>440</v>
      </c>
      <c r="G168" s="958">
        <v>274</v>
      </c>
      <c r="H168" t="s">
        <v>379</v>
      </c>
      <c r="I168" s="938" t="s">
        <v>488</v>
      </c>
      <c r="J168" s="938" t="s">
        <v>444</v>
      </c>
      <c r="K168" s="938" t="s">
        <v>53</v>
      </c>
      <c r="L168" s="938" t="s">
        <v>42</v>
      </c>
      <c r="M168" s="959" t="s">
        <v>154</v>
      </c>
      <c r="N168" s="679">
        <f t="shared" ca="1" si="19"/>
        <v>2357606.79630455</v>
      </c>
      <c r="O168" s="679">
        <f t="shared" ca="1" si="30"/>
        <v>1571597.7984949709</v>
      </c>
      <c r="P168" s="679">
        <f t="shared" ca="1" si="30"/>
        <v>112747.59147736931</v>
      </c>
      <c r="Q168" s="679">
        <f t="shared" ca="1" si="30"/>
        <v>394690.82473379746</v>
      </c>
      <c r="R168" s="679">
        <f t="shared" ca="1" si="30"/>
        <v>151052.12954984218</v>
      </c>
      <c r="S168" s="679">
        <f t="shared" ca="1" si="30"/>
        <v>18563.175094663336</v>
      </c>
      <c r="T168" s="679">
        <f t="shared" ca="1" si="30"/>
        <v>11364.188939166013</v>
      </c>
      <c r="U168" s="679">
        <f t="shared" ca="1" si="30"/>
        <v>241.05545620472148</v>
      </c>
      <c r="V168" s="679">
        <f t="shared" ca="1" si="30"/>
        <v>16971.170764086026</v>
      </c>
      <c r="W168" s="679">
        <f t="shared" ca="1" si="28"/>
        <v>2664.1914239992548</v>
      </c>
      <c r="X168" s="679">
        <f t="shared" ca="1" si="30"/>
        <v>28071.379643201919</v>
      </c>
      <c r="Y168" s="679">
        <f t="shared" ca="1" si="30"/>
        <v>49643.290727249274</v>
      </c>
      <c r="Z168" s="679">
        <f t="shared" ca="1" si="30"/>
        <v>0</v>
      </c>
      <c r="AA168" t="str">
        <f t="shared" si="20"/>
        <v>HUM_ASR_FY_2022</v>
      </c>
      <c r="AB168" s="958">
        <f t="shared" si="21"/>
        <v>45032</v>
      </c>
      <c r="AC168" t="str">
        <f t="shared" si="22"/>
        <v>Unaudited</v>
      </c>
    </row>
    <row r="169" spans="1:29" x14ac:dyDescent="0.25">
      <c r="A169" t="s">
        <v>420</v>
      </c>
      <c r="B169" t="s">
        <v>1385</v>
      </c>
      <c r="C169" t="s">
        <v>1386</v>
      </c>
      <c r="D169">
        <v>1900</v>
      </c>
      <c r="E169" s="958">
        <v>1</v>
      </c>
      <c r="F169" t="s">
        <v>440</v>
      </c>
      <c r="G169" s="958">
        <v>274</v>
      </c>
      <c r="H169" t="s">
        <v>379</v>
      </c>
      <c r="I169" s="959" t="s">
        <v>488</v>
      </c>
      <c r="J169" s="959" t="s">
        <v>444</v>
      </c>
      <c r="K169" s="959" t="s">
        <v>53</v>
      </c>
      <c r="L169" s="938" t="s">
        <v>43</v>
      </c>
      <c r="M169" s="959" t="s">
        <v>462</v>
      </c>
      <c r="N169" s="679">
        <f t="shared" ca="1" si="19"/>
        <v>34173855.289999999</v>
      </c>
      <c r="O169" s="679">
        <f t="shared" ca="1" si="30"/>
        <v>28374872.403965183</v>
      </c>
      <c r="P169" s="679">
        <f t="shared" ca="1" si="30"/>
        <v>1355326.8799988334</v>
      </c>
      <c r="Q169" s="679">
        <f t="shared" ca="1" si="30"/>
        <v>1677820.8996600332</v>
      </c>
      <c r="R169" s="679">
        <f t="shared" ca="1" si="30"/>
        <v>834041.94136626227</v>
      </c>
      <c r="S169" s="679">
        <f t="shared" ca="1" si="30"/>
        <v>850044.31314457092</v>
      </c>
      <c r="T169" s="679">
        <f t="shared" ca="1" si="30"/>
        <v>175777.63763859178</v>
      </c>
      <c r="U169" s="679">
        <f t="shared" ca="1" si="30"/>
        <v>11713.442048136232</v>
      </c>
      <c r="V169" s="679">
        <f t="shared" ca="1" si="30"/>
        <v>135193.50082440831</v>
      </c>
      <c r="W169" s="679">
        <f t="shared" ca="1" si="28"/>
        <v>2705.4154523334432</v>
      </c>
      <c r="X169" s="679">
        <f t="shared" ca="1" si="30"/>
        <v>653750.92343498464</v>
      </c>
      <c r="Y169" s="679">
        <f t="shared" ca="1" si="30"/>
        <v>102607.93246666418</v>
      </c>
      <c r="Z169" s="679">
        <f t="shared" ca="1" si="30"/>
        <v>0</v>
      </c>
      <c r="AA169" t="str">
        <f t="shared" si="20"/>
        <v>HUM_ASR_FY_2022</v>
      </c>
      <c r="AB169" s="958">
        <f t="shared" si="21"/>
        <v>45032</v>
      </c>
      <c r="AC169" t="str">
        <f t="shared" si="22"/>
        <v>Unaudited</v>
      </c>
    </row>
    <row r="170" spans="1:29" x14ac:dyDescent="0.25">
      <c r="A170" t="s">
        <v>420</v>
      </c>
      <c r="B170" t="s">
        <v>1385</v>
      </c>
      <c r="C170" t="s">
        <v>1386</v>
      </c>
      <c r="D170">
        <v>1900</v>
      </c>
      <c r="E170" s="958">
        <v>1</v>
      </c>
      <c r="F170" t="s">
        <v>440</v>
      </c>
      <c r="G170" s="958">
        <v>274</v>
      </c>
      <c r="H170" t="s">
        <v>379</v>
      </c>
      <c r="I170" s="959" t="s">
        <v>488</v>
      </c>
      <c r="J170" s="959" t="s">
        <v>444</v>
      </c>
      <c r="K170" s="959" t="s">
        <v>920</v>
      </c>
      <c r="L170" s="954" t="s">
        <v>921</v>
      </c>
      <c r="M170" s="959" t="s">
        <v>920</v>
      </c>
      <c r="N170" s="679">
        <f t="shared" ca="1" si="19"/>
        <v>11930270.729999997</v>
      </c>
      <c r="O170" s="679">
        <f t="shared" ca="1" si="30"/>
        <v>10920379.489999996</v>
      </c>
      <c r="P170" s="679">
        <f t="shared" ca="1" si="30"/>
        <v>725125.25</v>
      </c>
      <c r="Q170" s="679">
        <f t="shared" ca="1" si="30"/>
        <v>129282.4</v>
      </c>
      <c r="R170" s="679">
        <f t="shared" ca="1" si="30"/>
        <v>91118.76999999999</v>
      </c>
      <c r="S170" s="679">
        <f t="shared" ca="1" si="30"/>
        <v>1135.3800000000003</v>
      </c>
      <c r="T170" s="679">
        <f t="shared" ca="1" si="30"/>
        <v>3288.8499999999995</v>
      </c>
      <c r="U170" s="679">
        <f t="shared" ca="1" si="30"/>
        <v>63.93</v>
      </c>
      <c r="V170" s="679">
        <f t="shared" ca="1" si="30"/>
        <v>46680.6</v>
      </c>
      <c r="W170" s="679">
        <f t="shared" ca="1" si="28"/>
        <v>0</v>
      </c>
      <c r="X170" s="679">
        <f t="shared" ca="1" si="30"/>
        <v>59.21</v>
      </c>
      <c r="Y170" s="679">
        <f t="shared" ca="1" si="30"/>
        <v>13136.85</v>
      </c>
      <c r="Z170" s="679">
        <f t="shared" ca="1" si="30"/>
        <v>0</v>
      </c>
      <c r="AA170" t="str">
        <f t="shared" si="20"/>
        <v>HUM_ASR_FY_2022</v>
      </c>
      <c r="AB170" s="958">
        <f t="shared" si="21"/>
        <v>45032</v>
      </c>
      <c r="AC170" t="str">
        <f t="shared" si="22"/>
        <v>Unaudited</v>
      </c>
    </row>
    <row r="171" spans="1:29" x14ac:dyDescent="0.25">
      <c r="A171" t="s">
        <v>420</v>
      </c>
      <c r="B171" t="s">
        <v>1385</v>
      </c>
      <c r="C171" t="s">
        <v>1386</v>
      </c>
      <c r="D171">
        <v>1900</v>
      </c>
      <c r="E171" s="958">
        <v>1</v>
      </c>
      <c r="F171" t="s">
        <v>440</v>
      </c>
      <c r="G171" s="958">
        <v>274</v>
      </c>
      <c r="H171" t="s">
        <v>379</v>
      </c>
      <c r="I171" s="938" t="s">
        <v>488</v>
      </c>
      <c r="J171" s="938" t="s">
        <v>444</v>
      </c>
      <c r="K171" s="938" t="s">
        <v>920</v>
      </c>
      <c r="L171" s="938" t="s">
        <v>922</v>
      </c>
      <c r="M171" s="959" t="s">
        <v>925</v>
      </c>
      <c r="N171" s="679">
        <f t="shared" ca="1" si="19"/>
        <v>297327.05816302629</v>
      </c>
      <c r="O171" s="679">
        <f t="shared" ca="1" si="30"/>
        <v>272158.47664050024</v>
      </c>
      <c r="P171" s="679">
        <f t="shared" ca="1" si="30"/>
        <v>18071.623206343535</v>
      </c>
      <c r="Q171" s="679">
        <f t="shared" ca="1" si="30"/>
        <v>3221.9851949877457</v>
      </c>
      <c r="R171" s="679">
        <f t="shared" ca="1" si="30"/>
        <v>2270.8684857760495</v>
      </c>
      <c r="S171" s="679">
        <f t="shared" ca="1" si="30"/>
        <v>28.296021350819483</v>
      </c>
      <c r="T171" s="679">
        <f t="shared" ca="1" si="30"/>
        <v>81.964954305732661</v>
      </c>
      <c r="U171" s="679">
        <f t="shared" ca="1" si="30"/>
        <v>1.5932680203613685</v>
      </c>
      <c r="V171" s="679">
        <f t="shared" ca="1" si="30"/>
        <v>1163.3772430984027</v>
      </c>
      <c r="W171" s="679">
        <f t="shared" ca="1" si="28"/>
        <v>0</v>
      </c>
      <c r="X171" s="679">
        <f t="shared" ca="1" si="30"/>
        <v>1.4756358436664576</v>
      </c>
      <c r="Y171" s="679">
        <f t="shared" ca="1" si="30"/>
        <v>327.39751279969096</v>
      </c>
      <c r="Z171" s="679">
        <f t="shared" ca="1" si="30"/>
        <v>0</v>
      </c>
      <c r="AA171" t="str">
        <f t="shared" si="20"/>
        <v>HUM_ASR_FY_2022</v>
      </c>
      <c r="AB171" s="958">
        <f t="shared" si="21"/>
        <v>45032</v>
      </c>
      <c r="AC171" t="str">
        <f t="shared" si="22"/>
        <v>Unaudited</v>
      </c>
    </row>
    <row r="172" spans="1:29" x14ac:dyDescent="0.25">
      <c r="A172" t="s">
        <v>420</v>
      </c>
      <c r="B172" t="s">
        <v>1385</v>
      </c>
      <c r="C172" t="s">
        <v>1386</v>
      </c>
      <c r="D172">
        <v>1900</v>
      </c>
      <c r="E172" s="958">
        <v>1</v>
      </c>
      <c r="F172" t="s">
        <v>440</v>
      </c>
      <c r="G172" s="958">
        <v>274</v>
      </c>
      <c r="H172" t="s">
        <v>379</v>
      </c>
      <c r="I172" s="938" t="s">
        <v>488</v>
      </c>
      <c r="J172" s="938" t="s">
        <v>444</v>
      </c>
      <c r="K172" s="938" t="s">
        <v>920</v>
      </c>
      <c r="L172" s="938" t="s">
        <v>923</v>
      </c>
      <c r="M172" s="959" t="s">
        <v>926</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HUM_ASR_FY_2022</v>
      </c>
      <c r="AB172" s="958">
        <f t="shared" si="21"/>
        <v>45032</v>
      </c>
      <c r="AC172" t="str">
        <f t="shared" si="22"/>
        <v>Unaudited</v>
      </c>
    </row>
    <row r="173" spans="1:29" x14ac:dyDescent="0.25">
      <c r="A173" t="s">
        <v>420</v>
      </c>
      <c r="B173" t="s">
        <v>1385</v>
      </c>
      <c r="C173" t="s">
        <v>1386</v>
      </c>
      <c r="D173">
        <v>1900</v>
      </c>
      <c r="E173" s="958">
        <v>1</v>
      </c>
      <c r="F173" t="s">
        <v>440</v>
      </c>
      <c r="G173" s="958">
        <v>274</v>
      </c>
      <c r="H173" t="s">
        <v>379</v>
      </c>
      <c r="I173" s="938" t="s">
        <v>488</v>
      </c>
      <c r="J173" s="938" t="s">
        <v>444</v>
      </c>
      <c r="K173" s="938" t="s">
        <v>445</v>
      </c>
      <c r="L173" s="938">
        <v>5.0999999999999996</v>
      </c>
      <c r="M173" s="959" t="s">
        <v>37</v>
      </c>
      <c r="N173" s="679">
        <f t="shared" ca="1" si="19"/>
        <v>55265.400000000009</v>
      </c>
      <c r="O173" s="679">
        <f t="shared" ca="1" si="30"/>
        <v>38887.760000000002</v>
      </c>
      <c r="P173" s="679">
        <f t="shared" ca="1" si="30"/>
        <v>990.15000000000009</v>
      </c>
      <c r="Q173" s="679">
        <f t="shared" ca="1" si="30"/>
        <v>6004.77</v>
      </c>
      <c r="R173" s="679">
        <f t="shared" ca="1" si="30"/>
        <v>516.15</v>
      </c>
      <c r="S173" s="679">
        <f t="shared" ca="1" si="30"/>
        <v>456.53</v>
      </c>
      <c r="T173" s="679">
        <f t="shared" ca="1" si="30"/>
        <v>7592.92</v>
      </c>
      <c r="U173" s="679">
        <f t="shared" ca="1" si="30"/>
        <v>0</v>
      </c>
      <c r="V173" s="679">
        <f t="shared" ca="1" si="30"/>
        <v>0</v>
      </c>
      <c r="W173" s="679">
        <f t="shared" ca="1" si="28"/>
        <v>0</v>
      </c>
      <c r="X173" s="679">
        <f t="shared" ca="1" si="30"/>
        <v>552.95999999999992</v>
      </c>
      <c r="Y173" s="679">
        <f t="shared" ca="1" si="30"/>
        <v>264.16000000000003</v>
      </c>
      <c r="Z173" s="679">
        <f t="shared" ca="1" si="30"/>
        <v>0</v>
      </c>
      <c r="AA173" t="str">
        <f t="shared" si="20"/>
        <v>HUM_ASR_FY_2022</v>
      </c>
      <c r="AB173" s="958">
        <f t="shared" si="21"/>
        <v>45032</v>
      </c>
      <c r="AC173" t="str">
        <f t="shared" si="22"/>
        <v>Unaudited</v>
      </c>
    </row>
    <row r="174" spans="1:29" ht="30" x14ac:dyDescent="0.25">
      <c r="A174" t="s">
        <v>420</v>
      </c>
      <c r="B174" t="s">
        <v>1385</v>
      </c>
      <c r="C174" t="s">
        <v>1386</v>
      </c>
      <c r="D174">
        <v>1900</v>
      </c>
      <c r="E174" s="958">
        <v>1</v>
      </c>
      <c r="F174" t="s">
        <v>440</v>
      </c>
      <c r="G174" s="958">
        <v>274</v>
      </c>
      <c r="H174" t="s">
        <v>379</v>
      </c>
      <c r="I174" s="938" t="s">
        <v>488</v>
      </c>
      <c r="J174" s="938" t="s">
        <v>444</v>
      </c>
      <c r="K174" s="938" t="s">
        <v>445</v>
      </c>
      <c r="L174" s="954">
        <v>5.2</v>
      </c>
      <c r="M174" s="959" t="s">
        <v>303</v>
      </c>
      <c r="N174" s="679">
        <f t="shared" ca="1" si="19"/>
        <v>38276320.699999996</v>
      </c>
      <c r="O174" s="679">
        <f t="shared" ca="1" si="30"/>
        <v>13343938.870000001</v>
      </c>
      <c r="P174" s="679">
        <f t="shared" ca="1" si="30"/>
        <v>9598583.8499999996</v>
      </c>
      <c r="Q174" s="679">
        <f t="shared" ca="1" si="30"/>
        <v>2928122.73</v>
      </c>
      <c r="R174" s="679">
        <f t="shared" ca="1" si="30"/>
        <v>7905241.1199999992</v>
      </c>
      <c r="S174" s="679">
        <f t="shared" ca="1" si="30"/>
        <v>989730.19</v>
      </c>
      <c r="T174" s="679">
        <f t="shared" ca="1" si="30"/>
        <v>934507.22</v>
      </c>
      <c r="U174" s="679">
        <f t="shared" ca="1" si="30"/>
        <v>639367.36</v>
      </c>
      <c r="V174" s="679">
        <f t="shared" ca="1" si="30"/>
        <v>474941.74000000005</v>
      </c>
      <c r="W174" s="679">
        <f t="shared" ca="1" si="28"/>
        <v>2881.3599999999997</v>
      </c>
      <c r="X174" s="679">
        <f t="shared" ca="1" si="30"/>
        <v>948329.33000000007</v>
      </c>
      <c r="Y174" s="679">
        <f t="shared" ca="1" si="30"/>
        <v>510676.93000000005</v>
      </c>
      <c r="Z174" s="679">
        <f t="shared" ca="1" si="30"/>
        <v>0</v>
      </c>
      <c r="AA174" t="str">
        <f t="shared" si="20"/>
        <v>HUM_ASR_FY_2022</v>
      </c>
      <c r="AB174" s="958">
        <f t="shared" si="21"/>
        <v>45032</v>
      </c>
      <c r="AC174" t="str">
        <f t="shared" si="22"/>
        <v>Unaudited</v>
      </c>
    </row>
    <row r="175" spans="1:29" ht="30" x14ac:dyDescent="0.25">
      <c r="A175" t="s">
        <v>420</v>
      </c>
      <c r="B175" t="s">
        <v>1385</v>
      </c>
      <c r="C175" t="s">
        <v>1386</v>
      </c>
      <c r="D175">
        <v>1900</v>
      </c>
      <c r="E175" s="958">
        <v>1</v>
      </c>
      <c r="F175" t="s">
        <v>440</v>
      </c>
      <c r="G175" s="958">
        <v>274</v>
      </c>
      <c r="H175" t="s">
        <v>379</v>
      </c>
      <c r="I175" s="938" t="s">
        <v>488</v>
      </c>
      <c r="J175" s="938" t="s">
        <v>444</v>
      </c>
      <c r="K175" s="938" t="s">
        <v>445</v>
      </c>
      <c r="L175" s="954">
        <v>5.3</v>
      </c>
      <c r="M175" s="959" t="s">
        <v>304</v>
      </c>
      <c r="N175" s="679">
        <f t="shared" ca="1" si="19"/>
        <v>1377.3282410836723</v>
      </c>
      <c r="O175" s="679">
        <f t="shared" ca="1" si="30"/>
        <v>969.16352872654477</v>
      </c>
      <c r="P175" s="679">
        <f t="shared" ca="1" si="30"/>
        <v>24.676588931030956</v>
      </c>
      <c r="Q175" s="679">
        <f t="shared" ca="1" si="30"/>
        <v>149.65130628226706</v>
      </c>
      <c r="R175" s="679">
        <f t="shared" ca="1" si="30"/>
        <v>12.863527118872522</v>
      </c>
      <c r="S175" s="679">
        <f t="shared" ca="1" si="30"/>
        <v>11.37767322595926</v>
      </c>
      <c r="T175" s="679">
        <f t="shared" ca="1" si="30"/>
        <v>189.23129387083122</v>
      </c>
      <c r="U175" s="679">
        <f t="shared" ca="1" si="30"/>
        <v>0</v>
      </c>
      <c r="V175" s="679">
        <f t="shared" ca="1" si="30"/>
        <v>0</v>
      </c>
      <c r="W175" s="679">
        <f t="shared" ca="1" si="28"/>
        <v>0</v>
      </c>
      <c r="X175" s="679">
        <f t="shared" ca="1" si="30"/>
        <v>13.780908564664825</v>
      </c>
      <c r="Y175" s="679">
        <f t="shared" ca="1" si="30"/>
        <v>6.5834143635016282</v>
      </c>
      <c r="Z175" s="679">
        <f t="shared" ca="1" si="30"/>
        <v>0</v>
      </c>
      <c r="AA175" t="str">
        <f t="shared" si="20"/>
        <v>HUM_ASR_FY_2022</v>
      </c>
      <c r="AB175" s="958">
        <f t="shared" si="21"/>
        <v>45032</v>
      </c>
      <c r="AC175" t="str">
        <f t="shared" si="22"/>
        <v>Unaudited</v>
      </c>
    </row>
    <row r="176" spans="1:29" x14ac:dyDescent="0.25">
      <c r="A176" t="s">
        <v>420</v>
      </c>
      <c r="B176" t="s">
        <v>1385</v>
      </c>
      <c r="C176" t="s">
        <v>1386</v>
      </c>
      <c r="D176">
        <v>1900</v>
      </c>
      <c r="E176" s="958">
        <v>1</v>
      </c>
      <c r="F176" t="s">
        <v>440</v>
      </c>
      <c r="G176" s="958">
        <v>274</v>
      </c>
      <c r="H176" t="s">
        <v>379</v>
      </c>
      <c r="I176" s="938" t="s">
        <v>488</v>
      </c>
      <c r="J176" s="938" t="s">
        <v>444</v>
      </c>
      <c r="K176" s="938" t="s">
        <v>445</v>
      </c>
      <c r="L176" s="938" t="s">
        <v>82</v>
      </c>
      <c r="M176" s="959" t="s">
        <v>453</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HUM_ASR_FY_2022</v>
      </c>
      <c r="AB176" s="958">
        <f t="shared" si="21"/>
        <v>45032</v>
      </c>
      <c r="AC176" t="str">
        <f t="shared" si="22"/>
        <v>Unaudited</v>
      </c>
    </row>
    <row r="177" spans="1:29" x14ac:dyDescent="0.25">
      <c r="A177" t="s">
        <v>420</v>
      </c>
      <c r="B177" t="s">
        <v>1385</v>
      </c>
      <c r="C177" t="s">
        <v>1386</v>
      </c>
      <c r="D177">
        <v>1900</v>
      </c>
      <c r="E177" s="958">
        <v>1</v>
      </c>
      <c r="F177" t="s">
        <v>440</v>
      </c>
      <c r="G177" s="958">
        <v>274</v>
      </c>
      <c r="H177" t="s">
        <v>379</v>
      </c>
      <c r="I177" s="959" t="s">
        <v>488</v>
      </c>
      <c r="J177" s="959" t="s">
        <v>444</v>
      </c>
      <c r="K177" s="959" t="s">
        <v>446</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HUM_ASR_FY_2022</v>
      </c>
      <c r="AB177" s="958">
        <f t="shared" si="21"/>
        <v>45032</v>
      </c>
      <c r="AC177" t="str">
        <f t="shared" si="22"/>
        <v>Unaudited</v>
      </c>
    </row>
    <row r="178" spans="1:29" x14ac:dyDescent="0.25">
      <c r="A178" t="s">
        <v>420</v>
      </c>
      <c r="B178" t="s">
        <v>1385</v>
      </c>
      <c r="C178" t="s">
        <v>1386</v>
      </c>
      <c r="D178">
        <v>1900</v>
      </c>
      <c r="E178" s="958">
        <v>1</v>
      </c>
      <c r="F178" t="s">
        <v>440</v>
      </c>
      <c r="G178" s="958">
        <v>274</v>
      </c>
      <c r="H178" t="s">
        <v>379</v>
      </c>
      <c r="I178" s="938" t="s">
        <v>488</v>
      </c>
      <c r="J178" s="938" t="s">
        <v>444</v>
      </c>
      <c r="K178" s="938" t="s">
        <v>446</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HUM_ASR_FY_2022</v>
      </c>
      <c r="AB178" s="958">
        <f t="shared" si="21"/>
        <v>45032</v>
      </c>
      <c r="AC178" t="str">
        <f t="shared" si="22"/>
        <v>Unaudited</v>
      </c>
    </row>
    <row r="179" spans="1:29" x14ac:dyDescent="0.25">
      <c r="A179" t="s">
        <v>420</v>
      </c>
      <c r="B179" t="s">
        <v>1385</v>
      </c>
      <c r="C179" t="s">
        <v>1386</v>
      </c>
      <c r="D179">
        <v>1900</v>
      </c>
      <c r="E179" s="958">
        <v>1</v>
      </c>
      <c r="F179" t="s">
        <v>440</v>
      </c>
      <c r="G179" s="958">
        <v>274</v>
      </c>
      <c r="H179" t="s">
        <v>379</v>
      </c>
      <c r="I179" s="938" t="s">
        <v>488</v>
      </c>
      <c r="J179" s="938" t="s">
        <v>444</v>
      </c>
      <c r="K179" s="938" t="s">
        <v>446</v>
      </c>
      <c r="L179" s="938">
        <v>6.3</v>
      </c>
      <c r="M179" s="959" t="s">
        <v>184</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HUM_ASR_FY_2022</v>
      </c>
      <c r="AB179" s="958">
        <f t="shared" si="21"/>
        <v>45032</v>
      </c>
      <c r="AC179" t="str">
        <f t="shared" si="22"/>
        <v>Unaudited</v>
      </c>
    </row>
    <row r="180" spans="1:29" x14ac:dyDescent="0.25">
      <c r="A180" t="s">
        <v>420</v>
      </c>
      <c r="B180" t="s">
        <v>1385</v>
      </c>
      <c r="C180" t="s">
        <v>1386</v>
      </c>
      <c r="D180">
        <v>1900</v>
      </c>
      <c r="E180" s="958">
        <v>1</v>
      </c>
      <c r="F180" t="s">
        <v>440</v>
      </c>
      <c r="G180" s="958">
        <v>274</v>
      </c>
      <c r="H180" t="s">
        <v>379</v>
      </c>
      <c r="I180" s="938" t="s">
        <v>488</v>
      </c>
      <c r="J180" s="938" t="s">
        <v>444</v>
      </c>
      <c r="K180" s="938" t="s">
        <v>446</v>
      </c>
      <c r="L180" s="938" t="s">
        <v>87</v>
      </c>
      <c r="M180" s="959" t="s">
        <v>454</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HUM_ASR_FY_2022</v>
      </c>
      <c r="AB180" s="958">
        <f t="shared" si="21"/>
        <v>45032</v>
      </c>
      <c r="AC180" t="str">
        <f t="shared" si="22"/>
        <v>Unaudited</v>
      </c>
    </row>
    <row r="181" spans="1:29" x14ac:dyDescent="0.25">
      <c r="A181" t="s">
        <v>420</v>
      </c>
      <c r="B181" t="s">
        <v>1385</v>
      </c>
      <c r="C181" t="s">
        <v>1386</v>
      </c>
      <c r="D181">
        <v>1900</v>
      </c>
      <c r="E181" s="958">
        <v>1</v>
      </c>
      <c r="F181" t="s">
        <v>440</v>
      </c>
      <c r="G181" s="958">
        <v>274</v>
      </c>
      <c r="H181" t="s">
        <v>379</v>
      </c>
      <c r="I181" s="959" t="s">
        <v>488</v>
      </c>
      <c r="J181" s="959" t="s">
        <v>444</v>
      </c>
      <c r="K181" s="959" t="s">
        <v>447</v>
      </c>
      <c r="L181" s="938">
        <v>7.1</v>
      </c>
      <c r="M181" s="959" t="s">
        <v>20</v>
      </c>
      <c r="N181" s="679">
        <f t="shared" ca="1" si="19"/>
        <v>3019230.0199999996</v>
      </c>
      <c r="O181" s="679">
        <f t="shared" ca="1" si="30"/>
        <v>938422.57999999984</v>
      </c>
      <c r="P181" s="679">
        <f t="shared" ca="1" si="30"/>
        <v>186055.42000000004</v>
      </c>
      <c r="Q181" s="679">
        <f t="shared" ca="1" si="30"/>
        <v>488629.44999999995</v>
      </c>
      <c r="R181" s="679">
        <f t="shared" ca="1" si="30"/>
        <v>374525.07999999996</v>
      </c>
      <c r="S181" s="679">
        <f t="shared" ca="1" si="30"/>
        <v>171213.04000000004</v>
      </c>
      <c r="T181" s="679">
        <f t="shared" ca="1" si="30"/>
        <v>8509</v>
      </c>
      <c r="U181" s="679">
        <f t="shared" ca="1" si="30"/>
        <v>855.84</v>
      </c>
      <c r="V181" s="679">
        <f t="shared" ca="1" si="30"/>
        <v>41851</v>
      </c>
      <c r="W181" s="679">
        <f t="shared" ca="1" si="28"/>
        <v>7392</v>
      </c>
      <c r="X181" s="679">
        <f t="shared" ca="1" si="30"/>
        <v>573979.4499999996</v>
      </c>
      <c r="Y181" s="679">
        <f t="shared" ca="1" si="30"/>
        <v>227797.16</v>
      </c>
      <c r="Z181" s="679">
        <f t="shared" ca="1" si="30"/>
        <v>0</v>
      </c>
      <c r="AA181" t="str">
        <f t="shared" si="20"/>
        <v>HUM_ASR_FY_2022</v>
      </c>
      <c r="AB181" s="958">
        <f t="shared" si="21"/>
        <v>45032</v>
      </c>
      <c r="AC181" t="str">
        <f t="shared" si="22"/>
        <v>Unaudited</v>
      </c>
    </row>
    <row r="182" spans="1:29" x14ac:dyDescent="0.25">
      <c r="A182" t="s">
        <v>420</v>
      </c>
      <c r="B182" t="s">
        <v>1385</v>
      </c>
      <c r="C182" t="s">
        <v>1386</v>
      </c>
      <c r="D182">
        <v>1900</v>
      </c>
      <c r="E182" s="958">
        <v>1</v>
      </c>
      <c r="F182" t="s">
        <v>440</v>
      </c>
      <c r="G182" s="958">
        <v>274</v>
      </c>
      <c r="H182" t="s">
        <v>379</v>
      </c>
      <c r="I182" s="959" t="s">
        <v>488</v>
      </c>
      <c r="J182" s="959" t="s">
        <v>444</v>
      </c>
      <c r="K182" s="959" t="s">
        <v>447</v>
      </c>
      <c r="L182" s="938">
        <v>7.2</v>
      </c>
      <c r="M182" s="959" t="s">
        <v>21</v>
      </c>
      <c r="N182" s="679">
        <f t="shared" ca="1" si="19"/>
        <v>10900088.389999997</v>
      </c>
      <c r="O182" s="679">
        <f t="shared" ca="1" si="30"/>
        <v>8977005.290000001</v>
      </c>
      <c r="P182" s="679">
        <f t="shared" ca="1" si="30"/>
        <v>364650.6</v>
      </c>
      <c r="Q182" s="679">
        <f t="shared" ca="1" si="30"/>
        <v>602213.85</v>
      </c>
      <c r="R182" s="679">
        <f t="shared" ca="1" si="30"/>
        <v>219003.36000000004</v>
      </c>
      <c r="S182" s="679">
        <f t="shared" ca="1" si="30"/>
        <v>300623.76000000007</v>
      </c>
      <c r="T182" s="679">
        <f t="shared" ca="1" si="30"/>
        <v>54234.52</v>
      </c>
      <c r="U182" s="679">
        <f t="shared" ca="1" si="30"/>
        <v>31984.860000000004</v>
      </c>
      <c r="V182" s="679">
        <f t="shared" ca="1" si="30"/>
        <v>28288.02</v>
      </c>
      <c r="W182" s="679">
        <f t="shared" ca="1" si="28"/>
        <v>747.79000000000019</v>
      </c>
      <c r="X182" s="679">
        <f t="shared" ca="1" si="30"/>
        <v>284732.62</v>
      </c>
      <c r="Y182" s="679">
        <f t="shared" ca="1" si="30"/>
        <v>36603.72</v>
      </c>
      <c r="Z182" s="679">
        <f t="shared" ca="1" si="30"/>
        <v>0</v>
      </c>
      <c r="AA182" t="str">
        <f t="shared" si="20"/>
        <v>HUM_ASR_FY_2022</v>
      </c>
      <c r="AB182" s="958">
        <f t="shared" si="21"/>
        <v>45032</v>
      </c>
      <c r="AC182" t="str">
        <f t="shared" si="22"/>
        <v>Unaudited</v>
      </c>
    </row>
    <row r="183" spans="1:29" x14ac:dyDescent="0.25">
      <c r="A183" t="s">
        <v>420</v>
      </c>
      <c r="B183" t="s">
        <v>1385</v>
      </c>
      <c r="C183" t="s">
        <v>1386</v>
      </c>
      <c r="D183">
        <v>1900</v>
      </c>
      <c r="E183" s="958">
        <v>1</v>
      </c>
      <c r="F183" t="s">
        <v>440</v>
      </c>
      <c r="G183" s="958">
        <v>274</v>
      </c>
      <c r="H183" t="s">
        <v>379</v>
      </c>
      <c r="I183" s="959" t="s">
        <v>488</v>
      </c>
      <c r="J183" s="959" t="s">
        <v>444</v>
      </c>
      <c r="K183" s="959" t="s">
        <v>447</v>
      </c>
      <c r="L183" s="938">
        <v>7.3</v>
      </c>
      <c r="M183" s="959" t="s">
        <v>155</v>
      </c>
      <c r="N183" s="679">
        <f t="shared" ca="1" si="19"/>
        <v>75245.465931190585</v>
      </c>
      <c r="O183" s="679">
        <f t="shared" ca="1" si="30"/>
        <v>23387.43447988437</v>
      </c>
      <c r="P183" s="679">
        <f t="shared" ca="1" si="30"/>
        <v>4636.8864492554821</v>
      </c>
      <c r="Q183" s="679">
        <f t="shared" ca="1" si="30"/>
        <v>12177.658008630757</v>
      </c>
      <c r="R183" s="679">
        <f t="shared" ca="1" si="30"/>
        <v>9333.9407600075574</v>
      </c>
      <c r="S183" s="679">
        <f t="shared" ca="1" si="30"/>
        <v>4266.9835961340823</v>
      </c>
      <c r="T183" s="679">
        <f t="shared" ca="1" si="30"/>
        <v>212.06190497817744</v>
      </c>
      <c r="U183" s="679">
        <f t="shared" ca="1" si="30"/>
        <v>21.329305530206064</v>
      </c>
      <c r="V183" s="679">
        <f t="shared" ca="1" si="30"/>
        <v>1043.0136073853218</v>
      </c>
      <c r="W183" s="679">
        <f t="shared" ca="1" si="28"/>
        <v>184.22395129847078</v>
      </c>
      <c r="X183" s="679">
        <f t="shared" ca="1" si="30"/>
        <v>14304.756796959271</v>
      </c>
      <c r="Y183" s="679">
        <f t="shared" ca="1" si="30"/>
        <v>5677.1770711268864</v>
      </c>
      <c r="Z183" s="679">
        <f t="shared" ca="1" si="30"/>
        <v>0</v>
      </c>
      <c r="AA183" t="str">
        <f t="shared" si="20"/>
        <v>HUM_ASR_FY_2022</v>
      </c>
      <c r="AB183" s="958">
        <f t="shared" si="21"/>
        <v>45032</v>
      </c>
      <c r="AC183" t="str">
        <f t="shared" si="22"/>
        <v>Unaudited</v>
      </c>
    </row>
    <row r="184" spans="1:29" x14ac:dyDescent="0.25">
      <c r="A184" t="s">
        <v>420</v>
      </c>
      <c r="B184" t="s">
        <v>1385</v>
      </c>
      <c r="C184" t="s">
        <v>1386</v>
      </c>
      <c r="D184">
        <v>1900</v>
      </c>
      <c r="E184" s="958">
        <v>1</v>
      </c>
      <c r="F184" t="s">
        <v>440</v>
      </c>
      <c r="G184" s="958">
        <v>274</v>
      </c>
      <c r="H184" t="s">
        <v>379</v>
      </c>
      <c r="I184" s="959" t="s">
        <v>488</v>
      </c>
      <c r="J184" s="959" t="s">
        <v>444</v>
      </c>
      <c r="K184" s="959" t="s">
        <v>447</v>
      </c>
      <c r="L184" s="938" t="s">
        <v>91</v>
      </c>
      <c r="M184" s="959" t="s">
        <v>455</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HUM_ASR_FY_2022</v>
      </c>
      <c r="AB184" s="958">
        <f t="shared" si="21"/>
        <v>45032</v>
      </c>
      <c r="AC184" t="str">
        <f t="shared" si="22"/>
        <v>Unaudited</v>
      </c>
    </row>
    <row r="185" spans="1:29" x14ac:dyDescent="0.25">
      <c r="A185" t="s">
        <v>420</v>
      </c>
      <c r="B185" t="s">
        <v>1385</v>
      </c>
      <c r="C185" t="s">
        <v>1386</v>
      </c>
      <c r="D185">
        <v>1900</v>
      </c>
      <c r="E185" s="958">
        <v>1</v>
      </c>
      <c r="F185" t="s">
        <v>440</v>
      </c>
      <c r="G185" s="958">
        <v>274</v>
      </c>
      <c r="H185" t="s">
        <v>379</v>
      </c>
      <c r="I185" s="959" t="s">
        <v>488</v>
      </c>
      <c r="J185" s="959" t="s">
        <v>444</v>
      </c>
      <c r="K185" s="959" t="s">
        <v>448</v>
      </c>
      <c r="L185" s="954">
        <v>8.1</v>
      </c>
      <c r="M185" s="959" t="s">
        <v>22</v>
      </c>
      <c r="N185" s="679">
        <f t="shared" ca="1" si="19"/>
        <v>131840874.07000001</v>
      </c>
      <c r="O185" s="679">
        <f t="shared" ca="1" si="30"/>
        <v>50697732.380000018</v>
      </c>
      <c r="P185" s="679">
        <f t="shared" ca="1" si="30"/>
        <v>11316073.639999999</v>
      </c>
      <c r="Q185" s="679">
        <f t="shared" ca="1" si="30"/>
        <v>31016580.09</v>
      </c>
      <c r="R185" s="679">
        <f t="shared" ca="1" si="30"/>
        <v>24622283.669999998</v>
      </c>
      <c r="S185" s="679">
        <f t="shared" ca="1" si="30"/>
        <v>157802.56</v>
      </c>
      <c r="T185" s="679">
        <f t="shared" ca="1" si="30"/>
        <v>697052.02</v>
      </c>
      <c r="U185" s="679">
        <f t="shared" ca="1" si="30"/>
        <v>4469.6100000000006</v>
      </c>
      <c r="V185" s="679">
        <f t="shared" ca="1" si="30"/>
        <v>6544272.6999999993</v>
      </c>
      <c r="W185" s="679">
        <f t="shared" ca="1" si="28"/>
        <v>0</v>
      </c>
      <c r="X185" s="679">
        <f t="shared" ca="1" si="30"/>
        <v>90342.66</v>
      </c>
      <c r="Y185" s="679">
        <f t="shared" ca="1" si="30"/>
        <v>6694264.7400000002</v>
      </c>
      <c r="Z185" s="679">
        <f t="shared" ca="1" si="30"/>
        <v>0</v>
      </c>
      <c r="AA185" t="str">
        <f t="shared" si="20"/>
        <v>HUM_ASR_FY_2022</v>
      </c>
      <c r="AB185" s="958">
        <f t="shared" si="21"/>
        <v>45032</v>
      </c>
      <c r="AC185" t="str">
        <f t="shared" si="22"/>
        <v>Unaudited</v>
      </c>
    </row>
    <row r="186" spans="1:29" x14ac:dyDescent="0.25">
      <c r="A186" t="s">
        <v>420</v>
      </c>
      <c r="B186" t="s">
        <v>1385</v>
      </c>
      <c r="C186" t="s">
        <v>1386</v>
      </c>
      <c r="D186">
        <v>1900</v>
      </c>
      <c r="E186" s="958">
        <v>1</v>
      </c>
      <c r="F186" t="s">
        <v>440</v>
      </c>
      <c r="G186" s="958">
        <v>274</v>
      </c>
      <c r="H186" t="s">
        <v>379</v>
      </c>
      <c r="I186" s="959" t="s">
        <v>488</v>
      </c>
      <c r="J186" s="959" t="s">
        <v>444</v>
      </c>
      <c r="K186" s="959" t="s">
        <v>448</v>
      </c>
      <c r="L186" s="938" t="s">
        <v>112</v>
      </c>
      <c r="M186" s="959" t="s">
        <v>443</v>
      </c>
      <c r="N186" s="679">
        <f t="shared" ca="1" si="19"/>
        <v>448646.3</v>
      </c>
      <c r="O186" s="679">
        <f t="shared" ca="1" si="30"/>
        <v>148316</v>
      </c>
      <c r="P186" s="679">
        <f t="shared" ca="1" si="30"/>
        <v>38016</v>
      </c>
      <c r="Q186" s="679">
        <f t="shared" ca="1" si="30"/>
        <v>47846.400000000001</v>
      </c>
      <c r="R186" s="679">
        <f t="shared" ca="1" si="30"/>
        <v>158298.9</v>
      </c>
      <c r="S186" s="679">
        <f t="shared" ca="1" si="30"/>
        <v>0</v>
      </c>
      <c r="T186" s="679">
        <f t="shared" ca="1" si="30"/>
        <v>0</v>
      </c>
      <c r="U186" s="679">
        <f t="shared" ca="1" si="30"/>
        <v>0</v>
      </c>
      <c r="V186" s="679">
        <f t="shared" ca="1" si="30"/>
        <v>43497</v>
      </c>
      <c r="W186" s="679">
        <f t="shared" ca="1" si="28"/>
        <v>0</v>
      </c>
      <c r="X186" s="679">
        <f t="shared" ca="1" si="30"/>
        <v>0</v>
      </c>
      <c r="Y186" s="679">
        <f t="shared" ca="1" si="30"/>
        <v>12672</v>
      </c>
      <c r="Z186" s="679">
        <f t="shared" ca="1" si="30"/>
        <v>0</v>
      </c>
      <c r="AA186" t="str">
        <f t="shared" si="20"/>
        <v>HUM_ASR_FY_2022</v>
      </c>
      <c r="AB186" s="958">
        <f t="shared" si="21"/>
        <v>45032</v>
      </c>
      <c r="AC186" t="str">
        <f t="shared" si="22"/>
        <v>Unaudited</v>
      </c>
    </row>
    <row r="187" spans="1:29" x14ac:dyDescent="0.25">
      <c r="A187" t="s">
        <v>420</v>
      </c>
      <c r="B187" t="s">
        <v>1385</v>
      </c>
      <c r="C187" t="s">
        <v>1386</v>
      </c>
      <c r="D187">
        <v>1900</v>
      </c>
      <c r="E187" s="958">
        <v>1</v>
      </c>
      <c r="F187" t="s">
        <v>440</v>
      </c>
      <c r="G187" s="958">
        <v>274</v>
      </c>
      <c r="H187" t="s">
        <v>379</v>
      </c>
      <c r="I187" s="938" t="s">
        <v>488</v>
      </c>
      <c r="J187" s="938" t="s">
        <v>444</v>
      </c>
      <c r="K187" s="938" t="s">
        <v>448</v>
      </c>
      <c r="L187" s="938" t="s">
        <v>114</v>
      </c>
      <c r="M187" s="959" t="s">
        <v>157</v>
      </c>
      <c r="N187" s="679">
        <f t="shared" ca="1" si="19"/>
        <v>440.92876265664705</v>
      </c>
      <c r="O187" s="679">
        <f t="shared" ca="1" si="30"/>
        <v>169.28818279198563</v>
      </c>
      <c r="P187" s="679">
        <f t="shared" ca="1" si="30"/>
        <v>38.278659696250365</v>
      </c>
      <c r="Q187" s="679">
        <f t="shared" ca="1" si="30"/>
        <v>105.20557956422533</v>
      </c>
      <c r="R187" s="679">
        <f t="shared" ca="1" si="30"/>
        <v>80.361387816812794</v>
      </c>
      <c r="S187" s="679">
        <f t="shared" ca="1" si="30"/>
        <v>0.4551994784186153</v>
      </c>
      <c r="T187" s="679">
        <f t="shared" ca="1" si="30"/>
        <v>2.0613896366167923</v>
      </c>
      <c r="U187" s="679">
        <f t="shared" ca="1" si="30"/>
        <v>7.8304893935404931E-3</v>
      </c>
      <c r="V187" s="679">
        <f t="shared" ca="1" si="30"/>
        <v>22.034861079838016</v>
      </c>
      <c r="W187" s="679">
        <f t="shared" ca="1" si="28"/>
        <v>0</v>
      </c>
      <c r="X187" s="679">
        <f t="shared" ca="1" si="30"/>
        <v>0.33497052736172678</v>
      </c>
      <c r="Y187" s="679">
        <f t="shared" ca="1" si="30"/>
        <v>22.900701575744158</v>
      </c>
      <c r="Z187" s="679">
        <f t="shared" ca="1" si="30"/>
        <v>0</v>
      </c>
      <c r="AA187" t="str">
        <f t="shared" si="20"/>
        <v>HUM_ASR_FY_2022</v>
      </c>
      <c r="AB187" s="958">
        <f t="shared" si="21"/>
        <v>45032</v>
      </c>
      <c r="AC187" t="str">
        <f t="shared" si="22"/>
        <v>Unaudited</v>
      </c>
    </row>
    <row r="188" spans="1:29" x14ac:dyDescent="0.25">
      <c r="A188" t="s">
        <v>420</v>
      </c>
      <c r="B188" t="s">
        <v>1385</v>
      </c>
      <c r="C188" t="s">
        <v>1386</v>
      </c>
      <c r="D188">
        <v>1900</v>
      </c>
      <c r="E188" s="958">
        <v>1</v>
      </c>
      <c r="F188" t="s">
        <v>440</v>
      </c>
      <c r="G188" s="958">
        <v>274</v>
      </c>
      <c r="H188" t="s">
        <v>379</v>
      </c>
      <c r="I188" s="959" t="s">
        <v>488</v>
      </c>
      <c r="J188" s="959" t="s">
        <v>444</v>
      </c>
      <c r="K188" s="959" t="s">
        <v>448</v>
      </c>
      <c r="L188" s="938" t="s">
        <v>115</v>
      </c>
      <c r="M188" s="959" t="s">
        <v>113</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-1056285.2000000002</v>
      </c>
      <c r="O188" s="679">
        <f t="shared" ca="1" si="30"/>
        <v>-391829.82534874015</v>
      </c>
      <c r="P188" s="679">
        <f t="shared" ca="1" si="30"/>
        <v>-89978.080842233874</v>
      </c>
      <c r="Q188" s="679">
        <f t="shared" ca="1" si="30"/>
        <v>-227392.11209884749</v>
      </c>
      <c r="R188" s="679">
        <f t="shared" ca="1" si="30"/>
        <v>-214352.66677649165</v>
      </c>
      <c r="S188" s="679">
        <f t="shared" ca="1" si="30"/>
        <v>-1378.6227666784266</v>
      </c>
      <c r="T188" s="679">
        <f t="shared" ca="1" si="30"/>
        <v>-5615.0269793684038</v>
      </c>
      <c r="U188" s="679">
        <f t="shared" ca="1" si="30"/>
        <v>-58.553974859014815</v>
      </c>
      <c r="V188" s="679">
        <f t="shared" ca="1" si="30"/>
        <v>-64587.691567037153</v>
      </c>
      <c r="W188" s="679">
        <f t="shared" ca="1" si="28"/>
        <v>0</v>
      </c>
      <c r="X188" s="679">
        <f t="shared" ca="1" si="30"/>
        <v>-824.18782251141772</v>
      </c>
      <c r="Y188" s="679">
        <f t="shared" ca="1" si="30"/>
        <v>-60268.431823232495</v>
      </c>
      <c r="Z188" s="679">
        <f t="shared" ca="1" si="30"/>
        <v>0</v>
      </c>
      <c r="AA188" t="str">
        <f t="shared" si="20"/>
        <v>HUM_ASR_FY_2022</v>
      </c>
      <c r="AB188" s="958">
        <f t="shared" si="21"/>
        <v>45032</v>
      </c>
      <c r="AC188" t="str">
        <f t="shared" si="22"/>
        <v>Unaudited</v>
      </c>
    </row>
    <row r="189" spans="1:29" x14ac:dyDescent="0.25">
      <c r="A189" t="s">
        <v>420</v>
      </c>
      <c r="B189" t="s">
        <v>1385</v>
      </c>
      <c r="C189" t="s">
        <v>1386</v>
      </c>
      <c r="D189">
        <v>1900</v>
      </c>
      <c r="E189" s="958">
        <v>1</v>
      </c>
      <c r="F189" t="s">
        <v>440</v>
      </c>
      <c r="G189" s="958">
        <v>274</v>
      </c>
      <c r="H189" t="s">
        <v>379</v>
      </c>
      <c r="I189" s="938" t="s">
        <v>488</v>
      </c>
      <c r="J189" s="938" t="s">
        <v>444</v>
      </c>
      <c r="K189" s="938" t="s">
        <v>448</v>
      </c>
      <c r="L189" s="938" t="s">
        <v>116</v>
      </c>
      <c r="M189" s="938" t="s">
        <v>158</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HUM_ASR_FY_2022</v>
      </c>
      <c r="AB189" s="958">
        <f t="shared" si="21"/>
        <v>45032</v>
      </c>
      <c r="AC189" t="str">
        <f t="shared" si="22"/>
        <v>Unaudited</v>
      </c>
    </row>
    <row r="190" spans="1:29" x14ac:dyDescent="0.25">
      <c r="A190" t="s">
        <v>420</v>
      </c>
      <c r="B190" t="s">
        <v>1385</v>
      </c>
      <c r="C190" t="s">
        <v>1386</v>
      </c>
      <c r="D190">
        <v>1900</v>
      </c>
      <c r="E190" s="958">
        <v>1</v>
      </c>
      <c r="F190" t="s">
        <v>440</v>
      </c>
      <c r="G190" s="958">
        <v>274</v>
      </c>
      <c r="H190" t="s">
        <v>379</v>
      </c>
      <c r="I190" s="938" t="s">
        <v>488</v>
      </c>
      <c r="J190" s="938" t="s">
        <v>444</v>
      </c>
      <c r="K190" s="938" t="s">
        <v>448</v>
      </c>
      <c r="L190" s="938" t="s">
        <v>159</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HUM_ASR_FY_2022</v>
      </c>
      <c r="AB190" s="958">
        <f t="shared" si="21"/>
        <v>45032</v>
      </c>
      <c r="AC190" t="str">
        <f t="shared" si="22"/>
        <v>Unaudited</v>
      </c>
    </row>
    <row r="191" spans="1:29" x14ac:dyDescent="0.25">
      <c r="A191" t="s">
        <v>420</v>
      </c>
      <c r="B191" t="s">
        <v>1385</v>
      </c>
      <c r="C191" t="s">
        <v>1386</v>
      </c>
      <c r="D191">
        <v>1900</v>
      </c>
      <c r="E191" s="958">
        <v>1</v>
      </c>
      <c r="F191" t="s">
        <v>440</v>
      </c>
      <c r="G191" s="958">
        <v>274</v>
      </c>
      <c r="H191" t="s">
        <v>379</v>
      </c>
      <c r="I191" s="938" t="s">
        <v>488</v>
      </c>
      <c r="J191" s="938" t="s">
        <v>444</v>
      </c>
      <c r="K191" s="938" t="s">
        <v>448</v>
      </c>
      <c r="L191" s="938" t="s">
        <v>442</v>
      </c>
      <c r="M191" s="959" t="s">
        <v>456</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HUM_ASR_FY_2022</v>
      </c>
      <c r="AB191" s="958">
        <f t="shared" si="21"/>
        <v>45032</v>
      </c>
      <c r="AC191" t="str">
        <f t="shared" si="22"/>
        <v>Unaudited</v>
      </c>
    </row>
    <row r="192" spans="1:29" ht="30" x14ac:dyDescent="0.25">
      <c r="A192" t="s">
        <v>420</v>
      </c>
      <c r="B192" t="s">
        <v>1385</v>
      </c>
      <c r="C192" t="s">
        <v>1386</v>
      </c>
      <c r="D192">
        <v>1900</v>
      </c>
      <c r="E192" s="958">
        <v>1</v>
      </c>
      <c r="F192" t="s">
        <v>440</v>
      </c>
      <c r="G192" s="958">
        <v>274</v>
      </c>
      <c r="H192" t="s">
        <v>379</v>
      </c>
      <c r="I192" s="938" t="s">
        <v>488</v>
      </c>
      <c r="J192" s="938" t="s">
        <v>444</v>
      </c>
      <c r="K192" s="938" t="s">
        <v>449</v>
      </c>
      <c r="L192" s="938">
        <v>9.1</v>
      </c>
      <c r="M192" s="959" t="s">
        <v>185</v>
      </c>
      <c r="N192" s="679">
        <f t="shared" ca="1" si="31"/>
        <v>3634448.8600000041</v>
      </c>
      <c r="O192" s="679">
        <f t="shared" ca="1" si="32"/>
        <v>373121.63000000006</v>
      </c>
      <c r="P192" s="679">
        <f t="shared" ca="1" si="32"/>
        <v>7297.17</v>
      </c>
      <c r="Q192" s="679">
        <f t="shared" ca="1" si="32"/>
        <v>698373.15</v>
      </c>
      <c r="R192" s="679">
        <f t="shared" ca="1" si="32"/>
        <v>80977.650000000009</v>
      </c>
      <c r="S192" s="679">
        <f t="shared" ca="1" si="32"/>
        <v>123697.75</v>
      </c>
      <c r="T192" s="679">
        <f t="shared" ca="1" si="32"/>
        <v>66644.590000000011</v>
      </c>
      <c r="U192" s="679">
        <f t="shared" ca="1" si="32"/>
        <v>1813</v>
      </c>
      <c r="V192" s="679">
        <f t="shared" ca="1" si="32"/>
        <v>3060.3099999999995</v>
      </c>
      <c r="W192" s="679">
        <f t="shared" ca="1" si="28"/>
        <v>2279463.6100000036</v>
      </c>
      <c r="X192" s="679">
        <f t="shared" ca="1" si="32"/>
        <v>0</v>
      </c>
      <c r="Y192" s="679">
        <f t="shared" ca="1" si="32"/>
        <v>0</v>
      </c>
      <c r="Z192" s="679">
        <f t="shared" ca="1" si="32"/>
        <v>0</v>
      </c>
      <c r="AA192" t="str">
        <f t="shared" si="20"/>
        <v>HUM_ASR_FY_2022</v>
      </c>
      <c r="AB192" s="958">
        <f t="shared" si="21"/>
        <v>45032</v>
      </c>
      <c r="AC192" t="str">
        <f t="shared" si="22"/>
        <v>Unaudited</v>
      </c>
    </row>
    <row r="193" spans="1:29" x14ac:dyDescent="0.25">
      <c r="A193" t="s">
        <v>420</v>
      </c>
      <c r="B193" t="s">
        <v>1385</v>
      </c>
      <c r="C193" t="s">
        <v>1386</v>
      </c>
      <c r="D193">
        <v>1900</v>
      </c>
      <c r="E193" s="958">
        <v>1</v>
      </c>
      <c r="F193" t="s">
        <v>440</v>
      </c>
      <c r="G193" s="958">
        <v>274</v>
      </c>
      <c r="H193" t="s">
        <v>379</v>
      </c>
      <c r="I193" s="938" t="s">
        <v>488</v>
      </c>
      <c r="J193" s="938" t="s">
        <v>444</v>
      </c>
      <c r="K193" s="938" t="s">
        <v>449</v>
      </c>
      <c r="L193" s="944" t="s">
        <v>106</v>
      </c>
      <c r="M193" s="960" t="s">
        <v>186</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HUM_ASR_FY_2022</v>
      </c>
      <c r="AB193" s="958">
        <f t="shared" si="21"/>
        <v>45032</v>
      </c>
      <c r="AC193" t="str">
        <f t="shared" si="22"/>
        <v>Unaudited</v>
      </c>
    </row>
    <row r="194" spans="1:29" x14ac:dyDescent="0.25">
      <c r="A194" t="s">
        <v>420</v>
      </c>
      <c r="B194" t="s">
        <v>1385</v>
      </c>
      <c r="C194" t="s">
        <v>1386</v>
      </c>
      <c r="D194">
        <v>1900</v>
      </c>
      <c r="E194" s="958">
        <v>1</v>
      </c>
      <c r="F194" t="s">
        <v>440</v>
      </c>
      <c r="G194" s="958">
        <v>274</v>
      </c>
      <c r="H194" t="s">
        <v>379</v>
      </c>
      <c r="I194" s="938" t="s">
        <v>488</v>
      </c>
      <c r="J194" s="938" t="s">
        <v>444</v>
      </c>
      <c r="K194" s="938" t="s">
        <v>449</v>
      </c>
      <c r="L194" s="938" t="s">
        <v>1321</v>
      </c>
      <c r="M194" s="959" t="s">
        <v>1322</v>
      </c>
      <c r="N194" s="679">
        <f t="shared" ca="1" si="31"/>
        <v>5429179.4800000004</v>
      </c>
      <c r="O194" s="679">
        <f t="shared" ca="1" si="32"/>
        <v>127052.69</v>
      </c>
      <c r="P194" s="679">
        <f t="shared" ca="1" si="32"/>
        <v>54554.420000000006</v>
      </c>
      <c r="Q194" s="679">
        <f t="shared" ca="1" si="32"/>
        <v>1209861.6200000001</v>
      </c>
      <c r="R194" s="679">
        <f t="shared" ca="1" si="32"/>
        <v>526663.51</v>
      </c>
      <c r="S194" s="679">
        <f t="shared" ca="1" si="32"/>
        <v>3422047.13</v>
      </c>
      <c r="T194" s="679">
        <f t="shared" ca="1" si="32"/>
        <v>0</v>
      </c>
      <c r="U194" s="679">
        <f t="shared" ca="1" si="32"/>
        <v>54318.82</v>
      </c>
      <c r="V194" s="679">
        <f t="shared" ca="1" si="32"/>
        <v>34681.29</v>
      </c>
      <c r="W194" s="679">
        <f t="shared" ca="1" si="28"/>
        <v>0</v>
      </c>
      <c r="X194" s="679">
        <f t="shared" ca="1" si="32"/>
        <v>0</v>
      </c>
      <c r="Y194" s="679">
        <f t="shared" ca="1" si="32"/>
        <v>0</v>
      </c>
      <c r="Z194" s="679">
        <f t="shared" ca="1" si="32"/>
        <v>0</v>
      </c>
      <c r="AA194" t="str">
        <f t="shared" ref="AA194:AA257" si="33">file_name</f>
        <v>HUM_ASR_FY_2022</v>
      </c>
      <c r="AB194" s="958">
        <f t="shared" ref="AB194:AB257" si="34">file_date</f>
        <v>45032</v>
      </c>
      <c r="AC194" t="str">
        <f t="shared" ref="AC194:AC257" si="35">status</f>
        <v>Unaudited</v>
      </c>
    </row>
    <row r="195" spans="1:29" x14ac:dyDescent="0.25">
      <c r="A195" t="s">
        <v>420</v>
      </c>
      <c r="B195" t="s">
        <v>1385</v>
      </c>
      <c r="C195" t="s">
        <v>1386</v>
      </c>
      <c r="D195">
        <v>1900</v>
      </c>
      <c r="E195" s="958">
        <v>1</v>
      </c>
      <c r="F195" t="s">
        <v>440</v>
      </c>
      <c r="G195" s="958">
        <v>274</v>
      </c>
      <c r="H195" t="s">
        <v>379</v>
      </c>
      <c r="I195" s="938" t="s">
        <v>488</v>
      </c>
      <c r="J195" s="938" t="s">
        <v>444</v>
      </c>
      <c r="K195" s="938" t="s">
        <v>449</v>
      </c>
      <c r="L195" s="938" t="s">
        <v>107</v>
      </c>
      <c r="M195" s="959" t="s">
        <v>187</v>
      </c>
      <c r="N195" s="679">
        <f t="shared" ca="1" si="31"/>
        <v>3095390.53</v>
      </c>
      <c r="O195" s="679">
        <f t="shared" ca="1" si="32"/>
        <v>1271709.219999999</v>
      </c>
      <c r="P195" s="679">
        <f t="shared" ca="1" si="32"/>
        <v>176639.85000000006</v>
      </c>
      <c r="Q195" s="679">
        <f t="shared" ca="1" si="32"/>
        <v>1150360.3300000003</v>
      </c>
      <c r="R195" s="679">
        <f t="shared" ca="1" si="32"/>
        <v>269346.28999999998</v>
      </c>
      <c r="S195" s="679">
        <f t="shared" ca="1" si="32"/>
        <v>25811.119999999999</v>
      </c>
      <c r="T195" s="679">
        <f t="shared" ca="1" si="32"/>
        <v>44412.1</v>
      </c>
      <c r="U195" s="679">
        <f t="shared" ca="1" si="32"/>
        <v>402.76999999999992</v>
      </c>
      <c r="V195" s="679">
        <f t="shared" ca="1" si="32"/>
        <v>10202.130000000001</v>
      </c>
      <c r="W195" s="679">
        <f t="shared" ca="1" si="28"/>
        <v>146506.72000000003</v>
      </c>
      <c r="X195" s="679">
        <f t="shared" ca="1" si="32"/>
        <v>0</v>
      </c>
      <c r="Y195" s="679">
        <f t="shared" ca="1" si="32"/>
        <v>0</v>
      </c>
      <c r="Z195" s="679">
        <f t="shared" ca="1" si="32"/>
        <v>0</v>
      </c>
      <c r="AA195" t="str">
        <f t="shared" si="33"/>
        <v>HUM_ASR_FY_2022</v>
      </c>
      <c r="AB195" s="958">
        <f t="shared" si="34"/>
        <v>45032</v>
      </c>
      <c r="AC195" t="str">
        <f t="shared" si="35"/>
        <v>Unaudited</v>
      </c>
    </row>
    <row r="196" spans="1:29" x14ac:dyDescent="0.25">
      <c r="A196" t="s">
        <v>420</v>
      </c>
      <c r="B196" t="s">
        <v>1385</v>
      </c>
      <c r="C196" t="s">
        <v>1386</v>
      </c>
      <c r="D196">
        <v>1900</v>
      </c>
      <c r="E196" s="958">
        <v>1</v>
      </c>
      <c r="F196" t="s">
        <v>440</v>
      </c>
      <c r="G196" s="958">
        <v>274</v>
      </c>
      <c r="H196" t="s">
        <v>379</v>
      </c>
      <c r="I196" s="938" t="s">
        <v>488</v>
      </c>
      <c r="J196" s="938" t="s">
        <v>444</v>
      </c>
      <c r="K196" s="938" t="s">
        <v>449</v>
      </c>
      <c r="L196" s="938" t="s">
        <v>108</v>
      </c>
      <c r="M196" s="959" t="s">
        <v>160</v>
      </c>
      <c r="N196" s="679">
        <f t="shared" ca="1" si="31"/>
        <v>13137713.529999977</v>
      </c>
      <c r="O196" s="679">
        <f t="shared" ca="1" si="32"/>
        <v>9818159.8399999719</v>
      </c>
      <c r="P196" s="679">
        <f t="shared" ca="1" si="32"/>
        <v>643298.61000000034</v>
      </c>
      <c r="Q196" s="679">
        <f t="shared" ca="1" si="32"/>
        <v>1653815.3300000017</v>
      </c>
      <c r="R196" s="679">
        <f t="shared" ca="1" si="32"/>
        <v>635571.64000000048</v>
      </c>
      <c r="S196" s="679">
        <f t="shared" ca="1" si="32"/>
        <v>7994.76</v>
      </c>
      <c r="T196" s="679">
        <f t="shared" ca="1" si="32"/>
        <v>101112.63</v>
      </c>
      <c r="U196" s="679">
        <f t="shared" ca="1" si="32"/>
        <v>553.77</v>
      </c>
      <c r="V196" s="679">
        <f t="shared" ca="1" si="32"/>
        <v>69984.73</v>
      </c>
      <c r="W196" s="679">
        <f t="shared" ca="1" si="28"/>
        <v>41628.990000000005</v>
      </c>
      <c r="X196" s="679">
        <f t="shared" ca="1" si="32"/>
        <v>32630.639999999999</v>
      </c>
      <c r="Y196" s="679">
        <f t="shared" ca="1" si="32"/>
        <v>132962.58999999997</v>
      </c>
      <c r="Z196" s="679">
        <f t="shared" ca="1" si="32"/>
        <v>0</v>
      </c>
      <c r="AA196" t="str">
        <f t="shared" si="33"/>
        <v>HUM_ASR_FY_2022</v>
      </c>
      <c r="AB196" s="958">
        <f t="shared" si="34"/>
        <v>45032</v>
      </c>
      <c r="AC196" t="str">
        <f t="shared" si="35"/>
        <v>Unaudited</v>
      </c>
    </row>
    <row r="197" spans="1:29" x14ac:dyDescent="0.25">
      <c r="A197" t="s">
        <v>420</v>
      </c>
      <c r="B197" t="s">
        <v>1385</v>
      </c>
      <c r="C197" t="s">
        <v>1386</v>
      </c>
      <c r="D197">
        <v>1900</v>
      </c>
      <c r="E197" s="958">
        <v>1</v>
      </c>
      <c r="F197" t="s">
        <v>440</v>
      </c>
      <c r="G197" s="958">
        <v>274</v>
      </c>
      <c r="H197" t="s">
        <v>379</v>
      </c>
      <c r="I197" s="938" t="s">
        <v>488</v>
      </c>
      <c r="J197" s="938" t="s">
        <v>444</v>
      </c>
      <c r="K197" s="938" t="s">
        <v>449</v>
      </c>
      <c r="L197" s="938" t="s">
        <v>109</v>
      </c>
      <c r="M197" s="959" t="s">
        <v>134</v>
      </c>
      <c r="N197" s="679">
        <f t="shared" ca="1" si="31"/>
        <v>10390060.112192828</v>
      </c>
      <c r="O197" s="679">
        <f t="shared" ca="1" si="32"/>
        <v>8440178.635223547</v>
      </c>
      <c r="P197" s="679">
        <f t="shared" ca="1" si="32"/>
        <v>414837.76427319675</v>
      </c>
      <c r="Q197" s="679">
        <f t="shared" ca="1" si="32"/>
        <v>598094.98196234298</v>
      </c>
      <c r="R197" s="679">
        <f t="shared" ca="1" si="32"/>
        <v>276584.77873061073</v>
      </c>
      <c r="S197" s="679">
        <f t="shared" ca="1" si="32"/>
        <v>289635.3102210401</v>
      </c>
      <c r="T197" s="679">
        <f t="shared" ca="1" si="32"/>
        <v>43829.504207792204</v>
      </c>
      <c r="U197" s="679">
        <f t="shared" ca="1" si="32"/>
        <v>6618.4121904761887</v>
      </c>
      <c r="V197" s="679">
        <f t="shared" ca="1" si="32"/>
        <v>43888.349551348256</v>
      </c>
      <c r="W197" s="679">
        <f t="shared" ca="1" si="28"/>
        <v>702.20599134199153</v>
      </c>
      <c r="X197" s="679">
        <f t="shared" ca="1" si="32"/>
        <v>236009.08808658004</v>
      </c>
      <c r="Y197" s="679">
        <f t="shared" ca="1" si="32"/>
        <v>39681.081754550665</v>
      </c>
      <c r="Z197" s="679">
        <f t="shared" ca="1" si="32"/>
        <v>0</v>
      </c>
      <c r="AA197" t="str">
        <f t="shared" si="33"/>
        <v>HUM_ASR_FY_2022</v>
      </c>
      <c r="AB197" s="958">
        <f t="shared" si="34"/>
        <v>45032</v>
      </c>
      <c r="AC197" t="str">
        <f t="shared" si="35"/>
        <v>Unaudited</v>
      </c>
    </row>
    <row r="198" spans="1:29" x14ac:dyDescent="0.25">
      <c r="A198" t="s">
        <v>420</v>
      </c>
      <c r="B198" t="s">
        <v>1385</v>
      </c>
      <c r="C198" t="s">
        <v>1386</v>
      </c>
      <c r="D198">
        <v>1900</v>
      </c>
      <c r="E198" s="958">
        <v>1</v>
      </c>
      <c r="F198" t="s">
        <v>440</v>
      </c>
      <c r="G198" s="958">
        <v>274</v>
      </c>
      <c r="H198" t="s">
        <v>379</v>
      </c>
      <c r="I198" s="938" t="s">
        <v>488</v>
      </c>
      <c r="J198" s="938" t="s">
        <v>444</v>
      </c>
      <c r="K198" s="938" t="s">
        <v>449</v>
      </c>
      <c r="L198" s="938" t="s">
        <v>110</v>
      </c>
      <c r="M198" s="959" t="s">
        <v>162</v>
      </c>
      <c r="N198" s="679">
        <f t="shared" ca="1" si="31"/>
        <v>638082.97789504833</v>
      </c>
      <c r="O198" s="679">
        <f t="shared" ca="1" si="32"/>
        <v>474086.03754936886</v>
      </c>
      <c r="P198" s="679">
        <f t="shared" ca="1" si="32"/>
        <v>31876.827612005734</v>
      </c>
      <c r="Q198" s="679">
        <f t="shared" ca="1" si="32"/>
        <v>81411.765440223026</v>
      </c>
      <c r="R198" s="679">
        <f t="shared" ca="1" si="32"/>
        <v>31299.059236128105</v>
      </c>
      <c r="S198" s="679">
        <f t="shared" ca="1" si="32"/>
        <v>430.51102769265322</v>
      </c>
      <c r="T198" s="679">
        <f t="shared" ca="1" si="32"/>
        <v>5079.7672038055962</v>
      </c>
      <c r="U198" s="679">
        <f t="shared" ca="1" si="32"/>
        <v>24.843857344335831</v>
      </c>
      <c r="V198" s="679">
        <f t="shared" ca="1" si="32"/>
        <v>3436.1638876626744</v>
      </c>
      <c r="W198" s="679">
        <f t="shared" ca="1" si="28"/>
        <v>2200.1194997574985</v>
      </c>
      <c r="X198" s="679">
        <f t="shared" ca="1" si="32"/>
        <v>1601.4211798995132</v>
      </c>
      <c r="Y198" s="679">
        <f t="shared" ca="1" si="32"/>
        <v>6636.4614011602598</v>
      </c>
      <c r="Z198" s="679">
        <f t="shared" ca="1" si="32"/>
        <v>0</v>
      </c>
      <c r="AA198" t="str">
        <f t="shared" si="33"/>
        <v>HUM_ASR_FY_2022</v>
      </c>
      <c r="AB198" s="958">
        <f t="shared" si="34"/>
        <v>45032</v>
      </c>
      <c r="AC198" t="str">
        <f t="shared" si="35"/>
        <v>Unaudited</v>
      </c>
    </row>
    <row r="199" spans="1:29" x14ac:dyDescent="0.25">
      <c r="A199" t="s">
        <v>420</v>
      </c>
      <c r="B199" t="s">
        <v>1385</v>
      </c>
      <c r="C199" t="s">
        <v>1386</v>
      </c>
      <c r="D199">
        <v>1900</v>
      </c>
      <c r="E199" s="958">
        <v>1</v>
      </c>
      <c r="F199" t="s">
        <v>440</v>
      </c>
      <c r="G199" s="958">
        <v>274</v>
      </c>
      <c r="H199" t="s">
        <v>379</v>
      </c>
      <c r="I199" s="938" t="s">
        <v>488</v>
      </c>
      <c r="J199" s="938" t="s">
        <v>444</v>
      </c>
      <c r="K199" s="938" t="s">
        <v>449</v>
      </c>
      <c r="L199" s="938" t="s">
        <v>111</v>
      </c>
      <c r="M199" s="959" t="s">
        <v>463</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HUM_ASR_FY_2022</v>
      </c>
      <c r="AB199" s="958">
        <f t="shared" si="34"/>
        <v>45032</v>
      </c>
      <c r="AC199" t="str">
        <f t="shared" si="35"/>
        <v>Unaudited</v>
      </c>
    </row>
    <row r="200" spans="1:29" x14ac:dyDescent="0.25">
      <c r="A200" t="s">
        <v>420</v>
      </c>
      <c r="B200" t="s">
        <v>1385</v>
      </c>
      <c r="C200" t="s">
        <v>1386</v>
      </c>
      <c r="D200">
        <v>1900</v>
      </c>
      <c r="E200" s="958">
        <v>1</v>
      </c>
      <c r="F200" t="s">
        <v>440</v>
      </c>
      <c r="G200" s="958">
        <v>274</v>
      </c>
      <c r="H200" t="s">
        <v>379</v>
      </c>
      <c r="I200" s="938" t="s">
        <v>488</v>
      </c>
      <c r="J200" s="938" t="s">
        <v>444</v>
      </c>
      <c r="K200" s="938" t="s">
        <v>6</v>
      </c>
      <c r="L200" s="938" t="s">
        <v>117</v>
      </c>
      <c r="M200" s="959" t="s">
        <v>188</v>
      </c>
      <c r="N200" s="679">
        <f t="shared" ca="1" si="31"/>
        <v>6253266.2999999998</v>
      </c>
      <c r="O200" s="679">
        <f t="shared" ca="1" si="32"/>
        <v>3000765.16</v>
      </c>
      <c r="P200" s="679">
        <f t="shared" ca="1" si="32"/>
        <v>365112.35999999993</v>
      </c>
      <c r="Q200" s="679">
        <f t="shared" ca="1" si="32"/>
        <v>1188177.8899999997</v>
      </c>
      <c r="R200" s="679">
        <f t="shared" ca="1" si="32"/>
        <v>755258.17999999993</v>
      </c>
      <c r="S200" s="679">
        <f t="shared" ca="1" si="32"/>
        <v>183152.15</v>
      </c>
      <c r="T200" s="679">
        <f t="shared" ca="1" si="32"/>
        <v>8558.119999999999</v>
      </c>
      <c r="U200" s="679">
        <f t="shared" ca="1" si="32"/>
        <v>1714.2</v>
      </c>
      <c r="V200" s="679">
        <f t="shared" ca="1" si="32"/>
        <v>53660.899999999994</v>
      </c>
      <c r="W200" s="679">
        <f t="shared" ca="1" si="28"/>
        <v>0</v>
      </c>
      <c r="X200" s="679">
        <f t="shared" ca="1" si="32"/>
        <v>492889.73999999935</v>
      </c>
      <c r="Y200" s="679">
        <f t="shared" ca="1" si="32"/>
        <v>203977.60000000003</v>
      </c>
      <c r="Z200" s="679">
        <f t="shared" ca="1" si="32"/>
        <v>0</v>
      </c>
      <c r="AA200" t="str">
        <f t="shared" si="33"/>
        <v>HUM_ASR_FY_2022</v>
      </c>
      <c r="AB200" s="958">
        <f t="shared" si="34"/>
        <v>45032</v>
      </c>
      <c r="AC200" t="str">
        <f t="shared" si="35"/>
        <v>Unaudited</v>
      </c>
    </row>
    <row r="201" spans="1:29" x14ac:dyDescent="0.25">
      <c r="A201" t="s">
        <v>420</v>
      </c>
      <c r="B201" t="s">
        <v>1385</v>
      </c>
      <c r="C201" t="s">
        <v>1386</v>
      </c>
      <c r="D201">
        <v>1900</v>
      </c>
      <c r="E201" s="958">
        <v>1</v>
      </c>
      <c r="F201" t="s">
        <v>440</v>
      </c>
      <c r="G201" s="958">
        <v>274</v>
      </c>
      <c r="H201" t="s">
        <v>379</v>
      </c>
      <c r="I201" s="938" t="s">
        <v>488</v>
      </c>
      <c r="J201" s="938" t="s">
        <v>444</v>
      </c>
      <c r="K201" s="938" t="s">
        <v>6</v>
      </c>
      <c r="L201" s="938" t="s">
        <v>45</v>
      </c>
      <c r="M201" s="959" t="s">
        <v>163</v>
      </c>
      <c r="N201" s="679">
        <f t="shared" ca="1" si="31"/>
        <v>895865.16780717683</v>
      </c>
      <c r="O201" s="679">
        <f t="shared" ca="1" si="32"/>
        <v>637369.9947764565</v>
      </c>
      <c r="P201" s="679">
        <f t="shared" ca="1" si="32"/>
        <v>43969.795726803313</v>
      </c>
      <c r="Q201" s="679">
        <f t="shared" ca="1" si="32"/>
        <v>78715.488037657124</v>
      </c>
      <c r="R201" s="679">
        <f t="shared" ca="1" si="32"/>
        <v>34171.841269389246</v>
      </c>
      <c r="S201" s="679">
        <f t="shared" ca="1" si="32"/>
        <v>47787.009778959989</v>
      </c>
      <c r="T201" s="679">
        <f t="shared" ca="1" si="32"/>
        <v>1695.5357922077922</v>
      </c>
      <c r="U201" s="679">
        <f t="shared" ca="1" si="32"/>
        <v>679.68780952380939</v>
      </c>
      <c r="V201" s="679">
        <f t="shared" ca="1" si="32"/>
        <v>3052.7504486517491</v>
      </c>
      <c r="W201" s="679">
        <f t="shared" ca="1" si="28"/>
        <v>25.794008658008654</v>
      </c>
      <c r="X201" s="679">
        <f t="shared" ca="1" si="32"/>
        <v>42551.07191341991</v>
      </c>
      <c r="Y201" s="679">
        <f t="shared" ca="1" si="32"/>
        <v>5846.19824544933</v>
      </c>
      <c r="Z201" s="679">
        <f t="shared" ca="1" si="32"/>
        <v>0</v>
      </c>
      <c r="AA201" t="str">
        <f t="shared" si="33"/>
        <v>HUM_ASR_FY_2022</v>
      </c>
      <c r="AB201" s="958">
        <f t="shared" si="34"/>
        <v>45032</v>
      </c>
      <c r="AC201" t="str">
        <f t="shared" si="35"/>
        <v>Unaudited</v>
      </c>
    </row>
    <row r="202" spans="1:29" x14ac:dyDescent="0.25">
      <c r="A202" t="s">
        <v>420</v>
      </c>
      <c r="B202" t="s">
        <v>1385</v>
      </c>
      <c r="C202" t="s">
        <v>1386</v>
      </c>
      <c r="D202">
        <v>1900</v>
      </c>
      <c r="E202" s="958">
        <v>1</v>
      </c>
      <c r="F202" t="s">
        <v>440</v>
      </c>
      <c r="G202" s="958">
        <v>274</v>
      </c>
      <c r="H202" t="s">
        <v>379</v>
      </c>
      <c r="I202" s="938" t="s">
        <v>488</v>
      </c>
      <c r="J202" s="938" t="s">
        <v>444</v>
      </c>
      <c r="K202" s="938" t="s">
        <v>6</v>
      </c>
      <c r="L202" s="938" t="s">
        <v>46</v>
      </c>
      <c r="M202" s="959" t="s">
        <v>164</v>
      </c>
      <c r="N202" s="679">
        <f t="shared" ca="1" si="31"/>
        <v>109801.58213124439</v>
      </c>
      <c r="O202" s="679">
        <f t="shared" ca="1" si="32"/>
        <v>51429.068476333436</v>
      </c>
      <c r="P202" s="679">
        <f t="shared" ca="1" si="32"/>
        <v>6382.1602447562491</v>
      </c>
      <c r="Q202" s="679">
        <f t="shared" ca="1" si="32"/>
        <v>22077.080492347282</v>
      </c>
      <c r="R202" s="679">
        <f t="shared" ca="1" si="32"/>
        <v>13240.240427065102</v>
      </c>
      <c r="S202" s="679">
        <f t="shared" ca="1" si="32"/>
        <v>3079.727633084211</v>
      </c>
      <c r="T202" s="679">
        <f t="shared" ca="1" si="32"/>
        <v>144.3871353327562</v>
      </c>
      <c r="U202" s="679">
        <f t="shared" ca="1" si="32"/>
        <v>26.657504788783992</v>
      </c>
      <c r="V202" s="679">
        <f t="shared" ca="1" si="32"/>
        <v>839.62715256890283</v>
      </c>
      <c r="W202" s="679">
        <f t="shared" ca="1" si="28"/>
        <v>0</v>
      </c>
      <c r="X202" s="679">
        <f t="shared" ca="1" si="32"/>
        <v>9061.778049918019</v>
      </c>
      <c r="Y202" s="679">
        <f t="shared" ca="1" si="32"/>
        <v>3520.8550150496253</v>
      </c>
      <c r="Z202" s="679">
        <f t="shared" ca="1" si="32"/>
        <v>0</v>
      </c>
      <c r="AA202" t="str">
        <f t="shared" si="33"/>
        <v>HUM_ASR_FY_2022</v>
      </c>
      <c r="AB202" s="958">
        <f t="shared" si="34"/>
        <v>45032</v>
      </c>
      <c r="AC202" t="str">
        <f t="shared" si="35"/>
        <v>Unaudited</v>
      </c>
    </row>
    <row r="203" spans="1:29" x14ac:dyDescent="0.25">
      <c r="A203" t="s">
        <v>420</v>
      </c>
      <c r="B203" t="s">
        <v>1385</v>
      </c>
      <c r="C203" t="s">
        <v>1386</v>
      </c>
      <c r="D203">
        <v>1900</v>
      </c>
      <c r="E203" s="958">
        <v>1</v>
      </c>
      <c r="F203" t="s">
        <v>440</v>
      </c>
      <c r="G203" s="958">
        <v>274</v>
      </c>
      <c r="H203" t="s">
        <v>379</v>
      </c>
      <c r="I203" s="938" t="s">
        <v>488</v>
      </c>
      <c r="J203" s="938" t="s">
        <v>444</v>
      </c>
      <c r="K203" s="938" t="s">
        <v>6</v>
      </c>
      <c r="L203" s="946" t="s">
        <v>165</v>
      </c>
      <c r="M203" s="961" t="s">
        <v>461</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HUM_ASR_FY_2022</v>
      </c>
      <c r="AB203" s="958">
        <f t="shared" si="34"/>
        <v>45032</v>
      </c>
      <c r="AC203" t="str">
        <f t="shared" si="35"/>
        <v>Unaudited</v>
      </c>
    </row>
    <row r="204" spans="1:29" x14ac:dyDescent="0.25">
      <c r="A204" t="s">
        <v>420</v>
      </c>
      <c r="B204" t="s">
        <v>1385</v>
      </c>
      <c r="C204" t="s">
        <v>1386</v>
      </c>
      <c r="D204">
        <v>1900</v>
      </c>
      <c r="E204" s="958">
        <v>1</v>
      </c>
      <c r="F204" t="s">
        <v>440</v>
      </c>
      <c r="G204" s="958">
        <v>274</v>
      </c>
      <c r="H204" t="s">
        <v>379</v>
      </c>
      <c r="I204" s="938" t="s">
        <v>488</v>
      </c>
      <c r="J204" s="938" t="s">
        <v>444</v>
      </c>
      <c r="K204" s="938" t="s">
        <v>434</v>
      </c>
      <c r="L204" s="948" t="s">
        <v>120</v>
      </c>
      <c r="M204" s="962" t="s">
        <v>32</v>
      </c>
      <c r="N204" s="679">
        <f t="shared" ca="1" si="31"/>
        <v>-208893.52</v>
      </c>
      <c r="O204" s="679">
        <f t="shared" ca="1" si="32"/>
        <v>-112280.77236089316</v>
      </c>
      <c r="P204" s="679">
        <f t="shared" ca="1" si="32"/>
        <v>-11617.80350384168</v>
      </c>
      <c r="Q204" s="679">
        <f t="shared" ca="1" si="32"/>
        <v>-43120.967245856205</v>
      </c>
      <c r="R204" s="679">
        <f t="shared" ca="1" si="32"/>
        <v>-22033.139072513033</v>
      </c>
      <c r="S204" s="679">
        <f t="shared" ca="1" si="32"/>
        <v>-3768.6651041410505</v>
      </c>
      <c r="T204" s="679">
        <f t="shared" ca="1" si="32"/>
        <v>-1017.2484183935632</v>
      </c>
      <c r="U204" s="679">
        <f t="shared" ca="1" si="32"/>
        <v>-42.073557758912386</v>
      </c>
      <c r="V204" s="679">
        <f t="shared" ca="1" si="32"/>
        <v>-4055.5650318839439</v>
      </c>
      <c r="W204" s="679">
        <f t="shared" ca="1" si="28"/>
        <v>-1367.9089559550464</v>
      </c>
      <c r="X204" s="679">
        <f t="shared" ca="1" si="32"/>
        <v>-2062.7008408958359</v>
      </c>
      <c r="Y204" s="679">
        <f t="shared" ca="1" si="32"/>
        <v>-7526.6759078675495</v>
      </c>
      <c r="Z204" s="679">
        <f t="shared" ca="1" si="32"/>
        <v>0</v>
      </c>
      <c r="AA204" t="str">
        <f t="shared" si="33"/>
        <v>HUM_ASR_FY_2022</v>
      </c>
      <c r="AB204" s="958">
        <f t="shared" si="34"/>
        <v>45032</v>
      </c>
      <c r="AC204" t="str">
        <f t="shared" si="35"/>
        <v>Unaudited</v>
      </c>
    </row>
    <row r="205" spans="1:29" x14ac:dyDescent="0.25">
      <c r="A205" t="s">
        <v>420</v>
      </c>
      <c r="B205" t="s">
        <v>1385</v>
      </c>
      <c r="C205" t="s">
        <v>1386</v>
      </c>
      <c r="D205">
        <v>1900</v>
      </c>
      <c r="E205" s="958">
        <v>1</v>
      </c>
      <c r="F205" t="s">
        <v>440</v>
      </c>
      <c r="G205" s="958">
        <v>274</v>
      </c>
      <c r="H205" t="s">
        <v>379</v>
      </c>
      <c r="I205" s="959" t="s">
        <v>488</v>
      </c>
      <c r="J205" s="959" t="s">
        <v>444</v>
      </c>
      <c r="K205" s="959" t="s">
        <v>434</v>
      </c>
      <c r="L205" s="938" t="s">
        <v>943</v>
      </c>
      <c r="M205" s="959" t="s">
        <v>935</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HUM_ASR_FY_2022</v>
      </c>
      <c r="AB205" s="958">
        <f t="shared" si="34"/>
        <v>45032</v>
      </c>
      <c r="AC205" t="str">
        <f t="shared" si="35"/>
        <v>Unaudited</v>
      </c>
    </row>
    <row r="206" spans="1:29" x14ac:dyDescent="0.25">
      <c r="A206" t="s">
        <v>420</v>
      </c>
      <c r="B206" t="s">
        <v>1385</v>
      </c>
      <c r="C206" t="s">
        <v>1386</v>
      </c>
      <c r="D206">
        <v>1900</v>
      </c>
      <c r="E206" s="958">
        <v>1</v>
      </c>
      <c r="F206" t="s">
        <v>440</v>
      </c>
      <c r="G206" s="958">
        <v>274</v>
      </c>
      <c r="H206" t="s">
        <v>379</v>
      </c>
      <c r="I206" s="938" t="s">
        <v>488</v>
      </c>
      <c r="J206" s="938" t="s">
        <v>444</v>
      </c>
      <c r="K206" s="938" t="s">
        <v>434</v>
      </c>
      <c r="L206" s="938" t="s">
        <v>167</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HUM_ASR_FY_2022</v>
      </c>
      <c r="AB206" s="958">
        <f t="shared" si="34"/>
        <v>45032</v>
      </c>
      <c r="AC206" t="str">
        <f t="shared" si="35"/>
        <v>Unaudited</v>
      </c>
    </row>
    <row r="207" spans="1:29" x14ac:dyDescent="0.25">
      <c r="A207" t="s">
        <v>420</v>
      </c>
      <c r="B207" t="s">
        <v>1385</v>
      </c>
      <c r="C207" t="s">
        <v>1386</v>
      </c>
      <c r="D207">
        <v>1900</v>
      </c>
      <c r="E207" s="958">
        <v>1</v>
      </c>
      <c r="F207" t="s">
        <v>440</v>
      </c>
      <c r="G207" s="958">
        <v>274</v>
      </c>
      <c r="H207" t="s">
        <v>379</v>
      </c>
      <c r="I207" s="938" t="s">
        <v>488</v>
      </c>
      <c r="J207" s="938" t="s">
        <v>444</v>
      </c>
      <c r="K207" s="938" t="s">
        <v>434</v>
      </c>
      <c r="L207" s="938" t="s">
        <v>168</v>
      </c>
      <c r="M207" s="963" t="s">
        <v>329</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HUM_ASR_FY_2022</v>
      </c>
      <c r="AB207" s="958">
        <f t="shared" si="34"/>
        <v>45032</v>
      </c>
      <c r="AC207" t="str">
        <f t="shared" si="35"/>
        <v>Unaudited</v>
      </c>
    </row>
    <row r="208" spans="1:29" x14ac:dyDescent="0.25">
      <c r="A208" t="s">
        <v>420</v>
      </c>
      <c r="B208" t="s">
        <v>1385</v>
      </c>
      <c r="C208" t="s">
        <v>1386</v>
      </c>
      <c r="D208">
        <v>1900</v>
      </c>
      <c r="E208" s="958">
        <v>1</v>
      </c>
      <c r="F208" t="s">
        <v>440</v>
      </c>
      <c r="G208" s="958">
        <v>274</v>
      </c>
      <c r="H208" t="s">
        <v>379</v>
      </c>
      <c r="I208" s="938" t="s">
        <v>488</v>
      </c>
      <c r="J208" s="938" t="s">
        <v>450</v>
      </c>
      <c r="K208" s="938" t="s">
        <v>435</v>
      </c>
      <c r="L208" s="938" t="s">
        <v>121</v>
      </c>
      <c r="M208" s="963" t="s">
        <v>27</v>
      </c>
      <c r="N208" s="679">
        <f t="shared" ca="1" si="31"/>
        <v>48347822.60999994</v>
      </c>
      <c r="O208" s="679">
        <f t="shared" ca="1" si="32"/>
        <v>294714.82000000053</v>
      </c>
      <c r="P208" s="679">
        <f t="shared" ca="1" si="32"/>
        <v>48053107.78999994</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HUM_ASR_FY_2022</v>
      </c>
      <c r="AB208" s="958">
        <f t="shared" si="34"/>
        <v>45032</v>
      </c>
      <c r="AC208" t="str">
        <f t="shared" si="35"/>
        <v>Unaudited</v>
      </c>
    </row>
    <row r="209" spans="1:29" x14ac:dyDescent="0.25">
      <c r="A209" t="s">
        <v>420</v>
      </c>
      <c r="B209" t="s">
        <v>1385</v>
      </c>
      <c r="C209" t="s">
        <v>1386</v>
      </c>
      <c r="D209">
        <v>1900</v>
      </c>
      <c r="E209" s="958">
        <v>1</v>
      </c>
      <c r="F209" t="s">
        <v>440</v>
      </c>
      <c r="G209" s="958">
        <v>274</v>
      </c>
      <c r="H209" t="s">
        <v>379</v>
      </c>
      <c r="I209" s="938" t="s">
        <v>488</v>
      </c>
      <c r="J209" s="938" t="s">
        <v>450</v>
      </c>
      <c r="K209" s="938" t="s">
        <v>435</v>
      </c>
      <c r="L209" s="938" t="s">
        <v>122</v>
      </c>
      <c r="M209" s="963" t="s">
        <v>97</v>
      </c>
      <c r="N209" s="679">
        <f t="shared" ca="1" si="31"/>
        <v>2026188.1199999992</v>
      </c>
      <c r="O209" s="679">
        <f t="shared" ca="1" si="32"/>
        <v>0</v>
      </c>
      <c r="P209" s="679">
        <f t="shared" ca="1" si="32"/>
        <v>2026188.1199999992</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HUM_ASR_FY_2022</v>
      </c>
      <c r="AB209" s="958">
        <f t="shared" si="34"/>
        <v>45032</v>
      </c>
      <c r="AC209" t="str">
        <f t="shared" si="35"/>
        <v>Unaudited</v>
      </c>
    </row>
    <row r="210" spans="1:29" x14ac:dyDescent="0.25">
      <c r="A210" t="s">
        <v>420</v>
      </c>
      <c r="B210" t="s">
        <v>1385</v>
      </c>
      <c r="C210" t="s">
        <v>1386</v>
      </c>
      <c r="D210">
        <v>1900</v>
      </c>
      <c r="E210" s="958">
        <v>1</v>
      </c>
      <c r="F210" t="s">
        <v>440</v>
      </c>
      <c r="G210" s="958">
        <v>274</v>
      </c>
      <c r="H210" t="s">
        <v>379</v>
      </c>
      <c r="I210" s="938" t="s">
        <v>488</v>
      </c>
      <c r="J210" s="938" t="s">
        <v>450</v>
      </c>
      <c r="K210" s="938" t="s">
        <v>435</v>
      </c>
      <c r="L210" s="938" t="s">
        <v>123</v>
      </c>
      <c r="M210" s="963" t="s">
        <v>98</v>
      </c>
      <c r="N210" s="679">
        <f t="shared" ca="1" si="31"/>
        <v>3811759.7599999979</v>
      </c>
      <c r="O210" s="679">
        <f t="shared" ca="1" si="32"/>
        <v>0</v>
      </c>
      <c r="P210" s="679">
        <f t="shared" ca="1" si="32"/>
        <v>3811759.7599999979</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HUM_ASR_FY_2022</v>
      </c>
      <c r="AB210" s="958">
        <f t="shared" si="34"/>
        <v>45032</v>
      </c>
      <c r="AC210" t="str">
        <f t="shared" si="35"/>
        <v>Unaudited</v>
      </c>
    </row>
    <row r="211" spans="1:29" x14ac:dyDescent="0.25">
      <c r="A211" t="s">
        <v>420</v>
      </c>
      <c r="B211" t="s">
        <v>1385</v>
      </c>
      <c r="C211" t="s">
        <v>1386</v>
      </c>
      <c r="D211">
        <v>1900</v>
      </c>
      <c r="E211" s="958">
        <v>1</v>
      </c>
      <c r="F211" t="s">
        <v>440</v>
      </c>
      <c r="G211" s="958">
        <v>274</v>
      </c>
      <c r="H211" t="s">
        <v>379</v>
      </c>
      <c r="I211" s="938" t="s">
        <v>488</v>
      </c>
      <c r="J211" s="938" t="s">
        <v>450</v>
      </c>
      <c r="K211" s="938" t="s">
        <v>435</v>
      </c>
      <c r="L211" s="938" t="s">
        <v>124</v>
      </c>
      <c r="M211" s="963" t="s">
        <v>99</v>
      </c>
      <c r="N211" s="679">
        <f t="shared" ca="1" si="31"/>
        <v>2943403.1699999976</v>
      </c>
      <c r="O211" s="679">
        <f t="shared" ca="1" si="32"/>
        <v>0</v>
      </c>
      <c r="P211" s="679">
        <f t="shared" ca="1" si="32"/>
        <v>2943403.1699999976</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HUM_ASR_FY_2022</v>
      </c>
      <c r="AB211" s="958">
        <f t="shared" si="34"/>
        <v>45032</v>
      </c>
      <c r="AC211" t="str">
        <f t="shared" si="35"/>
        <v>Unaudited</v>
      </c>
    </row>
    <row r="212" spans="1:29" x14ac:dyDescent="0.25">
      <c r="A212" t="s">
        <v>420</v>
      </c>
      <c r="B212" t="s">
        <v>1385</v>
      </c>
      <c r="C212" t="s">
        <v>1386</v>
      </c>
      <c r="D212">
        <v>1900</v>
      </c>
      <c r="E212" s="958">
        <v>1</v>
      </c>
      <c r="F212" t="s">
        <v>440</v>
      </c>
      <c r="G212" s="958">
        <v>274</v>
      </c>
      <c r="H212" t="s">
        <v>379</v>
      </c>
      <c r="I212" s="938" t="s">
        <v>488</v>
      </c>
      <c r="J212" s="938" t="s">
        <v>450</v>
      </c>
      <c r="K212" s="938" t="s">
        <v>435</v>
      </c>
      <c r="L212" s="946" t="s">
        <v>125</v>
      </c>
      <c r="M212" s="961" t="s">
        <v>100</v>
      </c>
      <c r="N212" s="679">
        <f t="shared" ca="1" si="31"/>
        <v>6103505.0799999908</v>
      </c>
      <c r="O212" s="679">
        <f t="shared" ca="1" si="32"/>
        <v>155471.57</v>
      </c>
      <c r="P212" s="679">
        <f t="shared" ca="1" si="32"/>
        <v>5948033.5099999905</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HUM_ASR_FY_2022</v>
      </c>
      <c r="AB212" s="958">
        <f t="shared" si="34"/>
        <v>45032</v>
      </c>
      <c r="AC212" t="str">
        <f t="shared" si="35"/>
        <v>Unaudited</v>
      </c>
    </row>
    <row r="213" spans="1:29" x14ac:dyDescent="0.25">
      <c r="A213" t="s">
        <v>420</v>
      </c>
      <c r="B213" t="s">
        <v>1385</v>
      </c>
      <c r="C213" t="s">
        <v>1386</v>
      </c>
      <c r="D213">
        <v>1900</v>
      </c>
      <c r="E213" s="958">
        <v>1</v>
      </c>
      <c r="F213" t="s">
        <v>440</v>
      </c>
      <c r="G213" s="958">
        <v>274</v>
      </c>
      <c r="H213" t="s">
        <v>379</v>
      </c>
      <c r="I213" s="963" t="s">
        <v>488</v>
      </c>
      <c r="J213" s="963" t="s">
        <v>450</v>
      </c>
      <c r="K213" s="963" t="s">
        <v>435</v>
      </c>
      <c r="L213" s="938" t="s">
        <v>126</v>
      </c>
      <c r="M213" s="963" t="s">
        <v>28</v>
      </c>
      <c r="N213" s="679">
        <f t="shared" ca="1" si="31"/>
        <v>118885.46999999984</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9">
        <f t="shared" ca="1" si="38"/>
        <v>118885.46999999984</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HUM_ASR_FY_2022</v>
      </c>
      <c r="AB213" s="958">
        <f t="shared" si="34"/>
        <v>45032</v>
      </c>
      <c r="AC213" t="str">
        <f t="shared" si="35"/>
        <v>Unaudited</v>
      </c>
    </row>
    <row r="214" spans="1:29" x14ac:dyDescent="0.25">
      <c r="A214" t="s">
        <v>420</v>
      </c>
      <c r="B214" t="s">
        <v>1385</v>
      </c>
      <c r="C214" t="s">
        <v>1386</v>
      </c>
      <c r="D214">
        <v>1900</v>
      </c>
      <c r="E214" s="958">
        <v>1</v>
      </c>
      <c r="F214" t="s">
        <v>440</v>
      </c>
      <c r="G214" s="958">
        <v>274</v>
      </c>
      <c r="H214" t="s">
        <v>379</v>
      </c>
      <c r="I214" s="938" t="s">
        <v>488</v>
      </c>
      <c r="J214" s="938" t="s">
        <v>436</v>
      </c>
      <c r="K214" s="938" t="s">
        <v>436</v>
      </c>
      <c r="L214" s="944" t="s">
        <v>128</v>
      </c>
      <c r="M214" s="964" t="s">
        <v>326</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HUM_ASR_FY_2022</v>
      </c>
      <c r="AB214" s="958">
        <f t="shared" si="34"/>
        <v>45032</v>
      </c>
      <c r="AC214" t="str">
        <f t="shared" si="35"/>
        <v>Unaudited</v>
      </c>
    </row>
    <row r="215" spans="1:29" x14ac:dyDescent="0.25">
      <c r="A215" t="s">
        <v>420</v>
      </c>
      <c r="B215" t="s">
        <v>1385</v>
      </c>
      <c r="C215" t="s">
        <v>1386</v>
      </c>
      <c r="D215">
        <v>1900</v>
      </c>
      <c r="E215" s="958">
        <v>1</v>
      </c>
      <c r="F215" t="s">
        <v>440</v>
      </c>
      <c r="G215" s="958">
        <v>274</v>
      </c>
      <c r="H215" t="s">
        <v>379</v>
      </c>
      <c r="I215" s="938" t="s">
        <v>488</v>
      </c>
      <c r="J215" s="938" t="s">
        <v>436</v>
      </c>
      <c r="K215" s="938" t="s">
        <v>436</v>
      </c>
      <c r="L215" s="944" t="s">
        <v>129</v>
      </c>
      <c r="M215" s="964" t="s">
        <v>325</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HUM_ASR_FY_2022</v>
      </c>
      <c r="AB215" s="958">
        <f t="shared" si="34"/>
        <v>45032</v>
      </c>
      <c r="AC215" t="str">
        <f t="shared" si="35"/>
        <v>Unaudited</v>
      </c>
    </row>
    <row r="216" spans="1:29" ht="30" x14ac:dyDescent="0.25">
      <c r="A216" t="s">
        <v>420</v>
      </c>
      <c r="B216" t="s">
        <v>1385</v>
      </c>
      <c r="C216" t="s">
        <v>1386</v>
      </c>
      <c r="D216">
        <v>1900</v>
      </c>
      <c r="E216" s="958">
        <v>1</v>
      </c>
      <c r="F216" t="s">
        <v>440</v>
      </c>
      <c r="G216" s="958">
        <v>274</v>
      </c>
      <c r="H216" t="s">
        <v>379</v>
      </c>
      <c r="I216" s="938" t="s">
        <v>488</v>
      </c>
      <c r="J216" s="938" t="s">
        <v>436</v>
      </c>
      <c r="K216" s="938" t="s">
        <v>436</v>
      </c>
      <c r="L216" s="948" t="s">
        <v>130</v>
      </c>
      <c r="M216" s="965" t="s">
        <v>179</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HUM_ASR_FY_2022</v>
      </c>
      <c r="AB216" s="958">
        <f t="shared" si="34"/>
        <v>45032</v>
      </c>
      <c r="AC216" t="str">
        <f t="shared" si="35"/>
        <v>Unaudited</v>
      </c>
    </row>
    <row r="217" spans="1:29" x14ac:dyDescent="0.25">
      <c r="A217" t="s">
        <v>420</v>
      </c>
      <c r="B217" t="s">
        <v>1385</v>
      </c>
      <c r="C217" t="s">
        <v>1386</v>
      </c>
      <c r="D217">
        <v>1900</v>
      </c>
      <c r="E217" s="958">
        <v>1</v>
      </c>
      <c r="F217" t="s">
        <v>440</v>
      </c>
      <c r="G217" s="958">
        <v>274</v>
      </c>
      <c r="H217" t="s">
        <v>379</v>
      </c>
      <c r="I217" s="964" t="s">
        <v>488</v>
      </c>
      <c r="J217" s="964" t="s">
        <v>436</v>
      </c>
      <c r="K217" s="964" t="s">
        <v>436</v>
      </c>
      <c r="L217" s="944" t="s">
        <v>131</v>
      </c>
      <c r="M217" s="964" t="s">
        <v>494</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HUM_ASR_FY_2022</v>
      </c>
      <c r="AB217" s="958">
        <f t="shared" si="34"/>
        <v>45032</v>
      </c>
      <c r="AC217" t="str">
        <f t="shared" si="35"/>
        <v>Unaudited</v>
      </c>
    </row>
    <row r="218" spans="1:29" x14ac:dyDescent="0.25">
      <c r="A218" t="s">
        <v>420</v>
      </c>
      <c r="B218" t="s">
        <v>1385</v>
      </c>
      <c r="C218" t="s">
        <v>1386</v>
      </c>
      <c r="D218">
        <v>1900</v>
      </c>
      <c r="E218" s="958">
        <v>1</v>
      </c>
      <c r="F218" t="s">
        <v>440</v>
      </c>
      <c r="G218" s="958">
        <v>274</v>
      </c>
      <c r="H218" t="s">
        <v>379</v>
      </c>
      <c r="I218" s="938" t="s">
        <v>488</v>
      </c>
      <c r="J218" s="938" t="s">
        <v>436</v>
      </c>
      <c r="K218" s="938" t="s">
        <v>436</v>
      </c>
      <c r="L218" s="938" t="s">
        <v>132</v>
      </c>
      <c r="M218" s="963" t="s">
        <v>495</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HUM_ASR_FY_2022</v>
      </c>
      <c r="AB218" s="958">
        <f t="shared" si="34"/>
        <v>45032</v>
      </c>
      <c r="AC218" t="str">
        <f t="shared" si="35"/>
        <v>Unaudited</v>
      </c>
    </row>
    <row r="219" spans="1:29" x14ac:dyDescent="0.25">
      <c r="A219" t="s">
        <v>420</v>
      </c>
      <c r="B219" t="s">
        <v>1385</v>
      </c>
      <c r="C219" t="s">
        <v>1386</v>
      </c>
      <c r="D219">
        <v>1900</v>
      </c>
      <c r="E219" s="958">
        <v>1</v>
      </c>
      <c r="F219" t="s">
        <v>440</v>
      </c>
      <c r="G219" s="958">
        <v>274</v>
      </c>
      <c r="H219" t="s">
        <v>379</v>
      </c>
      <c r="I219" s="938" t="s">
        <v>488</v>
      </c>
      <c r="J219" s="938" t="s">
        <v>436</v>
      </c>
      <c r="K219" s="938" t="s">
        <v>436</v>
      </c>
      <c r="L219" s="938" t="s">
        <v>133</v>
      </c>
      <c r="M219" s="963" t="s">
        <v>496</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HUM_ASR_FY_2022</v>
      </c>
      <c r="AB219" s="958">
        <f t="shared" si="34"/>
        <v>45032</v>
      </c>
      <c r="AC219" t="str">
        <f t="shared" si="35"/>
        <v>Unaudited</v>
      </c>
    </row>
    <row r="220" spans="1:29" x14ac:dyDescent="0.25">
      <c r="A220" t="s">
        <v>420</v>
      </c>
      <c r="B220" t="s">
        <v>1385</v>
      </c>
      <c r="C220" t="s">
        <v>1386</v>
      </c>
      <c r="D220">
        <v>1900</v>
      </c>
      <c r="E220" s="958">
        <v>1</v>
      </c>
      <c r="F220" t="s">
        <v>440</v>
      </c>
      <c r="G220" s="958">
        <v>274</v>
      </c>
      <c r="H220" t="s">
        <v>379</v>
      </c>
      <c r="I220" s="938" t="s">
        <v>489</v>
      </c>
      <c r="J220" s="938" t="s">
        <v>26</v>
      </c>
      <c r="K220" s="938" t="s">
        <v>26</v>
      </c>
      <c r="L220" s="938" t="s">
        <v>269</v>
      </c>
      <c r="M220" s="963" t="s">
        <v>26</v>
      </c>
      <c r="N220" s="679">
        <f t="shared" ca="1" si="31"/>
        <v>18263834.425431781</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HUM_ASR_FY_2022</v>
      </c>
      <c r="AB220" s="958">
        <f t="shared" si="34"/>
        <v>45032</v>
      </c>
      <c r="AC220" t="str">
        <f t="shared" si="35"/>
        <v>Unaudited</v>
      </c>
    </row>
    <row r="221" spans="1:29" x14ac:dyDescent="0.25">
      <c r="A221" t="s">
        <v>420</v>
      </c>
      <c r="B221" t="s">
        <v>1385</v>
      </c>
      <c r="C221" t="s">
        <v>1386</v>
      </c>
      <c r="D221">
        <v>1900</v>
      </c>
      <c r="E221" s="958">
        <v>1</v>
      </c>
      <c r="F221" t="s">
        <v>441</v>
      </c>
      <c r="G221" s="958">
        <v>366</v>
      </c>
      <c r="H221" t="s">
        <v>379</v>
      </c>
      <c r="I221" s="938" t="s">
        <v>432</v>
      </c>
      <c r="J221" s="938" t="s">
        <v>432</v>
      </c>
      <c r="K221" s="938" t="s">
        <v>432</v>
      </c>
      <c r="L221" s="946"/>
      <c r="M221" s="961" t="s">
        <v>432</v>
      </c>
      <c r="N221" s="679">
        <f t="shared" ca="1" si="31"/>
        <v>2354616.7311827959</v>
      </c>
      <c r="O221" s="679">
        <f t="shared" ca="1" si="38"/>
        <v>1951928.3311827963</v>
      </c>
      <c r="P221" s="679">
        <f t="shared" ca="1" si="38"/>
        <v>83601.856989247317</v>
      </c>
      <c r="Q221" s="679">
        <f t="shared" ca="1" si="38"/>
        <v>128089.81505376345</v>
      </c>
      <c r="R221" s="679">
        <f t="shared" ca="1" si="38"/>
        <v>46117.762365591399</v>
      </c>
      <c r="S221" s="679">
        <f t="shared" ca="1" si="38"/>
        <v>62367.207526881706</v>
      </c>
      <c r="T221" s="679">
        <f t="shared" ca="1" si="38"/>
        <v>11489.483870967742</v>
      </c>
      <c r="U221" s="679">
        <f t="shared" ca="1" si="38"/>
        <v>662.67634408602157</v>
      </c>
      <c r="V221" s="679">
        <f t="shared" ca="1" si="36"/>
        <v>6400.1139784946245</v>
      </c>
      <c r="W221" s="679">
        <f t="shared" ca="1" si="28"/>
        <v>168.03333333333333</v>
      </c>
      <c r="X221" s="679">
        <f t="shared" ca="1" si="37"/>
        <v>56156.450537634417</v>
      </c>
      <c r="Y221" s="679">
        <f t="shared" ca="1" si="37"/>
        <v>7635</v>
      </c>
      <c r="Z221" s="679">
        <f t="shared" ca="1" si="37"/>
        <v>0</v>
      </c>
      <c r="AA221" t="str">
        <f t="shared" si="33"/>
        <v>HUM_ASR_FY_2022</v>
      </c>
      <c r="AB221" s="958">
        <f t="shared" si="34"/>
        <v>45032</v>
      </c>
      <c r="AC221" t="str">
        <f t="shared" si="35"/>
        <v>Unaudited</v>
      </c>
    </row>
    <row r="222" spans="1:29" x14ac:dyDescent="0.25">
      <c r="A222" t="s">
        <v>420</v>
      </c>
      <c r="B222" t="s">
        <v>1385</v>
      </c>
      <c r="C222" t="s">
        <v>1386</v>
      </c>
      <c r="D222">
        <v>1900</v>
      </c>
      <c r="E222" s="958">
        <v>1</v>
      </c>
      <c r="F222" t="s">
        <v>441</v>
      </c>
      <c r="G222" s="958">
        <v>366</v>
      </c>
      <c r="H222" t="s">
        <v>379</v>
      </c>
      <c r="I222" s="963" t="s">
        <v>487</v>
      </c>
      <c r="J222" s="963" t="s">
        <v>12</v>
      </c>
      <c r="K222" s="963" t="s">
        <v>12</v>
      </c>
      <c r="L222" s="938">
        <v>1.1000000000000001</v>
      </c>
      <c r="M222" s="963" t="s">
        <v>12</v>
      </c>
      <c r="N222" s="679">
        <f t="shared" ca="1" si="31"/>
        <v>661142759.49000001</v>
      </c>
      <c r="O222" s="679">
        <f t="shared" ca="1" si="38"/>
        <v>360642413.89000005</v>
      </c>
      <c r="P222" s="679">
        <f t="shared" ca="1" si="38"/>
        <v>42167884.590000004</v>
      </c>
      <c r="Q222" s="679">
        <f t="shared" ca="1" si="38"/>
        <v>127940135.94</v>
      </c>
      <c r="R222" s="679">
        <f t="shared" ca="1" si="38"/>
        <v>67269265.379999995</v>
      </c>
      <c r="S222" s="679">
        <f t="shared" ca="1" si="38"/>
        <v>11404826.940000001</v>
      </c>
      <c r="T222" s="679">
        <f t="shared" ca="1" si="38"/>
        <v>4351920.37</v>
      </c>
      <c r="U222" s="679">
        <f t="shared" ca="1" si="38"/>
        <v>107520.02</v>
      </c>
      <c r="V222" s="679">
        <f t="shared" ca="1" si="36"/>
        <v>16503243.020000003</v>
      </c>
      <c r="W222" s="679">
        <f t="shared" ca="1" si="28"/>
        <v>4868507.6400000006</v>
      </c>
      <c r="X222" s="679">
        <f t="shared" ca="1" si="37"/>
        <v>7454582.3499999987</v>
      </c>
      <c r="Y222" s="679">
        <f t="shared" ca="1" si="37"/>
        <v>18432459.350000001</v>
      </c>
      <c r="Z222" s="679">
        <f t="shared" ca="1" si="37"/>
        <v>0</v>
      </c>
      <c r="AA222" t="str">
        <f t="shared" si="33"/>
        <v>HUM_ASR_FY_2022</v>
      </c>
      <c r="AB222" s="958">
        <f t="shared" si="34"/>
        <v>45032</v>
      </c>
      <c r="AC222" t="str">
        <f t="shared" si="35"/>
        <v>Unaudited</v>
      </c>
    </row>
    <row r="223" spans="1:29" x14ac:dyDescent="0.25">
      <c r="A223" t="s">
        <v>420</v>
      </c>
      <c r="B223" t="s">
        <v>1385</v>
      </c>
      <c r="C223" t="s">
        <v>1386</v>
      </c>
      <c r="D223">
        <v>1900</v>
      </c>
      <c r="E223" s="958">
        <v>1</v>
      </c>
      <c r="F223" t="s">
        <v>441</v>
      </c>
      <c r="G223" s="958">
        <v>366</v>
      </c>
      <c r="H223" t="s">
        <v>379</v>
      </c>
      <c r="I223" s="938" t="s">
        <v>487</v>
      </c>
      <c r="J223" s="938" t="s">
        <v>12</v>
      </c>
      <c r="K223" s="938" t="s">
        <v>1328</v>
      </c>
      <c r="L223" s="938" t="s">
        <v>1319</v>
      </c>
      <c r="M223" s="963" t="s">
        <v>1328</v>
      </c>
      <c r="N223" s="679">
        <f t="shared" ca="1" si="31"/>
        <v>1360308.3373746073</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1127667.3386805763</v>
      </c>
      <c r="P223" s="679">
        <f t="shared" ca="1" si="39"/>
        <v>48298.434975167074</v>
      </c>
      <c r="Q223" s="679">
        <f t="shared" ca="1" si="39"/>
        <v>74000.002226637967</v>
      </c>
      <c r="R223" s="679">
        <f t="shared" ca="1" si="39"/>
        <v>26643.137210471396</v>
      </c>
      <c r="S223" s="679">
        <f t="shared" ca="1" si="39"/>
        <v>36030.760868233752</v>
      </c>
      <c r="T223" s="679">
        <f t="shared" ca="1" si="39"/>
        <v>6637.7005203549425</v>
      </c>
      <c r="U223" s="679">
        <f t="shared" ca="1" si="39"/>
        <v>382.84114093944976</v>
      </c>
      <c r="V223" s="679">
        <f t="shared" ca="1" si="36"/>
        <v>3697.471562907248</v>
      </c>
      <c r="W223" s="679">
        <f t="shared" ca="1" si="28"/>
        <v>97.076157347849389</v>
      </c>
      <c r="X223" s="679">
        <f t="shared" ca="1" si="37"/>
        <v>32442.684557556753</v>
      </c>
      <c r="Y223" s="679">
        <f t="shared" ca="1" si="37"/>
        <v>4410.8894744147792</v>
      </c>
      <c r="Z223" s="679">
        <f t="shared" ca="1" si="37"/>
        <v>0</v>
      </c>
      <c r="AA223" t="str">
        <f t="shared" si="33"/>
        <v>HUM_ASR_FY_2022</v>
      </c>
      <c r="AB223" s="958">
        <f t="shared" si="34"/>
        <v>45032</v>
      </c>
      <c r="AC223" t="str">
        <f t="shared" si="35"/>
        <v>Unaudited</v>
      </c>
    </row>
    <row r="224" spans="1:29" x14ac:dyDescent="0.25">
      <c r="A224" t="s">
        <v>420</v>
      </c>
      <c r="B224" t="s">
        <v>1385</v>
      </c>
      <c r="C224" t="s">
        <v>1386</v>
      </c>
      <c r="D224">
        <v>1900</v>
      </c>
      <c r="E224" s="958">
        <v>1</v>
      </c>
      <c r="F224" t="s">
        <v>441</v>
      </c>
      <c r="G224" s="958">
        <v>366</v>
      </c>
      <c r="H224" t="s">
        <v>379</v>
      </c>
      <c r="I224" s="938" t="s">
        <v>487</v>
      </c>
      <c r="J224" s="938" t="s">
        <v>490</v>
      </c>
      <c r="K224" s="938" t="s">
        <v>491</v>
      </c>
      <c r="L224" s="938" t="s">
        <v>63</v>
      </c>
      <c r="M224" s="963" t="s">
        <v>343</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HUM_ASR_FY_2022</v>
      </c>
      <c r="AB224" s="958">
        <f t="shared" si="34"/>
        <v>45032</v>
      </c>
      <c r="AC224" t="str">
        <f t="shared" si="35"/>
        <v>Unaudited</v>
      </c>
    </row>
    <row r="225" spans="1:29" x14ac:dyDescent="0.25">
      <c r="A225" t="s">
        <v>420</v>
      </c>
      <c r="B225" t="s">
        <v>1385</v>
      </c>
      <c r="C225" t="s">
        <v>1386</v>
      </c>
      <c r="D225">
        <v>1900</v>
      </c>
      <c r="E225" s="958">
        <v>1</v>
      </c>
      <c r="F225" t="s">
        <v>441</v>
      </c>
      <c r="G225" s="958">
        <v>366</v>
      </c>
      <c r="H225" t="s">
        <v>379</v>
      </c>
      <c r="I225" s="938" t="s">
        <v>487</v>
      </c>
      <c r="J225" s="938" t="s">
        <v>490</v>
      </c>
      <c r="K225" s="938" t="s">
        <v>1019</v>
      </c>
      <c r="L225" s="938" t="s">
        <v>915</v>
      </c>
      <c r="M225" s="963" t="s">
        <v>916</v>
      </c>
      <c r="N225" s="679">
        <f t="shared" ca="1" si="31"/>
        <v>16426476.979999993</v>
      </c>
      <c r="O225" s="679">
        <f t="shared" ca="1" si="39"/>
        <v>15294705.209999995</v>
      </c>
      <c r="P225" s="679">
        <f t="shared" ca="1" si="39"/>
        <v>852386.9</v>
      </c>
      <c r="Q225" s="679">
        <f t="shared" ca="1" si="39"/>
        <v>132551.86000000002</v>
      </c>
      <c r="R225" s="679">
        <f t="shared" ca="1" si="39"/>
        <v>95640.03</v>
      </c>
      <c r="S225" s="679">
        <f t="shared" ca="1" si="39"/>
        <v>0</v>
      </c>
      <c r="T225" s="679">
        <f t="shared" ca="1" si="39"/>
        <v>0</v>
      </c>
      <c r="U225" s="679">
        <f t="shared" ca="1" si="39"/>
        <v>0</v>
      </c>
      <c r="V225" s="679">
        <f t="shared" ca="1" si="36"/>
        <v>47512.11</v>
      </c>
      <c r="W225" s="679">
        <f t="shared" ca="1" si="28"/>
        <v>0</v>
      </c>
      <c r="X225" s="679">
        <f t="shared" ca="1" si="37"/>
        <v>0</v>
      </c>
      <c r="Y225" s="679">
        <f t="shared" ca="1" si="37"/>
        <v>3680.87</v>
      </c>
      <c r="Z225" s="679">
        <f t="shared" ca="1" si="37"/>
        <v>0</v>
      </c>
      <c r="AA225" t="str">
        <f t="shared" si="33"/>
        <v>HUM_ASR_FY_2022</v>
      </c>
      <c r="AB225" s="958">
        <f t="shared" si="34"/>
        <v>45032</v>
      </c>
      <c r="AC225" t="str">
        <f t="shared" si="35"/>
        <v>Unaudited</v>
      </c>
    </row>
    <row r="226" spans="1:29" x14ac:dyDescent="0.25">
      <c r="A226" t="s">
        <v>420</v>
      </c>
      <c r="B226" t="s">
        <v>1385</v>
      </c>
      <c r="C226" t="s">
        <v>1386</v>
      </c>
      <c r="D226">
        <v>1900</v>
      </c>
      <c r="E226" s="958">
        <v>1</v>
      </c>
      <c r="F226" t="s">
        <v>441</v>
      </c>
      <c r="G226" s="958">
        <v>366</v>
      </c>
      <c r="H226" t="s">
        <v>379</v>
      </c>
      <c r="I226" s="938" t="s">
        <v>487</v>
      </c>
      <c r="J226" s="938" t="s">
        <v>13</v>
      </c>
      <c r="K226" s="938" t="s">
        <v>492</v>
      </c>
      <c r="L226" s="946" t="s">
        <v>94</v>
      </c>
      <c r="M226" s="961" t="s">
        <v>146</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HUM_ASR_FY_2022</v>
      </c>
      <c r="AB226" s="958">
        <f t="shared" si="34"/>
        <v>45032</v>
      </c>
      <c r="AC226" t="str">
        <f t="shared" si="35"/>
        <v>Unaudited</v>
      </c>
    </row>
    <row r="227" spans="1:29" x14ac:dyDescent="0.25">
      <c r="A227" t="s">
        <v>420</v>
      </c>
      <c r="B227" t="s">
        <v>1385</v>
      </c>
      <c r="C227" t="s">
        <v>1386</v>
      </c>
      <c r="D227">
        <v>1900</v>
      </c>
      <c r="E227" s="958">
        <v>1</v>
      </c>
      <c r="F227" t="s">
        <v>441</v>
      </c>
      <c r="G227" s="958">
        <v>366</v>
      </c>
      <c r="H227" t="s">
        <v>379</v>
      </c>
      <c r="I227" s="963" t="s">
        <v>487</v>
      </c>
      <c r="J227" s="963" t="s">
        <v>13</v>
      </c>
      <c r="K227" s="963" t="s">
        <v>13</v>
      </c>
      <c r="L227" s="938" t="s">
        <v>35</v>
      </c>
      <c r="M227" s="963" t="s">
        <v>13</v>
      </c>
      <c r="N227" s="679">
        <f t="shared" ca="1" si="31"/>
        <v>168945.685267119</v>
      </c>
      <c r="O227" s="679">
        <f t="shared" ca="1" si="39"/>
        <v>130052.95337892861</v>
      </c>
      <c r="P227" s="679">
        <f t="shared" ca="1" si="39"/>
        <v>8074.4928566048366</v>
      </c>
      <c r="Q227" s="679">
        <f t="shared" ca="1" si="39"/>
        <v>12371.259848791058</v>
      </c>
      <c r="R227" s="679">
        <f t="shared" ca="1" si="39"/>
        <v>4454.1778878364094</v>
      </c>
      <c r="S227" s="679">
        <f t="shared" ca="1" si="39"/>
        <v>6023.5931329488003</v>
      </c>
      <c r="T227" s="679">
        <f t="shared" ca="1" si="39"/>
        <v>1109.6853441202579</v>
      </c>
      <c r="U227" s="679">
        <f t="shared" ca="1" si="39"/>
        <v>64.003068822404202</v>
      </c>
      <c r="V227" s="679">
        <f t="shared" ca="1" si="36"/>
        <v>618.14027178198046</v>
      </c>
      <c r="W227" s="679">
        <f t="shared" ca="1" si="40"/>
        <v>16.229112588324512</v>
      </c>
      <c r="X227" s="679">
        <f t="shared" ca="1" si="37"/>
        <v>5423.741469961984</v>
      </c>
      <c r="Y227" s="679">
        <f t="shared" ca="1" si="37"/>
        <v>737.40889473432446</v>
      </c>
      <c r="Z227" s="679">
        <f t="shared" ca="1" si="37"/>
        <v>0</v>
      </c>
      <c r="AA227" t="str">
        <f t="shared" si="33"/>
        <v>HUM_ASR_FY_2022</v>
      </c>
      <c r="AB227" s="958">
        <f t="shared" si="34"/>
        <v>45032</v>
      </c>
      <c r="AC227" t="str">
        <f t="shared" si="35"/>
        <v>Unaudited</v>
      </c>
    </row>
    <row r="228" spans="1:29" x14ac:dyDescent="0.25">
      <c r="A228" t="s">
        <v>420</v>
      </c>
      <c r="B228" t="s">
        <v>1385</v>
      </c>
      <c r="C228" t="s">
        <v>1386</v>
      </c>
      <c r="D228">
        <v>1900</v>
      </c>
      <c r="E228" s="958">
        <v>1</v>
      </c>
      <c r="F228" t="s">
        <v>441</v>
      </c>
      <c r="G228" s="958">
        <v>366</v>
      </c>
      <c r="H228" t="s">
        <v>379</v>
      </c>
      <c r="I228" s="938" t="s">
        <v>488</v>
      </c>
      <c r="J228" s="938" t="s">
        <v>444</v>
      </c>
      <c r="K228" s="938" t="s">
        <v>0</v>
      </c>
      <c r="L228" s="938">
        <v>2.1</v>
      </c>
      <c r="M228" s="963" t="s">
        <v>147</v>
      </c>
      <c r="N228" s="679">
        <f t="shared" ca="1" si="31"/>
        <v>82960964.120000005</v>
      </c>
      <c r="O228" s="679">
        <f t="shared" ca="1" si="39"/>
        <v>47846829.589999996</v>
      </c>
      <c r="P228" s="679">
        <f t="shared" ca="1" si="39"/>
        <v>2468444.2800000003</v>
      </c>
      <c r="Q228" s="679">
        <f t="shared" ca="1" si="39"/>
        <v>18821990.460000001</v>
      </c>
      <c r="R228" s="679">
        <f t="shared" ca="1" si="39"/>
        <v>7169077.459999999</v>
      </c>
      <c r="S228" s="679">
        <f t="shared" ca="1" si="39"/>
        <v>342338.33</v>
      </c>
      <c r="T228" s="679">
        <f t="shared" ca="1" si="39"/>
        <v>427321.73000000004</v>
      </c>
      <c r="U228" s="679">
        <f t="shared" ca="1" si="39"/>
        <v>1556</v>
      </c>
      <c r="V228" s="679">
        <f t="shared" ca="1" si="36"/>
        <v>730759.36999999988</v>
      </c>
      <c r="W228" s="679">
        <f t="shared" ca="1" si="40"/>
        <v>433128.01</v>
      </c>
      <c r="X228" s="679">
        <f t="shared" ca="1" si="37"/>
        <v>324303.65999999997</v>
      </c>
      <c r="Y228" s="679">
        <f t="shared" ca="1" si="37"/>
        <v>4395215.2300000004</v>
      </c>
      <c r="Z228" s="679">
        <f t="shared" ca="1" si="37"/>
        <v>0</v>
      </c>
      <c r="AA228" t="str">
        <f t="shared" si="33"/>
        <v>HUM_ASR_FY_2022</v>
      </c>
      <c r="AB228" s="958">
        <f t="shared" si="34"/>
        <v>45032</v>
      </c>
      <c r="AC228" t="str">
        <f t="shared" si="35"/>
        <v>Unaudited</v>
      </c>
    </row>
    <row r="229" spans="1:29" ht="30" x14ac:dyDescent="0.25">
      <c r="A229" t="s">
        <v>420</v>
      </c>
      <c r="B229" t="s">
        <v>1385</v>
      </c>
      <c r="C229" t="s">
        <v>1386</v>
      </c>
      <c r="D229">
        <v>1900</v>
      </c>
      <c r="E229" s="958">
        <v>1</v>
      </c>
      <c r="F229" t="s">
        <v>441</v>
      </c>
      <c r="G229" s="958">
        <v>366</v>
      </c>
      <c r="H229" t="s">
        <v>379</v>
      </c>
      <c r="I229" s="938" t="s">
        <v>488</v>
      </c>
      <c r="J229" s="938" t="s">
        <v>444</v>
      </c>
      <c r="K229" s="938" t="s">
        <v>0</v>
      </c>
      <c r="L229" s="938">
        <v>2.2000000000000002</v>
      </c>
      <c r="M229" s="963" t="s">
        <v>148</v>
      </c>
      <c r="N229" s="679">
        <f t="shared" ca="1" si="31"/>
        <v>7198926.7331055524</v>
      </c>
      <c r="O229" s="679">
        <f t="shared" ca="1" si="39"/>
        <v>4151902.3348326632</v>
      </c>
      <c r="P229" s="679">
        <f t="shared" ca="1" si="39"/>
        <v>214198.92723003577</v>
      </c>
      <c r="Q229" s="679">
        <f t="shared" ca="1" si="39"/>
        <v>1633275.7427548526</v>
      </c>
      <c r="R229" s="679">
        <f t="shared" ca="1" si="39"/>
        <v>622095.75221241359</v>
      </c>
      <c r="S229" s="679">
        <f t="shared" ca="1" si="39"/>
        <v>29706.363489688327</v>
      </c>
      <c r="T229" s="679">
        <f t="shared" ca="1" si="39"/>
        <v>37080.786829866382</v>
      </c>
      <c r="U229" s="679">
        <f t="shared" ca="1" si="39"/>
        <v>135.02169502887691</v>
      </c>
      <c r="V229" s="679">
        <f t="shared" ca="1" si="36"/>
        <v>63411.548069173674</v>
      </c>
      <c r="W229" s="679">
        <f t="shared" ca="1" si="40"/>
        <v>37584.626012007946</v>
      </c>
      <c r="X229" s="679">
        <f t="shared" ca="1" si="37"/>
        <v>28141.407376136631</v>
      </c>
      <c r="Y229" s="679">
        <f t="shared" ca="1" si="37"/>
        <v>381394.22260368592</v>
      </c>
      <c r="Z229" s="679">
        <f t="shared" ca="1" si="37"/>
        <v>0</v>
      </c>
      <c r="AA229" t="str">
        <f t="shared" si="33"/>
        <v>HUM_ASR_FY_2022</v>
      </c>
      <c r="AB229" s="958">
        <f t="shared" si="34"/>
        <v>45032</v>
      </c>
      <c r="AC229" t="str">
        <f t="shared" si="35"/>
        <v>Unaudited</v>
      </c>
    </row>
    <row r="230" spans="1:29" x14ac:dyDescent="0.25">
      <c r="A230" t="s">
        <v>420</v>
      </c>
      <c r="B230" t="s">
        <v>1385</v>
      </c>
      <c r="C230" t="s">
        <v>1386</v>
      </c>
      <c r="D230">
        <v>1900</v>
      </c>
      <c r="E230" s="958">
        <v>1</v>
      </c>
      <c r="F230" t="s">
        <v>441</v>
      </c>
      <c r="G230" s="958">
        <v>366</v>
      </c>
      <c r="H230" t="s">
        <v>379</v>
      </c>
      <c r="I230" s="938" t="s">
        <v>488</v>
      </c>
      <c r="J230" s="938" t="s">
        <v>444</v>
      </c>
      <c r="K230" s="938" t="s">
        <v>0</v>
      </c>
      <c r="L230" s="938">
        <v>2.2999999999999998</v>
      </c>
      <c r="M230" s="963" t="s">
        <v>149</v>
      </c>
      <c r="N230" s="679">
        <f t="shared" ca="1" si="31"/>
        <v>55783586.819999956</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40101994.709999941</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3423058.2400000007</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6957614.5900000064</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3699505.6500000008</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183516.17</v>
      </c>
      <c r="T230" s="679">
        <f t="shared" ca="1" si="41"/>
        <v>221031.67</v>
      </c>
      <c r="U230" s="679">
        <f t="shared" ca="1" si="41"/>
        <v>5286.4099999999989</v>
      </c>
      <c r="V230" s="679">
        <f t="shared" ca="1" si="41"/>
        <v>354374.1</v>
      </c>
      <c r="W230" s="679">
        <f t="shared" ca="1" si="40"/>
        <v>55120.06</v>
      </c>
      <c r="X230" s="679">
        <f t="shared" ca="1" si="41"/>
        <v>115761.34000000001</v>
      </c>
      <c r="Y230" s="679">
        <f t="shared" ca="1" si="41"/>
        <v>666323.87999999989</v>
      </c>
      <c r="Z230" s="679">
        <f t="shared" ca="1" si="41"/>
        <v>0</v>
      </c>
      <c r="AA230" t="str">
        <f t="shared" si="33"/>
        <v>HUM_ASR_FY_2022</v>
      </c>
      <c r="AB230" s="958">
        <f t="shared" si="34"/>
        <v>45032</v>
      </c>
      <c r="AC230" t="str">
        <f t="shared" si="35"/>
        <v>Unaudited</v>
      </c>
    </row>
    <row r="231" spans="1:29" x14ac:dyDescent="0.25">
      <c r="A231" t="s">
        <v>420</v>
      </c>
      <c r="B231" t="s">
        <v>1385</v>
      </c>
      <c r="C231" t="s">
        <v>1386</v>
      </c>
      <c r="D231">
        <v>1900</v>
      </c>
      <c r="E231" s="958">
        <v>1</v>
      </c>
      <c r="F231" t="s">
        <v>441</v>
      </c>
      <c r="G231" s="958">
        <v>366</v>
      </c>
      <c r="H231" t="s">
        <v>379</v>
      </c>
      <c r="I231" s="938" t="s">
        <v>488</v>
      </c>
      <c r="J231" s="938" t="s">
        <v>444</v>
      </c>
      <c r="K231" s="938" t="s">
        <v>0</v>
      </c>
      <c r="L231" s="946">
        <v>2.4</v>
      </c>
      <c r="M231" s="961" t="s">
        <v>150</v>
      </c>
      <c r="N231" s="679">
        <f t="shared" ca="1" si="31"/>
        <v>14397340.67</v>
      </c>
      <c r="O231" s="679">
        <f t="shared" ca="1" si="41"/>
        <v>2658004.1200000006</v>
      </c>
      <c r="P231" s="679">
        <f t="shared" ca="1" si="41"/>
        <v>274617.51</v>
      </c>
      <c r="Q231" s="679">
        <f t="shared" ca="1" si="41"/>
        <v>5424764.2599999998</v>
      </c>
      <c r="R231" s="679">
        <f t="shared" ca="1" si="41"/>
        <v>1650164.3399999996</v>
      </c>
      <c r="S231" s="679">
        <f t="shared" ca="1" si="41"/>
        <v>2142910.1400000006</v>
      </c>
      <c r="T231" s="679">
        <f t="shared" ca="1" si="41"/>
        <v>13599.76</v>
      </c>
      <c r="U231" s="679">
        <f t="shared" ca="1" si="41"/>
        <v>15575.68</v>
      </c>
      <c r="V231" s="679">
        <f t="shared" ca="1" si="41"/>
        <v>199344.32</v>
      </c>
      <c r="W231" s="679">
        <f t="shared" ca="1" si="40"/>
        <v>9165.5300000000007</v>
      </c>
      <c r="X231" s="679">
        <f t="shared" ca="1" si="41"/>
        <v>1145388.1499999997</v>
      </c>
      <c r="Y231" s="679">
        <f t="shared" ca="1" si="41"/>
        <v>863806.86</v>
      </c>
      <c r="Z231" s="679">
        <f t="shared" ca="1" si="41"/>
        <v>0</v>
      </c>
      <c r="AA231" t="str">
        <f t="shared" si="33"/>
        <v>HUM_ASR_FY_2022</v>
      </c>
      <c r="AB231" s="958">
        <f t="shared" si="34"/>
        <v>45032</v>
      </c>
      <c r="AC231" t="str">
        <f t="shared" si="35"/>
        <v>Unaudited</v>
      </c>
    </row>
    <row r="232" spans="1:29" ht="30" x14ac:dyDescent="0.25">
      <c r="A232" t="s">
        <v>420</v>
      </c>
      <c r="B232" t="s">
        <v>1385</v>
      </c>
      <c r="C232" t="s">
        <v>1386</v>
      </c>
      <c r="D232">
        <v>1900</v>
      </c>
      <c r="E232" s="958">
        <v>1</v>
      </c>
      <c r="F232" t="s">
        <v>441</v>
      </c>
      <c r="G232" s="958">
        <v>366</v>
      </c>
      <c r="H232" t="s">
        <v>379</v>
      </c>
      <c r="I232" s="963" t="s">
        <v>488</v>
      </c>
      <c r="J232" s="963" t="s">
        <v>444</v>
      </c>
      <c r="K232" s="963" t="s">
        <v>0</v>
      </c>
      <c r="L232" s="938">
        <v>2.5</v>
      </c>
      <c r="M232" s="963" t="s">
        <v>151</v>
      </c>
      <c r="N232" s="679">
        <f t="shared" ca="1" si="31"/>
        <v>6089940.7380453078</v>
      </c>
      <c r="O232" s="679">
        <f t="shared" ca="1" si="41"/>
        <v>1093103.7396361805</v>
      </c>
      <c r="P232" s="679">
        <f t="shared" ca="1" si="41"/>
        <v>109041.2709514848</v>
      </c>
      <c r="Q232" s="679">
        <f t="shared" ca="1" si="41"/>
        <v>2360702.3488044422</v>
      </c>
      <c r="R232" s="679">
        <f t="shared" ca="1" si="41"/>
        <v>697148.41967087483</v>
      </c>
      <c r="S232" s="679">
        <f t="shared" ca="1" si="41"/>
        <v>909208.06122189714</v>
      </c>
      <c r="T232" s="679">
        <f t="shared" ca="1" si="41"/>
        <v>6478.0613668670385</v>
      </c>
      <c r="U232" s="679">
        <f t="shared" ca="1" si="41"/>
        <v>5752.9692431356652</v>
      </c>
      <c r="V232" s="679">
        <f t="shared" ca="1" si="41"/>
        <v>76565.924677928444</v>
      </c>
      <c r="W232" s="679">
        <f t="shared" ca="1" si="40"/>
        <v>3781.0416346909042</v>
      </c>
      <c r="X232" s="679">
        <f t="shared" ca="1" si="41"/>
        <v>476940.22710643394</v>
      </c>
      <c r="Y232" s="679">
        <f t="shared" ca="1" si="41"/>
        <v>351218.67373137118</v>
      </c>
      <c r="Z232" s="679">
        <f t="shared" ca="1" si="41"/>
        <v>0</v>
      </c>
      <c r="AA232" t="str">
        <f t="shared" si="33"/>
        <v>HUM_ASR_FY_2022</v>
      </c>
      <c r="AB232" s="958">
        <f t="shared" si="34"/>
        <v>45032</v>
      </c>
      <c r="AC232" t="str">
        <f t="shared" si="35"/>
        <v>Unaudited</v>
      </c>
    </row>
    <row r="233" spans="1:29" x14ac:dyDescent="0.25">
      <c r="A233" t="s">
        <v>420</v>
      </c>
      <c r="B233" t="s">
        <v>1385</v>
      </c>
      <c r="C233" t="s">
        <v>1386</v>
      </c>
      <c r="D233">
        <v>1900</v>
      </c>
      <c r="E233" s="958">
        <v>1</v>
      </c>
      <c r="F233" t="s">
        <v>441</v>
      </c>
      <c r="G233" s="958">
        <v>366</v>
      </c>
      <c r="H233" t="s">
        <v>379</v>
      </c>
      <c r="I233" s="938" t="s">
        <v>488</v>
      </c>
      <c r="J233" s="938" t="s">
        <v>444</v>
      </c>
      <c r="K233" s="938" t="s">
        <v>0</v>
      </c>
      <c r="L233" s="938" t="s">
        <v>96</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HUM_ASR_FY_2022</v>
      </c>
      <c r="AB233" s="958">
        <f t="shared" si="34"/>
        <v>45032</v>
      </c>
      <c r="AC233" t="str">
        <f t="shared" si="35"/>
        <v>Unaudited</v>
      </c>
    </row>
    <row r="234" spans="1:29" x14ac:dyDescent="0.25">
      <c r="A234" t="s">
        <v>420</v>
      </c>
      <c r="B234" t="s">
        <v>1385</v>
      </c>
      <c r="C234" t="s">
        <v>1386</v>
      </c>
      <c r="D234">
        <v>1900</v>
      </c>
      <c r="E234" s="958">
        <v>1</v>
      </c>
      <c r="F234" t="s">
        <v>441</v>
      </c>
      <c r="G234" s="958">
        <v>366</v>
      </c>
      <c r="H234" t="s">
        <v>379</v>
      </c>
      <c r="I234" s="938" t="s">
        <v>488</v>
      </c>
      <c r="J234" s="938" t="s">
        <v>444</v>
      </c>
      <c r="K234" s="938" t="s">
        <v>0</v>
      </c>
      <c r="L234" s="938" t="s">
        <v>152</v>
      </c>
      <c r="M234" s="963" t="s">
        <v>451</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HUM_ASR_FY_2022</v>
      </c>
      <c r="AB234" s="958">
        <f t="shared" si="34"/>
        <v>45032</v>
      </c>
      <c r="AC234" t="str">
        <f t="shared" si="35"/>
        <v>Unaudited</v>
      </c>
    </row>
    <row r="235" spans="1:29" x14ac:dyDescent="0.25">
      <c r="A235" t="s">
        <v>420</v>
      </c>
      <c r="B235" t="s">
        <v>1385</v>
      </c>
      <c r="C235" t="s">
        <v>1386</v>
      </c>
      <c r="D235">
        <v>1900</v>
      </c>
      <c r="E235" s="958">
        <v>1</v>
      </c>
      <c r="F235" t="s">
        <v>441</v>
      </c>
      <c r="G235" s="958">
        <v>366</v>
      </c>
      <c r="H235" t="s">
        <v>379</v>
      </c>
      <c r="I235" s="938" t="s">
        <v>488</v>
      </c>
      <c r="J235" s="938" t="s">
        <v>444</v>
      </c>
      <c r="K235" s="938" t="s">
        <v>0</v>
      </c>
      <c r="L235" s="938" t="s">
        <v>917</v>
      </c>
      <c r="M235" s="963"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HUM_ASR_FY_2022</v>
      </c>
      <c r="AB235" s="958">
        <f t="shared" si="34"/>
        <v>45032</v>
      </c>
      <c r="AC235" t="str">
        <f t="shared" si="35"/>
        <v>Unaudited</v>
      </c>
    </row>
    <row r="236" spans="1:29" x14ac:dyDescent="0.25">
      <c r="A236" t="s">
        <v>420</v>
      </c>
      <c r="B236" t="s">
        <v>1385</v>
      </c>
      <c r="C236" t="s">
        <v>1386</v>
      </c>
      <c r="D236">
        <v>1900</v>
      </c>
      <c r="E236" s="958">
        <v>1</v>
      </c>
      <c r="F236" t="s">
        <v>441</v>
      </c>
      <c r="G236" s="958">
        <v>366</v>
      </c>
      <c r="H236" t="s">
        <v>379</v>
      </c>
      <c r="I236" s="938" t="s">
        <v>488</v>
      </c>
      <c r="J236" s="938" t="s">
        <v>444</v>
      </c>
      <c r="K236" s="938" t="s">
        <v>53</v>
      </c>
      <c r="L236" s="938">
        <v>3.1</v>
      </c>
      <c r="M236" s="963" t="s">
        <v>33</v>
      </c>
      <c r="N236" s="679">
        <f t="shared" ca="1" si="31"/>
        <v>95065663.699997693</v>
      </c>
      <c r="O236" s="679">
        <f t="shared" ca="1" si="41"/>
        <v>65424969.309997685</v>
      </c>
      <c r="P236" s="679">
        <f t="shared" ca="1" si="41"/>
        <v>4498185.3700000141</v>
      </c>
      <c r="Q236" s="679">
        <f t="shared" ca="1" si="41"/>
        <v>14546166.810000023</v>
      </c>
      <c r="R236" s="679">
        <f t="shared" ca="1" si="41"/>
        <v>5838615.3200000143</v>
      </c>
      <c r="S236" s="679">
        <f t="shared" ca="1" si="41"/>
        <v>735227.21000000008</v>
      </c>
      <c r="T236" s="679">
        <f t="shared" ca="1" si="41"/>
        <v>446192.66000000009</v>
      </c>
      <c r="U236" s="679">
        <f t="shared" ca="1" si="41"/>
        <v>7238.51</v>
      </c>
      <c r="V236" s="679">
        <f t="shared" ca="1" si="41"/>
        <v>664814.09999999986</v>
      </c>
      <c r="W236" s="679">
        <f t="shared" ca="1" si="40"/>
        <v>88939.37999999999</v>
      </c>
      <c r="X236" s="679">
        <f t="shared" ca="1" si="41"/>
        <v>1027226.9799999964</v>
      </c>
      <c r="Y236" s="679">
        <f t="shared" ca="1" si="41"/>
        <v>1788088.0500000014</v>
      </c>
      <c r="Z236" s="679">
        <f t="shared" ca="1" si="41"/>
        <v>0</v>
      </c>
      <c r="AA236" t="str">
        <f t="shared" si="33"/>
        <v>HUM_ASR_FY_2022</v>
      </c>
      <c r="AB236" s="958">
        <f t="shared" si="34"/>
        <v>45032</v>
      </c>
      <c r="AC236" t="str">
        <f t="shared" si="35"/>
        <v>Unaudited</v>
      </c>
    </row>
    <row r="237" spans="1:29" x14ac:dyDescent="0.25">
      <c r="A237" t="s">
        <v>420</v>
      </c>
      <c r="B237" t="s">
        <v>1385</v>
      </c>
      <c r="C237" t="s">
        <v>1386</v>
      </c>
      <c r="D237">
        <v>1900</v>
      </c>
      <c r="E237" s="958">
        <v>1</v>
      </c>
      <c r="F237" t="s">
        <v>441</v>
      </c>
      <c r="G237" s="958">
        <v>366</v>
      </c>
      <c r="H237" t="s">
        <v>379</v>
      </c>
      <c r="I237" s="938" t="s">
        <v>488</v>
      </c>
      <c r="J237" s="938" t="s">
        <v>444</v>
      </c>
      <c r="K237" s="938" t="s">
        <v>53</v>
      </c>
      <c r="L237" s="938">
        <v>3.2</v>
      </c>
      <c r="M237" s="963" t="s">
        <v>34</v>
      </c>
      <c r="N237" s="679">
        <f t="shared" ca="1" si="31"/>
        <v>5764689.5200000042</v>
      </c>
      <c r="O237" s="679">
        <f t="shared" ca="1" si="41"/>
        <v>3233274.2100000056</v>
      </c>
      <c r="P237" s="679">
        <f t="shared" ca="1" si="41"/>
        <v>311105.96999999997</v>
      </c>
      <c r="Q237" s="679">
        <f t="shared" ca="1" si="41"/>
        <v>1191330.4499999993</v>
      </c>
      <c r="R237" s="679">
        <f t="shared" ca="1" si="41"/>
        <v>604470.14999999956</v>
      </c>
      <c r="S237" s="679">
        <f t="shared" ca="1" si="41"/>
        <v>26077.420000000002</v>
      </c>
      <c r="T237" s="679">
        <f t="shared" ca="1" si="41"/>
        <v>26200.559999999998</v>
      </c>
      <c r="U237" s="679">
        <f t="shared" ca="1" si="41"/>
        <v>181.06</v>
      </c>
      <c r="V237" s="679">
        <f t="shared" ca="1" si="41"/>
        <v>74126.78</v>
      </c>
      <c r="W237" s="679">
        <f t="shared" ca="1" si="40"/>
        <v>19047.359999999997</v>
      </c>
      <c r="X237" s="679">
        <f t="shared" ca="1" si="41"/>
        <v>37574.119999999995</v>
      </c>
      <c r="Y237" s="679">
        <f t="shared" ca="1" si="41"/>
        <v>241301.44000000003</v>
      </c>
      <c r="Z237" s="679">
        <f t="shared" ca="1" si="41"/>
        <v>0</v>
      </c>
      <c r="AA237" t="str">
        <f t="shared" si="33"/>
        <v>HUM_ASR_FY_2022</v>
      </c>
      <c r="AB237" s="958">
        <f t="shared" si="34"/>
        <v>45032</v>
      </c>
      <c r="AC237" t="str">
        <f t="shared" si="35"/>
        <v>Unaudited</v>
      </c>
    </row>
    <row r="238" spans="1:29" x14ac:dyDescent="0.25">
      <c r="A238" t="s">
        <v>420</v>
      </c>
      <c r="B238" t="s">
        <v>1385</v>
      </c>
      <c r="C238" t="s">
        <v>1386</v>
      </c>
      <c r="D238">
        <v>1900</v>
      </c>
      <c r="E238" s="958">
        <v>1</v>
      </c>
      <c r="F238" t="s">
        <v>441</v>
      </c>
      <c r="G238" s="958">
        <v>366</v>
      </c>
      <c r="H238" t="s">
        <v>379</v>
      </c>
      <c r="I238" s="938" t="s">
        <v>488</v>
      </c>
      <c r="J238" s="938" t="s">
        <v>444</v>
      </c>
      <c r="K238" s="938" t="s">
        <v>53</v>
      </c>
      <c r="L238" s="938">
        <v>3.3</v>
      </c>
      <c r="M238" s="963" t="s">
        <v>54</v>
      </c>
      <c r="N238" s="679">
        <f t="shared" ca="1" si="31"/>
        <v>15689.73</v>
      </c>
      <c r="O238" s="679">
        <f t="shared" ca="1" si="41"/>
        <v>13566.18</v>
      </c>
      <c r="P238" s="679">
        <f t="shared" ca="1" si="41"/>
        <v>871.77</v>
      </c>
      <c r="Q238" s="679">
        <f t="shared" ca="1" si="41"/>
        <v>319.96000000000004</v>
      </c>
      <c r="R238" s="679">
        <f t="shared" ca="1" si="41"/>
        <v>228.81</v>
      </c>
      <c r="S238" s="679">
        <f t="shared" ca="1" si="41"/>
        <v>326.93999999999994</v>
      </c>
      <c r="T238" s="679">
        <f t="shared" ca="1" si="41"/>
        <v>137.5</v>
      </c>
      <c r="U238" s="679">
        <f t="shared" ca="1" si="41"/>
        <v>0</v>
      </c>
      <c r="V238" s="679">
        <f t="shared" ca="1" si="41"/>
        <v>327.92</v>
      </c>
      <c r="W238" s="679">
        <f t="shared" ca="1" si="40"/>
        <v>0</v>
      </c>
      <c r="X238" s="679">
        <f t="shared" ca="1" si="41"/>
        <v>-89.35</v>
      </c>
      <c r="Y238" s="679">
        <f t="shared" ca="1" si="41"/>
        <v>0</v>
      </c>
      <c r="Z238" s="679">
        <f t="shared" ca="1" si="41"/>
        <v>0</v>
      </c>
      <c r="AA238" t="str">
        <f t="shared" si="33"/>
        <v>HUM_ASR_FY_2022</v>
      </c>
      <c r="AB238" s="958">
        <f t="shared" si="34"/>
        <v>45032</v>
      </c>
      <c r="AC238" t="str">
        <f t="shared" si="35"/>
        <v>Unaudited</v>
      </c>
    </row>
    <row r="239" spans="1:29" x14ac:dyDescent="0.25">
      <c r="A239" t="s">
        <v>420</v>
      </c>
      <c r="B239" t="s">
        <v>1385</v>
      </c>
      <c r="C239" t="s">
        <v>1386</v>
      </c>
      <c r="D239">
        <v>1900</v>
      </c>
      <c r="E239" s="958">
        <v>1</v>
      </c>
      <c r="F239" t="s">
        <v>441</v>
      </c>
      <c r="G239" s="958">
        <v>366</v>
      </c>
      <c r="H239" t="s">
        <v>379</v>
      </c>
      <c r="I239" s="938" t="s">
        <v>488</v>
      </c>
      <c r="J239" s="938" t="s">
        <v>444</v>
      </c>
      <c r="K239" s="938" t="s">
        <v>53</v>
      </c>
      <c r="L239" s="946" t="s">
        <v>44</v>
      </c>
      <c r="M239" s="961" t="s">
        <v>153</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HUM_ASR_FY_2022</v>
      </c>
      <c r="AB239" s="958">
        <f t="shared" si="34"/>
        <v>45032</v>
      </c>
      <c r="AC239" t="str">
        <f t="shared" si="35"/>
        <v>Unaudited</v>
      </c>
    </row>
    <row r="240" spans="1:29" x14ac:dyDescent="0.25">
      <c r="A240" t="s">
        <v>420</v>
      </c>
      <c r="B240" t="s">
        <v>1385</v>
      </c>
      <c r="C240" t="s">
        <v>1386</v>
      </c>
      <c r="D240">
        <v>1900</v>
      </c>
      <c r="E240" s="958">
        <v>1</v>
      </c>
      <c r="F240" t="s">
        <v>441</v>
      </c>
      <c r="G240" s="958">
        <v>366</v>
      </c>
      <c r="H240" t="s">
        <v>379</v>
      </c>
      <c r="I240" s="963" t="s">
        <v>488</v>
      </c>
      <c r="J240" s="963" t="s">
        <v>444</v>
      </c>
      <c r="K240" s="963" t="s">
        <v>53</v>
      </c>
      <c r="L240" s="938" t="s">
        <v>41</v>
      </c>
      <c r="M240" s="963" t="s">
        <v>52</v>
      </c>
      <c r="N240" s="679">
        <f t="shared" ca="1" si="31"/>
        <v>13099410.560000001</v>
      </c>
      <c r="O240" s="679">
        <f t="shared" ca="1" si="41"/>
        <v>11130976.129999999</v>
      </c>
      <c r="P240" s="679">
        <f t="shared" ca="1" si="41"/>
        <v>483333.58999999997</v>
      </c>
      <c r="Q240" s="679">
        <f t="shared" ca="1" si="41"/>
        <v>591342.19000000006</v>
      </c>
      <c r="R240" s="679">
        <f t="shared" ca="1" si="41"/>
        <v>269645.21000000008</v>
      </c>
      <c r="S240" s="679">
        <f t="shared" ca="1" si="41"/>
        <v>254445.66</v>
      </c>
      <c r="T240" s="679">
        <f t="shared" ca="1" si="41"/>
        <v>63145.880000000005</v>
      </c>
      <c r="U240" s="679">
        <f t="shared" ca="1" si="41"/>
        <v>15903</v>
      </c>
      <c r="V240" s="679">
        <f t="shared" ca="1" si="41"/>
        <v>48420.979999999996</v>
      </c>
      <c r="W240" s="679">
        <f t="shared" ca="1" si="40"/>
        <v>1200.7600000000002</v>
      </c>
      <c r="X240" s="679">
        <f t="shared" ca="1" si="41"/>
        <v>208190</v>
      </c>
      <c r="Y240" s="679">
        <f t="shared" ca="1" si="41"/>
        <v>32807.160000000003</v>
      </c>
      <c r="Z240" s="679">
        <f t="shared" ca="1" si="41"/>
        <v>0</v>
      </c>
      <c r="AA240" t="str">
        <f t="shared" si="33"/>
        <v>HUM_ASR_FY_2022</v>
      </c>
      <c r="AB240" s="958">
        <f t="shared" si="34"/>
        <v>45032</v>
      </c>
      <c r="AC240" t="str">
        <f t="shared" si="35"/>
        <v>Unaudited</v>
      </c>
    </row>
    <row r="241" spans="1:29" x14ac:dyDescent="0.25">
      <c r="A241" t="s">
        <v>420</v>
      </c>
      <c r="B241" t="s">
        <v>1385</v>
      </c>
      <c r="C241" t="s">
        <v>1386</v>
      </c>
      <c r="D241">
        <v>1900</v>
      </c>
      <c r="E241" s="958">
        <v>1</v>
      </c>
      <c r="F241" t="s">
        <v>441</v>
      </c>
      <c r="G241" s="958">
        <v>366</v>
      </c>
      <c r="H241" t="s">
        <v>379</v>
      </c>
      <c r="I241" s="938" t="s">
        <v>488</v>
      </c>
      <c r="J241" s="938" t="s">
        <v>444</v>
      </c>
      <c r="K241" s="938" t="s">
        <v>53</v>
      </c>
      <c r="L241" s="938" t="s">
        <v>42</v>
      </c>
      <c r="M241" s="963" t="s">
        <v>154</v>
      </c>
      <c r="N241" s="679">
        <f t="shared" ca="1" si="31"/>
        <v>8750902.0925858766</v>
      </c>
      <c r="O241" s="679">
        <f t="shared" ca="1" si="41"/>
        <v>6023382.474636402</v>
      </c>
      <c r="P241" s="679">
        <f t="shared" ca="1" si="41"/>
        <v>413806.54527894029</v>
      </c>
      <c r="Q241" s="679">
        <f t="shared" ca="1" si="41"/>
        <v>1338489.9502775923</v>
      </c>
      <c r="R241" s="679">
        <f t="shared" ca="1" si="41"/>
        <v>537369.15890002146</v>
      </c>
      <c r="S241" s="679">
        <f t="shared" ca="1" si="41"/>
        <v>67670.616057571373</v>
      </c>
      <c r="T241" s="679">
        <f t="shared" ca="1" si="41"/>
        <v>40710.666327007348</v>
      </c>
      <c r="U241" s="679">
        <f t="shared" ca="1" si="41"/>
        <v>667.38503127017862</v>
      </c>
      <c r="V241" s="679">
        <f t="shared" ca="1" si="41"/>
        <v>61311.876660598122</v>
      </c>
      <c r="W241" s="679">
        <f t="shared" ca="1" si="40"/>
        <v>8188.3498659794914</v>
      </c>
      <c r="X241" s="679">
        <f t="shared" ca="1" si="41"/>
        <v>94549.249178012484</v>
      </c>
      <c r="Y241" s="679">
        <f t="shared" ca="1" si="41"/>
        <v>164755.82037248317</v>
      </c>
      <c r="Z241" s="679">
        <f t="shared" ca="1" si="41"/>
        <v>0</v>
      </c>
      <c r="AA241" t="str">
        <f t="shared" si="33"/>
        <v>HUM_ASR_FY_2022</v>
      </c>
      <c r="AB241" s="958">
        <f t="shared" si="34"/>
        <v>45032</v>
      </c>
      <c r="AC241" t="str">
        <f t="shared" si="35"/>
        <v>Unaudited</v>
      </c>
    </row>
    <row r="242" spans="1:29" x14ac:dyDescent="0.25">
      <c r="A242" t="s">
        <v>420</v>
      </c>
      <c r="B242" t="s">
        <v>1385</v>
      </c>
      <c r="C242" t="s">
        <v>1386</v>
      </c>
      <c r="D242">
        <v>1900</v>
      </c>
      <c r="E242" s="958">
        <v>1</v>
      </c>
      <c r="F242" t="s">
        <v>441</v>
      </c>
      <c r="G242" s="958">
        <v>366</v>
      </c>
      <c r="H242" t="s">
        <v>379</v>
      </c>
      <c r="I242" s="938" t="s">
        <v>488</v>
      </c>
      <c r="J242" s="938" t="s">
        <v>444</v>
      </c>
      <c r="K242" s="938" t="s">
        <v>53</v>
      </c>
      <c r="L242" s="938" t="s">
        <v>43</v>
      </c>
      <c r="M242" s="963" t="s">
        <v>462</v>
      </c>
      <c r="N242" s="679">
        <f t="shared" ca="1" si="31"/>
        <v>67571953.252999991</v>
      </c>
      <c r="O242" s="679">
        <f t="shared" ca="1" si="41"/>
        <v>55997175.370227918</v>
      </c>
      <c r="P242" s="679">
        <f t="shared" ca="1" si="41"/>
        <v>2769650.2983909133</v>
      </c>
      <c r="Q242" s="679">
        <f t="shared" ca="1" si="41"/>
        <v>3198073.3680524426</v>
      </c>
      <c r="R242" s="679">
        <f t="shared" ca="1" si="41"/>
        <v>1602716.4827950941</v>
      </c>
      <c r="S242" s="679">
        <f t="shared" ca="1" si="41"/>
        <v>1803796.2540689288</v>
      </c>
      <c r="T242" s="679">
        <f t="shared" ca="1" si="41"/>
        <v>262717.01127947716</v>
      </c>
      <c r="U242" s="679">
        <f t="shared" ca="1" si="41"/>
        <v>25713.322101405603</v>
      </c>
      <c r="V242" s="679">
        <f t="shared" ca="1" si="41"/>
        <v>284657.48292250524</v>
      </c>
      <c r="W242" s="679">
        <f t="shared" ca="1" si="40"/>
        <v>5517.6804766121613</v>
      </c>
      <c r="X242" s="679">
        <f t="shared" ca="1" si="41"/>
        <v>1411577.3059047288</v>
      </c>
      <c r="Y242" s="679">
        <f t="shared" ca="1" si="41"/>
        <v>210358.67677997792</v>
      </c>
      <c r="Z242" s="679">
        <f t="shared" ca="1" si="41"/>
        <v>0</v>
      </c>
      <c r="AA242" t="str">
        <f t="shared" si="33"/>
        <v>HUM_ASR_FY_2022</v>
      </c>
      <c r="AB242" s="958">
        <f t="shared" si="34"/>
        <v>45032</v>
      </c>
      <c r="AC242" t="str">
        <f t="shared" si="35"/>
        <v>Unaudited</v>
      </c>
    </row>
    <row r="243" spans="1:29" x14ac:dyDescent="0.25">
      <c r="A243" t="s">
        <v>420</v>
      </c>
      <c r="B243" t="s">
        <v>1385</v>
      </c>
      <c r="C243" t="s">
        <v>1386</v>
      </c>
      <c r="D243">
        <v>1900</v>
      </c>
      <c r="E243" s="958">
        <v>1</v>
      </c>
      <c r="F243" t="s">
        <v>441</v>
      </c>
      <c r="G243" s="958">
        <v>366</v>
      </c>
      <c r="H243" t="s">
        <v>379</v>
      </c>
      <c r="I243" s="938" t="s">
        <v>488</v>
      </c>
      <c r="J243" s="938" t="s">
        <v>444</v>
      </c>
      <c r="K243" s="938" t="s">
        <v>920</v>
      </c>
      <c r="L243" s="938" t="s">
        <v>921</v>
      </c>
      <c r="M243" s="963" t="s">
        <v>920</v>
      </c>
      <c r="N243" s="679">
        <f t="shared" ca="1" si="31"/>
        <v>12453460.410000008</v>
      </c>
      <c r="O243" s="679">
        <f t="shared" ca="1" si="41"/>
        <v>11420226.170000007</v>
      </c>
      <c r="P243" s="679">
        <f t="shared" ca="1" si="41"/>
        <v>746589.56000000017</v>
      </c>
      <c r="Q243" s="679">
        <f t="shared" ca="1" si="41"/>
        <v>124286.56000000001</v>
      </c>
      <c r="R243" s="679">
        <f t="shared" ca="1" si="41"/>
        <v>91277.489999999991</v>
      </c>
      <c r="S243" s="679">
        <f t="shared" ca="1" si="41"/>
        <v>3698.7500000000005</v>
      </c>
      <c r="T243" s="679">
        <f t="shared" ca="1" si="41"/>
        <v>3467.6200000000003</v>
      </c>
      <c r="U243" s="679">
        <f t="shared" ca="1" si="41"/>
        <v>0</v>
      </c>
      <c r="V243" s="679">
        <f t="shared" ca="1" si="41"/>
        <v>52150.92</v>
      </c>
      <c r="W243" s="679">
        <f t="shared" ca="1" si="40"/>
        <v>0</v>
      </c>
      <c r="X243" s="679">
        <f t="shared" ca="1" si="41"/>
        <v>0</v>
      </c>
      <c r="Y243" s="679">
        <f t="shared" ca="1" si="41"/>
        <v>11763.34</v>
      </c>
      <c r="Z243" s="679">
        <f t="shared" ca="1" si="41"/>
        <v>0</v>
      </c>
      <c r="AA243" t="str">
        <f t="shared" si="33"/>
        <v>HUM_ASR_FY_2022</v>
      </c>
      <c r="AB243" s="958">
        <f t="shared" si="34"/>
        <v>45032</v>
      </c>
      <c r="AC243" t="str">
        <f t="shared" si="35"/>
        <v>Unaudited</v>
      </c>
    </row>
    <row r="244" spans="1:29" x14ac:dyDescent="0.25">
      <c r="A244" t="s">
        <v>420</v>
      </c>
      <c r="B244" t="s">
        <v>1385</v>
      </c>
      <c r="C244" t="s">
        <v>1386</v>
      </c>
      <c r="D244">
        <v>1900</v>
      </c>
      <c r="E244" s="958">
        <v>1</v>
      </c>
      <c r="F244" t="s">
        <v>441</v>
      </c>
      <c r="G244" s="958">
        <v>366</v>
      </c>
      <c r="H244" t="s">
        <v>379</v>
      </c>
      <c r="I244" s="938" t="s">
        <v>488</v>
      </c>
      <c r="J244" s="938" t="s">
        <v>444</v>
      </c>
      <c r="K244" s="938" t="s">
        <v>920</v>
      </c>
      <c r="L244" s="938" t="s">
        <v>922</v>
      </c>
      <c r="M244" s="963" t="s">
        <v>925</v>
      </c>
      <c r="N244" s="679">
        <f t="shared" ca="1" si="31"/>
        <v>1080647.3865894694</v>
      </c>
      <c r="O244" s="679">
        <f t="shared" ca="1" si="41"/>
        <v>990988.62152091321</v>
      </c>
      <c r="P244" s="679">
        <f t="shared" ca="1" si="41"/>
        <v>64785.210721120478</v>
      </c>
      <c r="Q244" s="679">
        <f t="shared" ca="1" si="41"/>
        <v>10784.949871791916</v>
      </c>
      <c r="R244" s="679">
        <f t="shared" ca="1" si="41"/>
        <v>7920.5921708106471</v>
      </c>
      <c r="S244" s="679">
        <f t="shared" ca="1" si="41"/>
        <v>320.95854401546194</v>
      </c>
      <c r="T244" s="679">
        <f t="shared" ca="1" si="41"/>
        <v>300.90226871210439</v>
      </c>
      <c r="U244" s="679">
        <f t="shared" ca="1" si="41"/>
        <v>0</v>
      </c>
      <c r="V244" s="679">
        <f t="shared" ca="1" si="41"/>
        <v>4525.3892131846796</v>
      </c>
      <c r="W244" s="679">
        <f t="shared" ca="1" si="40"/>
        <v>0</v>
      </c>
      <c r="X244" s="679">
        <f t="shared" ca="1" si="41"/>
        <v>0</v>
      </c>
      <c r="Y244" s="679">
        <f t="shared" ca="1" si="41"/>
        <v>1020.7622789209448</v>
      </c>
      <c r="Z244" s="679">
        <f t="shared" ca="1" si="41"/>
        <v>0</v>
      </c>
      <c r="AA244" t="str">
        <f t="shared" si="33"/>
        <v>HUM_ASR_FY_2022</v>
      </c>
      <c r="AB244" s="958">
        <f t="shared" si="34"/>
        <v>45032</v>
      </c>
      <c r="AC244" t="str">
        <f t="shared" si="35"/>
        <v>Unaudited</v>
      </c>
    </row>
    <row r="245" spans="1:29" x14ac:dyDescent="0.25">
      <c r="A245" t="s">
        <v>420</v>
      </c>
      <c r="B245" t="s">
        <v>1385</v>
      </c>
      <c r="C245" t="s">
        <v>1386</v>
      </c>
      <c r="D245">
        <v>1900</v>
      </c>
      <c r="E245" s="958">
        <v>1</v>
      </c>
      <c r="F245" t="s">
        <v>441</v>
      </c>
      <c r="G245" s="958">
        <v>366</v>
      </c>
      <c r="H245" t="s">
        <v>379</v>
      </c>
      <c r="I245" s="938" t="s">
        <v>488</v>
      </c>
      <c r="J245" s="938" t="s">
        <v>444</v>
      </c>
      <c r="K245" s="938" t="s">
        <v>920</v>
      </c>
      <c r="L245" s="938" t="s">
        <v>923</v>
      </c>
      <c r="M245" s="963" t="s">
        <v>926</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HUM_ASR_FY_2022</v>
      </c>
      <c r="AB245" s="958">
        <f t="shared" si="34"/>
        <v>45032</v>
      </c>
      <c r="AC245" t="str">
        <f t="shared" si="35"/>
        <v>Unaudited</v>
      </c>
    </row>
    <row r="246" spans="1:29" x14ac:dyDescent="0.25">
      <c r="A246" t="s">
        <v>420</v>
      </c>
      <c r="B246" t="s">
        <v>1385</v>
      </c>
      <c r="C246" t="s">
        <v>1386</v>
      </c>
      <c r="D246">
        <v>1900</v>
      </c>
      <c r="E246" s="958">
        <v>1</v>
      </c>
      <c r="F246" t="s">
        <v>441</v>
      </c>
      <c r="G246" s="958">
        <v>366</v>
      </c>
      <c r="H246" t="s">
        <v>379</v>
      </c>
      <c r="I246" s="938" t="s">
        <v>488</v>
      </c>
      <c r="J246" s="938" t="s">
        <v>444</v>
      </c>
      <c r="K246" s="938" t="s">
        <v>445</v>
      </c>
      <c r="L246" s="938">
        <v>5.0999999999999996</v>
      </c>
      <c r="M246" s="963" t="s">
        <v>37</v>
      </c>
      <c r="N246" s="679">
        <f t="shared" ca="1" si="31"/>
        <v>37841.51</v>
      </c>
      <c r="O246" s="679">
        <f t="shared" ca="1" si="41"/>
        <v>26130.21</v>
      </c>
      <c r="P246" s="679">
        <f t="shared" ca="1" si="41"/>
        <v>1191.33</v>
      </c>
      <c r="Q246" s="679">
        <f t="shared" ca="1" si="41"/>
        <v>2668.88</v>
      </c>
      <c r="R246" s="679">
        <f t="shared" ca="1" si="41"/>
        <v>1930.55</v>
      </c>
      <c r="S246" s="679">
        <f t="shared" ca="1" si="41"/>
        <v>306.47000000000003</v>
      </c>
      <c r="T246" s="679">
        <f t="shared" ca="1" si="41"/>
        <v>1311.7399999999998</v>
      </c>
      <c r="U246" s="679">
        <f t="shared" ca="1" si="41"/>
        <v>0</v>
      </c>
      <c r="V246" s="679">
        <f t="shared" ca="1" si="41"/>
        <v>399.67</v>
      </c>
      <c r="W246" s="679">
        <f t="shared" ca="1" si="40"/>
        <v>729.66</v>
      </c>
      <c r="X246" s="679">
        <f t="shared" ca="1" si="41"/>
        <v>2426.9</v>
      </c>
      <c r="Y246" s="679">
        <f t="shared" ca="1" si="41"/>
        <v>746.1</v>
      </c>
      <c r="Z246" s="679">
        <f t="shared" ca="1" si="41"/>
        <v>0</v>
      </c>
      <c r="AA246" t="str">
        <f t="shared" si="33"/>
        <v>HUM_ASR_FY_2022</v>
      </c>
      <c r="AB246" s="958">
        <f t="shared" si="34"/>
        <v>45032</v>
      </c>
      <c r="AC246" t="str">
        <f t="shared" si="35"/>
        <v>Unaudited</v>
      </c>
    </row>
    <row r="247" spans="1:29" ht="30" x14ac:dyDescent="0.25">
      <c r="A247" t="s">
        <v>420</v>
      </c>
      <c r="B247" t="s">
        <v>1385</v>
      </c>
      <c r="C247" t="s">
        <v>1386</v>
      </c>
      <c r="D247">
        <v>1900</v>
      </c>
      <c r="E247" s="958">
        <v>1</v>
      </c>
      <c r="F247" t="s">
        <v>441</v>
      </c>
      <c r="G247" s="958">
        <v>366</v>
      </c>
      <c r="H247" t="s">
        <v>379</v>
      </c>
      <c r="I247" s="938" t="s">
        <v>488</v>
      </c>
      <c r="J247" s="938" t="s">
        <v>444</v>
      </c>
      <c r="K247" s="938" t="s">
        <v>445</v>
      </c>
      <c r="L247" s="946">
        <v>5.2</v>
      </c>
      <c r="M247" s="961" t="s">
        <v>303</v>
      </c>
      <c r="N247" s="679">
        <f t="shared" ca="1" si="31"/>
        <v>40359510.840000004</v>
      </c>
      <c r="O247" s="679">
        <f t="shared" ca="1" si="41"/>
        <v>14888812</v>
      </c>
      <c r="P247" s="679">
        <f t="shared" ca="1" si="41"/>
        <v>9912121.7300000004</v>
      </c>
      <c r="Q247" s="679">
        <f t="shared" ca="1" si="41"/>
        <v>3015166.3200000003</v>
      </c>
      <c r="R247" s="679">
        <f t="shared" ca="1" si="41"/>
        <v>7880728.4900000002</v>
      </c>
      <c r="S247" s="679">
        <f t="shared" ca="1" si="41"/>
        <v>1030170.8500000001</v>
      </c>
      <c r="T247" s="679">
        <f t="shared" ca="1" si="41"/>
        <v>959541.47</v>
      </c>
      <c r="U247" s="679">
        <f t="shared" ca="1" si="41"/>
        <v>631736.69999999995</v>
      </c>
      <c r="V247" s="679">
        <f t="shared" ca="1" si="41"/>
        <v>506464.84</v>
      </c>
      <c r="W247" s="679">
        <f t="shared" ca="1" si="40"/>
        <v>2846.03</v>
      </c>
      <c r="X247" s="679">
        <f t="shared" ca="1" si="41"/>
        <v>993824.79000000015</v>
      </c>
      <c r="Y247" s="679">
        <f t="shared" ca="1" si="41"/>
        <v>538097.62</v>
      </c>
      <c r="Z247" s="679">
        <f t="shared" ca="1" si="41"/>
        <v>0</v>
      </c>
      <c r="AA247" t="str">
        <f t="shared" si="33"/>
        <v>HUM_ASR_FY_2022</v>
      </c>
      <c r="AB247" s="958">
        <f t="shared" si="34"/>
        <v>45032</v>
      </c>
      <c r="AC247" t="str">
        <f t="shared" si="35"/>
        <v>Unaudited</v>
      </c>
    </row>
    <row r="248" spans="1:29" ht="30" x14ac:dyDescent="0.25">
      <c r="A248" t="s">
        <v>420</v>
      </c>
      <c r="B248" t="s">
        <v>1385</v>
      </c>
      <c r="C248" t="s">
        <v>1386</v>
      </c>
      <c r="D248">
        <v>1900</v>
      </c>
      <c r="E248" s="958">
        <v>1</v>
      </c>
      <c r="F248" t="s">
        <v>441</v>
      </c>
      <c r="G248" s="958">
        <v>366</v>
      </c>
      <c r="H248" t="s">
        <v>379</v>
      </c>
      <c r="I248" s="938" t="s">
        <v>488</v>
      </c>
      <c r="J248" s="938" t="s">
        <v>444</v>
      </c>
      <c r="K248" s="938" t="s">
        <v>445</v>
      </c>
      <c r="L248" s="938">
        <v>5.3</v>
      </c>
      <c r="M248" s="963" t="s">
        <v>304</v>
      </c>
      <c r="N248" s="679">
        <f t="shared" ca="1" si="31"/>
        <v>3283.6920454062965</v>
      </c>
      <c r="O248" s="679">
        <f t="shared" ca="1" si="41"/>
        <v>2267.4455306301493</v>
      </c>
      <c r="P248" s="679">
        <f t="shared" ca="1" si="41"/>
        <v>103.37750381667867</v>
      </c>
      <c r="Q248" s="679">
        <f t="shared" ca="1" si="41"/>
        <v>231.59171042973603</v>
      </c>
      <c r="R248" s="679">
        <f t="shared" ca="1" si="41"/>
        <v>167.5232219395877</v>
      </c>
      <c r="S248" s="679">
        <f t="shared" ca="1" si="41"/>
        <v>26.593893878855997</v>
      </c>
      <c r="T248" s="679">
        <f t="shared" ca="1" si="41"/>
        <v>113.82606570512796</v>
      </c>
      <c r="U248" s="679">
        <f t="shared" ca="1" si="41"/>
        <v>0</v>
      </c>
      <c r="V248" s="679">
        <f t="shared" ca="1" si="41"/>
        <v>34.681311601665335</v>
      </c>
      <c r="W248" s="679">
        <f t="shared" ca="1" si="40"/>
        <v>63.31615038224318</v>
      </c>
      <c r="X248" s="679">
        <f t="shared" ca="1" si="41"/>
        <v>210.59392780564366</v>
      </c>
      <c r="Y248" s="679">
        <f t="shared" ca="1" si="41"/>
        <v>64.742729216609987</v>
      </c>
      <c r="Z248" s="679">
        <f t="shared" ca="1" si="41"/>
        <v>0</v>
      </c>
      <c r="AA248" t="str">
        <f t="shared" si="33"/>
        <v>HUM_ASR_FY_2022</v>
      </c>
      <c r="AB248" s="958">
        <f t="shared" si="34"/>
        <v>45032</v>
      </c>
      <c r="AC248" t="str">
        <f t="shared" si="35"/>
        <v>Unaudited</v>
      </c>
    </row>
    <row r="249" spans="1:29" x14ac:dyDescent="0.25">
      <c r="A249" t="s">
        <v>420</v>
      </c>
      <c r="B249" t="s">
        <v>1385</v>
      </c>
      <c r="C249" t="s">
        <v>1386</v>
      </c>
      <c r="D249">
        <v>1900</v>
      </c>
      <c r="E249" s="958">
        <v>1</v>
      </c>
      <c r="F249" t="s">
        <v>441</v>
      </c>
      <c r="G249" s="958">
        <v>366</v>
      </c>
      <c r="H249" t="s">
        <v>379</v>
      </c>
      <c r="I249" s="938" t="s">
        <v>488</v>
      </c>
      <c r="J249" s="938" t="s">
        <v>444</v>
      </c>
      <c r="K249" s="938" t="s">
        <v>445</v>
      </c>
      <c r="L249" s="938" t="s">
        <v>82</v>
      </c>
      <c r="M249" s="963" t="s">
        <v>453</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HUM_ASR_FY_2022</v>
      </c>
      <c r="AB249" s="958">
        <f t="shared" si="34"/>
        <v>45032</v>
      </c>
      <c r="AC249" t="str">
        <f t="shared" si="35"/>
        <v>Unaudited</v>
      </c>
    </row>
    <row r="250" spans="1:29" x14ac:dyDescent="0.25">
      <c r="A250" t="s">
        <v>420</v>
      </c>
      <c r="B250" t="s">
        <v>1385</v>
      </c>
      <c r="C250" t="s">
        <v>1386</v>
      </c>
      <c r="D250">
        <v>1900</v>
      </c>
      <c r="E250" s="958">
        <v>1</v>
      </c>
      <c r="F250" t="s">
        <v>441</v>
      </c>
      <c r="G250" s="958">
        <v>366</v>
      </c>
      <c r="H250" t="s">
        <v>379</v>
      </c>
      <c r="I250" s="938" t="s">
        <v>488</v>
      </c>
      <c r="J250" s="938" t="s">
        <v>444</v>
      </c>
      <c r="K250" s="938" t="s">
        <v>446</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HUM_ASR_FY_2022</v>
      </c>
      <c r="AB250" s="958">
        <f t="shared" si="34"/>
        <v>45032</v>
      </c>
      <c r="AC250" t="str">
        <f t="shared" si="35"/>
        <v>Unaudited</v>
      </c>
    </row>
    <row r="251" spans="1:29" x14ac:dyDescent="0.25">
      <c r="A251" t="s">
        <v>420</v>
      </c>
      <c r="B251" t="s">
        <v>1385</v>
      </c>
      <c r="C251" t="s">
        <v>1386</v>
      </c>
      <c r="D251">
        <v>1900</v>
      </c>
      <c r="E251" s="958">
        <v>1</v>
      </c>
      <c r="F251" t="s">
        <v>441</v>
      </c>
      <c r="G251" s="958">
        <v>366</v>
      </c>
      <c r="H251" t="s">
        <v>379</v>
      </c>
      <c r="I251" s="938" t="s">
        <v>488</v>
      </c>
      <c r="J251" s="938" t="s">
        <v>444</v>
      </c>
      <c r="K251" s="938" t="s">
        <v>446</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HUM_ASR_FY_2022</v>
      </c>
      <c r="AB251" s="958">
        <f t="shared" si="34"/>
        <v>45032</v>
      </c>
      <c r="AC251" t="str">
        <f t="shared" si="35"/>
        <v>Unaudited</v>
      </c>
    </row>
    <row r="252" spans="1:29" x14ac:dyDescent="0.25">
      <c r="A252" t="s">
        <v>420</v>
      </c>
      <c r="B252" t="s">
        <v>1385</v>
      </c>
      <c r="C252" t="s">
        <v>1386</v>
      </c>
      <c r="D252">
        <v>1900</v>
      </c>
      <c r="E252" s="958">
        <v>1</v>
      </c>
      <c r="F252" t="s">
        <v>441</v>
      </c>
      <c r="G252" s="958">
        <v>366</v>
      </c>
      <c r="H252" t="s">
        <v>379</v>
      </c>
      <c r="I252" s="938" t="s">
        <v>488</v>
      </c>
      <c r="J252" s="938" t="s">
        <v>444</v>
      </c>
      <c r="K252" s="938" t="s">
        <v>446</v>
      </c>
      <c r="L252" s="946">
        <v>6.3</v>
      </c>
      <c r="M252" s="961" t="s">
        <v>184</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HUM_ASR_FY_2022</v>
      </c>
      <c r="AB252" s="958">
        <f t="shared" si="34"/>
        <v>45032</v>
      </c>
      <c r="AC252" t="str">
        <f t="shared" si="35"/>
        <v>Unaudited</v>
      </c>
    </row>
    <row r="253" spans="1:29" x14ac:dyDescent="0.25">
      <c r="A253" t="s">
        <v>420</v>
      </c>
      <c r="B253" t="s">
        <v>1385</v>
      </c>
      <c r="C253" t="s">
        <v>1386</v>
      </c>
      <c r="D253">
        <v>1900</v>
      </c>
      <c r="E253" s="958">
        <v>1</v>
      </c>
      <c r="F253" t="s">
        <v>441</v>
      </c>
      <c r="G253" s="958">
        <v>366</v>
      </c>
      <c r="H253" t="s">
        <v>379</v>
      </c>
      <c r="I253" s="963" t="s">
        <v>488</v>
      </c>
      <c r="J253" s="963" t="s">
        <v>444</v>
      </c>
      <c r="K253" s="963" t="s">
        <v>446</v>
      </c>
      <c r="L253" s="954" t="s">
        <v>87</v>
      </c>
      <c r="M253" s="963" t="s">
        <v>454</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HUM_ASR_FY_2022</v>
      </c>
      <c r="AB253" s="958">
        <f t="shared" si="34"/>
        <v>45032</v>
      </c>
      <c r="AC253" t="str">
        <f t="shared" si="35"/>
        <v>Unaudited</v>
      </c>
    </row>
    <row r="254" spans="1:29" x14ac:dyDescent="0.25">
      <c r="A254" t="s">
        <v>420</v>
      </c>
      <c r="B254" t="s">
        <v>1385</v>
      </c>
      <c r="C254" t="s">
        <v>1386</v>
      </c>
      <c r="D254">
        <v>1900</v>
      </c>
      <c r="E254" s="958">
        <v>1</v>
      </c>
      <c r="F254" t="s">
        <v>441</v>
      </c>
      <c r="G254" s="958">
        <v>366</v>
      </c>
      <c r="H254" t="s">
        <v>379</v>
      </c>
      <c r="I254" s="959" t="s">
        <v>488</v>
      </c>
      <c r="J254" s="959" t="s">
        <v>444</v>
      </c>
      <c r="K254" s="959" t="s">
        <v>447</v>
      </c>
      <c r="L254" s="954">
        <v>7.1</v>
      </c>
      <c r="M254" s="959" t="s">
        <v>20</v>
      </c>
      <c r="N254" s="679">
        <f t="shared" ca="1" si="42"/>
        <v>2872450.3299999982</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959133.46999999823</v>
      </c>
      <c r="P254" s="679">
        <f t="shared" ca="1" si="44"/>
        <v>165292.67000000001</v>
      </c>
      <c r="Q254" s="679">
        <f t="shared" ca="1" si="44"/>
        <v>453313.62999999995</v>
      </c>
      <c r="R254" s="679">
        <f t="shared" ca="1" si="44"/>
        <v>373320.1399999999</v>
      </c>
      <c r="S254" s="679">
        <f t="shared" ca="1" si="44"/>
        <v>156786.68</v>
      </c>
      <c r="T254" s="679">
        <f t="shared" ca="1" si="44"/>
        <v>4491.7</v>
      </c>
      <c r="U254" s="679">
        <f t="shared" ca="1" si="44"/>
        <v>1202.96</v>
      </c>
      <c r="V254" s="679">
        <f t="shared" ca="1" si="44"/>
        <v>44141.89</v>
      </c>
      <c r="W254" s="679">
        <f t="shared" ca="1" si="40"/>
        <v>3483.8799999999997</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533103.68999999983</v>
      </c>
      <c r="Y254" s="679">
        <f t="shared" ca="1" si="45"/>
        <v>178179.62000000002</v>
      </c>
      <c r="Z254" s="679">
        <f t="shared" ca="1" si="45"/>
        <v>0</v>
      </c>
      <c r="AA254" t="str">
        <f t="shared" si="33"/>
        <v>HUM_ASR_FY_2022</v>
      </c>
      <c r="AB254" s="958">
        <f t="shared" si="34"/>
        <v>45032</v>
      </c>
      <c r="AC254" t="str">
        <f t="shared" si="35"/>
        <v>Unaudited</v>
      </c>
    </row>
    <row r="255" spans="1:29" x14ac:dyDescent="0.25">
      <c r="A255" t="s">
        <v>420</v>
      </c>
      <c r="B255" t="s">
        <v>1385</v>
      </c>
      <c r="C255" t="s">
        <v>1386</v>
      </c>
      <c r="D255">
        <v>1900</v>
      </c>
      <c r="E255" s="958">
        <v>1</v>
      </c>
      <c r="F255" t="s">
        <v>441</v>
      </c>
      <c r="G255" s="958">
        <v>366</v>
      </c>
      <c r="H255" t="s">
        <v>379</v>
      </c>
      <c r="I255" s="959" t="s">
        <v>488</v>
      </c>
      <c r="J255" s="959" t="s">
        <v>444</v>
      </c>
      <c r="K255" s="959" t="s">
        <v>447</v>
      </c>
      <c r="L255" s="938">
        <v>7.2</v>
      </c>
      <c r="M255" s="959" t="s">
        <v>21</v>
      </c>
      <c r="N255" s="679">
        <f t="shared" ca="1" si="42"/>
        <v>11412072.010000002</v>
      </c>
      <c r="O255" s="679">
        <f t="shared" ca="1" si="44"/>
        <v>9435805.4299999997</v>
      </c>
      <c r="P255" s="679">
        <f t="shared" ca="1" si="44"/>
        <v>394333.5</v>
      </c>
      <c r="Q255" s="679">
        <f t="shared" ca="1" si="44"/>
        <v>634235.34</v>
      </c>
      <c r="R255" s="679">
        <f t="shared" ca="1" si="44"/>
        <v>214874.16999999998</v>
      </c>
      <c r="S255" s="679">
        <f t="shared" ca="1" si="44"/>
        <v>308113.73</v>
      </c>
      <c r="T255" s="679">
        <f t="shared" ca="1" si="44"/>
        <v>54124.46</v>
      </c>
      <c r="U255" s="679">
        <f t="shared" ca="1" si="44"/>
        <v>15520.989999999998</v>
      </c>
      <c r="V255" s="679">
        <f t="shared" ca="1" si="44"/>
        <v>29416.47</v>
      </c>
      <c r="W255" s="679">
        <f t="shared" ca="1" si="40"/>
        <v>717.65000000000009</v>
      </c>
      <c r="X255" s="679">
        <f t="shared" ca="1" si="45"/>
        <v>285711.44999999995</v>
      </c>
      <c r="Y255" s="679">
        <f t="shared" ca="1" si="45"/>
        <v>39218.82</v>
      </c>
      <c r="Z255" s="679">
        <f t="shared" ca="1" si="45"/>
        <v>0</v>
      </c>
      <c r="AA255" t="str">
        <f t="shared" si="33"/>
        <v>HUM_ASR_FY_2022</v>
      </c>
      <c r="AB255" s="958">
        <f t="shared" si="34"/>
        <v>45032</v>
      </c>
      <c r="AC255" t="str">
        <f t="shared" si="35"/>
        <v>Unaudited</v>
      </c>
    </row>
    <row r="256" spans="1:29" x14ac:dyDescent="0.25">
      <c r="A256" t="s">
        <v>420</v>
      </c>
      <c r="B256" t="s">
        <v>1385</v>
      </c>
      <c r="C256" t="s">
        <v>1386</v>
      </c>
      <c r="D256">
        <v>1900</v>
      </c>
      <c r="E256" s="958">
        <v>1</v>
      </c>
      <c r="F256" t="s">
        <v>441</v>
      </c>
      <c r="G256" s="958">
        <v>366</v>
      </c>
      <c r="H256" t="s">
        <v>379</v>
      </c>
      <c r="I256" s="959" t="s">
        <v>488</v>
      </c>
      <c r="J256" s="959" t="s">
        <v>444</v>
      </c>
      <c r="K256" s="959" t="s">
        <v>447</v>
      </c>
      <c r="L256" s="938">
        <v>7.3</v>
      </c>
      <c r="M256" s="959" t="s">
        <v>155</v>
      </c>
      <c r="N256" s="679">
        <f t="shared" ca="1" si="42"/>
        <v>249256.49899926528</v>
      </c>
      <c r="O256" s="679">
        <f t="shared" ca="1" si="44"/>
        <v>83228.68051306445</v>
      </c>
      <c r="P256" s="679">
        <f t="shared" ca="1" si="44"/>
        <v>14343.249665326997</v>
      </c>
      <c r="Q256" s="679">
        <f t="shared" ca="1" si="44"/>
        <v>39336.230528466054</v>
      </c>
      <c r="R256" s="679">
        <f t="shared" ca="1" si="44"/>
        <v>32394.805971219575</v>
      </c>
      <c r="S256" s="679">
        <f t="shared" ca="1" si="44"/>
        <v>13605.14350356692</v>
      </c>
      <c r="T256" s="679">
        <f t="shared" ca="1" si="44"/>
        <v>389.7666758105442</v>
      </c>
      <c r="U256" s="679">
        <f t="shared" ca="1" si="44"/>
        <v>104.38669553466443</v>
      </c>
      <c r="V256" s="679">
        <f t="shared" ca="1" si="44"/>
        <v>3830.4066899603058</v>
      </c>
      <c r="W256" s="679">
        <f t="shared" ca="1" si="40"/>
        <v>302.3132280701825</v>
      </c>
      <c r="X256" s="679">
        <f t="shared" ca="1" si="45"/>
        <v>46260.002474260247</v>
      </c>
      <c r="Y256" s="679">
        <f t="shared" ca="1" si="45"/>
        <v>15461.513053985344</v>
      </c>
      <c r="Z256" s="679">
        <f t="shared" ca="1" si="45"/>
        <v>0</v>
      </c>
      <c r="AA256" t="str">
        <f t="shared" si="33"/>
        <v>HUM_ASR_FY_2022</v>
      </c>
      <c r="AB256" s="958">
        <f t="shared" si="34"/>
        <v>45032</v>
      </c>
      <c r="AC256" t="str">
        <f t="shared" si="35"/>
        <v>Unaudited</v>
      </c>
    </row>
    <row r="257" spans="1:29" x14ac:dyDescent="0.25">
      <c r="A257" t="s">
        <v>420</v>
      </c>
      <c r="B257" t="s">
        <v>1385</v>
      </c>
      <c r="C257" t="s">
        <v>1386</v>
      </c>
      <c r="D257">
        <v>1900</v>
      </c>
      <c r="E257" s="958">
        <v>1</v>
      </c>
      <c r="F257" t="s">
        <v>441</v>
      </c>
      <c r="G257" s="958">
        <v>366</v>
      </c>
      <c r="H257" t="s">
        <v>379</v>
      </c>
      <c r="I257" s="966" t="s">
        <v>488</v>
      </c>
      <c r="J257" s="966" t="s">
        <v>444</v>
      </c>
      <c r="K257" s="966" t="s">
        <v>447</v>
      </c>
      <c r="L257" s="946" t="s">
        <v>91</v>
      </c>
      <c r="M257" s="966" t="s">
        <v>455</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HUM_ASR_FY_2022</v>
      </c>
      <c r="AB257" s="958">
        <f t="shared" si="34"/>
        <v>45032</v>
      </c>
      <c r="AC257" t="str">
        <f t="shared" si="35"/>
        <v>Unaudited</v>
      </c>
    </row>
    <row r="258" spans="1:29" x14ac:dyDescent="0.25">
      <c r="A258" t="s">
        <v>420</v>
      </c>
      <c r="B258" t="s">
        <v>1385</v>
      </c>
      <c r="C258" t="s">
        <v>1386</v>
      </c>
      <c r="D258">
        <v>1900</v>
      </c>
      <c r="E258" s="958">
        <v>1</v>
      </c>
      <c r="F258" t="s">
        <v>441</v>
      </c>
      <c r="G258" s="958">
        <v>366</v>
      </c>
      <c r="H258" t="s">
        <v>379</v>
      </c>
      <c r="I258" s="938" t="s">
        <v>488</v>
      </c>
      <c r="J258" s="938" t="s">
        <v>444</v>
      </c>
      <c r="K258" s="938" t="s">
        <v>448</v>
      </c>
      <c r="L258" s="938">
        <v>8.1</v>
      </c>
      <c r="M258" s="959" t="s">
        <v>22</v>
      </c>
      <c r="N258" s="679">
        <f t="shared" ca="1" si="42"/>
        <v>135371249.81</v>
      </c>
      <c r="O258" s="679">
        <f t="shared" ca="1" si="44"/>
        <v>53372759.760000005</v>
      </c>
      <c r="P258" s="679">
        <f t="shared" ca="1" si="44"/>
        <v>11580319.73</v>
      </c>
      <c r="Q258" s="679">
        <f t="shared" ca="1" si="44"/>
        <v>31634777.740000002</v>
      </c>
      <c r="R258" s="679">
        <f t="shared" ca="1" si="44"/>
        <v>24107615.799999997</v>
      </c>
      <c r="S258" s="679">
        <f t="shared" ca="1" si="44"/>
        <v>145525.08000000002</v>
      </c>
      <c r="T258" s="679">
        <f t="shared" ca="1" si="44"/>
        <v>788797.9700000002</v>
      </c>
      <c r="U258" s="679">
        <f t="shared" ca="1" si="44"/>
        <v>3744.1</v>
      </c>
      <c r="V258" s="679">
        <f t="shared" ca="1" si="44"/>
        <v>7086458.5300000003</v>
      </c>
      <c r="W258" s="679">
        <f t="shared" ca="1" si="40"/>
        <v>2100.4699999999998</v>
      </c>
      <c r="X258" s="679">
        <f t="shared" ca="1" si="45"/>
        <v>92983.87000000001</v>
      </c>
      <c r="Y258" s="679">
        <f t="shared" ca="1" si="45"/>
        <v>6556166.7600000007</v>
      </c>
      <c r="Z258" s="679">
        <f t="shared" ca="1" si="45"/>
        <v>0</v>
      </c>
      <c r="AA258" t="str">
        <f t="shared" ref="AA258:AA321" si="46">file_name</f>
        <v>HUM_ASR_FY_2022</v>
      </c>
      <c r="AB258" s="958">
        <f t="shared" ref="AB258:AB321" si="47">file_date</f>
        <v>45032</v>
      </c>
      <c r="AC258" t="str">
        <f t="shared" ref="AC258:AC321" si="48">status</f>
        <v>Unaudited</v>
      </c>
    </row>
    <row r="259" spans="1:29" x14ac:dyDescent="0.25">
      <c r="A259" t="s">
        <v>420</v>
      </c>
      <c r="B259" t="s">
        <v>1385</v>
      </c>
      <c r="C259" t="s">
        <v>1386</v>
      </c>
      <c r="D259">
        <v>1900</v>
      </c>
      <c r="E259" s="958">
        <v>1</v>
      </c>
      <c r="F259" t="s">
        <v>441</v>
      </c>
      <c r="G259" s="958">
        <v>366</v>
      </c>
      <c r="H259" t="s">
        <v>379</v>
      </c>
      <c r="I259" s="938" t="s">
        <v>488</v>
      </c>
      <c r="J259" s="938" t="s">
        <v>444</v>
      </c>
      <c r="K259" s="938" t="s">
        <v>448</v>
      </c>
      <c r="L259" s="944" t="s">
        <v>112</v>
      </c>
      <c r="M259" s="960" t="s">
        <v>443</v>
      </c>
      <c r="N259" s="679">
        <f t="shared" ca="1" si="42"/>
        <v>358876.2</v>
      </c>
      <c r="O259" s="679">
        <f t="shared" ca="1" si="44"/>
        <v>188659.20000000001</v>
      </c>
      <c r="P259" s="679">
        <f t="shared" ca="1" si="44"/>
        <v>38016</v>
      </c>
      <c r="Q259" s="679">
        <f t="shared" ca="1" si="44"/>
        <v>68841</v>
      </c>
      <c r="R259" s="679">
        <f t="shared" ca="1" si="44"/>
        <v>50688</v>
      </c>
      <c r="S259" s="679">
        <f t="shared" ca="1" si="44"/>
        <v>0</v>
      </c>
      <c r="T259" s="679">
        <f t="shared" ca="1" si="44"/>
        <v>0</v>
      </c>
      <c r="U259" s="679">
        <f t="shared" ca="1" si="44"/>
        <v>0</v>
      </c>
      <c r="V259" s="679">
        <f t="shared" ca="1" si="44"/>
        <v>0</v>
      </c>
      <c r="W259" s="679">
        <f t="shared" ca="1" si="40"/>
        <v>0</v>
      </c>
      <c r="X259" s="679">
        <f t="shared" ca="1" si="45"/>
        <v>0</v>
      </c>
      <c r="Y259" s="679">
        <f t="shared" ca="1" si="45"/>
        <v>12672</v>
      </c>
      <c r="Z259" s="679">
        <f t="shared" ca="1" si="45"/>
        <v>0</v>
      </c>
      <c r="AA259" t="str">
        <f t="shared" si="46"/>
        <v>HUM_ASR_FY_2022</v>
      </c>
      <c r="AB259" s="958">
        <f t="shared" si="47"/>
        <v>45032</v>
      </c>
      <c r="AC259" t="str">
        <f t="shared" si="48"/>
        <v>Unaudited</v>
      </c>
    </row>
    <row r="260" spans="1:29" x14ac:dyDescent="0.25">
      <c r="A260" t="s">
        <v>420</v>
      </c>
      <c r="B260" t="s">
        <v>1385</v>
      </c>
      <c r="C260" t="s">
        <v>1386</v>
      </c>
      <c r="D260">
        <v>1900</v>
      </c>
      <c r="E260" s="958">
        <v>1</v>
      </c>
      <c r="F260" t="s">
        <v>441</v>
      </c>
      <c r="G260" s="958">
        <v>366</v>
      </c>
      <c r="H260" t="s">
        <v>379</v>
      </c>
      <c r="I260" s="959" t="s">
        <v>488</v>
      </c>
      <c r="J260" s="959" t="s">
        <v>444</v>
      </c>
      <c r="K260" s="959" t="s">
        <v>448</v>
      </c>
      <c r="L260" s="938" t="s">
        <v>114</v>
      </c>
      <c r="M260" s="959" t="s">
        <v>157</v>
      </c>
      <c r="N260" s="679">
        <f t="shared" ca="1" si="42"/>
        <v>19.37248934138611</v>
      </c>
      <c r="O260" s="679">
        <f t="shared" ca="1" si="44"/>
        <v>5.6996691039882554</v>
      </c>
      <c r="P260" s="679">
        <f t="shared" ca="1" si="44"/>
        <v>1.681998093428122</v>
      </c>
      <c r="Q260" s="679">
        <f t="shared" ca="1" si="44"/>
        <v>6.1440698337172819</v>
      </c>
      <c r="R260" s="679">
        <f t="shared" ca="1" si="44"/>
        <v>3.4249965831439639</v>
      </c>
      <c r="S260" s="679">
        <f t="shared" ca="1" si="44"/>
        <v>6.7023556956036082E-2</v>
      </c>
      <c r="T260" s="679">
        <f t="shared" ca="1" si="44"/>
        <v>9.8592326196897936E-2</v>
      </c>
      <c r="U260" s="679">
        <f t="shared" ca="1" si="44"/>
        <v>0</v>
      </c>
      <c r="V260" s="679">
        <f t="shared" ca="1" si="44"/>
        <v>0.69935918736271985</v>
      </c>
      <c r="W260" s="679">
        <f t="shared" ca="1" si="40"/>
        <v>0</v>
      </c>
      <c r="X260" s="679">
        <f t="shared" ca="1" si="45"/>
        <v>1.4753606068766462E-2</v>
      </c>
      <c r="Y260" s="679">
        <f t="shared" ca="1" si="45"/>
        <v>1.5420270505240674</v>
      </c>
      <c r="Z260" s="679">
        <f t="shared" ca="1" si="45"/>
        <v>0</v>
      </c>
      <c r="AA260" t="str">
        <f t="shared" si="46"/>
        <v>HUM_ASR_FY_2022</v>
      </c>
      <c r="AB260" s="958">
        <f t="shared" si="47"/>
        <v>45032</v>
      </c>
      <c r="AC260" t="str">
        <f t="shared" si="48"/>
        <v>Unaudited</v>
      </c>
    </row>
    <row r="261" spans="1:29" x14ac:dyDescent="0.25">
      <c r="A261" t="s">
        <v>420</v>
      </c>
      <c r="B261" t="s">
        <v>1385</v>
      </c>
      <c r="C261" t="s">
        <v>1386</v>
      </c>
      <c r="D261">
        <v>1900</v>
      </c>
      <c r="E261" s="958">
        <v>1</v>
      </c>
      <c r="F261" t="s">
        <v>441</v>
      </c>
      <c r="G261" s="958">
        <v>366</v>
      </c>
      <c r="H261" t="s">
        <v>379</v>
      </c>
      <c r="I261" s="938" t="s">
        <v>488</v>
      </c>
      <c r="J261" s="938" t="s">
        <v>444</v>
      </c>
      <c r="K261" s="938" t="s">
        <v>448</v>
      </c>
      <c r="L261" s="938" t="s">
        <v>115</v>
      </c>
      <c r="M261" s="959" t="s">
        <v>113</v>
      </c>
      <c r="N261" s="679">
        <f t="shared" ca="1" si="42"/>
        <v>-1021959.8400000002</v>
      </c>
      <c r="O261" s="679">
        <f t="shared" ca="1" si="44"/>
        <v>-398434.23576769931</v>
      </c>
      <c r="P261" s="679">
        <f t="shared" ca="1" si="44"/>
        <v>-85749.996110977227</v>
      </c>
      <c r="Q261" s="679">
        <f t="shared" ca="1" si="44"/>
        <v>-224604.40717266838</v>
      </c>
      <c r="R261" s="679">
        <f t="shared" ca="1" si="44"/>
        <v>-195028.20715874241</v>
      </c>
      <c r="S261" s="679">
        <f t="shared" ca="1" si="44"/>
        <v>-1004.8293818138826</v>
      </c>
      <c r="T261" s="679">
        <f t="shared" ca="1" si="44"/>
        <v>-5232.4339685803752</v>
      </c>
      <c r="U261" s="679">
        <f t="shared" ca="1" si="44"/>
        <v>-28.724765856494408</v>
      </c>
      <c r="V261" s="679">
        <f t="shared" ca="1" si="44"/>
        <v>-61919.948468503564</v>
      </c>
      <c r="W261" s="679">
        <f t="shared" ca="1" si="40"/>
        <v>-17.25860506993563</v>
      </c>
      <c r="X261" s="679">
        <f t="shared" ca="1" si="45"/>
        <v>-641.53057430949787</v>
      </c>
      <c r="Y261" s="679">
        <f t="shared" ca="1" si="45"/>
        <v>-49298.26802577902</v>
      </c>
      <c r="Z261" s="679">
        <f t="shared" ca="1" si="45"/>
        <v>0</v>
      </c>
      <c r="AA261" t="str">
        <f t="shared" si="46"/>
        <v>HUM_ASR_FY_2022</v>
      </c>
      <c r="AB261" s="958">
        <f t="shared" si="47"/>
        <v>45032</v>
      </c>
      <c r="AC261" t="str">
        <f t="shared" si="48"/>
        <v>Unaudited</v>
      </c>
    </row>
    <row r="262" spans="1:29" x14ac:dyDescent="0.25">
      <c r="A262" t="s">
        <v>420</v>
      </c>
      <c r="B262" t="s">
        <v>1385</v>
      </c>
      <c r="C262" t="s">
        <v>1386</v>
      </c>
      <c r="D262">
        <v>1900</v>
      </c>
      <c r="E262" s="958">
        <v>1</v>
      </c>
      <c r="F262" t="s">
        <v>441</v>
      </c>
      <c r="G262" s="958">
        <v>366</v>
      </c>
      <c r="H262" t="s">
        <v>379</v>
      </c>
      <c r="I262" s="938" t="s">
        <v>488</v>
      </c>
      <c r="J262" s="938" t="s">
        <v>444</v>
      </c>
      <c r="K262" s="938" t="s">
        <v>448</v>
      </c>
      <c r="L262" s="938" t="s">
        <v>116</v>
      </c>
      <c r="M262" s="959" t="s">
        <v>158</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HUM_ASR_FY_2022</v>
      </c>
      <c r="AB262" s="958">
        <f t="shared" si="47"/>
        <v>45032</v>
      </c>
      <c r="AC262" t="str">
        <f t="shared" si="48"/>
        <v>Unaudited</v>
      </c>
    </row>
    <row r="263" spans="1:29" x14ac:dyDescent="0.25">
      <c r="A263" t="s">
        <v>420</v>
      </c>
      <c r="B263" t="s">
        <v>1385</v>
      </c>
      <c r="C263" t="s">
        <v>1386</v>
      </c>
      <c r="D263">
        <v>1900</v>
      </c>
      <c r="E263" s="958">
        <v>1</v>
      </c>
      <c r="F263" t="s">
        <v>441</v>
      </c>
      <c r="G263" s="958">
        <v>366</v>
      </c>
      <c r="H263" t="s">
        <v>379</v>
      </c>
      <c r="I263" s="959" t="s">
        <v>488</v>
      </c>
      <c r="J263" s="959" t="s">
        <v>444</v>
      </c>
      <c r="K263" s="959" t="s">
        <v>448</v>
      </c>
      <c r="L263" s="938" t="s">
        <v>159</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HUM_ASR_FY_2022</v>
      </c>
      <c r="AB263" s="958">
        <f t="shared" si="47"/>
        <v>45032</v>
      </c>
      <c r="AC263" t="str">
        <f t="shared" si="48"/>
        <v>Unaudited</v>
      </c>
    </row>
    <row r="264" spans="1:29" x14ac:dyDescent="0.25">
      <c r="A264" t="s">
        <v>420</v>
      </c>
      <c r="B264" t="s">
        <v>1385</v>
      </c>
      <c r="C264" t="s">
        <v>1386</v>
      </c>
      <c r="D264">
        <v>1900</v>
      </c>
      <c r="E264" s="958">
        <v>1</v>
      </c>
      <c r="F264" t="s">
        <v>441</v>
      </c>
      <c r="G264" s="958">
        <v>366</v>
      </c>
      <c r="H264" t="s">
        <v>379</v>
      </c>
      <c r="I264" s="959" t="s">
        <v>488</v>
      </c>
      <c r="J264" s="959" t="s">
        <v>444</v>
      </c>
      <c r="K264" s="959" t="s">
        <v>448</v>
      </c>
      <c r="L264" s="954" t="s">
        <v>442</v>
      </c>
      <c r="M264" s="959" t="s">
        <v>456</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HUM_ASR_FY_2022</v>
      </c>
      <c r="AB264" s="958">
        <f t="shared" si="47"/>
        <v>45032</v>
      </c>
      <c r="AC264" t="str">
        <f t="shared" si="48"/>
        <v>Unaudited</v>
      </c>
    </row>
    <row r="265" spans="1:29" ht="30" x14ac:dyDescent="0.25">
      <c r="A265" t="s">
        <v>420</v>
      </c>
      <c r="B265" t="s">
        <v>1385</v>
      </c>
      <c r="C265" t="s">
        <v>1386</v>
      </c>
      <c r="D265">
        <v>1900</v>
      </c>
      <c r="E265" s="958">
        <v>1</v>
      </c>
      <c r="F265" t="s">
        <v>441</v>
      </c>
      <c r="G265" s="958">
        <v>366</v>
      </c>
      <c r="H265" t="s">
        <v>379</v>
      </c>
      <c r="I265" s="938" t="s">
        <v>488</v>
      </c>
      <c r="J265" s="938" t="s">
        <v>444</v>
      </c>
      <c r="K265" s="938" t="s">
        <v>449</v>
      </c>
      <c r="L265" s="938">
        <v>9.1</v>
      </c>
      <c r="M265" s="959" t="s">
        <v>185</v>
      </c>
      <c r="N265" s="679">
        <f t="shared" ca="1" si="42"/>
        <v>4024661.1600000034</v>
      </c>
      <c r="O265" s="679">
        <f t="shared" ca="1" si="49"/>
        <v>406167.94000000006</v>
      </c>
      <c r="P265" s="679">
        <f t="shared" ca="1" si="49"/>
        <v>16862.830000000002</v>
      </c>
      <c r="Q265" s="679">
        <f t="shared" ca="1" si="49"/>
        <v>443332.79000000004</v>
      </c>
      <c r="R265" s="679">
        <f t="shared" ca="1" si="49"/>
        <v>82812.86</v>
      </c>
      <c r="S265" s="679">
        <f t="shared" ca="1" si="49"/>
        <v>109381.33999999998</v>
      </c>
      <c r="T265" s="679">
        <f t="shared" ca="1" si="49"/>
        <v>9586.8900000000012</v>
      </c>
      <c r="U265" s="679">
        <f t="shared" ca="1" si="49"/>
        <v>788.82999999999993</v>
      </c>
      <c r="V265" s="679">
        <f t="shared" ca="1" si="49"/>
        <v>2897.56</v>
      </c>
      <c r="W265" s="679">
        <f t="shared" ca="1" si="40"/>
        <v>2952830.1200000034</v>
      </c>
      <c r="X265" s="679">
        <f t="shared" ca="1" si="45"/>
        <v>0</v>
      </c>
      <c r="Y265" s="679">
        <f t="shared" ca="1" si="45"/>
        <v>0</v>
      </c>
      <c r="Z265" s="679">
        <f t="shared" ca="1" si="45"/>
        <v>0</v>
      </c>
      <c r="AA265" t="str">
        <f t="shared" si="46"/>
        <v>HUM_ASR_FY_2022</v>
      </c>
      <c r="AB265" s="958">
        <f t="shared" si="47"/>
        <v>45032</v>
      </c>
      <c r="AC265" t="str">
        <f t="shared" si="48"/>
        <v>Unaudited</v>
      </c>
    </row>
    <row r="266" spans="1:29" x14ac:dyDescent="0.25">
      <c r="A266" t="s">
        <v>420</v>
      </c>
      <c r="B266" t="s">
        <v>1385</v>
      </c>
      <c r="C266" t="s">
        <v>1386</v>
      </c>
      <c r="D266">
        <v>1900</v>
      </c>
      <c r="E266" s="958">
        <v>1</v>
      </c>
      <c r="F266" t="s">
        <v>441</v>
      </c>
      <c r="G266" s="958">
        <v>366</v>
      </c>
      <c r="H266" t="s">
        <v>379</v>
      </c>
      <c r="I266" s="938" t="s">
        <v>488</v>
      </c>
      <c r="J266" s="938" t="s">
        <v>444</v>
      </c>
      <c r="K266" s="938" t="s">
        <v>449</v>
      </c>
      <c r="L266" s="938" t="s">
        <v>106</v>
      </c>
      <c r="M266" s="959" t="s">
        <v>186</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HUM_ASR_FY_2022</v>
      </c>
      <c r="AB266" s="958">
        <f t="shared" si="47"/>
        <v>45032</v>
      </c>
      <c r="AC266" t="str">
        <f t="shared" si="48"/>
        <v>Unaudited</v>
      </c>
    </row>
    <row r="267" spans="1:29" x14ac:dyDescent="0.25">
      <c r="A267" t="s">
        <v>420</v>
      </c>
      <c r="B267" t="s">
        <v>1385</v>
      </c>
      <c r="C267" t="s">
        <v>1386</v>
      </c>
      <c r="D267">
        <v>1900</v>
      </c>
      <c r="E267" s="958">
        <v>1</v>
      </c>
      <c r="F267" t="s">
        <v>441</v>
      </c>
      <c r="G267" s="958">
        <v>366</v>
      </c>
      <c r="H267" t="s">
        <v>379</v>
      </c>
      <c r="I267" s="938" t="s">
        <v>488</v>
      </c>
      <c r="J267" s="938" t="s">
        <v>444</v>
      </c>
      <c r="K267" s="938" t="s">
        <v>449</v>
      </c>
      <c r="L267" s="938" t="s">
        <v>1321</v>
      </c>
      <c r="M267" s="959" t="s">
        <v>1322</v>
      </c>
      <c r="N267" s="679">
        <f t="shared" ca="1" si="42"/>
        <v>3932479.7300000004</v>
      </c>
      <c r="O267" s="679">
        <f t="shared" ca="1" si="49"/>
        <v>59503.21</v>
      </c>
      <c r="P267" s="679">
        <f t="shared" ca="1" si="49"/>
        <v>485.09</v>
      </c>
      <c r="Q267" s="679">
        <f t="shared" ca="1" si="49"/>
        <v>697743.85</v>
      </c>
      <c r="R267" s="679">
        <f t="shared" ca="1" si="49"/>
        <v>297538.18</v>
      </c>
      <c r="S267" s="679">
        <f t="shared" ca="1" si="49"/>
        <v>2866625.4400000004</v>
      </c>
      <c r="T267" s="679">
        <f t="shared" ca="1" si="49"/>
        <v>0</v>
      </c>
      <c r="U267" s="679">
        <f t="shared" ca="1" si="49"/>
        <v>1230.32</v>
      </c>
      <c r="V267" s="679">
        <f t="shared" ca="1" si="49"/>
        <v>9353.64</v>
      </c>
      <c r="W267" s="679">
        <f t="shared" ca="1" si="40"/>
        <v>0</v>
      </c>
      <c r="X267" s="679">
        <f t="shared" ca="1" si="45"/>
        <v>0</v>
      </c>
      <c r="Y267" s="679">
        <f t="shared" ca="1" si="45"/>
        <v>0</v>
      </c>
      <c r="Z267" s="679">
        <f t="shared" ca="1" si="45"/>
        <v>0</v>
      </c>
      <c r="AA267" t="str">
        <f t="shared" si="46"/>
        <v>HUM_ASR_FY_2022</v>
      </c>
      <c r="AB267" s="958">
        <f t="shared" si="47"/>
        <v>45032</v>
      </c>
      <c r="AC267" t="str">
        <f t="shared" si="48"/>
        <v>Unaudited</v>
      </c>
    </row>
    <row r="268" spans="1:29" x14ac:dyDescent="0.25">
      <c r="A268" t="s">
        <v>420</v>
      </c>
      <c r="B268" t="s">
        <v>1385</v>
      </c>
      <c r="C268" t="s">
        <v>1386</v>
      </c>
      <c r="D268">
        <v>1900</v>
      </c>
      <c r="E268" s="958">
        <v>1</v>
      </c>
      <c r="F268" t="s">
        <v>441</v>
      </c>
      <c r="G268" s="958">
        <v>366</v>
      </c>
      <c r="H268" t="s">
        <v>379</v>
      </c>
      <c r="I268" s="938" t="s">
        <v>488</v>
      </c>
      <c r="J268" s="938" t="s">
        <v>444</v>
      </c>
      <c r="K268" s="938" t="s">
        <v>449</v>
      </c>
      <c r="L268" s="954" t="s">
        <v>107</v>
      </c>
      <c r="M268" s="959" t="s">
        <v>187</v>
      </c>
      <c r="N268" s="679">
        <f t="shared" ca="1" si="42"/>
        <v>3423672.7199999993</v>
      </c>
      <c r="O268" s="679">
        <f t="shared" ca="1" si="49"/>
        <v>1498420.0899999987</v>
      </c>
      <c r="P268" s="679">
        <f t="shared" ca="1" si="49"/>
        <v>146110.59000000003</v>
      </c>
      <c r="Q268" s="679">
        <f t="shared" ca="1" si="49"/>
        <v>1178352.4000000001</v>
      </c>
      <c r="R268" s="679">
        <f t="shared" ca="1" si="49"/>
        <v>380413.4</v>
      </c>
      <c r="S268" s="679">
        <f t="shared" ca="1" si="49"/>
        <v>31381.739999999998</v>
      </c>
      <c r="T268" s="679">
        <f t="shared" ca="1" si="49"/>
        <v>19114.420000000006</v>
      </c>
      <c r="U268" s="679">
        <f t="shared" ca="1" si="49"/>
        <v>342.14</v>
      </c>
      <c r="V268" s="679">
        <f t="shared" ca="1" si="49"/>
        <v>12828.62</v>
      </c>
      <c r="W268" s="679">
        <f t="shared" ca="1" si="40"/>
        <v>156709.31999999998</v>
      </c>
      <c r="X268" s="679">
        <f t="shared" ca="1" si="45"/>
        <v>0</v>
      </c>
      <c r="Y268" s="679">
        <f t="shared" ca="1" si="45"/>
        <v>0</v>
      </c>
      <c r="Z268" s="679">
        <f t="shared" ca="1" si="45"/>
        <v>0</v>
      </c>
      <c r="AA268" t="str">
        <f t="shared" si="46"/>
        <v>HUM_ASR_FY_2022</v>
      </c>
      <c r="AB268" s="958">
        <f t="shared" si="47"/>
        <v>45032</v>
      </c>
      <c r="AC268" t="str">
        <f t="shared" si="48"/>
        <v>Unaudited</v>
      </c>
    </row>
    <row r="269" spans="1:29" x14ac:dyDescent="0.25">
      <c r="A269" t="s">
        <v>420</v>
      </c>
      <c r="B269" t="s">
        <v>1385</v>
      </c>
      <c r="C269" t="s">
        <v>1386</v>
      </c>
      <c r="D269">
        <v>1900</v>
      </c>
      <c r="E269" s="958">
        <v>1</v>
      </c>
      <c r="F269" t="s">
        <v>441</v>
      </c>
      <c r="G269" s="958">
        <v>366</v>
      </c>
      <c r="H269" t="s">
        <v>379</v>
      </c>
      <c r="I269" s="938" t="s">
        <v>488</v>
      </c>
      <c r="J269" s="938" t="s">
        <v>444</v>
      </c>
      <c r="K269" s="938" t="s">
        <v>449</v>
      </c>
      <c r="L269" s="954" t="s">
        <v>108</v>
      </c>
      <c r="M269" s="959" t="s">
        <v>160</v>
      </c>
      <c r="N269" s="679">
        <f t="shared" ca="1" si="42"/>
        <v>13530138.180000104</v>
      </c>
      <c r="O269" s="679">
        <f t="shared" ca="1" si="49"/>
        <v>10264911.200000105</v>
      </c>
      <c r="P269" s="679">
        <f t="shared" ca="1" si="49"/>
        <v>639274.88999999885</v>
      </c>
      <c r="Q269" s="679">
        <f t="shared" ca="1" si="49"/>
        <v>1632397.7200000014</v>
      </c>
      <c r="R269" s="679">
        <f t="shared" ca="1" si="49"/>
        <v>592303.99</v>
      </c>
      <c r="S269" s="679">
        <f t="shared" ca="1" si="49"/>
        <v>18758.650000000001</v>
      </c>
      <c r="T269" s="679">
        <f t="shared" ca="1" si="49"/>
        <v>89422.9</v>
      </c>
      <c r="U269" s="679">
        <f t="shared" ca="1" si="49"/>
        <v>222.45</v>
      </c>
      <c r="V269" s="679">
        <f t="shared" ca="1" si="49"/>
        <v>81129.900000000009</v>
      </c>
      <c r="W269" s="679">
        <f t="shared" ca="1" si="40"/>
        <v>48516.58</v>
      </c>
      <c r="X269" s="679">
        <f t="shared" ca="1" si="45"/>
        <v>25940.620000000003</v>
      </c>
      <c r="Y269" s="679">
        <f t="shared" ca="1" si="45"/>
        <v>137259.28</v>
      </c>
      <c r="Z269" s="679">
        <f t="shared" ca="1" si="45"/>
        <v>0</v>
      </c>
      <c r="AA269" t="str">
        <f t="shared" si="46"/>
        <v>HUM_ASR_FY_2022</v>
      </c>
      <c r="AB269" s="958">
        <f t="shared" si="47"/>
        <v>45032</v>
      </c>
      <c r="AC269" t="str">
        <f t="shared" si="48"/>
        <v>Unaudited</v>
      </c>
    </row>
    <row r="270" spans="1:29" x14ac:dyDescent="0.25">
      <c r="A270" t="s">
        <v>420</v>
      </c>
      <c r="B270" t="s">
        <v>1385</v>
      </c>
      <c r="C270" t="s">
        <v>1386</v>
      </c>
      <c r="D270">
        <v>1900</v>
      </c>
      <c r="E270" s="958">
        <v>1</v>
      </c>
      <c r="F270" t="s">
        <v>441</v>
      </c>
      <c r="G270" s="958">
        <v>366</v>
      </c>
      <c r="H270" t="s">
        <v>379</v>
      </c>
      <c r="I270" s="938" t="s">
        <v>488</v>
      </c>
      <c r="J270" s="938" t="s">
        <v>444</v>
      </c>
      <c r="K270" s="938" t="s">
        <v>449</v>
      </c>
      <c r="L270" s="938" t="s">
        <v>109</v>
      </c>
      <c r="M270" s="959" t="s">
        <v>134</v>
      </c>
      <c r="N270" s="679">
        <f t="shared" ca="1" si="42"/>
        <v>10941478.923733899</v>
      </c>
      <c r="O270" s="679">
        <f t="shared" ca="1" si="49"/>
        <v>8901752.3566117994</v>
      </c>
      <c r="P270" s="679">
        <f t="shared" ca="1" si="49"/>
        <v>444351.63739122712</v>
      </c>
      <c r="Q270" s="679">
        <f t="shared" ca="1" si="49"/>
        <v>606845.72935742978</v>
      </c>
      <c r="R270" s="679">
        <f t="shared" ca="1" si="49"/>
        <v>278261.62475960987</v>
      </c>
      <c r="S270" s="679">
        <f t="shared" ca="1" si="49"/>
        <v>295836.76527272729</v>
      </c>
      <c r="T270" s="679">
        <f t="shared" ca="1" si="49"/>
        <v>44764.806874458882</v>
      </c>
      <c r="U270" s="679">
        <f t="shared" ca="1" si="49"/>
        <v>38362.036043290056</v>
      </c>
      <c r="V270" s="679">
        <f t="shared" ca="1" si="49"/>
        <v>46528.662518750338</v>
      </c>
      <c r="W270" s="679">
        <f t="shared" ca="1" si="40"/>
        <v>731.31284848484847</v>
      </c>
      <c r="X270" s="679">
        <f t="shared" ca="1" si="45"/>
        <v>242611.07615584414</v>
      </c>
      <c r="Y270" s="679">
        <f t="shared" ca="1" si="45"/>
        <v>41432.91590027645</v>
      </c>
      <c r="Z270" s="679">
        <f t="shared" ca="1" si="45"/>
        <v>0</v>
      </c>
      <c r="AA270" t="str">
        <f t="shared" si="46"/>
        <v>HUM_ASR_FY_2022</v>
      </c>
      <c r="AB270" s="958">
        <f t="shared" si="47"/>
        <v>45032</v>
      </c>
      <c r="AC270" t="str">
        <f t="shared" si="48"/>
        <v>Unaudited</v>
      </c>
    </row>
    <row r="271" spans="1:29" x14ac:dyDescent="0.25">
      <c r="A271" t="s">
        <v>420</v>
      </c>
      <c r="B271" t="s">
        <v>1385</v>
      </c>
      <c r="C271" t="s">
        <v>1386</v>
      </c>
      <c r="D271">
        <v>1900</v>
      </c>
      <c r="E271" s="958">
        <v>1</v>
      </c>
      <c r="F271" t="s">
        <v>441</v>
      </c>
      <c r="G271" s="958">
        <v>366</v>
      </c>
      <c r="H271" t="s">
        <v>379</v>
      </c>
      <c r="I271" s="959" t="s">
        <v>488</v>
      </c>
      <c r="J271" s="959" t="s">
        <v>444</v>
      </c>
      <c r="K271" s="959" t="s">
        <v>449</v>
      </c>
      <c r="L271" s="938" t="s">
        <v>110</v>
      </c>
      <c r="M271" s="959" t="s">
        <v>162</v>
      </c>
      <c r="N271" s="679">
        <f t="shared" ca="1" si="42"/>
        <v>2202848.9840921341</v>
      </c>
      <c r="O271" s="679">
        <f t="shared" ca="1" si="49"/>
        <v>1661688.0664543728</v>
      </c>
      <c r="P271" s="679">
        <f t="shared" ca="1" si="49"/>
        <v>106241.64090557648</v>
      </c>
      <c r="Q271" s="679">
        <f t="shared" ca="1" si="49"/>
        <v>267541.61568101781</v>
      </c>
      <c r="R271" s="679">
        <f t="shared" ca="1" si="49"/>
        <v>99953.503820396028</v>
      </c>
      <c r="S271" s="679">
        <f t="shared" ca="1" si="49"/>
        <v>3067.2866824451635</v>
      </c>
      <c r="T271" s="679">
        <f t="shared" ca="1" si="49"/>
        <v>15201.652615793853</v>
      </c>
      <c r="U271" s="679">
        <f t="shared" ca="1" si="49"/>
        <v>34.597220841495663</v>
      </c>
      <c r="V271" s="679">
        <f t="shared" ca="1" si="49"/>
        <v>13207.734143432343</v>
      </c>
      <c r="W271" s="679">
        <f t="shared" ca="1" si="40"/>
        <v>8302.8712500093443</v>
      </c>
      <c r="X271" s="679">
        <f t="shared" ca="1" si="45"/>
        <v>4339.3149876955786</v>
      </c>
      <c r="Y271" s="679">
        <f t="shared" ca="1" si="45"/>
        <v>23270.700330553464</v>
      </c>
      <c r="Z271" s="679">
        <f t="shared" ca="1" si="45"/>
        <v>0</v>
      </c>
      <c r="AA271" t="str">
        <f t="shared" si="46"/>
        <v>HUM_ASR_FY_2022</v>
      </c>
      <c r="AB271" s="958">
        <f t="shared" si="47"/>
        <v>45032</v>
      </c>
      <c r="AC271" t="str">
        <f t="shared" si="48"/>
        <v>Unaudited</v>
      </c>
    </row>
    <row r="272" spans="1:29" x14ac:dyDescent="0.25">
      <c r="A272" t="s">
        <v>420</v>
      </c>
      <c r="B272" t="s">
        <v>1385</v>
      </c>
      <c r="C272" t="s">
        <v>1386</v>
      </c>
      <c r="D272">
        <v>1900</v>
      </c>
      <c r="E272" s="958">
        <v>1</v>
      </c>
      <c r="F272" t="s">
        <v>441</v>
      </c>
      <c r="G272" s="958">
        <v>366</v>
      </c>
      <c r="H272" t="s">
        <v>379</v>
      </c>
      <c r="I272" s="938" t="s">
        <v>488</v>
      </c>
      <c r="J272" s="938" t="s">
        <v>444</v>
      </c>
      <c r="K272" s="938" t="s">
        <v>449</v>
      </c>
      <c r="L272" s="938" t="s">
        <v>111</v>
      </c>
      <c r="M272" s="959" t="s">
        <v>463</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HUM_ASR_FY_2022</v>
      </c>
      <c r="AB272" s="958">
        <f t="shared" si="47"/>
        <v>45032</v>
      </c>
      <c r="AC272" t="str">
        <f t="shared" si="48"/>
        <v>Unaudited</v>
      </c>
    </row>
    <row r="273" spans="1:29" x14ac:dyDescent="0.25">
      <c r="A273" t="s">
        <v>420</v>
      </c>
      <c r="B273" t="s">
        <v>1385</v>
      </c>
      <c r="C273" t="s">
        <v>1386</v>
      </c>
      <c r="D273">
        <v>1900</v>
      </c>
      <c r="E273" s="958">
        <v>1</v>
      </c>
      <c r="F273" t="s">
        <v>441</v>
      </c>
      <c r="G273" s="958">
        <v>366</v>
      </c>
      <c r="H273" t="s">
        <v>379</v>
      </c>
      <c r="I273" s="938" t="s">
        <v>488</v>
      </c>
      <c r="J273" s="938" t="s">
        <v>444</v>
      </c>
      <c r="K273" s="938" t="s">
        <v>6</v>
      </c>
      <c r="L273" s="938" t="s">
        <v>117</v>
      </c>
      <c r="M273" s="959" t="s">
        <v>188</v>
      </c>
      <c r="N273" s="679">
        <f t="shared" ca="1" si="42"/>
        <v>6781811.9400000013</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3251823.5700000008</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403479.07999999996</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1334347.7899999993</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817326.46999999962</v>
      </c>
      <c r="S273" s="679">
        <f t="shared" ca="1" si="50"/>
        <v>176127.62</v>
      </c>
      <c r="T273" s="679">
        <f t="shared" ca="1" si="50"/>
        <v>24631.609999999997</v>
      </c>
      <c r="U273" s="679">
        <f t="shared" ca="1" si="50"/>
        <v>2049.29</v>
      </c>
      <c r="V273" s="679">
        <f t="shared" ca="1" si="50"/>
        <v>61602.569999999992</v>
      </c>
      <c r="W273" s="679">
        <f t="shared" ca="1" si="40"/>
        <v>24</v>
      </c>
      <c r="X273" s="679">
        <f t="shared" ca="1" si="50"/>
        <v>481902.73999999982</v>
      </c>
      <c r="Y273" s="679">
        <f t="shared" ca="1" si="50"/>
        <v>228497.19999999995</v>
      </c>
      <c r="Z273" s="679">
        <f t="shared" ca="1" si="50"/>
        <v>0</v>
      </c>
      <c r="AA273" t="str">
        <f t="shared" si="46"/>
        <v>HUM_ASR_FY_2022</v>
      </c>
      <c r="AB273" s="958">
        <f t="shared" si="47"/>
        <v>45032</v>
      </c>
      <c r="AC273" t="str">
        <f t="shared" si="48"/>
        <v>Unaudited</v>
      </c>
    </row>
    <row r="274" spans="1:29" x14ac:dyDescent="0.25">
      <c r="A274" t="s">
        <v>420</v>
      </c>
      <c r="B274" t="s">
        <v>1385</v>
      </c>
      <c r="C274" t="s">
        <v>1386</v>
      </c>
      <c r="D274">
        <v>1900</v>
      </c>
      <c r="E274" s="958">
        <v>1</v>
      </c>
      <c r="F274" t="s">
        <v>441</v>
      </c>
      <c r="G274" s="958">
        <v>366</v>
      </c>
      <c r="H274" t="s">
        <v>379</v>
      </c>
      <c r="I274" s="938" t="s">
        <v>488</v>
      </c>
      <c r="J274" s="938" t="s">
        <v>444</v>
      </c>
      <c r="K274" s="938" t="s">
        <v>6</v>
      </c>
      <c r="L274" s="938" t="s">
        <v>45</v>
      </c>
      <c r="M274" s="959" t="s">
        <v>163</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978868.50626610324</v>
      </c>
      <c r="O274" s="679">
        <f t="shared" ca="1" si="50"/>
        <v>699049.25338820205</v>
      </c>
      <c r="P274" s="679">
        <f t="shared" ca="1" si="50"/>
        <v>48266.452608772757</v>
      </c>
      <c r="Q274" s="679">
        <f t="shared" ca="1" si="50"/>
        <v>82728.220642570275</v>
      </c>
      <c r="R274" s="679">
        <f t="shared" ca="1" si="50"/>
        <v>35856.19524039013</v>
      </c>
      <c r="S274" s="679">
        <f t="shared" ca="1" si="50"/>
        <v>50859.024727272728</v>
      </c>
      <c r="T274" s="679">
        <f t="shared" ca="1" si="50"/>
        <v>1951.2931255411254</v>
      </c>
      <c r="U274" s="679">
        <f t="shared" ca="1" si="50"/>
        <v>6034.1339567099558</v>
      </c>
      <c r="V274" s="679">
        <f t="shared" ca="1" si="50"/>
        <v>3294.397481249674</v>
      </c>
      <c r="W274" s="679">
        <f t="shared" ca="1" si="40"/>
        <v>24.267151515151514</v>
      </c>
      <c r="X274" s="679">
        <f t="shared" ca="1" si="50"/>
        <v>44560.523844155847</v>
      </c>
      <c r="Y274" s="679">
        <f t="shared" ca="1" si="50"/>
        <v>6244.7440997235699</v>
      </c>
      <c r="Z274" s="679">
        <f t="shared" ca="1" si="50"/>
        <v>0</v>
      </c>
      <c r="AA274" t="str">
        <f t="shared" si="46"/>
        <v>HUM_ASR_FY_2022</v>
      </c>
      <c r="AB274" s="958">
        <f t="shared" si="47"/>
        <v>45032</v>
      </c>
      <c r="AC274" t="str">
        <f t="shared" si="48"/>
        <v>Unaudited</v>
      </c>
    </row>
    <row r="275" spans="1:29" x14ac:dyDescent="0.25">
      <c r="A275" t="s">
        <v>420</v>
      </c>
      <c r="B275" t="s">
        <v>1385</v>
      </c>
      <c r="C275" t="s">
        <v>1386</v>
      </c>
      <c r="D275">
        <v>1900</v>
      </c>
      <c r="E275" s="958">
        <v>1</v>
      </c>
      <c r="F275" t="s">
        <v>441</v>
      </c>
      <c r="G275" s="958">
        <v>366</v>
      </c>
      <c r="H275" t="s">
        <v>379</v>
      </c>
      <c r="I275" s="959" t="s">
        <v>488</v>
      </c>
      <c r="J275" s="959" t="s">
        <v>444</v>
      </c>
      <c r="K275" s="959" t="s">
        <v>6</v>
      </c>
      <c r="L275" s="938" t="s">
        <v>46</v>
      </c>
      <c r="M275" s="959" t="s">
        <v>164</v>
      </c>
      <c r="N275" s="679">
        <f t="shared" ca="1" si="51"/>
        <v>418679.7920484296</v>
      </c>
      <c r="O275" s="679">
        <f t="shared" ca="1" si="50"/>
        <v>195772.20889376613</v>
      </c>
      <c r="P275" s="679">
        <f t="shared" ca="1" si="50"/>
        <v>24707.931817753135</v>
      </c>
      <c r="Q275" s="679">
        <f t="shared" ca="1" si="50"/>
        <v>86584.605044595752</v>
      </c>
      <c r="R275" s="679">
        <f t="shared" ca="1" si="50"/>
        <v>50421.17016855182</v>
      </c>
      <c r="S275" s="679">
        <f t="shared" ca="1" si="50"/>
        <v>10474.898014265405</v>
      </c>
      <c r="T275" s="679">
        <f t="shared" ca="1" si="50"/>
        <v>1687.3650375855566</v>
      </c>
      <c r="U275" s="679">
        <f t="shared" ca="1" si="50"/>
        <v>120.96745261703427</v>
      </c>
      <c r="V275" s="679">
        <f t="shared" ca="1" si="50"/>
        <v>3688.5090387857808</v>
      </c>
      <c r="W275" s="679">
        <f t="shared" ca="1" si="40"/>
        <v>1.3040164586357332</v>
      </c>
      <c r="X275" s="679">
        <f t="shared" ca="1" si="50"/>
        <v>31122.024494257508</v>
      </c>
      <c r="Y275" s="679">
        <f t="shared" ca="1" si="50"/>
        <v>14098.808069792947</v>
      </c>
      <c r="Z275" s="679">
        <f t="shared" ca="1" si="50"/>
        <v>0</v>
      </c>
      <c r="AA275" t="str">
        <f t="shared" si="46"/>
        <v>HUM_ASR_FY_2022</v>
      </c>
      <c r="AB275" s="958">
        <f t="shared" si="47"/>
        <v>45032</v>
      </c>
      <c r="AC275" t="str">
        <f t="shared" si="48"/>
        <v>Unaudited</v>
      </c>
    </row>
    <row r="276" spans="1:29" x14ac:dyDescent="0.25">
      <c r="A276" t="s">
        <v>420</v>
      </c>
      <c r="B276" t="s">
        <v>1385</v>
      </c>
      <c r="C276" t="s">
        <v>1386</v>
      </c>
      <c r="D276">
        <v>1900</v>
      </c>
      <c r="E276" s="958">
        <v>1</v>
      </c>
      <c r="F276" t="s">
        <v>441</v>
      </c>
      <c r="G276" s="958">
        <v>366</v>
      </c>
      <c r="H276" t="s">
        <v>379</v>
      </c>
      <c r="I276" s="959" t="s">
        <v>488</v>
      </c>
      <c r="J276" s="959" t="s">
        <v>444</v>
      </c>
      <c r="K276" s="959" t="s">
        <v>6</v>
      </c>
      <c r="L276" s="938" t="s">
        <v>165</v>
      </c>
      <c r="M276" s="959" t="s">
        <v>461</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HUM_ASR_FY_2022</v>
      </c>
      <c r="AB276" s="958">
        <f t="shared" si="47"/>
        <v>45032</v>
      </c>
      <c r="AC276" t="str">
        <f t="shared" si="48"/>
        <v>Unaudited</v>
      </c>
    </row>
    <row r="277" spans="1:29" x14ac:dyDescent="0.25">
      <c r="A277" t="s">
        <v>420</v>
      </c>
      <c r="B277" t="s">
        <v>1385</v>
      </c>
      <c r="C277" t="s">
        <v>1386</v>
      </c>
      <c r="D277">
        <v>1900</v>
      </c>
      <c r="E277" s="958">
        <v>1</v>
      </c>
      <c r="F277" t="s">
        <v>441</v>
      </c>
      <c r="G277" s="958">
        <v>366</v>
      </c>
      <c r="H277" t="s">
        <v>379</v>
      </c>
      <c r="I277" s="959" t="s">
        <v>488</v>
      </c>
      <c r="J277" s="959" t="s">
        <v>444</v>
      </c>
      <c r="K277" s="959" t="s">
        <v>434</v>
      </c>
      <c r="L277" s="938" t="s">
        <v>120</v>
      </c>
      <c r="M277" s="959" t="s">
        <v>32</v>
      </c>
      <c r="N277" s="679">
        <f t="shared" ca="1" si="51"/>
        <v>-52856.460000000014</v>
      </c>
      <c r="O277" s="679">
        <f t="shared" ca="1" si="50"/>
        <v>-29332.011423318574</v>
      </c>
      <c r="P277" s="679">
        <f t="shared" ca="1" si="50"/>
        <v>-2875.6929957483981</v>
      </c>
      <c r="Q277" s="679">
        <f t="shared" ca="1" si="50"/>
        <v>-10527.817922507096</v>
      </c>
      <c r="R277" s="679">
        <f t="shared" ca="1" si="50"/>
        <v>-5205.4600897683213</v>
      </c>
      <c r="S277" s="679">
        <f t="shared" ca="1" si="50"/>
        <v>-925.39169957673266</v>
      </c>
      <c r="T277" s="679">
        <f t="shared" ca="1" si="50"/>
        <v>-232.68627816045185</v>
      </c>
      <c r="U277" s="679">
        <f t="shared" ca="1" si="50"/>
        <v>-4.5715234648008272</v>
      </c>
      <c r="V277" s="679">
        <f t="shared" ca="1" si="50"/>
        <v>-1027.2941975924471</v>
      </c>
      <c r="W277" s="679">
        <f t="shared" ca="1" si="40"/>
        <v>-415.17773641720254</v>
      </c>
      <c r="X277" s="679">
        <f t="shared" ca="1" si="50"/>
        <v>-486.90645652552303</v>
      </c>
      <c r="Y277" s="679">
        <f t="shared" ca="1" si="50"/>
        <v>-1823.4496769204602</v>
      </c>
      <c r="Z277" s="679">
        <f t="shared" ca="1" si="50"/>
        <v>0</v>
      </c>
      <c r="AA277" t="str">
        <f t="shared" si="46"/>
        <v>HUM_ASR_FY_2022</v>
      </c>
      <c r="AB277" s="958">
        <f t="shared" si="47"/>
        <v>45032</v>
      </c>
      <c r="AC277" t="str">
        <f t="shared" si="48"/>
        <v>Unaudited</v>
      </c>
    </row>
    <row r="278" spans="1:29" x14ac:dyDescent="0.25">
      <c r="A278" t="s">
        <v>420</v>
      </c>
      <c r="B278" t="s">
        <v>1385</v>
      </c>
      <c r="C278" t="s">
        <v>1386</v>
      </c>
      <c r="D278">
        <v>1900</v>
      </c>
      <c r="E278" s="958">
        <v>1</v>
      </c>
      <c r="F278" t="s">
        <v>441</v>
      </c>
      <c r="G278" s="958">
        <v>366</v>
      </c>
      <c r="H278" t="s">
        <v>379</v>
      </c>
      <c r="I278" s="959" t="s">
        <v>488</v>
      </c>
      <c r="J278" s="959" t="s">
        <v>444</v>
      </c>
      <c r="K278" s="959" t="s">
        <v>434</v>
      </c>
      <c r="L278" s="938" t="s">
        <v>943</v>
      </c>
      <c r="M278" s="959" t="s">
        <v>935</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HUM_ASR_FY_2022</v>
      </c>
      <c r="AB278" s="958">
        <f t="shared" si="47"/>
        <v>45032</v>
      </c>
      <c r="AC278" t="str">
        <f t="shared" si="48"/>
        <v>Unaudited</v>
      </c>
    </row>
    <row r="279" spans="1:29" x14ac:dyDescent="0.25">
      <c r="A279" t="s">
        <v>420</v>
      </c>
      <c r="B279" t="s">
        <v>1385</v>
      </c>
      <c r="C279" t="s">
        <v>1386</v>
      </c>
      <c r="D279">
        <v>1900</v>
      </c>
      <c r="E279" s="958">
        <v>1</v>
      </c>
      <c r="F279" t="s">
        <v>441</v>
      </c>
      <c r="G279" s="958">
        <v>366</v>
      </c>
      <c r="H279" t="s">
        <v>379</v>
      </c>
      <c r="I279" s="959" t="s">
        <v>488</v>
      </c>
      <c r="J279" s="959" t="s">
        <v>444</v>
      </c>
      <c r="K279" s="959" t="s">
        <v>434</v>
      </c>
      <c r="L279" s="954" t="s">
        <v>167</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HUM_ASR_FY_2022</v>
      </c>
      <c r="AB279" s="958">
        <f t="shared" si="47"/>
        <v>45032</v>
      </c>
      <c r="AC279" t="str">
        <f t="shared" si="48"/>
        <v>Unaudited</v>
      </c>
    </row>
    <row r="280" spans="1:29" x14ac:dyDescent="0.25">
      <c r="A280" t="s">
        <v>420</v>
      </c>
      <c r="B280" t="s">
        <v>1385</v>
      </c>
      <c r="C280" t="s">
        <v>1386</v>
      </c>
      <c r="D280">
        <v>1900</v>
      </c>
      <c r="E280" s="958">
        <v>1</v>
      </c>
      <c r="F280" t="s">
        <v>441</v>
      </c>
      <c r="G280" s="958">
        <v>366</v>
      </c>
      <c r="H280" t="s">
        <v>379</v>
      </c>
      <c r="I280" s="959" t="s">
        <v>488</v>
      </c>
      <c r="J280" s="959" t="s">
        <v>444</v>
      </c>
      <c r="K280" s="959" t="s">
        <v>434</v>
      </c>
      <c r="L280" s="938" t="s">
        <v>168</v>
      </c>
      <c r="M280" s="959" t="s">
        <v>329</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HUM_ASR_FY_2022</v>
      </c>
      <c r="AB280" s="958">
        <f t="shared" si="47"/>
        <v>45032</v>
      </c>
      <c r="AC280" t="str">
        <f t="shared" si="48"/>
        <v>Unaudited</v>
      </c>
    </row>
    <row r="281" spans="1:29" x14ac:dyDescent="0.25">
      <c r="A281" t="s">
        <v>420</v>
      </c>
      <c r="B281" t="s">
        <v>1385</v>
      </c>
      <c r="C281" t="s">
        <v>1386</v>
      </c>
      <c r="D281">
        <v>1900</v>
      </c>
      <c r="E281" s="958">
        <v>1</v>
      </c>
      <c r="F281" t="s">
        <v>441</v>
      </c>
      <c r="G281" s="958">
        <v>366</v>
      </c>
      <c r="H281" t="s">
        <v>379</v>
      </c>
      <c r="I281" s="938" t="s">
        <v>488</v>
      </c>
      <c r="J281" s="938" t="s">
        <v>450</v>
      </c>
      <c r="K281" s="938" t="s">
        <v>435</v>
      </c>
      <c r="L281" s="938" t="s">
        <v>121</v>
      </c>
      <c r="M281" s="959" t="s">
        <v>27</v>
      </c>
      <c r="N281" s="679">
        <f t="shared" ca="1" si="51"/>
        <v>58762351.09999983</v>
      </c>
      <c r="O281" s="679">
        <f t="shared" ca="1" si="50"/>
        <v>-192425.4700000002</v>
      </c>
      <c r="P281" s="679">
        <f t="shared" ca="1" si="50"/>
        <v>58954776.569999829</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HUM_ASR_FY_2022</v>
      </c>
      <c r="AB281" s="958">
        <f t="shared" si="47"/>
        <v>45032</v>
      </c>
      <c r="AC281" t="str">
        <f t="shared" si="48"/>
        <v>Unaudited</v>
      </c>
    </row>
    <row r="282" spans="1:29" x14ac:dyDescent="0.25">
      <c r="A282" t="s">
        <v>420</v>
      </c>
      <c r="B282" t="s">
        <v>1385</v>
      </c>
      <c r="C282" t="s">
        <v>1386</v>
      </c>
      <c r="D282">
        <v>1900</v>
      </c>
      <c r="E282" s="958">
        <v>1</v>
      </c>
      <c r="F282" t="s">
        <v>441</v>
      </c>
      <c r="G282" s="958">
        <v>366</v>
      </c>
      <c r="H282" t="s">
        <v>379</v>
      </c>
      <c r="I282" s="959" t="s">
        <v>488</v>
      </c>
      <c r="J282" s="959" t="s">
        <v>450</v>
      </c>
      <c r="K282" s="959" t="s">
        <v>435</v>
      </c>
      <c r="L282" s="938" t="s">
        <v>122</v>
      </c>
      <c r="M282" s="959" t="s">
        <v>97</v>
      </c>
      <c r="N282" s="679">
        <f t="shared" ca="1" si="51"/>
        <v>2647950.81</v>
      </c>
      <c r="O282" s="679">
        <f t="shared" ca="1" si="50"/>
        <v>0</v>
      </c>
      <c r="P282" s="679">
        <f t="shared" ca="1" si="50"/>
        <v>2647950.81</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HUM_ASR_FY_2022</v>
      </c>
      <c r="AB282" s="958">
        <f t="shared" si="47"/>
        <v>45032</v>
      </c>
      <c r="AC282" t="str">
        <f t="shared" si="48"/>
        <v>Unaudited</v>
      </c>
    </row>
    <row r="283" spans="1:29" x14ac:dyDescent="0.25">
      <c r="A283" t="s">
        <v>420</v>
      </c>
      <c r="B283" t="s">
        <v>1385</v>
      </c>
      <c r="C283" t="s">
        <v>1386</v>
      </c>
      <c r="D283">
        <v>1900</v>
      </c>
      <c r="E283" s="958">
        <v>1</v>
      </c>
      <c r="F283" t="s">
        <v>441</v>
      </c>
      <c r="G283" s="958">
        <v>366</v>
      </c>
      <c r="H283" t="s">
        <v>379</v>
      </c>
      <c r="I283" s="938" t="s">
        <v>488</v>
      </c>
      <c r="J283" s="938" t="s">
        <v>450</v>
      </c>
      <c r="K283" s="938" t="s">
        <v>435</v>
      </c>
      <c r="L283" s="938" t="s">
        <v>123</v>
      </c>
      <c r="M283" s="938" t="s">
        <v>98</v>
      </c>
      <c r="N283" s="679">
        <f t="shared" ca="1" si="51"/>
        <v>5203045.8199999994</v>
      </c>
      <c r="O283" s="679">
        <f t="shared" ca="1" si="50"/>
        <v>0</v>
      </c>
      <c r="P283" s="679">
        <f t="shared" ca="1" si="50"/>
        <v>5203045.8199999994</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HUM_ASR_FY_2022</v>
      </c>
      <c r="AB283" s="958">
        <f t="shared" si="47"/>
        <v>45032</v>
      </c>
      <c r="AC283" t="str">
        <f t="shared" si="48"/>
        <v>Unaudited</v>
      </c>
    </row>
    <row r="284" spans="1:29" x14ac:dyDescent="0.25">
      <c r="A284" t="s">
        <v>420</v>
      </c>
      <c r="B284" t="s">
        <v>1385</v>
      </c>
      <c r="C284" t="s">
        <v>1386</v>
      </c>
      <c r="D284">
        <v>1900</v>
      </c>
      <c r="E284" s="958">
        <v>1</v>
      </c>
      <c r="F284" t="s">
        <v>441</v>
      </c>
      <c r="G284" s="958">
        <v>366</v>
      </c>
      <c r="H284" t="s">
        <v>379</v>
      </c>
      <c r="I284" s="938" t="s">
        <v>488</v>
      </c>
      <c r="J284" s="938" t="s">
        <v>450</v>
      </c>
      <c r="K284" s="938" t="s">
        <v>435</v>
      </c>
      <c r="L284" s="938" t="s">
        <v>124</v>
      </c>
      <c r="M284" s="959" t="s">
        <v>99</v>
      </c>
      <c r="N284" s="679">
        <f t="shared" ca="1" si="51"/>
        <v>12292428.92</v>
      </c>
      <c r="O284" s="679">
        <f t="shared" ca="1" si="50"/>
        <v>0</v>
      </c>
      <c r="P284" s="679">
        <f t="shared" ca="1" si="50"/>
        <v>12292428.92</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HUM_ASR_FY_2022</v>
      </c>
      <c r="AB284" s="958">
        <f t="shared" si="47"/>
        <v>45032</v>
      </c>
      <c r="AC284" t="str">
        <f t="shared" si="48"/>
        <v>Unaudited</v>
      </c>
    </row>
    <row r="285" spans="1:29" x14ac:dyDescent="0.25">
      <c r="A285" t="s">
        <v>420</v>
      </c>
      <c r="B285" t="s">
        <v>1385</v>
      </c>
      <c r="C285" t="s">
        <v>1386</v>
      </c>
      <c r="D285">
        <v>1900</v>
      </c>
      <c r="E285" s="958">
        <v>1</v>
      </c>
      <c r="F285" t="s">
        <v>441</v>
      </c>
      <c r="G285" s="958">
        <v>366</v>
      </c>
      <c r="H285" t="s">
        <v>379</v>
      </c>
      <c r="I285" s="938" t="s">
        <v>488</v>
      </c>
      <c r="J285" s="938" t="s">
        <v>450</v>
      </c>
      <c r="K285" s="938" t="s">
        <v>435</v>
      </c>
      <c r="L285" s="938" t="s">
        <v>125</v>
      </c>
      <c r="M285" s="959" t="s">
        <v>100</v>
      </c>
      <c r="N285" s="679">
        <f t="shared" ca="1" si="51"/>
        <v>11520405.980000025</v>
      </c>
      <c r="O285" s="679">
        <f t="shared" ca="1" si="50"/>
        <v>155887.24000000002</v>
      </c>
      <c r="P285" s="679">
        <f t="shared" ca="1" si="50"/>
        <v>11364518.740000024</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HUM_ASR_FY_2022</v>
      </c>
      <c r="AB285" s="958">
        <f t="shared" si="47"/>
        <v>45032</v>
      </c>
      <c r="AC285" t="str">
        <f t="shared" si="48"/>
        <v>Unaudited</v>
      </c>
    </row>
    <row r="286" spans="1:29" x14ac:dyDescent="0.25">
      <c r="A286" t="s">
        <v>420</v>
      </c>
      <c r="B286" t="s">
        <v>1385</v>
      </c>
      <c r="C286" t="s">
        <v>1386</v>
      </c>
      <c r="D286">
        <v>1900</v>
      </c>
      <c r="E286" s="958">
        <v>1</v>
      </c>
      <c r="F286" t="s">
        <v>441</v>
      </c>
      <c r="G286" s="958">
        <v>366</v>
      </c>
      <c r="H286" t="s">
        <v>379</v>
      </c>
      <c r="I286" s="938" t="s">
        <v>488</v>
      </c>
      <c r="J286" s="938" t="s">
        <v>450</v>
      </c>
      <c r="K286" s="938" t="s">
        <v>435</v>
      </c>
      <c r="L286" s="938" t="s">
        <v>126</v>
      </c>
      <c r="M286" s="959" t="s">
        <v>28</v>
      </c>
      <c r="N286" s="679">
        <f t="shared" ca="1" si="51"/>
        <v>303458.50999999954</v>
      </c>
      <c r="O286" s="679">
        <f t="shared" ca="1" si="50"/>
        <v>0</v>
      </c>
      <c r="P286" s="679">
        <f t="shared" ca="1" si="50"/>
        <v>303458.50999999954</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HUM_ASR_FY_2022</v>
      </c>
      <c r="AB286" s="958">
        <f t="shared" si="47"/>
        <v>45032</v>
      </c>
      <c r="AC286" t="str">
        <f t="shared" si="48"/>
        <v>Unaudited</v>
      </c>
    </row>
    <row r="287" spans="1:29" x14ac:dyDescent="0.25">
      <c r="A287" t="s">
        <v>420</v>
      </c>
      <c r="B287" t="s">
        <v>1385</v>
      </c>
      <c r="C287" t="s">
        <v>1386</v>
      </c>
      <c r="D287">
        <v>1900</v>
      </c>
      <c r="E287" s="958">
        <v>1</v>
      </c>
      <c r="F287" t="s">
        <v>441</v>
      </c>
      <c r="G287" s="958">
        <v>366</v>
      </c>
      <c r="H287" t="s">
        <v>379</v>
      </c>
      <c r="I287" s="938" t="s">
        <v>488</v>
      </c>
      <c r="J287" s="938" t="s">
        <v>436</v>
      </c>
      <c r="K287" s="938" t="s">
        <v>436</v>
      </c>
      <c r="L287" s="944" t="s">
        <v>128</v>
      </c>
      <c r="M287" s="960" t="s">
        <v>326</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HUM_ASR_FY_2022</v>
      </c>
      <c r="AB287" s="958">
        <f t="shared" si="47"/>
        <v>45032</v>
      </c>
      <c r="AC287" t="str">
        <f t="shared" si="48"/>
        <v>Unaudited</v>
      </c>
    </row>
    <row r="288" spans="1:29" x14ac:dyDescent="0.25">
      <c r="A288" t="s">
        <v>420</v>
      </c>
      <c r="B288" t="s">
        <v>1385</v>
      </c>
      <c r="C288" t="s">
        <v>1386</v>
      </c>
      <c r="D288">
        <v>1900</v>
      </c>
      <c r="E288" s="958">
        <v>1</v>
      </c>
      <c r="F288" t="s">
        <v>441</v>
      </c>
      <c r="G288" s="958">
        <v>366</v>
      </c>
      <c r="H288" t="s">
        <v>379</v>
      </c>
      <c r="I288" s="938" t="s">
        <v>488</v>
      </c>
      <c r="J288" s="938" t="s">
        <v>436</v>
      </c>
      <c r="K288" s="938" t="s">
        <v>436</v>
      </c>
      <c r="L288" s="938" t="s">
        <v>129</v>
      </c>
      <c r="M288" s="959" t="s">
        <v>325</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HUM_ASR_FY_2022</v>
      </c>
      <c r="AB288" s="958">
        <f t="shared" si="47"/>
        <v>45032</v>
      </c>
      <c r="AC288" t="str">
        <f t="shared" si="48"/>
        <v>Unaudited</v>
      </c>
    </row>
    <row r="289" spans="1:29" ht="30" x14ac:dyDescent="0.25">
      <c r="A289" t="s">
        <v>420</v>
      </c>
      <c r="B289" t="s">
        <v>1385</v>
      </c>
      <c r="C289" t="s">
        <v>1386</v>
      </c>
      <c r="D289">
        <v>1900</v>
      </c>
      <c r="E289" s="958">
        <v>1</v>
      </c>
      <c r="F289" t="s">
        <v>441</v>
      </c>
      <c r="G289" s="958">
        <v>366</v>
      </c>
      <c r="H289" t="s">
        <v>379</v>
      </c>
      <c r="I289" s="938" t="s">
        <v>488</v>
      </c>
      <c r="J289" s="938" t="s">
        <v>436</v>
      </c>
      <c r="K289" s="938" t="s">
        <v>436</v>
      </c>
      <c r="L289" s="938" t="s">
        <v>130</v>
      </c>
      <c r="M289" s="959" t="s">
        <v>179</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HUM_ASR_FY_2022</v>
      </c>
      <c r="AB289" s="958">
        <f t="shared" si="47"/>
        <v>45032</v>
      </c>
      <c r="AC289" t="str">
        <f t="shared" si="48"/>
        <v>Unaudited</v>
      </c>
    </row>
    <row r="290" spans="1:29" x14ac:dyDescent="0.25">
      <c r="A290" t="s">
        <v>420</v>
      </c>
      <c r="B290" t="s">
        <v>1385</v>
      </c>
      <c r="C290" t="s">
        <v>1386</v>
      </c>
      <c r="D290">
        <v>1900</v>
      </c>
      <c r="E290" s="958">
        <v>1</v>
      </c>
      <c r="F290" t="s">
        <v>441</v>
      </c>
      <c r="G290" s="958">
        <v>366</v>
      </c>
      <c r="H290" t="s">
        <v>379</v>
      </c>
      <c r="I290" s="938" t="s">
        <v>488</v>
      </c>
      <c r="J290" s="938" t="s">
        <v>436</v>
      </c>
      <c r="K290" s="938" t="s">
        <v>436</v>
      </c>
      <c r="L290" s="938" t="s">
        <v>131</v>
      </c>
      <c r="M290" s="959" t="s">
        <v>494</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HUM_ASR_FY_2022</v>
      </c>
      <c r="AB290" s="958">
        <f t="shared" si="47"/>
        <v>45032</v>
      </c>
      <c r="AC290" t="str">
        <f t="shared" si="48"/>
        <v>Unaudited</v>
      </c>
    </row>
    <row r="291" spans="1:29" x14ac:dyDescent="0.25">
      <c r="A291" t="s">
        <v>420</v>
      </c>
      <c r="B291" t="s">
        <v>1385</v>
      </c>
      <c r="C291" t="s">
        <v>1386</v>
      </c>
      <c r="D291">
        <v>1900</v>
      </c>
      <c r="E291" s="958">
        <v>1</v>
      </c>
      <c r="F291" t="s">
        <v>441</v>
      </c>
      <c r="G291" s="958">
        <v>366</v>
      </c>
      <c r="H291" t="s">
        <v>379</v>
      </c>
      <c r="I291" s="938" t="s">
        <v>488</v>
      </c>
      <c r="J291" s="938" t="s">
        <v>436</v>
      </c>
      <c r="K291" s="938" t="s">
        <v>436</v>
      </c>
      <c r="L291" s="938" t="s">
        <v>132</v>
      </c>
      <c r="M291" s="959" t="s">
        <v>495</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HUM_ASR_FY_2022</v>
      </c>
      <c r="AB291" s="958">
        <f t="shared" si="47"/>
        <v>45032</v>
      </c>
      <c r="AC291" t="str">
        <f t="shared" si="48"/>
        <v>Unaudited</v>
      </c>
    </row>
    <row r="292" spans="1:29" x14ac:dyDescent="0.25">
      <c r="A292" t="s">
        <v>420</v>
      </c>
      <c r="B292" t="s">
        <v>1385</v>
      </c>
      <c r="C292" t="s">
        <v>1386</v>
      </c>
      <c r="D292">
        <v>1900</v>
      </c>
      <c r="E292" s="958">
        <v>1</v>
      </c>
      <c r="F292" t="s">
        <v>441</v>
      </c>
      <c r="G292" s="958">
        <v>366</v>
      </c>
      <c r="H292" t="s">
        <v>379</v>
      </c>
      <c r="I292" s="938" t="s">
        <v>488</v>
      </c>
      <c r="J292" s="938" t="s">
        <v>436</v>
      </c>
      <c r="K292" s="938" t="s">
        <v>436</v>
      </c>
      <c r="L292" s="938" t="s">
        <v>133</v>
      </c>
      <c r="M292" s="959" t="s">
        <v>496</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HUM_ASR_FY_2022</v>
      </c>
      <c r="AB292" s="958">
        <f t="shared" si="47"/>
        <v>45032</v>
      </c>
      <c r="AC292" t="str">
        <f t="shared" si="48"/>
        <v>Unaudited</v>
      </c>
    </row>
    <row r="293" spans="1:29" x14ac:dyDescent="0.25">
      <c r="A293" t="s">
        <v>420</v>
      </c>
      <c r="B293" t="s">
        <v>1385</v>
      </c>
      <c r="C293" t="s">
        <v>1386</v>
      </c>
      <c r="D293">
        <v>1900</v>
      </c>
      <c r="E293" s="958">
        <v>1</v>
      </c>
      <c r="F293" t="s">
        <v>441</v>
      </c>
      <c r="G293" s="958">
        <v>366</v>
      </c>
      <c r="H293" t="s">
        <v>379</v>
      </c>
      <c r="I293" s="938" t="s">
        <v>489</v>
      </c>
      <c r="J293" s="938" t="s">
        <v>26</v>
      </c>
      <c r="K293" s="938" t="s">
        <v>26</v>
      </c>
      <c r="L293" s="938" t="s">
        <v>269</v>
      </c>
      <c r="M293" s="959" t="s">
        <v>26</v>
      </c>
      <c r="N293" s="679">
        <f t="shared" ca="1" si="51"/>
        <v>-3777562.4585745065</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HUM_ASR_FY_2022</v>
      </c>
      <c r="AB293" s="958">
        <f t="shared" si="47"/>
        <v>45032</v>
      </c>
      <c r="AC293" t="str">
        <f t="shared" si="48"/>
        <v>Unaudited</v>
      </c>
    </row>
    <row r="294" spans="1:29" x14ac:dyDescent="0.25">
      <c r="A294" t="s">
        <v>420</v>
      </c>
      <c r="B294" t="s">
        <v>1385</v>
      </c>
      <c r="C294" t="s">
        <v>1386</v>
      </c>
      <c r="D294">
        <v>1900</v>
      </c>
      <c r="E294" s="958">
        <v>1</v>
      </c>
      <c r="F294" t="s">
        <v>1031</v>
      </c>
      <c r="G294" s="958" t="s">
        <v>1384</v>
      </c>
      <c r="H294" t="s">
        <v>379</v>
      </c>
      <c r="I294" s="938" t="s">
        <v>432</v>
      </c>
      <c r="J294" s="938" t="s">
        <v>432</v>
      </c>
      <c r="K294" s="938" t="s">
        <v>432</v>
      </c>
      <c r="L294" s="938"/>
      <c r="M294" s="959" t="s">
        <v>432</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-1111</v>
      </c>
      <c r="AA294" t="str">
        <f t="shared" si="46"/>
        <v>HUM_ASR_FY_2022</v>
      </c>
      <c r="AB294" s="958">
        <f t="shared" si="47"/>
        <v>45032</v>
      </c>
      <c r="AC294" t="str">
        <f t="shared" si="48"/>
        <v>Unaudited</v>
      </c>
    </row>
    <row r="295" spans="1:29" x14ac:dyDescent="0.25">
      <c r="A295" t="s">
        <v>420</v>
      </c>
      <c r="B295" t="s">
        <v>1385</v>
      </c>
      <c r="C295" t="s">
        <v>1386</v>
      </c>
      <c r="D295">
        <v>1900</v>
      </c>
      <c r="E295" s="958">
        <v>1</v>
      </c>
      <c r="F295" t="s">
        <v>1031</v>
      </c>
      <c r="G295" s="958" t="s">
        <v>1384</v>
      </c>
      <c r="H295" t="s">
        <v>379</v>
      </c>
      <c r="I295" s="938" t="s">
        <v>487</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-2574882.6600000029</v>
      </c>
      <c r="AA295" t="str">
        <f t="shared" si="46"/>
        <v>HUM_ASR_FY_2022</v>
      </c>
      <c r="AB295" s="958">
        <f t="shared" si="47"/>
        <v>45032</v>
      </c>
      <c r="AC295" t="str">
        <f t="shared" si="48"/>
        <v>Unaudited</v>
      </c>
    </row>
    <row r="296" spans="1:29" x14ac:dyDescent="0.25">
      <c r="A296" t="s">
        <v>420</v>
      </c>
      <c r="B296" t="s">
        <v>1385</v>
      </c>
      <c r="C296" t="s">
        <v>1386</v>
      </c>
      <c r="D296">
        <v>1900</v>
      </c>
      <c r="E296" s="958">
        <v>1</v>
      </c>
      <c r="F296" t="s">
        <v>1031</v>
      </c>
      <c r="G296" s="958" t="s">
        <v>1384</v>
      </c>
      <c r="H296" t="s">
        <v>379</v>
      </c>
      <c r="I296" s="938" t="s">
        <v>487</v>
      </c>
      <c r="J296" s="938" t="s">
        <v>12</v>
      </c>
      <c r="K296" s="938" t="s">
        <v>1328</v>
      </c>
      <c r="L296" s="938" t="s">
        <v>1319</v>
      </c>
      <c r="M296" s="959" t="s">
        <v>1328</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8744006.9899999984</v>
      </c>
      <c r="AA296" t="str">
        <f t="shared" si="46"/>
        <v>HUM_ASR_FY_2022</v>
      </c>
      <c r="AB296" s="958">
        <f t="shared" si="47"/>
        <v>45032</v>
      </c>
      <c r="AC296" t="str">
        <f t="shared" si="48"/>
        <v>Unaudited</v>
      </c>
    </row>
    <row r="297" spans="1:29" x14ac:dyDescent="0.25">
      <c r="A297" t="s">
        <v>420</v>
      </c>
      <c r="B297" t="s">
        <v>1385</v>
      </c>
      <c r="C297" t="s">
        <v>1386</v>
      </c>
      <c r="D297">
        <v>1900</v>
      </c>
      <c r="E297" s="958">
        <v>1</v>
      </c>
      <c r="F297" t="s">
        <v>1031</v>
      </c>
      <c r="G297" s="958" t="s">
        <v>1384</v>
      </c>
      <c r="H297" t="s">
        <v>379</v>
      </c>
      <c r="I297" s="938" t="s">
        <v>487</v>
      </c>
      <c r="J297" s="938" t="s">
        <v>490</v>
      </c>
      <c r="K297" s="938" t="s">
        <v>491</v>
      </c>
      <c r="L297" s="946" t="s">
        <v>63</v>
      </c>
      <c r="M297" s="961" t="s">
        <v>343</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HUM_ASR_FY_2022</v>
      </c>
      <c r="AB297" s="958">
        <f t="shared" si="47"/>
        <v>45032</v>
      </c>
      <c r="AC297" t="str">
        <f t="shared" si="48"/>
        <v>Unaudited</v>
      </c>
    </row>
    <row r="298" spans="1:29" x14ac:dyDescent="0.25">
      <c r="A298" t="s">
        <v>420</v>
      </c>
      <c r="B298" t="s">
        <v>1385</v>
      </c>
      <c r="C298" t="s">
        <v>1386</v>
      </c>
      <c r="D298">
        <v>1900</v>
      </c>
      <c r="E298" s="958">
        <v>1</v>
      </c>
      <c r="F298" t="s">
        <v>1031</v>
      </c>
      <c r="G298" s="958" t="s">
        <v>1384</v>
      </c>
      <c r="H298" t="s">
        <v>379</v>
      </c>
      <c r="I298" s="938" t="s">
        <v>487</v>
      </c>
      <c r="J298" s="938" t="s">
        <v>490</v>
      </c>
      <c r="K298" s="938" t="s">
        <v>1019</v>
      </c>
      <c r="L298" s="948" t="s">
        <v>915</v>
      </c>
      <c r="M298" s="962" t="s">
        <v>916</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944050.2699999999</v>
      </c>
      <c r="AA298" t="str">
        <f t="shared" si="46"/>
        <v>HUM_ASR_FY_2022</v>
      </c>
      <c r="AB298" s="958">
        <f t="shared" si="47"/>
        <v>45032</v>
      </c>
      <c r="AC298" t="str">
        <f t="shared" si="48"/>
        <v>Unaudited</v>
      </c>
    </row>
    <row r="299" spans="1:29" x14ac:dyDescent="0.25">
      <c r="A299" t="s">
        <v>420</v>
      </c>
      <c r="B299" t="s">
        <v>1385</v>
      </c>
      <c r="C299" t="s">
        <v>1386</v>
      </c>
      <c r="D299">
        <v>1900</v>
      </c>
      <c r="E299" s="958">
        <v>1</v>
      </c>
      <c r="F299" t="s">
        <v>1031</v>
      </c>
      <c r="G299" s="958" t="s">
        <v>1384</v>
      </c>
      <c r="H299" t="s">
        <v>379</v>
      </c>
      <c r="I299" s="959" t="s">
        <v>487</v>
      </c>
      <c r="J299" s="959" t="s">
        <v>13</v>
      </c>
      <c r="K299" s="959" t="s">
        <v>492</v>
      </c>
      <c r="L299" s="938" t="s">
        <v>94</v>
      </c>
      <c r="M299" s="959" t="s">
        <v>146</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HUM_ASR_FY_2022</v>
      </c>
      <c r="AB299" s="958">
        <f t="shared" si="47"/>
        <v>45032</v>
      </c>
      <c r="AC299" t="str">
        <f t="shared" si="48"/>
        <v>Unaudited</v>
      </c>
    </row>
    <row r="300" spans="1:29" x14ac:dyDescent="0.25">
      <c r="A300" t="s">
        <v>420</v>
      </c>
      <c r="B300" t="s">
        <v>1385</v>
      </c>
      <c r="C300" t="s">
        <v>1386</v>
      </c>
      <c r="D300">
        <v>1900</v>
      </c>
      <c r="E300" s="958">
        <v>1</v>
      </c>
      <c r="F300" t="s">
        <v>1031</v>
      </c>
      <c r="G300" s="958" t="s">
        <v>1384</v>
      </c>
      <c r="H300" t="s">
        <v>379</v>
      </c>
      <c r="I300" s="938" t="s">
        <v>487</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-679645.39000000083</v>
      </c>
      <c r="AA300" t="str">
        <f t="shared" si="46"/>
        <v>HUM_ASR_FY_2022</v>
      </c>
      <c r="AB300" s="958">
        <f t="shared" si="47"/>
        <v>45032</v>
      </c>
      <c r="AC300" t="str">
        <f t="shared" si="48"/>
        <v>Unaudited</v>
      </c>
    </row>
    <row r="301" spans="1:29" x14ac:dyDescent="0.25">
      <c r="A301" t="s">
        <v>420</v>
      </c>
      <c r="B301" t="s">
        <v>1385</v>
      </c>
      <c r="C301" t="s">
        <v>1386</v>
      </c>
      <c r="D301">
        <v>1900</v>
      </c>
      <c r="E301" s="958">
        <v>1</v>
      </c>
      <c r="F301" t="s">
        <v>1031</v>
      </c>
      <c r="G301" s="958" t="s">
        <v>1384</v>
      </c>
      <c r="H301" t="s">
        <v>379</v>
      </c>
      <c r="I301" s="938" t="s">
        <v>488</v>
      </c>
      <c r="J301" s="938" t="s">
        <v>444</v>
      </c>
      <c r="K301" s="938" t="s">
        <v>0</v>
      </c>
      <c r="L301" s="938">
        <v>2.1</v>
      </c>
      <c r="M301" s="963" t="s">
        <v>147</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23831486.550000001</v>
      </c>
      <c r="AA301" t="str">
        <f t="shared" si="46"/>
        <v>HUM_ASR_FY_2022</v>
      </c>
      <c r="AB301" s="958">
        <f t="shared" si="47"/>
        <v>45032</v>
      </c>
      <c r="AC301" t="str">
        <f t="shared" si="48"/>
        <v>Unaudited</v>
      </c>
    </row>
    <row r="302" spans="1:29" ht="30" x14ac:dyDescent="0.25">
      <c r="A302" t="s">
        <v>420</v>
      </c>
      <c r="B302" t="s">
        <v>1385</v>
      </c>
      <c r="C302" t="s">
        <v>1386</v>
      </c>
      <c r="D302">
        <v>1900</v>
      </c>
      <c r="E302" s="958">
        <v>1</v>
      </c>
      <c r="F302" t="s">
        <v>1031</v>
      </c>
      <c r="G302" s="958" t="s">
        <v>1384</v>
      </c>
      <c r="H302" t="s">
        <v>379</v>
      </c>
      <c r="I302" s="938" t="s">
        <v>488</v>
      </c>
      <c r="J302" s="938" t="s">
        <v>444</v>
      </c>
      <c r="K302" s="938" t="s">
        <v>0</v>
      </c>
      <c r="L302" s="938">
        <v>2.2000000000000002</v>
      </c>
      <c r="M302" s="963" t="s">
        <v>148</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-30146114.245293513</v>
      </c>
      <c r="AA302" t="str">
        <f t="shared" si="46"/>
        <v>HUM_ASR_FY_2022</v>
      </c>
      <c r="AB302" s="958">
        <f t="shared" si="47"/>
        <v>45032</v>
      </c>
      <c r="AC302" t="str">
        <f t="shared" si="48"/>
        <v>Unaudited</v>
      </c>
    </row>
    <row r="303" spans="1:29" x14ac:dyDescent="0.25">
      <c r="A303" t="s">
        <v>420</v>
      </c>
      <c r="B303" t="s">
        <v>1385</v>
      </c>
      <c r="C303" t="s">
        <v>1386</v>
      </c>
      <c r="D303">
        <v>1900</v>
      </c>
      <c r="E303" s="958">
        <v>1</v>
      </c>
      <c r="F303" t="s">
        <v>1031</v>
      </c>
      <c r="G303" s="958" t="s">
        <v>1384</v>
      </c>
      <c r="H303" t="s">
        <v>379</v>
      </c>
      <c r="I303" s="938" t="s">
        <v>488</v>
      </c>
      <c r="J303" s="938" t="s">
        <v>444</v>
      </c>
      <c r="K303" s="938" t="s">
        <v>0</v>
      </c>
      <c r="L303" s="938">
        <v>2.2999999999999998</v>
      </c>
      <c r="M303" s="963" t="s">
        <v>149</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-4333281.8600000134</v>
      </c>
      <c r="AA303" t="str">
        <f t="shared" si="46"/>
        <v>HUM_ASR_FY_2022</v>
      </c>
      <c r="AB303" s="958">
        <f t="shared" si="47"/>
        <v>45032</v>
      </c>
      <c r="AC303" t="str">
        <f t="shared" si="48"/>
        <v>Unaudited</v>
      </c>
    </row>
    <row r="304" spans="1:29" x14ac:dyDescent="0.25">
      <c r="A304" t="s">
        <v>420</v>
      </c>
      <c r="B304" t="s">
        <v>1385</v>
      </c>
      <c r="C304" t="s">
        <v>1386</v>
      </c>
      <c r="D304">
        <v>1900</v>
      </c>
      <c r="E304" s="958">
        <v>1</v>
      </c>
      <c r="F304" t="s">
        <v>1031</v>
      </c>
      <c r="G304" s="958" t="s">
        <v>1384</v>
      </c>
      <c r="H304" t="s">
        <v>379</v>
      </c>
      <c r="I304" s="938" t="s">
        <v>488</v>
      </c>
      <c r="J304" s="938" t="s">
        <v>444</v>
      </c>
      <c r="K304" s="938" t="s">
        <v>0</v>
      </c>
      <c r="L304" s="938">
        <v>2.4</v>
      </c>
      <c r="M304" s="963" t="s">
        <v>150</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-14940048.959999999</v>
      </c>
      <c r="AA304" t="str">
        <f t="shared" si="46"/>
        <v>HUM_ASR_FY_2022</v>
      </c>
      <c r="AB304" s="958">
        <f t="shared" si="47"/>
        <v>45032</v>
      </c>
      <c r="AC304" t="str">
        <f t="shared" si="48"/>
        <v>Unaudited</v>
      </c>
    </row>
    <row r="305" spans="1:29" ht="30" x14ac:dyDescent="0.25">
      <c r="A305" t="s">
        <v>420</v>
      </c>
      <c r="B305" t="s">
        <v>1385</v>
      </c>
      <c r="C305" t="s">
        <v>1386</v>
      </c>
      <c r="D305">
        <v>1900</v>
      </c>
      <c r="E305" s="958">
        <v>1</v>
      </c>
      <c r="F305" t="s">
        <v>1031</v>
      </c>
      <c r="G305" s="958" t="s">
        <v>1384</v>
      </c>
      <c r="H305" t="s">
        <v>379</v>
      </c>
      <c r="I305" s="938" t="s">
        <v>488</v>
      </c>
      <c r="J305" s="938" t="s">
        <v>444</v>
      </c>
      <c r="K305" s="938" t="s">
        <v>0</v>
      </c>
      <c r="L305" s="938">
        <v>2.5</v>
      </c>
      <c r="M305" s="963" t="s">
        <v>151</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0</v>
      </c>
      <c r="AA305" t="str">
        <f t="shared" si="46"/>
        <v>HUM_ASR_FY_2022</v>
      </c>
      <c r="AB305" s="958">
        <f t="shared" si="47"/>
        <v>45032</v>
      </c>
      <c r="AC305" t="str">
        <f t="shared" si="48"/>
        <v>Unaudited</v>
      </c>
    </row>
    <row r="306" spans="1:29" x14ac:dyDescent="0.25">
      <c r="A306" t="s">
        <v>420</v>
      </c>
      <c r="B306" t="s">
        <v>1385</v>
      </c>
      <c r="C306" t="s">
        <v>1386</v>
      </c>
      <c r="D306">
        <v>1900</v>
      </c>
      <c r="E306" s="958">
        <v>1</v>
      </c>
      <c r="F306" t="s">
        <v>1031</v>
      </c>
      <c r="G306" s="958" t="s">
        <v>1384</v>
      </c>
      <c r="H306" t="s">
        <v>379</v>
      </c>
      <c r="I306" s="938" t="s">
        <v>488</v>
      </c>
      <c r="J306" s="938" t="s">
        <v>444</v>
      </c>
      <c r="K306" s="938" t="s">
        <v>0</v>
      </c>
      <c r="L306" s="946" t="s">
        <v>96</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HUM_ASR_FY_2022</v>
      </c>
      <c r="AB306" s="958">
        <f t="shared" si="47"/>
        <v>45032</v>
      </c>
      <c r="AC306" t="str">
        <f t="shared" si="48"/>
        <v>Unaudited</v>
      </c>
    </row>
    <row r="307" spans="1:29" x14ac:dyDescent="0.25">
      <c r="A307" t="s">
        <v>420</v>
      </c>
      <c r="B307" t="s">
        <v>1385</v>
      </c>
      <c r="C307" t="s">
        <v>1386</v>
      </c>
      <c r="D307">
        <v>1900</v>
      </c>
      <c r="E307" s="958">
        <v>1</v>
      </c>
      <c r="F307" t="s">
        <v>1031</v>
      </c>
      <c r="G307" s="958" t="s">
        <v>1384</v>
      </c>
      <c r="H307" t="s">
        <v>379</v>
      </c>
      <c r="I307" s="963" t="s">
        <v>488</v>
      </c>
      <c r="J307" s="963" t="s">
        <v>444</v>
      </c>
      <c r="K307" s="963" t="s">
        <v>0</v>
      </c>
      <c r="L307" s="938" t="s">
        <v>152</v>
      </c>
      <c r="M307" s="963" t="s">
        <v>451</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HUM_ASR_FY_2022</v>
      </c>
      <c r="AB307" s="958">
        <f t="shared" si="47"/>
        <v>45032</v>
      </c>
      <c r="AC307" t="str">
        <f t="shared" si="48"/>
        <v>Unaudited</v>
      </c>
    </row>
    <row r="308" spans="1:29" x14ac:dyDescent="0.25">
      <c r="A308" t="s">
        <v>420</v>
      </c>
      <c r="B308" t="s">
        <v>1385</v>
      </c>
      <c r="C308" t="s">
        <v>1386</v>
      </c>
      <c r="D308">
        <v>1900</v>
      </c>
      <c r="E308" s="958">
        <v>1</v>
      </c>
      <c r="F308" t="s">
        <v>1031</v>
      </c>
      <c r="G308" s="958" t="s">
        <v>1384</v>
      </c>
      <c r="H308" t="s">
        <v>379</v>
      </c>
      <c r="I308" s="938" t="s">
        <v>488</v>
      </c>
      <c r="J308" s="938" t="s">
        <v>444</v>
      </c>
      <c r="K308" s="938" t="s">
        <v>0</v>
      </c>
      <c r="L308" s="944" t="s">
        <v>917</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HUM_ASR_FY_2022</v>
      </c>
      <c r="AB308" s="958">
        <f t="shared" si="47"/>
        <v>45032</v>
      </c>
      <c r="AC308" t="str">
        <f t="shared" si="48"/>
        <v>Unaudited</v>
      </c>
    </row>
    <row r="309" spans="1:29" x14ac:dyDescent="0.25">
      <c r="A309" t="s">
        <v>420</v>
      </c>
      <c r="B309" t="s">
        <v>1385</v>
      </c>
      <c r="C309" t="s">
        <v>1386</v>
      </c>
      <c r="D309">
        <v>1900</v>
      </c>
      <c r="E309" s="958">
        <v>1</v>
      </c>
      <c r="F309" t="s">
        <v>1031</v>
      </c>
      <c r="G309" s="958" t="s">
        <v>1384</v>
      </c>
      <c r="H309" t="s">
        <v>379</v>
      </c>
      <c r="I309" s="938" t="s">
        <v>488</v>
      </c>
      <c r="J309" s="938" t="s">
        <v>444</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159383.25000001155</v>
      </c>
      <c r="AA309" t="str">
        <f t="shared" si="46"/>
        <v>HUM_ASR_FY_2022</v>
      </c>
      <c r="AB309" s="958">
        <f t="shared" si="47"/>
        <v>45032</v>
      </c>
      <c r="AC309" t="str">
        <f t="shared" si="48"/>
        <v>Unaudited</v>
      </c>
    </row>
    <row r="310" spans="1:29" x14ac:dyDescent="0.25">
      <c r="A310" t="s">
        <v>420</v>
      </c>
      <c r="B310" t="s">
        <v>1385</v>
      </c>
      <c r="C310" t="s">
        <v>1386</v>
      </c>
      <c r="D310">
        <v>1900</v>
      </c>
      <c r="E310" s="958">
        <v>1</v>
      </c>
      <c r="F310" t="s">
        <v>1031</v>
      </c>
      <c r="G310" s="958" t="s">
        <v>1384</v>
      </c>
      <c r="H310" t="s">
        <v>379</v>
      </c>
      <c r="I310" s="938" t="s">
        <v>488</v>
      </c>
      <c r="J310" s="938" t="s">
        <v>444</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388601.34999999992</v>
      </c>
      <c r="AA310" t="str">
        <f t="shared" si="46"/>
        <v>HUM_ASR_FY_2022</v>
      </c>
      <c r="AB310" s="958">
        <f t="shared" si="47"/>
        <v>45032</v>
      </c>
      <c r="AC310" t="str">
        <f t="shared" si="48"/>
        <v>Unaudited</v>
      </c>
    </row>
    <row r="311" spans="1:29" x14ac:dyDescent="0.25">
      <c r="A311" t="s">
        <v>420</v>
      </c>
      <c r="B311" t="s">
        <v>1385</v>
      </c>
      <c r="C311" t="s">
        <v>1386</v>
      </c>
      <c r="D311">
        <v>1900</v>
      </c>
      <c r="E311" s="958">
        <v>1</v>
      </c>
      <c r="F311" t="s">
        <v>1031</v>
      </c>
      <c r="G311" s="958" t="s">
        <v>1384</v>
      </c>
      <c r="H311" t="s">
        <v>379</v>
      </c>
      <c r="I311" s="964" t="s">
        <v>488</v>
      </c>
      <c r="J311" s="964" t="s">
        <v>444</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-2611.6199999999994</v>
      </c>
      <c r="AA311" t="str">
        <f t="shared" si="46"/>
        <v>HUM_ASR_FY_2022</v>
      </c>
      <c r="AB311" s="958">
        <f t="shared" si="47"/>
        <v>45032</v>
      </c>
      <c r="AC311" t="str">
        <f t="shared" si="48"/>
        <v>Unaudited</v>
      </c>
    </row>
    <row r="312" spans="1:29" x14ac:dyDescent="0.25">
      <c r="A312" t="s">
        <v>420</v>
      </c>
      <c r="B312" t="s">
        <v>1385</v>
      </c>
      <c r="C312" t="s">
        <v>1386</v>
      </c>
      <c r="D312">
        <v>1900</v>
      </c>
      <c r="E312" s="958">
        <v>1</v>
      </c>
      <c r="F312" t="s">
        <v>1031</v>
      </c>
      <c r="G312" s="958" t="s">
        <v>1384</v>
      </c>
      <c r="H312" t="s">
        <v>379</v>
      </c>
      <c r="I312" s="938" t="s">
        <v>488</v>
      </c>
      <c r="J312" s="938" t="s">
        <v>444</v>
      </c>
      <c r="K312" s="938" t="s">
        <v>53</v>
      </c>
      <c r="L312" s="938" t="s">
        <v>44</v>
      </c>
      <c r="M312" s="963" t="s">
        <v>153</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HUM_ASR_FY_2022</v>
      </c>
      <c r="AB312" s="958">
        <f t="shared" si="47"/>
        <v>45032</v>
      </c>
      <c r="AC312" t="str">
        <f t="shared" si="48"/>
        <v>Unaudited</v>
      </c>
    </row>
    <row r="313" spans="1:29" x14ac:dyDescent="0.25">
      <c r="A313" t="s">
        <v>420</v>
      </c>
      <c r="B313" t="s">
        <v>1385</v>
      </c>
      <c r="C313" t="s">
        <v>1386</v>
      </c>
      <c r="D313">
        <v>1900</v>
      </c>
      <c r="E313" s="958">
        <v>1</v>
      </c>
      <c r="F313" t="s">
        <v>1031</v>
      </c>
      <c r="G313" s="958" t="s">
        <v>1384</v>
      </c>
      <c r="H313" t="s">
        <v>379</v>
      </c>
      <c r="I313" s="938" t="s">
        <v>488</v>
      </c>
      <c r="J313" s="938" t="s">
        <v>444</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-116014.5</v>
      </c>
      <c r="AA313" t="str">
        <f t="shared" si="46"/>
        <v>HUM_ASR_FY_2022</v>
      </c>
      <c r="AB313" s="958">
        <f t="shared" si="47"/>
        <v>45032</v>
      </c>
      <c r="AC313" t="str">
        <f t="shared" si="48"/>
        <v>Unaudited</v>
      </c>
    </row>
    <row r="314" spans="1:29" x14ac:dyDescent="0.25">
      <c r="A314" t="s">
        <v>420</v>
      </c>
      <c r="B314" t="s">
        <v>1385</v>
      </c>
      <c r="C314" t="s">
        <v>1386</v>
      </c>
      <c r="D314">
        <v>1900</v>
      </c>
      <c r="E314" s="958">
        <v>1</v>
      </c>
      <c r="F314" t="s">
        <v>1031</v>
      </c>
      <c r="G314" s="958" t="s">
        <v>1384</v>
      </c>
      <c r="H314" t="s">
        <v>379</v>
      </c>
      <c r="I314" s="938" t="s">
        <v>488</v>
      </c>
      <c r="J314" s="938" t="s">
        <v>444</v>
      </c>
      <c r="K314" s="938" t="s">
        <v>53</v>
      </c>
      <c r="L314" s="938" t="s">
        <v>42</v>
      </c>
      <c r="M314" s="963" t="s">
        <v>154</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-1256359.9909376572</v>
      </c>
      <c r="AA314" t="str">
        <f t="shared" si="46"/>
        <v>HUM_ASR_FY_2022</v>
      </c>
      <c r="AB314" s="958">
        <f t="shared" si="47"/>
        <v>45032</v>
      </c>
      <c r="AC314" t="str">
        <f t="shared" si="48"/>
        <v>Unaudited</v>
      </c>
    </row>
    <row r="315" spans="1:29" x14ac:dyDescent="0.25">
      <c r="A315" t="s">
        <v>420</v>
      </c>
      <c r="B315" t="s">
        <v>1385</v>
      </c>
      <c r="C315" t="s">
        <v>1386</v>
      </c>
      <c r="D315">
        <v>1900</v>
      </c>
      <c r="E315" s="958">
        <v>1</v>
      </c>
      <c r="F315" t="s">
        <v>1031</v>
      </c>
      <c r="G315" s="958" t="s">
        <v>1384</v>
      </c>
      <c r="H315" t="s">
        <v>379</v>
      </c>
      <c r="I315" s="938" t="s">
        <v>488</v>
      </c>
      <c r="J315" s="938" t="s">
        <v>444</v>
      </c>
      <c r="K315" s="938" t="s">
        <v>53</v>
      </c>
      <c r="L315" s="946" t="s">
        <v>43</v>
      </c>
      <c r="M315" s="961" t="s">
        <v>462</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-32093094.81000001</v>
      </c>
      <c r="AA315" t="str">
        <f t="shared" si="46"/>
        <v>HUM_ASR_FY_2022</v>
      </c>
      <c r="AB315" s="958">
        <f t="shared" si="47"/>
        <v>45032</v>
      </c>
      <c r="AC315" t="str">
        <f t="shared" si="48"/>
        <v>Unaudited</v>
      </c>
    </row>
    <row r="316" spans="1:29" x14ac:dyDescent="0.25">
      <c r="A316" t="s">
        <v>420</v>
      </c>
      <c r="B316" t="s">
        <v>1385</v>
      </c>
      <c r="C316" t="s">
        <v>1386</v>
      </c>
      <c r="D316">
        <v>1900</v>
      </c>
      <c r="E316" s="958">
        <v>1</v>
      </c>
      <c r="F316" t="s">
        <v>1031</v>
      </c>
      <c r="G316" s="958" t="s">
        <v>1384</v>
      </c>
      <c r="H316" t="s">
        <v>379</v>
      </c>
      <c r="I316" s="963" t="s">
        <v>488</v>
      </c>
      <c r="J316" s="963" t="s">
        <v>444</v>
      </c>
      <c r="K316" s="963" t="s">
        <v>920</v>
      </c>
      <c r="L316" s="938" t="s">
        <v>921</v>
      </c>
      <c r="M316" s="963" t="s">
        <v>920</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-443148.28000000049</v>
      </c>
      <c r="AA316" t="str">
        <f t="shared" si="46"/>
        <v>HUM_ASR_FY_2022</v>
      </c>
      <c r="AB316" s="958">
        <f t="shared" si="47"/>
        <v>45032</v>
      </c>
      <c r="AC316" t="str">
        <f t="shared" si="48"/>
        <v>Unaudited</v>
      </c>
    </row>
    <row r="317" spans="1:29" x14ac:dyDescent="0.25">
      <c r="A317" t="s">
        <v>420</v>
      </c>
      <c r="B317" t="s">
        <v>1385</v>
      </c>
      <c r="C317" t="s">
        <v>1386</v>
      </c>
      <c r="D317">
        <v>1900</v>
      </c>
      <c r="E317" s="958">
        <v>1</v>
      </c>
      <c r="F317" t="s">
        <v>1031</v>
      </c>
      <c r="G317" s="958" t="s">
        <v>1384</v>
      </c>
      <c r="H317" t="s">
        <v>379</v>
      </c>
      <c r="I317" s="938" t="s">
        <v>488</v>
      </c>
      <c r="J317" s="938" t="s">
        <v>444</v>
      </c>
      <c r="K317" s="938" t="s">
        <v>920</v>
      </c>
      <c r="L317" s="938" t="s">
        <v>922</v>
      </c>
      <c r="M317" s="963" t="s">
        <v>925</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-164115.59423343177</v>
      </c>
      <c r="AA317" t="str">
        <f t="shared" si="46"/>
        <v>HUM_ASR_FY_2022</v>
      </c>
      <c r="AB317" s="958">
        <f t="shared" si="47"/>
        <v>45032</v>
      </c>
      <c r="AC317" t="str">
        <f t="shared" si="48"/>
        <v>Unaudited</v>
      </c>
    </row>
    <row r="318" spans="1:29" x14ac:dyDescent="0.25">
      <c r="A318" t="s">
        <v>420</v>
      </c>
      <c r="B318" t="s">
        <v>1385</v>
      </c>
      <c r="C318" t="s">
        <v>1386</v>
      </c>
      <c r="D318">
        <v>1900</v>
      </c>
      <c r="E318" s="958">
        <v>1</v>
      </c>
      <c r="F318" t="s">
        <v>1031</v>
      </c>
      <c r="G318" s="958" t="s">
        <v>1384</v>
      </c>
      <c r="H318" t="s">
        <v>379</v>
      </c>
      <c r="I318" s="938" t="s">
        <v>488</v>
      </c>
      <c r="J318" s="938" t="s">
        <v>444</v>
      </c>
      <c r="K318" s="938" t="s">
        <v>920</v>
      </c>
      <c r="L318" s="938" t="s">
        <v>923</v>
      </c>
      <c r="M318" s="963" t="s">
        <v>926</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HUM_ASR_FY_2022</v>
      </c>
      <c r="AB318" s="958">
        <f t="shared" si="47"/>
        <v>45032</v>
      </c>
      <c r="AC318" t="str">
        <f t="shared" si="48"/>
        <v>Unaudited</v>
      </c>
    </row>
    <row r="319" spans="1:29" x14ac:dyDescent="0.25">
      <c r="A319" t="s">
        <v>420</v>
      </c>
      <c r="B319" t="s">
        <v>1385</v>
      </c>
      <c r="C319" t="s">
        <v>1386</v>
      </c>
      <c r="D319">
        <v>1900</v>
      </c>
      <c r="E319" s="958">
        <v>1</v>
      </c>
      <c r="F319" t="s">
        <v>1031</v>
      </c>
      <c r="G319" s="958" t="s">
        <v>1384</v>
      </c>
      <c r="H319" t="s">
        <v>379</v>
      </c>
      <c r="I319" s="938" t="s">
        <v>488</v>
      </c>
      <c r="J319" s="938" t="s">
        <v>444</v>
      </c>
      <c r="K319" s="938" t="s">
        <v>445</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-7558.1499999999987</v>
      </c>
      <c r="AA319" t="str">
        <f t="shared" si="46"/>
        <v>HUM_ASR_FY_2022</v>
      </c>
      <c r="AB319" s="958">
        <f t="shared" si="47"/>
        <v>45032</v>
      </c>
      <c r="AC319" t="str">
        <f t="shared" si="48"/>
        <v>Unaudited</v>
      </c>
    </row>
    <row r="320" spans="1:29" ht="30" x14ac:dyDescent="0.25">
      <c r="A320" t="s">
        <v>420</v>
      </c>
      <c r="B320" t="s">
        <v>1385</v>
      </c>
      <c r="C320" t="s">
        <v>1386</v>
      </c>
      <c r="D320">
        <v>1900</v>
      </c>
      <c r="E320" s="958">
        <v>1</v>
      </c>
      <c r="F320" t="s">
        <v>1031</v>
      </c>
      <c r="G320" s="958" t="s">
        <v>1384</v>
      </c>
      <c r="H320" t="s">
        <v>379</v>
      </c>
      <c r="I320" s="938" t="s">
        <v>488</v>
      </c>
      <c r="J320" s="938" t="s">
        <v>444</v>
      </c>
      <c r="K320" s="938" t="s">
        <v>445</v>
      </c>
      <c r="L320" s="946">
        <v>5.2</v>
      </c>
      <c r="M320" s="961" t="s">
        <v>303</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-645336.1800000025</v>
      </c>
      <c r="AA320" t="str">
        <f t="shared" si="46"/>
        <v>HUM_ASR_FY_2022</v>
      </c>
      <c r="AB320" s="958">
        <f t="shared" si="47"/>
        <v>45032</v>
      </c>
      <c r="AC320" t="str">
        <f t="shared" si="48"/>
        <v>Unaudited</v>
      </c>
    </row>
    <row r="321" spans="1:29" ht="30" x14ac:dyDescent="0.25">
      <c r="A321" t="s">
        <v>420</v>
      </c>
      <c r="B321" t="s">
        <v>1385</v>
      </c>
      <c r="C321" t="s">
        <v>1386</v>
      </c>
      <c r="D321">
        <v>1900</v>
      </c>
      <c r="E321" s="958">
        <v>1</v>
      </c>
      <c r="F321" t="s">
        <v>1031</v>
      </c>
      <c r="G321" s="958" t="s">
        <v>1384</v>
      </c>
      <c r="H321" t="s">
        <v>379</v>
      </c>
      <c r="I321" s="963" t="s">
        <v>488</v>
      </c>
      <c r="J321" s="963" t="s">
        <v>444</v>
      </c>
      <c r="K321" s="963" t="s">
        <v>445</v>
      </c>
      <c r="L321" s="938">
        <v>5.3</v>
      </c>
      <c r="M321" s="963" t="s">
        <v>304</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-1051.4177194037891</v>
      </c>
      <c r="AA321" t="str">
        <f t="shared" si="46"/>
        <v>HUM_ASR_FY_2022</v>
      </c>
      <c r="AB321" s="958">
        <f t="shared" si="47"/>
        <v>45032</v>
      </c>
      <c r="AC321" t="str">
        <f t="shared" si="48"/>
        <v>Unaudited</v>
      </c>
    </row>
    <row r="322" spans="1:29" x14ac:dyDescent="0.25">
      <c r="A322" t="s">
        <v>420</v>
      </c>
      <c r="B322" t="s">
        <v>1385</v>
      </c>
      <c r="C322" t="s">
        <v>1386</v>
      </c>
      <c r="D322">
        <v>1900</v>
      </c>
      <c r="E322" s="958">
        <v>1</v>
      </c>
      <c r="F322" t="s">
        <v>1031</v>
      </c>
      <c r="G322" s="958" t="s">
        <v>1384</v>
      </c>
      <c r="H322" t="s">
        <v>379</v>
      </c>
      <c r="I322" s="938" t="s">
        <v>488</v>
      </c>
      <c r="J322" s="938" t="s">
        <v>444</v>
      </c>
      <c r="K322" s="938" t="s">
        <v>445</v>
      </c>
      <c r="L322" s="938" t="s">
        <v>82</v>
      </c>
      <c r="M322" s="963" t="s">
        <v>453</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HUM_ASR_FY_2022</v>
      </c>
      <c r="AB322" s="958">
        <f t="shared" ref="AB322:AB385" si="55">file_date</f>
        <v>45032</v>
      </c>
      <c r="AC322" t="str">
        <f t="shared" ref="AC322:AC385" si="56">status</f>
        <v>Unaudited</v>
      </c>
    </row>
    <row r="323" spans="1:29" x14ac:dyDescent="0.25">
      <c r="A323" t="s">
        <v>420</v>
      </c>
      <c r="B323" t="s">
        <v>1385</v>
      </c>
      <c r="C323" t="s">
        <v>1386</v>
      </c>
      <c r="D323">
        <v>1900</v>
      </c>
      <c r="E323" s="958">
        <v>1</v>
      </c>
      <c r="F323" t="s">
        <v>1031</v>
      </c>
      <c r="G323" s="958" t="s">
        <v>1384</v>
      </c>
      <c r="H323" t="s">
        <v>379</v>
      </c>
      <c r="I323" s="938" t="s">
        <v>488</v>
      </c>
      <c r="J323" s="938" t="s">
        <v>444</v>
      </c>
      <c r="K323" s="938" t="s">
        <v>446</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HUM_ASR_FY_2022</v>
      </c>
      <c r="AB323" s="958">
        <f t="shared" si="55"/>
        <v>45032</v>
      </c>
      <c r="AC323" t="str">
        <f t="shared" si="56"/>
        <v>Unaudited</v>
      </c>
    </row>
    <row r="324" spans="1:29" x14ac:dyDescent="0.25">
      <c r="A324" t="s">
        <v>420</v>
      </c>
      <c r="B324" t="s">
        <v>1385</v>
      </c>
      <c r="C324" t="s">
        <v>1386</v>
      </c>
      <c r="D324">
        <v>1900</v>
      </c>
      <c r="E324" s="958">
        <v>1</v>
      </c>
      <c r="F324" t="s">
        <v>1031</v>
      </c>
      <c r="G324" s="958" t="s">
        <v>1384</v>
      </c>
      <c r="H324" t="s">
        <v>379</v>
      </c>
      <c r="I324" s="938" t="s">
        <v>488</v>
      </c>
      <c r="J324" s="938" t="s">
        <v>444</v>
      </c>
      <c r="K324" s="938" t="s">
        <v>446</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HUM_ASR_FY_2022</v>
      </c>
      <c r="AB324" s="958">
        <f t="shared" si="55"/>
        <v>45032</v>
      </c>
      <c r="AC324" t="str">
        <f t="shared" si="56"/>
        <v>Unaudited</v>
      </c>
    </row>
    <row r="325" spans="1:29" x14ac:dyDescent="0.25">
      <c r="A325" t="s">
        <v>420</v>
      </c>
      <c r="B325" t="s">
        <v>1385</v>
      </c>
      <c r="C325" t="s">
        <v>1386</v>
      </c>
      <c r="D325">
        <v>1900</v>
      </c>
      <c r="E325" s="958">
        <v>1</v>
      </c>
      <c r="F325" t="s">
        <v>1031</v>
      </c>
      <c r="G325" s="958" t="s">
        <v>1384</v>
      </c>
      <c r="H325" t="s">
        <v>379</v>
      </c>
      <c r="I325" s="938" t="s">
        <v>488</v>
      </c>
      <c r="J325" s="938" t="s">
        <v>444</v>
      </c>
      <c r="K325" s="938" t="s">
        <v>446</v>
      </c>
      <c r="L325" s="946">
        <v>6.3</v>
      </c>
      <c r="M325" s="961" t="s">
        <v>184</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HUM_ASR_FY_2022</v>
      </c>
      <c r="AB325" s="958">
        <f t="shared" si="55"/>
        <v>45032</v>
      </c>
      <c r="AC325" t="str">
        <f t="shared" si="56"/>
        <v>Unaudited</v>
      </c>
    </row>
    <row r="326" spans="1:29" x14ac:dyDescent="0.25">
      <c r="A326" t="s">
        <v>420</v>
      </c>
      <c r="B326" t="s">
        <v>1385</v>
      </c>
      <c r="C326" t="s">
        <v>1386</v>
      </c>
      <c r="D326">
        <v>1900</v>
      </c>
      <c r="E326" s="958">
        <v>1</v>
      </c>
      <c r="F326" t="s">
        <v>1031</v>
      </c>
      <c r="G326" s="958" t="s">
        <v>1384</v>
      </c>
      <c r="H326" t="s">
        <v>379</v>
      </c>
      <c r="I326" s="963" t="s">
        <v>488</v>
      </c>
      <c r="J326" s="963" t="s">
        <v>444</v>
      </c>
      <c r="K326" s="963" t="s">
        <v>446</v>
      </c>
      <c r="L326" s="938" t="s">
        <v>87</v>
      </c>
      <c r="M326" s="963" t="s">
        <v>454</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HUM_ASR_FY_2022</v>
      </c>
      <c r="AB326" s="958">
        <f t="shared" si="55"/>
        <v>45032</v>
      </c>
      <c r="AC326" t="str">
        <f t="shared" si="56"/>
        <v>Unaudited</v>
      </c>
    </row>
    <row r="327" spans="1:29" x14ac:dyDescent="0.25">
      <c r="A327" t="s">
        <v>420</v>
      </c>
      <c r="B327" t="s">
        <v>1385</v>
      </c>
      <c r="C327" t="s">
        <v>1386</v>
      </c>
      <c r="D327">
        <v>1900</v>
      </c>
      <c r="E327" s="958">
        <v>1</v>
      </c>
      <c r="F327" t="s">
        <v>1031</v>
      </c>
      <c r="G327" s="958" t="s">
        <v>1384</v>
      </c>
      <c r="H327" t="s">
        <v>379</v>
      </c>
      <c r="I327" s="938" t="s">
        <v>488</v>
      </c>
      <c r="J327" s="938" t="s">
        <v>444</v>
      </c>
      <c r="K327" s="938" t="s">
        <v>447</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465664.8</v>
      </c>
      <c r="AA327" t="str">
        <f t="shared" si="54"/>
        <v>HUM_ASR_FY_2022</v>
      </c>
      <c r="AB327" s="958">
        <f t="shared" si="55"/>
        <v>45032</v>
      </c>
      <c r="AC327" t="str">
        <f t="shared" si="56"/>
        <v>Unaudited</v>
      </c>
    </row>
    <row r="328" spans="1:29" x14ac:dyDescent="0.25">
      <c r="A328" t="s">
        <v>420</v>
      </c>
      <c r="B328" t="s">
        <v>1385</v>
      </c>
      <c r="C328" t="s">
        <v>1386</v>
      </c>
      <c r="D328">
        <v>1900</v>
      </c>
      <c r="E328" s="958">
        <v>1</v>
      </c>
      <c r="F328" t="s">
        <v>1031</v>
      </c>
      <c r="G328" s="958" t="s">
        <v>1384</v>
      </c>
      <c r="H328" t="s">
        <v>379</v>
      </c>
      <c r="I328" s="938" t="s">
        <v>488</v>
      </c>
      <c r="J328" s="938" t="s">
        <v>444</v>
      </c>
      <c r="K328" s="938" t="s">
        <v>447</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HUM_ASR_FY_2022</v>
      </c>
      <c r="AB328" s="958">
        <f t="shared" si="55"/>
        <v>45032</v>
      </c>
      <c r="AC328" t="str">
        <f t="shared" si="56"/>
        <v>Unaudited</v>
      </c>
    </row>
    <row r="329" spans="1:29" x14ac:dyDescent="0.25">
      <c r="A329" t="s">
        <v>420</v>
      </c>
      <c r="B329" t="s">
        <v>1385</v>
      </c>
      <c r="C329" t="s">
        <v>1386</v>
      </c>
      <c r="D329">
        <v>1900</v>
      </c>
      <c r="E329" s="958">
        <v>1</v>
      </c>
      <c r="F329" t="s">
        <v>1031</v>
      </c>
      <c r="G329" s="958" t="s">
        <v>1384</v>
      </c>
      <c r="H329" t="s">
        <v>379</v>
      </c>
      <c r="I329" s="938" t="s">
        <v>488</v>
      </c>
      <c r="J329" s="938" t="s">
        <v>444</v>
      </c>
      <c r="K329" s="938" t="s">
        <v>447</v>
      </c>
      <c r="L329" s="938">
        <v>7.3</v>
      </c>
      <c r="M329" s="963" t="s">
        <v>155</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-589051.9767350289</v>
      </c>
      <c r="AA329" t="str">
        <f t="shared" si="54"/>
        <v>HUM_ASR_FY_2022</v>
      </c>
      <c r="AB329" s="958">
        <f t="shared" si="55"/>
        <v>45032</v>
      </c>
      <c r="AC329" t="str">
        <f t="shared" si="56"/>
        <v>Unaudited</v>
      </c>
    </row>
    <row r="330" spans="1:29" x14ac:dyDescent="0.25">
      <c r="A330" t="s">
        <v>420</v>
      </c>
      <c r="B330" t="s">
        <v>1385</v>
      </c>
      <c r="C330" t="s">
        <v>1386</v>
      </c>
      <c r="D330">
        <v>1900</v>
      </c>
      <c r="E330" s="958">
        <v>1</v>
      </c>
      <c r="F330" t="s">
        <v>1031</v>
      </c>
      <c r="G330" s="958" t="s">
        <v>1384</v>
      </c>
      <c r="H330" t="s">
        <v>379</v>
      </c>
      <c r="I330" s="938" t="s">
        <v>488</v>
      </c>
      <c r="J330" s="938" t="s">
        <v>444</v>
      </c>
      <c r="K330" s="938" t="s">
        <v>447</v>
      </c>
      <c r="L330" s="938" t="s">
        <v>91</v>
      </c>
      <c r="M330" s="963" t="s">
        <v>455</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HUM_ASR_FY_2022</v>
      </c>
      <c r="AB330" s="958">
        <f t="shared" si="55"/>
        <v>45032</v>
      </c>
      <c r="AC330" t="str">
        <f t="shared" si="56"/>
        <v>Unaudited</v>
      </c>
    </row>
    <row r="331" spans="1:29" x14ac:dyDescent="0.25">
      <c r="A331" t="s">
        <v>420</v>
      </c>
      <c r="B331" t="s">
        <v>1385</v>
      </c>
      <c r="C331" t="s">
        <v>1386</v>
      </c>
      <c r="D331">
        <v>1900</v>
      </c>
      <c r="E331" s="958">
        <v>1</v>
      </c>
      <c r="F331" t="s">
        <v>1031</v>
      </c>
      <c r="G331" s="958" t="s">
        <v>1384</v>
      </c>
      <c r="H331" t="s">
        <v>379</v>
      </c>
      <c r="I331" s="938" t="s">
        <v>488</v>
      </c>
      <c r="J331" s="938" t="s">
        <v>444</v>
      </c>
      <c r="K331" s="938" t="s">
        <v>448</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-508260.03000000014</v>
      </c>
      <c r="AA331" t="str">
        <f t="shared" si="54"/>
        <v>HUM_ASR_FY_2022</v>
      </c>
      <c r="AB331" s="958">
        <f t="shared" si="55"/>
        <v>45032</v>
      </c>
      <c r="AC331" t="str">
        <f t="shared" si="56"/>
        <v>Unaudited</v>
      </c>
    </row>
    <row r="332" spans="1:29" x14ac:dyDescent="0.25">
      <c r="A332" t="s">
        <v>420</v>
      </c>
      <c r="B332" t="s">
        <v>1385</v>
      </c>
      <c r="C332" t="s">
        <v>1386</v>
      </c>
      <c r="D332">
        <v>1900</v>
      </c>
      <c r="E332" s="958">
        <v>1</v>
      </c>
      <c r="F332" t="s">
        <v>1031</v>
      </c>
      <c r="G332" s="958" t="s">
        <v>1384</v>
      </c>
      <c r="H332" t="s">
        <v>379</v>
      </c>
      <c r="I332" s="938" t="s">
        <v>488</v>
      </c>
      <c r="J332" s="938" t="s">
        <v>444</v>
      </c>
      <c r="K332" s="938" t="s">
        <v>448</v>
      </c>
      <c r="L332" s="938" t="s">
        <v>112</v>
      </c>
      <c r="M332" s="963" t="s">
        <v>443</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HUM_ASR_FY_2022</v>
      </c>
      <c r="AB332" s="958">
        <f t="shared" si="55"/>
        <v>45032</v>
      </c>
      <c r="AC332" t="str">
        <f t="shared" si="56"/>
        <v>Unaudited</v>
      </c>
    </row>
    <row r="333" spans="1:29" x14ac:dyDescent="0.25">
      <c r="A333" t="s">
        <v>420</v>
      </c>
      <c r="B333" t="s">
        <v>1385</v>
      </c>
      <c r="C333" t="s">
        <v>1386</v>
      </c>
      <c r="D333">
        <v>1900</v>
      </c>
      <c r="E333" s="958">
        <v>1</v>
      </c>
      <c r="F333" t="s">
        <v>1031</v>
      </c>
      <c r="G333" s="958" t="s">
        <v>1384</v>
      </c>
      <c r="H333" t="s">
        <v>379</v>
      </c>
      <c r="I333" s="938" t="s">
        <v>488</v>
      </c>
      <c r="J333" s="938" t="s">
        <v>444</v>
      </c>
      <c r="K333" s="938" t="s">
        <v>448</v>
      </c>
      <c r="L333" s="946" t="s">
        <v>114</v>
      </c>
      <c r="M333" s="961" t="s">
        <v>157</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-21.251495086483853</v>
      </c>
      <c r="AA333" t="str">
        <f t="shared" si="54"/>
        <v>HUM_ASR_FY_2022</v>
      </c>
      <c r="AB333" s="958">
        <f t="shared" si="55"/>
        <v>45032</v>
      </c>
      <c r="AC333" t="str">
        <f t="shared" si="56"/>
        <v>Unaudited</v>
      </c>
    </row>
    <row r="334" spans="1:29" x14ac:dyDescent="0.25">
      <c r="A334" t="s">
        <v>420</v>
      </c>
      <c r="B334" t="s">
        <v>1385</v>
      </c>
      <c r="C334" t="s">
        <v>1386</v>
      </c>
      <c r="D334">
        <v>1900</v>
      </c>
      <c r="E334" s="958">
        <v>1</v>
      </c>
      <c r="F334" t="s">
        <v>1031</v>
      </c>
      <c r="G334" s="958" t="s">
        <v>1384</v>
      </c>
      <c r="H334" t="s">
        <v>379</v>
      </c>
      <c r="I334" s="963" t="s">
        <v>488</v>
      </c>
      <c r="J334" s="963" t="s">
        <v>444</v>
      </c>
      <c r="K334" s="963" t="s">
        <v>448</v>
      </c>
      <c r="L334" s="938" t="s">
        <v>115</v>
      </c>
      <c r="M334" s="963" t="s">
        <v>113</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319007.5</v>
      </c>
      <c r="AA334" t="str">
        <f t="shared" si="54"/>
        <v>HUM_ASR_FY_2022</v>
      </c>
      <c r="AB334" s="958">
        <f t="shared" si="55"/>
        <v>45032</v>
      </c>
      <c r="AC334" t="str">
        <f t="shared" si="56"/>
        <v>Unaudited</v>
      </c>
    </row>
    <row r="335" spans="1:29" x14ac:dyDescent="0.25">
      <c r="A335" t="s">
        <v>420</v>
      </c>
      <c r="B335" t="s">
        <v>1385</v>
      </c>
      <c r="C335" t="s">
        <v>1386</v>
      </c>
      <c r="D335">
        <v>1900</v>
      </c>
      <c r="E335" s="958">
        <v>1</v>
      </c>
      <c r="F335" t="s">
        <v>1031</v>
      </c>
      <c r="G335" s="958" t="s">
        <v>1384</v>
      </c>
      <c r="H335" t="s">
        <v>379</v>
      </c>
      <c r="I335" s="938" t="s">
        <v>488</v>
      </c>
      <c r="J335" s="938" t="s">
        <v>444</v>
      </c>
      <c r="K335" s="938" t="s">
        <v>448</v>
      </c>
      <c r="L335" s="938" t="s">
        <v>116</v>
      </c>
      <c r="M335" s="963" t="s">
        <v>158</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HUM_ASR_FY_2022</v>
      </c>
      <c r="AB335" s="958">
        <f t="shared" si="55"/>
        <v>45032</v>
      </c>
      <c r="AC335" t="str">
        <f t="shared" si="56"/>
        <v>Unaudited</v>
      </c>
    </row>
    <row r="336" spans="1:29" x14ac:dyDescent="0.25">
      <c r="A336" t="s">
        <v>420</v>
      </c>
      <c r="B336" t="s">
        <v>1385</v>
      </c>
      <c r="C336" t="s">
        <v>1386</v>
      </c>
      <c r="D336">
        <v>1900</v>
      </c>
      <c r="E336" s="958">
        <v>1</v>
      </c>
      <c r="F336" t="s">
        <v>1031</v>
      </c>
      <c r="G336" s="958" t="s">
        <v>1384</v>
      </c>
      <c r="H336" t="s">
        <v>379</v>
      </c>
      <c r="I336" s="938" t="s">
        <v>488</v>
      </c>
      <c r="J336" s="938" t="s">
        <v>444</v>
      </c>
      <c r="K336" s="938" t="s">
        <v>448</v>
      </c>
      <c r="L336" s="938" t="s">
        <v>159</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HUM_ASR_FY_2022</v>
      </c>
      <c r="AB336" s="958">
        <f t="shared" si="55"/>
        <v>45032</v>
      </c>
      <c r="AC336" t="str">
        <f t="shared" si="56"/>
        <v>Unaudited</v>
      </c>
    </row>
    <row r="337" spans="1:29" x14ac:dyDescent="0.25">
      <c r="A337" t="s">
        <v>420</v>
      </c>
      <c r="B337" t="s">
        <v>1385</v>
      </c>
      <c r="C337" t="s">
        <v>1386</v>
      </c>
      <c r="D337">
        <v>1900</v>
      </c>
      <c r="E337" s="958">
        <v>1</v>
      </c>
      <c r="F337" t="s">
        <v>1031</v>
      </c>
      <c r="G337" s="958" t="s">
        <v>1384</v>
      </c>
      <c r="H337" t="s">
        <v>379</v>
      </c>
      <c r="I337" s="938" t="s">
        <v>488</v>
      </c>
      <c r="J337" s="938" t="s">
        <v>444</v>
      </c>
      <c r="K337" s="938" t="s">
        <v>448</v>
      </c>
      <c r="L337" s="938" t="s">
        <v>442</v>
      </c>
      <c r="M337" s="963" t="s">
        <v>456</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HUM_ASR_FY_2022</v>
      </c>
      <c r="AB337" s="958">
        <f t="shared" si="55"/>
        <v>45032</v>
      </c>
      <c r="AC337" t="str">
        <f t="shared" si="56"/>
        <v>Unaudited</v>
      </c>
    </row>
    <row r="338" spans="1:29" ht="30" x14ac:dyDescent="0.25">
      <c r="A338" t="s">
        <v>420</v>
      </c>
      <c r="B338" t="s">
        <v>1385</v>
      </c>
      <c r="C338" t="s">
        <v>1386</v>
      </c>
      <c r="D338">
        <v>1900</v>
      </c>
      <c r="E338" s="958">
        <v>1</v>
      </c>
      <c r="F338" t="s">
        <v>1031</v>
      </c>
      <c r="G338" s="958" t="s">
        <v>1384</v>
      </c>
      <c r="H338" t="s">
        <v>379</v>
      </c>
      <c r="I338" s="938" t="s">
        <v>488</v>
      </c>
      <c r="J338" s="938" t="s">
        <v>444</v>
      </c>
      <c r="K338" s="938" t="s">
        <v>449</v>
      </c>
      <c r="L338" s="938">
        <v>9.1</v>
      </c>
      <c r="M338" s="963" t="s">
        <v>185</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582687.89999999956</v>
      </c>
      <c r="AA338" t="str">
        <f t="shared" si="54"/>
        <v>HUM_ASR_FY_2022</v>
      </c>
      <c r="AB338" s="958">
        <f t="shared" si="55"/>
        <v>45032</v>
      </c>
      <c r="AC338" t="str">
        <f t="shared" si="56"/>
        <v>Unaudited</v>
      </c>
    </row>
    <row r="339" spans="1:29" x14ac:dyDescent="0.25">
      <c r="A339" t="s">
        <v>420</v>
      </c>
      <c r="B339" t="s">
        <v>1385</v>
      </c>
      <c r="C339" t="s">
        <v>1386</v>
      </c>
      <c r="D339">
        <v>1900</v>
      </c>
      <c r="E339" s="958">
        <v>1</v>
      </c>
      <c r="F339" t="s">
        <v>1031</v>
      </c>
      <c r="G339" s="958" t="s">
        <v>1384</v>
      </c>
      <c r="H339" t="s">
        <v>379</v>
      </c>
      <c r="I339" s="938" t="s">
        <v>488</v>
      </c>
      <c r="J339" s="938" t="s">
        <v>444</v>
      </c>
      <c r="K339" s="938" t="s">
        <v>449</v>
      </c>
      <c r="L339" s="938" t="s">
        <v>106</v>
      </c>
      <c r="M339" s="963" t="s">
        <v>186</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HUM_ASR_FY_2022</v>
      </c>
      <c r="AB339" s="958">
        <f t="shared" si="55"/>
        <v>45032</v>
      </c>
      <c r="AC339" t="str">
        <f t="shared" si="56"/>
        <v>Unaudited</v>
      </c>
    </row>
    <row r="340" spans="1:29" x14ac:dyDescent="0.25">
      <c r="A340" t="s">
        <v>420</v>
      </c>
      <c r="B340" t="s">
        <v>1385</v>
      </c>
      <c r="C340" t="s">
        <v>1386</v>
      </c>
      <c r="D340">
        <v>1900</v>
      </c>
      <c r="E340" s="958">
        <v>1</v>
      </c>
      <c r="F340" t="s">
        <v>1031</v>
      </c>
      <c r="G340" s="958" t="s">
        <v>1384</v>
      </c>
      <c r="H340" t="s">
        <v>379</v>
      </c>
      <c r="I340" s="938" t="s">
        <v>488</v>
      </c>
      <c r="J340" s="938" t="s">
        <v>444</v>
      </c>
      <c r="K340" s="938" t="s">
        <v>449</v>
      </c>
      <c r="L340" s="938" t="s">
        <v>1321</v>
      </c>
      <c r="M340" s="963" t="s">
        <v>1322</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3016579.96</v>
      </c>
      <c r="AA340" t="str">
        <f t="shared" si="54"/>
        <v>HUM_ASR_FY_2022</v>
      </c>
      <c r="AB340" s="958">
        <f t="shared" si="55"/>
        <v>45032</v>
      </c>
      <c r="AC340" t="str">
        <f t="shared" si="56"/>
        <v>Unaudited</v>
      </c>
    </row>
    <row r="341" spans="1:29" x14ac:dyDescent="0.25">
      <c r="A341" t="s">
        <v>420</v>
      </c>
      <c r="B341" t="s">
        <v>1385</v>
      </c>
      <c r="C341" t="s">
        <v>1386</v>
      </c>
      <c r="D341">
        <v>1900</v>
      </c>
      <c r="E341" s="958">
        <v>1</v>
      </c>
      <c r="F341" t="s">
        <v>1031</v>
      </c>
      <c r="G341" s="958" t="s">
        <v>1384</v>
      </c>
      <c r="H341" t="s">
        <v>379</v>
      </c>
      <c r="I341" s="938" t="s">
        <v>488</v>
      </c>
      <c r="J341" s="938" t="s">
        <v>444</v>
      </c>
      <c r="K341" s="938" t="s">
        <v>449</v>
      </c>
      <c r="L341" s="946" t="s">
        <v>107</v>
      </c>
      <c r="M341" s="961" t="s">
        <v>187</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144120.57999999999</v>
      </c>
      <c r="AA341" t="str">
        <f t="shared" si="54"/>
        <v>HUM_ASR_FY_2022</v>
      </c>
      <c r="AB341" s="958">
        <f t="shared" si="55"/>
        <v>45032</v>
      </c>
      <c r="AC341" t="str">
        <f t="shared" si="56"/>
        <v>Unaudited</v>
      </c>
    </row>
    <row r="342" spans="1:29" x14ac:dyDescent="0.25">
      <c r="A342" t="s">
        <v>420</v>
      </c>
      <c r="B342" t="s">
        <v>1385</v>
      </c>
      <c r="C342" t="s">
        <v>1386</v>
      </c>
      <c r="D342">
        <v>1900</v>
      </c>
      <c r="E342" s="958">
        <v>1</v>
      </c>
      <c r="F342" t="s">
        <v>1031</v>
      </c>
      <c r="G342" s="958" t="s">
        <v>1384</v>
      </c>
      <c r="H342" t="s">
        <v>379</v>
      </c>
      <c r="I342" s="938" t="s">
        <v>488</v>
      </c>
      <c r="J342" s="938" t="s">
        <v>444</v>
      </c>
      <c r="K342" s="938" t="s">
        <v>449</v>
      </c>
      <c r="L342" s="938" t="s">
        <v>108</v>
      </c>
      <c r="M342" s="963" t="s">
        <v>160</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-50232.650000000693</v>
      </c>
      <c r="AA342" t="str">
        <f t="shared" si="54"/>
        <v>HUM_ASR_FY_2022</v>
      </c>
      <c r="AB342" s="958">
        <f t="shared" si="55"/>
        <v>45032</v>
      </c>
      <c r="AC342" t="str">
        <f t="shared" si="56"/>
        <v>Unaudited</v>
      </c>
    </row>
    <row r="343" spans="1:29" x14ac:dyDescent="0.25">
      <c r="A343" t="s">
        <v>420</v>
      </c>
      <c r="B343" t="s">
        <v>1385</v>
      </c>
      <c r="C343" t="s">
        <v>1386</v>
      </c>
      <c r="D343">
        <v>1900</v>
      </c>
      <c r="E343" s="958">
        <v>1</v>
      </c>
      <c r="F343" t="s">
        <v>1031</v>
      </c>
      <c r="G343" s="958" t="s">
        <v>1384</v>
      </c>
      <c r="H343" t="s">
        <v>379</v>
      </c>
      <c r="I343" s="938" t="s">
        <v>488</v>
      </c>
      <c r="J343" s="938" t="s">
        <v>444</v>
      </c>
      <c r="K343" s="938" t="s">
        <v>449</v>
      </c>
      <c r="L343" s="938" t="s">
        <v>109</v>
      </c>
      <c r="M343" s="963" t="s">
        <v>134</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-353742.09000000323</v>
      </c>
      <c r="AA343" t="str">
        <f t="shared" si="54"/>
        <v>HUM_ASR_FY_2022</v>
      </c>
      <c r="AB343" s="958">
        <f t="shared" si="55"/>
        <v>45032</v>
      </c>
      <c r="AC343" t="str">
        <f t="shared" si="56"/>
        <v>Unaudited</v>
      </c>
    </row>
    <row r="344" spans="1:29" x14ac:dyDescent="0.25">
      <c r="A344" t="s">
        <v>420</v>
      </c>
      <c r="B344" t="s">
        <v>1385</v>
      </c>
      <c r="C344" t="s">
        <v>1386</v>
      </c>
      <c r="D344">
        <v>1900</v>
      </c>
      <c r="E344" s="958">
        <v>1</v>
      </c>
      <c r="F344" t="s">
        <v>1031</v>
      </c>
      <c r="G344" s="958" t="s">
        <v>1384</v>
      </c>
      <c r="H344" t="s">
        <v>379</v>
      </c>
      <c r="I344" s="938" t="s">
        <v>488</v>
      </c>
      <c r="J344" s="938" t="s">
        <v>444</v>
      </c>
      <c r="K344" s="938" t="s">
        <v>449</v>
      </c>
      <c r="L344" s="938" t="s">
        <v>110</v>
      </c>
      <c r="M344" s="963" t="s">
        <v>162</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-4671731.0788574023</v>
      </c>
      <c r="AA344" t="str">
        <f t="shared" si="54"/>
        <v>HUM_ASR_FY_2022</v>
      </c>
      <c r="AB344" s="958">
        <f t="shared" si="55"/>
        <v>45032</v>
      </c>
      <c r="AC344" t="str">
        <f t="shared" si="56"/>
        <v>Unaudited</v>
      </c>
    </row>
    <row r="345" spans="1:29" x14ac:dyDescent="0.25">
      <c r="A345" t="s">
        <v>420</v>
      </c>
      <c r="B345" t="s">
        <v>1385</v>
      </c>
      <c r="C345" t="s">
        <v>1386</v>
      </c>
      <c r="D345">
        <v>1900</v>
      </c>
      <c r="E345" s="958">
        <v>1</v>
      </c>
      <c r="F345" t="s">
        <v>1031</v>
      </c>
      <c r="G345" s="958" t="s">
        <v>1384</v>
      </c>
      <c r="H345" t="s">
        <v>379</v>
      </c>
      <c r="I345" s="938" t="s">
        <v>488</v>
      </c>
      <c r="J345" s="938" t="s">
        <v>444</v>
      </c>
      <c r="K345" s="938" t="s">
        <v>449</v>
      </c>
      <c r="L345" s="938" t="s">
        <v>111</v>
      </c>
      <c r="M345" s="963" t="s">
        <v>463</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HUM_ASR_FY_2022</v>
      </c>
      <c r="AB345" s="958">
        <f t="shared" si="55"/>
        <v>45032</v>
      </c>
      <c r="AC345" t="str">
        <f t="shared" si="56"/>
        <v>Unaudited</v>
      </c>
    </row>
    <row r="346" spans="1:29" x14ac:dyDescent="0.25">
      <c r="A346" t="s">
        <v>420</v>
      </c>
      <c r="B346" t="s">
        <v>1385</v>
      </c>
      <c r="C346" t="s">
        <v>1386</v>
      </c>
      <c r="D346">
        <v>1900</v>
      </c>
      <c r="E346" s="958">
        <v>1</v>
      </c>
      <c r="F346" t="s">
        <v>1031</v>
      </c>
      <c r="G346" s="958" t="s">
        <v>1384</v>
      </c>
      <c r="H346" t="s">
        <v>379</v>
      </c>
      <c r="I346" s="938" t="s">
        <v>488</v>
      </c>
      <c r="J346" s="938" t="s">
        <v>444</v>
      </c>
      <c r="K346" s="938" t="s">
        <v>6</v>
      </c>
      <c r="L346" s="946" t="s">
        <v>117</v>
      </c>
      <c r="M346" s="961" t="s">
        <v>188</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277.54000000000002</v>
      </c>
      <c r="AA346" t="str">
        <f t="shared" si="54"/>
        <v>HUM_ASR_FY_2022</v>
      </c>
      <c r="AB346" s="958">
        <f t="shared" si="55"/>
        <v>45032</v>
      </c>
      <c r="AC346" t="str">
        <f t="shared" si="56"/>
        <v>Unaudited</v>
      </c>
    </row>
    <row r="347" spans="1:29" x14ac:dyDescent="0.25">
      <c r="A347" t="s">
        <v>420</v>
      </c>
      <c r="B347" t="s">
        <v>1385</v>
      </c>
      <c r="C347" t="s">
        <v>1386</v>
      </c>
      <c r="D347">
        <v>1900</v>
      </c>
      <c r="E347" s="958">
        <v>1</v>
      </c>
      <c r="F347" t="s">
        <v>1031</v>
      </c>
      <c r="G347" s="958" t="s">
        <v>1384</v>
      </c>
      <c r="H347" t="s">
        <v>379</v>
      </c>
      <c r="I347" s="963" t="s">
        <v>488</v>
      </c>
      <c r="J347" s="963" t="s">
        <v>444</v>
      </c>
      <c r="K347" s="963" t="s">
        <v>6</v>
      </c>
      <c r="L347" s="954" t="s">
        <v>45</v>
      </c>
      <c r="M347" s="963" t="s">
        <v>163</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HUM_ASR_FY_2022</v>
      </c>
      <c r="AB347" s="958">
        <f t="shared" si="55"/>
        <v>45032</v>
      </c>
      <c r="AC347" t="str">
        <f t="shared" si="56"/>
        <v>Unaudited</v>
      </c>
    </row>
    <row r="348" spans="1:29" x14ac:dyDescent="0.25">
      <c r="A348" t="s">
        <v>420</v>
      </c>
      <c r="B348" t="s">
        <v>1385</v>
      </c>
      <c r="C348" t="s">
        <v>1386</v>
      </c>
      <c r="D348">
        <v>1900</v>
      </c>
      <c r="E348" s="958">
        <v>1</v>
      </c>
      <c r="F348" t="s">
        <v>1031</v>
      </c>
      <c r="G348" s="958" t="s">
        <v>1384</v>
      </c>
      <c r="H348" t="s">
        <v>379</v>
      </c>
      <c r="I348" s="959" t="s">
        <v>488</v>
      </c>
      <c r="J348" s="959" t="s">
        <v>444</v>
      </c>
      <c r="K348" s="959" t="s">
        <v>6</v>
      </c>
      <c r="L348" s="954" t="s">
        <v>46</v>
      </c>
      <c r="M348" s="959" t="s">
        <v>164</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-352.34472865411982</v>
      </c>
      <c r="AA348" t="str">
        <f t="shared" si="54"/>
        <v>HUM_ASR_FY_2022</v>
      </c>
      <c r="AB348" s="958">
        <f t="shared" si="55"/>
        <v>45032</v>
      </c>
      <c r="AC348" t="str">
        <f t="shared" si="56"/>
        <v>Unaudited</v>
      </c>
    </row>
    <row r="349" spans="1:29" x14ac:dyDescent="0.25">
      <c r="A349" t="s">
        <v>420</v>
      </c>
      <c r="B349" t="s">
        <v>1385</v>
      </c>
      <c r="C349" t="s">
        <v>1386</v>
      </c>
      <c r="D349">
        <v>1900</v>
      </c>
      <c r="E349" s="958">
        <v>1</v>
      </c>
      <c r="F349" t="s">
        <v>1031</v>
      </c>
      <c r="G349" s="958" t="s">
        <v>1384</v>
      </c>
      <c r="H349" t="s">
        <v>379</v>
      </c>
      <c r="I349" s="959" t="s">
        <v>488</v>
      </c>
      <c r="J349" s="959" t="s">
        <v>444</v>
      </c>
      <c r="K349" s="959" t="s">
        <v>6</v>
      </c>
      <c r="L349" s="938" t="s">
        <v>165</v>
      </c>
      <c r="M349" s="959" t="s">
        <v>461</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HUM_ASR_FY_2022</v>
      </c>
      <c r="AB349" s="958">
        <f t="shared" si="55"/>
        <v>45032</v>
      </c>
      <c r="AC349" t="str">
        <f t="shared" si="56"/>
        <v>Unaudited</v>
      </c>
    </row>
    <row r="350" spans="1:29" x14ac:dyDescent="0.25">
      <c r="A350" t="s">
        <v>420</v>
      </c>
      <c r="B350" t="s">
        <v>1385</v>
      </c>
      <c r="C350" t="s">
        <v>1386</v>
      </c>
      <c r="D350">
        <v>1900</v>
      </c>
      <c r="E350" s="958">
        <v>1</v>
      </c>
      <c r="F350" t="s">
        <v>1031</v>
      </c>
      <c r="G350" s="958" t="s">
        <v>1384</v>
      </c>
      <c r="H350" t="s">
        <v>379</v>
      </c>
      <c r="I350" s="959" t="s">
        <v>488</v>
      </c>
      <c r="J350" s="959" t="s">
        <v>444</v>
      </c>
      <c r="K350" s="959" t="s">
        <v>434</v>
      </c>
      <c r="L350" s="938" t="s">
        <v>120</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HUM_ASR_FY_2022</v>
      </c>
      <c r="AB350" s="958">
        <f t="shared" si="55"/>
        <v>45032</v>
      </c>
      <c r="AC350" t="str">
        <f t="shared" si="56"/>
        <v>Unaudited</v>
      </c>
    </row>
    <row r="351" spans="1:29" x14ac:dyDescent="0.25">
      <c r="A351" t="s">
        <v>420</v>
      </c>
      <c r="B351" t="s">
        <v>1385</v>
      </c>
      <c r="C351" t="s">
        <v>1386</v>
      </c>
      <c r="D351">
        <v>1900</v>
      </c>
      <c r="E351" s="958">
        <v>1</v>
      </c>
      <c r="F351" t="s">
        <v>1031</v>
      </c>
      <c r="G351" s="958" t="s">
        <v>1384</v>
      </c>
      <c r="H351" t="s">
        <v>379</v>
      </c>
      <c r="I351" s="966" t="s">
        <v>488</v>
      </c>
      <c r="J351" s="966" t="s">
        <v>444</v>
      </c>
      <c r="K351" s="966" t="s">
        <v>434</v>
      </c>
      <c r="L351" s="946" t="s">
        <v>943</v>
      </c>
      <c r="M351" s="966" t="s">
        <v>935</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HUM_ASR_FY_2022</v>
      </c>
      <c r="AB351" s="958">
        <f t="shared" si="55"/>
        <v>45032</v>
      </c>
      <c r="AC351" t="str">
        <f t="shared" si="56"/>
        <v>Unaudited</v>
      </c>
    </row>
    <row r="352" spans="1:29" x14ac:dyDescent="0.25">
      <c r="A352" t="s">
        <v>420</v>
      </c>
      <c r="B352" t="s">
        <v>1385</v>
      </c>
      <c r="C352" t="s">
        <v>1386</v>
      </c>
      <c r="D352">
        <v>1900</v>
      </c>
      <c r="E352" s="958">
        <v>1</v>
      </c>
      <c r="F352" t="s">
        <v>1031</v>
      </c>
      <c r="G352" s="958" t="s">
        <v>1384</v>
      </c>
      <c r="H352" t="s">
        <v>379</v>
      </c>
      <c r="I352" s="938" t="s">
        <v>488</v>
      </c>
      <c r="J352" s="938" t="s">
        <v>444</v>
      </c>
      <c r="K352" s="938" t="s">
        <v>434</v>
      </c>
      <c r="L352" s="938" t="s">
        <v>167</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HUM_ASR_FY_2022</v>
      </c>
      <c r="AB352" s="958">
        <f t="shared" si="55"/>
        <v>45032</v>
      </c>
      <c r="AC352" t="str">
        <f t="shared" si="56"/>
        <v>Unaudited</v>
      </c>
    </row>
    <row r="353" spans="1:29" x14ac:dyDescent="0.25">
      <c r="A353" t="s">
        <v>420</v>
      </c>
      <c r="B353" t="s">
        <v>1385</v>
      </c>
      <c r="C353" t="s">
        <v>1386</v>
      </c>
      <c r="D353">
        <v>1900</v>
      </c>
      <c r="E353" s="958">
        <v>1</v>
      </c>
      <c r="F353" t="s">
        <v>1031</v>
      </c>
      <c r="G353" s="958" t="s">
        <v>1384</v>
      </c>
      <c r="H353" t="s">
        <v>379</v>
      </c>
      <c r="I353" s="938" t="s">
        <v>488</v>
      </c>
      <c r="J353" s="938" t="s">
        <v>444</v>
      </c>
      <c r="K353" s="938" t="s">
        <v>434</v>
      </c>
      <c r="L353" s="944" t="s">
        <v>168</v>
      </c>
      <c r="M353" s="960" t="s">
        <v>329</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HUM_ASR_FY_2022</v>
      </c>
      <c r="AB353" s="958">
        <f t="shared" si="55"/>
        <v>45032</v>
      </c>
      <c r="AC353" t="str">
        <f t="shared" si="56"/>
        <v>Unaudited</v>
      </c>
    </row>
    <row r="354" spans="1:29" x14ac:dyDescent="0.25">
      <c r="A354" t="s">
        <v>420</v>
      </c>
      <c r="B354" t="s">
        <v>1385</v>
      </c>
      <c r="C354" t="s">
        <v>1386</v>
      </c>
      <c r="D354">
        <v>1900</v>
      </c>
      <c r="E354" s="958">
        <v>1</v>
      </c>
      <c r="F354" t="s">
        <v>1031</v>
      </c>
      <c r="G354" s="958" t="s">
        <v>1384</v>
      </c>
      <c r="H354" t="s">
        <v>379</v>
      </c>
      <c r="I354" s="959" t="s">
        <v>488</v>
      </c>
      <c r="J354" s="959" t="s">
        <v>450</v>
      </c>
      <c r="K354" s="959" t="s">
        <v>435</v>
      </c>
      <c r="L354" s="938" t="s">
        <v>121</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HUM_ASR_FY_2022</v>
      </c>
      <c r="AB354" s="958">
        <f t="shared" si="55"/>
        <v>45032</v>
      </c>
      <c r="AC354" t="str">
        <f t="shared" si="56"/>
        <v>Unaudited</v>
      </c>
    </row>
    <row r="355" spans="1:29" x14ac:dyDescent="0.25">
      <c r="A355" t="s">
        <v>420</v>
      </c>
      <c r="B355" t="s">
        <v>1385</v>
      </c>
      <c r="C355" t="s">
        <v>1386</v>
      </c>
      <c r="D355">
        <v>1900</v>
      </c>
      <c r="E355" s="958">
        <v>1</v>
      </c>
      <c r="F355" t="s">
        <v>1031</v>
      </c>
      <c r="G355" s="958" t="s">
        <v>1384</v>
      </c>
      <c r="H355" t="s">
        <v>379</v>
      </c>
      <c r="I355" s="938" t="s">
        <v>488</v>
      </c>
      <c r="J355" s="938" t="s">
        <v>450</v>
      </c>
      <c r="K355" s="938" t="s">
        <v>435</v>
      </c>
      <c r="L355" s="938" t="s">
        <v>122</v>
      </c>
      <c r="M355" s="959" t="s">
        <v>97</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HUM_ASR_FY_2022</v>
      </c>
      <c r="AB355" s="958">
        <f t="shared" si="55"/>
        <v>45032</v>
      </c>
      <c r="AC355" t="str">
        <f t="shared" si="56"/>
        <v>Unaudited</v>
      </c>
    </row>
    <row r="356" spans="1:29" x14ac:dyDescent="0.25">
      <c r="A356" t="s">
        <v>420</v>
      </c>
      <c r="B356" t="s">
        <v>1385</v>
      </c>
      <c r="C356" t="s">
        <v>1386</v>
      </c>
      <c r="D356">
        <v>1900</v>
      </c>
      <c r="E356" s="958">
        <v>1</v>
      </c>
      <c r="F356" t="s">
        <v>1031</v>
      </c>
      <c r="G356" s="958" t="s">
        <v>1384</v>
      </c>
      <c r="H356" t="s">
        <v>379</v>
      </c>
      <c r="I356" s="938" t="s">
        <v>488</v>
      </c>
      <c r="J356" s="938" t="s">
        <v>450</v>
      </c>
      <c r="K356" s="938" t="s">
        <v>435</v>
      </c>
      <c r="L356" s="938" t="s">
        <v>123</v>
      </c>
      <c r="M356" s="959" t="s">
        <v>98</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HUM_ASR_FY_2022</v>
      </c>
      <c r="AB356" s="958">
        <f t="shared" si="55"/>
        <v>45032</v>
      </c>
      <c r="AC356" t="str">
        <f t="shared" si="56"/>
        <v>Unaudited</v>
      </c>
    </row>
    <row r="357" spans="1:29" x14ac:dyDescent="0.25">
      <c r="A357" t="s">
        <v>420</v>
      </c>
      <c r="B357" t="s">
        <v>1385</v>
      </c>
      <c r="C357" t="s">
        <v>1386</v>
      </c>
      <c r="D357">
        <v>1900</v>
      </c>
      <c r="E357" s="958">
        <v>1</v>
      </c>
      <c r="F357" t="s">
        <v>1031</v>
      </c>
      <c r="G357" s="958" t="s">
        <v>1384</v>
      </c>
      <c r="H357" t="s">
        <v>379</v>
      </c>
      <c r="I357" s="959" t="s">
        <v>488</v>
      </c>
      <c r="J357" s="959" t="s">
        <v>450</v>
      </c>
      <c r="K357" s="959" t="s">
        <v>435</v>
      </c>
      <c r="L357" s="938" t="s">
        <v>124</v>
      </c>
      <c r="M357" s="959" t="s">
        <v>99</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HUM_ASR_FY_2022</v>
      </c>
      <c r="AB357" s="958">
        <f t="shared" si="55"/>
        <v>45032</v>
      </c>
      <c r="AC357" t="str">
        <f t="shared" si="56"/>
        <v>Unaudited</v>
      </c>
    </row>
    <row r="358" spans="1:29" x14ac:dyDescent="0.25">
      <c r="A358" t="s">
        <v>420</v>
      </c>
      <c r="B358" t="s">
        <v>1385</v>
      </c>
      <c r="C358" t="s">
        <v>1386</v>
      </c>
      <c r="D358">
        <v>1900</v>
      </c>
      <c r="E358" s="958">
        <v>1</v>
      </c>
      <c r="F358" t="s">
        <v>1031</v>
      </c>
      <c r="G358" s="958" t="s">
        <v>1384</v>
      </c>
      <c r="H358" t="s">
        <v>379</v>
      </c>
      <c r="I358" s="959" t="s">
        <v>488</v>
      </c>
      <c r="J358" s="959" t="s">
        <v>450</v>
      </c>
      <c r="K358" s="959" t="s">
        <v>435</v>
      </c>
      <c r="L358" s="954" t="s">
        <v>125</v>
      </c>
      <c r="M358" s="959" t="s">
        <v>100</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HUM_ASR_FY_2022</v>
      </c>
      <c r="AB358" s="958">
        <f t="shared" si="55"/>
        <v>45032</v>
      </c>
      <c r="AC358" t="str">
        <f t="shared" si="56"/>
        <v>Unaudited</v>
      </c>
    </row>
    <row r="359" spans="1:29" x14ac:dyDescent="0.25">
      <c r="A359" t="s">
        <v>420</v>
      </c>
      <c r="B359" t="s">
        <v>1385</v>
      </c>
      <c r="C359" t="s">
        <v>1386</v>
      </c>
      <c r="D359">
        <v>1900</v>
      </c>
      <c r="E359" s="958">
        <v>1</v>
      </c>
      <c r="F359" t="s">
        <v>1031</v>
      </c>
      <c r="G359" s="958" t="s">
        <v>1384</v>
      </c>
      <c r="H359" t="s">
        <v>379</v>
      </c>
      <c r="I359" s="938" t="s">
        <v>488</v>
      </c>
      <c r="J359" s="938" t="s">
        <v>450</v>
      </c>
      <c r="K359" s="938" t="s">
        <v>435</v>
      </c>
      <c r="L359" s="938" t="s">
        <v>126</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HUM_ASR_FY_2022</v>
      </c>
      <c r="AB359" s="958">
        <f t="shared" si="55"/>
        <v>45032</v>
      </c>
      <c r="AC359" t="str">
        <f t="shared" si="56"/>
        <v>Unaudited</v>
      </c>
    </row>
    <row r="360" spans="1:29" x14ac:dyDescent="0.25">
      <c r="A360" t="s">
        <v>420</v>
      </c>
      <c r="B360" t="s">
        <v>1385</v>
      </c>
      <c r="C360" t="s">
        <v>1386</v>
      </c>
      <c r="D360">
        <v>1900</v>
      </c>
      <c r="E360" s="958">
        <v>1</v>
      </c>
      <c r="F360" t="s">
        <v>1031</v>
      </c>
      <c r="G360" s="958" t="s">
        <v>1384</v>
      </c>
      <c r="H360" t="s">
        <v>379</v>
      </c>
      <c r="I360" s="938" t="s">
        <v>488</v>
      </c>
      <c r="J360" s="938" t="s">
        <v>436</v>
      </c>
      <c r="K360" s="938" t="s">
        <v>436</v>
      </c>
      <c r="L360" s="938" t="s">
        <v>128</v>
      </c>
      <c r="M360" s="959" t="s">
        <v>326</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HUM_ASR_FY_2022</v>
      </c>
      <c r="AB360" s="958">
        <f t="shared" si="55"/>
        <v>45032</v>
      </c>
      <c r="AC360" t="str">
        <f t="shared" si="56"/>
        <v>Unaudited</v>
      </c>
    </row>
    <row r="361" spans="1:29" x14ac:dyDescent="0.25">
      <c r="A361" t="s">
        <v>420</v>
      </c>
      <c r="B361" t="s">
        <v>1385</v>
      </c>
      <c r="C361" t="s">
        <v>1386</v>
      </c>
      <c r="D361">
        <v>1900</v>
      </c>
      <c r="E361" s="958">
        <v>1</v>
      </c>
      <c r="F361" t="s">
        <v>1031</v>
      </c>
      <c r="G361" s="958" t="s">
        <v>1384</v>
      </c>
      <c r="H361" t="s">
        <v>379</v>
      </c>
      <c r="I361" s="938" t="s">
        <v>488</v>
      </c>
      <c r="J361" s="938" t="s">
        <v>436</v>
      </c>
      <c r="K361" s="938" t="s">
        <v>436</v>
      </c>
      <c r="L361" s="938" t="s">
        <v>129</v>
      </c>
      <c r="M361" s="959" t="s">
        <v>325</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HUM_ASR_FY_2022</v>
      </c>
      <c r="AB361" s="958">
        <f t="shared" si="55"/>
        <v>45032</v>
      </c>
      <c r="AC361" t="str">
        <f t="shared" si="56"/>
        <v>Unaudited</v>
      </c>
    </row>
    <row r="362" spans="1:29" ht="30" x14ac:dyDescent="0.25">
      <c r="A362" t="s">
        <v>420</v>
      </c>
      <c r="B362" t="s">
        <v>1385</v>
      </c>
      <c r="C362" t="s">
        <v>1386</v>
      </c>
      <c r="D362">
        <v>1900</v>
      </c>
      <c r="E362" s="958">
        <v>1</v>
      </c>
      <c r="F362" t="s">
        <v>1031</v>
      </c>
      <c r="G362" s="958" t="s">
        <v>1384</v>
      </c>
      <c r="H362" t="s">
        <v>379</v>
      </c>
      <c r="I362" s="938" t="s">
        <v>488</v>
      </c>
      <c r="J362" s="938" t="s">
        <v>436</v>
      </c>
      <c r="K362" s="938" t="s">
        <v>436</v>
      </c>
      <c r="L362" s="954" t="s">
        <v>130</v>
      </c>
      <c r="M362" s="959" t="s">
        <v>179</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HUM_ASR_FY_2022</v>
      </c>
      <c r="AB362" s="958">
        <f t="shared" si="55"/>
        <v>45032</v>
      </c>
      <c r="AC362" t="str">
        <f t="shared" si="56"/>
        <v>Unaudited</v>
      </c>
    </row>
    <row r="363" spans="1:29" x14ac:dyDescent="0.25">
      <c r="A363" t="s">
        <v>420</v>
      </c>
      <c r="B363" t="s">
        <v>1385</v>
      </c>
      <c r="C363" t="s">
        <v>1386</v>
      </c>
      <c r="D363">
        <v>1900</v>
      </c>
      <c r="E363" s="958">
        <v>1</v>
      </c>
      <c r="F363" t="s">
        <v>1031</v>
      </c>
      <c r="G363" s="958" t="s">
        <v>1384</v>
      </c>
      <c r="H363" t="s">
        <v>379</v>
      </c>
      <c r="I363" s="938" t="s">
        <v>488</v>
      </c>
      <c r="J363" s="938" t="s">
        <v>436</v>
      </c>
      <c r="K363" s="938" t="s">
        <v>436</v>
      </c>
      <c r="L363" s="954" t="s">
        <v>131</v>
      </c>
      <c r="M363" s="959" t="s">
        <v>494</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HUM_ASR_FY_2022</v>
      </c>
      <c r="AB363" s="958">
        <f t="shared" si="55"/>
        <v>45032</v>
      </c>
      <c r="AC363" t="str">
        <f t="shared" si="56"/>
        <v>Unaudited</v>
      </c>
    </row>
    <row r="364" spans="1:29" x14ac:dyDescent="0.25">
      <c r="A364" t="s">
        <v>420</v>
      </c>
      <c r="B364" t="s">
        <v>1385</v>
      </c>
      <c r="C364" t="s">
        <v>1386</v>
      </c>
      <c r="D364">
        <v>1900</v>
      </c>
      <c r="E364" s="958">
        <v>1</v>
      </c>
      <c r="F364" t="s">
        <v>1031</v>
      </c>
      <c r="G364" s="958" t="s">
        <v>1384</v>
      </c>
      <c r="H364" t="s">
        <v>379</v>
      </c>
      <c r="I364" s="938" t="s">
        <v>488</v>
      </c>
      <c r="J364" s="938" t="s">
        <v>436</v>
      </c>
      <c r="K364" s="938" t="s">
        <v>436</v>
      </c>
      <c r="L364" s="938" t="s">
        <v>132</v>
      </c>
      <c r="M364" s="959" t="s">
        <v>495</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HUM_ASR_FY_2022</v>
      </c>
      <c r="AB364" s="958">
        <f t="shared" si="55"/>
        <v>45032</v>
      </c>
      <c r="AC364" t="str">
        <f t="shared" si="56"/>
        <v>Unaudited</v>
      </c>
    </row>
    <row r="365" spans="1:29" x14ac:dyDescent="0.25">
      <c r="A365" t="s">
        <v>420</v>
      </c>
      <c r="B365" t="s">
        <v>1385</v>
      </c>
      <c r="C365" t="s">
        <v>1386</v>
      </c>
      <c r="D365">
        <v>1900</v>
      </c>
      <c r="E365" s="958">
        <v>1</v>
      </c>
      <c r="F365" t="s">
        <v>1031</v>
      </c>
      <c r="G365" s="958" t="s">
        <v>1384</v>
      </c>
      <c r="H365" t="s">
        <v>379</v>
      </c>
      <c r="I365" s="959" t="s">
        <v>488</v>
      </c>
      <c r="J365" s="959" t="s">
        <v>436</v>
      </c>
      <c r="K365" s="959" t="s">
        <v>436</v>
      </c>
      <c r="L365" s="938" t="s">
        <v>133</v>
      </c>
      <c r="M365" s="959" t="s">
        <v>496</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HUM_ASR_FY_2022</v>
      </c>
      <c r="AB365" s="958">
        <f t="shared" si="55"/>
        <v>45032</v>
      </c>
      <c r="AC365" t="str">
        <f t="shared" si="56"/>
        <v>Unaudited</v>
      </c>
    </row>
    <row r="366" spans="1:29" x14ac:dyDescent="0.25">
      <c r="A366" t="s">
        <v>420</v>
      </c>
      <c r="B366" t="s">
        <v>1385</v>
      </c>
      <c r="C366" t="s">
        <v>1386</v>
      </c>
      <c r="D366">
        <v>1900</v>
      </c>
      <c r="E366" s="958">
        <v>1</v>
      </c>
      <c r="F366" t="s">
        <v>1031</v>
      </c>
      <c r="G366" s="958" t="s">
        <v>1384</v>
      </c>
      <c r="H366" t="s">
        <v>379</v>
      </c>
      <c r="I366" s="938" t="s">
        <v>489</v>
      </c>
      <c r="J366" s="938" t="s">
        <v>26</v>
      </c>
      <c r="K366" s="938" t="s">
        <v>26</v>
      </c>
      <c r="L366" s="938" t="s">
        <v>269</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14515001.738707377</v>
      </c>
      <c r="AA366" t="str">
        <f t="shared" si="54"/>
        <v>HUM_ASR_FY_2022</v>
      </c>
      <c r="AB366" s="958">
        <f t="shared" si="55"/>
        <v>45032</v>
      </c>
      <c r="AC366" t="str">
        <f t="shared" si="56"/>
        <v>Unaudited</v>
      </c>
    </row>
    <row r="367" spans="1:29" x14ac:dyDescent="0.25">
      <c r="A367" t="s">
        <v>420</v>
      </c>
      <c r="B367" t="s">
        <v>1385</v>
      </c>
      <c r="C367" t="s">
        <v>1386</v>
      </c>
      <c r="D367">
        <v>1900</v>
      </c>
      <c r="E367" s="958">
        <v>1</v>
      </c>
      <c r="F367" t="s">
        <v>438</v>
      </c>
      <c r="G367" s="958">
        <v>91</v>
      </c>
      <c r="H367" t="s">
        <v>380</v>
      </c>
      <c r="I367" s="938" t="s">
        <v>432</v>
      </c>
      <c r="J367" s="938" t="s">
        <v>432</v>
      </c>
      <c r="K367" s="938" t="s">
        <v>432</v>
      </c>
      <c r="L367" s="938"/>
      <c r="M367" s="959" t="s">
        <v>432</v>
      </c>
      <c r="N367" s="679">
        <f t="shared" ca="1" si="58"/>
        <v>194149.67741935476</v>
      </c>
      <c r="O367" s="679">
        <f t="shared" ca="1" si="59"/>
        <v>155177.75691244236</v>
      </c>
      <c r="P367" s="679">
        <f t="shared" ca="1" si="59"/>
        <v>7587.1313364055377</v>
      </c>
      <c r="Q367" s="679">
        <f t="shared" ca="1" si="59"/>
        <v>13264.801843317962</v>
      </c>
      <c r="R367" s="679">
        <f t="shared" ca="1" si="59"/>
        <v>4611.3548387096798</v>
      </c>
      <c r="S367" s="679">
        <f t="shared" ca="1" si="59"/>
        <v>5098.7937788018453</v>
      </c>
      <c r="T367" s="679">
        <f t="shared" ca="1" si="59"/>
        <v>4086.9677419354803</v>
      </c>
      <c r="U367" s="679">
        <f t="shared" ca="1" si="59"/>
        <v>52</v>
      </c>
      <c r="V367" s="679">
        <f t="shared" ca="1" si="59"/>
        <v>334</v>
      </c>
      <c r="W367" s="679">
        <f t="shared" ca="1" si="60"/>
        <v>29</v>
      </c>
      <c r="X367" s="679">
        <f t="shared" ca="1" si="59"/>
        <v>3306.8709677419365</v>
      </c>
      <c r="Y367" s="679">
        <f t="shared" ca="1" si="59"/>
        <v>601</v>
      </c>
      <c r="Z367" s="679">
        <f t="shared" ca="1" si="59"/>
        <v>0</v>
      </c>
      <c r="AA367" t="str">
        <f t="shared" si="54"/>
        <v>HUM_ASR_FY_2022</v>
      </c>
      <c r="AB367" s="958">
        <f t="shared" si="55"/>
        <v>45032</v>
      </c>
      <c r="AC367" t="str">
        <f t="shared" si="56"/>
        <v>Unaudited</v>
      </c>
    </row>
    <row r="368" spans="1:29" x14ac:dyDescent="0.25">
      <c r="A368" t="s">
        <v>420</v>
      </c>
      <c r="B368" t="s">
        <v>1385</v>
      </c>
      <c r="C368" t="s">
        <v>1386</v>
      </c>
      <c r="D368">
        <v>1900</v>
      </c>
      <c r="E368" s="958">
        <v>1</v>
      </c>
      <c r="F368" t="s">
        <v>438</v>
      </c>
      <c r="G368" s="958">
        <v>91</v>
      </c>
      <c r="H368" t="s">
        <v>380</v>
      </c>
      <c r="I368" s="938" t="s">
        <v>487</v>
      </c>
      <c r="J368" s="938" t="s">
        <v>12</v>
      </c>
      <c r="K368" s="938" t="s">
        <v>12</v>
      </c>
      <c r="L368" s="938">
        <v>1.1000000000000001</v>
      </c>
      <c r="M368" s="959" t="s">
        <v>12</v>
      </c>
      <c r="N368" s="679">
        <f t="shared" ca="1" si="58"/>
        <v>57924549.339999981</v>
      </c>
      <c r="O368" s="679">
        <f t="shared" ca="1" si="59"/>
        <v>28544383.640000004</v>
      </c>
      <c r="P368" s="679">
        <f t="shared" ca="1" si="59"/>
        <v>4157379.74</v>
      </c>
      <c r="Q368" s="679">
        <f t="shared" ca="1" si="59"/>
        <v>12004008.59999999</v>
      </c>
      <c r="R368" s="679">
        <f t="shared" ca="1" si="59"/>
        <v>7272072.1300000008</v>
      </c>
      <c r="S368" s="679">
        <f t="shared" ca="1" si="59"/>
        <v>970805.73000000045</v>
      </c>
      <c r="T368" s="679">
        <f t="shared" ca="1" si="59"/>
        <v>1572906.4799999995</v>
      </c>
      <c r="U368" s="679">
        <f t="shared" ca="1" si="59"/>
        <v>7050.9</v>
      </c>
      <c r="V368" s="679">
        <f t="shared" ca="1" si="59"/>
        <v>875437.17999999982</v>
      </c>
      <c r="W368" s="679">
        <f t="shared" ca="1" si="60"/>
        <v>740318.09000000008</v>
      </c>
      <c r="X368" s="679">
        <f t="shared" ca="1" si="59"/>
        <v>373208.37</v>
      </c>
      <c r="Y368" s="679">
        <f t="shared" ca="1" si="59"/>
        <v>1406978.4800000002</v>
      </c>
      <c r="Z368" s="679">
        <f t="shared" ca="1" si="59"/>
        <v>0</v>
      </c>
      <c r="AA368" t="str">
        <f t="shared" si="54"/>
        <v>HUM_ASR_FY_2022</v>
      </c>
      <c r="AB368" s="958">
        <f t="shared" si="55"/>
        <v>45032</v>
      </c>
      <c r="AC368" t="str">
        <f t="shared" si="56"/>
        <v>Unaudited</v>
      </c>
    </row>
    <row r="369" spans="1:29" x14ac:dyDescent="0.25">
      <c r="A369" t="s">
        <v>420</v>
      </c>
      <c r="B369" t="s">
        <v>1385</v>
      </c>
      <c r="C369" t="s">
        <v>1386</v>
      </c>
      <c r="D369">
        <v>1900</v>
      </c>
      <c r="E369" s="958">
        <v>1</v>
      </c>
      <c r="F369" t="s">
        <v>438</v>
      </c>
      <c r="G369" s="958">
        <v>91</v>
      </c>
      <c r="H369" t="s">
        <v>380</v>
      </c>
      <c r="I369" s="959" t="s">
        <v>487</v>
      </c>
      <c r="J369" s="959" t="s">
        <v>12</v>
      </c>
      <c r="K369" s="959" t="s">
        <v>1328</v>
      </c>
      <c r="L369" s="938" t="s">
        <v>1319</v>
      </c>
      <c r="M369" s="959" t="s">
        <v>1328</v>
      </c>
      <c r="N369" s="679">
        <f t="shared" ca="1" si="58"/>
        <v>112164.08233006636</v>
      </c>
      <c r="O369" s="679">
        <f t="shared" ca="1" si="59"/>
        <v>89649.238327228188</v>
      </c>
      <c r="P369" s="679">
        <f t="shared" ca="1" si="59"/>
        <v>4383.2348071714105</v>
      </c>
      <c r="Q369" s="679">
        <f t="shared" ca="1" si="59"/>
        <v>7663.3365855781212</v>
      </c>
      <c r="R369" s="679">
        <f t="shared" ca="1" si="59"/>
        <v>2664.0702712319826</v>
      </c>
      <c r="S369" s="679">
        <f t="shared" ca="1" si="59"/>
        <v>2945.6733216933358</v>
      </c>
      <c r="T369" s="679">
        <f t="shared" ca="1" si="59"/>
        <v>2361.1215448822459</v>
      </c>
      <c r="U369" s="679">
        <f t="shared" ca="1" si="59"/>
        <v>30.041421436747676</v>
      </c>
      <c r="V369" s="679">
        <f t="shared" ca="1" si="59"/>
        <v>192.9583607668024</v>
      </c>
      <c r="W369" s="679">
        <f t="shared" ca="1" si="60"/>
        <v>16.753869647416973</v>
      </c>
      <c r="X369" s="679">
        <f t="shared" ca="1" si="59"/>
        <v>1910.4443149784836</v>
      </c>
      <c r="Y369" s="679">
        <f t="shared" ca="1" si="59"/>
        <v>347.20950545164141</v>
      </c>
      <c r="Z369" s="679">
        <f t="shared" ca="1" si="59"/>
        <v>0</v>
      </c>
      <c r="AA369" t="str">
        <f t="shared" si="54"/>
        <v>HUM_ASR_FY_2022</v>
      </c>
      <c r="AB369" s="958">
        <f t="shared" si="55"/>
        <v>45032</v>
      </c>
      <c r="AC369" t="str">
        <f t="shared" si="56"/>
        <v>Unaudited</v>
      </c>
    </row>
    <row r="370" spans="1:29" x14ac:dyDescent="0.25">
      <c r="A370" t="s">
        <v>420</v>
      </c>
      <c r="B370" t="s">
        <v>1385</v>
      </c>
      <c r="C370" t="s">
        <v>1386</v>
      </c>
      <c r="D370">
        <v>1900</v>
      </c>
      <c r="E370" s="958">
        <v>1</v>
      </c>
      <c r="F370" t="s">
        <v>438</v>
      </c>
      <c r="G370" s="958">
        <v>91</v>
      </c>
      <c r="H370" t="s">
        <v>380</v>
      </c>
      <c r="I370" s="959" t="s">
        <v>487</v>
      </c>
      <c r="J370" s="959" t="s">
        <v>490</v>
      </c>
      <c r="K370" s="959" t="s">
        <v>491</v>
      </c>
      <c r="L370" s="938" t="s">
        <v>63</v>
      </c>
      <c r="M370" s="959" t="s">
        <v>343</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HUM_ASR_FY_2022</v>
      </c>
      <c r="AB370" s="958">
        <f t="shared" si="55"/>
        <v>45032</v>
      </c>
      <c r="AC370" t="str">
        <f t="shared" si="56"/>
        <v>Unaudited</v>
      </c>
    </row>
    <row r="371" spans="1:29" x14ac:dyDescent="0.25">
      <c r="A371" t="s">
        <v>420</v>
      </c>
      <c r="B371" t="s">
        <v>1385</v>
      </c>
      <c r="C371" t="s">
        <v>1386</v>
      </c>
      <c r="D371">
        <v>1900</v>
      </c>
      <c r="E371" s="958">
        <v>1</v>
      </c>
      <c r="F371" t="s">
        <v>438</v>
      </c>
      <c r="G371" s="958">
        <v>91</v>
      </c>
      <c r="H371" t="s">
        <v>380</v>
      </c>
      <c r="I371" s="959" t="s">
        <v>487</v>
      </c>
      <c r="J371" s="959" t="s">
        <v>490</v>
      </c>
      <c r="K371" s="959" t="s">
        <v>1019</v>
      </c>
      <c r="L371" s="938" t="s">
        <v>915</v>
      </c>
      <c r="M371" s="959" t="s">
        <v>916</v>
      </c>
      <c r="N371" s="679">
        <f t="shared" ca="1" si="58"/>
        <v>1254044.7200000016</v>
      </c>
      <c r="O371" s="679">
        <f t="shared" ca="1" si="59"/>
        <v>1096463.0500000017</v>
      </c>
      <c r="P371" s="679">
        <f t="shared" ca="1" si="59"/>
        <v>130600.95999999996</v>
      </c>
      <c r="Q371" s="679">
        <f t="shared" ca="1" si="59"/>
        <v>15356.43</v>
      </c>
      <c r="R371" s="679">
        <f t="shared" ca="1" si="59"/>
        <v>7749.52</v>
      </c>
      <c r="S371" s="679">
        <f t="shared" ca="1" si="59"/>
        <v>0</v>
      </c>
      <c r="T371" s="679">
        <f t="shared" ca="1" si="59"/>
        <v>3874.76</v>
      </c>
      <c r="U371" s="679">
        <f t="shared" ca="1" si="59"/>
        <v>0</v>
      </c>
      <c r="V371" s="679">
        <f t="shared" ca="1" si="59"/>
        <v>0</v>
      </c>
      <c r="W371" s="679">
        <f t="shared" ca="1" si="60"/>
        <v>0</v>
      </c>
      <c r="X371" s="679">
        <f t="shared" ca="1" si="59"/>
        <v>0</v>
      </c>
      <c r="Y371" s="679">
        <f t="shared" ca="1" si="59"/>
        <v>0</v>
      </c>
      <c r="Z371" s="679">
        <f t="shared" ca="1" si="59"/>
        <v>0</v>
      </c>
      <c r="AA371" t="str">
        <f t="shared" si="54"/>
        <v>HUM_ASR_FY_2022</v>
      </c>
      <c r="AB371" s="958">
        <f t="shared" si="55"/>
        <v>45032</v>
      </c>
      <c r="AC371" t="str">
        <f t="shared" si="56"/>
        <v>Unaudited</v>
      </c>
    </row>
    <row r="372" spans="1:29" x14ac:dyDescent="0.25">
      <c r="A372" t="s">
        <v>420</v>
      </c>
      <c r="B372" t="s">
        <v>1385</v>
      </c>
      <c r="C372" t="s">
        <v>1386</v>
      </c>
      <c r="D372">
        <v>1900</v>
      </c>
      <c r="E372" s="958">
        <v>1</v>
      </c>
      <c r="F372" t="s">
        <v>438</v>
      </c>
      <c r="G372" s="958">
        <v>91</v>
      </c>
      <c r="H372" t="s">
        <v>380</v>
      </c>
      <c r="I372" s="959" t="s">
        <v>487</v>
      </c>
      <c r="J372" s="959" t="s">
        <v>13</v>
      </c>
      <c r="K372" s="959" t="s">
        <v>492</v>
      </c>
      <c r="L372" s="938" t="s">
        <v>94</v>
      </c>
      <c r="M372" s="959" t="s">
        <v>146</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HUM_ASR_FY_2022</v>
      </c>
      <c r="AB372" s="958">
        <f t="shared" si="55"/>
        <v>45032</v>
      </c>
      <c r="AC372" t="str">
        <f t="shared" si="56"/>
        <v>Unaudited</v>
      </c>
    </row>
    <row r="373" spans="1:29" x14ac:dyDescent="0.25">
      <c r="A373" t="s">
        <v>420</v>
      </c>
      <c r="B373" t="s">
        <v>1385</v>
      </c>
      <c r="C373" t="s">
        <v>1386</v>
      </c>
      <c r="D373">
        <v>1900</v>
      </c>
      <c r="E373" s="958">
        <v>1</v>
      </c>
      <c r="F373" t="s">
        <v>438</v>
      </c>
      <c r="G373" s="958">
        <v>91</v>
      </c>
      <c r="H373" t="s">
        <v>380</v>
      </c>
      <c r="I373" s="959" t="s">
        <v>487</v>
      </c>
      <c r="J373" s="959" t="s">
        <v>13</v>
      </c>
      <c r="K373" s="959" t="s">
        <v>13</v>
      </c>
      <c r="L373" s="954" t="s">
        <v>35</v>
      </c>
      <c r="M373" s="959" t="s">
        <v>13</v>
      </c>
      <c r="N373" s="679">
        <f t="shared" ca="1" si="58"/>
        <v>477610.9411092248</v>
      </c>
      <c r="O373" s="679">
        <f t="shared" ca="1" si="59"/>
        <v>473846.92790337326</v>
      </c>
      <c r="P373" s="679">
        <f t="shared" ca="1" si="59"/>
        <v>732.78561008290308</v>
      </c>
      <c r="Q373" s="679">
        <f t="shared" ca="1" si="59"/>
        <v>1281.1503426523809</v>
      </c>
      <c r="R373" s="679">
        <f t="shared" ca="1" si="59"/>
        <v>445.37708904265668</v>
      </c>
      <c r="S373" s="679">
        <f t="shared" ca="1" si="59"/>
        <v>492.45525670000245</v>
      </c>
      <c r="T373" s="679">
        <f t="shared" ca="1" si="59"/>
        <v>394.7303687485894</v>
      </c>
      <c r="U373" s="679">
        <f t="shared" ca="1" si="59"/>
        <v>5.022300265381122</v>
      </c>
      <c r="V373" s="679">
        <f t="shared" ca="1" si="59"/>
        <v>32.258620935332594</v>
      </c>
      <c r="W373" s="679">
        <f t="shared" ca="1" si="60"/>
        <v>2.8008982249240875</v>
      </c>
      <c r="X373" s="679">
        <f t="shared" ca="1" si="59"/>
        <v>319.38651805522034</v>
      </c>
      <c r="Y373" s="679">
        <f t="shared" ca="1" si="59"/>
        <v>58.046201144116431</v>
      </c>
      <c r="Z373" s="679">
        <f t="shared" ca="1" si="59"/>
        <v>0</v>
      </c>
      <c r="AA373" t="str">
        <f t="shared" si="54"/>
        <v>HUM_ASR_FY_2022</v>
      </c>
      <c r="AB373" s="958">
        <f t="shared" si="55"/>
        <v>45032</v>
      </c>
      <c r="AC373" t="str">
        <f t="shared" si="56"/>
        <v>Unaudited</v>
      </c>
    </row>
    <row r="374" spans="1:29" x14ac:dyDescent="0.25">
      <c r="A374" t="s">
        <v>420</v>
      </c>
      <c r="B374" t="s">
        <v>1385</v>
      </c>
      <c r="C374" t="s">
        <v>1386</v>
      </c>
      <c r="D374">
        <v>1900</v>
      </c>
      <c r="E374" s="958">
        <v>1</v>
      </c>
      <c r="F374" t="s">
        <v>438</v>
      </c>
      <c r="G374" s="958">
        <v>91</v>
      </c>
      <c r="H374" t="s">
        <v>380</v>
      </c>
      <c r="I374" s="959" t="s">
        <v>488</v>
      </c>
      <c r="J374" s="959" t="s">
        <v>444</v>
      </c>
      <c r="K374" s="959" t="s">
        <v>0</v>
      </c>
      <c r="L374" s="938">
        <v>2.1</v>
      </c>
      <c r="M374" s="959" t="s">
        <v>147</v>
      </c>
      <c r="N374" s="679">
        <f t="shared" ca="1" si="58"/>
        <v>6409292.0299999993</v>
      </c>
      <c r="O374" s="679">
        <f t="shared" ca="1" si="59"/>
        <v>3784136.1799999992</v>
      </c>
      <c r="P374" s="679">
        <f t="shared" ca="1" si="59"/>
        <v>121088.75</v>
      </c>
      <c r="Q374" s="679">
        <f t="shared" ca="1" si="59"/>
        <v>1408592.73</v>
      </c>
      <c r="R374" s="679">
        <f t="shared" ca="1" si="59"/>
        <v>679749.59000000008</v>
      </c>
      <c r="S374" s="679">
        <f t="shared" ca="1" si="59"/>
        <v>10820.99</v>
      </c>
      <c r="T374" s="679">
        <f t="shared" ca="1" si="59"/>
        <v>37067.33</v>
      </c>
      <c r="U374" s="679">
        <f t="shared" ca="1" si="59"/>
        <v>1556</v>
      </c>
      <c r="V374" s="679">
        <f t="shared" ca="1" si="59"/>
        <v>30403.43</v>
      </c>
      <c r="W374" s="679">
        <f t="shared" ca="1" si="60"/>
        <v>18876.48</v>
      </c>
      <c r="X374" s="679">
        <f t="shared" ca="1" si="59"/>
        <v>56237.919999999998</v>
      </c>
      <c r="Y374" s="679">
        <f t="shared" ca="1" si="59"/>
        <v>260762.63000000003</v>
      </c>
      <c r="Z374" s="679">
        <f t="shared" ca="1" si="59"/>
        <v>0</v>
      </c>
      <c r="AA374" t="str">
        <f t="shared" si="54"/>
        <v>HUM_ASR_FY_2022</v>
      </c>
      <c r="AB374" s="958">
        <f t="shared" si="55"/>
        <v>45032</v>
      </c>
      <c r="AC374" t="str">
        <f t="shared" si="56"/>
        <v>Unaudited</v>
      </c>
    </row>
    <row r="375" spans="1:29" ht="30" x14ac:dyDescent="0.25">
      <c r="A375" t="s">
        <v>420</v>
      </c>
      <c r="B375" t="s">
        <v>1385</v>
      </c>
      <c r="C375" t="s">
        <v>1386</v>
      </c>
      <c r="D375">
        <v>1900</v>
      </c>
      <c r="E375" s="958">
        <v>1</v>
      </c>
      <c r="F375" t="s">
        <v>438</v>
      </c>
      <c r="G375" s="958">
        <v>91</v>
      </c>
      <c r="H375" t="s">
        <v>380</v>
      </c>
      <c r="I375" s="938" t="s">
        <v>488</v>
      </c>
      <c r="J375" s="938" t="s">
        <v>444</v>
      </c>
      <c r="K375" s="938" t="s">
        <v>0</v>
      </c>
      <c r="L375" s="938">
        <v>2.2000000000000002</v>
      </c>
      <c r="M375" s="959" t="s">
        <v>148</v>
      </c>
      <c r="N375" s="679">
        <f t="shared" ca="1" si="58"/>
        <v>36330.463560100354</v>
      </c>
      <c r="O375" s="679">
        <f t="shared" ca="1" si="59"/>
        <v>21450.01678039429</v>
      </c>
      <c r="P375" s="679">
        <f t="shared" ca="1" si="59"/>
        <v>686.38008672747333</v>
      </c>
      <c r="Q375" s="679">
        <f t="shared" ca="1" si="59"/>
        <v>7984.4741991397896</v>
      </c>
      <c r="R375" s="679">
        <f t="shared" ca="1" si="59"/>
        <v>3853.0960352399743</v>
      </c>
      <c r="S375" s="679">
        <f t="shared" ca="1" si="59"/>
        <v>61.337754784627975</v>
      </c>
      <c r="T375" s="679">
        <f t="shared" ca="1" si="59"/>
        <v>210.11264200973147</v>
      </c>
      <c r="U375" s="679">
        <f t="shared" ca="1" si="59"/>
        <v>8.8200383185716955</v>
      </c>
      <c r="V375" s="679">
        <f t="shared" ca="1" si="59"/>
        <v>172.33895733676877</v>
      </c>
      <c r="W375" s="679">
        <f t="shared" ca="1" si="60"/>
        <v>106.99953529547058</v>
      </c>
      <c r="X375" s="679">
        <f t="shared" ca="1" si="59"/>
        <v>318.7793119259444</v>
      </c>
      <c r="Y375" s="679">
        <f t="shared" ca="1" si="59"/>
        <v>1478.1082189277208</v>
      </c>
      <c r="Z375" s="679">
        <f t="shared" ca="1" si="59"/>
        <v>0</v>
      </c>
      <c r="AA375" t="str">
        <f t="shared" si="54"/>
        <v>HUM_ASR_FY_2022</v>
      </c>
      <c r="AB375" s="958">
        <f t="shared" si="55"/>
        <v>45032</v>
      </c>
      <c r="AC375" t="str">
        <f t="shared" si="56"/>
        <v>Unaudited</v>
      </c>
    </row>
    <row r="376" spans="1:29" x14ac:dyDescent="0.25">
      <c r="A376" t="s">
        <v>420</v>
      </c>
      <c r="B376" t="s">
        <v>1385</v>
      </c>
      <c r="C376" t="s">
        <v>1386</v>
      </c>
      <c r="D376">
        <v>1900</v>
      </c>
      <c r="E376" s="958">
        <v>1</v>
      </c>
      <c r="F376" t="s">
        <v>438</v>
      </c>
      <c r="G376" s="958">
        <v>91</v>
      </c>
      <c r="H376" t="s">
        <v>380</v>
      </c>
      <c r="I376" s="959" t="s">
        <v>488</v>
      </c>
      <c r="J376" s="959" t="s">
        <v>444</v>
      </c>
      <c r="K376" s="959" t="s">
        <v>0</v>
      </c>
      <c r="L376" s="938">
        <v>2.2999999999999998</v>
      </c>
      <c r="M376" s="959" t="s">
        <v>149</v>
      </c>
      <c r="N376" s="679">
        <f t="shared" ca="1" si="58"/>
        <v>5654564.0100000482</v>
      </c>
      <c r="O376" s="679">
        <f t="shared" ca="1" si="59"/>
        <v>3514134.1600000537</v>
      </c>
      <c r="P376" s="679">
        <f t="shared" ca="1" si="59"/>
        <v>449782.7</v>
      </c>
      <c r="Q376" s="679">
        <f t="shared" ca="1" si="59"/>
        <v>970617.76999999385</v>
      </c>
      <c r="R376" s="679">
        <f t="shared" ca="1" si="59"/>
        <v>513305.77999999997</v>
      </c>
      <c r="S376" s="679">
        <f t="shared" ca="1" si="59"/>
        <v>37472.53</v>
      </c>
      <c r="T376" s="679">
        <f t="shared" ca="1" si="59"/>
        <v>55357.740000000005</v>
      </c>
      <c r="U376" s="679">
        <f t="shared" ca="1" si="59"/>
        <v>131.13999999999999</v>
      </c>
      <c r="V376" s="679">
        <f t="shared" ca="1" si="59"/>
        <v>20684.099999999999</v>
      </c>
      <c r="W376" s="679">
        <f t="shared" ca="1" si="60"/>
        <v>5113.9099999999989</v>
      </c>
      <c r="X376" s="679">
        <f t="shared" ca="1" si="59"/>
        <v>13201.24</v>
      </c>
      <c r="Y376" s="679">
        <f t="shared" ca="1" si="59"/>
        <v>74762.94</v>
      </c>
      <c r="Z376" s="679">
        <f t="shared" ca="1" si="59"/>
        <v>0</v>
      </c>
      <c r="AA376" t="str">
        <f t="shared" si="54"/>
        <v>HUM_ASR_FY_2022</v>
      </c>
      <c r="AB376" s="958">
        <f t="shared" si="55"/>
        <v>45032</v>
      </c>
      <c r="AC376" t="str">
        <f t="shared" si="56"/>
        <v>Unaudited</v>
      </c>
    </row>
    <row r="377" spans="1:29" x14ac:dyDescent="0.25">
      <c r="A377" t="s">
        <v>420</v>
      </c>
      <c r="B377" t="s">
        <v>1385</v>
      </c>
      <c r="C377" t="s">
        <v>1386</v>
      </c>
      <c r="D377">
        <v>1900</v>
      </c>
      <c r="E377" s="958">
        <v>1</v>
      </c>
      <c r="F377" t="s">
        <v>438</v>
      </c>
      <c r="G377" s="958">
        <v>91</v>
      </c>
      <c r="H377" t="s">
        <v>380</v>
      </c>
      <c r="I377" s="938" t="s">
        <v>488</v>
      </c>
      <c r="J377" s="938" t="s">
        <v>444</v>
      </c>
      <c r="K377" s="938" t="s">
        <v>0</v>
      </c>
      <c r="L377" s="938">
        <v>2.4</v>
      </c>
      <c r="M377" s="938" t="s">
        <v>150</v>
      </c>
      <c r="N377" s="679">
        <f t="shared" ca="1" si="58"/>
        <v>815242.11999999988</v>
      </c>
      <c r="O377" s="679">
        <f t="shared" ca="1" si="59"/>
        <v>127335.90999999992</v>
      </c>
      <c r="P377" s="679">
        <f t="shared" ca="1" si="59"/>
        <v>51998.080000000002</v>
      </c>
      <c r="Q377" s="679">
        <f t="shared" ca="1" si="59"/>
        <v>307900.6999999999</v>
      </c>
      <c r="R377" s="679">
        <f t="shared" ca="1" si="59"/>
        <v>104422.15</v>
      </c>
      <c r="S377" s="679">
        <f t="shared" ca="1" si="59"/>
        <v>103625.75</v>
      </c>
      <c r="T377" s="679">
        <f t="shared" ca="1" si="59"/>
        <v>843.89</v>
      </c>
      <c r="U377" s="679">
        <f t="shared" ca="1" si="59"/>
        <v>0</v>
      </c>
      <c r="V377" s="679">
        <f t="shared" ca="1" si="59"/>
        <v>2951.23</v>
      </c>
      <c r="W377" s="679">
        <f t="shared" ca="1" si="60"/>
        <v>2786.17</v>
      </c>
      <c r="X377" s="679">
        <f t="shared" ca="1" si="59"/>
        <v>68109.61</v>
      </c>
      <c r="Y377" s="679">
        <f t="shared" ca="1" si="59"/>
        <v>45268.630000000005</v>
      </c>
      <c r="Z377" s="679">
        <f t="shared" ca="1" si="59"/>
        <v>0</v>
      </c>
      <c r="AA377" t="str">
        <f t="shared" si="54"/>
        <v>HUM_ASR_FY_2022</v>
      </c>
      <c r="AB377" s="958">
        <f t="shared" si="55"/>
        <v>45032</v>
      </c>
      <c r="AC377" t="str">
        <f t="shared" si="56"/>
        <v>Unaudited</v>
      </c>
    </row>
    <row r="378" spans="1:29" ht="30" x14ac:dyDescent="0.25">
      <c r="A378" t="s">
        <v>420</v>
      </c>
      <c r="B378" t="s">
        <v>1385</v>
      </c>
      <c r="C378" t="s">
        <v>1386</v>
      </c>
      <c r="D378">
        <v>1900</v>
      </c>
      <c r="E378" s="958">
        <v>1</v>
      </c>
      <c r="F378" t="s">
        <v>438</v>
      </c>
      <c r="G378" s="958">
        <v>91</v>
      </c>
      <c r="H378" t="s">
        <v>380</v>
      </c>
      <c r="I378" s="938" t="s">
        <v>488</v>
      </c>
      <c r="J378" s="938" t="s">
        <v>444</v>
      </c>
      <c r="K378" s="938" t="s">
        <v>0</v>
      </c>
      <c r="L378" s="938">
        <v>2.5</v>
      </c>
      <c r="M378" s="959" t="s">
        <v>151</v>
      </c>
      <c r="N378" s="679">
        <f t="shared" ca="1" si="58"/>
        <v>36673.48199250031</v>
      </c>
      <c r="O378" s="679">
        <f t="shared" ca="1" si="59"/>
        <v>5728.1770504983697</v>
      </c>
      <c r="P378" s="679">
        <f t="shared" ca="1" si="59"/>
        <v>2339.1218433667177</v>
      </c>
      <c r="Q378" s="679">
        <f t="shared" ca="1" si="59"/>
        <v>13850.84320340102</v>
      </c>
      <c r="R378" s="679">
        <f t="shared" ca="1" si="59"/>
        <v>4697.4067503322412</v>
      </c>
      <c r="S378" s="679">
        <f t="shared" ca="1" si="59"/>
        <v>4661.580876837349</v>
      </c>
      <c r="T378" s="679">
        <f t="shared" ca="1" si="59"/>
        <v>37.962200381220605</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132.7604126498355</v>
      </c>
      <c r="W378" s="679">
        <f t="shared" ca="1" si="60"/>
        <v>125.33522596090178</v>
      </c>
      <c r="X378" s="679">
        <f t="shared" ca="1" si="61"/>
        <v>3063.8953687172339</v>
      </c>
      <c r="Y378" s="679">
        <f t="shared" ca="1" si="61"/>
        <v>2036.3990603554191</v>
      </c>
      <c r="Z378" s="679">
        <f t="shared" ca="1" si="61"/>
        <v>0</v>
      </c>
      <c r="AA378" t="str">
        <f t="shared" si="54"/>
        <v>HUM_ASR_FY_2022</v>
      </c>
      <c r="AB378" s="958">
        <f t="shared" si="55"/>
        <v>45032</v>
      </c>
      <c r="AC378" t="str">
        <f t="shared" si="56"/>
        <v>Unaudited</v>
      </c>
    </row>
    <row r="379" spans="1:29" x14ac:dyDescent="0.25">
      <c r="A379" t="s">
        <v>420</v>
      </c>
      <c r="B379" t="s">
        <v>1385</v>
      </c>
      <c r="C379" t="s">
        <v>1386</v>
      </c>
      <c r="D379">
        <v>1900</v>
      </c>
      <c r="E379" s="958">
        <v>1</v>
      </c>
      <c r="F379" t="s">
        <v>438</v>
      </c>
      <c r="G379" s="958">
        <v>91</v>
      </c>
      <c r="H379" t="s">
        <v>380</v>
      </c>
      <c r="I379" s="938" t="s">
        <v>488</v>
      </c>
      <c r="J379" s="938" t="s">
        <v>444</v>
      </c>
      <c r="K379" s="938" t="s">
        <v>0</v>
      </c>
      <c r="L379" s="938" t="s">
        <v>96</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HUM_ASR_FY_2022</v>
      </c>
      <c r="AB379" s="958">
        <f t="shared" si="55"/>
        <v>45032</v>
      </c>
      <c r="AC379" t="str">
        <f t="shared" si="56"/>
        <v>Unaudited</v>
      </c>
    </row>
    <row r="380" spans="1:29" x14ac:dyDescent="0.25">
      <c r="A380" t="s">
        <v>420</v>
      </c>
      <c r="B380" t="s">
        <v>1385</v>
      </c>
      <c r="C380" t="s">
        <v>1386</v>
      </c>
      <c r="D380">
        <v>1900</v>
      </c>
      <c r="E380" s="958">
        <v>1</v>
      </c>
      <c r="F380" t="s">
        <v>438</v>
      </c>
      <c r="G380" s="958">
        <v>91</v>
      </c>
      <c r="H380" t="s">
        <v>380</v>
      </c>
      <c r="I380" s="938" t="s">
        <v>488</v>
      </c>
      <c r="J380" s="938" t="s">
        <v>444</v>
      </c>
      <c r="K380" s="938" t="s">
        <v>0</v>
      </c>
      <c r="L380" s="938" t="s">
        <v>152</v>
      </c>
      <c r="M380" s="959" t="s">
        <v>451</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HUM_ASR_FY_2022</v>
      </c>
      <c r="AB380" s="958">
        <f t="shared" si="55"/>
        <v>45032</v>
      </c>
      <c r="AC380" t="str">
        <f t="shared" si="56"/>
        <v>Unaudited</v>
      </c>
    </row>
    <row r="381" spans="1:29" x14ac:dyDescent="0.25">
      <c r="A381" t="s">
        <v>420</v>
      </c>
      <c r="B381" t="s">
        <v>1385</v>
      </c>
      <c r="C381" t="s">
        <v>1386</v>
      </c>
      <c r="D381">
        <v>1900</v>
      </c>
      <c r="E381" s="958">
        <v>1</v>
      </c>
      <c r="F381" t="s">
        <v>438</v>
      </c>
      <c r="G381" s="958">
        <v>91</v>
      </c>
      <c r="H381" t="s">
        <v>380</v>
      </c>
      <c r="I381" s="938" t="s">
        <v>488</v>
      </c>
      <c r="J381" s="938" t="s">
        <v>444</v>
      </c>
      <c r="K381" s="938" t="s">
        <v>0</v>
      </c>
      <c r="L381" s="944" t="s">
        <v>917</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HUM_ASR_FY_2022</v>
      </c>
      <c r="AB381" s="958">
        <f t="shared" si="55"/>
        <v>45032</v>
      </c>
      <c r="AC381" t="str">
        <f t="shared" si="56"/>
        <v>Unaudited</v>
      </c>
    </row>
    <row r="382" spans="1:29" x14ac:dyDescent="0.25">
      <c r="A382" t="s">
        <v>420</v>
      </c>
      <c r="B382" t="s">
        <v>1385</v>
      </c>
      <c r="C382" t="s">
        <v>1386</v>
      </c>
      <c r="D382">
        <v>1900</v>
      </c>
      <c r="E382" s="958">
        <v>1</v>
      </c>
      <c r="F382" t="s">
        <v>438</v>
      </c>
      <c r="G382" s="958">
        <v>91</v>
      </c>
      <c r="H382" t="s">
        <v>380</v>
      </c>
      <c r="I382" s="938" t="s">
        <v>488</v>
      </c>
      <c r="J382" s="938" t="s">
        <v>444</v>
      </c>
      <c r="K382" s="938" t="s">
        <v>53</v>
      </c>
      <c r="L382" s="938">
        <v>3.1</v>
      </c>
      <c r="M382" s="959" t="s">
        <v>33</v>
      </c>
      <c r="N382" s="679">
        <f t="shared" ca="1" si="58"/>
        <v>8582041.0300001055</v>
      </c>
      <c r="O382" s="679">
        <f t="shared" ca="1" si="62"/>
        <v>5848230.2200000994</v>
      </c>
      <c r="P382" s="679">
        <f t="shared" ca="1" si="62"/>
        <v>444839.14000000042</v>
      </c>
      <c r="Q382" s="679">
        <f t="shared" ca="1" si="62"/>
        <v>1131394.3400000066</v>
      </c>
      <c r="R382" s="679">
        <f t="shared" ca="1" si="62"/>
        <v>577219.14000000036</v>
      </c>
      <c r="S382" s="679">
        <f t="shared" ca="1" si="62"/>
        <v>109917.22999999988</v>
      </c>
      <c r="T382" s="679">
        <f t="shared" ca="1" si="62"/>
        <v>171453.25000000012</v>
      </c>
      <c r="U382" s="679">
        <f t="shared" ca="1" si="62"/>
        <v>502.03000000000009</v>
      </c>
      <c r="V382" s="679">
        <f t="shared" ca="1" si="62"/>
        <v>23991.17</v>
      </c>
      <c r="W382" s="679">
        <f t="shared" ca="1" si="60"/>
        <v>17451.930000000004</v>
      </c>
      <c r="X382" s="679">
        <f t="shared" ca="1" si="63"/>
        <v>139241.89000000001</v>
      </c>
      <c r="Y382" s="679">
        <f t="shared" ca="1" si="63"/>
        <v>117800.68999999978</v>
      </c>
      <c r="Z382" s="679">
        <f t="shared" ca="1" si="63"/>
        <v>0</v>
      </c>
      <c r="AA382" t="str">
        <f t="shared" si="54"/>
        <v>HUM_ASR_FY_2022</v>
      </c>
      <c r="AB382" s="958">
        <f t="shared" si="55"/>
        <v>45032</v>
      </c>
      <c r="AC382" t="str">
        <f t="shared" si="56"/>
        <v>Unaudited</v>
      </c>
    </row>
    <row r="383" spans="1:29" x14ac:dyDescent="0.25">
      <c r="A383" t="s">
        <v>420</v>
      </c>
      <c r="B383" t="s">
        <v>1385</v>
      </c>
      <c r="C383" t="s">
        <v>1386</v>
      </c>
      <c r="D383">
        <v>1900</v>
      </c>
      <c r="E383" s="958">
        <v>1</v>
      </c>
      <c r="F383" t="s">
        <v>438</v>
      </c>
      <c r="G383" s="958">
        <v>91</v>
      </c>
      <c r="H383" t="s">
        <v>380</v>
      </c>
      <c r="I383" s="938" t="s">
        <v>488</v>
      </c>
      <c r="J383" s="938" t="s">
        <v>444</v>
      </c>
      <c r="K383" s="938" t="s">
        <v>53</v>
      </c>
      <c r="L383" s="938">
        <v>3.2</v>
      </c>
      <c r="M383" s="959" t="s">
        <v>34</v>
      </c>
      <c r="N383" s="679">
        <f t="shared" ca="1" si="58"/>
        <v>157200.80999999997</v>
      </c>
      <c r="O383" s="679">
        <f t="shared" ca="1" si="62"/>
        <v>74515.59</v>
      </c>
      <c r="P383" s="679">
        <f t="shared" ca="1" si="62"/>
        <v>7574.420000000001</v>
      </c>
      <c r="Q383" s="679">
        <f t="shared" ca="1" si="62"/>
        <v>39054.36</v>
      </c>
      <c r="R383" s="679">
        <f t="shared" ca="1" si="62"/>
        <v>21739.300000000003</v>
      </c>
      <c r="S383" s="679">
        <f t="shared" ca="1" si="62"/>
        <v>1236.57</v>
      </c>
      <c r="T383" s="679">
        <f t="shared" ca="1" si="62"/>
        <v>3413.03</v>
      </c>
      <c r="U383" s="679">
        <f t="shared" ca="1" si="62"/>
        <v>0</v>
      </c>
      <c r="V383" s="679">
        <f t="shared" ca="1" si="62"/>
        <v>378.61</v>
      </c>
      <c r="W383" s="679">
        <f t="shared" ca="1" si="60"/>
        <v>265.06</v>
      </c>
      <c r="X383" s="679">
        <f t="shared" ca="1" si="63"/>
        <v>2021.2700000000002</v>
      </c>
      <c r="Y383" s="679">
        <f t="shared" ca="1" si="63"/>
        <v>7002.6</v>
      </c>
      <c r="Z383" s="679">
        <f t="shared" ca="1" si="63"/>
        <v>0</v>
      </c>
      <c r="AA383" t="str">
        <f t="shared" si="54"/>
        <v>HUM_ASR_FY_2022</v>
      </c>
      <c r="AB383" s="958">
        <f t="shared" si="55"/>
        <v>45032</v>
      </c>
      <c r="AC383" t="str">
        <f t="shared" si="56"/>
        <v>Unaudited</v>
      </c>
    </row>
    <row r="384" spans="1:29" x14ac:dyDescent="0.25">
      <c r="A384" t="s">
        <v>420</v>
      </c>
      <c r="B384" t="s">
        <v>1385</v>
      </c>
      <c r="C384" t="s">
        <v>1386</v>
      </c>
      <c r="D384">
        <v>1900</v>
      </c>
      <c r="E384" s="958">
        <v>1</v>
      </c>
      <c r="F384" t="s">
        <v>438</v>
      </c>
      <c r="G384" s="958">
        <v>91</v>
      </c>
      <c r="H384" t="s">
        <v>380</v>
      </c>
      <c r="I384" s="938" t="s">
        <v>488</v>
      </c>
      <c r="J384" s="938" t="s">
        <v>444</v>
      </c>
      <c r="K384" s="938" t="s">
        <v>53</v>
      </c>
      <c r="L384" s="938">
        <v>3.3</v>
      </c>
      <c r="M384" s="959" t="s">
        <v>54</v>
      </c>
      <c r="N384" s="679">
        <f t="shared" ca="1" si="58"/>
        <v>5998.07</v>
      </c>
      <c r="O384" s="679">
        <f t="shared" ca="1" si="62"/>
        <v>4543.74</v>
      </c>
      <c r="P384" s="679">
        <f t="shared" ca="1" si="62"/>
        <v>621.84</v>
      </c>
      <c r="Q384" s="679">
        <f t="shared" ca="1" si="62"/>
        <v>458.13</v>
      </c>
      <c r="R384" s="679">
        <f t="shared" ca="1" si="62"/>
        <v>24.94</v>
      </c>
      <c r="S384" s="679">
        <f t="shared" ca="1" si="62"/>
        <v>0</v>
      </c>
      <c r="T384" s="679">
        <f t="shared" ca="1" si="62"/>
        <v>349.42</v>
      </c>
      <c r="U384" s="679">
        <f t="shared" ca="1" si="62"/>
        <v>0</v>
      </c>
      <c r="V384" s="679">
        <f t="shared" ca="1" si="62"/>
        <v>0</v>
      </c>
      <c r="W384" s="679">
        <f t="shared" ca="1" si="60"/>
        <v>0</v>
      </c>
      <c r="X384" s="679">
        <f t="shared" ca="1" si="63"/>
        <v>0</v>
      </c>
      <c r="Y384" s="679">
        <f t="shared" ca="1" si="63"/>
        <v>0</v>
      </c>
      <c r="Z384" s="679">
        <f t="shared" ca="1" si="63"/>
        <v>0</v>
      </c>
      <c r="AA384" t="str">
        <f t="shared" si="54"/>
        <v>HUM_ASR_FY_2022</v>
      </c>
      <c r="AB384" s="958">
        <f t="shared" si="55"/>
        <v>45032</v>
      </c>
      <c r="AC384" t="str">
        <f t="shared" si="56"/>
        <v>Unaudited</v>
      </c>
    </row>
    <row r="385" spans="1:29" x14ac:dyDescent="0.25">
      <c r="A385" t="s">
        <v>420</v>
      </c>
      <c r="B385" t="s">
        <v>1385</v>
      </c>
      <c r="C385" t="s">
        <v>1386</v>
      </c>
      <c r="D385">
        <v>1900</v>
      </c>
      <c r="E385" s="958">
        <v>1</v>
      </c>
      <c r="F385" t="s">
        <v>438</v>
      </c>
      <c r="G385" s="958">
        <v>91</v>
      </c>
      <c r="H385" t="s">
        <v>380</v>
      </c>
      <c r="I385" s="938" t="s">
        <v>488</v>
      </c>
      <c r="J385" s="938" t="s">
        <v>444</v>
      </c>
      <c r="K385" s="938" t="s">
        <v>53</v>
      </c>
      <c r="L385" s="938" t="s">
        <v>44</v>
      </c>
      <c r="M385" s="959" t="s">
        <v>153</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HUM_ASR_FY_2022</v>
      </c>
      <c r="AB385" s="958">
        <f t="shared" si="55"/>
        <v>45032</v>
      </c>
      <c r="AC385" t="str">
        <f t="shared" si="56"/>
        <v>Unaudited</v>
      </c>
    </row>
    <row r="386" spans="1:29" x14ac:dyDescent="0.25">
      <c r="A386" t="s">
        <v>420</v>
      </c>
      <c r="B386" t="s">
        <v>1385</v>
      </c>
      <c r="C386" t="s">
        <v>1386</v>
      </c>
      <c r="D386">
        <v>1900</v>
      </c>
      <c r="E386" s="958">
        <v>1</v>
      </c>
      <c r="F386" t="s">
        <v>438</v>
      </c>
      <c r="G386" s="958">
        <v>91</v>
      </c>
      <c r="H386" t="s">
        <v>380</v>
      </c>
      <c r="I386" s="938" t="s">
        <v>488</v>
      </c>
      <c r="J386" s="938" t="s">
        <v>444</v>
      </c>
      <c r="K386" s="938" t="s">
        <v>53</v>
      </c>
      <c r="L386" s="938" t="s">
        <v>41</v>
      </c>
      <c r="M386" s="959" t="s">
        <v>52</v>
      </c>
      <c r="N386" s="679">
        <f t="shared" ca="1" si="58"/>
        <v>688183.8899999999</v>
      </c>
      <c r="O386" s="679">
        <f t="shared" ca="1" si="62"/>
        <v>577885.1399999999</v>
      </c>
      <c r="P386" s="679">
        <f t="shared" ca="1" si="62"/>
        <v>21547</v>
      </c>
      <c r="Q386" s="679">
        <f t="shared" ca="1" si="62"/>
        <v>54137.25</v>
      </c>
      <c r="R386" s="679">
        <f t="shared" ca="1" si="62"/>
        <v>16183.25</v>
      </c>
      <c r="S386" s="679">
        <f t="shared" ca="1" si="62"/>
        <v>19.5</v>
      </c>
      <c r="T386" s="679">
        <f t="shared" ca="1" si="62"/>
        <v>14586</v>
      </c>
      <c r="U386" s="679">
        <f t="shared" ca="1" si="62"/>
        <v>0</v>
      </c>
      <c r="V386" s="679">
        <f t="shared" ca="1" si="62"/>
        <v>1710.75</v>
      </c>
      <c r="W386" s="679">
        <f t="shared" ca="1" si="60"/>
        <v>67.5</v>
      </c>
      <c r="X386" s="679">
        <f t="shared" ca="1" si="63"/>
        <v>0</v>
      </c>
      <c r="Y386" s="679">
        <f t="shared" ca="1" si="63"/>
        <v>2047.5</v>
      </c>
      <c r="Z386" s="679">
        <f t="shared" ca="1" si="63"/>
        <v>0</v>
      </c>
      <c r="AA386" t="str">
        <f t="shared" ref="AA386:AA449" si="64">file_name</f>
        <v>HUM_ASR_FY_2022</v>
      </c>
      <c r="AB386" s="958">
        <f t="shared" ref="AB386:AB449" si="65">file_date</f>
        <v>45032</v>
      </c>
      <c r="AC386" t="str">
        <f t="shared" ref="AC386:AC449" si="66">status</f>
        <v>Unaudited</v>
      </c>
    </row>
    <row r="387" spans="1:29" x14ac:dyDescent="0.25">
      <c r="A387" t="s">
        <v>420</v>
      </c>
      <c r="B387" t="s">
        <v>1385</v>
      </c>
      <c r="C387" t="s">
        <v>1386</v>
      </c>
      <c r="D387">
        <v>1900</v>
      </c>
      <c r="E387" s="958">
        <v>1</v>
      </c>
      <c r="F387" t="s">
        <v>438</v>
      </c>
      <c r="G387" s="958">
        <v>91</v>
      </c>
      <c r="H387" t="s">
        <v>380</v>
      </c>
      <c r="I387" s="938" t="s">
        <v>488</v>
      </c>
      <c r="J387" s="938" t="s">
        <v>444</v>
      </c>
      <c r="K387" s="938" t="s">
        <v>53</v>
      </c>
      <c r="L387" s="938" t="s">
        <v>42</v>
      </c>
      <c r="M387" s="959" t="s">
        <v>154</v>
      </c>
      <c r="N387" s="679">
        <f t="shared" ca="1" si="58"/>
        <v>49571.562410863429</v>
      </c>
      <c r="O387" s="679">
        <f t="shared" ca="1" si="62"/>
        <v>33780.531732534604</v>
      </c>
      <c r="P387" s="679">
        <f t="shared" ca="1" si="62"/>
        <v>2569.4786489857374</v>
      </c>
      <c r="Q387" s="679">
        <f t="shared" ca="1" si="62"/>
        <v>6535.1569563175663</v>
      </c>
      <c r="R387" s="679">
        <f t="shared" ca="1" si="62"/>
        <v>3334.1316504116712</v>
      </c>
      <c r="S387" s="679">
        <f t="shared" ca="1" si="62"/>
        <v>634.90360951748528</v>
      </c>
      <c r="T387" s="679">
        <f t="shared" ca="1" si="62"/>
        <v>990.34780341993678</v>
      </c>
      <c r="U387" s="679">
        <f t="shared" ca="1" si="62"/>
        <v>2.8998243413345071</v>
      </c>
      <c r="V387" s="679">
        <f t="shared" ca="1" si="62"/>
        <v>138.57773189469586</v>
      </c>
      <c r="W387" s="679">
        <f t="shared" ca="1" si="60"/>
        <v>100.80579132176548</v>
      </c>
      <c r="X387" s="679">
        <f t="shared" ca="1" si="63"/>
        <v>804.28863206466121</v>
      </c>
      <c r="Y387" s="679">
        <f t="shared" ca="1" si="63"/>
        <v>680.44003005398042</v>
      </c>
      <c r="Z387" s="679">
        <f t="shared" ca="1" si="63"/>
        <v>0</v>
      </c>
      <c r="AA387" t="str">
        <f t="shared" si="64"/>
        <v>HUM_ASR_FY_2022</v>
      </c>
      <c r="AB387" s="958">
        <f t="shared" si="65"/>
        <v>45032</v>
      </c>
      <c r="AC387" t="str">
        <f t="shared" si="66"/>
        <v>Unaudited</v>
      </c>
    </row>
    <row r="388" spans="1:29" x14ac:dyDescent="0.25">
      <c r="A388" t="s">
        <v>420</v>
      </c>
      <c r="B388" t="s">
        <v>1385</v>
      </c>
      <c r="C388" t="s">
        <v>1386</v>
      </c>
      <c r="D388">
        <v>1900</v>
      </c>
      <c r="E388" s="958">
        <v>1</v>
      </c>
      <c r="F388" t="s">
        <v>438</v>
      </c>
      <c r="G388" s="958">
        <v>91</v>
      </c>
      <c r="H388" t="s">
        <v>380</v>
      </c>
      <c r="I388" s="938" t="s">
        <v>488</v>
      </c>
      <c r="J388" s="938" t="s">
        <v>444</v>
      </c>
      <c r="K388" s="938" t="s">
        <v>53</v>
      </c>
      <c r="L388" s="938" t="s">
        <v>43</v>
      </c>
      <c r="M388" s="959" t="s">
        <v>462</v>
      </c>
      <c r="N388" s="679">
        <f t="shared" ca="1" si="58"/>
        <v>729593.44200000004</v>
      </c>
      <c r="O388" s="679">
        <f t="shared" ca="1" si="62"/>
        <v>579822.56260200823</v>
      </c>
      <c r="P388" s="679">
        <f t="shared" ca="1" si="62"/>
        <v>28186.86244682793</v>
      </c>
      <c r="Q388" s="679">
        <f t="shared" ca="1" si="62"/>
        <v>50363.559727065258</v>
      </c>
      <c r="R388" s="679">
        <f t="shared" ca="1" si="62"/>
        <v>17660.951560474667</v>
      </c>
      <c r="S388" s="679">
        <f t="shared" ca="1" si="62"/>
        <v>20739.130747147417</v>
      </c>
      <c r="T388" s="679">
        <f t="shared" ca="1" si="62"/>
        <v>15667.038657234138</v>
      </c>
      <c r="U388" s="679">
        <f t="shared" ca="1" si="62"/>
        <v>198.98519808306705</v>
      </c>
      <c r="V388" s="679">
        <f t="shared" ca="1" si="62"/>
        <v>1307.6170159744406</v>
      </c>
      <c r="W388" s="679">
        <f t="shared" ca="1" si="60"/>
        <v>113.70582747603832</v>
      </c>
      <c r="X388" s="679">
        <f t="shared" ca="1" si="63"/>
        <v>13246.728900958464</v>
      </c>
      <c r="Y388" s="679">
        <f t="shared" ca="1" si="63"/>
        <v>2286.2993167503419</v>
      </c>
      <c r="Z388" s="679">
        <f t="shared" ca="1" si="63"/>
        <v>0</v>
      </c>
      <c r="AA388" t="str">
        <f t="shared" si="64"/>
        <v>HUM_ASR_FY_2022</v>
      </c>
      <c r="AB388" s="958">
        <f t="shared" si="65"/>
        <v>45032</v>
      </c>
      <c r="AC388" t="str">
        <f t="shared" si="66"/>
        <v>Unaudited</v>
      </c>
    </row>
    <row r="389" spans="1:29" x14ac:dyDescent="0.25">
      <c r="A389" t="s">
        <v>420</v>
      </c>
      <c r="B389" t="s">
        <v>1385</v>
      </c>
      <c r="C389" t="s">
        <v>1386</v>
      </c>
      <c r="D389">
        <v>1900</v>
      </c>
      <c r="E389" s="958">
        <v>1</v>
      </c>
      <c r="F389" t="s">
        <v>438</v>
      </c>
      <c r="G389" s="958">
        <v>91</v>
      </c>
      <c r="H389" t="s">
        <v>380</v>
      </c>
      <c r="I389" s="938" t="s">
        <v>488</v>
      </c>
      <c r="J389" s="938" t="s">
        <v>444</v>
      </c>
      <c r="K389" s="938" t="s">
        <v>920</v>
      </c>
      <c r="L389" s="938" t="s">
        <v>921</v>
      </c>
      <c r="M389" s="959" t="s">
        <v>920</v>
      </c>
      <c r="N389" s="679">
        <f t="shared" ca="1" si="58"/>
        <v>990020.91000000027</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885300.95000000007</v>
      </c>
      <c r="P389" s="679">
        <f t="shared" ca="1" si="67"/>
        <v>80508.700000000041</v>
      </c>
      <c r="Q389" s="679">
        <f t="shared" ca="1" si="67"/>
        <v>13138.109999999999</v>
      </c>
      <c r="R389" s="679">
        <f t="shared" ca="1" si="67"/>
        <v>7547.5399999999991</v>
      </c>
      <c r="S389" s="679">
        <f t="shared" ca="1" si="67"/>
        <v>424.91999999999985</v>
      </c>
      <c r="T389" s="679">
        <f t="shared" ca="1" si="67"/>
        <v>2931.55</v>
      </c>
      <c r="U389" s="679">
        <f t="shared" ca="1" si="67"/>
        <v>0</v>
      </c>
      <c r="V389" s="679">
        <f t="shared" ca="1" si="67"/>
        <v>166.76</v>
      </c>
      <c r="W389" s="679">
        <f t="shared" ca="1" si="60"/>
        <v>0</v>
      </c>
      <c r="X389" s="679">
        <f t="shared" ca="1" si="63"/>
        <v>0</v>
      </c>
      <c r="Y389" s="679">
        <f t="shared" ca="1" si="63"/>
        <v>2.38</v>
      </c>
      <c r="Z389" s="679">
        <f t="shared" ca="1" si="63"/>
        <v>0</v>
      </c>
      <c r="AA389" t="str">
        <f t="shared" si="64"/>
        <v>HUM_ASR_FY_2022</v>
      </c>
      <c r="AB389" s="958">
        <f t="shared" si="65"/>
        <v>45032</v>
      </c>
      <c r="AC389" t="str">
        <f t="shared" si="66"/>
        <v>Unaudited</v>
      </c>
    </row>
    <row r="390" spans="1:29" x14ac:dyDescent="0.25">
      <c r="A390" t="s">
        <v>420</v>
      </c>
      <c r="B390" t="s">
        <v>1385</v>
      </c>
      <c r="C390" t="s">
        <v>1386</v>
      </c>
      <c r="D390">
        <v>1900</v>
      </c>
      <c r="E390" s="958">
        <v>1</v>
      </c>
      <c r="F390" t="s">
        <v>438</v>
      </c>
      <c r="G390" s="958">
        <v>91</v>
      </c>
      <c r="H390" t="s">
        <v>380</v>
      </c>
      <c r="I390" s="938" t="s">
        <v>488</v>
      </c>
      <c r="J390" s="938" t="s">
        <v>444</v>
      </c>
      <c r="K390" s="938" t="s">
        <v>920</v>
      </c>
      <c r="L390" s="938" t="s">
        <v>922</v>
      </c>
      <c r="M390" s="959" t="s">
        <v>925</v>
      </c>
      <c r="N390" s="679">
        <f t="shared" ca="1" si="58"/>
        <v>5611.8395645162063</v>
      </c>
      <c r="O390" s="679">
        <f t="shared" ca="1" si="67"/>
        <v>5018.2444103264288</v>
      </c>
      <c r="P390" s="679">
        <f t="shared" ca="1" si="67"/>
        <v>456.35592479331189</v>
      </c>
      <c r="Q390" s="679">
        <f t="shared" ca="1" si="67"/>
        <v>74.47212958458222</v>
      </c>
      <c r="R390" s="679">
        <f t="shared" ca="1" si="67"/>
        <v>42.782514145856418</v>
      </c>
      <c r="S390" s="679">
        <f t="shared" ca="1" si="67"/>
        <v>2.4086186904418265</v>
      </c>
      <c r="T390" s="679">
        <f t="shared" ca="1" si="67"/>
        <v>16.617212938823165</v>
      </c>
      <c r="U390" s="679">
        <f t="shared" ca="1" si="67"/>
        <v>0</v>
      </c>
      <c r="V390" s="679">
        <f t="shared" ca="1" si="67"/>
        <v>0.94526323265103818</v>
      </c>
      <c r="W390" s="679">
        <f t="shared" ca="1" si="60"/>
        <v>0</v>
      </c>
      <c r="X390" s="679">
        <f t="shared" ca="1" si="63"/>
        <v>0</v>
      </c>
      <c r="Y390" s="679">
        <f t="shared" ca="1" si="63"/>
        <v>1.3490804111954132E-2</v>
      </c>
      <c r="Z390" s="679">
        <f t="shared" ca="1" si="63"/>
        <v>0</v>
      </c>
      <c r="AA390" t="str">
        <f t="shared" si="64"/>
        <v>HUM_ASR_FY_2022</v>
      </c>
      <c r="AB390" s="958">
        <f t="shared" si="65"/>
        <v>45032</v>
      </c>
      <c r="AC390" t="str">
        <f t="shared" si="66"/>
        <v>Unaudited</v>
      </c>
    </row>
    <row r="391" spans="1:29" x14ac:dyDescent="0.25">
      <c r="A391" t="s">
        <v>420</v>
      </c>
      <c r="B391" t="s">
        <v>1385</v>
      </c>
      <c r="C391" t="s">
        <v>1386</v>
      </c>
      <c r="D391">
        <v>1900</v>
      </c>
      <c r="E391" s="958">
        <v>1</v>
      </c>
      <c r="F391" t="s">
        <v>438</v>
      </c>
      <c r="G391" s="958">
        <v>91</v>
      </c>
      <c r="H391" t="s">
        <v>380</v>
      </c>
      <c r="I391" s="938" t="s">
        <v>488</v>
      </c>
      <c r="J391" s="938" t="s">
        <v>444</v>
      </c>
      <c r="K391" s="938" t="s">
        <v>920</v>
      </c>
      <c r="L391" s="946" t="s">
        <v>923</v>
      </c>
      <c r="M391" s="961" t="s">
        <v>926</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HUM_ASR_FY_2022</v>
      </c>
      <c r="AB391" s="958">
        <f t="shared" si="65"/>
        <v>45032</v>
      </c>
      <c r="AC391" t="str">
        <f t="shared" si="66"/>
        <v>Unaudited</v>
      </c>
    </row>
    <row r="392" spans="1:29" x14ac:dyDescent="0.25">
      <c r="A392" t="s">
        <v>420</v>
      </c>
      <c r="B392" t="s">
        <v>1385</v>
      </c>
      <c r="C392" t="s">
        <v>1386</v>
      </c>
      <c r="D392">
        <v>1900</v>
      </c>
      <c r="E392" s="958">
        <v>1</v>
      </c>
      <c r="F392" t="s">
        <v>438</v>
      </c>
      <c r="G392" s="958">
        <v>91</v>
      </c>
      <c r="H392" t="s">
        <v>380</v>
      </c>
      <c r="I392" s="938" t="s">
        <v>488</v>
      </c>
      <c r="J392" s="938" t="s">
        <v>444</v>
      </c>
      <c r="K392" s="938" t="s">
        <v>445</v>
      </c>
      <c r="L392" s="948">
        <v>5.0999999999999996</v>
      </c>
      <c r="M392" s="962" t="s">
        <v>37</v>
      </c>
      <c r="N392" s="679">
        <f t="shared" ca="1" si="58"/>
        <v>10156.380000000001</v>
      </c>
      <c r="O392" s="679">
        <f t="shared" ca="1" si="67"/>
        <v>8390.5500000000011</v>
      </c>
      <c r="P392" s="679">
        <f t="shared" ca="1" si="67"/>
        <v>516.62</v>
      </c>
      <c r="Q392" s="679">
        <f t="shared" ca="1" si="67"/>
        <v>0</v>
      </c>
      <c r="R392" s="679">
        <f t="shared" ca="1" si="67"/>
        <v>84</v>
      </c>
      <c r="S392" s="679">
        <f t="shared" ca="1" si="67"/>
        <v>220.43999999999997</v>
      </c>
      <c r="T392" s="679">
        <f t="shared" ca="1" si="67"/>
        <v>640.51</v>
      </c>
      <c r="U392" s="679">
        <f t="shared" ca="1" si="67"/>
        <v>0</v>
      </c>
      <c r="V392" s="679">
        <f t="shared" ca="1" si="67"/>
        <v>0</v>
      </c>
      <c r="W392" s="679">
        <f t="shared" ca="1" si="60"/>
        <v>68.89</v>
      </c>
      <c r="X392" s="679">
        <f t="shared" ca="1" si="63"/>
        <v>39.21</v>
      </c>
      <c r="Y392" s="679">
        <f t="shared" ca="1" si="63"/>
        <v>196.16</v>
      </c>
      <c r="Z392" s="679">
        <f t="shared" ca="1" si="63"/>
        <v>0</v>
      </c>
      <c r="AA392" t="str">
        <f t="shared" si="64"/>
        <v>HUM_ASR_FY_2022</v>
      </c>
      <c r="AB392" s="958">
        <f t="shared" si="65"/>
        <v>45032</v>
      </c>
      <c r="AC392" t="str">
        <f t="shared" si="66"/>
        <v>Unaudited</v>
      </c>
    </row>
    <row r="393" spans="1:29" ht="30" x14ac:dyDescent="0.25">
      <c r="A393" t="s">
        <v>420</v>
      </c>
      <c r="B393" t="s">
        <v>1385</v>
      </c>
      <c r="C393" t="s">
        <v>1386</v>
      </c>
      <c r="D393">
        <v>1900</v>
      </c>
      <c r="E393" s="958">
        <v>1</v>
      </c>
      <c r="F393" t="s">
        <v>438</v>
      </c>
      <c r="G393" s="958">
        <v>91</v>
      </c>
      <c r="H393" t="s">
        <v>380</v>
      </c>
      <c r="I393" s="959" t="s">
        <v>488</v>
      </c>
      <c r="J393" s="959" t="s">
        <v>444</v>
      </c>
      <c r="K393" s="959" t="s">
        <v>445</v>
      </c>
      <c r="L393" s="938">
        <v>5.2</v>
      </c>
      <c r="M393" s="959" t="s">
        <v>303</v>
      </c>
      <c r="N393" s="679">
        <f t="shared" ca="1" si="58"/>
        <v>3408756.8700000006</v>
      </c>
      <c r="O393" s="679">
        <f t="shared" ca="1" si="67"/>
        <v>1623458.4200000006</v>
      </c>
      <c r="P393" s="679">
        <f t="shared" ca="1" si="67"/>
        <v>129672.35999999999</v>
      </c>
      <c r="Q393" s="679">
        <f t="shared" ca="1" si="67"/>
        <v>904240.75</v>
      </c>
      <c r="R393" s="679">
        <f t="shared" ca="1" si="67"/>
        <v>321342.57</v>
      </c>
      <c r="S393" s="679">
        <f t="shared" ca="1" si="67"/>
        <v>84043.05</v>
      </c>
      <c r="T393" s="679">
        <f t="shared" ca="1" si="67"/>
        <v>262372.88999999996</v>
      </c>
      <c r="U393" s="679">
        <f t="shared" ca="1" si="67"/>
        <v>806.05</v>
      </c>
      <c r="V393" s="679">
        <f t="shared" ca="1" si="67"/>
        <v>6421.48</v>
      </c>
      <c r="W393" s="679">
        <f t="shared" ca="1" si="60"/>
        <v>493.5</v>
      </c>
      <c r="X393" s="679">
        <f t="shared" ca="1" si="63"/>
        <v>54270.33</v>
      </c>
      <c r="Y393" s="679">
        <f t="shared" ca="1" si="63"/>
        <v>21635.47</v>
      </c>
      <c r="Z393" s="679">
        <f t="shared" ca="1" si="63"/>
        <v>0</v>
      </c>
      <c r="AA393" t="str">
        <f t="shared" si="64"/>
        <v>HUM_ASR_FY_2022</v>
      </c>
      <c r="AB393" s="958">
        <f t="shared" si="65"/>
        <v>45032</v>
      </c>
      <c r="AC393" t="str">
        <f t="shared" si="66"/>
        <v>Unaudited</v>
      </c>
    </row>
    <row r="394" spans="1:29" ht="30" x14ac:dyDescent="0.25">
      <c r="A394" t="s">
        <v>420</v>
      </c>
      <c r="B394" t="s">
        <v>1385</v>
      </c>
      <c r="C394" t="s">
        <v>1386</v>
      </c>
      <c r="D394">
        <v>1900</v>
      </c>
      <c r="E394" s="958">
        <v>1</v>
      </c>
      <c r="F394" t="s">
        <v>438</v>
      </c>
      <c r="G394" s="958">
        <v>91</v>
      </c>
      <c r="H394" t="s">
        <v>380</v>
      </c>
      <c r="I394" s="938" t="s">
        <v>488</v>
      </c>
      <c r="J394" s="938" t="s">
        <v>444</v>
      </c>
      <c r="K394" s="938" t="s">
        <v>445</v>
      </c>
      <c r="L394" s="938">
        <v>5.3</v>
      </c>
      <c r="M394" s="963" t="s">
        <v>304</v>
      </c>
      <c r="N394" s="679">
        <f t="shared" ca="1" si="58"/>
        <v>57.570476078390264</v>
      </c>
      <c r="O394" s="679">
        <f t="shared" ca="1" si="67"/>
        <v>47.561036319981866</v>
      </c>
      <c r="P394" s="679">
        <f t="shared" ca="1" si="67"/>
        <v>2.9284114371082977</v>
      </c>
      <c r="Q394" s="679">
        <f t="shared" ca="1" si="67"/>
        <v>0</v>
      </c>
      <c r="R394" s="679">
        <f t="shared" ca="1" si="67"/>
        <v>0.47614602748073442</v>
      </c>
      <c r="S394" s="679">
        <f t="shared" ca="1" si="67"/>
        <v>1.2495432178315842</v>
      </c>
      <c r="T394" s="679">
        <f t="shared" ca="1" si="67"/>
        <v>3.6306701435914905</v>
      </c>
      <c r="U394" s="679">
        <f t="shared" ca="1" si="67"/>
        <v>0</v>
      </c>
      <c r="V394" s="679">
        <f t="shared" ca="1" si="67"/>
        <v>0</v>
      </c>
      <c r="W394" s="679">
        <f t="shared" ca="1" si="60"/>
        <v>0.39049642658509276</v>
      </c>
      <c r="X394" s="679">
        <f t="shared" ca="1" si="63"/>
        <v>0.22225816354189995</v>
      </c>
      <c r="Y394" s="679">
        <f t="shared" ca="1" si="63"/>
        <v>1.1119143422692959</v>
      </c>
      <c r="Z394" s="679">
        <f t="shared" ca="1" si="63"/>
        <v>0</v>
      </c>
      <c r="AA394" t="str">
        <f t="shared" si="64"/>
        <v>HUM_ASR_FY_2022</v>
      </c>
      <c r="AB394" s="958">
        <f t="shared" si="65"/>
        <v>45032</v>
      </c>
      <c r="AC394" t="str">
        <f t="shared" si="66"/>
        <v>Unaudited</v>
      </c>
    </row>
    <row r="395" spans="1:29" x14ac:dyDescent="0.25">
      <c r="A395" t="s">
        <v>420</v>
      </c>
      <c r="B395" t="s">
        <v>1385</v>
      </c>
      <c r="C395" t="s">
        <v>1386</v>
      </c>
      <c r="D395">
        <v>1900</v>
      </c>
      <c r="E395" s="958">
        <v>1</v>
      </c>
      <c r="F395" t="s">
        <v>438</v>
      </c>
      <c r="G395" s="958">
        <v>91</v>
      </c>
      <c r="H395" t="s">
        <v>380</v>
      </c>
      <c r="I395" s="938" t="s">
        <v>488</v>
      </c>
      <c r="J395" s="938" t="s">
        <v>444</v>
      </c>
      <c r="K395" s="938" t="s">
        <v>445</v>
      </c>
      <c r="L395" s="938" t="s">
        <v>82</v>
      </c>
      <c r="M395" s="963" t="s">
        <v>453</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HUM_ASR_FY_2022</v>
      </c>
      <c r="AB395" s="958">
        <f t="shared" si="65"/>
        <v>45032</v>
      </c>
      <c r="AC395" t="str">
        <f t="shared" si="66"/>
        <v>Unaudited</v>
      </c>
    </row>
    <row r="396" spans="1:29" x14ac:dyDescent="0.25">
      <c r="A396" t="s">
        <v>420</v>
      </c>
      <c r="B396" t="s">
        <v>1385</v>
      </c>
      <c r="C396" t="s">
        <v>1386</v>
      </c>
      <c r="D396">
        <v>1900</v>
      </c>
      <c r="E396" s="958">
        <v>1</v>
      </c>
      <c r="F396" t="s">
        <v>438</v>
      </c>
      <c r="G396" s="958">
        <v>91</v>
      </c>
      <c r="H396" t="s">
        <v>380</v>
      </c>
      <c r="I396" s="938" t="s">
        <v>488</v>
      </c>
      <c r="J396" s="938" t="s">
        <v>444</v>
      </c>
      <c r="K396" s="938" t="s">
        <v>446</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HUM_ASR_FY_2022</v>
      </c>
      <c r="AB396" s="958">
        <f t="shared" si="65"/>
        <v>45032</v>
      </c>
      <c r="AC396" t="str">
        <f t="shared" si="66"/>
        <v>Unaudited</v>
      </c>
    </row>
    <row r="397" spans="1:29" x14ac:dyDescent="0.25">
      <c r="A397" t="s">
        <v>420</v>
      </c>
      <c r="B397" t="s">
        <v>1385</v>
      </c>
      <c r="C397" t="s">
        <v>1386</v>
      </c>
      <c r="D397">
        <v>1900</v>
      </c>
      <c r="E397" s="958">
        <v>1</v>
      </c>
      <c r="F397" t="s">
        <v>438</v>
      </c>
      <c r="G397" s="958">
        <v>91</v>
      </c>
      <c r="H397" t="s">
        <v>380</v>
      </c>
      <c r="I397" s="938" t="s">
        <v>488</v>
      </c>
      <c r="J397" s="938" t="s">
        <v>444</v>
      </c>
      <c r="K397" s="938" t="s">
        <v>446</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HUM_ASR_FY_2022</v>
      </c>
      <c r="AB397" s="958">
        <f t="shared" si="65"/>
        <v>45032</v>
      </c>
      <c r="AC397" t="str">
        <f t="shared" si="66"/>
        <v>Unaudited</v>
      </c>
    </row>
    <row r="398" spans="1:29" x14ac:dyDescent="0.25">
      <c r="A398" t="s">
        <v>420</v>
      </c>
      <c r="B398" t="s">
        <v>1385</v>
      </c>
      <c r="C398" t="s">
        <v>1386</v>
      </c>
      <c r="D398">
        <v>1900</v>
      </c>
      <c r="E398" s="958">
        <v>1</v>
      </c>
      <c r="F398" t="s">
        <v>438</v>
      </c>
      <c r="G398" s="958">
        <v>91</v>
      </c>
      <c r="H398" t="s">
        <v>380</v>
      </c>
      <c r="I398" s="938" t="s">
        <v>488</v>
      </c>
      <c r="J398" s="938" t="s">
        <v>444</v>
      </c>
      <c r="K398" s="938" t="s">
        <v>446</v>
      </c>
      <c r="L398" s="938">
        <v>6.3</v>
      </c>
      <c r="M398" s="963" t="s">
        <v>184</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HUM_ASR_FY_2022</v>
      </c>
      <c r="AB398" s="958">
        <f t="shared" si="65"/>
        <v>45032</v>
      </c>
      <c r="AC398" t="str">
        <f t="shared" si="66"/>
        <v>Unaudited</v>
      </c>
    </row>
    <row r="399" spans="1:29" x14ac:dyDescent="0.25">
      <c r="A399" t="s">
        <v>420</v>
      </c>
      <c r="B399" t="s">
        <v>1385</v>
      </c>
      <c r="C399" t="s">
        <v>1386</v>
      </c>
      <c r="D399">
        <v>1900</v>
      </c>
      <c r="E399" s="958">
        <v>1</v>
      </c>
      <c r="F399" t="s">
        <v>438</v>
      </c>
      <c r="G399" s="958">
        <v>91</v>
      </c>
      <c r="H399" t="s">
        <v>380</v>
      </c>
      <c r="I399" s="938" t="s">
        <v>488</v>
      </c>
      <c r="J399" s="938" t="s">
        <v>444</v>
      </c>
      <c r="K399" s="938" t="s">
        <v>446</v>
      </c>
      <c r="L399" s="938" t="s">
        <v>87</v>
      </c>
      <c r="M399" s="963" t="s">
        <v>454</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HUM_ASR_FY_2022</v>
      </c>
      <c r="AB399" s="958">
        <f t="shared" si="65"/>
        <v>45032</v>
      </c>
      <c r="AC399" t="str">
        <f t="shared" si="66"/>
        <v>Unaudited</v>
      </c>
    </row>
    <row r="400" spans="1:29" x14ac:dyDescent="0.25">
      <c r="A400" t="s">
        <v>420</v>
      </c>
      <c r="B400" t="s">
        <v>1385</v>
      </c>
      <c r="C400" t="s">
        <v>1386</v>
      </c>
      <c r="D400">
        <v>1900</v>
      </c>
      <c r="E400" s="958">
        <v>1</v>
      </c>
      <c r="F400" t="s">
        <v>438</v>
      </c>
      <c r="G400" s="958">
        <v>91</v>
      </c>
      <c r="H400" t="s">
        <v>380</v>
      </c>
      <c r="I400" s="938" t="s">
        <v>488</v>
      </c>
      <c r="J400" s="938" t="s">
        <v>444</v>
      </c>
      <c r="K400" s="938" t="s">
        <v>447</v>
      </c>
      <c r="L400" s="946">
        <v>7.1</v>
      </c>
      <c r="M400" s="961" t="s">
        <v>20</v>
      </c>
      <c r="N400" s="679">
        <f t="shared" ca="1" si="69"/>
        <v>280510.11000000004</v>
      </c>
      <c r="O400" s="679">
        <f t="shared" ca="1" si="68"/>
        <v>89185.590000000011</v>
      </c>
      <c r="P400" s="679">
        <f t="shared" ca="1" si="68"/>
        <v>16287.59</v>
      </c>
      <c r="Q400" s="679">
        <f t="shared" ca="1" si="68"/>
        <v>47289.62</v>
      </c>
      <c r="R400" s="679">
        <f t="shared" ca="1" si="68"/>
        <v>42462</v>
      </c>
      <c r="S400" s="679">
        <f t="shared" ca="1" si="68"/>
        <v>21243.87</v>
      </c>
      <c r="T400" s="679">
        <f t="shared" ca="1" si="68"/>
        <v>2288</v>
      </c>
      <c r="U400" s="679">
        <f t="shared" ca="1" si="68"/>
        <v>98.66</v>
      </c>
      <c r="V400" s="679">
        <f t="shared" ca="1" si="68"/>
        <v>1358</v>
      </c>
      <c r="W400" s="679">
        <f t="shared" ca="1" si="60"/>
        <v>190</v>
      </c>
      <c r="X400" s="679">
        <f t="shared" ca="1" si="68"/>
        <v>40347.780000000013</v>
      </c>
      <c r="Y400" s="679">
        <f t="shared" ca="1" si="68"/>
        <v>19759</v>
      </c>
      <c r="Z400" s="679">
        <f t="shared" ca="1" si="68"/>
        <v>0</v>
      </c>
      <c r="AA400" t="str">
        <f t="shared" si="64"/>
        <v>HUM_ASR_FY_2022</v>
      </c>
      <c r="AB400" s="958">
        <f t="shared" si="65"/>
        <v>45032</v>
      </c>
      <c r="AC400" t="str">
        <f t="shared" si="66"/>
        <v>Unaudited</v>
      </c>
    </row>
    <row r="401" spans="1:29" x14ac:dyDescent="0.25">
      <c r="A401" t="s">
        <v>420</v>
      </c>
      <c r="B401" t="s">
        <v>1385</v>
      </c>
      <c r="C401" t="s">
        <v>1386</v>
      </c>
      <c r="D401">
        <v>1900</v>
      </c>
      <c r="E401" s="958">
        <v>1</v>
      </c>
      <c r="F401" t="s">
        <v>438</v>
      </c>
      <c r="G401" s="958">
        <v>91</v>
      </c>
      <c r="H401" t="s">
        <v>380</v>
      </c>
      <c r="I401" s="963" t="s">
        <v>488</v>
      </c>
      <c r="J401" s="963" t="s">
        <v>444</v>
      </c>
      <c r="K401" s="963" t="s">
        <v>447</v>
      </c>
      <c r="L401" s="938">
        <v>7.2</v>
      </c>
      <c r="M401" s="963" t="s">
        <v>21</v>
      </c>
      <c r="N401" s="679">
        <f t="shared" ca="1" si="69"/>
        <v>744120.72</v>
      </c>
      <c r="O401" s="679">
        <f t="shared" ca="1" si="68"/>
        <v>595610.57999999996</v>
      </c>
      <c r="P401" s="679">
        <f t="shared" ca="1" si="68"/>
        <v>28825.72</v>
      </c>
      <c r="Q401" s="679">
        <f t="shared" ca="1" si="68"/>
        <v>50557.700000000004</v>
      </c>
      <c r="R401" s="679">
        <f t="shared" ca="1" si="68"/>
        <v>17560.54</v>
      </c>
      <c r="S401" s="679">
        <f t="shared" ca="1" si="68"/>
        <v>19516.38</v>
      </c>
      <c r="T401" s="679">
        <f t="shared" ca="1" si="68"/>
        <v>15570.319999999998</v>
      </c>
      <c r="U401" s="679">
        <f t="shared" ca="1" si="68"/>
        <v>187.18</v>
      </c>
      <c r="V401" s="679">
        <f t="shared" ca="1" si="68"/>
        <v>1264.42</v>
      </c>
      <c r="W401" s="679">
        <f t="shared" ca="1" si="60"/>
        <v>114.60000000000001</v>
      </c>
      <c r="X401" s="679">
        <f t="shared" ca="1" si="68"/>
        <v>12602.18</v>
      </c>
      <c r="Y401" s="679">
        <f t="shared" ca="1" si="68"/>
        <v>2311.1</v>
      </c>
      <c r="Z401" s="679">
        <f t="shared" ca="1" si="68"/>
        <v>0</v>
      </c>
      <c r="AA401" t="str">
        <f t="shared" si="64"/>
        <v>HUM_ASR_FY_2022</v>
      </c>
      <c r="AB401" s="958">
        <f t="shared" si="65"/>
        <v>45032</v>
      </c>
      <c r="AC401" t="str">
        <f t="shared" si="66"/>
        <v>Unaudited</v>
      </c>
    </row>
    <row r="402" spans="1:29" x14ac:dyDescent="0.25">
      <c r="A402" t="s">
        <v>420</v>
      </c>
      <c r="B402" t="s">
        <v>1385</v>
      </c>
      <c r="C402" t="s">
        <v>1386</v>
      </c>
      <c r="D402">
        <v>1900</v>
      </c>
      <c r="E402" s="958">
        <v>1</v>
      </c>
      <c r="F402" t="s">
        <v>438</v>
      </c>
      <c r="G402" s="958">
        <v>91</v>
      </c>
      <c r="H402" t="s">
        <v>380</v>
      </c>
      <c r="I402" s="938" t="s">
        <v>488</v>
      </c>
      <c r="J402" s="938" t="s">
        <v>444</v>
      </c>
      <c r="K402" s="938" t="s">
        <v>447</v>
      </c>
      <c r="L402" s="944">
        <v>7.3</v>
      </c>
      <c r="M402" s="964" t="s">
        <v>155</v>
      </c>
      <c r="N402" s="679">
        <f t="shared" ca="1" si="69"/>
        <v>1590.0449350557599</v>
      </c>
      <c r="O402" s="679">
        <f t="shared" ca="1" si="68"/>
        <v>505.54005222649431</v>
      </c>
      <c r="P402" s="679">
        <f t="shared" ca="1" si="68"/>
        <v>92.324658044463519</v>
      </c>
      <c r="Q402" s="679">
        <f t="shared" ca="1" si="68"/>
        <v>268.05672266754152</v>
      </c>
      <c r="R402" s="679">
        <f t="shared" ca="1" si="68"/>
        <v>240.69181689151122</v>
      </c>
      <c r="S402" s="679">
        <f t="shared" ca="1" si="68"/>
        <v>120.41886081925176</v>
      </c>
      <c r="T402" s="679">
        <f t="shared" ca="1" si="68"/>
        <v>12.969310843760956</v>
      </c>
      <c r="U402" s="679">
        <f t="shared" ca="1" si="68"/>
        <v>0.55924484608630065</v>
      </c>
      <c r="V402" s="679">
        <f t="shared" ca="1" si="68"/>
        <v>7.6976941109385395</v>
      </c>
      <c r="W402" s="679">
        <f t="shared" ca="1" si="60"/>
        <v>1.0769969669207089</v>
      </c>
      <c r="X402" s="679">
        <f t="shared" ca="1" si="68"/>
        <v>228.70756148412659</v>
      </c>
      <c r="Y402" s="679">
        <f t="shared" ca="1" si="68"/>
        <v>112.00201615466466</v>
      </c>
      <c r="Z402" s="679">
        <f t="shared" ca="1" si="68"/>
        <v>0</v>
      </c>
      <c r="AA402" t="str">
        <f t="shared" si="64"/>
        <v>HUM_ASR_FY_2022</v>
      </c>
      <c r="AB402" s="958">
        <f t="shared" si="65"/>
        <v>45032</v>
      </c>
      <c r="AC402" t="str">
        <f t="shared" si="66"/>
        <v>Unaudited</v>
      </c>
    </row>
    <row r="403" spans="1:29" x14ac:dyDescent="0.25">
      <c r="A403" t="s">
        <v>420</v>
      </c>
      <c r="B403" t="s">
        <v>1385</v>
      </c>
      <c r="C403" t="s">
        <v>1386</v>
      </c>
      <c r="D403">
        <v>1900</v>
      </c>
      <c r="E403" s="958">
        <v>1</v>
      </c>
      <c r="F403" t="s">
        <v>438</v>
      </c>
      <c r="G403" s="958">
        <v>91</v>
      </c>
      <c r="H403" t="s">
        <v>380</v>
      </c>
      <c r="I403" s="938" t="s">
        <v>488</v>
      </c>
      <c r="J403" s="938" t="s">
        <v>444</v>
      </c>
      <c r="K403" s="938" t="s">
        <v>447</v>
      </c>
      <c r="L403" s="944" t="s">
        <v>91</v>
      </c>
      <c r="M403" s="964" t="s">
        <v>455</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HUM_ASR_FY_2022</v>
      </c>
      <c r="AB403" s="958">
        <f t="shared" si="65"/>
        <v>45032</v>
      </c>
      <c r="AC403" t="str">
        <f t="shared" si="66"/>
        <v>Unaudited</v>
      </c>
    </row>
    <row r="404" spans="1:29" x14ac:dyDescent="0.25">
      <c r="A404" t="s">
        <v>420</v>
      </c>
      <c r="B404" t="s">
        <v>1385</v>
      </c>
      <c r="C404" t="s">
        <v>1386</v>
      </c>
      <c r="D404">
        <v>1900</v>
      </c>
      <c r="E404" s="958">
        <v>1</v>
      </c>
      <c r="F404" t="s">
        <v>438</v>
      </c>
      <c r="G404" s="958">
        <v>91</v>
      </c>
      <c r="H404" t="s">
        <v>380</v>
      </c>
      <c r="I404" s="938" t="s">
        <v>488</v>
      </c>
      <c r="J404" s="938" t="s">
        <v>444</v>
      </c>
      <c r="K404" s="938" t="s">
        <v>448</v>
      </c>
      <c r="L404" s="948">
        <v>8.1</v>
      </c>
      <c r="M404" s="965" t="s">
        <v>22</v>
      </c>
      <c r="N404" s="679">
        <f t="shared" ca="1" si="69"/>
        <v>15881922.42</v>
      </c>
      <c r="O404" s="679">
        <f t="shared" ca="1" si="68"/>
        <v>6316881.129999999</v>
      </c>
      <c r="P404" s="679">
        <f t="shared" ca="1" si="68"/>
        <v>1404324.2200000002</v>
      </c>
      <c r="Q404" s="679">
        <f t="shared" ca="1" si="68"/>
        <v>4249505.2600000007</v>
      </c>
      <c r="R404" s="679">
        <f t="shared" ca="1" si="68"/>
        <v>2595396.06</v>
      </c>
      <c r="S404" s="679">
        <f t="shared" ca="1" si="68"/>
        <v>10768.35</v>
      </c>
      <c r="T404" s="679">
        <f t="shared" ca="1" si="68"/>
        <v>268987.35999999993</v>
      </c>
      <c r="U404" s="679">
        <f t="shared" ca="1" si="68"/>
        <v>82.789999999999992</v>
      </c>
      <c r="V404" s="679">
        <f t="shared" ca="1" si="68"/>
        <v>357009.64</v>
      </c>
      <c r="W404" s="679">
        <f t="shared" ca="1" si="60"/>
        <v>0</v>
      </c>
      <c r="X404" s="679">
        <f t="shared" ca="1" si="68"/>
        <v>4313.3900000000003</v>
      </c>
      <c r="Y404" s="679">
        <f t="shared" ca="1" si="68"/>
        <v>674654.22000000009</v>
      </c>
      <c r="Z404" s="679">
        <f t="shared" ca="1" si="68"/>
        <v>0</v>
      </c>
      <c r="AA404" t="str">
        <f t="shared" si="64"/>
        <v>HUM_ASR_FY_2022</v>
      </c>
      <c r="AB404" s="958">
        <f t="shared" si="65"/>
        <v>45032</v>
      </c>
      <c r="AC404" t="str">
        <f t="shared" si="66"/>
        <v>Unaudited</v>
      </c>
    </row>
    <row r="405" spans="1:29" x14ac:dyDescent="0.25">
      <c r="A405" t="s">
        <v>420</v>
      </c>
      <c r="B405" t="s">
        <v>1385</v>
      </c>
      <c r="C405" t="s">
        <v>1386</v>
      </c>
      <c r="D405">
        <v>1900</v>
      </c>
      <c r="E405" s="958">
        <v>1</v>
      </c>
      <c r="F405" t="s">
        <v>438</v>
      </c>
      <c r="G405" s="958">
        <v>91</v>
      </c>
      <c r="H405" t="s">
        <v>380</v>
      </c>
      <c r="I405" s="964" t="s">
        <v>488</v>
      </c>
      <c r="J405" s="964" t="s">
        <v>444</v>
      </c>
      <c r="K405" s="964" t="s">
        <v>448</v>
      </c>
      <c r="L405" s="944" t="s">
        <v>112</v>
      </c>
      <c r="M405" s="964" t="s">
        <v>443</v>
      </c>
      <c r="N405" s="679">
        <f t="shared" ca="1" si="69"/>
        <v>63360</v>
      </c>
      <c r="O405" s="679">
        <f t="shared" ca="1" si="68"/>
        <v>38016</v>
      </c>
      <c r="P405" s="679">
        <f t="shared" ca="1" si="68"/>
        <v>12672</v>
      </c>
      <c r="Q405" s="679">
        <f t="shared" ca="1" si="68"/>
        <v>0</v>
      </c>
      <c r="R405" s="679">
        <f t="shared" ca="1" si="68"/>
        <v>12672</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HUM_ASR_FY_2022</v>
      </c>
      <c r="AB405" s="958">
        <f t="shared" si="65"/>
        <v>45032</v>
      </c>
      <c r="AC405" t="str">
        <f t="shared" si="66"/>
        <v>Unaudited</v>
      </c>
    </row>
    <row r="406" spans="1:29" x14ac:dyDescent="0.25">
      <c r="A406" t="s">
        <v>420</v>
      </c>
      <c r="B406" t="s">
        <v>1385</v>
      </c>
      <c r="C406" t="s">
        <v>1386</v>
      </c>
      <c r="D406">
        <v>1900</v>
      </c>
      <c r="E406" s="958">
        <v>1</v>
      </c>
      <c r="F406" t="s">
        <v>438</v>
      </c>
      <c r="G406" s="958">
        <v>91</v>
      </c>
      <c r="H406" t="s">
        <v>380</v>
      </c>
      <c r="I406" s="938" t="s">
        <v>488</v>
      </c>
      <c r="J406" s="938" t="s">
        <v>444</v>
      </c>
      <c r="K406" s="938" t="s">
        <v>448</v>
      </c>
      <c r="L406" s="938" t="s">
        <v>114</v>
      </c>
      <c r="M406" s="963" t="s">
        <v>157</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HUM_ASR_FY_2022</v>
      </c>
      <c r="AB406" s="958">
        <f t="shared" si="65"/>
        <v>45032</v>
      </c>
      <c r="AC406" t="str">
        <f t="shared" si="66"/>
        <v>Unaudited</v>
      </c>
    </row>
    <row r="407" spans="1:29" x14ac:dyDescent="0.25">
      <c r="A407" t="s">
        <v>420</v>
      </c>
      <c r="B407" t="s">
        <v>1385</v>
      </c>
      <c r="C407" t="s">
        <v>1386</v>
      </c>
      <c r="D407">
        <v>1900</v>
      </c>
      <c r="E407" s="958">
        <v>1</v>
      </c>
      <c r="F407" t="s">
        <v>438</v>
      </c>
      <c r="G407" s="958">
        <v>91</v>
      </c>
      <c r="H407" t="s">
        <v>380</v>
      </c>
      <c r="I407" s="938" t="s">
        <v>488</v>
      </c>
      <c r="J407" s="938" t="s">
        <v>444</v>
      </c>
      <c r="K407" s="938" t="s">
        <v>448</v>
      </c>
      <c r="L407" s="938" t="s">
        <v>115</v>
      </c>
      <c r="M407" s="963" t="s">
        <v>113</v>
      </c>
      <c r="N407" s="679">
        <f t="shared" ca="1" si="69"/>
        <v>-62916.639999999999</v>
      </c>
      <c r="O407" s="679">
        <f t="shared" ca="1" si="68"/>
        <v>-25024.48541610513</v>
      </c>
      <c r="P407" s="679">
        <f t="shared" ca="1" si="68"/>
        <v>-5563.2661498053594</v>
      </c>
      <c r="Q407" s="679">
        <f t="shared" ca="1" si="68"/>
        <v>-16834.523274388746</v>
      </c>
      <c r="R407" s="679">
        <f t="shared" ca="1" si="68"/>
        <v>-10281.727567111389</v>
      </c>
      <c r="S407" s="679">
        <f t="shared" ca="1" si="68"/>
        <v>-42.65909267324075</v>
      </c>
      <c r="T407" s="679">
        <f t="shared" ca="1" si="68"/>
        <v>-1065.6002747097159</v>
      </c>
      <c r="U407" s="679">
        <f t="shared" ca="1" si="68"/>
        <v>-0.32797469272614671</v>
      </c>
      <c r="V407" s="679">
        <f t="shared" ca="1" si="68"/>
        <v>-1414.3027778629332</v>
      </c>
      <c r="W407" s="679">
        <f t="shared" ca="1" si="60"/>
        <v>0</v>
      </c>
      <c r="X407" s="679">
        <f t="shared" ca="1" si="68"/>
        <v>-17.087604298321462</v>
      </c>
      <c r="Y407" s="679">
        <f t="shared" ca="1" si="68"/>
        <v>-2672.6598683524362</v>
      </c>
      <c r="Z407" s="679">
        <f t="shared" ca="1" si="68"/>
        <v>0</v>
      </c>
      <c r="AA407" t="str">
        <f t="shared" si="64"/>
        <v>HUM_ASR_FY_2022</v>
      </c>
      <c r="AB407" s="958">
        <f t="shared" si="65"/>
        <v>45032</v>
      </c>
      <c r="AC407" t="str">
        <f t="shared" si="66"/>
        <v>Unaudited</v>
      </c>
    </row>
    <row r="408" spans="1:29" x14ac:dyDescent="0.25">
      <c r="A408" t="s">
        <v>420</v>
      </c>
      <c r="B408" t="s">
        <v>1385</v>
      </c>
      <c r="C408" t="s">
        <v>1386</v>
      </c>
      <c r="D408">
        <v>1900</v>
      </c>
      <c r="E408" s="958">
        <v>1</v>
      </c>
      <c r="F408" t="s">
        <v>438</v>
      </c>
      <c r="G408" s="958">
        <v>91</v>
      </c>
      <c r="H408" t="s">
        <v>380</v>
      </c>
      <c r="I408" s="938" t="s">
        <v>488</v>
      </c>
      <c r="J408" s="938" t="s">
        <v>444</v>
      </c>
      <c r="K408" s="938" t="s">
        <v>448</v>
      </c>
      <c r="L408" s="938" t="s">
        <v>116</v>
      </c>
      <c r="M408" s="963" t="s">
        <v>158</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HUM_ASR_FY_2022</v>
      </c>
      <c r="AB408" s="958">
        <f t="shared" si="65"/>
        <v>45032</v>
      </c>
      <c r="AC408" t="str">
        <f t="shared" si="66"/>
        <v>Unaudited</v>
      </c>
    </row>
    <row r="409" spans="1:29" x14ac:dyDescent="0.25">
      <c r="A409" t="s">
        <v>420</v>
      </c>
      <c r="B409" t="s">
        <v>1385</v>
      </c>
      <c r="C409" t="s">
        <v>1386</v>
      </c>
      <c r="D409">
        <v>1900</v>
      </c>
      <c r="E409" s="958">
        <v>1</v>
      </c>
      <c r="F409" t="s">
        <v>438</v>
      </c>
      <c r="G409" s="958">
        <v>91</v>
      </c>
      <c r="H409" t="s">
        <v>380</v>
      </c>
      <c r="I409" s="938" t="s">
        <v>488</v>
      </c>
      <c r="J409" s="938" t="s">
        <v>444</v>
      </c>
      <c r="K409" s="938" t="s">
        <v>448</v>
      </c>
      <c r="L409" s="946" t="s">
        <v>159</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HUM_ASR_FY_2022</v>
      </c>
      <c r="AB409" s="958">
        <f t="shared" si="65"/>
        <v>45032</v>
      </c>
      <c r="AC409" t="str">
        <f t="shared" si="66"/>
        <v>Unaudited</v>
      </c>
    </row>
    <row r="410" spans="1:29" x14ac:dyDescent="0.25">
      <c r="A410" t="s">
        <v>420</v>
      </c>
      <c r="B410" t="s">
        <v>1385</v>
      </c>
      <c r="C410" t="s">
        <v>1386</v>
      </c>
      <c r="D410">
        <v>1900</v>
      </c>
      <c r="E410" s="958">
        <v>1</v>
      </c>
      <c r="F410" t="s">
        <v>438</v>
      </c>
      <c r="G410" s="958">
        <v>91</v>
      </c>
      <c r="H410" t="s">
        <v>380</v>
      </c>
      <c r="I410" s="963" t="s">
        <v>488</v>
      </c>
      <c r="J410" s="963" t="s">
        <v>444</v>
      </c>
      <c r="K410" s="963" t="s">
        <v>448</v>
      </c>
      <c r="L410" s="938" t="s">
        <v>442</v>
      </c>
      <c r="M410" s="963" t="s">
        <v>456</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HUM_ASR_FY_2022</v>
      </c>
      <c r="AB410" s="958">
        <f t="shared" si="65"/>
        <v>45032</v>
      </c>
      <c r="AC410" t="str">
        <f t="shared" si="66"/>
        <v>Unaudited</v>
      </c>
    </row>
    <row r="411" spans="1:29" ht="30" x14ac:dyDescent="0.25">
      <c r="A411" t="s">
        <v>420</v>
      </c>
      <c r="B411" t="s">
        <v>1385</v>
      </c>
      <c r="C411" t="s">
        <v>1386</v>
      </c>
      <c r="D411">
        <v>1900</v>
      </c>
      <c r="E411" s="958">
        <v>1</v>
      </c>
      <c r="F411" t="s">
        <v>438</v>
      </c>
      <c r="G411" s="958">
        <v>91</v>
      </c>
      <c r="H411" t="s">
        <v>380</v>
      </c>
      <c r="I411" s="938" t="s">
        <v>488</v>
      </c>
      <c r="J411" s="938" t="s">
        <v>444</v>
      </c>
      <c r="K411" s="938" t="s">
        <v>449</v>
      </c>
      <c r="L411" s="938">
        <v>9.1</v>
      </c>
      <c r="M411" s="963" t="s">
        <v>185</v>
      </c>
      <c r="N411" s="679">
        <f t="shared" ca="1" si="69"/>
        <v>520278.60000000068</v>
      </c>
      <c r="O411" s="679">
        <f t="shared" ca="1" si="68"/>
        <v>39214.83</v>
      </c>
      <c r="P411" s="679">
        <f t="shared" ca="1" si="68"/>
        <v>167.49</v>
      </c>
      <c r="Q411" s="679">
        <f t="shared" ca="1" si="68"/>
        <v>94605.27</v>
      </c>
      <c r="R411" s="679">
        <f t="shared" ca="1" si="68"/>
        <v>14959.660000000002</v>
      </c>
      <c r="S411" s="679">
        <f t="shared" ca="1" si="68"/>
        <v>6522.78</v>
      </c>
      <c r="T411" s="679">
        <f t="shared" ca="1" si="68"/>
        <v>18263.25</v>
      </c>
      <c r="U411" s="679">
        <f t="shared" ca="1" si="68"/>
        <v>0</v>
      </c>
      <c r="V411" s="679">
        <f t="shared" ca="1" si="68"/>
        <v>310.39999999999998</v>
      </c>
      <c r="W411" s="679">
        <f t="shared" ca="1" si="60"/>
        <v>346234.92000000068</v>
      </c>
      <c r="X411" s="679">
        <f t="shared" ca="1" si="68"/>
        <v>0</v>
      </c>
      <c r="Y411" s="679">
        <f t="shared" ca="1" si="68"/>
        <v>0</v>
      </c>
      <c r="Z411" s="679">
        <f t="shared" ca="1" si="68"/>
        <v>0</v>
      </c>
      <c r="AA411" t="str">
        <f t="shared" si="64"/>
        <v>HUM_ASR_FY_2022</v>
      </c>
      <c r="AB411" s="958">
        <f t="shared" si="65"/>
        <v>45032</v>
      </c>
      <c r="AC411" t="str">
        <f t="shared" si="66"/>
        <v>Unaudited</v>
      </c>
    </row>
    <row r="412" spans="1:29" x14ac:dyDescent="0.25">
      <c r="A412" t="s">
        <v>420</v>
      </c>
      <c r="B412" t="s">
        <v>1385</v>
      </c>
      <c r="C412" t="s">
        <v>1386</v>
      </c>
      <c r="D412">
        <v>1900</v>
      </c>
      <c r="E412" s="958">
        <v>1</v>
      </c>
      <c r="F412" t="s">
        <v>438</v>
      </c>
      <c r="G412" s="958">
        <v>91</v>
      </c>
      <c r="H412" t="s">
        <v>380</v>
      </c>
      <c r="I412" s="938" t="s">
        <v>488</v>
      </c>
      <c r="J412" s="938" t="s">
        <v>444</v>
      </c>
      <c r="K412" s="938" t="s">
        <v>449</v>
      </c>
      <c r="L412" s="938" t="s">
        <v>106</v>
      </c>
      <c r="M412" s="963" t="s">
        <v>186</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HUM_ASR_FY_2022</v>
      </c>
      <c r="AB412" s="958">
        <f t="shared" si="65"/>
        <v>45032</v>
      </c>
      <c r="AC412" t="str">
        <f t="shared" si="66"/>
        <v>Unaudited</v>
      </c>
    </row>
    <row r="413" spans="1:29" x14ac:dyDescent="0.25">
      <c r="A413" t="s">
        <v>420</v>
      </c>
      <c r="B413" t="s">
        <v>1385</v>
      </c>
      <c r="C413" t="s">
        <v>1386</v>
      </c>
      <c r="D413">
        <v>1900</v>
      </c>
      <c r="E413" s="958">
        <v>1</v>
      </c>
      <c r="F413" t="s">
        <v>438</v>
      </c>
      <c r="G413" s="958">
        <v>91</v>
      </c>
      <c r="H413" t="s">
        <v>380</v>
      </c>
      <c r="I413" s="938" t="s">
        <v>488</v>
      </c>
      <c r="J413" s="938" t="s">
        <v>444</v>
      </c>
      <c r="K413" s="938" t="s">
        <v>449</v>
      </c>
      <c r="L413" s="938" t="s">
        <v>1321</v>
      </c>
      <c r="M413" s="963" t="s">
        <v>1322</v>
      </c>
      <c r="N413" s="679">
        <f t="shared" ca="1" si="69"/>
        <v>167901.47999999998</v>
      </c>
      <c r="O413" s="679">
        <f t="shared" ca="1" si="68"/>
        <v>1173.45</v>
      </c>
      <c r="P413" s="679">
        <f t="shared" ca="1" si="68"/>
        <v>0</v>
      </c>
      <c r="Q413" s="679">
        <f t="shared" ca="1" si="68"/>
        <v>4194.1799999999985</v>
      </c>
      <c r="R413" s="679">
        <f t="shared" ca="1" si="68"/>
        <v>55118.700000000004</v>
      </c>
      <c r="S413" s="679">
        <f t="shared" ca="1" si="68"/>
        <v>107415.15</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HUM_ASR_FY_2022</v>
      </c>
      <c r="AB413" s="958">
        <f t="shared" si="65"/>
        <v>45032</v>
      </c>
      <c r="AC413" t="str">
        <f t="shared" si="66"/>
        <v>Unaudited</v>
      </c>
    </row>
    <row r="414" spans="1:29" x14ac:dyDescent="0.25">
      <c r="A414" t="s">
        <v>420</v>
      </c>
      <c r="B414" t="s">
        <v>1385</v>
      </c>
      <c r="C414" t="s">
        <v>1386</v>
      </c>
      <c r="D414">
        <v>1900</v>
      </c>
      <c r="E414" s="958">
        <v>1</v>
      </c>
      <c r="F414" t="s">
        <v>438</v>
      </c>
      <c r="G414" s="958">
        <v>91</v>
      </c>
      <c r="H414" t="s">
        <v>380</v>
      </c>
      <c r="I414" s="938" t="s">
        <v>488</v>
      </c>
      <c r="J414" s="938" t="s">
        <v>444</v>
      </c>
      <c r="K414" s="938" t="s">
        <v>449</v>
      </c>
      <c r="L414" s="946" t="s">
        <v>107</v>
      </c>
      <c r="M414" s="961" t="s">
        <v>187</v>
      </c>
      <c r="N414" s="679">
        <f t="shared" ca="1" si="69"/>
        <v>420589.61000000004</v>
      </c>
      <c r="O414" s="679">
        <f t="shared" ca="1" si="68"/>
        <v>126677.18</v>
      </c>
      <c r="P414" s="679">
        <f t="shared" ca="1" si="68"/>
        <v>16294.41</v>
      </c>
      <c r="Q414" s="679">
        <f t="shared" ca="1" si="68"/>
        <v>216260.62999999998</v>
      </c>
      <c r="R414" s="679">
        <f t="shared" ca="1" si="68"/>
        <v>39333.46</v>
      </c>
      <c r="S414" s="679">
        <f t="shared" ca="1" si="68"/>
        <v>3659.2799999999993</v>
      </c>
      <c r="T414" s="679">
        <f t="shared" ca="1" si="68"/>
        <v>9267.0600000000013</v>
      </c>
      <c r="U414" s="679">
        <f t="shared" ca="1" si="68"/>
        <v>0</v>
      </c>
      <c r="V414" s="679">
        <f t="shared" ca="1" si="68"/>
        <v>444.84000000000003</v>
      </c>
      <c r="W414" s="679">
        <f t="shared" ca="1" si="60"/>
        <v>8652.75</v>
      </c>
      <c r="X414" s="679">
        <f t="shared" ca="1" si="68"/>
        <v>0</v>
      </c>
      <c r="Y414" s="679">
        <f t="shared" ca="1" si="68"/>
        <v>0</v>
      </c>
      <c r="Z414" s="679">
        <f t="shared" ca="1" si="68"/>
        <v>0</v>
      </c>
      <c r="AA414" t="str">
        <f t="shared" si="64"/>
        <v>HUM_ASR_FY_2022</v>
      </c>
      <c r="AB414" s="958">
        <f t="shared" si="65"/>
        <v>45032</v>
      </c>
      <c r="AC414" t="str">
        <f t="shared" si="66"/>
        <v>Unaudited</v>
      </c>
    </row>
    <row r="415" spans="1:29" x14ac:dyDescent="0.25">
      <c r="A415" t="s">
        <v>420</v>
      </c>
      <c r="B415" t="s">
        <v>1385</v>
      </c>
      <c r="C415" t="s">
        <v>1386</v>
      </c>
      <c r="D415">
        <v>1900</v>
      </c>
      <c r="E415" s="958">
        <v>1</v>
      </c>
      <c r="F415" t="s">
        <v>438</v>
      </c>
      <c r="G415" s="958">
        <v>91</v>
      </c>
      <c r="H415" t="s">
        <v>380</v>
      </c>
      <c r="I415" s="963" t="s">
        <v>488</v>
      </c>
      <c r="J415" s="963" t="s">
        <v>444</v>
      </c>
      <c r="K415" s="963" t="s">
        <v>449</v>
      </c>
      <c r="L415" s="938" t="s">
        <v>108</v>
      </c>
      <c r="M415" s="963" t="s">
        <v>160</v>
      </c>
      <c r="N415" s="679">
        <f t="shared" ca="1" si="69"/>
        <v>1304924.77</v>
      </c>
      <c r="O415" s="679">
        <f t="shared" ca="1" si="68"/>
        <v>794169.10999999696</v>
      </c>
      <c r="P415" s="679">
        <f t="shared" ca="1" si="68"/>
        <v>94932.940000000308</v>
      </c>
      <c r="Q415" s="679">
        <f t="shared" ca="1" si="68"/>
        <v>244613.84000000305</v>
      </c>
      <c r="R415" s="679">
        <f t="shared" ca="1" si="68"/>
        <v>105284.49000000009</v>
      </c>
      <c r="S415" s="679">
        <f t="shared" ca="1" si="68"/>
        <v>463.16000000000031</v>
      </c>
      <c r="T415" s="679">
        <f t="shared" ca="1" si="68"/>
        <v>33867.69</v>
      </c>
      <c r="U415" s="679">
        <f t="shared" ca="1" si="68"/>
        <v>-42.12</v>
      </c>
      <c r="V415" s="679">
        <f t="shared" ca="1" si="68"/>
        <v>7437.6699999999983</v>
      </c>
      <c r="W415" s="679">
        <f t="shared" ca="1" si="60"/>
        <v>3082.2999999999988</v>
      </c>
      <c r="X415" s="679">
        <f t="shared" ca="1" si="68"/>
        <v>2793.43</v>
      </c>
      <c r="Y415" s="679">
        <f t="shared" ca="1" si="68"/>
        <v>18322.260000000002</v>
      </c>
      <c r="Z415" s="679">
        <f t="shared" ca="1" si="68"/>
        <v>0</v>
      </c>
      <c r="AA415" t="str">
        <f t="shared" si="64"/>
        <v>HUM_ASR_FY_2022</v>
      </c>
      <c r="AB415" s="958">
        <f t="shared" si="65"/>
        <v>45032</v>
      </c>
      <c r="AC415" t="str">
        <f t="shared" si="66"/>
        <v>Unaudited</v>
      </c>
    </row>
    <row r="416" spans="1:29" x14ac:dyDescent="0.25">
      <c r="A416" t="s">
        <v>420</v>
      </c>
      <c r="B416" t="s">
        <v>1385</v>
      </c>
      <c r="C416" t="s">
        <v>1386</v>
      </c>
      <c r="D416">
        <v>1900</v>
      </c>
      <c r="E416" s="958">
        <v>1</v>
      </c>
      <c r="F416" t="s">
        <v>438</v>
      </c>
      <c r="G416" s="958">
        <v>91</v>
      </c>
      <c r="H416" t="s">
        <v>380</v>
      </c>
      <c r="I416" s="938" t="s">
        <v>488</v>
      </c>
      <c r="J416" s="938" t="s">
        <v>444</v>
      </c>
      <c r="K416" s="938" t="s">
        <v>449</v>
      </c>
      <c r="L416" s="938" t="s">
        <v>109</v>
      </c>
      <c r="M416" s="963" t="s">
        <v>134</v>
      </c>
      <c r="N416" s="679">
        <f t="shared" ca="1" si="69"/>
        <v>701084.75764502177</v>
      </c>
      <c r="O416" s="679">
        <f t="shared" ca="1" si="68"/>
        <v>563261.93427705637</v>
      </c>
      <c r="P416" s="679">
        <f t="shared" ca="1" si="68"/>
        <v>27057.922363636368</v>
      </c>
      <c r="Q416" s="679">
        <f t="shared" ca="1" si="68"/>
        <v>49892.326103896114</v>
      </c>
      <c r="R416" s="679">
        <f t="shared" ca="1" si="68"/>
        <v>17602.151870129874</v>
      </c>
      <c r="S416" s="679">
        <f t="shared" ca="1" si="68"/>
        <v>14965.30733333333</v>
      </c>
      <c r="T416" s="679">
        <f t="shared" ca="1" si="68"/>
        <v>14594.209030303031</v>
      </c>
      <c r="U416" s="679">
        <f t="shared" ca="1" si="68"/>
        <v>155.29066666666665</v>
      </c>
      <c r="V416" s="679">
        <f t="shared" ca="1" si="68"/>
        <v>1360.0886666666668</v>
      </c>
      <c r="W416" s="679">
        <f t="shared" ca="1" si="60"/>
        <v>126.98</v>
      </c>
      <c r="X416" s="679">
        <f t="shared" ca="1" si="68"/>
        <v>9716.6173333333336</v>
      </c>
      <c r="Y416" s="679">
        <f t="shared" ca="1" si="68"/>
        <v>2351.9299999999994</v>
      </c>
      <c r="Z416" s="679">
        <f t="shared" ca="1" si="68"/>
        <v>0</v>
      </c>
      <c r="AA416" t="str">
        <f t="shared" si="64"/>
        <v>HUM_ASR_FY_2022</v>
      </c>
      <c r="AB416" s="958">
        <f t="shared" si="65"/>
        <v>45032</v>
      </c>
      <c r="AC416" t="str">
        <f t="shared" si="66"/>
        <v>Unaudited</v>
      </c>
    </row>
    <row r="417" spans="1:29" x14ac:dyDescent="0.25">
      <c r="A417" t="s">
        <v>420</v>
      </c>
      <c r="B417" t="s">
        <v>1385</v>
      </c>
      <c r="C417" t="s">
        <v>1386</v>
      </c>
      <c r="D417">
        <v>1900</v>
      </c>
      <c r="E417" s="958">
        <v>1</v>
      </c>
      <c r="F417" t="s">
        <v>438</v>
      </c>
      <c r="G417" s="958">
        <v>91</v>
      </c>
      <c r="H417" t="s">
        <v>380</v>
      </c>
      <c r="I417" s="938" t="s">
        <v>488</v>
      </c>
      <c r="J417" s="938" t="s">
        <v>444</v>
      </c>
      <c r="K417" s="938" t="s">
        <v>449</v>
      </c>
      <c r="L417" s="938" t="s">
        <v>110</v>
      </c>
      <c r="M417" s="963" t="s">
        <v>162</v>
      </c>
      <c r="N417" s="679">
        <f t="shared" ca="1" si="69"/>
        <v>13841.242146511087</v>
      </c>
      <c r="O417" s="679">
        <f t="shared" ca="1" si="68"/>
        <v>8423.6940009876234</v>
      </c>
      <c r="P417" s="679">
        <f t="shared" ca="1" si="68"/>
        <v>1006.9467914385687</v>
      </c>
      <c r="Q417" s="679">
        <f t="shared" ca="1" si="68"/>
        <v>2594.60121354579</v>
      </c>
      <c r="R417" s="679">
        <f t="shared" ca="1" si="68"/>
        <v>1116.7449295654999</v>
      </c>
      <c r="S417" s="679">
        <f t="shared" ca="1" si="68"/>
        <v>4.9127044408683247</v>
      </c>
      <c r="T417" s="679">
        <f t="shared" ca="1" si="68"/>
        <v>359.2321251078497</v>
      </c>
      <c r="U417" s="679">
        <f t="shared" ca="1" si="68"/>
        <v>-0.44676377720306959</v>
      </c>
      <c r="V417" s="679">
        <f t="shared" ca="1" si="68"/>
        <v>78.890824852563014</v>
      </c>
      <c r="W417" s="679">
        <f t="shared" ca="1" si="60"/>
        <v>32.693731967545602</v>
      </c>
      <c r="X417" s="679">
        <f t="shared" ca="1" si="68"/>
        <v>29.629708883009748</v>
      </c>
      <c r="Y417" s="679">
        <f t="shared" ca="1" si="68"/>
        <v>194.34287949897234</v>
      </c>
      <c r="Z417" s="679">
        <f t="shared" ca="1" si="68"/>
        <v>0</v>
      </c>
      <c r="AA417" t="str">
        <f t="shared" si="64"/>
        <v>HUM_ASR_FY_2022</v>
      </c>
      <c r="AB417" s="958">
        <f t="shared" si="65"/>
        <v>45032</v>
      </c>
      <c r="AC417" t="str">
        <f t="shared" si="66"/>
        <v>Unaudited</v>
      </c>
    </row>
    <row r="418" spans="1:29" x14ac:dyDescent="0.25">
      <c r="A418" t="s">
        <v>420</v>
      </c>
      <c r="B418" t="s">
        <v>1385</v>
      </c>
      <c r="C418" t="s">
        <v>1386</v>
      </c>
      <c r="D418">
        <v>1900</v>
      </c>
      <c r="E418" s="958">
        <v>1</v>
      </c>
      <c r="F418" t="s">
        <v>438</v>
      </c>
      <c r="G418" s="958">
        <v>91</v>
      </c>
      <c r="H418" t="s">
        <v>380</v>
      </c>
      <c r="I418" s="938" t="s">
        <v>488</v>
      </c>
      <c r="J418" s="938" t="s">
        <v>444</v>
      </c>
      <c r="K418" s="938" t="s">
        <v>449</v>
      </c>
      <c r="L418" s="938" t="s">
        <v>111</v>
      </c>
      <c r="M418" s="963" t="s">
        <v>463</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HUM_ASR_FY_2022</v>
      </c>
      <c r="AB418" s="958">
        <f t="shared" si="65"/>
        <v>45032</v>
      </c>
      <c r="AC418" t="str">
        <f t="shared" si="66"/>
        <v>Unaudited</v>
      </c>
    </row>
    <row r="419" spans="1:29" x14ac:dyDescent="0.25">
      <c r="A419" t="s">
        <v>420</v>
      </c>
      <c r="B419" t="s">
        <v>1385</v>
      </c>
      <c r="C419" t="s">
        <v>1386</v>
      </c>
      <c r="D419">
        <v>1900</v>
      </c>
      <c r="E419" s="958">
        <v>1</v>
      </c>
      <c r="F419" t="s">
        <v>438</v>
      </c>
      <c r="G419" s="958">
        <v>91</v>
      </c>
      <c r="H419" t="s">
        <v>380</v>
      </c>
      <c r="I419" s="938" t="s">
        <v>488</v>
      </c>
      <c r="J419" s="938" t="s">
        <v>444</v>
      </c>
      <c r="K419" s="938" t="s">
        <v>6</v>
      </c>
      <c r="L419" s="946" t="s">
        <v>117</v>
      </c>
      <c r="M419" s="961" t="s">
        <v>188</v>
      </c>
      <c r="N419" s="679">
        <f t="shared" ca="1" si="69"/>
        <v>497175.86999999953</v>
      </c>
      <c r="O419" s="679">
        <f t="shared" ca="1" si="68"/>
        <v>196243.35999999978</v>
      </c>
      <c r="P419" s="679">
        <f t="shared" ca="1" si="68"/>
        <v>36497.200000000004</v>
      </c>
      <c r="Q419" s="679">
        <f t="shared" ca="1" si="68"/>
        <v>116709.06999999989</v>
      </c>
      <c r="R419" s="679">
        <f t="shared" ca="1" si="68"/>
        <v>80207.669999999911</v>
      </c>
      <c r="S419" s="679">
        <f t="shared" ca="1" si="68"/>
        <v>20872.8</v>
      </c>
      <c r="T419" s="679">
        <f t="shared" ca="1" si="68"/>
        <v>4746.2</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291.75</v>
      </c>
      <c r="V419" s="679">
        <f t="shared" ca="1" si="70"/>
        <v>2274.5499999999997</v>
      </c>
      <c r="W419" s="679">
        <f t="shared" ca="1" si="70"/>
        <v>0</v>
      </c>
      <c r="X419" s="679">
        <f t="shared" ca="1" si="70"/>
        <v>31094.659999999989</v>
      </c>
      <c r="Y419" s="679">
        <f t="shared" ca="1" si="70"/>
        <v>8238.61</v>
      </c>
      <c r="Z419" s="679">
        <f t="shared" ca="1" si="70"/>
        <v>0</v>
      </c>
      <c r="AA419" t="str">
        <f t="shared" si="64"/>
        <v>HUM_ASR_FY_2022</v>
      </c>
      <c r="AB419" s="958">
        <f t="shared" si="65"/>
        <v>45032</v>
      </c>
      <c r="AC419" t="str">
        <f t="shared" si="66"/>
        <v>Unaudited</v>
      </c>
    </row>
    <row r="420" spans="1:29" x14ac:dyDescent="0.25">
      <c r="A420" t="s">
        <v>420</v>
      </c>
      <c r="B420" t="s">
        <v>1385</v>
      </c>
      <c r="C420" t="s">
        <v>1386</v>
      </c>
      <c r="D420">
        <v>1900</v>
      </c>
      <c r="E420" s="958">
        <v>1</v>
      </c>
      <c r="F420" t="s">
        <v>438</v>
      </c>
      <c r="G420" s="958">
        <v>91</v>
      </c>
      <c r="H420" t="s">
        <v>380</v>
      </c>
      <c r="I420" s="963" t="s">
        <v>488</v>
      </c>
      <c r="J420" s="963" t="s">
        <v>444</v>
      </c>
      <c r="K420" s="963" t="s">
        <v>6</v>
      </c>
      <c r="L420" s="938" t="s">
        <v>45</v>
      </c>
      <c r="M420" s="963" t="s">
        <v>163</v>
      </c>
      <c r="N420" s="679">
        <f t="shared" ca="1" si="69"/>
        <v>52223.512354978346</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33039.45572294372</v>
      </c>
      <c r="P420" s="679">
        <f t="shared" ca="1" si="71"/>
        <v>3528.5476363636362</v>
      </c>
      <c r="Q420" s="679">
        <f t="shared" ca="1" si="71"/>
        <v>6237.5438961038963</v>
      </c>
      <c r="R420" s="679">
        <f t="shared" ca="1" si="71"/>
        <v>2743.1981298701303</v>
      </c>
      <c r="S420" s="679">
        <f t="shared" ca="1" si="71"/>
        <v>3493.012666666667</v>
      </c>
      <c r="T420" s="679">
        <f t="shared" ca="1" si="71"/>
        <v>207.52096969696967</v>
      </c>
      <c r="U420" s="679">
        <f t="shared" ca="1" si="70"/>
        <v>175.08933333333334</v>
      </c>
      <c r="V420" s="679">
        <f t="shared" ca="1" si="70"/>
        <v>117.22133333333335</v>
      </c>
      <c r="W420" s="679">
        <f t="shared" ca="1" si="70"/>
        <v>1.5199999999999998</v>
      </c>
      <c r="X420" s="679">
        <f t="shared" ca="1" si="70"/>
        <v>2267.1826666666666</v>
      </c>
      <c r="Y420" s="679">
        <f t="shared" ca="1" si="70"/>
        <v>413.22</v>
      </c>
      <c r="Z420" s="679">
        <f t="shared" ca="1" si="70"/>
        <v>0</v>
      </c>
      <c r="AA420" t="str">
        <f t="shared" si="64"/>
        <v>HUM_ASR_FY_2022</v>
      </c>
      <c r="AB420" s="958">
        <f t="shared" si="65"/>
        <v>45032</v>
      </c>
      <c r="AC420" t="str">
        <f t="shared" si="66"/>
        <v>Unaudited</v>
      </c>
    </row>
    <row r="421" spans="1:29" x14ac:dyDescent="0.25">
      <c r="A421" t="s">
        <v>420</v>
      </c>
      <c r="B421" t="s">
        <v>1385</v>
      </c>
      <c r="C421" t="s">
        <v>1386</v>
      </c>
      <c r="D421">
        <v>1900</v>
      </c>
      <c r="E421" s="958">
        <v>1</v>
      </c>
      <c r="F421" t="s">
        <v>438</v>
      </c>
      <c r="G421" s="958">
        <v>91</v>
      </c>
      <c r="H421" t="s">
        <v>380</v>
      </c>
      <c r="I421" s="938" t="s">
        <v>488</v>
      </c>
      <c r="J421" s="938" t="s">
        <v>444</v>
      </c>
      <c r="K421" s="938" t="s">
        <v>6</v>
      </c>
      <c r="L421" s="938" t="s">
        <v>46</v>
      </c>
      <c r="M421" s="963" t="s">
        <v>164</v>
      </c>
      <c r="N421" s="679">
        <f t="shared" ca="1" si="69"/>
        <v>2322.1978463497685</v>
      </c>
      <c r="O421" s="679">
        <f t="shared" ca="1" si="71"/>
        <v>916.60906220658308</v>
      </c>
      <c r="P421" s="679">
        <f t="shared" ca="1" si="71"/>
        <v>170.47029904688824</v>
      </c>
      <c r="Q421" s="679">
        <f t="shared" ca="1" si="71"/>
        <v>545.1220933217943</v>
      </c>
      <c r="R421" s="679">
        <f t="shared" ca="1" si="71"/>
        <v>374.63217700958182</v>
      </c>
      <c r="S421" s="679">
        <f t="shared" ca="1" si="71"/>
        <v>97.492203729214523</v>
      </c>
      <c r="T421" s="679">
        <f t="shared" ca="1" si="71"/>
        <v>22.16844397204007</v>
      </c>
      <c r="U421" s="679">
        <f t="shared" ca="1" si="70"/>
        <v>1.3626993234256228</v>
      </c>
      <c r="V421" s="679">
        <f t="shared" ca="1" si="70"/>
        <v>10.623916867515851</v>
      </c>
      <c r="W421" s="679">
        <f t="shared" ca="1" si="70"/>
        <v>0</v>
      </c>
      <c r="X421" s="679">
        <f t="shared" ca="1" si="70"/>
        <v>145.23623699794263</v>
      </c>
      <c r="Y421" s="679">
        <f t="shared" ca="1" si="70"/>
        <v>38.480713874781728</v>
      </c>
      <c r="Z421" s="679">
        <f t="shared" ca="1" si="70"/>
        <v>0</v>
      </c>
      <c r="AA421" t="str">
        <f t="shared" si="64"/>
        <v>HUM_ASR_FY_2022</v>
      </c>
      <c r="AB421" s="958">
        <f t="shared" si="65"/>
        <v>45032</v>
      </c>
      <c r="AC421" t="str">
        <f t="shared" si="66"/>
        <v>Unaudited</v>
      </c>
    </row>
    <row r="422" spans="1:29" x14ac:dyDescent="0.25">
      <c r="A422" t="s">
        <v>420</v>
      </c>
      <c r="B422" t="s">
        <v>1385</v>
      </c>
      <c r="C422" t="s">
        <v>1386</v>
      </c>
      <c r="D422">
        <v>1900</v>
      </c>
      <c r="E422" s="958">
        <v>1</v>
      </c>
      <c r="F422" t="s">
        <v>438</v>
      </c>
      <c r="G422" s="958">
        <v>91</v>
      </c>
      <c r="H422" t="s">
        <v>380</v>
      </c>
      <c r="I422" s="938" t="s">
        <v>488</v>
      </c>
      <c r="J422" s="938" t="s">
        <v>444</v>
      </c>
      <c r="K422" s="938" t="s">
        <v>6</v>
      </c>
      <c r="L422" s="938" t="s">
        <v>165</v>
      </c>
      <c r="M422" s="963" t="s">
        <v>461</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HUM_ASR_FY_2022</v>
      </c>
      <c r="AB422" s="958">
        <f t="shared" si="65"/>
        <v>45032</v>
      </c>
      <c r="AC422" t="str">
        <f t="shared" si="66"/>
        <v>Unaudited</v>
      </c>
    </row>
    <row r="423" spans="1:29" x14ac:dyDescent="0.25">
      <c r="A423" t="s">
        <v>420</v>
      </c>
      <c r="B423" t="s">
        <v>1385</v>
      </c>
      <c r="C423" t="s">
        <v>1386</v>
      </c>
      <c r="D423">
        <v>1900</v>
      </c>
      <c r="E423" s="958">
        <v>1</v>
      </c>
      <c r="F423" t="s">
        <v>438</v>
      </c>
      <c r="G423" s="958">
        <v>91</v>
      </c>
      <c r="H423" t="s">
        <v>380</v>
      </c>
      <c r="I423" s="938" t="s">
        <v>488</v>
      </c>
      <c r="J423" s="938" t="s">
        <v>444</v>
      </c>
      <c r="K423" s="938" t="s">
        <v>434</v>
      </c>
      <c r="L423" s="938" t="s">
        <v>120</v>
      </c>
      <c r="M423" s="963" t="s">
        <v>32</v>
      </c>
      <c r="N423" s="679">
        <f t="shared" ca="1" si="69"/>
        <v>-58486.410909090911</v>
      </c>
      <c r="O423" s="679">
        <f t="shared" ca="1" si="71"/>
        <v>-30609.337605615383</v>
      </c>
      <c r="P423" s="679">
        <f t="shared" ca="1" si="71"/>
        <v>-3832.6927059210434</v>
      </c>
      <c r="Q423" s="679">
        <f t="shared" ca="1" si="71"/>
        <v>-12381.541645085088</v>
      </c>
      <c r="R423" s="679">
        <f t="shared" ca="1" si="71"/>
        <v>-6787.5745020555569</v>
      </c>
      <c r="S423" s="679">
        <f t="shared" ca="1" si="71"/>
        <v>-609.60411401908448</v>
      </c>
      <c r="T423" s="679">
        <f t="shared" ca="1" si="71"/>
        <v>-853.36308199859729</v>
      </c>
      <c r="U423" s="679">
        <f t="shared" ca="1" si="70"/>
        <v>-3.6747296006074492</v>
      </c>
      <c r="V423" s="679">
        <f t="shared" ca="1" si="70"/>
        <v>-625.55871678103347</v>
      </c>
      <c r="W423" s="679">
        <f t="shared" ca="1" si="70"/>
        <v>-564.86259764979229</v>
      </c>
      <c r="X423" s="679">
        <f t="shared" ca="1" si="70"/>
        <v>-501.26951265643004</v>
      </c>
      <c r="Y423" s="679">
        <f t="shared" ca="1" si="70"/>
        <v>-1716.9316977082915</v>
      </c>
      <c r="Z423" s="679">
        <f t="shared" ca="1" si="70"/>
        <v>0</v>
      </c>
      <c r="AA423" t="str">
        <f t="shared" si="64"/>
        <v>HUM_ASR_FY_2022</v>
      </c>
      <c r="AB423" s="958">
        <f t="shared" si="65"/>
        <v>45032</v>
      </c>
      <c r="AC423" t="str">
        <f t="shared" si="66"/>
        <v>Unaudited</v>
      </c>
    </row>
    <row r="424" spans="1:29" x14ac:dyDescent="0.25">
      <c r="A424" t="s">
        <v>420</v>
      </c>
      <c r="B424" t="s">
        <v>1385</v>
      </c>
      <c r="C424" t="s">
        <v>1386</v>
      </c>
      <c r="D424">
        <v>1900</v>
      </c>
      <c r="E424" s="958">
        <v>1</v>
      </c>
      <c r="F424" t="s">
        <v>438</v>
      </c>
      <c r="G424" s="958">
        <v>91</v>
      </c>
      <c r="H424" t="s">
        <v>380</v>
      </c>
      <c r="I424" s="938" t="s">
        <v>488</v>
      </c>
      <c r="J424" s="938" t="s">
        <v>444</v>
      </c>
      <c r="K424" s="938" t="s">
        <v>434</v>
      </c>
      <c r="L424" s="938" t="s">
        <v>943</v>
      </c>
      <c r="M424" s="963" t="s">
        <v>935</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HUM_ASR_FY_2022</v>
      </c>
      <c r="AB424" s="958">
        <f t="shared" si="65"/>
        <v>45032</v>
      </c>
      <c r="AC424" t="str">
        <f t="shared" si="66"/>
        <v>Unaudited</v>
      </c>
    </row>
    <row r="425" spans="1:29" x14ac:dyDescent="0.25">
      <c r="A425" t="s">
        <v>420</v>
      </c>
      <c r="B425" t="s">
        <v>1385</v>
      </c>
      <c r="C425" t="s">
        <v>1386</v>
      </c>
      <c r="D425">
        <v>1900</v>
      </c>
      <c r="E425" s="958">
        <v>1</v>
      </c>
      <c r="F425" t="s">
        <v>438</v>
      </c>
      <c r="G425" s="958">
        <v>91</v>
      </c>
      <c r="H425" t="s">
        <v>380</v>
      </c>
      <c r="I425" s="938" t="s">
        <v>488</v>
      </c>
      <c r="J425" s="938" t="s">
        <v>444</v>
      </c>
      <c r="K425" s="938" t="s">
        <v>434</v>
      </c>
      <c r="L425" s="938" t="s">
        <v>167</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HUM_ASR_FY_2022</v>
      </c>
      <c r="AB425" s="958">
        <f t="shared" si="65"/>
        <v>45032</v>
      </c>
      <c r="AC425" t="str">
        <f t="shared" si="66"/>
        <v>Unaudited</v>
      </c>
    </row>
    <row r="426" spans="1:29" x14ac:dyDescent="0.25">
      <c r="A426" t="s">
        <v>420</v>
      </c>
      <c r="B426" t="s">
        <v>1385</v>
      </c>
      <c r="C426" t="s">
        <v>1386</v>
      </c>
      <c r="D426">
        <v>1900</v>
      </c>
      <c r="E426" s="958">
        <v>1</v>
      </c>
      <c r="F426" t="s">
        <v>438</v>
      </c>
      <c r="G426" s="958">
        <v>91</v>
      </c>
      <c r="H426" t="s">
        <v>380</v>
      </c>
      <c r="I426" s="938" t="s">
        <v>488</v>
      </c>
      <c r="J426" s="938" t="s">
        <v>444</v>
      </c>
      <c r="K426" s="938" t="s">
        <v>434</v>
      </c>
      <c r="L426" s="938" t="s">
        <v>168</v>
      </c>
      <c r="M426" s="963" t="s">
        <v>329</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HUM_ASR_FY_2022</v>
      </c>
      <c r="AB426" s="958">
        <f t="shared" si="65"/>
        <v>45032</v>
      </c>
      <c r="AC426" t="str">
        <f t="shared" si="66"/>
        <v>Unaudited</v>
      </c>
    </row>
    <row r="427" spans="1:29" x14ac:dyDescent="0.25">
      <c r="A427" t="s">
        <v>420</v>
      </c>
      <c r="B427" t="s">
        <v>1385</v>
      </c>
      <c r="C427" t="s">
        <v>1386</v>
      </c>
      <c r="D427">
        <v>1900</v>
      </c>
      <c r="E427" s="958">
        <v>1</v>
      </c>
      <c r="F427" t="s">
        <v>438</v>
      </c>
      <c r="G427" s="958">
        <v>91</v>
      </c>
      <c r="H427" t="s">
        <v>380</v>
      </c>
      <c r="I427" s="938" t="s">
        <v>488</v>
      </c>
      <c r="J427" s="938" t="s">
        <v>450</v>
      </c>
      <c r="K427" s="938" t="s">
        <v>435</v>
      </c>
      <c r="L427" s="946" t="s">
        <v>121</v>
      </c>
      <c r="M427" s="961" t="s">
        <v>27</v>
      </c>
      <c r="N427" s="679">
        <f t="shared" ca="1" si="69"/>
        <v>3911540.5766308517</v>
      </c>
      <c r="O427" s="679">
        <f t="shared" ca="1" si="71"/>
        <v>35901.221125064774</v>
      </c>
      <c r="P427" s="679">
        <f t="shared" ca="1" si="71"/>
        <v>3875639.3555057868</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HUM_ASR_FY_2022</v>
      </c>
      <c r="AB427" s="958">
        <f t="shared" si="65"/>
        <v>45032</v>
      </c>
      <c r="AC427" t="str">
        <f t="shared" si="66"/>
        <v>Unaudited</v>
      </c>
    </row>
    <row r="428" spans="1:29" x14ac:dyDescent="0.25">
      <c r="A428" t="s">
        <v>420</v>
      </c>
      <c r="B428" t="s">
        <v>1385</v>
      </c>
      <c r="C428" t="s">
        <v>1386</v>
      </c>
      <c r="D428">
        <v>1900</v>
      </c>
      <c r="E428" s="958">
        <v>1</v>
      </c>
      <c r="F428" t="s">
        <v>438</v>
      </c>
      <c r="G428" s="958">
        <v>91</v>
      </c>
      <c r="H428" t="s">
        <v>380</v>
      </c>
      <c r="I428" s="963" t="s">
        <v>488</v>
      </c>
      <c r="J428" s="963" t="s">
        <v>450</v>
      </c>
      <c r="K428" s="963" t="s">
        <v>435</v>
      </c>
      <c r="L428" s="938" t="s">
        <v>122</v>
      </c>
      <c r="M428" s="963" t="s">
        <v>97</v>
      </c>
      <c r="N428" s="679">
        <f t="shared" ca="1" si="69"/>
        <v>159089.18738612937</v>
      </c>
      <c r="O428" s="679">
        <f t="shared" ca="1" si="71"/>
        <v>0</v>
      </c>
      <c r="P428" s="679">
        <f t="shared" ca="1" si="71"/>
        <v>159089.18738612937</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HUM_ASR_FY_2022</v>
      </c>
      <c r="AB428" s="958">
        <f t="shared" si="65"/>
        <v>45032</v>
      </c>
      <c r="AC428" t="str">
        <f t="shared" si="66"/>
        <v>Unaudited</v>
      </c>
    </row>
    <row r="429" spans="1:29" x14ac:dyDescent="0.25">
      <c r="A429" t="s">
        <v>420</v>
      </c>
      <c r="B429" t="s">
        <v>1385</v>
      </c>
      <c r="C429" t="s">
        <v>1386</v>
      </c>
      <c r="D429">
        <v>1900</v>
      </c>
      <c r="E429" s="958">
        <v>1</v>
      </c>
      <c r="F429" t="s">
        <v>438</v>
      </c>
      <c r="G429" s="958">
        <v>91</v>
      </c>
      <c r="H429" t="s">
        <v>380</v>
      </c>
      <c r="I429" s="938" t="s">
        <v>488</v>
      </c>
      <c r="J429" s="938" t="s">
        <v>450</v>
      </c>
      <c r="K429" s="938" t="s">
        <v>435</v>
      </c>
      <c r="L429" s="938" t="s">
        <v>123</v>
      </c>
      <c r="M429" s="963" t="s">
        <v>98</v>
      </c>
      <c r="N429" s="679">
        <f t="shared" ca="1" si="69"/>
        <v>328527.32306579535</v>
      </c>
      <c r="O429" s="679">
        <f t="shared" ca="1" si="71"/>
        <v>0</v>
      </c>
      <c r="P429" s="679">
        <f t="shared" ca="1" si="71"/>
        <v>328527.32306579535</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HUM_ASR_FY_2022</v>
      </c>
      <c r="AB429" s="958">
        <f t="shared" si="65"/>
        <v>45032</v>
      </c>
      <c r="AC429" t="str">
        <f t="shared" si="66"/>
        <v>Unaudited</v>
      </c>
    </row>
    <row r="430" spans="1:29" x14ac:dyDescent="0.25">
      <c r="A430" t="s">
        <v>420</v>
      </c>
      <c r="B430" t="s">
        <v>1385</v>
      </c>
      <c r="C430" t="s">
        <v>1386</v>
      </c>
      <c r="D430">
        <v>1900</v>
      </c>
      <c r="E430" s="958">
        <v>1</v>
      </c>
      <c r="F430" t="s">
        <v>438</v>
      </c>
      <c r="G430" s="958">
        <v>91</v>
      </c>
      <c r="H430" t="s">
        <v>380</v>
      </c>
      <c r="I430" s="938" t="s">
        <v>488</v>
      </c>
      <c r="J430" s="938" t="s">
        <v>450</v>
      </c>
      <c r="K430" s="938" t="s">
        <v>435</v>
      </c>
      <c r="L430" s="938" t="s">
        <v>124</v>
      </c>
      <c r="M430" s="963" t="s">
        <v>99</v>
      </c>
      <c r="N430" s="679">
        <f t="shared" ca="1" si="69"/>
        <v>249442.74510913476</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249442.74510913476</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HUM_ASR_FY_2022</v>
      </c>
      <c r="AB430" s="958">
        <f t="shared" si="65"/>
        <v>45032</v>
      </c>
      <c r="AC430" t="str">
        <f t="shared" si="66"/>
        <v>Unaudited</v>
      </c>
    </row>
    <row r="431" spans="1:29" x14ac:dyDescent="0.25">
      <c r="A431" t="s">
        <v>420</v>
      </c>
      <c r="B431" t="s">
        <v>1385</v>
      </c>
      <c r="C431" t="s">
        <v>1386</v>
      </c>
      <c r="D431">
        <v>1900</v>
      </c>
      <c r="E431" s="958">
        <v>1</v>
      </c>
      <c r="F431" t="s">
        <v>438</v>
      </c>
      <c r="G431" s="958">
        <v>91</v>
      </c>
      <c r="H431" t="s">
        <v>380</v>
      </c>
      <c r="I431" s="938" t="s">
        <v>488</v>
      </c>
      <c r="J431" s="938" t="s">
        <v>450</v>
      </c>
      <c r="K431" s="938" t="s">
        <v>435</v>
      </c>
      <c r="L431" s="938" t="s">
        <v>125</v>
      </c>
      <c r="M431" s="963" t="s">
        <v>100</v>
      </c>
      <c r="N431" s="679">
        <f t="shared" ca="1" si="69"/>
        <v>271586.21649616875</v>
      </c>
      <c r="O431" s="679">
        <f t="shared" ca="1" si="73"/>
        <v>-268545.20735108294</v>
      </c>
      <c r="P431" s="679">
        <f t="shared" ca="1" si="73"/>
        <v>540131.42384725169</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HUM_ASR_FY_2022</v>
      </c>
      <c r="AB431" s="958">
        <f t="shared" si="65"/>
        <v>45032</v>
      </c>
      <c r="AC431" t="str">
        <f t="shared" si="66"/>
        <v>Unaudited</v>
      </c>
    </row>
    <row r="432" spans="1:29" x14ac:dyDescent="0.25">
      <c r="A432" t="s">
        <v>420</v>
      </c>
      <c r="B432" t="s">
        <v>1385</v>
      </c>
      <c r="C432" t="s">
        <v>1386</v>
      </c>
      <c r="D432">
        <v>1900</v>
      </c>
      <c r="E432" s="958">
        <v>1</v>
      </c>
      <c r="F432" t="s">
        <v>438</v>
      </c>
      <c r="G432" s="958">
        <v>91</v>
      </c>
      <c r="H432" t="s">
        <v>380</v>
      </c>
      <c r="I432" s="938" t="s">
        <v>488</v>
      </c>
      <c r="J432" s="938" t="s">
        <v>450</v>
      </c>
      <c r="K432" s="938" t="s">
        <v>435</v>
      </c>
      <c r="L432" s="938" t="s">
        <v>126</v>
      </c>
      <c r="M432" s="963" t="s">
        <v>28</v>
      </c>
      <c r="N432" s="679">
        <f t="shared" ca="1" si="69"/>
        <v>31146.556256316628</v>
      </c>
      <c r="O432" s="679">
        <f t="shared" ca="1" si="73"/>
        <v>0</v>
      </c>
      <c r="P432" s="679">
        <f t="shared" ca="1" si="73"/>
        <v>31146.556256316628</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HUM_ASR_FY_2022</v>
      </c>
      <c r="AB432" s="958">
        <f t="shared" si="65"/>
        <v>45032</v>
      </c>
      <c r="AC432" t="str">
        <f t="shared" si="66"/>
        <v>Unaudited</v>
      </c>
    </row>
    <row r="433" spans="1:29" x14ac:dyDescent="0.25">
      <c r="A433" t="s">
        <v>420</v>
      </c>
      <c r="B433" t="s">
        <v>1385</v>
      </c>
      <c r="C433" t="s">
        <v>1386</v>
      </c>
      <c r="D433">
        <v>1900</v>
      </c>
      <c r="E433" s="958">
        <v>1</v>
      </c>
      <c r="F433" t="s">
        <v>438</v>
      </c>
      <c r="G433" s="958">
        <v>91</v>
      </c>
      <c r="H433" t="s">
        <v>380</v>
      </c>
      <c r="I433" s="938" t="s">
        <v>488</v>
      </c>
      <c r="J433" s="938" t="s">
        <v>436</v>
      </c>
      <c r="K433" s="938" t="s">
        <v>436</v>
      </c>
      <c r="L433" s="938" t="s">
        <v>128</v>
      </c>
      <c r="M433" s="963" t="s">
        <v>326</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HUM_ASR_FY_2022</v>
      </c>
      <c r="AB433" s="958">
        <f t="shared" si="65"/>
        <v>45032</v>
      </c>
      <c r="AC433" t="str">
        <f t="shared" si="66"/>
        <v>Unaudited</v>
      </c>
    </row>
    <row r="434" spans="1:29" x14ac:dyDescent="0.25">
      <c r="A434" t="s">
        <v>420</v>
      </c>
      <c r="B434" t="s">
        <v>1385</v>
      </c>
      <c r="C434" t="s">
        <v>1386</v>
      </c>
      <c r="D434">
        <v>1900</v>
      </c>
      <c r="E434" s="958">
        <v>1</v>
      </c>
      <c r="F434" t="s">
        <v>438</v>
      </c>
      <c r="G434" s="958">
        <v>91</v>
      </c>
      <c r="H434" t="s">
        <v>380</v>
      </c>
      <c r="I434" s="938" t="s">
        <v>488</v>
      </c>
      <c r="J434" s="938" t="s">
        <v>436</v>
      </c>
      <c r="K434" s="938" t="s">
        <v>436</v>
      </c>
      <c r="L434" s="938" t="s">
        <v>129</v>
      </c>
      <c r="M434" s="963" t="s">
        <v>325</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HUM_ASR_FY_2022</v>
      </c>
      <c r="AB434" s="958">
        <f t="shared" si="65"/>
        <v>45032</v>
      </c>
      <c r="AC434" t="str">
        <f t="shared" si="66"/>
        <v>Unaudited</v>
      </c>
    </row>
    <row r="435" spans="1:29" ht="30" x14ac:dyDescent="0.25">
      <c r="A435" t="s">
        <v>420</v>
      </c>
      <c r="B435" t="s">
        <v>1385</v>
      </c>
      <c r="C435" t="s">
        <v>1386</v>
      </c>
      <c r="D435">
        <v>1900</v>
      </c>
      <c r="E435" s="958">
        <v>1</v>
      </c>
      <c r="F435" t="s">
        <v>438</v>
      </c>
      <c r="G435" s="958">
        <v>91</v>
      </c>
      <c r="H435" t="s">
        <v>380</v>
      </c>
      <c r="I435" s="938" t="s">
        <v>488</v>
      </c>
      <c r="J435" s="938" t="s">
        <v>436</v>
      </c>
      <c r="K435" s="938" t="s">
        <v>436</v>
      </c>
      <c r="L435" s="946" t="s">
        <v>130</v>
      </c>
      <c r="M435" s="961" t="s">
        <v>179</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HUM_ASR_FY_2022</v>
      </c>
      <c r="AB435" s="958">
        <f t="shared" si="65"/>
        <v>45032</v>
      </c>
      <c r="AC435" t="str">
        <f t="shared" si="66"/>
        <v>Unaudited</v>
      </c>
    </row>
    <row r="436" spans="1:29" x14ac:dyDescent="0.25">
      <c r="A436" t="s">
        <v>420</v>
      </c>
      <c r="B436" t="s">
        <v>1385</v>
      </c>
      <c r="C436" t="s">
        <v>1386</v>
      </c>
      <c r="D436">
        <v>1900</v>
      </c>
      <c r="E436" s="958">
        <v>1</v>
      </c>
      <c r="F436" t="s">
        <v>438</v>
      </c>
      <c r="G436" s="958">
        <v>91</v>
      </c>
      <c r="H436" t="s">
        <v>380</v>
      </c>
      <c r="I436" s="938" t="s">
        <v>488</v>
      </c>
      <c r="J436" s="938" t="s">
        <v>436</v>
      </c>
      <c r="K436" s="938" t="s">
        <v>436</v>
      </c>
      <c r="L436" s="938" t="s">
        <v>131</v>
      </c>
      <c r="M436" s="963" t="s">
        <v>494</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HUM_ASR_FY_2022</v>
      </c>
      <c r="AB436" s="958">
        <f t="shared" si="65"/>
        <v>45032</v>
      </c>
      <c r="AC436" t="str">
        <f t="shared" si="66"/>
        <v>Unaudited</v>
      </c>
    </row>
    <row r="437" spans="1:29" x14ac:dyDescent="0.25">
      <c r="A437" t="s">
        <v>420</v>
      </c>
      <c r="B437" t="s">
        <v>1385</v>
      </c>
      <c r="C437" t="s">
        <v>1386</v>
      </c>
      <c r="D437">
        <v>1900</v>
      </c>
      <c r="E437" s="958">
        <v>1</v>
      </c>
      <c r="F437" t="s">
        <v>438</v>
      </c>
      <c r="G437" s="958">
        <v>91</v>
      </c>
      <c r="H437" t="s">
        <v>380</v>
      </c>
      <c r="I437" s="938" t="s">
        <v>488</v>
      </c>
      <c r="J437" s="938" t="s">
        <v>436</v>
      </c>
      <c r="K437" s="938" t="s">
        <v>436</v>
      </c>
      <c r="L437" s="938" t="s">
        <v>132</v>
      </c>
      <c r="M437" s="963" t="s">
        <v>495</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HUM_ASR_FY_2022</v>
      </c>
      <c r="AB437" s="958">
        <f t="shared" si="65"/>
        <v>45032</v>
      </c>
      <c r="AC437" t="str">
        <f t="shared" si="66"/>
        <v>Unaudited</v>
      </c>
    </row>
    <row r="438" spans="1:29" x14ac:dyDescent="0.25">
      <c r="A438" t="s">
        <v>420</v>
      </c>
      <c r="B438" t="s">
        <v>1385</v>
      </c>
      <c r="C438" t="s">
        <v>1386</v>
      </c>
      <c r="D438">
        <v>1900</v>
      </c>
      <c r="E438" s="958">
        <v>1</v>
      </c>
      <c r="F438" t="s">
        <v>438</v>
      </c>
      <c r="G438" s="958">
        <v>91</v>
      </c>
      <c r="H438" t="s">
        <v>380</v>
      </c>
      <c r="I438" s="938" t="s">
        <v>488</v>
      </c>
      <c r="J438" s="938" t="s">
        <v>436</v>
      </c>
      <c r="K438" s="938" t="s">
        <v>436</v>
      </c>
      <c r="L438" s="938" t="s">
        <v>133</v>
      </c>
      <c r="M438" s="963" t="s">
        <v>496</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HUM_ASR_FY_2022</v>
      </c>
      <c r="AB438" s="958">
        <f t="shared" si="65"/>
        <v>45032</v>
      </c>
      <c r="AC438" t="str">
        <f t="shared" si="66"/>
        <v>Unaudited</v>
      </c>
    </row>
    <row r="439" spans="1:29" x14ac:dyDescent="0.25">
      <c r="A439" t="s">
        <v>420</v>
      </c>
      <c r="B439" t="s">
        <v>1385</v>
      </c>
      <c r="C439" t="s">
        <v>1386</v>
      </c>
      <c r="D439">
        <v>1900</v>
      </c>
      <c r="E439" s="958">
        <v>1</v>
      </c>
      <c r="F439" t="s">
        <v>438</v>
      </c>
      <c r="G439" s="958">
        <v>91</v>
      </c>
      <c r="H439" t="s">
        <v>380</v>
      </c>
      <c r="I439" s="938" t="s">
        <v>489</v>
      </c>
      <c r="J439" s="938" t="s">
        <v>26</v>
      </c>
      <c r="K439" s="938" t="s">
        <v>26</v>
      </c>
      <c r="L439" s="938" t="s">
        <v>269</v>
      </c>
      <c r="M439" s="963" t="s">
        <v>26</v>
      </c>
      <c r="N439" s="679">
        <f t="shared" ca="1" si="69"/>
        <v>1434923.4588125607</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HUM_ASR_FY_2022</v>
      </c>
      <c r="AB439" s="958">
        <f t="shared" si="65"/>
        <v>45032</v>
      </c>
      <c r="AC439" t="str">
        <f t="shared" si="66"/>
        <v>Unaudited</v>
      </c>
    </row>
    <row r="440" spans="1:29" x14ac:dyDescent="0.25">
      <c r="A440" t="s">
        <v>420</v>
      </c>
      <c r="B440" t="s">
        <v>1385</v>
      </c>
      <c r="C440" t="s">
        <v>1386</v>
      </c>
      <c r="D440">
        <v>1900</v>
      </c>
      <c r="E440" s="958">
        <v>1</v>
      </c>
      <c r="F440" t="s">
        <v>439</v>
      </c>
      <c r="G440" s="958">
        <v>182</v>
      </c>
      <c r="H440" t="s">
        <v>380</v>
      </c>
      <c r="I440" s="938" t="s">
        <v>432</v>
      </c>
      <c r="J440" s="938" t="s">
        <v>432</v>
      </c>
      <c r="K440" s="938" t="s">
        <v>432</v>
      </c>
      <c r="L440" s="946"/>
      <c r="M440" s="961" t="s">
        <v>432</v>
      </c>
      <c r="N440" s="679">
        <f t="shared" ca="1" si="69"/>
        <v>197768.26021505377</v>
      </c>
      <c r="O440" s="679">
        <f t="shared" ca="1" si="77"/>
        <v>158337.17849462369</v>
      </c>
      <c r="P440" s="679">
        <f t="shared" ca="1" si="77"/>
        <v>7960.4903225806447</v>
      </c>
      <c r="Q440" s="679">
        <f t="shared" ca="1" si="77"/>
        <v>13271.612903225803</v>
      </c>
      <c r="R440" s="679">
        <f t="shared" ca="1" si="77"/>
        <v>4639.4387096774199</v>
      </c>
      <c r="S440" s="679">
        <f t="shared" ca="1" si="77"/>
        <v>5140.5881720430107</v>
      </c>
      <c r="T440" s="679">
        <f t="shared" ca="1" si="77"/>
        <v>4086.5161290322549</v>
      </c>
      <c r="U440" s="679">
        <f t="shared" ca="1" si="77"/>
        <v>51</v>
      </c>
      <c r="V440" s="679">
        <f t="shared" ca="1" si="77"/>
        <v>345</v>
      </c>
      <c r="W440" s="679">
        <f t="shared" ca="1" si="75"/>
        <v>29</v>
      </c>
      <c r="X440" s="679">
        <f t="shared" ca="1" si="77"/>
        <v>3314.4354838709683</v>
      </c>
      <c r="Y440" s="679">
        <f t="shared" ca="1" si="77"/>
        <v>593</v>
      </c>
      <c r="Z440" s="679">
        <f t="shared" ca="1" si="77"/>
        <v>0</v>
      </c>
      <c r="AA440" t="str">
        <f t="shared" si="64"/>
        <v>HUM_ASR_FY_2022</v>
      </c>
      <c r="AB440" s="958">
        <f t="shared" si="65"/>
        <v>45032</v>
      </c>
      <c r="AC440" t="str">
        <f t="shared" si="66"/>
        <v>Unaudited</v>
      </c>
    </row>
    <row r="441" spans="1:29" x14ac:dyDescent="0.25">
      <c r="A441" t="s">
        <v>420</v>
      </c>
      <c r="B441" t="s">
        <v>1385</v>
      </c>
      <c r="C441" t="s">
        <v>1386</v>
      </c>
      <c r="D441">
        <v>1900</v>
      </c>
      <c r="E441" s="958">
        <v>1</v>
      </c>
      <c r="F441" t="s">
        <v>439</v>
      </c>
      <c r="G441" s="958">
        <v>182</v>
      </c>
      <c r="H441" t="s">
        <v>380</v>
      </c>
      <c r="I441" s="963" t="s">
        <v>487</v>
      </c>
      <c r="J441" s="963" t="s">
        <v>12</v>
      </c>
      <c r="K441" s="963" t="s">
        <v>12</v>
      </c>
      <c r="L441" s="954">
        <v>1.1000000000000001</v>
      </c>
      <c r="M441" s="963" t="s">
        <v>12</v>
      </c>
      <c r="N441" s="679">
        <f t="shared" ca="1" si="69"/>
        <v>58994007.190000013</v>
      </c>
      <c r="O441" s="679">
        <f t="shared" ca="1" si="77"/>
        <v>29271208.600000016</v>
      </c>
      <c r="P441" s="679">
        <f t="shared" ca="1" si="77"/>
        <v>4342063.4799999995</v>
      </c>
      <c r="Q441" s="679">
        <f t="shared" ca="1" si="77"/>
        <v>12195041.519999998</v>
      </c>
      <c r="R441" s="679">
        <f t="shared" ca="1" si="77"/>
        <v>7230012.2499999963</v>
      </c>
      <c r="S441" s="679">
        <f t="shared" ca="1" si="77"/>
        <v>976913.68000000087</v>
      </c>
      <c r="T441" s="679">
        <f t="shared" ca="1" si="77"/>
        <v>1563695.01</v>
      </c>
      <c r="U441" s="679">
        <f t="shared" ca="1" si="77"/>
        <v>6958.32</v>
      </c>
      <c r="V441" s="679">
        <f t="shared" ca="1" si="77"/>
        <v>906485.1</v>
      </c>
      <c r="W441" s="679">
        <f t="shared" ca="1" si="75"/>
        <v>740318.09000000008</v>
      </c>
      <c r="X441" s="679">
        <f t="shared" ca="1" si="77"/>
        <v>373806.04999999993</v>
      </c>
      <c r="Y441" s="679">
        <f t="shared" ca="1" si="77"/>
        <v>1387505.0900000003</v>
      </c>
      <c r="Z441" s="679">
        <f t="shared" ca="1" si="77"/>
        <v>0</v>
      </c>
      <c r="AA441" t="str">
        <f t="shared" si="64"/>
        <v>HUM_ASR_FY_2022</v>
      </c>
      <c r="AB441" s="958">
        <f t="shared" si="65"/>
        <v>45032</v>
      </c>
      <c r="AC441" t="str">
        <f t="shared" si="66"/>
        <v>Unaudited</v>
      </c>
    </row>
    <row r="442" spans="1:29" x14ac:dyDescent="0.25">
      <c r="A442" t="s">
        <v>420</v>
      </c>
      <c r="B442" t="s">
        <v>1385</v>
      </c>
      <c r="C442" t="s">
        <v>1386</v>
      </c>
      <c r="D442">
        <v>1900</v>
      </c>
      <c r="E442" s="958">
        <v>1</v>
      </c>
      <c r="F442" t="s">
        <v>439</v>
      </c>
      <c r="G442" s="958">
        <v>182</v>
      </c>
      <c r="H442" t="s">
        <v>380</v>
      </c>
      <c r="I442" s="959" t="s">
        <v>487</v>
      </c>
      <c r="J442" s="959" t="s">
        <v>12</v>
      </c>
      <c r="K442" s="959" t="s">
        <v>1328</v>
      </c>
      <c r="L442" s="954" t="s">
        <v>1319</v>
      </c>
      <c r="M442" s="959" t="s">
        <v>1328</v>
      </c>
      <c r="N442" s="679">
        <f t="shared" ca="1" si="69"/>
        <v>114254.60869101557</v>
      </c>
      <c r="O442" s="679">
        <f t="shared" ca="1" si="77"/>
        <v>91474.498235817897</v>
      </c>
      <c r="P442" s="679">
        <f t="shared" ca="1" si="77"/>
        <v>4598.9316273807035</v>
      </c>
      <c r="Q442" s="679">
        <f t="shared" ca="1" si="77"/>
        <v>7667.2714686766294</v>
      </c>
      <c r="R442" s="679">
        <f t="shared" ca="1" si="77"/>
        <v>2680.2948751419272</v>
      </c>
      <c r="S442" s="679">
        <f t="shared" ca="1" si="77"/>
        <v>2969.8187636366242</v>
      </c>
      <c r="T442" s="679">
        <f t="shared" ca="1" si="77"/>
        <v>2360.8606392370139</v>
      </c>
      <c r="U442" s="679">
        <f t="shared" ca="1" si="77"/>
        <v>29.463701793733296</v>
      </c>
      <c r="V442" s="679">
        <f t="shared" ca="1" si="77"/>
        <v>199.31327683996057</v>
      </c>
      <c r="W442" s="679">
        <f t="shared" ca="1" si="75"/>
        <v>16.753869647416973</v>
      </c>
      <c r="X442" s="679">
        <f t="shared" ca="1" si="77"/>
        <v>1914.8144845361242</v>
      </c>
      <c r="Y442" s="679">
        <f t="shared" ca="1" si="77"/>
        <v>342.5877483075264</v>
      </c>
      <c r="Z442" s="679">
        <f t="shared" ca="1" si="77"/>
        <v>0</v>
      </c>
      <c r="AA442" t="str">
        <f t="shared" si="64"/>
        <v>HUM_ASR_FY_2022</v>
      </c>
      <c r="AB442" s="958">
        <f t="shared" si="65"/>
        <v>45032</v>
      </c>
      <c r="AC442" t="str">
        <f t="shared" si="66"/>
        <v>Unaudited</v>
      </c>
    </row>
    <row r="443" spans="1:29" x14ac:dyDescent="0.25">
      <c r="A443" t="s">
        <v>420</v>
      </c>
      <c r="B443" t="s">
        <v>1385</v>
      </c>
      <c r="C443" t="s">
        <v>1386</v>
      </c>
      <c r="D443">
        <v>1900</v>
      </c>
      <c r="E443" s="958">
        <v>1</v>
      </c>
      <c r="F443" t="s">
        <v>439</v>
      </c>
      <c r="G443" s="958">
        <v>182</v>
      </c>
      <c r="H443" t="s">
        <v>380</v>
      </c>
      <c r="I443" s="959" t="s">
        <v>487</v>
      </c>
      <c r="J443" s="959" t="s">
        <v>490</v>
      </c>
      <c r="K443" s="959" t="s">
        <v>491</v>
      </c>
      <c r="L443" s="938" t="s">
        <v>63</v>
      </c>
      <c r="M443" s="959" t="s">
        <v>343</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HUM_ASR_FY_2022</v>
      </c>
      <c r="AB443" s="958">
        <f t="shared" si="65"/>
        <v>45032</v>
      </c>
      <c r="AC443" t="str">
        <f t="shared" si="66"/>
        <v>Unaudited</v>
      </c>
    </row>
    <row r="444" spans="1:29" x14ac:dyDescent="0.25">
      <c r="A444" t="s">
        <v>420</v>
      </c>
      <c r="B444" t="s">
        <v>1385</v>
      </c>
      <c r="C444" t="s">
        <v>1386</v>
      </c>
      <c r="D444">
        <v>1900</v>
      </c>
      <c r="E444" s="958">
        <v>1</v>
      </c>
      <c r="F444" t="s">
        <v>439</v>
      </c>
      <c r="G444" s="958">
        <v>182</v>
      </c>
      <c r="H444" t="s">
        <v>380</v>
      </c>
      <c r="I444" s="959" t="s">
        <v>487</v>
      </c>
      <c r="J444" s="959" t="s">
        <v>490</v>
      </c>
      <c r="K444" s="959" t="s">
        <v>1019</v>
      </c>
      <c r="L444" s="938" t="s">
        <v>915</v>
      </c>
      <c r="M444" s="959" t="s">
        <v>916</v>
      </c>
      <c r="N444" s="679">
        <f t="shared" ca="1" si="69"/>
        <v>1230604.9700000023</v>
      </c>
      <c r="O444" s="679">
        <f t="shared" ca="1" si="77"/>
        <v>1044901.7100000022</v>
      </c>
      <c r="P444" s="679">
        <f t="shared" ca="1" si="77"/>
        <v>131456.61999999994</v>
      </c>
      <c r="Q444" s="679">
        <f t="shared" ca="1" si="77"/>
        <v>23248.560000000005</v>
      </c>
      <c r="R444" s="679">
        <f t="shared" ca="1" si="77"/>
        <v>23248.560000000005</v>
      </c>
      <c r="S444" s="679">
        <f t="shared" ca="1" si="77"/>
        <v>3874.76</v>
      </c>
      <c r="T444" s="679">
        <f t="shared" ca="1" si="77"/>
        <v>3874.76</v>
      </c>
      <c r="U444" s="679">
        <f t="shared" ca="1" si="77"/>
        <v>0</v>
      </c>
      <c r="V444" s="679">
        <f t="shared" ca="1" si="77"/>
        <v>0</v>
      </c>
      <c r="W444" s="679">
        <f t="shared" ca="1" si="75"/>
        <v>0</v>
      </c>
      <c r="X444" s="679">
        <f t="shared" ca="1" si="77"/>
        <v>0</v>
      </c>
      <c r="Y444" s="679">
        <f t="shared" ca="1" si="77"/>
        <v>0</v>
      </c>
      <c r="Z444" s="679">
        <f t="shared" ca="1" si="77"/>
        <v>0</v>
      </c>
      <c r="AA444" t="str">
        <f t="shared" si="64"/>
        <v>HUM_ASR_FY_2022</v>
      </c>
      <c r="AB444" s="958">
        <f t="shared" si="65"/>
        <v>45032</v>
      </c>
      <c r="AC444" t="str">
        <f t="shared" si="66"/>
        <v>Unaudited</v>
      </c>
    </row>
    <row r="445" spans="1:29" x14ac:dyDescent="0.25">
      <c r="A445" t="s">
        <v>420</v>
      </c>
      <c r="B445" t="s">
        <v>1385</v>
      </c>
      <c r="C445" t="s">
        <v>1386</v>
      </c>
      <c r="D445">
        <v>1900</v>
      </c>
      <c r="E445" s="958">
        <v>1</v>
      </c>
      <c r="F445" t="s">
        <v>439</v>
      </c>
      <c r="G445" s="958">
        <v>182</v>
      </c>
      <c r="H445" t="s">
        <v>380</v>
      </c>
      <c r="I445" s="966" t="s">
        <v>487</v>
      </c>
      <c r="J445" s="966" t="s">
        <v>13</v>
      </c>
      <c r="K445" s="966" t="s">
        <v>492</v>
      </c>
      <c r="L445" s="946" t="s">
        <v>94</v>
      </c>
      <c r="M445" s="966" t="s">
        <v>146</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HUM_ASR_FY_2022</v>
      </c>
      <c r="AB445" s="958">
        <f t="shared" si="65"/>
        <v>45032</v>
      </c>
      <c r="AC445" t="str">
        <f t="shared" si="66"/>
        <v>Unaudited</v>
      </c>
    </row>
    <row r="446" spans="1:29" x14ac:dyDescent="0.25">
      <c r="A446" t="s">
        <v>420</v>
      </c>
      <c r="B446" t="s">
        <v>1385</v>
      </c>
      <c r="C446" t="s">
        <v>1386</v>
      </c>
      <c r="D446">
        <v>1900</v>
      </c>
      <c r="E446" s="958">
        <v>1</v>
      </c>
      <c r="F446" t="s">
        <v>439</v>
      </c>
      <c r="G446" s="958">
        <v>182</v>
      </c>
      <c r="H446" t="s">
        <v>380</v>
      </c>
      <c r="I446" s="938" t="s">
        <v>487</v>
      </c>
      <c r="J446" s="938" t="s">
        <v>13</v>
      </c>
      <c r="K446" s="938" t="s">
        <v>13</v>
      </c>
      <c r="L446" s="938" t="s">
        <v>35</v>
      </c>
      <c r="M446" s="959" t="s">
        <v>13</v>
      </c>
      <c r="N446" s="679">
        <f t="shared" ca="1" si="69"/>
        <v>19100.992033885141</v>
      </c>
      <c r="O446" s="679">
        <f t="shared" ca="1" si="77"/>
        <v>15292.631799485513</v>
      </c>
      <c r="P446" s="679">
        <f t="shared" ca="1" si="77"/>
        <v>768.84562807039674</v>
      </c>
      <c r="Q446" s="679">
        <f t="shared" ca="1" si="77"/>
        <v>1281.8081731905093</v>
      </c>
      <c r="R446" s="679">
        <f t="shared" ca="1" si="77"/>
        <v>448.08950505446842</v>
      </c>
      <c r="S446" s="679">
        <f t="shared" ca="1" si="77"/>
        <v>496.49187193589756</v>
      </c>
      <c r="T446" s="679">
        <f t="shared" ca="1" si="77"/>
        <v>394.68675075621024</v>
      </c>
      <c r="U446" s="679">
        <f t="shared" ca="1" si="77"/>
        <v>4.9257175679699472</v>
      </c>
      <c r="V446" s="679">
        <f t="shared" ca="1" si="77"/>
        <v>33.321030606855523</v>
      </c>
      <c r="W446" s="679">
        <f t="shared" ca="1" si="75"/>
        <v>2.8008982249240875</v>
      </c>
      <c r="X446" s="679">
        <f t="shared" ca="1" si="77"/>
        <v>320.11711942757256</v>
      </c>
      <c r="Y446" s="679">
        <f t="shared" ca="1" si="77"/>
        <v>57.273539564827026</v>
      </c>
      <c r="Z446" s="679">
        <f t="shared" ca="1" si="77"/>
        <v>0</v>
      </c>
      <c r="AA446" t="str">
        <f t="shared" si="64"/>
        <v>HUM_ASR_FY_2022</v>
      </c>
      <c r="AB446" s="958">
        <f t="shared" si="65"/>
        <v>45032</v>
      </c>
      <c r="AC446" t="str">
        <f t="shared" si="66"/>
        <v>Unaudited</v>
      </c>
    </row>
    <row r="447" spans="1:29" x14ac:dyDescent="0.25">
      <c r="A447" t="s">
        <v>420</v>
      </c>
      <c r="B447" t="s">
        <v>1385</v>
      </c>
      <c r="C447" t="s">
        <v>1386</v>
      </c>
      <c r="D447">
        <v>1900</v>
      </c>
      <c r="E447" s="958">
        <v>1</v>
      </c>
      <c r="F447" t="s">
        <v>439</v>
      </c>
      <c r="G447" s="958">
        <v>182</v>
      </c>
      <c r="H447" t="s">
        <v>380</v>
      </c>
      <c r="I447" s="938" t="s">
        <v>488</v>
      </c>
      <c r="J447" s="938" t="s">
        <v>444</v>
      </c>
      <c r="K447" s="938" t="s">
        <v>0</v>
      </c>
      <c r="L447" s="944">
        <v>2.1</v>
      </c>
      <c r="M447" s="960" t="s">
        <v>147</v>
      </c>
      <c r="N447" s="679">
        <f t="shared" ca="1" si="69"/>
        <v>5391686.0800000001</v>
      </c>
      <c r="O447" s="679">
        <f t="shared" ca="1" si="77"/>
        <v>2503347.2599999993</v>
      </c>
      <c r="P447" s="679">
        <f t="shared" ca="1" si="77"/>
        <v>205869.64999999997</v>
      </c>
      <c r="Q447" s="679">
        <f t="shared" ca="1" si="77"/>
        <v>1668455.0099999998</v>
      </c>
      <c r="R447" s="679">
        <f t="shared" ca="1" si="77"/>
        <v>711786.43000000017</v>
      </c>
      <c r="S447" s="679">
        <f t="shared" ca="1" si="77"/>
        <v>28748.94</v>
      </c>
      <c r="T447" s="679">
        <f t="shared" ca="1" si="77"/>
        <v>39981.15</v>
      </c>
      <c r="U447" s="679">
        <f t="shared" ca="1" si="77"/>
        <v>0</v>
      </c>
      <c r="V447" s="679">
        <f t="shared" ca="1" si="77"/>
        <v>5488.93</v>
      </c>
      <c r="W447" s="679">
        <f t="shared" ca="1" si="75"/>
        <v>0</v>
      </c>
      <c r="X447" s="679">
        <f t="shared" ca="1" si="77"/>
        <v>55873.4</v>
      </c>
      <c r="Y447" s="679">
        <f t="shared" ca="1" si="77"/>
        <v>172135.31</v>
      </c>
      <c r="Z447" s="679">
        <f t="shared" ca="1" si="77"/>
        <v>0</v>
      </c>
      <c r="AA447" t="str">
        <f t="shared" si="64"/>
        <v>HUM_ASR_FY_2022</v>
      </c>
      <c r="AB447" s="958">
        <f t="shared" si="65"/>
        <v>45032</v>
      </c>
      <c r="AC447" t="str">
        <f t="shared" si="66"/>
        <v>Unaudited</v>
      </c>
    </row>
    <row r="448" spans="1:29" ht="30" x14ac:dyDescent="0.25">
      <c r="A448" t="s">
        <v>420</v>
      </c>
      <c r="B448" t="s">
        <v>1385</v>
      </c>
      <c r="C448" t="s">
        <v>1386</v>
      </c>
      <c r="D448">
        <v>1900</v>
      </c>
      <c r="E448" s="958">
        <v>1</v>
      </c>
      <c r="F448" t="s">
        <v>439</v>
      </c>
      <c r="G448" s="958">
        <v>182</v>
      </c>
      <c r="H448" t="s">
        <v>380</v>
      </c>
      <c r="I448" s="959" t="s">
        <v>488</v>
      </c>
      <c r="J448" s="959" t="s">
        <v>444</v>
      </c>
      <c r="K448" s="959" t="s">
        <v>0</v>
      </c>
      <c r="L448" s="938">
        <v>2.2000000000000002</v>
      </c>
      <c r="M448" s="959" t="s">
        <v>148</v>
      </c>
      <c r="N448" s="679">
        <f t="shared" ca="1" si="69"/>
        <v>61175.852071807079</v>
      </c>
      <c r="O448" s="679">
        <f t="shared" ca="1" si="77"/>
        <v>28403.805301313751</v>
      </c>
      <c r="P448" s="679">
        <f t="shared" ca="1" si="77"/>
        <v>2335.8650833163306</v>
      </c>
      <c r="Q448" s="679">
        <f t="shared" ca="1" si="77"/>
        <v>18930.841923242202</v>
      </c>
      <c r="R448" s="679">
        <f t="shared" ca="1" si="77"/>
        <v>8076.1640611687262</v>
      </c>
      <c r="S448" s="679">
        <f t="shared" ca="1" si="77"/>
        <v>326.19497399619706</v>
      </c>
      <c r="T448" s="679">
        <f t="shared" ca="1" si="77"/>
        <v>453.63934060135978</v>
      </c>
      <c r="U448" s="679">
        <f t="shared" ca="1" si="77"/>
        <v>0</v>
      </c>
      <c r="V448" s="679">
        <f t="shared" ca="1" si="77"/>
        <v>62.279213724643277</v>
      </c>
      <c r="W448" s="679">
        <f t="shared" ca="1" si="75"/>
        <v>0</v>
      </c>
      <c r="X448" s="679">
        <f t="shared" ca="1" si="77"/>
        <v>633.95806106517739</v>
      </c>
      <c r="Y448" s="679">
        <f t="shared" ca="1" si="77"/>
        <v>1953.104113378696</v>
      </c>
      <c r="Z448" s="679">
        <f t="shared" ca="1" si="77"/>
        <v>0</v>
      </c>
      <c r="AA448" t="str">
        <f t="shared" si="64"/>
        <v>HUM_ASR_FY_2022</v>
      </c>
      <c r="AB448" s="958">
        <f t="shared" si="65"/>
        <v>45032</v>
      </c>
      <c r="AC448" t="str">
        <f t="shared" si="66"/>
        <v>Unaudited</v>
      </c>
    </row>
    <row r="449" spans="1:29" x14ac:dyDescent="0.25">
      <c r="A449" t="s">
        <v>420</v>
      </c>
      <c r="B449" t="s">
        <v>1385</v>
      </c>
      <c r="C449" t="s">
        <v>1386</v>
      </c>
      <c r="D449">
        <v>1900</v>
      </c>
      <c r="E449" s="958">
        <v>1</v>
      </c>
      <c r="F449" t="s">
        <v>439</v>
      </c>
      <c r="G449" s="958">
        <v>182</v>
      </c>
      <c r="H449" t="s">
        <v>380</v>
      </c>
      <c r="I449" s="938" t="s">
        <v>488</v>
      </c>
      <c r="J449" s="938" t="s">
        <v>444</v>
      </c>
      <c r="K449" s="938" t="s">
        <v>0</v>
      </c>
      <c r="L449" s="938">
        <v>2.2999999999999998</v>
      </c>
      <c r="M449" s="959" t="s">
        <v>149</v>
      </c>
      <c r="N449" s="679">
        <f t="shared" ca="1" si="69"/>
        <v>5813967.7800000366</v>
      </c>
      <c r="O449" s="679">
        <f t="shared" ca="1" si="77"/>
        <v>3670760.0500000445</v>
      </c>
      <c r="P449" s="679">
        <f t="shared" ca="1" si="77"/>
        <v>429348.89000000007</v>
      </c>
      <c r="Q449" s="679">
        <f t="shared" ca="1" si="77"/>
        <v>993313.32999999309</v>
      </c>
      <c r="R449" s="679">
        <f t="shared" ca="1" si="77"/>
        <v>542360.2799999991</v>
      </c>
      <c r="S449" s="679">
        <f t="shared" ca="1" si="77"/>
        <v>5704.8200000000033</v>
      </c>
      <c r="T449" s="679">
        <f t="shared" ca="1" si="77"/>
        <v>69857.08</v>
      </c>
      <c r="U449" s="679">
        <f t="shared" ca="1" si="77"/>
        <v>50.430000000000078</v>
      </c>
      <c r="V449" s="679">
        <f t="shared" ca="1" si="77"/>
        <v>15442.54</v>
      </c>
      <c r="W449" s="679">
        <f t="shared" ca="1" si="75"/>
        <v>2362.2699999999995</v>
      </c>
      <c r="X449" s="679">
        <f t="shared" ca="1" si="77"/>
        <v>14308.13</v>
      </c>
      <c r="Y449" s="679">
        <f t="shared" ca="1" si="77"/>
        <v>70459.960000000006</v>
      </c>
      <c r="Z449" s="679">
        <f t="shared" ca="1" si="77"/>
        <v>0</v>
      </c>
      <c r="AA449" t="str">
        <f t="shared" si="64"/>
        <v>HUM_ASR_FY_2022</v>
      </c>
      <c r="AB449" s="958">
        <f t="shared" si="65"/>
        <v>45032</v>
      </c>
      <c r="AC449" t="str">
        <f t="shared" si="66"/>
        <v>Unaudited</v>
      </c>
    </row>
    <row r="450" spans="1:29" x14ac:dyDescent="0.25">
      <c r="A450" t="s">
        <v>420</v>
      </c>
      <c r="B450" t="s">
        <v>1385</v>
      </c>
      <c r="C450" t="s">
        <v>1386</v>
      </c>
      <c r="D450">
        <v>1900</v>
      </c>
      <c r="E450" s="958">
        <v>1</v>
      </c>
      <c r="F450" t="s">
        <v>439</v>
      </c>
      <c r="G450" s="958">
        <v>182</v>
      </c>
      <c r="H450" t="s">
        <v>380</v>
      </c>
      <c r="I450" s="938" t="s">
        <v>488</v>
      </c>
      <c r="J450" s="938" t="s">
        <v>444</v>
      </c>
      <c r="K450" s="938" t="s">
        <v>0</v>
      </c>
      <c r="L450" s="938">
        <v>2.4</v>
      </c>
      <c r="M450" s="959" t="s">
        <v>150</v>
      </c>
      <c r="N450" s="679">
        <f t="shared" ca="1" si="69"/>
        <v>1097191.96</v>
      </c>
      <c r="O450" s="679">
        <f t="shared" ca="1" si="77"/>
        <v>294189.78999999992</v>
      </c>
      <c r="P450" s="679">
        <f t="shared" ca="1" si="77"/>
        <v>20420.32</v>
      </c>
      <c r="Q450" s="679">
        <f t="shared" ca="1" si="77"/>
        <v>350026.4</v>
      </c>
      <c r="R450" s="679">
        <f t="shared" ca="1" si="77"/>
        <v>142439.85</v>
      </c>
      <c r="S450" s="679">
        <f t="shared" ca="1" si="77"/>
        <v>102316.89999999988</v>
      </c>
      <c r="T450" s="679">
        <f t="shared" ca="1" si="77"/>
        <v>13822.17</v>
      </c>
      <c r="U450" s="679">
        <f t="shared" ca="1" si="77"/>
        <v>1.66</v>
      </c>
      <c r="V450" s="679">
        <f t="shared" ca="1" si="77"/>
        <v>4517.1000000000004</v>
      </c>
      <c r="W450" s="679">
        <f t="shared" ca="1" si="75"/>
        <v>0</v>
      </c>
      <c r="X450" s="679">
        <f t="shared" ca="1" si="77"/>
        <v>90303.800000000076</v>
      </c>
      <c r="Y450" s="679">
        <f t="shared" ca="1" si="77"/>
        <v>79153.969999999987</v>
      </c>
      <c r="Z450" s="679">
        <f t="shared" ca="1" si="77"/>
        <v>0</v>
      </c>
      <c r="AA450" t="str">
        <f t="shared" ref="AA450:AA513" si="78">file_name</f>
        <v>HUM_ASR_FY_2022</v>
      </c>
      <c r="AB450" s="958">
        <f t="shared" ref="AB450:AB513" si="79">file_date</f>
        <v>45032</v>
      </c>
      <c r="AC450" t="str">
        <f t="shared" ref="AC450:AC513" si="80">status</f>
        <v>Unaudited</v>
      </c>
    </row>
    <row r="451" spans="1:29" ht="30" x14ac:dyDescent="0.25">
      <c r="A451" t="s">
        <v>420</v>
      </c>
      <c r="B451" t="s">
        <v>1385</v>
      </c>
      <c r="C451" t="s">
        <v>1386</v>
      </c>
      <c r="D451">
        <v>1900</v>
      </c>
      <c r="E451" s="958">
        <v>1</v>
      </c>
      <c r="F451" t="s">
        <v>439</v>
      </c>
      <c r="G451" s="958">
        <v>182</v>
      </c>
      <c r="H451" t="s">
        <v>380</v>
      </c>
      <c r="I451" s="959" t="s">
        <v>488</v>
      </c>
      <c r="J451" s="959" t="s">
        <v>444</v>
      </c>
      <c r="K451" s="959" t="s">
        <v>0</v>
      </c>
      <c r="L451" s="938">
        <v>2.5</v>
      </c>
      <c r="M451" s="959" t="s">
        <v>151</v>
      </c>
      <c r="N451" s="679">
        <f t="shared" ca="1" si="69"/>
        <v>78416.302363595896</v>
      </c>
      <c r="O451" s="679">
        <f t="shared" ca="1" si="77"/>
        <v>21025.742409671664</v>
      </c>
      <c r="P451" s="679">
        <f t="shared" ca="1" si="77"/>
        <v>1459.4401397922973</v>
      </c>
      <c r="Q451" s="679">
        <f t="shared" ca="1" si="77"/>
        <v>25016.384569242531</v>
      </c>
      <c r="R451" s="679">
        <f t="shared" ca="1" si="77"/>
        <v>10180.175168459351</v>
      </c>
      <c r="S451" s="679">
        <f t="shared" ca="1" si="77"/>
        <v>7312.5881885844256</v>
      </c>
      <c r="T451" s="679">
        <f t="shared" ca="1" si="77"/>
        <v>987.87040149385018</v>
      </c>
      <c r="U451" s="679">
        <f t="shared" ca="1" si="77"/>
        <v>0.11864018938269397</v>
      </c>
      <c r="V451" s="679">
        <f t="shared" ca="1" si="77"/>
        <v>322.83710810877528</v>
      </c>
      <c r="W451" s="679">
        <f t="shared" ca="1" si="75"/>
        <v>0</v>
      </c>
      <c r="X451" s="679">
        <f t="shared" ca="1" si="77"/>
        <v>6454.012008419837</v>
      </c>
      <c r="Y451" s="679">
        <f t="shared" ca="1" si="77"/>
        <v>5657.1337296337806</v>
      </c>
      <c r="Z451" s="679">
        <f t="shared" ca="1" si="77"/>
        <v>0</v>
      </c>
      <c r="AA451" t="str">
        <f t="shared" si="78"/>
        <v>HUM_ASR_FY_2022</v>
      </c>
      <c r="AB451" s="958">
        <f t="shared" si="79"/>
        <v>45032</v>
      </c>
      <c r="AC451" t="str">
        <f t="shared" si="80"/>
        <v>Unaudited</v>
      </c>
    </row>
    <row r="452" spans="1:29" x14ac:dyDescent="0.25">
      <c r="A452" t="s">
        <v>420</v>
      </c>
      <c r="B452" t="s">
        <v>1385</v>
      </c>
      <c r="C452" t="s">
        <v>1386</v>
      </c>
      <c r="D452">
        <v>1900</v>
      </c>
      <c r="E452" s="958">
        <v>1</v>
      </c>
      <c r="F452" t="s">
        <v>439</v>
      </c>
      <c r="G452" s="958">
        <v>182</v>
      </c>
      <c r="H452" t="s">
        <v>380</v>
      </c>
      <c r="I452" s="959" t="s">
        <v>488</v>
      </c>
      <c r="J452" s="959" t="s">
        <v>444</v>
      </c>
      <c r="K452" s="959" t="s">
        <v>0</v>
      </c>
      <c r="L452" s="954" t="s">
        <v>96</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HUM_ASR_FY_2022</v>
      </c>
      <c r="AB452" s="958">
        <f t="shared" si="79"/>
        <v>45032</v>
      </c>
      <c r="AC452" t="str">
        <f t="shared" si="80"/>
        <v>Unaudited</v>
      </c>
    </row>
    <row r="453" spans="1:29" x14ac:dyDescent="0.25">
      <c r="A453" t="s">
        <v>420</v>
      </c>
      <c r="B453" t="s">
        <v>1385</v>
      </c>
      <c r="C453" t="s">
        <v>1386</v>
      </c>
      <c r="D453">
        <v>1900</v>
      </c>
      <c r="E453" s="958">
        <v>1</v>
      </c>
      <c r="F453" t="s">
        <v>439</v>
      </c>
      <c r="G453" s="958">
        <v>182</v>
      </c>
      <c r="H453" t="s">
        <v>380</v>
      </c>
      <c r="I453" s="938" t="s">
        <v>488</v>
      </c>
      <c r="J453" s="938" t="s">
        <v>444</v>
      </c>
      <c r="K453" s="938" t="s">
        <v>0</v>
      </c>
      <c r="L453" s="938" t="s">
        <v>152</v>
      </c>
      <c r="M453" s="959" t="s">
        <v>451</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HUM_ASR_FY_2022</v>
      </c>
      <c r="AB453" s="958">
        <f t="shared" si="79"/>
        <v>45032</v>
      </c>
      <c r="AC453" t="str">
        <f t="shared" si="80"/>
        <v>Unaudited</v>
      </c>
    </row>
    <row r="454" spans="1:29" x14ac:dyDescent="0.25">
      <c r="A454" t="s">
        <v>420</v>
      </c>
      <c r="B454" t="s">
        <v>1385</v>
      </c>
      <c r="C454" t="s">
        <v>1386</v>
      </c>
      <c r="D454">
        <v>1900</v>
      </c>
      <c r="E454" s="958">
        <v>1</v>
      </c>
      <c r="F454" t="s">
        <v>439</v>
      </c>
      <c r="G454" s="958">
        <v>182</v>
      </c>
      <c r="H454" t="s">
        <v>380</v>
      </c>
      <c r="I454" s="938" t="s">
        <v>488</v>
      </c>
      <c r="J454" s="938" t="s">
        <v>444</v>
      </c>
      <c r="K454" s="938" t="s">
        <v>0</v>
      </c>
      <c r="L454" s="938" t="s">
        <v>917</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HUM_ASR_FY_2022</v>
      </c>
      <c r="AB454" s="958">
        <f t="shared" si="79"/>
        <v>45032</v>
      </c>
      <c r="AC454" t="str">
        <f t="shared" si="80"/>
        <v>Unaudited</v>
      </c>
    </row>
    <row r="455" spans="1:29" x14ac:dyDescent="0.25">
      <c r="A455" t="s">
        <v>420</v>
      </c>
      <c r="B455" t="s">
        <v>1385</v>
      </c>
      <c r="C455" t="s">
        <v>1386</v>
      </c>
      <c r="D455">
        <v>1900</v>
      </c>
      <c r="E455" s="958">
        <v>1</v>
      </c>
      <c r="F455" t="s">
        <v>439</v>
      </c>
      <c r="G455" s="958">
        <v>182</v>
      </c>
      <c r="H455" t="s">
        <v>380</v>
      </c>
      <c r="I455" s="938" t="s">
        <v>488</v>
      </c>
      <c r="J455" s="938" t="s">
        <v>444</v>
      </c>
      <c r="K455" s="938" t="s">
        <v>53</v>
      </c>
      <c r="L455" s="938">
        <v>3.1</v>
      </c>
      <c r="M455" s="959" t="s">
        <v>33</v>
      </c>
      <c r="N455" s="679">
        <f t="shared" ca="1" si="69"/>
        <v>8399393.2600000259</v>
      </c>
      <c r="O455" s="679">
        <f t="shared" ca="1" si="77"/>
        <v>5683622.2800000273</v>
      </c>
      <c r="P455" s="679">
        <f t="shared" ca="1" si="77"/>
        <v>457013.65999999898</v>
      </c>
      <c r="Q455" s="679">
        <f t="shared" ca="1" si="77"/>
        <v>1219112.74</v>
      </c>
      <c r="R455" s="679">
        <f t="shared" ca="1" si="77"/>
        <v>625543.80000000005</v>
      </c>
      <c r="S455" s="679">
        <f t="shared" ca="1" si="77"/>
        <v>44123.15</v>
      </c>
      <c r="T455" s="679">
        <f t="shared" ca="1" si="77"/>
        <v>158060.36000000007</v>
      </c>
      <c r="U455" s="679">
        <f t="shared" ca="1" si="77"/>
        <v>-361.19000000000005</v>
      </c>
      <c r="V455" s="679">
        <f t="shared" ca="1" si="77"/>
        <v>20028.839999999989</v>
      </c>
      <c r="W455" s="679">
        <f t="shared" ca="1" si="75"/>
        <v>7867.8700000000008</v>
      </c>
      <c r="X455" s="679">
        <f t="shared" ca="1" si="77"/>
        <v>87510.799999999697</v>
      </c>
      <c r="Y455" s="679">
        <f t="shared" ca="1" si="77"/>
        <v>96870.950000000012</v>
      </c>
      <c r="Z455" s="679">
        <f t="shared" ca="1" si="77"/>
        <v>0</v>
      </c>
      <c r="AA455" t="str">
        <f t="shared" si="78"/>
        <v>HUM_ASR_FY_2022</v>
      </c>
      <c r="AB455" s="958">
        <f t="shared" si="79"/>
        <v>45032</v>
      </c>
      <c r="AC455" t="str">
        <f t="shared" si="80"/>
        <v>Unaudited</v>
      </c>
    </row>
    <row r="456" spans="1:29" x14ac:dyDescent="0.25">
      <c r="A456" t="s">
        <v>420</v>
      </c>
      <c r="B456" t="s">
        <v>1385</v>
      </c>
      <c r="C456" t="s">
        <v>1386</v>
      </c>
      <c r="D456">
        <v>1900</v>
      </c>
      <c r="E456" s="958">
        <v>1</v>
      </c>
      <c r="F456" t="s">
        <v>439</v>
      </c>
      <c r="G456" s="958">
        <v>182</v>
      </c>
      <c r="H456" t="s">
        <v>380</v>
      </c>
      <c r="I456" s="938" t="s">
        <v>488</v>
      </c>
      <c r="J456" s="938" t="s">
        <v>444</v>
      </c>
      <c r="K456" s="938" t="s">
        <v>53</v>
      </c>
      <c r="L456" s="954">
        <v>3.2</v>
      </c>
      <c r="M456" s="959" t="s">
        <v>34</v>
      </c>
      <c r="N456" s="679">
        <f t="shared" ca="1" si="69"/>
        <v>199384.69999999987</v>
      </c>
      <c r="O456" s="679">
        <f t="shared" ca="1" si="77"/>
        <v>92582.959999999861</v>
      </c>
      <c r="P456" s="679">
        <f t="shared" ca="1" si="77"/>
        <v>7332.06</v>
      </c>
      <c r="Q456" s="679">
        <f t="shared" ca="1" si="77"/>
        <v>59395.289999999994</v>
      </c>
      <c r="R456" s="679">
        <f t="shared" ca="1" si="77"/>
        <v>26126.300000000003</v>
      </c>
      <c r="S456" s="679">
        <f t="shared" ca="1" si="77"/>
        <v>440.31</v>
      </c>
      <c r="T456" s="679">
        <f t="shared" ca="1" si="77"/>
        <v>2916.3199999999988</v>
      </c>
      <c r="U456" s="679">
        <f t="shared" ca="1" si="77"/>
        <v>13.92</v>
      </c>
      <c r="V456" s="679">
        <f t="shared" ca="1" si="77"/>
        <v>208.57</v>
      </c>
      <c r="W456" s="679">
        <f t="shared" ca="1" si="75"/>
        <v>0</v>
      </c>
      <c r="X456" s="679">
        <f t="shared" ca="1" si="77"/>
        <v>328.24</v>
      </c>
      <c r="Y456" s="679">
        <f t="shared" ca="1" si="77"/>
        <v>10040.729999999989</v>
      </c>
      <c r="Z456" s="679">
        <f t="shared" ca="1" si="77"/>
        <v>0</v>
      </c>
      <c r="AA456" t="str">
        <f t="shared" si="78"/>
        <v>HUM_ASR_FY_2022</v>
      </c>
      <c r="AB456" s="958">
        <f t="shared" si="79"/>
        <v>45032</v>
      </c>
      <c r="AC456" t="str">
        <f t="shared" si="80"/>
        <v>Unaudited</v>
      </c>
    </row>
    <row r="457" spans="1:29" x14ac:dyDescent="0.25">
      <c r="A457" t="s">
        <v>420</v>
      </c>
      <c r="B457" t="s">
        <v>1385</v>
      </c>
      <c r="C457" t="s">
        <v>1386</v>
      </c>
      <c r="D457">
        <v>1900</v>
      </c>
      <c r="E457" s="958">
        <v>1</v>
      </c>
      <c r="F457" t="s">
        <v>439</v>
      </c>
      <c r="G457" s="958">
        <v>182</v>
      </c>
      <c r="H457" t="s">
        <v>380</v>
      </c>
      <c r="I457" s="938" t="s">
        <v>488</v>
      </c>
      <c r="J457" s="938" t="s">
        <v>444</v>
      </c>
      <c r="K457" s="938" t="s">
        <v>53</v>
      </c>
      <c r="L457" s="954">
        <v>3.3</v>
      </c>
      <c r="M457" s="959" t="s">
        <v>54</v>
      </c>
      <c r="N457" s="679">
        <f t="shared" ca="1" si="69"/>
        <v>6961.74</v>
      </c>
      <c r="O457" s="679">
        <f t="shared" ca="1" si="77"/>
        <v>4409.41</v>
      </c>
      <c r="P457" s="679">
        <f t="shared" ca="1" si="77"/>
        <v>1321.26</v>
      </c>
      <c r="Q457" s="679">
        <f t="shared" ca="1" si="77"/>
        <v>16.5</v>
      </c>
      <c r="R457" s="679">
        <f t="shared" ca="1" si="77"/>
        <v>360.78000000000003</v>
      </c>
      <c r="S457" s="679">
        <f t="shared" ca="1" si="77"/>
        <v>0</v>
      </c>
      <c r="T457" s="679">
        <f t="shared" ca="1" si="77"/>
        <v>49.5</v>
      </c>
      <c r="U457" s="679">
        <f t="shared" ca="1" si="77"/>
        <v>0</v>
      </c>
      <c r="V457" s="679">
        <f t="shared" ca="1" si="77"/>
        <v>0</v>
      </c>
      <c r="W457" s="679">
        <f t="shared" ca="1" si="75"/>
        <v>0</v>
      </c>
      <c r="X457" s="679">
        <f t="shared" ca="1" si="77"/>
        <v>0</v>
      </c>
      <c r="Y457" s="679">
        <f t="shared" ca="1" si="77"/>
        <v>804.29000000000008</v>
      </c>
      <c r="Z457" s="679">
        <f t="shared" ca="1" si="77"/>
        <v>0</v>
      </c>
      <c r="AA457" t="str">
        <f t="shared" si="78"/>
        <v>HUM_ASR_FY_2022</v>
      </c>
      <c r="AB457" s="958">
        <f t="shared" si="79"/>
        <v>45032</v>
      </c>
      <c r="AC457" t="str">
        <f t="shared" si="80"/>
        <v>Unaudited</v>
      </c>
    </row>
    <row r="458" spans="1:29" x14ac:dyDescent="0.25">
      <c r="A458" t="s">
        <v>420</v>
      </c>
      <c r="B458" t="s">
        <v>1385</v>
      </c>
      <c r="C458" t="s">
        <v>1386</v>
      </c>
      <c r="D458">
        <v>1900</v>
      </c>
      <c r="E458" s="958">
        <v>1</v>
      </c>
      <c r="F458" t="s">
        <v>439</v>
      </c>
      <c r="G458" s="958">
        <v>182</v>
      </c>
      <c r="H458" t="s">
        <v>380</v>
      </c>
      <c r="I458" s="938" t="s">
        <v>488</v>
      </c>
      <c r="J458" s="938" t="s">
        <v>444</v>
      </c>
      <c r="K458" s="938" t="s">
        <v>53</v>
      </c>
      <c r="L458" s="938" t="s">
        <v>44</v>
      </c>
      <c r="M458" s="959" t="s">
        <v>153</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HUM_ASR_FY_2022</v>
      </c>
      <c r="AB458" s="958">
        <f t="shared" si="79"/>
        <v>45032</v>
      </c>
      <c r="AC458" t="str">
        <f t="shared" si="80"/>
        <v>Unaudited</v>
      </c>
    </row>
    <row r="459" spans="1:29" x14ac:dyDescent="0.25">
      <c r="A459" t="s">
        <v>420</v>
      </c>
      <c r="B459" t="s">
        <v>1385</v>
      </c>
      <c r="C459" t="s">
        <v>1386</v>
      </c>
      <c r="D459">
        <v>1900</v>
      </c>
      <c r="E459" s="958">
        <v>1</v>
      </c>
      <c r="F459" t="s">
        <v>439</v>
      </c>
      <c r="G459" s="958">
        <v>182</v>
      </c>
      <c r="H459" t="s">
        <v>380</v>
      </c>
      <c r="I459" s="959" t="s">
        <v>488</v>
      </c>
      <c r="J459" s="959" t="s">
        <v>444</v>
      </c>
      <c r="K459" s="959" t="s">
        <v>53</v>
      </c>
      <c r="L459" s="938" t="s">
        <v>41</v>
      </c>
      <c r="M459" s="959" t="s">
        <v>52</v>
      </c>
      <c r="N459" s="679">
        <f t="shared" ca="1" si="69"/>
        <v>654342.41</v>
      </c>
      <c r="O459" s="679">
        <f t="shared" ca="1" si="77"/>
        <v>547763.41</v>
      </c>
      <c r="P459" s="679">
        <f t="shared" ca="1" si="77"/>
        <v>22070.5</v>
      </c>
      <c r="Q459" s="679">
        <f t="shared" ca="1" si="77"/>
        <v>51579</v>
      </c>
      <c r="R459" s="679">
        <f t="shared" ca="1" si="77"/>
        <v>16023.75</v>
      </c>
      <c r="S459" s="679">
        <f t="shared" ca="1" si="77"/>
        <v>0</v>
      </c>
      <c r="T459" s="679">
        <f t="shared" ca="1" si="77"/>
        <v>13188</v>
      </c>
      <c r="U459" s="679">
        <f t="shared" ca="1" si="77"/>
        <v>0</v>
      </c>
      <c r="V459" s="679">
        <f t="shared" ca="1" si="77"/>
        <v>1671</v>
      </c>
      <c r="W459" s="679">
        <f t="shared" ca="1" si="75"/>
        <v>67.5</v>
      </c>
      <c r="X459" s="679">
        <f t="shared" ca="1" si="77"/>
        <v>0</v>
      </c>
      <c r="Y459" s="679">
        <f t="shared" ca="1" si="77"/>
        <v>1979.25</v>
      </c>
      <c r="Z459" s="679">
        <f t="shared" ca="1" si="77"/>
        <v>0</v>
      </c>
      <c r="AA459" t="str">
        <f t="shared" si="78"/>
        <v>HUM_ASR_FY_2022</v>
      </c>
      <c r="AB459" s="958">
        <f t="shared" si="79"/>
        <v>45032</v>
      </c>
      <c r="AC459" t="str">
        <f t="shared" si="80"/>
        <v>Unaudited</v>
      </c>
    </row>
    <row r="460" spans="1:29" x14ac:dyDescent="0.25">
      <c r="A460" t="s">
        <v>420</v>
      </c>
      <c r="B460" t="s">
        <v>1385</v>
      </c>
      <c r="C460" t="s">
        <v>1386</v>
      </c>
      <c r="D460">
        <v>1900</v>
      </c>
      <c r="E460" s="958">
        <v>1</v>
      </c>
      <c r="F460" t="s">
        <v>439</v>
      </c>
      <c r="G460" s="958">
        <v>182</v>
      </c>
      <c r="H460" t="s">
        <v>380</v>
      </c>
      <c r="I460" s="938" t="s">
        <v>488</v>
      </c>
      <c r="J460" s="938" t="s">
        <v>444</v>
      </c>
      <c r="K460" s="938" t="s">
        <v>53</v>
      </c>
      <c r="L460" s="938" t="s">
        <v>42</v>
      </c>
      <c r="M460" s="959" t="s">
        <v>154</v>
      </c>
      <c r="N460" s="679">
        <f t="shared" ca="1" si="69"/>
        <v>97643.566603135609</v>
      </c>
      <c r="O460" s="679">
        <f t="shared" ca="1" si="77"/>
        <v>66072.528510737495</v>
      </c>
      <c r="P460" s="679">
        <f t="shared" ca="1" si="77"/>
        <v>5312.8175294833763</v>
      </c>
      <c r="Q460" s="679">
        <f t="shared" ca="1" si="77"/>
        <v>14172.27558469155</v>
      </c>
      <c r="R460" s="679">
        <f t="shared" ca="1" si="77"/>
        <v>7271.9928461211675</v>
      </c>
      <c r="S460" s="679">
        <f t="shared" ca="1" si="77"/>
        <v>512.93487546088886</v>
      </c>
      <c r="T460" s="679">
        <f t="shared" ca="1" si="77"/>
        <v>1837.4633513677807</v>
      </c>
      <c r="U460" s="679">
        <f t="shared" ca="1" si="77"/>
        <v>-4.1988604092799013</v>
      </c>
      <c r="V460" s="679">
        <f t="shared" ca="1" si="77"/>
        <v>232.83674332014064</v>
      </c>
      <c r="W460" s="679">
        <f t="shared" ca="1" si="75"/>
        <v>91.464569474130101</v>
      </c>
      <c r="X460" s="679">
        <f t="shared" ca="1" si="77"/>
        <v>1017.3195091348327</v>
      </c>
      <c r="Y460" s="679">
        <f t="shared" ca="1" si="77"/>
        <v>1126.1319437535169</v>
      </c>
      <c r="Z460" s="679">
        <f t="shared" ca="1" si="77"/>
        <v>0</v>
      </c>
      <c r="AA460" t="str">
        <f t="shared" si="78"/>
        <v>HUM_ASR_FY_2022</v>
      </c>
      <c r="AB460" s="958">
        <f t="shared" si="79"/>
        <v>45032</v>
      </c>
      <c r="AC460" t="str">
        <f t="shared" si="80"/>
        <v>Unaudited</v>
      </c>
    </row>
    <row r="461" spans="1:29" x14ac:dyDescent="0.25">
      <c r="A461" t="s">
        <v>420</v>
      </c>
      <c r="B461" t="s">
        <v>1385</v>
      </c>
      <c r="C461" t="s">
        <v>1386</v>
      </c>
      <c r="D461">
        <v>1900</v>
      </c>
      <c r="E461" s="958">
        <v>1</v>
      </c>
      <c r="F461" t="s">
        <v>439</v>
      </c>
      <c r="G461" s="958">
        <v>182</v>
      </c>
      <c r="H461" t="s">
        <v>380</v>
      </c>
      <c r="I461" s="938" t="s">
        <v>488</v>
      </c>
      <c r="J461" s="938" t="s">
        <v>444</v>
      </c>
      <c r="K461" s="938" t="s">
        <v>53</v>
      </c>
      <c r="L461" s="938" t="s">
        <v>43</v>
      </c>
      <c r="M461" s="959" t="s">
        <v>462</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2437154.0660000006</v>
      </c>
      <c r="O461" s="679">
        <f t="shared" ca="1" si="77"/>
        <v>1936865.3010665525</v>
      </c>
      <c r="P461" s="679">
        <f t="shared" ca="1" si="77"/>
        <v>97074.169631577504</v>
      </c>
      <c r="Q461" s="679">
        <f t="shared" ca="1" si="77"/>
        <v>167166.83635862224</v>
      </c>
      <c r="R461" s="679">
        <f t="shared" ca="1" si="77"/>
        <v>58621.488845476902</v>
      </c>
      <c r="S461" s="679">
        <f t="shared" ca="1" si="77"/>
        <v>69015.560822672167</v>
      </c>
      <c r="T461" s="679">
        <f t="shared" ca="1" si="77"/>
        <v>50893.253981603732</v>
      </c>
      <c r="U461" s="679">
        <f t="shared" ca="1" si="77"/>
        <v>659.72736642819666</v>
      </c>
      <c r="V461" s="679">
        <f t="shared" ca="1" si="77"/>
        <v>4483.4533269508056</v>
      </c>
      <c r="W461" s="679">
        <f t="shared" ca="1" si="75"/>
        <v>350.05941892108387</v>
      </c>
      <c r="X461" s="679">
        <f t="shared" ca="1" si="77"/>
        <v>44686.431207656824</v>
      </c>
      <c r="Y461" s="679">
        <f t="shared" ca="1" si="77"/>
        <v>7337.7839735381049</v>
      </c>
      <c r="Z461" s="679">
        <f t="shared" ca="1" si="77"/>
        <v>0</v>
      </c>
      <c r="AA461" t="str">
        <f t="shared" si="78"/>
        <v>HUM_ASR_FY_2022</v>
      </c>
      <c r="AB461" s="958">
        <f t="shared" si="79"/>
        <v>45032</v>
      </c>
      <c r="AC461" t="str">
        <f t="shared" si="80"/>
        <v>Unaudited</v>
      </c>
    </row>
    <row r="462" spans="1:29" x14ac:dyDescent="0.25">
      <c r="A462" t="s">
        <v>420</v>
      </c>
      <c r="B462" t="s">
        <v>1385</v>
      </c>
      <c r="C462" t="s">
        <v>1386</v>
      </c>
      <c r="D462">
        <v>1900</v>
      </c>
      <c r="E462" s="958">
        <v>1</v>
      </c>
      <c r="F462" t="s">
        <v>439</v>
      </c>
      <c r="G462" s="958">
        <v>182</v>
      </c>
      <c r="H462" t="s">
        <v>380</v>
      </c>
      <c r="I462" s="938" t="s">
        <v>488</v>
      </c>
      <c r="J462" s="938" t="s">
        <v>444</v>
      </c>
      <c r="K462" s="938" t="s">
        <v>920</v>
      </c>
      <c r="L462" s="938" t="s">
        <v>921</v>
      </c>
      <c r="M462" s="959" t="s">
        <v>920</v>
      </c>
      <c r="N462" s="679">
        <f t="shared" ca="1" si="81"/>
        <v>1015809.9500000008</v>
      </c>
      <c r="O462" s="679">
        <f t="shared" ca="1" si="77"/>
        <v>862556.13000000094</v>
      </c>
      <c r="P462" s="679">
        <f t="shared" ca="1" si="77"/>
        <v>101555.20999999999</v>
      </c>
      <c r="Q462" s="679">
        <f t="shared" ca="1" si="77"/>
        <v>23944.989999999998</v>
      </c>
      <c r="R462" s="679">
        <f t="shared" ca="1" si="77"/>
        <v>21319.100000000002</v>
      </c>
      <c r="S462" s="679">
        <f t="shared" ca="1" si="77"/>
        <v>1677.3700000000001</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3827.94</v>
      </c>
      <c r="U462" s="679">
        <f t="shared" ca="1" si="82"/>
        <v>0</v>
      </c>
      <c r="V462" s="679">
        <f t="shared" ca="1" si="82"/>
        <v>762.45</v>
      </c>
      <c r="W462" s="679">
        <f t="shared" ca="1" si="75"/>
        <v>0</v>
      </c>
      <c r="X462" s="679">
        <f t="shared" ca="1" si="82"/>
        <v>0</v>
      </c>
      <c r="Y462" s="679">
        <f t="shared" ca="1" si="82"/>
        <v>166.76</v>
      </c>
      <c r="Z462" s="679">
        <f t="shared" ca="1" si="82"/>
        <v>0</v>
      </c>
      <c r="AA462" t="str">
        <f t="shared" si="78"/>
        <v>HUM_ASR_FY_2022</v>
      </c>
      <c r="AB462" s="958">
        <f t="shared" si="79"/>
        <v>45032</v>
      </c>
      <c r="AC462" t="str">
        <f t="shared" si="80"/>
        <v>Unaudited</v>
      </c>
    </row>
    <row r="463" spans="1:29" x14ac:dyDescent="0.25">
      <c r="A463" t="s">
        <v>420</v>
      </c>
      <c r="B463" t="s">
        <v>1385</v>
      </c>
      <c r="C463" t="s">
        <v>1386</v>
      </c>
      <c r="D463">
        <v>1900</v>
      </c>
      <c r="E463" s="958">
        <v>1</v>
      </c>
      <c r="F463" t="s">
        <v>439</v>
      </c>
      <c r="G463" s="958">
        <v>182</v>
      </c>
      <c r="H463" t="s">
        <v>380</v>
      </c>
      <c r="I463" s="959" t="s">
        <v>488</v>
      </c>
      <c r="J463" s="959" t="s">
        <v>444</v>
      </c>
      <c r="K463" s="959" t="s">
        <v>920</v>
      </c>
      <c r="L463" s="938" t="s">
        <v>922</v>
      </c>
      <c r="M463" s="959" t="s">
        <v>925</v>
      </c>
      <c r="N463" s="679">
        <f t="shared" ca="1" si="81"/>
        <v>11525.715390735406</v>
      </c>
      <c r="O463" s="679">
        <f t="shared" ca="1" si="82"/>
        <v>9786.8469027244428</v>
      </c>
      <c r="P463" s="679">
        <f t="shared" ca="1" si="82"/>
        <v>1152.278973942286</v>
      </c>
      <c r="Q463" s="679">
        <f t="shared" ca="1" si="82"/>
        <v>271.68776971913405</v>
      </c>
      <c r="R463" s="679">
        <f t="shared" ca="1" si="82"/>
        <v>241.89355399268044</v>
      </c>
      <c r="S463" s="679">
        <f t="shared" ca="1" si="82"/>
        <v>19.03199434594811</v>
      </c>
      <c r="T463" s="679">
        <f t="shared" ca="1" si="82"/>
        <v>43.433072271847358</v>
      </c>
      <c r="U463" s="679">
        <f t="shared" ca="1" si="82"/>
        <v>0</v>
      </c>
      <c r="V463" s="679">
        <f t="shared" ca="1" si="82"/>
        <v>8.6510096693443526</v>
      </c>
      <c r="W463" s="679">
        <f t="shared" ca="1" si="75"/>
        <v>0</v>
      </c>
      <c r="X463" s="679">
        <f t="shared" ca="1" si="82"/>
        <v>0</v>
      </c>
      <c r="Y463" s="679">
        <f t="shared" ca="1" si="82"/>
        <v>1.8921140697224264</v>
      </c>
      <c r="Z463" s="679">
        <f t="shared" ca="1" si="82"/>
        <v>0</v>
      </c>
      <c r="AA463" t="str">
        <f t="shared" si="78"/>
        <v>HUM_ASR_FY_2022</v>
      </c>
      <c r="AB463" s="958">
        <f t="shared" si="79"/>
        <v>45032</v>
      </c>
      <c r="AC463" t="str">
        <f t="shared" si="80"/>
        <v>Unaudited</v>
      </c>
    </row>
    <row r="464" spans="1:29" x14ac:dyDescent="0.25">
      <c r="A464" t="s">
        <v>420</v>
      </c>
      <c r="B464" t="s">
        <v>1385</v>
      </c>
      <c r="C464" t="s">
        <v>1386</v>
      </c>
      <c r="D464">
        <v>1900</v>
      </c>
      <c r="E464" s="958">
        <v>1</v>
      </c>
      <c r="F464" t="s">
        <v>439</v>
      </c>
      <c r="G464" s="958">
        <v>182</v>
      </c>
      <c r="H464" t="s">
        <v>380</v>
      </c>
      <c r="I464" s="959" t="s">
        <v>488</v>
      </c>
      <c r="J464" s="959" t="s">
        <v>444</v>
      </c>
      <c r="K464" s="959" t="s">
        <v>920</v>
      </c>
      <c r="L464" s="938" t="s">
        <v>923</v>
      </c>
      <c r="M464" s="959" t="s">
        <v>926</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HUM_ASR_FY_2022</v>
      </c>
      <c r="AB464" s="958">
        <f t="shared" si="79"/>
        <v>45032</v>
      </c>
      <c r="AC464" t="str">
        <f t="shared" si="80"/>
        <v>Unaudited</v>
      </c>
    </row>
    <row r="465" spans="1:29" x14ac:dyDescent="0.25">
      <c r="A465" t="s">
        <v>420</v>
      </c>
      <c r="B465" t="s">
        <v>1385</v>
      </c>
      <c r="C465" t="s">
        <v>1386</v>
      </c>
      <c r="D465">
        <v>1900</v>
      </c>
      <c r="E465" s="958">
        <v>1</v>
      </c>
      <c r="F465" t="s">
        <v>439</v>
      </c>
      <c r="G465" s="958">
        <v>182</v>
      </c>
      <c r="H465" t="s">
        <v>380</v>
      </c>
      <c r="I465" s="959" t="s">
        <v>488</v>
      </c>
      <c r="J465" s="959" t="s">
        <v>444</v>
      </c>
      <c r="K465" s="959" t="s">
        <v>445</v>
      </c>
      <c r="L465" s="938">
        <v>5.0999999999999996</v>
      </c>
      <c r="M465" s="959" t="s">
        <v>37</v>
      </c>
      <c r="N465" s="679">
        <f t="shared" ca="1" si="81"/>
        <v>16898.129999999994</v>
      </c>
      <c r="O465" s="679">
        <f t="shared" ca="1" si="82"/>
        <v>12211.249999999998</v>
      </c>
      <c r="P465" s="679">
        <f t="shared" ca="1" si="82"/>
        <v>1213.07</v>
      </c>
      <c r="Q465" s="679">
        <f t="shared" ca="1" si="82"/>
        <v>2495.54</v>
      </c>
      <c r="R465" s="679">
        <f t="shared" ca="1" si="82"/>
        <v>120</v>
      </c>
      <c r="S465" s="679">
        <f t="shared" ca="1" si="82"/>
        <v>165.88</v>
      </c>
      <c r="T465" s="679">
        <f t="shared" ca="1" si="82"/>
        <v>577.47</v>
      </c>
      <c r="U465" s="679">
        <f t="shared" ca="1" si="82"/>
        <v>0</v>
      </c>
      <c r="V465" s="679">
        <f t="shared" ca="1" si="82"/>
        <v>0</v>
      </c>
      <c r="W465" s="679">
        <f t="shared" ca="1" si="75"/>
        <v>0</v>
      </c>
      <c r="X465" s="679">
        <f t="shared" ca="1" si="82"/>
        <v>0</v>
      </c>
      <c r="Y465" s="679">
        <f t="shared" ca="1" si="82"/>
        <v>114.92</v>
      </c>
      <c r="Z465" s="679">
        <f t="shared" ca="1" si="82"/>
        <v>0</v>
      </c>
      <c r="AA465" t="str">
        <f t="shared" si="78"/>
        <v>HUM_ASR_FY_2022</v>
      </c>
      <c r="AB465" s="958">
        <f t="shared" si="79"/>
        <v>45032</v>
      </c>
      <c r="AC465" t="str">
        <f t="shared" si="80"/>
        <v>Unaudited</v>
      </c>
    </row>
    <row r="466" spans="1:29" ht="30" x14ac:dyDescent="0.25">
      <c r="A466" t="s">
        <v>420</v>
      </c>
      <c r="B466" t="s">
        <v>1385</v>
      </c>
      <c r="C466" t="s">
        <v>1386</v>
      </c>
      <c r="D466">
        <v>1900</v>
      </c>
      <c r="E466" s="958">
        <v>1</v>
      </c>
      <c r="F466" t="s">
        <v>439</v>
      </c>
      <c r="G466" s="958">
        <v>182</v>
      </c>
      <c r="H466" t="s">
        <v>380</v>
      </c>
      <c r="I466" s="959" t="s">
        <v>488</v>
      </c>
      <c r="J466" s="959" t="s">
        <v>444</v>
      </c>
      <c r="K466" s="959" t="s">
        <v>445</v>
      </c>
      <c r="L466" s="938">
        <v>5.2</v>
      </c>
      <c r="M466" s="959" t="s">
        <v>303</v>
      </c>
      <c r="N466" s="679">
        <f t="shared" ca="1" si="81"/>
        <v>3471321.1399999997</v>
      </c>
      <c r="O466" s="679">
        <f t="shared" ca="1" si="82"/>
        <v>1673144.8099999998</v>
      </c>
      <c r="P466" s="679">
        <f t="shared" ca="1" si="82"/>
        <v>135706.29999999999</v>
      </c>
      <c r="Q466" s="679">
        <f t="shared" ca="1" si="82"/>
        <v>909087.19000000006</v>
      </c>
      <c r="R466" s="679">
        <f t="shared" ca="1" si="82"/>
        <v>322284.98</v>
      </c>
      <c r="S466" s="679">
        <f t="shared" ca="1" si="82"/>
        <v>84273.349999999991</v>
      </c>
      <c r="T466" s="679">
        <f t="shared" ca="1" si="82"/>
        <v>262923.18</v>
      </c>
      <c r="U466" s="679">
        <f t="shared" ca="1" si="82"/>
        <v>855.40000000000009</v>
      </c>
      <c r="V466" s="679">
        <f t="shared" ca="1" si="82"/>
        <v>6760.0599999999995</v>
      </c>
      <c r="W466" s="679">
        <f t="shared" ca="1" si="75"/>
        <v>477.05</v>
      </c>
      <c r="X466" s="679">
        <f t="shared" ca="1" si="82"/>
        <v>54597.55</v>
      </c>
      <c r="Y466" s="679">
        <f t="shared" ca="1" si="82"/>
        <v>21211.270000000004</v>
      </c>
      <c r="Z466" s="679">
        <f t="shared" ca="1" si="82"/>
        <v>0</v>
      </c>
      <c r="AA466" t="str">
        <f t="shared" si="78"/>
        <v>HUM_ASR_FY_2022</v>
      </c>
      <c r="AB466" s="958">
        <f t="shared" si="79"/>
        <v>45032</v>
      </c>
      <c r="AC466" t="str">
        <f t="shared" si="80"/>
        <v>Unaudited</v>
      </c>
    </row>
    <row r="467" spans="1:29" ht="30" x14ac:dyDescent="0.25">
      <c r="A467" t="s">
        <v>420</v>
      </c>
      <c r="B467" t="s">
        <v>1385</v>
      </c>
      <c r="C467" t="s">
        <v>1386</v>
      </c>
      <c r="D467">
        <v>1900</v>
      </c>
      <c r="E467" s="958">
        <v>1</v>
      </c>
      <c r="F467" t="s">
        <v>439</v>
      </c>
      <c r="G467" s="958">
        <v>182</v>
      </c>
      <c r="H467" t="s">
        <v>380</v>
      </c>
      <c r="I467" s="959" t="s">
        <v>488</v>
      </c>
      <c r="J467" s="959" t="s">
        <v>444</v>
      </c>
      <c r="K467" s="959" t="s">
        <v>445</v>
      </c>
      <c r="L467" s="954">
        <v>5.3</v>
      </c>
      <c r="M467" s="959" t="s">
        <v>304</v>
      </c>
      <c r="N467" s="679">
        <f t="shared" ca="1" si="81"/>
        <v>191.73176736026997</v>
      </c>
      <c r="O467" s="679">
        <f t="shared" ca="1" si="82"/>
        <v>138.55287799171251</v>
      </c>
      <c r="P467" s="679">
        <f t="shared" ca="1" si="82"/>
        <v>13.763893107209066</v>
      </c>
      <c r="Q467" s="679">
        <f t="shared" ca="1" si="82"/>
        <v>28.31522154926304</v>
      </c>
      <c r="R467" s="679">
        <f t="shared" ca="1" si="82"/>
        <v>1.3615596567923434</v>
      </c>
      <c r="S467" s="679">
        <f t="shared" ca="1" si="82"/>
        <v>1.8821292989059493</v>
      </c>
      <c r="T467" s="679">
        <f t="shared" ca="1" si="82"/>
        <v>6.5521654583989548</v>
      </c>
      <c r="U467" s="679">
        <f t="shared" ca="1" si="82"/>
        <v>0</v>
      </c>
      <c r="V467" s="679">
        <f t="shared" ca="1" si="82"/>
        <v>0</v>
      </c>
      <c r="W467" s="679">
        <f t="shared" ca="1" si="75"/>
        <v>0</v>
      </c>
      <c r="X467" s="679">
        <f t="shared" ca="1" si="82"/>
        <v>0</v>
      </c>
      <c r="Y467" s="679">
        <f t="shared" ca="1" si="82"/>
        <v>1.3039202979881344</v>
      </c>
      <c r="Z467" s="679">
        <f t="shared" ca="1" si="82"/>
        <v>0</v>
      </c>
      <c r="AA467" t="str">
        <f t="shared" si="78"/>
        <v>HUM_ASR_FY_2022</v>
      </c>
      <c r="AB467" s="958">
        <f t="shared" si="79"/>
        <v>45032</v>
      </c>
      <c r="AC467" t="str">
        <f t="shared" si="80"/>
        <v>Unaudited</v>
      </c>
    </row>
    <row r="468" spans="1:29" x14ac:dyDescent="0.25">
      <c r="A468" t="s">
        <v>420</v>
      </c>
      <c r="B468" t="s">
        <v>1385</v>
      </c>
      <c r="C468" t="s">
        <v>1386</v>
      </c>
      <c r="D468">
        <v>1900</v>
      </c>
      <c r="E468" s="958">
        <v>1</v>
      </c>
      <c r="F468" t="s">
        <v>439</v>
      </c>
      <c r="G468" s="958">
        <v>182</v>
      </c>
      <c r="H468" t="s">
        <v>380</v>
      </c>
      <c r="I468" s="959" t="s">
        <v>488</v>
      </c>
      <c r="J468" s="959" t="s">
        <v>444</v>
      </c>
      <c r="K468" s="959" t="s">
        <v>445</v>
      </c>
      <c r="L468" s="938" t="s">
        <v>82</v>
      </c>
      <c r="M468" s="959" t="s">
        <v>453</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HUM_ASR_FY_2022</v>
      </c>
      <c r="AB468" s="958">
        <f t="shared" si="79"/>
        <v>45032</v>
      </c>
      <c r="AC468" t="str">
        <f t="shared" si="80"/>
        <v>Unaudited</v>
      </c>
    </row>
    <row r="469" spans="1:29" x14ac:dyDescent="0.25">
      <c r="A469" t="s">
        <v>420</v>
      </c>
      <c r="B469" t="s">
        <v>1385</v>
      </c>
      <c r="C469" t="s">
        <v>1386</v>
      </c>
      <c r="D469">
        <v>1900</v>
      </c>
      <c r="E469" s="958">
        <v>1</v>
      </c>
      <c r="F469" t="s">
        <v>439</v>
      </c>
      <c r="G469" s="958">
        <v>182</v>
      </c>
      <c r="H469" t="s">
        <v>380</v>
      </c>
      <c r="I469" s="938" t="s">
        <v>488</v>
      </c>
      <c r="J469" s="938" t="s">
        <v>444</v>
      </c>
      <c r="K469" s="938" t="s">
        <v>446</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HUM_ASR_FY_2022</v>
      </c>
      <c r="AB469" s="958">
        <f t="shared" si="79"/>
        <v>45032</v>
      </c>
      <c r="AC469" t="str">
        <f t="shared" si="80"/>
        <v>Unaudited</v>
      </c>
    </row>
    <row r="470" spans="1:29" x14ac:dyDescent="0.25">
      <c r="A470" t="s">
        <v>420</v>
      </c>
      <c r="B470" t="s">
        <v>1385</v>
      </c>
      <c r="C470" t="s">
        <v>1386</v>
      </c>
      <c r="D470">
        <v>1900</v>
      </c>
      <c r="E470" s="958">
        <v>1</v>
      </c>
      <c r="F470" t="s">
        <v>439</v>
      </c>
      <c r="G470" s="958">
        <v>182</v>
      </c>
      <c r="H470" t="s">
        <v>380</v>
      </c>
      <c r="I470" s="959" t="s">
        <v>488</v>
      </c>
      <c r="J470" s="959" t="s">
        <v>444</v>
      </c>
      <c r="K470" s="959" t="s">
        <v>446</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HUM_ASR_FY_2022</v>
      </c>
      <c r="AB470" s="958">
        <f t="shared" si="79"/>
        <v>45032</v>
      </c>
      <c r="AC470" t="str">
        <f t="shared" si="80"/>
        <v>Unaudited</v>
      </c>
    </row>
    <row r="471" spans="1:29" x14ac:dyDescent="0.25">
      <c r="A471" t="s">
        <v>420</v>
      </c>
      <c r="B471" t="s">
        <v>1385</v>
      </c>
      <c r="C471" t="s">
        <v>1386</v>
      </c>
      <c r="D471">
        <v>1900</v>
      </c>
      <c r="E471" s="958">
        <v>1</v>
      </c>
      <c r="F471" t="s">
        <v>439</v>
      </c>
      <c r="G471" s="958">
        <v>182</v>
      </c>
      <c r="H471" t="s">
        <v>380</v>
      </c>
      <c r="I471" s="938" t="s">
        <v>488</v>
      </c>
      <c r="J471" s="938" t="s">
        <v>444</v>
      </c>
      <c r="K471" s="938" t="s">
        <v>446</v>
      </c>
      <c r="L471" s="938">
        <v>6.3</v>
      </c>
      <c r="M471" s="938" t="s">
        <v>184</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HUM_ASR_FY_2022</v>
      </c>
      <c r="AB471" s="958">
        <f t="shared" si="79"/>
        <v>45032</v>
      </c>
      <c r="AC471" t="str">
        <f t="shared" si="80"/>
        <v>Unaudited</v>
      </c>
    </row>
    <row r="472" spans="1:29" x14ac:dyDescent="0.25">
      <c r="A472" t="s">
        <v>420</v>
      </c>
      <c r="B472" t="s">
        <v>1385</v>
      </c>
      <c r="C472" t="s">
        <v>1386</v>
      </c>
      <c r="D472">
        <v>1900</v>
      </c>
      <c r="E472" s="958">
        <v>1</v>
      </c>
      <c r="F472" t="s">
        <v>439</v>
      </c>
      <c r="G472" s="958">
        <v>182</v>
      </c>
      <c r="H472" t="s">
        <v>380</v>
      </c>
      <c r="I472" s="938" t="s">
        <v>488</v>
      </c>
      <c r="J472" s="938" t="s">
        <v>444</v>
      </c>
      <c r="K472" s="938" t="s">
        <v>446</v>
      </c>
      <c r="L472" s="938" t="s">
        <v>87</v>
      </c>
      <c r="M472" s="959" t="s">
        <v>454</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HUM_ASR_FY_2022</v>
      </c>
      <c r="AB472" s="958">
        <f t="shared" si="79"/>
        <v>45032</v>
      </c>
      <c r="AC472" t="str">
        <f t="shared" si="80"/>
        <v>Unaudited</v>
      </c>
    </row>
    <row r="473" spans="1:29" x14ac:dyDescent="0.25">
      <c r="A473" t="s">
        <v>420</v>
      </c>
      <c r="B473" t="s">
        <v>1385</v>
      </c>
      <c r="C473" t="s">
        <v>1386</v>
      </c>
      <c r="D473">
        <v>1900</v>
      </c>
      <c r="E473" s="958">
        <v>1</v>
      </c>
      <c r="F473" t="s">
        <v>439</v>
      </c>
      <c r="G473" s="958">
        <v>182</v>
      </c>
      <c r="H473" t="s">
        <v>380</v>
      </c>
      <c r="I473" s="938" t="s">
        <v>488</v>
      </c>
      <c r="J473" s="938" t="s">
        <v>444</v>
      </c>
      <c r="K473" s="938" t="s">
        <v>447</v>
      </c>
      <c r="L473" s="938">
        <v>7.1</v>
      </c>
      <c r="M473" s="959" t="s">
        <v>20</v>
      </c>
      <c r="N473" s="679">
        <f t="shared" ca="1" si="81"/>
        <v>283775.82</v>
      </c>
      <c r="O473" s="679">
        <f t="shared" ca="1" si="82"/>
        <v>101043.95</v>
      </c>
      <c r="P473" s="679">
        <f t="shared" ca="1" si="82"/>
        <v>17272</v>
      </c>
      <c r="Q473" s="679">
        <f t="shared" ca="1" si="82"/>
        <v>44558.180000000008</v>
      </c>
      <c r="R473" s="679">
        <f t="shared" ca="1" si="82"/>
        <v>47484.990000000005</v>
      </c>
      <c r="S473" s="679">
        <f t="shared" ca="1" si="82"/>
        <v>17720.34</v>
      </c>
      <c r="T473" s="679">
        <f t="shared" ca="1" si="82"/>
        <v>4780</v>
      </c>
      <c r="U473" s="679">
        <f t="shared" ca="1" si="82"/>
        <v>387.05</v>
      </c>
      <c r="V473" s="679">
        <f t="shared" ca="1" si="82"/>
        <v>842</v>
      </c>
      <c r="W473" s="679">
        <f t="shared" ca="1" si="75"/>
        <v>136</v>
      </c>
      <c r="X473" s="679">
        <f t="shared" ca="1" si="82"/>
        <v>36309.25</v>
      </c>
      <c r="Y473" s="679">
        <f t="shared" ca="1" si="82"/>
        <v>13242.06</v>
      </c>
      <c r="Z473" s="679">
        <f t="shared" ca="1" si="82"/>
        <v>0</v>
      </c>
      <c r="AA473" t="str">
        <f t="shared" si="78"/>
        <v>HUM_ASR_FY_2022</v>
      </c>
      <c r="AB473" s="958">
        <f t="shared" si="79"/>
        <v>45032</v>
      </c>
      <c r="AC473" t="str">
        <f t="shared" si="80"/>
        <v>Unaudited</v>
      </c>
    </row>
    <row r="474" spans="1:29" x14ac:dyDescent="0.25">
      <c r="A474" t="s">
        <v>420</v>
      </c>
      <c r="B474" t="s">
        <v>1385</v>
      </c>
      <c r="C474" t="s">
        <v>1386</v>
      </c>
      <c r="D474">
        <v>1900</v>
      </c>
      <c r="E474" s="958">
        <v>1</v>
      </c>
      <c r="F474" t="s">
        <v>439</v>
      </c>
      <c r="G474" s="958">
        <v>182</v>
      </c>
      <c r="H474" t="s">
        <v>380</v>
      </c>
      <c r="I474" s="938" t="s">
        <v>488</v>
      </c>
      <c r="J474" s="938" t="s">
        <v>444</v>
      </c>
      <c r="K474" s="938" t="s">
        <v>447</v>
      </c>
      <c r="L474" s="938">
        <v>7.2</v>
      </c>
      <c r="M474" s="959" t="s">
        <v>21</v>
      </c>
      <c r="N474" s="679">
        <f t="shared" ca="1" si="81"/>
        <v>758510.65999999992</v>
      </c>
      <c r="O474" s="679">
        <f t="shared" ca="1" si="82"/>
        <v>608243.32000000007</v>
      </c>
      <c r="P474" s="679">
        <f t="shared" ca="1" si="82"/>
        <v>30120.699999999997</v>
      </c>
      <c r="Q474" s="679">
        <f t="shared" ca="1" si="82"/>
        <v>50748.700000000004</v>
      </c>
      <c r="R474" s="679">
        <f t="shared" ca="1" si="82"/>
        <v>17675.140000000003</v>
      </c>
      <c r="S474" s="679">
        <f t="shared" ca="1" si="82"/>
        <v>19581.319999999992</v>
      </c>
      <c r="T474" s="679">
        <f t="shared" ca="1" si="82"/>
        <v>15585.6</v>
      </c>
      <c r="U474" s="679">
        <f t="shared" ca="1" si="82"/>
        <v>187.18000000000004</v>
      </c>
      <c r="V474" s="679">
        <f t="shared" ca="1" si="82"/>
        <v>1314.0800000000002</v>
      </c>
      <c r="W474" s="679">
        <f t="shared" ca="1" si="75"/>
        <v>110.78</v>
      </c>
      <c r="X474" s="679">
        <f t="shared" ca="1" si="82"/>
        <v>12678.58</v>
      </c>
      <c r="Y474" s="679">
        <f t="shared" ca="1" si="82"/>
        <v>2265.2600000000002</v>
      </c>
      <c r="Z474" s="679">
        <f t="shared" ca="1" si="82"/>
        <v>0</v>
      </c>
      <c r="AA474" t="str">
        <f t="shared" si="78"/>
        <v>HUM_ASR_FY_2022</v>
      </c>
      <c r="AB474" s="958">
        <f t="shared" si="79"/>
        <v>45032</v>
      </c>
      <c r="AC474" t="str">
        <f t="shared" si="80"/>
        <v>Unaudited</v>
      </c>
    </row>
    <row r="475" spans="1:29" x14ac:dyDescent="0.25">
      <c r="A475" t="s">
        <v>420</v>
      </c>
      <c r="B475" t="s">
        <v>1385</v>
      </c>
      <c r="C475" t="s">
        <v>1386</v>
      </c>
      <c r="D475">
        <v>1900</v>
      </c>
      <c r="E475" s="958">
        <v>1</v>
      </c>
      <c r="F475" t="s">
        <v>439</v>
      </c>
      <c r="G475" s="958">
        <v>182</v>
      </c>
      <c r="H475" t="s">
        <v>380</v>
      </c>
      <c r="I475" s="938" t="s">
        <v>488</v>
      </c>
      <c r="J475" s="938" t="s">
        <v>444</v>
      </c>
      <c r="K475" s="938" t="s">
        <v>447</v>
      </c>
      <c r="L475" s="944">
        <v>7.3</v>
      </c>
      <c r="M475" s="960" t="s">
        <v>155</v>
      </c>
      <c r="N475" s="679">
        <f t="shared" ca="1" si="81"/>
        <v>3219.8142340430477</v>
      </c>
      <c r="O475" s="679">
        <f t="shared" ca="1" si="82"/>
        <v>1146.4780490245223</v>
      </c>
      <c r="P475" s="679">
        <f t="shared" ca="1" si="82"/>
        <v>195.97381993431122</v>
      </c>
      <c r="Q475" s="679">
        <f t="shared" ca="1" si="82"/>
        <v>505.57183556742876</v>
      </c>
      <c r="R475" s="679">
        <f t="shared" ca="1" si="82"/>
        <v>538.78038905989877</v>
      </c>
      <c r="S475" s="679">
        <f t="shared" ca="1" si="82"/>
        <v>201.06083373869691</v>
      </c>
      <c r="T475" s="679">
        <f t="shared" ca="1" si="82"/>
        <v>54.23545966222833</v>
      </c>
      <c r="U475" s="679">
        <f t="shared" ca="1" si="82"/>
        <v>4.3915972096789693</v>
      </c>
      <c r="V475" s="679">
        <f t="shared" ca="1" si="82"/>
        <v>9.5536102584929417</v>
      </c>
      <c r="W475" s="679">
        <f t="shared" ca="1" si="75"/>
        <v>1.5431009443646555</v>
      </c>
      <c r="X475" s="679">
        <f t="shared" ca="1" si="82"/>
        <v>411.97674973656149</v>
      </c>
      <c r="Y475" s="679">
        <f t="shared" ca="1" si="82"/>
        <v>150.24878890686344</v>
      </c>
      <c r="Z475" s="679">
        <f t="shared" ca="1" si="82"/>
        <v>0</v>
      </c>
      <c r="AA475" t="str">
        <f t="shared" si="78"/>
        <v>HUM_ASR_FY_2022</v>
      </c>
      <c r="AB475" s="958">
        <f t="shared" si="79"/>
        <v>45032</v>
      </c>
      <c r="AC475" t="str">
        <f t="shared" si="80"/>
        <v>Unaudited</v>
      </c>
    </row>
    <row r="476" spans="1:29" x14ac:dyDescent="0.25">
      <c r="A476" t="s">
        <v>420</v>
      </c>
      <c r="B476" t="s">
        <v>1385</v>
      </c>
      <c r="C476" t="s">
        <v>1386</v>
      </c>
      <c r="D476">
        <v>1900</v>
      </c>
      <c r="E476" s="958">
        <v>1</v>
      </c>
      <c r="F476" t="s">
        <v>439</v>
      </c>
      <c r="G476" s="958">
        <v>182</v>
      </c>
      <c r="H476" t="s">
        <v>380</v>
      </c>
      <c r="I476" s="938" t="s">
        <v>488</v>
      </c>
      <c r="J476" s="938" t="s">
        <v>444</v>
      </c>
      <c r="K476" s="938" t="s">
        <v>447</v>
      </c>
      <c r="L476" s="938" t="s">
        <v>91</v>
      </c>
      <c r="M476" s="959" t="s">
        <v>455</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HUM_ASR_FY_2022</v>
      </c>
      <c r="AB476" s="958">
        <f t="shared" si="79"/>
        <v>45032</v>
      </c>
      <c r="AC476" t="str">
        <f t="shared" si="80"/>
        <v>Unaudited</v>
      </c>
    </row>
    <row r="477" spans="1:29" x14ac:dyDescent="0.25">
      <c r="A477" t="s">
        <v>420</v>
      </c>
      <c r="B477" t="s">
        <v>1385</v>
      </c>
      <c r="C477" t="s">
        <v>1386</v>
      </c>
      <c r="D477">
        <v>1900</v>
      </c>
      <c r="E477" s="958">
        <v>1</v>
      </c>
      <c r="F477" t="s">
        <v>439</v>
      </c>
      <c r="G477" s="958">
        <v>182</v>
      </c>
      <c r="H477" t="s">
        <v>380</v>
      </c>
      <c r="I477" s="938" t="s">
        <v>488</v>
      </c>
      <c r="J477" s="938" t="s">
        <v>444</v>
      </c>
      <c r="K477" s="938" t="s">
        <v>448</v>
      </c>
      <c r="L477" s="938">
        <v>8.1</v>
      </c>
      <c r="M477" s="959" t="s">
        <v>22</v>
      </c>
      <c r="N477" s="679">
        <f t="shared" ca="1" si="81"/>
        <v>15882233.009999998</v>
      </c>
      <c r="O477" s="679">
        <f t="shared" ca="1" si="82"/>
        <v>6301543.9000000004</v>
      </c>
      <c r="P477" s="679">
        <f t="shared" ca="1" si="82"/>
        <v>1513250.6899999997</v>
      </c>
      <c r="Q477" s="679">
        <f t="shared" ca="1" si="82"/>
        <v>4033683.9499999997</v>
      </c>
      <c r="R477" s="679">
        <f t="shared" ca="1" si="82"/>
        <v>2796181.9599999995</v>
      </c>
      <c r="S477" s="679">
        <f t="shared" ca="1" si="82"/>
        <v>6585.02</v>
      </c>
      <c r="T477" s="679">
        <f t="shared" ca="1" si="82"/>
        <v>221643.87</v>
      </c>
      <c r="U477" s="679">
        <f t="shared" ca="1" si="82"/>
        <v>3.51</v>
      </c>
      <c r="V477" s="679">
        <f t="shared" ca="1" si="82"/>
        <v>349999.23000000004</v>
      </c>
      <c r="W477" s="679">
        <f t="shared" ca="1" si="75"/>
        <v>0</v>
      </c>
      <c r="X477" s="679">
        <f t="shared" ca="1" si="82"/>
        <v>3738.0000000000005</v>
      </c>
      <c r="Y477" s="679">
        <f t="shared" ca="1" si="82"/>
        <v>655602.88</v>
      </c>
      <c r="Z477" s="679">
        <f t="shared" ca="1" si="82"/>
        <v>0</v>
      </c>
      <c r="AA477" t="str">
        <f t="shared" si="78"/>
        <v>HUM_ASR_FY_2022</v>
      </c>
      <c r="AB477" s="958">
        <f t="shared" si="79"/>
        <v>45032</v>
      </c>
      <c r="AC477" t="str">
        <f t="shared" si="80"/>
        <v>Unaudited</v>
      </c>
    </row>
    <row r="478" spans="1:29" x14ac:dyDescent="0.25">
      <c r="A478" t="s">
        <v>420</v>
      </c>
      <c r="B478" t="s">
        <v>1385</v>
      </c>
      <c r="C478" t="s">
        <v>1386</v>
      </c>
      <c r="D478">
        <v>1900</v>
      </c>
      <c r="E478" s="958">
        <v>1</v>
      </c>
      <c r="F478" t="s">
        <v>439</v>
      </c>
      <c r="G478" s="958">
        <v>182</v>
      </c>
      <c r="H478" t="s">
        <v>380</v>
      </c>
      <c r="I478" s="938" t="s">
        <v>488</v>
      </c>
      <c r="J478" s="938" t="s">
        <v>444</v>
      </c>
      <c r="K478" s="938" t="s">
        <v>448</v>
      </c>
      <c r="L478" s="938" t="s">
        <v>112</v>
      </c>
      <c r="M478" s="959" t="s">
        <v>443</v>
      </c>
      <c r="N478" s="679">
        <f t="shared" ca="1" si="81"/>
        <v>114048</v>
      </c>
      <c r="O478" s="679">
        <f t="shared" ca="1" si="82"/>
        <v>38016</v>
      </c>
      <c r="P478" s="679">
        <f t="shared" ca="1" si="82"/>
        <v>38016</v>
      </c>
      <c r="Q478" s="679">
        <f t="shared" ca="1" si="82"/>
        <v>0</v>
      </c>
      <c r="R478" s="679">
        <f t="shared" ca="1" si="82"/>
        <v>12672</v>
      </c>
      <c r="S478" s="679">
        <f t="shared" ca="1" si="82"/>
        <v>0</v>
      </c>
      <c r="T478" s="679">
        <f t="shared" ca="1" si="82"/>
        <v>0</v>
      </c>
      <c r="U478" s="679">
        <f t="shared" ca="1" si="82"/>
        <v>0</v>
      </c>
      <c r="V478" s="679">
        <f t="shared" ca="1" si="82"/>
        <v>0</v>
      </c>
      <c r="W478" s="679">
        <f t="shared" ca="1" si="75"/>
        <v>0</v>
      </c>
      <c r="X478" s="679">
        <f t="shared" ca="1" si="82"/>
        <v>0</v>
      </c>
      <c r="Y478" s="679">
        <f t="shared" ca="1" si="82"/>
        <v>25344</v>
      </c>
      <c r="Z478" s="679">
        <f t="shared" ca="1" si="82"/>
        <v>0</v>
      </c>
      <c r="AA478" t="str">
        <f t="shared" si="78"/>
        <v>HUM_ASR_FY_2022</v>
      </c>
      <c r="AB478" s="958">
        <f t="shared" si="79"/>
        <v>45032</v>
      </c>
      <c r="AC478" t="str">
        <f t="shared" si="80"/>
        <v>Unaudited</v>
      </c>
    </row>
    <row r="479" spans="1:29" x14ac:dyDescent="0.25">
      <c r="A479" t="s">
        <v>420</v>
      </c>
      <c r="B479" t="s">
        <v>1385</v>
      </c>
      <c r="C479" t="s">
        <v>1386</v>
      </c>
      <c r="D479">
        <v>1900</v>
      </c>
      <c r="E479" s="958">
        <v>1</v>
      </c>
      <c r="F479" t="s">
        <v>439</v>
      </c>
      <c r="G479" s="958">
        <v>182</v>
      </c>
      <c r="H479" t="s">
        <v>380</v>
      </c>
      <c r="I479" s="938" t="s">
        <v>488</v>
      </c>
      <c r="J479" s="938" t="s">
        <v>444</v>
      </c>
      <c r="K479" s="938" t="s">
        <v>448</v>
      </c>
      <c r="L479" s="938" t="s">
        <v>114</v>
      </c>
      <c r="M479" s="959" t="s">
        <v>157</v>
      </c>
      <c r="N479" s="679">
        <f t="shared" ca="1" si="81"/>
        <v>0.58240714319292486</v>
      </c>
      <c r="O479" s="679">
        <f t="shared" ca="1" si="82"/>
        <v>0.23107986000413189</v>
      </c>
      <c r="P479" s="679">
        <f t="shared" ca="1" si="82"/>
        <v>5.5491441961763671E-2</v>
      </c>
      <c r="Q479" s="679">
        <f t="shared" ca="1" si="82"/>
        <v>0.14791662761675176</v>
      </c>
      <c r="R479" s="679">
        <f t="shared" ca="1" si="82"/>
        <v>0.10253698873110746</v>
      </c>
      <c r="S479" s="679">
        <f t="shared" ca="1" si="82"/>
        <v>2.4147502959146386E-4</v>
      </c>
      <c r="T479" s="679">
        <f t="shared" ca="1" si="82"/>
        <v>8.1277596828888236E-3</v>
      </c>
      <c r="U479" s="679">
        <f t="shared" ca="1" si="82"/>
        <v>1.2871295058572913E-7</v>
      </c>
      <c r="V479" s="679">
        <f t="shared" ca="1" si="82"/>
        <v>1.2834596466106339E-2</v>
      </c>
      <c r="W479" s="679">
        <f t="shared" ca="1" si="75"/>
        <v>0</v>
      </c>
      <c r="X479" s="679">
        <f t="shared" ca="1" si="82"/>
        <v>1.3707379182035772E-4</v>
      </c>
      <c r="Y479" s="679">
        <f t="shared" ca="1" si="82"/>
        <v>2.4041191195812453E-2</v>
      </c>
      <c r="Z479" s="679">
        <f t="shared" ca="1" si="82"/>
        <v>0</v>
      </c>
      <c r="AA479" t="str">
        <f t="shared" si="78"/>
        <v>HUM_ASR_FY_2022</v>
      </c>
      <c r="AB479" s="958">
        <f t="shared" si="79"/>
        <v>45032</v>
      </c>
      <c r="AC479" t="str">
        <f t="shared" si="80"/>
        <v>Unaudited</v>
      </c>
    </row>
    <row r="480" spans="1:29" x14ac:dyDescent="0.25">
      <c r="A480" t="s">
        <v>420</v>
      </c>
      <c r="B480" t="s">
        <v>1385</v>
      </c>
      <c r="C480" t="s">
        <v>1386</v>
      </c>
      <c r="D480">
        <v>1900</v>
      </c>
      <c r="E480" s="958">
        <v>1</v>
      </c>
      <c r="F480" t="s">
        <v>439</v>
      </c>
      <c r="G480" s="958">
        <v>182</v>
      </c>
      <c r="H480" t="s">
        <v>380</v>
      </c>
      <c r="I480" s="938" t="s">
        <v>488</v>
      </c>
      <c r="J480" s="938" t="s">
        <v>444</v>
      </c>
      <c r="K480" s="938" t="s">
        <v>448</v>
      </c>
      <c r="L480" s="938" t="s">
        <v>115</v>
      </c>
      <c r="M480" s="959" t="s">
        <v>113</v>
      </c>
      <c r="N480" s="679">
        <f t="shared" ca="1" si="81"/>
        <v>-59897.08</v>
      </c>
      <c r="O480" s="679">
        <f t="shared" ca="1" si="82"/>
        <v>-23765.177029209954</v>
      </c>
      <c r="P480" s="679">
        <f t="shared" ca="1" si="82"/>
        <v>-5706.9618347694295</v>
      </c>
      <c r="Q480" s="679">
        <f t="shared" ca="1" si="82"/>
        <v>-15212.337591051753</v>
      </c>
      <c r="R480" s="679">
        <f t="shared" ca="1" si="82"/>
        <v>-10545.314027770759</v>
      </c>
      <c r="S480" s="679">
        <f t="shared" ca="1" si="82"/>
        <v>-24.83425784606343</v>
      </c>
      <c r="T480" s="679">
        <f t="shared" ca="1" si="82"/>
        <v>-835.89131355400025</v>
      </c>
      <c r="U480" s="679">
        <f t="shared" ca="1" si="82"/>
        <v>-1.3237354638206508E-2</v>
      </c>
      <c r="V480" s="679">
        <f t="shared" ca="1" si="82"/>
        <v>-1319.961233791797</v>
      </c>
      <c r="W480" s="679">
        <f t="shared" ca="1" si="75"/>
        <v>0</v>
      </c>
      <c r="X480" s="679">
        <f t="shared" ca="1" si="82"/>
        <v>-14.09721699077377</v>
      </c>
      <c r="Y480" s="679">
        <f t="shared" ca="1" si="82"/>
        <v>-2472.4922576608392</v>
      </c>
      <c r="Z480" s="679">
        <f t="shared" ca="1" si="82"/>
        <v>0</v>
      </c>
      <c r="AA480" t="str">
        <f t="shared" si="78"/>
        <v>HUM_ASR_FY_2022</v>
      </c>
      <c r="AB480" s="958">
        <f t="shared" si="79"/>
        <v>45032</v>
      </c>
      <c r="AC480" t="str">
        <f t="shared" si="80"/>
        <v>Unaudited</v>
      </c>
    </row>
    <row r="481" spans="1:29" x14ac:dyDescent="0.25">
      <c r="A481" t="s">
        <v>420</v>
      </c>
      <c r="B481" t="s">
        <v>1385</v>
      </c>
      <c r="C481" t="s">
        <v>1386</v>
      </c>
      <c r="D481">
        <v>1900</v>
      </c>
      <c r="E481" s="958">
        <v>1</v>
      </c>
      <c r="F481" t="s">
        <v>439</v>
      </c>
      <c r="G481" s="958">
        <v>182</v>
      </c>
      <c r="H481" t="s">
        <v>380</v>
      </c>
      <c r="I481" s="938" t="s">
        <v>488</v>
      </c>
      <c r="J481" s="938" t="s">
        <v>444</v>
      </c>
      <c r="K481" s="938" t="s">
        <v>448</v>
      </c>
      <c r="L481" s="938" t="s">
        <v>116</v>
      </c>
      <c r="M481" s="959" t="s">
        <v>158</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HUM_ASR_FY_2022</v>
      </c>
      <c r="AB481" s="958">
        <f t="shared" si="79"/>
        <v>45032</v>
      </c>
      <c r="AC481" t="str">
        <f t="shared" si="80"/>
        <v>Unaudited</v>
      </c>
    </row>
    <row r="482" spans="1:29" x14ac:dyDescent="0.25">
      <c r="A482" t="s">
        <v>420</v>
      </c>
      <c r="B482" t="s">
        <v>1385</v>
      </c>
      <c r="C482" t="s">
        <v>1386</v>
      </c>
      <c r="D482">
        <v>1900</v>
      </c>
      <c r="E482" s="958">
        <v>1</v>
      </c>
      <c r="F482" t="s">
        <v>439</v>
      </c>
      <c r="G482" s="958">
        <v>182</v>
      </c>
      <c r="H482" t="s">
        <v>380</v>
      </c>
      <c r="I482" s="938" t="s">
        <v>488</v>
      </c>
      <c r="J482" s="938" t="s">
        <v>444</v>
      </c>
      <c r="K482" s="938" t="s">
        <v>448</v>
      </c>
      <c r="L482" s="938" t="s">
        <v>159</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HUM_ASR_FY_2022</v>
      </c>
      <c r="AB482" s="958">
        <f t="shared" si="79"/>
        <v>45032</v>
      </c>
      <c r="AC482" t="str">
        <f t="shared" si="80"/>
        <v>Unaudited</v>
      </c>
    </row>
    <row r="483" spans="1:29" x14ac:dyDescent="0.25">
      <c r="A483" t="s">
        <v>420</v>
      </c>
      <c r="B483" t="s">
        <v>1385</v>
      </c>
      <c r="C483" t="s">
        <v>1386</v>
      </c>
      <c r="D483">
        <v>1900</v>
      </c>
      <c r="E483" s="958">
        <v>1</v>
      </c>
      <c r="F483" t="s">
        <v>439</v>
      </c>
      <c r="G483" s="958">
        <v>182</v>
      </c>
      <c r="H483" t="s">
        <v>380</v>
      </c>
      <c r="I483" s="938" t="s">
        <v>488</v>
      </c>
      <c r="J483" s="938" t="s">
        <v>444</v>
      </c>
      <c r="K483" s="938" t="s">
        <v>448</v>
      </c>
      <c r="L483" s="938" t="s">
        <v>442</v>
      </c>
      <c r="M483" s="959" t="s">
        <v>456</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HUM_ASR_FY_2022</v>
      </c>
      <c r="AB483" s="958">
        <f t="shared" si="79"/>
        <v>45032</v>
      </c>
      <c r="AC483" t="str">
        <f t="shared" si="80"/>
        <v>Unaudited</v>
      </c>
    </row>
    <row r="484" spans="1:29" ht="30" x14ac:dyDescent="0.25">
      <c r="A484" t="s">
        <v>420</v>
      </c>
      <c r="B484" t="s">
        <v>1385</v>
      </c>
      <c r="C484" t="s">
        <v>1386</v>
      </c>
      <c r="D484">
        <v>1900</v>
      </c>
      <c r="E484" s="958">
        <v>1</v>
      </c>
      <c r="F484" t="s">
        <v>439</v>
      </c>
      <c r="G484" s="958">
        <v>182</v>
      </c>
      <c r="H484" t="s">
        <v>380</v>
      </c>
      <c r="I484" s="938" t="s">
        <v>488</v>
      </c>
      <c r="J484" s="938" t="s">
        <v>444</v>
      </c>
      <c r="K484" s="938" t="s">
        <v>449</v>
      </c>
      <c r="L484" s="938">
        <v>9.1</v>
      </c>
      <c r="M484" s="959" t="s">
        <v>185</v>
      </c>
      <c r="N484" s="679">
        <f t="shared" ca="1" si="81"/>
        <v>488535.30000000063</v>
      </c>
      <c r="O484" s="679">
        <f t="shared" ca="1" si="82"/>
        <v>30949.689999999995</v>
      </c>
      <c r="P484" s="679">
        <f t="shared" ca="1" si="82"/>
        <v>25.35</v>
      </c>
      <c r="Q484" s="679">
        <f t="shared" ca="1" si="82"/>
        <v>60025.600000000006</v>
      </c>
      <c r="R484" s="679">
        <f t="shared" ca="1" si="82"/>
        <v>20473.940000000002</v>
      </c>
      <c r="S484" s="679">
        <f t="shared" ca="1" si="82"/>
        <v>6137.03</v>
      </c>
      <c r="T484" s="679">
        <f t="shared" ca="1" si="82"/>
        <v>26485.41</v>
      </c>
      <c r="U484" s="679">
        <f t="shared" ca="1" si="82"/>
        <v>0</v>
      </c>
      <c r="V484" s="679">
        <f t="shared" ca="1" si="82"/>
        <v>310.39999999999998</v>
      </c>
      <c r="W484" s="679">
        <f t="shared" ca="1" si="75"/>
        <v>344127.88000000064</v>
      </c>
      <c r="X484" s="679">
        <f t="shared" ca="1" si="82"/>
        <v>0</v>
      </c>
      <c r="Y484" s="679">
        <f t="shared" ca="1" si="82"/>
        <v>0</v>
      </c>
      <c r="Z484" s="679">
        <f t="shared" ca="1" si="82"/>
        <v>0</v>
      </c>
      <c r="AA484" t="str">
        <f t="shared" si="78"/>
        <v>HUM_ASR_FY_2022</v>
      </c>
      <c r="AB484" s="958">
        <f t="shared" si="79"/>
        <v>45032</v>
      </c>
      <c r="AC484" t="str">
        <f t="shared" si="80"/>
        <v>Unaudited</v>
      </c>
    </row>
    <row r="485" spans="1:29" x14ac:dyDescent="0.25">
      <c r="A485" t="s">
        <v>420</v>
      </c>
      <c r="B485" t="s">
        <v>1385</v>
      </c>
      <c r="C485" t="s">
        <v>1386</v>
      </c>
      <c r="D485">
        <v>1900</v>
      </c>
      <c r="E485" s="958">
        <v>1</v>
      </c>
      <c r="F485" t="s">
        <v>439</v>
      </c>
      <c r="G485" s="958">
        <v>182</v>
      </c>
      <c r="H485" t="s">
        <v>380</v>
      </c>
      <c r="I485" s="938" t="s">
        <v>488</v>
      </c>
      <c r="J485" s="938" t="s">
        <v>444</v>
      </c>
      <c r="K485" s="938" t="s">
        <v>449</v>
      </c>
      <c r="L485" s="946" t="s">
        <v>106</v>
      </c>
      <c r="M485" s="961" t="s">
        <v>186</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HUM_ASR_FY_2022</v>
      </c>
      <c r="AB485" s="958">
        <f t="shared" si="79"/>
        <v>45032</v>
      </c>
      <c r="AC485" t="str">
        <f t="shared" si="80"/>
        <v>Unaudited</v>
      </c>
    </row>
    <row r="486" spans="1:29" x14ac:dyDescent="0.25">
      <c r="A486" t="s">
        <v>420</v>
      </c>
      <c r="B486" t="s">
        <v>1385</v>
      </c>
      <c r="C486" t="s">
        <v>1386</v>
      </c>
      <c r="D486">
        <v>1900</v>
      </c>
      <c r="E486" s="958">
        <v>1</v>
      </c>
      <c r="F486" t="s">
        <v>439</v>
      </c>
      <c r="G486" s="958">
        <v>182</v>
      </c>
      <c r="H486" t="s">
        <v>380</v>
      </c>
      <c r="I486" s="938" t="s">
        <v>488</v>
      </c>
      <c r="J486" s="938" t="s">
        <v>444</v>
      </c>
      <c r="K486" s="938" t="s">
        <v>449</v>
      </c>
      <c r="L486" s="948" t="s">
        <v>1321</v>
      </c>
      <c r="M486" s="962" t="s">
        <v>1322</v>
      </c>
      <c r="N486" s="679">
        <f t="shared" ca="1" si="81"/>
        <v>270315.19999999995</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26150.16</v>
      </c>
      <c r="P486" s="679">
        <f t="shared" ca="1" si="85"/>
        <v>0</v>
      </c>
      <c r="Q486" s="679">
        <f t="shared" ca="1" si="85"/>
        <v>45846.049999999996</v>
      </c>
      <c r="R486" s="679">
        <f t="shared" ca="1" si="85"/>
        <v>0</v>
      </c>
      <c r="S486" s="679">
        <f t="shared" ca="1" si="85"/>
        <v>198318.99</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HUM_ASR_FY_2022</v>
      </c>
      <c r="AB486" s="958">
        <f t="shared" si="79"/>
        <v>45032</v>
      </c>
      <c r="AC486" t="str">
        <f t="shared" si="80"/>
        <v>Unaudited</v>
      </c>
    </row>
    <row r="487" spans="1:29" x14ac:dyDescent="0.25">
      <c r="A487" t="s">
        <v>420</v>
      </c>
      <c r="B487" t="s">
        <v>1385</v>
      </c>
      <c r="C487" t="s">
        <v>1386</v>
      </c>
      <c r="D487">
        <v>1900</v>
      </c>
      <c r="E487" s="958">
        <v>1</v>
      </c>
      <c r="F487" t="s">
        <v>439</v>
      </c>
      <c r="G487" s="958">
        <v>182</v>
      </c>
      <c r="H487" t="s">
        <v>380</v>
      </c>
      <c r="I487" s="959" t="s">
        <v>488</v>
      </c>
      <c r="J487" s="959" t="s">
        <v>444</v>
      </c>
      <c r="K487" s="959" t="s">
        <v>449</v>
      </c>
      <c r="L487" s="938" t="s">
        <v>107</v>
      </c>
      <c r="M487" s="959" t="s">
        <v>187</v>
      </c>
      <c r="N487" s="679">
        <f t="shared" ca="1" si="81"/>
        <v>420912.56000000006</v>
      </c>
      <c r="O487" s="679">
        <f t="shared" ca="1" si="85"/>
        <v>123272.54</v>
      </c>
      <c r="P487" s="679">
        <f t="shared" ca="1" si="85"/>
        <v>12874.859999999999</v>
      </c>
      <c r="Q487" s="679">
        <f t="shared" ca="1" si="85"/>
        <v>217901.17000000004</v>
      </c>
      <c r="R487" s="679">
        <f t="shared" ca="1" si="85"/>
        <v>34971.359999999993</v>
      </c>
      <c r="S487" s="679">
        <f t="shared" ca="1" si="85"/>
        <v>9556</v>
      </c>
      <c r="T487" s="679">
        <f t="shared" ca="1" si="85"/>
        <v>10293.14</v>
      </c>
      <c r="U487" s="679">
        <f t="shared" ca="1" si="85"/>
        <v>0</v>
      </c>
      <c r="V487" s="679">
        <f t="shared" ca="1" si="83"/>
        <v>230.46000000000004</v>
      </c>
      <c r="W487" s="679">
        <f t="shared" ca="1" si="75"/>
        <v>11813.029999999999</v>
      </c>
      <c r="X487" s="679">
        <f t="shared" ca="1" si="84"/>
        <v>0</v>
      </c>
      <c r="Y487" s="679">
        <f t="shared" ca="1" si="84"/>
        <v>0</v>
      </c>
      <c r="Z487" s="679">
        <f t="shared" ca="1" si="84"/>
        <v>0</v>
      </c>
      <c r="AA487" t="str">
        <f t="shared" si="78"/>
        <v>HUM_ASR_FY_2022</v>
      </c>
      <c r="AB487" s="958">
        <f t="shared" si="79"/>
        <v>45032</v>
      </c>
      <c r="AC487" t="str">
        <f t="shared" si="80"/>
        <v>Unaudited</v>
      </c>
    </row>
    <row r="488" spans="1:29" x14ac:dyDescent="0.25">
      <c r="A488" t="s">
        <v>420</v>
      </c>
      <c r="B488" t="s">
        <v>1385</v>
      </c>
      <c r="C488" t="s">
        <v>1386</v>
      </c>
      <c r="D488">
        <v>1900</v>
      </c>
      <c r="E488" s="958">
        <v>1</v>
      </c>
      <c r="F488" t="s">
        <v>439</v>
      </c>
      <c r="G488" s="958">
        <v>182</v>
      </c>
      <c r="H488" t="s">
        <v>380</v>
      </c>
      <c r="I488" s="938" t="s">
        <v>488</v>
      </c>
      <c r="J488" s="938" t="s">
        <v>444</v>
      </c>
      <c r="K488" s="938" t="s">
        <v>449</v>
      </c>
      <c r="L488" s="938" t="s">
        <v>108</v>
      </c>
      <c r="M488" s="963" t="s">
        <v>160</v>
      </c>
      <c r="N488" s="679">
        <f t="shared" ca="1" si="81"/>
        <v>1267419.2999999989</v>
      </c>
      <c r="O488" s="679">
        <f t="shared" ca="1" si="85"/>
        <v>781797.6899999968</v>
      </c>
      <c r="P488" s="679">
        <f t="shared" ca="1" si="85"/>
        <v>90637.009999999922</v>
      </c>
      <c r="Q488" s="679">
        <f t="shared" ca="1" si="85"/>
        <v>245734.89000000202</v>
      </c>
      <c r="R488" s="679">
        <f t="shared" ca="1" si="85"/>
        <v>90266.969999999914</v>
      </c>
      <c r="S488" s="679">
        <f t="shared" ca="1" si="85"/>
        <v>-10981.180000000002</v>
      </c>
      <c r="T488" s="679">
        <f t="shared" ca="1" si="85"/>
        <v>34594.109999999979</v>
      </c>
      <c r="U488" s="679">
        <f t="shared" ca="1" si="85"/>
        <v>-73.400000000000006</v>
      </c>
      <c r="V488" s="679">
        <f t="shared" ca="1" si="83"/>
        <v>7876.8399999999992</v>
      </c>
      <c r="W488" s="679">
        <f t="shared" ca="1" si="75"/>
        <v>3114.6199999999972</v>
      </c>
      <c r="X488" s="679">
        <f t="shared" ca="1" si="84"/>
        <v>3668.8500000000013</v>
      </c>
      <c r="Y488" s="679">
        <f t="shared" ca="1" si="84"/>
        <v>20782.899999999976</v>
      </c>
      <c r="Z488" s="679">
        <f t="shared" ca="1" si="84"/>
        <v>0</v>
      </c>
      <c r="AA488" t="str">
        <f t="shared" si="78"/>
        <v>HUM_ASR_FY_2022</v>
      </c>
      <c r="AB488" s="958">
        <f t="shared" si="79"/>
        <v>45032</v>
      </c>
      <c r="AC488" t="str">
        <f t="shared" si="80"/>
        <v>Unaudited</v>
      </c>
    </row>
    <row r="489" spans="1:29" x14ac:dyDescent="0.25">
      <c r="A489" t="s">
        <v>420</v>
      </c>
      <c r="B489" t="s">
        <v>1385</v>
      </c>
      <c r="C489" t="s">
        <v>1386</v>
      </c>
      <c r="D489">
        <v>1900</v>
      </c>
      <c r="E489" s="958">
        <v>1</v>
      </c>
      <c r="F489" t="s">
        <v>439</v>
      </c>
      <c r="G489" s="958">
        <v>182</v>
      </c>
      <c r="H489" t="s">
        <v>380</v>
      </c>
      <c r="I489" s="938" t="s">
        <v>488</v>
      </c>
      <c r="J489" s="938" t="s">
        <v>444</v>
      </c>
      <c r="K489" s="938" t="s">
        <v>449</v>
      </c>
      <c r="L489" s="938" t="s">
        <v>109</v>
      </c>
      <c r="M489" s="963" t="s">
        <v>134</v>
      </c>
      <c r="N489" s="679">
        <f t="shared" ca="1" si="81"/>
        <v>615149.52423376613</v>
      </c>
      <c r="O489" s="679">
        <f t="shared" ca="1" si="85"/>
        <v>501135.29396536777</v>
      </c>
      <c r="P489" s="679">
        <f t="shared" ca="1" si="85"/>
        <v>23251.807748917752</v>
      </c>
      <c r="Q489" s="679">
        <f t="shared" ca="1" si="85"/>
        <v>41778.989177489173</v>
      </c>
      <c r="R489" s="679">
        <f t="shared" ca="1" si="85"/>
        <v>14310.619316017317</v>
      </c>
      <c r="S489" s="679">
        <f t="shared" ca="1" si="85"/>
        <v>11053.776606060612</v>
      </c>
      <c r="T489" s="679">
        <f t="shared" ca="1" si="85"/>
        <v>13214.218831168839</v>
      </c>
      <c r="U489" s="679">
        <f t="shared" ca="1" si="85"/>
        <v>116.63066666666664</v>
      </c>
      <c r="V489" s="679">
        <f t="shared" ca="1" si="83"/>
        <v>1188.3506666666667</v>
      </c>
      <c r="W489" s="679">
        <f t="shared" ca="1" si="75"/>
        <v>112.2861212121212</v>
      </c>
      <c r="X489" s="679">
        <f t="shared" ca="1" si="84"/>
        <v>7155.1152121212108</v>
      </c>
      <c r="Y489" s="679">
        <f t="shared" ca="1" si="84"/>
        <v>1832.4359220779215</v>
      </c>
      <c r="Z489" s="679">
        <f t="shared" ca="1" si="84"/>
        <v>0</v>
      </c>
      <c r="AA489" t="str">
        <f t="shared" si="78"/>
        <v>HUM_ASR_FY_2022</v>
      </c>
      <c r="AB489" s="958">
        <f t="shared" si="79"/>
        <v>45032</v>
      </c>
      <c r="AC489" t="str">
        <f t="shared" si="80"/>
        <v>Unaudited</v>
      </c>
    </row>
    <row r="490" spans="1:29" x14ac:dyDescent="0.25">
      <c r="A490" t="s">
        <v>420</v>
      </c>
      <c r="B490" t="s">
        <v>1385</v>
      </c>
      <c r="C490" t="s">
        <v>1386</v>
      </c>
      <c r="D490">
        <v>1900</v>
      </c>
      <c r="E490" s="958">
        <v>1</v>
      </c>
      <c r="F490" t="s">
        <v>439</v>
      </c>
      <c r="G490" s="958">
        <v>182</v>
      </c>
      <c r="H490" t="s">
        <v>380</v>
      </c>
      <c r="I490" s="938" t="s">
        <v>488</v>
      </c>
      <c r="J490" s="938" t="s">
        <v>444</v>
      </c>
      <c r="K490" s="938" t="s">
        <v>449</v>
      </c>
      <c r="L490" s="938" t="s">
        <v>110</v>
      </c>
      <c r="M490" s="963" t="s">
        <v>162</v>
      </c>
      <c r="N490" s="679">
        <f t="shared" ca="1" si="81"/>
        <v>28113.016324632761</v>
      </c>
      <c r="O490" s="679">
        <f t="shared" ca="1" si="85"/>
        <v>17341.294409458747</v>
      </c>
      <c r="P490" s="679">
        <f t="shared" ca="1" si="85"/>
        <v>2010.4473253215442</v>
      </c>
      <c r="Q490" s="679">
        <f t="shared" ca="1" si="85"/>
        <v>5450.7209840515297</v>
      </c>
      <c r="R490" s="679">
        <f t="shared" ca="1" si="85"/>
        <v>2002.239354557041</v>
      </c>
      <c r="S490" s="679">
        <f t="shared" ca="1" si="85"/>
        <v>-243.57692249418267</v>
      </c>
      <c r="T490" s="679">
        <f t="shared" ca="1" si="85"/>
        <v>767.3425670306126</v>
      </c>
      <c r="U490" s="679">
        <f t="shared" ca="1" si="85"/>
        <v>-1.6281079183724338</v>
      </c>
      <c r="V490" s="679">
        <f t="shared" ca="1" si="83"/>
        <v>174.71860457428775</v>
      </c>
      <c r="W490" s="679">
        <f t="shared" ca="1" si="75"/>
        <v>69.086341753694072</v>
      </c>
      <c r="X490" s="679">
        <f t="shared" ca="1" si="84"/>
        <v>81.379887415813428</v>
      </c>
      <c r="Y490" s="679">
        <f t="shared" ca="1" si="84"/>
        <v>460.99188088204926</v>
      </c>
      <c r="Z490" s="679">
        <f t="shared" ca="1" si="84"/>
        <v>0</v>
      </c>
      <c r="AA490" t="str">
        <f t="shared" si="78"/>
        <v>HUM_ASR_FY_2022</v>
      </c>
      <c r="AB490" s="958">
        <f t="shared" si="79"/>
        <v>45032</v>
      </c>
      <c r="AC490" t="str">
        <f t="shared" si="80"/>
        <v>Unaudited</v>
      </c>
    </row>
    <row r="491" spans="1:29" x14ac:dyDescent="0.25">
      <c r="A491" t="s">
        <v>420</v>
      </c>
      <c r="B491" t="s">
        <v>1385</v>
      </c>
      <c r="C491" t="s">
        <v>1386</v>
      </c>
      <c r="D491">
        <v>1900</v>
      </c>
      <c r="E491" s="958">
        <v>1</v>
      </c>
      <c r="F491" t="s">
        <v>439</v>
      </c>
      <c r="G491" s="958">
        <v>182</v>
      </c>
      <c r="H491" t="s">
        <v>380</v>
      </c>
      <c r="I491" s="938" t="s">
        <v>488</v>
      </c>
      <c r="J491" s="938" t="s">
        <v>444</v>
      </c>
      <c r="K491" s="938" t="s">
        <v>449</v>
      </c>
      <c r="L491" s="938" t="s">
        <v>111</v>
      </c>
      <c r="M491" s="963" t="s">
        <v>463</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HUM_ASR_FY_2022</v>
      </c>
      <c r="AB491" s="958">
        <f t="shared" si="79"/>
        <v>45032</v>
      </c>
      <c r="AC491" t="str">
        <f t="shared" si="80"/>
        <v>Unaudited</v>
      </c>
    </row>
    <row r="492" spans="1:29" x14ac:dyDescent="0.25">
      <c r="A492" t="s">
        <v>420</v>
      </c>
      <c r="B492" t="s">
        <v>1385</v>
      </c>
      <c r="C492" t="s">
        <v>1386</v>
      </c>
      <c r="D492">
        <v>1900</v>
      </c>
      <c r="E492" s="958">
        <v>1</v>
      </c>
      <c r="F492" t="s">
        <v>439</v>
      </c>
      <c r="G492" s="958">
        <v>182</v>
      </c>
      <c r="H492" t="s">
        <v>380</v>
      </c>
      <c r="I492" s="938" t="s">
        <v>488</v>
      </c>
      <c r="J492" s="938" t="s">
        <v>444</v>
      </c>
      <c r="K492" s="938" t="s">
        <v>6</v>
      </c>
      <c r="L492" s="938" t="s">
        <v>117</v>
      </c>
      <c r="M492" s="963" t="s">
        <v>188</v>
      </c>
      <c r="N492" s="679">
        <f t="shared" ca="1" si="81"/>
        <v>562084.74999999988</v>
      </c>
      <c r="O492" s="679">
        <f t="shared" ca="1" si="85"/>
        <v>194670.19999999987</v>
      </c>
      <c r="P492" s="679">
        <f t="shared" ca="1" si="85"/>
        <v>51687.789999999994</v>
      </c>
      <c r="Q492" s="679">
        <f t="shared" ca="1" si="85"/>
        <v>153354.23999999996</v>
      </c>
      <c r="R492" s="679">
        <f t="shared" ca="1" si="85"/>
        <v>100914.9</v>
      </c>
      <c r="S492" s="679">
        <f t="shared" ca="1" si="85"/>
        <v>11528.11</v>
      </c>
      <c r="T492" s="679">
        <f t="shared" ca="1" si="85"/>
        <v>3528.95</v>
      </c>
      <c r="U492" s="679">
        <f t="shared" ca="1" si="85"/>
        <v>133.87</v>
      </c>
      <c r="V492" s="679">
        <f t="shared" ca="1" si="83"/>
        <v>11110.949999999999</v>
      </c>
      <c r="W492" s="679">
        <f t="shared" ca="1" si="75"/>
        <v>0</v>
      </c>
      <c r="X492" s="679">
        <f t="shared" ca="1" si="84"/>
        <v>27640.850000000013</v>
      </c>
      <c r="Y492" s="679">
        <f t="shared" ca="1" si="84"/>
        <v>7514.89</v>
      </c>
      <c r="Z492" s="679">
        <f t="shared" ca="1" si="84"/>
        <v>0</v>
      </c>
      <c r="AA492" t="str">
        <f t="shared" si="78"/>
        <v>HUM_ASR_FY_2022</v>
      </c>
      <c r="AB492" s="958">
        <f t="shared" si="79"/>
        <v>45032</v>
      </c>
      <c r="AC492" t="str">
        <f t="shared" si="80"/>
        <v>Unaudited</v>
      </c>
    </row>
    <row r="493" spans="1:29" x14ac:dyDescent="0.25">
      <c r="A493" t="s">
        <v>420</v>
      </c>
      <c r="B493" t="s">
        <v>1385</v>
      </c>
      <c r="C493" t="s">
        <v>1386</v>
      </c>
      <c r="D493">
        <v>1900</v>
      </c>
      <c r="E493" s="958">
        <v>1</v>
      </c>
      <c r="F493" t="s">
        <v>439</v>
      </c>
      <c r="G493" s="958">
        <v>182</v>
      </c>
      <c r="H493" t="s">
        <v>380</v>
      </c>
      <c r="I493" s="938" t="s">
        <v>488</v>
      </c>
      <c r="J493" s="938" t="s">
        <v>444</v>
      </c>
      <c r="K493" s="938" t="s">
        <v>6</v>
      </c>
      <c r="L493" s="938" t="s">
        <v>45</v>
      </c>
      <c r="M493" s="963" t="s">
        <v>163</v>
      </c>
      <c r="N493" s="679">
        <f t="shared" ca="1" si="81"/>
        <v>72666.635766233754</v>
      </c>
      <c r="O493" s="679">
        <f t="shared" ca="1" si="85"/>
        <v>49495.786034632038</v>
      </c>
      <c r="P493" s="679">
        <f t="shared" ca="1" si="85"/>
        <v>4449.3322510822509</v>
      </c>
      <c r="Q493" s="679">
        <f t="shared" ca="1" si="85"/>
        <v>7534.1308225108232</v>
      </c>
      <c r="R493" s="679">
        <f t="shared" ca="1" si="85"/>
        <v>3361.2106839826838</v>
      </c>
      <c r="S493" s="679">
        <f t="shared" ca="1" si="85"/>
        <v>3986.8533939393942</v>
      </c>
      <c r="T493" s="679">
        <f t="shared" ca="1" si="85"/>
        <v>592.67116883116876</v>
      </c>
      <c r="U493" s="679">
        <f t="shared" ca="1" si="85"/>
        <v>27.089333333333336</v>
      </c>
      <c r="V493" s="679">
        <f t="shared" ca="1" si="83"/>
        <v>157.54933333333332</v>
      </c>
      <c r="W493" s="679">
        <f t="shared" ca="1" si="75"/>
        <v>4.1638787878787875</v>
      </c>
      <c r="X493" s="679">
        <f t="shared" ca="1" si="84"/>
        <v>2596.8047878787879</v>
      </c>
      <c r="Y493" s="679">
        <f t="shared" ca="1" si="84"/>
        <v>461.04407792207803</v>
      </c>
      <c r="Z493" s="679">
        <f t="shared" ca="1" si="84"/>
        <v>0</v>
      </c>
      <c r="AA493" t="str">
        <f t="shared" si="78"/>
        <v>HUM_ASR_FY_2022</v>
      </c>
      <c r="AB493" s="958">
        <f t="shared" si="79"/>
        <v>45032</v>
      </c>
      <c r="AC493" t="str">
        <f t="shared" si="80"/>
        <v>Unaudited</v>
      </c>
    </row>
    <row r="494" spans="1:29" x14ac:dyDescent="0.25">
      <c r="A494" t="s">
        <v>420</v>
      </c>
      <c r="B494" t="s">
        <v>1385</v>
      </c>
      <c r="C494" t="s">
        <v>1386</v>
      </c>
      <c r="D494">
        <v>1900</v>
      </c>
      <c r="E494" s="958">
        <v>1</v>
      </c>
      <c r="F494" t="s">
        <v>439</v>
      </c>
      <c r="G494" s="958">
        <v>182</v>
      </c>
      <c r="H494" t="s">
        <v>380</v>
      </c>
      <c r="I494" s="938" t="s">
        <v>488</v>
      </c>
      <c r="J494" s="938" t="s">
        <v>444</v>
      </c>
      <c r="K494" s="938" t="s">
        <v>6</v>
      </c>
      <c r="L494" s="946" t="s">
        <v>46</v>
      </c>
      <c r="M494" s="961" t="s">
        <v>164</v>
      </c>
      <c r="N494" s="679">
        <f t="shared" ca="1" si="81"/>
        <v>5391.9437127354649</v>
      </c>
      <c r="O494" s="679">
        <f t="shared" ca="1" si="85"/>
        <v>1867.4243714083241</v>
      </c>
      <c r="P494" s="679">
        <f t="shared" ca="1" si="85"/>
        <v>495.82852819915689</v>
      </c>
      <c r="Q494" s="679">
        <f t="shared" ca="1" si="85"/>
        <v>1471.090311895716</v>
      </c>
      <c r="R494" s="679">
        <f t="shared" ca="1" si="85"/>
        <v>968.05234544493203</v>
      </c>
      <c r="S494" s="679">
        <f t="shared" ca="1" si="85"/>
        <v>110.58638440950917</v>
      </c>
      <c r="T494" s="679">
        <f t="shared" ca="1" si="85"/>
        <v>33.852367930383842</v>
      </c>
      <c r="U494" s="679">
        <f t="shared" ca="1" si="85"/>
        <v>1.2841826874397444</v>
      </c>
      <c r="V494" s="679">
        <f t="shared" ca="1" si="83"/>
        <v>106.58466894008087</v>
      </c>
      <c r="W494" s="679">
        <f t="shared" ca="1" si="75"/>
        <v>0</v>
      </c>
      <c r="X494" s="679">
        <f t="shared" ca="1" si="84"/>
        <v>265.15202088682213</v>
      </c>
      <c r="Y494" s="679">
        <f t="shared" ca="1" si="84"/>
        <v>72.088530933099733</v>
      </c>
      <c r="Z494" s="679">
        <f t="shared" ca="1" si="84"/>
        <v>0</v>
      </c>
      <c r="AA494" t="str">
        <f t="shared" si="78"/>
        <v>HUM_ASR_FY_2022</v>
      </c>
      <c r="AB494" s="958">
        <f t="shared" si="79"/>
        <v>45032</v>
      </c>
      <c r="AC494" t="str">
        <f t="shared" si="80"/>
        <v>Unaudited</v>
      </c>
    </row>
    <row r="495" spans="1:29" x14ac:dyDescent="0.25">
      <c r="A495" t="s">
        <v>420</v>
      </c>
      <c r="B495" t="s">
        <v>1385</v>
      </c>
      <c r="C495" t="s">
        <v>1386</v>
      </c>
      <c r="D495">
        <v>1900</v>
      </c>
      <c r="E495" s="958">
        <v>1</v>
      </c>
      <c r="F495" t="s">
        <v>439</v>
      </c>
      <c r="G495" s="958">
        <v>182</v>
      </c>
      <c r="H495" t="s">
        <v>380</v>
      </c>
      <c r="I495" s="963" t="s">
        <v>488</v>
      </c>
      <c r="J495" s="963" t="s">
        <v>444</v>
      </c>
      <c r="K495" s="963" t="s">
        <v>6</v>
      </c>
      <c r="L495" s="938" t="s">
        <v>165</v>
      </c>
      <c r="M495" s="963" t="s">
        <v>461</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HUM_ASR_FY_2022</v>
      </c>
      <c r="AB495" s="958">
        <f t="shared" si="79"/>
        <v>45032</v>
      </c>
      <c r="AC495" t="str">
        <f t="shared" si="80"/>
        <v>Unaudited</v>
      </c>
    </row>
    <row r="496" spans="1:29" x14ac:dyDescent="0.25">
      <c r="A496" t="s">
        <v>420</v>
      </c>
      <c r="B496" t="s">
        <v>1385</v>
      </c>
      <c r="C496" t="s">
        <v>1386</v>
      </c>
      <c r="D496">
        <v>1900</v>
      </c>
      <c r="E496" s="958">
        <v>1</v>
      </c>
      <c r="F496" t="s">
        <v>439</v>
      </c>
      <c r="G496" s="958">
        <v>182</v>
      </c>
      <c r="H496" t="s">
        <v>380</v>
      </c>
      <c r="I496" s="938" t="s">
        <v>488</v>
      </c>
      <c r="J496" s="938" t="s">
        <v>444</v>
      </c>
      <c r="K496" s="938" t="s">
        <v>434</v>
      </c>
      <c r="L496" s="944" t="s">
        <v>120</v>
      </c>
      <c r="M496" s="964" t="s">
        <v>32</v>
      </c>
      <c r="N496" s="679">
        <f t="shared" ca="1" si="81"/>
        <v>-19471.970909090909</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-9788.9555971750324</v>
      </c>
      <c r="P496" s="679">
        <f t="shared" ca="1" si="86"/>
        <v>-1391.5007034329644</v>
      </c>
      <c r="Q496" s="679">
        <f t="shared" ca="1" si="86"/>
        <v>-4305.1606590558613</v>
      </c>
      <c r="R496" s="679">
        <f t="shared" ca="1" si="86"/>
        <v>-2441.6286034459145</v>
      </c>
      <c r="S496" s="679">
        <f t="shared" ca="1" si="86"/>
        <v>-199.59572365077614</v>
      </c>
      <c r="T496" s="679">
        <f t="shared" ca="1" si="86"/>
        <v>-278.84659827296969</v>
      </c>
      <c r="U496" s="679">
        <f t="shared" ca="1" si="86"/>
        <v>-7.3704051687546956E-2</v>
      </c>
      <c r="V496" s="679">
        <f t="shared" ca="1" si="83"/>
        <v>-196.51275638499976</v>
      </c>
      <c r="W496" s="679">
        <f t="shared" ca="1" si="75"/>
        <v>-174.72047928859064</v>
      </c>
      <c r="X496" s="679">
        <f t="shared" ca="1" si="84"/>
        <v>-151.18877671009369</v>
      </c>
      <c r="Y496" s="679">
        <f t="shared" ca="1" si="84"/>
        <v>-543.78730762202338</v>
      </c>
      <c r="Z496" s="679">
        <f t="shared" ca="1" si="84"/>
        <v>0</v>
      </c>
      <c r="AA496" t="str">
        <f t="shared" si="78"/>
        <v>HUM_ASR_FY_2022</v>
      </c>
      <c r="AB496" s="958">
        <f t="shared" si="79"/>
        <v>45032</v>
      </c>
      <c r="AC496" t="str">
        <f t="shared" si="80"/>
        <v>Unaudited</v>
      </c>
    </row>
    <row r="497" spans="1:29" x14ac:dyDescent="0.25">
      <c r="A497" t="s">
        <v>420</v>
      </c>
      <c r="B497" t="s">
        <v>1385</v>
      </c>
      <c r="C497" t="s">
        <v>1386</v>
      </c>
      <c r="D497">
        <v>1900</v>
      </c>
      <c r="E497" s="958">
        <v>1</v>
      </c>
      <c r="F497" t="s">
        <v>439</v>
      </c>
      <c r="G497" s="958">
        <v>182</v>
      </c>
      <c r="H497" t="s">
        <v>380</v>
      </c>
      <c r="I497" s="938" t="s">
        <v>488</v>
      </c>
      <c r="J497" s="938" t="s">
        <v>444</v>
      </c>
      <c r="K497" s="938" t="s">
        <v>434</v>
      </c>
      <c r="L497" s="944" t="s">
        <v>943</v>
      </c>
      <c r="M497" s="964" t="s">
        <v>935</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HUM_ASR_FY_2022</v>
      </c>
      <c r="AB497" s="958">
        <f t="shared" si="79"/>
        <v>45032</v>
      </c>
      <c r="AC497" t="str">
        <f t="shared" si="80"/>
        <v>Unaudited</v>
      </c>
    </row>
    <row r="498" spans="1:29" x14ac:dyDescent="0.25">
      <c r="A498" t="s">
        <v>420</v>
      </c>
      <c r="B498" t="s">
        <v>1385</v>
      </c>
      <c r="C498" t="s">
        <v>1386</v>
      </c>
      <c r="D498">
        <v>1900</v>
      </c>
      <c r="E498" s="958">
        <v>1</v>
      </c>
      <c r="F498" t="s">
        <v>439</v>
      </c>
      <c r="G498" s="958">
        <v>182</v>
      </c>
      <c r="H498" t="s">
        <v>380</v>
      </c>
      <c r="I498" s="938" t="s">
        <v>488</v>
      </c>
      <c r="J498" s="938" t="s">
        <v>444</v>
      </c>
      <c r="K498" s="938" t="s">
        <v>434</v>
      </c>
      <c r="L498" s="948" t="s">
        <v>167</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HUM_ASR_FY_2022</v>
      </c>
      <c r="AB498" s="958">
        <f t="shared" si="79"/>
        <v>45032</v>
      </c>
      <c r="AC498" t="str">
        <f t="shared" si="80"/>
        <v>Unaudited</v>
      </c>
    </row>
    <row r="499" spans="1:29" x14ac:dyDescent="0.25">
      <c r="A499" t="s">
        <v>420</v>
      </c>
      <c r="B499" t="s">
        <v>1385</v>
      </c>
      <c r="C499" t="s">
        <v>1386</v>
      </c>
      <c r="D499">
        <v>1900</v>
      </c>
      <c r="E499" s="958">
        <v>1</v>
      </c>
      <c r="F499" t="s">
        <v>439</v>
      </c>
      <c r="G499" s="958">
        <v>182</v>
      </c>
      <c r="H499" t="s">
        <v>380</v>
      </c>
      <c r="I499" s="964" t="s">
        <v>488</v>
      </c>
      <c r="J499" s="964" t="s">
        <v>444</v>
      </c>
      <c r="K499" s="964" t="s">
        <v>434</v>
      </c>
      <c r="L499" s="944" t="s">
        <v>168</v>
      </c>
      <c r="M499" s="964" t="s">
        <v>329</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HUM_ASR_FY_2022</v>
      </c>
      <c r="AB499" s="958">
        <f t="shared" si="79"/>
        <v>45032</v>
      </c>
      <c r="AC499" t="str">
        <f t="shared" si="80"/>
        <v>Unaudited</v>
      </c>
    </row>
    <row r="500" spans="1:29" x14ac:dyDescent="0.25">
      <c r="A500" t="s">
        <v>420</v>
      </c>
      <c r="B500" t="s">
        <v>1385</v>
      </c>
      <c r="C500" t="s">
        <v>1386</v>
      </c>
      <c r="D500">
        <v>1900</v>
      </c>
      <c r="E500" s="958">
        <v>1</v>
      </c>
      <c r="F500" t="s">
        <v>439</v>
      </c>
      <c r="G500" s="958">
        <v>182</v>
      </c>
      <c r="H500" t="s">
        <v>380</v>
      </c>
      <c r="I500" s="938" t="s">
        <v>488</v>
      </c>
      <c r="J500" s="938" t="s">
        <v>450</v>
      </c>
      <c r="K500" s="938" t="s">
        <v>435</v>
      </c>
      <c r="L500" s="938" t="s">
        <v>121</v>
      </c>
      <c r="M500" s="963" t="s">
        <v>27</v>
      </c>
      <c r="N500" s="679">
        <f t="shared" ca="1" si="81"/>
        <v>3697239.6412317497</v>
      </c>
      <c r="O500" s="679">
        <f t="shared" ca="1" si="86"/>
        <v>-6853.2187294191135</v>
      </c>
      <c r="P500" s="679">
        <f t="shared" ca="1" si="86"/>
        <v>3704092.8599611688</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HUM_ASR_FY_2022</v>
      </c>
      <c r="AB500" s="958">
        <f t="shared" si="79"/>
        <v>45032</v>
      </c>
      <c r="AC500" t="str">
        <f t="shared" si="80"/>
        <v>Unaudited</v>
      </c>
    </row>
    <row r="501" spans="1:29" x14ac:dyDescent="0.25">
      <c r="A501" t="s">
        <v>420</v>
      </c>
      <c r="B501" t="s">
        <v>1385</v>
      </c>
      <c r="C501" t="s">
        <v>1386</v>
      </c>
      <c r="D501">
        <v>1900</v>
      </c>
      <c r="E501" s="958">
        <v>1</v>
      </c>
      <c r="F501" t="s">
        <v>439</v>
      </c>
      <c r="G501" s="958">
        <v>182</v>
      </c>
      <c r="H501" t="s">
        <v>380</v>
      </c>
      <c r="I501" s="938" t="s">
        <v>488</v>
      </c>
      <c r="J501" s="938" t="s">
        <v>450</v>
      </c>
      <c r="K501" s="938" t="s">
        <v>435</v>
      </c>
      <c r="L501" s="938" t="s">
        <v>122</v>
      </c>
      <c r="M501" s="963" t="s">
        <v>97</v>
      </c>
      <c r="N501" s="679">
        <f t="shared" ca="1" si="81"/>
        <v>220798.3288698809</v>
      </c>
      <c r="O501" s="679">
        <f t="shared" ca="1" si="86"/>
        <v>0</v>
      </c>
      <c r="P501" s="679">
        <f t="shared" ca="1" si="86"/>
        <v>220798.3288698809</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HUM_ASR_FY_2022</v>
      </c>
      <c r="AB501" s="958">
        <f t="shared" si="79"/>
        <v>45032</v>
      </c>
      <c r="AC501" t="str">
        <f t="shared" si="80"/>
        <v>Unaudited</v>
      </c>
    </row>
    <row r="502" spans="1:29" x14ac:dyDescent="0.25">
      <c r="A502" t="s">
        <v>420</v>
      </c>
      <c r="B502" t="s">
        <v>1385</v>
      </c>
      <c r="C502" t="s">
        <v>1386</v>
      </c>
      <c r="D502">
        <v>1900</v>
      </c>
      <c r="E502" s="958">
        <v>1</v>
      </c>
      <c r="F502" t="s">
        <v>439</v>
      </c>
      <c r="G502" s="958">
        <v>182</v>
      </c>
      <c r="H502" t="s">
        <v>380</v>
      </c>
      <c r="I502" s="938" t="s">
        <v>488</v>
      </c>
      <c r="J502" s="938" t="s">
        <v>450</v>
      </c>
      <c r="K502" s="938" t="s">
        <v>435</v>
      </c>
      <c r="L502" s="938" t="s">
        <v>123</v>
      </c>
      <c r="M502" s="963" t="s">
        <v>98</v>
      </c>
      <c r="N502" s="679">
        <f t="shared" ca="1" si="81"/>
        <v>311807.13102278474</v>
      </c>
      <c r="O502" s="679">
        <f t="shared" ca="1" si="86"/>
        <v>0</v>
      </c>
      <c r="P502" s="679">
        <f t="shared" ca="1" si="86"/>
        <v>311807.13102278474</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HUM_ASR_FY_2022</v>
      </c>
      <c r="AB502" s="958">
        <f t="shared" si="79"/>
        <v>45032</v>
      </c>
      <c r="AC502" t="str">
        <f t="shared" si="80"/>
        <v>Unaudited</v>
      </c>
    </row>
    <row r="503" spans="1:29" x14ac:dyDescent="0.25">
      <c r="A503" t="s">
        <v>420</v>
      </c>
      <c r="B503" t="s">
        <v>1385</v>
      </c>
      <c r="C503" t="s">
        <v>1386</v>
      </c>
      <c r="D503">
        <v>1900</v>
      </c>
      <c r="E503" s="958">
        <v>1</v>
      </c>
      <c r="F503" t="s">
        <v>439</v>
      </c>
      <c r="G503" s="958">
        <v>182</v>
      </c>
      <c r="H503" t="s">
        <v>380</v>
      </c>
      <c r="I503" s="938" t="s">
        <v>488</v>
      </c>
      <c r="J503" s="938" t="s">
        <v>450</v>
      </c>
      <c r="K503" s="938" t="s">
        <v>435</v>
      </c>
      <c r="L503" s="946" t="s">
        <v>124</v>
      </c>
      <c r="M503" s="961" t="s">
        <v>99</v>
      </c>
      <c r="N503" s="679">
        <f t="shared" ca="1" si="81"/>
        <v>158264.67102790298</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158264.67102790298</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HUM_ASR_FY_2022</v>
      </c>
      <c r="AB503" s="958">
        <f t="shared" si="79"/>
        <v>45032</v>
      </c>
      <c r="AC503" t="str">
        <f t="shared" si="80"/>
        <v>Unaudited</v>
      </c>
    </row>
    <row r="504" spans="1:29" x14ac:dyDescent="0.25">
      <c r="A504" t="s">
        <v>420</v>
      </c>
      <c r="B504" t="s">
        <v>1385</v>
      </c>
      <c r="C504" t="s">
        <v>1386</v>
      </c>
      <c r="D504">
        <v>1900</v>
      </c>
      <c r="E504" s="958">
        <v>1</v>
      </c>
      <c r="F504" t="s">
        <v>439</v>
      </c>
      <c r="G504" s="958">
        <v>182</v>
      </c>
      <c r="H504" t="s">
        <v>380</v>
      </c>
      <c r="I504" s="963" t="s">
        <v>488</v>
      </c>
      <c r="J504" s="963" t="s">
        <v>450</v>
      </c>
      <c r="K504" s="963" t="s">
        <v>435</v>
      </c>
      <c r="L504" s="938" t="s">
        <v>125</v>
      </c>
      <c r="M504" s="963" t="s">
        <v>100</v>
      </c>
      <c r="N504" s="679">
        <f t="shared" ca="1" si="81"/>
        <v>841481.01060375362</v>
      </c>
      <c r="O504" s="679">
        <f t="shared" ca="1" si="88"/>
        <v>22512.186749555491</v>
      </c>
      <c r="P504" s="679">
        <f t="shared" ca="1" si="88"/>
        <v>818968.8238541981</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HUM_ASR_FY_2022</v>
      </c>
      <c r="AB504" s="958">
        <f t="shared" si="79"/>
        <v>45032</v>
      </c>
      <c r="AC504" t="str">
        <f t="shared" si="80"/>
        <v>Unaudited</v>
      </c>
    </row>
    <row r="505" spans="1:29" x14ac:dyDescent="0.25">
      <c r="A505" t="s">
        <v>420</v>
      </c>
      <c r="B505" t="s">
        <v>1385</v>
      </c>
      <c r="C505" t="s">
        <v>1386</v>
      </c>
      <c r="D505">
        <v>1900</v>
      </c>
      <c r="E505" s="958">
        <v>1</v>
      </c>
      <c r="F505" t="s">
        <v>439</v>
      </c>
      <c r="G505" s="958">
        <v>182</v>
      </c>
      <c r="H505" t="s">
        <v>380</v>
      </c>
      <c r="I505" s="938" t="s">
        <v>488</v>
      </c>
      <c r="J505" s="938" t="s">
        <v>450</v>
      </c>
      <c r="K505" s="938" t="s">
        <v>435</v>
      </c>
      <c r="L505" s="938" t="s">
        <v>126</v>
      </c>
      <c r="M505" s="963" t="s">
        <v>28</v>
      </c>
      <c r="N505" s="679">
        <f t="shared" ca="1" si="81"/>
        <v>22686.944086642357</v>
      </c>
      <c r="O505" s="679">
        <f t="shared" ca="1" si="88"/>
        <v>0</v>
      </c>
      <c r="P505" s="679">
        <f t="shared" ca="1" si="88"/>
        <v>22686.944086642357</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HUM_ASR_FY_2022</v>
      </c>
      <c r="AB505" s="958">
        <f t="shared" si="79"/>
        <v>45032</v>
      </c>
      <c r="AC505" t="str">
        <f t="shared" si="80"/>
        <v>Unaudited</v>
      </c>
    </row>
    <row r="506" spans="1:29" x14ac:dyDescent="0.25">
      <c r="A506" t="s">
        <v>420</v>
      </c>
      <c r="B506" t="s">
        <v>1385</v>
      </c>
      <c r="C506" t="s">
        <v>1386</v>
      </c>
      <c r="D506">
        <v>1900</v>
      </c>
      <c r="E506" s="958">
        <v>1</v>
      </c>
      <c r="F506" t="s">
        <v>439</v>
      </c>
      <c r="G506" s="958">
        <v>182</v>
      </c>
      <c r="H506" t="s">
        <v>380</v>
      </c>
      <c r="I506" s="938" t="s">
        <v>488</v>
      </c>
      <c r="J506" s="938" t="s">
        <v>436</v>
      </c>
      <c r="K506" s="938" t="s">
        <v>436</v>
      </c>
      <c r="L506" s="938" t="s">
        <v>128</v>
      </c>
      <c r="M506" s="963" t="s">
        <v>326</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HUM_ASR_FY_2022</v>
      </c>
      <c r="AB506" s="958">
        <f t="shared" si="79"/>
        <v>45032</v>
      </c>
      <c r="AC506" t="str">
        <f t="shared" si="80"/>
        <v>Unaudited</v>
      </c>
    </row>
    <row r="507" spans="1:29" x14ac:dyDescent="0.25">
      <c r="A507" t="s">
        <v>420</v>
      </c>
      <c r="B507" t="s">
        <v>1385</v>
      </c>
      <c r="C507" t="s">
        <v>1386</v>
      </c>
      <c r="D507">
        <v>1900</v>
      </c>
      <c r="E507" s="958">
        <v>1</v>
      </c>
      <c r="F507" t="s">
        <v>439</v>
      </c>
      <c r="G507" s="958">
        <v>182</v>
      </c>
      <c r="H507" t="s">
        <v>380</v>
      </c>
      <c r="I507" s="938" t="s">
        <v>488</v>
      </c>
      <c r="J507" s="938" t="s">
        <v>436</v>
      </c>
      <c r="K507" s="938" t="s">
        <v>436</v>
      </c>
      <c r="L507" s="938" t="s">
        <v>129</v>
      </c>
      <c r="M507" s="963" t="s">
        <v>325</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HUM_ASR_FY_2022</v>
      </c>
      <c r="AB507" s="958">
        <f t="shared" si="79"/>
        <v>45032</v>
      </c>
      <c r="AC507" t="str">
        <f t="shared" si="80"/>
        <v>Unaudited</v>
      </c>
    </row>
    <row r="508" spans="1:29" ht="30" x14ac:dyDescent="0.25">
      <c r="A508" t="s">
        <v>420</v>
      </c>
      <c r="B508" t="s">
        <v>1385</v>
      </c>
      <c r="C508" t="s">
        <v>1386</v>
      </c>
      <c r="D508">
        <v>1900</v>
      </c>
      <c r="E508" s="958">
        <v>1</v>
      </c>
      <c r="F508" t="s">
        <v>439</v>
      </c>
      <c r="G508" s="958">
        <v>182</v>
      </c>
      <c r="H508" t="s">
        <v>380</v>
      </c>
      <c r="I508" s="938" t="s">
        <v>488</v>
      </c>
      <c r="J508" s="938" t="s">
        <v>436</v>
      </c>
      <c r="K508" s="938" t="s">
        <v>436</v>
      </c>
      <c r="L508" s="946" t="s">
        <v>130</v>
      </c>
      <c r="M508" s="961" t="s">
        <v>179</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HUM_ASR_FY_2022</v>
      </c>
      <c r="AB508" s="958">
        <f t="shared" si="79"/>
        <v>45032</v>
      </c>
      <c r="AC508" t="str">
        <f t="shared" si="80"/>
        <v>Unaudited</v>
      </c>
    </row>
    <row r="509" spans="1:29" x14ac:dyDescent="0.25">
      <c r="A509" t="s">
        <v>420</v>
      </c>
      <c r="B509" t="s">
        <v>1385</v>
      </c>
      <c r="C509" t="s">
        <v>1386</v>
      </c>
      <c r="D509">
        <v>1900</v>
      </c>
      <c r="E509" s="958">
        <v>1</v>
      </c>
      <c r="F509" t="s">
        <v>439</v>
      </c>
      <c r="G509" s="958">
        <v>182</v>
      </c>
      <c r="H509" t="s">
        <v>380</v>
      </c>
      <c r="I509" s="963" t="s">
        <v>488</v>
      </c>
      <c r="J509" s="963" t="s">
        <v>436</v>
      </c>
      <c r="K509" s="963" t="s">
        <v>436</v>
      </c>
      <c r="L509" s="938" t="s">
        <v>131</v>
      </c>
      <c r="M509" s="963" t="s">
        <v>494</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HUM_ASR_FY_2022</v>
      </c>
      <c r="AB509" s="958">
        <f t="shared" si="79"/>
        <v>45032</v>
      </c>
      <c r="AC509" t="str">
        <f t="shared" si="80"/>
        <v>Unaudited</v>
      </c>
    </row>
    <row r="510" spans="1:29" x14ac:dyDescent="0.25">
      <c r="A510" t="s">
        <v>420</v>
      </c>
      <c r="B510" t="s">
        <v>1385</v>
      </c>
      <c r="C510" t="s">
        <v>1386</v>
      </c>
      <c r="D510">
        <v>1900</v>
      </c>
      <c r="E510" s="958">
        <v>1</v>
      </c>
      <c r="F510" t="s">
        <v>439</v>
      </c>
      <c r="G510" s="958">
        <v>182</v>
      </c>
      <c r="H510" t="s">
        <v>380</v>
      </c>
      <c r="I510" s="938" t="s">
        <v>488</v>
      </c>
      <c r="J510" s="938" t="s">
        <v>436</v>
      </c>
      <c r="K510" s="938" t="s">
        <v>436</v>
      </c>
      <c r="L510" s="938" t="s">
        <v>132</v>
      </c>
      <c r="M510" s="963" t="s">
        <v>495</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HUM_ASR_FY_2022</v>
      </c>
      <c r="AB510" s="958">
        <f t="shared" si="79"/>
        <v>45032</v>
      </c>
      <c r="AC510" t="str">
        <f t="shared" si="80"/>
        <v>Unaudited</v>
      </c>
    </row>
    <row r="511" spans="1:29" x14ac:dyDescent="0.25">
      <c r="A511" t="s">
        <v>420</v>
      </c>
      <c r="B511" t="s">
        <v>1385</v>
      </c>
      <c r="C511" t="s">
        <v>1386</v>
      </c>
      <c r="D511">
        <v>1900</v>
      </c>
      <c r="E511" s="958">
        <v>1</v>
      </c>
      <c r="F511" t="s">
        <v>439</v>
      </c>
      <c r="G511" s="958">
        <v>182</v>
      </c>
      <c r="H511" t="s">
        <v>380</v>
      </c>
      <c r="I511" s="938" t="s">
        <v>488</v>
      </c>
      <c r="J511" s="938" t="s">
        <v>436</v>
      </c>
      <c r="K511" s="938" t="s">
        <v>436</v>
      </c>
      <c r="L511" s="938" t="s">
        <v>133</v>
      </c>
      <c r="M511" s="963" t="s">
        <v>496</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HUM_ASR_FY_2022</v>
      </c>
      <c r="AB511" s="958">
        <f t="shared" si="79"/>
        <v>45032</v>
      </c>
      <c r="AC511" t="str">
        <f t="shared" si="80"/>
        <v>Unaudited</v>
      </c>
    </row>
    <row r="512" spans="1:29" x14ac:dyDescent="0.25">
      <c r="A512" t="s">
        <v>420</v>
      </c>
      <c r="B512" t="s">
        <v>1385</v>
      </c>
      <c r="C512" t="s">
        <v>1386</v>
      </c>
      <c r="D512">
        <v>1900</v>
      </c>
      <c r="E512" s="958">
        <v>1</v>
      </c>
      <c r="F512" t="s">
        <v>439</v>
      </c>
      <c r="G512" s="958">
        <v>182</v>
      </c>
      <c r="H512" t="s">
        <v>380</v>
      </c>
      <c r="I512" s="938" t="s">
        <v>489</v>
      </c>
      <c r="J512" s="938" t="s">
        <v>26</v>
      </c>
      <c r="K512" s="938" t="s">
        <v>26</v>
      </c>
      <c r="L512" s="938" t="s">
        <v>269</v>
      </c>
      <c r="M512" s="963" t="s">
        <v>26</v>
      </c>
      <c r="N512" s="679">
        <f t="shared" ca="1" si="81"/>
        <v>1210788.2187626588</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HUM_ASR_FY_2022</v>
      </c>
      <c r="AB512" s="958">
        <f t="shared" si="79"/>
        <v>45032</v>
      </c>
      <c r="AC512" t="str">
        <f t="shared" si="80"/>
        <v>Unaudited</v>
      </c>
    </row>
    <row r="513" spans="1:29" x14ac:dyDescent="0.25">
      <c r="A513" t="s">
        <v>420</v>
      </c>
      <c r="B513" t="s">
        <v>1385</v>
      </c>
      <c r="C513" t="s">
        <v>1386</v>
      </c>
      <c r="D513">
        <v>1900</v>
      </c>
      <c r="E513" s="958">
        <v>1</v>
      </c>
      <c r="F513" t="s">
        <v>440</v>
      </c>
      <c r="G513" s="958">
        <v>274</v>
      </c>
      <c r="H513" t="s">
        <v>380</v>
      </c>
      <c r="I513" s="938" t="s">
        <v>432</v>
      </c>
      <c r="J513" s="938" t="s">
        <v>432</v>
      </c>
      <c r="K513" s="938" t="s">
        <v>432</v>
      </c>
      <c r="L513" s="946"/>
      <c r="M513" s="961" t="s">
        <v>432</v>
      </c>
      <c r="N513" s="679">
        <f t="shared" ca="1" si="81"/>
        <v>201929.75053763433</v>
      </c>
      <c r="O513" s="679">
        <f t="shared" ca="1" si="88"/>
        <v>161961.01182795689</v>
      </c>
      <c r="P513" s="679">
        <f t="shared" ca="1" si="88"/>
        <v>8281.0612903225865</v>
      </c>
      <c r="Q513" s="679">
        <f t="shared" ca="1" si="88"/>
        <v>13180.045161290327</v>
      </c>
      <c r="R513" s="679">
        <f t="shared" ca="1" si="88"/>
        <v>4666.709677419356</v>
      </c>
      <c r="S513" s="679">
        <f t="shared" ca="1" si="88"/>
        <v>5343.5225806451608</v>
      </c>
      <c r="T513" s="679">
        <f t="shared" ca="1" si="88"/>
        <v>4135</v>
      </c>
      <c r="U513" s="679">
        <f t="shared" ca="1" si="88"/>
        <v>45</v>
      </c>
      <c r="V513" s="679">
        <f t="shared" ca="1" si="88"/>
        <v>360</v>
      </c>
      <c r="W513" s="679">
        <f t="shared" ca="1" si="87"/>
        <v>32</v>
      </c>
      <c r="X513" s="679">
        <f t="shared" ca="1" si="88"/>
        <v>3319.4</v>
      </c>
      <c r="Y513" s="679">
        <f t="shared" ca="1" si="88"/>
        <v>606</v>
      </c>
      <c r="Z513" s="679">
        <f t="shared" ca="1" si="88"/>
        <v>0</v>
      </c>
      <c r="AA513" t="str">
        <f t="shared" si="78"/>
        <v>HUM_ASR_FY_2022</v>
      </c>
      <c r="AB513" s="958">
        <f t="shared" si="79"/>
        <v>45032</v>
      </c>
      <c r="AC513" t="str">
        <f t="shared" si="80"/>
        <v>Unaudited</v>
      </c>
    </row>
    <row r="514" spans="1:29" x14ac:dyDescent="0.25">
      <c r="A514" t="s">
        <v>420</v>
      </c>
      <c r="B514" t="s">
        <v>1385</v>
      </c>
      <c r="C514" t="s">
        <v>1386</v>
      </c>
      <c r="D514">
        <v>1900</v>
      </c>
      <c r="E514" s="958">
        <v>1</v>
      </c>
      <c r="F514" t="s">
        <v>440</v>
      </c>
      <c r="G514" s="958">
        <v>274</v>
      </c>
      <c r="H514" t="s">
        <v>380</v>
      </c>
      <c r="I514" s="963" t="s">
        <v>487</v>
      </c>
      <c r="J514" s="963" t="s">
        <v>12</v>
      </c>
      <c r="K514" s="963" t="s">
        <v>12</v>
      </c>
      <c r="L514" s="938">
        <v>1.1000000000000001</v>
      </c>
      <c r="M514" s="963" t="s">
        <v>12</v>
      </c>
      <c r="N514" s="679">
        <f t="shared" ca="1" si="81"/>
        <v>60239555.629999988</v>
      </c>
      <c r="O514" s="679">
        <f t="shared" ca="1" si="88"/>
        <v>30176409.169999987</v>
      </c>
      <c r="P514" s="679">
        <f t="shared" ca="1" si="88"/>
        <v>4507043.0100000016</v>
      </c>
      <c r="Q514" s="679">
        <f t="shared" ca="1" si="88"/>
        <v>12147853.6</v>
      </c>
      <c r="R514" s="679">
        <f t="shared" ca="1" si="88"/>
        <v>7274470.8599999985</v>
      </c>
      <c r="S514" s="679">
        <f t="shared" ca="1" si="88"/>
        <v>1017289.1100000001</v>
      </c>
      <c r="T514" s="679">
        <f t="shared" ca="1" si="88"/>
        <v>1564584.8</v>
      </c>
      <c r="U514" s="679">
        <f t="shared" ca="1" si="88"/>
        <v>6131.7199999999993</v>
      </c>
      <c r="V514" s="679">
        <f t="shared" ca="1" si="88"/>
        <v>943613.58</v>
      </c>
      <c r="W514" s="679">
        <f t="shared" ca="1" si="87"/>
        <v>816902.72</v>
      </c>
      <c r="X514" s="679">
        <f t="shared" ca="1" si="88"/>
        <v>374090.2699999999</v>
      </c>
      <c r="Y514" s="679">
        <f t="shared" ca="1" si="88"/>
        <v>1411166.79</v>
      </c>
      <c r="Z514" s="679">
        <f t="shared" ca="1" si="88"/>
        <v>0</v>
      </c>
      <c r="AA514" t="str">
        <f t="shared" ref="AA514:AA577" si="89">file_name</f>
        <v>HUM_ASR_FY_2022</v>
      </c>
      <c r="AB514" s="958">
        <f t="shared" ref="AB514:AB577" si="90">file_date</f>
        <v>45032</v>
      </c>
      <c r="AC514" t="str">
        <f t="shared" ref="AC514:AC577" si="91">status</f>
        <v>Unaudited</v>
      </c>
    </row>
    <row r="515" spans="1:29" x14ac:dyDescent="0.25">
      <c r="A515" t="s">
        <v>420</v>
      </c>
      <c r="B515" t="s">
        <v>1385</v>
      </c>
      <c r="C515" t="s">
        <v>1386</v>
      </c>
      <c r="D515">
        <v>1900</v>
      </c>
      <c r="E515" s="958">
        <v>1</v>
      </c>
      <c r="F515" t="s">
        <v>440</v>
      </c>
      <c r="G515" s="958">
        <v>274</v>
      </c>
      <c r="H515" t="s">
        <v>380</v>
      </c>
      <c r="I515" s="938" t="s">
        <v>487</v>
      </c>
      <c r="J515" s="938" t="s">
        <v>12</v>
      </c>
      <c r="K515" s="938" t="s">
        <v>1328</v>
      </c>
      <c r="L515" s="938" t="s">
        <v>1319</v>
      </c>
      <c r="M515" s="963" t="s">
        <v>1328</v>
      </c>
      <c r="N515" s="679">
        <f t="shared" ca="1" si="81"/>
        <v>116658.78339458458</v>
      </c>
      <c r="O515" s="679">
        <f t="shared" ca="1" si="88"/>
        <v>93568.057935494769</v>
      </c>
      <c r="P515" s="679">
        <f t="shared" ca="1" si="88"/>
        <v>4784.1317724253522</v>
      </c>
      <c r="Q515" s="679">
        <f t="shared" ca="1" si="88"/>
        <v>7614.3709854940325</v>
      </c>
      <c r="R515" s="679">
        <f t="shared" ca="1" si="88"/>
        <v>2696.0498488904555</v>
      </c>
      <c r="S515" s="679">
        <f t="shared" ca="1" si="88"/>
        <v>3087.0579577295921</v>
      </c>
      <c r="T515" s="679">
        <f t="shared" ca="1" si="88"/>
        <v>2388.8707238644547</v>
      </c>
      <c r="U515" s="679">
        <f t="shared" ca="1" si="88"/>
        <v>25.997383935647026</v>
      </c>
      <c r="V515" s="679">
        <f t="shared" ca="1" si="88"/>
        <v>207.97907148517621</v>
      </c>
      <c r="W515" s="679">
        <f t="shared" ca="1" si="87"/>
        <v>18.487028576460109</v>
      </c>
      <c r="X515" s="679">
        <f t="shared" ca="1" si="88"/>
        <v>1917.6825830219277</v>
      </c>
      <c r="Y515" s="679">
        <f t="shared" ca="1" si="88"/>
        <v>350.09810366671331</v>
      </c>
      <c r="Z515" s="679">
        <f t="shared" ca="1" si="88"/>
        <v>0</v>
      </c>
      <c r="AA515" t="str">
        <f t="shared" si="89"/>
        <v>HUM_ASR_FY_2022</v>
      </c>
      <c r="AB515" s="958">
        <f t="shared" si="90"/>
        <v>45032</v>
      </c>
      <c r="AC515" t="str">
        <f t="shared" si="91"/>
        <v>Unaudited</v>
      </c>
    </row>
    <row r="516" spans="1:29" x14ac:dyDescent="0.25">
      <c r="A516" t="s">
        <v>420</v>
      </c>
      <c r="B516" t="s">
        <v>1385</v>
      </c>
      <c r="C516" t="s">
        <v>1386</v>
      </c>
      <c r="D516">
        <v>1900</v>
      </c>
      <c r="E516" s="958">
        <v>1</v>
      </c>
      <c r="F516" t="s">
        <v>440</v>
      </c>
      <c r="G516" s="958">
        <v>274</v>
      </c>
      <c r="H516" t="s">
        <v>380</v>
      </c>
      <c r="I516" s="938" t="s">
        <v>487</v>
      </c>
      <c r="J516" s="938" t="s">
        <v>490</v>
      </c>
      <c r="K516" s="938" t="s">
        <v>491</v>
      </c>
      <c r="L516" s="938" t="s">
        <v>63</v>
      </c>
      <c r="M516" s="963" t="s">
        <v>343</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HUM_ASR_FY_2022</v>
      </c>
      <c r="AB516" s="958">
        <f t="shared" si="90"/>
        <v>45032</v>
      </c>
      <c r="AC516" t="str">
        <f t="shared" si="91"/>
        <v>Unaudited</v>
      </c>
    </row>
    <row r="517" spans="1:29" x14ac:dyDescent="0.25">
      <c r="A517" t="s">
        <v>420</v>
      </c>
      <c r="B517" t="s">
        <v>1385</v>
      </c>
      <c r="C517" t="s">
        <v>1386</v>
      </c>
      <c r="D517">
        <v>1900</v>
      </c>
      <c r="E517" s="958">
        <v>1</v>
      </c>
      <c r="F517" t="s">
        <v>440</v>
      </c>
      <c r="G517" s="958">
        <v>274</v>
      </c>
      <c r="H517" t="s">
        <v>380</v>
      </c>
      <c r="I517" s="938" t="s">
        <v>487</v>
      </c>
      <c r="J517" s="938" t="s">
        <v>490</v>
      </c>
      <c r="K517" s="938" t="s">
        <v>1019</v>
      </c>
      <c r="L517" s="938" t="s">
        <v>915</v>
      </c>
      <c r="M517" s="963" t="s">
        <v>916</v>
      </c>
      <c r="N517" s="679">
        <f t="shared" ca="1" si="81"/>
        <v>1442651.89</v>
      </c>
      <c r="O517" s="679">
        <f t="shared" ca="1" si="88"/>
        <v>1276298.1400000001</v>
      </c>
      <c r="P517" s="679">
        <f t="shared" ca="1" si="88"/>
        <v>124729.65999999993</v>
      </c>
      <c r="Q517" s="679">
        <f t="shared" ca="1" si="88"/>
        <v>14928.6</v>
      </c>
      <c r="R517" s="679">
        <f t="shared" ca="1" si="88"/>
        <v>11624.28</v>
      </c>
      <c r="S517" s="679">
        <f t="shared" ca="1" si="88"/>
        <v>3874.76</v>
      </c>
      <c r="T517" s="679">
        <f t="shared" ca="1" si="88"/>
        <v>3732.15</v>
      </c>
      <c r="U517" s="679">
        <f t="shared" ca="1" si="88"/>
        <v>0</v>
      </c>
      <c r="V517" s="679">
        <f t="shared" ca="1" si="88"/>
        <v>3732.15</v>
      </c>
      <c r="W517" s="679">
        <f t="shared" ca="1" si="87"/>
        <v>0</v>
      </c>
      <c r="X517" s="679">
        <f t="shared" ca="1" si="88"/>
        <v>0</v>
      </c>
      <c r="Y517" s="679">
        <f t="shared" ca="1" si="88"/>
        <v>3732.15</v>
      </c>
      <c r="Z517" s="679">
        <f t="shared" ca="1" si="88"/>
        <v>0</v>
      </c>
      <c r="AA517" t="str">
        <f t="shared" si="89"/>
        <v>HUM_ASR_FY_2022</v>
      </c>
      <c r="AB517" s="958">
        <f t="shared" si="90"/>
        <v>45032</v>
      </c>
      <c r="AC517" t="str">
        <f t="shared" si="91"/>
        <v>Unaudited</v>
      </c>
    </row>
    <row r="518" spans="1:29" x14ac:dyDescent="0.25">
      <c r="A518" t="s">
        <v>420</v>
      </c>
      <c r="B518" t="s">
        <v>1385</v>
      </c>
      <c r="C518" t="s">
        <v>1386</v>
      </c>
      <c r="D518">
        <v>1900</v>
      </c>
      <c r="E518" s="958">
        <v>1</v>
      </c>
      <c r="F518" t="s">
        <v>440</v>
      </c>
      <c r="G518" s="958">
        <v>274</v>
      </c>
      <c r="H518" t="s">
        <v>380</v>
      </c>
      <c r="I518" s="938" t="s">
        <v>487</v>
      </c>
      <c r="J518" s="938" t="s">
        <v>13</v>
      </c>
      <c r="K518" s="938" t="s">
        <v>492</v>
      </c>
      <c r="L518" s="938" t="s">
        <v>94</v>
      </c>
      <c r="M518" s="963" t="s">
        <v>146</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HUM_ASR_FY_2022</v>
      </c>
      <c r="AB518" s="958">
        <f t="shared" si="90"/>
        <v>45032</v>
      </c>
      <c r="AC518" t="str">
        <f t="shared" si="91"/>
        <v>Unaudited</v>
      </c>
    </row>
    <row r="519" spans="1:29" x14ac:dyDescent="0.25">
      <c r="A519" t="s">
        <v>420</v>
      </c>
      <c r="B519" t="s">
        <v>1385</v>
      </c>
      <c r="C519" t="s">
        <v>1386</v>
      </c>
      <c r="D519">
        <v>1900</v>
      </c>
      <c r="E519" s="958">
        <v>1</v>
      </c>
      <c r="F519" t="s">
        <v>440</v>
      </c>
      <c r="G519" s="958">
        <v>274</v>
      </c>
      <c r="H519" t="s">
        <v>380</v>
      </c>
      <c r="I519" s="938" t="s">
        <v>487</v>
      </c>
      <c r="J519" s="938" t="s">
        <v>13</v>
      </c>
      <c r="K519" s="938" t="s">
        <v>13</v>
      </c>
      <c r="L519" s="938" t="s">
        <v>35</v>
      </c>
      <c r="M519" s="963" t="s">
        <v>13</v>
      </c>
      <c r="N519" s="679">
        <f t="shared" ca="1" si="81"/>
        <v>19502.919994490476</v>
      </c>
      <c r="O519" s="679">
        <f t="shared" ca="1" si="88"/>
        <v>15642.631397787365</v>
      </c>
      <c r="P519" s="679">
        <f t="shared" ca="1" si="88"/>
        <v>799.80723684662439</v>
      </c>
      <c r="Q519" s="679">
        <f t="shared" ca="1" si="88"/>
        <v>1272.9643136785305</v>
      </c>
      <c r="R519" s="679">
        <f t="shared" ca="1" si="88"/>
        <v>450.72340867999782</v>
      </c>
      <c r="S519" s="679">
        <f t="shared" ca="1" si="88"/>
        <v>516.09182451623485</v>
      </c>
      <c r="T519" s="679">
        <f t="shared" ca="1" si="88"/>
        <v>399.3694537952104</v>
      </c>
      <c r="U519" s="679">
        <f t="shared" ca="1" si="88"/>
        <v>4.3462213835028942</v>
      </c>
      <c r="V519" s="679">
        <f t="shared" ca="1" si="88"/>
        <v>34.769771068023154</v>
      </c>
      <c r="W519" s="679">
        <f t="shared" ca="1" si="87"/>
        <v>3.090646317157614</v>
      </c>
      <c r="X519" s="679">
        <f t="shared" ca="1" si="88"/>
        <v>320.59660578665574</v>
      </c>
      <c r="Y519" s="679">
        <f t="shared" ca="1" si="88"/>
        <v>58.52911463117232</v>
      </c>
      <c r="Z519" s="679">
        <f t="shared" ca="1" si="88"/>
        <v>0</v>
      </c>
      <c r="AA519" t="str">
        <f t="shared" si="89"/>
        <v>HUM_ASR_FY_2022</v>
      </c>
      <c r="AB519" s="958">
        <f t="shared" si="90"/>
        <v>45032</v>
      </c>
      <c r="AC519" t="str">
        <f t="shared" si="91"/>
        <v>Unaudited</v>
      </c>
    </row>
    <row r="520" spans="1:29" x14ac:dyDescent="0.25">
      <c r="A520" t="s">
        <v>420</v>
      </c>
      <c r="B520" t="s">
        <v>1385</v>
      </c>
      <c r="C520" t="s">
        <v>1386</v>
      </c>
      <c r="D520">
        <v>1900</v>
      </c>
      <c r="E520" s="958">
        <v>1</v>
      </c>
      <c r="F520" t="s">
        <v>440</v>
      </c>
      <c r="G520" s="958">
        <v>274</v>
      </c>
      <c r="H520" t="s">
        <v>380</v>
      </c>
      <c r="I520" s="938" t="s">
        <v>488</v>
      </c>
      <c r="J520" s="938" t="s">
        <v>444</v>
      </c>
      <c r="K520" s="938" t="s">
        <v>0</v>
      </c>
      <c r="L520" s="938">
        <v>2.1</v>
      </c>
      <c r="M520" s="963" t="s">
        <v>147</v>
      </c>
      <c r="N520" s="679">
        <f t="shared" ca="1" si="81"/>
        <v>6442716.3900000025</v>
      </c>
      <c r="O520" s="679">
        <f t="shared" ca="1" si="88"/>
        <v>3414456.5500000007</v>
      </c>
      <c r="P520" s="679">
        <f t="shared" ca="1" si="88"/>
        <v>143583.24</v>
      </c>
      <c r="Q520" s="679">
        <f t="shared" ca="1" si="88"/>
        <v>1621446.8900000001</v>
      </c>
      <c r="R520" s="679">
        <f t="shared" ca="1" si="88"/>
        <v>756272.48999999987</v>
      </c>
      <c r="S520" s="679">
        <f t="shared" ca="1" si="88"/>
        <v>32864.090000000004</v>
      </c>
      <c r="T520" s="679">
        <f t="shared" ca="1" si="88"/>
        <v>33433.82</v>
      </c>
      <c r="U520" s="679">
        <f t="shared" ca="1" si="88"/>
        <v>0</v>
      </c>
      <c r="V520" s="679">
        <f t="shared" ca="1" si="88"/>
        <v>6442.4</v>
      </c>
      <c r="W520" s="679">
        <f t="shared" ca="1" si="87"/>
        <v>10309.290000000001</v>
      </c>
      <c r="X520" s="679">
        <f t="shared" ca="1" si="88"/>
        <v>25888.620000000003</v>
      </c>
      <c r="Y520" s="679">
        <f t="shared" ca="1" si="88"/>
        <v>398019</v>
      </c>
      <c r="Z520" s="679">
        <f t="shared" ca="1" si="88"/>
        <v>0</v>
      </c>
      <c r="AA520" t="str">
        <f t="shared" si="89"/>
        <v>HUM_ASR_FY_2022</v>
      </c>
      <c r="AB520" s="958">
        <f t="shared" si="90"/>
        <v>45032</v>
      </c>
      <c r="AC520" t="str">
        <f t="shared" si="91"/>
        <v>Unaudited</v>
      </c>
    </row>
    <row r="521" spans="1:29" ht="30" x14ac:dyDescent="0.25">
      <c r="A521" t="s">
        <v>420</v>
      </c>
      <c r="B521" t="s">
        <v>1385</v>
      </c>
      <c r="C521" t="s">
        <v>1386</v>
      </c>
      <c r="D521">
        <v>1900</v>
      </c>
      <c r="E521" s="958">
        <v>1</v>
      </c>
      <c r="F521" t="s">
        <v>440</v>
      </c>
      <c r="G521" s="958">
        <v>274</v>
      </c>
      <c r="H521" t="s">
        <v>380</v>
      </c>
      <c r="I521" s="938" t="s">
        <v>488</v>
      </c>
      <c r="J521" s="938" t="s">
        <v>444</v>
      </c>
      <c r="K521" s="938" t="s">
        <v>0</v>
      </c>
      <c r="L521" s="946">
        <v>2.2000000000000002</v>
      </c>
      <c r="M521" s="961" t="s">
        <v>148</v>
      </c>
      <c r="N521" s="679">
        <f t="shared" ca="1" si="81"/>
        <v>160565.83745416935</v>
      </c>
      <c r="O521" s="679">
        <f t="shared" ca="1" si="88"/>
        <v>85095.329704808551</v>
      </c>
      <c r="P521" s="679">
        <f t="shared" ca="1" si="88"/>
        <v>3578.3917495991132</v>
      </c>
      <c r="Q521" s="679">
        <f t="shared" ca="1" si="88"/>
        <v>40409.815056333464</v>
      </c>
      <c r="R521" s="679">
        <f t="shared" ca="1" si="88"/>
        <v>18847.876943470401</v>
      </c>
      <c r="S521" s="679">
        <f t="shared" ca="1" si="88"/>
        <v>819.04119529607158</v>
      </c>
      <c r="T521" s="679">
        <f t="shared" ca="1" si="88"/>
        <v>833.24004699700208</v>
      </c>
      <c r="U521" s="679">
        <f t="shared" ca="1" si="88"/>
        <v>0</v>
      </c>
      <c r="V521" s="679">
        <f t="shared" ca="1" si="88"/>
        <v>160.55795236002004</v>
      </c>
      <c r="W521" s="679">
        <f t="shared" ca="1" si="87"/>
        <v>256.92886077946594</v>
      </c>
      <c r="X521" s="679">
        <f t="shared" ca="1" si="88"/>
        <v>645.19803437021335</v>
      </c>
      <c r="Y521" s="679">
        <f t="shared" ca="1" si="88"/>
        <v>9919.4579101550389</v>
      </c>
      <c r="Z521" s="679">
        <f t="shared" ca="1" si="88"/>
        <v>0</v>
      </c>
      <c r="AA521" t="str">
        <f t="shared" si="89"/>
        <v>HUM_ASR_FY_2022</v>
      </c>
      <c r="AB521" s="958">
        <f t="shared" si="90"/>
        <v>45032</v>
      </c>
      <c r="AC521" t="str">
        <f t="shared" si="91"/>
        <v>Unaudited</v>
      </c>
    </row>
    <row r="522" spans="1:29" x14ac:dyDescent="0.25">
      <c r="A522" t="s">
        <v>420</v>
      </c>
      <c r="B522" t="s">
        <v>1385</v>
      </c>
      <c r="C522" t="s">
        <v>1386</v>
      </c>
      <c r="D522">
        <v>1900</v>
      </c>
      <c r="E522" s="958">
        <v>1</v>
      </c>
      <c r="F522" t="s">
        <v>440</v>
      </c>
      <c r="G522" s="958">
        <v>274</v>
      </c>
      <c r="H522" t="s">
        <v>380</v>
      </c>
      <c r="I522" s="963" t="s">
        <v>488</v>
      </c>
      <c r="J522" s="963" t="s">
        <v>444</v>
      </c>
      <c r="K522" s="963" t="s">
        <v>0</v>
      </c>
      <c r="L522" s="938">
        <v>2.2999999999999998</v>
      </c>
      <c r="M522" s="963" t="s">
        <v>149</v>
      </c>
      <c r="N522" s="679">
        <f t="shared" ca="1" si="81"/>
        <v>5771555.2400000235</v>
      </c>
      <c r="O522" s="679">
        <f t="shared" ca="1" si="88"/>
        <v>3828799.5100000231</v>
      </c>
      <c r="P522" s="679">
        <f t="shared" ca="1" si="88"/>
        <v>441215.94</v>
      </c>
      <c r="Q522" s="679">
        <f t="shared" ca="1" si="88"/>
        <v>880953.45000000054</v>
      </c>
      <c r="R522" s="679">
        <f t="shared" ca="1" si="88"/>
        <v>442154.28</v>
      </c>
      <c r="S522" s="679">
        <f t="shared" ca="1" si="88"/>
        <v>8709.59</v>
      </c>
      <c r="T522" s="679">
        <f t="shared" ca="1" si="88"/>
        <v>77805.039999999979</v>
      </c>
      <c r="U522" s="679">
        <f t="shared" ca="1" si="88"/>
        <v>245.01999999999998</v>
      </c>
      <c r="V522" s="679">
        <f t="shared" ca="1" si="88"/>
        <v>29709.470000000005</v>
      </c>
      <c r="W522" s="679">
        <f t="shared" ca="1" si="87"/>
        <v>5856.13</v>
      </c>
      <c r="X522" s="679">
        <f t="shared" ca="1" si="88"/>
        <v>7680.8700000000008</v>
      </c>
      <c r="Y522" s="679">
        <f t="shared" ca="1" si="88"/>
        <v>48425.94</v>
      </c>
      <c r="Z522" s="679">
        <f t="shared" ca="1" si="88"/>
        <v>0</v>
      </c>
      <c r="AA522" t="str">
        <f t="shared" si="89"/>
        <v>HUM_ASR_FY_2022</v>
      </c>
      <c r="AB522" s="958">
        <f t="shared" si="90"/>
        <v>45032</v>
      </c>
      <c r="AC522" t="str">
        <f t="shared" si="91"/>
        <v>Unaudited</v>
      </c>
    </row>
    <row r="523" spans="1:29" x14ac:dyDescent="0.25">
      <c r="A523" t="s">
        <v>420</v>
      </c>
      <c r="B523" t="s">
        <v>1385</v>
      </c>
      <c r="C523" t="s">
        <v>1386</v>
      </c>
      <c r="D523">
        <v>1900</v>
      </c>
      <c r="E523" s="958">
        <v>1</v>
      </c>
      <c r="F523" t="s">
        <v>440</v>
      </c>
      <c r="G523" s="958">
        <v>274</v>
      </c>
      <c r="H523" t="s">
        <v>380</v>
      </c>
      <c r="I523" s="938" t="s">
        <v>488</v>
      </c>
      <c r="J523" s="938" t="s">
        <v>444</v>
      </c>
      <c r="K523" s="938" t="s">
        <v>0</v>
      </c>
      <c r="L523" s="938">
        <v>2.4</v>
      </c>
      <c r="M523" s="963" t="s">
        <v>150</v>
      </c>
      <c r="N523" s="679">
        <f t="shared" ca="1" si="81"/>
        <v>1072515.07</v>
      </c>
      <c r="O523" s="679">
        <f t="shared" ca="1" si="88"/>
        <v>378669.27</v>
      </c>
      <c r="P523" s="679">
        <f t="shared" ca="1" si="88"/>
        <v>10765.23</v>
      </c>
      <c r="Q523" s="679">
        <f t="shared" ca="1" si="88"/>
        <v>275062.82999999984</v>
      </c>
      <c r="R523" s="679">
        <f t="shared" ca="1" si="88"/>
        <v>122924.48999999999</v>
      </c>
      <c r="S523" s="679">
        <f t="shared" ca="1" si="88"/>
        <v>127840.09000000008</v>
      </c>
      <c r="T523" s="679">
        <f t="shared" ca="1" si="88"/>
        <v>12235.16</v>
      </c>
      <c r="U523" s="679">
        <f t="shared" ca="1" si="88"/>
        <v>448.64</v>
      </c>
      <c r="V523" s="679">
        <f t="shared" ca="1" si="88"/>
        <v>0</v>
      </c>
      <c r="W523" s="679">
        <f t="shared" ca="1" si="87"/>
        <v>0</v>
      </c>
      <c r="X523" s="679">
        <f t="shared" ca="1" si="88"/>
        <v>68749.680000000022</v>
      </c>
      <c r="Y523" s="679">
        <f t="shared" ca="1" si="88"/>
        <v>75819.680000000008</v>
      </c>
      <c r="Z523" s="679">
        <f t="shared" ca="1" si="88"/>
        <v>0</v>
      </c>
      <c r="AA523" t="str">
        <f t="shared" si="89"/>
        <v>HUM_ASR_FY_2022</v>
      </c>
      <c r="AB523" s="958">
        <f t="shared" si="90"/>
        <v>45032</v>
      </c>
      <c r="AC523" t="str">
        <f t="shared" si="91"/>
        <v>Unaudited</v>
      </c>
    </row>
    <row r="524" spans="1:29" ht="30" x14ac:dyDescent="0.25">
      <c r="A524" t="s">
        <v>420</v>
      </c>
      <c r="B524" t="s">
        <v>1385</v>
      </c>
      <c r="C524" t="s">
        <v>1386</v>
      </c>
      <c r="D524">
        <v>1900</v>
      </c>
      <c r="E524" s="958">
        <v>1</v>
      </c>
      <c r="F524" t="s">
        <v>440</v>
      </c>
      <c r="G524" s="958">
        <v>274</v>
      </c>
      <c r="H524" t="s">
        <v>380</v>
      </c>
      <c r="I524" s="938" t="s">
        <v>488</v>
      </c>
      <c r="J524" s="938" t="s">
        <v>444</v>
      </c>
      <c r="K524" s="938" t="s">
        <v>0</v>
      </c>
      <c r="L524" s="938">
        <v>2.5</v>
      </c>
      <c r="M524" s="963" t="s">
        <v>151</v>
      </c>
      <c r="N524" s="679">
        <f t="shared" ca="1" si="81"/>
        <v>170568.40847845713</v>
      </c>
      <c r="O524" s="679">
        <f t="shared" ca="1" si="88"/>
        <v>60222.011354674178</v>
      </c>
      <c r="P524" s="679">
        <f t="shared" ca="1" si="88"/>
        <v>1712.0581326699128</v>
      </c>
      <c r="Q524" s="679">
        <f t="shared" ca="1" si="88"/>
        <v>43744.86704851652</v>
      </c>
      <c r="R524" s="679">
        <f t="shared" ca="1" si="88"/>
        <v>19549.407937294549</v>
      </c>
      <c r="S524" s="679">
        <f t="shared" ca="1" si="88"/>
        <v>20331.164848847053</v>
      </c>
      <c r="T524" s="679">
        <f t="shared" ca="1" si="88"/>
        <v>1945.8297855705462</v>
      </c>
      <c r="U524" s="679">
        <f t="shared" ca="1" si="88"/>
        <v>71.34986996478753</v>
      </c>
      <c r="V524" s="679">
        <f t="shared" ca="1" si="88"/>
        <v>0</v>
      </c>
      <c r="W524" s="679">
        <f t="shared" ca="1" si="87"/>
        <v>0</v>
      </c>
      <c r="X524" s="679">
        <f t="shared" ca="1" si="88"/>
        <v>10933.667814106535</v>
      </c>
      <c r="Y524" s="679">
        <f t="shared" ca="1" si="88"/>
        <v>12058.05168681304</v>
      </c>
      <c r="Z524" s="679">
        <f t="shared" ca="1" si="88"/>
        <v>0</v>
      </c>
      <c r="AA524" t="str">
        <f t="shared" si="89"/>
        <v>HUM_ASR_FY_2022</v>
      </c>
      <c r="AB524" s="958">
        <f t="shared" si="90"/>
        <v>45032</v>
      </c>
      <c r="AC524" t="str">
        <f t="shared" si="91"/>
        <v>Unaudited</v>
      </c>
    </row>
    <row r="525" spans="1:29" x14ac:dyDescent="0.25">
      <c r="A525" t="s">
        <v>420</v>
      </c>
      <c r="B525" t="s">
        <v>1385</v>
      </c>
      <c r="C525" t="s">
        <v>1386</v>
      </c>
      <c r="D525">
        <v>1900</v>
      </c>
      <c r="E525" s="958">
        <v>1</v>
      </c>
      <c r="F525" t="s">
        <v>440</v>
      </c>
      <c r="G525" s="958">
        <v>274</v>
      </c>
      <c r="H525" t="s">
        <v>380</v>
      </c>
      <c r="I525" s="938" t="s">
        <v>488</v>
      </c>
      <c r="J525" s="938" t="s">
        <v>444</v>
      </c>
      <c r="K525" s="938" t="s">
        <v>0</v>
      </c>
      <c r="L525" s="938" t="s">
        <v>96</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HUM_ASR_FY_2022</v>
      </c>
      <c r="AB525" s="958">
        <f t="shared" si="90"/>
        <v>45032</v>
      </c>
      <c r="AC525" t="str">
        <f t="shared" si="91"/>
        <v>Unaudited</v>
      </c>
    </row>
    <row r="526" spans="1:29" x14ac:dyDescent="0.25">
      <c r="A526" t="s">
        <v>420</v>
      </c>
      <c r="B526" t="s">
        <v>1385</v>
      </c>
      <c r="C526" t="s">
        <v>1386</v>
      </c>
      <c r="D526">
        <v>1900</v>
      </c>
      <c r="E526" s="958">
        <v>1</v>
      </c>
      <c r="F526" t="s">
        <v>440</v>
      </c>
      <c r="G526" s="958">
        <v>274</v>
      </c>
      <c r="H526" t="s">
        <v>380</v>
      </c>
      <c r="I526" s="938" t="s">
        <v>488</v>
      </c>
      <c r="J526" s="938" t="s">
        <v>444</v>
      </c>
      <c r="K526" s="938" t="s">
        <v>0</v>
      </c>
      <c r="L526" s="938" t="s">
        <v>152</v>
      </c>
      <c r="M526" s="963" t="s">
        <v>451</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HUM_ASR_FY_2022</v>
      </c>
      <c r="AB526" s="958">
        <f t="shared" si="90"/>
        <v>45032</v>
      </c>
      <c r="AC526" t="str">
        <f t="shared" si="91"/>
        <v>Unaudited</v>
      </c>
    </row>
    <row r="527" spans="1:29" x14ac:dyDescent="0.25">
      <c r="A527" t="s">
        <v>420</v>
      </c>
      <c r="B527" t="s">
        <v>1385</v>
      </c>
      <c r="C527" t="s">
        <v>1386</v>
      </c>
      <c r="D527">
        <v>1900</v>
      </c>
      <c r="E527" s="958">
        <v>1</v>
      </c>
      <c r="F527" t="s">
        <v>440</v>
      </c>
      <c r="G527" s="958">
        <v>274</v>
      </c>
      <c r="H527" t="s">
        <v>380</v>
      </c>
      <c r="I527" s="938" t="s">
        <v>488</v>
      </c>
      <c r="J527" s="938" t="s">
        <v>444</v>
      </c>
      <c r="K527" s="938" t="s">
        <v>0</v>
      </c>
      <c r="L527" s="938" t="s">
        <v>917</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HUM_ASR_FY_2022</v>
      </c>
      <c r="AB527" s="958">
        <f t="shared" si="90"/>
        <v>45032</v>
      </c>
      <c r="AC527" t="str">
        <f t="shared" si="91"/>
        <v>Unaudited</v>
      </c>
    </row>
    <row r="528" spans="1:29" x14ac:dyDescent="0.25">
      <c r="A528" t="s">
        <v>420</v>
      </c>
      <c r="B528" t="s">
        <v>1385</v>
      </c>
      <c r="C528" t="s">
        <v>1386</v>
      </c>
      <c r="D528">
        <v>1900</v>
      </c>
      <c r="E528" s="958">
        <v>1</v>
      </c>
      <c r="F528" t="s">
        <v>440</v>
      </c>
      <c r="G528" s="958">
        <v>274</v>
      </c>
      <c r="H528" t="s">
        <v>380</v>
      </c>
      <c r="I528" s="938" t="s">
        <v>488</v>
      </c>
      <c r="J528" s="938" t="s">
        <v>444</v>
      </c>
      <c r="K528" s="938" t="s">
        <v>53</v>
      </c>
      <c r="L528" s="938">
        <v>3.1</v>
      </c>
      <c r="M528" s="963" t="s">
        <v>33</v>
      </c>
      <c r="N528" s="679">
        <f t="shared" ca="1" si="92"/>
        <v>7996631.5700000832</v>
      </c>
      <c r="O528" s="679">
        <f t="shared" ca="1" si="94"/>
        <v>5497470.4300000789</v>
      </c>
      <c r="P528" s="679">
        <f t="shared" ca="1" si="94"/>
        <v>432439.7400000004</v>
      </c>
      <c r="Q528" s="679">
        <f t="shared" ca="1" si="94"/>
        <v>1112639.3800000029</v>
      </c>
      <c r="R528" s="679">
        <f t="shared" ca="1" si="94"/>
        <v>553362.07000000018</v>
      </c>
      <c r="S528" s="679">
        <f t="shared" ca="1" si="94"/>
        <v>34945.07</v>
      </c>
      <c r="T528" s="679">
        <f t="shared" ca="1" si="94"/>
        <v>151249.5600000002</v>
      </c>
      <c r="U528" s="679">
        <f t="shared" ca="1" si="94"/>
        <v>39.07</v>
      </c>
      <c r="V528" s="679">
        <f t="shared" ca="1" si="94"/>
        <v>22792.49</v>
      </c>
      <c r="W528" s="679">
        <f t="shared" ca="1" si="87"/>
        <v>12409.09</v>
      </c>
      <c r="X528" s="679">
        <f t="shared" ca="1" si="95"/>
        <v>68644.579999999696</v>
      </c>
      <c r="Y528" s="679">
        <f t="shared" ca="1" si="95"/>
        <v>110640.08999999991</v>
      </c>
      <c r="Z528" s="679">
        <f t="shared" ca="1" si="95"/>
        <v>0</v>
      </c>
      <c r="AA528" t="str">
        <f t="shared" si="89"/>
        <v>HUM_ASR_FY_2022</v>
      </c>
      <c r="AB528" s="958">
        <f t="shared" si="90"/>
        <v>45032</v>
      </c>
      <c r="AC528" t="str">
        <f t="shared" si="91"/>
        <v>Unaudited</v>
      </c>
    </row>
    <row r="529" spans="1:29" x14ac:dyDescent="0.25">
      <c r="A529" t="s">
        <v>420</v>
      </c>
      <c r="B529" t="s">
        <v>1385</v>
      </c>
      <c r="C529" t="s">
        <v>1386</v>
      </c>
      <c r="D529">
        <v>1900</v>
      </c>
      <c r="E529" s="958">
        <v>1</v>
      </c>
      <c r="F529" t="s">
        <v>440</v>
      </c>
      <c r="G529" s="958">
        <v>274</v>
      </c>
      <c r="H529" t="s">
        <v>380</v>
      </c>
      <c r="I529" s="938" t="s">
        <v>488</v>
      </c>
      <c r="J529" s="938" t="s">
        <v>444</v>
      </c>
      <c r="K529" s="938" t="s">
        <v>53</v>
      </c>
      <c r="L529" s="946">
        <v>3.2</v>
      </c>
      <c r="M529" s="961" t="s">
        <v>34</v>
      </c>
      <c r="N529" s="679">
        <f t="shared" ca="1" si="92"/>
        <v>224320.39000000007</v>
      </c>
      <c r="O529" s="679">
        <f t="shared" ca="1" si="94"/>
        <v>130239.11000000009</v>
      </c>
      <c r="P529" s="679">
        <f t="shared" ca="1" si="94"/>
        <v>8667.31</v>
      </c>
      <c r="Q529" s="679">
        <f t="shared" ca="1" si="94"/>
        <v>48140.27</v>
      </c>
      <c r="R529" s="679">
        <f t="shared" ca="1" si="94"/>
        <v>23421.890000000003</v>
      </c>
      <c r="S529" s="679">
        <f t="shared" ca="1" si="94"/>
        <v>225.61</v>
      </c>
      <c r="T529" s="679">
        <f t="shared" ca="1" si="94"/>
        <v>2743.8599999999992</v>
      </c>
      <c r="U529" s="679">
        <f t="shared" ca="1" si="94"/>
        <v>33.51</v>
      </c>
      <c r="V529" s="679">
        <f t="shared" ca="1" si="94"/>
        <v>515.11</v>
      </c>
      <c r="W529" s="679">
        <f t="shared" ca="1" si="87"/>
        <v>900.85</v>
      </c>
      <c r="X529" s="679">
        <f t="shared" ca="1" si="95"/>
        <v>285.88</v>
      </c>
      <c r="Y529" s="679">
        <f t="shared" ca="1" si="95"/>
        <v>9146.9900000000016</v>
      </c>
      <c r="Z529" s="679">
        <f t="shared" ca="1" si="95"/>
        <v>0</v>
      </c>
      <c r="AA529" t="str">
        <f t="shared" si="89"/>
        <v>HUM_ASR_FY_2022</v>
      </c>
      <c r="AB529" s="958">
        <f t="shared" si="90"/>
        <v>45032</v>
      </c>
      <c r="AC529" t="str">
        <f t="shared" si="91"/>
        <v>Unaudited</v>
      </c>
    </row>
    <row r="530" spans="1:29" x14ac:dyDescent="0.25">
      <c r="A530" t="s">
        <v>420</v>
      </c>
      <c r="B530" t="s">
        <v>1385</v>
      </c>
      <c r="C530" t="s">
        <v>1386</v>
      </c>
      <c r="D530">
        <v>1900</v>
      </c>
      <c r="E530" s="958">
        <v>1</v>
      </c>
      <c r="F530" t="s">
        <v>440</v>
      </c>
      <c r="G530" s="958">
        <v>274</v>
      </c>
      <c r="H530" t="s">
        <v>380</v>
      </c>
      <c r="I530" s="938" t="s">
        <v>488</v>
      </c>
      <c r="J530" s="938" t="s">
        <v>444</v>
      </c>
      <c r="K530" s="938" t="s">
        <v>53</v>
      </c>
      <c r="L530" s="938">
        <v>3.3</v>
      </c>
      <c r="M530" s="963" t="s">
        <v>54</v>
      </c>
      <c r="N530" s="679">
        <f t="shared" ca="1" si="92"/>
        <v>6540.89</v>
      </c>
      <c r="O530" s="679">
        <f t="shared" ca="1" si="94"/>
        <v>4096.79</v>
      </c>
      <c r="P530" s="679">
        <f t="shared" ca="1" si="94"/>
        <v>2263.6400000000003</v>
      </c>
      <c r="Q530" s="679">
        <f t="shared" ca="1" si="94"/>
        <v>169.46</v>
      </c>
      <c r="R530" s="679">
        <f t="shared" ca="1" si="94"/>
        <v>0</v>
      </c>
      <c r="S530" s="679">
        <f t="shared" ca="1" si="94"/>
        <v>0</v>
      </c>
      <c r="T530" s="679">
        <f t="shared" ca="1" si="94"/>
        <v>11</v>
      </c>
      <c r="U530" s="679">
        <f t="shared" ca="1" si="94"/>
        <v>0</v>
      </c>
      <c r="V530" s="679">
        <f t="shared" ca="1" si="94"/>
        <v>0</v>
      </c>
      <c r="W530" s="679">
        <f t="shared" ca="1" si="87"/>
        <v>0</v>
      </c>
      <c r="X530" s="679">
        <f t="shared" ca="1" si="95"/>
        <v>0</v>
      </c>
      <c r="Y530" s="679">
        <f t="shared" ca="1" si="95"/>
        <v>0</v>
      </c>
      <c r="Z530" s="679">
        <f t="shared" ca="1" si="95"/>
        <v>0</v>
      </c>
      <c r="AA530" t="str">
        <f t="shared" si="89"/>
        <v>HUM_ASR_FY_2022</v>
      </c>
      <c r="AB530" s="958">
        <f t="shared" si="90"/>
        <v>45032</v>
      </c>
      <c r="AC530" t="str">
        <f t="shared" si="91"/>
        <v>Unaudited</v>
      </c>
    </row>
    <row r="531" spans="1:29" x14ac:dyDescent="0.25">
      <c r="A531" t="s">
        <v>420</v>
      </c>
      <c r="B531" t="s">
        <v>1385</v>
      </c>
      <c r="C531" t="s">
        <v>1386</v>
      </c>
      <c r="D531">
        <v>1900</v>
      </c>
      <c r="E531" s="958">
        <v>1</v>
      </c>
      <c r="F531" t="s">
        <v>440</v>
      </c>
      <c r="G531" s="958">
        <v>274</v>
      </c>
      <c r="H531" t="s">
        <v>380</v>
      </c>
      <c r="I531" s="938" t="s">
        <v>488</v>
      </c>
      <c r="J531" s="938" t="s">
        <v>444</v>
      </c>
      <c r="K531" s="938" t="s">
        <v>53</v>
      </c>
      <c r="L531" s="938" t="s">
        <v>44</v>
      </c>
      <c r="M531" s="963" t="s">
        <v>153</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HUM_ASR_FY_2022</v>
      </c>
      <c r="AB531" s="958">
        <f t="shared" si="90"/>
        <v>45032</v>
      </c>
      <c r="AC531" t="str">
        <f t="shared" si="91"/>
        <v>Unaudited</v>
      </c>
    </row>
    <row r="532" spans="1:29" x14ac:dyDescent="0.25">
      <c r="A532" t="s">
        <v>420</v>
      </c>
      <c r="B532" t="s">
        <v>1385</v>
      </c>
      <c r="C532" t="s">
        <v>1386</v>
      </c>
      <c r="D532">
        <v>1900</v>
      </c>
      <c r="E532" s="958">
        <v>1</v>
      </c>
      <c r="F532" t="s">
        <v>440</v>
      </c>
      <c r="G532" s="958">
        <v>274</v>
      </c>
      <c r="H532" t="s">
        <v>380</v>
      </c>
      <c r="I532" s="938" t="s">
        <v>488</v>
      </c>
      <c r="J532" s="938" t="s">
        <v>444</v>
      </c>
      <c r="K532" s="938" t="s">
        <v>53</v>
      </c>
      <c r="L532" s="938" t="s">
        <v>41</v>
      </c>
      <c r="M532" s="963" t="s">
        <v>52</v>
      </c>
      <c r="N532" s="679">
        <f t="shared" ca="1" si="92"/>
        <v>660823.62000000011</v>
      </c>
      <c r="O532" s="679">
        <f t="shared" ca="1" si="94"/>
        <v>553006.87000000011</v>
      </c>
      <c r="P532" s="679">
        <f t="shared" ca="1" si="94"/>
        <v>23011.25</v>
      </c>
      <c r="Q532" s="679">
        <f t="shared" ca="1" si="94"/>
        <v>51041.25</v>
      </c>
      <c r="R532" s="679">
        <f t="shared" ca="1" si="94"/>
        <v>16082.25</v>
      </c>
      <c r="S532" s="679">
        <f t="shared" ca="1" si="94"/>
        <v>9.75</v>
      </c>
      <c r="T532" s="679">
        <f t="shared" ca="1" si="94"/>
        <v>13959.75</v>
      </c>
      <c r="U532" s="679">
        <f t="shared" ca="1" si="94"/>
        <v>0</v>
      </c>
      <c r="V532" s="679">
        <f t="shared" ca="1" si="94"/>
        <v>1729.5</v>
      </c>
      <c r="W532" s="679">
        <f t="shared" ca="1" si="87"/>
        <v>101.25</v>
      </c>
      <c r="X532" s="679">
        <f t="shared" ca="1" si="95"/>
        <v>0</v>
      </c>
      <c r="Y532" s="679">
        <f t="shared" ca="1" si="95"/>
        <v>1881.75</v>
      </c>
      <c r="Z532" s="679">
        <f t="shared" ca="1" si="95"/>
        <v>0</v>
      </c>
      <c r="AA532" t="str">
        <f t="shared" si="89"/>
        <v>HUM_ASR_FY_2022</v>
      </c>
      <c r="AB532" s="958">
        <f t="shared" si="90"/>
        <v>45032</v>
      </c>
      <c r="AC532" t="str">
        <f t="shared" si="91"/>
        <v>Unaudited</v>
      </c>
    </row>
    <row r="533" spans="1:29" x14ac:dyDescent="0.25">
      <c r="A533" t="s">
        <v>420</v>
      </c>
      <c r="B533" t="s">
        <v>1385</v>
      </c>
      <c r="C533" t="s">
        <v>1386</v>
      </c>
      <c r="D533">
        <v>1900</v>
      </c>
      <c r="E533" s="958">
        <v>1</v>
      </c>
      <c r="F533" t="s">
        <v>440</v>
      </c>
      <c r="G533" s="958">
        <v>274</v>
      </c>
      <c r="H533" t="s">
        <v>380</v>
      </c>
      <c r="I533" s="938" t="s">
        <v>488</v>
      </c>
      <c r="J533" s="938" t="s">
        <v>444</v>
      </c>
      <c r="K533" s="938" t="s">
        <v>53</v>
      </c>
      <c r="L533" s="938" t="s">
        <v>42</v>
      </c>
      <c r="M533" s="963" t="s">
        <v>154</v>
      </c>
      <c r="N533" s="679">
        <f t="shared" ca="1" si="92"/>
        <v>205046.16370494201</v>
      </c>
      <c r="O533" s="679">
        <f t="shared" ca="1" si="94"/>
        <v>140963.75603720138</v>
      </c>
      <c r="P533" s="679">
        <f t="shared" ca="1" si="94"/>
        <v>11088.432541173303</v>
      </c>
      <c r="Q533" s="679">
        <f t="shared" ca="1" si="94"/>
        <v>28529.817143500521</v>
      </c>
      <c r="R533" s="679">
        <f t="shared" ca="1" si="94"/>
        <v>14189.070560534088</v>
      </c>
      <c r="S533" s="679">
        <f t="shared" ca="1" si="94"/>
        <v>896.04635166411526</v>
      </c>
      <c r="T533" s="679">
        <f t="shared" ca="1" si="94"/>
        <v>3878.2757175419279</v>
      </c>
      <c r="U533" s="679">
        <f t="shared" ca="1" si="94"/>
        <v>1.0018160203861941</v>
      </c>
      <c r="V533" s="679">
        <f t="shared" ca="1" si="94"/>
        <v>584.43515808784559</v>
      </c>
      <c r="W533" s="679">
        <f t="shared" ca="1" si="87"/>
        <v>318.18851191231425</v>
      </c>
      <c r="X533" s="679">
        <f t="shared" ca="1" si="95"/>
        <v>1760.1545932091487</v>
      </c>
      <c r="Y533" s="679">
        <f t="shared" ca="1" si="95"/>
        <v>2836.9852740970123</v>
      </c>
      <c r="Z533" s="679">
        <f t="shared" ca="1" si="95"/>
        <v>0</v>
      </c>
      <c r="AA533" t="str">
        <f t="shared" si="89"/>
        <v>HUM_ASR_FY_2022</v>
      </c>
      <c r="AB533" s="958">
        <f t="shared" si="90"/>
        <v>45032</v>
      </c>
      <c r="AC533" t="str">
        <f t="shared" si="91"/>
        <v>Unaudited</v>
      </c>
    </row>
    <row r="534" spans="1:29" x14ac:dyDescent="0.25">
      <c r="A534" t="s">
        <v>420</v>
      </c>
      <c r="B534" t="s">
        <v>1385</v>
      </c>
      <c r="C534" t="s">
        <v>1386</v>
      </c>
      <c r="D534">
        <v>1900</v>
      </c>
      <c r="E534" s="958">
        <v>1</v>
      </c>
      <c r="F534" t="s">
        <v>440</v>
      </c>
      <c r="G534" s="958">
        <v>274</v>
      </c>
      <c r="H534" t="s">
        <v>380</v>
      </c>
      <c r="I534" s="938" t="s">
        <v>488</v>
      </c>
      <c r="J534" s="938" t="s">
        <v>444</v>
      </c>
      <c r="K534" s="938" t="s">
        <v>53</v>
      </c>
      <c r="L534" s="946" t="s">
        <v>43</v>
      </c>
      <c r="M534" s="961" t="s">
        <v>462</v>
      </c>
      <c r="N534" s="679">
        <f t="shared" ca="1" si="92"/>
        <v>2419393.162</v>
      </c>
      <c r="O534" s="679">
        <f t="shared" ca="1" si="94"/>
        <v>1924355.1786775803</v>
      </c>
      <c r="P534" s="679">
        <f t="shared" ca="1" si="94"/>
        <v>98817.740032533533</v>
      </c>
      <c r="Q534" s="679">
        <f t="shared" ca="1" si="94"/>
        <v>162010.99259770141</v>
      </c>
      <c r="R534" s="679">
        <f t="shared" ca="1" si="94"/>
        <v>57207.494863397325</v>
      </c>
      <c r="S534" s="679">
        <f t="shared" ca="1" si="94"/>
        <v>70365.614216628601</v>
      </c>
      <c r="T534" s="679">
        <f t="shared" ca="1" si="94"/>
        <v>50206.531560225172</v>
      </c>
      <c r="U534" s="679">
        <f t="shared" ca="1" si="94"/>
        <v>593.3019748450979</v>
      </c>
      <c r="V534" s="679">
        <f t="shared" ca="1" si="94"/>
        <v>4522.2794971526355</v>
      </c>
      <c r="W534" s="679">
        <f t="shared" ca="1" si="87"/>
        <v>382.35016156684082</v>
      </c>
      <c r="X534" s="679">
        <f t="shared" ca="1" si="95"/>
        <v>43838.423696887789</v>
      </c>
      <c r="Y534" s="679">
        <f t="shared" ca="1" si="95"/>
        <v>7093.2547214813931</v>
      </c>
      <c r="Z534" s="679">
        <f t="shared" ca="1" si="95"/>
        <v>0</v>
      </c>
      <c r="AA534" t="str">
        <f t="shared" si="89"/>
        <v>HUM_ASR_FY_2022</v>
      </c>
      <c r="AB534" s="958">
        <f t="shared" si="90"/>
        <v>45032</v>
      </c>
      <c r="AC534" t="str">
        <f t="shared" si="91"/>
        <v>Unaudited</v>
      </c>
    </row>
    <row r="535" spans="1:29" x14ac:dyDescent="0.25">
      <c r="A535" t="s">
        <v>420</v>
      </c>
      <c r="B535" t="s">
        <v>1385</v>
      </c>
      <c r="C535" t="s">
        <v>1386</v>
      </c>
      <c r="D535">
        <v>1900</v>
      </c>
      <c r="E535" s="958">
        <v>1</v>
      </c>
      <c r="F535" t="s">
        <v>440</v>
      </c>
      <c r="G535" s="958">
        <v>274</v>
      </c>
      <c r="H535" t="s">
        <v>380</v>
      </c>
      <c r="I535" s="963" t="s">
        <v>488</v>
      </c>
      <c r="J535" s="963" t="s">
        <v>444</v>
      </c>
      <c r="K535" s="963" t="s">
        <v>920</v>
      </c>
      <c r="L535" s="954" t="s">
        <v>921</v>
      </c>
      <c r="M535" s="963" t="s">
        <v>920</v>
      </c>
      <c r="N535" s="679">
        <f t="shared" ca="1" si="92"/>
        <v>1221751.76</v>
      </c>
      <c r="O535" s="679">
        <f t="shared" ca="1" si="94"/>
        <v>1067158.4500000002</v>
      </c>
      <c r="P535" s="679">
        <f t="shared" ca="1" si="94"/>
        <v>111623.09</v>
      </c>
      <c r="Q535" s="679">
        <f t="shared" ca="1" si="94"/>
        <v>16381.16</v>
      </c>
      <c r="R535" s="679">
        <f t="shared" ca="1" si="94"/>
        <v>21206.53</v>
      </c>
      <c r="S535" s="679">
        <f t="shared" ca="1" si="94"/>
        <v>-768.08999999999992</v>
      </c>
      <c r="T535" s="679">
        <f t="shared" ca="1" si="94"/>
        <v>2536.1799999999998</v>
      </c>
      <c r="U535" s="679">
        <f t="shared" ca="1" si="94"/>
        <v>0</v>
      </c>
      <c r="V535" s="679">
        <f t="shared" ca="1" si="94"/>
        <v>3614.4400000000005</v>
      </c>
      <c r="W535" s="679">
        <f t="shared" ca="1" si="87"/>
        <v>0</v>
      </c>
      <c r="X535" s="679">
        <f t="shared" ca="1" si="95"/>
        <v>0</v>
      </c>
      <c r="Y535" s="679">
        <f t="shared" ca="1" si="95"/>
        <v>0</v>
      </c>
      <c r="Z535" s="679">
        <f t="shared" ca="1" si="95"/>
        <v>0</v>
      </c>
      <c r="AA535" t="str">
        <f t="shared" si="89"/>
        <v>HUM_ASR_FY_2022</v>
      </c>
      <c r="AB535" s="958">
        <f t="shared" si="90"/>
        <v>45032</v>
      </c>
      <c r="AC535" t="str">
        <f t="shared" si="91"/>
        <v>Unaudited</v>
      </c>
    </row>
    <row r="536" spans="1:29" x14ac:dyDescent="0.25">
      <c r="A536" t="s">
        <v>420</v>
      </c>
      <c r="B536" t="s">
        <v>1385</v>
      </c>
      <c r="C536" t="s">
        <v>1386</v>
      </c>
      <c r="D536">
        <v>1900</v>
      </c>
      <c r="E536" s="958">
        <v>1</v>
      </c>
      <c r="F536" t="s">
        <v>440</v>
      </c>
      <c r="G536" s="958">
        <v>274</v>
      </c>
      <c r="H536" t="s">
        <v>380</v>
      </c>
      <c r="I536" s="959" t="s">
        <v>488</v>
      </c>
      <c r="J536" s="959" t="s">
        <v>444</v>
      </c>
      <c r="K536" s="959" t="s">
        <v>920</v>
      </c>
      <c r="L536" s="954" t="s">
        <v>922</v>
      </c>
      <c r="M536" s="959" t="s">
        <v>925</v>
      </c>
      <c r="N536" s="679">
        <f t="shared" ca="1" si="92"/>
        <v>30448.58451475394</v>
      </c>
      <c r="O536" s="679">
        <f t="shared" ca="1" si="94"/>
        <v>26595.799015226152</v>
      </c>
      <c r="P536" s="679">
        <f t="shared" ca="1" si="94"/>
        <v>2781.8786114643981</v>
      </c>
      <c r="Q536" s="679">
        <f t="shared" ca="1" si="94"/>
        <v>408.2524380482223</v>
      </c>
      <c r="R536" s="679">
        <f t="shared" ca="1" si="94"/>
        <v>528.51065339956187</v>
      </c>
      <c r="S536" s="679">
        <f t="shared" ca="1" si="94"/>
        <v>-19.14239377067674</v>
      </c>
      <c r="T536" s="679">
        <f t="shared" ca="1" si="94"/>
        <v>63.206858875021076</v>
      </c>
      <c r="U536" s="679">
        <f t="shared" ca="1" si="94"/>
        <v>0</v>
      </c>
      <c r="V536" s="679">
        <f t="shared" ca="1" si="94"/>
        <v>90.079331511261515</v>
      </c>
      <c r="W536" s="679">
        <f t="shared" ca="1" si="87"/>
        <v>0</v>
      </c>
      <c r="X536" s="679">
        <f t="shared" ca="1" si="95"/>
        <v>0</v>
      </c>
      <c r="Y536" s="679">
        <f t="shared" ca="1" si="95"/>
        <v>0</v>
      </c>
      <c r="Z536" s="679">
        <f t="shared" ca="1" si="95"/>
        <v>0</v>
      </c>
      <c r="AA536" t="str">
        <f t="shared" si="89"/>
        <v>HUM_ASR_FY_2022</v>
      </c>
      <c r="AB536" s="958">
        <f t="shared" si="90"/>
        <v>45032</v>
      </c>
      <c r="AC536" t="str">
        <f t="shared" si="91"/>
        <v>Unaudited</v>
      </c>
    </row>
    <row r="537" spans="1:29" x14ac:dyDescent="0.25">
      <c r="A537" t="s">
        <v>420</v>
      </c>
      <c r="B537" t="s">
        <v>1385</v>
      </c>
      <c r="C537" t="s">
        <v>1386</v>
      </c>
      <c r="D537">
        <v>1900</v>
      </c>
      <c r="E537" s="958">
        <v>1</v>
      </c>
      <c r="F537" t="s">
        <v>440</v>
      </c>
      <c r="G537" s="958">
        <v>274</v>
      </c>
      <c r="H537" t="s">
        <v>380</v>
      </c>
      <c r="I537" s="959" t="s">
        <v>488</v>
      </c>
      <c r="J537" s="959" t="s">
        <v>444</v>
      </c>
      <c r="K537" s="959" t="s">
        <v>920</v>
      </c>
      <c r="L537" s="938" t="s">
        <v>923</v>
      </c>
      <c r="M537" s="959" t="s">
        <v>926</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HUM_ASR_FY_2022</v>
      </c>
      <c r="AB537" s="958">
        <f t="shared" si="90"/>
        <v>45032</v>
      </c>
      <c r="AC537" t="str">
        <f t="shared" si="91"/>
        <v>Unaudited</v>
      </c>
    </row>
    <row r="538" spans="1:29" x14ac:dyDescent="0.25">
      <c r="A538" t="s">
        <v>420</v>
      </c>
      <c r="B538" t="s">
        <v>1385</v>
      </c>
      <c r="C538" t="s">
        <v>1386</v>
      </c>
      <c r="D538">
        <v>1900</v>
      </c>
      <c r="E538" s="958">
        <v>1</v>
      </c>
      <c r="F538" t="s">
        <v>440</v>
      </c>
      <c r="G538" s="958">
        <v>274</v>
      </c>
      <c r="H538" t="s">
        <v>380</v>
      </c>
      <c r="I538" s="959" t="s">
        <v>488</v>
      </c>
      <c r="J538" s="959" t="s">
        <v>444</v>
      </c>
      <c r="K538" s="959" t="s">
        <v>445</v>
      </c>
      <c r="L538" s="938">
        <v>5.0999999999999996</v>
      </c>
      <c r="M538" s="959" t="s">
        <v>37</v>
      </c>
      <c r="N538" s="679">
        <f t="shared" ca="1" si="92"/>
        <v>20017.850000000002</v>
      </c>
      <c r="O538" s="679">
        <f t="shared" ca="1" si="96"/>
        <v>15928.180000000004</v>
      </c>
      <c r="P538" s="679">
        <f t="shared" ca="1" si="96"/>
        <v>178.05</v>
      </c>
      <c r="Q538" s="679">
        <f t="shared" ca="1" si="96"/>
        <v>2800.17</v>
      </c>
      <c r="R538" s="679">
        <f t="shared" ca="1" si="96"/>
        <v>0</v>
      </c>
      <c r="S538" s="679">
        <f t="shared" ca="1" si="96"/>
        <v>122.25</v>
      </c>
      <c r="T538" s="679">
        <f t="shared" ca="1" si="96"/>
        <v>989.2</v>
      </c>
      <c r="U538" s="679">
        <f t="shared" ca="1" si="96"/>
        <v>0</v>
      </c>
      <c r="V538" s="679">
        <f t="shared" ca="1" si="96"/>
        <v>0</v>
      </c>
      <c r="W538" s="679">
        <f t="shared" ca="1" si="87"/>
        <v>0</v>
      </c>
      <c r="X538" s="679">
        <f t="shared" ca="1" si="95"/>
        <v>0</v>
      </c>
      <c r="Y538" s="679">
        <f t="shared" ca="1" si="95"/>
        <v>0</v>
      </c>
      <c r="Z538" s="679">
        <f t="shared" ca="1" si="95"/>
        <v>0</v>
      </c>
      <c r="AA538" t="str">
        <f t="shared" si="89"/>
        <v>HUM_ASR_FY_2022</v>
      </c>
      <c r="AB538" s="958">
        <f t="shared" si="90"/>
        <v>45032</v>
      </c>
      <c r="AC538" t="str">
        <f t="shared" si="91"/>
        <v>Unaudited</v>
      </c>
    </row>
    <row r="539" spans="1:29" ht="30" x14ac:dyDescent="0.25">
      <c r="A539" t="s">
        <v>420</v>
      </c>
      <c r="B539" t="s">
        <v>1385</v>
      </c>
      <c r="C539" t="s">
        <v>1386</v>
      </c>
      <c r="D539">
        <v>1900</v>
      </c>
      <c r="E539" s="958">
        <v>1</v>
      </c>
      <c r="F539" t="s">
        <v>440</v>
      </c>
      <c r="G539" s="958">
        <v>274</v>
      </c>
      <c r="H539" t="s">
        <v>380</v>
      </c>
      <c r="I539" s="966" t="s">
        <v>488</v>
      </c>
      <c r="J539" s="966" t="s">
        <v>444</v>
      </c>
      <c r="K539" s="966" t="s">
        <v>445</v>
      </c>
      <c r="L539" s="946">
        <v>5.2</v>
      </c>
      <c r="M539" s="966" t="s">
        <v>303</v>
      </c>
      <c r="N539" s="679">
        <f t="shared" ca="1" si="92"/>
        <v>3538173.58</v>
      </c>
      <c r="O539" s="679">
        <f t="shared" ca="1" si="96"/>
        <v>1725709.05</v>
      </c>
      <c r="P539" s="679">
        <f t="shared" ca="1" si="96"/>
        <v>142018.61999999997</v>
      </c>
      <c r="Q539" s="679">
        <f t="shared" ca="1" si="96"/>
        <v>906409.11</v>
      </c>
      <c r="R539" s="679">
        <f t="shared" ca="1" si="96"/>
        <v>322713.70999999996</v>
      </c>
      <c r="S539" s="679">
        <f t="shared" ca="1" si="96"/>
        <v>87810.099999999991</v>
      </c>
      <c r="T539" s="679">
        <f t="shared" ca="1" si="96"/>
        <v>268778.95</v>
      </c>
      <c r="U539" s="679">
        <f t="shared" ca="1" si="96"/>
        <v>740.25</v>
      </c>
      <c r="V539" s="679">
        <f t="shared" ca="1" si="96"/>
        <v>7141.9599999999991</v>
      </c>
      <c r="W539" s="679">
        <f t="shared" ca="1" si="87"/>
        <v>526.40000000000009</v>
      </c>
      <c r="X539" s="679">
        <f t="shared" ca="1" si="95"/>
        <v>54696.249999999985</v>
      </c>
      <c r="Y539" s="679">
        <f t="shared" ca="1" si="95"/>
        <v>21629.18</v>
      </c>
      <c r="Z539" s="679">
        <f t="shared" ca="1" si="95"/>
        <v>0</v>
      </c>
      <c r="AA539" t="str">
        <f t="shared" si="89"/>
        <v>HUM_ASR_FY_2022</v>
      </c>
      <c r="AB539" s="958">
        <f t="shared" si="90"/>
        <v>45032</v>
      </c>
      <c r="AC539" t="str">
        <f t="shared" si="91"/>
        <v>Unaudited</v>
      </c>
    </row>
    <row r="540" spans="1:29" ht="30" x14ac:dyDescent="0.25">
      <c r="A540" t="s">
        <v>420</v>
      </c>
      <c r="B540" t="s">
        <v>1385</v>
      </c>
      <c r="C540" t="s">
        <v>1386</v>
      </c>
      <c r="D540">
        <v>1900</v>
      </c>
      <c r="E540" s="958">
        <v>1</v>
      </c>
      <c r="F540" t="s">
        <v>440</v>
      </c>
      <c r="G540" s="958">
        <v>274</v>
      </c>
      <c r="H540" t="s">
        <v>380</v>
      </c>
      <c r="I540" s="938" t="s">
        <v>488</v>
      </c>
      <c r="J540" s="938" t="s">
        <v>444</v>
      </c>
      <c r="K540" s="938" t="s">
        <v>445</v>
      </c>
      <c r="L540" s="938">
        <v>5.3</v>
      </c>
      <c r="M540" s="959" t="s">
        <v>304</v>
      </c>
      <c r="N540" s="679">
        <f t="shared" ca="1" si="92"/>
        <v>498.8862856466576</v>
      </c>
      <c r="O540" s="679">
        <f t="shared" ca="1" si="96"/>
        <v>396.96323817549734</v>
      </c>
      <c r="P540" s="679">
        <f t="shared" ca="1" si="96"/>
        <v>4.4373748009595131</v>
      </c>
      <c r="Q540" s="679">
        <f t="shared" ca="1" si="96"/>
        <v>69.786036486395943</v>
      </c>
      <c r="R540" s="679">
        <f t="shared" ca="1" si="96"/>
        <v>0</v>
      </c>
      <c r="S540" s="679">
        <f t="shared" ca="1" si="96"/>
        <v>3.0467232205408616</v>
      </c>
      <c r="T540" s="679">
        <f t="shared" ca="1" si="96"/>
        <v>24.652912963263969</v>
      </c>
      <c r="U540" s="679">
        <f t="shared" ca="1" si="96"/>
        <v>0</v>
      </c>
      <c r="V540" s="679">
        <f t="shared" ca="1" si="96"/>
        <v>0</v>
      </c>
      <c r="W540" s="679">
        <f t="shared" ca="1" si="87"/>
        <v>0</v>
      </c>
      <c r="X540" s="679">
        <f t="shared" ca="1" si="95"/>
        <v>0</v>
      </c>
      <c r="Y540" s="679">
        <f t="shared" ca="1" si="95"/>
        <v>0</v>
      </c>
      <c r="Z540" s="679">
        <f t="shared" ca="1" si="95"/>
        <v>0</v>
      </c>
      <c r="AA540" t="str">
        <f t="shared" si="89"/>
        <v>HUM_ASR_FY_2022</v>
      </c>
      <c r="AB540" s="958">
        <f t="shared" si="90"/>
        <v>45032</v>
      </c>
      <c r="AC540" t="str">
        <f t="shared" si="91"/>
        <v>Unaudited</v>
      </c>
    </row>
    <row r="541" spans="1:29" x14ac:dyDescent="0.25">
      <c r="A541" t="s">
        <v>420</v>
      </c>
      <c r="B541" t="s">
        <v>1385</v>
      </c>
      <c r="C541" t="s">
        <v>1386</v>
      </c>
      <c r="D541">
        <v>1900</v>
      </c>
      <c r="E541" s="958">
        <v>1</v>
      </c>
      <c r="F541" t="s">
        <v>440</v>
      </c>
      <c r="G541" s="958">
        <v>274</v>
      </c>
      <c r="H541" t="s">
        <v>380</v>
      </c>
      <c r="I541" s="938" t="s">
        <v>488</v>
      </c>
      <c r="J541" s="938" t="s">
        <v>444</v>
      </c>
      <c r="K541" s="938" t="s">
        <v>445</v>
      </c>
      <c r="L541" s="944" t="s">
        <v>82</v>
      </c>
      <c r="M541" s="960" t="s">
        <v>453</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HUM_ASR_FY_2022</v>
      </c>
      <c r="AB541" s="958">
        <f t="shared" si="90"/>
        <v>45032</v>
      </c>
      <c r="AC541" t="str">
        <f t="shared" si="91"/>
        <v>Unaudited</v>
      </c>
    </row>
    <row r="542" spans="1:29" x14ac:dyDescent="0.25">
      <c r="A542" t="s">
        <v>420</v>
      </c>
      <c r="B542" t="s">
        <v>1385</v>
      </c>
      <c r="C542" t="s">
        <v>1386</v>
      </c>
      <c r="D542">
        <v>1900</v>
      </c>
      <c r="E542" s="958">
        <v>1</v>
      </c>
      <c r="F542" t="s">
        <v>440</v>
      </c>
      <c r="G542" s="958">
        <v>274</v>
      </c>
      <c r="H542" t="s">
        <v>380</v>
      </c>
      <c r="I542" s="959" t="s">
        <v>488</v>
      </c>
      <c r="J542" s="959" t="s">
        <v>444</v>
      </c>
      <c r="K542" s="959" t="s">
        <v>446</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HUM_ASR_FY_2022</v>
      </c>
      <c r="AB542" s="958">
        <f t="shared" si="90"/>
        <v>45032</v>
      </c>
      <c r="AC542" t="str">
        <f t="shared" si="91"/>
        <v>Unaudited</v>
      </c>
    </row>
    <row r="543" spans="1:29" x14ac:dyDescent="0.25">
      <c r="A543" t="s">
        <v>420</v>
      </c>
      <c r="B543" t="s">
        <v>1385</v>
      </c>
      <c r="C543" t="s">
        <v>1386</v>
      </c>
      <c r="D543">
        <v>1900</v>
      </c>
      <c r="E543" s="958">
        <v>1</v>
      </c>
      <c r="F543" t="s">
        <v>440</v>
      </c>
      <c r="G543" s="958">
        <v>274</v>
      </c>
      <c r="H543" t="s">
        <v>380</v>
      </c>
      <c r="I543" s="938" t="s">
        <v>488</v>
      </c>
      <c r="J543" s="938" t="s">
        <v>444</v>
      </c>
      <c r="K543" s="938" t="s">
        <v>446</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HUM_ASR_FY_2022</v>
      </c>
      <c r="AB543" s="958">
        <f t="shared" si="90"/>
        <v>45032</v>
      </c>
      <c r="AC543" t="str">
        <f t="shared" si="91"/>
        <v>Unaudited</v>
      </c>
    </row>
    <row r="544" spans="1:29" x14ac:dyDescent="0.25">
      <c r="A544" t="s">
        <v>420</v>
      </c>
      <c r="B544" t="s">
        <v>1385</v>
      </c>
      <c r="C544" t="s">
        <v>1386</v>
      </c>
      <c r="D544">
        <v>1900</v>
      </c>
      <c r="E544" s="958">
        <v>1</v>
      </c>
      <c r="F544" t="s">
        <v>440</v>
      </c>
      <c r="G544" s="958">
        <v>274</v>
      </c>
      <c r="H544" t="s">
        <v>380</v>
      </c>
      <c r="I544" s="938" t="s">
        <v>488</v>
      </c>
      <c r="J544" s="938" t="s">
        <v>444</v>
      </c>
      <c r="K544" s="938" t="s">
        <v>446</v>
      </c>
      <c r="L544" s="938">
        <v>6.3</v>
      </c>
      <c r="M544" s="959" t="s">
        <v>184</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HUM_ASR_FY_2022</v>
      </c>
      <c r="AB544" s="958">
        <f t="shared" si="90"/>
        <v>45032</v>
      </c>
      <c r="AC544" t="str">
        <f t="shared" si="91"/>
        <v>Unaudited</v>
      </c>
    </row>
    <row r="545" spans="1:29" x14ac:dyDescent="0.25">
      <c r="A545" t="s">
        <v>420</v>
      </c>
      <c r="B545" t="s">
        <v>1385</v>
      </c>
      <c r="C545" t="s">
        <v>1386</v>
      </c>
      <c r="D545">
        <v>1900</v>
      </c>
      <c r="E545" s="958">
        <v>1</v>
      </c>
      <c r="F545" t="s">
        <v>440</v>
      </c>
      <c r="G545" s="958">
        <v>274</v>
      </c>
      <c r="H545" t="s">
        <v>380</v>
      </c>
      <c r="I545" s="959" t="s">
        <v>488</v>
      </c>
      <c r="J545" s="959" t="s">
        <v>444</v>
      </c>
      <c r="K545" s="959" t="s">
        <v>446</v>
      </c>
      <c r="L545" s="938" t="s">
        <v>87</v>
      </c>
      <c r="M545" s="959" t="s">
        <v>454</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HUM_ASR_FY_2022</v>
      </c>
      <c r="AB545" s="958">
        <f t="shared" si="90"/>
        <v>45032</v>
      </c>
      <c r="AC545" t="str">
        <f t="shared" si="91"/>
        <v>Unaudited</v>
      </c>
    </row>
    <row r="546" spans="1:29" x14ac:dyDescent="0.25">
      <c r="A546" t="s">
        <v>420</v>
      </c>
      <c r="B546" t="s">
        <v>1385</v>
      </c>
      <c r="C546" t="s">
        <v>1386</v>
      </c>
      <c r="D546">
        <v>1900</v>
      </c>
      <c r="E546" s="958">
        <v>1</v>
      </c>
      <c r="F546" t="s">
        <v>440</v>
      </c>
      <c r="G546" s="958">
        <v>274</v>
      </c>
      <c r="H546" t="s">
        <v>380</v>
      </c>
      <c r="I546" s="959" t="s">
        <v>488</v>
      </c>
      <c r="J546" s="959" t="s">
        <v>444</v>
      </c>
      <c r="K546" s="959" t="s">
        <v>447</v>
      </c>
      <c r="L546" s="954">
        <v>7.1</v>
      </c>
      <c r="M546" s="959" t="s">
        <v>20</v>
      </c>
      <c r="N546" s="679">
        <f t="shared" ca="1" si="92"/>
        <v>333074.92</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115278.60999999999</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18451.03</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49452.27</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45467.75</v>
      </c>
      <c r="S546" s="679">
        <f t="shared" ca="1" si="97"/>
        <v>24461.320000000011</v>
      </c>
      <c r="T546" s="679">
        <f t="shared" ca="1" si="97"/>
        <v>2526</v>
      </c>
      <c r="U546" s="679">
        <f t="shared" ca="1" si="97"/>
        <v>98.66</v>
      </c>
      <c r="V546" s="679">
        <f t="shared" ca="1" si="97"/>
        <v>1848</v>
      </c>
      <c r="W546" s="679">
        <f t="shared" ca="1" si="87"/>
        <v>0</v>
      </c>
      <c r="X546" s="679">
        <f t="shared" ca="1" si="97"/>
        <v>38240.280000000006</v>
      </c>
      <c r="Y546" s="679">
        <f t="shared" ca="1" si="97"/>
        <v>37251</v>
      </c>
      <c r="Z546" s="679">
        <f t="shared" ca="1" si="97"/>
        <v>0</v>
      </c>
      <c r="AA546" t="str">
        <f t="shared" si="89"/>
        <v>HUM_ASR_FY_2022</v>
      </c>
      <c r="AB546" s="958">
        <f t="shared" si="90"/>
        <v>45032</v>
      </c>
      <c r="AC546" t="str">
        <f t="shared" si="91"/>
        <v>Unaudited</v>
      </c>
    </row>
    <row r="547" spans="1:29" x14ac:dyDescent="0.25">
      <c r="A547" t="s">
        <v>420</v>
      </c>
      <c r="B547" t="s">
        <v>1385</v>
      </c>
      <c r="C547" t="s">
        <v>1386</v>
      </c>
      <c r="D547">
        <v>1900</v>
      </c>
      <c r="E547" s="958">
        <v>1</v>
      </c>
      <c r="F547" t="s">
        <v>440</v>
      </c>
      <c r="G547" s="958">
        <v>274</v>
      </c>
      <c r="H547" t="s">
        <v>380</v>
      </c>
      <c r="I547" s="938" t="s">
        <v>488</v>
      </c>
      <c r="J547" s="938" t="s">
        <v>444</v>
      </c>
      <c r="K547" s="938" t="s">
        <v>447</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774734.19999999984</v>
      </c>
      <c r="O547" s="679">
        <f t="shared" ca="1" si="97"/>
        <v>622426.98</v>
      </c>
      <c r="P547" s="679">
        <f t="shared" ca="1" si="97"/>
        <v>24520.58</v>
      </c>
      <c r="Q547" s="679">
        <f t="shared" ca="1" si="97"/>
        <v>50381.979999999996</v>
      </c>
      <c r="R547" s="679">
        <f t="shared" ca="1" si="97"/>
        <v>17720.980000000003</v>
      </c>
      <c r="S547" s="679">
        <f t="shared" ca="1" si="97"/>
        <v>20391.16</v>
      </c>
      <c r="T547" s="679">
        <f t="shared" ca="1" si="97"/>
        <v>15772.78</v>
      </c>
      <c r="U547" s="679">
        <f t="shared" ca="1" si="97"/>
        <v>6990.6</v>
      </c>
      <c r="V547" s="679">
        <f t="shared" ca="1" si="97"/>
        <v>1375.2</v>
      </c>
      <c r="W547" s="679">
        <f t="shared" ca="1" si="87"/>
        <v>122.24000000000001</v>
      </c>
      <c r="X547" s="679">
        <f t="shared" ca="1" si="97"/>
        <v>12701.5</v>
      </c>
      <c r="Y547" s="679">
        <f t="shared" ca="1" si="97"/>
        <v>2330.2000000000003</v>
      </c>
      <c r="Z547" s="679">
        <f t="shared" ca="1" si="97"/>
        <v>0</v>
      </c>
      <c r="AA547" t="str">
        <f t="shared" si="89"/>
        <v>HUM_ASR_FY_2022</v>
      </c>
      <c r="AB547" s="958">
        <f t="shared" si="90"/>
        <v>45032</v>
      </c>
      <c r="AC547" t="str">
        <f t="shared" si="91"/>
        <v>Unaudited</v>
      </c>
    </row>
    <row r="548" spans="1:29" x14ac:dyDescent="0.25">
      <c r="A548" t="s">
        <v>420</v>
      </c>
      <c r="B548" t="s">
        <v>1385</v>
      </c>
      <c r="C548" t="s">
        <v>1386</v>
      </c>
      <c r="D548">
        <v>1900</v>
      </c>
      <c r="E548" s="958">
        <v>1</v>
      </c>
      <c r="F548" t="s">
        <v>440</v>
      </c>
      <c r="G548" s="958">
        <v>274</v>
      </c>
      <c r="H548" t="s">
        <v>380</v>
      </c>
      <c r="I548" s="938" t="s">
        <v>488</v>
      </c>
      <c r="J548" s="938" t="s">
        <v>444</v>
      </c>
      <c r="K548" s="938" t="s">
        <v>447</v>
      </c>
      <c r="L548" s="938">
        <v>7.3</v>
      </c>
      <c r="M548" s="959" t="s">
        <v>155</v>
      </c>
      <c r="N548" s="679">
        <f t="shared" ca="1" si="98"/>
        <v>8300.9169156956214</v>
      </c>
      <c r="O548" s="679">
        <f t="shared" ca="1" si="97"/>
        <v>2872.9817416660439</v>
      </c>
      <c r="P548" s="679">
        <f t="shared" ca="1" si="97"/>
        <v>459.83788583964042</v>
      </c>
      <c r="Q548" s="679">
        <f t="shared" ca="1" si="97"/>
        <v>1232.453000551789</v>
      </c>
      <c r="R548" s="679">
        <f t="shared" ca="1" si="97"/>
        <v>1133.150508881364</v>
      </c>
      <c r="S548" s="679">
        <f t="shared" ca="1" si="97"/>
        <v>609.62676195566974</v>
      </c>
      <c r="T548" s="679">
        <f t="shared" ca="1" si="97"/>
        <v>62.953152188844307</v>
      </c>
      <c r="U548" s="679">
        <f t="shared" ca="1" si="97"/>
        <v>2.4588115577796432</v>
      </c>
      <c r="V548" s="679">
        <f t="shared" ca="1" si="97"/>
        <v>46.055987824617681</v>
      </c>
      <c r="W548" s="679">
        <f t="shared" ca="1" si="87"/>
        <v>0</v>
      </c>
      <c r="X548" s="679">
        <f t="shared" ca="1" si="97"/>
        <v>953.02698597942185</v>
      </c>
      <c r="Y548" s="679">
        <f t="shared" ca="1" si="97"/>
        <v>928.37207925045095</v>
      </c>
      <c r="Z548" s="679">
        <f t="shared" ca="1" si="97"/>
        <v>0</v>
      </c>
      <c r="AA548" t="str">
        <f t="shared" si="89"/>
        <v>HUM_ASR_FY_2022</v>
      </c>
      <c r="AB548" s="958">
        <f t="shared" si="90"/>
        <v>45032</v>
      </c>
      <c r="AC548" t="str">
        <f t="shared" si="91"/>
        <v>Unaudited</v>
      </c>
    </row>
    <row r="549" spans="1:29" x14ac:dyDescent="0.25">
      <c r="A549" t="s">
        <v>420</v>
      </c>
      <c r="B549" t="s">
        <v>1385</v>
      </c>
      <c r="C549" t="s">
        <v>1386</v>
      </c>
      <c r="D549">
        <v>1900</v>
      </c>
      <c r="E549" s="958">
        <v>1</v>
      </c>
      <c r="F549" t="s">
        <v>440</v>
      </c>
      <c r="G549" s="958">
        <v>274</v>
      </c>
      <c r="H549" t="s">
        <v>380</v>
      </c>
      <c r="I549" s="938" t="s">
        <v>488</v>
      </c>
      <c r="J549" s="938" t="s">
        <v>444</v>
      </c>
      <c r="K549" s="938" t="s">
        <v>447</v>
      </c>
      <c r="L549" s="938" t="s">
        <v>91</v>
      </c>
      <c r="M549" s="959" t="s">
        <v>455</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HUM_ASR_FY_2022</v>
      </c>
      <c r="AB549" s="958">
        <f t="shared" si="90"/>
        <v>45032</v>
      </c>
      <c r="AC549" t="str">
        <f t="shared" si="91"/>
        <v>Unaudited</v>
      </c>
    </row>
    <row r="550" spans="1:29" x14ac:dyDescent="0.25">
      <c r="A550" t="s">
        <v>420</v>
      </c>
      <c r="B550" t="s">
        <v>1385</v>
      </c>
      <c r="C550" t="s">
        <v>1386</v>
      </c>
      <c r="D550">
        <v>1900</v>
      </c>
      <c r="E550" s="958">
        <v>1</v>
      </c>
      <c r="F550" t="s">
        <v>440</v>
      </c>
      <c r="G550" s="958">
        <v>274</v>
      </c>
      <c r="H550" t="s">
        <v>380</v>
      </c>
      <c r="I550" s="938" t="s">
        <v>488</v>
      </c>
      <c r="J550" s="938" t="s">
        <v>444</v>
      </c>
      <c r="K550" s="938" t="s">
        <v>448</v>
      </c>
      <c r="L550" s="954">
        <v>8.1</v>
      </c>
      <c r="M550" s="959" t="s">
        <v>22</v>
      </c>
      <c r="N550" s="679">
        <f t="shared" ca="1" si="98"/>
        <v>16732572.020000001</v>
      </c>
      <c r="O550" s="679">
        <f t="shared" ca="1" si="97"/>
        <v>6887045.5199999996</v>
      </c>
      <c r="P550" s="679">
        <f t="shared" ca="1" si="97"/>
        <v>1645454.1399999997</v>
      </c>
      <c r="Q550" s="679">
        <f t="shared" ca="1" si="97"/>
        <v>4093205.6400000015</v>
      </c>
      <c r="R550" s="679">
        <f t="shared" ca="1" si="97"/>
        <v>2878540.08</v>
      </c>
      <c r="S550" s="679">
        <f t="shared" ca="1" si="97"/>
        <v>11533.529999999997</v>
      </c>
      <c r="T550" s="679">
        <f t="shared" ca="1" si="97"/>
        <v>255647.38000000006</v>
      </c>
      <c r="U550" s="679">
        <f t="shared" ca="1" si="97"/>
        <v>1.17</v>
      </c>
      <c r="V550" s="679">
        <f t="shared" ca="1" si="97"/>
        <v>379618.86</v>
      </c>
      <c r="W550" s="679">
        <f t="shared" ca="1" si="87"/>
        <v>0</v>
      </c>
      <c r="X550" s="679">
        <f t="shared" ca="1" si="97"/>
        <v>3204.0500000000015</v>
      </c>
      <c r="Y550" s="679">
        <f t="shared" ca="1" si="97"/>
        <v>578321.64999999991</v>
      </c>
      <c r="Z550" s="679">
        <f t="shared" ca="1" si="97"/>
        <v>0</v>
      </c>
      <c r="AA550" t="str">
        <f t="shared" si="89"/>
        <v>HUM_ASR_FY_2022</v>
      </c>
      <c r="AB550" s="958">
        <f t="shared" si="90"/>
        <v>45032</v>
      </c>
      <c r="AC550" t="str">
        <f t="shared" si="91"/>
        <v>Unaudited</v>
      </c>
    </row>
    <row r="551" spans="1:29" x14ac:dyDescent="0.25">
      <c r="A551" t="s">
        <v>420</v>
      </c>
      <c r="B551" t="s">
        <v>1385</v>
      </c>
      <c r="C551" t="s">
        <v>1386</v>
      </c>
      <c r="D551">
        <v>1900</v>
      </c>
      <c r="E551" s="958">
        <v>1</v>
      </c>
      <c r="F551" t="s">
        <v>440</v>
      </c>
      <c r="G551" s="958">
        <v>274</v>
      </c>
      <c r="H551" t="s">
        <v>380</v>
      </c>
      <c r="I551" s="938" t="s">
        <v>488</v>
      </c>
      <c r="J551" s="938" t="s">
        <v>444</v>
      </c>
      <c r="K551" s="938" t="s">
        <v>448</v>
      </c>
      <c r="L551" s="954" t="s">
        <v>112</v>
      </c>
      <c r="M551" s="959" t="s">
        <v>443</v>
      </c>
      <c r="N551" s="679">
        <f t="shared" ca="1" si="98"/>
        <v>101376</v>
      </c>
      <c r="O551" s="679">
        <f t="shared" ca="1" si="97"/>
        <v>50688</v>
      </c>
      <c r="P551" s="679">
        <f t="shared" ca="1" si="97"/>
        <v>0</v>
      </c>
      <c r="Q551" s="679">
        <f t="shared" ca="1" si="97"/>
        <v>0</v>
      </c>
      <c r="R551" s="679">
        <f t="shared" ca="1" si="97"/>
        <v>50688</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HUM_ASR_FY_2022</v>
      </c>
      <c r="AB551" s="958">
        <f t="shared" si="90"/>
        <v>45032</v>
      </c>
      <c r="AC551" t="str">
        <f t="shared" si="91"/>
        <v>Unaudited</v>
      </c>
    </row>
    <row r="552" spans="1:29" x14ac:dyDescent="0.25">
      <c r="A552" t="s">
        <v>420</v>
      </c>
      <c r="B552" t="s">
        <v>1385</v>
      </c>
      <c r="C552" t="s">
        <v>1386</v>
      </c>
      <c r="D552">
        <v>1900</v>
      </c>
      <c r="E552" s="958">
        <v>1</v>
      </c>
      <c r="F552" t="s">
        <v>440</v>
      </c>
      <c r="G552" s="958">
        <v>274</v>
      </c>
      <c r="H552" t="s">
        <v>380</v>
      </c>
      <c r="I552" s="938" t="s">
        <v>488</v>
      </c>
      <c r="J552" s="938" t="s">
        <v>444</v>
      </c>
      <c r="K552" s="938" t="s">
        <v>448</v>
      </c>
      <c r="L552" s="938" t="s">
        <v>114</v>
      </c>
      <c r="M552" s="959" t="s">
        <v>157</v>
      </c>
      <c r="N552" s="679">
        <f t="shared" ca="1" si="98"/>
        <v>25.593471935396593</v>
      </c>
      <c r="O552" s="679">
        <f t="shared" ca="1" si="97"/>
        <v>10.534148965457062</v>
      </c>
      <c r="P552" s="679">
        <f t="shared" ca="1" si="97"/>
        <v>2.5168207435614622</v>
      </c>
      <c r="Q552" s="679">
        <f t="shared" ca="1" si="97"/>
        <v>6.2608033928036289</v>
      </c>
      <c r="R552" s="679">
        <f t="shared" ca="1" si="97"/>
        <v>4.4028996058906102</v>
      </c>
      <c r="S552" s="679">
        <f t="shared" ca="1" si="97"/>
        <v>1.7641225510234174E-2</v>
      </c>
      <c r="T552" s="679">
        <f t="shared" ca="1" si="97"/>
        <v>0.39102799244294956</v>
      </c>
      <c r="U552" s="679">
        <f t="shared" ca="1" si="97"/>
        <v>1.789585135424626E-6</v>
      </c>
      <c r="V552" s="679">
        <f t="shared" ca="1" si="97"/>
        <v>0.58064980254943765</v>
      </c>
      <c r="W552" s="679">
        <f t="shared" ca="1" si="87"/>
        <v>0</v>
      </c>
      <c r="X552" s="679">
        <f t="shared" ca="1" si="97"/>
        <v>4.9007865411600645E-3</v>
      </c>
      <c r="Y552" s="679">
        <f t="shared" ca="1" si="97"/>
        <v>0.88457763105490861</v>
      </c>
      <c r="Z552" s="679">
        <f t="shared" ca="1" si="97"/>
        <v>0</v>
      </c>
      <c r="AA552" t="str">
        <f t="shared" si="89"/>
        <v>HUM_ASR_FY_2022</v>
      </c>
      <c r="AB552" s="958">
        <f t="shared" si="90"/>
        <v>45032</v>
      </c>
      <c r="AC552" t="str">
        <f t="shared" si="91"/>
        <v>Unaudited</v>
      </c>
    </row>
    <row r="553" spans="1:29" x14ac:dyDescent="0.25">
      <c r="A553" t="s">
        <v>420</v>
      </c>
      <c r="B553" t="s">
        <v>1385</v>
      </c>
      <c r="C553" t="s">
        <v>1386</v>
      </c>
      <c r="D553">
        <v>1900</v>
      </c>
      <c r="E553" s="958">
        <v>1</v>
      </c>
      <c r="F553" t="s">
        <v>440</v>
      </c>
      <c r="G553" s="958">
        <v>274</v>
      </c>
      <c r="H553" t="s">
        <v>380</v>
      </c>
      <c r="I553" s="959" t="s">
        <v>488</v>
      </c>
      <c r="J553" s="959" t="s">
        <v>444</v>
      </c>
      <c r="K553" s="959" t="s">
        <v>448</v>
      </c>
      <c r="L553" s="938" t="s">
        <v>115</v>
      </c>
      <c r="M553" s="959" t="s">
        <v>113</v>
      </c>
      <c r="N553" s="679">
        <f t="shared" ca="1" si="98"/>
        <v>-55694.46</v>
      </c>
      <c r="O553" s="679">
        <f t="shared" ca="1" si="97"/>
        <v>-22923.569716200698</v>
      </c>
      <c r="P553" s="679">
        <f t="shared" ca="1" si="97"/>
        <v>-5476.9033518891356</v>
      </c>
      <c r="Q553" s="679">
        <f t="shared" ca="1" si="97"/>
        <v>-13624.257975179746</v>
      </c>
      <c r="R553" s="679">
        <f t="shared" ca="1" si="97"/>
        <v>-9581.2368327076092</v>
      </c>
      <c r="S553" s="679">
        <f t="shared" ca="1" si="97"/>
        <v>-38.38941941956152</v>
      </c>
      <c r="T553" s="679">
        <f t="shared" ca="1" si="97"/>
        <v>-850.92374098233836</v>
      </c>
      <c r="U553" s="679">
        <f t="shared" ca="1" si="97"/>
        <v>-3.8943515750066971E-3</v>
      </c>
      <c r="V553" s="679">
        <f t="shared" ca="1" si="97"/>
        <v>-1263.5635088403819</v>
      </c>
      <c r="W553" s="679">
        <f t="shared" ca="1" si="87"/>
        <v>0</v>
      </c>
      <c r="X553" s="679">
        <f t="shared" ca="1" si="97"/>
        <v>-10.664698430683943</v>
      </c>
      <c r="Y553" s="679">
        <f t="shared" ca="1" si="97"/>
        <v>-1924.9468619982663</v>
      </c>
      <c r="Z553" s="679">
        <f t="shared" ca="1" si="97"/>
        <v>0</v>
      </c>
      <c r="AA553" t="str">
        <f t="shared" si="89"/>
        <v>HUM_ASR_FY_2022</v>
      </c>
      <c r="AB553" s="958">
        <f t="shared" si="90"/>
        <v>45032</v>
      </c>
      <c r="AC553" t="str">
        <f t="shared" si="91"/>
        <v>Unaudited</v>
      </c>
    </row>
    <row r="554" spans="1:29" x14ac:dyDescent="0.25">
      <c r="A554" t="s">
        <v>420</v>
      </c>
      <c r="B554" t="s">
        <v>1385</v>
      </c>
      <c r="C554" t="s">
        <v>1386</v>
      </c>
      <c r="D554">
        <v>1900</v>
      </c>
      <c r="E554" s="958">
        <v>1</v>
      </c>
      <c r="F554" t="s">
        <v>440</v>
      </c>
      <c r="G554" s="958">
        <v>274</v>
      </c>
      <c r="H554" t="s">
        <v>380</v>
      </c>
      <c r="I554" s="938" t="s">
        <v>488</v>
      </c>
      <c r="J554" s="938" t="s">
        <v>444</v>
      </c>
      <c r="K554" s="938" t="s">
        <v>448</v>
      </c>
      <c r="L554" s="938" t="s">
        <v>116</v>
      </c>
      <c r="M554" s="959" t="s">
        <v>158</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HUM_ASR_FY_2022</v>
      </c>
      <c r="AB554" s="958">
        <f t="shared" si="90"/>
        <v>45032</v>
      </c>
      <c r="AC554" t="str">
        <f t="shared" si="91"/>
        <v>Unaudited</v>
      </c>
    </row>
    <row r="555" spans="1:29" x14ac:dyDescent="0.25">
      <c r="A555" t="s">
        <v>420</v>
      </c>
      <c r="B555" t="s">
        <v>1385</v>
      </c>
      <c r="C555" t="s">
        <v>1386</v>
      </c>
      <c r="D555">
        <v>1900</v>
      </c>
      <c r="E555" s="958">
        <v>1</v>
      </c>
      <c r="F555" t="s">
        <v>440</v>
      </c>
      <c r="G555" s="958">
        <v>274</v>
      </c>
      <c r="H555" t="s">
        <v>380</v>
      </c>
      <c r="I555" s="938" t="s">
        <v>488</v>
      </c>
      <c r="J555" s="938" t="s">
        <v>444</v>
      </c>
      <c r="K555" s="938" t="s">
        <v>448</v>
      </c>
      <c r="L555" s="938" t="s">
        <v>159</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HUM_ASR_FY_2022</v>
      </c>
      <c r="AB555" s="958">
        <f t="shared" si="90"/>
        <v>45032</v>
      </c>
      <c r="AC555" t="str">
        <f t="shared" si="91"/>
        <v>Unaudited</v>
      </c>
    </row>
    <row r="556" spans="1:29" x14ac:dyDescent="0.25">
      <c r="A556" t="s">
        <v>420</v>
      </c>
      <c r="B556" t="s">
        <v>1385</v>
      </c>
      <c r="C556" t="s">
        <v>1386</v>
      </c>
      <c r="D556">
        <v>1900</v>
      </c>
      <c r="E556" s="958">
        <v>1</v>
      </c>
      <c r="F556" t="s">
        <v>440</v>
      </c>
      <c r="G556" s="958">
        <v>274</v>
      </c>
      <c r="H556" t="s">
        <v>380</v>
      </c>
      <c r="I556" s="938" t="s">
        <v>488</v>
      </c>
      <c r="J556" s="938" t="s">
        <v>444</v>
      </c>
      <c r="K556" s="938" t="s">
        <v>448</v>
      </c>
      <c r="L556" s="938" t="s">
        <v>442</v>
      </c>
      <c r="M556" s="959" t="s">
        <v>456</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HUM_ASR_FY_2022</v>
      </c>
      <c r="AB556" s="958">
        <f t="shared" si="90"/>
        <v>45032</v>
      </c>
      <c r="AC556" t="str">
        <f t="shared" si="91"/>
        <v>Unaudited</v>
      </c>
    </row>
    <row r="557" spans="1:29" ht="30" x14ac:dyDescent="0.25">
      <c r="A557" t="s">
        <v>420</v>
      </c>
      <c r="B557" t="s">
        <v>1385</v>
      </c>
      <c r="C557" t="s">
        <v>1386</v>
      </c>
      <c r="D557">
        <v>1900</v>
      </c>
      <c r="E557" s="958">
        <v>1</v>
      </c>
      <c r="F557" t="s">
        <v>440</v>
      </c>
      <c r="G557" s="958">
        <v>274</v>
      </c>
      <c r="H557" t="s">
        <v>380</v>
      </c>
      <c r="I557" s="959" t="s">
        <v>488</v>
      </c>
      <c r="J557" s="959" t="s">
        <v>444</v>
      </c>
      <c r="K557" s="959" t="s">
        <v>449</v>
      </c>
      <c r="L557" s="938">
        <v>9.1</v>
      </c>
      <c r="M557" s="959" t="s">
        <v>185</v>
      </c>
      <c r="N557" s="679">
        <f t="shared" ca="1" si="98"/>
        <v>425001.63000000064</v>
      </c>
      <c r="O557" s="679">
        <f t="shared" ca="1" si="97"/>
        <v>13860.029999999999</v>
      </c>
      <c r="P557" s="679">
        <f t="shared" ca="1" si="97"/>
        <v>119.64</v>
      </c>
      <c r="Q557" s="679">
        <f t="shared" ca="1" si="97"/>
        <v>51777.490000000005</v>
      </c>
      <c r="R557" s="679">
        <f t="shared" ca="1" si="97"/>
        <v>11151.419999999998</v>
      </c>
      <c r="S557" s="679">
        <f t="shared" ca="1" si="97"/>
        <v>4513.32</v>
      </c>
      <c r="T557" s="679">
        <f t="shared" ca="1" si="97"/>
        <v>18801.440000000002</v>
      </c>
      <c r="U557" s="679">
        <f t="shared" ca="1" si="97"/>
        <v>0</v>
      </c>
      <c r="V557" s="679">
        <f t="shared" ca="1" si="97"/>
        <v>279.36</v>
      </c>
      <c r="W557" s="679">
        <f t="shared" ca="1" si="87"/>
        <v>324498.93000000063</v>
      </c>
      <c r="X557" s="679">
        <f t="shared" ca="1" si="97"/>
        <v>0</v>
      </c>
      <c r="Y557" s="679">
        <f t="shared" ca="1" si="97"/>
        <v>0</v>
      </c>
      <c r="Z557" s="679">
        <f t="shared" ca="1" si="97"/>
        <v>0</v>
      </c>
      <c r="AA557" t="str">
        <f t="shared" si="89"/>
        <v>HUM_ASR_FY_2022</v>
      </c>
      <c r="AB557" s="958">
        <f t="shared" si="90"/>
        <v>45032</v>
      </c>
      <c r="AC557" t="str">
        <f t="shared" si="91"/>
        <v>Unaudited</v>
      </c>
    </row>
    <row r="558" spans="1:29" x14ac:dyDescent="0.25">
      <c r="A558" t="s">
        <v>420</v>
      </c>
      <c r="B558" t="s">
        <v>1385</v>
      </c>
      <c r="C558" t="s">
        <v>1386</v>
      </c>
      <c r="D558">
        <v>1900</v>
      </c>
      <c r="E558" s="958">
        <v>1</v>
      </c>
      <c r="F558" t="s">
        <v>440</v>
      </c>
      <c r="G558" s="958">
        <v>274</v>
      </c>
      <c r="H558" t="s">
        <v>380</v>
      </c>
      <c r="I558" s="959" t="s">
        <v>488</v>
      </c>
      <c r="J558" s="959" t="s">
        <v>444</v>
      </c>
      <c r="K558" s="959" t="s">
        <v>449</v>
      </c>
      <c r="L558" s="938" t="s">
        <v>106</v>
      </c>
      <c r="M558" s="959" t="s">
        <v>186</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HUM_ASR_FY_2022</v>
      </c>
      <c r="AB558" s="958">
        <f t="shared" si="90"/>
        <v>45032</v>
      </c>
      <c r="AC558" t="str">
        <f t="shared" si="91"/>
        <v>Unaudited</v>
      </c>
    </row>
    <row r="559" spans="1:29" x14ac:dyDescent="0.25">
      <c r="A559" t="s">
        <v>420</v>
      </c>
      <c r="B559" t="s">
        <v>1385</v>
      </c>
      <c r="C559" t="s">
        <v>1386</v>
      </c>
      <c r="D559">
        <v>1900</v>
      </c>
      <c r="E559" s="958">
        <v>1</v>
      </c>
      <c r="F559" t="s">
        <v>440</v>
      </c>
      <c r="G559" s="958">
        <v>274</v>
      </c>
      <c r="H559" t="s">
        <v>380</v>
      </c>
      <c r="I559" s="959" t="s">
        <v>488</v>
      </c>
      <c r="J559" s="959" t="s">
        <v>444</v>
      </c>
      <c r="K559" s="959" t="s">
        <v>449</v>
      </c>
      <c r="L559" s="938" t="s">
        <v>1321</v>
      </c>
      <c r="M559" s="959" t="s">
        <v>1322</v>
      </c>
      <c r="N559" s="679">
        <f t="shared" ca="1" si="98"/>
        <v>271420.36</v>
      </c>
      <c r="O559" s="679">
        <f t="shared" ca="1" si="97"/>
        <v>6294.4</v>
      </c>
      <c r="P559" s="679">
        <f t="shared" ca="1" si="97"/>
        <v>0</v>
      </c>
      <c r="Q559" s="679">
        <f t="shared" ca="1" si="97"/>
        <v>51962.31</v>
      </c>
      <c r="R559" s="679">
        <f t="shared" ca="1" si="97"/>
        <v>10628.619999999999</v>
      </c>
      <c r="S559" s="679">
        <f t="shared" ca="1" si="97"/>
        <v>184554.50999999995</v>
      </c>
      <c r="T559" s="679">
        <f t="shared" ca="1" si="97"/>
        <v>0</v>
      </c>
      <c r="U559" s="679">
        <f t="shared" ca="1" si="97"/>
        <v>17980.52</v>
      </c>
      <c r="V559" s="679">
        <f t="shared" ca="1" si="97"/>
        <v>0</v>
      </c>
      <c r="W559" s="679">
        <f t="shared" ca="1" si="87"/>
        <v>0</v>
      </c>
      <c r="X559" s="679">
        <f t="shared" ca="1" si="97"/>
        <v>0</v>
      </c>
      <c r="Y559" s="679">
        <f t="shared" ca="1" si="97"/>
        <v>0</v>
      </c>
      <c r="Z559" s="679">
        <f t="shared" ca="1" si="97"/>
        <v>0</v>
      </c>
      <c r="AA559" t="str">
        <f t="shared" si="89"/>
        <v>HUM_ASR_FY_2022</v>
      </c>
      <c r="AB559" s="958">
        <f t="shared" si="90"/>
        <v>45032</v>
      </c>
      <c r="AC559" t="str">
        <f t="shared" si="91"/>
        <v>Unaudited</v>
      </c>
    </row>
    <row r="560" spans="1:29" x14ac:dyDescent="0.25">
      <c r="A560" t="s">
        <v>420</v>
      </c>
      <c r="B560" t="s">
        <v>1385</v>
      </c>
      <c r="C560" t="s">
        <v>1386</v>
      </c>
      <c r="D560">
        <v>1900</v>
      </c>
      <c r="E560" s="958">
        <v>1</v>
      </c>
      <c r="F560" t="s">
        <v>440</v>
      </c>
      <c r="G560" s="958">
        <v>274</v>
      </c>
      <c r="H560" t="s">
        <v>380</v>
      </c>
      <c r="I560" s="959" t="s">
        <v>488</v>
      </c>
      <c r="J560" s="959" t="s">
        <v>444</v>
      </c>
      <c r="K560" s="959" t="s">
        <v>449</v>
      </c>
      <c r="L560" s="938" t="s">
        <v>107</v>
      </c>
      <c r="M560" s="959" t="s">
        <v>187</v>
      </c>
      <c r="N560" s="679">
        <f t="shared" ca="1" si="98"/>
        <v>415295.9</v>
      </c>
      <c r="O560" s="679">
        <f t="shared" ca="1" si="97"/>
        <v>118105.65000000002</v>
      </c>
      <c r="P560" s="679">
        <f t="shared" ca="1" si="97"/>
        <v>12385.730000000001</v>
      </c>
      <c r="Q560" s="679">
        <f t="shared" ca="1" si="97"/>
        <v>212410.66</v>
      </c>
      <c r="R560" s="679">
        <f t="shared" ca="1" si="97"/>
        <v>38625.079999999994</v>
      </c>
      <c r="S560" s="679">
        <f t="shared" ca="1" si="97"/>
        <v>4916.41</v>
      </c>
      <c r="T560" s="679">
        <f t="shared" ca="1" si="97"/>
        <v>15903.369999999999</v>
      </c>
      <c r="U560" s="679">
        <f t="shared" ca="1" si="97"/>
        <v>0</v>
      </c>
      <c r="V560" s="679">
        <f t="shared" ca="1" si="97"/>
        <v>183.18</v>
      </c>
      <c r="W560" s="679">
        <f t="shared" ca="1" si="87"/>
        <v>12765.82</v>
      </c>
      <c r="X560" s="679">
        <f t="shared" ca="1" si="97"/>
        <v>0</v>
      </c>
      <c r="Y560" s="679">
        <f t="shared" ca="1" si="97"/>
        <v>0</v>
      </c>
      <c r="Z560" s="679">
        <f t="shared" ca="1" si="97"/>
        <v>0</v>
      </c>
      <c r="AA560" t="str">
        <f t="shared" si="89"/>
        <v>HUM_ASR_FY_2022</v>
      </c>
      <c r="AB560" s="958">
        <f t="shared" si="90"/>
        <v>45032</v>
      </c>
      <c r="AC560" t="str">
        <f t="shared" si="91"/>
        <v>Unaudited</v>
      </c>
    </row>
    <row r="561" spans="1:29" x14ac:dyDescent="0.25">
      <c r="A561" t="s">
        <v>420</v>
      </c>
      <c r="B561" t="s">
        <v>1385</v>
      </c>
      <c r="C561" t="s">
        <v>1386</v>
      </c>
      <c r="D561">
        <v>1900</v>
      </c>
      <c r="E561" s="958">
        <v>1</v>
      </c>
      <c r="F561" t="s">
        <v>440</v>
      </c>
      <c r="G561" s="958">
        <v>274</v>
      </c>
      <c r="H561" t="s">
        <v>380</v>
      </c>
      <c r="I561" s="959" t="s">
        <v>488</v>
      </c>
      <c r="J561" s="959" t="s">
        <v>444</v>
      </c>
      <c r="K561" s="959" t="s">
        <v>449</v>
      </c>
      <c r="L561" s="954" t="s">
        <v>108</v>
      </c>
      <c r="M561" s="959" t="s">
        <v>160</v>
      </c>
      <c r="N561" s="679">
        <f t="shared" ca="1" si="98"/>
        <v>1217408.7099999974</v>
      </c>
      <c r="O561" s="679">
        <f t="shared" ca="1" si="97"/>
        <v>781027.66999999515</v>
      </c>
      <c r="P561" s="679">
        <f t="shared" ca="1" si="97"/>
        <v>78621.120000000097</v>
      </c>
      <c r="Q561" s="679">
        <f t="shared" ca="1" si="97"/>
        <v>195588.60000000172</v>
      </c>
      <c r="R561" s="679">
        <f t="shared" ca="1" si="97"/>
        <v>105910.89000000048</v>
      </c>
      <c r="S561" s="679">
        <f t="shared" ca="1" si="97"/>
        <v>1561.4500000000005</v>
      </c>
      <c r="T561" s="679">
        <f t="shared" ca="1" si="97"/>
        <v>31417.119999999999</v>
      </c>
      <c r="U561" s="679">
        <f t="shared" ca="1" si="97"/>
        <v>0</v>
      </c>
      <c r="V561" s="679">
        <f t="shared" ca="1" si="97"/>
        <v>5795.91</v>
      </c>
      <c r="W561" s="679">
        <f t="shared" ca="1" si="87"/>
        <v>4694.0099999999984</v>
      </c>
      <c r="X561" s="679">
        <f t="shared" ca="1" si="97"/>
        <v>993.71000000000015</v>
      </c>
      <c r="Y561" s="679">
        <f t="shared" ca="1" si="97"/>
        <v>11798.23</v>
      </c>
      <c r="Z561" s="679">
        <f t="shared" ca="1" si="97"/>
        <v>0</v>
      </c>
      <c r="AA561" t="str">
        <f t="shared" si="89"/>
        <v>HUM_ASR_FY_2022</v>
      </c>
      <c r="AB561" s="958">
        <f t="shared" si="90"/>
        <v>45032</v>
      </c>
      <c r="AC561" t="str">
        <f t="shared" si="91"/>
        <v>Unaudited</v>
      </c>
    </row>
    <row r="562" spans="1:29" x14ac:dyDescent="0.25">
      <c r="A562" t="s">
        <v>420</v>
      </c>
      <c r="B562" t="s">
        <v>1385</v>
      </c>
      <c r="C562" t="s">
        <v>1386</v>
      </c>
      <c r="D562">
        <v>1900</v>
      </c>
      <c r="E562" s="958">
        <v>1</v>
      </c>
      <c r="F562" t="s">
        <v>440</v>
      </c>
      <c r="G562" s="958">
        <v>274</v>
      </c>
      <c r="H562" t="s">
        <v>380</v>
      </c>
      <c r="I562" s="959" t="s">
        <v>488</v>
      </c>
      <c r="J562" s="959" t="s">
        <v>444</v>
      </c>
      <c r="K562" s="959" t="s">
        <v>449</v>
      </c>
      <c r="L562" s="938" t="s">
        <v>109</v>
      </c>
      <c r="M562" s="959" t="s">
        <v>134</v>
      </c>
      <c r="N562" s="679">
        <f t="shared" ca="1" si="98"/>
        <v>570854.42473504425</v>
      </c>
      <c r="O562" s="679">
        <f t="shared" ca="1" si="98"/>
        <v>468904.49038006581</v>
      </c>
      <c r="P562" s="679">
        <f t="shared" ca="1" si="98"/>
        <v>21553.555645021657</v>
      </c>
      <c r="Q562" s="679">
        <f t="shared" ca="1" si="98"/>
        <v>37006.816294372315</v>
      </c>
      <c r="R562" s="679">
        <f t="shared" ca="1" si="98"/>
        <v>12601.383610389612</v>
      </c>
      <c r="S562" s="679">
        <f t="shared" ca="1" si="98"/>
        <v>9453.8692121212189</v>
      </c>
      <c r="T562" s="679">
        <f t="shared" ca="1" si="98"/>
        <v>11465.829281385282</v>
      </c>
      <c r="U562" s="679">
        <f t="shared" ca="1" si="98"/>
        <v>1119.1414285714284</v>
      </c>
      <c r="V562" s="679">
        <f t="shared" ca="1" si="98"/>
        <v>1120.4254545454546</v>
      </c>
      <c r="W562" s="679">
        <f t="shared" ca="1" si="87"/>
        <v>117.44048484848486</v>
      </c>
      <c r="X562" s="679">
        <f t="shared" ca="1" si="98"/>
        <v>5894.5512121212096</v>
      </c>
      <c r="Y562" s="679">
        <f t="shared" ca="1" si="98"/>
        <v>1616.9217316017309</v>
      </c>
      <c r="Z562" s="679">
        <f t="shared" ca="1" si="98"/>
        <v>0</v>
      </c>
      <c r="AA562" t="str">
        <f t="shared" si="89"/>
        <v>HUM_ASR_FY_2022</v>
      </c>
      <c r="AB562" s="958">
        <f t="shared" si="90"/>
        <v>45032</v>
      </c>
      <c r="AC562" t="str">
        <f t="shared" si="91"/>
        <v>Unaudited</v>
      </c>
    </row>
    <row r="563" spans="1:29" x14ac:dyDescent="0.25">
      <c r="A563" t="s">
        <v>420</v>
      </c>
      <c r="B563" t="s">
        <v>1385</v>
      </c>
      <c r="C563" t="s">
        <v>1386</v>
      </c>
      <c r="D563">
        <v>1900</v>
      </c>
      <c r="E563" s="958">
        <v>1</v>
      </c>
      <c r="F563" t="s">
        <v>440</v>
      </c>
      <c r="G563" s="958">
        <v>274</v>
      </c>
      <c r="H563" t="s">
        <v>380</v>
      </c>
      <c r="I563" s="938" t="s">
        <v>488</v>
      </c>
      <c r="J563" s="938" t="s">
        <v>444</v>
      </c>
      <c r="K563" s="938" t="s">
        <v>449</v>
      </c>
      <c r="L563" s="938" t="s">
        <v>110</v>
      </c>
      <c r="M563" s="959" t="s">
        <v>162</v>
      </c>
      <c r="N563" s="679">
        <f t="shared" ca="1" si="98"/>
        <v>58955.486713591024</v>
      </c>
      <c r="O563" s="679">
        <f t="shared" ca="1" si="98"/>
        <v>37822.849502721052</v>
      </c>
      <c r="P563" s="679">
        <f t="shared" ca="1" si="98"/>
        <v>3807.3872459542872</v>
      </c>
      <c r="Q563" s="679">
        <f t="shared" ca="1" si="98"/>
        <v>9471.7747736748133</v>
      </c>
      <c r="R563" s="679">
        <f t="shared" ca="1" si="98"/>
        <v>5128.9497248788721</v>
      </c>
      <c r="S563" s="679">
        <f t="shared" ca="1" si="98"/>
        <v>75.616384187802424</v>
      </c>
      <c r="T563" s="679">
        <f t="shared" ca="1" si="98"/>
        <v>1521.4377764221015</v>
      </c>
      <c r="U563" s="679">
        <f t="shared" ca="1" si="98"/>
        <v>0</v>
      </c>
      <c r="V563" s="679">
        <f t="shared" ca="1" si="98"/>
        <v>280.67870074477298</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227.31695766203606</v>
      </c>
      <c r="X563" s="679">
        <f t="shared" ca="1" si="98"/>
        <v>48.122422832150335</v>
      </c>
      <c r="Y563" s="679">
        <f t="shared" ca="1" si="98"/>
        <v>571.35322451314858</v>
      </c>
      <c r="Z563" s="679">
        <f t="shared" ca="1" si="98"/>
        <v>0</v>
      </c>
      <c r="AA563" t="str">
        <f t="shared" si="89"/>
        <v>HUM_ASR_FY_2022</v>
      </c>
      <c r="AB563" s="958">
        <f t="shared" si="90"/>
        <v>45032</v>
      </c>
      <c r="AC563" t="str">
        <f t="shared" si="91"/>
        <v>Unaudited</v>
      </c>
    </row>
    <row r="564" spans="1:29" x14ac:dyDescent="0.25">
      <c r="A564" t="s">
        <v>420</v>
      </c>
      <c r="B564" t="s">
        <v>1385</v>
      </c>
      <c r="C564" t="s">
        <v>1386</v>
      </c>
      <c r="D564">
        <v>1900</v>
      </c>
      <c r="E564" s="958">
        <v>1</v>
      </c>
      <c r="F564" t="s">
        <v>440</v>
      </c>
      <c r="G564" s="958">
        <v>274</v>
      </c>
      <c r="H564" t="s">
        <v>380</v>
      </c>
      <c r="I564" s="959" t="s">
        <v>488</v>
      </c>
      <c r="J564" s="959" t="s">
        <v>444</v>
      </c>
      <c r="K564" s="959" t="s">
        <v>449</v>
      </c>
      <c r="L564" s="938" t="s">
        <v>111</v>
      </c>
      <c r="M564" s="959" t="s">
        <v>463</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HUM_ASR_FY_2022</v>
      </c>
      <c r="AB564" s="958">
        <f t="shared" si="90"/>
        <v>45032</v>
      </c>
      <c r="AC564" t="str">
        <f t="shared" si="91"/>
        <v>Unaudited</v>
      </c>
    </row>
    <row r="565" spans="1:29" x14ac:dyDescent="0.25">
      <c r="A565" t="s">
        <v>420</v>
      </c>
      <c r="B565" t="s">
        <v>1385</v>
      </c>
      <c r="C565" t="s">
        <v>1386</v>
      </c>
      <c r="D565">
        <v>1900</v>
      </c>
      <c r="E565" s="958">
        <v>1</v>
      </c>
      <c r="F565" t="s">
        <v>440</v>
      </c>
      <c r="G565" s="958">
        <v>274</v>
      </c>
      <c r="H565" t="s">
        <v>380</v>
      </c>
      <c r="I565" s="938" t="s">
        <v>488</v>
      </c>
      <c r="J565" s="938" t="s">
        <v>444</v>
      </c>
      <c r="K565" s="938" t="s">
        <v>6</v>
      </c>
      <c r="L565" s="938" t="s">
        <v>117</v>
      </c>
      <c r="M565" s="938" t="s">
        <v>188</v>
      </c>
      <c r="N565" s="679">
        <f t="shared" ca="1" si="98"/>
        <v>527257.74999999965</v>
      </c>
      <c r="O565" s="679">
        <f t="shared" ca="1" si="98"/>
        <v>213622.28999999986</v>
      </c>
      <c r="P565" s="679">
        <f t="shared" ca="1" si="98"/>
        <v>34541.120000000003</v>
      </c>
      <c r="Q565" s="679">
        <f t="shared" ca="1" si="98"/>
        <v>116397.30999999981</v>
      </c>
      <c r="R565" s="679">
        <f t="shared" ca="1" si="98"/>
        <v>102684.82999999999</v>
      </c>
      <c r="S565" s="679">
        <f t="shared" ca="1" si="98"/>
        <v>15663.830000000002</v>
      </c>
      <c r="T565" s="679">
        <f t="shared" ca="1" si="98"/>
        <v>2165.9699999999998</v>
      </c>
      <c r="U565" s="679">
        <f t="shared" ca="1" si="98"/>
        <v>48.769999999999996</v>
      </c>
      <c r="V565" s="679">
        <f t="shared" ca="1" si="98"/>
        <v>2149.23</v>
      </c>
      <c r="W565" s="679">
        <f t="shared" ca="1" si="99"/>
        <v>0</v>
      </c>
      <c r="X565" s="679">
        <f t="shared" ca="1" si="98"/>
        <v>29145.069999999971</v>
      </c>
      <c r="Y565" s="679">
        <f t="shared" ca="1" si="98"/>
        <v>10839.330000000002</v>
      </c>
      <c r="Z565" s="679">
        <f t="shared" ca="1" si="98"/>
        <v>0</v>
      </c>
      <c r="AA565" t="str">
        <f t="shared" si="89"/>
        <v>HUM_ASR_FY_2022</v>
      </c>
      <c r="AB565" s="958">
        <f t="shared" si="90"/>
        <v>45032</v>
      </c>
      <c r="AC565" t="str">
        <f t="shared" si="91"/>
        <v>Unaudited</v>
      </c>
    </row>
    <row r="566" spans="1:29" x14ac:dyDescent="0.25">
      <c r="A566" t="s">
        <v>420</v>
      </c>
      <c r="B566" t="s">
        <v>1385</v>
      </c>
      <c r="C566" t="s">
        <v>1386</v>
      </c>
      <c r="D566">
        <v>1900</v>
      </c>
      <c r="E566" s="958">
        <v>1</v>
      </c>
      <c r="F566" t="s">
        <v>440</v>
      </c>
      <c r="G566" s="958">
        <v>274</v>
      </c>
      <c r="H566" t="s">
        <v>380</v>
      </c>
      <c r="I566" s="938" t="s">
        <v>488</v>
      </c>
      <c r="J566" s="938" t="s">
        <v>444</v>
      </c>
      <c r="K566" s="938" t="s">
        <v>6</v>
      </c>
      <c r="L566" s="938" t="s">
        <v>45</v>
      </c>
      <c r="M566" s="959" t="s">
        <v>163</v>
      </c>
      <c r="N566" s="679">
        <f t="shared" ca="1" si="98"/>
        <v>84303.265264955946</v>
      </c>
      <c r="O566" s="679">
        <f t="shared" ca="1" si="98"/>
        <v>58919.46961993428</v>
      </c>
      <c r="P566" s="679">
        <f t="shared" ca="1" si="98"/>
        <v>5011.7443549783547</v>
      </c>
      <c r="Q566" s="679">
        <f t="shared" ca="1" si="98"/>
        <v>8106.9137056277059</v>
      </c>
      <c r="R566" s="679">
        <f t="shared" ca="1" si="98"/>
        <v>3589.9863896103898</v>
      </c>
      <c r="S566" s="679">
        <f t="shared" ca="1" si="98"/>
        <v>4406.9107878787891</v>
      </c>
      <c r="T566" s="679">
        <f t="shared" ca="1" si="98"/>
        <v>604.9907186147185</v>
      </c>
      <c r="U566" s="679">
        <f t="shared" ca="1" si="98"/>
        <v>216.48857142857145</v>
      </c>
      <c r="V566" s="679">
        <f t="shared" ca="1" si="98"/>
        <v>181.53454545454548</v>
      </c>
      <c r="W566" s="679">
        <f t="shared" ca="1" si="99"/>
        <v>6.1595151515151505</v>
      </c>
      <c r="X566" s="679">
        <f t="shared" ca="1" si="98"/>
        <v>2756.9287878787882</v>
      </c>
      <c r="Y566" s="679">
        <f t="shared" ca="1" si="98"/>
        <v>502.13826839826851</v>
      </c>
      <c r="Z566" s="679">
        <f t="shared" ca="1" si="98"/>
        <v>0</v>
      </c>
      <c r="AA566" t="str">
        <f t="shared" si="89"/>
        <v>HUM_ASR_FY_2022</v>
      </c>
      <c r="AB566" s="958">
        <f t="shared" si="90"/>
        <v>45032</v>
      </c>
      <c r="AC566" t="str">
        <f t="shared" si="91"/>
        <v>Unaudited</v>
      </c>
    </row>
    <row r="567" spans="1:29" x14ac:dyDescent="0.25">
      <c r="A567" t="s">
        <v>420</v>
      </c>
      <c r="B567" t="s">
        <v>1385</v>
      </c>
      <c r="C567" t="s">
        <v>1386</v>
      </c>
      <c r="D567">
        <v>1900</v>
      </c>
      <c r="E567" s="958">
        <v>1</v>
      </c>
      <c r="F567" t="s">
        <v>440</v>
      </c>
      <c r="G567" s="958">
        <v>274</v>
      </c>
      <c r="H567" t="s">
        <v>380</v>
      </c>
      <c r="I567" s="938" t="s">
        <v>488</v>
      </c>
      <c r="J567" s="938" t="s">
        <v>444</v>
      </c>
      <c r="K567" s="938" t="s">
        <v>6</v>
      </c>
      <c r="L567" s="938" t="s">
        <v>46</v>
      </c>
      <c r="M567" s="959" t="s">
        <v>164</v>
      </c>
      <c r="N567" s="679">
        <f t="shared" ca="1" si="98"/>
        <v>10990.145733211406</v>
      </c>
      <c r="O567" s="679">
        <f t="shared" ca="1" si="98"/>
        <v>4452.7370132773758</v>
      </c>
      <c r="P567" s="679">
        <f t="shared" ca="1" si="98"/>
        <v>719.97413520871589</v>
      </c>
      <c r="Q567" s="679">
        <f t="shared" ca="1" si="98"/>
        <v>2426.1822606757014</v>
      </c>
      <c r="R567" s="679">
        <f t="shared" ca="1" si="98"/>
        <v>2140.3597126643258</v>
      </c>
      <c r="S567" s="679">
        <f t="shared" ca="1" si="98"/>
        <v>326.49643260862246</v>
      </c>
      <c r="T567" s="679">
        <f t="shared" ca="1" si="98"/>
        <v>45.147417849740307</v>
      </c>
      <c r="U567" s="679">
        <f t="shared" ca="1" si="98"/>
        <v>1.016560510317241</v>
      </c>
      <c r="V567" s="679">
        <f t="shared" ca="1" si="98"/>
        <v>44.79848975987543</v>
      </c>
      <c r="W567" s="679">
        <f t="shared" ca="1" si="99"/>
        <v>0</v>
      </c>
      <c r="X567" s="679">
        <f t="shared" ca="1" si="98"/>
        <v>607.49902055426878</v>
      </c>
      <c r="Y567" s="679">
        <f t="shared" ca="1" si="98"/>
        <v>225.93469010246022</v>
      </c>
      <c r="Z567" s="679">
        <f t="shared" ca="1" si="98"/>
        <v>0</v>
      </c>
      <c r="AA567" t="str">
        <f t="shared" si="89"/>
        <v>HUM_ASR_FY_2022</v>
      </c>
      <c r="AB567" s="958">
        <f t="shared" si="90"/>
        <v>45032</v>
      </c>
      <c r="AC567" t="str">
        <f t="shared" si="91"/>
        <v>Unaudited</v>
      </c>
    </row>
    <row r="568" spans="1:29" x14ac:dyDescent="0.25">
      <c r="A568" t="s">
        <v>420</v>
      </c>
      <c r="B568" t="s">
        <v>1385</v>
      </c>
      <c r="C568" t="s">
        <v>1386</v>
      </c>
      <c r="D568">
        <v>1900</v>
      </c>
      <c r="E568" s="958">
        <v>1</v>
      </c>
      <c r="F568" t="s">
        <v>440</v>
      </c>
      <c r="G568" s="958">
        <v>274</v>
      </c>
      <c r="H568" t="s">
        <v>380</v>
      </c>
      <c r="I568" s="938" t="s">
        <v>488</v>
      </c>
      <c r="J568" s="938" t="s">
        <v>444</v>
      </c>
      <c r="K568" s="938" t="s">
        <v>6</v>
      </c>
      <c r="L568" s="938" t="s">
        <v>165</v>
      </c>
      <c r="M568" s="959" t="s">
        <v>461</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HUM_ASR_FY_2022</v>
      </c>
      <c r="AB568" s="958">
        <f t="shared" si="90"/>
        <v>45032</v>
      </c>
      <c r="AC568" t="str">
        <f t="shared" si="91"/>
        <v>Unaudited</v>
      </c>
    </row>
    <row r="569" spans="1:29" x14ac:dyDescent="0.25">
      <c r="A569" t="s">
        <v>420</v>
      </c>
      <c r="B569" t="s">
        <v>1385</v>
      </c>
      <c r="C569" t="s">
        <v>1386</v>
      </c>
      <c r="D569">
        <v>1900</v>
      </c>
      <c r="E569" s="958">
        <v>1</v>
      </c>
      <c r="F569" t="s">
        <v>440</v>
      </c>
      <c r="G569" s="958">
        <v>274</v>
      </c>
      <c r="H569" t="s">
        <v>380</v>
      </c>
      <c r="I569" s="938" t="s">
        <v>488</v>
      </c>
      <c r="J569" s="938" t="s">
        <v>444</v>
      </c>
      <c r="K569" s="938" t="s">
        <v>434</v>
      </c>
      <c r="L569" s="944" t="s">
        <v>120</v>
      </c>
      <c r="M569" s="960" t="s">
        <v>32</v>
      </c>
      <c r="N569" s="679">
        <f t="shared" ca="1" si="98"/>
        <v>-18990.32</v>
      </c>
      <c r="O569" s="679">
        <f t="shared" ca="1" si="98"/>
        <v>-10000.962059190961</v>
      </c>
      <c r="P569" s="679">
        <f t="shared" ca="1" si="98"/>
        <v>-1304.5059340624045</v>
      </c>
      <c r="Q569" s="679">
        <f t="shared" ca="1" si="98"/>
        <v>-3873.632432819225</v>
      </c>
      <c r="R569" s="679">
        <f t="shared" ca="1" si="98"/>
        <v>-2290.664409130261</v>
      </c>
      <c r="S569" s="679">
        <f t="shared" ca="1" si="98"/>
        <v>-200.51184936849202</v>
      </c>
      <c r="T569" s="679">
        <f t="shared" ca="1" si="98"/>
        <v>-269.63443262303218</v>
      </c>
      <c r="U569" s="679">
        <f t="shared" ca="1" si="98"/>
        <v>-8.3988123294059296</v>
      </c>
      <c r="V569" s="679">
        <f t="shared" ca="1" si="98"/>
        <v>-200.76978557362227</v>
      </c>
      <c r="W569" s="679">
        <f t="shared" ca="1" si="99"/>
        <v>-165.09905657112739</v>
      </c>
      <c r="X569" s="679">
        <f t="shared" ca="1" si="98"/>
        <v>-107.93218336250915</v>
      </c>
      <c r="Y569" s="679">
        <f t="shared" ca="1" si="98"/>
        <v>-568.20904496895378</v>
      </c>
      <c r="Z569" s="679">
        <f t="shared" ca="1" si="98"/>
        <v>0</v>
      </c>
      <c r="AA569" t="str">
        <f t="shared" si="89"/>
        <v>HUM_ASR_FY_2022</v>
      </c>
      <c r="AB569" s="958">
        <f t="shared" si="90"/>
        <v>45032</v>
      </c>
      <c r="AC569" t="str">
        <f t="shared" si="91"/>
        <v>Unaudited</v>
      </c>
    </row>
    <row r="570" spans="1:29" x14ac:dyDescent="0.25">
      <c r="A570" t="s">
        <v>420</v>
      </c>
      <c r="B570" t="s">
        <v>1385</v>
      </c>
      <c r="C570" t="s">
        <v>1386</v>
      </c>
      <c r="D570">
        <v>1900</v>
      </c>
      <c r="E570" s="958">
        <v>1</v>
      </c>
      <c r="F570" t="s">
        <v>440</v>
      </c>
      <c r="G570" s="958">
        <v>274</v>
      </c>
      <c r="H570" t="s">
        <v>380</v>
      </c>
      <c r="I570" s="938" t="s">
        <v>488</v>
      </c>
      <c r="J570" s="938" t="s">
        <v>444</v>
      </c>
      <c r="K570" s="938" t="s">
        <v>434</v>
      </c>
      <c r="L570" s="938" t="s">
        <v>943</v>
      </c>
      <c r="M570" s="959" t="s">
        <v>935</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HUM_ASR_FY_2022</v>
      </c>
      <c r="AB570" s="958">
        <f t="shared" si="90"/>
        <v>45032</v>
      </c>
      <c r="AC570" t="str">
        <f t="shared" si="91"/>
        <v>Unaudited</v>
      </c>
    </row>
    <row r="571" spans="1:29" x14ac:dyDescent="0.25">
      <c r="A571" t="s">
        <v>420</v>
      </c>
      <c r="B571" t="s">
        <v>1385</v>
      </c>
      <c r="C571" t="s">
        <v>1386</v>
      </c>
      <c r="D571">
        <v>1900</v>
      </c>
      <c r="E571" s="958">
        <v>1</v>
      </c>
      <c r="F571" t="s">
        <v>440</v>
      </c>
      <c r="G571" s="958">
        <v>274</v>
      </c>
      <c r="H571" t="s">
        <v>380</v>
      </c>
      <c r="I571" s="938" t="s">
        <v>488</v>
      </c>
      <c r="J571" s="938" t="s">
        <v>444</v>
      </c>
      <c r="K571" s="938" t="s">
        <v>434</v>
      </c>
      <c r="L571" s="938" t="s">
        <v>167</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HUM_ASR_FY_2022</v>
      </c>
      <c r="AB571" s="958">
        <f t="shared" si="90"/>
        <v>45032</v>
      </c>
      <c r="AC571" t="str">
        <f t="shared" si="91"/>
        <v>Unaudited</v>
      </c>
    </row>
    <row r="572" spans="1:29" x14ac:dyDescent="0.25">
      <c r="A572" t="s">
        <v>420</v>
      </c>
      <c r="B572" t="s">
        <v>1385</v>
      </c>
      <c r="C572" t="s">
        <v>1386</v>
      </c>
      <c r="D572">
        <v>1900</v>
      </c>
      <c r="E572" s="958">
        <v>1</v>
      </c>
      <c r="F572" t="s">
        <v>440</v>
      </c>
      <c r="G572" s="958">
        <v>274</v>
      </c>
      <c r="H572" t="s">
        <v>380</v>
      </c>
      <c r="I572" s="938" t="s">
        <v>488</v>
      </c>
      <c r="J572" s="938" t="s">
        <v>444</v>
      </c>
      <c r="K572" s="938" t="s">
        <v>434</v>
      </c>
      <c r="L572" s="938" t="s">
        <v>168</v>
      </c>
      <c r="M572" s="959" t="s">
        <v>329</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HUM_ASR_FY_2022</v>
      </c>
      <c r="AB572" s="958">
        <f t="shared" si="90"/>
        <v>45032</v>
      </c>
      <c r="AC572" t="str">
        <f t="shared" si="91"/>
        <v>Unaudited</v>
      </c>
    </row>
    <row r="573" spans="1:29" x14ac:dyDescent="0.25">
      <c r="A573" t="s">
        <v>420</v>
      </c>
      <c r="B573" t="s">
        <v>1385</v>
      </c>
      <c r="C573" t="s">
        <v>1386</v>
      </c>
      <c r="D573">
        <v>1900</v>
      </c>
      <c r="E573" s="958">
        <v>1</v>
      </c>
      <c r="F573" t="s">
        <v>440</v>
      </c>
      <c r="G573" s="958">
        <v>274</v>
      </c>
      <c r="H573" t="s">
        <v>380</v>
      </c>
      <c r="I573" s="938" t="s">
        <v>488</v>
      </c>
      <c r="J573" s="938" t="s">
        <v>450</v>
      </c>
      <c r="K573" s="938" t="s">
        <v>435</v>
      </c>
      <c r="L573" s="938" t="s">
        <v>121</v>
      </c>
      <c r="M573" s="959" t="s">
        <v>27</v>
      </c>
      <c r="N573" s="679">
        <f t="shared" ca="1" si="98"/>
        <v>3766737.1186522357</v>
      </c>
      <c r="O573" s="679">
        <f t="shared" ca="1" si="98"/>
        <v>25498.801885688521</v>
      </c>
      <c r="P573" s="679">
        <f t="shared" ca="1" si="98"/>
        <v>3741238.316766547</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HUM_ASR_FY_2022</v>
      </c>
      <c r="AB573" s="958">
        <f t="shared" si="90"/>
        <v>45032</v>
      </c>
      <c r="AC573" t="str">
        <f t="shared" si="91"/>
        <v>Unaudited</v>
      </c>
    </row>
    <row r="574" spans="1:29" x14ac:dyDescent="0.25">
      <c r="A574" t="s">
        <v>420</v>
      </c>
      <c r="B574" t="s">
        <v>1385</v>
      </c>
      <c r="C574" t="s">
        <v>1386</v>
      </c>
      <c r="D574">
        <v>1900</v>
      </c>
      <c r="E574" s="958">
        <v>1</v>
      </c>
      <c r="F574" t="s">
        <v>440</v>
      </c>
      <c r="G574" s="958">
        <v>274</v>
      </c>
      <c r="H574" t="s">
        <v>380</v>
      </c>
      <c r="I574" s="938" t="s">
        <v>488</v>
      </c>
      <c r="J574" s="938" t="s">
        <v>450</v>
      </c>
      <c r="K574" s="938" t="s">
        <v>435</v>
      </c>
      <c r="L574" s="938" t="s">
        <v>122</v>
      </c>
      <c r="M574" s="959" t="s">
        <v>97</v>
      </c>
      <c r="N574" s="679">
        <f t="shared" ca="1" si="98"/>
        <v>154123.70505751061</v>
      </c>
      <c r="O574" s="679">
        <f t="shared" ca="1" si="98"/>
        <v>0</v>
      </c>
      <c r="P574" s="679">
        <f t="shared" ca="1" si="98"/>
        <v>154123.70505751061</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HUM_ASR_FY_2022</v>
      </c>
      <c r="AB574" s="958">
        <f t="shared" si="90"/>
        <v>45032</v>
      </c>
      <c r="AC574" t="str">
        <f t="shared" si="91"/>
        <v>Unaudited</v>
      </c>
    </row>
    <row r="575" spans="1:29" x14ac:dyDescent="0.25">
      <c r="A575" t="s">
        <v>420</v>
      </c>
      <c r="B575" t="s">
        <v>1385</v>
      </c>
      <c r="C575" t="s">
        <v>1386</v>
      </c>
      <c r="D575">
        <v>1900</v>
      </c>
      <c r="E575" s="958">
        <v>1</v>
      </c>
      <c r="F575" t="s">
        <v>440</v>
      </c>
      <c r="G575" s="958">
        <v>274</v>
      </c>
      <c r="H575" t="s">
        <v>380</v>
      </c>
      <c r="I575" s="938" t="s">
        <v>488</v>
      </c>
      <c r="J575" s="938" t="s">
        <v>450</v>
      </c>
      <c r="K575" s="938" t="s">
        <v>435</v>
      </c>
      <c r="L575" s="938" t="s">
        <v>123</v>
      </c>
      <c r="M575" s="959" t="s">
        <v>98</v>
      </c>
      <c r="N575" s="679">
        <f t="shared" ca="1" si="98"/>
        <v>294417.74130573473</v>
      </c>
      <c r="O575" s="679">
        <f t="shared" ca="1" si="98"/>
        <v>0</v>
      </c>
      <c r="P575" s="679">
        <f t="shared" ca="1" si="98"/>
        <v>294417.74130573473</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HUM_ASR_FY_2022</v>
      </c>
      <c r="AB575" s="958">
        <f t="shared" si="90"/>
        <v>45032</v>
      </c>
      <c r="AC575" t="str">
        <f t="shared" si="91"/>
        <v>Unaudited</v>
      </c>
    </row>
    <row r="576" spans="1:29" x14ac:dyDescent="0.25">
      <c r="A576" t="s">
        <v>420</v>
      </c>
      <c r="B576" t="s">
        <v>1385</v>
      </c>
      <c r="C576" t="s">
        <v>1386</v>
      </c>
      <c r="D576">
        <v>1900</v>
      </c>
      <c r="E576" s="958">
        <v>1</v>
      </c>
      <c r="F576" t="s">
        <v>440</v>
      </c>
      <c r="G576" s="958">
        <v>274</v>
      </c>
      <c r="H576" t="s">
        <v>380</v>
      </c>
      <c r="I576" s="938" t="s">
        <v>488</v>
      </c>
      <c r="J576" s="938" t="s">
        <v>450</v>
      </c>
      <c r="K576" s="938" t="s">
        <v>435</v>
      </c>
      <c r="L576" s="938" t="s">
        <v>124</v>
      </c>
      <c r="M576" s="959" t="s">
        <v>99</v>
      </c>
      <c r="N576" s="679">
        <f t="shared" ca="1" si="98"/>
        <v>232567.21638323664</v>
      </c>
      <c r="O576" s="679">
        <f t="shared" ca="1" si="98"/>
        <v>0</v>
      </c>
      <c r="P576" s="679">
        <f t="shared" ca="1" si="98"/>
        <v>232567.21638323664</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HUM_ASR_FY_2022</v>
      </c>
      <c r="AB576" s="958">
        <f t="shared" si="90"/>
        <v>45032</v>
      </c>
      <c r="AC576" t="str">
        <f t="shared" si="91"/>
        <v>Unaudited</v>
      </c>
    </row>
    <row r="577" spans="1:29" x14ac:dyDescent="0.25">
      <c r="A577" t="s">
        <v>420</v>
      </c>
      <c r="B577" t="s">
        <v>1385</v>
      </c>
      <c r="C577" t="s">
        <v>1386</v>
      </c>
      <c r="D577">
        <v>1900</v>
      </c>
      <c r="E577" s="958">
        <v>1</v>
      </c>
      <c r="F577" t="s">
        <v>440</v>
      </c>
      <c r="G577" s="958">
        <v>274</v>
      </c>
      <c r="H577" t="s">
        <v>380</v>
      </c>
      <c r="I577" s="938" t="s">
        <v>488</v>
      </c>
      <c r="J577" s="938" t="s">
        <v>450</v>
      </c>
      <c r="K577" s="938" t="s">
        <v>435</v>
      </c>
      <c r="L577" s="938" t="s">
        <v>125</v>
      </c>
      <c r="M577" s="959" t="s">
        <v>100</v>
      </c>
      <c r="N577" s="679">
        <f t="shared" ca="1" si="98"/>
        <v>459979.34785378608</v>
      </c>
      <c r="O577" s="679">
        <f t="shared" ca="1" si="98"/>
        <v>22215.675273369678</v>
      </c>
      <c r="P577" s="679">
        <f t="shared" ca="1" si="98"/>
        <v>437763.67258041643</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HUM_ASR_FY_2022</v>
      </c>
      <c r="AB577" s="958">
        <f t="shared" si="90"/>
        <v>45032</v>
      </c>
      <c r="AC577" t="str">
        <f t="shared" si="91"/>
        <v>Unaudited</v>
      </c>
    </row>
    <row r="578" spans="1:29" x14ac:dyDescent="0.25">
      <c r="A578" t="s">
        <v>420</v>
      </c>
      <c r="B578" t="s">
        <v>1385</v>
      </c>
      <c r="C578" t="s">
        <v>1386</v>
      </c>
      <c r="D578">
        <v>1900</v>
      </c>
      <c r="E578" s="958">
        <v>1</v>
      </c>
      <c r="F578" t="s">
        <v>440</v>
      </c>
      <c r="G578" s="958">
        <v>274</v>
      </c>
      <c r="H578" t="s">
        <v>380</v>
      </c>
      <c r="I578" s="938" t="s">
        <v>488</v>
      </c>
      <c r="J578" s="938" t="s">
        <v>450</v>
      </c>
      <c r="K578" s="938" t="s">
        <v>435</v>
      </c>
      <c r="L578" s="938" t="s">
        <v>126</v>
      </c>
      <c r="M578" s="959" t="s">
        <v>28</v>
      </c>
      <c r="N578" s="679">
        <f t="shared" ca="1" si="98"/>
        <v>7144.8228730859992</v>
      </c>
      <c r="O578" s="679">
        <f t="shared" ca="1" si="98"/>
        <v>0</v>
      </c>
      <c r="P578" s="679">
        <f t="shared" ca="1" si="98"/>
        <v>7144.8228730859992</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HUM_ASR_FY_2022</v>
      </c>
      <c r="AB578" s="958">
        <f t="shared" ref="AB578:AB641" si="101">file_date</f>
        <v>45032</v>
      </c>
      <c r="AC578" t="str">
        <f t="shared" ref="AC578:AC641" si="102">status</f>
        <v>Unaudited</v>
      </c>
    </row>
    <row r="579" spans="1:29" x14ac:dyDescent="0.25">
      <c r="A579" t="s">
        <v>420</v>
      </c>
      <c r="B579" t="s">
        <v>1385</v>
      </c>
      <c r="C579" t="s">
        <v>1386</v>
      </c>
      <c r="D579">
        <v>1900</v>
      </c>
      <c r="E579" s="958">
        <v>1</v>
      </c>
      <c r="F579" t="s">
        <v>440</v>
      </c>
      <c r="G579" s="958">
        <v>274</v>
      </c>
      <c r="H579" t="s">
        <v>380</v>
      </c>
      <c r="I579" s="938" t="s">
        <v>488</v>
      </c>
      <c r="J579" s="938" t="s">
        <v>436</v>
      </c>
      <c r="K579" s="938" t="s">
        <v>436</v>
      </c>
      <c r="L579" s="946" t="s">
        <v>128</v>
      </c>
      <c r="M579" s="961" t="s">
        <v>326</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HUM_ASR_FY_2022</v>
      </c>
      <c r="AB579" s="958">
        <f t="shared" si="101"/>
        <v>45032</v>
      </c>
      <c r="AC579" t="str">
        <f t="shared" si="102"/>
        <v>Unaudited</v>
      </c>
    </row>
    <row r="580" spans="1:29" x14ac:dyDescent="0.25">
      <c r="A580" t="s">
        <v>420</v>
      </c>
      <c r="B580" t="s">
        <v>1385</v>
      </c>
      <c r="C580" t="s">
        <v>1386</v>
      </c>
      <c r="D580">
        <v>1900</v>
      </c>
      <c r="E580" s="958">
        <v>1</v>
      </c>
      <c r="F580" t="s">
        <v>440</v>
      </c>
      <c r="G580" s="958">
        <v>274</v>
      </c>
      <c r="H580" t="s">
        <v>380</v>
      </c>
      <c r="I580" s="938" t="s">
        <v>488</v>
      </c>
      <c r="J580" s="938" t="s">
        <v>436</v>
      </c>
      <c r="K580" s="938" t="s">
        <v>436</v>
      </c>
      <c r="L580" s="948" t="s">
        <v>129</v>
      </c>
      <c r="M580" s="962" t="s">
        <v>325</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HUM_ASR_FY_2022</v>
      </c>
      <c r="AB580" s="958">
        <f t="shared" si="101"/>
        <v>45032</v>
      </c>
      <c r="AC580" t="str">
        <f t="shared" si="102"/>
        <v>Unaudited</v>
      </c>
    </row>
    <row r="581" spans="1:29" ht="30" x14ac:dyDescent="0.25">
      <c r="A581" t="s">
        <v>420</v>
      </c>
      <c r="B581" t="s">
        <v>1385</v>
      </c>
      <c r="C581" t="s">
        <v>1386</v>
      </c>
      <c r="D581">
        <v>1900</v>
      </c>
      <c r="E581" s="958">
        <v>1</v>
      </c>
      <c r="F581" t="s">
        <v>440</v>
      </c>
      <c r="G581" s="958">
        <v>274</v>
      </c>
      <c r="H581" t="s">
        <v>380</v>
      </c>
      <c r="I581" s="959" t="s">
        <v>488</v>
      </c>
      <c r="J581" s="959" t="s">
        <v>436</v>
      </c>
      <c r="K581" s="959" t="s">
        <v>436</v>
      </c>
      <c r="L581" s="938" t="s">
        <v>130</v>
      </c>
      <c r="M581" s="959" t="s">
        <v>179</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HUM_ASR_FY_2022</v>
      </c>
      <c r="AB581" s="958">
        <f t="shared" si="101"/>
        <v>45032</v>
      </c>
      <c r="AC581" t="str">
        <f t="shared" si="102"/>
        <v>Unaudited</v>
      </c>
    </row>
    <row r="582" spans="1:29" x14ac:dyDescent="0.25">
      <c r="A582" t="s">
        <v>420</v>
      </c>
      <c r="B582" t="s">
        <v>1385</v>
      </c>
      <c r="C582" t="s">
        <v>1386</v>
      </c>
      <c r="D582">
        <v>1900</v>
      </c>
      <c r="E582" s="958">
        <v>1</v>
      </c>
      <c r="F582" t="s">
        <v>440</v>
      </c>
      <c r="G582" s="958">
        <v>274</v>
      </c>
      <c r="H582" t="s">
        <v>380</v>
      </c>
      <c r="I582" s="938" t="s">
        <v>488</v>
      </c>
      <c r="J582" s="938" t="s">
        <v>436</v>
      </c>
      <c r="K582" s="938" t="s">
        <v>436</v>
      </c>
      <c r="L582" s="938" t="s">
        <v>131</v>
      </c>
      <c r="M582" s="963" t="s">
        <v>494</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HUM_ASR_FY_2022</v>
      </c>
      <c r="AB582" s="958">
        <f t="shared" si="101"/>
        <v>45032</v>
      </c>
      <c r="AC582" t="str">
        <f t="shared" si="102"/>
        <v>Unaudited</v>
      </c>
    </row>
    <row r="583" spans="1:29" x14ac:dyDescent="0.25">
      <c r="A583" t="s">
        <v>420</v>
      </c>
      <c r="B583" t="s">
        <v>1385</v>
      </c>
      <c r="C583" t="s">
        <v>1386</v>
      </c>
      <c r="D583">
        <v>1900</v>
      </c>
      <c r="E583" s="958">
        <v>1</v>
      </c>
      <c r="F583" t="s">
        <v>440</v>
      </c>
      <c r="G583" s="958">
        <v>274</v>
      </c>
      <c r="H583" t="s">
        <v>380</v>
      </c>
      <c r="I583" s="938" t="s">
        <v>488</v>
      </c>
      <c r="J583" s="938" t="s">
        <v>436</v>
      </c>
      <c r="K583" s="938" t="s">
        <v>436</v>
      </c>
      <c r="L583" s="938" t="s">
        <v>132</v>
      </c>
      <c r="M583" s="963" t="s">
        <v>495</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HUM_ASR_FY_2022</v>
      </c>
      <c r="AB583" s="958">
        <f t="shared" si="101"/>
        <v>45032</v>
      </c>
      <c r="AC583" t="str">
        <f t="shared" si="102"/>
        <v>Unaudited</v>
      </c>
    </row>
    <row r="584" spans="1:29" x14ac:dyDescent="0.25">
      <c r="A584" t="s">
        <v>420</v>
      </c>
      <c r="B584" t="s">
        <v>1385</v>
      </c>
      <c r="C584" t="s">
        <v>1386</v>
      </c>
      <c r="D584">
        <v>1900</v>
      </c>
      <c r="E584" s="958">
        <v>1</v>
      </c>
      <c r="F584" t="s">
        <v>440</v>
      </c>
      <c r="G584" s="958">
        <v>274</v>
      </c>
      <c r="H584" t="s">
        <v>380</v>
      </c>
      <c r="I584" s="938" t="s">
        <v>488</v>
      </c>
      <c r="J584" s="938" t="s">
        <v>436</v>
      </c>
      <c r="K584" s="938" t="s">
        <v>436</v>
      </c>
      <c r="L584" s="938" t="s">
        <v>133</v>
      </c>
      <c r="M584" s="963" t="s">
        <v>496</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HUM_ASR_FY_2022</v>
      </c>
      <c r="AB584" s="958">
        <f t="shared" si="101"/>
        <v>45032</v>
      </c>
      <c r="AC584" t="str">
        <f t="shared" si="102"/>
        <v>Unaudited</v>
      </c>
    </row>
    <row r="585" spans="1:29" x14ac:dyDescent="0.25">
      <c r="A585" t="s">
        <v>420</v>
      </c>
      <c r="B585" t="s">
        <v>1385</v>
      </c>
      <c r="C585" t="s">
        <v>1386</v>
      </c>
      <c r="D585">
        <v>1900</v>
      </c>
      <c r="E585" s="958">
        <v>1</v>
      </c>
      <c r="F585" t="s">
        <v>440</v>
      </c>
      <c r="G585" s="958">
        <v>274</v>
      </c>
      <c r="H585" t="s">
        <v>380</v>
      </c>
      <c r="I585" s="938" t="s">
        <v>489</v>
      </c>
      <c r="J585" s="938" t="s">
        <v>26</v>
      </c>
      <c r="K585" s="938" t="s">
        <v>26</v>
      </c>
      <c r="L585" s="938" t="s">
        <v>269</v>
      </c>
      <c r="M585" s="963" t="s">
        <v>26</v>
      </c>
      <c r="N585" s="679">
        <f t="shared" ca="1" si="103"/>
        <v>1177507.8052294648</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HUM_ASR_FY_2022</v>
      </c>
      <c r="AB585" s="958">
        <f t="shared" si="101"/>
        <v>45032</v>
      </c>
      <c r="AC585" t="str">
        <f t="shared" si="102"/>
        <v>Unaudited</v>
      </c>
    </row>
    <row r="586" spans="1:29" x14ac:dyDescent="0.25">
      <c r="A586" t="s">
        <v>420</v>
      </c>
      <c r="B586" t="s">
        <v>1385</v>
      </c>
      <c r="C586" t="s">
        <v>1386</v>
      </c>
      <c r="D586">
        <v>1900</v>
      </c>
      <c r="E586" s="958">
        <v>1</v>
      </c>
      <c r="F586" t="s">
        <v>441</v>
      </c>
      <c r="G586" s="958">
        <v>366</v>
      </c>
      <c r="H586" t="s">
        <v>380</v>
      </c>
      <c r="I586" s="938" t="s">
        <v>432</v>
      </c>
      <c r="J586" s="938" t="s">
        <v>432</v>
      </c>
      <c r="K586" s="938" t="s">
        <v>432</v>
      </c>
      <c r="L586" s="938"/>
      <c r="M586" s="963" t="s">
        <v>432</v>
      </c>
      <c r="N586" s="679">
        <f t="shared" ca="1" si="103"/>
        <v>205610.21290322594</v>
      </c>
      <c r="O586" s="679">
        <f t="shared" ca="1" si="103"/>
        <v>165188.28709677432</v>
      </c>
      <c r="P586" s="679">
        <f t="shared" ca="1" si="103"/>
        <v>8588.8096774193582</v>
      </c>
      <c r="Q586" s="679">
        <f t="shared" ca="1" si="103"/>
        <v>13098.592473118282</v>
      </c>
      <c r="R586" s="679">
        <f t="shared" ca="1" si="103"/>
        <v>4706.3075268817202</v>
      </c>
      <c r="S586" s="679">
        <f t="shared" ca="1" si="103"/>
        <v>5402.3129032258066</v>
      </c>
      <c r="T586" s="679">
        <f t="shared" ca="1" si="103"/>
        <v>4156.6451612903229</v>
      </c>
      <c r="U586" s="679">
        <f t="shared" ca="1" si="103"/>
        <v>45</v>
      </c>
      <c r="V586" s="679">
        <f t="shared" ca="1" si="103"/>
        <v>381</v>
      </c>
      <c r="W586" s="679">
        <f t="shared" ca="1" si="99"/>
        <v>21</v>
      </c>
      <c r="X586" s="679">
        <f t="shared" ca="1" si="103"/>
        <v>3388.2580645161293</v>
      </c>
      <c r="Y586" s="679">
        <f t="shared" ca="1" si="103"/>
        <v>634</v>
      </c>
      <c r="Z586" s="679">
        <f t="shared" ca="1" si="103"/>
        <v>0</v>
      </c>
      <c r="AA586" t="str">
        <f t="shared" si="100"/>
        <v>HUM_ASR_FY_2022</v>
      </c>
      <c r="AB586" s="958">
        <f t="shared" si="101"/>
        <v>45032</v>
      </c>
      <c r="AC586" t="str">
        <f t="shared" si="102"/>
        <v>Unaudited</v>
      </c>
    </row>
    <row r="587" spans="1:29" x14ac:dyDescent="0.25">
      <c r="A587" t="s">
        <v>420</v>
      </c>
      <c r="B587" t="s">
        <v>1385</v>
      </c>
      <c r="C587" t="s">
        <v>1386</v>
      </c>
      <c r="D587">
        <v>1900</v>
      </c>
      <c r="E587" s="958">
        <v>1</v>
      </c>
      <c r="F587" t="s">
        <v>441</v>
      </c>
      <c r="G587" s="958">
        <v>366</v>
      </c>
      <c r="H587" t="s">
        <v>380</v>
      </c>
      <c r="I587" s="938" t="s">
        <v>487</v>
      </c>
      <c r="J587" s="938" t="s">
        <v>12</v>
      </c>
      <c r="K587" s="938" t="s">
        <v>12</v>
      </c>
      <c r="L587" s="938">
        <v>1.1000000000000001</v>
      </c>
      <c r="M587" s="963" t="s">
        <v>12</v>
      </c>
      <c r="N587" s="679">
        <f t="shared" ca="1" si="103"/>
        <v>57250306.160000019</v>
      </c>
      <c r="O587" s="679">
        <f t="shared" ca="1" si="103"/>
        <v>29018482.540000007</v>
      </c>
      <c r="P587" s="679">
        <f t="shared" ca="1" si="103"/>
        <v>4285139.6399999997</v>
      </c>
      <c r="Q587" s="679">
        <f t="shared" ca="1" si="103"/>
        <v>11354111.42</v>
      </c>
      <c r="R587" s="679">
        <f t="shared" ca="1" si="103"/>
        <v>7069389.3599999994</v>
      </c>
      <c r="S587" s="679">
        <f t="shared" ca="1" si="103"/>
        <v>874524.59</v>
      </c>
      <c r="T587" s="679">
        <f t="shared" ca="1" si="103"/>
        <v>1465457.4200000004</v>
      </c>
      <c r="U587" s="679">
        <f t="shared" ca="1" si="103"/>
        <v>6519.4500000000007</v>
      </c>
      <c r="V587" s="679">
        <f t="shared" ca="1" si="103"/>
        <v>771238.16999999993</v>
      </c>
      <c r="W587" s="679">
        <f t="shared" ca="1" si="99"/>
        <v>568929.27</v>
      </c>
      <c r="X587" s="679">
        <f t="shared" ca="1" si="103"/>
        <v>386802.38999999996</v>
      </c>
      <c r="Y587" s="679">
        <f t="shared" ca="1" si="103"/>
        <v>1449711.9099999997</v>
      </c>
      <c r="Z587" s="679">
        <f t="shared" ca="1" si="103"/>
        <v>0</v>
      </c>
      <c r="AA587" t="str">
        <f t="shared" si="100"/>
        <v>HUM_ASR_FY_2022</v>
      </c>
      <c r="AB587" s="958">
        <f t="shared" si="101"/>
        <v>45032</v>
      </c>
      <c r="AC587" t="str">
        <f t="shared" si="102"/>
        <v>Unaudited</v>
      </c>
    </row>
    <row r="588" spans="1:29" x14ac:dyDescent="0.25">
      <c r="A588" t="s">
        <v>420</v>
      </c>
      <c r="B588" t="s">
        <v>1385</v>
      </c>
      <c r="C588" t="s">
        <v>1386</v>
      </c>
      <c r="D588">
        <v>1900</v>
      </c>
      <c r="E588" s="958">
        <v>1</v>
      </c>
      <c r="F588" t="s">
        <v>441</v>
      </c>
      <c r="G588" s="958">
        <v>366</v>
      </c>
      <c r="H588" t="s">
        <v>380</v>
      </c>
      <c r="I588" s="938" t="s">
        <v>487</v>
      </c>
      <c r="J588" s="938" t="s">
        <v>12</v>
      </c>
      <c r="K588" s="938" t="s">
        <v>1328</v>
      </c>
      <c r="L588" s="946" t="s">
        <v>1319</v>
      </c>
      <c r="M588" s="961" t="s">
        <v>1328</v>
      </c>
      <c r="N588" s="679">
        <f t="shared" ca="1" si="103"/>
        <v>118785.05879856207</v>
      </c>
      <c r="O588" s="679">
        <f t="shared" ca="1" si="103"/>
        <v>95432.518251705114</v>
      </c>
      <c r="P588" s="679">
        <f t="shared" ca="1" si="103"/>
        <v>4961.9240607571501</v>
      </c>
      <c r="Q588" s="679">
        <f t="shared" ca="1" si="103"/>
        <v>7567.3141675607176</v>
      </c>
      <c r="R588" s="679">
        <f t="shared" ca="1" si="103"/>
        <v>2718.9263043459896</v>
      </c>
      <c r="S588" s="679">
        <f t="shared" ca="1" si="103"/>
        <v>3121.022281903583</v>
      </c>
      <c r="T588" s="679">
        <f t="shared" ca="1" si="103"/>
        <v>2401.3755587180885</v>
      </c>
      <c r="U588" s="679">
        <f t="shared" ca="1" si="103"/>
        <v>25.997383935647026</v>
      </c>
      <c r="V588" s="679">
        <f t="shared" ca="1" si="103"/>
        <v>220.11118398847816</v>
      </c>
      <c r="W588" s="679">
        <f t="shared" ca="1" si="99"/>
        <v>12.132112503301945</v>
      </c>
      <c r="X588" s="679">
        <f t="shared" ca="1" si="103"/>
        <v>1957.4632394728469</v>
      </c>
      <c r="Y588" s="679">
        <f t="shared" ca="1" si="103"/>
        <v>366.2742536711159</v>
      </c>
      <c r="Z588" s="679">
        <f t="shared" ca="1" si="103"/>
        <v>0</v>
      </c>
      <c r="AA588" t="str">
        <f t="shared" si="100"/>
        <v>HUM_ASR_FY_2022</v>
      </c>
      <c r="AB588" s="958">
        <f t="shared" si="101"/>
        <v>45032</v>
      </c>
      <c r="AC588" t="str">
        <f t="shared" si="102"/>
        <v>Unaudited</v>
      </c>
    </row>
    <row r="589" spans="1:29" x14ac:dyDescent="0.25">
      <c r="A589" t="s">
        <v>420</v>
      </c>
      <c r="B589" t="s">
        <v>1385</v>
      </c>
      <c r="C589" t="s">
        <v>1386</v>
      </c>
      <c r="D589">
        <v>1900</v>
      </c>
      <c r="E589" s="958">
        <v>1</v>
      </c>
      <c r="F589" t="s">
        <v>441</v>
      </c>
      <c r="G589" s="958">
        <v>366</v>
      </c>
      <c r="H589" t="s">
        <v>380</v>
      </c>
      <c r="I589" s="963" t="s">
        <v>487</v>
      </c>
      <c r="J589" s="963" t="s">
        <v>490</v>
      </c>
      <c r="K589" s="963" t="s">
        <v>491</v>
      </c>
      <c r="L589" s="938" t="s">
        <v>63</v>
      </c>
      <c r="M589" s="963" t="s">
        <v>343</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HUM_ASR_FY_2022</v>
      </c>
      <c r="AB589" s="958">
        <f t="shared" si="101"/>
        <v>45032</v>
      </c>
      <c r="AC589" t="str">
        <f t="shared" si="102"/>
        <v>Unaudited</v>
      </c>
    </row>
    <row r="590" spans="1:29" x14ac:dyDescent="0.25">
      <c r="A590" t="s">
        <v>420</v>
      </c>
      <c r="B590" t="s">
        <v>1385</v>
      </c>
      <c r="C590" t="s">
        <v>1386</v>
      </c>
      <c r="D590">
        <v>1900</v>
      </c>
      <c r="E590" s="958">
        <v>1</v>
      </c>
      <c r="F590" t="s">
        <v>441</v>
      </c>
      <c r="G590" s="958">
        <v>366</v>
      </c>
      <c r="H590" t="s">
        <v>380</v>
      </c>
      <c r="I590" s="938" t="s">
        <v>487</v>
      </c>
      <c r="J590" s="938" t="s">
        <v>490</v>
      </c>
      <c r="K590" s="938" t="s">
        <v>1019</v>
      </c>
      <c r="L590" s="944" t="s">
        <v>915</v>
      </c>
      <c r="M590" s="964" t="s">
        <v>916</v>
      </c>
      <c r="N590" s="679">
        <f t="shared" ca="1" si="103"/>
        <v>1486542.9700000016</v>
      </c>
      <c r="O590" s="679">
        <f t="shared" ca="1" si="103"/>
        <v>1297107.5600000017</v>
      </c>
      <c r="P590" s="679">
        <f t="shared" ca="1" si="103"/>
        <v>115957.57999999996</v>
      </c>
      <c r="Q590" s="679">
        <f t="shared" ca="1" si="103"/>
        <v>34872.840000000011</v>
      </c>
      <c r="R590" s="679">
        <f t="shared" ca="1" si="103"/>
        <v>30855.470000000008</v>
      </c>
      <c r="S590" s="679">
        <f t="shared" ca="1" si="103"/>
        <v>0</v>
      </c>
      <c r="T590" s="679">
        <f t="shared" ca="1" si="103"/>
        <v>0</v>
      </c>
      <c r="U590" s="679">
        <f t="shared" ca="1" si="103"/>
        <v>0</v>
      </c>
      <c r="V590" s="679">
        <f t="shared" ca="1" si="103"/>
        <v>7749.52</v>
      </c>
      <c r="W590" s="679">
        <f t="shared" ca="1" si="99"/>
        <v>0</v>
      </c>
      <c r="X590" s="679">
        <f t="shared" ca="1" si="103"/>
        <v>0</v>
      </c>
      <c r="Y590" s="679">
        <f t="shared" ca="1" si="103"/>
        <v>0</v>
      </c>
      <c r="Z590" s="679">
        <f t="shared" ca="1" si="103"/>
        <v>0</v>
      </c>
      <c r="AA590" t="str">
        <f t="shared" si="100"/>
        <v>HUM_ASR_FY_2022</v>
      </c>
      <c r="AB590" s="958">
        <f t="shared" si="101"/>
        <v>45032</v>
      </c>
      <c r="AC590" t="str">
        <f t="shared" si="102"/>
        <v>Unaudited</v>
      </c>
    </row>
    <row r="591" spans="1:29" x14ac:dyDescent="0.25">
      <c r="A591" t="s">
        <v>420</v>
      </c>
      <c r="B591" t="s">
        <v>1385</v>
      </c>
      <c r="C591" t="s">
        <v>1386</v>
      </c>
      <c r="D591">
        <v>1900</v>
      </c>
      <c r="E591" s="958">
        <v>1</v>
      </c>
      <c r="F591" t="s">
        <v>441</v>
      </c>
      <c r="G591" s="958">
        <v>366</v>
      </c>
      <c r="H591" t="s">
        <v>380</v>
      </c>
      <c r="I591" s="938" t="s">
        <v>487</v>
      </c>
      <c r="J591" s="938" t="s">
        <v>13</v>
      </c>
      <c r="K591" s="938" t="s">
        <v>492</v>
      </c>
      <c r="L591" s="944" t="s">
        <v>94</v>
      </c>
      <c r="M591" s="964" t="s">
        <v>146</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HUM_ASR_FY_2022</v>
      </c>
      <c r="AB591" s="958">
        <f t="shared" si="101"/>
        <v>45032</v>
      </c>
      <c r="AC591" t="str">
        <f t="shared" si="102"/>
        <v>Unaudited</v>
      </c>
    </row>
    <row r="592" spans="1:29" x14ac:dyDescent="0.25">
      <c r="A592" t="s">
        <v>420</v>
      </c>
      <c r="B592" t="s">
        <v>1385</v>
      </c>
      <c r="C592" t="s">
        <v>1386</v>
      </c>
      <c r="D592">
        <v>1900</v>
      </c>
      <c r="E592" s="958">
        <v>1</v>
      </c>
      <c r="F592" t="s">
        <v>441</v>
      </c>
      <c r="G592" s="958">
        <v>366</v>
      </c>
      <c r="H592" t="s">
        <v>380</v>
      </c>
      <c r="I592" s="938" t="s">
        <v>487</v>
      </c>
      <c r="J592" s="938" t="s">
        <v>13</v>
      </c>
      <c r="K592" s="938" t="s">
        <v>13</v>
      </c>
      <c r="L592" s="948" t="s">
        <v>35</v>
      </c>
      <c r="M592" s="965" t="s">
        <v>13</v>
      </c>
      <c r="N592" s="679">
        <f t="shared" ca="1" si="103"/>
        <v>19858.388977479633</v>
      </c>
      <c r="O592" s="679">
        <f t="shared" ca="1" si="103"/>
        <v>15954.330348538131</v>
      </c>
      <c r="P592" s="679">
        <f t="shared" ca="1" si="103"/>
        <v>829.5304061963692</v>
      </c>
      <c r="Q592" s="679">
        <f t="shared" ca="1" si="103"/>
        <v>1265.097393343483</v>
      </c>
      <c r="R592" s="679">
        <f t="shared" ca="1" si="103"/>
        <v>454.54787579275461</v>
      </c>
      <c r="S592" s="679">
        <f t="shared" ca="1" si="103"/>
        <v>521.76995245274679</v>
      </c>
      <c r="T592" s="679">
        <f t="shared" ca="1" si="103"/>
        <v>401.46000185852978</v>
      </c>
      <c r="U592" s="679">
        <f t="shared" ca="1" si="103"/>
        <v>4.3462213835028942</v>
      </c>
      <c r="V592" s="679">
        <f t="shared" ca="1" si="103"/>
        <v>36.798007713657839</v>
      </c>
      <c r="W592" s="679">
        <f t="shared" ca="1" si="99"/>
        <v>2.0282366456346841</v>
      </c>
      <c r="X592" s="679">
        <f t="shared" ca="1" si="103"/>
        <v>327.24710339613625</v>
      </c>
      <c r="Y592" s="679">
        <f t="shared" ca="1" si="103"/>
        <v>61.233430158685231</v>
      </c>
      <c r="Z592" s="679">
        <f t="shared" ca="1" si="103"/>
        <v>0</v>
      </c>
      <c r="AA592" t="str">
        <f t="shared" si="100"/>
        <v>HUM_ASR_FY_2022</v>
      </c>
      <c r="AB592" s="958">
        <f t="shared" si="101"/>
        <v>45032</v>
      </c>
      <c r="AC592" t="str">
        <f t="shared" si="102"/>
        <v>Unaudited</v>
      </c>
    </row>
    <row r="593" spans="1:29" x14ac:dyDescent="0.25">
      <c r="A593" t="s">
        <v>420</v>
      </c>
      <c r="B593" t="s">
        <v>1385</v>
      </c>
      <c r="C593" t="s">
        <v>1386</v>
      </c>
      <c r="D593">
        <v>1900</v>
      </c>
      <c r="E593" s="958">
        <v>1</v>
      </c>
      <c r="F593" t="s">
        <v>441</v>
      </c>
      <c r="G593" s="958">
        <v>366</v>
      </c>
      <c r="H593" t="s">
        <v>380</v>
      </c>
      <c r="I593" s="964" t="s">
        <v>488</v>
      </c>
      <c r="J593" s="964" t="s">
        <v>444</v>
      </c>
      <c r="K593" s="964" t="s">
        <v>0</v>
      </c>
      <c r="L593" s="944">
        <v>2.1</v>
      </c>
      <c r="M593" s="964" t="s">
        <v>147</v>
      </c>
      <c r="N593" s="679">
        <f t="shared" ca="1" si="103"/>
        <v>7077925.5499999989</v>
      </c>
      <c r="O593" s="679">
        <f t="shared" ca="1" si="103"/>
        <v>4009058.4599999995</v>
      </c>
      <c r="P593" s="679">
        <f t="shared" ca="1" si="103"/>
        <v>237257.74</v>
      </c>
      <c r="Q593" s="679">
        <f t="shared" ca="1" si="103"/>
        <v>1648624.61</v>
      </c>
      <c r="R593" s="679">
        <f t="shared" ca="1" si="103"/>
        <v>650169.62000000011</v>
      </c>
      <c r="S593" s="679">
        <f t="shared" ca="1" si="103"/>
        <v>18921.190000000002</v>
      </c>
      <c r="T593" s="679">
        <f t="shared" ca="1" si="103"/>
        <v>41648.14</v>
      </c>
      <c r="U593" s="679">
        <f t="shared" ca="1" si="103"/>
        <v>0</v>
      </c>
      <c r="V593" s="679">
        <f t="shared" ca="1" si="103"/>
        <v>19979.02</v>
      </c>
      <c r="W593" s="679">
        <f t="shared" ca="1" si="99"/>
        <v>48403.380000000005</v>
      </c>
      <c r="X593" s="679">
        <f t="shared" ca="1" si="103"/>
        <v>38407.97</v>
      </c>
      <c r="Y593" s="679">
        <f t="shared" ca="1" si="103"/>
        <v>365455.42</v>
      </c>
      <c r="Z593" s="679">
        <f t="shared" ca="1" si="103"/>
        <v>0</v>
      </c>
      <c r="AA593" t="str">
        <f t="shared" si="100"/>
        <v>HUM_ASR_FY_2022</v>
      </c>
      <c r="AB593" s="958">
        <f t="shared" si="101"/>
        <v>45032</v>
      </c>
      <c r="AC593" t="str">
        <f t="shared" si="102"/>
        <v>Unaudited</v>
      </c>
    </row>
    <row r="594" spans="1:29" ht="30" x14ac:dyDescent="0.25">
      <c r="A594" t="s">
        <v>420</v>
      </c>
      <c r="B594" t="s">
        <v>1385</v>
      </c>
      <c r="C594" t="s">
        <v>1386</v>
      </c>
      <c r="D594">
        <v>1900</v>
      </c>
      <c r="E594" s="958">
        <v>1</v>
      </c>
      <c r="F594" t="s">
        <v>441</v>
      </c>
      <c r="G594" s="958">
        <v>366</v>
      </c>
      <c r="H594" t="s">
        <v>380</v>
      </c>
      <c r="I594" s="938" t="s">
        <v>488</v>
      </c>
      <c r="J594" s="938" t="s">
        <v>444</v>
      </c>
      <c r="K594" s="938" t="s">
        <v>0</v>
      </c>
      <c r="L594" s="938">
        <v>2.2000000000000002</v>
      </c>
      <c r="M594" s="963" t="s">
        <v>148</v>
      </c>
      <c r="N594" s="679">
        <f t="shared" ca="1" si="103"/>
        <v>614186.05722956033</v>
      </c>
      <c r="O594" s="679">
        <f t="shared" ca="1" si="103"/>
        <v>347885.51975517924</v>
      </c>
      <c r="P594" s="679">
        <f t="shared" ca="1" si="103"/>
        <v>20588.009134653323</v>
      </c>
      <c r="Q594" s="679">
        <f t="shared" ca="1" si="103"/>
        <v>143059.1833602321</v>
      </c>
      <c r="R594" s="679">
        <f t="shared" ca="1" si="103"/>
        <v>56418.383128972237</v>
      </c>
      <c r="S594" s="679">
        <f t="shared" ca="1" si="103"/>
        <v>1641.8837697708457</v>
      </c>
      <c r="T594" s="679">
        <f t="shared" ca="1" si="103"/>
        <v>3614.0118622107775</v>
      </c>
      <c r="U594" s="679">
        <f t="shared" ca="1" si="103"/>
        <v>0</v>
      </c>
      <c r="V594" s="679">
        <f t="shared" ca="1" si="103"/>
        <v>1733.6768286734141</v>
      </c>
      <c r="W594" s="679">
        <f t="shared" ca="1" si="99"/>
        <v>4200.1969233462987</v>
      </c>
      <c r="X594" s="679">
        <f t="shared" ca="1" si="103"/>
        <v>3332.8465372867954</v>
      </c>
      <c r="Y594" s="679">
        <f t="shared" ca="1" si="103"/>
        <v>31712.345929235293</v>
      </c>
      <c r="Z594" s="679">
        <f t="shared" ca="1" si="103"/>
        <v>0</v>
      </c>
      <c r="AA594" t="str">
        <f t="shared" si="100"/>
        <v>HUM_ASR_FY_2022</v>
      </c>
      <c r="AB594" s="958">
        <f t="shared" si="101"/>
        <v>45032</v>
      </c>
      <c r="AC594" t="str">
        <f t="shared" si="102"/>
        <v>Unaudited</v>
      </c>
    </row>
    <row r="595" spans="1:29" x14ac:dyDescent="0.25">
      <c r="A595" t="s">
        <v>420</v>
      </c>
      <c r="B595" t="s">
        <v>1385</v>
      </c>
      <c r="C595" t="s">
        <v>1386</v>
      </c>
      <c r="D595">
        <v>1900</v>
      </c>
      <c r="E595" s="958">
        <v>1</v>
      </c>
      <c r="F595" t="s">
        <v>441</v>
      </c>
      <c r="G595" s="958">
        <v>366</v>
      </c>
      <c r="H595" t="s">
        <v>380</v>
      </c>
      <c r="I595" s="938" t="s">
        <v>488</v>
      </c>
      <c r="J595" s="938" t="s">
        <v>444</v>
      </c>
      <c r="K595" s="938" t="s">
        <v>0</v>
      </c>
      <c r="L595" s="938">
        <v>2.2999999999999998</v>
      </c>
      <c r="M595" s="963" t="s">
        <v>149</v>
      </c>
      <c r="N595" s="679">
        <f t="shared" ca="1" si="103"/>
        <v>6325168.4299999923</v>
      </c>
      <c r="O595" s="679">
        <f t="shared" ca="1" si="103"/>
        <v>4369425.98999999</v>
      </c>
      <c r="P595" s="679">
        <f t="shared" ca="1" si="103"/>
        <v>474568.22999999986</v>
      </c>
      <c r="Q595" s="679">
        <f t="shared" ca="1" si="103"/>
        <v>770241.51000000397</v>
      </c>
      <c r="R595" s="679">
        <f t="shared" ca="1" si="103"/>
        <v>530846.52000000014</v>
      </c>
      <c r="S595" s="679">
        <f t="shared" ca="1" si="103"/>
        <v>16729.139999999996</v>
      </c>
      <c r="T595" s="679">
        <f t="shared" ca="1" si="103"/>
        <v>74720.149999999994</v>
      </c>
      <c r="U595" s="679">
        <f t="shared" ca="1" si="103"/>
        <v>50.76</v>
      </c>
      <c r="V595" s="679">
        <f t="shared" ca="1" si="103"/>
        <v>20276.75</v>
      </c>
      <c r="W595" s="679">
        <f t="shared" ca="1" si="99"/>
        <v>5740.2699999999986</v>
      </c>
      <c r="X595" s="679">
        <f t="shared" ca="1" si="103"/>
        <v>6620.3399999999992</v>
      </c>
      <c r="Y595" s="679">
        <f t="shared" ca="1" si="103"/>
        <v>55948.76999999999</v>
      </c>
      <c r="Z595" s="679">
        <f t="shared" ca="1" si="103"/>
        <v>0</v>
      </c>
      <c r="AA595" t="str">
        <f t="shared" si="100"/>
        <v>HUM_ASR_FY_2022</v>
      </c>
      <c r="AB595" s="958">
        <f t="shared" si="101"/>
        <v>45032</v>
      </c>
      <c r="AC595" t="str">
        <f t="shared" si="102"/>
        <v>Unaudited</v>
      </c>
    </row>
    <row r="596" spans="1:29" x14ac:dyDescent="0.25">
      <c r="A596" t="s">
        <v>420</v>
      </c>
      <c r="B596" t="s">
        <v>1385</v>
      </c>
      <c r="C596" t="s">
        <v>1386</v>
      </c>
      <c r="D596">
        <v>1900</v>
      </c>
      <c r="E596" s="958">
        <v>1</v>
      </c>
      <c r="F596" t="s">
        <v>441</v>
      </c>
      <c r="G596" s="958">
        <v>366</v>
      </c>
      <c r="H596" t="s">
        <v>380</v>
      </c>
      <c r="I596" s="938" t="s">
        <v>488</v>
      </c>
      <c r="J596" s="938" t="s">
        <v>444</v>
      </c>
      <c r="K596" s="938" t="s">
        <v>0</v>
      </c>
      <c r="L596" s="938">
        <v>2.4</v>
      </c>
      <c r="M596" s="963" t="s">
        <v>150</v>
      </c>
      <c r="N596" s="679">
        <f t="shared" ca="1" si="103"/>
        <v>1350703.44</v>
      </c>
      <c r="O596" s="679">
        <f t="shared" ca="1" si="103"/>
        <v>510136.0900000002</v>
      </c>
      <c r="P596" s="679">
        <f t="shared" ca="1" si="103"/>
        <v>20850.780000000002</v>
      </c>
      <c r="Q596" s="679">
        <f t="shared" ca="1" si="103"/>
        <v>396977.6999999996</v>
      </c>
      <c r="R596" s="679">
        <f t="shared" ca="1" si="103"/>
        <v>129333.12999999999</v>
      </c>
      <c r="S596" s="679">
        <f t="shared" ca="1" si="103"/>
        <v>134791.9500000001</v>
      </c>
      <c r="T596" s="679">
        <f t="shared" ca="1" si="103"/>
        <v>10212.16</v>
      </c>
      <c r="U596" s="679">
        <f t="shared" ca="1" si="103"/>
        <v>9.1</v>
      </c>
      <c r="V596" s="679">
        <f t="shared" ca="1" si="103"/>
        <v>9452.24</v>
      </c>
      <c r="W596" s="679">
        <f t="shared" ca="1" si="99"/>
        <v>0</v>
      </c>
      <c r="X596" s="679">
        <f t="shared" ca="1" si="103"/>
        <v>79687.87000000001</v>
      </c>
      <c r="Y596" s="679">
        <f t="shared" ca="1" si="103"/>
        <v>59252.420000000006</v>
      </c>
      <c r="Z596" s="679">
        <f t="shared" ca="1" si="103"/>
        <v>0</v>
      </c>
      <c r="AA596" t="str">
        <f t="shared" si="100"/>
        <v>HUM_ASR_FY_2022</v>
      </c>
      <c r="AB596" s="958">
        <f t="shared" si="101"/>
        <v>45032</v>
      </c>
      <c r="AC596" t="str">
        <f t="shared" si="102"/>
        <v>Unaudited</v>
      </c>
    </row>
    <row r="597" spans="1:29" ht="30" x14ac:dyDescent="0.25">
      <c r="A597" t="s">
        <v>420</v>
      </c>
      <c r="B597" t="s">
        <v>1385</v>
      </c>
      <c r="C597" t="s">
        <v>1386</v>
      </c>
      <c r="D597">
        <v>1900</v>
      </c>
      <c r="E597" s="958">
        <v>1</v>
      </c>
      <c r="F597" t="s">
        <v>441</v>
      </c>
      <c r="G597" s="958">
        <v>366</v>
      </c>
      <c r="H597" t="s">
        <v>380</v>
      </c>
      <c r="I597" s="938" t="s">
        <v>488</v>
      </c>
      <c r="J597" s="938" t="s">
        <v>444</v>
      </c>
      <c r="K597" s="938" t="s">
        <v>0</v>
      </c>
      <c r="L597" s="946">
        <v>2.5</v>
      </c>
      <c r="M597" s="961" t="s">
        <v>151</v>
      </c>
      <c r="N597" s="679">
        <f t="shared" ca="1" si="103"/>
        <v>666072.77038038208</v>
      </c>
      <c r="O597" s="679">
        <f t="shared" ca="1" si="103"/>
        <v>251563.5547188035</v>
      </c>
      <c r="P597" s="679">
        <f t="shared" ca="1" si="103"/>
        <v>10282.15105396627</v>
      </c>
      <c r="Q597" s="679">
        <f t="shared" ca="1" si="103"/>
        <v>195761.72577026382</v>
      </c>
      <c r="R597" s="679">
        <f t="shared" ca="1" si="103"/>
        <v>63778.083071341047</v>
      </c>
      <c r="S597" s="679">
        <f t="shared" ca="1" si="103"/>
        <v>66469.992525875277</v>
      </c>
      <c r="T597" s="679">
        <f t="shared" ca="1" si="103"/>
        <v>5035.9253566184179</v>
      </c>
      <c r="U597" s="679">
        <f t="shared" ca="1" si="103"/>
        <v>4.4874855804479763</v>
      </c>
      <c r="V597" s="679">
        <f t="shared" ca="1" si="103"/>
        <v>4661.1857915311621</v>
      </c>
      <c r="W597" s="679">
        <f t="shared" ca="1" si="99"/>
        <v>0</v>
      </c>
      <c r="X597" s="679">
        <f t="shared" ca="1" si="103"/>
        <v>39296.501929847575</v>
      </c>
      <c r="Y597" s="679">
        <f t="shared" ca="1" si="103"/>
        <v>29219.16267655465</v>
      </c>
      <c r="Z597" s="679">
        <f t="shared" ca="1" si="103"/>
        <v>0</v>
      </c>
      <c r="AA597" t="str">
        <f t="shared" si="100"/>
        <v>HUM_ASR_FY_2022</v>
      </c>
      <c r="AB597" s="958">
        <f t="shared" si="101"/>
        <v>45032</v>
      </c>
      <c r="AC597" t="str">
        <f t="shared" si="102"/>
        <v>Unaudited</v>
      </c>
    </row>
    <row r="598" spans="1:29" x14ac:dyDescent="0.25">
      <c r="A598" t="s">
        <v>420</v>
      </c>
      <c r="B598" t="s">
        <v>1385</v>
      </c>
      <c r="C598" t="s">
        <v>1386</v>
      </c>
      <c r="D598">
        <v>1900</v>
      </c>
      <c r="E598" s="958">
        <v>1</v>
      </c>
      <c r="F598" t="s">
        <v>441</v>
      </c>
      <c r="G598" s="958">
        <v>366</v>
      </c>
      <c r="H598" t="s">
        <v>380</v>
      </c>
      <c r="I598" s="963" t="s">
        <v>488</v>
      </c>
      <c r="J598" s="963" t="s">
        <v>444</v>
      </c>
      <c r="K598" s="963" t="s">
        <v>0</v>
      </c>
      <c r="L598" s="938" t="s">
        <v>96</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HUM_ASR_FY_2022</v>
      </c>
      <c r="AB598" s="958">
        <f t="shared" si="101"/>
        <v>45032</v>
      </c>
      <c r="AC598" t="str">
        <f t="shared" si="102"/>
        <v>Unaudited</v>
      </c>
    </row>
    <row r="599" spans="1:29" x14ac:dyDescent="0.25">
      <c r="A599" t="s">
        <v>420</v>
      </c>
      <c r="B599" t="s">
        <v>1385</v>
      </c>
      <c r="C599" t="s">
        <v>1386</v>
      </c>
      <c r="D599">
        <v>1900</v>
      </c>
      <c r="E599" s="958">
        <v>1</v>
      </c>
      <c r="F599" t="s">
        <v>441</v>
      </c>
      <c r="G599" s="958">
        <v>366</v>
      </c>
      <c r="H599" t="s">
        <v>380</v>
      </c>
      <c r="I599" s="938" t="s">
        <v>488</v>
      </c>
      <c r="J599" s="938" t="s">
        <v>444</v>
      </c>
      <c r="K599" s="938" t="s">
        <v>0</v>
      </c>
      <c r="L599" s="938" t="s">
        <v>152</v>
      </c>
      <c r="M599" s="963" t="s">
        <v>451</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HUM_ASR_FY_2022</v>
      </c>
      <c r="AB599" s="958">
        <f t="shared" si="101"/>
        <v>45032</v>
      </c>
      <c r="AC599" t="str">
        <f t="shared" si="102"/>
        <v>Unaudited</v>
      </c>
    </row>
    <row r="600" spans="1:29" x14ac:dyDescent="0.25">
      <c r="A600" t="s">
        <v>420</v>
      </c>
      <c r="B600" t="s">
        <v>1385</v>
      </c>
      <c r="C600" t="s">
        <v>1386</v>
      </c>
      <c r="D600">
        <v>1900</v>
      </c>
      <c r="E600" s="958">
        <v>1</v>
      </c>
      <c r="F600" t="s">
        <v>441</v>
      </c>
      <c r="G600" s="958">
        <v>366</v>
      </c>
      <c r="H600" t="s">
        <v>380</v>
      </c>
      <c r="I600" s="938" t="s">
        <v>488</v>
      </c>
      <c r="J600" s="938" t="s">
        <v>444</v>
      </c>
      <c r="K600" s="938" t="s">
        <v>0</v>
      </c>
      <c r="L600" s="938" t="s">
        <v>917</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HUM_ASR_FY_2022</v>
      </c>
      <c r="AB600" s="958">
        <f t="shared" si="101"/>
        <v>45032</v>
      </c>
      <c r="AC600" t="str">
        <f t="shared" si="102"/>
        <v>Unaudited</v>
      </c>
    </row>
    <row r="601" spans="1:29" x14ac:dyDescent="0.25">
      <c r="A601" t="s">
        <v>420</v>
      </c>
      <c r="B601" t="s">
        <v>1385</v>
      </c>
      <c r="C601" t="s">
        <v>1386</v>
      </c>
      <c r="D601">
        <v>1900</v>
      </c>
      <c r="E601" s="958">
        <v>1</v>
      </c>
      <c r="F601" t="s">
        <v>441</v>
      </c>
      <c r="G601" s="958">
        <v>366</v>
      </c>
      <c r="H601" t="s">
        <v>380</v>
      </c>
      <c r="I601" s="938" t="s">
        <v>488</v>
      </c>
      <c r="J601" s="938" t="s">
        <v>444</v>
      </c>
      <c r="K601" s="938" t="s">
        <v>53</v>
      </c>
      <c r="L601" s="938">
        <v>3.1</v>
      </c>
      <c r="M601" s="963" t="s">
        <v>33</v>
      </c>
      <c r="N601" s="679">
        <f t="shared" ca="1" si="103"/>
        <v>8320676.0400000531</v>
      </c>
      <c r="O601" s="679">
        <f t="shared" ca="1" si="103"/>
        <v>5816834.5200000498</v>
      </c>
      <c r="P601" s="679">
        <f t="shared" ca="1" si="103"/>
        <v>445823.79</v>
      </c>
      <c r="Q601" s="679">
        <f t="shared" ca="1" si="103"/>
        <v>1095634.4900000028</v>
      </c>
      <c r="R601" s="679">
        <f t="shared" ca="1" si="103"/>
        <v>561908.74000000022</v>
      </c>
      <c r="S601" s="679">
        <f t="shared" ca="1" si="103"/>
        <v>38130.85</v>
      </c>
      <c r="T601" s="679">
        <f t="shared" ca="1" si="103"/>
        <v>143327.96000000011</v>
      </c>
      <c r="U601" s="679">
        <f t="shared" ca="1" si="103"/>
        <v>250.38</v>
      </c>
      <c r="V601" s="679">
        <f t="shared" ca="1" si="103"/>
        <v>26777.8</v>
      </c>
      <c r="W601" s="679">
        <f t="shared" ca="1" si="99"/>
        <v>12317.41</v>
      </c>
      <c r="X601" s="679">
        <f t="shared" ca="1" si="103"/>
        <v>69778.649999999936</v>
      </c>
      <c r="Y601" s="679">
        <f t="shared" ca="1" si="103"/>
        <v>109891.44999999991</v>
      </c>
      <c r="Z601" s="679">
        <f t="shared" ca="1" si="103"/>
        <v>0</v>
      </c>
      <c r="AA601" t="str">
        <f t="shared" si="100"/>
        <v>HUM_ASR_FY_2022</v>
      </c>
      <c r="AB601" s="958">
        <f t="shared" si="101"/>
        <v>45032</v>
      </c>
      <c r="AC601" t="str">
        <f t="shared" si="102"/>
        <v>Unaudited</v>
      </c>
    </row>
    <row r="602" spans="1:29" x14ac:dyDescent="0.25">
      <c r="A602" t="s">
        <v>420</v>
      </c>
      <c r="B602" t="s">
        <v>1385</v>
      </c>
      <c r="C602" t="s">
        <v>1386</v>
      </c>
      <c r="D602">
        <v>1900</v>
      </c>
      <c r="E602" s="958">
        <v>1</v>
      </c>
      <c r="F602" t="s">
        <v>441</v>
      </c>
      <c r="G602" s="958">
        <v>366</v>
      </c>
      <c r="H602" t="s">
        <v>380</v>
      </c>
      <c r="I602" s="938" t="s">
        <v>488</v>
      </c>
      <c r="J602" s="938" t="s">
        <v>444</v>
      </c>
      <c r="K602" s="938" t="s">
        <v>53</v>
      </c>
      <c r="L602" s="946">
        <v>3.2</v>
      </c>
      <c r="M602" s="961" t="s">
        <v>34</v>
      </c>
      <c r="N602" s="679">
        <f t="shared" ca="1" si="103"/>
        <v>269405.4099999998</v>
      </c>
      <c r="O602" s="679">
        <f t="shared" ca="1" si="103"/>
        <v>158088.07</v>
      </c>
      <c r="P602" s="679">
        <f t="shared" ca="1" si="103"/>
        <v>15375.06</v>
      </c>
      <c r="Q602" s="679">
        <f t="shared" ca="1" si="103"/>
        <v>55777.4099999998</v>
      </c>
      <c r="R602" s="679">
        <f t="shared" ca="1" si="103"/>
        <v>26760.09</v>
      </c>
      <c r="S602" s="679">
        <f t="shared" ca="1" si="103"/>
        <v>335.32</v>
      </c>
      <c r="T602" s="679">
        <f t="shared" ca="1" si="103"/>
        <v>981.28</v>
      </c>
      <c r="U602" s="679">
        <f t="shared" ca="1" si="103"/>
        <v>0</v>
      </c>
      <c r="V602" s="679">
        <f t="shared" ca="1" si="103"/>
        <v>1945.16</v>
      </c>
      <c r="W602" s="679">
        <f t="shared" ca="1" si="99"/>
        <v>449.34999999999997</v>
      </c>
      <c r="X602" s="679">
        <f t="shared" ca="1" si="103"/>
        <v>223.37000000000003</v>
      </c>
      <c r="Y602" s="679">
        <f t="shared" ca="1" si="103"/>
        <v>9470.2999999999993</v>
      </c>
      <c r="Z602" s="679">
        <f t="shared" ca="1" si="103"/>
        <v>0</v>
      </c>
      <c r="AA602" t="str">
        <f t="shared" si="100"/>
        <v>HUM_ASR_FY_2022</v>
      </c>
      <c r="AB602" s="958">
        <f t="shared" si="101"/>
        <v>45032</v>
      </c>
      <c r="AC602" t="str">
        <f t="shared" si="102"/>
        <v>Unaudited</v>
      </c>
    </row>
    <row r="603" spans="1:29" x14ac:dyDescent="0.25">
      <c r="A603" t="s">
        <v>420</v>
      </c>
      <c r="B603" t="s">
        <v>1385</v>
      </c>
      <c r="C603" t="s">
        <v>1386</v>
      </c>
      <c r="D603">
        <v>1900</v>
      </c>
      <c r="E603" s="958">
        <v>1</v>
      </c>
      <c r="F603" t="s">
        <v>441</v>
      </c>
      <c r="G603" s="958">
        <v>366</v>
      </c>
      <c r="H603" t="s">
        <v>380</v>
      </c>
      <c r="I603" s="963" t="s">
        <v>488</v>
      </c>
      <c r="J603" s="963" t="s">
        <v>444</v>
      </c>
      <c r="K603" s="963" t="s">
        <v>53</v>
      </c>
      <c r="L603" s="938">
        <v>3.3</v>
      </c>
      <c r="M603" s="963" t="s">
        <v>54</v>
      </c>
      <c r="N603" s="679">
        <f t="shared" ca="1" si="103"/>
        <v>6719.38</v>
      </c>
      <c r="O603" s="679">
        <f t="shared" ca="1" si="103"/>
        <v>5515.62</v>
      </c>
      <c r="P603" s="679">
        <f t="shared" ca="1" si="103"/>
        <v>841.8</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218.96</v>
      </c>
      <c r="R603" s="679">
        <f t="shared" ca="1" si="104"/>
        <v>5.5</v>
      </c>
      <c r="S603" s="679">
        <f t="shared" ca="1" si="104"/>
        <v>0</v>
      </c>
      <c r="T603" s="679">
        <f t="shared" ca="1" si="104"/>
        <v>137.5</v>
      </c>
      <c r="U603" s="679">
        <f t="shared" ca="1" si="104"/>
        <v>0</v>
      </c>
      <c r="V603" s="679">
        <f t="shared" ca="1" si="104"/>
        <v>0</v>
      </c>
      <c r="W603" s="679">
        <f t="shared" ca="1" si="99"/>
        <v>0</v>
      </c>
      <c r="X603" s="679">
        <f t="shared" ca="1" si="104"/>
        <v>0</v>
      </c>
      <c r="Y603" s="679">
        <f t="shared" ca="1" si="104"/>
        <v>0</v>
      </c>
      <c r="Z603" s="679">
        <f t="shared" ca="1" si="104"/>
        <v>0</v>
      </c>
      <c r="AA603" t="str">
        <f t="shared" si="100"/>
        <v>HUM_ASR_FY_2022</v>
      </c>
      <c r="AB603" s="958">
        <f t="shared" si="101"/>
        <v>45032</v>
      </c>
      <c r="AC603" t="str">
        <f t="shared" si="102"/>
        <v>Unaudited</v>
      </c>
    </row>
    <row r="604" spans="1:29" x14ac:dyDescent="0.25">
      <c r="A604" t="s">
        <v>420</v>
      </c>
      <c r="B604" t="s">
        <v>1385</v>
      </c>
      <c r="C604" t="s">
        <v>1386</v>
      </c>
      <c r="D604">
        <v>1900</v>
      </c>
      <c r="E604" s="958">
        <v>1</v>
      </c>
      <c r="F604" t="s">
        <v>441</v>
      </c>
      <c r="G604" s="958">
        <v>366</v>
      </c>
      <c r="H604" t="s">
        <v>380</v>
      </c>
      <c r="I604" s="938" t="s">
        <v>488</v>
      </c>
      <c r="J604" s="938" t="s">
        <v>444</v>
      </c>
      <c r="K604" s="938" t="s">
        <v>53</v>
      </c>
      <c r="L604" s="938" t="s">
        <v>44</v>
      </c>
      <c r="M604" s="963" t="s">
        <v>153</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HUM_ASR_FY_2022</v>
      </c>
      <c r="AB604" s="958">
        <f t="shared" si="101"/>
        <v>45032</v>
      </c>
      <c r="AC604" t="str">
        <f t="shared" si="102"/>
        <v>Unaudited</v>
      </c>
    </row>
    <row r="605" spans="1:29" x14ac:dyDescent="0.25">
      <c r="A605" t="s">
        <v>420</v>
      </c>
      <c r="B605" t="s">
        <v>1385</v>
      </c>
      <c r="C605" t="s">
        <v>1386</v>
      </c>
      <c r="D605">
        <v>1900</v>
      </c>
      <c r="E605" s="958">
        <v>1</v>
      </c>
      <c r="F605" t="s">
        <v>441</v>
      </c>
      <c r="G605" s="958">
        <v>366</v>
      </c>
      <c r="H605" t="s">
        <v>380</v>
      </c>
      <c r="I605" s="938" t="s">
        <v>488</v>
      </c>
      <c r="J605" s="938" t="s">
        <v>444</v>
      </c>
      <c r="K605" s="938" t="s">
        <v>53</v>
      </c>
      <c r="L605" s="938" t="s">
        <v>41</v>
      </c>
      <c r="M605" s="963" t="s">
        <v>52</v>
      </c>
      <c r="N605" s="679">
        <f t="shared" ca="1" si="105"/>
        <v>666519.19000000029</v>
      </c>
      <c r="O605" s="679">
        <f t="shared" ca="1" si="104"/>
        <v>557699.19000000029</v>
      </c>
      <c r="P605" s="679">
        <f t="shared" ca="1" si="104"/>
        <v>24160.75</v>
      </c>
      <c r="Q605" s="679">
        <f t="shared" ca="1" si="104"/>
        <v>50383.5</v>
      </c>
      <c r="R605" s="679">
        <f t="shared" ca="1" si="104"/>
        <v>16032</v>
      </c>
      <c r="S605" s="679">
        <f t="shared" ca="1" si="104"/>
        <v>0</v>
      </c>
      <c r="T605" s="679">
        <f t="shared" ca="1" si="104"/>
        <v>14403</v>
      </c>
      <c r="U605" s="679">
        <f t="shared" ca="1" si="104"/>
        <v>0</v>
      </c>
      <c r="V605" s="679">
        <f t="shared" ca="1" si="104"/>
        <v>1839.75</v>
      </c>
      <c r="W605" s="679">
        <f t="shared" ca="1" si="99"/>
        <v>90</v>
      </c>
      <c r="X605" s="679">
        <f t="shared" ca="1" si="104"/>
        <v>0</v>
      </c>
      <c r="Y605" s="679">
        <f t="shared" ca="1" si="104"/>
        <v>1911</v>
      </c>
      <c r="Z605" s="679">
        <f t="shared" ca="1" si="104"/>
        <v>0</v>
      </c>
      <c r="AA605" t="str">
        <f t="shared" si="100"/>
        <v>HUM_ASR_FY_2022</v>
      </c>
      <c r="AB605" s="958">
        <f t="shared" si="101"/>
        <v>45032</v>
      </c>
      <c r="AC605" t="str">
        <f t="shared" si="102"/>
        <v>Unaudited</v>
      </c>
    </row>
    <row r="606" spans="1:29" x14ac:dyDescent="0.25">
      <c r="A606" t="s">
        <v>420</v>
      </c>
      <c r="B606" t="s">
        <v>1385</v>
      </c>
      <c r="C606" t="s">
        <v>1386</v>
      </c>
      <c r="D606">
        <v>1900</v>
      </c>
      <c r="E606" s="958">
        <v>1</v>
      </c>
      <c r="F606" t="s">
        <v>441</v>
      </c>
      <c r="G606" s="958">
        <v>366</v>
      </c>
      <c r="H606" t="s">
        <v>380</v>
      </c>
      <c r="I606" s="938" t="s">
        <v>488</v>
      </c>
      <c r="J606" s="938" t="s">
        <v>444</v>
      </c>
      <c r="K606" s="938" t="s">
        <v>53</v>
      </c>
      <c r="L606" s="938" t="s">
        <v>42</v>
      </c>
      <c r="M606" s="963" t="s">
        <v>154</v>
      </c>
      <c r="N606" s="679">
        <f t="shared" ca="1" si="105"/>
        <v>745986.25957086333</v>
      </c>
      <c r="O606" s="679">
        <f t="shared" ca="1" si="104"/>
        <v>521505.53696085117</v>
      </c>
      <c r="P606" s="679">
        <f t="shared" ca="1" si="104"/>
        <v>39970.12020790128</v>
      </c>
      <c r="Q606" s="679">
        <f t="shared" ca="1" si="104"/>
        <v>98228.589975476018</v>
      </c>
      <c r="R606" s="679">
        <f t="shared" ca="1" si="104"/>
        <v>50377.661281086766</v>
      </c>
      <c r="S606" s="679">
        <f t="shared" ca="1" si="104"/>
        <v>3418.6032515883749</v>
      </c>
      <c r="T606" s="679">
        <f t="shared" ca="1" si="104"/>
        <v>12850.000199301325</v>
      </c>
      <c r="U606" s="679">
        <f t="shared" ca="1" si="104"/>
        <v>22.447700015412643</v>
      </c>
      <c r="V606" s="679">
        <f t="shared" ca="1" si="104"/>
        <v>2400.7509444552948</v>
      </c>
      <c r="W606" s="679">
        <f t="shared" ca="1" si="99"/>
        <v>1104.3115450389162</v>
      </c>
      <c r="X606" s="679">
        <f t="shared" ca="1" si="104"/>
        <v>6255.9717336866843</v>
      </c>
      <c r="Y606" s="679">
        <f t="shared" ca="1" si="104"/>
        <v>9852.2657714622419</v>
      </c>
      <c r="Z606" s="679">
        <f t="shared" ca="1" si="104"/>
        <v>0</v>
      </c>
      <c r="AA606" t="str">
        <f t="shared" si="100"/>
        <v>HUM_ASR_FY_2022</v>
      </c>
      <c r="AB606" s="958">
        <f t="shared" si="101"/>
        <v>45032</v>
      </c>
      <c r="AC606" t="str">
        <f t="shared" si="102"/>
        <v>Unaudited</v>
      </c>
    </row>
    <row r="607" spans="1:29" x14ac:dyDescent="0.25">
      <c r="A607" t="s">
        <v>420</v>
      </c>
      <c r="B607" t="s">
        <v>1385</v>
      </c>
      <c r="C607" t="s">
        <v>1386</v>
      </c>
      <c r="D607">
        <v>1900</v>
      </c>
      <c r="E607" s="958">
        <v>1</v>
      </c>
      <c r="F607" t="s">
        <v>441</v>
      </c>
      <c r="G607" s="958">
        <v>366</v>
      </c>
      <c r="H607" t="s">
        <v>380</v>
      </c>
      <c r="I607" s="938" t="s">
        <v>488</v>
      </c>
      <c r="J607" s="938" t="s">
        <v>444</v>
      </c>
      <c r="K607" s="938" t="s">
        <v>53</v>
      </c>
      <c r="L607" s="946" t="s">
        <v>43</v>
      </c>
      <c r="M607" s="961" t="s">
        <v>462</v>
      </c>
      <c r="N607" s="679">
        <f t="shared" ca="1" si="105"/>
        <v>812930.1860000001</v>
      </c>
      <c r="O607" s="679">
        <f t="shared" ca="1" si="104"/>
        <v>646962.57564692188</v>
      </c>
      <c r="P607" s="679">
        <f t="shared" ca="1" si="104"/>
        <v>34077.530742633244</v>
      </c>
      <c r="Q607" s="679">
        <f t="shared" ca="1" si="104"/>
        <v>53197.599848167039</v>
      </c>
      <c r="R607" s="679">
        <f t="shared" ca="1" si="104"/>
        <v>19111.342465138747</v>
      </c>
      <c r="S607" s="679">
        <f t="shared" ca="1" si="104"/>
        <v>23732.098554312706</v>
      </c>
      <c r="T607" s="679">
        <f t="shared" ca="1" si="104"/>
        <v>16707.153036305081</v>
      </c>
      <c r="U607" s="679">
        <f t="shared" ca="1" si="104"/>
        <v>196.34940888841177</v>
      </c>
      <c r="V607" s="679">
        <f t="shared" ca="1" si="104"/>
        <v>1566.4319509097741</v>
      </c>
      <c r="W607" s="679">
        <f t="shared" ca="1" si="99"/>
        <v>82.903083752884982</v>
      </c>
      <c r="X607" s="679">
        <f t="shared" ca="1" si="104"/>
        <v>14830.92535137137</v>
      </c>
      <c r="Y607" s="679">
        <f t="shared" ca="1" si="104"/>
        <v>2465.2759115989479</v>
      </c>
      <c r="Z607" s="679">
        <f t="shared" ca="1" si="104"/>
        <v>0</v>
      </c>
      <c r="AA607" t="str">
        <f t="shared" si="100"/>
        <v>HUM_ASR_FY_2022</v>
      </c>
      <c r="AB607" s="958">
        <f t="shared" si="101"/>
        <v>45032</v>
      </c>
      <c r="AC607" t="str">
        <f t="shared" si="102"/>
        <v>Unaudited</v>
      </c>
    </row>
    <row r="608" spans="1:29" x14ac:dyDescent="0.25">
      <c r="A608" t="s">
        <v>420</v>
      </c>
      <c r="B608" t="s">
        <v>1385</v>
      </c>
      <c r="C608" t="s">
        <v>1386</v>
      </c>
      <c r="D608">
        <v>1900</v>
      </c>
      <c r="E608" s="958">
        <v>1</v>
      </c>
      <c r="F608" t="s">
        <v>441</v>
      </c>
      <c r="G608" s="958">
        <v>366</v>
      </c>
      <c r="H608" t="s">
        <v>380</v>
      </c>
      <c r="I608" s="963" t="s">
        <v>488</v>
      </c>
      <c r="J608" s="963" t="s">
        <v>444</v>
      </c>
      <c r="K608" s="963" t="s">
        <v>920</v>
      </c>
      <c r="L608" s="938" t="s">
        <v>921</v>
      </c>
      <c r="M608" s="963" t="s">
        <v>920</v>
      </c>
      <c r="N608" s="679">
        <f t="shared" ca="1" si="105"/>
        <v>1165721.8100000019</v>
      </c>
      <c r="O608" s="679">
        <f t="shared" ca="1" si="104"/>
        <v>1011593.8000000019</v>
      </c>
      <c r="P608" s="679">
        <f t="shared" ca="1" si="104"/>
        <v>102399.39</v>
      </c>
      <c r="Q608" s="679">
        <f t="shared" ca="1" si="104"/>
        <v>21366.550000000003</v>
      </c>
      <c r="R608" s="679">
        <f t="shared" ca="1" si="104"/>
        <v>19038.37</v>
      </c>
      <c r="S608" s="679">
        <f t="shared" ca="1" si="104"/>
        <v>960.87</v>
      </c>
      <c r="T608" s="679">
        <f t="shared" ca="1" si="104"/>
        <v>1230.42</v>
      </c>
      <c r="U608" s="679">
        <f t="shared" ca="1" si="104"/>
        <v>0</v>
      </c>
      <c r="V608" s="679">
        <f t="shared" ca="1" si="104"/>
        <v>9132.41</v>
      </c>
      <c r="W608" s="679">
        <f t="shared" ca="1" si="99"/>
        <v>0</v>
      </c>
      <c r="X608" s="679">
        <f t="shared" ca="1" si="104"/>
        <v>0</v>
      </c>
      <c r="Y608" s="679">
        <f t="shared" ca="1" si="104"/>
        <v>0</v>
      </c>
      <c r="Z608" s="679">
        <f t="shared" ca="1" si="104"/>
        <v>0</v>
      </c>
      <c r="AA608" t="str">
        <f t="shared" si="100"/>
        <v>HUM_ASR_FY_2022</v>
      </c>
      <c r="AB608" s="958">
        <f t="shared" si="101"/>
        <v>45032</v>
      </c>
      <c r="AC608" t="str">
        <f t="shared" si="102"/>
        <v>Unaudited</v>
      </c>
    </row>
    <row r="609" spans="1:29" x14ac:dyDescent="0.25">
      <c r="A609" t="s">
        <v>420</v>
      </c>
      <c r="B609" t="s">
        <v>1385</v>
      </c>
      <c r="C609" t="s">
        <v>1386</v>
      </c>
      <c r="D609">
        <v>1900</v>
      </c>
      <c r="E609" s="958">
        <v>1</v>
      </c>
      <c r="F609" t="s">
        <v>441</v>
      </c>
      <c r="G609" s="958">
        <v>366</v>
      </c>
      <c r="H609" t="s">
        <v>380</v>
      </c>
      <c r="I609" s="938" t="s">
        <v>488</v>
      </c>
      <c r="J609" s="938" t="s">
        <v>444</v>
      </c>
      <c r="K609" s="938" t="s">
        <v>920</v>
      </c>
      <c r="L609" s="938" t="s">
        <v>922</v>
      </c>
      <c r="M609" s="963" t="s">
        <v>925</v>
      </c>
      <c r="N609" s="679">
        <f t="shared" ca="1" si="105"/>
        <v>101155.35650278325</v>
      </c>
      <c r="O609" s="679">
        <f t="shared" ca="1" si="104"/>
        <v>87780.918738241031</v>
      </c>
      <c r="P609" s="679">
        <f t="shared" ca="1" si="104"/>
        <v>8885.6935782281726</v>
      </c>
      <c r="Q609" s="679">
        <f t="shared" ca="1" si="104"/>
        <v>1854.0795616447635</v>
      </c>
      <c r="R609" s="679">
        <f t="shared" ca="1" si="104"/>
        <v>1652.0520488347818</v>
      </c>
      <c r="S609" s="679">
        <f t="shared" ca="1" si="104"/>
        <v>83.379367675062369</v>
      </c>
      <c r="T609" s="679">
        <f t="shared" ca="1" si="104"/>
        <v>106.769533417372</v>
      </c>
      <c r="U609" s="679">
        <f t="shared" ca="1" si="104"/>
        <v>0</v>
      </c>
      <c r="V609" s="679">
        <f t="shared" ca="1" si="104"/>
        <v>792.46367474207352</v>
      </c>
      <c r="W609" s="679">
        <f t="shared" ca="1" si="99"/>
        <v>0</v>
      </c>
      <c r="X609" s="679">
        <f t="shared" ca="1" si="104"/>
        <v>0</v>
      </c>
      <c r="Y609" s="679">
        <f t="shared" ca="1" si="104"/>
        <v>0</v>
      </c>
      <c r="Z609" s="679">
        <f t="shared" ca="1" si="104"/>
        <v>0</v>
      </c>
      <c r="AA609" t="str">
        <f t="shared" si="100"/>
        <v>HUM_ASR_FY_2022</v>
      </c>
      <c r="AB609" s="958">
        <f t="shared" si="101"/>
        <v>45032</v>
      </c>
      <c r="AC609" t="str">
        <f t="shared" si="102"/>
        <v>Unaudited</v>
      </c>
    </row>
    <row r="610" spans="1:29" x14ac:dyDescent="0.25">
      <c r="A610" t="s">
        <v>420</v>
      </c>
      <c r="B610" t="s">
        <v>1385</v>
      </c>
      <c r="C610" t="s">
        <v>1386</v>
      </c>
      <c r="D610">
        <v>1900</v>
      </c>
      <c r="E610" s="958">
        <v>1</v>
      </c>
      <c r="F610" t="s">
        <v>441</v>
      </c>
      <c r="G610" s="958">
        <v>366</v>
      </c>
      <c r="H610" t="s">
        <v>380</v>
      </c>
      <c r="I610" s="938" t="s">
        <v>488</v>
      </c>
      <c r="J610" s="938" t="s">
        <v>444</v>
      </c>
      <c r="K610" s="938" t="s">
        <v>920</v>
      </c>
      <c r="L610" s="938" t="s">
        <v>923</v>
      </c>
      <c r="M610" s="963" t="s">
        <v>926</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HUM_ASR_FY_2022</v>
      </c>
      <c r="AB610" s="958">
        <f t="shared" si="101"/>
        <v>45032</v>
      </c>
      <c r="AC610" t="str">
        <f t="shared" si="102"/>
        <v>Unaudited</v>
      </c>
    </row>
    <row r="611" spans="1:29" x14ac:dyDescent="0.25">
      <c r="A611" t="s">
        <v>420</v>
      </c>
      <c r="B611" t="s">
        <v>1385</v>
      </c>
      <c r="C611" t="s">
        <v>1386</v>
      </c>
      <c r="D611">
        <v>1900</v>
      </c>
      <c r="E611" s="958">
        <v>1</v>
      </c>
      <c r="F611" t="s">
        <v>441</v>
      </c>
      <c r="G611" s="958">
        <v>366</v>
      </c>
      <c r="H611" t="s">
        <v>380</v>
      </c>
      <c r="I611" s="938" t="s">
        <v>488</v>
      </c>
      <c r="J611" s="938" t="s">
        <v>444</v>
      </c>
      <c r="K611" s="938" t="s">
        <v>445</v>
      </c>
      <c r="L611" s="938">
        <v>5.0999999999999996</v>
      </c>
      <c r="M611" s="963" t="s">
        <v>37</v>
      </c>
      <c r="N611" s="679">
        <f t="shared" ca="1" si="105"/>
        <v>7873.03</v>
      </c>
      <c r="O611" s="679">
        <f t="shared" ca="1" si="104"/>
        <v>7298.95</v>
      </c>
      <c r="P611" s="679">
        <f t="shared" ca="1" si="104"/>
        <v>42.92</v>
      </c>
      <c r="Q611" s="679">
        <f t="shared" ca="1" si="104"/>
        <v>190.14</v>
      </c>
      <c r="R611" s="679">
        <f t="shared" ca="1" si="104"/>
        <v>0</v>
      </c>
      <c r="S611" s="679">
        <f t="shared" ca="1" si="104"/>
        <v>61.36</v>
      </c>
      <c r="T611" s="679">
        <f t="shared" ca="1" si="104"/>
        <v>0</v>
      </c>
      <c r="U611" s="679">
        <f t="shared" ca="1" si="104"/>
        <v>0</v>
      </c>
      <c r="V611" s="679">
        <f t="shared" ca="1" si="104"/>
        <v>0</v>
      </c>
      <c r="W611" s="679">
        <f t="shared" ca="1" si="99"/>
        <v>279.65999999999997</v>
      </c>
      <c r="X611" s="679">
        <f t="shared" ca="1" si="104"/>
        <v>0</v>
      </c>
      <c r="Y611" s="679">
        <f t="shared" ca="1" si="104"/>
        <v>0</v>
      </c>
      <c r="Z611" s="679">
        <f t="shared" ca="1" si="104"/>
        <v>0</v>
      </c>
      <c r="AA611" t="str">
        <f t="shared" si="100"/>
        <v>HUM_ASR_FY_2022</v>
      </c>
      <c r="AB611" s="958">
        <f t="shared" si="101"/>
        <v>45032</v>
      </c>
      <c r="AC611" t="str">
        <f t="shared" si="102"/>
        <v>Unaudited</v>
      </c>
    </row>
    <row r="612" spans="1:29" ht="30" x14ac:dyDescent="0.25">
      <c r="A612" t="s">
        <v>420</v>
      </c>
      <c r="B612" t="s">
        <v>1385</v>
      </c>
      <c r="C612" t="s">
        <v>1386</v>
      </c>
      <c r="D612">
        <v>1900</v>
      </c>
      <c r="E612" s="958">
        <v>1</v>
      </c>
      <c r="F612" t="s">
        <v>441</v>
      </c>
      <c r="G612" s="958">
        <v>366</v>
      </c>
      <c r="H612" t="s">
        <v>380</v>
      </c>
      <c r="I612" s="938" t="s">
        <v>488</v>
      </c>
      <c r="J612" s="938" t="s">
        <v>444</v>
      </c>
      <c r="K612" s="938" t="s">
        <v>445</v>
      </c>
      <c r="L612" s="938">
        <v>5.2</v>
      </c>
      <c r="M612" s="963" t="s">
        <v>303</v>
      </c>
      <c r="N612" s="679">
        <f t="shared" ca="1" si="105"/>
        <v>3655586.89</v>
      </c>
      <c r="O612" s="679">
        <f t="shared" ca="1" si="104"/>
        <v>1799632.76</v>
      </c>
      <c r="P612" s="679">
        <f t="shared" ca="1" si="104"/>
        <v>151455.12000000002</v>
      </c>
      <c r="Q612" s="679">
        <f t="shared" ca="1" si="104"/>
        <v>917802.35999999987</v>
      </c>
      <c r="R612" s="679">
        <f t="shared" ca="1" si="104"/>
        <v>330400.90999999997</v>
      </c>
      <c r="S612" s="679">
        <f t="shared" ca="1" si="104"/>
        <v>90826.98</v>
      </c>
      <c r="T612" s="679">
        <f t="shared" ca="1" si="104"/>
        <v>275620.07</v>
      </c>
      <c r="U612" s="679">
        <f t="shared" ca="1" si="104"/>
        <v>2541.1000000000004</v>
      </c>
      <c r="V612" s="679">
        <f t="shared" ca="1" si="104"/>
        <v>7753.6299999999992</v>
      </c>
      <c r="W612" s="679">
        <f t="shared" ca="1" si="99"/>
        <v>317.11</v>
      </c>
      <c r="X612" s="679">
        <f t="shared" ca="1" si="104"/>
        <v>56729.30999999999</v>
      </c>
      <c r="Y612" s="679">
        <f t="shared" ca="1" si="104"/>
        <v>22507.539999999997</v>
      </c>
      <c r="Z612" s="679">
        <f t="shared" ca="1" si="104"/>
        <v>0</v>
      </c>
      <c r="AA612" t="str">
        <f t="shared" si="100"/>
        <v>HUM_ASR_FY_2022</v>
      </c>
      <c r="AB612" s="958">
        <f t="shared" si="101"/>
        <v>45032</v>
      </c>
      <c r="AC612" t="str">
        <f t="shared" si="102"/>
        <v>Unaudited</v>
      </c>
    </row>
    <row r="613" spans="1:29" ht="30" x14ac:dyDescent="0.25">
      <c r="A613" t="s">
        <v>420</v>
      </c>
      <c r="B613" t="s">
        <v>1385</v>
      </c>
      <c r="C613" t="s">
        <v>1386</v>
      </c>
      <c r="D613">
        <v>1900</v>
      </c>
      <c r="E613" s="958">
        <v>1</v>
      </c>
      <c r="F613" t="s">
        <v>441</v>
      </c>
      <c r="G613" s="958">
        <v>366</v>
      </c>
      <c r="H613" t="s">
        <v>380</v>
      </c>
      <c r="I613" s="938" t="s">
        <v>488</v>
      </c>
      <c r="J613" s="938" t="s">
        <v>444</v>
      </c>
      <c r="K613" s="938" t="s">
        <v>445</v>
      </c>
      <c r="L613" s="938">
        <v>5.3</v>
      </c>
      <c r="M613" s="963" t="s">
        <v>304</v>
      </c>
      <c r="N613" s="679">
        <f t="shared" ca="1" si="105"/>
        <v>683.18114113958825</v>
      </c>
      <c r="O613" s="679">
        <f t="shared" ca="1" si="104"/>
        <v>633.36542476286741</v>
      </c>
      <c r="P613" s="679">
        <f t="shared" ca="1" si="104"/>
        <v>3.7243773461692804</v>
      </c>
      <c r="Q613" s="679">
        <f t="shared" ca="1" si="104"/>
        <v>16.499373452950302</v>
      </c>
      <c r="R613" s="679">
        <f t="shared" ca="1" si="104"/>
        <v>0</v>
      </c>
      <c r="S613" s="679">
        <f t="shared" ca="1" si="104"/>
        <v>5.324505917077051</v>
      </c>
      <c r="T613" s="679">
        <f t="shared" ca="1" si="104"/>
        <v>0</v>
      </c>
      <c r="U613" s="679">
        <f t="shared" ca="1" si="104"/>
        <v>0</v>
      </c>
      <c r="V613" s="679">
        <f t="shared" ca="1" si="104"/>
        <v>0</v>
      </c>
      <c r="W613" s="679">
        <f t="shared" ca="1" si="99"/>
        <v>24.267459660524249</v>
      </c>
      <c r="X613" s="679">
        <f t="shared" ca="1" si="104"/>
        <v>0</v>
      </c>
      <c r="Y613" s="679">
        <f t="shared" ca="1" si="104"/>
        <v>0</v>
      </c>
      <c r="Z613" s="679">
        <f t="shared" ca="1" si="104"/>
        <v>0</v>
      </c>
      <c r="AA613" t="str">
        <f t="shared" si="100"/>
        <v>HUM_ASR_FY_2022</v>
      </c>
      <c r="AB613" s="958">
        <f t="shared" si="101"/>
        <v>45032</v>
      </c>
      <c r="AC613" t="str">
        <f t="shared" si="102"/>
        <v>Unaudited</v>
      </c>
    </row>
    <row r="614" spans="1:29" x14ac:dyDescent="0.25">
      <c r="A614" t="s">
        <v>420</v>
      </c>
      <c r="B614" t="s">
        <v>1385</v>
      </c>
      <c r="C614" t="s">
        <v>1386</v>
      </c>
      <c r="D614">
        <v>1900</v>
      </c>
      <c r="E614" s="958">
        <v>1</v>
      </c>
      <c r="F614" t="s">
        <v>441</v>
      </c>
      <c r="G614" s="958">
        <v>366</v>
      </c>
      <c r="H614" t="s">
        <v>380</v>
      </c>
      <c r="I614" s="938" t="s">
        <v>488</v>
      </c>
      <c r="J614" s="938" t="s">
        <v>444</v>
      </c>
      <c r="K614" s="938" t="s">
        <v>445</v>
      </c>
      <c r="L614" s="938" t="s">
        <v>82</v>
      </c>
      <c r="M614" s="963" t="s">
        <v>453</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HUM_ASR_FY_2022</v>
      </c>
      <c r="AB614" s="958">
        <f t="shared" si="101"/>
        <v>45032</v>
      </c>
      <c r="AC614" t="str">
        <f t="shared" si="102"/>
        <v>Unaudited</v>
      </c>
    </row>
    <row r="615" spans="1:29" x14ac:dyDescent="0.25">
      <c r="A615" t="s">
        <v>420</v>
      </c>
      <c r="B615" t="s">
        <v>1385</v>
      </c>
      <c r="C615" t="s">
        <v>1386</v>
      </c>
      <c r="D615">
        <v>1900</v>
      </c>
      <c r="E615" s="958">
        <v>1</v>
      </c>
      <c r="F615" t="s">
        <v>441</v>
      </c>
      <c r="G615" s="958">
        <v>366</v>
      </c>
      <c r="H615" t="s">
        <v>380</v>
      </c>
      <c r="I615" s="938" t="s">
        <v>488</v>
      </c>
      <c r="J615" s="938" t="s">
        <v>444</v>
      </c>
      <c r="K615" s="938" t="s">
        <v>446</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HUM_ASR_FY_2022</v>
      </c>
      <c r="AB615" s="958">
        <f t="shared" si="101"/>
        <v>45032</v>
      </c>
      <c r="AC615" t="str">
        <f t="shared" si="102"/>
        <v>Unaudited</v>
      </c>
    </row>
    <row r="616" spans="1:29" x14ac:dyDescent="0.25">
      <c r="A616" t="s">
        <v>420</v>
      </c>
      <c r="B616" t="s">
        <v>1385</v>
      </c>
      <c r="C616" t="s">
        <v>1386</v>
      </c>
      <c r="D616">
        <v>1900</v>
      </c>
      <c r="E616" s="958">
        <v>1</v>
      </c>
      <c r="F616" t="s">
        <v>441</v>
      </c>
      <c r="G616" s="958">
        <v>366</v>
      </c>
      <c r="H616" t="s">
        <v>380</v>
      </c>
      <c r="I616" s="963" t="s">
        <v>488</v>
      </c>
      <c r="J616" s="963" t="s">
        <v>444</v>
      </c>
      <c r="K616" s="963" t="s">
        <v>446</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HUM_ASR_FY_2022</v>
      </c>
      <c r="AB616" s="958">
        <f t="shared" si="101"/>
        <v>45032</v>
      </c>
      <c r="AC616" t="str">
        <f t="shared" si="102"/>
        <v>Unaudited</v>
      </c>
    </row>
    <row r="617" spans="1:29" x14ac:dyDescent="0.25">
      <c r="A617" t="s">
        <v>420</v>
      </c>
      <c r="B617" t="s">
        <v>1385</v>
      </c>
      <c r="C617" t="s">
        <v>1386</v>
      </c>
      <c r="D617">
        <v>1900</v>
      </c>
      <c r="E617" s="958">
        <v>1</v>
      </c>
      <c r="F617" t="s">
        <v>441</v>
      </c>
      <c r="G617" s="958">
        <v>366</v>
      </c>
      <c r="H617" t="s">
        <v>380</v>
      </c>
      <c r="I617" s="938" t="s">
        <v>488</v>
      </c>
      <c r="J617" s="938" t="s">
        <v>444</v>
      </c>
      <c r="K617" s="938" t="s">
        <v>446</v>
      </c>
      <c r="L617" s="938">
        <v>6.3</v>
      </c>
      <c r="M617" s="963" t="s">
        <v>184</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HUM_ASR_FY_2022</v>
      </c>
      <c r="AB617" s="958">
        <f t="shared" si="101"/>
        <v>45032</v>
      </c>
      <c r="AC617" t="str">
        <f t="shared" si="102"/>
        <v>Unaudited</v>
      </c>
    </row>
    <row r="618" spans="1:29" x14ac:dyDescent="0.25">
      <c r="A618" t="s">
        <v>420</v>
      </c>
      <c r="B618" t="s">
        <v>1385</v>
      </c>
      <c r="C618" t="s">
        <v>1386</v>
      </c>
      <c r="D618">
        <v>1900</v>
      </c>
      <c r="E618" s="958">
        <v>1</v>
      </c>
      <c r="F618" t="s">
        <v>441</v>
      </c>
      <c r="G618" s="958">
        <v>366</v>
      </c>
      <c r="H618" t="s">
        <v>380</v>
      </c>
      <c r="I618" s="938" t="s">
        <v>488</v>
      </c>
      <c r="J618" s="938" t="s">
        <v>444</v>
      </c>
      <c r="K618" s="938" t="s">
        <v>446</v>
      </c>
      <c r="L618" s="938" t="s">
        <v>87</v>
      </c>
      <c r="M618" s="963" t="s">
        <v>454</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HUM_ASR_FY_2022</v>
      </c>
      <c r="AB618" s="958">
        <f t="shared" si="101"/>
        <v>45032</v>
      </c>
      <c r="AC618" t="str">
        <f t="shared" si="102"/>
        <v>Unaudited</v>
      </c>
    </row>
    <row r="619" spans="1:29" x14ac:dyDescent="0.25">
      <c r="A619" t="s">
        <v>420</v>
      </c>
      <c r="B619" t="s">
        <v>1385</v>
      </c>
      <c r="C619" t="s">
        <v>1386</v>
      </c>
      <c r="D619">
        <v>1900</v>
      </c>
      <c r="E619" s="958">
        <v>1</v>
      </c>
      <c r="F619" t="s">
        <v>441</v>
      </c>
      <c r="G619" s="958">
        <v>366</v>
      </c>
      <c r="H619" t="s">
        <v>380</v>
      </c>
      <c r="I619" s="938" t="s">
        <v>488</v>
      </c>
      <c r="J619" s="938" t="s">
        <v>444</v>
      </c>
      <c r="K619" s="938" t="s">
        <v>447</v>
      </c>
      <c r="L619" s="938">
        <v>7.1</v>
      </c>
      <c r="M619" s="963" t="s">
        <v>20</v>
      </c>
      <c r="N619" s="679">
        <f t="shared" ca="1" si="105"/>
        <v>280022.50999999978</v>
      </c>
      <c r="O619" s="679">
        <f t="shared" ca="1" si="104"/>
        <v>91704.699999999808</v>
      </c>
      <c r="P619" s="679">
        <f t="shared" ca="1" si="104"/>
        <v>18589.46</v>
      </c>
      <c r="Q619" s="679">
        <f t="shared" ca="1" si="104"/>
        <v>42522.43</v>
      </c>
      <c r="R619" s="679">
        <f t="shared" ca="1" si="104"/>
        <v>41801.090000000004</v>
      </c>
      <c r="S619" s="679">
        <f t="shared" ca="1" si="104"/>
        <v>20476.02</v>
      </c>
      <c r="T619" s="679">
        <f t="shared" ca="1" si="104"/>
        <v>1020.49</v>
      </c>
      <c r="U619" s="679">
        <f t="shared" ca="1" si="104"/>
        <v>77.930000000000007</v>
      </c>
      <c r="V619" s="679">
        <f t="shared" ca="1" si="104"/>
        <v>1900.95</v>
      </c>
      <c r="W619" s="679">
        <f t="shared" ca="1" si="99"/>
        <v>0</v>
      </c>
      <c r="X619" s="679">
        <f t="shared" ca="1" si="104"/>
        <v>39975.22</v>
      </c>
      <c r="Y619" s="679">
        <f t="shared" ca="1" si="104"/>
        <v>21954.22</v>
      </c>
      <c r="Z619" s="679">
        <f t="shared" ca="1" si="104"/>
        <v>0</v>
      </c>
      <c r="AA619" t="str">
        <f t="shared" si="100"/>
        <v>HUM_ASR_FY_2022</v>
      </c>
      <c r="AB619" s="958">
        <f t="shared" si="101"/>
        <v>45032</v>
      </c>
      <c r="AC619" t="str">
        <f t="shared" si="102"/>
        <v>Unaudited</v>
      </c>
    </row>
    <row r="620" spans="1:29" x14ac:dyDescent="0.25">
      <c r="A620" t="s">
        <v>420</v>
      </c>
      <c r="B620" t="s">
        <v>1385</v>
      </c>
      <c r="C620" t="s">
        <v>1386</v>
      </c>
      <c r="D620">
        <v>1900</v>
      </c>
      <c r="E620" s="958">
        <v>1</v>
      </c>
      <c r="F620" t="s">
        <v>441</v>
      </c>
      <c r="G620" s="958">
        <v>366</v>
      </c>
      <c r="H620" t="s">
        <v>380</v>
      </c>
      <c r="I620" s="938" t="s">
        <v>488</v>
      </c>
      <c r="J620" s="938" t="s">
        <v>444</v>
      </c>
      <c r="K620" s="938" t="s">
        <v>447</v>
      </c>
      <c r="L620" s="938">
        <v>7.2</v>
      </c>
      <c r="M620" s="963" t="s">
        <v>21</v>
      </c>
      <c r="N620" s="679">
        <f t="shared" ca="1" si="105"/>
        <v>788612.26</v>
      </c>
      <c r="O620" s="679">
        <f t="shared" ca="1" si="104"/>
        <v>634077.9800000001</v>
      </c>
      <c r="P620" s="679">
        <f t="shared" ca="1" si="104"/>
        <v>32787.06</v>
      </c>
      <c r="Q620" s="679">
        <f t="shared" ca="1" si="104"/>
        <v>50026.720000000001</v>
      </c>
      <c r="R620" s="679">
        <f t="shared" ca="1" si="104"/>
        <v>17942.54</v>
      </c>
      <c r="S620" s="679">
        <f t="shared" ca="1" si="104"/>
        <v>20788.439999999999</v>
      </c>
      <c r="T620" s="679">
        <f t="shared" ca="1" si="104"/>
        <v>15860.64</v>
      </c>
      <c r="U620" s="679">
        <f t="shared" ca="1" si="104"/>
        <v>171.90000000000003</v>
      </c>
      <c r="V620" s="679">
        <f t="shared" ca="1" si="104"/>
        <v>1459.2399999999998</v>
      </c>
      <c r="W620" s="679">
        <f t="shared" ca="1" si="99"/>
        <v>72.58</v>
      </c>
      <c r="X620" s="679">
        <f t="shared" ca="1" si="104"/>
        <v>12984.18</v>
      </c>
      <c r="Y620" s="679">
        <f t="shared" ca="1" si="104"/>
        <v>2440.98</v>
      </c>
      <c r="Z620" s="679">
        <f t="shared" ca="1" si="104"/>
        <v>0</v>
      </c>
      <c r="AA620" t="str">
        <f t="shared" si="100"/>
        <v>HUM_ASR_FY_2022</v>
      </c>
      <c r="AB620" s="958">
        <f t="shared" si="101"/>
        <v>45032</v>
      </c>
      <c r="AC620" t="str">
        <f t="shared" si="102"/>
        <v>Unaudited</v>
      </c>
    </row>
    <row r="621" spans="1:29" x14ac:dyDescent="0.25">
      <c r="A621" t="s">
        <v>420</v>
      </c>
      <c r="B621" t="s">
        <v>1385</v>
      </c>
      <c r="C621" t="s">
        <v>1386</v>
      </c>
      <c r="D621">
        <v>1900</v>
      </c>
      <c r="E621" s="958">
        <v>1</v>
      </c>
      <c r="F621" t="s">
        <v>441</v>
      </c>
      <c r="G621" s="958">
        <v>366</v>
      </c>
      <c r="H621" t="s">
        <v>380</v>
      </c>
      <c r="I621" s="938" t="s">
        <v>488</v>
      </c>
      <c r="J621" s="938" t="s">
        <v>444</v>
      </c>
      <c r="K621" s="938" t="s">
        <v>447</v>
      </c>
      <c r="L621" s="938">
        <v>7.3</v>
      </c>
      <c r="M621" s="963" t="s">
        <v>155</v>
      </c>
      <c r="N621" s="679">
        <f t="shared" ca="1" si="105"/>
        <v>24298.916418020974</v>
      </c>
      <c r="O621" s="679">
        <f t="shared" ca="1" si="104"/>
        <v>7957.6632622844681</v>
      </c>
      <c r="P621" s="679">
        <f t="shared" ca="1" si="104"/>
        <v>1613.0979427194784</v>
      </c>
      <c r="Q621" s="679">
        <f t="shared" ca="1" si="104"/>
        <v>3689.8782617909847</v>
      </c>
      <c r="R621" s="679">
        <f t="shared" ca="1" si="104"/>
        <v>3627.2840783127522</v>
      </c>
      <c r="S621" s="679">
        <f t="shared" ca="1" si="104"/>
        <v>1776.8039382038476</v>
      </c>
      <c r="T621" s="679">
        <f t="shared" ca="1" si="104"/>
        <v>88.552885321348811</v>
      </c>
      <c r="U621" s="679">
        <f t="shared" ca="1" si="104"/>
        <v>6.762365484319016</v>
      </c>
      <c r="V621" s="679">
        <f t="shared" ca="1" si="104"/>
        <v>164.95468583878139</v>
      </c>
      <c r="W621" s="679">
        <f t="shared" ca="1" si="99"/>
        <v>0</v>
      </c>
      <c r="X621" s="679">
        <f t="shared" ca="1" si="104"/>
        <v>3468.8444495837184</v>
      </c>
      <c r="Y621" s="679">
        <f t="shared" ca="1" si="104"/>
        <v>1905.0745484812808</v>
      </c>
      <c r="Z621" s="679">
        <f t="shared" ca="1" si="104"/>
        <v>0</v>
      </c>
      <c r="AA621" t="str">
        <f t="shared" si="100"/>
        <v>HUM_ASR_FY_2022</v>
      </c>
      <c r="AB621" s="958">
        <f t="shared" si="101"/>
        <v>45032</v>
      </c>
      <c r="AC621" t="str">
        <f t="shared" si="102"/>
        <v>Unaudited</v>
      </c>
    </row>
    <row r="622" spans="1:29" x14ac:dyDescent="0.25">
      <c r="A622" t="s">
        <v>420</v>
      </c>
      <c r="B622" t="s">
        <v>1385</v>
      </c>
      <c r="C622" t="s">
        <v>1386</v>
      </c>
      <c r="D622">
        <v>1900</v>
      </c>
      <c r="E622" s="958">
        <v>1</v>
      </c>
      <c r="F622" t="s">
        <v>441</v>
      </c>
      <c r="G622" s="958">
        <v>366</v>
      </c>
      <c r="H622" t="s">
        <v>380</v>
      </c>
      <c r="I622" s="938" t="s">
        <v>488</v>
      </c>
      <c r="J622" s="938" t="s">
        <v>444</v>
      </c>
      <c r="K622" s="938" t="s">
        <v>447</v>
      </c>
      <c r="L622" s="938" t="s">
        <v>91</v>
      </c>
      <c r="M622" s="963" t="s">
        <v>455</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HUM_ASR_FY_2022</v>
      </c>
      <c r="AB622" s="958">
        <f t="shared" si="101"/>
        <v>45032</v>
      </c>
      <c r="AC622" t="str">
        <f t="shared" si="102"/>
        <v>Unaudited</v>
      </c>
    </row>
    <row r="623" spans="1:29" x14ac:dyDescent="0.25">
      <c r="A623" t="s">
        <v>420</v>
      </c>
      <c r="B623" t="s">
        <v>1385</v>
      </c>
      <c r="C623" t="s">
        <v>1386</v>
      </c>
      <c r="D623">
        <v>1900</v>
      </c>
      <c r="E623" s="958">
        <v>1</v>
      </c>
      <c r="F623" t="s">
        <v>441</v>
      </c>
      <c r="G623" s="958">
        <v>366</v>
      </c>
      <c r="H623" t="s">
        <v>380</v>
      </c>
      <c r="I623" s="938" t="s">
        <v>488</v>
      </c>
      <c r="J623" s="938" t="s">
        <v>444</v>
      </c>
      <c r="K623" s="938" t="s">
        <v>448</v>
      </c>
      <c r="L623" s="946">
        <v>8.1</v>
      </c>
      <c r="M623" s="961" t="s">
        <v>22</v>
      </c>
      <c r="N623" s="679">
        <f t="shared" ca="1" si="105"/>
        <v>16979785.090000004</v>
      </c>
      <c r="O623" s="679">
        <f t="shared" ca="1" si="104"/>
        <v>6860897.540000001</v>
      </c>
      <c r="P623" s="679">
        <f t="shared" ca="1" si="104"/>
        <v>1570086.3999999997</v>
      </c>
      <c r="Q623" s="679">
        <f t="shared" ca="1" si="104"/>
        <v>4296400.2100000009</v>
      </c>
      <c r="R623" s="679">
        <f t="shared" ca="1" si="104"/>
        <v>2908127.33</v>
      </c>
      <c r="S623" s="679">
        <f t="shared" ca="1" si="104"/>
        <v>14271.72</v>
      </c>
      <c r="T623" s="679">
        <f t="shared" ca="1" si="104"/>
        <v>300562.78000000009</v>
      </c>
      <c r="U623" s="679">
        <f t="shared" ca="1" si="104"/>
        <v>0</v>
      </c>
      <c r="V623" s="679">
        <f t="shared" ca="1" si="104"/>
        <v>391032.02999999997</v>
      </c>
      <c r="W623" s="679">
        <f t="shared" ca="1" si="99"/>
        <v>242.69</v>
      </c>
      <c r="X623" s="679">
        <f t="shared" ca="1" si="104"/>
        <v>4552.4800000000005</v>
      </c>
      <c r="Y623" s="679">
        <f t="shared" ca="1" si="104"/>
        <v>633611.91000000027</v>
      </c>
      <c r="Z623" s="679">
        <f t="shared" ca="1" si="104"/>
        <v>0</v>
      </c>
      <c r="AA623" t="str">
        <f t="shared" si="100"/>
        <v>HUM_ASR_FY_2022</v>
      </c>
      <c r="AB623" s="958">
        <f t="shared" si="101"/>
        <v>45032</v>
      </c>
      <c r="AC623" t="str">
        <f t="shared" si="102"/>
        <v>Unaudited</v>
      </c>
    </row>
    <row r="624" spans="1:29" x14ac:dyDescent="0.25">
      <c r="A624" t="s">
        <v>420</v>
      </c>
      <c r="B624" t="s">
        <v>1385</v>
      </c>
      <c r="C624" t="s">
        <v>1386</v>
      </c>
      <c r="D624">
        <v>1900</v>
      </c>
      <c r="E624" s="958">
        <v>1</v>
      </c>
      <c r="F624" t="s">
        <v>441</v>
      </c>
      <c r="G624" s="958">
        <v>366</v>
      </c>
      <c r="H624" t="s">
        <v>380</v>
      </c>
      <c r="I624" s="938" t="s">
        <v>488</v>
      </c>
      <c r="J624" s="938" t="s">
        <v>444</v>
      </c>
      <c r="K624" s="938" t="s">
        <v>448</v>
      </c>
      <c r="L624" s="938" t="s">
        <v>112</v>
      </c>
      <c r="M624" s="963" t="s">
        <v>443</v>
      </c>
      <c r="N624" s="679">
        <f t="shared" ca="1" si="105"/>
        <v>63360</v>
      </c>
      <c r="O624" s="679">
        <f t="shared" ca="1" si="104"/>
        <v>25344</v>
      </c>
      <c r="P624" s="679">
        <f t="shared" ca="1" si="104"/>
        <v>12672</v>
      </c>
      <c r="Q624" s="679">
        <f t="shared" ca="1" si="104"/>
        <v>0</v>
      </c>
      <c r="R624" s="679">
        <f t="shared" ca="1" si="104"/>
        <v>25344</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HUM_ASR_FY_2022</v>
      </c>
      <c r="AB624" s="958">
        <f t="shared" si="101"/>
        <v>45032</v>
      </c>
      <c r="AC624" t="str">
        <f t="shared" si="102"/>
        <v>Unaudited</v>
      </c>
    </row>
    <row r="625" spans="1:29" x14ac:dyDescent="0.25">
      <c r="A625" t="s">
        <v>420</v>
      </c>
      <c r="B625" t="s">
        <v>1385</v>
      </c>
      <c r="C625" t="s">
        <v>1386</v>
      </c>
      <c r="D625">
        <v>1900</v>
      </c>
      <c r="E625" s="958">
        <v>1</v>
      </c>
      <c r="F625" t="s">
        <v>441</v>
      </c>
      <c r="G625" s="958">
        <v>366</v>
      </c>
      <c r="H625" t="s">
        <v>380</v>
      </c>
      <c r="I625" s="938" t="s">
        <v>488</v>
      </c>
      <c r="J625" s="938" t="s">
        <v>444</v>
      </c>
      <c r="K625" s="938" t="s">
        <v>448</v>
      </c>
      <c r="L625" s="938" t="s">
        <v>114</v>
      </c>
      <c r="M625" s="963" t="s">
        <v>157</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HUM_ASR_FY_2022</v>
      </c>
      <c r="AB625" s="958">
        <f t="shared" si="101"/>
        <v>45032</v>
      </c>
      <c r="AC625" t="str">
        <f t="shared" si="102"/>
        <v>Unaudited</v>
      </c>
    </row>
    <row r="626" spans="1:29" x14ac:dyDescent="0.25">
      <c r="A626" t="s">
        <v>420</v>
      </c>
      <c r="B626" t="s">
        <v>1385</v>
      </c>
      <c r="C626" t="s">
        <v>1386</v>
      </c>
      <c r="D626">
        <v>1900</v>
      </c>
      <c r="E626" s="958">
        <v>1</v>
      </c>
      <c r="F626" t="s">
        <v>441</v>
      </c>
      <c r="G626" s="958">
        <v>366</v>
      </c>
      <c r="H626" t="s">
        <v>380</v>
      </c>
      <c r="I626" s="938" t="s">
        <v>488</v>
      </c>
      <c r="J626" s="938" t="s">
        <v>444</v>
      </c>
      <c r="K626" s="938" t="s">
        <v>448</v>
      </c>
      <c r="L626" s="938" t="s">
        <v>115</v>
      </c>
      <c r="M626" s="963" t="s">
        <v>113</v>
      </c>
      <c r="N626" s="679">
        <f t="shared" ca="1" si="105"/>
        <v>-73739.629999999976</v>
      </c>
      <c r="O626" s="679">
        <f t="shared" ca="1" si="104"/>
        <v>-29795.432827089462</v>
      </c>
      <c r="P626" s="679">
        <f t="shared" ca="1" si="104"/>
        <v>-6818.5545099871433</v>
      </c>
      <c r="Q626" s="679">
        <f t="shared" ca="1" si="104"/>
        <v>-18658.361112232564</v>
      </c>
      <c r="R626" s="679">
        <f t="shared" ca="1" si="104"/>
        <v>-12629.384422149236</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-61.979073744778461</v>
      </c>
      <c r="T626" s="679">
        <f t="shared" ca="1" si="106"/>
        <v>-1305.2808425722781</v>
      </c>
      <c r="U626" s="679">
        <f t="shared" ca="1" si="106"/>
        <v>0</v>
      </c>
      <c r="V626" s="679">
        <f t="shared" ca="1" si="106"/>
        <v>-1698.1697387519109</v>
      </c>
      <c r="W626" s="679">
        <f t="shared" ca="1" si="99"/>
        <v>-1.0539515494362477</v>
      </c>
      <c r="X626" s="679">
        <f t="shared" ca="1" si="106"/>
        <v>-19.77046169919457</v>
      </c>
      <c r="Y626" s="679">
        <f t="shared" ca="1" si="106"/>
        <v>-2751.6430602239921</v>
      </c>
      <c r="Z626" s="679">
        <f t="shared" ca="1" si="106"/>
        <v>0</v>
      </c>
      <c r="AA626" t="str">
        <f t="shared" si="100"/>
        <v>HUM_ASR_FY_2022</v>
      </c>
      <c r="AB626" s="958">
        <f t="shared" si="101"/>
        <v>45032</v>
      </c>
      <c r="AC626" t="str">
        <f t="shared" si="102"/>
        <v>Unaudited</v>
      </c>
    </row>
    <row r="627" spans="1:29" x14ac:dyDescent="0.25">
      <c r="A627" t="s">
        <v>420</v>
      </c>
      <c r="B627" t="s">
        <v>1385</v>
      </c>
      <c r="C627" t="s">
        <v>1386</v>
      </c>
      <c r="D627">
        <v>1900</v>
      </c>
      <c r="E627" s="958">
        <v>1</v>
      </c>
      <c r="F627" t="s">
        <v>441</v>
      </c>
      <c r="G627" s="958">
        <v>366</v>
      </c>
      <c r="H627" t="s">
        <v>380</v>
      </c>
      <c r="I627" s="938" t="s">
        <v>488</v>
      </c>
      <c r="J627" s="938" t="s">
        <v>444</v>
      </c>
      <c r="K627" s="938" t="s">
        <v>448</v>
      </c>
      <c r="L627" s="938" t="s">
        <v>116</v>
      </c>
      <c r="M627" s="963" t="s">
        <v>158</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HUM_ASR_FY_2022</v>
      </c>
      <c r="AB627" s="958">
        <f t="shared" si="101"/>
        <v>45032</v>
      </c>
      <c r="AC627" t="str">
        <f t="shared" si="102"/>
        <v>Unaudited</v>
      </c>
    </row>
    <row r="628" spans="1:29" x14ac:dyDescent="0.25">
      <c r="A628" t="s">
        <v>420</v>
      </c>
      <c r="B628" t="s">
        <v>1385</v>
      </c>
      <c r="C628" t="s">
        <v>1386</v>
      </c>
      <c r="D628">
        <v>1900</v>
      </c>
      <c r="E628" s="958">
        <v>1</v>
      </c>
      <c r="F628" t="s">
        <v>441</v>
      </c>
      <c r="G628" s="958">
        <v>366</v>
      </c>
      <c r="H628" t="s">
        <v>380</v>
      </c>
      <c r="I628" s="938" t="s">
        <v>488</v>
      </c>
      <c r="J628" s="938" t="s">
        <v>444</v>
      </c>
      <c r="K628" s="938" t="s">
        <v>448</v>
      </c>
      <c r="L628" s="946" t="s">
        <v>159</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HUM_ASR_FY_2022</v>
      </c>
      <c r="AB628" s="958">
        <f t="shared" si="101"/>
        <v>45032</v>
      </c>
      <c r="AC628" t="str">
        <f t="shared" si="102"/>
        <v>Unaudited</v>
      </c>
    </row>
    <row r="629" spans="1:29" x14ac:dyDescent="0.25">
      <c r="A629" t="s">
        <v>420</v>
      </c>
      <c r="B629" t="s">
        <v>1385</v>
      </c>
      <c r="C629" t="s">
        <v>1386</v>
      </c>
      <c r="D629">
        <v>1900</v>
      </c>
      <c r="E629" s="958">
        <v>1</v>
      </c>
      <c r="F629" t="s">
        <v>441</v>
      </c>
      <c r="G629" s="958">
        <v>366</v>
      </c>
      <c r="H629" t="s">
        <v>380</v>
      </c>
      <c r="I629" s="963" t="s">
        <v>488</v>
      </c>
      <c r="J629" s="963" t="s">
        <v>444</v>
      </c>
      <c r="K629" s="963" t="s">
        <v>448</v>
      </c>
      <c r="L629" s="954" t="s">
        <v>442</v>
      </c>
      <c r="M629" s="963" t="s">
        <v>456</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HUM_ASR_FY_2022</v>
      </c>
      <c r="AB629" s="958">
        <f t="shared" si="101"/>
        <v>45032</v>
      </c>
      <c r="AC629" t="str">
        <f t="shared" si="102"/>
        <v>Unaudited</v>
      </c>
    </row>
    <row r="630" spans="1:29" ht="30" x14ac:dyDescent="0.25">
      <c r="A630" t="s">
        <v>420</v>
      </c>
      <c r="B630" t="s">
        <v>1385</v>
      </c>
      <c r="C630" t="s">
        <v>1386</v>
      </c>
      <c r="D630">
        <v>1900</v>
      </c>
      <c r="E630" s="958">
        <v>1</v>
      </c>
      <c r="F630" t="s">
        <v>441</v>
      </c>
      <c r="G630" s="958">
        <v>366</v>
      </c>
      <c r="H630" t="s">
        <v>380</v>
      </c>
      <c r="I630" s="959" t="s">
        <v>488</v>
      </c>
      <c r="J630" s="959" t="s">
        <v>444</v>
      </c>
      <c r="K630" s="959" t="s">
        <v>449</v>
      </c>
      <c r="L630" s="954">
        <v>9.1</v>
      </c>
      <c r="M630" s="959" t="s">
        <v>185</v>
      </c>
      <c r="N630" s="679">
        <f t="shared" ca="1" si="105"/>
        <v>403235.42000000022</v>
      </c>
      <c r="O630" s="679">
        <f t="shared" ca="1" si="106"/>
        <v>24473.75</v>
      </c>
      <c r="P630" s="679">
        <f t="shared" ca="1" si="106"/>
        <v>215.07</v>
      </c>
      <c r="Q630" s="679">
        <f t="shared" ca="1" si="106"/>
        <v>63431.42</v>
      </c>
      <c r="R630" s="679">
        <f t="shared" ca="1" si="106"/>
        <v>7938.2699999999995</v>
      </c>
      <c r="S630" s="679">
        <f t="shared" ca="1" si="106"/>
        <v>2333.75</v>
      </c>
      <c r="T630" s="679">
        <f t="shared" ca="1" si="106"/>
        <v>8384.2400000000016</v>
      </c>
      <c r="U630" s="679">
        <f t="shared" ca="1" si="106"/>
        <v>0</v>
      </c>
      <c r="V630" s="679">
        <f t="shared" ca="1" si="106"/>
        <v>0</v>
      </c>
      <c r="W630" s="679">
        <f t="shared" ca="1" si="107"/>
        <v>296458.92000000022</v>
      </c>
      <c r="X630" s="679">
        <f t="shared" ca="1" si="106"/>
        <v>0</v>
      </c>
      <c r="Y630" s="679">
        <f t="shared" ca="1" si="106"/>
        <v>0</v>
      </c>
      <c r="Z630" s="679">
        <f t="shared" ca="1" si="106"/>
        <v>0</v>
      </c>
      <c r="AA630" t="str">
        <f t="shared" si="100"/>
        <v>HUM_ASR_FY_2022</v>
      </c>
      <c r="AB630" s="958">
        <f t="shared" si="101"/>
        <v>45032</v>
      </c>
      <c r="AC630" t="str">
        <f t="shared" si="102"/>
        <v>Unaudited</v>
      </c>
    </row>
    <row r="631" spans="1:29" x14ac:dyDescent="0.25">
      <c r="A631" t="s">
        <v>420</v>
      </c>
      <c r="B631" t="s">
        <v>1385</v>
      </c>
      <c r="C631" t="s">
        <v>1386</v>
      </c>
      <c r="D631">
        <v>1900</v>
      </c>
      <c r="E631" s="958">
        <v>1</v>
      </c>
      <c r="F631" t="s">
        <v>441</v>
      </c>
      <c r="G631" s="958">
        <v>366</v>
      </c>
      <c r="H631" t="s">
        <v>380</v>
      </c>
      <c r="I631" s="959" t="s">
        <v>488</v>
      </c>
      <c r="J631" s="959" t="s">
        <v>444</v>
      </c>
      <c r="K631" s="959" t="s">
        <v>449</v>
      </c>
      <c r="L631" s="938" t="s">
        <v>106</v>
      </c>
      <c r="M631" s="959" t="s">
        <v>186</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HUM_ASR_FY_2022</v>
      </c>
      <c r="AB631" s="958">
        <f t="shared" si="101"/>
        <v>45032</v>
      </c>
      <c r="AC631" t="str">
        <f t="shared" si="102"/>
        <v>Unaudited</v>
      </c>
    </row>
    <row r="632" spans="1:29" x14ac:dyDescent="0.25">
      <c r="A632" t="s">
        <v>420</v>
      </c>
      <c r="B632" t="s">
        <v>1385</v>
      </c>
      <c r="C632" t="s">
        <v>1386</v>
      </c>
      <c r="D632">
        <v>1900</v>
      </c>
      <c r="E632" s="958">
        <v>1</v>
      </c>
      <c r="F632" t="s">
        <v>441</v>
      </c>
      <c r="G632" s="958">
        <v>366</v>
      </c>
      <c r="H632" t="s">
        <v>380</v>
      </c>
      <c r="I632" s="959" t="s">
        <v>488</v>
      </c>
      <c r="J632" s="959" t="s">
        <v>444</v>
      </c>
      <c r="K632" s="959" t="s">
        <v>449</v>
      </c>
      <c r="L632" s="938" t="s">
        <v>1321</v>
      </c>
      <c r="M632" s="959" t="s">
        <v>1322</v>
      </c>
      <c r="N632" s="679">
        <f t="shared" ca="1" si="105"/>
        <v>260017.78</v>
      </c>
      <c r="O632" s="679">
        <f t="shared" ca="1" si="106"/>
        <v>5521.87</v>
      </c>
      <c r="P632" s="679">
        <f t="shared" ca="1" si="106"/>
        <v>0</v>
      </c>
      <c r="Q632" s="679">
        <f t="shared" ca="1" si="106"/>
        <v>32354.44</v>
      </c>
      <c r="R632" s="679">
        <f t="shared" ca="1" si="106"/>
        <v>12833.680000000002</v>
      </c>
      <c r="S632" s="679">
        <f t="shared" ca="1" si="106"/>
        <v>209307.79</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HUM_ASR_FY_2022</v>
      </c>
      <c r="AB632" s="958">
        <f t="shared" si="101"/>
        <v>45032</v>
      </c>
      <c r="AC632" t="str">
        <f t="shared" si="102"/>
        <v>Unaudited</v>
      </c>
    </row>
    <row r="633" spans="1:29" x14ac:dyDescent="0.25">
      <c r="A633" t="s">
        <v>420</v>
      </c>
      <c r="B633" t="s">
        <v>1385</v>
      </c>
      <c r="C633" t="s">
        <v>1386</v>
      </c>
      <c r="D633">
        <v>1900</v>
      </c>
      <c r="E633" s="958">
        <v>1</v>
      </c>
      <c r="F633" t="s">
        <v>441</v>
      </c>
      <c r="G633" s="958">
        <v>366</v>
      </c>
      <c r="H633" t="s">
        <v>380</v>
      </c>
      <c r="I633" s="966" t="s">
        <v>488</v>
      </c>
      <c r="J633" s="966" t="s">
        <v>444</v>
      </c>
      <c r="K633" s="966" t="s">
        <v>449</v>
      </c>
      <c r="L633" s="946" t="s">
        <v>107</v>
      </c>
      <c r="M633" s="966" t="s">
        <v>187</v>
      </c>
      <c r="N633" s="679">
        <f t="shared" ca="1" si="105"/>
        <v>425867.00999999989</v>
      </c>
      <c r="O633" s="679">
        <f t="shared" ca="1" si="106"/>
        <v>139168.3899999999</v>
      </c>
      <c r="P633" s="679">
        <f t="shared" ca="1" si="106"/>
        <v>10412.34</v>
      </c>
      <c r="Q633" s="679">
        <f t="shared" ca="1" si="106"/>
        <v>194572.13999999998</v>
      </c>
      <c r="R633" s="679">
        <f t="shared" ca="1" si="106"/>
        <v>62599.130000000005</v>
      </c>
      <c r="S633" s="679">
        <f t="shared" ca="1" si="106"/>
        <v>3369.34</v>
      </c>
      <c r="T633" s="679">
        <f t="shared" ca="1" si="106"/>
        <v>3800.97</v>
      </c>
      <c r="U633" s="679">
        <f t="shared" ca="1" si="106"/>
        <v>7.02</v>
      </c>
      <c r="V633" s="679">
        <f t="shared" ca="1" si="106"/>
        <v>26.22</v>
      </c>
      <c r="W633" s="679">
        <f t="shared" ca="1" si="107"/>
        <v>11911.459999999997</v>
      </c>
      <c r="X633" s="679">
        <f t="shared" ca="1" si="106"/>
        <v>0</v>
      </c>
      <c r="Y633" s="679">
        <f t="shared" ca="1" si="106"/>
        <v>0</v>
      </c>
      <c r="Z633" s="679">
        <f t="shared" ca="1" si="106"/>
        <v>0</v>
      </c>
      <c r="AA633" t="str">
        <f t="shared" si="100"/>
        <v>HUM_ASR_FY_2022</v>
      </c>
      <c r="AB633" s="958">
        <f t="shared" si="101"/>
        <v>45032</v>
      </c>
      <c r="AC633" t="str">
        <f t="shared" si="102"/>
        <v>Unaudited</v>
      </c>
    </row>
    <row r="634" spans="1:29" x14ac:dyDescent="0.25">
      <c r="A634" t="s">
        <v>420</v>
      </c>
      <c r="B634" t="s">
        <v>1385</v>
      </c>
      <c r="C634" t="s">
        <v>1386</v>
      </c>
      <c r="D634">
        <v>1900</v>
      </c>
      <c r="E634" s="958">
        <v>1</v>
      </c>
      <c r="F634" t="s">
        <v>441</v>
      </c>
      <c r="G634" s="958">
        <v>366</v>
      </c>
      <c r="H634" t="s">
        <v>380</v>
      </c>
      <c r="I634" s="938" t="s">
        <v>488</v>
      </c>
      <c r="J634" s="938" t="s">
        <v>444</v>
      </c>
      <c r="K634" s="938" t="s">
        <v>449</v>
      </c>
      <c r="L634" s="938" t="s">
        <v>108</v>
      </c>
      <c r="M634" s="959" t="s">
        <v>160</v>
      </c>
      <c r="N634" s="679">
        <f t="shared" ca="1" si="105"/>
        <v>1224720.5200000205</v>
      </c>
      <c r="O634" s="679">
        <f t="shared" ca="1" si="106"/>
        <v>794723.28000001854</v>
      </c>
      <c r="P634" s="679">
        <f t="shared" ca="1" si="106"/>
        <v>88268.079999999871</v>
      </c>
      <c r="Q634" s="679">
        <f t="shared" ca="1" si="106"/>
        <v>186195.89000000188</v>
      </c>
      <c r="R634" s="679">
        <f t="shared" ca="1" si="106"/>
        <v>92570.610000000408</v>
      </c>
      <c r="S634" s="679">
        <f t="shared" ca="1" si="106"/>
        <v>3059.01</v>
      </c>
      <c r="T634" s="679">
        <f t="shared" ca="1" si="106"/>
        <v>26878.389999999996</v>
      </c>
      <c r="U634" s="679">
        <f t="shared" ca="1" si="106"/>
        <v>30.77</v>
      </c>
      <c r="V634" s="679">
        <f t="shared" ca="1" si="106"/>
        <v>8617.41</v>
      </c>
      <c r="W634" s="679">
        <f t="shared" ca="1" si="107"/>
        <v>11654.279999999992</v>
      </c>
      <c r="X634" s="679">
        <f t="shared" ca="1" si="106"/>
        <v>2142.21</v>
      </c>
      <c r="Y634" s="679">
        <f t="shared" ca="1" si="106"/>
        <v>10580.590000000002</v>
      </c>
      <c r="Z634" s="679">
        <f t="shared" ca="1" si="106"/>
        <v>0</v>
      </c>
      <c r="AA634" t="str">
        <f t="shared" si="100"/>
        <v>HUM_ASR_FY_2022</v>
      </c>
      <c r="AB634" s="958">
        <f t="shared" si="101"/>
        <v>45032</v>
      </c>
      <c r="AC634" t="str">
        <f t="shared" si="102"/>
        <v>Unaudited</v>
      </c>
    </row>
    <row r="635" spans="1:29" x14ac:dyDescent="0.25">
      <c r="A635" t="s">
        <v>420</v>
      </c>
      <c r="B635" t="s">
        <v>1385</v>
      </c>
      <c r="C635" t="s">
        <v>1386</v>
      </c>
      <c r="D635">
        <v>1900</v>
      </c>
      <c r="E635" s="958">
        <v>1</v>
      </c>
      <c r="F635" t="s">
        <v>441</v>
      </c>
      <c r="G635" s="958">
        <v>366</v>
      </c>
      <c r="H635" t="s">
        <v>380</v>
      </c>
      <c r="I635" s="938" t="s">
        <v>488</v>
      </c>
      <c r="J635" s="938" t="s">
        <v>444</v>
      </c>
      <c r="K635" s="938" t="s">
        <v>449</v>
      </c>
      <c r="L635" s="944" t="s">
        <v>109</v>
      </c>
      <c r="M635" s="960" t="s">
        <v>134</v>
      </c>
      <c r="N635" s="679">
        <f t="shared" ca="1" si="105"/>
        <v>555812.40077922062</v>
      </c>
      <c r="O635" s="679">
        <f t="shared" ca="1" si="106"/>
        <v>455590.54580086569</v>
      </c>
      <c r="P635" s="679">
        <f t="shared" ca="1" si="106"/>
        <v>21823.342554112562</v>
      </c>
      <c r="Q635" s="679">
        <f t="shared" ca="1" si="106"/>
        <v>35256.668008658031</v>
      </c>
      <c r="R635" s="679">
        <f t="shared" ca="1" si="106"/>
        <v>12259.287489177492</v>
      </c>
      <c r="S635" s="679">
        <f t="shared" ca="1" si="106"/>
        <v>9776.1677489177491</v>
      </c>
      <c r="T635" s="679">
        <f t="shared" ca="1" si="106"/>
        <v>11927.206623376624</v>
      </c>
      <c r="U635" s="679">
        <f t="shared" ca="1" si="106"/>
        <v>244.28805194805196</v>
      </c>
      <c r="V635" s="679">
        <f t="shared" ca="1" si="106"/>
        <v>1140.8567965367963</v>
      </c>
      <c r="W635" s="679">
        <f t="shared" ca="1" si="107"/>
        <v>67.972510822510813</v>
      </c>
      <c r="X635" s="679">
        <f t="shared" ca="1" si="106"/>
        <v>6112.2328571428561</v>
      </c>
      <c r="Y635" s="679">
        <f t="shared" ca="1" si="106"/>
        <v>1613.8323376623375</v>
      </c>
      <c r="Z635" s="679">
        <f t="shared" ca="1" si="106"/>
        <v>0</v>
      </c>
      <c r="AA635" t="str">
        <f t="shared" si="100"/>
        <v>HUM_ASR_FY_2022</v>
      </c>
      <c r="AB635" s="958">
        <f t="shared" si="101"/>
        <v>45032</v>
      </c>
      <c r="AC635" t="str">
        <f t="shared" si="102"/>
        <v>Unaudited</v>
      </c>
    </row>
    <row r="636" spans="1:29" x14ac:dyDescent="0.25">
      <c r="A636" t="s">
        <v>420</v>
      </c>
      <c r="B636" t="s">
        <v>1385</v>
      </c>
      <c r="C636" t="s">
        <v>1386</v>
      </c>
      <c r="D636">
        <v>1900</v>
      </c>
      <c r="E636" s="958">
        <v>1</v>
      </c>
      <c r="F636" t="s">
        <v>441</v>
      </c>
      <c r="G636" s="958">
        <v>366</v>
      </c>
      <c r="H636" t="s">
        <v>380</v>
      </c>
      <c r="I636" s="959" t="s">
        <v>488</v>
      </c>
      <c r="J636" s="959" t="s">
        <v>444</v>
      </c>
      <c r="K636" s="959" t="s">
        <v>449</v>
      </c>
      <c r="L636" s="938" t="s">
        <v>110</v>
      </c>
      <c r="M636" s="959" t="s">
        <v>162</v>
      </c>
      <c r="N636" s="679">
        <f t="shared" ca="1" si="105"/>
        <v>206252.69742439655</v>
      </c>
      <c r="O636" s="679">
        <f t="shared" ca="1" si="106"/>
        <v>133837.73483763059</v>
      </c>
      <c r="P636" s="679">
        <f t="shared" ca="1" si="106"/>
        <v>14865.048228694735</v>
      </c>
      <c r="Q636" s="679">
        <f t="shared" ca="1" si="106"/>
        <v>31356.871984014742</v>
      </c>
      <c r="R636" s="679">
        <f t="shared" ca="1" si="106"/>
        <v>15589.628574788296</v>
      </c>
      <c r="S636" s="679">
        <f t="shared" ca="1" si="106"/>
        <v>515.16166639242135</v>
      </c>
      <c r="T636" s="679">
        <f t="shared" ca="1" si="106"/>
        <v>4526.535115068401</v>
      </c>
      <c r="U636" s="679">
        <f t="shared" ca="1" si="106"/>
        <v>5.1819132578496969</v>
      </c>
      <c r="V636" s="679">
        <f t="shared" ca="1" si="106"/>
        <v>1451.2405306248477</v>
      </c>
      <c r="W636" s="679">
        <f t="shared" ca="1" si="107"/>
        <v>1962.6736445463937</v>
      </c>
      <c r="X636" s="679">
        <f t="shared" ca="1" si="106"/>
        <v>360.7652388722197</v>
      </c>
      <c r="Y636" s="679">
        <f t="shared" ca="1" si="106"/>
        <v>1781.8556905060752</v>
      </c>
      <c r="Z636" s="679">
        <f t="shared" ca="1" si="106"/>
        <v>0</v>
      </c>
      <c r="AA636" t="str">
        <f t="shared" si="100"/>
        <v>HUM_ASR_FY_2022</v>
      </c>
      <c r="AB636" s="958">
        <f t="shared" si="101"/>
        <v>45032</v>
      </c>
      <c r="AC636" t="str">
        <f t="shared" si="102"/>
        <v>Unaudited</v>
      </c>
    </row>
    <row r="637" spans="1:29" x14ac:dyDescent="0.25">
      <c r="A637" t="s">
        <v>420</v>
      </c>
      <c r="B637" t="s">
        <v>1385</v>
      </c>
      <c r="C637" t="s">
        <v>1386</v>
      </c>
      <c r="D637">
        <v>1900</v>
      </c>
      <c r="E637" s="958">
        <v>1</v>
      </c>
      <c r="F637" t="s">
        <v>441</v>
      </c>
      <c r="G637" s="958">
        <v>366</v>
      </c>
      <c r="H637" t="s">
        <v>380</v>
      </c>
      <c r="I637" s="938" t="s">
        <v>488</v>
      </c>
      <c r="J637" s="938" t="s">
        <v>444</v>
      </c>
      <c r="K637" s="938" t="s">
        <v>449</v>
      </c>
      <c r="L637" s="938" t="s">
        <v>111</v>
      </c>
      <c r="M637" s="959" t="s">
        <v>463</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HUM_ASR_FY_2022</v>
      </c>
      <c r="AB637" s="958">
        <f t="shared" si="101"/>
        <v>45032</v>
      </c>
      <c r="AC637" t="str">
        <f t="shared" si="102"/>
        <v>Unaudited</v>
      </c>
    </row>
    <row r="638" spans="1:29" x14ac:dyDescent="0.25">
      <c r="A638" t="s">
        <v>420</v>
      </c>
      <c r="B638" t="s">
        <v>1385</v>
      </c>
      <c r="C638" t="s">
        <v>1386</v>
      </c>
      <c r="D638">
        <v>1900</v>
      </c>
      <c r="E638" s="958">
        <v>1</v>
      </c>
      <c r="F638" t="s">
        <v>441</v>
      </c>
      <c r="G638" s="958">
        <v>366</v>
      </c>
      <c r="H638" t="s">
        <v>380</v>
      </c>
      <c r="I638" s="938" t="s">
        <v>488</v>
      </c>
      <c r="J638" s="938" t="s">
        <v>444</v>
      </c>
      <c r="K638" s="938" t="s">
        <v>6</v>
      </c>
      <c r="L638" s="938" t="s">
        <v>117</v>
      </c>
      <c r="M638" s="959" t="s">
        <v>188</v>
      </c>
      <c r="N638" s="679">
        <f t="shared" ca="1" si="105"/>
        <v>606054.47999999952</v>
      </c>
      <c r="O638" s="679">
        <f t="shared" ca="1" si="106"/>
        <v>221016.08999999994</v>
      </c>
      <c r="P638" s="679">
        <f t="shared" ca="1" si="106"/>
        <v>38050.999999999985</v>
      </c>
      <c r="Q638" s="679">
        <f t="shared" ca="1" si="106"/>
        <v>183712.9699999998</v>
      </c>
      <c r="R638" s="679">
        <f t="shared" ca="1" si="106"/>
        <v>102245.97999999991</v>
      </c>
      <c r="S638" s="679">
        <f t="shared" ca="1" si="106"/>
        <v>13531.880000000001</v>
      </c>
      <c r="T638" s="679">
        <f t="shared" ca="1" si="106"/>
        <v>7871.25</v>
      </c>
      <c r="U638" s="679">
        <f t="shared" ca="1" si="106"/>
        <v>145.1</v>
      </c>
      <c r="V638" s="679">
        <f t="shared" ca="1" si="106"/>
        <v>6425.91</v>
      </c>
      <c r="W638" s="679">
        <f t="shared" ca="1" si="107"/>
        <v>0</v>
      </c>
      <c r="X638" s="679">
        <f t="shared" ca="1" si="106"/>
        <v>26024.33</v>
      </c>
      <c r="Y638" s="679">
        <f t="shared" ca="1" si="106"/>
        <v>7029.9699999999993</v>
      </c>
      <c r="Z638" s="679">
        <f t="shared" ca="1" si="106"/>
        <v>0</v>
      </c>
      <c r="AA638" t="str">
        <f t="shared" si="100"/>
        <v>HUM_ASR_FY_2022</v>
      </c>
      <c r="AB638" s="958">
        <f t="shared" si="101"/>
        <v>45032</v>
      </c>
      <c r="AC638" t="str">
        <f t="shared" si="102"/>
        <v>Unaudited</v>
      </c>
    </row>
    <row r="639" spans="1:29" x14ac:dyDescent="0.25">
      <c r="A639" t="s">
        <v>420</v>
      </c>
      <c r="B639" t="s">
        <v>1385</v>
      </c>
      <c r="C639" t="s">
        <v>1386</v>
      </c>
      <c r="D639">
        <v>1900</v>
      </c>
      <c r="E639" s="958">
        <v>1</v>
      </c>
      <c r="F639" t="s">
        <v>441</v>
      </c>
      <c r="G639" s="958">
        <v>366</v>
      </c>
      <c r="H639" t="s">
        <v>380</v>
      </c>
      <c r="I639" s="959" t="s">
        <v>488</v>
      </c>
      <c r="J639" s="959" t="s">
        <v>444</v>
      </c>
      <c r="K639" s="959" t="s">
        <v>6</v>
      </c>
      <c r="L639" s="938" t="s">
        <v>45</v>
      </c>
      <c r="M639" s="959" t="s">
        <v>163</v>
      </c>
      <c r="N639" s="679">
        <f t="shared" ca="1" si="105"/>
        <v>89349.499220779209</v>
      </c>
      <c r="O639" s="679">
        <f t="shared" ca="1" si="106"/>
        <v>62644.134199134191</v>
      </c>
      <c r="P639" s="679">
        <f t="shared" ca="1" si="106"/>
        <v>5509.2074458874458</v>
      </c>
      <c r="Q639" s="679">
        <f t="shared" ca="1" si="106"/>
        <v>8348.9819913419906</v>
      </c>
      <c r="R639" s="679">
        <f t="shared" ca="1" si="106"/>
        <v>3784.9825108225109</v>
      </c>
      <c r="S639" s="679">
        <f t="shared" ca="1" si="106"/>
        <v>4681.1622510822508</v>
      </c>
      <c r="T639" s="679">
        <f t="shared" ca="1" si="106"/>
        <v>816.54337662337673</v>
      </c>
      <c r="U639" s="679">
        <f t="shared" ca="1" si="106"/>
        <v>43.17194805194805</v>
      </c>
      <c r="V639" s="679">
        <f t="shared" ca="1" si="106"/>
        <v>185.46320346320348</v>
      </c>
      <c r="W639" s="679">
        <f t="shared" ca="1" si="107"/>
        <v>3.7374891774891772</v>
      </c>
      <c r="X639" s="679">
        <f t="shared" ca="1" si="106"/>
        <v>2781.9771428571426</v>
      </c>
      <c r="Y639" s="679">
        <f t="shared" ca="1" si="106"/>
        <v>550.13766233766239</v>
      </c>
      <c r="Z639" s="679">
        <f t="shared" ca="1" si="106"/>
        <v>0</v>
      </c>
      <c r="AA639" t="str">
        <f t="shared" si="100"/>
        <v>HUM_ASR_FY_2022</v>
      </c>
      <c r="AB639" s="958">
        <f t="shared" si="101"/>
        <v>45032</v>
      </c>
      <c r="AC639" t="str">
        <f t="shared" si="102"/>
        <v>Unaudited</v>
      </c>
    </row>
    <row r="640" spans="1:29" x14ac:dyDescent="0.25">
      <c r="A640" t="s">
        <v>420</v>
      </c>
      <c r="B640" t="s">
        <v>1385</v>
      </c>
      <c r="C640" t="s">
        <v>1386</v>
      </c>
      <c r="D640">
        <v>1900</v>
      </c>
      <c r="E640" s="958">
        <v>1</v>
      </c>
      <c r="F640" t="s">
        <v>441</v>
      </c>
      <c r="G640" s="958">
        <v>366</v>
      </c>
      <c r="H640" t="s">
        <v>380</v>
      </c>
      <c r="I640" s="959" t="s">
        <v>488</v>
      </c>
      <c r="J640" s="959" t="s">
        <v>444</v>
      </c>
      <c r="K640" s="959" t="s">
        <v>6</v>
      </c>
      <c r="L640" s="954" t="s">
        <v>46</v>
      </c>
      <c r="M640" s="959" t="s">
        <v>164</v>
      </c>
      <c r="N640" s="679">
        <f t="shared" ca="1" si="105"/>
        <v>45327.170904855127</v>
      </c>
      <c r="O640" s="679">
        <f t="shared" ca="1" si="106"/>
        <v>16529.923323317144</v>
      </c>
      <c r="P640" s="679">
        <f t="shared" ca="1" si="106"/>
        <v>2845.8566630852106</v>
      </c>
      <c r="Q640" s="679">
        <f t="shared" ca="1" si="106"/>
        <v>13740.001045167619</v>
      </c>
      <c r="R640" s="679">
        <f t="shared" ca="1" si="106"/>
        <v>7647.0369624103714</v>
      </c>
      <c r="S640" s="679">
        <f t="shared" ca="1" si="106"/>
        <v>1012.0572616243862</v>
      </c>
      <c r="T640" s="679">
        <f t="shared" ca="1" si="106"/>
        <v>588.69541560824882</v>
      </c>
      <c r="U640" s="679">
        <f t="shared" ca="1" si="106"/>
        <v>10.852114315357394</v>
      </c>
      <c r="V640" s="679">
        <f t="shared" ca="1" si="106"/>
        <v>480.59758718262054</v>
      </c>
      <c r="W640" s="679">
        <f t="shared" ca="1" si="107"/>
        <v>0</v>
      </c>
      <c r="X640" s="679">
        <f t="shared" ca="1" si="106"/>
        <v>1946.3749423885938</v>
      </c>
      <c r="Y640" s="679">
        <f t="shared" ca="1" si="106"/>
        <v>525.77558975556872</v>
      </c>
      <c r="Z640" s="679">
        <f t="shared" ca="1" si="106"/>
        <v>0</v>
      </c>
      <c r="AA640" t="str">
        <f t="shared" si="100"/>
        <v>HUM_ASR_FY_2022</v>
      </c>
      <c r="AB640" s="958">
        <f t="shared" si="101"/>
        <v>45032</v>
      </c>
      <c r="AC640" t="str">
        <f t="shared" si="102"/>
        <v>Unaudited</v>
      </c>
    </row>
    <row r="641" spans="1:29" x14ac:dyDescent="0.25">
      <c r="A641" t="s">
        <v>420</v>
      </c>
      <c r="B641" t="s">
        <v>1385</v>
      </c>
      <c r="C641" t="s">
        <v>1386</v>
      </c>
      <c r="D641">
        <v>1900</v>
      </c>
      <c r="E641" s="958">
        <v>1</v>
      </c>
      <c r="F641" t="s">
        <v>441</v>
      </c>
      <c r="G641" s="958">
        <v>366</v>
      </c>
      <c r="H641" t="s">
        <v>380</v>
      </c>
      <c r="I641" s="938" t="s">
        <v>488</v>
      </c>
      <c r="J641" s="938" t="s">
        <v>444</v>
      </c>
      <c r="K641" s="938" t="s">
        <v>6</v>
      </c>
      <c r="L641" s="938" t="s">
        <v>165</v>
      </c>
      <c r="M641" s="959" t="s">
        <v>461</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HUM_ASR_FY_2022</v>
      </c>
      <c r="AB641" s="958">
        <f t="shared" si="101"/>
        <v>45032</v>
      </c>
      <c r="AC641" t="str">
        <f t="shared" si="102"/>
        <v>Unaudited</v>
      </c>
    </row>
    <row r="642" spans="1:29" x14ac:dyDescent="0.25">
      <c r="A642" t="s">
        <v>420</v>
      </c>
      <c r="B642" t="s">
        <v>1385</v>
      </c>
      <c r="C642" t="s">
        <v>1386</v>
      </c>
      <c r="D642">
        <v>1900</v>
      </c>
      <c r="E642" s="958">
        <v>1</v>
      </c>
      <c r="F642" t="s">
        <v>441</v>
      </c>
      <c r="G642" s="958">
        <v>366</v>
      </c>
      <c r="H642" t="s">
        <v>380</v>
      </c>
      <c r="I642" s="938" t="s">
        <v>488</v>
      </c>
      <c r="J642" s="938" t="s">
        <v>444</v>
      </c>
      <c r="K642" s="938" t="s">
        <v>434</v>
      </c>
      <c r="L642" s="938" t="s">
        <v>120</v>
      </c>
      <c r="M642" s="959" t="s">
        <v>32</v>
      </c>
      <c r="N642" s="679">
        <f t="shared" ca="1" si="105"/>
        <v>-4805.1327272727276</v>
      </c>
      <c r="O642" s="679">
        <f t="shared" ca="1" si="106"/>
        <v>-2582.5696924839203</v>
      </c>
      <c r="P642" s="679">
        <f t="shared" ca="1" si="106"/>
        <v>-325.61760185735807</v>
      </c>
      <c r="Q642" s="679">
        <f t="shared" ca="1" si="106"/>
        <v>-964.34431563634644</v>
      </c>
      <c r="R642" s="679">
        <f t="shared" ca="1" si="106"/>
        <v>-554.64787961975799</v>
      </c>
      <c r="S642" s="679">
        <f t="shared" ca="1" si="106"/>
        <v>-51.19963479313445</v>
      </c>
      <c r="T642" s="679">
        <f t="shared" ca="1" si="106"/>
        <v>-66.601108555486846</v>
      </c>
      <c r="U642" s="679">
        <f t="shared" ca="1" si="106"/>
        <v>-6.1396357329759947E-2</v>
      </c>
      <c r="V642" s="679">
        <f t="shared" ca="1" si="106"/>
        <v>-53.097187056976644</v>
      </c>
      <c r="W642" s="679">
        <f t="shared" ca="1" si="107"/>
        <v>-41.656585121705163</v>
      </c>
      <c r="X642" s="679">
        <f t="shared" ca="1" si="106"/>
        <v>-28.748180377424315</v>
      </c>
      <c r="Y642" s="679">
        <f t="shared" ca="1" si="106"/>
        <v>-136.58914541328781</v>
      </c>
      <c r="Z642" s="679">
        <f t="shared" ca="1" si="106"/>
        <v>0</v>
      </c>
      <c r="AA642" t="str">
        <f t="shared" ref="AA642:AA705" si="108">file_name</f>
        <v>HUM_ASR_FY_2022</v>
      </c>
      <c r="AB642" s="958">
        <f t="shared" ref="AB642:AB705" si="109">file_date</f>
        <v>45032</v>
      </c>
      <c r="AC642" t="str">
        <f t="shared" ref="AC642:AC705" si="110">status</f>
        <v>Unaudited</v>
      </c>
    </row>
    <row r="643" spans="1:29" x14ac:dyDescent="0.25">
      <c r="A643" t="s">
        <v>420</v>
      </c>
      <c r="B643" t="s">
        <v>1385</v>
      </c>
      <c r="C643" t="s">
        <v>1386</v>
      </c>
      <c r="D643">
        <v>1900</v>
      </c>
      <c r="E643" s="958">
        <v>1</v>
      </c>
      <c r="F643" t="s">
        <v>441</v>
      </c>
      <c r="G643" s="958">
        <v>366</v>
      </c>
      <c r="H643" t="s">
        <v>380</v>
      </c>
      <c r="I643" s="938" t="s">
        <v>488</v>
      </c>
      <c r="J643" s="938" t="s">
        <v>444</v>
      </c>
      <c r="K643" s="938" t="s">
        <v>434</v>
      </c>
      <c r="L643" s="938" t="s">
        <v>943</v>
      </c>
      <c r="M643" s="959" t="s">
        <v>935</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HUM_ASR_FY_2022</v>
      </c>
      <c r="AB643" s="958">
        <f t="shared" si="109"/>
        <v>45032</v>
      </c>
      <c r="AC643" t="str">
        <f t="shared" si="110"/>
        <v>Unaudited</v>
      </c>
    </row>
    <row r="644" spans="1:29" x14ac:dyDescent="0.25">
      <c r="A644" t="s">
        <v>420</v>
      </c>
      <c r="B644" t="s">
        <v>1385</v>
      </c>
      <c r="C644" t="s">
        <v>1386</v>
      </c>
      <c r="D644">
        <v>1900</v>
      </c>
      <c r="E644" s="958">
        <v>1</v>
      </c>
      <c r="F644" t="s">
        <v>441</v>
      </c>
      <c r="G644" s="958">
        <v>366</v>
      </c>
      <c r="H644" t="s">
        <v>380</v>
      </c>
      <c r="I644" s="938" t="s">
        <v>488</v>
      </c>
      <c r="J644" s="938" t="s">
        <v>444</v>
      </c>
      <c r="K644" s="938" t="s">
        <v>434</v>
      </c>
      <c r="L644" s="954" t="s">
        <v>167</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HUM_ASR_FY_2022</v>
      </c>
      <c r="AB644" s="958">
        <f t="shared" si="109"/>
        <v>45032</v>
      </c>
      <c r="AC644" t="str">
        <f t="shared" si="110"/>
        <v>Unaudited</v>
      </c>
    </row>
    <row r="645" spans="1:29" x14ac:dyDescent="0.25">
      <c r="A645" t="s">
        <v>420</v>
      </c>
      <c r="B645" t="s">
        <v>1385</v>
      </c>
      <c r="C645" t="s">
        <v>1386</v>
      </c>
      <c r="D645">
        <v>1900</v>
      </c>
      <c r="E645" s="958">
        <v>1</v>
      </c>
      <c r="F645" t="s">
        <v>441</v>
      </c>
      <c r="G645" s="958">
        <v>366</v>
      </c>
      <c r="H645" t="s">
        <v>380</v>
      </c>
      <c r="I645" s="938" t="s">
        <v>488</v>
      </c>
      <c r="J645" s="938" t="s">
        <v>444</v>
      </c>
      <c r="K645" s="938" t="s">
        <v>434</v>
      </c>
      <c r="L645" s="954" t="s">
        <v>168</v>
      </c>
      <c r="M645" s="959" t="s">
        <v>329</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HUM_ASR_FY_2022</v>
      </c>
      <c r="AB645" s="958">
        <f t="shared" si="109"/>
        <v>45032</v>
      </c>
      <c r="AC645" t="str">
        <f t="shared" si="110"/>
        <v>Unaudited</v>
      </c>
    </row>
    <row r="646" spans="1:29" x14ac:dyDescent="0.25">
      <c r="A646" t="s">
        <v>420</v>
      </c>
      <c r="B646" t="s">
        <v>1385</v>
      </c>
      <c r="C646" t="s">
        <v>1386</v>
      </c>
      <c r="D646">
        <v>1900</v>
      </c>
      <c r="E646" s="958">
        <v>1</v>
      </c>
      <c r="F646" t="s">
        <v>441</v>
      </c>
      <c r="G646" s="958">
        <v>366</v>
      </c>
      <c r="H646" t="s">
        <v>380</v>
      </c>
      <c r="I646" s="938" t="s">
        <v>488</v>
      </c>
      <c r="J646" s="938" t="s">
        <v>450</v>
      </c>
      <c r="K646" s="938" t="s">
        <v>435</v>
      </c>
      <c r="L646" s="938" t="s">
        <v>121</v>
      </c>
      <c r="M646" s="959" t="s">
        <v>27</v>
      </c>
      <c r="N646" s="679">
        <f t="shared" ca="1" si="105"/>
        <v>4621067.5437661232</v>
      </c>
      <c r="O646" s="679">
        <f t="shared" ca="1" si="106"/>
        <v>-18324.961593617809</v>
      </c>
      <c r="P646" s="679">
        <f t="shared" ca="1" si="106"/>
        <v>4639392.5053597409</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HUM_ASR_FY_2022</v>
      </c>
      <c r="AB646" s="958">
        <f t="shared" si="109"/>
        <v>45032</v>
      </c>
      <c r="AC646" t="str">
        <f t="shared" si="110"/>
        <v>Unaudited</v>
      </c>
    </row>
    <row r="647" spans="1:29" x14ac:dyDescent="0.25">
      <c r="A647" t="s">
        <v>420</v>
      </c>
      <c r="B647" t="s">
        <v>1385</v>
      </c>
      <c r="C647" t="s">
        <v>1386</v>
      </c>
      <c r="D647">
        <v>1900</v>
      </c>
      <c r="E647" s="958">
        <v>1</v>
      </c>
      <c r="F647" t="s">
        <v>441</v>
      </c>
      <c r="G647" s="958">
        <v>366</v>
      </c>
      <c r="H647" t="s">
        <v>380</v>
      </c>
      <c r="I647" s="959" t="s">
        <v>488</v>
      </c>
      <c r="J647" s="959" t="s">
        <v>450</v>
      </c>
      <c r="K647" s="959" t="s">
        <v>435</v>
      </c>
      <c r="L647" s="938" t="s">
        <v>122</v>
      </c>
      <c r="M647" s="959" t="s">
        <v>97</v>
      </c>
      <c r="N647" s="679">
        <f t="shared" ca="1" si="105"/>
        <v>207587.17610449635</v>
      </c>
      <c r="O647" s="679">
        <f t="shared" ca="1" si="106"/>
        <v>0</v>
      </c>
      <c r="P647" s="679">
        <f t="shared" ca="1" si="106"/>
        <v>207587.17610449635</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HUM_ASR_FY_2022</v>
      </c>
      <c r="AB647" s="958">
        <f t="shared" si="109"/>
        <v>45032</v>
      </c>
      <c r="AC647" t="str">
        <f t="shared" si="110"/>
        <v>Unaudited</v>
      </c>
    </row>
    <row r="648" spans="1:29" x14ac:dyDescent="0.25">
      <c r="A648" t="s">
        <v>420</v>
      </c>
      <c r="B648" t="s">
        <v>1385</v>
      </c>
      <c r="C648" t="s">
        <v>1386</v>
      </c>
      <c r="D648">
        <v>1900</v>
      </c>
      <c r="E648" s="958">
        <v>1</v>
      </c>
      <c r="F648" t="s">
        <v>441</v>
      </c>
      <c r="G648" s="958">
        <v>366</v>
      </c>
      <c r="H648" t="s">
        <v>380</v>
      </c>
      <c r="I648" s="938" t="s">
        <v>488</v>
      </c>
      <c r="J648" s="938" t="s">
        <v>450</v>
      </c>
      <c r="K648" s="938" t="s">
        <v>435</v>
      </c>
      <c r="L648" s="938" t="s">
        <v>123</v>
      </c>
      <c r="M648" s="959" t="s">
        <v>98</v>
      </c>
      <c r="N648" s="679">
        <f t="shared" ca="1" si="105"/>
        <v>411443.33304961433</v>
      </c>
      <c r="O648" s="679">
        <f t="shared" ca="1" si="106"/>
        <v>0</v>
      </c>
      <c r="P648" s="679">
        <f t="shared" ca="1" si="106"/>
        <v>411443.33304961433</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HUM_ASR_FY_2022</v>
      </c>
      <c r="AB648" s="958">
        <f t="shared" si="109"/>
        <v>45032</v>
      </c>
      <c r="AC648" t="str">
        <f t="shared" si="110"/>
        <v>Unaudited</v>
      </c>
    </row>
    <row r="649" spans="1:29" x14ac:dyDescent="0.25">
      <c r="A649" t="s">
        <v>420</v>
      </c>
      <c r="B649" t="s">
        <v>1385</v>
      </c>
      <c r="C649" t="s">
        <v>1386</v>
      </c>
      <c r="D649">
        <v>1900</v>
      </c>
      <c r="E649" s="958">
        <v>1</v>
      </c>
      <c r="F649" t="s">
        <v>441</v>
      </c>
      <c r="G649" s="958">
        <v>366</v>
      </c>
      <c r="H649" t="s">
        <v>380</v>
      </c>
      <c r="I649" s="938" t="s">
        <v>488</v>
      </c>
      <c r="J649" s="938" t="s">
        <v>450</v>
      </c>
      <c r="K649" s="938" t="s">
        <v>435</v>
      </c>
      <c r="L649" s="938" t="s">
        <v>124</v>
      </c>
      <c r="M649" s="959" t="s">
        <v>99</v>
      </c>
      <c r="N649" s="679">
        <f t="shared" ca="1" si="105"/>
        <v>1020631.9257582691</v>
      </c>
      <c r="O649" s="679">
        <f t="shared" ca="1" si="106"/>
        <v>0</v>
      </c>
      <c r="P649" s="679">
        <f t="shared" ca="1" si="106"/>
        <v>1020631.9257582691</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HUM_ASR_FY_2022</v>
      </c>
      <c r="AB649" s="958">
        <f t="shared" si="109"/>
        <v>45032</v>
      </c>
      <c r="AC649" t="str">
        <f t="shared" si="110"/>
        <v>Unaudited</v>
      </c>
    </row>
    <row r="650" spans="1:29" x14ac:dyDescent="0.25">
      <c r="A650" t="s">
        <v>420</v>
      </c>
      <c r="B650" t="s">
        <v>1385</v>
      </c>
      <c r="C650" t="s">
        <v>1386</v>
      </c>
      <c r="D650">
        <v>1900</v>
      </c>
      <c r="E650" s="958">
        <v>1</v>
      </c>
      <c r="F650" t="s">
        <v>441</v>
      </c>
      <c r="G650" s="958">
        <v>366</v>
      </c>
      <c r="H650" t="s">
        <v>380</v>
      </c>
      <c r="I650" s="938" t="s">
        <v>488</v>
      </c>
      <c r="J650" s="938" t="s">
        <v>450</v>
      </c>
      <c r="K650" s="938" t="s">
        <v>435</v>
      </c>
      <c r="L650" s="938" t="s">
        <v>125</v>
      </c>
      <c r="M650" s="959" t="s">
        <v>100</v>
      </c>
      <c r="N650" s="679">
        <f t="shared" ca="1" si="105"/>
        <v>926121.16065924824</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19860.115779353946</v>
      </c>
      <c r="P650" s="679">
        <f t="shared" ca="1" si="112"/>
        <v>906261.04487989435</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HUM_ASR_FY_2022</v>
      </c>
      <c r="AB650" s="958">
        <f t="shared" si="109"/>
        <v>45032</v>
      </c>
      <c r="AC650" t="str">
        <f t="shared" si="110"/>
        <v>Unaudited</v>
      </c>
    </row>
    <row r="651" spans="1:29" x14ac:dyDescent="0.25">
      <c r="A651" t="s">
        <v>420</v>
      </c>
      <c r="B651" t="s">
        <v>1385</v>
      </c>
      <c r="C651" t="s">
        <v>1386</v>
      </c>
      <c r="D651">
        <v>1900</v>
      </c>
      <c r="E651" s="958">
        <v>1</v>
      </c>
      <c r="F651" t="s">
        <v>441</v>
      </c>
      <c r="G651" s="958">
        <v>366</v>
      </c>
      <c r="H651" t="s">
        <v>380</v>
      </c>
      <c r="I651" s="959" t="s">
        <v>488</v>
      </c>
      <c r="J651" s="959" t="s">
        <v>450</v>
      </c>
      <c r="K651" s="959" t="s">
        <v>435</v>
      </c>
      <c r="L651" s="938" t="s">
        <v>126</v>
      </c>
      <c r="M651" s="959" t="s">
        <v>28</v>
      </c>
      <c r="N651" s="679">
        <f t="shared" ca="1" si="105"/>
        <v>23796.569312892414</v>
      </c>
      <c r="O651" s="679">
        <f t="shared" ca="1" si="112"/>
        <v>0</v>
      </c>
      <c r="P651" s="679">
        <f t="shared" ca="1" si="112"/>
        <v>23796.569312892414</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HUM_ASR_FY_2022</v>
      </c>
      <c r="AB651" s="958">
        <f t="shared" si="109"/>
        <v>45032</v>
      </c>
      <c r="AC651" t="str">
        <f t="shared" si="110"/>
        <v>Unaudited</v>
      </c>
    </row>
    <row r="652" spans="1:29" x14ac:dyDescent="0.25">
      <c r="A652" t="s">
        <v>420</v>
      </c>
      <c r="B652" t="s">
        <v>1385</v>
      </c>
      <c r="C652" t="s">
        <v>1386</v>
      </c>
      <c r="D652">
        <v>1900</v>
      </c>
      <c r="E652" s="958">
        <v>1</v>
      </c>
      <c r="F652" t="s">
        <v>441</v>
      </c>
      <c r="G652" s="958">
        <v>366</v>
      </c>
      <c r="H652" t="s">
        <v>380</v>
      </c>
      <c r="I652" s="959" t="s">
        <v>488</v>
      </c>
      <c r="J652" s="959" t="s">
        <v>436</v>
      </c>
      <c r="K652" s="959" t="s">
        <v>436</v>
      </c>
      <c r="L652" s="938" t="s">
        <v>128</v>
      </c>
      <c r="M652" s="959" t="s">
        <v>326</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HUM_ASR_FY_2022</v>
      </c>
      <c r="AB652" s="958">
        <f t="shared" si="109"/>
        <v>45032</v>
      </c>
      <c r="AC652" t="str">
        <f t="shared" si="110"/>
        <v>Unaudited</v>
      </c>
    </row>
    <row r="653" spans="1:29" x14ac:dyDescent="0.25">
      <c r="A653" t="s">
        <v>420</v>
      </c>
      <c r="B653" t="s">
        <v>1385</v>
      </c>
      <c r="C653" t="s">
        <v>1386</v>
      </c>
      <c r="D653">
        <v>1900</v>
      </c>
      <c r="E653" s="958">
        <v>1</v>
      </c>
      <c r="F653" t="s">
        <v>441</v>
      </c>
      <c r="G653" s="958">
        <v>366</v>
      </c>
      <c r="H653" t="s">
        <v>380</v>
      </c>
      <c r="I653" s="959" t="s">
        <v>488</v>
      </c>
      <c r="J653" s="959" t="s">
        <v>436</v>
      </c>
      <c r="K653" s="959" t="s">
        <v>436</v>
      </c>
      <c r="L653" s="938" t="s">
        <v>129</v>
      </c>
      <c r="M653" s="959" t="s">
        <v>325</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HUM_ASR_FY_2022</v>
      </c>
      <c r="AB653" s="958">
        <f t="shared" si="109"/>
        <v>45032</v>
      </c>
      <c r="AC653" t="str">
        <f t="shared" si="110"/>
        <v>Unaudited</v>
      </c>
    </row>
    <row r="654" spans="1:29" ht="30" x14ac:dyDescent="0.25">
      <c r="A654" t="s">
        <v>420</v>
      </c>
      <c r="B654" t="s">
        <v>1385</v>
      </c>
      <c r="C654" t="s">
        <v>1386</v>
      </c>
      <c r="D654">
        <v>1900</v>
      </c>
      <c r="E654" s="958">
        <v>1</v>
      </c>
      <c r="F654" t="s">
        <v>441</v>
      </c>
      <c r="G654" s="958">
        <v>366</v>
      </c>
      <c r="H654" t="s">
        <v>380</v>
      </c>
      <c r="I654" s="959" t="s">
        <v>488</v>
      </c>
      <c r="J654" s="959" t="s">
        <v>436</v>
      </c>
      <c r="K654" s="959" t="s">
        <v>436</v>
      </c>
      <c r="L654" s="938" t="s">
        <v>130</v>
      </c>
      <c r="M654" s="959" t="s">
        <v>179</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HUM_ASR_FY_2022</v>
      </c>
      <c r="AB654" s="958">
        <f t="shared" si="109"/>
        <v>45032</v>
      </c>
      <c r="AC654" t="str">
        <f t="shared" si="110"/>
        <v>Unaudited</v>
      </c>
    </row>
    <row r="655" spans="1:29" x14ac:dyDescent="0.25">
      <c r="A655" t="s">
        <v>420</v>
      </c>
      <c r="B655" t="s">
        <v>1385</v>
      </c>
      <c r="C655" t="s">
        <v>1386</v>
      </c>
      <c r="D655">
        <v>1900</v>
      </c>
      <c r="E655" s="958">
        <v>1</v>
      </c>
      <c r="F655" t="s">
        <v>441</v>
      </c>
      <c r="G655" s="958">
        <v>366</v>
      </c>
      <c r="H655" t="s">
        <v>380</v>
      </c>
      <c r="I655" s="959" t="s">
        <v>488</v>
      </c>
      <c r="J655" s="959" t="s">
        <v>436</v>
      </c>
      <c r="K655" s="959" t="s">
        <v>436</v>
      </c>
      <c r="L655" s="954" t="s">
        <v>131</v>
      </c>
      <c r="M655" s="959" t="s">
        <v>494</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HUM_ASR_FY_2022</v>
      </c>
      <c r="AB655" s="958">
        <f t="shared" si="109"/>
        <v>45032</v>
      </c>
      <c r="AC655" t="str">
        <f t="shared" si="110"/>
        <v>Unaudited</v>
      </c>
    </row>
    <row r="656" spans="1:29" x14ac:dyDescent="0.25">
      <c r="A656" t="s">
        <v>420</v>
      </c>
      <c r="B656" t="s">
        <v>1385</v>
      </c>
      <c r="C656" t="s">
        <v>1386</v>
      </c>
      <c r="D656">
        <v>1900</v>
      </c>
      <c r="E656" s="958">
        <v>1</v>
      </c>
      <c r="F656" t="s">
        <v>441</v>
      </c>
      <c r="G656" s="958">
        <v>366</v>
      </c>
      <c r="H656" t="s">
        <v>380</v>
      </c>
      <c r="I656" s="959" t="s">
        <v>488</v>
      </c>
      <c r="J656" s="959" t="s">
        <v>436</v>
      </c>
      <c r="K656" s="959" t="s">
        <v>436</v>
      </c>
      <c r="L656" s="938" t="s">
        <v>132</v>
      </c>
      <c r="M656" s="959" t="s">
        <v>495</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HUM_ASR_FY_2022</v>
      </c>
      <c r="AB656" s="958">
        <f t="shared" si="109"/>
        <v>45032</v>
      </c>
      <c r="AC656" t="str">
        <f t="shared" si="110"/>
        <v>Unaudited</v>
      </c>
    </row>
    <row r="657" spans="1:29" x14ac:dyDescent="0.25">
      <c r="A657" t="s">
        <v>420</v>
      </c>
      <c r="B657" t="s">
        <v>1385</v>
      </c>
      <c r="C657" t="s">
        <v>1386</v>
      </c>
      <c r="D657">
        <v>1900</v>
      </c>
      <c r="E657" s="958">
        <v>1</v>
      </c>
      <c r="F657" t="s">
        <v>441</v>
      </c>
      <c r="G657" s="958">
        <v>366</v>
      </c>
      <c r="H657" t="s">
        <v>380</v>
      </c>
      <c r="I657" s="938" t="s">
        <v>488</v>
      </c>
      <c r="J657" s="938" t="s">
        <v>436</v>
      </c>
      <c r="K657" s="938" t="s">
        <v>436</v>
      </c>
      <c r="L657" s="938" t="s">
        <v>133</v>
      </c>
      <c r="M657" s="959" t="s">
        <v>496</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HUM_ASR_FY_2022</v>
      </c>
      <c r="AB657" s="958">
        <f t="shared" si="109"/>
        <v>45032</v>
      </c>
      <c r="AC657" t="str">
        <f t="shared" si="110"/>
        <v>Unaudited</v>
      </c>
    </row>
    <row r="658" spans="1:29" ht="30" x14ac:dyDescent="0.25">
      <c r="A658" t="s">
        <v>420</v>
      </c>
      <c r="B658" t="s">
        <v>1385</v>
      </c>
      <c r="C658" t="s">
        <v>1386</v>
      </c>
      <c r="D658">
        <v>1900</v>
      </c>
      <c r="E658" s="958">
        <v>1</v>
      </c>
      <c r="F658" t="s">
        <v>441</v>
      </c>
      <c r="G658" s="958">
        <v>366</v>
      </c>
      <c r="H658" t="s">
        <v>380</v>
      </c>
      <c r="I658" s="959" t="s">
        <v>489</v>
      </c>
      <c r="J658" s="959" t="s">
        <v>26</v>
      </c>
      <c r="K658" s="959" t="s">
        <v>26</v>
      </c>
      <c r="L658" s="938" t="s">
        <v>269</v>
      </c>
      <c r="M658" s="959" t="s">
        <v>26</v>
      </c>
      <c r="N658" s="679">
        <f t="shared" ca="1" si="105"/>
        <v>-427150.18124622619</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HUM_ASR_FY_2022</v>
      </c>
      <c r="AB658" s="958">
        <f t="shared" si="109"/>
        <v>45032</v>
      </c>
      <c r="AC658" t="str">
        <f t="shared" si="110"/>
        <v>Unaudited</v>
      </c>
    </row>
    <row r="659" spans="1:29" x14ac:dyDescent="0.25">
      <c r="A659" t="s">
        <v>420</v>
      </c>
      <c r="B659" t="s">
        <v>1385</v>
      </c>
      <c r="C659" t="s">
        <v>1386</v>
      </c>
      <c r="D659">
        <v>1900</v>
      </c>
      <c r="E659" s="958">
        <v>1</v>
      </c>
      <c r="F659" t="s">
        <v>1031</v>
      </c>
      <c r="G659" s="958" t="s">
        <v>1384</v>
      </c>
      <c r="H659" t="s">
        <v>380</v>
      </c>
      <c r="I659" s="938" t="s">
        <v>432</v>
      </c>
      <c r="J659" s="938" t="s">
        <v>432</v>
      </c>
      <c r="K659" s="938" t="s">
        <v>432</v>
      </c>
      <c r="L659" s="938"/>
      <c r="M659" s="938" t="s">
        <v>432</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-41</v>
      </c>
      <c r="AA659" t="str">
        <f t="shared" si="108"/>
        <v>HUM_ASR_FY_2022</v>
      </c>
      <c r="AB659" s="958">
        <f t="shared" si="109"/>
        <v>45032</v>
      </c>
      <c r="AC659" t="str">
        <f t="shared" si="110"/>
        <v>Unaudited</v>
      </c>
    </row>
    <row r="660" spans="1:29" x14ac:dyDescent="0.25">
      <c r="A660" t="s">
        <v>420</v>
      </c>
      <c r="B660" t="s">
        <v>1385</v>
      </c>
      <c r="C660" t="s">
        <v>1386</v>
      </c>
      <c r="D660">
        <v>1900</v>
      </c>
      <c r="E660" s="958">
        <v>1</v>
      </c>
      <c r="F660" t="s">
        <v>1031</v>
      </c>
      <c r="G660" s="958" t="s">
        <v>1384</v>
      </c>
      <c r="H660" t="s">
        <v>380</v>
      </c>
      <c r="I660" s="938" t="s">
        <v>487</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546469.33999999857</v>
      </c>
      <c r="AA660" t="str">
        <f t="shared" si="108"/>
        <v>HUM_ASR_FY_2022</v>
      </c>
      <c r="AB660" s="958">
        <f t="shared" si="109"/>
        <v>45032</v>
      </c>
      <c r="AC660" t="str">
        <f t="shared" si="110"/>
        <v>Unaudited</v>
      </c>
    </row>
    <row r="661" spans="1:29" x14ac:dyDescent="0.25">
      <c r="A661" t="s">
        <v>420</v>
      </c>
      <c r="B661" t="s">
        <v>1385</v>
      </c>
      <c r="C661" t="s">
        <v>1386</v>
      </c>
      <c r="D661">
        <v>1900</v>
      </c>
      <c r="E661" s="958">
        <v>1</v>
      </c>
      <c r="F661" t="s">
        <v>1031</v>
      </c>
      <c r="G661" s="958" t="s">
        <v>1384</v>
      </c>
      <c r="H661" t="s">
        <v>380</v>
      </c>
      <c r="I661" s="938" t="s">
        <v>487</v>
      </c>
      <c r="J661" s="938" t="s">
        <v>12</v>
      </c>
      <c r="K661" s="938" t="s">
        <v>1328</v>
      </c>
      <c r="L661" s="938" t="s">
        <v>1319</v>
      </c>
      <c r="M661" s="959" t="s">
        <v>1328</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797838.54997126118</v>
      </c>
      <c r="AA661" t="str">
        <f t="shared" si="108"/>
        <v>HUM_ASR_FY_2022</v>
      </c>
      <c r="AB661" s="958">
        <f t="shared" si="109"/>
        <v>45032</v>
      </c>
      <c r="AC661" t="str">
        <f t="shared" si="110"/>
        <v>Unaudited</v>
      </c>
    </row>
    <row r="662" spans="1:29" x14ac:dyDescent="0.25">
      <c r="A662" t="s">
        <v>420</v>
      </c>
      <c r="B662" t="s">
        <v>1385</v>
      </c>
      <c r="C662" t="s">
        <v>1386</v>
      </c>
      <c r="D662">
        <v>1900</v>
      </c>
      <c r="E662" s="958">
        <v>1</v>
      </c>
      <c r="F662" t="s">
        <v>1031</v>
      </c>
      <c r="G662" s="958" t="s">
        <v>1384</v>
      </c>
      <c r="H662" t="s">
        <v>380</v>
      </c>
      <c r="I662" s="938" t="s">
        <v>487</v>
      </c>
      <c r="J662" s="938" t="s">
        <v>490</v>
      </c>
      <c r="K662" s="938" t="s">
        <v>491</v>
      </c>
      <c r="L662" s="938" t="s">
        <v>63</v>
      </c>
      <c r="M662" s="959" t="s">
        <v>343</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HUM_ASR_FY_2022</v>
      </c>
      <c r="AB662" s="958">
        <f t="shared" si="109"/>
        <v>45032</v>
      </c>
      <c r="AC662" t="str">
        <f t="shared" si="110"/>
        <v>Unaudited</v>
      </c>
    </row>
    <row r="663" spans="1:29" x14ac:dyDescent="0.25">
      <c r="A663" t="s">
        <v>420</v>
      </c>
      <c r="B663" t="s">
        <v>1385</v>
      </c>
      <c r="C663" t="s">
        <v>1386</v>
      </c>
      <c r="D663">
        <v>1900</v>
      </c>
      <c r="E663" s="958">
        <v>1</v>
      </c>
      <c r="F663" t="s">
        <v>1031</v>
      </c>
      <c r="G663" s="958" t="s">
        <v>1384</v>
      </c>
      <c r="H663" t="s">
        <v>380</v>
      </c>
      <c r="I663" s="938" t="s">
        <v>487</v>
      </c>
      <c r="J663" s="938" t="s">
        <v>490</v>
      </c>
      <c r="K663" s="938" t="s">
        <v>1019</v>
      </c>
      <c r="L663" s="944" t="s">
        <v>915</v>
      </c>
      <c r="M663" s="960" t="s">
        <v>916</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52250.100000000013</v>
      </c>
      <c r="AA663" t="str">
        <f t="shared" si="108"/>
        <v>HUM_ASR_FY_2022</v>
      </c>
      <c r="AB663" s="958">
        <f t="shared" si="109"/>
        <v>45032</v>
      </c>
      <c r="AC663" t="str">
        <f t="shared" si="110"/>
        <v>Unaudited</v>
      </c>
    </row>
    <row r="664" spans="1:29" x14ac:dyDescent="0.25">
      <c r="A664" t="s">
        <v>420</v>
      </c>
      <c r="B664" t="s">
        <v>1385</v>
      </c>
      <c r="C664" t="s">
        <v>1386</v>
      </c>
      <c r="D664">
        <v>1900</v>
      </c>
      <c r="E664" s="958">
        <v>1</v>
      </c>
      <c r="F664" t="s">
        <v>1031</v>
      </c>
      <c r="G664" s="958" t="s">
        <v>1384</v>
      </c>
      <c r="H664" t="s">
        <v>380</v>
      </c>
      <c r="I664" s="938" t="s">
        <v>487</v>
      </c>
      <c r="J664" s="938" t="s">
        <v>13</v>
      </c>
      <c r="K664" s="938" t="s">
        <v>492</v>
      </c>
      <c r="L664" s="938" t="s">
        <v>94</v>
      </c>
      <c r="M664" s="959" t="s">
        <v>146</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HUM_ASR_FY_2022</v>
      </c>
      <c r="AB664" s="958">
        <f t="shared" si="109"/>
        <v>45032</v>
      </c>
      <c r="AC664" t="str">
        <f t="shared" si="110"/>
        <v>Unaudited</v>
      </c>
    </row>
    <row r="665" spans="1:29" x14ac:dyDescent="0.25">
      <c r="A665" t="s">
        <v>420</v>
      </c>
      <c r="B665" t="s">
        <v>1385</v>
      </c>
      <c r="C665" t="s">
        <v>1386</v>
      </c>
      <c r="D665">
        <v>1900</v>
      </c>
      <c r="E665" s="958">
        <v>1</v>
      </c>
      <c r="F665" t="s">
        <v>1031</v>
      </c>
      <c r="G665" s="958" t="s">
        <v>1384</v>
      </c>
      <c r="H665" t="s">
        <v>380</v>
      </c>
      <c r="I665" s="938" t="s">
        <v>487</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-94233.390000000014</v>
      </c>
      <c r="AA665" t="str">
        <f t="shared" si="108"/>
        <v>HUM_ASR_FY_2022</v>
      </c>
      <c r="AB665" s="958">
        <f t="shared" si="109"/>
        <v>45032</v>
      </c>
      <c r="AC665" t="str">
        <f t="shared" si="110"/>
        <v>Unaudited</v>
      </c>
    </row>
    <row r="666" spans="1:29" x14ac:dyDescent="0.25">
      <c r="A666" t="s">
        <v>420</v>
      </c>
      <c r="B666" t="s">
        <v>1385</v>
      </c>
      <c r="C666" t="s">
        <v>1386</v>
      </c>
      <c r="D666">
        <v>1900</v>
      </c>
      <c r="E666" s="958">
        <v>1</v>
      </c>
      <c r="F666" t="s">
        <v>1031</v>
      </c>
      <c r="G666" s="958" t="s">
        <v>1384</v>
      </c>
      <c r="H666" t="s">
        <v>380</v>
      </c>
      <c r="I666" s="938" t="s">
        <v>488</v>
      </c>
      <c r="J666" s="938" t="s">
        <v>444</v>
      </c>
      <c r="K666" s="938" t="s">
        <v>0</v>
      </c>
      <c r="L666" s="938">
        <v>2.1</v>
      </c>
      <c r="M666" s="959" t="s">
        <v>147</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791676.2899999998</v>
      </c>
      <c r="AA666" t="str">
        <f t="shared" si="108"/>
        <v>HUM_ASR_FY_2022</v>
      </c>
      <c r="AB666" s="958">
        <f t="shared" si="109"/>
        <v>45032</v>
      </c>
      <c r="AC666" t="str">
        <f t="shared" si="110"/>
        <v>Unaudited</v>
      </c>
    </row>
    <row r="667" spans="1:29" ht="30" x14ac:dyDescent="0.25">
      <c r="A667" t="s">
        <v>420</v>
      </c>
      <c r="B667" t="s">
        <v>1385</v>
      </c>
      <c r="C667" t="s">
        <v>1386</v>
      </c>
      <c r="D667">
        <v>1900</v>
      </c>
      <c r="E667" s="958">
        <v>1</v>
      </c>
      <c r="F667" t="s">
        <v>1031</v>
      </c>
      <c r="G667" s="958" t="s">
        <v>1384</v>
      </c>
      <c r="H667" t="s">
        <v>380</v>
      </c>
      <c r="I667" s="938" t="s">
        <v>488</v>
      </c>
      <c r="J667" s="938" t="s">
        <v>444</v>
      </c>
      <c r="K667" s="938" t="s">
        <v>0</v>
      </c>
      <c r="L667" s="938">
        <v>2.2000000000000002</v>
      </c>
      <c r="M667" s="959" t="s">
        <v>148</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-1001446.7135131406</v>
      </c>
      <c r="AA667" t="str">
        <f t="shared" si="108"/>
        <v>HUM_ASR_FY_2022</v>
      </c>
      <c r="AB667" s="958">
        <f t="shared" si="109"/>
        <v>45032</v>
      </c>
      <c r="AC667" t="str">
        <f t="shared" si="110"/>
        <v>Unaudited</v>
      </c>
    </row>
    <row r="668" spans="1:29" x14ac:dyDescent="0.25">
      <c r="A668" t="s">
        <v>420</v>
      </c>
      <c r="B668" t="s">
        <v>1385</v>
      </c>
      <c r="C668" t="s">
        <v>1386</v>
      </c>
      <c r="D668">
        <v>1900</v>
      </c>
      <c r="E668" s="958">
        <v>1</v>
      </c>
      <c r="F668" t="s">
        <v>1031</v>
      </c>
      <c r="G668" s="958" t="s">
        <v>1384</v>
      </c>
      <c r="H668" t="s">
        <v>380</v>
      </c>
      <c r="I668" s="938" t="s">
        <v>488</v>
      </c>
      <c r="J668" s="938" t="s">
        <v>444</v>
      </c>
      <c r="K668" s="938" t="s">
        <v>0</v>
      </c>
      <c r="L668" s="938">
        <v>2.2999999999999998</v>
      </c>
      <c r="M668" s="959" t="s">
        <v>149</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-1271270.8799999978</v>
      </c>
      <c r="AA668" t="str">
        <f t="shared" si="108"/>
        <v>HUM_ASR_FY_2022</v>
      </c>
      <c r="AB668" s="958">
        <f t="shared" si="109"/>
        <v>45032</v>
      </c>
      <c r="AC668" t="str">
        <f t="shared" si="110"/>
        <v>Unaudited</v>
      </c>
    </row>
    <row r="669" spans="1:29" x14ac:dyDescent="0.25">
      <c r="A669" t="s">
        <v>420</v>
      </c>
      <c r="B669" t="s">
        <v>1385</v>
      </c>
      <c r="C669" t="s">
        <v>1386</v>
      </c>
      <c r="D669">
        <v>1900</v>
      </c>
      <c r="E669" s="958">
        <v>1</v>
      </c>
      <c r="F669" t="s">
        <v>1031</v>
      </c>
      <c r="G669" s="958" t="s">
        <v>1384</v>
      </c>
      <c r="H669" t="s">
        <v>380</v>
      </c>
      <c r="I669" s="938" t="s">
        <v>488</v>
      </c>
      <c r="J669" s="938" t="s">
        <v>444</v>
      </c>
      <c r="K669" s="938" t="s">
        <v>0</v>
      </c>
      <c r="L669" s="938">
        <v>2.4</v>
      </c>
      <c r="M669" s="959" t="s">
        <v>150</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-554661.0399999998</v>
      </c>
      <c r="AA669" t="str">
        <f t="shared" si="108"/>
        <v>HUM_ASR_FY_2022</v>
      </c>
      <c r="AB669" s="958">
        <f t="shared" si="109"/>
        <v>45032</v>
      </c>
      <c r="AC669" t="str">
        <f t="shared" si="110"/>
        <v>Unaudited</v>
      </c>
    </row>
    <row r="670" spans="1:29" ht="30" x14ac:dyDescent="0.25">
      <c r="A670" t="s">
        <v>420</v>
      </c>
      <c r="B670" t="s">
        <v>1385</v>
      </c>
      <c r="C670" t="s">
        <v>1386</v>
      </c>
      <c r="D670">
        <v>1900</v>
      </c>
      <c r="E670" s="958">
        <v>1</v>
      </c>
      <c r="F670" t="s">
        <v>1031</v>
      </c>
      <c r="G670" s="958" t="s">
        <v>1384</v>
      </c>
      <c r="H670" t="s">
        <v>380</v>
      </c>
      <c r="I670" s="938" t="s">
        <v>488</v>
      </c>
      <c r="J670" s="938" t="s">
        <v>444</v>
      </c>
      <c r="K670" s="938" t="s">
        <v>0</v>
      </c>
      <c r="L670" s="938">
        <v>2.5</v>
      </c>
      <c r="M670" s="959" t="s">
        <v>151</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HUM_ASR_FY_2022</v>
      </c>
      <c r="AB670" s="958">
        <f t="shared" si="109"/>
        <v>45032</v>
      </c>
      <c r="AC670" t="str">
        <f t="shared" si="110"/>
        <v>Unaudited</v>
      </c>
    </row>
    <row r="671" spans="1:29" x14ac:dyDescent="0.25">
      <c r="A671" t="s">
        <v>420</v>
      </c>
      <c r="B671" t="s">
        <v>1385</v>
      </c>
      <c r="C671" t="s">
        <v>1386</v>
      </c>
      <c r="D671">
        <v>1900</v>
      </c>
      <c r="E671" s="958">
        <v>1</v>
      </c>
      <c r="F671" t="s">
        <v>1031</v>
      </c>
      <c r="G671" s="958" t="s">
        <v>1384</v>
      </c>
      <c r="H671" t="s">
        <v>380</v>
      </c>
      <c r="I671" s="938" t="s">
        <v>488</v>
      </c>
      <c r="J671" s="938" t="s">
        <v>444</v>
      </c>
      <c r="K671" s="938" t="s">
        <v>0</v>
      </c>
      <c r="L671" s="938" t="s">
        <v>96</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HUM_ASR_FY_2022</v>
      </c>
      <c r="AB671" s="958">
        <f t="shared" si="109"/>
        <v>45032</v>
      </c>
      <c r="AC671" t="str">
        <f t="shared" si="110"/>
        <v>Unaudited</v>
      </c>
    </row>
    <row r="672" spans="1:29" x14ac:dyDescent="0.25">
      <c r="A672" t="s">
        <v>420</v>
      </c>
      <c r="B672" t="s">
        <v>1385</v>
      </c>
      <c r="C672" t="s">
        <v>1386</v>
      </c>
      <c r="D672">
        <v>1900</v>
      </c>
      <c r="E672" s="958">
        <v>1</v>
      </c>
      <c r="F672" t="s">
        <v>1031</v>
      </c>
      <c r="G672" s="958" t="s">
        <v>1384</v>
      </c>
      <c r="H672" t="s">
        <v>380</v>
      </c>
      <c r="I672" s="938" t="s">
        <v>488</v>
      </c>
      <c r="J672" s="938" t="s">
        <v>444</v>
      </c>
      <c r="K672" s="938" t="s">
        <v>0</v>
      </c>
      <c r="L672" s="938" t="s">
        <v>152</v>
      </c>
      <c r="M672" s="959" t="s">
        <v>451</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HUM_ASR_FY_2022</v>
      </c>
      <c r="AB672" s="958">
        <f t="shared" si="109"/>
        <v>45032</v>
      </c>
      <c r="AC672" t="str">
        <f t="shared" si="110"/>
        <v>Unaudited</v>
      </c>
    </row>
    <row r="673" spans="1:29" x14ac:dyDescent="0.25">
      <c r="A673" t="s">
        <v>420</v>
      </c>
      <c r="B673" t="s">
        <v>1385</v>
      </c>
      <c r="C673" t="s">
        <v>1386</v>
      </c>
      <c r="D673">
        <v>1900</v>
      </c>
      <c r="E673" s="958">
        <v>1</v>
      </c>
      <c r="F673" t="s">
        <v>1031</v>
      </c>
      <c r="G673" s="958" t="s">
        <v>1384</v>
      </c>
      <c r="H673" t="s">
        <v>380</v>
      </c>
      <c r="I673" s="938" t="s">
        <v>488</v>
      </c>
      <c r="J673" s="938" t="s">
        <v>444</v>
      </c>
      <c r="K673" s="938" t="s">
        <v>0</v>
      </c>
      <c r="L673" s="946" t="s">
        <v>917</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HUM_ASR_FY_2022</v>
      </c>
      <c r="AB673" s="958">
        <f t="shared" si="109"/>
        <v>45032</v>
      </c>
      <c r="AC673" t="str">
        <f t="shared" si="110"/>
        <v>Unaudited</v>
      </c>
    </row>
    <row r="674" spans="1:29" x14ac:dyDescent="0.25">
      <c r="A674" t="s">
        <v>420</v>
      </c>
      <c r="B674" t="s">
        <v>1385</v>
      </c>
      <c r="C674" t="s">
        <v>1386</v>
      </c>
      <c r="D674">
        <v>1900</v>
      </c>
      <c r="E674" s="958">
        <v>1</v>
      </c>
      <c r="F674" t="s">
        <v>1031</v>
      </c>
      <c r="G674" s="958" t="s">
        <v>1384</v>
      </c>
      <c r="H674" t="s">
        <v>380</v>
      </c>
      <c r="I674" s="938" t="s">
        <v>488</v>
      </c>
      <c r="J674" s="938" t="s">
        <v>444</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-45176.889999999483</v>
      </c>
      <c r="AA674" t="str">
        <f t="shared" si="108"/>
        <v>HUM_ASR_FY_2022</v>
      </c>
      <c r="AB674" s="958">
        <f t="shared" si="109"/>
        <v>45032</v>
      </c>
      <c r="AC674" t="str">
        <f t="shared" si="110"/>
        <v>Unaudited</v>
      </c>
    </row>
    <row r="675" spans="1:29" x14ac:dyDescent="0.25">
      <c r="A675" t="s">
        <v>420</v>
      </c>
      <c r="B675" t="s">
        <v>1385</v>
      </c>
      <c r="C675" t="s">
        <v>1386</v>
      </c>
      <c r="D675">
        <v>1900</v>
      </c>
      <c r="E675" s="958">
        <v>1</v>
      </c>
      <c r="F675" t="s">
        <v>1031</v>
      </c>
      <c r="G675" s="958" t="s">
        <v>1384</v>
      </c>
      <c r="H675" t="s">
        <v>380</v>
      </c>
      <c r="I675" s="959" t="s">
        <v>488</v>
      </c>
      <c r="J675" s="959" t="s">
        <v>444</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13247.700000000004</v>
      </c>
      <c r="AA675" t="str">
        <f t="shared" si="108"/>
        <v>HUM_ASR_FY_2022</v>
      </c>
      <c r="AB675" s="958">
        <f t="shared" si="109"/>
        <v>45032</v>
      </c>
      <c r="AC675" t="str">
        <f t="shared" si="110"/>
        <v>Unaudited</v>
      </c>
    </row>
    <row r="676" spans="1:29" x14ac:dyDescent="0.25">
      <c r="A676" t="s">
        <v>420</v>
      </c>
      <c r="B676" t="s">
        <v>1385</v>
      </c>
      <c r="C676" t="s">
        <v>1386</v>
      </c>
      <c r="D676">
        <v>1900</v>
      </c>
      <c r="E676" s="958">
        <v>1</v>
      </c>
      <c r="F676" t="s">
        <v>1031</v>
      </c>
      <c r="G676" s="958" t="s">
        <v>1384</v>
      </c>
      <c r="H676" t="s">
        <v>380</v>
      </c>
      <c r="I676" s="938" t="s">
        <v>488</v>
      </c>
      <c r="J676" s="938" t="s">
        <v>444</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-1119.71</v>
      </c>
      <c r="AA676" t="str">
        <f t="shared" si="108"/>
        <v>HUM_ASR_FY_2022</v>
      </c>
      <c r="AB676" s="958">
        <f t="shared" si="109"/>
        <v>45032</v>
      </c>
      <c r="AC676" t="str">
        <f t="shared" si="110"/>
        <v>Unaudited</v>
      </c>
    </row>
    <row r="677" spans="1:29" x14ac:dyDescent="0.25">
      <c r="A677" t="s">
        <v>420</v>
      </c>
      <c r="B677" t="s">
        <v>1385</v>
      </c>
      <c r="C677" t="s">
        <v>1386</v>
      </c>
      <c r="D677">
        <v>1900</v>
      </c>
      <c r="E677" s="958">
        <v>1</v>
      </c>
      <c r="F677" t="s">
        <v>1031</v>
      </c>
      <c r="G677" s="958" t="s">
        <v>1384</v>
      </c>
      <c r="H677" t="s">
        <v>380</v>
      </c>
      <c r="I677" s="938" t="s">
        <v>488</v>
      </c>
      <c r="J677" s="938" t="s">
        <v>444</v>
      </c>
      <c r="K677" s="938" t="s">
        <v>53</v>
      </c>
      <c r="L677" s="938" t="s">
        <v>44</v>
      </c>
      <c r="M677" s="963" t="s">
        <v>153</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HUM_ASR_FY_2022</v>
      </c>
      <c r="AB677" s="958">
        <f t="shared" si="109"/>
        <v>45032</v>
      </c>
      <c r="AC677" t="str">
        <f t="shared" si="110"/>
        <v>Unaudited</v>
      </c>
    </row>
    <row r="678" spans="1:29" x14ac:dyDescent="0.25">
      <c r="A678" t="s">
        <v>420</v>
      </c>
      <c r="B678" t="s">
        <v>1385</v>
      </c>
      <c r="C678" t="s">
        <v>1386</v>
      </c>
      <c r="D678">
        <v>1900</v>
      </c>
      <c r="E678" s="958">
        <v>1</v>
      </c>
      <c r="F678" t="s">
        <v>1031</v>
      </c>
      <c r="G678" s="958" t="s">
        <v>1384</v>
      </c>
      <c r="H678" t="s">
        <v>380</v>
      </c>
      <c r="I678" s="938" t="s">
        <v>488</v>
      </c>
      <c r="J678" s="938" t="s">
        <v>444</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-6148.5</v>
      </c>
      <c r="AA678" t="str">
        <f t="shared" si="108"/>
        <v>HUM_ASR_FY_2022</v>
      </c>
      <c r="AB678" s="958">
        <f t="shared" si="109"/>
        <v>45032</v>
      </c>
      <c r="AC678" t="str">
        <f t="shared" si="110"/>
        <v>Unaudited</v>
      </c>
    </row>
    <row r="679" spans="1:29" x14ac:dyDescent="0.25">
      <c r="A679" t="s">
        <v>420</v>
      </c>
      <c r="B679" t="s">
        <v>1385</v>
      </c>
      <c r="C679" t="s">
        <v>1386</v>
      </c>
      <c r="D679">
        <v>1900</v>
      </c>
      <c r="E679" s="958">
        <v>1</v>
      </c>
      <c r="F679" t="s">
        <v>1031</v>
      </c>
      <c r="G679" s="958" t="s">
        <v>1384</v>
      </c>
      <c r="H679" t="s">
        <v>380</v>
      </c>
      <c r="I679" s="938" t="s">
        <v>488</v>
      </c>
      <c r="J679" s="938" t="s">
        <v>444</v>
      </c>
      <c r="K679" s="938" t="s">
        <v>53</v>
      </c>
      <c r="L679" s="938" t="s">
        <v>42</v>
      </c>
      <c r="M679" s="963" t="s">
        <v>154</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HUM_ASR_FY_2022</v>
      </c>
      <c r="AB679" s="958">
        <f t="shared" si="109"/>
        <v>45032</v>
      </c>
      <c r="AC679" t="str">
        <f t="shared" si="110"/>
        <v>Unaudited</v>
      </c>
    </row>
    <row r="680" spans="1:29" x14ac:dyDescent="0.25">
      <c r="A680" t="s">
        <v>420</v>
      </c>
      <c r="B680" t="s">
        <v>1385</v>
      </c>
      <c r="C680" t="s">
        <v>1386</v>
      </c>
      <c r="D680">
        <v>1900</v>
      </c>
      <c r="E680" s="958">
        <v>1</v>
      </c>
      <c r="F680" t="s">
        <v>1031</v>
      </c>
      <c r="G680" s="958" t="s">
        <v>1384</v>
      </c>
      <c r="H680" t="s">
        <v>380</v>
      </c>
      <c r="I680" s="938" t="s">
        <v>488</v>
      </c>
      <c r="J680" s="938" t="s">
        <v>444</v>
      </c>
      <c r="K680" s="938" t="s">
        <v>53</v>
      </c>
      <c r="L680" s="938" t="s">
        <v>43</v>
      </c>
      <c r="M680" s="963" t="s">
        <v>462</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HUM_ASR_FY_2022</v>
      </c>
      <c r="AB680" s="958">
        <f t="shared" si="109"/>
        <v>45032</v>
      </c>
      <c r="AC680" t="str">
        <f t="shared" si="110"/>
        <v>Unaudited</v>
      </c>
    </row>
    <row r="681" spans="1:29" x14ac:dyDescent="0.25">
      <c r="A681" t="s">
        <v>420</v>
      </c>
      <c r="B681" t="s">
        <v>1385</v>
      </c>
      <c r="C681" t="s">
        <v>1386</v>
      </c>
      <c r="D681">
        <v>1900</v>
      </c>
      <c r="E681" s="958">
        <v>1</v>
      </c>
      <c r="F681" t="s">
        <v>1031</v>
      </c>
      <c r="G681" s="958" t="s">
        <v>1384</v>
      </c>
      <c r="H681" t="s">
        <v>380</v>
      </c>
      <c r="I681" s="938" t="s">
        <v>488</v>
      </c>
      <c r="J681" s="938" t="s">
        <v>444</v>
      </c>
      <c r="K681" s="938" t="s">
        <v>920</v>
      </c>
      <c r="L681" s="938" t="s">
        <v>921</v>
      </c>
      <c r="M681" s="963" t="s">
        <v>920</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-141904.72000000023</v>
      </c>
      <c r="AA681" t="str">
        <f t="shared" si="108"/>
        <v>HUM_ASR_FY_2022</v>
      </c>
      <c r="AB681" s="958">
        <f t="shared" si="109"/>
        <v>45032</v>
      </c>
      <c r="AC681" t="str">
        <f t="shared" si="110"/>
        <v>Unaudited</v>
      </c>
    </row>
    <row r="682" spans="1:29" x14ac:dyDescent="0.25">
      <c r="A682" t="s">
        <v>420</v>
      </c>
      <c r="B682" t="s">
        <v>1385</v>
      </c>
      <c r="C682" t="s">
        <v>1386</v>
      </c>
      <c r="D682">
        <v>1900</v>
      </c>
      <c r="E682" s="958">
        <v>1</v>
      </c>
      <c r="F682" t="s">
        <v>1031</v>
      </c>
      <c r="G682" s="958" t="s">
        <v>1384</v>
      </c>
      <c r="H682" t="s">
        <v>380</v>
      </c>
      <c r="I682" s="938" t="s">
        <v>488</v>
      </c>
      <c r="J682" s="938" t="s">
        <v>444</v>
      </c>
      <c r="K682" s="938" t="s">
        <v>920</v>
      </c>
      <c r="L682" s="946" t="s">
        <v>922</v>
      </c>
      <c r="M682" s="961" t="s">
        <v>925</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HUM_ASR_FY_2022</v>
      </c>
      <c r="AB682" s="958">
        <f t="shared" si="109"/>
        <v>45032</v>
      </c>
      <c r="AC682" t="str">
        <f t="shared" si="110"/>
        <v>Unaudited</v>
      </c>
    </row>
    <row r="683" spans="1:29" x14ac:dyDescent="0.25">
      <c r="A683" t="s">
        <v>420</v>
      </c>
      <c r="B683" t="s">
        <v>1385</v>
      </c>
      <c r="C683" t="s">
        <v>1386</v>
      </c>
      <c r="D683">
        <v>1900</v>
      </c>
      <c r="E683" s="958">
        <v>1</v>
      </c>
      <c r="F683" t="s">
        <v>1031</v>
      </c>
      <c r="G683" s="958" t="s">
        <v>1384</v>
      </c>
      <c r="H683" t="s">
        <v>380</v>
      </c>
      <c r="I683" s="963" t="s">
        <v>488</v>
      </c>
      <c r="J683" s="963" t="s">
        <v>444</v>
      </c>
      <c r="K683" s="963" t="s">
        <v>920</v>
      </c>
      <c r="L683" s="938" t="s">
        <v>923</v>
      </c>
      <c r="M683" s="963" t="s">
        <v>926</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HUM_ASR_FY_2022</v>
      </c>
      <c r="AB683" s="958">
        <f t="shared" si="109"/>
        <v>45032</v>
      </c>
      <c r="AC683" t="str">
        <f t="shared" si="110"/>
        <v>Unaudited</v>
      </c>
    </row>
    <row r="684" spans="1:29" x14ac:dyDescent="0.25">
      <c r="A684" t="s">
        <v>420</v>
      </c>
      <c r="B684" t="s">
        <v>1385</v>
      </c>
      <c r="C684" t="s">
        <v>1386</v>
      </c>
      <c r="D684">
        <v>1900</v>
      </c>
      <c r="E684" s="958">
        <v>1</v>
      </c>
      <c r="F684" t="s">
        <v>1031</v>
      </c>
      <c r="G684" s="958" t="s">
        <v>1384</v>
      </c>
      <c r="H684" t="s">
        <v>380</v>
      </c>
      <c r="I684" s="938" t="s">
        <v>488</v>
      </c>
      <c r="J684" s="938" t="s">
        <v>444</v>
      </c>
      <c r="K684" s="938" t="s">
        <v>445</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-776.8599999999999</v>
      </c>
      <c r="AA684" t="str">
        <f t="shared" si="108"/>
        <v>HUM_ASR_FY_2022</v>
      </c>
      <c r="AB684" s="958">
        <f t="shared" si="109"/>
        <v>45032</v>
      </c>
      <c r="AC684" t="str">
        <f t="shared" si="110"/>
        <v>Unaudited</v>
      </c>
    </row>
    <row r="685" spans="1:29" ht="30" x14ac:dyDescent="0.25">
      <c r="A685" t="s">
        <v>420</v>
      </c>
      <c r="B685" t="s">
        <v>1385</v>
      </c>
      <c r="C685" t="s">
        <v>1386</v>
      </c>
      <c r="D685">
        <v>1900</v>
      </c>
      <c r="E685" s="958">
        <v>1</v>
      </c>
      <c r="F685" t="s">
        <v>1031</v>
      </c>
      <c r="G685" s="958" t="s">
        <v>1384</v>
      </c>
      <c r="H685" t="s">
        <v>380</v>
      </c>
      <c r="I685" s="938" t="s">
        <v>488</v>
      </c>
      <c r="J685" s="938" t="s">
        <v>444</v>
      </c>
      <c r="K685" s="938" t="s">
        <v>445</v>
      </c>
      <c r="L685" s="944">
        <v>5.2</v>
      </c>
      <c r="M685" s="964" t="s">
        <v>303</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-41922.699725877661</v>
      </c>
      <c r="AA685" t="str">
        <f t="shared" si="108"/>
        <v>HUM_ASR_FY_2022</v>
      </c>
      <c r="AB685" s="958">
        <f t="shared" si="109"/>
        <v>45032</v>
      </c>
      <c r="AC685" t="str">
        <f t="shared" si="110"/>
        <v>Unaudited</v>
      </c>
    </row>
    <row r="686" spans="1:29" ht="30" x14ac:dyDescent="0.25">
      <c r="A686" t="s">
        <v>420</v>
      </c>
      <c r="B686" t="s">
        <v>1385</v>
      </c>
      <c r="C686" t="s">
        <v>1386</v>
      </c>
      <c r="D686">
        <v>1900</v>
      </c>
      <c r="E686" s="958">
        <v>1</v>
      </c>
      <c r="F686" t="s">
        <v>1031</v>
      </c>
      <c r="G686" s="958" t="s">
        <v>1384</v>
      </c>
      <c r="H686" t="s">
        <v>380</v>
      </c>
      <c r="I686" s="938" t="s">
        <v>488</v>
      </c>
      <c r="J686" s="938" t="s">
        <v>444</v>
      </c>
      <c r="K686" s="938" t="s">
        <v>445</v>
      </c>
      <c r="L686" s="948">
        <v>5.3</v>
      </c>
      <c r="M686" s="965" t="s">
        <v>304</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HUM_ASR_FY_2022</v>
      </c>
      <c r="AB686" s="958">
        <f t="shared" si="109"/>
        <v>45032</v>
      </c>
      <c r="AC686" t="str">
        <f t="shared" si="110"/>
        <v>Unaudited</v>
      </c>
    </row>
    <row r="687" spans="1:29" x14ac:dyDescent="0.25">
      <c r="A687" t="s">
        <v>420</v>
      </c>
      <c r="B687" t="s">
        <v>1385</v>
      </c>
      <c r="C687" t="s">
        <v>1386</v>
      </c>
      <c r="D687">
        <v>1900</v>
      </c>
      <c r="E687" s="958">
        <v>1</v>
      </c>
      <c r="F687" t="s">
        <v>1031</v>
      </c>
      <c r="G687" s="958" t="s">
        <v>1384</v>
      </c>
      <c r="H687" t="s">
        <v>380</v>
      </c>
      <c r="I687" s="964" t="s">
        <v>488</v>
      </c>
      <c r="J687" s="964" t="s">
        <v>444</v>
      </c>
      <c r="K687" s="964" t="s">
        <v>445</v>
      </c>
      <c r="L687" s="944" t="s">
        <v>82</v>
      </c>
      <c r="M687" s="964" t="s">
        <v>453</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HUM_ASR_FY_2022</v>
      </c>
      <c r="AB687" s="958">
        <f t="shared" si="109"/>
        <v>45032</v>
      </c>
      <c r="AC687" t="str">
        <f t="shared" si="110"/>
        <v>Unaudited</v>
      </c>
    </row>
    <row r="688" spans="1:29" x14ac:dyDescent="0.25">
      <c r="A688" t="s">
        <v>420</v>
      </c>
      <c r="B688" t="s">
        <v>1385</v>
      </c>
      <c r="C688" t="s">
        <v>1386</v>
      </c>
      <c r="D688">
        <v>1900</v>
      </c>
      <c r="E688" s="958">
        <v>1</v>
      </c>
      <c r="F688" t="s">
        <v>1031</v>
      </c>
      <c r="G688" s="958" t="s">
        <v>1384</v>
      </c>
      <c r="H688" t="s">
        <v>380</v>
      </c>
      <c r="I688" s="938" t="s">
        <v>488</v>
      </c>
      <c r="J688" s="938" t="s">
        <v>444</v>
      </c>
      <c r="K688" s="938" t="s">
        <v>446</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HUM_ASR_FY_2022</v>
      </c>
      <c r="AB688" s="958">
        <f t="shared" si="109"/>
        <v>45032</v>
      </c>
      <c r="AC688" t="str">
        <f t="shared" si="110"/>
        <v>Unaudited</v>
      </c>
    </row>
    <row r="689" spans="1:29" x14ac:dyDescent="0.25">
      <c r="A689" t="s">
        <v>420</v>
      </c>
      <c r="B689" t="s">
        <v>1385</v>
      </c>
      <c r="C689" t="s">
        <v>1386</v>
      </c>
      <c r="D689">
        <v>1900</v>
      </c>
      <c r="E689" s="958">
        <v>1</v>
      </c>
      <c r="F689" t="s">
        <v>1031</v>
      </c>
      <c r="G689" s="958" t="s">
        <v>1384</v>
      </c>
      <c r="H689" t="s">
        <v>380</v>
      </c>
      <c r="I689" s="938" t="s">
        <v>488</v>
      </c>
      <c r="J689" s="938" t="s">
        <v>444</v>
      </c>
      <c r="K689" s="938" t="s">
        <v>446</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HUM_ASR_FY_2022</v>
      </c>
      <c r="AB689" s="958">
        <f t="shared" si="109"/>
        <v>45032</v>
      </c>
      <c r="AC689" t="str">
        <f t="shared" si="110"/>
        <v>Unaudited</v>
      </c>
    </row>
    <row r="690" spans="1:29" x14ac:dyDescent="0.25">
      <c r="A690" t="s">
        <v>420</v>
      </c>
      <c r="B690" t="s">
        <v>1385</v>
      </c>
      <c r="C690" t="s">
        <v>1386</v>
      </c>
      <c r="D690">
        <v>1900</v>
      </c>
      <c r="E690" s="958">
        <v>1</v>
      </c>
      <c r="F690" t="s">
        <v>1031</v>
      </c>
      <c r="G690" s="958" t="s">
        <v>1384</v>
      </c>
      <c r="H690" t="s">
        <v>380</v>
      </c>
      <c r="I690" s="938" t="s">
        <v>488</v>
      </c>
      <c r="J690" s="938" t="s">
        <v>444</v>
      </c>
      <c r="K690" s="938" t="s">
        <v>446</v>
      </c>
      <c r="L690" s="938">
        <v>6.3</v>
      </c>
      <c r="M690" s="963" t="s">
        <v>184</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HUM_ASR_FY_2022</v>
      </c>
      <c r="AB690" s="958">
        <f t="shared" si="109"/>
        <v>45032</v>
      </c>
      <c r="AC690" t="str">
        <f t="shared" si="110"/>
        <v>Unaudited</v>
      </c>
    </row>
    <row r="691" spans="1:29" x14ac:dyDescent="0.25">
      <c r="A691" t="s">
        <v>420</v>
      </c>
      <c r="B691" t="s">
        <v>1385</v>
      </c>
      <c r="C691" t="s">
        <v>1386</v>
      </c>
      <c r="D691">
        <v>1900</v>
      </c>
      <c r="E691" s="958">
        <v>1</v>
      </c>
      <c r="F691" t="s">
        <v>1031</v>
      </c>
      <c r="G691" s="958" t="s">
        <v>1384</v>
      </c>
      <c r="H691" t="s">
        <v>380</v>
      </c>
      <c r="I691" s="938" t="s">
        <v>488</v>
      </c>
      <c r="J691" s="938" t="s">
        <v>444</v>
      </c>
      <c r="K691" s="938" t="s">
        <v>446</v>
      </c>
      <c r="L691" s="946" t="s">
        <v>87</v>
      </c>
      <c r="M691" s="961" t="s">
        <v>454</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HUM_ASR_FY_2022</v>
      </c>
      <c r="AB691" s="958">
        <f t="shared" si="109"/>
        <v>45032</v>
      </c>
      <c r="AC691" t="str">
        <f t="shared" si="110"/>
        <v>Unaudited</v>
      </c>
    </row>
    <row r="692" spans="1:29" x14ac:dyDescent="0.25">
      <c r="A692" t="s">
        <v>420</v>
      </c>
      <c r="B692" t="s">
        <v>1385</v>
      </c>
      <c r="C692" t="s">
        <v>1386</v>
      </c>
      <c r="D692">
        <v>1900</v>
      </c>
      <c r="E692" s="958">
        <v>1</v>
      </c>
      <c r="F692" t="s">
        <v>1031</v>
      </c>
      <c r="G692" s="958" t="s">
        <v>1384</v>
      </c>
      <c r="H692" t="s">
        <v>380</v>
      </c>
      <c r="I692" s="963" t="s">
        <v>488</v>
      </c>
      <c r="J692" s="963" t="s">
        <v>444</v>
      </c>
      <c r="K692" s="963" t="s">
        <v>447</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32772.219999999994</v>
      </c>
      <c r="AA692" t="str">
        <f t="shared" si="108"/>
        <v>HUM_ASR_FY_2022</v>
      </c>
      <c r="AB692" s="958">
        <f t="shared" si="109"/>
        <v>45032</v>
      </c>
      <c r="AC692" t="str">
        <f t="shared" si="110"/>
        <v>Unaudited</v>
      </c>
    </row>
    <row r="693" spans="1:29" x14ac:dyDescent="0.25">
      <c r="A693" t="s">
        <v>420</v>
      </c>
      <c r="B693" t="s">
        <v>1385</v>
      </c>
      <c r="C693" t="s">
        <v>1386</v>
      </c>
      <c r="D693">
        <v>1900</v>
      </c>
      <c r="E693" s="958">
        <v>1</v>
      </c>
      <c r="F693" t="s">
        <v>1031</v>
      </c>
      <c r="G693" s="958" t="s">
        <v>1384</v>
      </c>
      <c r="H693" t="s">
        <v>380</v>
      </c>
      <c r="I693" s="938" t="s">
        <v>488</v>
      </c>
      <c r="J693" s="938" t="s">
        <v>444</v>
      </c>
      <c r="K693" s="938" t="s">
        <v>447</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HUM_ASR_FY_2022</v>
      </c>
      <c r="AB693" s="958">
        <f t="shared" si="109"/>
        <v>45032</v>
      </c>
      <c r="AC693" t="str">
        <f t="shared" si="110"/>
        <v>Unaudited</v>
      </c>
    </row>
    <row r="694" spans="1:29" x14ac:dyDescent="0.25">
      <c r="A694" t="s">
        <v>420</v>
      </c>
      <c r="B694" t="s">
        <v>1385</v>
      </c>
      <c r="C694" t="s">
        <v>1386</v>
      </c>
      <c r="D694">
        <v>1900</v>
      </c>
      <c r="E694" s="958">
        <v>1</v>
      </c>
      <c r="F694" t="s">
        <v>1031</v>
      </c>
      <c r="G694" s="958" t="s">
        <v>1384</v>
      </c>
      <c r="H694" t="s">
        <v>380</v>
      </c>
      <c r="I694" s="938" t="s">
        <v>488</v>
      </c>
      <c r="J694" s="938" t="s">
        <v>444</v>
      </c>
      <c r="K694" s="938" t="s">
        <v>447</v>
      </c>
      <c r="L694" s="938">
        <v>7.3</v>
      </c>
      <c r="M694" s="963" t="s">
        <v>155</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-41455.873351379028</v>
      </c>
      <c r="AA694" t="str">
        <f t="shared" si="108"/>
        <v>HUM_ASR_FY_2022</v>
      </c>
      <c r="AB694" s="958">
        <f t="shared" si="109"/>
        <v>45032</v>
      </c>
      <c r="AC694" t="str">
        <f t="shared" si="110"/>
        <v>Unaudited</v>
      </c>
    </row>
    <row r="695" spans="1:29" x14ac:dyDescent="0.25">
      <c r="A695" t="s">
        <v>420</v>
      </c>
      <c r="B695" t="s">
        <v>1385</v>
      </c>
      <c r="C695" t="s">
        <v>1386</v>
      </c>
      <c r="D695">
        <v>1900</v>
      </c>
      <c r="E695" s="958">
        <v>1</v>
      </c>
      <c r="F695" t="s">
        <v>1031</v>
      </c>
      <c r="G695" s="958" t="s">
        <v>1384</v>
      </c>
      <c r="H695" t="s">
        <v>380</v>
      </c>
      <c r="I695" s="938" t="s">
        <v>488</v>
      </c>
      <c r="J695" s="938" t="s">
        <v>444</v>
      </c>
      <c r="K695" s="938" t="s">
        <v>447</v>
      </c>
      <c r="L695" s="938" t="s">
        <v>91</v>
      </c>
      <c r="M695" s="963" t="s">
        <v>455</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HUM_ASR_FY_2022</v>
      </c>
      <c r="AB695" s="958">
        <f t="shared" si="109"/>
        <v>45032</v>
      </c>
      <c r="AC695" t="str">
        <f t="shared" si="110"/>
        <v>Unaudited</v>
      </c>
    </row>
    <row r="696" spans="1:29" x14ac:dyDescent="0.25">
      <c r="A696" t="s">
        <v>420</v>
      </c>
      <c r="B696" t="s">
        <v>1385</v>
      </c>
      <c r="C696" t="s">
        <v>1386</v>
      </c>
      <c r="D696">
        <v>1900</v>
      </c>
      <c r="E696" s="958">
        <v>1</v>
      </c>
      <c r="F696" t="s">
        <v>1031</v>
      </c>
      <c r="G696" s="958" t="s">
        <v>1384</v>
      </c>
      <c r="H696" t="s">
        <v>380</v>
      </c>
      <c r="I696" s="938" t="s">
        <v>488</v>
      </c>
      <c r="J696" s="938" t="s">
        <v>444</v>
      </c>
      <c r="K696" s="938" t="s">
        <v>448</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-88239.73000000001</v>
      </c>
      <c r="AA696" t="str">
        <f t="shared" si="108"/>
        <v>HUM_ASR_FY_2022</v>
      </c>
      <c r="AB696" s="958">
        <f t="shared" si="109"/>
        <v>45032</v>
      </c>
      <c r="AC696" t="str">
        <f t="shared" si="110"/>
        <v>Unaudited</v>
      </c>
    </row>
    <row r="697" spans="1:29" x14ac:dyDescent="0.25">
      <c r="A697" t="s">
        <v>420</v>
      </c>
      <c r="B697" t="s">
        <v>1385</v>
      </c>
      <c r="C697" t="s">
        <v>1386</v>
      </c>
      <c r="D697">
        <v>1900</v>
      </c>
      <c r="E697" s="958">
        <v>1</v>
      </c>
      <c r="F697" t="s">
        <v>1031</v>
      </c>
      <c r="G697" s="958" t="s">
        <v>1384</v>
      </c>
      <c r="H697" t="s">
        <v>380</v>
      </c>
      <c r="I697" s="963" t="s">
        <v>488</v>
      </c>
      <c r="J697" s="963" t="s">
        <v>444</v>
      </c>
      <c r="K697" s="963" t="s">
        <v>448</v>
      </c>
      <c r="L697" s="938" t="s">
        <v>112</v>
      </c>
      <c r="M697" s="963" t="s">
        <v>443</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HUM_ASR_FY_2022</v>
      </c>
      <c r="AB697" s="958">
        <f t="shared" si="109"/>
        <v>45032</v>
      </c>
      <c r="AC697" t="str">
        <f t="shared" si="110"/>
        <v>Unaudited</v>
      </c>
    </row>
    <row r="698" spans="1:29" x14ac:dyDescent="0.25">
      <c r="A698" t="s">
        <v>420</v>
      </c>
      <c r="B698" t="s">
        <v>1385</v>
      </c>
      <c r="C698" t="s">
        <v>1386</v>
      </c>
      <c r="D698">
        <v>1900</v>
      </c>
      <c r="E698" s="958">
        <v>1</v>
      </c>
      <c r="F698" t="s">
        <v>1031</v>
      </c>
      <c r="G698" s="958" t="s">
        <v>1384</v>
      </c>
      <c r="H698" t="s">
        <v>380</v>
      </c>
      <c r="I698" s="938" t="s">
        <v>488</v>
      </c>
      <c r="J698" s="938" t="s">
        <v>444</v>
      </c>
      <c r="K698" s="938" t="s">
        <v>448</v>
      </c>
      <c r="L698" s="938" t="s">
        <v>114</v>
      </c>
      <c r="M698" s="963" t="s">
        <v>157</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HUM_ASR_FY_2022</v>
      </c>
      <c r="AB698" s="958">
        <f t="shared" si="109"/>
        <v>45032</v>
      </c>
      <c r="AC698" t="str">
        <f t="shared" si="110"/>
        <v>Unaudited</v>
      </c>
    </row>
    <row r="699" spans="1:29" x14ac:dyDescent="0.25">
      <c r="A699" t="s">
        <v>420</v>
      </c>
      <c r="B699" t="s">
        <v>1385</v>
      </c>
      <c r="C699" t="s">
        <v>1386</v>
      </c>
      <c r="D699">
        <v>1900</v>
      </c>
      <c r="E699" s="958">
        <v>1</v>
      </c>
      <c r="F699" t="s">
        <v>1031</v>
      </c>
      <c r="G699" s="958" t="s">
        <v>1384</v>
      </c>
      <c r="H699" t="s">
        <v>380</v>
      </c>
      <c r="I699" s="938" t="s">
        <v>488</v>
      </c>
      <c r="J699" s="938" t="s">
        <v>444</v>
      </c>
      <c r="K699" s="938" t="s">
        <v>448</v>
      </c>
      <c r="L699" s="938" t="s">
        <v>115</v>
      </c>
      <c r="M699" s="963" t="s">
        <v>113</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18347.670000000006</v>
      </c>
      <c r="AA699" t="str">
        <f t="shared" si="108"/>
        <v>HUM_ASR_FY_2022</v>
      </c>
      <c r="AB699" s="958">
        <f t="shared" si="109"/>
        <v>45032</v>
      </c>
      <c r="AC699" t="str">
        <f t="shared" si="110"/>
        <v>Unaudited</v>
      </c>
    </row>
    <row r="700" spans="1:29" x14ac:dyDescent="0.25">
      <c r="A700" t="s">
        <v>420</v>
      </c>
      <c r="B700" t="s">
        <v>1385</v>
      </c>
      <c r="C700" t="s">
        <v>1386</v>
      </c>
      <c r="D700">
        <v>1900</v>
      </c>
      <c r="E700" s="958">
        <v>1</v>
      </c>
      <c r="F700" t="s">
        <v>1031</v>
      </c>
      <c r="G700" s="958" t="s">
        <v>1384</v>
      </c>
      <c r="H700" t="s">
        <v>380</v>
      </c>
      <c r="I700" s="938" t="s">
        <v>488</v>
      </c>
      <c r="J700" s="938" t="s">
        <v>444</v>
      </c>
      <c r="K700" s="938" t="s">
        <v>448</v>
      </c>
      <c r="L700" s="938" t="s">
        <v>116</v>
      </c>
      <c r="M700" s="963" t="s">
        <v>158</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HUM_ASR_FY_2022</v>
      </c>
      <c r="AB700" s="958">
        <f t="shared" si="109"/>
        <v>45032</v>
      </c>
      <c r="AC700" t="str">
        <f t="shared" si="110"/>
        <v>Unaudited</v>
      </c>
    </row>
    <row r="701" spans="1:29" x14ac:dyDescent="0.25">
      <c r="A701" t="s">
        <v>420</v>
      </c>
      <c r="B701" t="s">
        <v>1385</v>
      </c>
      <c r="C701" t="s">
        <v>1386</v>
      </c>
      <c r="D701">
        <v>1900</v>
      </c>
      <c r="E701" s="958">
        <v>1</v>
      </c>
      <c r="F701" t="s">
        <v>1031</v>
      </c>
      <c r="G701" s="958" t="s">
        <v>1384</v>
      </c>
      <c r="H701" t="s">
        <v>380</v>
      </c>
      <c r="I701" s="938" t="s">
        <v>488</v>
      </c>
      <c r="J701" s="938" t="s">
        <v>444</v>
      </c>
      <c r="K701" s="938" t="s">
        <v>448</v>
      </c>
      <c r="L701" s="946" t="s">
        <v>159</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HUM_ASR_FY_2022</v>
      </c>
      <c r="AB701" s="958">
        <f t="shared" si="109"/>
        <v>45032</v>
      </c>
      <c r="AC701" t="str">
        <f t="shared" si="110"/>
        <v>Unaudited</v>
      </c>
    </row>
    <row r="702" spans="1:29" x14ac:dyDescent="0.25">
      <c r="A702" t="s">
        <v>420</v>
      </c>
      <c r="B702" t="s">
        <v>1385</v>
      </c>
      <c r="C702" t="s">
        <v>1386</v>
      </c>
      <c r="D702">
        <v>1900</v>
      </c>
      <c r="E702" s="958">
        <v>1</v>
      </c>
      <c r="F702" t="s">
        <v>1031</v>
      </c>
      <c r="G702" s="958" t="s">
        <v>1384</v>
      </c>
      <c r="H702" t="s">
        <v>380</v>
      </c>
      <c r="I702" s="963" t="s">
        <v>488</v>
      </c>
      <c r="J702" s="963" t="s">
        <v>444</v>
      </c>
      <c r="K702" s="963" t="s">
        <v>448</v>
      </c>
      <c r="L702" s="938" t="s">
        <v>442</v>
      </c>
      <c r="M702" s="963" t="s">
        <v>456</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HUM_ASR_FY_2022</v>
      </c>
      <c r="AB702" s="958">
        <f t="shared" si="109"/>
        <v>45032</v>
      </c>
      <c r="AC702" t="str">
        <f t="shared" si="110"/>
        <v>Unaudited</v>
      </c>
    </row>
    <row r="703" spans="1:29" ht="30" x14ac:dyDescent="0.25">
      <c r="A703" t="s">
        <v>420</v>
      </c>
      <c r="B703" t="s">
        <v>1385</v>
      </c>
      <c r="C703" t="s">
        <v>1386</v>
      </c>
      <c r="D703">
        <v>1900</v>
      </c>
      <c r="E703" s="958">
        <v>1</v>
      </c>
      <c r="F703" t="s">
        <v>1031</v>
      </c>
      <c r="G703" s="958" t="s">
        <v>1384</v>
      </c>
      <c r="H703" t="s">
        <v>380</v>
      </c>
      <c r="I703" s="938" t="s">
        <v>488</v>
      </c>
      <c r="J703" s="938" t="s">
        <v>444</v>
      </c>
      <c r="K703" s="938" t="s">
        <v>449</v>
      </c>
      <c r="L703" s="938">
        <v>9.1</v>
      </c>
      <c r="M703" s="963" t="s">
        <v>185</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73311.11</v>
      </c>
      <c r="AA703" t="str">
        <f t="shared" si="108"/>
        <v>HUM_ASR_FY_2022</v>
      </c>
      <c r="AB703" s="958">
        <f t="shared" si="109"/>
        <v>45032</v>
      </c>
      <c r="AC703" t="str">
        <f t="shared" si="110"/>
        <v>Unaudited</v>
      </c>
    </row>
    <row r="704" spans="1:29" x14ac:dyDescent="0.25">
      <c r="A704" t="s">
        <v>420</v>
      </c>
      <c r="B704" t="s">
        <v>1385</v>
      </c>
      <c r="C704" t="s">
        <v>1386</v>
      </c>
      <c r="D704">
        <v>1900</v>
      </c>
      <c r="E704" s="958">
        <v>1</v>
      </c>
      <c r="F704" t="s">
        <v>1031</v>
      </c>
      <c r="G704" s="958" t="s">
        <v>1384</v>
      </c>
      <c r="H704" t="s">
        <v>380</v>
      </c>
      <c r="I704" s="938" t="s">
        <v>488</v>
      </c>
      <c r="J704" s="938" t="s">
        <v>444</v>
      </c>
      <c r="K704" s="938" t="s">
        <v>449</v>
      </c>
      <c r="L704" s="938" t="s">
        <v>106</v>
      </c>
      <c r="M704" s="963" t="s">
        <v>186</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HUM_ASR_FY_2022</v>
      </c>
      <c r="AB704" s="958">
        <f t="shared" si="109"/>
        <v>45032</v>
      </c>
      <c r="AC704" t="str">
        <f t="shared" si="110"/>
        <v>Unaudited</v>
      </c>
    </row>
    <row r="705" spans="1:29" x14ac:dyDescent="0.25">
      <c r="A705" t="s">
        <v>420</v>
      </c>
      <c r="B705" t="s">
        <v>1385</v>
      </c>
      <c r="C705" t="s">
        <v>1386</v>
      </c>
      <c r="D705">
        <v>1900</v>
      </c>
      <c r="E705" s="958">
        <v>1</v>
      </c>
      <c r="F705" t="s">
        <v>1031</v>
      </c>
      <c r="G705" s="958" t="s">
        <v>1384</v>
      </c>
      <c r="H705" t="s">
        <v>380</v>
      </c>
      <c r="I705" s="938" t="s">
        <v>488</v>
      </c>
      <c r="J705" s="938" t="s">
        <v>444</v>
      </c>
      <c r="K705" s="938" t="s">
        <v>449</v>
      </c>
      <c r="L705" s="938" t="s">
        <v>1321</v>
      </c>
      <c r="M705" s="963" t="s">
        <v>1322</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159578.90000000005</v>
      </c>
      <c r="AA705" t="str">
        <f t="shared" si="108"/>
        <v>HUM_ASR_FY_2022</v>
      </c>
      <c r="AB705" s="958">
        <f t="shared" si="109"/>
        <v>45032</v>
      </c>
      <c r="AC705" t="str">
        <f t="shared" si="110"/>
        <v>Unaudited</v>
      </c>
    </row>
    <row r="706" spans="1:29" x14ac:dyDescent="0.25">
      <c r="A706" t="s">
        <v>420</v>
      </c>
      <c r="B706" t="s">
        <v>1385</v>
      </c>
      <c r="C706" t="s">
        <v>1386</v>
      </c>
      <c r="D706">
        <v>1900</v>
      </c>
      <c r="E706" s="958">
        <v>1</v>
      </c>
      <c r="F706" t="s">
        <v>1031</v>
      </c>
      <c r="G706" s="958" t="s">
        <v>1384</v>
      </c>
      <c r="H706" t="s">
        <v>380</v>
      </c>
      <c r="I706" s="938" t="s">
        <v>488</v>
      </c>
      <c r="J706" s="938" t="s">
        <v>444</v>
      </c>
      <c r="K706" s="938" t="s">
        <v>449</v>
      </c>
      <c r="L706" s="938" t="s">
        <v>107</v>
      </c>
      <c r="M706" s="963" t="s">
        <v>187</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19597.140000000003</v>
      </c>
      <c r="AA706" t="str">
        <f t="shared" ref="AA706:AA769" si="122">file_name</f>
        <v>HUM_ASR_FY_2022</v>
      </c>
      <c r="AB706" s="958">
        <f t="shared" ref="AB706:AB769" si="123">file_date</f>
        <v>45032</v>
      </c>
      <c r="AC706" t="str">
        <f t="shared" ref="AC706:AC769" si="124">status</f>
        <v>Unaudited</v>
      </c>
    </row>
    <row r="707" spans="1:29" x14ac:dyDescent="0.25">
      <c r="A707" t="s">
        <v>420</v>
      </c>
      <c r="B707" t="s">
        <v>1385</v>
      </c>
      <c r="C707" t="s">
        <v>1386</v>
      </c>
      <c r="D707">
        <v>1900</v>
      </c>
      <c r="E707" s="958">
        <v>1</v>
      </c>
      <c r="F707" t="s">
        <v>1031</v>
      </c>
      <c r="G707" s="958" t="s">
        <v>1384</v>
      </c>
      <c r="H707" t="s">
        <v>380</v>
      </c>
      <c r="I707" s="938" t="s">
        <v>488</v>
      </c>
      <c r="J707" s="938" t="s">
        <v>444</v>
      </c>
      <c r="K707" s="938" t="s">
        <v>449</v>
      </c>
      <c r="L707" s="938" t="s">
        <v>108</v>
      </c>
      <c r="M707" s="963" t="s">
        <v>160</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-81793.760000000024</v>
      </c>
      <c r="AA707" t="str">
        <f t="shared" si="122"/>
        <v>HUM_ASR_FY_2022</v>
      </c>
      <c r="AB707" s="958">
        <f t="shared" si="123"/>
        <v>45032</v>
      </c>
      <c r="AC707" t="str">
        <f t="shared" si="124"/>
        <v>Unaudited</v>
      </c>
    </row>
    <row r="708" spans="1:29" x14ac:dyDescent="0.25">
      <c r="A708" t="s">
        <v>420</v>
      </c>
      <c r="B708" t="s">
        <v>1385</v>
      </c>
      <c r="C708" t="s">
        <v>1386</v>
      </c>
      <c r="D708">
        <v>1900</v>
      </c>
      <c r="E708" s="958">
        <v>1</v>
      </c>
      <c r="F708" t="s">
        <v>1031</v>
      </c>
      <c r="G708" s="958" t="s">
        <v>1384</v>
      </c>
      <c r="H708" t="s">
        <v>380</v>
      </c>
      <c r="I708" s="938" t="s">
        <v>488</v>
      </c>
      <c r="J708" s="938" t="s">
        <v>444</v>
      </c>
      <c r="K708" s="938" t="s">
        <v>449</v>
      </c>
      <c r="L708" s="938" t="s">
        <v>109</v>
      </c>
      <c r="M708" s="963" t="s">
        <v>134</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285122.92183212406</v>
      </c>
      <c r="AA708" t="str">
        <f t="shared" si="122"/>
        <v>HUM_ASR_FY_2022</v>
      </c>
      <c r="AB708" s="958">
        <f t="shared" si="123"/>
        <v>45032</v>
      </c>
      <c r="AC708" t="str">
        <f t="shared" si="124"/>
        <v>Unaudited</v>
      </c>
    </row>
    <row r="709" spans="1:29" x14ac:dyDescent="0.25">
      <c r="A709" t="s">
        <v>420</v>
      </c>
      <c r="B709" t="s">
        <v>1385</v>
      </c>
      <c r="C709" t="s">
        <v>1386</v>
      </c>
      <c r="D709">
        <v>1900</v>
      </c>
      <c r="E709" s="958">
        <v>1</v>
      </c>
      <c r="F709" t="s">
        <v>1031</v>
      </c>
      <c r="G709" s="958" t="s">
        <v>1384</v>
      </c>
      <c r="H709" t="s">
        <v>380</v>
      </c>
      <c r="I709" s="938" t="s">
        <v>488</v>
      </c>
      <c r="J709" s="938" t="s">
        <v>444</v>
      </c>
      <c r="K709" s="938" t="s">
        <v>449</v>
      </c>
      <c r="L709" s="946" t="s">
        <v>110</v>
      </c>
      <c r="M709" s="961" t="s">
        <v>162</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-215922.00826668294</v>
      </c>
      <c r="AA709" t="str">
        <f t="shared" si="122"/>
        <v>HUM_ASR_FY_2022</v>
      </c>
      <c r="AB709" s="958">
        <f t="shared" si="123"/>
        <v>45032</v>
      </c>
      <c r="AC709" t="str">
        <f t="shared" si="124"/>
        <v>Unaudited</v>
      </c>
    </row>
    <row r="710" spans="1:29" x14ac:dyDescent="0.25">
      <c r="A710" t="s">
        <v>420</v>
      </c>
      <c r="B710" t="s">
        <v>1385</v>
      </c>
      <c r="C710" t="s">
        <v>1386</v>
      </c>
      <c r="D710">
        <v>1900</v>
      </c>
      <c r="E710" s="958">
        <v>1</v>
      </c>
      <c r="F710" t="s">
        <v>1031</v>
      </c>
      <c r="G710" s="958" t="s">
        <v>1384</v>
      </c>
      <c r="H710" t="s">
        <v>380</v>
      </c>
      <c r="I710" s="963" t="s">
        <v>488</v>
      </c>
      <c r="J710" s="963" t="s">
        <v>444</v>
      </c>
      <c r="K710" s="963" t="s">
        <v>449</v>
      </c>
      <c r="L710" s="938" t="s">
        <v>111</v>
      </c>
      <c r="M710" s="963" t="s">
        <v>463</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HUM_ASR_FY_2022</v>
      </c>
      <c r="AB710" s="958">
        <f t="shared" si="123"/>
        <v>45032</v>
      </c>
      <c r="AC710" t="str">
        <f t="shared" si="124"/>
        <v>Unaudited</v>
      </c>
    </row>
    <row r="711" spans="1:29" x14ac:dyDescent="0.25">
      <c r="A711" t="s">
        <v>420</v>
      </c>
      <c r="B711" t="s">
        <v>1385</v>
      </c>
      <c r="C711" t="s">
        <v>1386</v>
      </c>
      <c r="D711">
        <v>1900</v>
      </c>
      <c r="E711" s="958">
        <v>1</v>
      </c>
      <c r="F711" t="s">
        <v>1031</v>
      </c>
      <c r="G711" s="958" t="s">
        <v>1384</v>
      </c>
      <c r="H711" t="s">
        <v>380</v>
      </c>
      <c r="I711" s="938" t="s">
        <v>488</v>
      </c>
      <c r="J711" s="938" t="s">
        <v>444</v>
      </c>
      <c r="K711" s="938" t="s">
        <v>6</v>
      </c>
      <c r="L711" s="938" t="s">
        <v>117</v>
      </c>
      <c r="M711" s="963" t="s">
        <v>188</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HUM_ASR_FY_2022</v>
      </c>
      <c r="AB711" s="958">
        <f t="shared" si="123"/>
        <v>45032</v>
      </c>
      <c r="AC711" t="str">
        <f t="shared" si="124"/>
        <v>Unaudited</v>
      </c>
    </row>
    <row r="712" spans="1:29" x14ac:dyDescent="0.25">
      <c r="A712" t="s">
        <v>420</v>
      </c>
      <c r="B712" t="s">
        <v>1385</v>
      </c>
      <c r="C712" t="s">
        <v>1386</v>
      </c>
      <c r="D712">
        <v>1900</v>
      </c>
      <c r="E712" s="958">
        <v>1</v>
      </c>
      <c r="F712" t="s">
        <v>1031</v>
      </c>
      <c r="G712" s="958" t="s">
        <v>1384</v>
      </c>
      <c r="H712" t="s">
        <v>380</v>
      </c>
      <c r="I712" s="938" t="s">
        <v>488</v>
      </c>
      <c r="J712" s="938" t="s">
        <v>444</v>
      </c>
      <c r="K712" s="938" t="s">
        <v>6</v>
      </c>
      <c r="L712" s="938" t="s">
        <v>45</v>
      </c>
      <c r="M712" s="963" t="s">
        <v>163</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HUM_ASR_FY_2022</v>
      </c>
      <c r="AB712" s="958">
        <f t="shared" si="123"/>
        <v>45032</v>
      </c>
      <c r="AC712" t="str">
        <f t="shared" si="124"/>
        <v>Unaudited</v>
      </c>
    </row>
    <row r="713" spans="1:29" x14ac:dyDescent="0.25">
      <c r="A713" t="s">
        <v>420</v>
      </c>
      <c r="B713" t="s">
        <v>1385</v>
      </c>
      <c r="C713" t="s">
        <v>1386</v>
      </c>
      <c r="D713">
        <v>1900</v>
      </c>
      <c r="E713" s="958">
        <v>1</v>
      </c>
      <c r="F713" t="s">
        <v>1031</v>
      </c>
      <c r="G713" s="958" t="s">
        <v>1384</v>
      </c>
      <c r="H713" t="s">
        <v>380</v>
      </c>
      <c r="I713" s="938" t="s">
        <v>488</v>
      </c>
      <c r="J713" s="938" t="s">
        <v>444</v>
      </c>
      <c r="K713" s="938" t="s">
        <v>6</v>
      </c>
      <c r="L713" s="938" t="s">
        <v>46</v>
      </c>
      <c r="M713" s="963" t="s">
        <v>164</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HUM_ASR_FY_2022</v>
      </c>
      <c r="AB713" s="958">
        <f t="shared" si="123"/>
        <v>45032</v>
      </c>
      <c r="AC713" t="str">
        <f t="shared" si="124"/>
        <v>Unaudited</v>
      </c>
    </row>
    <row r="714" spans="1:29" x14ac:dyDescent="0.25">
      <c r="A714" t="s">
        <v>420</v>
      </c>
      <c r="B714" t="s">
        <v>1385</v>
      </c>
      <c r="C714" t="s">
        <v>1386</v>
      </c>
      <c r="D714">
        <v>1900</v>
      </c>
      <c r="E714" s="958">
        <v>1</v>
      </c>
      <c r="F714" t="s">
        <v>1031</v>
      </c>
      <c r="G714" s="958" t="s">
        <v>1384</v>
      </c>
      <c r="H714" t="s">
        <v>380</v>
      </c>
      <c r="I714" s="938" t="s">
        <v>488</v>
      </c>
      <c r="J714" s="938" t="s">
        <v>444</v>
      </c>
      <c r="K714" s="938" t="s">
        <v>6</v>
      </c>
      <c r="L714" s="938" t="s">
        <v>165</v>
      </c>
      <c r="M714" s="963" t="s">
        <v>461</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HUM_ASR_FY_2022</v>
      </c>
      <c r="AB714" s="958">
        <f t="shared" si="123"/>
        <v>45032</v>
      </c>
      <c r="AC714" t="str">
        <f t="shared" si="124"/>
        <v>Unaudited</v>
      </c>
    </row>
    <row r="715" spans="1:29" x14ac:dyDescent="0.25">
      <c r="A715" t="s">
        <v>420</v>
      </c>
      <c r="B715" t="s">
        <v>1385</v>
      </c>
      <c r="C715" t="s">
        <v>1386</v>
      </c>
      <c r="D715">
        <v>1900</v>
      </c>
      <c r="E715" s="958">
        <v>1</v>
      </c>
      <c r="F715" t="s">
        <v>1031</v>
      </c>
      <c r="G715" s="958" t="s">
        <v>1384</v>
      </c>
      <c r="H715" t="s">
        <v>380</v>
      </c>
      <c r="I715" s="938" t="s">
        <v>488</v>
      </c>
      <c r="J715" s="938" t="s">
        <v>444</v>
      </c>
      <c r="K715" s="938" t="s">
        <v>434</v>
      </c>
      <c r="L715" s="938" t="s">
        <v>120</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HUM_ASR_FY_2022</v>
      </c>
      <c r="AB715" s="958">
        <f t="shared" si="123"/>
        <v>45032</v>
      </c>
      <c r="AC715" t="str">
        <f t="shared" si="124"/>
        <v>Unaudited</v>
      </c>
    </row>
    <row r="716" spans="1:29" x14ac:dyDescent="0.25">
      <c r="A716" t="s">
        <v>420</v>
      </c>
      <c r="B716" t="s">
        <v>1385</v>
      </c>
      <c r="C716" t="s">
        <v>1386</v>
      </c>
      <c r="D716">
        <v>1900</v>
      </c>
      <c r="E716" s="958">
        <v>1</v>
      </c>
      <c r="F716" t="s">
        <v>1031</v>
      </c>
      <c r="G716" s="958" t="s">
        <v>1384</v>
      </c>
      <c r="H716" t="s">
        <v>380</v>
      </c>
      <c r="I716" s="938" t="s">
        <v>488</v>
      </c>
      <c r="J716" s="938" t="s">
        <v>444</v>
      </c>
      <c r="K716" s="938" t="s">
        <v>434</v>
      </c>
      <c r="L716" s="938" t="s">
        <v>943</v>
      </c>
      <c r="M716" s="963" t="s">
        <v>935</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HUM_ASR_FY_2022</v>
      </c>
      <c r="AB716" s="958">
        <f t="shared" si="123"/>
        <v>45032</v>
      </c>
      <c r="AC716" t="str">
        <f t="shared" si="124"/>
        <v>Unaudited</v>
      </c>
    </row>
    <row r="717" spans="1:29" x14ac:dyDescent="0.25">
      <c r="A717" t="s">
        <v>420</v>
      </c>
      <c r="B717" t="s">
        <v>1385</v>
      </c>
      <c r="C717" t="s">
        <v>1386</v>
      </c>
      <c r="D717">
        <v>1900</v>
      </c>
      <c r="E717" s="958">
        <v>1</v>
      </c>
      <c r="F717" t="s">
        <v>1031</v>
      </c>
      <c r="G717" s="958" t="s">
        <v>1384</v>
      </c>
      <c r="H717" t="s">
        <v>380</v>
      </c>
      <c r="I717" s="938" t="s">
        <v>488</v>
      </c>
      <c r="J717" s="938" t="s">
        <v>444</v>
      </c>
      <c r="K717" s="938" t="s">
        <v>434</v>
      </c>
      <c r="L717" s="946" t="s">
        <v>167</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HUM_ASR_FY_2022</v>
      </c>
      <c r="AB717" s="958">
        <f t="shared" si="123"/>
        <v>45032</v>
      </c>
      <c r="AC717" t="str">
        <f t="shared" si="124"/>
        <v>Unaudited</v>
      </c>
    </row>
    <row r="718" spans="1:29" x14ac:dyDescent="0.25">
      <c r="A718" t="s">
        <v>420</v>
      </c>
      <c r="B718" t="s">
        <v>1385</v>
      </c>
      <c r="C718" t="s">
        <v>1386</v>
      </c>
      <c r="D718">
        <v>1900</v>
      </c>
      <c r="E718" s="958">
        <v>1</v>
      </c>
      <c r="F718" t="s">
        <v>1031</v>
      </c>
      <c r="G718" s="958" t="s">
        <v>1384</v>
      </c>
      <c r="H718" t="s">
        <v>380</v>
      </c>
      <c r="I718" s="938" t="s">
        <v>488</v>
      </c>
      <c r="J718" s="938" t="s">
        <v>444</v>
      </c>
      <c r="K718" s="938" t="s">
        <v>434</v>
      </c>
      <c r="L718" s="938" t="s">
        <v>168</v>
      </c>
      <c r="M718" s="963" t="s">
        <v>329</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HUM_ASR_FY_2022</v>
      </c>
      <c r="AB718" s="958">
        <f t="shared" si="123"/>
        <v>45032</v>
      </c>
      <c r="AC718" t="str">
        <f t="shared" si="124"/>
        <v>Unaudited</v>
      </c>
    </row>
    <row r="719" spans="1:29" x14ac:dyDescent="0.25">
      <c r="A719" t="s">
        <v>420</v>
      </c>
      <c r="B719" t="s">
        <v>1385</v>
      </c>
      <c r="C719" t="s">
        <v>1386</v>
      </c>
      <c r="D719">
        <v>1900</v>
      </c>
      <c r="E719" s="958">
        <v>1</v>
      </c>
      <c r="F719" t="s">
        <v>1031</v>
      </c>
      <c r="G719" s="958" t="s">
        <v>1384</v>
      </c>
      <c r="H719" t="s">
        <v>380</v>
      </c>
      <c r="I719" s="938" t="s">
        <v>488</v>
      </c>
      <c r="J719" s="938" t="s">
        <v>450</v>
      </c>
      <c r="K719" s="938" t="s">
        <v>435</v>
      </c>
      <c r="L719" s="938" t="s">
        <v>121</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HUM_ASR_FY_2022</v>
      </c>
      <c r="AB719" s="958">
        <f t="shared" si="123"/>
        <v>45032</v>
      </c>
      <c r="AC719" t="str">
        <f t="shared" si="124"/>
        <v>Unaudited</v>
      </c>
    </row>
    <row r="720" spans="1:29" x14ac:dyDescent="0.25">
      <c r="A720" t="s">
        <v>420</v>
      </c>
      <c r="B720" t="s">
        <v>1385</v>
      </c>
      <c r="C720" t="s">
        <v>1386</v>
      </c>
      <c r="D720">
        <v>1900</v>
      </c>
      <c r="E720" s="958">
        <v>1</v>
      </c>
      <c r="F720" t="s">
        <v>1031</v>
      </c>
      <c r="G720" s="958" t="s">
        <v>1384</v>
      </c>
      <c r="H720" t="s">
        <v>380</v>
      </c>
      <c r="I720" s="938" t="s">
        <v>488</v>
      </c>
      <c r="J720" s="938" t="s">
        <v>450</v>
      </c>
      <c r="K720" s="938" t="s">
        <v>435</v>
      </c>
      <c r="L720" s="938" t="s">
        <v>122</v>
      </c>
      <c r="M720" s="963" t="s">
        <v>97</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HUM_ASR_FY_2022</v>
      </c>
      <c r="AB720" s="958">
        <f t="shared" si="123"/>
        <v>45032</v>
      </c>
      <c r="AC720" t="str">
        <f t="shared" si="124"/>
        <v>Unaudited</v>
      </c>
    </row>
    <row r="721" spans="1:29" x14ac:dyDescent="0.25">
      <c r="A721" t="s">
        <v>420</v>
      </c>
      <c r="B721" t="s">
        <v>1385</v>
      </c>
      <c r="C721" t="s">
        <v>1386</v>
      </c>
      <c r="D721">
        <v>1900</v>
      </c>
      <c r="E721" s="958">
        <v>1</v>
      </c>
      <c r="F721" t="s">
        <v>1031</v>
      </c>
      <c r="G721" s="958" t="s">
        <v>1384</v>
      </c>
      <c r="H721" t="s">
        <v>380</v>
      </c>
      <c r="I721" s="938" t="s">
        <v>488</v>
      </c>
      <c r="J721" s="938" t="s">
        <v>450</v>
      </c>
      <c r="K721" s="938" t="s">
        <v>435</v>
      </c>
      <c r="L721" s="938" t="s">
        <v>123</v>
      </c>
      <c r="M721" s="963" t="s">
        <v>98</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HUM_ASR_FY_2022</v>
      </c>
      <c r="AB721" s="958">
        <f t="shared" si="123"/>
        <v>45032</v>
      </c>
      <c r="AC721" t="str">
        <f t="shared" si="124"/>
        <v>Unaudited</v>
      </c>
    </row>
    <row r="722" spans="1:29" x14ac:dyDescent="0.25">
      <c r="A722" t="s">
        <v>420</v>
      </c>
      <c r="B722" t="s">
        <v>1385</v>
      </c>
      <c r="C722" t="s">
        <v>1386</v>
      </c>
      <c r="D722">
        <v>1900</v>
      </c>
      <c r="E722" s="958">
        <v>1</v>
      </c>
      <c r="F722" t="s">
        <v>1031</v>
      </c>
      <c r="G722" s="958" t="s">
        <v>1384</v>
      </c>
      <c r="H722" t="s">
        <v>380</v>
      </c>
      <c r="I722" s="938" t="s">
        <v>488</v>
      </c>
      <c r="J722" s="938" t="s">
        <v>450</v>
      </c>
      <c r="K722" s="938" t="s">
        <v>435</v>
      </c>
      <c r="L722" s="946" t="s">
        <v>124</v>
      </c>
      <c r="M722" s="961" t="s">
        <v>99</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HUM_ASR_FY_2022</v>
      </c>
      <c r="AB722" s="958">
        <f t="shared" si="123"/>
        <v>45032</v>
      </c>
      <c r="AC722" t="str">
        <f t="shared" si="124"/>
        <v>Unaudited</v>
      </c>
    </row>
    <row r="723" spans="1:29" x14ac:dyDescent="0.25">
      <c r="A723" t="s">
        <v>420</v>
      </c>
      <c r="B723" t="s">
        <v>1385</v>
      </c>
      <c r="C723" t="s">
        <v>1386</v>
      </c>
      <c r="D723">
        <v>1900</v>
      </c>
      <c r="E723" s="958">
        <v>1</v>
      </c>
      <c r="F723" t="s">
        <v>1031</v>
      </c>
      <c r="G723" s="958" t="s">
        <v>1384</v>
      </c>
      <c r="H723" t="s">
        <v>380</v>
      </c>
      <c r="I723" s="963" t="s">
        <v>488</v>
      </c>
      <c r="J723" s="963" t="s">
        <v>450</v>
      </c>
      <c r="K723" s="963" t="s">
        <v>435</v>
      </c>
      <c r="L723" s="954" t="s">
        <v>125</v>
      </c>
      <c r="M723" s="963" t="s">
        <v>100</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HUM_ASR_FY_2022</v>
      </c>
      <c r="AB723" s="958">
        <f t="shared" si="123"/>
        <v>45032</v>
      </c>
      <c r="AC723" t="str">
        <f t="shared" si="124"/>
        <v>Unaudited</v>
      </c>
    </row>
    <row r="724" spans="1:29" x14ac:dyDescent="0.25">
      <c r="A724" t="s">
        <v>420</v>
      </c>
      <c r="B724" t="s">
        <v>1385</v>
      </c>
      <c r="C724" t="s">
        <v>1386</v>
      </c>
      <c r="D724">
        <v>1900</v>
      </c>
      <c r="E724" s="958">
        <v>1</v>
      </c>
      <c r="F724" t="s">
        <v>1031</v>
      </c>
      <c r="G724" s="958" t="s">
        <v>1384</v>
      </c>
      <c r="H724" t="s">
        <v>380</v>
      </c>
      <c r="I724" s="959" t="s">
        <v>488</v>
      </c>
      <c r="J724" s="959" t="s">
        <v>450</v>
      </c>
      <c r="K724" s="959" t="s">
        <v>435</v>
      </c>
      <c r="L724" s="954" t="s">
        <v>126</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HUM_ASR_FY_2022</v>
      </c>
      <c r="AB724" s="958">
        <f t="shared" si="123"/>
        <v>45032</v>
      </c>
      <c r="AC724" t="str">
        <f t="shared" si="124"/>
        <v>Unaudited</v>
      </c>
    </row>
    <row r="725" spans="1:29" x14ac:dyDescent="0.25">
      <c r="A725" t="s">
        <v>420</v>
      </c>
      <c r="B725" t="s">
        <v>1385</v>
      </c>
      <c r="C725" t="s">
        <v>1386</v>
      </c>
      <c r="D725">
        <v>1900</v>
      </c>
      <c r="E725" s="958">
        <v>1</v>
      </c>
      <c r="F725" t="s">
        <v>1031</v>
      </c>
      <c r="G725" s="958" t="s">
        <v>1384</v>
      </c>
      <c r="H725" t="s">
        <v>380</v>
      </c>
      <c r="I725" s="959" t="s">
        <v>488</v>
      </c>
      <c r="J725" s="959" t="s">
        <v>436</v>
      </c>
      <c r="K725" s="959" t="s">
        <v>436</v>
      </c>
      <c r="L725" s="938" t="s">
        <v>128</v>
      </c>
      <c r="M725" s="959" t="s">
        <v>326</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HUM_ASR_FY_2022</v>
      </c>
      <c r="AB725" s="958">
        <f t="shared" si="123"/>
        <v>45032</v>
      </c>
      <c r="AC725" t="str">
        <f t="shared" si="124"/>
        <v>Unaudited</v>
      </c>
    </row>
    <row r="726" spans="1:29" x14ac:dyDescent="0.25">
      <c r="A726" t="s">
        <v>420</v>
      </c>
      <c r="B726" t="s">
        <v>1385</v>
      </c>
      <c r="C726" t="s">
        <v>1386</v>
      </c>
      <c r="D726">
        <v>1900</v>
      </c>
      <c r="E726" s="958">
        <v>1</v>
      </c>
      <c r="F726" t="s">
        <v>1031</v>
      </c>
      <c r="G726" s="958" t="s">
        <v>1384</v>
      </c>
      <c r="H726" t="s">
        <v>380</v>
      </c>
      <c r="I726" s="959" t="s">
        <v>488</v>
      </c>
      <c r="J726" s="959" t="s">
        <v>436</v>
      </c>
      <c r="K726" s="959" t="s">
        <v>436</v>
      </c>
      <c r="L726" s="938" t="s">
        <v>129</v>
      </c>
      <c r="M726" s="959" t="s">
        <v>325</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HUM_ASR_FY_2022</v>
      </c>
      <c r="AB726" s="958">
        <f t="shared" si="123"/>
        <v>45032</v>
      </c>
      <c r="AC726" t="str">
        <f t="shared" si="124"/>
        <v>Unaudited</v>
      </c>
    </row>
    <row r="727" spans="1:29" ht="30" x14ac:dyDescent="0.25">
      <c r="A727" t="s">
        <v>420</v>
      </c>
      <c r="B727" t="s">
        <v>1385</v>
      </c>
      <c r="C727" t="s">
        <v>1386</v>
      </c>
      <c r="D727">
        <v>1900</v>
      </c>
      <c r="E727" s="958">
        <v>1</v>
      </c>
      <c r="F727" t="s">
        <v>1031</v>
      </c>
      <c r="G727" s="958" t="s">
        <v>1384</v>
      </c>
      <c r="H727" t="s">
        <v>380</v>
      </c>
      <c r="I727" s="966" t="s">
        <v>488</v>
      </c>
      <c r="J727" s="966" t="s">
        <v>436</v>
      </c>
      <c r="K727" s="966" t="s">
        <v>436</v>
      </c>
      <c r="L727" s="946" t="s">
        <v>130</v>
      </c>
      <c r="M727" s="966" t="s">
        <v>179</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HUM_ASR_FY_2022</v>
      </c>
      <c r="AB727" s="958">
        <f t="shared" si="123"/>
        <v>45032</v>
      </c>
      <c r="AC727" t="str">
        <f t="shared" si="124"/>
        <v>Unaudited</v>
      </c>
    </row>
    <row r="728" spans="1:29" x14ac:dyDescent="0.25">
      <c r="A728" t="s">
        <v>420</v>
      </c>
      <c r="B728" t="s">
        <v>1385</v>
      </c>
      <c r="C728" t="s">
        <v>1386</v>
      </c>
      <c r="D728">
        <v>1900</v>
      </c>
      <c r="E728" s="958">
        <v>1</v>
      </c>
      <c r="F728" t="s">
        <v>1031</v>
      </c>
      <c r="G728" s="958" t="s">
        <v>1384</v>
      </c>
      <c r="H728" t="s">
        <v>380</v>
      </c>
      <c r="I728" s="938" t="s">
        <v>488</v>
      </c>
      <c r="J728" s="938" t="s">
        <v>436</v>
      </c>
      <c r="K728" s="938" t="s">
        <v>436</v>
      </c>
      <c r="L728" s="938" t="s">
        <v>131</v>
      </c>
      <c r="M728" s="959" t="s">
        <v>494</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HUM_ASR_FY_2022</v>
      </c>
      <c r="AB728" s="958">
        <f t="shared" si="123"/>
        <v>45032</v>
      </c>
      <c r="AC728" t="str">
        <f t="shared" si="124"/>
        <v>Unaudited</v>
      </c>
    </row>
    <row r="729" spans="1:29" x14ac:dyDescent="0.25">
      <c r="A729" t="s">
        <v>420</v>
      </c>
      <c r="B729" t="s">
        <v>1385</v>
      </c>
      <c r="C729" t="s">
        <v>1386</v>
      </c>
      <c r="D729">
        <v>1900</v>
      </c>
      <c r="E729" s="958">
        <v>1</v>
      </c>
      <c r="F729" t="s">
        <v>1031</v>
      </c>
      <c r="G729" s="958" t="s">
        <v>1384</v>
      </c>
      <c r="H729" t="s">
        <v>380</v>
      </c>
      <c r="I729" s="938" t="s">
        <v>488</v>
      </c>
      <c r="J729" s="938" t="s">
        <v>436</v>
      </c>
      <c r="K729" s="938" t="s">
        <v>436</v>
      </c>
      <c r="L729" s="944" t="s">
        <v>132</v>
      </c>
      <c r="M729" s="960" t="s">
        <v>495</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HUM_ASR_FY_2022</v>
      </c>
      <c r="AB729" s="958">
        <f t="shared" si="123"/>
        <v>45032</v>
      </c>
      <c r="AC729" t="str">
        <f t="shared" si="124"/>
        <v>Unaudited</v>
      </c>
    </row>
    <row r="730" spans="1:29" x14ac:dyDescent="0.25">
      <c r="A730" t="s">
        <v>420</v>
      </c>
      <c r="B730" t="s">
        <v>1385</v>
      </c>
      <c r="C730" t="s">
        <v>1386</v>
      </c>
      <c r="D730">
        <v>1900</v>
      </c>
      <c r="E730" s="958">
        <v>1</v>
      </c>
      <c r="F730" t="s">
        <v>1031</v>
      </c>
      <c r="G730" s="958" t="s">
        <v>1384</v>
      </c>
      <c r="H730" t="s">
        <v>380</v>
      </c>
      <c r="I730" s="959" t="s">
        <v>488</v>
      </c>
      <c r="J730" s="959" t="s">
        <v>436</v>
      </c>
      <c r="K730" s="959" t="s">
        <v>436</v>
      </c>
      <c r="L730" s="938" t="s">
        <v>133</v>
      </c>
      <c r="M730" s="959" t="s">
        <v>496</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HUM_ASR_FY_2022</v>
      </c>
      <c r="AB730" s="958">
        <f t="shared" si="123"/>
        <v>45032</v>
      </c>
      <c r="AC730" t="str">
        <f t="shared" si="124"/>
        <v>Unaudited</v>
      </c>
    </row>
    <row r="731" spans="1:29" x14ac:dyDescent="0.25">
      <c r="A731" t="s">
        <v>420</v>
      </c>
      <c r="B731" t="s">
        <v>1385</v>
      </c>
      <c r="C731" t="s">
        <v>1386</v>
      </c>
      <c r="D731">
        <v>1900</v>
      </c>
      <c r="E731" s="958">
        <v>1</v>
      </c>
      <c r="F731" t="s">
        <v>1031</v>
      </c>
      <c r="G731" s="958" t="s">
        <v>1384</v>
      </c>
      <c r="H731" t="s">
        <v>380</v>
      </c>
      <c r="I731" s="938" t="s">
        <v>489</v>
      </c>
      <c r="J731" s="938" t="s">
        <v>26</v>
      </c>
      <c r="K731" s="938" t="s">
        <v>26</v>
      </c>
      <c r="L731" s="938" t="s">
        <v>269</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727486.74220501445</v>
      </c>
      <c r="AA731" t="str">
        <f t="shared" si="122"/>
        <v>HUM_ASR_FY_2022</v>
      </c>
      <c r="AB731" s="958">
        <f t="shared" si="123"/>
        <v>45032</v>
      </c>
      <c r="AC731" t="str">
        <f t="shared" si="124"/>
        <v>Unaudited</v>
      </c>
    </row>
    <row r="732" spans="1:29" x14ac:dyDescent="0.25">
      <c r="A732" t="s">
        <v>420</v>
      </c>
      <c r="B732" t="s">
        <v>1385</v>
      </c>
      <c r="C732" t="s">
        <v>1386</v>
      </c>
      <c r="D732">
        <v>1900</v>
      </c>
      <c r="E732" s="958">
        <v>1</v>
      </c>
      <c r="F732" t="s">
        <v>438</v>
      </c>
      <c r="G732" s="958">
        <v>91</v>
      </c>
      <c r="H732" t="s">
        <v>381</v>
      </c>
      <c r="I732" s="938" t="s">
        <v>432</v>
      </c>
      <c r="J732" s="938" t="s">
        <v>432</v>
      </c>
      <c r="K732" s="938" t="s">
        <v>432</v>
      </c>
      <c r="L732" s="938"/>
      <c r="M732" s="959" t="s">
        <v>432</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70838.854838709711</v>
      </c>
      <c r="O732" s="679">
        <f t="shared" ca="1" si="125"/>
        <v>56759.481566820301</v>
      </c>
      <c r="P732" s="679">
        <f t="shared" ca="1" si="125"/>
        <v>1689.7096774193549</v>
      </c>
      <c r="Q732" s="679">
        <f t="shared" ca="1" si="125"/>
        <v>5206.7799539170519</v>
      </c>
      <c r="R732" s="679">
        <f t="shared" ca="1" si="125"/>
        <v>1166.6601382488479</v>
      </c>
      <c r="S732" s="679">
        <f t="shared" ca="1" si="125"/>
        <v>2165.3525345622124</v>
      </c>
      <c r="T732" s="679">
        <f t="shared" ca="1" si="125"/>
        <v>400</v>
      </c>
      <c r="U732" s="679">
        <f t="shared" ca="1" si="125"/>
        <v>29</v>
      </c>
      <c r="V732" s="679">
        <f t="shared" ca="1" si="125"/>
        <v>139</v>
      </c>
      <c r="W732" s="679">
        <f t="shared" ca="1" si="119"/>
        <v>0</v>
      </c>
      <c r="X732" s="679">
        <f t="shared" ca="1" si="125"/>
        <v>2989.8709677419356</v>
      </c>
      <c r="Y732" s="679">
        <f t="shared" ca="1" si="125"/>
        <v>293</v>
      </c>
      <c r="Z732" s="679">
        <f t="shared" ca="1" si="125"/>
        <v>0</v>
      </c>
      <c r="AA732" t="str">
        <f t="shared" si="122"/>
        <v>HUM_ASR_FY_2022</v>
      </c>
      <c r="AB732" s="958">
        <f t="shared" si="123"/>
        <v>45032</v>
      </c>
      <c r="AC732" t="str">
        <f t="shared" si="124"/>
        <v>Unaudited</v>
      </c>
    </row>
    <row r="733" spans="1:29" x14ac:dyDescent="0.25">
      <c r="A733" t="s">
        <v>420</v>
      </c>
      <c r="B733" t="s">
        <v>1385</v>
      </c>
      <c r="C733" t="s">
        <v>1386</v>
      </c>
      <c r="D733">
        <v>1900</v>
      </c>
      <c r="E733" s="958">
        <v>1</v>
      </c>
      <c r="F733" t="s">
        <v>438</v>
      </c>
      <c r="G733" s="958">
        <v>91</v>
      </c>
      <c r="H733" t="s">
        <v>381</v>
      </c>
      <c r="I733" s="959" t="s">
        <v>487</v>
      </c>
      <c r="J733" s="959" t="s">
        <v>12</v>
      </c>
      <c r="K733" s="959" t="s">
        <v>12</v>
      </c>
      <c r="L733" s="938">
        <v>1.1000000000000001</v>
      </c>
      <c r="M733" s="959" t="s">
        <v>12</v>
      </c>
      <c r="N733" s="679">
        <f t="shared" ca="1" si="126"/>
        <v>18506288.629999999</v>
      </c>
      <c r="O733" s="679">
        <f t="shared" ca="1" si="125"/>
        <v>9408003.2500000019</v>
      </c>
      <c r="P733" s="679">
        <f t="shared" ca="1" si="125"/>
        <v>736925.80000000016</v>
      </c>
      <c r="Q733" s="679">
        <f t="shared" ca="1" si="125"/>
        <v>4860636.1099999975</v>
      </c>
      <c r="R733" s="679">
        <f t="shared" ca="1" si="125"/>
        <v>1445351.41</v>
      </c>
      <c r="S733" s="679">
        <f t="shared" ca="1" si="125"/>
        <v>379388.61000000004</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131276.1</v>
      </c>
      <c r="U733" s="679">
        <f t="shared" ca="1" si="127"/>
        <v>4653.09</v>
      </c>
      <c r="V733" s="679">
        <f t="shared" ca="1" si="127"/>
        <v>395219.54</v>
      </c>
      <c r="W733" s="679">
        <f t="shared" ca="1" si="119"/>
        <v>0</v>
      </c>
      <c r="X733" s="679">
        <f t="shared" ca="1" si="127"/>
        <v>476283.46999999986</v>
      </c>
      <c r="Y733" s="679">
        <f t="shared" ca="1" si="127"/>
        <v>668551.25</v>
      </c>
      <c r="Z733" s="679">
        <f t="shared" ca="1" si="127"/>
        <v>0</v>
      </c>
      <c r="AA733" t="str">
        <f t="shared" si="122"/>
        <v>HUM_ASR_FY_2022</v>
      </c>
      <c r="AB733" s="958">
        <f t="shared" si="123"/>
        <v>45032</v>
      </c>
      <c r="AC733" t="str">
        <f t="shared" si="124"/>
        <v>Unaudited</v>
      </c>
    </row>
    <row r="734" spans="1:29" x14ac:dyDescent="0.25">
      <c r="A734" t="s">
        <v>420</v>
      </c>
      <c r="B734" t="s">
        <v>1385</v>
      </c>
      <c r="C734" t="s">
        <v>1386</v>
      </c>
      <c r="D734">
        <v>1900</v>
      </c>
      <c r="E734" s="958">
        <v>1</v>
      </c>
      <c r="F734" t="s">
        <v>438</v>
      </c>
      <c r="G734" s="958">
        <v>91</v>
      </c>
      <c r="H734" t="s">
        <v>381</v>
      </c>
      <c r="I734" s="959" t="s">
        <v>487</v>
      </c>
      <c r="J734" s="959" t="s">
        <v>12</v>
      </c>
      <c r="K734" s="959" t="s">
        <v>1328</v>
      </c>
      <c r="L734" s="954" t="s">
        <v>1319</v>
      </c>
      <c r="M734" s="959" t="s">
        <v>1328</v>
      </c>
      <c r="N734" s="679">
        <f t="shared" ca="1" si="126"/>
        <v>40924.997928966739</v>
      </c>
      <c r="O734" s="679">
        <f t="shared" ca="1" si="127"/>
        <v>32791.067428464616</v>
      </c>
      <c r="P734" s="679">
        <f t="shared" ca="1" si="127"/>
        <v>976.17847163665022</v>
      </c>
      <c r="Q734" s="679">
        <f t="shared" ca="1" si="127"/>
        <v>3008.059056231381</v>
      </c>
      <c r="R734" s="679">
        <f t="shared" ca="1" si="127"/>
        <v>674.00247858822979</v>
      </c>
      <c r="S734" s="679">
        <f t="shared" ca="1" si="127"/>
        <v>1250.9666932675609</v>
      </c>
      <c r="T734" s="679">
        <f t="shared" ca="1" si="127"/>
        <v>231.08785720575136</v>
      </c>
      <c r="U734" s="679">
        <f t="shared" ca="1" si="127"/>
        <v>16.753869647416973</v>
      </c>
      <c r="V734" s="679">
        <f t="shared" ca="1" si="127"/>
        <v>80.303030378998585</v>
      </c>
      <c r="W734" s="679">
        <f t="shared" ca="1" si="119"/>
        <v>0</v>
      </c>
      <c r="X734" s="679">
        <f t="shared" ca="1" si="127"/>
        <v>1727.307188142925</v>
      </c>
      <c r="Y734" s="679">
        <f t="shared" ca="1" si="127"/>
        <v>169.27185540321287</v>
      </c>
      <c r="Z734" s="679">
        <f t="shared" ca="1" si="127"/>
        <v>0</v>
      </c>
      <c r="AA734" t="str">
        <f t="shared" si="122"/>
        <v>HUM_ASR_FY_2022</v>
      </c>
      <c r="AB734" s="958">
        <f t="shared" si="123"/>
        <v>45032</v>
      </c>
      <c r="AC734" t="str">
        <f t="shared" si="124"/>
        <v>Unaudited</v>
      </c>
    </row>
    <row r="735" spans="1:29" x14ac:dyDescent="0.25">
      <c r="A735" t="s">
        <v>420</v>
      </c>
      <c r="B735" t="s">
        <v>1385</v>
      </c>
      <c r="C735" t="s">
        <v>1386</v>
      </c>
      <c r="D735">
        <v>1900</v>
      </c>
      <c r="E735" s="958">
        <v>1</v>
      </c>
      <c r="F735" t="s">
        <v>438</v>
      </c>
      <c r="G735" s="958">
        <v>91</v>
      </c>
      <c r="H735" t="s">
        <v>381</v>
      </c>
      <c r="I735" s="938" t="s">
        <v>487</v>
      </c>
      <c r="J735" s="938" t="s">
        <v>490</v>
      </c>
      <c r="K735" s="938" t="s">
        <v>491</v>
      </c>
      <c r="L735" s="938" t="s">
        <v>63</v>
      </c>
      <c r="M735" s="959" t="s">
        <v>343</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HUM_ASR_FY_2022</v>
      </c>
      <c r="AB735" s="958">
        <f t="shared" si="123"/>
        <v>45032</v>
      </c>
      <c r="AC735" t="str">
        <f t="shared" si="124"/>
        <v>Unaudited</v>
      </c>
    </row>
    <row r="736" spans="1:29" x14ac:dyDescent="0.25">
      <c r="A736" t="s">
        <v>420</v>
      </c>
      <c r="B736" t="s">
        <v>1385</v>
      </c>
      <c r="C736" t="s">
        <v>1386</v>
      </c>
      <c r="D736">
        <v>1900</v>
      </c>
      <c r="E736" s="958">
        <v>1</v>
      </c>
      <c r="F736" t="s">
        <v>438</v>
      </c>
      <c r="G736" s="958">
        <v>91</v>
      </c>
      <c r="H736" t="s">
        <v>381</v>
      </c>
      <c r="I736" s="938" t="s">
        <v>487</v>
      </c>
      <c r="J736" s="938" t="s">
        <v>490</v>
      </c>
      <c r="K736" s="938" t="s">
        <v>1019</v>
      </c>
      <c r="L736" s="938" t="s">
        <v>915</v>
      </c>
      <c r="M736" s="959" t="s">
        <v>916</v>
      </c>
      <c r="N736" s="679">
        <f t="shared" ca="1" si="126"/>
        <v>499328.16999999952</v>
      </c>
      <c r="O736" s="679">
        <f t="shared" ca="1" si="127"/>
        <v>484704.32999999949</v>
      </c>
      <c r="P736" s="679">
        <f t="shared" ca="1" si="127"/>
        <v>10828.029999999999</v>
      </c>
      <c r="Q736" s="679">
        <f t="shared" ca="1" si="127"/>
        <v>0</v>
      </c>
      <c r="R736" s="679">
        <f t="shared" ca="1" si="127"/>
        <v>3795.81</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HUM_ASR_FY_2022</v>
      </c>
      <c r="AB736" s="958">
        <f t="shared" si="123"/>
        <v>45032</v>
      </c>
      <c r="AC736" t="str">
        <f t="shared" si="124"/>
        <v>Unaudited</v>
      </c>
    </row>
    <row r="737" spans="1:29" x14ac:dyDescent="0.25">
      <c r="A737" t="s">
        <v>420</v>
      </c>
      <c r="B737" t="s">
        <v>1385</v>
      </c>
      <c r="C737" t="s">
        <v>1386</v>
      </c>
      <c r="D737">
        <v>1900</v>
      </c>
      <c r="E737" s="958">
        <v>1</v>
      </c>
      <c r="F737" t="s">
        <v>438</v>
      </c>
      <c r="G737" s="958">
        <v>91</v>
      </c>
      <c r="H737" t="s">
        <v>381</v>
      </c>
      <c r="I737" s="938" t="s">
        <v>487</v>
      </c>
      <c r="J737" s="938" t="s">
        <v>13</v>
      </c>
      <c r="K737" s="938" t="s">
        <v>492</v>
      </c>
      <c r="L737" s="938" t="s">
        <v>94</v>
      </c>
      <c r="M737" s="959" t="s">
        <v>146</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HUM_ASR_FY_2022</v>
      </c>
      <c r="AB737" s="958">
        <f t="shared" si="123"/>
        <v>45032</v>
      </c>
      <c r="AC737" t="str">
        <f t="shared" si="124"/>
        <v>Unaudited</v>
      </c>
    </row>
    <row r="738" spans="1:29" x14ac:dyDescent="0.25">
      <c r="A738" t="s">
        <v>420</v>
      </c>
      <c r="B738" t="s">
        <v>1385</v>
      </c>
      <c r="C738" t="s">
        <v>1386</v>
      </c>
      <c r="D738">
        <v>1900</v>
      </c>
      <c r="E738" s="958">
        <v>1</v>
      </c>
      <c r="F738" t="s">
        <v>438</v>
      </c>
      <c r="G738" s="958">
        <v>91</v>
      </c>
      <c r="H738" t="s">
        <v>381</v>
      </c>
      <c r="I738" s="938" t="s">
        <v>487</v>
      </c>
      <c r="J738" s="938" t="s">
        <v>13</v>
      </c>
      <c r="K738" s="938" t="s">
        <v>13</v>
      </c>
      <c r="L738" s="954" t="s">
        <v>35</v>
      </c>
      <c r="M738" s="959" t="s">
        <v>13</v>
      </c>
      <c r="N738" s="679">
        <f t="shared" ca="1" si="126"/>
        <v>131452.60096665187</v>
      </c>
      <c r="O738" s="679">
        <f t="shared" ca="1" si="127"/>
        <v>130092.77711819399</v>
      </c>
      <c r="P738" s="679">
        <f t="shared" ca="1" si="127"/>
        <v>163.1967184869284</v>
      </c>
      <c r="Q738" s="679">
        <f t="shared" ca="1" si="127"/>
        <v>502.8848527757446</v>
      </c>
      <c r="R738" s="679">
        <f t="shared" ca="1" si="127"/>
        <v>112.67918311416858</v>
      </c>
      <c r="S738" s="679">
        <f t="shared" ca="1" si="127"/>
        <v>209.13558863414397</v>
      </c>
      <c r="T738" s="679">
        <f t="shared" ca="1" si="127"/>
        <v>38.633078964470172</v>
      </c>
      <c r="U738" s="679">
        <f t="shared" ca="1" si="127"/>
        <v>2.8008982249240875</v>
      </c>
      <c r="V738" s="679">
        <f t="shared" ca="1" si="127"/>
        <v>13.424994940153384</v>
      </c>
      <c r="W738" s="679">
        <f t="shared" ca="1" si="119"/>
        <v>0</v>
      </c>
      <c r="X738" s="679">
        <f t="shared" ca="1" si="127"/>
        <v>288.76980297587761</v>
      </c>
      <c r="Y738" s="679">
        <f t="shared" ca="1" si="127"/>
        <v>28.298730341474403</v>
      </c>
      <c r="Z738" s="679">
        <f t="shared" ca="1" si="127"/>
        <v>0</v>
      </c>
      <c r="AA738" t="str">
        <f t="shared" si="122"/>
        <v>HUM_ASR_FY_2022</v>
      </c>
      <c r="AB738" s="958">
        <f t="shared" si="123"/>
        <v>45032</v>
      </c>
      <c r="AC738" t="str">
        <f t="shared" si="124"/>
        <v>Unaudited</v>
      </c>
    </row>
    <row r="739" spans="1:29" x14ac:dyDescent="0.25">
      <c r="A739" t="s">
        <v>420</v>
      </c>
      <c r="B739" t="s">
        <v>1385</v>
      </c>
      <c r="C739" t="s">
        <v>1386</v>
      </c>
      <c r="D739">
        <v>1900</v>
      </c>
      <c r="E739" s="958">
        <v>1</v>
      </c>
      <c r="F739" t="s">
        <v>438</v>
      </c>
      <c r="G739" s="958">
        <v>91</v>
      </c>
      <c r="H739" t="s">
        <v>381</v>
      </c>
      <c r="I739" s="938" t="s">
        <v>488</v>
      </c>
      <c r="J739" s="938" t="s">
        <v>444</v>
      </c>
      <c r="K739" s="938" t="s">
        <v>0</v>
      </c>
      <c r="L739" s="954">
        <v>2.1</v>
      </c>
      <c r="M739" s="959" t="s">
        <v>147</v>
      </c>
      <c r="N739" s="679">
        <f t="shared" ca="1" si="126"/>
        <v>1923471.8599999999</v>
      </c>
      <c r="O739" s="679">
        <f t="shared" ca="1" si="127"/>
        <v>1080955.6399999999</v>
      </c>
      <c r="P739" s="679">
        <f t="shared" ca="1" si="127"/>
        <v>45719.78</v>
      </c>
      <c r="Q739" s="679">
        <f t="shared" ca="1" si="127"/>
        <v>597029.17999999993</v>
      </c>
      <c r="R739" s="679">
        <f t="shared" ca="1" si="127"/>
        <v>52647.670000000006</v>
      </c>
      <c r="S739" s="679">
        <f t="shared" ca="1" si="127"/>
        <v>13687.73</v>
      </c>
      <c r="T739" s="679">
        <f t="shared" ca="1" si="127"/>
        <v>0</v>
      </c>
      <c r="U739" s="679">
        <f t="shared" ca="1" si="127"/>
        <v>0</v>
      </c>
      <c r="V739" s="679">
        <f t="shared" ca="1" si="127"/>
        <v>14930.96</v>
      </c>
      <c r="W739" s="679">
        <f t="shared" ca="1" si="119"/>
        <v>0</v>
      </c>
      <c r="X739" s="679">
        <f t="shared" ca="1" si="127"/>
        <v>30281.07</v>
      </c>
      <c r="Y739" s="679">
        <f t="shared" ca="1" si="127"/>
        <v>88219.830000000016</v>
      </c>
      <c r="Z739" s="679">
        <f t="shared" ca="1" si="127"/>
        <v>0</v>
      </c>
      <c r="AA739" t="str">
        <f t="shared" si="122"/>
        <v>HUM_ASR_FY_2022</v>
      </c>
      <c r="AB739" s="958">
        <f t="shared" si="123"/>
        <v>45032</v>
      </c>
      <c r="AC739" t="str">
        <f t="shared" si="124"/>
        <v>Unaudited</v>
      </c>
    </row>
    <row r="740" spans="1:29" ht="30" x14ac:dyDescent="0.25">
      <c r="A740" t="s">
        <v>420</v>
      </c>
      <c r="B740" t="s">
        <v>1385</v>
      </c>
      <c r="C740" t="s">
        <v>1386</v>
      </c>
      <c r="D740">
        <v>1900</v>
      </c>
      <c r="E740" s="958">
        <v>1</v>
      </c>
      <c r="F740" t="s">
        <v>438</v>
      </c>
      <c r="G740" s="958">
        <v>91</v>
      </c>
      <c r="H740" t="s">
        <v>381</v>
      </c>
      <c r="I740" s="938" t="s">
        <v>488</v>
      </c>
      <c r="J740" s="938" t="s">
        <v>444</v>
      </c>
      <c r="K740" s="938" t="s">
        <v>0</v>
      </c>
      <c r="L740" s="938">
        <v>2.2000000000000002</v>
      </c>
      <c r="M740" s="959" t="s">
        <v>148</v>
      </c>
      <c r="N740" s="679">
        <f t="shared" ca="1" si="126"/>
        <v>10903.017679880704</v>
      </c>
      <c r="O740" s="679">
        <f t="shared" ca="1" si="127"/>
        <v>6127.2944508201763</v>
      </c>
      <c r="P740" s="679">
        <f t="shared" ca="1" si="127"/>
        <v>259.15823362253724</v>
      </c>
      <c r="Q740" s="679">
        <f t="shared" ca="1" si="127"/>
        <v>3384.2032422271459</v>
      </c>
      <c r="R740" s="679">
        <f t="shared" ca="1" si="127"/>
        <v>298.42832055495995</v>
      </c>
      <c r="S740" s="679">
        <f t="shared" ca="1" si="127"/>
        <v>77.587598389629434</v>
      </c>
      <c r="T740" s="679">
        <f t="shared" ca="1" si="127"/>
        <v>0</v>
      </c>
      <c r="U740" s="679">
        <f t="shared" ca="1" si="127"/>
        <v>0</v>
      </c>
      <c r="V740" s="679">
        <f t="shared" ca="1" si="127"/>
        <v>84.634729648496972</v>
      </c>
      <c r="W740" s="679">
        <f t="shared" ca="1" si="119"/>
        <v>0</v>
      </c>
      <c r="X740" s="679">
        <f t="shared" ca="1" si="127"/>
        <v>171.64537129007189</v>
      </c>
      <c r="Y740" s="679">
        <f t="shared" ca="1" si="127"/>
        <v>500.06573332768716</v>
      </c>
      <c r="Z740" s="679">
        <f t="shared" ca="1" si="127"/>
        <v>0</v>
      </c>
      <c r="AA740" t="str">
        <f t="shared" si="122"/>
        <v>HUM_ASR_FY_2022</v>
      </c>
      <c r="AB740" s="958">
        <f t="shared" si="123"/>
        <v>45032</v>
      </c>
      <c r="AC740" t="str">
        <f t="shared" si="124"/>
        <v>Unaudited</v>
      </c>
    </row>
    <row r="741" spans="1:29" x14ac:dyDescent="0.25">
      <c r="A741" t="s">
        <v>420</v>
      </c>
      <c r="B741" t="s">
        <v>1385</v>
      </c>
      <c r="C741" t="s">
        <v>1386</v>
      </c>
      <c r="D741">
        <v>1900</v>
      </c>
      <c r="E741" s="958">
        <v>1</v>
      </c>
      <c r="F741" t="s">
        <v>438</v>
      </c>
      <c r="G741" s="958">
        <v>91</v>
      </c>
      <c r="H741" t="s">
        <v>381</v>
      </c>
      <c r="I741" s="959" t="s">
        <v>488</v>
      </c>
      <c r="J741" s="959" t="s">
        <v>444</v>
      </c>
      <c r="K741" s="959" t="s">
        <v>0</v>
      </c>
      <c r="L741" s="938">
        <v>2.2999999999999998</v>
      </c>
      <c r="M741" s="959" t="s">
        <v>149</v>
      </c>
      <c r="N741" s="679">
        <f t="shared" ca="1" si="126"/>
        <v>2094140.1500000011</v>
      </c>
      <c r="O741" s="679">
        <f t="shared" ca="1" si="127"/>
        <v>1198622.870000001</v>
      </c>
      <c r="P741" s="679">
        <f t="shared" ca="1" si="127"/>
        <v>98084.58</v>
      </c>
      <c r="Q741" s="679">
        <f t="shared" ca="1" si="127"/>
        <v>587159.53</v>
      </c>
      <c r="R741" s="679">
        <f t="shared" ca="1" si="127"/>
        <v>114765.95</v>
      </c>
      <c r="S741" s="679">
        <f t="shared" ca="1" si="127"/>
        <v>14405.709999999997</v>
      </c>
      <c r="T741" s="679">
        <f t="shared" ca="1" si="127"/>
        <v>5732.7000000000007</v>
      </c>
      <c r="U741" s="679">
        <f t="shared" ca="1" si="127"/>
        <v>46.25</v>
      </c>
      <c r="V741" s="679">
        <f t="shared" ca="1" si="127"/>
        <v>8546.26</v>
      </c>
      <c r="W741" s="679">
        <f t="shared" ca="1" si="119"/>
        <v>0</v>
      </c>
      <c r="X741" s="679">
        <f t="shared" ca="1" si="127"/>
        <v>27277.119999999999</v>
      </c>
      <c r="Y741" s="679">
        <f t="shared" ca="1" si="127"/>
        <v>39499.18</v>
      </c>
      <c r="Z741" s="679">
        <f t="shared" ca="1" si="127"/>
        <v>0</v>
      </c>
      <c r="AA741" t="str">
        <f t="shared" si="122"/>
        <v>HUM_ASR_FY_2022</v>
      </c>
      <c r="AB741" s="958">
        <f t="shared" si="123"/>
        <v>45032</v>
      </c>
      <c r="AC741" t="str">
        <f t="shared" si="124"/>
        <v>Unaudited</v>
      </c>
    </row>
    <row r="742" spans="1:29" x14ac:dyDescent="0.25">
      <c r="A742" t="s">
        <v>420</v>
      </c>
      <c r="B742" t="s">
        <v>1385</v>
      </c>
      <c r="C742" t="s">
        <v>1386</v>
      </c>
      <c r="D742">
        <v>1900</v>
      </c>
      <c r="E742" s="958">
        <v>1</v>
      </c>
      <c r="F742" t="s">
        <v>438</v>
      </c>
      <c r="G742" s="958">
        <v>91</v>
      </c>
      <c r="H742" t="s">
        <v>381</v>
      </c>
      <c r="I742" s="938" t="s">
        <v>488</v>
      </c>
      <c r="J742" s="938" t="s">
        <v>444</v>
      </c>
      <c r="K742" s="938" t="s">
        <v>0</v>
      </c>
      <c r="L742" s="938">
        <v>2.4</v>
      </c>
      <c r="M742" s="959" t="s">
        <v>150</v>
      </c>
      <c r="N742" s="679">
        <f t="shared" ca="1" si="126"/>
        <v>245149.50999999998</v>
      </c>
      <c r="O742" s="679">
        <f t="shared" ca="1" si="127"/>
        <v>25950.619999999995</v>
      </c>
      <c r="P742" s="679">
        <f t="shared" ca="1" si="127"/>
        <v>-1608.91</v>
      </c>
      <c r="Q742" s="679">
        <f t="shared" ca="1" si="127"/>
        <v>82347.81</v>
      </c>
      <c r="R742" s="679">
        <f t="shared" ca="1" si="127"/>
        <v>26747.47</v>
      </c>
      <c r="S742" s="679">
        <f t="shared" ca="1" si="127"/>
        <v>60854.079999999994</v>
      </c>
      <c r="T742" s="679">
        <f t="shared" ca="1" si="127"/>
        <v>0</v>
      </c>
      <c r="U742" s="679">
        <f t="shared" ca="1" si="127"/>
        <v>539.99</v>
      </c>
      <c r="V742" s="679">
        <f t="shared" ca="1" si="127"/>
        <v>1877.56</v>
      </c>
      <c r="W742" s="679">
        <f t="shared" ca="1" si="119"/>
        <v>0</v>
      </c>
      <c r="X742" s="679">
        <f t="shared" ca="1" si="127"/>
        <v>29148.550000000003</v>
      </c>
      <c r="Y742" s="679">
        <f t="shared" ca="1" si="127"/>
        <v>19292.34</v>
      </c>
      <c r="Z742" s="679">
        <f t="shared" ca="1" si="127"/>
        <v>0</v>
      </c>
      <c r="AA742" t="str">
        <f t="shared" si="122"/>
        <v>HUM_ASR_FY_2022</v>
      </c>
      <c r="AB742" s="958">
        <f t="shared" si="123"/>
        <v>45032</v>
      </c>
      <c r="AC742" t="str">
        <f t="shared" si="124"/>
        <v>Unaudited</v>
      </c>
    </row>
    <row r="743" spans="1:29" ht="30" x14ac:dyDescent="0.25">
      <c r="A743" t="s">
        <v>420</v>
      </c>
      <c r="B743" t="s">
        <v>1385</v>
      </c>
      <c r="C743" t="s">
        <v>1386</v>
      </c>
      <c r="D743">
        <v>1900</v>
      </c>
      <c r="E743" s="958">
        <v>1</v>
      </c>
      <c r="F743" t="s">
        <v>438</v>
      </c>
      <c r="G743" s="958">
        <v>91</v>
      </c>
      <c r="H743" t="s">
        <v>381</v>
      </c>
      <c r="I743" s="938" t="s">
        <v>488</v>
      </c>
      <c r="J743" s="938" t="s">
        <v>444</v>
      </c>
      <c r="K743" s="938" t="s">
        <v>0</v>
      </c>
      <c r="L743" s="938">
        <v>2.5</v>
      </c>
      <c r="M743" s="959" t="s">
        <v>151</v>
      </c>
      <c r="N743" s="679">
        <f t="shared" ca="1" si="126"/>
        <v>13260.041413520932</v>
      </c>
      <c r="O743" s="679">
        <f t="shared" ca="1" si="127"/>
        <v>1403.6589178030358</v>
      </c>
      <c r="P743" s="679">
        <f t="shared" ca="1" si="127"/>
        <v>-87.025314595276839</v>
      </c>
      <c r="Q743" s="679">
        <f t="shared" ca="1" si="127"/>
        <v>4454.1609359641516</v>
      </c>
      <c r="R743" s="679">
        <f t="shared" ca="1" si="127"/>
        <v>1446.7602236158202</v>
      </c>
      <c r="S743" s="679">
        <f t="shared" ca="1" si="127"/>
        <v>3291.5734605454272</v>
      </c>
      <c r="T743" s="679">
        <f t="shared" ca="1" si="127"/>
        <v>0</v>
      </c>
      <c r="U743" s="679">
        <f t="shared" ca="1" si="127"/>
        <v>29.20784856101556</v>
      </c>
      <c r="V743" s="679">
        <f t="shared" ca="1" si="127"/>
        <v>101.55648835019234</v>
      </c>
      <c r="W743" s="679">
        <f t="shared" ca="1" si="119"/>
        <v>0</v>
      </c>
      <c r="X743" s="679">
        <f t="shared" ca="1" si="127"/>
        <v>1576.6337046485862</v>
      </c>
      <c r="Y743" s="679">
        <f t="shared" ca="1" si="127"/>
        <v>1043.5151486279799</v>
      </c>
      <c r="Z743" s="679">
        <f t="shared" ca="1" si="127"/>
        <v>0</v>
      </c>
      <c r="AA743" t="str">
        <f t="shared" si="122"/>
        <v>HUM_ASR_FY_2022</v>
      </c>
      <c r="AB743" s="958">
        <f t="shared" si="123"/>
        <v>45032</v>
      </c>
      <c r="AC743" t="str">
        <f t="shared" si="124"/>
        <v>Unaudited</v>
      </c>
    </row>
    <row r="744" spans="1:29" x14ac:dyDescent="0.25">
      <c r="A744" t="s">
        <v>420</v>
      </c>
      <c r="B744" t="s">
        <v>1385</v>
      </c>
      <c r="C744" t="s">
        <v>1386</v>
      </c>
      <c r="D744">
        <v>1900</v>
      </c>
      <c r="E744" s="958">
        <v>1</v>
      </c>
      <c r="F744" t="s">
        <v>438</v>
      </c>
      <c r="G744" s="958">
        <v>91</v>
      </c>
      <c r="H744" t="s">
        <v>381</v>
      </c>
      <c r="I744" s="938" t="s">
        <v>488</v>
      </c>
      <c r="J744" s="938" t="s">
        <v>444</v>
      </c>
      <c r="K744" s="938" t="s">
        <v>0</v>
      </c>
      <c r="L744" s="938" t="s">
        <v>96</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HUM_ASR_FY_2022</v>
      </c>
      <c r="AB744" s="958">
        <f t="shared" si="123"/>
        <v>45032</v>
      </c>
      <c r="AC744" t="str">
        <f t="shared" si="124"/>
        <v>Unaudited</v>
      </c>
    </row>
    <row r="745" spans="1:29" x14ac:dyDescent="0.25">
      <c r="A745" t="s">
        <v>420</v>
      </c>
      <c r="B745" t="s">
        <v>1385</v>
      </c>
      <c r="C745" t="s">
        <v>1386</v>
      </c>
      <c r="D745">
        <v>1900</v>
      </c>
      <c r="E745" s="958">
        <v>1</v>
      </c>
      <c r="F745" t="s">
        <v>438</v>
      </c>
      <c r="G745" s="958">
        <v>91</v>
      </c>
      <c r="H745" t="s">
        <v>381</v>
      </c>
      <c r="I745" s="959" t="s">
        <v>488</v>
      </c>
      <c r="J745" s="959" t="s">
        <v>444</v>
      </c>
      <c r="K745" s="959" t="s">
        <v>0</v>
      </c>
      <c r="L745" s="938" t="s">
        <v>152</v>
      </c>
      <c r="M745" s="959" t="s">
        <v>451</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HUM_ASR_FY_2022</v>
      </c>
      <c r="AB745" s="958">
        <f t="shared" si="123"/>
        <v>45032</v>
      </c>
      <c r="AC745" t="str">
        <f t="shared" si="124"/>
        <v>Unaudited</v>
      </c>
    </row>
    <row r="746" spans="1:29" x14ac:dyDescent="0.25">
      <c r="A746" t="s">
        <v>420</v>
      </c>
      <c r="B746" t="s">
        <v>1385</v>
      </c>
      <c r="C746" t="s">
        <v>1386</v>
      </c>
      <c r="D746">
        <v>1900</v>
      </c>
      <c r="E746" s="958">
        <v>1</v>
      </c>
      <c r="F746" t="s">
        <v>438</v>
      </c>
      <c r="G746" s="958">
        <v>91</v>
      </c>
      <c r="H746" t="s">
        <v>381</v>
      </c>
      <c r="I746" s="959" t="s">
        <v>488</v>
      </c>
      <c r="J746" s="959" t="s">
        <v>444</v>
      </c>
      <c r="K746" s="959" t="s">
        <v>0</v>
      </c>
      <c r="L746" s="938" t="s">
        <v>917</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HUM_ASR_FY_2022</v>
      </c>
      <c r="AB746" s="958">
        <f t="shared" si="123"/>
        <v>45032</v>
      </c>
      <c r="AC746" t="str">
        <f t="shared" si="124"/>
        <v>Unaudited</v>
      </c>
    </row>
    <row r="747" spans="1:29" x14ac:dyDescent="0.25">
      <c r="A747" t="s">
        <v>420</v>
      </c>
      <c r="B747" t="s">
        <v>1385</v>
      </c>
      <c r="C747" t="s">
        <v>1386</v>
      </c>
      <c r="D747">
        <v>1900</v>
      </c>
      <c r="E747" s="958">
        <v>1</v>
      </c>
      <c r="F747" t="s">
        <v>438</v>
      </c>
      <c r="G747" s="958">
        <v>91</v>
      </c>
      <c r="H747" t="s">
        <v>381</v>
      </c>
      <c r="I747" s="959" t="s">
        <v>488</v>
      </c>
      <c r="J747" s="959" t="s">
        <v>444</v>
      </c>
      <c r="K747" s="959" t="s">
        <v>53</v>
      </c>
      <c r="L747" s="938">
        <v>3.1</v>
      </c>
      <c r="M747" s="959" t="s">
        <v>33</v>
      </c>
      <c r="N747" s="679">
        <f t="shared" ca="1" si="126"/>
        <v>3631422.140000008</v>
      </c>
      <c r="O747" s="679">
        <f t="shared" ca="1" si="127"/>
        <v>2360921.1900000074</v>
      </c>
      <c r="P747" s="679">
        <f t="shared" ca="1" si="127"/>
        <v>120740.00000000001</v>
      </c>
      <c r="Q747" s="679">
        <f t="shared" ca="1" si="127"/>
        <v>750651.94000000006</v>
      </c>
      <c r="R747" s="679">
        <f t="shared" ca="1" si="127"/>
        <v>128393.20999999977</v>
      </c>
      <c r="S747" s="679">
        <f t="shared" ca="1" si="127"/>
        <v>44774.7</v>
      </c>
      <c r="T747" s="679">
        <f t="shared" ca="1" si="127"/>
        <v>35044.55999999999</v>
      </c>
      <c r="U747" s="679">
        <f t="shared" ca="1" si="127"/>
        <v>2384</v>
      </c>
      <c r="V747" s="679">
        <f t="shared" ca="1" si="127"/>
        <v>9555.2400000000016</v>
      </c>
      <c r="W747" s="679">
        <f t="shared" ca="1" si="119"/>
        <v>0</v>
      </c>
      <c r="X747" s="679">
        <f t="shared" ca="1" si="127"/>
        <v>118677.05999999991</v>
      </c>
      <c r="Y747" s="679">
        <f t="shared" ca="1" si="127"/>
        <v>60280.240000000013</v>
      </c>
      <c r="Z747" s="679">
        <f t="shared" ca="1" si="127"/>
        <v>0</v>
      </c>
      <c r="AA747" t="str">
        <f t="shared" si="122"/>
        <v>HUM_ASR_FY_2022</v>
      </c>
      <c r="AB747" s="958">
        <f t="shared" si="123"/>
        <v>45032</v>
      </c>
      <c r="AC747" t="str">
        <f t="shared" si="124"/>
        <v>Unaudited</v>
      </c>
    </row>
    <row r="748" spans="1:29" x14ac:dyDescent="0.25">
      <c r="A748" t="s">
        <v>420</v>
      </c>
      <c r="B748" t="s">
        <v>1385</v>
      </c>
      <c r="C748" t="s">
        <v>1386</v>
      </c>
      <c r="D748">
        <v>1900</v>
      </c>
      <c r="E748" s="958">
        <v>1</v>
      </c>
      <c r="F748" t="s">
        <v>438</v>
      </c>
      <c r="G748" s="958">
        <v>91</v>
      </c>
      <c r="H748" t="s">
        <v>381</v>
      </c>
      <c r="I748" s="959" t="s">
        <v>488</v>
      </c>
      <c r="J748" s="959" t="s">
        <v>444</v>
      </c>
      <c r="K748" s="959" t="s">
        <v>53</v>
      </c>
      <c r="L748" s="938">
        <v>3.2</v>
      </c>
      <c r="M748" s="959" t="s">
        <v>34</v>
      </c>
      <c r="N748" s="679">
        <f t="shared" ca="1" si="126"/>
        <v>54459.689999999995</v>
      </c>
      <c r="O748" s="679">
        <f t="shared" ca="1" si="127"/>
        <v>29009.949999999993</v>
      </c>
      <c r="P748" s="679">
        <f t="shared" ca="1" si="127"/>
        <v>3129.7399999999993</v>
      </c>
      <c r="Q748" s="679">
        <f t="shared" ca="1" si="127"/>
        <v>16771.18</v>
      </c>
      <c r="R748" s="679">
        <f t="shared" ca="1" si="127"/>
        <v>3297.9199999999996</v>
      </c>
      <c r="S748" s="679">
        <f t="shared" ca="1" si="127"/>
        <v>187.77999999999997</v>
      </c>
      <c r="T748" s="679">
        <f t="shared" ca="1" si="127"/>
        <v>24.99</v>
      </c>
      <c r="U748" s="679">
        <f t="shared" ca="1" si="127"/>
        <v>14.65</v>
      </c>
      <c r="V748" s="679">
        <f t="shared" ca="1" si="127"/>
        <v>4</v>
      </c>
      <c r="W748" s="679">
        <f t="shared" ca="1" si="119"/>
        <v>0</v>
      </c>
      <c r="X748" s="679">
        <f t="shared" ca="1" si="127"/>
        <v>863.18</v>
      </c>
      <c r="Y748" s="679">
        <f t="shared" ca="1" si="127"/>
        <v>1156.3</v>
      </c>
      <c r="Z748" s="679">
        <f t="shared" ca="1" si="127"/>
        <v>0</v>
      </c>
      <c r="AA748" t="str">
        <f t="shared" si="122"/>
        <v>HUM_ASR_FY_2022</v>
      </c>
      <c r="AB748" s="958">
        <f t="shared" si="123"/>
        <v>45032</v>
      </c>
      <c r="AC748" t="str">
        <f t="shared" si="124"/>
        <v>Unaudited</v>
      </c>
    </row>
    <row r="749" spans="1:29" x14ac:dyDescent="0.25">
      <c r="A749" t="s">
        <v>420</v>
      </c>
      <c r="B749" t="s">
        <v>1385</v>
      </c>
      <c r="C749" t="s">
        <v>1386</v>
      </c>
      <c r="D749">
        <v>1900</v>
      </c>
      <c r="E749" s="958">
        <v>1</v>
      </c>
      <c r="F749" t="s">
        <v>438</v>
      </c>
      <c r="G749" s="958">
        <v>91</v>
      </c>
      <c r="H749" t="s">
        <v>381</v>
      </c>
      <c r="I749" s="959" t="s">
        <v>488</v>
      </c>
      <c r="J749" s="959" t="s">
        <v>444</v>
      </c>
      <c r="K749" s="959" t="s">
        <v>53</v>
      </c>
      <c r="L749" s="954">
        <v>3.3</v>
      </c>
      <c r="M749" s="959" t="s">
        <v>54</v>
      </c>
      <c r="N749" s="679">
        <f t="shared" ca="1" si="126"/>
        <v>181.77</v>
      </c>
      <c r="O749" s="679">
        <f t="shared" ca="1" si="127"/>
        <v>181.77</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HUM_ASR_FY_2022</v>
      </c>
      <c r="AB749" s="958">
        <f t="shared" si="123"/>
        <v>45032</v>
      </c>
      <c r="AC749" t="str">
        <f t="shared" si="124"/>
        <v>Unaudited</v>
      </c>
    </row>
    <row r="750" spans="1:29" x14ac:dyDescent="0.25">
      <c r="A750" t="s">
        <v>420</v>
      </c>
      <c r="B750" t="s">
        <v>1385</v>
      </c>
      <c r="C750" t="s">
        <v>1386</v>
      </c>
      <c r="D750">
        <v>1900</v>
      </c>
      <c r="E750" s="958">
        <v>1</v>
      </c>
      <c r="F750" t="s">
        <v>438</v>
      </c>
      <c r="G750" s="958">
        <v>91</v>
      </c>
      <c r="H750" t="s">
        <v>381</v>
      </c>
      <c r="I750" s="959" t="s">
        <v>488</v>
      </c>
      <c r="J750" s="959" t="s">
        <v>444</v>
      </c>
      <c r="K750" s="959" t="s">
        <v>53</v>
      </c>
      <c r="L750" s="938" t="s">
        <v>44</v>
      </c>
      <c r="M750" s="959" t="s">
        <v>153</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HUM_ASR_FY_2022</v>
      </c>
      <c r="AB750" s="958">
        <f t="shared" si="123"/>
        <v>45032</v>
      </c>
      <c r="AC750" t="str">
        <f t="shared" si="124"/>
        <v>Unaudited</v>
      </c>
    </row>
    <row r="751" spans="1:29" x14ac:dyDescent="0.25">
      <c r="A751" t="s">
        <v>420</v>
      </c>
      <c r="B751" t="s">
        <v>1385</v>
      </c>
      <c r="C751" t="s">
        <v>1386</v>
      </c>
      <c r="D751">
        <v>1900</v>
      </c>
      <c r="E751" s="958">
        <v>1</v>
      </c>
      <c r="F751" t="s">
        <v>438</v>
      </c>
      <c r="G751" s="958">
        <v>91</v>
      </c>
      <c r="H751" t="s">
        <v>381</v>
      </c>
      <c r="I751" s="938" t="s">
        <v>488</v>
      </c>
      <c r="J751" s="938" t="s">
        <v>444</v>
      </c>
      <c r="K751" s="938" t="s">
        <v>53</v>
      </c>
      <c r="L751" s="938" t="s">
        <v>41</v>
      </c>
      <c r="M751" s="959" t="s">
        <v>52</v>
      </c>
      <c r="N751" s="679">
        <f t="shared" ca="1" si="126"/>
        <v>36982.170000000006</v>
      </c>
      <c r="O751" s="679">
        <f t="shared" ca="1" si="127"/>
        <v>34891.670000000006</v>
      </c>
      <c r="P751" s="679">
        <f t="shared" ca="1" si="127"/>
        <v>667.75</v>
      </c>
      <c r="Q751" s="679">
        <f t="shared" ca="1" si="127"/>
        <v>945</v>
      </c>
      <c r="R751" s="679">
        <f t="shared" ca="1" si="127"/>
        <v>162</v>
      </c>
      <c r="S751" s="679">
        <f t="shared" ca="1" si="127"/>
        <v>0</v>
      </c>
      <c r="T751" s="679">
        <f t="shared" ca="1" si="127"/>
        <v>263.25</v>
      </c>
      <c r="U751" s="679">
        <f t="shared" ca="1" si="127"/>
        <v>0</v>
      </c>
      <c r="V751" s="679">
        <f t="shared" ca="1" si="127"/>
        <v>52.5</v>
      </c>
      <c r="W751" s="679">
        <f t="shared" ca="1" si="119"/>
        <v>0</v>
      </c>
      <c r="X751" s="679">
        <f t="shared" ca="1" si="127"/>
        <v>0</v>
      </c>
      <c r="Y751" s="679">
        <f t="shared" ca="1" si="127"/>
        <v>0</v>
      </c>
      <c r="Z751" s="679">
        <f t="shared" ca="1" si="127"/>
        <v>0</v>
      </c>
      <c r="AA751" t="str">
        <f t="shared" si="122"/>
        <v>HUM_ASR_FY_2022</v>
      </c>
      <c r="AB751" s="958">
        <f t="shared" si="123"/>
        <v>45032</v>
      </c>
      <c r="AC751" t="str">
        <f t="shared" si="124"/>
        <v>Unaudited</v>
      </c>
    </row>
    <row r="752" spans="1:29" x14ac:dyDescent="0.25">
      <c r="A752" t="s">
        <v>420</v>
      </c>
      <c r="B752" t="s">
        <v>1385</v>
      </c>
      <c r="C752" t="s">
        <v>1386</v>
      </c>
      <c r="D752">
        <v>1900</v>
      </c>
      <c r="E752" s="958">
        <v>1</v>
      </c>
      <c r="F752" t="s">
        <v>438</v>
      </c>
      <c r="G752" s="958">
        <v>91</v>
      </c>
      <c r="H752" t="s">
        <v>381</v>
      </c>
      <c r="I752" s="959" t="s">
        <v>488</v>
      </c>
      <c r="J752" s="959" t="s">
        <v>444</v>
      </c>
      <c r="K752" s="959" t="s">
        <v>53</v>
      </c>
      <c r="L752" s="938" t="s">
        <v>42</v>
      </c>
      <c r="M752" s="959" t="s">
        <v>154</v>
      </c>
      <c r="N752" s="679">
        <f t="shared" ca="1" si="126"/>
        <v>20894.101668825453</v>
      </c>
      <c r="O752" s="679">
        <f t="shared" ca="1" si="127"/>
        <v>13584.02451551513</v>
      </c>
      <c r="P752" s="679">
        <f t="shared" ca="1" si="127"/>
        <v>694.70134240410289</v>
      </c>
      <c r="Q752" s="679">
        <f t="shared" ca="1" si="127"/>
        <v>4319.0236077210866</v>
      </c>
      <c r="R752" s="679">
        <f t="shared" ca="1" si="127"/>
        <v>738.73559170591125</v>
      </c>
      <c r="S752" s="679">
        <f t="shared" ca="1" si="127"/>
        <v>257.62004468892644</v>
      </c>
      <c r="T752" s="679">
        <f t="shared" ca="1" si="127"/>
        <v>201.63577005102798</v>
      </c>
      <c r="U752" s="679">
        <f t="shared" ca="1" si="127"/>
        <v>13.716812988996034</v>
      </c>
      <c r="V752" s="679">
        <f t="shared" ca="1" si="127"/>
        <v>54.977953080945667</v>
      </c>
      <c r="W752" s="679">
        <f t="shared" ca="1" si="119"/>
        <v>0</v>
      </c>
      <c r="X752" s="679">
        <f t="shared" ca="1" si="127"/>
        <v>682.83181128517629</v>
      </c>
      <c r="Y752" s="679">
        <f t="shared" ca="1" si="127"/>
        <v>346.83421938414364</v>
      </c>
      <c r="Z752" s="679">
        <f t="shared" ca="1" si="127"/>
        <v>0</v>
      </c>
      <c r="AA752" t="str">
        <f t="shared" si="122"/>
        <v>HUM_ASR_FY_2022</v>
      </c>
      <c r="AB752" s="958">
        <f t="shared" si="123"/>
        <v>45032</v>
      </c>
      <c r="AC752" t="str">
        <f t="shared" si="124"/>
        <v>Unaudited</v>
      </c>
    </row>
    <row r="753" spans="1:29" x14ac:dyDescent="0.25">
      <c r="A753" t="s">
        <v>420</v>
      </c>
      <c r="B753" t="s">
        <v>1385</v>
      </c>
      <c r="C753" t="s">
        <v>1386</v>
      </c>
      <c r="D753">
        <v>1900</v>
      </c>
      <c r="E753" s="958">
        <v>1</v>
      </c>
      <c r="F753" t="s">
        <v>438</v>
      </c>
      <c r="G753" s="958">
        <v>91</v>
      </c>
      <c r="H753" t="s">
        <v>381</v>
      </c>
      <c r="I753" s="938" t="s">
        <v>488</v>
      </c>
      <c r="J753" s="938" t="s">
        <v>444</v>
      </c>
      <c r="K753" s="938" t="s">
        <v>53</v>
      </c>
      <c r="L753" s="938" t="s">
        <v>43</v>
      </c>
      <c r="M753" s="938" t="s">
        <v>462</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HUM_ASR_FY_2022</v>
      </c>
      <c r="AB753" s="958">
        <f t="shared" si="123"/>
        <v>45032</v>
      </c>
      <c r="AC753" t="str">
        <f t="shared" si="124"/>
        <v>Unaudited</v>
      </c>
    </row>
    <row r="754" spans="1:29" x14ac:dyDescent="0.25">
      <c r="A754" t="s">
        <v>420</v>
      </c>
      <c r="B754" t="s">
        <v>1385</v>
      </c>
      <c r="C754" t="s">
        <v>1386</v>
      </c>
      <c r="D754">
        <v>1900</v>
      </c>
      <c r="E754" s="958">
        <v>1</v>
      </c>
      <c r="F754" t="s">
        <v>438</v>
      </c>
      <c r="G754" s="958">
        <v>91</v>
      </c>
      <c r="H754" t="s">
        <v>381</v>
      </c>
      <c r="I754" s="938" t="s">
        <v>488</v>
      </c>
      <c r="J754" s="938" t="s">
        <v>444</v>
      </c>
      <c r="K754" s="938" t="s">
        <v>920</v>
      </c>
      <c r="L754" s="938" t="s">
        <v>921</v>
      </c>
      <c r="M754" s="959" t="s">
        <v>920</v>
      </c>
      <c r="N754" s="679">
        <f t="shared" ca="1" si="126"/>
        <v>438297.20999999996</v>
      </c>
      <c r="O754" s="679">
        <f t="shared" ca="1" si="127"/>
        <v>417168.75999999995</v>
      </c>
      <c r="P754" s="679">
        <f t="shared" ca="1" si="127"/>
        <v>14963.670000000002</v>
      </c>
      <c r="Q754" s="679">
        <f t="shared" ca="1" si="127"/>
        <v>2355.4399999999996</v>
      </c>
      <c r="R754" s="679">
        <f t="shared" ca="1" si="127"/>
        <v>3045</v>
      </c>
      <c r="S754" s="679">
        <f t="shared" ca="1" si="127"/>
        <v>80.449999999999989</v>
      </c>
      <c r="T754" s="679">
        <f t="shared" ca="1" si="127"/>
        <v>273.07</v>
      </c>
      <c r="U754" s="679">
        <f t="shared" ca="1" si="127"/>
        <v>0</v>
      </c>
      <c r="V754" s="679">
        <f t="shared" ca="1" si="127"/>
        <v>293.92</v>
      </c>
      <c r="W754" s="679">
        <f t="shared" ca="1" si="119"/>
        <v>0</v>
      </c>
      <c r="X754" s="679">
        <f t="shared" ca="1" si="127"/>
        <v>0</v>
      </c>
      <c r="Y754" s="679">
        <f t="shared" ca="1" si="127"/>
        <v>116.9</v>
      </c>
      <c r="Z754" s="679">
        <f t="shared" ca="1" si="127"/>
        <v>0</v>
      </c>
      <c r="AA754" t="str">
        <f t="shared" si="122"/>
        <v>HUM_ASR_FY_2022</v>
      </c>
      <c r="AB754" s="958">
        <f t="shared" si="123"/>
        <v>45032</v>
      </c>
      <c r="AC754" t="str">
        <f t="shared" si="124"/>
        <v>Unaudited</v>
      </c>
    </row>
    <row r="755" spans="1:29" x14ac:dyDescent="0.25">
      <c r="A755" t="s">
        <v>420</v>
      </c>
      <c r="B755" t="s">
        <v>1385</v>
      </c>
      <c r="C755" t="s">
        <v>1386</v>
      </c>
      <c r="D755">
        <v>1900</v>
      </c>
      <c r="E755" s="958">
        <v>1</v>
      </c>
      <c r="F755" t="s">
        <v>438</v>
      </c>
      <c r="G755" s="958">
        <v>91</v>
      </c>
      <c r="H755" t="s">
        <v>381</v>
      </c>
      <c r="I755" s="938" t="s">
        <v>488</v>
      </c>
      <c r="J755" s="938" t="s">
        <v>444</v>
      </c>
      <c r="K755" s="938" t="s">
        <v>920</v>
      </c>
      <c r="L755" s="938" t="s">
        <v>922</v>
      </c>
      <c r="M755" s="959" t="s">
        <v>925</v>
      </c>
      <c r="N755" s="679">
        <f t="shared" ca="1" si="126"/>
        <v>2484.4461356832044</v>
      </c>
      <c r="O755" s="679">
        <f t="shared" ca="1" si="127"/>
        <v>2364.6815221793318</v>
      </c>
      <c r="P755" s="679">
        <f t="shared" ca="1" si="127"/>
        <v>84.820143178960024</v>
      </c>
      <c r="Q755" s="679">
        <f t="shared" ca="1" si="127"/>
        <v>13.351588082966915</v>
      </c>
      <c r="R755" s="679">
        <f t="shared" ca="1" si="127"/>
        <v>17.260293496176622</v>
      </c>
      <c r="S755" s="679">
        <f t="shared" ca="1" si="127"/>
        <v>0.45602318941458425</v>
      </c>
      <c r="T755" s="679">
        <f t="shared" ca="1" si="127"/>
        <v>1.5478713776686208</v>
      </c>
      <c r="U755" s="679">
        <f t="shared" ca="1" si="127"/>
        <v>0</v>
      </c>
      <c r="V755" s="679">
        <f t="shared" ca="1" si="127"/>
        <v>1.6660576237754461</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0.66263655491068885</v>
      </c>
      <c r="Z755" s="679">
        <f t="shared" ca="1" si="127"/>
        <v>0</v>
      </c>
      <c r="AA755" t="str">
        <f t="shared" si="122"/>
        <v>HUM_ASR_FY_2022</v>
      </c>
      <c r="AB755" s="958">
        <f t="shared" si="123"/>
        <v>45032</v>
      </c>
      <c r="AC755" t="str">
        <f t="shared" si="124"/>
        <v>Unaudited</v>
      </c>
    </row>
    <row r="756" spans="1:29" x14ac:dyDescent="0.25">
      <c r="A756" t="s">
        <v>420</v>
      </c>
      <c r="B756" t="s">
        <v>1385</v>
      </c>
      <c r="C756" t="s">
        <v>1386</v>
      </c>
      <c r="D756">
        <v>1900</v>
      </c>
      <c r="E756" s="958">
        <v>1</v>
      </c>
      <c r="F756" t="s">
        <v>438</v>
      </c>
      <c r="G756" s="958">
        <v>91</v>
      </c>
      <c r="H756" t="s">
        <v>381</v>
      </c>
      <c r="I756" s="938" t="s">
        <v>488</v>
      </c>
      <c r="J756" s="938" t="s">
        <v>444</v>
      </c>
      <c r="K756" s="938" t="s">
        <v>920</v>
      </c>
      <c r="L756" s="938" t="s">
        <v>923</v>
      </c>
      <c r="M756" s="959" t="s">
        <v>926</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HUM_ASR_FY_2022</v>
      </c>
      <c r="AB756" s="958">
        <f t="shared" si="123"/>
        <v>45032</v>
      </c>
      <c r="AC756" t="str">
        <f t="shared" si="124"/>
        <v>Unaudited</v>
      </c>
    </row>
    <row r="757" spans="1:29" x14ac:dyDescent="0.25">
      <c r="A757" t="s">
        <v>420</v>
      </c>
      <c r="B757" t="s">
        <v>1385</v>
      </c>
      <c r="C757" t="s">
        <v>1386</v>
      </c>
      <c r="D757">
        <v>1900</v>
      </c>
      <c r="E757" s="958">
        <v>1</v>
      </c>
      <c r="F757" t="s">
        <v>438</v>
      </c>
      <c r="G757" s="958">
        <v>91</v>
      </c>
      <c r="H757" t="s">
        <v>381</v>
      </c>
      <c r="I757" s="938" t="s">
        <v>488</v>
      </c>
      <c r="J757" s="938" t="s">
        <v>444</v>
      </c>
      <c r="K757" s="938" t="s">
        <v>445</v>
      </c>
      <c r="L757" s="944">
        <v>5.0999999999999996</v>
      </c>
      <c r="M757" s="960" t="s">
        <v>37</v>
      </c>
      <c r="N757" s="679">
        <f t="shared" ca="1" si="126"/>
        <v>5734.0599999999995</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2198.12</v>
      </c>
      <c r="P757" s="679">
        <f t="shared" ca="1" si="131"/>
        <v>454.15</v>
      </c>
      <c r="Q757" s="679">
        <f t="shared" ca="1" si="131"/>
        <v>829.76</v>
      </c>
      <c r="R757" s="679">
        <f t="shared" ca="1" si="131"/>
        <v>1863</v>
      </c>
      <c r="S757" s="679">
        <f t="shared" ca="1" si="131"/>
        <v>360.94</v>
      </c>
      <c r="T757" s="679">
        <f t="shared" ca="1" si="131"/>
        <v>0</v>
      </c>
      <c r="U757" s="679">
        <f t="shared" ca="1" si="131"/>
        <v>0</v>
      </c>
      <c r="V757" s="679">
        <f t="shared" ca="1" si="129"/>
        <v>0</v>
      </c>
      <c r="W757" s="679">
        <f t="shared" ca="1" si="128"/>
        <v>0</v>
      </c>
      <c r="X757" s="679">
        <f t="shared" ca="1" si="130"/>
        <v>16.09</v>
      </c>
      <c r="Y757" s="679">
        <f t="shared" ca="1" si="130"/>
        <v>11.999999999999996</v>
      </c>
      <c r="Z757" s="679">
        <f t="shared" ca="1" si="130"/>
        <v>0</v>
      </c>
      <c r="AA757" t="str">
        <f t="shared" si="122"/>
        <v>HUM_ASR_FY_2022</v>
      </c>
      <c r="AB757" s="958">
        <f t="shared" si="123"/>
        <v>45032</v>
      </c>
      <c r="AC757" t="str">
        <f t="shared" si="124"/>
        <v>Unaudited</v>
      </c>
    </row>
    <row r="758" spans="1:29" ht="30" x14ac:dyDescent="0.25">
      <c r="A758" t="s">
        <v>420</v>
      </c>
      <c r="B758" t="s">
        <v>1385</v>
      </c>
      <c r="C758" t="s">
        <v>1386</v>
      </c>
      <c r="D758">
        <v>1900</v>
      </c>
      <c r="E758" s="958">
        <v>1</v>
      </c>
      <c r="F758" t="s">
        <v>438</v>
      </c>
      <c r="G758" s="958">
        <v>91</v>
      </c>
      <c r="H758" t="s">
        <v>381</v>
      </c>
      <c r="I758" s="938" t="s">
        <v>488</v>
      </c>
      <c r="J758" s="938" t="s">
        <v>444</v>
      </c>
      <c r="K758" s="938" t="s">
        <v>445</v>
      </c>
      <c r="L758" s="938">
        <v>5.2</v>
      </c>
      <c r="M758" s="959" t="s">
        <v>303</v>
      </c>
      <c r="N758" s="679">
        <f t="shared" ca="1" si="126"/>
        <v>1248729.03</v>
      </c>
      <c r="O758" s="679">
        <f t="shared" ca="1" si="131"/>
        <v>526651.29000000015</v>
      </c>
      <c r="P758" s="679">
        <f t="shared" ca="1" si="131"/>
        <v>24562.079999999998</v>
      </c>
      <c r="Q758" s="679">
        <f t="shared" ca="1" si="131"/>
        <v>353339.97000000003</v>
      </c>
      <c r="R758" s="679">
        <f t="shared" ca="1" si="131"/>
        <v>99214.530000000013</v>
      </c>
      <c r="S758" s="679">
        <f t="shared" ca="1" si="131"/>
        <v>97413.06</v>
      </c>
      <c r="T758" s="679">
        <f t="shared" ca="1" si="131"/>
        <v>14189.000000000002</v>
      </c>
      <c r="U758" s="679">
        <f t="shared" ca="1" si="131"/>
        <v>1386.4499999999998</v>
      </c>
      <c r="V758" s="679">
        <f t="shared" ca="1" si="129"/>
        <v>3331.1300000000006</v>
      </c>
      <c r="W758" s="679">
        <f t="shared" ca="1" si="128"/>
        <v>0</v>
      </c>
      <c r="X758" s="679">
        <f t="shared" ca="1" si="130"/>
        <v>110522.45999999999</v>
      </c>
      <c r="Y758" s="679">
        <f t="shared" ca="1" si="130"/>
        <v>18119.060000000001</v>
      </c>
      <c r="Z758" s="679">
        <f t="shared" ca="1" si="130"/>
        <v>0</v>
      </c>
      <c r="AA758" t="str">
        <f t="shared" si="122"/>
        <v>HUM_ASR_FY_2022</v>
      </c>
      <c r="AB758" s="958">
        <f t="shared" si="123"/>
        <v>45032</v>
      </c>
      <c r="AC758" t="str">
        <f t="shared" si="124"/>
        <v>Unaudited</v>
      </c>
    </row>
    <row r="759" spans="1:29" ht="30" x14ac:dyDescent="0.25">
      <c r="A759" t="s">
        <v>420</v>
      </c>
      <c r="B759" t="s">
        <v>1385</v>
      </c>
      <c r="C759" t="s">
        <v>1386</v>
      </c>
      <c r="D759">
        <v>1900</v>
      </c>
      <c r="E759" s="958">
        <v>1</v>
      </c>
      <c r="F759" t="s">
        <v>438</v>
      </c>
      <c r="G759" s="958">
        <v>91</v>
      </c>
      <c r="H759" t="s">
        <v>381</v>
      </c>
      <c r="I759" s="938" t="s">
        <v>488</v>
      </c>
      <c r="J759" s="938" t="s">
        <v>444</v>
      </c>
      <c r="K759" s="938" t="s">
        <v>445</v>
      </c>
      <c r="L759" s="938">
        <v>5.3</v>
      </c>
      <c r="M759" s="959" t="s">
        <v>304</v>
      </c>
      <c r="N759" s="679">
        <f t="shared" ca="1" si="126"/>
        <v>32.502974884954519</v>
      </c>
      <c r="O759" s="679">
        <f t="shared" ca="1" si="131"/>
        <v>12.459834594356568</v>
      </c>
      <c r="P759" s="679">
        <f t="shared" ca="1" si="131"/>
        <v>2.5743061711949466</v>
      </c>
      <c r="Q759" s="679">
        <f t="shared" ca="1" si="131"/>
        <v>4.703415806695407</v>
      </c>
      <c r="R759" s="679">
        <f t="shared" ca="1" si="131"/>
        <v>10.560238680912002</v>
      </c>
      <c r="S759" s="679">
        <f t="shared" ca="1" si="131"/>
        <v>2.0459541328440034</v>
      </c>
      <c r="T759" s="679">
        <f t="shared" ca="1" si="131"/>
        <v>0</v>
      </c>
      <c r="U759" s="679">
        <f t="shared" ca="1" si="131"/>
        <v>0</v>
      </c>
      <c r="V759" s="679">
        <f t="shared" ca="1" si="129"/>
        <v>0</v>
      </c>
      <c r="W759" s="679">
        <f t="shared" ca="1" si="128"/>
        <v>0</v>
      </c>
      <c r="X759" s="679">
        <f t="shared" ca="1" si="130"/>
        <v>9.1204637882916856E-2</v>
      </c>
      <c r="Y759" s="679">
        <f t="shared" ca="1" si="130"/>
        <v>6.8020861068676317E-2</v>
      </c>
      <c r="Z759" s="679">
        <f t="shared" ca="1" si="130"/>
        <v>0</v>
      </c>
      <c r="AA759" t="str">
        <f t="shared" si="122"/>
        <v>HUM_ASR_FY_2022</v>
      </c>
      <c r="AB759" s="958">
        <f t="shared" si="123"/>
        <v>45032</v>
      </c>
      <c r="AC759" t="str">
        <f t="shared" si="124"/>
        <v>Unaudited</v>
      </c>
    </row>
    <row r="760" spans="1:29" x14ac:dyDescent="0.25">
      <c r="A760" t="s">
        <v>420</v>
      </c>
      <c r="B760" t="s">
        <v>1385</v>
      </c>
      <c r="C760" t="s">
        <v>1386</v>
      </c>
      <c r="D760">
        <v>1900</v>
      </c>
      <c r="E760" s="958">
        <v>1</v>
      </c>
      <c r="F760" t="s">
        <v>438</v>
      </c>
      <c r="G760" s="958">
        <v>91</v>
      </c>
      <c r="H760" t="s">
        <v>381</v>
      </c>
      <c r="I760" s="938" t="s">
        <v>488</v>
      </c>
      <c r="J760" s="938" t="s">
        <v>444</v>
      </c>
      <c r="K760" s="938" t="s">
        <v>445</v>
      </c>
      <c r="L760" s="938" t="s">
        <v>82</v>
      </c>
      <c r="M760" s="959" t="s">
        <v>453</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HUM_ASR_FY_2022</v>
      </c>
      <c r="AB760" s="958">
        <f t="shared" si="123"/>
        <v>45032</v>
      </c>
      <c r="AC760" t="str">
        <f t="shared" si="124"/>
        <v>Unaudited</v>
      </c>
    </row>
    <row r="761" spans="1:29" x14ac:dyDescent="0.25">
      <c r="A761" t="s">
        <v>420</v>
      </c>
      <c r="B761" t="s">
        <v>1385</v>
      </c>
      <c r="C761" t="s">
        <v>1386</v>
      </c>
      <c r="D761">
        <v>1900</v>
      </c>
      <c r="E761" s="958">
        <v>1</v>
      </c>
      <c r="F761" t="s">
        <v>438</v>
      </c>
      <c r="G761" s="958">
        <v>91</v>
      </c>
      <c r="H761" t="s">
        <v>381</v>
      </c>
      <c r="I761" s="938" t="s">
        <v>488</v>
      </c>
      <c r="J761" s="938" t="s">
        <v>444</v>
      </c>
      <c r="K761" s="938" t="s">
        <v>446</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HUM_ASR_FY_2022</v>
      </c>
      <c r="AB761" s="958">
        <f t="shared" si="123"/>
        <v>45032</v>
      </c>
      <c r="AC761" t="str">
        <f t="shared" si="124"/>
        <v>Unaudited</v>
      </c>
    </row>
    <row r="762" spans="1:29" x14ac:dyDescent="0.25">
      <c r="A762" t="s">
        <v>420</v>
      </c>
      <c r="B762" t="s">
        <v>1385</v>
      </c>
      <c r="C762" t="s">
        <v>1386</v>
      </c>
      <c r="D762">
        <v>1900</v>
      </c>
      <c r="E762" s="958">
        <v>1</v>
      </c>
      <c r="F762" t="s">
        <v>438</v>
      </c>
      <c r="G762" s="958">
        <v>91</v>
      </c>
      <c r="H762" t="s">
        <v>381</v>
      </c>
      <c r="I762" s="938" t="s">
        <v>488</v>
      </c>
      <c r="J762" s="938" t="s">
        <v>444</v>
      </c>
      <c r="K762" s="938" t="s">
        <v>446</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HUM_ASR_FY_2022</v>
      </c>
      <c r="AB762" s="958">
        <f t="shared" si="123"/>
        <v>45032</v>
      </c>
      <c r="AC762" t="str">
        <f t="shared" si="124"/>
        <v>Unaudited</v>
      </c>
    </row>
    <row r="763" spans="1:29" x14ac:dyDescent="0.25">
      <c r="A763" t="s">
        <v>420</v>
      </c>
      <c r="B763" t="s">
        <v>1385</v>
      </c>
      <c r="C763" t="s">
        <v>1386</v>
      </c>
      <c r="D763">
        <v>1900</v>
      </c>
      <c r="E763" s="958">
        <v>1</v>
      </c>
      <c r="F763" t="s">
        <v>438</v>
      </c>
      <c r="G763" s="958">
        <v>91</v>
      </c>
      <c r="H763" t="s">
        <v>381</v>
      </c>
      <c r="I763" s="938" t="s">
        <v>488</v>
      </c>
      <c r="J763" s="938" t="s">
        <v>444</v>
      </c>
      <c r="K763" s="938" t="s">
        <v>446</v>
      </c>
      <c r="L763" s="938">
        <v>6.3</v>
      </c>
      <c r="M763" s="959" t="s">
        <v>184</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HUM_ASR_FY_2022</v>
      </c>
      <c r="AB763" s="958">
        <f t="shared" si="123"/>
        <v>45032</v>
      </c>
      <c r="AC763" t="str">
        <f t="shared" si="124"/>
        <v>Unaudited</v>
      </c>
    </row>
    <row r="764" spans="1:29" x14ac:dyDescent="0.25">
      <c r="A764" t="s">
        <v>420</v>
      </c>
      <c r="B764" t="s">
        <v>1385</v>
      </c>
      <c r="C764" t="s">
        <v>1386</v>
      </c>
      <c r="D764">
        <v>1900</v>
      </c>
      <c r="E764" s="958">
        <v>1</v>
      </c>
      <c r="F764" t="s">
        <v>438</v>
      </c>
      <c r="G764" s="958">
        <v>91</v>
      </c>
      <c r="H764" t="s">
        <v>381</v>
      </c>
      <c r="I764" s="938" t="s">
        <v>488</v>
      </c>
      <c r="J764" s="938" t="s">
        <v>444</v>
      </c>
      <c r="K764" s="938" t="s">
        <v>446</v>
      </c>
      <c r="L764" s="938" t="s">
        <v>87</v>
      </c>
      <c r="M764" s="959" t="s">
        <v>454</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HUM_ASR_FY_2022</v>
      </c>
      <c r="AB764" s="958">
        <f t="shared" si="123"/>
        <v>45032</v>
      </c>
      <c r="AC764" t="str">
        <f t="shared" si="124"/>
        <v>Unaudited</v>
      </c>
    </row>
    <row r="765" spans="1:29" x14ac:dyDescent="0.25">
      <c r="A765" t="s">
        <v>420</v>
      </c>
      <c r="B765" t="s">
        <v>1385</v>
      </c>
      <c r="C765" t="s">
        <v>1386</v>
      </c>
      <c r="D765">
        <v>1900</v>
      </c>
      <c r="E765" s="958">
        <v>1</v>
      </c>
      <c r="F765" t="s">
        <v>438</v>
      </c>
      <c r="G765" s="958">
        <v>91</v>
      </c>
      <c r="H765" t="s">
        <v>381</v>
      </c>
      <c r="I765" s="938" t="s">
        <v>488</v>
      </c>
      <c r="J765" s="938" t="s">
        <v>444</v>
      </c>
      <c r="K765" s="938" t="s">
        <v>447</v>
      </c>
      <c r="L765" s="938">
        <v>7.1</v>
      </c>
      <c r="M765" s="959" t="s">
        <v>20</v>
      </c>
      <c r="N765" s="679">
        <f t="shared" ca="1" si="126"/>
        <v>131315.19</v>
      </c>
      <c r="O765" s="679">
        <f t="shared" ca="1" si="131"/>
        <v>38149.509999999987</v>
      </c>
      <c r="P765" s="679">
        <f t="shared" ca="1" si="131"/>
        <v>6762</v>
      </c>
      <c r="Q765" s="679">
        <f t="shared" ca="1" si="131"/>
        <v>27676.09</v>
      </c>
      <c r="R765" s="679">
        <f t="shared" ca="1" si="131"/>
        <v>9288</v>
      </c>
      <c r="S765" s="679">
        <f t="shared" ca="1" si="131"/>
        <v>10223.140000000001</v>
      </c>
      <c r="T765" s="679">
        <f t="shared" ca="1" si="131"/>
        <v>516</v>
      </c>
      <c r="U765" s="679">
        <f t="shared" ca="1" si="131"/>
        <v>100.1</v>
      </c>
      <c r="V765" s="679">
        <f t="shared" ca="1" si="129"/>
        <v>902</v>
      </c>
      <c r="W765" s="679">
        <f t="shared" ca="1" si="128"/>
        <v>0</v>
      </c>
      <c r="X765" s="679">
        <f t="shared" ca="1" si="130"/>
        <v>34057.35</v>
      </c>
      <c r="Y765" s="679">
        <f t="shared" ca="1" si="130"/>
        <v>3641</v>
      </c>
      <c r="Z765" s="679">
        <f t="shared" ca="1" si="130"/>
        <v>0</v>
      </c>
      <c r="AA765" t="str">
        <f t="shared" si="122"/>
        <v>HUM_ASR_FY_2022</v>
      </c>
      <c r="AB765" s="958">
        <f t="shared" si="123"/>
        <v>45032</v>
      </c>
      <c r="AC765" t="str">
        <f t="shared" si="124"/>
        <v>Unaudited</v>
      </c>
    </row>
    <row r="766" spans="1:29" x14ac:dyDescent="0.25">
      <c r="A766" t="s">
        <v>420</v>
      </c>
      <c r="B766" t="s">
        <v>1385</v>
      </c>
      <c r="C766" t="s">
        <v>1386</v>
      </c>
      <c r="D766">
        <v>1900</v>
      </c>
      <c r="E766" s="958">
        <v>1</v>
      </c>
      <c r="F766" t="s">
        <v>438</v>
      </c>
      <c r="G766" s="958">
        <v>91</v>
      </c>
      <c r="H766" t="s">
        <v>381</v>
      </c>
      <c r="I766" s="938" t="s">
        <v>488</v>
      </c>
      <c r="J766" s="938" t="s">
        <v>444</v>
      </c>
      <c r="K766" s="938" t="s">
        <v>447</v>
      </c>
      <c r="L766" s="938">
        <v>7.2</v>
      </c>
      <c r="M766" s="959" t="s">
        <v>21</v>
      </c>
      <c r="N766" s="679">
        <f t="shared" ca="1" si="126"/>
        <v>1031219.0199999999</v>
      </c>
      <c r="O766" s="679">
        <f t="shared" ca="1" si="131"/>
        <v>827510.36</v>
      </c>
      <c r="P766" s="679">
        <f t="shared" ca="1" si="131"/>
        <v>24208.309999999998</v>
      </c>
      <c r="Q766" s="679">
        <f t="shared" ca="1" si="131"/>
        <v>75446.58</v>
      </c>
      <c r="R766" s="679">
        <f t="shared" ca="1" si="131"/>
        <v>16929.899999999998</v>
      </c>
      <c r="S766" s="679">
        <f t="shared" ca="1" si="131"/>
        <v>31732.710000000003</v>
      </c>
      <c r="T766" s="679">
        <f t="shared" ca="1" si="131"/>
        <v>5744.59</v>
      </c>
      <c r="U766" s="679">
        <f t="shared" ca="1" si="131"/>
        <v>347.28</v>
      </c>
      <c r="V766" s="679">
        <f t="shared" ca="1" si="129"/>
        <v>2040.2700000000002</v>
      </c>
      <c r="W766" s="679">
        <f t="shared" ca="1" si="128"/>
        <v>0</v>
      </c>
      <c r="X766" s="679">
        <f t="shared" ca="1" si="130"/>
        <v>43004.84</v>
      </c>
      <c r="Y766" s="679">
        <f t="shared" ca="1" si="130"/>
        <v>4254.1799999999994</v>
      </c>
      <c r="Z766" s="679">
        <f t="shared" ca="1" si="130"/>
        <v>0</v>
      </c>
      <c r="AA766" t="str">
        <f t="shared" si="122"/>
        <v>HUM_ASR_FY_2022</v>
      </c>
      <c r="AB766" s="958">
        <f t="shared" si="123"/>
        <v>45032</v>
      </c>
      <c r="AC766" t="str">
        <f t="shared" si="124"/>
        <v>Unaudited</v>
      </c>
    </row>
    <row r="767" spans="1:29" x14ac:dyDescent="0.25">
      <c r="A767" t="s">
        <v>420</v>
      </c>
      <c r="B767" t="s">
        <v>1385</v>
      </c>
      <c r="C767" t="s">
        <v>1386</v>
      </c>
      <c r="D767">
        <v>1900</v>
      </c>
      <c r="E767" s="958">
        <v>1</v>
      </c>
      <c r="F767" t="s">
        <v>438</v>
      </c>
      <c r="G767" s="958">
        <v>91</v>
      </c>
      <c r="H767" t="s">
        <v>381</v>
      </c>
      <c r="I767" s="938" t="s">
        <v>488</v>
      </c>
      <c r="J767" s="938" t="s">
        <v>444</v>
      </c>
      <c r="K767" s="938" t="s">
        <v>447</v>
      </c>
      <c r="L767" s="946">
        <v>7.3</v>
      </c>
      <c r="M767" s="961" t="s">
        <v>155</v>
      </c>
      <c r="N767" s="679">
        <f t="shared" ca="1" si="126"/>
        <v>744.34769126640299</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216.24687662900649</v>
      </c>
      <c r="P767" s="679">
        <f t="shared" ca="1" si="132"/>
        <v>38.329755212199117</v>
      </c>
      <c r="Q767" s="679">
        <f t="shared" ca="1" si="132"/>
        <v>156.87928940118186</v>
      </c>
      <c r="R767" s="679">
        <f t="shared" ca="1" si="132"/>
        <v>52.648146467155485</v>
      </c>
      <c r="S767" s="679">
        <f t="shared" ca="1" si="132"/>
        <v>57.948898802135652</v>
      </c>
      <c r="T767" s="679">
        <f t="shared" ca="1" si="132"/>
        <v>2.9248970259530824</v>
      </c>
      <c r="U767" s="679">
        <f t="shared" ca="1" si="132"/>
        <v>0.56740734941454163</v>
      </c>
      <c r="V767" s="679">
        <f t="shared" ca="1" si="129"/>
        <v>5.1129013903288376</v>
      </c>
      <c r="W767" s="679">
        <f t="shared" ca="1" si="128"/>
        <v>0</v>
      </c>
      <c r="X767" s="679">
        <f t="shared" ca="1" si="130"/>
        <v>193.05085605977365</v>
      </c>
      <c r="Y767" s="679">
        <f t="shared" ca="1" si="130"/>
        <v>20.63866292925421</v>
      </c>
      <c r="Z767" s="679">
        <f t="shared" ca="1" si="130"/>
        <v>0</v>
      </c>
      <c r="AA767" t="str">
        <f t="shared" si="122"/>
        <v>HUM_ASR_FY_2022</v>
      </c>
      <c r="AB767" s="958">
        <f t="shared" si="123"/>
        <v>45032</v>
      </c>
      <c r="AC767" t="str">
        <f t="shared" si="124"/>
        <v>Unaudited</v>
      </c>
    </row>
    <row r="768" spans="1:29" x14ac:dyDescent="0.25">
      <c r="A768" t="s">
        <v>420</v>
      </c>
      <c r="B768" t="s">
        <v>1385</v>
      </c>
      <c r="C768" t="s">
        <v>1386</v>
      </c>
      <c r="D768">
        <v>1900</v>
      </c>
      <c r="E768" s="958">
        <v>1</v>
      </c>
      <c r="F768" t="s">
        <v>438</v>
      </c>
      <c r="G768" s="958">
        <v>91</v>
      </c>
      <c r="H768" t="s">
        <v>381</v>
      </c>
      <c r="I768" s="938" t="s">
        <v>488</v>
      </c>
      <c r="J768" s="938" t="s">
        <v>444</v>
      </c>
      <c r="K768" s="938" t="s">
        <v>447</v>
      </c>
      <c r="L768" s="948" t="s">
        <v>91</v>
      </c>
      <c r="M768" s="962" t="s">
        <v>455</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HUM_ASR_FY_2022</v>
      </c>
      <c r="AB768" s="958">
        <f t="shared" si="123"/>
        <v>45032</v>
      </c>
      <c r="AC768" t="str">
        <f t="shared" si="124"/>
        <v>Unaudited</v>
      </c>
    </row>
    <row r="769" spans="1:29" x14ac:dyDescent="0.25">
      <c r="A769" t="s">
        <v>420</v>
      </c>
      <c r="B769" t="s">
        <v>1385</v>
      </c>
      <c r="C769" t="s">
        <v>1386</v>
      </c>
      <c r="D769">
        <v>1900</v>
      </c>
      <c r="E769" s="958">
        <v>1</v>
      </c>
      <c r="F769" t="s">
        <v>438</v>
      </c>
      <c r="G769" s="958">
        <v>91</v>
      </c>
      <c r="H769" t="s">
        <v>381</v>
      </c>
      <c r="I769" s="959" t="s">
        <v>488</v>
      </c>
      <c r="J769" s="959" t="s">
        <v>444</v>
      </c>
      <c r="K769" s="959" t="s">
        <v>448</v>
      </c>
      <c r="L769" s="938">
        <v>8.1</v>
      </c>
      <c r="M769" s="959" t="s">
        <v>22</v>
      </c>
      <c r="N769" s="679">
        <f t="shared" ca="1" si="126"/>
        <v>3905933.9299999992</v>
      </c>
      <c r="O769" s="679">
        <f t="shared" ca="1" si="132"/>
        <v>1526553.7999999998</v>
      </c>
      <c r="P769" s="679">
        <f t="shared" ca="1" si="132"/>
        <v>191143.80000000005</v>
      </c>
      <c r="Q769" s="679">
        <f t="shared" ca="1" si="132"/>
        <v>1379743.0399999998</v>
      </c>
      <c r="R769" s="679">
        <f t="shared" ca="1" si="132"/>
        <v>468161.26999999996</v>
      </c>
      <c r="S769" s="679">
        <f t="shared" ca="1" si="132"/>
        <v>1728.96</v>
      </c>
      <c r="T769" s="679">
        <f t="shared" ca="1" si="132"/>
        <v>17731.55</v>
      </c>
      <c r="U769" s="679">
        <f t="shared" ca="1" si="132"/>
        <v>0</v>
      </c>
      <c r="V769" s="679">
        <f t="shared" ca="1" si="129"/>
        <v>125754.41</v>
      </c>
      <c r="W769" s="679">
        <f t="shared" ca="1" si="128"/>
        <v>0</v>
      </c>
      <c r="X769" s="679">
        <f t="shared" ca="1" si="130"/>
        <v>2058.5099999999993</v>
      </c>
      <c r="Y769" s="679">
        <f t="shared" ca="1" si="130"/>
        <v>193058.59000000003</v>
      </c>
      <c r="Z769" s="679">
        <f t="shared" ca="1" si="130"/>
        <v>0</v>
      </c>
      <c r="AA769" t="str">
        <f t="shared" si="122"/>
        <v>HUM_ASR_FY_2022</v>
      </c>
      <c r="AB769" s="958">
        <f t="shared" si="123"/>
        <v>45032</v>
      </c>
      <c r="AC769" t="str">
        <f t="shared" si="124"/>
        <v>Unaudited</v>
      </c>
    </row>
    <row r="770" spans="1:29" x14ac:dyDescent="0.25">
      <c r="A770" t="s">
        <v>420</v>
      </c>
      <c r="B770" t="s">
        <v>1385</v>
      </c>
      <c r="C770" t="s">
        <v>1386</v>
      </c>
      <c r="D770">
        <v>1900</v>
      </c>
      <c r="E770" s="958">
        <v>1</v>
      </c>
      <c r="F770" t="s">
        <v>438</v>
      </c>
      <c r="G770" s="958">
        <v>91</v>
      </c>
      <c r="H770" t="s">
        <v>381</v>
      </c>
      <c r="I770" s="938" t="s">
        <v>488</v>
      </c>
      <c r="J770" s="938" t="s">
        <v>444</v>
      </c>
      <c r="K770" s="938" t="s">
        <v>448</v>
      </c>
      <c r="L770" s="938" t="s">
        <v>112</v>
      </c>
      <c r="M770" s="963" t="s">
        <v>443</v>
      </c>
      <c r="N770" s="679">
        <f t="shared" ca="1" si="126"/>
        <v>25344</v>
      </c>
      <c r="O770" s="679">
        <f t="shared" ca="1" si="132"/>
        <v>25344</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HUM_ASR_FY_2022</v>
      </c>
      <c r="AB770" s="958">
        <f t="shared" ref="AB770:AB833" si="134">file_date</f>
        <v>45032</v>
      </c>
      <c r="AC770" t="str">
        <f t="shared" ref="AC770:AC833" si="135">status</f>
        <v>Unaudited</v>
      </c>
    </row>
    <row r="771" spans="1:29" x14ac:dyDescent="0.25">
      <c r="A771" t="s">
        <v>420</v>
      </c>
      <c r="B771" t="s">
        <v>1385</v>
      </c>
      <c r="C771" t="s">
        <v>1386</v>
      </c>
      <c r="D771">
        <v>1900</v>
      </c>
      <c r="E771" s="958">
        <v>1</v>
      </c>
      <c r="F771" t="s">
        <v>438</v>
      </c>
      <c r="G771" s="958">
        <v>91</v>
      </c>
      <c r="H771" t="s">
        <v>381</v>
      </c>
      <c r="I771" s="938" t="s">
        <v>488</v>
      </c>
      <c r="J771" s="938" t="s">
        <v>444</v>
      </c>
      <c r="K771" s="938" t="s">
        <v>448</v>
      </c>
      <c r="L771" s="938" t="s">
        <v>114</v>
      </c>
      <c r="M771" s="963" t="s">
        <v>157</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HUM_ASR_FY_2022</v>
      </c>
      <c r="AB771" s="958">
        <f t="shared" si="134"/>
        <v>45032</v>
      </c>
      <c r="AC771" t="str">
        <f t="shared" si="135"/>
        <v>Unaudited</v>
      </c>
    </row>
    <row r="772" spans="1:29" x14ac:dyDescent="0.25">
      <c r="A772" t="s">
        <v>420</v>
      </c>
      <c r="B772" t="s">
        <v>1385</v>
      </c>
      <c r="C772" t="s">
        <v>1386</v>
      </c>
      <c r="D772">
        <v>1900</v>
      </c>
      <c r="E772" s="958">
        <v>1</v>
      </c>
      <c r="F772" t="s">
        <v>438</v>
      </c>
      <c r="G772" s="958">
        <v>91</v>
      </c>
      <c r="H772" t="s">
        <v>381</v>
      </c>
      <c r="I772" s="938" t="s">
        <v>488</v>
      </c>
      <c r="J772" s="938" t="s">
        <v>444</v>
      </c>
      <c r="K772" s="938" t="s">
        <v>448</v>
      </c>
      <c r="L772" s="938" t="s">
        <v>115</v>
      </c>
      <c r="M772" s="963" t="s">
        <v>113</v>
      </c>
      <c r="N772" s="679">
        <f t="shared" ca="1" si="126"/>
        <v>-11935.160000000005</v>
      </c>
      <c r="O772" s="679">
        <f t="shared" ca="1" si="132"/>
        <v>-4664.6113780035203</v>
      </c>
      <c r="P772" s="679">
        <f t="shared" ca="1" si="132"/>
        <v>-584.06820926640751</v>
      </c>
      <c r="Q772" s="679">
        <f t="shared" ca="1" si="132"/>
        <v>-4216.0093428120026</v>
      </c>
      <c r="R772" s="679">
        <f t="shared" ca="1" si="132"/>
        <v>-1430.5361440799388</v>
      </c>
      <c r="S772" s="679">
        <f t="shared" ca="1" si="132"/>
        <v>-5.2830935196079993</v>
      </c>
      <c r="T772" s="679">
        <f t="shared" ca="1" si="132"/>
        <v>-54.181378920047436</v>
      </c>
      <c r="U772" s="679">
        <f t="shared" ca="1" si="132"/>
        <v>0</v>
      </c>
      <c r="V772" s="679">
        <f t="shared" ca="1" si="129"/>
        <v>-384.26123712123325</v>
      </c>
      <c r="W772" s="679">
        <f t="shared" ca="1" si="128"/>
        <v>0</v>
      </c>
      <c r="X772" s="679">
        <f t="shared" ca="1" si="130"/>
        <v>-6.290082385392525</v>
      </c>
      <c r="Y772" s="679">
        <f t="shared" ca="1" si="130"/>
        <v>-589.91913389185288</v>
      </c>
      <c r="Z772" s="679">
        <f t="shared" ca="1" si="130"/>
        <v>0</v>
      </c>
      <c r="AA772" t="str">
        <f t="shared" si="133"/>
        <v>HUM_ASR_FY_2022</v>
      </c>
      <c r="AB772" s="958">
        <f t="shared" si="134"/>
        <v>45032</v>
      </c>
      <c r="AC772" t="str">
        <f t="shared" si="135"/>
        <v>Unaudited</v>
      </c>
    </row>
    <row r="773" spans="1:29" x14ac:dyDescent="0.25">
      <c r="A773" t="s">
        <v>420</v>
      </c>
      <c r="B773" t="s">
        <v>1385</v>
      </c>
      <c r="C773" t="s">
        <v>1386</v>
      </c>
      <c r="D773">
        <v>1900</v>
      </c>
      <c r="E773" s="958">
        <v>1</v>
      </c>
      <c r="F773" t="s">
        <v>438</v>
      </c>
      <c r="G773" s="958">
        <v>91</v>
      </c>
      <c r="H773" t="s">
        <v>381</v>
      </c>
      <c r="I773" s="938" t="s">
        <v>488</v>
      </c>
      <c r="J773" s="938" t="s">
        <v>444</v>
      </c>
      <c r="K773" s="938" t="s">
        <v>448</v>
      </c>
      <c r="L773" s="938" t="s">
        <v>116</v>
      </c>
      <c r="M773" s="963" t="s">
        <v>158</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HUM_ASR_FY_2022</v>
      </c>
      <c r="AB773" s="958">
        <f t="shared" si="134"/>
        <v>45032</v>
      </c>
      <c r="AC773" t="str">
        <f t="shared" si="135"/>
        <v>Unaudited</v>
      </c>
    </row>
    <row r="774" spans="1:29" x14ac:dyDescent="0.25">
      <c r="A774" t="s">
        <v>420</v>
      </c>
      <c r="B774" t="s">
        <v>1385</v>
      </c>
      <c r="C774" t="s">
        <v>1386</v>
      </c>
      <c r="D774">
        <v>1900</v>
      </c>
      <c r="E774" s="958">
        <v>1</v>
      </c>
      <c r="F774" t="s">
        <v>438</v>
      </c>
      <c r="G774" s="958">
        <v>91</v>
      </c>
      <c r="H774" t="s">
        <v>381</v>
      </c>
      <c r="I774" s="938" t="s">
        <v>488</v>
      </c>
      <c r="J774" s="938" t="s">
        <v>444</v>
      </c>
      <c r="K774" s="938" t="s">
        <v>448</v>
      </c>
      <c r="L774" s="938" t="s">
        <v>159</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HUM_ASR_FY_2022</v>
      </c>
      <c r="AB774" s="958">
        <f t="shared" si="134"/>
        <v>45032</v>
      </c>
      <c r="AC774" t="str">
        <f t="shared" si="135"/>
        <v>Unaudited</v>
      </c>
    </row>
    <row r="775" spans="1:29" x14ac:dyDescent="0.25">
      <c r="A775" t="s">
        <v>420</v>
      </c>
      <c r="B775" t="s">
        <v>1385</v>
      </c>
      <c r="C775" t="s">
        <v>1386</v>
      </c>
      <c r="D775">
        <v>1900</v>
      </c>
      <c r="E775" s="958">
        <v>1</v>
      </c>
      <c r="F775" t="s">
        <v>438</v>
      </c>
      <c r="G775" s="958">
        <v>91</v>
      </c>
      <c r="H775" t="s">
        <v>381</v>
      </c>
      <c r="I775" s="938" t="s">
        <v>488</v>
      </c>
      <c r="J775" s="938" t="s">
        <v>444</v>
      </c>
      <c r="K775" s="938" t="s">
        <v>448</v>
      </c>
      <c r="L775" s="938" t="s">
        <v>442</v>
      </c>
      <c r="M775" s="963" t="s">
        <v>456</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HUM_ASR_FY_2022</v>
      </c>
      <c r="AB775" s="958">
        <f t="shared" si="134"/>
        <v>45032</v>
      </c>
      <c r="AC775" t="str">
        <f t="shared" si="135"/>
        <v>Unaudited</v>
      </c>
    </row>
    <row r="776" spans="1:29" ht="30" x14ac:dyDescent="0.25">
      <c r="A776" t="s">
        <v>420</v>
      </c>
      <c r="B776" t="s">
        <v>1385</v>
      </c>
      <c r="C776" t="s">
        <v>1386</v>
      </c>
      <c r="D776">
        <v>1900</v>
      </c>
      <c r="E776" s="958">
        <v>1</v>
      </c>
      <c r="F776" t="s">
        <v>438</v>
      </c>
      <c r="G776" s="958">
        <v>91</v>
      </c>
      <c r="H776" t="s">
        <v>381</v>
      </c>
      <c r="I776" s="938" t="s">
        <v>488</v>
      </c>
      <c r="J776" s="938" t="s">
        <v>444</v>
      </c>
      <c r="K776" s="938" t="s">
        <v>449</v>
      </c>
      <c r="L776" s="946">
        <v>9.1</v>
      </c>
      <c r="M776" s="961" t="s">
        <v>185</v>
      </c>
      <c r="N776" s="679">
        <f t="shared" ca="1" si="126"/>
        <v>96208.81</v>
      </c>
      <c r="O776" s="679">
        <f t="shared" ca="1" si="136"/>
        <v>8265.0600000000013</v>
      </c>
      <c r="P776" s="679">
        <f t="shared" ca="1" si="136"/>
        <v>41.09</v>
      </c>
      <c r="Q776" s="679">
        <f t="shared" ca="1" si="136"/>
        <v>11404.789999999999</v>
      </c>
      <c r="R776" s="679">
        <f t="shared" ca="1" si="136"/>
        <v>35310.32</v>
      </c>
      <c r="S776" s="679">
        <f t="shared" ca="1" si="136"/>
        <v>41187.549999999996</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HUM_ASR_FY_2022</v>
      </c>
      <c r="AB776" s="958">
        <f t="shared" si="134"/>
        <v>45032</v>
      </c>
      <c r="AC776" t="str">
        <f t="shared" si="135"/>
        <v>Unaudited</v>
      </c>
    </row>
    <row r="777" spans="1:29" x14ac:dyDescent="0.25">
      <c r="A777" t="s">
        <v>420</v>
      </c>
      <c r="B777" t="s">
        <v>1385</v>
      </c>
      <c r="C777" t="s">
        <v>1386</v>
      </c>
      <c r="D777">
        <v>1900</v>
      </c>
      <c r="E777" s="958">
        <v>1</v>
      </c>
      <c r="F777" t="s">
        <v>438</v>
      </c>
      <c r="G777" s="958">
        <v>91</v>
      </c>
      <c r="H777" t="s">
        <v>381</v>
      </c>
      <c r="I777" s="963" t="s">
        <v>488</v>
      </c>
      <c r="J777" s="963" t="s">
        <v>444</v>
      </c>
      <c r="K777" s="963" t="s">
        <v>449</v>
      </c>
      <c r="L777" s="938" t="s">
        <v>106</v>
      </c>
      <c r="M777" s="963" t="s">
        <v>186</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HUM_ASR_FY_2022</v>
      </c>
      <c r="AB777" s="958">
        <f t="shared" si="134"/>
        <v>45032</v>
      </c>
      <c r="AC777" t="str">
        <f t="shared" si="135"/>
        <v>Unaudited</v>
      </c>
    </row>
    <row r="778" spans="1:29" x14ac:dyDescent="0.25">
      <c r="A778" t="s">
        <v>420</v>
      </c>
      <c r="B778" t="s">
        <v>1385</v>
      </c>
      <c r="C778" t="s">
        <v>1386</v>
      </c>
      <c r="D778">
        <v>1900</v>
      </c>
      <c r="E778" s="958">
        <v>1</v>
      </c>
      <c r="F778" t="s">
        <v>438</v>
      </c>
      <c r="G778" s="958">
        <v>91</v>
      </c>
      <c r="H778" t="s">
        <v>381</v>
      </c>
      <c r="I778" s="938" t="s">
        <v>488</v>
      </c>
      <c r="J778" s="938" t="s">
        <v>444</v>
      </c>
      <c r="K778" s="938" t="s">
        <v>449</v>
      </c>
      <c r="L778" s="944" t="s">
        <v>1321</v>
      </c>
      <c r="M778" s="964" t="s">
        <v>1322</v>
      </c>
      <c r="N778" s="679">
        <f t="shared" ca="1" si="126"/>
        <v>245677.86000000002</v>
      </c>
      <c r="O778" s="679">
        <f t="shared" ca="1" si="136"/>
        <v>0</v>
      </c>
      <c r="P778" s="679">
        <f t="shared" ca="1" si="136"/>
        <v>0</v>
      </c>
      <c r="Q778" s="679">
        <f t="shared" ca="1" si="136"/>
        <v>52324.28</v>
      </c>
      <c r="R778" s="679">
        <f t="shared" ca="1" si="136"/>
        <v>0</v>
      </c>
      <c r="S778" s="679">
        <f t="shared" ca="1" si="136"/>
        <v>193353.58000000002</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HUM_ASR_FY_2022</v>
      </c>
      <c r="AB778" s="958">
        <f t="shared" si="134"/>
        <v>45032</v>
      </c>
      <c r="AC778" t="str">
        <f t="shared" si="135"/>
        <v>Unaudited</v>
      </c>
    </row>
    <row r="779" spans="1:29" x14ac:dyDescent="0.25">
      <c r="A779" t="s">
        <v>420</v>
      </c>
      <c r="B779" t="s">
        <v>1385</v>
      </c>
      <c r="C779" t="s">
        <v>1386</v>
      </c>
      <c r="D779">
        <v>1900</v>
      </c>
      <c r="E779" s="958">
        <v>1</v>
      </c>
      <c r="F779" t="s">
        <v>438</v>
      </c>
      <c r="G779" s="958">
        <v>91</v>
      </c>
      <c r="H779" t="s">
        <v>381</v>
      </c>
      <c r="I779" s="938" t="s">
        <v>488</v>
      </c>
      <c r="J779" s="938" t="s">
        <v>444</v>
      </c>
      <c r="K779" s="938" t="s">
        <v>449</v>
      </c>
      <c r="L779" s="944" t="s">
        <v>107</v>
      </c>
      <c r="M779" s="964" t="s">
        <v>187</v>
      </c>
      <c r="N779" s="679">
        <f t="shared" ca="1" si="126"/>
        <v>149651.16999999998</v>
      </c>
      <c r="O779" s="679">
        <f t="shared" ca="1" si="136"/>
        <v>55918.29</v>
      </c>
      <c r="P779" s="679">
        <f t="shared" ca="1" si="136"/>
        <v>3330.0400000000004</v>
      </c>
      <c r="Q779" s="679">
        <f t="shared" ca="1" si="136"/>
        <v>81847.45</v>
      </c>
      <c r="R779" s="679">
        <f t="shared" ca="1" si="136"/>
        <v>2505.6099999999997</v>
      </c>
      <c r="S779" s="679">
        <f t="shared" ca="1" si="136"/>
        <v>1482.94</v>
      </c>
      <c r="T779" s="679">
        <f t="shared" ca="1" si="136"/>
        <v>4467.74</v>
      </c>
      <c r="U779" s="679">
        <f t="shared" ca="1" si="136"/>
        <v>99.1</v>
      </c>
      <c r="V779" s="679">
        <f t="shared" ca="1" si="136"/>
        <v>0</v>
      </c>
      <c r="W779" s="679">
        <f t="shared" ca="1" si="128"/>
        <v>0</v>
      </c>
      <c r="X779" s="679">
        <f t="shared" ca="1" si="136"/>
        <v>0</v>
      </c>
      <c r="Y779" s="679">
        <f t="shared" ca="1" si="136"/>
        <v>0</v>
      </c>
      <c r="Z779" s="679">
        <f t="shared" ca="1" si="136"/>
        <v>0</v>
      </c>
      <c r="AA779" t="str">
        <f t="shared" si="133"/>
        <v>HUM_ASR_FY_2022</v>
      </c>
      <c r="AB779" s="958">
        <f t="shared" si="134"/>
        <v>45032</v>
      </c>
      <c r="AC779" t="str">
        <f t="shared" si="135"/>
        <v>Unaudited</v>
      </c>
    </row>
    <row r="780" spans="1:29" x14ac:dyDescent="0.25">
      <c r="A780" t="s">
        <v>420</v>
      </c>
      <c r="B780" t="s">
        <v>1385</v>
      </c>
      <c r="C780" t="s">
        <v>1386</v>
      </c>
      <c r="D780">
        <v>1900</v>
      </c>
      <c r="E780" s="958">
        <v>1</v>
      </c>
      <c r="F780" t="s">
        <v>438</v>
      </c>
      <c r="G780" s="958">
        <v>91</v>
      </c>
      <c r="H780" t="s">
        <v>381</v>
      </c>
      <c r="I780" s="938" t="s">
        <v>488</v>
      </c>
      <c r="J780" s="938" t="s">
        <v>444</v>
      </c>
      <c r="K780" s="938" t="s">
        <v>449</v>
      </c>
      <c r="L780" s="948" t="s">
        <v>108</v>
      </c>
      <c r="M780" s="965" t="s">
        <v>160</v>
      </c>
      <c r="N780" s="679">
        <f t="shared" ca="1" si="126"/>
        <v>503840.97999999853</v>
      </c>
      <c r="O780" s="679">
        <f t="shared" ca="1" si="136"/>
        <v>365496.89999999845</v>
      </c>
      <c r="P780" s="679">
        <f t="shared" ca="1" si="136"/>
        <v>19995.35999999999</v>
      </c>
      <c r="Q780" s="679">
        <f t="shared" ca="1" si="136"/>
        <v>76478.5</v>
      </c>
      <c r="R780" s="679">
        <f t="shared" ca="1" si="136"/>
        <v>24905.570000000029</v>
      </c>
      <c r="S780" s="679">
        <f t="shared" ca="1" si="136"/>
        <v>197.2000000000001</v>
      </c>
      <c r="T780" s="679">
        <f t="shared" ca="1" si="136"/>
        <v>5155.84</v>
      </c>
      <c r="U780" s="679">
        <f t="shared" ca="1" si="136"/>
        <v>41.639999999999986</v>
      </c>
      <c r="V780" s="679">
        <f t="shared" ca="1" si="136"/>
        <v>1891.81</v>
      </c>
      <c r="W780" s="679">
        <f t="shared" ca="1" si="128"/>
        <v>0</v>
      </c>
      <c r="X780" s="679">
        <f t="shared" ca="1" si="136"/>
        <v>3579.7599999999998</v>
      </c>
      <c r="Y780" s="679">
        <f t="shared" ca="1" si="136"/>
        <v>6098.4000000000015</v>
      </c>
      <c r="Z780" s="679">
        <f t="shared" ca="1" si="136"/>
        <v>0</v>
      </c>
      <c r="AA780" t="str">
        <f t="shared" si="133"/>
        <v>HUM_ASR_FY_2022</v>
      </c>
      <c r="AB780" s="958">
        <f t="shared" si="134"/>
        <v>45032</v>
      </c>
      <c r="AC780" t="str">
        <f t="shared" si="135"/>
        <v>Unaudited</v>
      </c>
    </row>
    <row r="781" spans="1:29" x14ac:dyDescent="0.25">
      <c r="A781" t="s">
        <v>420</v>
      </c>
      <c r="B781" t="s">
        <v>1385</v>
      </c>
      <c r="C781" t="s">
        <v>1386</v>
      </c>
      <c r="D781">
        <v>1900</v>
      </c>
      <c r="E781" s="958">
        <v>1</v>
      </c>
      <c r="F781" t="s">
        <v>438</v>
      </c>
      <c r="G781" s="958">
        <v>91</v>
      </c>
      <c r="H781" t="s">
        <v>381</v>
      </c>
      <c r="I781" s="964" t="s">
        <v>488</v>
      </c>
      <c r="J781" s="964" t="s">
        <v>444</v>
      </c>
      <c r="K781" s="964" t="s">
        <v>449</v>
      </c>
      <c r="L781" s="944" t="s">
        <v>109</v>
      </c>
      <c r="M781" s="964" t="s">
        <v>134</v>
      </c>
      <c r="N781" s="679">
        <f t="shared" ca="1" si="126"/>
        <v>194958.90530735938</v>
      </c>
      <c r="O781" s="679">
        <f t="shared" ca="1" si="136"/>
        <v>152663.94116883122</v>
      </c>
      <c r="P781" s="679">
        <f t="shared" ca="1" si="136"/>
        <v>4865.4674372294357</v>
      </c>
      <c r="Q781" s="679">
        <f t="shared" ca="1" si="136"/>
        <v>15431.993887445878</v>
      </c>
      <c r="R781" s="679">
        <f t="shared" ca="1" si="136"/>
        <v>3637.7923203463197</v>
      </c>
      <c r="S781" s="679">
        <f t="shared" ca="1" si="136"/>
        <v>6704.7033333333356</v>
      </c>
      <c r="T781" s="679">
        <f t="shared" ca="1" si="136"/>
        <v>965.26800000000003</v>
      </c>
      <c r="U781" s="679">
        <f t="shared" ca="1" si="136"/>
        <v>165.25000000000003</v>
      </c>
      <c r="V781" s="679">
        <f t="shared" ca="1" si="136"/>
        <v>480.77516017315992</v>
      </c>
      <c r="W781" s="679">
        <f t="shared" ca="1" si="128"/>
        <v>0</v>
      </c>
      <c r="X781" s="679">
        <f t="shared" ca="1" si="136"/>
        <v>9137.7533333333267</v>
      </c>
      <c r="Y781" s="679">
        <f t="shared" ca="1" si="136"/>
        <v>905.96066666666684</v>
      </c>
      <c r="Z781" s="679">
        <f t="shared" ca="1" si="136"/>
        <v>0</v>
      </c>
      <c r="AA781" t="str">
        <f t="shared" si="133"/>
        <v>HUM_ASR_FY_2022</v>
      </c>
      <c r="AB781" s="958">
        <f t="shared" si="134"/>
        <v>45032</v>
      </c>
      <c r="AC781" t="str">
        <f t="shared" si="135"/>
        <v>Unaudited</v>
      </c>
    </row>
    <row r="782" spans="1:29" x14ac:dyDescent="0.25">
      <c r="A782" t="s">
        <v>420</v>
      </c>
      <c r="B782" t="s">
        <v>1385</v>
      </c>
      <c r="C782" t="s">
        <v>1386</v>
      </c>
      <c r="D782">
        <v>1900</v>
      </c>
      <c r="E782" s="958">
        <v>1</v>
      </c>
      <c r="F782" t="s">
        <v>438</v>
      </c>
      <c r="G782" s="958">
        <v>91</v>
      </c>
      <c r="H782" t="s">
        <v>381</v>
      </c>
      <c r="I782" s="938" t="s">
        <v>488</v>
      </c>
      <c r="J782" s="938" t="s">
        <v>444</v>
      </c>
      <c r="K782" s="938" t="s">
        <v>449</v>
      </c>
      <c r="L782" s="938" t="s">
        <v>110</v>
      </c>
      <c r="M782" s="963" t="s">
        <v>162</v>
      </c>
      <c r="N782" s="679">
        <f t="shared" ca="1" si="126"/>
        <v>5765.468023598808</v>
      </c>
      <c r="O782" s="679">
        <f t="shared" ca="1" si="136"/>
        <v>4182.3924081651494</v>
      </c>
      <c r="P782" s="679">
        <f t="shared" ca="1" si="136"/>
        <v>228.80752712958551</v>
      </c>
      <c r="Q782" s="679">
        <f t="shared" ca="1" si="136"/>
        <v>875.14585701782892</v>
      </c>
      <c r="R782" s="679">
        <f t="shared" ca="1" si="136"/>
        <v>284.99521306207049</v>
      </c>
      <c r="S782" s="679">
        <f t="shared" ca="1" si="136"/>
        <v>2.2565657407495694</v>
      </c>
      <c r="T782" s="679">
        <f t="shared" ca="1" si="136"/>
        <v>58.998437671329889</v>
      </c>
      <c r="U782" s="679">
        <f t="shared" ca="1" si="136"/>
        <v>0.47648781665726164</v>
      </c>
      <c r="V782" s="679">
        <f t="shared" ca="1" si="136"/>
        <v>21.648040740402841</v>
      </c>
      <c r="W782" s="679">
        <f t="shared" ca="1" si="128"/>
        <v>0</v>
      </c>
      <c r="X782" s="679">
        <f t="shared" ca="1" si="136"/>
        <v>40.96330515266569</v>
      </c>
      <c r="Y782" s="679">
        <f t="shared" ca="1" si="136"/>
        <v>69.784181102369018</v>
      </c>
      <c r="Z782" s="679">
        <f t="shared" ca="1" si="136"/>
        <v>0</v>
      </c>
      <c r="AA782" t="str">
        <f t="shared" si="133"/>
        <v>HUM_ASR_FY_2022</v>
      </c>
      <c r="AB782" s="958">
        <f t="shared" si="134"/>
        <v>45032</v>
      </c>
      <c r="AC782" t="str">
        <f t="shared" si="135"/>
        <v>Unaudited</v>
      </c>
    </row>
    <row r="783" spans="1:29" x14ac:dyDescent="0.25">
      <c r="A783" t="s">
        <v>420</v>
      </c>
      <c r="B783" t="s">
        <v>1385</v>
      </c>
      <c r="C783" t="s">
        <v>1386</v>
      </c>
      <c r="D783">
        <v>1900</v>
      </c>
      <c r="E783" s="958">
        <v>1</v>
      </c>
      <c r="F783" t="s">
        <v>438</v>
      </c>
      <c r="G783" s="958">
        <v>91</v>
      </c>
      <c r="H783" t="s">
        <v>381</v>
      </c>
      <c r="I783" s="938" t="s">
        <v>488</v>
      </c>
      <c r="J783" s="938" t="s">
        <v>444</v>
      </c>
      <c r="K783" s="938" t="s">
        <v>449</v>
      </c>
      <c r="L783" s="938" t="s">
        <v>111</v>
      </c>
      <c r="M783" s="963" t="s">
        <v>463</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HUM_ASR_FY_2022</v>
      </c>
      <c r="AB783" s="958">
        <f t="shared" si="134"/>
        <v>45032</v>
      </c>
      <c r="AC783" t="str">
        <f t="shared" si="135"/>
        <v>Unaudited</v>
      </c>
    </row>
    <row r="784" spans="1:29" x14ac:dyDescent="0.25">
      <c r="A784" t="s">
        <v>420</v>
      </c>
      <c r="B784" t="s">
        <v>1385</v>
      </c>
      <c r="C784" t="s">
        <v>1386</v>
      </c>
      <c r="D784">
        <v>1900</v>
      </c>
      <c r="E784" s="958">
        <v>1</v>
      </c>
      <c r="F784" t="s">
        <v>438</v>
      </c>
      <c r="G784" s="958">
        <v>91</v>
      </c>
      <c r="H784" t="s">
        <v>381</v>
      </c>
      <c r="I784" s="938" t="s">
        <v>488</v>
      </c>
      <c r="J784" s="938" t="s">
        <v>444</v>
      </c>
      <c r="K784" s="938" t="s">
        <v>6</v>
      </c>
      <c r="L784" s="938" t="s">
        <v>117</v>
      </c>
      <c r="M784" s="963" t="s">
        <v>188</v>
      </c>
      <c r="N784" s="679">
        <f t="shared" ca="1" si="126"/>
        <v>195328.52</v>
      </c>
      <c r="O784" s="679">
        <f t="shared" ca="1" si="136"/>
        <v>71889.429999999993</v>
      </c>
      <c r="P784" s="679">
        <f t="shared" ca="1" si="136"/>
        <v>4856.0199999999995</v>
      </c>
      <c r="Q784" s="679">
        <f t="shared" ca="1" si="136"/>
        <v>72661.689999999988</v>
      </c>
      <c r="R784" s="679">
        <f t="shared" ca="1" si="136"/>
        <v>16282.440000000002</v>
      </c>
      <c r="S784" s="679">
        <f t="shared" ca="1" si="136"/>
        <v>7365.3000000000011</v>
      </c>
      <c r="T784" s="679">
        <f t="shared" ca="1" si="136"/>
        <v>1610.4099999999999</v>
      </c>
      <c r="U784" s="679">
        <f t="shared" ca="1" si="136"/>
        <v>55.28</v>
      </c>
      <c r="V784" s="679">
        <f t="shared" ca="1" si="136"/>
        <v>803.31000000000006</v>
      </c>
      <c r="W784" s="679">
        <f t="shared" ca="1" si="128"/>
        <v>0</v>
      </c>
      <c r="X784" s="679">
        <f t="shared" ca="1" si="136"/>
        <v>15358.320000000007</v>
      </c>
      <c r="Y784" s="679">
        <f t="shared" ca="1" si="136"/>
        <v>4446.3200000000015</v>
      </c>
      <c r="Z784" s="679">
        <f t="shared" ca="1" si="136"/>
        <v>0</v>
      </c>
      <c r="AA784" t="str">
        <f t="shared" si="133"/>
        <v>HUM_ASR_FY_2022</v>
      </c>
      <c r="AB784" s="958">
        <f t="shared" si="134"/>
        <v>45032</v>
      </c>
      <c r="AC784" t="str">
        <f t="shared" si="135"/>
        <v>Unaudited</v>
      </c>
    </row>
    <row r="785" spans="1:29" x14ac:dyDescent="0.25">
      <c r="A785" t="s">
        <v>420</v>
      </c>
      <c r="B785" t="s">
        <v>1385</v>
      </c>
      <c r="C785" t="s">
        <v>1386</v>
      </c>
      <c r="D785">
        <v>1900</v>
      </c>
      <c r="E785" s="958">
        <v>1</v>
      </c>
      <c r="F785" t="s">
        <v>438</v>
      </c>
      <c r="G785" s="958">
        <v>91</v>
      </c>
      <c r="H785" t="s">
        <v>381</v>
      </c>
      <c r="I785" s="938" t="s">
        <v>488</v>
      </c>
      <c r="J785" s="938" t="s">
        <v>444</v>
      </c>
      <c r="K785" s="938" t="s">
        <v>6</v>
      </c>
      <c r="L785" s="946" t="s">
        <v>45</v>
      </c>
      <c r="M785" s="961" t="s">
        <v>163</v>
      </c>
      <c r="N785" s="679">
        <f t="shared" ca="1" si="126"/>
        <v>17199.334692640692</v>
      </c>
      <c r="O785" s="679">
        <f t="shared" ca="1" si="136"/>
        <v>10503.298831168831</v>
      </c>
      <c r="P785" s="679">
        <f t="shared" ca="1" si="136"/>
        <v>608.34256277056284</v>
      </c>
      <c r="Q785" s="679">
        <f t="shared" ca="1" si="136"/>
        <v>2316.6061125541128</v>
      </c>
      <c r="R785" s="679">
        <f t="shared" ca="1" si="136"/>
        <v>624.34767965367973</v>
      </c>
      <c r="S785" s="679">
        <f t="shared" ca="1" si="136"/>
        <v>1231.4166666666665</v>
      </c>
      <c r="T785" s="679">
        <f t="shared" ca="1" si="136"/>
        <v>6.3520000000000003</v>
      </c>
      <c r="U785" s="679">
        <f t="shared" ca="1" si="136"/>
        <v>10.1</v>
      </c>
      <c r="V785" s="679">
        <f t="shared" ca="1" si="136"/>
        <v>44.20483982683983</v>
      </c>
      <c r="W785" s="679">
        <f t="shared" ca="1" si="128"/>
        <v>0</v>
      </c>
      <c r="X785" s="679">
        <f t="shared" ca="1" si="136"/>
        <v>1686.9666666666665</v>
      </c>
      <c r="Y785" s="679">
        <f t="shared" ca="1" si="136"/>
        <v>167.69933333333333</v>
      </c>
      <c r="Z785" s="679">
        <f t="shared" ca="1" si="136"/>
        <v>0</v>
      </c>
      <c r="AA785" t="str">
        <f t="shared" si="133"/>
        <v>HUM_ASR_FY_2022</v>
      </c>
      <c r="AB785" s="958">
        <f t="shared" si="134"/>
        <v>45032</v>
      </c>
      <c r="AC785" t="str">
        <f t="shared" si="135"/>
        <v>Unaudited</v>
      </c>
    </row>
    <row r="786" spans="1:29" x14ac:dyDescent="0.25">
      <c r="A786" t="s">
        <v>420</v>
      </c>
      <c r="B786" t="s">
        <v>1385</v>
      </c>
      <c r="C786" t="s">
        <v>1386</v>
      </c>
      <c r="D786">
        <v>1900</v>
      </c>
      <c r="E786" s="958">
        <v>1</v>
      </c>
      <c r="F786" t="s">
        <v>438</v>
      </c>
      <c r="G786" s="958">
        <v>91</v>
      </c>
      <c r="H786" t="s">
        <v>381</v>
      </c>
      <c r="I786" s="963" t="s">
        <v>488</v>
      </c>
      <c r="J786" s="963" t="s">
        <v>444</v>
      </c>
      <c r="K786" s="963" t="s">
        <v>6</v>
      </c>
      <c r="L786" s="938" t="s">
        <v>46</v>
      </c>
      <c r="M786" s="963" t="s">
        <v>164</v>
      </c>
      <c r="N786" s="679">
        <f t="shared" ca="1" si="126"/>
        <v>1004.2432143388742</v>
      </c>
      <c r="O786" s="679">
        <f t="shared" ca="1" si="136"/>
        <v>369.60538205168143</v>
      </c>
      <c r="P786" s="679">
        <f t="shared" ca="1" si="136"/>
        <v>24.966272890890995</v>
      </c>
      <c r="Q786" s="679">
        <f t="shared" ca="1" si="136"/>
        <v>373.57580513534231</v>
      </c>
      <c r="R786" s="679">
        <f t="shared" ca="1" si="136"/>
        <v>83.712966661908155</v>
      </c>
      <c r="S786" s="679">
        <f t="shared" ca="1" si="136"/>
        <v>37.867243076280474</v>
      </c>
      <c r="T786" s="679">
        <f t="shared" ca="1" si="136"/>
        <v>8.2796066585845551</v>
      </c>
      <c r="U786" s="679">
        <f t="shared" ca="1" si="136"/>
        <v>0.28421126054020668</v>
      </c>
      <c r="V786" s="679">
        <f t="shared" ca="1" si="136"/>
        <v>4.1300605590548738</v>
      </c>
      <c r="W786" s="679">
        <f t="shared" ca="1" si="128"/>
        <v>0</v>
      </c>
      <c r="X786" s="679">
        <f t="shared" ca="1" si="136"/>
        <v>78.961785220330484</v>
      </c>
      <c r="Y786" s="679">
        <f t="shared" ca="1" si="136"/>
        <v>22.85988082426071</v>
      </c>
      <c r="Z786" s="679">
        <f t="shared" ca="1" si="136"/>
        <v>0</v>
      </c>
      <c r="AA786" t="str">
        <f t="shared" si="133"/>
        <v>HUM_ASR_FY_2022</v>
      </c>
      <c r="AB786" s="958">
        <f t="shared" si="134"/>
        <v>45032</v>
      </c>
      <c r="AC786" t="str">
        <f t="shared" si="135"/>
        <v>Unaudited</v>
      </c>
    </row>
    <row r="787" spans="1:29" x14ac:dyDescent="0.25">
      <c r="A787" t="s">
        <v>420</v>
      </c>
      <c r="B787" t="s">
        <v>1385</v>
      </c>
      <c r="C787" t="s">
        <v>1386</v>
      </c>
      <c r="D787">
        <v>1900</v>
      </c>
      <c r="E787" s="958">
        <v>1</v>
      </c>
      <c r="F787" t="s">
        <v>438</v>
      </c>
      <c r="G787" s="958">
        <v>91</v>
      </c>
      <c r="H787" t="s">
        <v>381</v>
      </c>
      <c r="I787" s="938" t="s">
        <v>488</v>
      </c>
      <c r="J787" s="938" t="s">
        <v>444</v>
      </c>
      <c r="K787" s="938" t="s">
        <v>6</v>
      </c>
      <c r="L787" s="938" t="s">
        <v>165</v>
      </c>
      <c r="M787" s="963" t="s">
        <v>461</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HUM_ASR_FY_2022</v>
      </c>
      <c r="AB787" s="958">
        <f t="shared" si="134"/>
        <v>45032</v>
      </c>
      <c r="AC787" t="str">
        <f t="shared" si="135"/>
        <v>Unaudited</v>
      </c>
    </row>
    <row r="788" spans="1:29" x14ac:dyDescent="0.25">
      <c r="A788" t="s">
        <v>420</v>
      </c>
      <c r="B788" t="s">
        <v>1385</v>
      </c>
      <c r="C788" t="s">
        <v>1386</v>
      </c>
      <c r="D788">
        <v>1900</v>
      </c>
      <c r="E788" s="958">
        <v>1</v>
      </c>
      <c r="F788" t="s">
        <v>438</v>
      </c>
      <c r="G788" s="958">
        <v>91</v>
      </c>
      <c r="H788" t="s">
        <v>381</v>
      </c>
      <c r="I788" s="938" t="s">
        <v>488</v>
      </c>
      <c r="J788" s="938" t="s">
        <v>444</v>
      </c>
      <c r="K788" s="938" t="s">
        <v>434</v>
      </c>
      <c r="L788" s="938" t="s">
        <v>120</v>
      </c>
      <c r="M788" s="963" t="s">
        <v>32</v>
      </c>
      <c r="N788" s="679">
        <f t="shared" ca="1" si="126"/>
        <v>-58486.410909090904</v>
      </c>
      <c r="O788" s="679">
        <f t="shared" ca="1" si="136"/>
        <v>-30893.795131565676</v>
      </c>
      <c r="P788" s="679">
        <f t="shared" ca="1" si="136"/>
        <v>-2174.9625405430584</v>
      </c>
      <c r="Q788" s="679">
        <f t="shared" ca="1" si="136"/>
        <v>-16022.069260565224</v>
      </c>
      <c r="R788" s="679">
        <f t="shared" ca="1" si="136"/>
        <v>-3799.6865185968345</v>
      </c>
      <c r="S788" s="679">
        <f t="shared" ca="1" si="136"/>
        <v>-1672.4639196505607</v>
      </c>
      <c r="T788" s="679">
        <f t="shared" ca="1" si="136"/>
        <v>-302.43085449001342</v>
      </c>
      <c r="U788" s="679">
        <f t="shared" ca="1" si="136"/>
        <v>-14.074339830736486</v>
      </c>
      <c r="V788" s="679">
        <f t="shared" ca="1" si="136"/>
        <v>-704.25194678189393</v>
      </c>
      <c r="W788" s="679">
        <f t="shared" ca="1" si="128"/>
        <v>0</v>
      </c>
      <c r="X788" s="679">
        <f t="shared" ca="1" si="136"/>
        <v>-1120.9279683801353</v>
      </c>
      <c r="Y788" s="679">
        <f t="shared" ca="1" si="136"/>
        <v>-1781.7484286867787</v>
      </c>
      <c r="Z788" s="679">
        <f t="shared" ca="1" si="136"/>
        <v>0</v>
      </c>
      <c r="AA788" t="str">
        <f t="shared" si="133"/>
        <v>HUM_ASR_FY_2022</v>
      </c>
      <c r="AB788" s="958">
        <f t="shared" si="134"/>
        <v>45032</v>
      </c>
      <c r="AC788" t="str">
        <f t="shared" si="135"/>
        <v>Unaudited</v>
      </c>
    </row>
    <row r="789" spans="1:29" x14ac:dyDescent="0.25">
      <c r="A789" t="s">
        <v>420</v>
      </c>
      <c r="B789" t="s">
        <v>1385</v>
      </c>
      <c r="C789" t="s">
        <v>1386</v>
      </c>
      <c r="D789">
        <v>1900</v>
      </c>
      <c r="E789" s="958">
        <v>1</v>
      </c>
      <c r="F789" t="s">
        <v>438</v>
      </c>
      <c r="G789" s="958">
        <v>91</v>
      </c>
      <c r="H789" t="s">
        <v>381</v>
      </c>
      <c r="I789" s="938" t="s">
        <v>488</v>
      </c>
      <c r="J789" s="938" t="s">
        <v>444</v>
      </c>
      <c r="K789" s="938" t="s">
        <v>434</v>
      </c>
      <c r="L789" s="938" t="s">
        <v>943</v>
      </c>
      <c r="M789" s="963" t="s">
        <v>935</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HUM_ASR_FY_2022</v>
      </c>
      <c r="AB789" s="958">
        <f t="shared" si="134"/>
        <v>45032</v>
      </c>
      <c r="AC789" t="str">
        <f t="shared" si="135"/>
        <v>Unaudited</v>
      </c>
    </row>
    <row r="790" spans="1:29" x14ac:dyDescent="0.25">
      <c r="A790" t="s">
        <v>420</v>
      </c>
      <c r="B790" t="s">
        <v>1385</v>
      </c>
      <c r="C790" t="s">
        <v>1386</v>
      </c>
      <c r="D790">
        <v>1900</v>
      </c>
      <c r="E790" s="958">
        <v>1</v>
      </c>
      <c r="F790" t="s">
        <v>438</v>
      </c>
      <c r="G790" s="958">
        <v>91</v>
      </c>
      <c r="H790" t="s">
        <v>381</v>
      </c>
      <c r="I790" s="938" t="s">
        <v>488</v>
      </c>
      <c r="J790" s="938" t="s">
        <v>444</v>
      </c>
      <c r="K790" s="938" t="s">
        <v>434</v>
      </c>
      <c r="L790" s="946" t="s">
        <v>167</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HUM_ASR_FY_2022</v>
      </c>
      <c r="AB790" s="958">
        <f t="shared" si="134"/>
        <v>45032</v>
      </c>
      <c r="AC790" t="str">
        <f t="shared" si="135"/>
        <v>Unaudited</v>
      </c>
    </row>
    <row r="791" spans="1:29" x14ac:dyDescent="0.25">
      <c r="A791" t="s">
        <v>420</v>
      </c>
      <c r="B791" t="s">
        <v>1385</v>
      </c>
      <c r="C791" t="s">
        <v>1386</v>
      </c>
      <c r="D791">
        <v>1900</v>
      </c>
      <c r="E791" s="958">
        <v>1</v>
      </c>
      <c r="F791" t="s">
        <v>438</v>
      </c>
      <c r="G791" s="958">
        <v>91</v>
      </c>
      <c r="H791" t="s">
        <v>381</v>
      </c>
      <c r="I791" s="963" t="s">
        <v>488</v>
      </c>
      <c r="J791" s="963" t="s">
        <v>444</v>
      </c>
      <c r="K791" s="963" t="s">
        <v>434</v>
      </c>
      <c r="L791" s="938" t="s">
        <v>168</v>
      </c>
      <c r="M791" s="963" t="s">
        <v>329</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HUM_ASR_FY_2022</v>
      </c>
      <c r="AB791" s="958">
        <f t="shared" si="134"/>
        <v>45032</v>
      </c>
      <c r="AC791" t="str">
        <f t="shared" si="135"/>
        <v>Unaudited</v>
      </c>
    </row>
    <row r="792" spans="1:29" x14ac:dyDescent="0.25">
      <c r="A792" t="s">
        <v>420</v>
      </c>
      <c r="B792" t="s">
        <v>1385</v>
      </c>
      <c r="C792" t="s">
        <v>1386</v>
      </c>
      <c r="D792">
        <v>1900</v>
      </c>
      <c r="E792" s="958">
        <v>1</v>
      </c>
      <c r="F792" t="s">
        <v>438</v>
      </c>
      <c r="G792" s="958">
        <v>91</v>
      </c>
      <c r="H792" t="s">
        <v>381</v>
      </c>
      <c r="I792" s="938" t="s">
        <v>488</v>
      </c>
      <c r="J792" s="938" t="s">
        <v>450</v>
      </c>
      <c r="K792" s="938" t="s">
        <v>435</v>
      </c>
      <c r="L792" s="938" t="s">
        <v>121</v>
      </c>
      <c r="M792" s="963" t="s">
        <v>27</v>
      </c>
      <c r="N792" s="679">
        <f t="shared" ca="1" si="126"/>
        <v>1427321.9966465877</v>
      </c>
      <c r="O792" s="679">
        <f t="shared" ca="1" si="136"/>
        <v>13100.351970102114</v>
      </c>
      <c r="P792" s="679">
        <f t="shared" ca="1" si="136"/>
        <v>1414221.6446764856</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HUM_ASR_FY_2022</v>
      </c>
      <c r="AB792" s="958">
        <f t="shared" si="134"/>
        <v>45032</v>
      </c>
      <c r="AC792" t="str">
        <f t="shared" si="135"/>
        <v>Unaudited</v>
      </c>
    </row>
    <row r="793" spans="1:29" x14ac:dyDescent="0.25">
      <c r="A793" t="s">
        <v>420</v>
      </c>
      <c r="B793" t="s">
        <v>1385</v>
      </c>
      <c r="C793" t="s">
        <v>1386</v>
      </c>
      <c r="D793">
        <v>1900</v>
      </c>
      <c r="E793" s="958">
        <v>1</v>
      </c>
      <c r="F793" t="s">
        <v>438</v>
      </c>
      <c r="G793" s="958">
        <v>91</v>
      </c>
      <c r="H793" t="s">
        <v>381</v>
      </c>
      <c r="I793" s="938" t="s">
        <v>488</v>
      </c>
      <c r="J793" s="938" t="s">
        <v>450</v>
      </c>
      <c r="K793" s="938" t="s">
        <v>435</v>
      </c>
      <c r="L793" s="938" t="s">
        <v>122</v>
      </c>
      <c r="M793" s="963" t="s">
        <v>97</v>
      </c>
      <c r="N793" s="679">
        <f t="shared" ca="1" si="126"/>
        <v>58051.679116075982</v>
      </c>
      <c r="O793" s="679">
        <f t="shared" ca="1" si="136"/>
        <v>0</v>
      </c>
      <c r="P793" s="679">
        <f t="shared" ca="1" si="136"/>
        <v>58051.679116075982</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HUM_ASR_FY_2022</v>
      </c>
      <c r="AB793" s="958">
        <f t="shared" si="134"/>
        <v>45032</v>
      </c>
      <c r="AC793" t="str">
        <f t="shared" si="135"/>
        <v>Unaudited</v>
      </c>
    </row>
    <row r="794" spans="1:29" x14ac:dyDescent="0.25">
      <c r="A794" t="s">
        <v>420</v>
      </c>
      <c r="B794" t="s">
        <v>1385</v>
      </c>
      <c r="C794" t="s">
        <v>1386</v>
      </c>
      <c r="D794">
        <v>1900</v>
      </c>
      <c r="E794" s="958">
        <v>1</v>
      </c>
      <c r="F794" t="s">
        <v>438</v>
      </c>
      <c r="G794" s="958">
        <v>91</v>
      </c>
      <c r="H794" t="s">
        <v>381</v>
      </c>
      <c r="I794" s="938" t="s">
        <v>488</v>
      </c>
      <c r="J794" s="938" t="s">
        <v>450</v>
      </c>
      <c r="K794" s="938" t="s">
        <v>435</v>
      </c>
      <c r="L794" s="938" t="s">
        <v>123</v>
      </c>
      <c r="M794" s="963" t="s">
        <v>98</v>
      </c>
      <c r="N794" s="679">
        <f t="shared" ca="1" si="126"/>
        <v>119879.69171776528</v>
      </c>
      <c r="O794" s="679">
        <f t="shared" ca="1" si="136"/>
        <v>0</v>
      </c>
      <c r="P794" s="679">
        <f t="shared" ca="1" si="136"/>
        <v>119879.69171776528</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HUM_ASR_FY_2022</v>
      </c>
      <c r="AB794" s="958">
        <f t="shared" si="134"/>
        <v>45032</v>
      </c>
      <c r="AC794" t="str">
        <f t="shared" si="135"/>
        <v>Unaudited</v>
      </c>
    </row>
    <row r="795" spans="1:29" x14ac:dyDescent="0.25">
      <c r="A795" t="s">
        <v>420</v>
      </c>
      <c r="B795" t="s">
        <v>1385</v>
      </c>
      <c r="C795" t="s">
        <v>1386</v>
      </c>
      <c r="D795">
        <v>1900</v>
      </c>
      <c r="E795" s="958">
        <v>1</v>
      </c>
      <c r="F795" t="s">
        <v>438</v>
      </c>
      <c r="G795" s="958">
        <v>91</v>
      </c>
      <c r="H795" t="s">
        <v>381</v>
      </c>
      <c r="I795" s="938" t="s">
        <v>488</v>
      </c>
      <c r="J795" s="938" t="s">
        <v>450</v>
      </c>
      <c r="K795" s="938" t="s">
        <v>435</v>
      </c>
      <c r="L795" s="946" t="s">
        <v>124</v>
      </c>
      <c r="M795" s="961" t="s">
        <v>99</v>
      </c>
      <c r="N795" s="679">
        <f t="shared" ca="1" si="126"/>
        <v>91021.712002101471</v>
      </c>
      <c r="O795" s="679">
        <f t="shared" ca="1" si="136"/>
        <v>0</v>
      </c>
      <c r="P795" s="679">
        <f t="shared" ca="1" si="136"/>
        <v>91021.712002101471</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HUM_ASR_FY_2022</v>
      </c>
      <c r="AB795" s="958">
        <f t="shared" si="134"/>
        <v>45032</v>
      </c>
      <c r="AC795" t="str">
        <f t="shared" si="135"/>
        <v>Unaudited</v>
      </c>
    </row>
    <row r="796" spans="1:29" x14ac:dyDescent="0.25">
      <c r="A796" t="s">
        <v>420</v>
      </c>
      <c r="B796" t="s">
        <v>1385</v>
      </c>
      <c r="C796" t="s">
        <v>1386</v>
      </c>
      <c r="D796">
        <v>1900</v>
      </c>
      <c r="E796" s="958">
        <v>1</v>
      </c>
      <c r="F796" t="s">
        <v>438</v>
      </c>
      <c r="G796" s="958">
        <v>91</v>
      </c>
      <c r="H796" t="s">
        <v>381</v>
      </c>
      <c r="I796" s="963" t="s">
        <v>488</v>
      </c>
      <c r="J796" s="963" t="s">
        <v>450</v>
      </c>
      <c r="K796" s="963" t="s">
        <v>435</v>
      </c>
      <c r="L796" s="938" t="s">
        <v>125</v>
      </c>
      <c r="M796" s="963" t="s">
        <v>100</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99101.955069883261</v>
      </c>
      <c r="O796" s="679">
        <f t="shared" ca="1" si="136"/>
        <v>-97992.119096113165</v>
      </c>
      <c r="P796" s="679">
        <f t="shared" ca="1" si="136"/>
        <v>197094.07416599643</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HUM_ASR_FY_2022</v>
      </c>
      <c r="AB796" s="958">
        <f t="shared" si="134"/>
        <v>45032</v>
      </c>
      <c r="AC796" t="str">
        <f t="shared" si="135"/>
        <v>Unaudited</v>
      </c>
    </row>
    <row r="797" spans="1:29" x14ac:dyDescent="0.25">
      <c r="A797" t="s">
        <v>420</v>
      </c>
      <c r="B797" t="s">
        <v>1385</v>
      </c>
      <c r="C797" t="s">
        <v>1386</v>
      </c>
      <c r="D797">
        <v>1900</v>
      </c>
      <c r="E797" s="958">
        <v>1</v>
      </c>
      <c r="F797" t="s">
        <v>438</v>
      </c>
      <c r="G797" s="958">
        <v>91</v>
      </c>
      <c r="H797" t="s">
        <v>381</v>
      </c>
      <c r="I797" s="938" t="s">
        <v>488</v>
      </c>
      <c r="J797" s="938" t="s">
        <v>450</v>
      </c>
      <c r="K797" s="938" t="s">
        <v>435</v>
      </c>
      <c r="L797" s="938" t="s">
        <v>126</v>
      </c>
      <c r="M797" s="963" t="s">
        <v>28</v>
      </c>
      <c r="N797" s="679">
        <f t="shared" ca="1" si="137"/>
        <v>11365.385159545713</v>
      </c>
      <c r="O797" s="679">
        <f t="shared" ca="1" si="136"/>
        <v>0</v>
      </c>
      <c r="P797" s="679">
        <f t="shared" ca="1" si="136"/>
        <v>11365.385159545713</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HUM_ASR_FY_2022</v>
      </c>
      <c r="AB797" s="958">
        <f t="shared" si="134"/>
        <v>45032</v>
      </c>
      <c r="AC797" t="str">
        <f t="shared" si="135"/>
        <v>Unaudited</v>
      </c>
    </row>
    <row r="798" spans="1:29" x14ac:dyDescent="0.25">
      <c r="A798" t="s">
        <v>420</v>
      </c>
      <c r="B798" t="s">
        <v>1385</v>
      </c>
      <c r="C798" t="s">
        <v>1386</v>
      </c>
      <c r="D798">
        <v>1900</v>
      </c>
      <c r="E798" s="958">
        <v>1</v>
      </c>
      <c r="F798" t="s">
        <v>438</v>
      </c>
      <c r="G798" s="958">
        <v>91</v>
      </c>
      <c r="H798" t="s">
        <v>381</v>
      </c>
      <c r="I798" s="938" t="s">
        <v>488</v>
      </c>
      <c r="J798" s="938" t="s">
        <v>436</v>
      </c>
      <c r="K798" s="938" t="s">
        <v>436</v>
      </c>
      <c r="L798" s="938" t="s">
        <v>128</v>
      </c>
      <c r="M798" s="963" t="s">
        <v>326</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HUM_ASR_FY_2022</v>
      </c>
      <c r="AB798" s="958">
        <f t="shared" si="134"/>
        <v>45032</v>
      </c>
      <c r="AC798" t="str">
        <f t="shared" si="135"/>
        <v>Unaudited</v>
      </c>
    </row>
    <row r="799" spans="1:29" x14ac:dyDescent="0.25">
      <c r="A799" t="s">
        <v>420</v>
      </c>
      <c r="B799" t="s">
        <v>1385</v>
      </c>
      <c r="C799" t="s">
        <v>1386</v>
      </c>
      <c r="D799">
        <v>1900</v>
      </c>
      <c r="E799" s="958">
        <v>1</v>
      </c>
      <c r="F799" t="s">
        <v>438</v>
      </c>
      <c r="G799" s="958">
        <v>91</v>
      </c>
      <c r="H799" t="s">
        <v>381</v>
      </c>
      <c r="I799" s="938" t="s">
        <v>488</v>
      </c>
      <c r="J799" s="938" t="s">
        <v>436</v>
      </c>
      <c r="K799" s="938" t="s">
        <v>436</v>
      </c>
      <c r="L799" s="938" t="s">
        <v>129</v>
      </c>
      <c r="M799" s="963" t="s">
        <v>325</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HUM_ASR_FY_2022</v>
      </c>
      <c r="AB799" s="958">
        <f t="shared" si="134"/>
        <v>45032</v>
      </c>
      <c r="AC799" t="str">
        <f t="shared" si="135"/>
        <v>Unaudited</v>
      </c>
    </row>
    <row r="800" spans="1:29" ht="30" x14ac:dyDescent="0.25">
      <c r="A800" t="s">
        <v>420</v>
      </c>
      <c r="B800" t="s">
        <v>1385</v>
      </c>
      <c r="C800" t="s">
        <v>1386</v>
      </c>
      <c r="D800">
        <v>1900</v>
      </c>
      <c r="E800" s="958">
        <v>1</v>
      </c>
      <c r="F800" t="s">
        <v>438</v>
      </c>
      <c r="G800" s="958">
        <v>91</v>
      </c>
      <c r="H800" t="s">
        <v>381</v>
      </c>
      <c r="I800" s="938" t="s">
        <v>488</v>
      </c>
      <c r="J800" s="938" t="s">
        <v>436</v>
      </c>
      <c r="K800" s="938" t="s">
        <v>436</v>
      </c>
      <c r="L800" s="938" t="s">
        <v>130</v>
      </c>
      <c r="M800" s="963" t="s">
        <v>179</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HUM_ASR_FY_2022</v>
      </c>
      <c r="AB800" s="958">
        <f t="shared" si="134"/>
        <v>45032</v>
      </c>
      <c r="AC800" t="str">
        <f t="shared" si="135"/>
        <v>Unaudited</v>
      </c>
    </row>
    <row r="801" spans="1:29" x14ac:dyDescent="0.25">
      <c r="A801" t="s">
        <v>420</v>
      </c>
      <c r="B801" t="s">
        <v>1385</v>
      </c>
      <c r="C801" t="s">
        <v>1386</v>
      </c>
      <c r="D801">
        <v>1900</v>
      </c>
      <c r="E801" s="958">
        <v>1</v>
      </c>
      <c r="F801" t="s">
        <v>438</v>
      </c>
      <c r="G801" s="958">
        <v>91</v>
      </c>
      <c r="H801" t="s">
        <v>381</v>
      </c>
      <c r="I801" s="938" t="s">
        <v>488</v>
      </c>
      <c r="J801" s="938" t="s">
        <v>436</v>
      </c>
      <c r="K801" s="938" t="s">
        <v>436</v>
      </c>
      <c r="L801" s="938" t="s">
        <v>131</v>
      </c>
      <c r="M801" s="963" t="s">
        <v>494</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HUM_ASR_FY_2022</v>
      </c>
      <c r="AB801" s="958">
        <f t="shared" si="134"/>
        <v>45032</v>
      </c>
      <c r="AC801" t="str">
        <f t="shared" si="135"/>
        <v>Unaudited</v>
      </c>
    </row>
    <row r="802" spans="1:29" x14ac:dyDescent="0.25">
      <c r="A802" t="s">
        <v>420</v>
      </c>
      <c r="B802" t="s">
        <v>1385</v>
      </c>
      <c r="C802" t="s">
        <v>1386</v>
      </c>
      <c r="D802">
        <v>1900</v>
      </c>
      <c r="E802" s="958">
        <v>1</v>
      </c>
      <c r="F802" t="s">
        <v>438</v>
      </c>
      <c r="G802" s="958">
        <v>91</v>
      </c>
      <c r="H802" t="s">
        <v>381</v>
      </c>
      <c r="I802" s="938" t="s">
        <v>488</v>
      </c>
      <c r="J802" s="938" t="s">
        <v>436</v>
      </c>
      <c r="K802" s="938" t="s">
        <v>436</v>
      </c>
      <c r="L802" s="938" t="s">
        <v>132</v>
      </c>
      <c r="M802" s="963" t="s">
        <v>495</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HUM_ASR_FY_2022</v>
      </c>
      <c r="AB802" s="958">
        <f t="shared" si="134"/>
        <v>45032</v>
      </c>
      <c r="AC802" t="str">
        <f t="shared" si="135"/>
        <v>Unaudited</v>
      </c>
    </row>
    <row r="803" spans="1:29" x14ac:dyDescent="0.25">
      <c r="A803" t="s">
        <v>420</v>
      </c>
      <c r="B803" t="s">
        <v>1385</v>
      </c>
      <c r="C803" t="s">
        <v>1386</v>
      </c>
      <c r="D803">
        <v>1900</v>
      </c>
      <c r="E803" s="958">
        <v>1</v>
      </c>
      <c r="F803" t="s">
        <v>438</v>
      </c>
      <c r="G803" s="958">
        <v>91</v>
      </c>
      <c r="H803" t="s">
        <v>381</v>
      </c>
      <c r="I803" s="938" t="s">
        <v>488</v>
      </c>
      <c r="J803" s="938" t="s">
        <v>436</v>
      </c>
      <c r="K803" s="938" t="s">
        <v>436</v>
      </c>
      <c r="L803" s="946" t="s">
        <v>133</v>
      </c>
      <c r="M803" s="961" t="s">
        <v>496</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HUM_ASR_FY_2022</v>
      </c>
      <c r="AB803" s="958">
        <f t="shared" si="134"/>
        <v>45032</v>
      </c>
      <c r="AC803" t="str">
        <f t="shared" si="135"/>
        <v>Unaudited</v>
      </c>
    </row>
    <row r="804" spans="1:29" ht="30" x14ac:dyDescent="0.25">
      <c r="A804" t="s">
        <v>420</v>
      </c>
      <c r="B804" t="s">
        <v>1385</v>
      </c>
      <c r="C804" t="s">
        <v>1386</v>
      </c>
      <c r="D804">
        <v>1900</v>
      </c>
      <c r="E804" s="958">
        <v>1</v>
      </c>
      <c r="F804" t="s">
        <v>438</v>
      </c>
      <c r="G804" s="958">
        <v>91</v>
      </c>
      <c r="H804" t="s">
        <v>381</v>
      </c>
      <c r="I804" s="963" t="s">
        <v>489</v>
      </c>
      <c r="J804" s="963" t="s">
        <v>26</v>
      </c>
      <c r="K804" s="963" t="s">
        <v>26</v>
      </c>
      <c r="L804" s="938" t="s">
        <v>269</v>
      </c>
      <c r="M804" s="963" t="s">
        <v>26</v>
      </c>
      <c r="N804" s="679">
        <f t="shared" ca="1" si="137"/>
        <v>259147.54951898439</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HUM_ASR_FY_2022</v>
      </c>
      <c r="AB804" s="958">
        <f t="shared" si="134"/>
        <v>45032</v>
      </c>
      <c r="AC804" t="str">
        <f t="shared" si="135"/>
        <v>Unaudited</v>
      </c>
    </row>
    <row r="805" spans="1:29" x14ac:dyDescent="0.25">
      <c r="A805" t="s">
        <v>420</v>
      </c>
      <c r="B805" t="s">
        <v>1385</v>
      </c>
      <c r="C805" t="s">
        <v>1386</v>
      </c>
      <c r="D805">
        <v>1900</v>
      </c>
      <c r="E805" s="958">
        <v>1</v>
      </c>
      <c r="F805" t="s">
        <v>439</v>
      </c>
      <c r="G805" s="958">
        <v>182</v>
      </c>
      <c r="H805" t="s">
        <v>381</v>
      </c>
      <c r="I805" s="938" t="s">
        <v>432</v>
      </c>
      <c r="J805" s="938" t="s">
        <v>432</v>
      </c>
      <c r="K805" s="938" t="s">
        <v>432</v>
      </c>
      <c r="L805" s="938"/>
      <c r="M805" s="963" t="s">
        <v>432</v>
      </c>
      <c r="N805" s="679">
        <f t="shared" ca="1" si="137"/>
        <v>74986.847311827965</v>
      </c>
      <c r="O805" s="679">
        <f t="shared" ca="1" si="139"/>
        <v>60504.590322580647</v>
      </c>
      <c r="P805" s="679">
        <f t="shared" ca="1" si="139"/>
        <v>1784.1935483870968</v>
      </c>
      <c r="Q805" s="679">
        <f t="shared" ca="1" si="139"/>
        <v>5346.0290322580568</v>
      </c>
      <c r="R805" s="679">
        <f t="shared" ca="1" si="139"/>
        <v>1173</v>
      </c>
      <c r="S805" s="679">
        <f t="shared" ca="1" si="139"/>
        <v>2265.0677419354838</v>
      </c>
      <c r="T805" s="679">
        <f t="shared" ca="1" si="139"/>
        <v>366</v>
      </c>
      <c r="U805" s="679">
        <f t="shared" ca="1" si="139"/>
        <v>25</v>
      </c>
      <c r="V805" s="679">
        <f t="shared" ca="1" si="139"/>
        <v>154</v>
      </c>
      <c r="W805" s="679">
        <f t="shared" ca="1" si="128"/>
        <v>0</v>
      </c>
      <c r="X805" s="679">
        <f t="shared" ca="1" si="140"/>
        <v>3054.9666666666672</v>
      </c>
      <c r="Y805" s="679">
        <f t="shared" ca="1" si="140"/>
        <v>314</v>
      </c>
      <c r="Z805" s="679">
        <f t="shared" ca="1" si="140"/>
        <v>0</v>
      </c>
      <c r="AA805" t="str">
        <f t="shared" si="133"/>
        <v>HUM_ASR_FY_2022</v>
      </c>
      <c r="AB805" s="958">
        <f t="shared" si="134"/>
        <v>45032</v>
      </c>
      <c r="AC805" t="str">
        <f t="shared" si="135"/>
        <v>Unaudited</v>
      </c>
    </row>
    <row r="806" spans="1:29" x14ac:dyDescent="0.25">
      <c r="A806" t="s">
        <v>420</v>
      </c>
      <c r="B806" t="s">
        <v>1385</v>
      </c>
      <c r="C806" t="s">
        <v>1386</v>
      </c>
      <c r="D806">
        <v>1900</v>
      </c>
      <c r="E806" s="958">
        <v>1</v>
      </c>
      <c r="F806" t="s">
        <v>439</v>
      </c>
      <c r="G806" s="958">
        <v>182</v>
      </c>
      <c r="H806" t="s">
        <v>381</v>
      </c>
      <c r="I806" s="938" t="s">
        <v>487</v>
      </c>
      <c r="J806" s="938" t="s">
        <v>12</v>
      </c>
      <c r="K806" s="938" t="s">
        <v>12</v>
      </c>
      <c r="L806" s="938">
        <v>1.1000000000000001</v>
      </c>
      <c r="M806" s="963" t="s">
        <v>12</v>
      </c>
      <c r="N806" s="679">
        <f t="shared" ca="1" si="137"/>
        <v>19271983.339999996</v>
      </c>
      <c r="O806" s="679">
        <f t="shared" ca="1" si="139"/>
        <v>9978991.7999999989</v>
      </c>
      <c r="P806" s="679">
        <f t="shared" ca="1" si="139"/>
        <v>783614.19</v>
      </c>
      <c r="Q806" s="679">
        <f t="shared" ca="1" si="139"/>
        <v>4872576.4099999983</v>
      </c>
      <c r="R806" s="679">
        <f t="shared" ca="1" si="139"/>
        <v>1484938.47</v>
      </c>
      <c r="S806" s="679">
        <f t="shared" ca="1" si="139"/>
        <v>395872.15</v>
      </c>
      <c r="T806" s="679">
        <f t="shared" ca="1" si="139"/>
        <v>113710.59</v>
      </c>
      <c r="U806" s="679">
        <f t="shared" ca="1" si="139"/>
        <v>3929.9399999999996</v>
      </c>
      <c r="V806" s="679">
        <f t="shared" ca="1" si="139"/>
        <v>435588.78</v>
      </c>
      <c r="W806" s="679">
        <f t="shared" ca="1" si="128"/>
        <v>0</v>
      </c>
      <c r="X806" s="679">
        <f t="shared" ca="1" si="140"/>
        <v>486842.46999999986</v>
      </c>
      <c r="Y806" s="679">
        <f t="shared" ca="1" si="140"/>
        <v>715918.53999999992</v>
      </c>
      <c r="Z806" s="679">
        <f t="shared" ca="1" si="140"/>
        <v>0</v>
      </c>
      <c r="AA806" t="str">
        <f t="shared" si="133"/>
        <v>HUM_ASR_FY_2022</v>
      </c>
      <c r="AB806" s="958">
        <f t="shared" si="134"/>
        <v>45032</v>
      </c>
      <c r="AC806" t="str">
        <f t="shared" si="135"/>
        <v>Unaudited</v>
      </c>
    </row>
    <row r="807" spans="1:29" x14ac:dyDescent="0.25">
      <c r="A807" t="s">
        <v>420</v>
      </c>
      <c r="B807" t="s">
        <v>1385</v>
      </c>
      <c r="C807" t="s">
        <v>1386</v>
      </c>
      <c r="D807">
        <v>1900</v>
      </c>
      <c r="E807" s="958">
        <v>1</v>
      </c>
      <c r="F807" t="s">
        <v>439</v>
      </c>
      <c r="G807" s="958">
        <v>182</v>
      </c>
      <c r="H807" t="s">
        <v>381</v>
      </c>
      <c r="I807" s="938" t="s">
        <v>487</v>
      </c>
      <c r="J807" s="938" t="s">
        <v>12</v>
      </c>
      <c r="K807" s="938" t="s">
        <v>1328</v>
      </c>
      <c r="L807" s="938" t="s">
        <v>1319</v>
      </c>
      <c r="M807" s="963" t="s">
        <v>1328</v>
      </c>
      <c r="N807" s="679">
        <f t="shared" ca="1" si="137"/>
        <v>43321.374659762943</v>
      </c>
      <c r="O807" s="679">
        <f t="shared" ca="1" si="139"/>
        <v>34954.6903218925</v>
      </c>
      <c r="P807" s="679">
        <f t="shared" ca="1" si="139"/>
        <v>1030.7636598427507</v>
      </c>
      <c r="Q807" s="679">
        <f t="shared" ca="1" si="139"/>
        <v>3088.5059840606277</v>
      </c>
      <c r="R807" s="679">
        <f t="shared" ca="1" si="139"/>
        <v>677.66514125586593</v>
      </c>
      <c r="S807" s="679">
        <f t="shared" ca="1" si="139"/>
        <v>1308.5741272743519</v>
      </c>
      <c r="T807" s="679">
        <f t="shared" ca="1" si="139"/>
        <v>211.44538934326249</v>
      </c>
      <c r="U807" s="679">
        <f t="shared" ca="1" si="139"/>
        <v>14.44299107535946</v>
      </c>
      <c r="V807" s="679">
        <f t="shared" ca="1" si="139"/>
        <v>88.968825024214269</v>
      </c>
      <c r="W807" s="679">
        <f t="shared" ca="1" si="128"/>
        <v>0</v>
      </c>
      <c r="X807" s="679">
        <f t="shared" ca="1" si="140"/>
        <v>1764.9142520874923</v>
      </c>
      <c r="Y807" s="679">
        <f t="shared" ca="1" si="140"/>
        <v>181.40396790651482</v>
      </c>
      <c r="Z807" s="679">
        <f t="shared" ca="1" si="140"/>
        <v>0</v>
      </c>
      <c r="AA807" t="str">
        <f t="shared" si="133"/>
        <v>HUM_ASR_FY_2022</v>
      </c>
      <c r="AB807" s="958">
        <f t="shared" si="134"/>
        <v>45032</v>
      </c>
      <c r="AC807" t="str">
        <f t="shared" si="135"/>
        <v>Unaudited</v>
      </c>
    </row>
    <row r="808" spans="1:29" x14ac:dyDescent="0.25">
      <c r="A808" t="s">
        <v>420</v>
      </c>
      <c r="B808" t="s">
        <v>1385</v>
      </c>
      <c r="C808" t="s">
        <v>1386</v>
      </c>
      <c r="D808">
        <v>1900</v>
      </c>
      <c r="E808" s="958">
        <v>1</v>
      </c>
      <c r="F808" t="s">
        <v>439</v>
      </c>
      <c r="G808" s="958">
        <v>182</v>
      </c>
      <c r="H808" t="s">
        <v>381</v>
      </c>
      <c r="I808" s="938" t="s">
        <v>487</v>
      </c>
      <c r="J808" s="938" t="s">
        <v>490</v>
      </c>
      <c r="K808" s="938" t="s">
        <v>491</v>
      </c>
      <c r="L808" s="938" t="s">
        <v>63</v>
      </c>
      <c r="M808" s="963" t="s">
        <v>343</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HUM_ASR_FY_2022</v>
      </c>
      <c r="AB808" s="958">
        <f t="shared" si="134"/>
        <v>45032</v>
      </c>
      <c r="AC808" t="str">
        <f t="shared" si="135"/>
        <v>Unaudited</v>
      </c>
    </row>
    <row r="809" spans="1:29" x14ac:dyDescent="0.25">
      <c r="A809" t="s">
        <v>420</v>
      </c>
      <c r="B809" t="s">
        <v>1385</v>
      </c>
      <c r="C809" t="s">
        <v>1386</v>
      </c>
      <c r="D809">
        <v>1900</v>
      </c>
      <c r="E809" s="958">
        <v>1</v>
      </c>
      <c r="F809" t="s">
        <v>439</v>
      </c>
      <c r="G809" s="958">
        <v>182</v>
      </c>
      <c r="H809" t="s">
        <v>381</v>
      </c>
      <c r="I809" s="938" t="s">
        <v>487</v>
      </c>
      <c r="J809" s="938" t="s">
        <v>490</v>
      </c>
      <c r="K809" s="938" t="s">
        <v>1019</v>
      </c>
      <c r="L809" s="938" t="s">
        <v>915</v>
      </c>
      <c r="M809" s="963" t="s">
        <v>916</v>
      </c>
      <c r="N809" s="679">
        <f t="shared" ca="1" si="137"/>
        <v>383975.09999999969</v>
      </c>
      <c r="O809" s="679">
        <f t="shared" ca="1" si="141"/>
        <v>369910.65999999968</v>
      </c>
      <c r="P809" s="679">
        <f t="shared" ca="1" si="141"/>
        <v>7591.62</v>
      </c>
      <c r="Q809" s="679">
        <f t="shared" ca="1" si="141"/>
        <v>6472.82</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HUM_ASR_FY_2022</v>
      </c>
      <c r="AB809" s="958">
        <f t="shared" si="134"/>
        <v>45032</v>
      </c>
      <c r="AC809" t="str">
        <f t="shared" si="135"/>
        <v>Unaudited</v>
      </c>
    </row>
    <row r="810" spans="1:29" x14ac:dyDescent="0.25">
      <c r="A810" t="s">
        <v>420</v>
      </c>
      <c r="B810" t="s">
        <v>1385</v>
      </c>
      <c r="C810" t="s">
        <v>1386</v>
      </c>
      <c r="D810">
        <v>1900</v>
      </c>
      <c r="E810" s="958">
        <v>1</v>
      </c>
      <c r="F810" t="s">
        <v>439</v>
      </c>
      <c r="G810" s="958">
        <v>182</v>
      </c>
      <c r="H810" t="s">
        <v>381</v>
      </c>
      <c r="I810" s="938" t="s">
        <v>487</v>
      </c>
      <c r="J810" s="938" t="s">
        <v>13</v>
      </c>
      <c r="K810" s="938" t="s">
        <v>492</v>
      </c>
      <c r="L810" s="938" t="s">
        <v>94</v>
      </c>
      <c r="M810" s="963" t="s">
        <v>146</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HUM_ASR_FY_2022</v>
      </c>
      <c r="AB810" s="958">
        <f t="shared" si="134"/>
        <v>45032</v>
      </c>
      <c r="AC810" t="str">
        <f t="shared" si="135"/>
        <v>Unaudited</v>
      </c>
    </row>
    <row r="811" spans="1:29" x14ac:dyDescent="0.25">
      <c r="A811" t="s">
        <v>420</v>
      </c>
      <c r="B811" t="s">
        <v>1385</v>
      </c>
      <c r="C811" t="s">
        <v>1386</v>
      </c>
      <c r="D811">
        <v>1900</v>
      </c>
      <c r="E811" s="958">
        <v>1</v>
      </c>
      <c r="F811" t="s">
        <v>439</v>
      </c>
      <c r="G811" s="958">
        <v>182</v>
      </c>
      <c r="H811" t="s">
        <v>381</v>
      </c>
      <c r="I811" s="938" t="s">
        <v>487</v>
      </c>
      <c r="J811" s="938" t="s">
        <v>13</v>
      </c>
      <c r="K811" s="938" t="s">
        <v>13</v>
      </c>
      <c r="L811" s="946" t="s">
        <v>35</v>
      </c>
      <c r="M811" s="961" t="s">
        <v>13</v>
      </c>
      <c r="N811" s="679">
        <f t="shared" ca="1" si="137"/>
        <v>7242.4319837362918</v>
      </c>
      <c r="O811" s="679">
        <f t="shared" ca="1" si="141"/>
        <v>5843.6965391129397</v>
      </c>
      <c r="P811" s="679">
        <f t="shared" ca="1" si="141"/>
        <v>172.32222560684235</v>
      </c>
      <c r="Q811" s="679">
        <f t="shared" ca="1" si="141"/>
        <v>516.33390437393894</v>
      </c>
      <c r="R811" s="679">
        <f t="shared" ca="1" si="141"/>
        <v>113.29150406330879</v>
      </c>
      <c r="S811" s="679">
        <f t="shared" ca="1" si="141"/>
        <v>218.76635233516924</v>
      </c>
      <c r="T811" s="679">
        <f t="shared" ca="1" si="141"/>
        <v>35.349267252490208</v>
      </c>
      <c r="U811" s="679">
        <f t="shared" ca="1" si="141"/>
        <v>2.4145674352793858</v>
      </c>
      <c r="V811" s="679">
        <f t="shared" ca="1" si="141"/>
        <v>14.873735401321017</v>
      </c>
      <c r="W811" s="679">
        <f t="shared" ca="1" si="128"/>
        <v>0</v>
      </c>
      <c r="X811" s="679">
        <f t="shared" ca="1" si="140"/>
        <v>295.05692116789396</v>
      </c>
      <c r="Y811" s="679">
        <f t="shared" ca="1" si="140"/>
        <v>30.326966987109088</v>
      </c>
      <c r="Z811" s="679">
        <f t="shared" ca="1" si="140"/>
        <v>0</v>
      </c>
      <c r="AA811" t="str">
        <f t="shared" si="133"/>
        <v>HUM_ASR_FY_2022</v>
      </c>
      <c r="AB811" s="958">
        <f t="shared" si="134"/>
        <v>45032</v>
      </c>
      <c r="AC811" t="str">
        <f t="shared" si="135"/>
        <v>Unaudited</v>
      </c>
    </row>
    <row r="812" spans="1:29" x14ac:dyDescent="0.25">
      <c r="A812" t="s">
        <v>420</v>
      </c>
      <c r="B812" t="s">
        <v>1385</v>
      </c>
      <c r="C812" t="s">
        <v>1386</v>
      </c>
      <c r="D812">
        <v>1900</v>
      </c>
      <c r="E812" s="958">
        <v>1</v>
      </c>
      <c r="F812" t="s">
        <v>439</v>
      </c>
      <c r="G812" s="958">
        <v>182</v>
      </c>
      <c r="H812" t="s">
        <v>381</v>
      </c>
      <c r="I812" s="938" t="s">
        <v>488</v>
      </c>
      <c r="J812" s="938" t="s">
        <v>444</v>
      </c>
      <c r="K812" s="938" t="s">
        <v>0</v>
      </c>
      <c r="L812" s="938">
        <v>2.1</v>
      </c>
      <c r="M812" s="963" t="s">
        <v>147</v>
      </c>
      <c r="N812" s="679">
        <f t="shared" ca="1" si="137"/>
        <v>1929039.0600000003</v>
      </c>
      <c r="O812" s="679">
        <f t="shared" ca="1" si="141"/>
        <v>977802.36999999988</v>
      </c>
      <c r="P812" s="679">
        <f t="shared" ca="1" si="141"/>
        <v>57770.21</v>
      </c>
      <c r="Q812" s="679">
        <f t="shared" ca="1" si="141"/>
        <v>711778.7300000001</v>
      </c>
      <c r="R812" s="679">
        <f t="shared" ca="1" si="141"/>
        <v>86928.57</v>
      </c>
      <c r="S812" s="679">
        <f t="shared" ca="1" si="141"/>
        <v>7686.1</v>
      </c>
      <c r="T812" s="679">
        <f t="shared" ca="1" si="141"/>
        <v>0</v>
      </c>
      <c r="U812" s="679">
        <f t="shared" ca="1" si="141"/>
        <v>0</v>
      </c>
      <c r="V812" s="679">
        <f t="shared" ca="1" si="141"/>
        <v>16246.32</v>
      </c>
      <c r="W812" s="679">
        <f t="shared" ca="1" si="128"/>
        <v>0</v>
      </c>
      <c r="X812" s="679">
        <f t="shared" ca="1" si="140"/>
        <v>20949.73</v>
      </c>
      <c r="Y812" s="679">
        <f t="shared" ca="1" si="140"/>
        <v>49877.03</v>
      </c>
      <c r="Z812" s="679">
        <f t="shared" ca="1" si="140"/>
        <v>0</v>
      </c>
      <c r="AA812" t="str">
        <f t="shared" si="133"/>
        <v>HUM_ASR_FY_2022</v>
      </c>
      <c r="AB812" s="958">
        <f t="shared" si="134"/>
        <v>45032</v>
      </c>
      <c r="AC812" t="str">
        <f t="shared" si="135"/>
        <v>Unaudited</v>
      </c>
    </row>
    <row r="813" spans="1:29" ht="30" x14ac:dyDescent="0.25">
      <c r="A813" t="s">
        <v>420</v>
      </c>
      <c r="B813" t="s">
        <v>1385</v>
      </c>
      <c r="C813" t="s">
        <v>1386</v>
      </c>
      <c r="D813">
        <v>1900</v>
      </c>
      <c r="E813" s="958">
        <v>1</v>
      </c>
      <c r="F813" t="s">
        <v>439</v>
      </c>
      <c r="G813" s="958">
        <v>182</v>
      </c>
      <c r="H813" t="s">
        <v>381</v>
      </c>
      <c r="I813" s="938" t="s">
        <v>488</v>
      </c>
      <c r="J813" s="938" t="s">
        <v>444</v>
      </c>
      <c r="K813" s="938" t="s">
        <v>0</v>
      </c>
      <c r="L813" s="938">
        <v>2.2000000000000002</v>
      </c>
      <c r="M813" s="963" t="s">
        <v>148</v>
      </c>
      <c r="N813" s="679">
        <f t="shared" ca="1" si="137"/>
        <v>21887.514670605196</v>
      </c>
      <c r="O813" s="679">
        <f t="shared" ca="1" si="141"/>
        <v>11094.468827566161</v>
      </c>
      <c r="P813" s="679">
        <f t="shared" ca="1" si="141"/>
        <v>655.47989417017982</v>
      </c>
      <c r="Q813" s="679">
        <f t="shared" ca="1" si="141"/>
        <v>8076.0766944240831</v>
      </c>
      <c r="R813" s="679">
        <f t="shared" ca="1" si="141"/>
        <v>986.32028278874316</v>
      </c>
      <c r="S813" s="679">
        <f t="shared" ca="1" si="141"/>
        <v>87.209030650596901</v>
      </c>
      <c r="T813" s="679">
        <f t="shared" ca="1" si="141"/>
        <v>0</v>
      </c>
      <c r="U813" s="679">
        <f t="shared" ca="1" si="141"/>
        <v>0</v>
      </c>
      <c r="V813" s="679">
        <f t="shared" ca="1" si="141"/>
        <v>184.33611569448814</v>
      </c>
      <c r="W813" s="679">
        <f t="shared" ca="1" si="128"/>
        <v>0</v>
      </c>
      <c r="X813" s="679">
        <f t="shared" ca="1" si="140"/>
        <v>237.70255990576877</v>
      </c>
      <c r="Y813" s="679">
        <f t="shared" ca="1" si="140"/>
        <v>565.92126540517836</v>
      </c>
      <c r="Z813" s="679">
        <f t="shared" ca="1" si="140"/>
        <v>0</v>
      </c>
      <c r="AA813" t="str">
        <f t="shared" si="133"/>
        <v>HUM_ASR_FY_2022</v>
      </c>
      <c r="AB813" s="958">
        <f t="shared" si="134"/>
        <v>45032</v>
      </c>
      <c r="AC813" t="str">
        <f t="shared" si="135"/>
        <v>Unaudited</v>
      </c>
    </row>
    <row r="814" spans="1:29" x14ac:dyDescent="0.25">
      <c r="A814" t="s">
        <v>420</v>
      </c>
      <c r="B814" t="s">
        <v>1385</v>
      </c>
      <c r="C814" t="s">
        <v>1386</v>
      </c>
      <c r="D814">
        <v>1900</v>
      </c>
      <c r="E814" s="958">
        <v>1</v>
      </c>
      <c r="F814" t="s">
        <v>439</v>
      </c>
      <c r="G814" s="958">
        <v>182</v>
      </c>
      <c r="H814" t="s">
        <v>381</v>
      </c>
      <c r="I814" s="938" t="s">
        <v>488</v>
      </c>
      <c r="J814" s="938" t="s">
        <v>444</v>
      </c>
      <c r="K814" s="938" t="s">
        <v>0</v>
      </c>
      <c r="L814" s="938">
        <v>2.2999999999999998</v>
      </c>
      <c r="M814" s="963" t="s">
        <v>149</v>
      </c>
      <c r="N814" s="679">
        <f t="shared" ca="1" si="137"/>
        <v>2260481.9600000018</v>
      </c>
      <c r="O814" s="679">
        <f t="shared" ca="1" si="141"/>
        <v>1408499.1000000022</v>
      </c>
      <c r="P814" s="679">
        <f t="shared" ca="1" si="141"/>
        <v>86989.759999999995</v>
      </c>
      <c r="Q814" s="679">
        <f t="shared" ca="1" si="141"/>
        <v>553233.09000000008</v>
      </c>
      <c r="R814" s="679">
        <f t="shared" ca="1" si="141"/>
        <v>121714.5</v>
      </c>
      <c r="S814" s="679">
        <f t="shared" ca="1" si="141"/>
        <v>14536.670000000006</v>
      </c>
      <c r="T814" s="679">
        <f t="shared" ca="1" si="141"/>
        <v>3914.27</v>
      </c>
      <c r="U814" s="679">
        <f t="shared" ca="1" si="141"/>
        <v>226.93</v>
      </c>
      <c r="V814" s="679">
        <f t="shared" ca="1" si="141"/>
        <v>11250.21</v>
      </c>
      <c r="W814" s="679">
        <f t="shared" ca="1" si="128"/>
        <v>0</v>
      </c>
      <c r="X814" s="679">
        <f t="shared" ca="1" si="140"/>
        <v>29816.299999999996</v>
      </c>
      <c r="Y814" s="679">
        <f t="shared" ca="1" si="140"/>
        <v>30301.129999999997</v>
      </c>
      <c r="Z814" s="679">
        <f t="shared" ca="1" si="140"/>
        <v>0</v>
      </c>
      <c r="AA814" t="str">
        <f t="shared" si="133"/>
        <v>HUM_ASR_FY_2022</v>
      </c>
      <c r="AB814" s="958">
        <f t="shared" si="134"/>
        <v>45032</v>
      </c>
      <c r="AC814" t="str">
        <f t="shared" si="135"/>
        <v>Unaudited</v>
      </c>
    </row>
    <row r="815" spans="1:29" x14ac:dyDescent="0.25">
      <c r="A815" t="s">
        <v>420</v>
      </c>
      <c r="B815" t="s">
        <v>1385</v>
      </c>
      <c r="C815" t="s">
        <v>1386</v>
      </c>
      <c r="D815">
        <v>1900</v>
      </c>
      <c r="E815" s="958">
        <v>1</v>
      </c>
      <c r="F815" t="s">
        <v>439</v>
      </c>
      <c r="G815" s="958">
        <v>182</v>
      </c>
      <c r="H815" t="s">
        <v>381</v>
      </c>
      <c r="I815" s="938" t="s">
        <v>488</v>
      </c>
      <c r="J815" s="938" t="s">
        <v>444</v>
      </c>
      <c r="K815" s="938" t="s">
        <v>0</v>
      </c>
      <c r="L815" s="938">
        <v>2.4</v>
      </c>
      <c r="M815" s="963" t="s">
        <v>150</v>
      </c>
      <c r="N815" s="679">
        <f t="shared" ca="1" si="137"/>
        <v>631665.15999999957</v>
      </c>
      <c r="O815" s="679">
        <f t="shared" ca="1" si="141"/>
        <v>138219.22999999998</v>
      </c>
      <c r="P815" s="679">
        <f t="shared" ca="1" si="141"/>
        <v>6014.6399999999994</v>
      </c>
      <c r="Q815" s="679">
        <f t="shared" ca="1" si="141"/>
        <v>147719.25</v>
      </c>
      <c r="R815" s="679">
        <f t="shared" ca="1" si="141"/>
        <v>60916.36</v>
      </c>
      <c r="S815" s="679">
        <f t="shared" ca="1" si="141"/>
        <v>177953.85999999958</v>
      </c>
      <c r="T815" s="679">
        <f t="shared" ca="1" si="141"/>
        <v>0</v>
      </c>
      <c r="U815" s="679">
        <f t="shared" ca="1" si="141"/>
        <v>0</v>
      </c>
      <c r="V815" s="679">
        <f t="shared" ca="1" si="141"/>
        <v>12647.63</v>
      </c>
      <c r="W815" s="679">
        <f t="shared" ca="1" si="128"/>
        <v>0</v>
      </c>
      <c r="X815" s="679">
        <f t="shared" ca="1" si="140"/>
        <v>52845.87000000001</v>
      </c>
      <c r="Y815" s="679">
        <f t="shared" ca="1" si="140"/>
        <v>35348.32</v>
      </c>
      <c r="Z815" s="679">
        <f t="shared" ca="1" si="140"/>
        <v>0</v>
      </c>
      <c r="AA815" t="str">
        <f t="shared" si="133"/>
        <v>HUM_ASR_FY_2022</v>
      </c>
      <c r="AB815" s="958">
        <f t="shared" si="134"/>
        <v>45032</v>
      </c>
      <c r="AC815" t="str">
        <f t="shared" si="135"/>
        <v>Unaudited</v>
      </c>
    </row>
    <row r="816" spans="1:29" ht="30" x14ac:dyDescent="0.25">
      <c r="A816" t="s">
        <v>420</v>
      </c>
      <c r="B816" t="s">
        <v>1385</v>
      </c>
      <c r="C816" t="s">
        <v>1386</v>
      </c>
      <c r="D816">
        <v>1900</v>
      </c>
      <c r="E816" s="958">
        <v>1</v>
      </c>
      <c r="F816" t="s">
        <v>439</v>
      </c>
      <c r="G816" s="958">
        <v>182</v>
      </c>
      <c r="H816" t="s">
        <v>381</v>
      </c>
      <c r="I816" s="938" t="s">
        <v>488</v>
      </c>
      <c r="J816" s="938" t="s">
        <v>444</v>
      </c>
      <c r="K816" s="938" t="s">
        <v>0</v>
      </c>
      <c r="L816" s="946">
        <v>2.5</v>
      </c>
      <c r="M816" s="961" t="s">
        <v>151</v>
      </c>
      <c r="N816" s="679">
        <f t="shared" ca="1" si="137"/>
        <v>32815.257000834717</v>
      </c>
      <c r="O816" s="679">
        <f t="shared" ca="1" si="141"/>
        <v>7180.5441270616957</v>
      </c>
      <c r="P816" s="679">
        <f t="shared" ca="1" si="141"/>
        <v>312.46294693141004</v>
      </c>
      <c r="Q816" s="679">
        <f t="shared" ca="1" si="141"/>
        <v>7674.0739551324259</v>
      </c>
      <c r="R816" s="679">
        <f t="shared" ca="1" si="141"/>
        <v>3164.6291984116542</v>
      </c>
      <c r="S816" s="679">
        <f t="shared" ca="1" si="141"/>
        <v>9244.7740036676259</v>
      </c>
      <c r="T816" s="679">
        <f t="shared" ca="1" si="141"/>
        <v>0</v>
      </c>
      <c r="U816" s="679">
        <f t="shared" ca="1" si="141"/>
        <v>0</v>
      </c>
      <c r="V816" s="679">
        <f t="shared" ca="1" si="141"/>
        <v>657.04942299092045</v>
      </c>
      <c r="W816" s="679">
        <f t="shared" ca="1" si="128"/>
        <v>0</v>
      </c>
      <c r="X816" s="679">
        <f t="shared" ca="1" si="140"/>
        <v>2745.3640240071227</v>
      </c>
      <c r="Y816" s="679">
        <f t="shared" ca="1" si="140"/>
        <v>1836.3593226318619</v>
      </c>
      <c r="Z816" s="679">
        <f t="shared" ca="1" si="140"/>
        <v>0</v>
      </c>
      <c r="AA816" t="str">
        <f t="shared" si="133"/>
        <v>HUM_ASR_FY_2022</v>
      </c>
      <c r="AB816" s="958">
        <f t="shared" si="134"/>
        <v>45032</v>
      </c>
      <c r="AC816" t="str">
        <f t="shared" si="135"/>
        <v>Unaudited</v>
      </c>
    </row>
    <row r="817" spans="1:29" x14ac:dyDescent="0.25">
      <c r="A817" t="s">
        <v>420</v>
      </c>
      <c r="B817" t="s">
        <v>1385</v>
      </c>
      <c r="C817" t="s">
        <v>1386</v>
      </c>
      <c r="D817">
        <v>1900</v>
      </c>
      <c r="E817" s="958">
        <v>1</v>
      </c>
      <c r="F817" t="s">
        <v>439</v>
      </c>
      <c r="G817" s="958">
        <v>182</v>
      </c>
      <c r="H817" t="s">
        <v>381</v>
      </c>
      <c r="I817" s="963" t="s">
        <v>488</v>
      </c>
      <c r="J817" s="963" t="s">
        <v>444</v>
      </c>
      <c r="K817" s="963" t="s">
        <v>0</v>
      </c>
      <c r="L817" s="954" t="s">
        <v>96</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HUM_ASR_FY_2022</v>
      </c>
      <c r="AB817" s="958">
        <f t="shared" si="134"/>
        <v>45032</v>
      </c>
      <c r="AC817" t="str">
        <f t="shared" si="135"/>
        <v>Unaudited</v>
      </c>
    </row>
    <row r="818" spans="1:29" x14ac:dyDescent="0.25">
      <c r="A818" t="s">
        <v>420</v>
      </c>
      <c r="B818" t="s">
        <v>1385</v>
      </c>
      <c r="C818" t="s">
        <v>1386</v>
      </c>
      <c r="D818">
        <v>1900</v>
      </c>
      <c r="E818" s="958">
        <v>1</v>
      </c>
      <c r="F818" t="s">
        <v>439</v>
      </c>
      <c r="G818" s="958">
        <v>182</v>
      </c>
      <c r="H818" t="s">
        <v>381</v>
      </c>
      <c r="I818" s="959" t="s">
        <v>488</v>
      </c>
      <c r="J818" s="959" t="s">
        <v>444</v>
      </c>
      <c r="K818" s="959" t="s">
        <v>0</v>
      </c>
      <c r="L818" s="954" t="s">
        <v>152</v>
      </c>
      <c r="M818" s="959" t="s">
        <v>451</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HUM_ASR_FY_2022</v>
      </c>
      <c r="AB818" s="958">
        <f t="shared" si="134"/>
        <v>45032</v>
      </c>
      <c r="AC818" t="str">
        <f t="shared" si="135"/>
        <v>Unaudited</v>
      </c>
    </row>
    <row r="819" spans="1:29" x14ac:dyDescent="0.25">
      <c r="A819" t="s">
        <v>420</v>
      </c>
      <c r="B819" t="s">
        <v>1385</v>
      </c>
      <c r="C819" t="s">
        <v>1386</v>
      </c>
      <c r="D819">
        <v>1900</v>
      </c>
      <c r="E819" s="958">
        <v>1</v>
      </c>
      <c r="F819" t="s">
        <v>439</v>
      </c>
      <c r="G819" s="958">
        <v>182</v>
      </c>
      <c r="H819" t="s">
        <v>381</v>
      </c>
      <c r="I819" s="959" t="s">
        <v>488</v>
      </c>
      <c r="J819" s="959" t="s">
        <v>444</v>
      </c>
      <c r="K819" s="959" t="s">
        <v>0</v>
      </c>
      <c r="L819" s="938" t="s">
        <v>917</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HUM_ASR_FY_2022</v>
      </c>
      <c r="AB819" s="958">
        <f t="shared" si="134"/>
        <v>45032</v>
      </c>
      <c r="AC819" t="str">
        <f t="shared" si="135"/>
        <v>Unaudited</v>
      </c>
    </row>
    <row r="820" spans="1:29" x14ac:dyDescent="0.25">
      <c r="A820" t="s">
        <v>420</v>
      </c>
      <c r="B820" t="s">
        <v>1385</v>
      </c>
      <c r="C820" t="s">
        <v>1386</v>
      </c>
      <c r="D820">
        <v>1900</v>
      </c>
      <c r="E820" s="958">
        <v>1</v>
      </c>
      <c r="F820" t="s">
        <v>439</v>
      </c>
      <c r="G820" s="958">
        <v>182</v>
      </c>
      <c r="H820" t="s">
        <v>381</v>
      </c>
      <c r="I820" s="959" t="s">
        <v>488</v>
      </c>
      <c r="J820" s="959" t="s">
        <v>444</v>
      </c>
      <c r="K820" s="959" t="s">
        <v>53</v>
      </c>
      <c r="L820" s="938">
        <v>3.1</v>
      </c>
      <c r="M820" s="959" t="s">
        <v>33</v>
      </c>
      <c r="N820" s="679">
        <f t="shared" ca="1" si="143"/>
        <v>3435471.5700000138</v>
      </c>
      <c r="O820" s="679">
        <f t="shared" ca="1" si="142"/>
        <v>2308256.1900000144</v>
      </c>
      <c r="P820" s="679">
        <f t="shared" ca="1" si="142"/>
        <v>111574.93999999999</v>
      </c>
      <c r="Q820" s="679">
        <f t="shared" ca="1" si="142"/>
        <v>708517.88</v>
      </c>
      <c r="R820" s="679">
        <f t="shared" ca="1" si="142"/>
        <v>146305.72999999989</v>
      </c>
      <c r="S820" s="679">
        <f t="shared" ca="1" si="142"/>
        <v>25143.899999999998</v>
      </c>
      <c r="T820" s="679">
        <f t="shared" ca="1" si="142"/>
        <v>10940.390000000001</v>
      </c>
      <c r="U820" s="679">
        <f t="shared" ca="1" si="142"/>
        <v>233.61</v>
      </c>
      <c r="V820" s="679">
        <f t="shared" ca="1" si="142"/>
        <v>13322.129999999997</v>
      </c>
      <c r="W820" s="679">
        <f t="shared" ca="1" si="142"/>
        <v>0</v>
      </c>
      <c r="X820" s="679">
        <f t="shared" ca="1" si="142"/>
        <v>62892.289999999906</v>
      </c>
      <c r="Y820" s="679">
        <f t="shared" ca="1" si="142"/>
        <v>48284.51</v>
      </c>
      <c r="Z820" s="679">
        <f t="shared" ca="1" si="142"/>
        <v>0</v>
      </c>
      <c r="AA820" t="str">
        <f t="shared" si="133"/>
        <v>HUM_ASR_FY_2022</v>
      </c>
      <c r="AB820" s="958">
        <f t="shared" si="134"/>
        <v>45032</v>
      </c>
      <c r="AC820" t="str">
        <f t="shared" si="135"/>
        <v>Unaudited</v>
      </c>
    </row>
    <row r="821" spans="1:29" x14ac:dyDescent="0.25">
      <c r="A821" t="s">
        <v>420</v>
      </c>
      <c r="B821" t="s">
        <v>1385</v>
      </c>
      <c r="C821" t="s">
        <v>1386</v>
      </c>
      <c r="D821">
        <v>1900</v>
      </c>
      <c r="E821" s="958">
        <v>1</v>
      </c>
      <c r="F821" t="s">
        <v>439</v>
      </c>
      <c r="G821" s="958">
        <v>182</v>
      </c>
      <c r="H821" t="s">
        <v>381</v>
      </c>
      <c r="I821" s="966" t="s">
        <v>488</v>
      </c>
      <c r="J821" s="966" t="s">
        <v>444</v>
      </c>
      <c r="K821" s="966" t="s">
        <v>53</v>
      </c>
      <c r="L821" s="946">
        <v>3.2</v>
      </c>
      <c r="M821" s="966" t="s">
        <v>34</v>
      </c>
      <c r="N821" s="679">
        <f t="shared" ca="1" si="143"/>
        <v>66008.06</v>
      </c>
      <c r="O821" s="679">
        <f t="shared" ca="1" si="142"/>
        <v>37554.959999999999</v>
      </c>
      <c r="P821" s="679">
        <f t="shared" ca="1" si="142"/>
        <v>2973.2599999999998</v>
      </c>
      <c r="Q821" s="679">
        <f t="shared" ca="1" si="142"/>
        <v>16303.009999999998</v>
      </c>
      <c r="R821" s="679">
        <f t="shared" ca="1" si="142"/>
        <v>5821.15</v>
      </c>
      <c r="S821" s="679">
        <f t="shared" ca="1" si="142"/>
        <v>195.22000000000003</v>
      </c>
      <c r="T821" s="679">
        <f t="shared" ca="1" si="142"/>
        <v>0</v>
      </c>
      <c r="U821" s="679">
        <f t="shared" ca="1" si="142"/>
        <v>0</v>
      </c>
      <c r="V821" s="679">
        <f t="shared" ca="1" si="142"/>
        <v>744.73</v>
      </c>
      <c r="W821" s="679">
        <f t="shared" ca="1" si="142"/>
        <v>0</v>
      </c>
      <c r="X821" s="679">
        <f t="shared" ca="1" si="142"/>
        <v>265.36</v>
      </c>
      <c r="Y821" s="679">
        <f t="shared" ca="1" si="142"/>
        <v>2150.3700000000003</v>
      </c>
      <c r="Z821" s="679">
        <f t="shared" ca="1" si="142"/>
        <v>0</v>
      </c>
      <c r="AA821" t="str">
        <f t="shared" si="133"/>
        <v>HUM_ASR_FY_2022</v>
      </c>
      <c r="AB821" s="958">
        <f t="shared" si="134"/>
        <v>45032</v>
      </c>
      <c r="AC821" t="str">
        <f t="shared" si="135"/>
        <v>Unaudited</v>
      </c>
    </row>
    <row r="822" spans="1:29" x14ac:dyDescent="0.25">
      <c r="A822" t="s">
        <v>420</v>
      </c>
      <c r="B822" t="s">
        <v>1385</v>
      </c>
      <c r="C822" t="s">
        <v>1386</v>
      </c>
      <c r="D822">
        <v>1900</v>
      </c>
      <c r="E822" s="958">
        <v>1</v>
      </c>
      <c r="F822" t="s">
        <v>439</v>
      </c>
      <c r="G822" s="958">
        <v>182</v>
      </c>
      <c r="H822" t="s">
        <v>381</v>
      </c>
      <c r="I822" s="938" t="s">
        <v>488</v>
      </c>
      <c r="J822" s="938" t="s">
        <v>444</v>
      </c>
      <c r="K822" s="938" t="s">
        <v>53</v>
      </c>
      <c r="L822" s="938">
        <v>3.3</v>
      </c>
      <c r="M822" s="959" t="s">
        <v>54</v>
      </c>
      <c r="N822" s="679">
        <f t="shared" ca="1" si="143"/>
        <v>377.41999999999996</v>
      </c>
      <c r="O822" s="679">
        <f t="shared" ca="1" si="142"/>
        <v>152.71</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224.70999999999998</v>
      </c>
      <c r="Z822" s="679">
        <f t="shared" ca="1" si="142"/>
        <v>0</v>
      </c>
      <c r="AA822" t="str">
        <f t="shared" si="133"/>
        <v>HUM_ASR_FY_2022</v>
      </c>
      <c r="AB822" s="958">
        <f t="shared" si="134"/>
        <v>45032</v>
      </c>
      <c r="AC822" t="str">
        <f t="shared" si="135"/>
        <v>Unaudited</v>
      </c>
    </row>
    <row r="823" spans="1:29" x14ac:dyDescent="0.25">
      <c r="A823" t="s">
        <v>420</v>
      </c>
      <c r="B823" t="s">
        <v>1385</v>
      </c>
      <c r="C823" t="s">
        <v>1386</v>
      </c>
      <c r="D823">
        <v>1900</v>
      </c>
      <c r="E823" s="958">
        <v>1</v>
      </c>
      <c r="F823" t="s">
        <v>439</v>
      </c>
      <c r="G823" s="958">
        <v>182</v>
      </c>
      <c r="H823" t="s">
        <v>381</v>
      </c>
      <c r="I823" s="938" t="s">
        <v>488</v>
      </c>
      <c r="J823" s="938" t="s">
        <v>444</v>
      </c>
      <c r="K823" s="938" t="s">
        <v>53</v>
      </c>
      <c r="L823" s="944" t="s">
        <v>44</v>
      </c>
      <c r="M823" s="960" t="s">
        <v>153</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HUM_ASR_FY_2022</v>
      </c>
      <c r="AB823" s="958">
        <f t="shared" si="134"/>
        <v>45032</v>
      </c>
      <c r="AC823" t="str">
        <f t="shared" si="135"/>
        <v>Unaudited</v>
      </c>
    </row>
    <row r="824" spans="1:29" x14ac:dyDescent="0.25">
      <c r="A824" t="s">
        <v>420</v>
      </c>
      <c r="B824" t="s">
        <v>1385</v>
      </c>
      <c r="C824" t="s">
        <v>1386</v>
      </c>
      <c r="D824">
        <v>1900</v>
      </c>
      <c r="E824" s="958">
        <v>1</v>
      </c>
      <c r="F824" t="s">
        <v>439</v>
      </c>
      <c r="G824" s="958">
        <v>182</v>
      </c>
      <c r="H824" t="s">
        <v>381</v>
      </c>
      <c r="I824" s="959" t="s">
        <v>488</v>
      </c>
      <c r="J824" s="959" t="s">
        <v>444</v>
      </c>
      <c r="K824" s="959" t="s">
        <v>53</v>
      </c>
      <c r="L824" s="938" t="s">
        <v>41</v>
      </c>
      <c r="M824" s="959" t="s">
        <v>52</v>
      </c>
      <c r="N824" s="679">
        <f t="shared" ca="1" si="143"/>
        <v>39791.150000000009</v>
      </c>
      <c r="O824" s="679">
        <f t="shared" ca="1" si="142"/>
        <v>37289.650000000009</v>
      </c>
      <c r="P824" s="679">
        <f t="shared" ca="1" si="142"/>
        <v>774.25</v>
      </c>
      <c r="Q824" s="679">
        <f t="shared" ca="1" si="142"/>
        <v>1165</v>
      </c>
      <c r="R824" s="679">
        <f t="shared" ca="1" si="142"/>
        <v>311.5</v>
      </c>
      <c r="S824" s="679">
        <f t="shared" ca="1" si="142"/>
        <v>0</v>
      </c>
      <c r="T824" s="679">
        <f t="shared" ca="1" si="142"/>
        <v>158.25</v>
      </c>
      <c r="U824" s="679">
        <f t="shared" ca="1" si="142"/>
        <v>0</v>
      </c>
      <c r="V824" s="679">
        <f t="shared" ca="1" si="142"/>
        <v>92.5</v>
      </c>
      <c r="W824" s="679">
        <f t="shared" ca="1" si="142"/>
        <v>0</v>
      </c>
      <c r="X824" s="679">
        <f t="shared" ca="1" si="142"/>
        <v>0</v>
      </c>
      <c r="Y824" s="679">
        <f t="shared" ca="1" si="142"/>
        <v>0</v>
      </c>
      <c r="Z824" s="679">
        <f t="shared" ca="1" si="142"/>
        <v>0</v>
      </c>
      <c r="AA824" t="str">
        <f t="shared" si="133"/>
        <v>HUM_ASR_FY_2022</v>
      </c>
      <c r="AB824" s="958">
        <f t="shared" si="134"/>
        <v>45032</v>
      </c>
      <c r="AC824" t="str">
        <f t="shared" si="135"/>
        <v>Unaudited</v>
      </c>
    </row>
    <row r="825" spans="1:29" x14ac:dyDescent="0.25">
      <c r="A825" t="s">
        <v>420</v>
      </c>
      <c r="B825" t="s">
        <v>1385</v>
      </c>
      <c r="C825" t="s">
        <v>1386</v>
      </c>
      <c r="D825">
        <v>1900</v>
      </c>
      <c r="E825" s="958">
        <v>1</v>
      </c>
      <c r="F825" t="s">
        <v>439</v>
      </c>
      <c r="G825" s="958">
        <v>182</v>
      </c>
      <c r="H825" t="s">
        <v>381</v>
      </c>
      <c r="I825" s="938" t="s">
        <v>488</v>
      </c>
      <c r="J825" s="938" t="s">
        <v>444</v>
      </c>
      <c r="K825" s="938" t="s">
        <v>53</v>
      </c>
      <c r="L825" s="938" t="s">
        <v>42</v>
      </c>
      <c r="M825" s="959" t="s">
        <v>154</v>
      </c>
      <c r="N825" s="679">
        <f t="shared" ca="1" si="143"/>
        <v>39733.227359448894</v>
      </c>
      <c r="O825" s="679">
        <f t="shared" ca="1" si="142"/>
        <v>26696.325710279543</v>
      </c>
      <c r="P825" s="679">
        <f t="shared" ca="1" si="142"/>
        <v>1290.4290919912482</v>
      </c>
      <c r="Q825" s="679">
        <f t="shared" ca="1" si="142"/>
        <v>8194.4214762559077</v>
      </c>
      <c r="R825" s="679">
        <f t="shared" ca="1" si="142"/>
        <v>1692.1108836537721</v>
      </c>
      <c r="S825" s="679">
        <f t="shared" ca="1" si="142"/>
        <v>290.80383145282218</v>
      </c>
      <c r="T825" s="679">
        <f t="shared" ca="1" si="142"/>
        <v>126.53197513465064</v>
      </c>
      <c r="U825" s="679">
        <f t="shared" ca="1" si="142"/>
        <v>2.7018355571607349</v>
      </c>
      <c r="V825" s="679">
        <f t="shared" ca="1" si="142"/>
        <v>154.07818385821554</v>
      </c>
      <c r="W825" s="679">
        <f t="shared" ca="1" si="142"/>
        <v>0</v>
      </c>
      <c r="X825" s="679">
        <f t="shared" ca="1" si="142"/>
        <v>727.38592266283229</v>
      </c>
      <c r="Y825" s="679">
        <f t="shared" ca="1" si="142"/>
        <v>558.43844860272702</v>
      </c>
      <c r="Z825" s="679">
        <f t="shared" ca="1" si="142"/>
        <v>0</v>
      </c>
      <c r="AA825" t="str">
        <f t="shared" si="133"/>
        <v>HUM_ASR_FY_2022</v>
      </c>
      <c r="AB825" s="958">
        <f t="shared" si="134"/>
        <v>45032</v>
      </c>
      <c r="AC825" t="str">
        <f t="shared" si="135"/>
        <v>Unaudited</v>
      </c>
    </row>
    <row r="826" spans="1:29" x14ac:dyDescent="0.25">
      <c r="A826" t="s">
        <v>420</v>
      </c>
      <c r="B826" t="s">
        <v>1385</v>
      </c>
      <c r="C826" t="s">
        <v>1386</v>
      </c>
      <c r="D826">
        <v>1900</v>
      </c>
      <c r="E826" s="958">
        <v>1</v>
      </c>
      <c r="F826" t="s">
        <v>439</v>
      </c>
      <c r="G826" s="958">
        <v>182</v>
      </c>
      <c r="H826" t="s">
        <v>381</v>
      </c>
      <c r="I826" s="938" t="s">
        <v>488</v>
      </c>
      <c r="J826" s="938" t="s">
        <v>444</v>
      </c>
      <c r="K826" s="938" t="s">
        <v>53</v>
      </c>
      <c r="L826" s="938" t="s">
        <v>43</v>
      </c>
      <c r="M826" s="959" t="s">
        <v>462</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HUM_ASR_FY_2022</v>
      </c>
      <c r="AB826" s="958">
        <f t="shared" si="134"/>
        <v>45032</v>
      </c>
      <c r="AC826" t="str">
        <f t="shared" si="135"/>
        <v>Unaudited</v>
      </c>
    </row>
    <row r="827" spans="1:29" x14ac:dyDescent="0.25">
      <c r="A827" t="s">
        <v>420</v>
      </c>
      <c r="B827" t="s">
        <v>1385</v>
      </c>
      <c r="C827" t="s">
        <v>1386</v>
      </c>
      <c r="D827">
        <v>1900</v>
      </c>
      <c r="E827" s="958">
        <v>1</v>
      </c>
      <c r="F827" t="s">
        <v>439</v>
      </c>
      <c r="G827" s="958">
        <v>182</v>
      </c>
      <c r="H827" t="s">
        <v>381</v>
      </c>
      <c r="I827" s="959" t="s">
        <v>488</v>
      </c>
      <c r="J827" s="959" t="s">
        <v>444</v>
      </c>
      <c r="K827" s="959" t="s">
        <v>920</v>
      </c>
      <c r="L827" s="938" t="s">
        <v>921</v>
      </c>
      <c r="M827" s="959" t="s">
        <v>920</v>
      </c>
      <c r="N827" s="679">
        <f t="shared" ca="1" si="143"/>
        <v>452784.18999999994</v>
      </c>
      <c r="O827" s="679">
        <f t="shared" ca="1" si="142"/>
        <v>414431.97</v>
      </c>
      <c r="P827" s="679">
        <f t="shared" ca="1" si="142"/>
        <v>25319.119999999999</v>
      </c>
      <c r="Q827" s="679">
        <f t="shared" ca="1" si="142"/>
        <v>11250.44</v>
      </c>
      <c r="R827" s="679">
        <f t="shared" ca="1" si="142"/>
        <v>233.94</v>
      </c>
      <c r="S827" s="679">
        <f t="shared" ca="1" si="142"/>
        <v>226.92</v>
      </c>
      <c r="T827" s="679">
        <f t="shared" ca="1" si="142"/>
        <v>0</v>
      </c>
      <c r="U827" s="679">
        <f t="shared" ca="1" si="142"/>
        <v>5.24</v>
      </c>
      <c r="V827" s="679">
        <f t="shared" ca="1" si="142"/>
        <v>1304.73</v>
      </c>
      <c r="W827" s="679">
        <f t="shared" ca="1" si="142"/>
        <v>0</v>
      </c>
      <c r="X827" s="679">
        <f t="shared" ca="1" si="142"/>
        <v>0</v>
      </c>
      <c r="Y827" s="679">
        <f t="shared" ca="1" si="142"/>
        <v>11.83</v>
      </c>
      <c r="Z827" s="679">
        <f t="shared" ca="1" si="142"/>
        <v>0</v>
      </c>
      <c r="AA827" t="str">
        <f t="shared" si="133"/>
        <v>HUM_ASR_FY_2022</v>
      </c>
      <c r="AB827" s="958">
        <f t="shared" si="134"/>
        <v>45032</v>
      </c>
      <c r="AC827" t="str">
        <f t="shared" si="135"/>
        <v>Unaudited</v>
      </c>
    </row>
    <row r="828" spans="1:29" x14ac:dyDescent="0.25">
      <c r="A828" t="s">
        <v>420</v>
      </c>
      <c r="B828" t="s">
        <v>1385</v>
      </c>
      <c r="C828" t="s">
        <v>1386</v>
      </c>
      <c r="D828">
        <v>1900</v>
      </c>
      <c r="E828" s="958">
        <v>1</v>
      </c>
      <c r="F828" t="s">
        <v>439</v>
      </c>
      <c r="G828" s="958">
        <v>182</v>
      </c>
      <c r="H828" t="s">
        <v>381</v>
      </c>
      <c r="I828" s="959" t="s">
        <v>488</v>
      </c>
      <c r="J828" s="959" t="s">
        <v>444</v>
      </c>
      <c r="K828" s="959" t="s">
        <v>920</v>
      </c>
      <c r="L828" s="954" t="s">
        <v>922</v>
      </c>
      <c r="M828" s="959" t="s">
        <v>925</v>
      </c>
      <c r="N828" s="679">
        <f t="shared" ca="1" si="143"/>
        <v>5137.4390528116573</v>
      </c>
      <c r="O828" s="679">
        <f t="shared" ca="1" si="142"/>
        <v>4702.282090308121</v>
      </c>
      <c r="P828" s="679">
        <f t="shared" ca="1" si="142"/>
        <v>287.27910281236785</v>
      </c>
      <c r="Q828" s="679">
        <f t="shared" ca="1" si="142"/>
        <v>127.65121020969039</v>
      </c>
      <c r="R828" s="679">
        <f t="shared" ca="1" si="142"/>
        <v>2.6543605509166728</v>
      </c>
      <c r="S828" s="679">
        <f t="shared" ca="1" si="142"/>
        <v>2.5747093109943204</v>
      </c>
      <c r="T828" s="679">
        <f t="shared" ca="1" si="142"/>
        <v>0</v>
      </c>
      <c r="U828" s="679">
        <f t="shared" ca="1" si="142"/>
        <v>5.9454771679932308E-2</v>
      </c>
      <c r="V828" s="679">
        <f t="shared" ca="1" si="142"/>
        <v>14.803897758388946</v>
      </c>
      <c r="W828" s="679">
        <f t="shared" ca="1" si="142"/>
        <v>0</v>
      </c>
      <c r="X828" s="679">
        <f t="shared" ca="1" si="142"/>
        <v>0</v>
      </c>
      <c r="Y828" s="679">
        <f t="shared" ca="1" si="142"/>
        <v>0.13422708949877848</v>
      </c>
      <c r="Z828" s="679">
        <f t="shared" ca="1" si="142"/>
        <v>0</v>
      </c>
      <c r="AA828" t="str">
        <f t="shared" si="133"/>
        <v>HUM_ASR_FY_2022</v>
      </c>
      <c r="AB828" s="958">
        <f t="shared" si="134"/>
        <v>45032</v>
      </c>
      <c r="AC828" t="str">
        <f t="shared" si="135"/>
        <v>Unaudited</v>
      </c>
    </row>
    <row r="829" spans="1:29" x14ac:dyDescent="0.25">
      <c r="A829" t="s">
        <v>420</v>
      </c>
      <c r="B829" t="s">
        <v>1385</v>
      </c>
      <c r="C829" t="s">
        <v>1386</v>
      </c>
      <c r="D829">
        <v>1900</v>
      </c>
      <c r="E829" s="958">
        <v>1</v>
      </c>
      <c r="F829" t="s">
        <v>439</v>
      </c>
      <c r="G829" s="958">
        <v>182</v>
      </c>
      <c r="H829" t="s">
        <v>381</v>
      </c>
      <c r="I829" s="938" t="s">
        <v>488</v>
      </c>
      <c r="J829" s="938" t="s">
        <v>444</v>
      </c>
      <c r="K829" s="938" t="s">
        <v>920</v>
      </c>
      <c r="L829" s="938" t="s">
        <v>923</v>
      </c>
      <c r="M829" s="959" t="s">
        <v>926</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HUM_ASR_FY_2022</v>
      </c>
      <c r="AB829" s="958">
        <f t="shared" si="134"/>
        <v>45032</v>
      </c>
      <c r="AC829" t="str">
        <f t="shared" si="135"/>
        <v>Unaudited</v>
      </c>
    </row>
    <row r="830" spans="1:29" x14ac:dyDescent="0.25">
      <c r="A830" t="s">
        <v>420</v>
      </c>
      <c r="B830" t="s">
        <v>1385</v>
      </c>
      <c r="C830" t="s">
        <v>1386</v>
      </c>
      <c r="D830">
        <v>1900</v>
      </c>
      <c r="E830" s="958">
        <v>1</v>
      </c>
      <c r="F830" t="s">
        <v>439</v>
      </c>
      <c r="G830" s="958">
        <v>182</v>
      </c>
      <c r="H830" t="s">
        <v>381</v>
      </c>
      <c r="I830" s="938" t="s">
        <v>488</v>
      </c>
      <c r="J830" s="938" t="s">
        <v>444</v>
      </c>
      <c r="K830" s="938" t="s">
        <v>445</v>
      </c>
      <c r="L830" s="938">
        <v>5.0999999999999996</v>
      </c>
      <c r="M830" s="959" t="s">
        <v>37</v>
      </c>
      <c r="N830" s="679">
        <f t="shared" ca="1" si="143"/>
        <v>1157.9099999999999</v>
      </c>
      <c r="O830" s="679">
        <f t="shared" ca="1" si="142"/>
        <v>783.27</v>
      </c>
      <c r="P830" s="679">
        <f t="shared" ca="1" si="142"/>
        <v>306.64</v>
      </c>
      <c r="Q830" s="679">
        <f t="shared" ca="1" si="142"/>
        <v>20</v>
      </c>
      <c r="R830" s="679">
        <f t="shared" ca="1" si="142"/>
        <v>48</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HUM_ASR_FY_2022</v>
      </c>
      <c r="AB830" s="958">
        <f t="shared" si="134"/>
        <v>45032</v>
      </c>
      <c r="AC830" t="str">
        <f t="shared" si="135"/>
        <v>Unaudited</v>
      </c>
    </row>
    <row r="831" spans="1:29" ht="30" x14ac:dyDescent="0.25">
      <c r="A831" t="s">
        <v>420</v>
      </c>
      <c r="B831" t="s">
        <v>1385</v>
      </c>
      <c r="C831" t="s">
        <v>1386</v>
      </c>
      <c r="D831">
        <v>1900</v>
      </c>
      <c r="E831" s="958">
        <v>1</v>
      </c>
      <c r="F831" t="s">
        <v>439</v>
      </c>
      <c r="G831" s="958">
        <v>182</v>
      </c>
      <c r="H831" t="s">
        <v>381</v>
      </c>
      <c r="I831" s="938" t="s">
        <v>488</v>
      </c>
      <c r="J831" s="938" t="s">
        <v>444</v>
      </c>
      <c r="K831" s="938" t="s">
        <v>445</v>
      </c>
      <c r="L831" s="938">
        <v>5.2</v>
      </c>
      <c r="M831" s="959" t="s">
        <v>303</v>
      </c>
      <c r="N831" s="679">
        <f t="shared" ca="1" si="143"/>
        <v>1311434.8400000001</v>
      </c>
      <c r="O831" s="679">
        <f t="shared" ca="1" si="142"/>
        <v>544461.06999999995</v>
      </c>
      <c r="P831" s="679">
        <f t="shared" ca="1" si="142"/>
        <v>26614.180000000004</v>
      </c>
      <c r="Q831" s="679">
        <f t="shared" ca="1" si="142"/>
        <v>365156.85</v>
      </c>
      <c r="R831" s="679">
        <f t="shared" ca="1" si="142"/>
        <v>99250.37</v>
      </c>
      <c r="S831" s="679">
        <f t="shared" ca="1" si="142"/>
        <v>102476.93999999997</v>
      </c>
      <c r="T831" s="679">
        <f t="shared" ca="1" si="142"/>
        <v>13453.060000000001</v>
      </c>
      <c r="U831" s="679">
        <f t="shared" ca="1" si="142"/>
        <v>1066.0800000000002</v>
      </c>
      <c r="V831" s="679">
        <f t="shared" ca="1" si="142"/>
        <v>4111.0999999999995</v>
      </c>
      <c r="W831" s="679">
        <f t="shared" ca="1" si="142"/>
        <v>0</v>
      </c>
      <c r="X831" s="679">
        <f t="shared" ca="1" si="142"/>
        <v>135525.41999999998</v>
      </c>
      <c r="Y831" s="679">
        <f t="shared" ca="1" si="142"/>
        <v>19319.77</v>
      </c>
      <c r="Z831" s="679">
        <f t="shared" ca="1" si="142"/>
        <v>0</v>
      </c>
      <c r="AA831" t="str">
        <f t="shared" si="133"/>
        <v>HUM_ASR_FY_2022</v>
      </c>
      <c r="AB831" s="958">
        <f t="shared" si="134"/>
        <v>45032</v>
      </c>
      <c r="AC831" t="str">
        <f t="shared" si="135"/>
        <v>Unaudited</v>
      </c>
    </row>
    <row r="832" spans="1:29" ht="30" x14ac:dyDescent="0.25">
      <c r="A832" t="s">
        <v>420</v>
      </c>
      <c r="B832" t="s">
        <v>1385</v>
      </c>
      <c r="C832" t="s">
        <v>1386</v>
      </c>
      <c r="D832">
        <v>1900</v>
      </c>
      <c r="E832" s="958">
        <v>1</v>
      </c>
      <c r="F832" t="s">
        <v>439</v>
      </c>
      <c r="G832" s="958">
        <v>182</v>
      </c>
      <c r="H832" t="s">
        <v>381</v>
      </c>
      <c r="I832" s="938" t="s">
        <v>488</v>
      </c>
      <c r="J832" s="938" t="s">
        <v>444</v>
      </c>
      <c r="K832" s="938" t="s">
        <v>445</v>
      </c>
      <c r="L832" s="954">
        <v>5.3</v>
      </c>
      <c r="M832" s="959" t="s">
        <v>304</v>
      </c>
      <c r="N832" s="679">
        <f t="shared" ca="1" si="143"/>
        <v>13.138029518303522</v>
      </c>
      <c r="O832" s="679">
        <f t="shared" ca="1" si="142"/>
        <v>8.8872402697978252</v>
      </c>
      <c r="P832" s="679">
        <f t="shared" ca="1" si="142"/>
        <v>3.4792387763233688</v>
      </c>
      <c r="Q832" s="679">
        <f t="shared" ca="1" si="142"/>
        <v>0.22692660946539062</v>
      </c>
      <c r="R832" s="679">
        <f t="shared" ca="1" si="142"/>
        <v>0.54462386271693752</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HUM_ASR_FY_2022</v>
      </c>
      <c r="AB832" s="958">
        <f t="shared" si="134"/>
        <v>45032</v>
      </c>
      <c r="AC832" t="str">
        <f t="shared" si="135"/>
        <v>Unaudited</v>
      </c>
    </row>
    <row r="833" spans="1:29" x14ac:dyDescent="0.25">
      <c r="A833" t="s">
        <v>420</v>
      </c>
      <c r="B833" t="s">
        <v>1385</v>
      </c>
      <c r="C833" t="s">
        <v>1386</v>
      </c>
      <c r="D833">
        <v>1900</v>
      </c>
      <c r="E833" s="958">
        <v>1</v>
      </c>
      <c r="F833" t="s">
        <v>439</v>
      </c>
      <c r="G833" s="958">
        <v>182</v>
      </c>
      <c r="H833" t="s">
        <v>381</v>
      </c>
      <c r="I833" s="938" t="s">
        <v>488</v>
      </c>
      <c r="J833" s="938" t="s">
        <v>444</v>
      </c>
      <c r="K833" s="938" t="s">
        <v>445</v>
      </c>
      <c r="L833" s="954" t="s">
        <v>82</v>
      </c>
      <c r="M833" s="959" t="s">
        <v>453</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HUM_ASR_FY_2022</v>
      </c>
      <c r="AB833" s="958">
        <f t="shared" si="134"/>
        <v>45032</v>
      </c>
      <c r="AC833" t="str">
        <f t="shared" si="135"/>
        <v>Unaudited</v>
      </c>
    </row>
    <row r="834" spans="1:29" x14ac:dyDescent="0.25">
      <c r="A834" t="s">
        <v>420</v>
      </c>
      <c r="B834" t="s">
        <v>1385</v>
      </c>
      <c r="C834" t="s">
        <v>1386</v>
      </c>
      <c r="D834">
        <v>1900</v>
      </c>
      <c r="E834" s="958">
        <v>1</v>
      </c>
      <c r="F834" t="s">
        <v>439</v>
      </c>
      <c r="G834" s="958">
        <v>182</v>
      </c>
      <c r="H834" t="s">
        <v>381</v>
      </c>
      <c r="I834" s="938" t="s">
        <v>488</v>
      </c>
      <c r="J834" s="938" t="s">
        <v>444</v>
      </c>
      <c r="K834" s="938" t="s">
        <v>446</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HUM_ASR_FY_2022</v>
      </c>
      <c r="AB834" s="958">
        <f t="shared" ref="AB834:AB897" si="146">file_date</f>
        <v>45032</v>
      </c>
      <c r="AC834" t="str">
        <f t="shared" ref="AC834:AC897" si="147">status</f>
        <v>Unaudited</v>
      </c>
    </row>
    <row r="835" spans="1:29" x14ac:dyDescent="0.25">
      <c r="A835" t="s">
        <v>420</v>
      </c>
      <c r="B835" t="s">
        <v>1385</v>
      </c>
      <c r="C835" t="s">
        <v>1386</v>
      </c>
      <c r="D835">
        <v>1900</v>
      </c>
      <c r="E835" s="958">
        <v>1</v>
      </c>
      <c r="F835" t="s">
        <v>439</v>
      </c>
      <c r="G835" s="958">
        <v>182</v>
      </c>
      <c r="H835" t="s">
        <v>381</v>
      </c>
      <c r="I835" s="959" t="s">
        <v>488</v>
      </c>
      <c r="J835" s="959" t="s">
        <v>444</v>
      </c>
      <c r="K835" s="959" t="s">
        <v>446</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HUM_ASR_FY_2022</v>
      </c>
      <c r="AB835" s="958">
        <f t="shared" si="146"/>
        <v>45032</v>
      </c>
      <c r="AC835" t="str">
        <f t="shared" si="147"/>
        <v>Unaudited</v>
      </c>
    </row>
    <row r="836" spans="1:29" x14ac:dyDescent="0.25">
      <c r="A836" t="s">
        <v>420</v>
      </c>
      <c r="B836" t="s">
        <v>1385</v>
      </c>
      <c r="C836" t="s">
        <v>1386</v>
      </c>
      <c r="D836">
        <v>1900</v>
      </c>
      <c r="E836" s="958">
        <v>1</v>
      </c>
      <c r="F836" t="s">
        <v>439</v>
      </c>
      <c r="G836" s="958">
        <v>182</v>
      </c>
      <c r="H836" t="s">
        <v>381</v>
      </c>
      <c r="I836" s="938" t="s">
        <v>488</v>
      </c>
      <c r="J836" s="938" t="s">
        <v>444</v>
      </c>
      <c r="K836" s="938" t="s">
        <v>446</v>
      </c>
      <c r="L836" s="938">
        <v>6.3</v>
      </c>
      <c r="M836" s="959" t="s">
        <v>184</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HUM_ASR_FY_2022</v>
      </c>
      <c r="AB836" s="958">
        <f t="shared" si="146"/>
        <v>45032</v>
      </c>
      <c r="AC836" t="str">
        <f t="shared" si="147"/>
        <v>Unaudited</v>
      </c>
    </row>
    <row r="837" spans="1:29" x14ac:dyDescent="0.25">
      <c r="A837" t="s">
        <v>420</v>
      </c>
      <c r="B837" t="s">
        <v>1385</v>
      </c>
      <c r="C837" t="s">
        <v>1386</v>
      </c>
      <c r="D837">
        <v>1900</v>
      </c>
      <c r="E837" s="958">
        <v>1</v>
      </c>
      <c r="F837" t="s">
        <v>439</v>
      </c>
      <c r="G837" s="958">
        <v>182</v>
      </c>
      <c r="H837" t="s">
        <v>381</v>
      </c>
      <c r="I837" s="938" t="s">
        <v>488</v>
      </c>
      <c r="J837" s="938" t="s">
        <v>444</v>
      </c>
      <c r="K837" s="938" t="s">
        <v>446</v>
      </c>
      <c r="L837" s="938" t="s">
        <v>87</v>
      </c>
      <c r="M837" s="959" t="s">
        <v>454</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HUM_ASR_FY_2022</v>
      </c>
      <c r="AB837" s="958">
        <f t="shared" si="146"/>
        <v>45032</v>
      </c>
      <c r="AC837" t="str">
        <f t="shared" si="147"/>
        <v>Unaudited</v>
      </c>
    </row>
    <row r="838" spans="1:29" x14ac:dyDescent="0.25">
      <c r="A838" t="s">
        <v>420</v>
      </c>
      <c r="B838" t="s">
        <v>1385</v>
      </c>
      <c r="C838" t="s">
        <v>1386</v>
      </c>
      <c r="D838">
        <v>1900</v>
      </c>
      <c r="E838" s="958">
        <v>1</v>
      </c>
      <c r="F838" t="s">
        <v>439</v>
      </c>
      <c r="G838" s="958">
        <v>182</v>
      </c>
      <c r="H838" t="s">
        <v>381</v>
      </c>
      <c r="I838" s="938" t="s">
        <v>488</v>
      </c>
      <c r="J838" s="938" t="s">
        <v>444</v>
      </c>
      <c r="K838" s="938" t="s">
        <v>447</v>
      </c>
      <c r="L838" s="938">
        <v>7.1</v>
      </c>
      <c r="M838" s="959" t="s">
        <v>20</v>
      </c>
      <c r="N838" s="679">
        <f t="shared" ca="1" si="143"/>
        <v>136440.21</v>
      </c>
      <c r="O838" s="679">
        <f t="shared" ca="1" si="143"/>
        <v>46261.99</v>
      </c>
      <c r="P838" s="679">
        <f t="shared" ca="1" si="143"/>
        <v>6548.2</v>
      </c>
      <c r="Q838" s="679">
        <f t="shared" ca="1" si="143"/>
        <v>33210.200000000004</v>
      </c>
      <c r="R838" s="679">
        <f t="shared" ca="1" si="143"/>
        <v>8862.9</v>
      </c>
      <c r="S838" s="679">
        <f t="shared" ca="1" si="143"/>
        <v>7368.4299999999994</v>
      </c>
      <c r="T838" s="679">
        <f t="shared" ca="1" si="143"/>
        <v>0</v>
      </c>
      <c r="U838" s="679">
        <f t="shared" ca="1" si="143"/>
        <v>233.72</v>
      </c>
      <c r="V838" s="679">
        <f t="shared" ca="1" si="143"/>
        <v>1605</v>
      </c>
      <c r="W838" s="679">
        <f t="shared" ca="1" si="144"/>
        <v>0</v>
      </c>
      <c r="X838" s="679">
        <f t="shared" ca="1" si="143"/>
        <v>29497.77</v>
      </c>
      <c r="Y838" s="679">
        <f t="shared" ca="1" si="143"/>
        <v>2852</v>
      </c>
      <c r="Z838" s="679">
        <f t="shared" ca="1" si="143"/>
        <v>0</v>
      </c>
      <c r="AA838" t="str">
        <f t="shared" si="145"/>
        <v>HUM_ASR_FY_2022</v>
      </c>
      <c r="AB838" s="958">
        <f t="shared" si="146"/>
        <v>45032</v>
      </c>
      <c r="AC838" t="str">
        <f t="shared" si="147"/>
        <v>Unaudited</v>
      </c>
    </row>
    <row r="839" spans="1:29" x14ac:dyDescent="0.25">
      <c r="A839" t="s">
        <v>420</v>
      </c>
      <c r="B839" t="s">
        <v>1385</v>
      </c>
      <c r="C839" t="s">
        <v>1386</v>
      </c>
      <c r="D839">
        <v>1900</v>
      </c>
      <c r="E839" s="958">
        <v>1</v>
      </c>
      <c r="F839" t="s">
        <v>439</v>
      </c>
      <c r="G839" s="958">
        <v>182</v>
      </c>
      <c r="H839" t="s">
        <v>381</v>
      </c>
      <c r="I839" s="959" t="s">
        <v>488</v>
      </c>
      <c r="J839" s="959" t="s">
        <v>444</v>
      </c>
      <c r="K839" s="959" t="s">
        <v>447</v>
      </c>
      <c r="L839" s="938">
        <v>7.2</v>
      </c>
      <c r="M839" s="959" t="s">
        <v>21</v>
      </c>
      <c r="N839" s="679">
        <f t="shared" ca="1" si="143"/>
        <v>1093816.2400000002</v>
      </c>
      <c r="O839" s="679">
        <f t="shared" ca="1" si="143"/>
        <v>883697.37000000011</v>
      </c>
      <c r="P839" s="679">
        <f t="shared" ca="1" si="143"/>
        <v>25394.85</v>
      </c>
      <c r="Q839" s="679">
        <f t="shared" ca="1" si="143"/>
        <v>77761.78</v>
      </c>
      <c r="R839" s="679">
        <f t="shared" ca="1" si="143"/>
        <v>17016.719999999998</v>
      </c>
      <c r="S839" s="679">
        <f t="shared" ca="1" si="143"/>
        <v>33382.290000000008</v>
      </c>
      <c r="T839" s="679">
        <f t="shared" ca="1" si="143"/>
        <v>5267.079999999999</v>
      </c>
      <c r="U839" s="679">
        <f t="shared" ca="1" si="143"/>
        <v>347.28000000000003</v>
      </c>
      <c r="V839" s="679">
        <f t="shared" ca="1" si="143"/>
        <v>2242.8500000000004</v>
      </c>
      <c r="W839" s="679">
        <f t="shared" ca="1" si="144"/>
        <v>0</v>
      </c>
      <c r="X839" s="679">
        <f t="shared" ca="1" si="143"/>
        <v>44147.97</v>
      </c>
      <c r="Y839" s="679">
        <f t="shared" ca="1" si="143"/>
        <v>4558.0499999999993</v>
      </c>
      <c r="Z839" s="679">
        <f t="shared" ca="1" si="143"/>
        <v>0</v>
      </c>
      <c r="AA839" t="str">
        <f t="shared" si="145"/>
        <v>HUM_ASR_FY_2022</v>
      </c>
      <c r="AB839" s="958">
        <f t="shared" si="146"/>
        <v>45032</v>
      </c>
      <c r="AC839" t="str">
        <f t="shared" si="147"/>
        <v>Unaudited</v>
      </c>
    </row>
    <row r="840" spans="1:29" x14ac:dyDescent="0.25">
      <c r="A840" t="s">
        <v>420</v>
      </c>
      <c r="B840" t="s">
        <v>1385</v>
      </c>
      <c r="C840" t="s">
        <v>1386</v>
      </c>
      <c r="D840">
        <v>1900</v>
      </c>
      <c r="E840" s="958">
        <v>1</v>
      </c>
      <c r="F840" t="s">
        <v>439</v>
      </c>
      <c r="G840" s="958">
        <v>182</v>
      </c>
      <c r="H840" t="s">
        <v>381</v>
      </c>
      <c r="I840" s="959" t="s">
        <v>488</v>
      </c>
      <c r="J840" s="959" t="s">
        <v>444</v>
      </c>
      <c r="K840" s="959" t="s">
        <v>447</v>
      </c>
      <c r="L840" s="938">
        <v>7.3</v>
      </c>
      <c r="M840" s="959" t="s">
        <v>155</v>
      </c>
      <c r="N840" s="679">
        <f t="shared" ca="1" si="143"/>
        <v>1548.0957125022937</v>
      </c>
      <c r="O840" s="679">
        <f t="shared" ca="1" si="143"/>
        <v>524.90382689109015</v>
      </c>
      <c r="P840" s="679">
        <f t="shared" ca="1" si="143"/>
        <v>74.298041205063512</v>
      </c>
      <c r="Q840" s="679">
        <f t="shared" ca="1" si="143"/>
        <v>376.81390428337573</v>
      </c>
      <c r="R840" s="679">
        <f t="shared" ca="1" si="143"/>
        <v>100.56139235154049</v>
      </c>
      <c r="S840" s="679">
        <f t="shared" ca="1" si="143"/>
        <v>83.604641849153381</v>
      </c>
      <c r="T840" s="679">
        <f t="shared" ca="1" si="143"/>
        <v>0</v>
      </c>
      <c r="U840" s="679">
        <f t="shared" ca="1" si="143"/>
        <v>2.6518643582125541</v>
      </c>
      <c r="V840" s="679">
        <f t="shared" ca="1" si="143"/>
        <v>18.210860409597593</v>
      </c>
      <c r="W840" s="679">
        <f t="shared" ca="1" si="144"/>
        <v>0</v>
      </c>
      <c r="X840" s="679">
        <f t="shared" ca="1" si="143"/>
        <v>334.69144664449573</v>
      </c>
      <c r="Y840" s="679">
        <f t="shared" ca="1" si="143"/>
        <v>32.359734509764692</v>
      </c>
      <c r="Z840" s="679">
        <f t="shared" ca="1" si="143"/>
        <v>0</v>
      </c>
      <c r="AA840" t="str">
        <f t="shared" si="145"/>
        <v>HUM_ASR_FY_2022</v>
      </c>
      <c r="AB840" s="958">
        <f t="shared" si="146"/>
        <v>45032</v>
      </c>
      <c r="AC840" t="str">
        <f t="shared" si="147"/>
        <v>Unaudited</v>
      </c>
    </row>
    <row r="841" spans="1:29" x14ac:dyDescent="0.25">
      <c r="A841" t="s">
        <v>420</v>
      </c>
      <c r="B841" t="s">
        <v>1385</v>
      </c>
      <c r="C841" t="s">
        <v>1386</v>
      </c>
      <c r="D841">
        <v>1900</v>
      </c>
      <c r="E841" s="958">
        <v>1</v>
      </c>
      <c r="F841" t="s">
        <v>439</v>
      </c>
      <c r="G841" s="958">
        <v>182</v>
      </c>
      <c r="H841" t="s">
        <v>381</v>
      </c>
      <c r="I841" s="959" t="s">
        <v>488</v>
      </c>
      <c r="J841" s="959" t="s">
        <v>444</v>
      </c>
      <c r="K841" s="959" t="s">
        <v>447</v>
      </c>
      <c r="L841" s="938" t="s">
        <v>91</v>
      </c>
      <c r="M841" s="959" t="s">
        <v>455</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HUM_ASR_FY_2022</v>
      </c>
      <c r="AB841" s="958">
        <f t="shared" si="146"/>
        <v>45032</v>
      </c>
      <c r="AC841" t="str">
        <f t="shared" si="147"/>
        <v>Unaudited</v>
      </c>
    </row>
    <row r="842" spans="1:29" x14ac:dyDescent="0.25">
      <c r="A842" t="s">
        <v>420</v>
      </c>
      <c r="B842" t="s">
        <v>1385</v>
      </c>
      <c r="C842" t="s">
        <v>1386</v>
      </c>
      <c r="D842">
        <v>1900</v>
      </c>
      <c r="E842" s="958">
        <v>1</v>
      </c>
      <c r="F842" t="s">
        <v>439</v>
      </c>
      <c r="G842" s="958">
        <v>182</v>
      </c>
      <c r="H842" t="s">
        <v>381</v>
      </c>
      <c r="I842" s="959" t="s">
        <v>488</v>
      </c>
      <c r="J842" s="959" t="s">
        <v>444</v>
      </c>
      <c r="K842" s="959" t="s">
        <v>448</v>
      </c>
      <c r="L842" s="938">
        <v>8.1</v>
      </c>
      <c r="M842" s="959" t="s">
        <v>22</v>
      </c>
      <c r="N842" s="679">
        <f t="shared" ca="1" si="143"/>
        <v>4248468.25</v>
      </c>
      <c r="O842" s="679">
        <f t="shared" ca="1" si="143"/>
        <v>1816933.8399999994</v>
      </c>
      <c r="P842" s="679">
        <f t="shared" ca="1" si="143"/>
        <v>177451.66</v>
      </c>
      <c r="Q842" s="679">
        <f t="shared" ca="1" si="143"/>
        <v>1442075.1</v>
      </c>
      <c r="R842" s="679">
        <f t="shared" ca="1" si="143"/>
        <v>475791.89</v>
      </c>
      <c r="S842" s="679">
        <f t="shared" ca="1" si="143"/>
        <v>2760.71</v>
      </c>
      <c r="T842" s="679">
        <f t="shared" ca="1" si="143"/>
        <v>13605.35</v>
      </c>
      <c r="U842" s="679">
        <f t="shared" ca="1" si="143"/>
        <v>0</v>
      </c>
      <c r="V842" s="679">
        <f t="shared" ca="1" si="143"/>
        <v>118189.79000000001</v>
      </c>
      <c r="W842" s="679">
        <f t="shared" ca="1" si="144"/>
        <v>0</v>
      </c>
      <c r="X842" s="679">
        <f t="shared" ca="1" si="143"/>
        <v>1661.13</v>
      </c>
      <c r="Y842" s="679">
        <f t="shared" ca="1" si="143"/>
        <v>199998.78</v>
      </c>
      <c r="Z842" s="679">
        <f t="shared" ca="1" si="143"/>
        <v>0</v>
      </c>
      <c r="AA842" t="str">
        <f t="shared" si="145"/>
        <v>HUM_ASR_FY_2022</v>
      </c>
      <c r="AB842" s="958">
        <f t="shared" si="146"/>
        <v>45032</v>
      </c>
      <c r="AC842" t="str">
        <f t="shared" si="147"/>
        <v>Unaudited</v>
      </c>
    </row>
    <row r="843" spans="1:29" x14ac:dyDescent="0.25">
      <c r="A843" t="s">
        <v>420</v>
      </c>
      <c r="B843" t="s">
        <v>1385</v>
      </c>
      <c r="C843" t="s">
        <v>1386</v>
      </c>
      <c r="D843">
        <v>1900</v>
      </c>
      <c r="E843" s="958">
        <v>1</v>
      </c>
      <c r="F843" t="s">
        <v>439</v>
      </c>
      <c r="G843" s="958">
        <v>182</v>
      </c>
      <c r="H843" t="s">
        <v>381</v>
      </c>
      <c r="I843" s="959" t="s">
        <v>488</v>
      </c>
      <c r="J843" s="959" t="s">
        <v>444</v>
      </c>
      <c r="K843" s="959" t="s">
        <v>448</v>
      </c>
      <c r="L843" s="954" t="s">
        <v>112</v>
      </c>
      <c r="M843" s="959" t="s">
        <v>443</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HUM_ASR_FY_2022</v>
      </c>
      <c r="AB843" s="958">
        <f t="shared" si="146"/>
        <v>45032</v>
      </c>
      <c r="AC843" t="str">
        <f t="shared" si="147"/>
        <v>Unaudited</v>
      </c>
    </row>
    <row r="844" spans="1:29" x14ac:dyDescent="0.25">
      <c r="A844" t="s">
        <v>420</v>
      </c>
      <c r="B844" t="s">
        <v>1385</v>
      </c>
      <c r="C844" t="s">
        <v>1386</v>
      </c>
      <c r="D844">
        <v>1900</v>
      </c>
      <c r="E844" s="958">
        <v>1</v>
      </c>
      <c r="F844" t="s">
        <v>439</v>
      </c>
      <c r="G844" s="958">
        <v>182</v>
      </c>
      <c r="H844" t="s">
        <v>381</v>
      </c>
      <c r="I844" s="959" t="s">
        <v>488</v>
      </c>
      <c r="J844" s="959" t="s">
        <v>444</v>
      </c>
      <c r="K844" s="959" t="s">
        <v>448</v>
      </c>
      <c r="L844" s="938" t="s">
        <v>114</v>
      </c>
      <c r="M844" s="959" t="s">
        <v>157</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HUM_ASR_FY_2022</v>
      </c>
      <c r="AB844" s="958">
        <f t="shared" si="146"/>
        <v>45032</v>
      </c>
      <c r="AC844" t="str">
        <f t="shared" si="147"/>
        <v>Unaudited</v>
      </c>
    </row>
    <row r="845" spans="1:29" x14ac:dyDescent="0.25">
      <c r="A845" t="s">
        <v>420</v>
      </c>
      <c r="B845" t="s">
        <v>1385</v>
      </c>
      <c r="C845" t="s">
        <v>1386</v>
      </c>
      <c r="D845">
        <v>1900</v>
      </c>
      <c r="E845" s="958">
        <v>1</v>
      </c>
      <c r="F845" t="s">
        <v>439</v>
      </c>
      <c r="G845" s="958">
        <v>182</v>
      </c>
      <c r="H845" t="s">
        <v>381</v>
      </c>
      <c r="I845" s="938" t="s">
        <v>488</v>
      </c>
      <c r="J845" s="938" t="s">
        <v>444</v>
      </c>
      <c r="K845" s="938" t="s">
        <v>448</v>
      </c>
      <c r="L845" s="938" t="s">
        <v>115</v>
      </c>
      <c r="M845" s="959" t="s">
        <v>113</v>
      </c>
      <c r="N845" s="679">
        <f t="shared" ca="1" si="143"/>
        <v>-10614.349999999999</v>
      </c>
      <c r="O845" s="679">
        <f t="shared" ca="1" si="143"/>
        <v>-4539.4176370751957</v>
      </c>
      <c r="P845" s="679">
        <f t="shared" ca="1" si="143"/>
        <v>-443.34426350508795</v>
      </c>
      <c r="Q845" s="679">
        <f t="shared" ca="1" si="143"/>
        <v>-3602.8725971260346</v>
      </c>
      <c r="R845" s="679">
        <f t="shared" ca="1" si="143"/>
        <v>-1188.7158736849449</v>
      </c>
      <c r="S845" s="679">
        <f t="shared" ca="1" si="143"/>
        <v>-6.8973428690446248</v>
      </c>
      <c r="T845" s="679">
        <f t="shared" ca="1" si="143"/>
        <v>-33.991532541757842</v>
      </c>
      <c r="U845" s="679">
        <f t="shared" ca="1" si="143"/>
        <v>0</v>
      </c>
      <c r="V845" s="679">
        <f t="shared" ca="1" si="143"/>
        <v>-295.2847293813482</v>
      </c>
      <c r="W845" s="679">
        <f t="shared" ca="1" si="144"/>
        <v>0</v>
      </c>
      <c r="X845" s="679">
        <f t="shared" ca="1" si="143"/>
        <v>-4.150158169476728</v>
      </c>
      <c r="Y845" s="679">
        <f t="shared" ca="1" si="143"/>
        <v>-499.675865647107</v>
      </c>
      <c r="Z845" s="679">
        <f t="shared" ca="1" si="143"/>
        <v>0</v>
      </c>
      <c r="AA845" t="str">
        <f t="shared" si="145"/>
        <v>HUM_ASR_FY_2022</v>
      </c>
      <c r="AB845" s="958">
        <f t="shared" si="146"/>
        <v>45032</v>
      </c>
      <c r="AC845" t="str">
        <f t="shared" si="147"/>
        <v>Unaudited</v>
      </c>
    </row>
    <row r="846" spans="1:29" x14ac:dyDescent="0.25">
      <c r="A846" t="s">
        <v>420</v>
      </c>
      <c r="B846" t="s">
        <v>1385</v>
      </c>
      <c r="C846" t="s">
        <v>1386</v>
      </c>
      <c r="D846">
        <v>1900</v>
      </c>
      <c r="E846" s="958">
        <v>1</v>
      </c>
      <c r="F846" t="s">
        <v>439</v>
      </c>
      <c r="G846" s="958">
        <v>182</v>
      </c>
      <c r="H846" t="s">
        <v>381</v>
      </c>
      <c r="I846" s="959" t="s">
        <v>488</v>
      </c>
      <c r="J846" s="959" t="s">
        <v>444</v>
      </c>
      <c r="K846" s="959" t="s">
        <v>448</v>
      </c>
      <c r="L846" s="938" t="s">
        <v>116</v>
      </c>
      <c r="M846" s="959" t="s">
        <v>158</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HUM_ASR_FY_2022</v>
      </c>
      <c r="AB846" s="958">
        <f t="shared" si="146"/>
        <v>45032</v>
      </c>
      <c r="AC846" t="str">
        <f t="shared" si="147"/>
        <v>Unaudited</v>
      </c>
    </row>
    <row r="847" spans="1:29" x14ac:dyDescent="0.25">
      <c r="A847" t="s">
        <v>420</v>
      </c>
      <c r="B847" t="s">
        <v>1385</v>
      </c>
      <c r="C847" t="s">
        <v>1386</v>
      </c>
      <c r="D847">
        <v>1900</v>
      </c>
      <c r="E847" s="958">
        <v>1</v>
      </c>
      <c r="F847" t="s">
        <v>439</v>
      </c>
      <c r="G847" s="958">
        <v>182</v>
      </c>
      <c r="H847" t="s">
        <v>381</v>
      </c>
      <c r="I847" s="938" t="s">
        <v>488</v>
      </c>
      <c r="J847" s="938" t="s">
        <v>444</v>
      </c>
      <c r="K847" s="938" t="s">
        <v>448</v>
      </c>
      <c r="L847" s="938" t="s">
        <v>159</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HUM_ASR_FY_2022</v>
      </c>
      <c r="AB847" s="958">
        <f t="shared" si="146"/>
        <v>45032</v>
      </c>
      <c r="AC847" t="str">
        <f t="shared" si="147"/>
        <v>Unaudited</v>
      </c>
    </row>
    <row r="848" spans="1:29" x14ac:dyDescent="0.25">
      <c r="A848" t="s">
        <v>420</v>
      </c>
      <c r="B848" t="s">
        <v>1385</v>
      </c>
      <c r="C848" t="s">
        <v>1386</v>
      </c>
      <c r="D848">
        <v>1900</v>
      </c>
      <c r="E848" s="958">
        <v>1</v>
      </c>
      <c r="F848" t="s">
        <v>439</v>
      </c>
      <c r="G848" s="958">
        <v>182</v>
      </c>
      <c r="H848" t="s">
        <v>381</v>
      </c>
      <c r="I848" s="938" t="s">
        <v>488</v>
      </c>
      <c r="J848" s="938" t="s">
        <v>444</v>
      </c>
      <c r="K848" s="938" t="s">
        <v>448</v>
      </c>
      <c r="L848" s="938" t="s">
        <v>442</v>
      </c>
      <c r="M848" s="959" t="s">
        <v>456</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HUM_ASR_FY_2022</v>
      </c>
      <c r="AB848" s="958">
        <f t="shared" si="146"/>
        <v>45032</v>
      </c>
      <c r="AC848" t="str">
        <f t="shared" si="147"/>
        <v>Unaudited</v>
      </c>
    </row>
    <row r="849" spans="1:29" ht="30" x14ac:dyDescent="0.25">
      <c r="A849" t="s">
        <v>420</v>
      </c>
      <c r="B849" t="s">
        <v>1385</v>
      </c>
      <c r="C849" t="s">
        <v>1386</v>
      </c>
      <c r="D849">
        <v>1900</v>
      </c>
      <c r="E849" s="958">
        <v>1</v>
      </c>
      <c r="F849" t="s">
        <v>439</v>
      </c>
      <c r="G849" s="958">
        <v>182</v>
      </c>
      <c r="H849" t="s">
        <v>381</v>
      </c>
      <c r="I849" s="938" t="s">
        <v>488</v>
      </c>
      <c r="J849" s="938" t="s">
        <v>444</v>
      </c>
      <c r="K849" s="938" t="s">
        <v>449</v>
      </c>
      <c r="L849" s="938">
        <v>9.1</v>
      </c>
      <c r="M849" s="959" t="s">
        <v>185</v>
      </c>
      <c r="N849" s="679">
        <f t="shared" ca="1" si="143"/>
        <v>90087.82</v>
      </c>
      <c r="O849" s="679">
        <f t="shared" ca="1" si="143"/>
        <v>8470.9800000000014</v>
      </c>
      <c r="P849" s="679">
        <f t="shared" ca="1" si="143"/>
        <v>23.09</v>
      </c>
      <c r="Q849" s="679">
        <f t="shared" ca="1" si="143"/>
        <v>5480.5300000000007</v>
      </c>
      <c r="R849" s="679">
        <f t="shared" ca="1" si="143"/>
        <v>36123.680000000008</v>
      </c>
      <c r="S849" s="679">
        <f t="shared" ca="1" si="143"/>
        <v>39089.539999999994</v>
      </c>
      <c r="T849" s="679">
        <f t="shared" ca="1" si="143"/>
        <v>900</v>
      </c>
      <c r="U849" s="679">
        <f t="shared" ca="1" si="143"/>
        <v>0</v>
      </c>
      <c r="V849" s="679">
        <f t="shared" ca="1" si="143"/>
        <v>0</v>
      </c>
      <c r="W849" s="679">
        <f t="shared" ca="1" si="144"/>
        <v>0</v>
      </c>
      <c r="X849" s="679">
        <f t="shared" ca="1" si="143"/>
        <v>0</v>
      </c>
      <c r="Y849" s="679">
        <f t="shared" ca="1" si="143"/>
        <v>0</v>
      </c>
      <c r="Z849" s="679">
        <f t="shared" ca="1" si="143"/>
        <v>0</v>
      </c>
      <c r="AA849" t="str">
        <f t="shared" si="145"/>
        <v>HUM_ASR_FY_2022</v>
      </c>
      <c r="AB849" s="958">
        <f t="shared" si="146"/>
        <v>45032</v>
      </c>
      <c r="AC849" t="str">
        <f t="shared" si="147"/>
        <v>Unaudited</v>
      </c>
    </row>
    <row r="850" spans="1:29" x14ac:dyDescent="0.25">
      <c r="A850" t="s">
        <v>420</v>
      </c>
      <c r="B850" t="s">
        <v>1385</v>
      </c>
      <c r="C850" t="s">
        <v>1386</v>
      </c>
      <c r="D850">
        <v>1900</v>
      </c>
      <c r="E850" s="958">
        <v>1</v>
      </c>
      <c r="F850" t="s">
        <v>439</v>
      </c>
      <c r="G850" s="958">
        <v>182</v>
      </c>
      <c r="H850" t="s">
        <v>381</v>
      </c>
      <c r="I850" s="938" t="s">
        <v>488</v>
      </c>
      <c r="J850" s="938" t="s">
        <v>444</v>
      </c>
      <c r="K850" s="938" t="s">
        <v>449</v>
      </c>
      <c r="L850" s="938" t="s">
        <v>106</v>
      </c>
      <c r="M850" s="959" t="s">
        <v>186</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HUM_ASR_FY_2022</v>
      </c>
      <c r="AB850" s="958">
        <f t="shared" si="146"/>
        <v>45032</v>
      </c>
      <c r="AC850" t="str">
        <f t="shared" si="147"/>
        <v>Unaudited</v>
      </c>
    </row>
    <row r="851" spans="1:29" x14ac:dyDescent="0.25">
      <c r="A851" t="s">
        <v>420</v>
      </c>
      <c r="B851" t="s">
        <v>1385</v>
      </c>
      <c r="C851" t="s">
        <v>1386</v>
      </c>
      <c r="D851">
        <v>1900</v>
      </c>
      <c r="E851" s="958">
        <v>1</v>
      </c>
      <c r="F851" t="s">
        <v>439</v>
      </c>
      <c r="G851" s="958">
        <v>182</v>
      </c>
      <c r="H851" t="s">
        <v>381</v>
      </c>
      <c r="I851" s="938" t="s">
        <v>488</v>
      </c>
      <c r="J851" s="938" t="s">
        <v>444</v>
      </c>
      <c r="K851" s="938" t="s">
        <v>449</v>
      </c>
      <c r="L851" s="944" t="s">
        <v>1321</v>
      </c>
      <c r="M851" s="960" t="s">
        <v>1322</v>
      </c>
      <c r="N851" s="679">
        <f t="shared" ca="1" si="143"/>
        <v>256386.02000000002</v>
      </c>
      <c r="O851" s="679">
        <f t="shared" ca="1" si="143"/>
        <v>4289.04</v>
      </c>
      <c r="P851" s="679">
        <f t="shared" ca="1" si="143"/>
        <v>0</v>
      </c>
      <c r="Q851" s="679">
        <f t="shared" ca="1" si="143"/>
        <v>28058.62</v>
      </c>
      <c r="R851" s="679">
        <f t="shared" ca="1" si="143"/>
        <v>19815.89</v>
      </c>
      <c r="S851" s="679">
        <f t="shared" ca="1" si="143"/>
        <v>204222.47</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HUM_ASR_FY_2022</v>
      </c>
      <c r="AB851" s="958">
        <f t="shared" si="146"/>
        <v>45032</v>
      </c>
      <c r="AC851" t="str">
        <f t="shared" si="147"/>
        <v>Unaudited</v>
      </c>
    </row>
    <row r="852" spans="1:29" x14ac:dyDescent="0.25">
      <c r="A852" t="s">
        <v>420</v>
      </c>
      <c r="B852" t="s">
        <v>1385</v>
      </c>
      <c r="C852" t="s">
        <v>1386</v>
      </c>
      <c r="D852">
        <v>1900</v>
      </c>
      <c r="E852" s="958">
        <v>1</v>
      </c>
      <c r="F852" t="s">
        <v>439</v>
      </c>
      <c r="G852" s="958">
        <v>182</v>
      </c>
      <c r="H852" t="s">
        <v>381</v>
      </c>
      <c r="I852" s="938" t="s">
        <v>488</v>
      </c>
      <c r="J852" s="938" t="s">
        <v>444</v>
      </c>
      <c r="K852" s="938" t="s">
        <v>449</v>
      </c>
      <c r="L852" s="938" t="s">
        <v>107</v>
      </c>
      <c r="M852" s="959" t="s">
        <v>187</v>
      </c>
      <c r="N852" s="679">
        <f t="shared" ca="1" si="143"/>
        <v>172191.17</v>
      </c>
      <c r="O852" s="679">
        <f t="shared" ca="1" si="143"/>
        <v>59467.150000000016</v>
      </c>
      <c r="P852" s="679">
        <f t="shared" ca="1" si="143"/>
        <v>7327.5800000000008</v>
      </c>
      <c r="Q852" s="679">
        <f t="shared" ca="1" si="143"/>
        <v>96482.290000000008</v>
      </c>
      <c r="R852" s="679">
        <f t="shared" ca="1" si="143"/>
        <v>1704.75</v>
      </c>
      <c r="S852" s="679">
        <f t="shared" ca="1" si="143"/>
        <v>997.22000000000014</v>
      </c>
      <c r="T852" s="679">
        <f t="shared" ca="1" si="143"/>
        <v>3867.0199999999995</v>
      </c>
      <c r="U852" s="679">
        <f t="shared" ca="1" si="143"/>
        <v>0</v>
      </c>
      <c r="V852" s="679">
        <f t="shared" ca="1" si="143"/>
        <v>2345.16</v>
      </c>
      <c r="W852" s="679">
        <f t="shared" ca="1" si="144"/>
        <v>0</v>
      </c>
      <c r="X852" s="679">
        <f t="shared" ca="1" si="143"/>
        <v>0</v>
      </c>
      <c r="Y852" s="679">
        <f t="shared" ca="1" si="143"/>
        <v>0</v>
      </c>
      <c r="Z852" s="679">
        <f t="shared" ca="1" si="143"/>
        <v>0</v>
      </c>
      <c r="AA852" t="str">
        <f t="shared" si="145"/>
        <v>HUM_ASR_FY_2022</v>
      </c>
      <c r="AB852" s="958">
        <f t="shared" si="146"/>
        <v>45032</v>
      </c>
      <c r="AC852" t="str">
        <f t="shared" si="147"/>
        <v>Unaudited</v>
      </c>
    </row>
    <row r="853" spans="1:29" x14ac:dyDescent="0.25">
      <c r="A853" t="s">
        <v>420</v>
      </c>
      <c r="B853" t="s">
        <v>1385</v>
      </c>
      <c r="C853" t="s">
        <v>1386</v>
      </c>
      <c r="D853">
        <v>1900</v>
      </c>
      <c r="E853" s="958">
        <v>1</v>
      </c>
      <c r="F853" t="s">
        <v>439</v>
      </c>
      <c r="G853" s="958">
        <v>182</v>
      </c>
      <c r="H853" t="s">
        <v>381</v>
      </c>
      <c r="I853" s="938" t="s">
        <v>488</v>
      </c>
      <c r="J853" s="938" t="s">
        <v>444</v>
      </c>
      <c r="K853" s="938" t="s">
        <v>449</v>
      </c>
      <c r="L853" s="938" t="s">
        <v>108</v>
      </c>
      <c r="M853" s="959" t="s">
        <v>160</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414901.65999999933</v>
      </c>
      <c r="O853" s="679">
        <f t="shared" ca="1" si="148"/>
        <v>298390.8199999996</v>
      </c>
      <c r="P853" s="679">
        <f t="shared" ca="1" si="148"/>
        <v>14196.390000000001</v>
      </c>
      <c r="Q853" s="679">
        <f t="shared" ca="1" si="148"/>
        <v>67741.929999999731</v>
      </c>
      <c r="R853" s="679">
        <f t="shared" ca="1" si="148"/>
        <v>18889.690000000024</v>
      </c>
      <c r="S853" s="679">
        <f t="shared" ca="1" si="148"/>
        <v>-936.22</v>
      </c>
      <c r="T853" s="679">
        <f t="shared" ca="1" si="148"/>
        <v>6476.3899999999994</v>
      </c>
      <c r="U853" s="679">
        <f t="shared" ca="1" si="148"/>
        <v>0</v>
      </c>
      <c r="V853" s="679">
        <f t="shared" ca="1" si="148"/>
        <v>1957.6599999999999</v>
      </c>
      <c r="W853" s="679">
        <f t="shared" ca="1" si="144"/>
        <v>0</v>
      </c>
      <c r="X853" s="679">
        <f t="shared" ca="1" si="148"/>
        <v>4943.29</v>
      </c>
      <c r="Y853" s="679">
        <f t="shared" ca="1" si="148"/>
        <v>3241.7099999999996</v>
      </c>
      <c r="Z853" s="679">
        <f t="shared" ca="1" si="148"/>
        <v>0</v>
      </c>
      <c r="AA853" t="str">
        <f t="shared" si="145"/>
        <v>HUM_ASR_FY_2022</v>
      </c>
      <c r="AB853" s="958">
        <f t="shared" si="146"/>
        <v>45032</v>
      </c>
      <c r="AC853" t="str">
        <f t="shared" si="147"/>
        <v>Unaudited</v>
      </c>
    </row>
    <row r="854" spans="1:29" x14ac:dyDescent="0.25">
      <c r="A854" t="s">
        <v>420</v>
      </c>
      <c r="B854" t="s">
        <v>1385</v>
      </c>
      <c r="C854" t="s">
        <v>1386</v>
      </c>
      <c r="D854">
        <v>1900</v>
      </c>
      <c r="E854" s="958">
        <v>1</v>
      </c>
      <c r="F854" t="s">
        <v>439</v>
      </c>
      <c r="G854" s="958">
        <v>182</v>
      </c>
      <c r="H854" t="s">
        <v>381</v>
      </c>
      <c r="I854" s="938" t="s">
        <v>488</v>
      </c>
      <c r="J854" s="938" t="s">
        <v>444</v>
      </c>
      <c r="K854" s="938" t="s">
        <v>449</v>
      </c>
      <c r="L854" s="938" t="s">
        <v>109</v>
      </c>
      <c r="M854" s="959" t="s">
        <v>134</v>
      </c>
      <c r="N854" s="679">
        <f t="shared" ca="1" si="148"/>
        <v>165041.29502712144</v>
      </c>
      <c r="O854" s="679">
        <f t="shared" ca="1" si="148"/>
        <v>131833.03003145047</v>
      </c>
      <c r="P854" s="679">
        <f t="shared" ca="1" si="148"/>
        <v>3984.6266233766219</v>
      </c>
      <c r="Q854" s="679">
        <f t="shared" ca="1" si="148"/>
        <v>12257.792935064943</v>
      </c>
      <c r="R854" s="679">
        <f t="shared" ca="1" si="148"/>
        <v>2804.3816277056285</v>
      </c>
      <c r="S854" s="679">
        <f t="shared" ca="1" si="148"/>
        <v>5256.3500606060579</v>
      </c>
      <c r="T854" s="679">
        <f t="shared" ca="1" si="148"/>
        <v>738.1749610389611</v>
      </c>
      <c r="U854" s="679">
        <f t="shared" ca="1" si="148"/>
        <v>60.450909090909086</v>
      </c>
      <c r="V854" s="679">
        <f t="shared" ca="1" si="148"/>
        <v>425.15575757575755</v>
      </c>
      <c r="W854" s="679">
        <f t="shared" ca="1" si="144"/>
        <v>0</v>
      </c>
      <c r="X854" s="679">
        <f t="shared" ca="1" si="148"/>
        <v>6952.8845454545453</v>
      </c>
      <c r="Y854" s="679">
        <f t="shared" ca="1" si="148"/>
        <v>728.44757575757558</v>
      </c>
      <c r="Z854" s="679">
        <f t="shared" ca="1" si="148"/>
        <v>0</v>
      </c>
      <c r="AA854" t="str">
        <f t="shared" si="145"/>
        <v>HUM_ASR_FY_2022</v>
      </c>
      <c r="AB854" s="958">
        <f t="shared" si="146"/>
        <v>45032</v>
      </c>
      <c r="AC854" t="str">
        <f t="shared" si="147"/>
        <v>Unaudited</v>
      </c>
    </row>
    <row r="855" spans="1:29" x14ac:dyDescent="0.25">
      <c r="A855" t="s">
        <v>420</v>
      </c>
      <c r="B855" t="s">
        <v>1385</v>
      </c>
      <c r="C855" t="s">
        <v>1386</v>
      </c>
      <c r="D855">
        <v>1900</v>
      </c>
      <c r="E855" s="958">
        <v>1</v>
      </c>
      <c r="F855" t="s">
        <v>439</v>
      </c>
      <c r="G855" s="958">
        <v>182</v>
      </c>
      <c r="H855" t="s">
        <v>381</v>
      </c>
      <c r="I855" s="938" t="s">
        <v>488</v>
      </c>
      <c r="J855" s="938" t="s">
        <v>444</v>
      </c>
      <c r="K855" s="938" t="s">
        <v>449</v>
      </c>
      <c r="L855" s="938" t="s">
        <v>110</v>
      </c>
      <c r="M855" s="959" t="s">
        <v>162</v>
      </c>
      <c r="N855" s="679">
        <f t="shared" ca="1" si="148"/>
        <v>11790.241129733186</v>
      </c>
      <c r="O855" s="679">
        <f t="shared" ca="1" si="148"/>
        <v>8479.3580211243589</v>
      </c>
      <c r="P855" s="679">
        <f t="shared" ca="1" si="148"/>
        <v>403.41815280211972</v>
      </c>
      <c r="Q855" s="679">
        <f t="shared" ca="1" si="148"/>
        <v>1925.0192667185381</v>
      </c>
      <c r="R855" s="679">
        <f t="shared" ca="1" si="148"/>
        <v>536.78744010306013</v>
      </c>
      <c r="S855" s="679">
        <f t="shared" ca="1" si="148"/>
        <v>-26.60452009393941</v>
      </c>
      <c r="T855" s="679">
        <f t="shared" ca="1" si="148"/>
        <v>184.03927270426635</v>
      </c>
      <c r="U855" s="679">
        <f t="shared" ca="1" si="148"/>
        <v>0</v>
      </c>
      <c r="V855" s="679">
        <f t="shared" ca="1" si="148"/>
        <v>55.630732954969368</v>
      </c>
      <c r="W855" s="679">
        <f t="shared" ca="1" si="144"/>
        <v>0</v>
      </c>
      <c r="X855" s="679">
        <f t="shared" ca="1" si="148"/>
        <v>140.47324147654371</v>
      </c>
      <c r="Y855" s="679">
        <f t="shared" ca="1" si="148"/>
        <v>92.119521943265795</v>
      </c>
      <c r="Z855" s="679">
        <f t="shared" ca="1" si="148"/>
        <v>0</v>
      </c>
      <c r="AA855" t="str">
        <f t="shared" si="145"/>
        <v>HUM_ASR_FY_2022</v>
      </c>
      <c r="AB855" s="958">
        <f t="shared" si="146"/>
        <v>45032</v>
      </c>
      <c r="AC855" t="str">
        <f t="shared" si="147"/>
        <v>Unaudited</v>
      </c>
    </row>
    <row r="856" spans="1:29" x14ac:dyDescent="0.25">
      <c r="A856" t="s">
        <v>420</v>
      </c>
      <c r="B856" t="s">
        <v>1385</v>
      </c>
      <c r="C856" t="s">
        <v>1386</v>
      </c>
      <c r="D856">
        <v>1900</v>
      </c>
      <c r="E856" s="958">
        <v>1</v>
      </c>
      <c r="F856" t="s">
        <v>439</v>
      </c>
      <c r="G856" s="958">
        <v>182</v>
      </c>
      <c r="H856" t="s">
        <v>381</v>
      </c>
      <c r="I856" s="938" t="s">
        <v>488</v>
      </c>
      <c r="J856" s="938" t="s">
        <v>444</v>
      </c>
      <c r="K856" s="938" t="s">
        <v>449</v>
      </c>
      <c r="L856" s="938" t="s">
        <v>111</v>
      </c>
      <c r="M856" s="959" t="s">
        <v>463</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HUM_ASR_FY_2022</v>
      </c>
      <c r="AB856" s="958">
        <f t="shared" si="146"/>
        <v>45032</v>
      </c>
      <c r="AC856" t="str">
        <f t="shared" si="147"/>
        <v>Unaudited</v>
      </c>
    </row>
    <row r="857" spans="1:29" x14ac:dyDescent="0.25">
      <c r="A857" t="s">
        <v>420</v>
      </c>
      <c r="B857" t="s">
        <v>1385</v>
      </c>
      <c r="C857" t="s">
        <v>1386</v>
      </c>
      <c r="D857">
        <v>1900</v>
      </c>
      <c r="E857" s="958">
        <v>1</v>
      </c>
      <c r="F857" t="s">
        <v>439</v>
      </c>
      <c r="G857" s="958">
        <v>182</v>
      </c>
      <c r="H857" t="s">
        <v>381</v>
      </c>
      <c r="I857" s="938" t="s">
        <v>488</v>
      </c>
      <c r="J857" s="938" t="s">
        <v>444</v>
      </c>
      <c r="K857" s="938" t="s">
        <v>6</v>
      </c>
      <c r="L857" s="938" t="s">
        <v>117</v>
      </c>
      <c r="M857" s="959" t="s">
        <v>188</v>
      </c>
      <c r="N857" s="679">
        <f t="shared" ca="1" si="148"/>
        <v>231234.64000000007</v>
      </c>
      <c r="O857" s="679">
        <f t="shared" ca="1" si="148"/>
        <v>87508.540000000008</v>
      </c>
      <c r="P857" s="679">
        <f t="shared" ca="1" si="148"/>
        <v>5298.34</v>
      </c>
      <c r="Q857" s="679">
        <f t="shared" ca="1" si="148"/>
        <v>89164.78</v>
      </c>
      <c r="R857" s="679">
        <f t="shared" ca="1" si="148"/>
        <v>24042.95</v>
      </c>
      <c r="S857" s="679">
        <f t="shared" ca="1" si="148"/>
        <v>5789.5700000000015</v>
      </c>
      <c r="T857" s="679">
        <f t="shared" ca="1" si="148"/>
        <v>192.73</v>
      </c>
      <c r="U857" s="679">
        <f t="shared" ca="1" si="148"/>
        <v>82.92</v>
      </c>
      <c r="V857" s="679">
        <f t="shared" ca="1" si="148"/>
        <v>2299.41</v>
      </c>
      <c r="W857" s="679">
        <f t="shared" ca="1" si="144"/>
        <v>0</v>
      </c>
      <c r="X857" s="679">
        <f t="shared" ca="1" si="148"/>
        <v>13333.420000000002</v>
      </c>
      <c r="Y857" s="679">
        <f t="shared" ca="1" si="148"/>
        <v>3521.9800000000005</v>
      </c>
      <c r="Z857" s="679">
        <f t="shared" ca="1" si="148"/>
        <v>0</v>
      </c>
      <c r="AA857" t="str">
        <f t="shared" si="145"/>
        <v>HUM_ASR_FY_2022</v>
      </c>
      <c r="AB857" s="958">
        <f t="shared" si="146"/>
        <v>45032</v>
      </c>
      <c r="AC857" t="str">
        <f t="shared" si="147"/>
        <v>Unaudited</v>
      </c>
    </row>
    <row r="858" spans="1:29" x14ac:dyDescent="0.25">
      <c r="A858" t="s">
        <v>420</v>
      </c>
      <c r="B858" t="s">
        <v>1385</v>
      </c>
      <c r="C858" t="s">
        <v>1386</v>
      </c>
      <c r="D858">
        <v>1900</v>
      </c>
      <c r="E858" s="958">
        <v>1</v>
      </c>
      <c r="F858" t="s">
        <v>439</v>
      </c>
      <c r="G858" s="958">
        <v>182</v>
      </c>
      <c r="H858" t="s">
        <v>381</v>
      </c>
      <c r="I858" s="938" t="s">
        <v>488</v>
      </c>
      <c r="J858" s="938" t="s">
        <v>444</v>
      </c>
      <c r="K858" s="938" t="s">
        <v>6</v>
      </c>
      <c r="L858" s="938" t="s">
        <v>45</v>
      </c>
      <c r="M858" s="959" t="s">
        <v>163</v>
      </c>
      <c r="N858" s="679">
        <f t="shared" ca="1" si="148"/>
        <v>25489.904972878528</v>
      </c>
      <c r="O858" s="679">
        <f t="shared" ca="1" si="148"/>
        <v>17310.49996854952</v>
      </c>
      <c r="P858" s="679">
        <f t="shared" ca="1" si="148"/>
        <v>812.04337662337662</v>
      </c>
      <c r="Q858" s="679">
        <f t="shared" ca="1" si="148"/>
        <v>2897.7970649350646</v>
      </c>
      <c r="R858" s="679">
        <f t="shared" ca="1" si="148"/>
        <v>736.55837229437225</v>
      </c>
      <c r="S858" s="679">
        <f t="shared" ca="1" si="148"/>
        <v>1385.6099393939394</v>
      </c>
      <c r="T858" s="679">
        <f t="shared" ca="1" si="148"/>
        <v>40.825038961038949</v>
      </c>
      <c r="U858" s="679">
        <f t="shared" ca="1" si="148"/>
        <v>9.2690909090909095</v>
      </c>
      <c r="V858" s="679">
        <f t="shared" ca="1" si="148"/>
        <v>63.524242424242416</v>
      </c>
      <c r="W858" s="679">
        <f t="shared" ca="1" si="144"/>
        <v>0</v>
      </c>
      <c r="X858" s="679">
        <f t="shared" ca="1" si="148"/>
        <v>2021.045454545454</v>
      </c>
      <c r="Y858" s="679">
        <f t="shared" ca="1" si="148"/>
        <v>212.73242424242426</v>
      </c>
      <c r="Z858" s="679">
        <f t="shared" ca="1" si="148"/>
        <v>0</v>
      </c>
      <c r="AA858" t="str">
        <f t="shared" si="145"/>
        <v>HUM_ASR_FY_2022</v>
      </c>
      <c r="AB858" s="958">
        <f t="shared" si="146"/>
        <v>45032</v>
      </c>
      <c r="AC858" t="str">
        <f t="shared" si="147"/>
        <v>Unaudited</v>
      </c>
    </row>
    <row r="859" spans="1:29" x14ac:dyDescent="0.25">
      <c r="A859" t="s">
        <v>420</v>
      </c>
      <c r="B859" t="s">
        <v>1385</v>
      </c>
      <c r="C859" t="s">
        <v>1386</v>
      </c>
      <c r="D859">
        <v>1900</v>
      </c>
      <c r="E859" s="958">
        <v>1</v>
      </c>
      <c r="F859" t="s">
        <v>439</v>
      </c>
      <c r="G859" s="958">
        <v>182</v>
      </c>
      <c r="H859" t="s">
        <v>381</v>
      </c>
      <c r="I859" s="938" t="s">
        <v>488</v>
      </c>
      <c r="J859" s="938" t="s">
        <v>444</v>
      </c>
      <c r="K859" s="938" t="s">
        <v>6</v>
      </c>
      <c r="L859" s="938" t="s">
        <v>46</v>
      </c>
      <c r="M859" s="959" t="s">
        <v>164</v>
      </c>
      <c r="N859" s="679">
        <f t="shared" ca="1" si="148"/>
        <v>2416.9146450062094</v>
      </c>
      <c r="O859" s="679">
        <f t="shared" ca="1" si="148"/>
        <v>914.65825314542678</v>
      </c>
      <c r="P859" s="679">
        <f t="shared" ca="1" si="148"/>
        <v>55.379399644543724</v>
      </c>
      <c r="Q859" s="679">
        <f t="shared" ca="1" si="148"/>
        <v>931.96963309976695</v>
      </c>
      <c r="R859" s="679">
        <f t="shared" ca="1" si="148"/>
        <v>251.3021317400889</v>
      </c>
      <c r="S859" s="679">
        <f t="shared" ca="1" si="148"/>
        <v>60.513842222292467</v>
      </c>
      <c r="T859" s="679">
        <f t="shared" ca="1" si="148"/>
        <v>2.0144557905859024</v>
      </c>
      <c r="U859" s="679">
        <f t="shared" ca="1" si="148"/>
        <v>0.86669783715759374</v>
      </c>
      <c r="V859" s="679">
        <f t="shared" ca="1" si="148"/>
        <v>24.033932389514501</v>
      </c>
      <c r="W859" s="679">
        <f t="shared" ca="1" si="144"/>
        <v>0</v>
      </c>
      <c r="X859" s="679">
        <f t="shared" ca="1" si="148"/>
        <v>139.36379975776418</v>
      </c>
      <c r="Y859" s="679">
        <f t="shared" ca="1" si="148"/>
        <v>36.812499379067809</v>
      </c>
      <c r="Z859" s="679">
        <f t="shared" ca="1" si="148"/>
        <v>0</v>
      </c>
      <c r="AA859" t="str">
        <f t="shared" si="145"/>
        <v>HUM_ASR_FY_2022</v>
      </c>
      <c r="AB859" s="958">
        <f t="shared" si="146"/>
        <v>45032</v>
      </c>
      <c r="AC859" t="str">
        <f t="shared" si="147"/>
        <v>Unaudited</v>
      </c>
    </row>
    <row r="860" spans="1:29" x14ac:dyDescent="0.25">
      <c r="A860" t="s">
        <v>420</v>
      </c>
      <c r="B860" t="s">
        <v>1385</v>
      </c>
      <c r="C860" t="s">
        <v>1386</v>
      </c>
      <c r="D860">
        <v>1900</v>
      </c>
      <c r="E860" s="958">
        <v>1</v>
      </c>
      <c r="F860" t="s">
        <v>439</v>
      </c>
      <c r="G860" s="958">
        <v>182</v>
      </c>
      <c r="H860" t="s">
        <v>381</v>
      </c>
      <c r="I860" s="938" t="s">
        <v>488</v>
      </c>
      <c r="J860" s="938" t="s">
        <v>444</v>
      </c>
      <c r="K860" s="938" t="s">
        <v>6</v>
      </c>
      <c r="L860" s="938" t="s">
        <v>165</v>
      </c>
      <c r="M860" s="959" t="s">
        <v>461</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HUM_ASR_FY_2022</v>
      </c>
      <c r="AB860" s="958">
        <f t="shared" si="146"/>
        <v>45032</v>
      </c>
      <c r="AC860" t="str">
        <f t="shared" si="147"/>
        <v>Unaudited</v>
      </c>
    </row>
    <row r="861" spans="1:29" x14ac:dyDescent="0.25">
      <c r="A861" t="s">
        <v>420</v>
      </c>
      <c r="B861" t="s">
        <v>1385</v>
      </c>
      <c r="C861" t="s">
        <v>1386</v>
      </c>
      <c r="D861">
        <v>1900</v>
      </c>
      <c r="E861" s="958">
        <v>1</v>
      </c>
      <c r="F861" t="s">
        <v>439</v>
      </c>
      <c r="G861" s="958">
        <v>182</v>
      </c>
      <c r="H861" t="s">
        <v>381</v>
      </c>
      <c r="I861" s="938" t="s">
        <v>488</v>
      </c>
      <c r="J861" s="938" t="s">
        <v>444</v>
      </c>
      <c r="K861" s="938" t="s">
        <v>434</v>
      </c>
      <c r="L861" s="946" t="s">
        <v>120</v>
      </c>
      <c r="M861" s="961" t="s">
        <v>32</v>
      </c>
      <c r="N861" s="679">
        <f t="shared" ca="1" si="148"/>
        <v>-19471.970909090913</v>
      </c>
      <c r="O861" s="679">
        <f t="shared" ca="1" si="148"/>
        <v>-10340.492302417104</v>
      </c>
      <c r="P861" s="679">
        <f t="shared" ca="1" si="148"/>
        <v>-681.91024093794772</v>
      </c>
      <c r="Q861" s="679">
        <f t="shared" ca="1" si="148"/>
        <v>-5314.6823208028627</v>
      </c>
      <c r="R861" s="679">
        <f t="shared" ca="1" si="148"/>
        <v>-1368.3229929200263</v>
      </c>
      <c r="S861" s="679">
        <f t="shared" ca="1" si="148"/>
        <v>-659.70857471790532</v>
      </c>
      <c r="T861" s="679">
        <f t="shared" ca="1" si="148"/>
        <v>-54.21838585619308</v>
      </c>
      <c r="U861" s="679">
        <f t="shared" ca="1" si="148"/>
        <v>-1.0642060312974202</v>
      </c>
      <c r="V861" s="679">
        <f t="shared" ca="1" si="148"/>
        <v>-247.02643492505655</v>
      </c>
      <c r="W861" s="679">
        <f t="shared" ca="1" si="144"/>
        <v>0</v>
      </c>
      <c r="X861" s="679">
        <f t="shared" ca="1" si="148"/>
        <v>-294.06510396752236</v>
      </c>
      <c r="Y861" s="679">
        <f t="shared" ca="1" si="148"/>
        <v>-510.48034651499484</v>
      </c>
      <c r="Z861" s="679">
        <f t="shared" ca="1" si="148"/>
        <v>0</v>
      </c>
      <c r="AA861" t="str">
        <f t="shared" si="145"/>
        <v>HUM_ASR_FY_2022</v>
      </c>
      <c r="AB861" s="958">
        <f t="shared" si="146"/>
        <v>45032</v>
      </c>
      <c r="AC861" t="str">
        <f t="shared" si="147"/>
        <v>Unaudited</v>
      </c>
    </row>
    <row r="862" spans="1:29" x14ac:dyDescent="0.25">
      <c r="A862" t="s">
        <v>420</v>
      </c>
      <c r="B862" t="s">
        <v>1385</v>
      </c>
      <c r="C862" t="s">
        <v>1386</v>
      </c>
      <c r="D862">
        <v>1900</v>
      </c>
      <c r="E862" s="958">
        <v>1</v>
      </c>
      <c r="F862" t="s">
        <v>439</v>
      </c>
      <c r="G862" s="958">
        <v>182</v>
      </c>
      <c r="H862" t="s">
        <v>381</v>
      </c>
      <c r="I862" s="938" t="s">
        <v>488</v>
      </c>
      <c r="J862" s="938" t="s">
        <v>444</v>
      </c>
      <c r="K862" s="938" t="s">
        <v>434</v>
      </c>
      <c r="L862" s="948" t="s">
        <v>943</v>
      </c>
      <c r="M862" s="962" t="s">
        <v>935</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HUM_ASR_FY_2022</v>
      </c>
      <c r="AB862" s="958">
        <f t="shared" si="146"/>
        <v>45032</v>
      </c>
      <c r="AC862" t="str">
        <f t="shared" si="147"/>
        <v>Unaudited</v>
      </c>
    </row>
    <row r="863" spans="1:29" x14ac:dyDescent="0.25">
      <c r="A863" t="s">
        <v>420</v>
      </c>
      <c r="B863" t="s">
        <v>1385</v>
      </c>
      <c r="C863" t="s">
        <v>1386</v>
      </c>
      <c r="D863">
        <v>1900</v>
      </c>
      <c r="E863" s="958">
        <v>1</v>
      </c>
      <c r="F863" t="s">
        <v>439</v>
      </c>
      <c r="G863" s="958">
        <v>182</v>
      </c>
      <c r="H863" t="s">
        <v>381</v>
      </c>
      <c r="I863" s="959" t="s">
        <v>488</v>
      </c>
      <c r="J863" s="959" t="s">
        <v>444</v>
      </c>
      <c r="K863" s="959" t="s">
        <v>434</v>
      </c>
      <c r="L863" s="938" t="s">
        <v>167</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HUM_ASR_FY_2022</v>
      </c>
      <c r="AB863" s="958">
        <f t="shared" si="146"/>
        <v>45032</v>
      </c>
      <c r="AC863" t="str">
        <f t="shared" si="147"/>
        <v>Unaudited</v>
      </c>
    </row>
    <row r="864" spans="1:29" x14ac:dyDescent="0.25">
      <c r="A864" t="s">
        <v>420</v>
      </c>
      <c r="B864" t="s">
        <v>1385</v>
      </c>
      <c r="C864" t="s">
        <v>1386</v>
      </c>
      <c r="D864">
        <v>1900</v>
      </c>
      <c r="E864" s="958">
        <v>1</v>
      </c>
      <c r="F864" t="s">
        <v>439</v>
      </c>
      <c r="G864" s="958">
        <v>182</v>
      </c>
      <c r="H864" t="s">
        <v>381</v>
      </c>
      <c r="I864" s="938" t="s">
        <v>488</v>
      </c>
      <c r="J864" s="938" t="s">
        <v>444</v>
      </c>
      <c r="K864" s="938" t="s">
        <v>434</v>
      </c>
      <c r="L864" s="938" t="s">
        <v>168</v>
      </c>
      <c r="M864" s="963" t="s">
        <v>329</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HUM_ASR_FY_2022</v>
      </c>
      <c r="AB864" s="958">
        <f t="shared" si="146"/>
        <v>45032</v>
      </c>
      <c r="AC864" t="str">
        <f t="shared" si="147"/>
        <v>Unaudited</v>
      </c>
    </row>
    <row r="865" spans="1:29" x14ac:dyDescent="0.25">
      <c r="A865" t="s">
        <v>420</v>
      </c>
      <c r="B865" t="s">
        <v>1385</v>
      </c>
      <c r="C865" t="s">
        <v>1386</v>
      </c>
      <c r="D865">
        <v>1900</v>
      </c>
      <c r="E865" s="958">
        <v>1</v>
      </c>
      <c r="F865" t="s">
        <v>439</v>
      </c>
      <c r="G865" s="958">
        <v>182</v>
      </c>
      <c r="H865" t="s">
        <v>381</v>
      </c>
      <c r="I865" s="938" t="s">
        <v>488</v>
      </c>
      <c r="J865" s="938" t="s">
        <v>450</v>
      </c>
      <c r="K865" s="938" t="s">
        <v>435</v>
      </c>
      <c r="L865" s="938" t="s">
        <v>121</v>
      </c>
      <c r="M865" s="963" t="s">
        <v>27</v>
      </c>
      <c r="N865" s="679">
        <f t="shared" ca="1" si="148"/>
        <v>1457767.7079320303</v>
      </c>
      <c r="O865" s="679">
        <f t="shared" ca="1" si="148"/>
        <v>-2085.9711912582006</v>
      </c>
      <c r="P865" s="679">
        <f t="shared" ca="1" si="148"/>
        <v>1459853.6791232885</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HUM_ASR_FY_2022</v>
      </c>
      <c r="AB865" s="958">
        <f t="shared" si="146"/>
        <v>45032</v>
      </c>
      <c r="AC865" t="str">
        <f t="shared" si="147"/>
        <v>Unaudited</v>
      </c>
    </row>
    <row r="866" spans="1:29" x14ac:dyDescent="0.25">
      <c r="A866" t="s">
        <v>420</v>
      </c>
      <c r="B866" t="s">
        <v>1385</v>
      </c>
      <c r="C866" t="s">
        <v>1386</v>
      </c>
      <c r="D866">
        <v>1900</v>
      </c>
      <c r="E866" s="958">
        <v>1</v>
      </c>
      <c r="F866" t="s">
        <v>439</v>
      </c>
      <c r="G866" s="958">
        <v>182</v>
      </c>
      <c r="H866" t="s">
        <v>381</v>
      </c>
      <c r="I866" s="938" t="s">
        <v>488</v>
      </c>
      <c r="J866" s="938" t="s">
        <v>450</v>
      </c>
      <c r="K866" s="938" t="s">
        <v>435</v>
      </c>
      <c r="L866" s="938" t="s">
        <v>122</v>
      </c>
      <c r="M866" s="963" t="s">
        <v>97</v>
      </c>
      <c r="N866" s="679">
        <f t="shared" ca="1" si="148"/>
        <v>85993.691518923675</v>
      </c>
      <c r="O866" s="679">
        <f t="shared" ca="1" si="148"/>
        <v>0</v>
      </c>
      <c r="P866" s="679">
        <f t="shared" ca="1" si="148"/>
        <v>85993.691518923675</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HUM_ASR_FY_2022</v>
      </c>
      <c r="AB866" s="958">
        <f t="shared" si="146"/>
        <v>45032</v>
      </c>
      <c r="AC866" t="str">
        <f t="shared" si="147"/>
        <v>Unaudited</v>
      </c>
    </row>
    <row r="867" spans="1:29" x14ac:dyDescent="0.25">
      <c r="A867" t="s">
        <v>420</v>
      </c>
      <c r="B867" t="s">
        <v>1385</v>
      </c>
      <c r="C867" t="s">
        <v>1386</v>
      </c>
      <c r="D867">
        <v>1900</v>
      </c>
      <c r="E867" s="958">
        <v>1</v>
      </c>
      <c r="F867" t="s">
        <v>439</v>
      </c>
      <c r="G867" s="958">
        <v>182</v>
      </c>
      <c r="H867" t="s">
        <v>381</v>
      </c>
      <c r="I867" s="938" t="s">
        <v>488</v>
      </c>
      <c r="J867" s="938" t="s">
        <v>450</v>
      </c>
      <c r="K867" s="938" t="s">
        <v>435</v>
      </c>
      <c r="L867" s="938" t="s">
        <v>123</v>
      </c>
      <c r="M867" s="963" t="s">
        <v>98</v>
      </c>
      <c r="N867" s="679">
        <f t="shared" ca="1" si="148"/>
        <v>122921.68980325853</v>
      </c>
      <c r="O867" s="679">
        <f t="shared" ca="1" si="148"/>
        <v>0</v>
      </c>
      <c r="P867" s="679">
        <f t="shared" ca="1" si="148"/>
        <v>122921.68980325853</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HUM_ASR_FY_2022</v>
      </c>
      <c r="AB867" s="958">
        <f t="shared" si="146"/>
        <v>45032</v>
      </c>
      <c r="AC867" t="str">
        <f t="shared" si="147"/>
        <v>Unaudited</v>
      </c>
    </row>
    <row r="868" spans="1:29" x14ac:dyDescent="0.25">
      <c r="A868" t="s">
        <v>420</v>
      </c>
      <c r="B868" t="s">
        <v>1385</v>
      </c>
      <c r="C868" t="s">
        <v>1386</v>
      </c>
      <c r="D868">
        <v>1900</v>
      </c>
      <c r="E868" s="958">
        <v>1</v>
      </c>
      <c r="F868" t="s">
        <v>439</v>
      </c>
      <c r="G868" s="958">
        <v>182</v>
      </c>
      <c r="H868" t="s">
        <v>381</v>
      </c>
      <c r="I868" s="938" t="s">
        <v>488</v>
      </c>
      <c r="J868" s="938" t="s">
        <v>450</v>
      </c>
      <c r="K868" s="938" t="s">
        <v>435</v>
      </c>
      <c r="L868" s="938" t="s">
        <v>124</v>
      </c>
      <c r="M868" s="963" t="s">
        <v>99</v>
      </c>
      <c r="N868" s="679">
        <f t="shared" ca="1" si="148"/>
        <v>63572.380604300386</v>
      </c>
      <c r="O868" s="679">
        <f t="shared" ca="1" si="148"/>
        <v>0</v>
      </c>
      <c r="P868" s="679">
        <f t="shared" ca="1" si="148"/>
        <v>63572.380604300386</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HUM_ASR_FY_2022</v>
      </c>
      <c r="AB868" s="958">
        <f t="shared" si="146"/>
        <v>45032</v>
      </c>
      <c r="AC868" t="str">
        <f t="shared" si="147"/>
        <v>Unaudited</v>
      </c>
    </row>
    <row r="869" spans="1:29" x14ac:dyDescent="0.25">
      <c r="A869" t="s">
        <v>420</v>
      </c>
      <c r="B869" t="s">
        <v>1385</v>
      </c>
      <c r="C869" t="s">
        <v>1386</v>
      </c>
      <c r="D869">
        <v>1900</v>
      </c>
      <c r="E869" s="958">
        <v>1</v>
      </c>
      <c r="F869" t="s">
        <v>439</v>
      </c>
      <c r="G869" s="958">
        <v>182</v>
      </c>
      <c r="H869" t="s">
        <v>381</v>
      </c>
      <c r="I869" s="938" t="s">
        <v>488</v>
      </c>
      <c r="J869" s="938" t="s">
        <v>450</v>
      </c>
      <c r="K869" s="938" t="s">
        <v>435</v>
      </c>
      <c r="L869" s="938" t="s">
        <v>125</v>
      </c>
      <c r="M869" s="963" t="s">
        <v>100</v>
      </c>
      <c r="N869" s="679">
        <f t="shared" ca="1" si="148"/>
        <v>322949.85809713928</v>
      </c>
      <c r="O869" s="679">
        <f t="shared" ca="1" si="148"/>
        <v>4701.6518962750852</v>
      </c>
      <c r="P869" s="679">
        <f t="shared" ca="1" si="148"/>
        <v>318248.20620086417</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HUM_ASR_FY_2022</v>
      </c>
      <c r="AB869" s="958">
        <f t="shared" si="146"/>
        <v>45032</v>
      </c>
      <c r="AC869" t="str">
        <f t="shared" si="147"/>
        <v>Unaudited</v>
      </c>
    </row>
    <row r="870" spans="1:29" x14ac:dyDescent="0.25">
      <c r="A870" t="s">
        <v>420</v>
      </c>
      <c r="B870" t="s">
        <v>1385</v>
      </c>
      <c r="C870" t="s">
        <v>1386</v>
      </c>
      <c r="D870">
        <v>1900</v>
      </c>
      <c r="E870" s="958">
        <v>1</v>
      </c>
      <c r="F870" t="s">
        <v>439</v>
      </c>
      <c r="G870" s="958">
        <v>182</v>
      </c>
      <c r="H870" t="s">
        <v>381</v>
      </c>
      <c r="I870" s="938" t="s">
        <v>488</v>
      </c>
      <c r="J870" s="938" t="s">
        <v>450</v>
      </c>
      <c r="K870" s="938" t="s">
        <v>435</v>
      </c>
      <c r="L870" s="946" t="s">
        <v>126</v>
      </c>
      <c r="M870" s="961" t="s">
        <v>28</v>
      </c>
      <c r="N870" s="679">
        <f t="shared" ca="1" si="148"/>
        <v>9047.147965799446</v>
      </c>
      <c r="O870" s="679">
        <f t="shared" ca="1" si="148"/>
        <v>0</v>
      </c>
      <c r="P870" s="679">
        <f t="shared" ca="1" si="148"/>
        <v>9047.147965799446</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HUM_ASR_FY_2022</v>
      </c>
      <c r="AB870" s="958">
        <f t="shared" si="146"/>
        <v>45032</v>
      </c>
      <c r="AC870" t="str">
        <f t="shared" si="147"/>
        <v>Unaudited</v>
      </c>
    </row>
    <row r="871" spans="1:29" x14ac:dyDescent="0.25">
      <c r="A871" t="s">
        <v>420</v>
      </c>
      <c r="B871" t="s">
        <v>1385</v>
      </c>
      <c r="C871" t="s">
        <v>1386</v>
      </c>
      <c r="D871">
        <v>1900</v>
      </c>
      <c r="E871" s="958">
        <v>1</v>
      </c>
      <c r="F871" t="s">
        <v>439</v>
      </c>
      <c r="G871" s="958">
        <v>182</v>
      </c>
      <c r="H871" t="s">
        <v>381</v>
      </c>
      <c r="I871" s="963" t="s">
        <v>488</v>
      </c>
      <c r="J871" s="963" t="s">
        <v>436</v>
      </c>
      <c r="K871" s="963" t="s">
        <v>436</v>
      </c>
      <c r="L871" s="938" t="s">
        <v>128</v>
      </c>
      <c r="M871" s="963" t="s">
        <v>326</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HUM_ASR_FY_2022</v>
      </c>
      <c r="AB871" s="958">
        <f t="shared" si="146"/>
        <v>45032</v>
      </c>
      <c r="AC871" t="str">
        <f t="shared" si="147"/>
        <v>Unaudited</v>
      </c>
    </row>
    <row r="872" spans="1:29" x14ac:dyDescent="0.25">
      <c r="A872" t="s">
        <v>420</v>
      </c>
      <c r="B872" t="s">
        <v>1385</v>
      </c>
      <c r="C872" t="s">
        <v>1386</v>
      </c>
      <c r="D872">
        <v>1900</v>
      </c>
      <c r="E872" s="958">
        <v>1</v>
      </c>
      <c r="F872" t="s">
        <v>439</v>
      </c>
      <c r="G872" s="958">
        <v>182</v>
      </c>
      <c r="H872" t="s">
        <v>381</v>
      </c>
      <c r="I872" s="938" t="s">
        <v>488</v>
      </c>
      <c r="J872" s="938" t="s">
        <v>436</v>
      </c>
      <c r="K872" s="938" t="s">
        <v>436</v>
      </c>
      <c r="L872" s="944" t="s">
        <v>129</v>
      </c>
      <c r="M872" s="964" t="s">
        <v>325</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HUM_ASR_FY_2022</v>
      </c>
      <c r="AB872" s="958">
        <f t="shared" si="146"/>
        <v>45032</v>
      </c>
      <c r="AC872" t="str">
        <f t="shared" si="147"/>
        <v>Unaudited</v>
      </c>
    </row>
    <row r="873" spans="1:29" ht="30" x14ac:dyDescent="0.25">
      <c r="A873" t="s">
        <v>420</v>
      </c>
      <c r="B873" t="s">
        <v>1385</v>
      </c>
      <c r="C873" t="s">
        <v>1386</v>
      </c>
      <c r="D873">
        <v>1900</v>
      </c>
      <c r="E873" s="958">
        <v>1</v>
      </c>
      <c r="F873" t="s">
        <v>439</v>
      </c>
      <c r="G873" s="958">
        <v>182</v>
      </c>
      <c r="H873" t="s">
        <v>381</v>
      </c>
      <c r="I873" s="938" t="s">
        <v>488</v>
      </c>
      <c r="J873" s="938" t="s">
        <v>436</v>
      </c>
      <c r="K873" s="938" t="s">
        <v>436</v>
      </c>
      <c r="L873" s="944" t="s">
        <v>130</v>
      </c>
      <c r="M873" s="964" t="s">
        <v>179</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HUM_ASR_FY_2022</v>
      </c>
      <c r="AB873" s="958">
        <f t="shared" si="146"/>
        <v>45032</v>
      </c>
      <c r="AC873" t="str">
        <f t="shared" si="147"/>
        <v>Unaudited</v>
      </c>
    </row>
    <row r="874" spans="1:29" x14ac:dyDescent="0.25">
      <c r="A874" t="s">
        <v>420</v>
      </c>
      <c r="B874" t="s">
        <v>1385</v>
      </c>
      <c r="C874" t="s">
        <v>1386</v>
      </c>
      <c r="D874">
        <v>1900</v>
      </c>
      <c r="E874" s="958">
        <v>1</v>
      </c>
      <c r="F874" t="s">
        <v>439</v>
      </c>
      <c r="G874" s="958">
        <v>182</v>
      </c>
      <c r="H874" t="s">
        <v>381</v>
      </c>
      <c r="I874" s="938" t="s">
        <v>488</v>
      </c>
      <c r="J874" s="938" t="s">
        <v>436</v>
      </c>
      <c r="K874" s="938" t="s">
        <v>436</v>
      </c>
      <c r="L874" s="948" t="s">
        <v>131</v>
      </c>
      <c r="M874" s="965" t="s">
        <v>494</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HUM_ASR_FY_2022</v>
      </c>
      <c r="AB874" s="958">
        <f t="shared" si="146"/>
        <v>45032</v>
      </c>
      <c r="AC874" t="str">
        <f t="shared" si="147"/>
        <v>Unaudited</v>
      </c>
    </row>
    <row r="875" spans="1:29" x14ac:dyDescent="0.25">
      <c r="A875" t="s">
        <v>420</v>
      </c>
      <c r="B875" t="s">
        <v>1385</v>
      </c>
      <c r="C875" t="s">
        <v>1386</v>
      </c>
      <c r="D875">
        <v>1900</v>
      </c>
      <c r="E875" s="958">
        <v>1</v>
      </c>
      <c r="F875" t="s">
        <v>439</v>
      </c>
      <c r="G875" s="958">
        <v>182</v>
      </c>
      <c r="H875" t="s">
        <v>381</v>
      </c>
      <c r="I875" s="964" t="s">
        <v>488</v>
      </c>
      <c r="J875" s="964" t="s">
        <v>436</v>
      </c>
      <c r="K875" s="964" t="s">
        <v>436</v>
      </c>
      <c r="L875" s="944" t="s">
        <v>132</v>
      </c>
      <c r="M875" s="964" t="s">
        <v>495</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HUM_ASR_FY_2022</v>
      </c>
      <c r="AB875" s="958">
        <f t="shared" si="146"/>
        <v>45032</v>
      </c>
      <c r="AC875" t="str">
        <f t="shared" si="147"/>
        <v>Unaudited</v>
      </c>
    </row>
    <row r="876" spans="1:29" x14ac:dyDescent="0.25">
      <c r="A876" t="s">
        <v>420</v>
      </c>
      <c r="B876" t="s">
        <v>1385</v>
      </c>
      <c r="C876" t="s">
        <v>1386</v>
      </c>
      <c r="D876">
        <v>1900</v>
      </c>
      <c r="E876" s="958">
        <v>1</v>
      </c>
      <c r="F876" t="s">
        <v>439</v>
      </c>
      <c r="G876" s="958">
        <v>182</v>
      </c>
      <c r="H876" t="s">
        <v>381</v>
      </c>
      <c r="I876" s="938" t="s">
        <v>488</v>
      </c>
      <c r="J876" s="938" t="s">
        <v>436</v>
      </c>
      <c r="K876" s="938" t="s">
        <v>436</v>
      </c>
      <c r="L876" s="938" t="s">
        <v>133</v>
      </c>
      <c r="M876" s="963" t="s">
        <v>496</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HUM_ASR_FY_2022</v>
      </c>
      <c r="AB876" s="958">
        <f t="shared" si="146"/>
        <v>45032</v>
      </c>
      <c r="AC876" t="str">
        <f t="shared" si="147"/>
        <v>Unaudited</v>
      </c>
    </row>
    <row r="877" spans="1:29" x14ac:dyDescent="0.25">
      <c r="A877" t="s">
        <v>420</v>
      </c>
      <c r="B877" t="s">
        <v>1385</v>
      </c>
      <c r="C877" t="s">
        <v>1386</v>
      </c>
      <c r="D877">
        <v>1900</v>
      </c>
      <c r="E877" s="958">
        <v>1</v>
      </c>
      <c r="F877" t="s">
        <v>439</v>
      </c>
      <c r="G877" s="958">
        <v>182</v>
      </c>
      <c r="H877" t="s">
        <v>381</v>
      </c>
      <c r="I877" s="938" t="s">
        <v>489</v>
      </c>
      <c r="J877" s="938" t="s">
        <v>26</v>
      </c>
      <c r="K877" s="938" t="s">
        <v>26</v>
      </c>
      <c r="L877" s="938" t="s">
        <v>269</v>
      </c>
      <c r="M877" s="963" t="s">
        <v>26</v>
      </c>
      <c r="N877" s="679">
        <f t="shared" ca="1" si="150"/>
        <v>127664.55789344989</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HUM_ASR_FY_2022</v>
      </c>
      <c r="AB877" s="958">
        <f t="shared" si="146"/>
        <v>45032</v>
      </c>
      <c r="AC877" t="str">
        <f t="shared" si="147"/>
        <v>Unaudited</v>
      </c>
    </row>
    <row r="878" spans="1:29" x14ac:dyDescent="0.25">
      <c r="A878" t="s">
        <v>420</v>
      </c>
      <c r="B878" t="s">
        <v>1385</v>
      </c>
      <c r="C878" t="s">
        <v>1386</v>
      </c>
      <c r="D878">
        <v>1900</v>
      </c>
      <c r="E878" s="958">
        <v>1</v>
      </c>
      <c r="F878" t="s">
        <v>440</v>
      </c>
      <c r="G878" s="958">
        <v>274</v>
      </c>
      <c r="H878" t="s">
        <v>381</v>
      </c>
      <c r="I878" s="938" t="s">
        <v>432</v>
      </c>
      <c r="J878" s="938" t="s">
        <v>432</v>
      </c>
      <c r="K878" s="938" t="s">
        <v>432</v>
      </c>
      <c r="L878" s="938"/>
      <c r="M878" s="963" t="s">
        <v>432</v>
      </c>
      <c r="N878" s="679">
        <f t="shared" ca="1" si="150"/>
        <v>80259.423655914026</v>
      </c>
      <c r="O878" s="679">
        <f t="shared" ca="1" si="149"/>
        <v>65086.86451612907</v>
      </c>
      <c r="P878" s="679">
        <f t="shared" ca="1" si="149"/>
        <v>1923.5483870967739</v>
      </c>
      <c r="Q878" s="679">
        <f t="shared" ca="1" si="149"/>
        <v>5541.0182795698929</v>
      </c>
      <c r="R878" s="679">
        <f t="shared" ca="1" si="149"/>
        <v>1167.3870967741941</v>
      </c>
      <c r="S878" s="679">
        <f t="shared" ca="1" si="149"/>
        <v>2403.7021505376351</v>
      </c>
      <c r="T878" s="679">
        <f t="shared" ca="1" si="149"/>
        <v>367</v>
      </c>
      <c r="U878" s="679">
        <f t="shared" ca="1" si="149"/>
        <v>26</v>
      </c>
      <c r="V878" s="679">
        <f t="shared" ca="1" si="149"/>
        <v>168</v>
      </c>
      <c r="W878" s="679">
        <f t="shared" ca="1" si="144"/>
        <v>0</v>
      </c>
      <c r="X878" s="679">
        <f t="shared" ca="1" si="149"/>
        <v>3222.9032258064517</v>
      </c>
      <c r="Y878" s="679">
        <f t="shared" ca="1" si="149"/>
        <v>353</v>
      </c>
      <c r="Z878" s="679">
        <f t="shared" ca="1" si="149"/>
        <v>0</v>
      </c>
      <c r="AA878" t="str">
        <f t="shared" si="145"/>
        <v>HUM_ASR_FY_2022</v>
      </c>
      <c r="AB878" s="958">
        <f t="shared" si="146"/>
        <v>45032</v>
      </c>
      <c r="AC878" t="str">
        <f t="shared" si="147"/>
        <v>Unaudited</v>
      </c>
    </row>
    <row r="879" spans="1:29" x14ac:dyDescent="0.25">
      <c r="A879" t="s">
        <v>420</v>
      </c>
      <c r="B879" t="s">
        <v>1385</v>
      </c>
      <c r="C879" t="s">
        <v>1386</v>
      </c>
      <c r="D879">
        <v>1900</v>
      </c>
      <c r="E879" s="958">
        <v>1</v>
      </c>
      <c r="F879" t="s">
        <v>440</v>
      </c>
      <c r="G879" s="958">
        <v>274</v>
      </c>
      <c r="H879" t="s">
        <v>381</v>
      </c>
      <c r="I879" s="938" t="s">
        <v>487</v>
      </c>
      <c r="J879" s="938" t="s">
        <v>12</v>
      </c>
      <c r="K879" s="938" t="s">
        <v>12</v>
      </c>
      <c r="L879" s="946">
        <v>1.1000000000000001</v>
      </c>
      <c r="M879" s="961" t="s">
        <v>12</v>
      </c>
      <c r="N879" s="679">
        <f t="shared" ca="1" si="150"/>
        <v>20926891.169999998</v>
      </c>
      <c r="O879" s="679">
        <f t="shared" ca="1" si="149"/>
        <v>11129312.610000001</v>
      </c>
      <c r="P879" s="679">
        <f t="shared" ca="1" si="149"/>
        <v>856257.90000000026</v>
      </c>
      <c r="Q879" s="679">
        <f t="shared" ca="1" si="149"/>
        <v>5123748.8199999984</v>
      </c>
      <c r="R879" s="679">
        <f t="shared" ca="1" si="149"/>
        <v>1487522.95</v>
      </c>
      <c r="S879" s="679">
        <f t="shared" ca="1" si="149"/>
        <v>416161.56999999989</v>
      </c>
      <c r="T879" s="679">
        <f t="shared" ca="1" si="149"/>
        <v>115455.88999999998</v>
      </c>
      <c r="U879" s="679">
        <f t="shared" ca="1" si="149"/>
        <v>3957.83</v>
      </c>
      <c r="V879" s="679">
        <f t="shared" ca="1" si="149"/>
        <v>476882.77999999991</v>
      </c>
      <c r="W879" s="679">
        <f t="shared" ca="1" si="144"/>
        <v>0</v>
      </c>
      <c r="X879" s="679">
        <f t="shared" ca="1" si="149"/>
        <v>514553.77999999997</v>
      </c>
      <c r="Y879" s="679">
        <f t="shared" ca="1" si="149"/>
        <v>803037.0399999998</v>
      </c>
      <c r="Z879" s="679">
        <f t="shared" ca="1" si="149"/>
        <v>0</v>
      </c>
      <c r="AA879" t="str">
        <f t="shared" si="145"/>
        <v>HUM_ASR_FY_2022</v>
      </c>
      <c r="AB879" s="958">
        <f t="shared" si="146"/>
        <v>45032</v>
      </c>
      <c r="AC879" t="str">
        <f t="shared" si="147"/>
        <v>Unaudited</v>
      </c>
    </row>
    <row r="880" spans="1:29" x14ac:dyDescent="0.25">
      <c r="A880" t="s">
        <v>420</v>
      </c>
      <c r="B880" t="s">
        <v>1385</v>
      </c>
      <c r="C880" t="s">
        <v>1386</v>
      </c>
      <c r="D880">
        <v>1900</v>
      </c>
      <c r="E880" s="958">
        <v>1</v>
      </c>
      <c r="F880" t="s">
        <v>440</v>
      </c>
      <c r="G880" s="958">
        <v>274</v>
      </c>
      <c r="H880" t="s">
        <v>381</v>
      </c>
      <c r="I880" s="963" t="s">
        <v>487</v>
      </c>
      <c r="J880" s="963" t="s">
        <v>12</v>
      </c>
      <c r="K880" s="963" t="s">
        <v>1328</v>
      </c>
      <c r="L880" s="938" t="s">
        <v>1319</v>
      </c>
      <c r="M880" s="963" t="s">
        <v>1328</v>
      </c>
      <c r="N880" s="679">
        <f t="shared" ca="1" si="150"/>
        <v>46367.445583034401</v>
      </c>
      <c r="O880" s="679">
        <f t="shared" ca="1" si="149"/>
        <v>37601.960133183296</v>
      </c>
      <c r="P880" s="679">
        <f t="shared" ca="1" si="149"/>
        <v>1111.2716875144317</v>
      </c>
      <c r="Q880" s="679">
        <f t="shared" ca="1" si="149"/>
        <v>3201.1551024092637</v>
      </c>
      <c r="R880" s="679">
        <f t="shared" ca="1" si="149"/>
        <v>674.42245680797907</v>
      </c>
      <c r="S880" s="679">
        <f t="shared" ca="1" si="149"/>
        <v>1388.6659483214962</v>
      </c>
      <c r="T880" s="679">
        <f t="shared" ca="1" si="149"/>
        <v>212.02310898627687</v>
      </c>
      <c r="U880" s="679">
        <f t="shared" ca="1" si="149"/>
        <v>15.020710718373838</v>
      </c>
      <c r="V880" s="679">
        <f t="shared" ca="1" si="149"/>
        <v>97.056900026415562</v>
      </c>
      <c r="W880" s="679">
        <f t="shared" ca="1" si="144"/>
        <v>0</v>
      </c>
      <c r="X880" s="679">
        <f t="shared" ca="1" si="149"/>
        <v>1861.9345010827917</v>
      </c>
      <c r="Y880" s="679">
        <f t="shared" ca="1" si="149"/>
        <v>203.93503398407557</v>
      </c>
      <c r="Z880" s="679">
        <f t="shared" ca="1" si="149"/>
        <v>0</v>
      </c>
      <c r="AA880" t="str">
        <f t="shared" si="145"/>
        <v>HUM_ASR_FY_2022</v>
      </c>
      <c r="AB880" s="958">
        <f t="shared" si="146"/>
        <v>45032</v>
      </c>
      <c r="AC880" t="str">
        <f t="shared" si="147"/>
        <v>Unaudited</v>
      </c>
    </row>
    <row r="881" spans="1:29" x14ac:dyDescent="0.25">
      <c r="A881" t="s">
        <v>420</v>
      </c>
      <c r="B881" t="s">
        <v>1385</v>
      </c>
      <c r="C881" t="s">
        <v>1386</v>
      </c>
      <c r="D881">
        <v>1900</v>
      </c>
      <c r="E881" s="958">
        <v>1</v>
      </c>
      <c r="F881" t="s">
        <v>440</v>
      </c>
      <c r="G881" s="958">
        <v>274</v>
      </c>
      <c r="H881" t="s">
        <v>381</v>
      </c>
      <c r="I881" s="938" t="s">
        <v>487</v>
      </c>
      <c r="J881" s="938" t="s">
        <v>490</v>
      </c>
      <c r="K881" s="938" t="s">
        <v>491</v>
      </c>
      <c r="L881" s="938" t="s">
        <v>63</v>
      </c>
      <c r="M881" s="963" t="s">
        <v>343</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HUM_ASR_FY_2022</v>
      </c>
      <c r="AB881" s="958">
        <f t="shared" si="146"/>
        <v>45032</v>
      </c>
      <c r="AC881" t="str">
        <f t="shared" si="147"/>
        <v>Unaudited</v>
      </c>
    </row>
    <row r="882" spans="1:29" x14ac:dyDescent="0.25">
      <c r="A882" t="s">
        <v>420</v>
      </c>
      <c r="B882" t="s">
        <v>1385</v>
      </c>
      <c r="C882" t="s">
        <v>1386</v>
      </c>
      <c r="D882">
        <v>1900</v>
      </c>
      <c r="E882" s="958">
        <v>1</v>
      </c>
      <c r="F882" t="s">
        <v>440</v>
      </c>
      <c r="G882" s="958">
        <v>274</v>
      </c>
      <c r="H882" t="s">
        <v>381</v>
      </c>
      <c r="I882" s="938" t="s">
        <v>487</v>
      </c>
      <c r="J882" s="938" t="s">
        <v>490</v>
      </c>
      <c r="K882" s="938" t="s">
        <v>1019</v>
      </c>
      <c r="L882" s="938" t="s">
        <v>915</v>
      </c>
      <c r="M882" s="963" t="s">
        <v>916</v>
      </c>
      <c r="N882" s="679">
        <f t="shared" ca="1" si="150"/>
        <v>462487.20999999903</v>
      </c>
      <c r="O882" s="679">
        <f t="shared" ca="1" si="149"/>
        <v>425208.49999999907</v>
      </c>
      <c r="P882" s="679">
        <f t="shared" ca="1" si="149"/>
        <v>34042.300000000003</v>
      </c>
      <c r="Q882" s="679">
        <f t="shared" ca="1" si="149"/>
        <v>3236.41</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HUM_ASR_FY_2022</v>
      </c>
      <c r="AB882" s="958">
        <f t="shared" si="146"/>
        <v>45032</v>
      </c>
      <c r="AC882" t="str">
        <f t="shared" si="147"/>
        <v>Unaudited</v>
      </c>
    </row>
    <row r="883" spans="1:29" x14ac:dyDescent="0.25">
      <c r="A883" t="s">
        <v>420</v>
      </c>
      <c r="B883" t="s">
        <v>1385</v>
      </c>
      <c r="C883" t="s">
        <v>1386</v>
      </c>
      <c r="D883">
        <v>1900</v>
      </c>
      <c r="E883" s="958">
        <v>1</v>
      </c>
      <c r="F883" t="s">
        <v>440</v>
      </c>
      <c r="G883" s="958">
        <v>274</v>
      </c>
      <c r="H883" t="s">
        <v>381</v>
      </c>
      <c r="I883" s="938" t="s">
        <v>487</v>
      </c>
      <c r="J883" s="938" t="s">
        <v>13</v>
      </c>
      <c r="K883" s="938" t="s">
        <v>492</v>
      </c>
      <c r="L883" s="938" t="s">
        <v>94</v>
      </c>
      <c r="M883" s="963" t="s">
        <v>146</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HUM_ASR_FY_2022</v>
      </c>
      <c r="AB883" s="958">
        <f t="shared" si="146"/>
        <v>45032</v>
      </c>
      <c r="AC883" t="str">
        <f t="shared" si="147"/>
        <v>Unaudited</v>
      </c>
    </row>
    <row r="884" spans="1:29" x14ac:dyDescent="0.25">
      <c r="A884" t="s">
        <v>420</v>
      </c>
      <c r="B884" t="s">
        <v>1385</v>
      </c>
      <c r="C884" t="s">
        <v>1386</v>
      </c>
      <c r="D884">
        <v>1900</v>
      </c>
      <c r="E884" s="958">
        <v>1</v>
      </c>
      <c r="F884" t="s">
        <v>440</v>
      </c>
      <c r="G884" s="958">
        <v>274</v>
      </c>
      <c r="H884" t="s">
        <v>381</v>
      </c>
      <c r="I884" s="938" t="s">
        <v>487</v>
      </c>
      <c r="J884" s="938" t="s">
        <v>13</v>
      </c>
      <c r="K884" s="938" t="s">
        <v>13</v>
      </c>
      <c r="L884" s="946" t="s">
        <v>35</v>
      </c>
      <c r="M884" s="961" t="s">
        <v>13</v>
      </c>
      <c r="N884" s="679">
        <f t="shared" ca="1" si="150"/>
        <v>7751.6716293544796</v>
      </c>
      <c r="O884" s="679">
        <f t="shared" ca="1" si="149"/>
        <v>6286.2649410034655</v>
      </c>
      <c r="P884" s="679">
        <f t="shared" ca="1" si="149"/>
        <v>185.78149182672229</v>
      </c>
      <c r="Q884" s="679">
        <f t="shared" ca="1" si="149"/>
        <v>535.16649184549078</v>
      </c>
      <c r="R884" s="679">
        <f t="shared" ca="1" si="149"/>
        <v>112.74939472945256</v>
      </c>
      <c r="S884" s="679">
        <f t="shared" ca="1" si="149"/>
        <v>232.15603747196809</v>
      </c>
      <c r="T884" s="679">
        <f t="shared" ca="1" si="149"/>
        <v>35.44584994990138</v>
      </c>
      <c r="U884" s="679">
        <f t="shared" ca="1" si="149"/>
        <v>2.511150132690561</v>
      </c>
      <c r="V884" s="679">
        <f t="shared" ca="1" si="149"/>
        <v>16.225893165077473</v>
      </c>
      <c r="W884" s="679">
        <f t="shared" ca="1" si="144"/>
        <v>0</v>
      </c>
      <c r="X884" s="679">
        <f t="shared" ca="1" si="149"/>
        <v>311.27668704356574</v>
      </c>
      <c r="Y884" s="679">
        <f t="shared" ca="1" si="149"/>
        <v>34.093692186144928</v>
      </c>
      <c r="Z884" s="679">
        <f t="shared" ca="1" si="149"/>
        <v>0</v>
      </c>
      <c r="AA884" t="str">
        <f t="shared" si="145"/>
        <v>HUM_ASR_FY_2022</v>
      </c>
      <c r="AB884" s="958">
        <f t="shared" si="146"/>
        <v>45032</v>
      </c>
      <c r="AC884" t="str">
        <f t="shared" si="147"/>
        <v>Unaudited</v>
      </c>
    </row>
    <row r="885" spans="1:29" x14ac:dyDescent="0.25">
      <c r="A885" t="s">
        <v>420</v>
      </c>
      <c r="B885" t="s">
        <v>1385</v>
      </c>
      <c r="C885" t="s">
        <v>1386</v>
      </c>
      <c r="D885">
        <v>1900</v>
      </c>
      <c r="E885" s="958">
        <v>1</v>
      </c>
      <c r="F885" t="s">
        <v>440</v>
      </c>
      <c r="G885" s="958">
        <v>274</v>
      </c>
      <c r="H885" t="s">
        <v>381</v>
      </c>
      <c r="I885" s="963" t="s">
        <v>488</v>
      </c>
      <c r="J885" s="963" t="s">
        <v>444</v>
      </c>
      <c r="K885" s="963" t="s">
        <v>0</v>
      </c>
      <c r="L885" s="938">
        <v>2.1</v>
      </c>
      <c r="M885" s="963" t="s">
        <v>147</v>
      </c>
      <c r="N885" s="679">
        <f t="shared" ca="1" si="150"/>
        <v>2473189.4300000002</v>
      </c>
      <c r="O885" s="679">
        <f t="shared" ca="1" si="149"/>
        <v>1404865.11</v>
      </c>
      <c r="P885" s="679">
        <f t="shared" ca="1" si="149"/>
        <v>122682.86</v>
      </c>
      <c r="Q885" s="679">
        <f t="shared" ca="1" si="149"/>
        <v>630251.78</v>
      </c>
      <c r="R885" s="679">
        <f t="shared" ca="1" si="149"/>
        <v>190376.46999999997</v>
      </c>
      <c r="S885" s="679">
        <f t="shared" ca="1" si="149"/>
        <v>2021.44</v>
      </c>
      <c r="T885" s="679">
        <f t="shared" ca="1" si="149"/>
        <v>12095.72</v>
      </c>
      <c r="U885" s="679">
        <f t="shared" ca="1" si="149"/>
        <v>0</v>
      </c>
      <c r="V885" s="679">
        <f t="shared" ca="1" si="149"/>
        <v>15024.83</v>
      </c>
      <c r="W885" s="679">
        <f t="shared" ca="1" si="144"/>
        <v>0</v>
      </c>
      <c r="X885" s="679">
        <f t="shared" ca="1" si="149"/>
        <v>18329.91</v>
      </c>
      <c r="Y885" s="679">
        <f t="shared" ca="1" si="149"/>
        <v>77541.31</v>
      </c>
      <c r="Z885" s="679">
        <f t="shared" ca="1" si="149"/>
        <v>0</v>
      </c>
      <c r="AA885" t="str">
        <f t="shared" si="145"/>
        <v>HUM_ASR_FY_2022</v>
      </c>
      <c r="AB885" s="958">
        <f t="shared" si="146"/>
        <v>45032</v>
      </c>
      <c r="AC885" t="str">
        <f t="shared" si="147"/>
        <v>Unaudited</v>
      </c>
    </row>
    <row r="886" spans="1:29" ht="30" x14ac:dyDescent="0.25">
      <c r="A886" t="s">
        <v>420</v>
      </c>
      <c r="B886" t="s">
        <v>1385</v>
      </c>
      <c r="C886" t="s">
        <v>1386</v>
      </c>
      <c r="D886">
        <v>1900</v>
      </c>
      <c r="E886" s="958">
        <v>1</v>
      </c>
      <c r="F886" t="s">
        <v>440</v>
      </c>
      <c r="G886" s="958">
        <v>274</v>
      </c>
      <c r="H886" t="s">
        <v>381</v>
      </c>
      <c r="I886" s="938" t="s">
        <v>488</v>
      </c>
      <c r="J886" s="938" t="s">
        <v>444</v>
      </c>
      <c r="K886" s="938" t="s">
        <v>0</v>
      </c>
      <c r="L886" s="938">
        <v>2.2000000000000002</v>
      </c>
      <c r="M886" s="963" t="s">
        <v>148</v>
      </c>
      <c r="N886" s="679">
        <f t="shared" ca="1" si="150"/>
        <v>61637.003396132706</v>
      </c>
      <c r="O886" s="679">
        <f t="shared" ca="1" si="149"/>
        <v>35012.148485600781</v>
      </c>
      <c r="P886" s="679">
        <f t="shared" ca="1" si="149"/>
        <v>3057.5109883383557</v>
      </c>
      <c r="Q886" s="679">
        <f t="shared" ca="1" si="149"/>
        <v>15707.179819330977</v>
      </c>
      <c r="R886" s="679">
        <f t="shared" ca="1" si="149"/>
        <v>4744.5759655918291</v>
      </c>
      <c r="S886" s="679">
        <f t="shared" ca="1" si="149"/>
        <v>50.37847187672903</v>
      </c>
      <c r="T886" s="679">
        <f t="shared" ca="1" si="149"/>
        <v>301.45039667206987</v>
      </c>
      <c r="U886" s="679">
        <f t="shared" ca="1" si="149"/>
        <v>0</v>
      </c>
      <c r="V886" s="679">
        <f t="shared" ca="1" si="149"/>
        <v>374.44988503622898</v>
      </c>
      <c r="W886" s="679">
        <f t="shared" ca="1" si="144"/>
        <v>0</v>
      </c>
      <c r="X886" s="679">
        <f t="shared" ca="1" si="149"/>
        <v>456.81932455970701</v>
      </c>
      <c r="Y886" s="679">
        <f t="shared" ca="1" si="149"/>
        <v>1932.4900591260327</v>
      </c>
      <c r="Z886" s="679">
        <f t="shared" ca="1" si="149"/>
        <v>0</v>
      </c>
      <c r="AA886" t="str">
        <f t="shared" si="145"/>
        <v>HUM_ASR_FY_2022</v>
      </c>
      <c r="AB886" s="958">
        <f t="shared" si="146"/>
        <v>45032</v>
      </c>
      <c r="AC886" t="str">
        <f t="shared" si="147"/>
        <v>Unaudited</v>
      </c>
    </row>
    <row r="887" spans="1:29" x14ac:dyDescent="0.25">
      <c r="A887" t="s">
        <v>420</v>
      </c>
      <c r="B887" t="s">
        <v>1385</v>
      </c>
      <c r="C887" t="s">
        <v>1386</v>
      </c>
      <c r="D887">
        <v>1900</v>
      </c>
      <c r="E887" s="958">
        <v>1</v>
      </c>
      <c r="F887" t="s">
        <v>440</v>
      </c>
      <c r="G887" s="958">
        <v>274</v>
      </c>
      <c r="H887" t="s">
        <v>381</v>
      </c>
      <c r="I887" s="938" t="s">
        <v>488</v>
      </c>
      <c r="J887" s="938" t="s">
        <v>444</v>
      </c>
      <c r="K887" s="938" t="s">
        <v>0</v>
      </c>
      <c r="L887" s="938">
        <v>2.2999999999999998</v>
      </c>
      <c r="M887" s="963" t="s">
        <v>149</v>
      </c>
      <c r="N887" s="679">
        <f t="shared" ca="1" si="150"/>
        <v>2360195.1500000088</v>
      </c>
      <c r="O887" s="679">
        <f t="shared" ca="1" si="149"/>
        <v>1525875.2600000089</v>
      </c>
      <c r="P887" s="679">
        <f t="shared" ca="1" si="149"/>
        <v>103987.52</v>
      </c>
      <c r="Q887" s="679">
        <f t="shared" ca="1" si="149"/>
        <v>550712.35999999987</v>
      </c>
      <c r="R887" s="679">
        <f t="shared" ca="1" si="149"/>
        <v>101050.3</v>
      </c>
      <c r="S887" s="679">
        <f t="shared" ca="1" si="149"/>
        <v>10063.900000000001</v>
      </c>
      <c r="T887" s="679">
        <f t="shared" ca="1" si="149"/>
        <v>6625.619999999999</v>
      </c>
      <c r="U887" s="679">
        <f t="shared" ca="1" si="149"/>
        <v>797.94000000000028</v>
      </c>
      <c r="V887" s="679">
        <f t="shared" ca="1" si="149"/>
        <v>11362.039999999999</v>
      </c>
      <c r="W887" s="679">
        <f t="shared" ca="1" si="144"/>
        <v>0</v>
      </c>
      <c r="X887" s="679">
        <f t="shared" ca="1" si="149"/>
        <v>23073</v>
      </c>
      <c r="Y887" s="679">
        <f t="shared" ca="1" si="149"/>
        <v>26647.210000000003</v>
      </c>
      <c r="Z887" s="679">
        <f t="shared" ca="1" si="149"/>
        <v>0</v>
      </c>
      <c r="AA887" t="str">
        <f t="shared" si="145"/>
        <v>HUM_ASR_FY_2022</v>
      </c>
      <c r="AB887" s="958">
        <f t="shared" si="146"/>
        <v>45032</v>
      </c>
      <c r="AC887" t="str">
        <f t="shared" si="147"/>
        <v>Unaudited</v>
      </c>
    </row>
    <row r="888" spans="1:29" x14ac:dyDescent="0.25">
      <c r="A888" t="s">
        <v>420</v>
      </c>
      <c r="B888" t="s">
        <v>1385</v>
      </c>
      <c r="C888" t="s">
        <v>1386</v>
      </c>
      <c r="D888">
        <v>1900</v>
      </c>
      <c r="E888" s="958">
        <v>1</v>
      </c>
      <c r="F888" t="s">
        <v>440</v>
      </c>
      <c r="G888" s="958">
        <v>274</v>
      </c>
      <c r="H888" t="s">
        <v>381</v>
      </c>
      <c r="I888" s="938" t="s">
        <v>488</v>
      </c>
      <c r="J888" s="938" t="s">
        <v>444</v>
      </c>
      <c r="K888" s="938" t="s">
        <v>0</v>
      </c>
      <c r="L888" s="938">
        <v>2.4</v>
      </c>
      <c r="M888" s="963" t="s">
        <v>150</v>
      </c>
      <c r="N888" s="679">
        <f t="shared" ca="1" si="150"/>
        <v>503412.51999999996</v>
      </c>
      <c r="O888" s="679">
        <f t="shared" ca="1" si="149"/>
        <v>195771.18</v>
      </c>
      <c r="P888" s="679">
        <f t="shared" ca="1" si="149"/>
        <v>21997.359999999997</v>
      </c>
      <c r="Q888" s="679">
        <f t="shared" ca="1" si="149"/>
        <v>120227.63999999998</v>
      </c>
      <c r="R888" s="679">
        <f t="shared" ca="1" si="149"/>
        <v>45815.46</v>
      </c>
      <c r="S888" s="679">
        <f t="shared" ca="1" si="149"/>
        <v>65938.799999999988</v>
      </c>
      <c r="T888" s="679">
        <f t="shared" ca="1" si="149"/>
        <v>3584.84</v>
      </c>
      <c r="U888" s="679">
        <f t="shared" ca="1" si="149"/>
        <v>0</v>
      </c>
      <c r="V888" s="679">
        <f t="shared" ca="1" si="149"/>
        <v>0</v>
      </c>
      <c r="W888" s="679">
        <f t="shared" ca="1" si="144"/>
        <v>0</v>
      </c>
      <c r="X888" s="679">
        <f t="shared" ca="1" si="149"/>
        <v>27103.479999999985</v>
      </c>
      <c r="Y888" s="679">
        <f t="shared" ca="1" si="149"/>
        <v>22973.760000000002</v>
      </c>
      <c r="Z888" s="679">
        <f t="shared" ca="1" si="149"/>
        <v>0</v>
      </c>
      <c r="AA888" t="str">
        <f t="shared" si="145"/>
        <v>HUM_ASR_FY_2022</v>
      </c>
      <c r="AB888" s="958">
        <f t="shared" si="146"/>
        <v>45032</v>
      </c>
      <c r="AC888" t="str">
        <f t="shared" si="147"/>
        <v>Unaudited</v>
      </c>
    </row>
    <row r="889" spans="1:29" ht="30" x14ac:dyDescent="0.25">
      <c r="A889" t="s">
        <v>420</v>
      </c>
      <c r="B889" t="s">
        <v>1385</v>
      </c>
      <c r="C889" t="s">
        <v>1386</v>
      </c>
      <c r="D889">
        <v>1900</v>
      </c>
      <c r="E889" s="958">
        <v>1</v>
      </c>
      <c r="F889" t="s">
        <v>440</v>
      </c>
      <c r="G889" s="958">
        <v>274</v>
      </c>
      <c r="H889" t="s">
        <v>381</v>
      </c>
      <c r="I889" s="938" t="s">
        <v>488</v>
      </c>
      <c r="J889" s="938" t="s">
        <v>444</v>
      </c>
      <c r="K889" s="938" t="s">
        <v>0</v>
      </c>
      <c r="L889" s="946">
        <v>2.5</v>
      </c>
      <c r="M889" s="961" t="s">
        <v>151</v>
      </c>
      <c r="N889" s="679">
        <f t="shared" ca="1" si="150"/>
        <v>71367.03462337784</v>
      </c>
      <c r="O889" s="679">
        <f t="shared" ca="1" si="149"/>
        <v>27753.796392111064</v>
      </c>
      <c r="P889" s="679">
        <f t="shared" ca="1" si="149"/>
        <v>3118.4888940444052</v>
      </c>
      <c r="Q889" s="679">
        <f t="shared" ca="1" si="149"/>
        <v>17044.252587454535</v>
      </c>
      <c r="R889" s="679">
        <f t="shared" ca="1" si="149"/>
        <v>6495.0977383438603</v>
      </c>
      <c r="S889" s="679">
        <f t="shared" ca="1" si="149"/>
        <v>9347.9133626314815</v>
      </c>
      <c r="T889" s="679">
        <f t="shared" ca="1" si="149"/>
        <v>508.21024554429022</v>
      </c>
      <c r="U889" s="679">
        <f t="shared" ca="1" si="149"/>
        <v>0</v>
      </c>
      <c r="V889" s="679">
        <f t="shared" ca="1" si="149"/>
        <v>0</v>
      </c>
      <c r="W889" s="679">
        <f t="shared" ca="1" si="144"/>
        <v>0</v>
      </c>
      <c r="X889" s="679">
        <f t="shared" ca="1" si="149"/>
        <v>3842.3656916082032</v>
      </c>
      <c r="Y889" s="679">
        <f t="shared" ca="1" si="149"/>
        <v>3256.9097116400153</v>
      </c>
      <c r="Z889" s="679">
        <f t="shared" ca="1" si="149"/>
        <v>0</v>
      </c>
      <c r="AA889" t="str">
        <f t="shared" si="145"/>
        <v>HUM_ASR_FY_2022</v>
      </c>
      <c r="AB889" s="958">
        <f t="shared" si="146"/>
        <v>45032</v>
      </c>
      <c r="AC889" t="str">
        <f t="shared" si="147"/>
        <v>Unaudited</v>
      </c>
    </row>
    <row r="890" spans="1:29" x14ac:dyDescent="0.25">
      <c r="A890" t="s">
        <v>420</v>
      </c>
      <c r="B890" t="s">
        <v>1385</v>
      </c>
      <c r="C890" t="s">
        <v>1386</v>
      </c>
      <c r="D890">
        <v>1900</v>
      </c>
      <c r="E890" s="958">
        <v>1</v>
      </c>
      <c r="F890" t="s">
        <v>440</v>
      </c>
      <c r="G890" s="958">
        <v>274</v>
      </c>
      <c r="H890" t="s">
        <v>381</v>
      </c>
      <c r="I890" s="963" t="s">
        <v>488</v>
      </c>
      <c r="J890" s="963" t="s">
        <v>444</v>
      </c>
      <c r="K890" s="963" t="s">
        <v>0</v>
      </c>
      <c r="L890" s="938" t="s">
        <v>96</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HUM_ASR_FY_2022</v>
      </c>
      <c r="AB890" s="958">
        <f t="shared" si="146"/>
        <v>45032</v>
      </c>
      <c r="AC890" t="str">
        <f t="shared" si="147"/>
        <v>Unaudited</v>
      </c>
    </row>
    <row r="891" spans="1:29" x14ac:dyDescent="0.25">
      <c r="A891" t="s">
        <v>420</v>
      </c>
      <c r="B891" t="s">
        <v>1385</v>
      </c>
      <c r="C891" t="s">
        <v>1386</v>
      </c>
      <c r="D891">
        <v>1900</v>
      </c>
      <c r="E891" s="958">
        <v>1</v>
      </c>
      <c r="F891" t="s">
        <v>440</v>
      </c>
      <c r="G891" s="958">
        <v>274</v>
      </c>
      <c r="H891" t="s">
        <v>381</v>
      </c>
      <c r="I891" s="938" t="s">
        <v>488</v>
      </c>
      <c r="J891" s="938" t="s">
        <v>444</v>
      </c>
      <c r="K891" s="938" t="s">
        <v>0</v>
      </c>
      <c r="L891" s="938" t="s">
        <v>152</v>
      </c>
      <c r="M891" s="963" t="s">
        <v>451</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HUM_ASR_FY_2022</v>
      </c>
      <c r="AB891" s="958">
        <f t="shared" si="146"/>
        <v>45032</v>
      </c>
      <c r="AC891" t="str">
        <f t="shared" si="147"/>
        <v>Unaudited</v>
      </c>
    </row>
    <row r="892" spans="1:29" x14ac:dyDescent="0.25">
      <c r="A892" t="s">
        <v>420</v>
      </c>
      <c r="B892" t="s">
        <v>1385</v>
      </c>
      <c r="C892" t="s">
        <v>1386</v>
      </c>
      <c r="D892">
        <v>1900</v>
      </c>
      <c r="E892" s="958">
        <v>1</v>
      </c>
      <c r="F892" t="s">
        <v>440</v>
      </c>
      <c r="G892" s="958">
        <v>274</v>
      </c>
      <c r="H892" t="s">
        <v>381</v>
      </c>
      <c r="I892" s="938" t="s">
        <v>488</v>
      </c>
      <c r="J892" s="938" t="s">
        <v>444</v>
      </c>
      <c r="K892" s="938" t="s">
        <v>0</v>
      </c>
      <c r="L892" s="938" t="s">
        <v>917</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HUM_ASR_FY_2022</v>
      </c>
      <c r="AB892" s="958">
        <f t="shared" si="146"/>
        <v>45032</v>
      </c>
      <c r="AC892" t="str">
        <f t="shared" si="147"/>
        <v>Unaudited</v>
      </c>
    </row>
    <row r="893" spans="1:29" x14ac:dyDescent="0.25">
      <c r="A893" t="s">
        <v>420</v>
      </c>
      <c r="B893" t="s">
        <v>1385</v>
      </c>
      <c r="C893" t="s">
        <v>1386</v>
      </c>
      <c r="D893">
        <v>1900</v>
      </c>
      <c r="E893" s="958">
        <v>1</v>
      </c>
      <c r="F893" t="s">
        <v>440</v>
      </c>
      <c r="G893" s="958">
        <v>274</v>
      </c>
      <c r="H893" t="s">
        <v>381</v>
      </c>
      <c r="I893" s="938" t="s">
        <v>488</v>
      </c>
      <c r="J893" s="938" t="s">
        <v>444</v>
      </c>
      <c r="K893" s="938" t="s">
        <v>53</v>
      </c>
      <c r="L893" s="938">
        <v>3.1</v>
      </c>
      <c r="M893" s="963" t="s">
        <v>33</v>
      </c>
      <c r="N893" s="679">
        <f t="shared" ca="1" si="150"/>
        <v>3459408.2300000121</v>
      </c>
      <c r="O893" s="679">
        <f t="shared" ca="1" si="149"/>
        <v>2315214.1400000118</v>
      </c>
      <c r="P893" s="679">
        <f t="shared" ca="1" si="149"/>
        <v>121215.07000000002</v>
      </c>
      <c r="Q893" s="679">
        <f t="shared" ca="1" si="149"/>
        <v>716300.96000000089</v>
      </c>
      <c r="R893" s="679">
        <f t="shared" ca="1" si="149"/>
        <v>140370.86999999982</v>
      </c>
      <c r="S893" s="679">
        <f t="shared" ca="1" si="149"/>
        <v>30480.990000000005</v>
      </c>
      <c r="T893" s="679">
        <f t="shared" ca="1" si="149"/>
        <v>18814.34</v>
      </c>
      <c r="U893" s="679">
        <f t="shared" ca="1" si="149"/>
        <v>1084.8500000000001</v>
      </c>
      <c r="V893" s="679">
        <f t="shared" ca="1" si="149"/>
        <v>11207.619999999999</v>
      </c>
      <c r="W893" s="679">
        <f t="shared" ca="1" si="144"/>
        <v>0</v>
      </c>
      <c r="X893" s="679">
        <f t="shared" ca="1" si="149"/>
        <v>57222.319999999818</v>
      </c>
      <c r="Y893" s="679">
        <f t="shared" ca="1" si="149"/>
        <v>47497.070000000007</v>
      </c>
      <c r="Z893" s="679">
        <f t="shared" ca="1" si="149"/>
        <v>0</v>
      </c>
      <c r="AA893" t="str">
        <f t="shared" si="145"/>
        <v>HUM_ASR_FY_2022</v>
      </c>
      <c r="AB893" s="958">
        <f t="shared" si="146"/>
        <v>45032</v>
      </c>
      <c r="AC893" t="str">
        <f t="shared" si="147"/>
        <v>Unaudited</v>
      </c>
    </row>
    <row r="894" spans="1:29" x14ac:dyDescent="0.25">
      <c r="A894" t="s">
        <v>420</v>
      </c>
      <c r="B894" t="s">
        <v>1385</v>
      </c>
      <c r="C894" t="s">
        <v>1386</v>
      </c>
      <c r="D894">
        <v>1900</v>
      </c>
      <c r="E894" s="958">
        <v>1</v>
      </c>
      <c r="F894" t="s">
        <v>440</v>
      </c>
      <c r="G894" s="958">
        <v>274</v>
      </c>
      <c r="H894" t="s">
        <v>381</v>
      </c>
      <c r="I894" s="938" t="s">
        <v>488</v>
      </c>
      <c r="J894" s="938" t="s">
        <v>444</v>
      </c>
      <c r="K894" s="938" t="s">
        <v>53</v>
      </c>
      <c r="L894" s="938">
        <v>3.2</v>
      </c>
      <c r="M894" s="963" t="s">
        <v>34</v>
      </c>
      <c r="N894" s="679">
        <f t="shared" ca="1" si="150"/>
        <v>84912.680000000008</v>
      </c>
      <c r="O894" s="679">
        <f t="shared" ca="1" si="149"/>
        <v>47435.05</v>
      </c>
      <c r="P894" s="679">
        <f t="shared" ca="1" si="149"/>
        <v>6878.6100000000006</v>
      </c>
      <c r="Q894" s="679">
        <f t="shared" ca="1" si="149"/>
        <v>24047.16</v>
      </c>
      <c r="R894" s="679">
        <f t="shared" ca="1" si="149"/>
        <v>2714.2599999999998</v>
      </c>
      <c r="S894" s="679">
        <f t="shared" ca="1" si="149"/>
        <v>279.01</v>
      </c>
      <c r="T894" s="679">
        <f t="shared" ca="1" si="149"/>
        <v>1469.9699999999998</v>
      </c>
      <c r="U894" s="679">
        <f t="shared" ca="1" si="149"/>
        <v>0</v>
      </c>
      <c r="V894" s="679">
        <f t="shared" ca="1" si="149"/>
        <v>1191.46</v>
      </c>
      <c r="W894" s="679">
        <f t="shared" ca="1" si="144"/>
        <v>0</v>
      </c>
      <c r="X894" s="679">
        <f t="shared" ca="1" si="149"/>
        <v>264.21999999999997</v>
      </c>
      <c r="Y894" s="679">
        <f t="shared" ca="1" si="149"/>
        <v>632.94000000000005</v>
      </c>
      <c r="Z894" s="679">
        <f t="shared" ca="1" si="149"/>
        <v>0</v>
      </c>
      <c r="AA894" t="str">
        <f t="shared" si="145"/>
        <v>HUM_ASR_FY_2022</v>
      </c>
      <c r="AB894" s="958">
        <f t="shared" si="146"/>
        <v>45032</v>
      </c>
      <c r="AC894" t="str">
        <f t="shared" si="147"/>
        <v>Unaudited</v>
      </c>
    </row>
    <row r="895" spans="1:29" x14ac:dyDescent="0.25">
      <c r="A895" t="s">
        <v>420</v>
      </c>
      <c r="B895" t="s">
        <v>1385</v>
      </c>
      <c r="C895" t="s">
        <v>1386</v>
      </c>
      <c r="D895">
        <v>1900</v>
      </c>
      <c r="E895" s="958">
        <v>1</v>
      </c>
      <c r="F895" t="s">
        <v>440</v>
      </c>
      <c r="G895" s="958">
        <v>274</v>
      </c>
      <c r="H895" t="s">
        <v>381</v>
      </c>
      <c r="I895" s="938" t="s">
        <v>488</v>
      </c>
      <c r="J895" s="938" t="s">
        <v>444</v>
      </c>
      <c r="K895" s="938" t="s">
        <v>53</v>
      </c>
      <c r="L895" s="938">
        <v>3.3</v>
      </c>
      <c r="M895" s="963" t="s">
        <v>54</v>
      </c>
      <c r="N895" s="679">
        <f t="shared" ca="1" si="150"/>
        <v>319.12</v>
      </c>
      <c r="O895" s="679">
        <f t="shared" ca="1" si="149"/>
        <v>319.12</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HUM_ASR_FY_2022</v>
      </c>
      <c r="AB895" s="958">
        <f t="shared" si="146"/>
        <v>45032</v>
      </c>
      <c r="AC895" t="str">
        <f t="shared" si="147"/>
        <v>Unaudited</v>
      </c>
    </row>
    <row r="896" spans="1:29" x14ac:dyDescent="0.25">
      <c r="A896" t="s">
        <v>420</v>
      </c>
      <c r="B896" t="s">
        <v>1385</v>
      </c>
      <c r="C896" t="s">
        <v>1386</v>
      </c>
      <c r="D896">
        <v>1900</v>
      </c>
      <c r="E896" s="958">
        <v>1</v>
      </c>
      <c r="F896" t="s">
        <v>440</v>
      </c>
      <c r="G896" s="958">
        <v>274</v>
      </c>
      <c r="H896" t="s">
        <v>381</v>
      </c>
      <c r="I896" s="938" t="s">
        <v>488</v>
      </c>
      <c r="J896" s="938" t="s">
        <v>444</v>
      </c>
      <c r="K896" s="938" t="s">
        <v>53</v>
      </c>
      <c r="L896" s="938" t="s">
        <v>44</v>
      </c>
      <c r="M896" s="963" t="s">
        <v>153</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HUM_ASR_FY_2022</v>
      </c>
      <c r="AB896" s="958">
        <f t="shared" si="146"/>
        <v>45032</v>
      </c>
      <c r="AC896" t="str">
        <f t="shared" si="147"/>
        <v>Unaudited</v>
      </c>
    </row>
    <row r="897" spans="1:29" x14ac:dyDescent="0.25">
      <c r="A897" t="s">
        <v>420</v>
      </c>
      <c r="B897" t="s">
        <v>1385</v>
      </c>
      <c r="C897" t="s">
        <v>1386</v>
      </c>
      <c r="D897">
        <v>1900</v>
      </c>
      <c r="E897" s="958">
        <v>1</v>
      </c>
      <c r="F897" t="s">
        <v>440</v>
      </c>
      <c r="G897" s="958">
        <v>274</v>
      </c>
      <c r="H897" t="s">
        <v>381</v>
      </c>
      <c r="I897" s="938" t="s">
        <v>488</v>
      </c>
      <c r="J897" s="938" t="s">
        <v>444</v>
      </c>
      <c r="K897" s="938" t="s">
        <v>53</v>
      </c>
      <c r="L897" s="946" t="s">
        <v>41</v>
      </c>
      <c r="M897" s="961" t="s">
        <v>52</v>
      </c>
      <c r="N897" s="679">
        <f t="shared" ca="1" si="150"/>
        <v>42860.710000000014</v>
      </c>
      <c r="O897" s="679">
        <f t="shared" ca="1" si="149"/>
        <v>40112.460000000014</v>
      </c>
      <c r="P897" s="679">
        <f t="shared" ca="1" si="149"/>
        <v>846.75</v>
      </c>
      <c r="Q897" s="679">
        <f t="shared" ca="1" si="149"/>
        <v>1384.25</v>
      </c>
      <c r="R897" s="679">
        <f t="shared" ca="1" si="149"/>
        <v>347.75</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87</v>
      </c>
      <c r="U897" s="679">
        <f t="shared" ca="1" si="151"/>
        <v>0</v>
      </c>
      <c r="V897" s="679">
        <f t="shared" ca="1" si="151"/>
        <v>82.5</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HUM_ASR_FY_2022</v>
      </c>
      <c r="AB897" s="958">
        <f t="shared" si="146"/>
        <v>45032</v>
      </c>
      <c r="AC897" t="str">
        <f t="shared" si="147"/>
        <v>Unaudited</v>
      </c>
    </row>
    <row r="898" spans="1:29" x14ac:dyDescent="0.25">
      <c r="A898" t="s">
        <v>420</v>
      </c>
      <c r="B898" t="s">
        <v>1385</v>
      </c>
      <c r="C898" t="s">
        <v>1386</v>
      </c>
      <c r="D898">
        <v>1900</v>
      </c>
      <c r="E898" s="958">
        <v>1</v>
      </c>
      <c r="F898" t="s">
        <v>440</v>
      </c>
      <c r="G898" s="958">
        <v>274</v>
      </c>
      <c r="H898" t="s">
        <v>381</v>
      </c>
      <c r="I898" s="963" t="s">
        <v>488</v>
      </c>
      <c r="J898" s="963" t="s">
        <v>444</v>
      </c>
      <c r="K898" s="963" t="s">
        <v>53</v>
      </c>
      <c r="L898" s="938" t="s">
        <v>42</v>
      </c>
      <c r="M898" s="963" t="s">
        <v>154</v>
      </c>
      <c r="N898" s="679">
        <f t="shared" ca="1" si="150"/>
        <v>88339.77167983391</v>
      </c>
      <c r="O898" s="679">
        <f t="shared" ca="1" si="151"/>
        <v>59121.524526616318</v>
      </c>
      <c r="P898" s="679">
        <f t="shared" ca="1" si="151"/>
        <v>3095.3593493517965</v>
      </c>
      <c r="Q898" s="679">
        <f t="shared" ca="1" si="151"/>
        <v>18291.528219104024</v>
      </c>
      <c r="R898" s="679">
        <f t="shared" ca="1" si="151"/>
        <v>3584.5236473579148</v>
      </c>
      <c r="S898" s="679">
        <f t="shared" ca="1" si="151"/>
        <v>778.36540765103393</v>
      </c>
      <c r="T898" s="679">
        <f t="shared" ca="1" si="151"/>
        <v>480.44474355278982</v>
      </c>
      <c r="U898" s="679">
        <f t="shared" ca="1" si="151"/>
        <v>27.702830928071037</v>
      </c>
      <c r="V898" s="679">
        <f t="shared" ca="1" si="151"/>
        <v>286.19883114353826</v>
      </c>
      <c r="W898" s="679">
        <f t="shared" ca="1" si="152"/>
        <v>0</v>
      </c>
      <c r="X898" s="679">
        <f t="shared" ca="1" si="151"/>
        <v>1461.2345082471982</v>
      </c>
      <c r="Y898" s="679">
        <f t="shared" ca="1" si="151"/>
        <v>1212.8896158812327</v>
      </c>
      <c r="Z898" s="679">
        <f t="shared" ca="1" si="151"/>
        <v>0</v>
      </c>
      <c r="AA898" t="str">
        <f t="shared" ref="AA898:AA961" si="153">file_name</f>
        <v>HUM_ASR_FY_2022</v>
      </c>
      <c r="AB898" s="958">
        <f t="shared" ref="AB898:AB961" si="154">file_date</f>
        <v>45032</v>
      </c>
      <c r="AC898" t="str">
        <f t="shared" ref="AC898:AC961" si="155">status</f>
        <v>Unaudited</v>
      </c>
    </row>
    <row r="899" spans="1:29" x14ac:dyDescent="0.25">
      <c r="A899" t="s">
        <v>420</v>
      </c>
      <c r="B899" t="s">
        <v>1385</v>
      </c>
      <c r="C899" t="s">
        <v>1386</v>
      </c>
      <c r="D899">
        <v>1900</v>
      </c>
      <c r="E899" s="958">
        <v>1</v>
      </c>
      <c r="F899" t="s">
        <v>440</v>
      </c>
      <c r="G899" s="958">
        <v>274</v>
      </c>
      <c r="H899" t="s">
        <v>381</v>
      </c>
      <c r="I899" s="938" t="s">
        <v>488</v>
      </c>
      <c r="J899" s="938" t="s">
        <v>444</v>
      </c>
      <c r="K899" s="938" t="s">
        <v>53</v>
      </c>
      <c r="L899" s="938" t="s">
        <v>43</v>
      </c>
      <c r="M899" s="963" t="s">
        <v>462</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HUM_ASR_FY_2022</v>
      </c>
      <c r="AB899" s="958">
        <f t="shared" si="154"/>
        <v>45032</v>
      </c>
      <c r="AC899" t="str">
        <f t="shared" si="155"/>
        <v>Unaudited</v>
      </c>
    </row>
    <row r="900" spans="1:29" x14ac:dyDescent="0.25">
      <c r="A900" t="s">
        <v>420</v>
      </c>
      <c r="B900" t="s">
        <v>1385</v>
      </c>
      <c r="C900" t="s">
        <v>1386</v>
      </c>
      <c r="D900">
        <v>1900</v>
      </c>
      <c r="E900" s="958">
        <v>1</v>
      </c>
      <c r="F900" t="s">
        <v>440</v>
      </c>
      <c r="G900" s="958">
        <v>274</v>
      </c>
      <c r="H900" t="s">
        <v>381</v>
      </c>
      <c r="I900" s="938" t="s">
        <v>488</v>
      </c>
      <c r="J900" s="938" t="s">
        <v>444</v>
      </c>
      <c r="K900" s="938" t="s">
        <v>920</v>
      </c>
      <c r="L900" s="938" t="s">
        <v>921</v>
      </c>
      <c r="M900" s="963" t="s">
        <v>920</v>
      </c>
      <c r="N900" s="679">
        <f t="shared" ca="1" si="150"/>
        <v>500788.39</v>
      </c>
      <c r="O900" s="679">
        <f t="shared" ca="1" si="151"/>
        <v>472127.11</v>
      </c>
      <c r="P900" s="679">
        <f t="shared" ca="1" si="151"/>
        <v>24930.800000000003</v>
      </c>
      <c r="Q900" s="679">
        <f t="shared" ca="1" si="151"/>
        <v>2751.7799999999997</v>
      </c>
      <c r="R900" s="679">
        <f t="shared" ca="1" si="151"/>
        <v>274.11</v>
      </c>
      <c r="S900" s="679">
        <f t="shared" ca="1" si="151"/>
        <v>356.21000000000004</v>
      </c>
      <c r="T900" s="679">
        <f t="shared" ca="1" si="151"/>
        <v>0</v>
      </c>
      <c r="U900" s="679">
        <f t="shared" ca="1" si="151"/>
        <v>63.93</v>
      </c>
      <c r="V900" s="679">
        <f t="shared" ca="1" si="151"/>
        <v>273.25</v>
      </c>
      <c r="W900" s="679">
        <f t="shared" ca="1" si="152"/>
        <v>0</v>
      </c>
      <c r="X900" s="679">
        <f t="shared" ca="1" si="151"/>
        <v>0</v>
      </c>
      <c r="Y900" s="679">
        <f t="shared" ca="1" si="151"/>
        <v>11.2</v>
      </c>
      <c r="Z900" s="679">
        <f t="shared" ca="1" si="151"/>
        <v>0</v>
      </c>
      <c r="AA900" t="str">
        <f t="shared" si="153"/>
        <v>HUM_ASR_FY_2022</v>
      </c>
      <c r="AB900" s="958">
        <f t="shared" si="154"/>
        <v>45032</v>
      </c>
      <c r="AC900" t="str">
        <f t="shared" si="155"/>
        <v>Unaudited</v>
      </c>
    </row>
    <row r="901" spans="1:29" x14ac:dyDescent="0.25">
      <c r="A901" t="s">
        <v>420</v>
      </c>
      <c r="B901" t="s">
        <v>1385</v>
      </c>
      <c r="C901" t="s">
        <v>1386</v>
      </c>
      <c r="D901">
        <v>1900</v>
      </c>
      <c r="E901" s="958">
        <v>1</v>
      </c>
      <c r="F901" t="s">
        <v>440</v>
      </c>
      <c r="G901" s="958">
        <v>274</v>
      </c>
      <c r="H901" t="s">
        <v>381</v>
      </c>
      <c r="I901" s="938" t="s">
        <v>488</v>
      </c>
      <c r="J901" s="938" t="s">
        <v>444</v>
      </c>
      <c r="K901" s="938" t="s">
        <v>920</v>
      </c>
      <c r="L901" s="938" t="s">
        <v>922</v>
      </c>
      <c r="M901" s="963" t="s">
        <v>925</v>
      </c>
      <c r="N901" s="679">
        <f t="shared" ca="1" si="150"/>
        <v>12480.683978652538</v>
      </c>
      <c r="O901" s="679">
        <f t="shared" ca="1" si="151"/>
        <v>11766.385513978321</v>
      </c>
      <c r="P901" s="679">
        <f t="shared" ca="1" si="151"/>
        <v>621.32717600539979</v>
      </c>
      <c r="Q901" s="679">
        <f t="shared" ca="1" si="151"/>
        <v>68.580057454559778</v>
      </c>
      <c r="R901" s="679">
        <f t="shared" ca="1" si="151"/>
        <v>6.8313889732716211</v>
      </c>
      <c r="S901" s="679">
        <f t="shared" ca="1" si="151"/>
        <v>8.8774910297657303</v>
      </c>
      <c r="T901" s="679">
        <f t="shared" ca="1" si="151"/>
        <v>0</v>
      </c>
      <c r="U901" s="679">
        <f t="shared" ca="1" si="151"/>
        <v>1.5932680203613685</v>
      </c>
      <c r="V901" s="679">
        <f t="shared" ca="1" si="151"/>
        <v>6.8099559919246673</v>
      </c>
      <c r="W901" s="679">
        <f t="shared" ca="1" si="152"/>
        <v>0</v>
      </c>
      <c r="X901" s="679">
        <f t="shared" ca="1" si="151"/>
        <v>0</v>
      </c>
      <c r="Y901" s="679">
        <f t="shared" ca="1" si="151"/>
        <v>0.27912719893707694</v>
      </c>
      <c r="Z901" s="679">
        <f t="shared" ca="1" si="151"/>
        <v>0</v>
      </c>
      <c r="AA901" t="str">
        <f t="shared" si="153"/>
        <v>HUM_ASR_FY_2022</v>
      </c>
      <c r="AB901" s="958">
        <f t="shared" si="154"/>
        <v>45032</v>
      </c>
      <c r="AC901" t="str">
        <f t="shared" si="155"/>
        <v>Unaudited</v>
      </c>
    </row>
    <row r="902" spans="1:29" x14ac:dyDescent="0.25">
      <c r="A902" t="s">
        <v>420</v>
      </c>
      <c r="B902" t="s">
        <v>1385</v>
      </c>
      <c r="C902" t="s">
        <v>1386</v>
      </c>
      <c r="D902">
        <v>1900</v>
      </c>
      <c r="E902" s="958">
        <v>1</v>
      </c>
      <c r="F902" t="s">
        <v>440</v>
      </c>
      <c r="G902" s="958">
        <v>274</v>
      </c>
      <c r="H902" t="s">
        <v>381</v>
      </c>
      <c r="I902" s="938" t="s">
        <v>488</v>
      </c>
      <c r="J902" s="938" t="s">
        <v>444</v>
      </c>
      <c r="K902" s="938" t="s">
        <v>920</v>
      </c>
      <c r="L902" s="938" t="s">
        <v>923</v>
      </c>
      <c r="M902" s="963" t="s">
        <v>926</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HUM_ASR_FY_2022</v>
      </c>
      <c r="AB902" s="958">
        <f t="shared" si="154"/>
        <v>45032</v>
      </c>
      <c r="AC902" t="str">
        <f t="shared" si="155"/>
        <v>Unaudited</v>
      </c>
    </row>
    <row r="903" spans="1:29" x14ac:dyDescent="0.25">
      <c r="A903" t="s">
        <v>420</v>
      </c>
      <c r="B903" t="s">
        <v>1385</v>
      </c>
      <c r="C903" t="s">
        <v>1386</v>
      </c>
      <c r="D903">
        <v>1900</v>
      </c>
      <c r="E903" s="958">
        <v>1</v>
      </c>
      <c r="F903" t="s">
        <v>440</v>
      </c>
      <c r="G903" s="958">
        <v>274</v>
      </c>
      <c r="H903" t="s">
        <v>381</v>
      </c>
      <c r="I903" s="938" t="s">
        <v>488</v>
      </c>
      <c r="J903" s="938" t="s">
        <v>444</v>
      </c>
      <c r="K903" s="938" t="s">
        <v>445</v>
      </c>
      <c r="L903" s="938">
        <v>5.0999999999999996</v>
      </c>
      <c r="M903" s="963" t="s">
        <v>37</v>
      </c>
      <c r="N903" s="679">
        <f t="shared" ca="1" si="150"/>
        <v>178.05</v>
      </c>
      <c r="O903" s="679">
        <f t="shared" ca="1" si="151"/>
        <v>178.05</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HUM_ASR_FY_2022</v>
      </c>
      <c r="AB903" s="958">
        <f t="shared" si="154"/>
        <v>45032</v>
      </c>
      <c r="AC903" t="str">
        <f t="shared" si="155"/>
        <v>Unaudited</v>
      </c>
    </row>
    <row r="904" spans="1:29" ht="30" x14ac:dyDescent="0.25">
      <c r="A904" t="s">
        <v>420</v>
      </c>
      <c r="B904" t="s">
        <v>1385</v>
      </c>
      <c r="C904" t="s">
        <v>1386</v>
      </c>
      <c r="D904">
        <v>1900</v>
      </c>
      <c r="E904" s="958">
        <v>1</v>
      </c>
      <c r="F904" t="s">
        <v>440</v>
      </c>
      <c r="G904" s="958">
        <v>274</v>
      </c>
      <c r="H904" t="s">
        <v>381</v>
      </c>
      <c r="I904" s="938" t="s">
        <v>488</v>
      </c>
      <c r="J904" s="938" t="s">
        <v>444</v>
      </c>
      <c r="K904" s="938" t="s">
        <v>445</v>
      </c>
      <c r="L904" s="938">
        <v>5.2</v>
      </c>
      <c r="M904" s="963" t="s">
        <v>303</v>
      </c>
      <c r="N904" s="679">
        <f t="shared" ca="1" si="150"/>
        <v>1387775.7899999998</v>
      </c>
      <c r="O904" s="679">
        <f t="shared" ca="1" si="151"/>
        <v>586141.62999999989</v>
      </c>
      <c r="P904" s="679">
        <f t="shared" ca="1" si="151"/>
        <v>29334.039999999997</v>
      </c>
      <c r="Q904" s="679">
        <f t="shared" ca="1" si="151"/>
        <v>381624.18</v>
      </c>
      <c r="R904" s="679">
        <f t="shared" ca="1" si="151"/>
        <v>98115.599999999977</v>
      </c>
      <c r="S904" s="679">
        <f t="shared" ca="1" si="151"/>
        <v>108295.95999999998</v>
      </c>
      <c r="T904" s="679">
        <f t="shared" ca="1" si="151"/>
        <v>13661.51</v>
      </c>
      <c r="U904" s="679">
        <f t="shared" ca="1" si="151"/>
        <v>1066.08</v>
      </c>
      <c r="V904" s="679">
        <f t="shared" ca="1" si="151"/>
        <v>4565.87</v>
      </c>
      <c r="W904" s="679">
        <f t="shared" ca="1" si="152"/>
        <v>0</v>
      </c>
      <c r="X904" s="679">
        <f t="shared" ca="1" si="151"/>
        <v>142987.98000000001</v>
      </c>
      <c r="Y904" s="679">
        <f t="shared" ca="1" si="151"/>
        <v>21982.94</v>
      </c>
      <c r="Z904" s="679">
        <f t="shared" ca="1" si="151"/>
        <v>0</v>
      </c>
      <c r="AA904" t="str">
        <f t="shared" si="153"/>
        <v>HUM_ASR_FY_2022</v>
      </c>
      <c r="AB904" s="958">
        <f t="shared" si="154"/>
        <v>45032</v>
      </c>
      <c r="AC904" t="str">
        <f t="shared" si="155"/>
        <v>Unaudited</v>
      </c>
    </row>
    <row r="905" spans="1:29" ht="30" x14ac:dyDescent="0.25">
      <c r="A905" t="s">
        <v>420</v>
      </c>
      <c r="B905" t="s">
        <v>1385</v>
      </c>
      <c r="C905" t="s">
        <v>1386</v>
      </c>
      <c r="D905">
        <v>1900</v>
      </c>
      <c r="E905" s="958">
        <v>1</v>
      </c>
      <c r="F905" t="s">
        <v>440</v>
      </c>
      <c r="G905" s="958">
        <v>274</v>
      </c>
      <c r="H905" t="s">
        <v>381</v>
      </c>
      <c r="I905" s="938" t="s">
        <v>488</v>
      </c>
      <c r="J905" s="938" t="s">
        <v>444</v>
      </c>
      <c r="K905" s="938" t="s">
        <v>445</v>
      </c>
      <c r="L905" s="946">
        <v>5.3</v>
      </c>
      <c r="M905" s="961" t="s">
        <v>304</v>
      </c>
      <c r="N905" s="679">
        <f t="shared" ca="1" si="150"/>
        <v>4.4373748009595131</v>
      </c>
      <c r="O905" s="679">
        <f t="shared" ca="1" si="151"/>
        <v>4.4373748009595131</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HUM_ASR_FY_2022</v>
      </c>
      <c r="AB905" s="958">
        <f t="shared" si="154"/>
        <v>45032</v>
      </c>
      <c r="AC905" t="str">
        <f t="shared" si="155"/>
        <v>Unaudited</v>
      </c>
    </row>
    <row r="906" spans="1:29" x14ac:dyDescent="0.25">
      <c r="A906" t="s">
        <v>420</v>
      </c>
      <c r="B906" t="s">
        <v>1385</v>
      </c>
      <c r="C906" t="s">
        <v>1386</v>
      </c>
      <c r="D906">
        <v>1900</v>
      </c>
      <c r="E906" s="958">
        <v>1</v>
      </c>
      <c r="F906" t="s">
        <v>440</v>
      </c>
      <c r="G906" s="958">
        <v>274</v>
      </c>
      <c r="H906" t="s">
        <v>381</v>
      </c>
      <c r="I906" s="938" t="s">
        <v>488</v>
      </c>
      <c r="J906" s="938" t="s">
        <v>444</v>
      </c>
      <c r="K906" s="938" t="s">
        <v>445</v>
      </c>
      <c r="L906" s="938" t="s">
        <v>82</v>
      </c>
      <c r="M906" s="963" t="s">
        <v>453</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HUM_ASR_FY_2022</v>
      </c>
      <c r="AB906" s="958">
        <f t="shared" si="154"/>
        <v>45032</v>
      </c>
      <c r="AC906" t="str">
        <f t="shared" si="155"/>
        <v>Unaudited</v>
      </c>
    </row>
    <row r="907" spans="1:29" x14ac:dyDescent="0.25">
      <c r="A907" t="s">
        <v>420</v>
      </c>
      <c r="B907" t="s">
        <v>1385</v>
      </c>
      <c r="C907" t="s">
        <v>1386</v>
      </c>
      <c r="D907">
        <v>1900</v>
      </c>
      <c r="E907" s="958">
        <v>1</v>
      </c>
      <c r="F907" t="s">
        <v>440</v>
      </c>
      <c r="G907" s="958">
        <v>274</v>
      </c>
      <c r="H907" t="s">
        <v>381</v>
      </c>
      <c r="I907" s="938" t="s">
        <v>488</v>
      </c>
      <c r="J907" s="938" t="s">
        <v>444</v>
      </c>
      <c r="K907" s="938" t="s">
        <v>446</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HUM_ASR_FY_2022</v>
      </c>
      <c r="AB907" s="958">
        <f t="shared" si="154"/>
        <v>45032</v>
      </c>
      <c r="AC907" t="str">
        <f t="shared" si="155"/>
        <v>Unaudited</v>
      </c>
    </row>
    <row r="908" spans="1:29" x14ac:dyDescent="0.25">
      <c r="A908" t="s">
        <v>420</v>
      </c>
      <c r="B908" t="s">
        <v>1385</v>
      </c>
      <c r="C908" t="s">
        <v>1386</v>
      </c>
      <c r="D908">
        <v>1900</v>
      </c>
      <c r="E908" s="958">
        <v>1</v>
      </c>
      <c r="F908" t="s">
        <v>440</v>
      </c>
      <c r="G908" s="958">
        <v>274</v>
      </c>
      <c r="H908" t="s">
        <v>381</v>
      </c>
      <c r="I908" s="938" t="s">
        <v>488</v>
      </c>
      <c r="J908" s="938" t="s">
        <v>444</v>
      </c>
      <c r="K908" s="938" t="s">
        <v>446</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HUM_ASR_FY_2022</v>
      </c>
      <c r="AB908" s="958">
        <f t="shared" si="154"/>
        <v>45032</v>
      </c>
      <c r="AC908" t="str">
        <f t="shared" si="155"/>
        <v>Unaudited</v>
      </c>
    </row>
    <row r="909" spans="1:29" x14ac:dyDescent="0.25">
      <c r="A909" t="s">
        <v>420</v>
      </c>
      <c r="B909" t="s">
        <v>1385</v>
      </c>
      <c r="C909" t="s">
        <v>1386</v>
      </c>
      <c r="D909">
        <v>1900</v>
      </c>
      <c r="E909" s="958">
        <v>1</v>
      </c>
      <c r="F909" t="s">
        <v>440</v>
      </c>
      <c r="G909" s="958">
        <v>274</v>
      </c>
      <c r="H909" t="s">
        <v>381</v>
      </c>
      <c r="I909" s="938" t="s">
        <v>488</v>
      </c>
      <c r="J909" s="938" t="s">
        <v>444</v>
      </c>
      <c r="K909" s="938" t="s">
        <v>446</v>
      </c>
      <c r="L909" s="938">
        <v>6.3</v>
      </c>
      <c r="M909" s="963" t="s">
        <v>184</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HUM_ASR_FY_2022</v>
      </c>
      <c r="AB909" s="958">
        <f t="shared" si="154"/>
        <v>45032</v>
      </c>
      <c r="AC909" t="str">
        <f t="shared" si="155"/>
        <v>Unaudited</v>
      </c>
    </row>
    <row r="910" spans="1:29" x14ac:dyDescent="0.25">
      <c r="A910" t="s">
        <v>420</v>
      </c>
      <c r="B910" t="s">
        <v>1385</v>
      </c>
      <c r="C910" t="s">
        <v>1386</v>
      </c>
      <c r="D910">
        <v>1900</v>
      </c>
      <c r="E910" s="958">
        <v>1</v>
      </c>
      <c r="F910" t="s">
        <v>440</v>
      </c>
      <c r="G910" s="958">
        <v>274</v>
      </c>
      <c r="H910" t="s">
        <v>381</v>
      </c>
      <c r="I910" s="938" t="s">
        <v>488</v>
      </c>
      <c r="J910" s="938" t="s">
        <v>444</v>
      </c>
      <c r="K910" s="938" t="s">
        <v>446</v>
      </c>
      <c r="L910" s="946" t="s">
        <v>87</v>
      </c>
      <c r="M910" s="961" t="s">
        <v>454</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HUM_ASR_FY_2022</v>
      </c>
      <c r="AB910" s="958">
        <f t="shared" si="154"/>
        <v>45032</v>
      </c>
      <c r="AC910" t="str">
        <f t="shared" si="155"/>
        <v>Unaudited</v>
      </c>
    </row>
    <row r="911" spans="1:29" x14ac:dyDescent="0.25">
      <c r="A911" t="s">
        <v>420</v>
      </c>
      <c r="B911" t="s">
        <v>1385</v>
      </c>
      <c r="C911" t="s">
        <v>1386</v>
      </c>
      <c r="D911">
        <v>1900</v>
      </c>
      <c r="E911" s="958">
        <v>1</v>
      </c>
      <c r="F911" t="s">
        <v>440</v>
      </c>
      <c r="G911" s="958">
        <v>274</v>
      </c>
      <c r="H911" t="s">
        <v>381</v>
      </c>
      <c r="I911" s="963" t="s">
        <v>488</v>
      </c>
      <c r="J911" s="963" t="s">
        <v>444</v>
      </c>
      <c r="K911" s="963" t="s">
        <v>447</v>
      </c>
      <c r="L911" s="954">
        <v>7.1</v>
      </c>
      <c r="M911" s="963" t="s">
        <v>20</v>
      </c>
      <c r="N911" s="679">
        <f t="shared" ca="1" si="150"/>
        <v>158697.44999999998</v>
      </c>
      <c r="O911" s="679">
        <f t="shared" ca="1" si="151"/>
        <v>54713.44999999999</v>
      </c>
      <c r="P911" s="679">
        <f t="shared" ca="1" si="151"/>
        <v>6845.34</v>
      </c>
      <c r="Q911" s="679">
        <f t="shared" ca="1" si="151"/>
        <v>33065.22</v>
      </c>
      <c r="R911" s="679">
        <f t="shared" ca="1" si="151"/>
        <v>10049</v>
      </c>
      <c r="S911" s="679">
        <f t="shared" ca="1" si="151"/>
        <v>12100.609999999999</v>
      </c>
      <c r="T911" s="679">
        <f t="shared" ca="1" si="151"/>
        <v>250</v>
      </c>
      <c r="U911" s="679">
        <f t="shared" ca="1" si="151"/>
        <v>0</v>
      </c>
      <c r="V911" s="679">
        <f t="shared" ca="1" si="151"/>
        <v>842</v>
      </c>
      <c r="W911" s="679">
        <f t="shared" ca="1" si="152"/>
        <v>0</v>
      </c>
      <c r="X911" s="679">
        <f t="shared" ca="1" si="151"/>
        <v>36672.829999999994</v>
      </c>
      <c r="Y911" s="679">
        <f t="shared" ca="1" si="151"/>
        <v>4159</v>
      </c>
      <c r="Z911" s="679">
        <f t="shared" ca="1" si="151"/>
        <v>0</v>
      </c>
      <c r="AA911" t="str">
        <f t="shared" si="153"/>
        <v>HUM_ASR_FY_2022</v>
      </c>
      <c r="AB911" s="958">
        <f t="shared" si="154"/>
        <v>45032</v>
      </c>
      <c r="AC911" t="str">
        <f t="shared" si="155"/>
        <v>Unaudited</v>
      </c>
    </row>
    <row r="912" spans="1:29" x14ac:dyDescent="0.25">
      <c r="A912" t="s">
        <v>420</v>
      </c>
      <c r="B912" t="s">
        <v>1385</v>
      </c>
      <c r="C912" t="s">
        <v>1386</v>
      </c>
      <c r="D912">
        <v>1900</v>
      </c>
      <c r="E912" s="958">
        <v>1</v>
      </c>
      <c r="F912" t="s">
        <v>440</v>
      </c>
      <c r="G912" s="958">
        <v>274</v>
      </c>
      <c r="H912" t="s">
        <v>381</v>
      </c>
      <c r="I912" s="959" t="s">
        <v>488</v>
      </c>
      <c r="J912" s="959" t="s">
        <v>444</v>
      </c>
      <c r="K912" s="959" t="s">
        <v>447</v>
      </c>
      <c r="L912" s="954">
        <v>7.2</v>
      </c>
      <c r="M912" s="959" t="s">
        <v>21</v>
      </c>
      <c r="N912" s="679">
        <f t="shared" ca="1" si="150"/>
        <v>1167555.3599999999</v>
      </c>
      <c r="O912" s="679">
        <f t="shared" ca="1" si="151"/>
        <v>947524.53999999992</v>
      </c>
      <c r="P912" s="679">
        <f t="shared" ca="1" si="151"/>
        <v>27348.300000000003</v>
      </c>
      <c r="Q912" s="679">
        <f t="shared" ca="1" si="151"/>
        <v>59891.33</v>
      </c>
      <c r="R912" s="679">
        <f t="shared" ca="1" si="151"/>
        <v>16886.489999999998</v>
      </c>
      <c r="S912" s="679">
        <f t="shared" ca="1" si="151"/>
        <v>35277.86</v>
      </c>
      <c r="T912" s="679">
        <f t="shared" ca="1" si="151"/>
        <v>5310.49</v>
      </c>
      <c r="U912" s="679">
        <f t="shared" ca="1" si="151"/>
        <v>21198.550000000003</v>
      </c>
      <c r="V912" s="679">
        <f t="shared" ca="1" si="151"/>
        <v>2430.96</v>
      </c>
      <c r="W912" s="679">
        <f t="shared" ca="1" si="152"/>
        <v>0</v>
      </c>
      <c r="X912" s="679">
        <f t="shared" ca="1" si="151"/>
        <v>46578.93</v>
      </c>
      <c r="Y912" s="679">
        <f t="shared" ca="1" si="151"/>
        <v>5107.91</v>
      </c>
      <c r="Z912" s="679">
        <f t="shared" ca="1" si="151"/>
        <v>0</v>
      </c>
      <c r="AA912" t="str">
        <f t="shared" si="153"/>
        <v>HUM_ASR_FY_2022</v>
      </c>
      <c r="AB912" s="958">
        <f t="shared" si="154"/>
        <v>45032</v>
      </c>
      <c r="AC912" t="str">
        <f t="shared" si="155"/>
        <v>Unaudited</v>
      </c>
    </row>
    <row r="913" spans="1:29" x14ac:dyDescent="0.25">
      <c r="A913" t="s">
        <v>420</v>
      </c>
      <c r="B913" t="s">
        <v>1385</v>
      </c>
      <c r="C913" t="s">
        <v>1386</v>
      </c>
      <c r="D913">
        <v>1900</v>
      </c>
      <c r="E913" s="958">
        <v>1</v>
      </c>
      <c r="F913" t="s">
        <v>440</v>
      </c>
      <c r="G913" s="958">
        <v>274</v>
      </c>
      <c r="H913" t="s">
        <v>381</v>
      </c>
      <c r="I913" s="959" t="s">
        <v>488</v>
      </c>
      <c r="J913" s="959" t="s">
        <v>444</v>
      </c>
      <c r="K913" s="959" t="s">
        <v>447</v>
      </c>
      <c r="L913" s="938">
        <v>7.3</v>
      </c>
      <c r="M913" s="959" t="s">
        <v>155</v>
      </c>
      <c r="N913" s="679">
        <f t="shared" ca="1" si="150"/>
        <v>3955.0691693711442</v>
      </c>
      <c r="O913" s="679">
        <f t="shared" ca="1" si="151"/>
        <v>1363.5725038110543</v>
      </c>
      <c r="P913" s="679">
        <f t="shared" ca="1" si="151"/>
        <v>170.60005178320807</v>
      </c>
      <c r="Q913" s="679">
        <f t="shared" ca="1" si="151"/>
        <v>824.05377150341201</v>
      </c>
      <c r="R913" s="679">
        <f t="shared" ca="1" si="151"/>
        <v>250.44189483202555</v>
      </c>
      <c r="S913" s="679">
        <f t="shared" ca="1" si="151"/>
        <v>301.57226560089128</v>
      </c>
      <c r="T913" s="679">
        <f t="shared" ca="1" si="151"/>
        <v>6.2305178334168962</v>
      </c>
      <c r="U913" s="679">
        <f t="shared" ca="1" si="151"/>
        <v>0</v>
      </c>
      <c r="V913" s="679">
        <f t="shared" ca="1" si="151"/>
        <v>20.984384062948106</v>
      </c>
      <c r="W913" s="679">
        <f t="shared" ca="1" si="152"/>
        <v>0</v>
      </c>
      <c r="X913" s="679">
        <f t="shared" ca="1" si="151"/>
        <v>913.96288526746434</v>
      </c>
      <c r="Y913" s="679">
        <f t="shared" ca="1" si="151"/>
        <v>103.65089467672348</v>
      </c>
      <c r="Z913" s="679">
        <f t="shared" ca="1" si="151"/>
        <v>0</v>
      </c>
      <c r="AA913" t="str">
        <f t="shared" si="153"/>
        <v>HUM_ASR_FY_2022</v>
      </c>
      <c r="AB913" s="958">
        <f t="shared" si="154"/>
        <v>45032</v>
      </c>
      <c r="AC913" t="str">
        <f t="shared" si="155"/>
        <v>Unaudited</v>
      </c>
    </row>
    <row r="914" spans="1:29" x14ac:dyDescent="0.25">
      <c r="A914" t="s">
        <v>420</v>
      </c>
      <c r="B914" t="s">
        <v>1385</v>
      </c>
      <c r="C914" t="s">
        <v>1386</v>
      </c>
      <c r="D914">
        <v>1900</v>
      </c>
      <c r="E914" s="958">
        <v>1</v>
      </c>
      <c r="F914" t="s">
        <v>440</v>
      </c>
      <c r="G914" s="958">
        <v>274</v>
      </c>
      <c r="H914" t="s">
        <v>381</v>
      </c>
      <c r="I914" s="959" t="s">
        <v>488</v>
      </c>
      <c r="J914" s="959" t="s">
        <v>444</v>
      </c>
      <c r="K914" s="959" t="s">
        <v>447</v>
      </c>
      <c r="L914" s="938" t="s">
        <v>91</v>
      </c>
      <c r="M914" s="959" t="s">
        <v>455</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HUM_ASR_FY_2022</v>
      </c>
      <c r="AB914" s="958">
        <f t="shared" si="154"/>
        <v>45032</v>
      </c>
      <c r="AC914" t="str">
        <f t="shared" si="155"/>
        <v>Unaudited</v>
      </c>
    </row>
    <row r="915" spans="1:29" x14ac:dyDescent="0.25">
      <c r="A915" t="s">
        <v>420</v>
      </c>
      <c r="B915" t="s">
        <v>1385</v>
      </c>
      <c r="C915" t="s">
        <v>1386</v>
      </c>
      <c r="D915">
        <v>1900</v>
      </c>
      <c r="E915" s="958">
        <v>1</v>
      </c>
      <c r="F915" t="s">
        <v>440</v>
      </c>
      <c r="G915" s="958">
        <v>274</v>
      </c>
      <c r="H915" t="s">
        <v>381</v>
      </c>
      <c r="I915" s="966" t="s">
        <v>488</v>
      </c>
      <c r="J915" s="966" t="s">
        <v>444</v>
      </c>
      <c r="K915" s="966" t="s">
        <v>448</v>
      </c>
      <c r="L915" s="946">
        <v>8.1</v>
      </c>
      <c r="M915" s="966" t="s">
        <v>22</v>
      </c>
      <c r="N915" s="679">
        <f t="shared" ca="1" si="150"/>
        <v>4566810.43</v>
      </c>
      <c r="O915" s="679">
        <f t="shared" ca="1" si="151"/>
        <v>2067927.2299999995</v>
      </c>
      <c r="P915" s="679">
        <f t="shared" ca="1" si="151"/>
        <v>224140.34000000003</v>
      </c>
      <c r="Q915" s="679">
        <f t="shared" ca="1" si="151"/>
        <v>1462031.3</v>
      </c>
      <c r="R915" s="679">
        <f t="shared" ca="1" si="151"/>
        <v>471651.10999999993</v>
      </c>
      <c r="S915" s="679">
        <f t="shared" ca="1" si="151"/>
        <v>818.82</v>
      </c>
      <c r="T915" s="679">
        <f t="shared" ca="1" si="151"/>
        <v>16913.509999999998</v>
      </c>
      <c r="U915" s="679">
        <f t="shared" ca="1" si="151"/>
        <v>0</v>
      </c>
      <c r="V915" s="679">
        <f t="shared" ca="1" si="151"/>
        <v>120477.79999999999</v>
      </c>
      <c r="W915" s="679">
        <f t="shared" ca="1" si="152"/>
        <v>0</v>
      </c>
      <c r="X915" s="679">
        <f t="shared" ca="1" si="151"/>
        <v>5169.4900000000007</v>
      </c>
      <c r="Y915" s="679">
        <f t="shared" ca="1" si="151"/>
        <v>197680.83000000002</v>
      </c>
      <c r="Z915" s="679">
        <f t="shared" ca="1" si="151"/>
        <v>0</v>
      </c>
      <c r="AA915" t="str">
        <f t="shared" si="153"/>
        <v>HUM_ASR_FY_2022</v>
      </c>
      <c r="AB915" s="958">
        <f t="shared" si="154"/>
        <v>45032</v>
      </c>
      <c r="AC915" t="str">
        <f t="shared" si="155"/>
        <v>Unaudited</v>
      </c>
    </row>
    <row r="916" spans="1:29" x14ac:dyDescent="0.25">
      <c r="A916" t="s">
        <v>420</v>
      </c>
      <c r="B916" t="s">
        <v>1385</v>
      </c>
      <c r="C916" t="s">
        <v>1386</v>
      </c>
      <c r="D916">
        <v>1900</v>
      </c>
      <c r="E916" s="958">
        <v>1</v>
      </c>
      <c r="F916" t="s">
        <v>440</v>
      </c>
      <c r="G916" s="958">
        <v>274</v>
      </c>
      <c r="H916" t="s">
        <v>381</v>
      </c>
      <c r="I916" s="938" t="s">
        <v>488</v>
      </c>
      <c r="J916" s="938" t="s">
        <v>444</v>
      </c>
      <c r="K916" s="938" t="s">
        <v>448</v>
      </c>
      <c r="L916" s="938" t="s">
        <v>112</v>
      </c>
      <c r="M916" s="959" t="s">
        <v>443</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HUM_ASR_FY_2022</v>
      </c>
      <c r="AB916" s="958">
        <f t="shared" si="154"/>
        <v>45032</v>
      </c>
      <c r="AC916" t="str">
        <f t="shared" si="155"/>
        <v>Unaudited</v>
      </c>
    </row>
    <row r="917" spans="1:29" x14ac:dyDescent="0.25">
      <c r="A917" t="s">
        <v>420</v>
      </c>
      <c r="B917" t="s">
        <v>1385</v>
      </c>
      <c r="C917" t="s">
        <v>1386</v>
      </c>
      <c r="D917">
        <v>1900</v>
      </c>
      <c r="E917" s="958">
        <v>1</v>
      </c>
      <c r="F917" t="s">
        <v>440</v>
      </c>
      <c r="G917" s="958">
        <v>274</v>
      </c>
      <c r="H917" t="s">
        <v>381</v>
      </c>
      <c r="I917" s="938" t="s">
        <v>488</v>
      </c>
      <c r="J917" s="938" t="s">
        <v>444</v>
      </c>
      <c r="K917" s="938" t="s">
        <v>448</v>
      </c>
      <c r="L917" s="944" t="s">
        <v>114</v>
      </c>
      <c r="M917" s="960" t="s">
        <v>157</v>
      </c>
      <c r="N917" s="679">
        <f t="shared" ca="1" si="150"/>
        <v>3.8377497646714711</v>
      </c>
      <c r="O917" s="679">
        <f t="shared" ca="1" si="151"/>
        <v>1.737796512891433</v>
      </c>
      <c r="P917" s="679">
        <f t="shared" ca="1" si="151"/>
        <v>0.18835783754842297</v>
      </c>
      <c r="Q917" s="679">
        <f t="shared" ca="1" si="151"/>
        <v>1.228627805669027</v>
      </c>
      <c r="R917" s="679">
        <f t="shared" ca="1" si="151"/>
        <v>0.39635517264278869</v>
      </c>
      <c r="S917" s="679">
        <f t="shared" ca="1" si="151"/>
        <v>6.8810087707281821E-4</v>
      </c>
      <c r="T917" s="679">
        <f t="shared" ca="1" si="151"/>
        <v>1.4213381531203294E-2</v>
      </c>
      <c r="U917" s="679">
        <f t="shared" ca="1" si="151"/>
        <v>0</v>
      </c>
      <c r="V917" s="679">
        <f t="shared" ca="1" si="151"/>
        <v>0.1012443270166869</v>
      </c>
      <c r="W917" s="679">
        <f t="shared" ca="1" si="152"/>
        <v>0</v>
      </c>
      <c r="X917" s="679">
        <f t="shared" ca="1" si="151"/>
        <v>4.344215582202637E-3</v>
      </c>
      <c r="Y917" s="679">
        <f t="shared" ca="1" si="151"/>
        <v>0.16612241091263363</v>
      </c>
      <c r="Z917" s="679">
        <f t="shared" ca="1" si="151"/>
        <v>0</v>
      </c>
      <c r="AA917" t="str">
        <f t="shared" si="153"/>
        <v>HUM_ASR_FY_2022</v>
      </c>
      <c r="AB917" s="958">
        <f t="shared" si="154"/>
        <v>45032</v>
      </c>
      <c r="AC917" t="str">
        <f t="shared" si="155"/>
        <v>Unaudited</v>
      </c>
    </row>
    <row r="918" spans="1:29" x14ac:dyDescent="0.25">
      <c r="A918" t="s">
        <v>420</v>
      </c>
      <c r="B918" t="s">
        <v>1385</v>
      </c>
      <c r="C918" t="s">
        <v>1386</v>
      </c>
      <c r="D918">
        <v>1900</v>
      </c>
      <c r="E918" s="958">
        <v>1</v>
      </c>
      <c r="F918" t="s">
        <v>440</v>
      </c>
      <c r="G918" s="958">
        <v>274</v>
      </c>
      <c r="H918" t="s">
        <v>381</v>
      </c>
      <c r="I918" s="959" t="s">
        <v>488</v>
      </c>
      <c r="J918" s="959" t="s">
        <v>444</v>
      </c>
      <c r="K918" s="959" t="s">
        <v>448</v>
      </c>
      <c r="L918" s="938" t="s">
        <v>115</v>
      </c>
      <c r="M918" s="959" t="s">
        <v>113</v>
      </c>
      <c r="N918" s="679">
        <f t="shared" ca="1" si="150"/>
        <v>-12742.780000000002</v>
      </c>
      <c r="O918" s="679">
        <f t="shared" ca="1" si="151"/>
        <v>-5770.1413605423941</v>
      </c>
      <c r="P918" s="679">
        <f t="shared" ca="1" si="151"/>
        <v>-625.4192254144433</v>
      </c>
      <c r="Q918" s="679">
        <f t="shared" ca="1" si="151"/>
        <v>-4079.5087719491789</v>
      </c>
      <c r="R918" s="679">
        <f t="shared" ca="1" si="151"/>
        <v>-1316.0490069840275</v>
      </c>
      <c r="S918" s="679">
        <f t="shared" ca="1" si="151"/>
        <v>-2.284755034073092</v>
      </c>
      <c r="T918" s="679">
        <f t="shared" ca="1" si="151"/>
        <v>-47.193799756168119</v>
      </c>
      <c r="U918" s="679">
        <f t="shared" ca="1" si="151"/>
        <v>0</v>
      </c>
      <c r="V918" s="679">
        <f t="shared" ca="1" si="151"/>
        <v>-336.16943900252937</v>
      </c>
      <c r="W918" s="679">
        <f t="shared" ca="1" si="152"/>
        <v>0</v>
      </c>
      <c r="X918" s="679">
        <f t="shared" ca="1" si="151"/>
        <v>-14.424437973047199</v>
      </c>
      <c r="Y918" s="679">
        <f t="shared" ca="1" si="151"/>
        <v>-551.58920334413801</v>
      </c>
      <c r="Z918" s="679">
        <f t="shared" ca="1" si="151"/>
        <v>0</v>
      </c>
      <c r="AA918" t="str">
        <f t="shared" si="153"/>
        <v>HUM_ASR_FY_2022</v>
      </c>
      <c r="AB918" s="958">
        <f t="shared" si="154"/>
        <v>45032</v>
      </c>
      <c r="AC918" t="str">
        <f t="shared" si="155"/>
        <v>Unaudited</v>
      </c>
    </row>
    <row r="919" spans="1:29" x14ac:dyDescent="0.25">
      <c r="A919" t="s">
        <v>420</v>
      </c>
      <c r="B919" t="s">
        <v>1385</v>
      </c>
      <c r="C919" t="s">
        <v>1386</v>
      </c>
      <c r="D919">
        <v>1900</v>
      </c>
      <c r="E919" s="958">
        <v>1</v>
      </c>
      <c r="F919" t="s">
        <v>440</v>
      </c>
      <c r="G919" s="958">
        <v>274</v>
      </c>
      <c r="H919" t="s">
        <v>381</v>
      </c>
      <c r="I919" s="938" t="s">
        <v>488</v>
      </c>
      <c r="J919" s="938" t="s">
        <v>444</v>
      </c>
      <c r="K919" s="938" t="s">
        <v>448</v>
      </c>
      <c r="L919" s="938" t="s">
        <v>116</v>
      </c>
      <c r="M919" s="959" t="s">
        <v>158</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HUM_ASR_FY_2022</v>
      </c>
      <c r="AB919" s="958">
        <f t="shared" si="154"/>
        <v>45032</v>
      </c>
      <c r="AC919" t="str">
        <f t="shared" si="155"/>
        <v>Unaudited</v>
      </c>
    </row>
    <row r="920" spans="1:29" x14ac:dyDescent="0.25">
      <c r="A920" t="s">
        <v>420</v>
      </c>
      <c r="B920" t="s">
        <v>1385</v>
      </c>
      <c r="C920" t="s">
        <v>1386</v>
      </c>
      <c r="D920">
        <v>1900</v>
      </c>
      <c r="E920" s="958">
        <v>1</v>
      </c>
      <c r="F920" t="s">
        <v>440</v>
      </c>
      <c r="G920" s="958">
        <v>274</v>
      </c>
      <c r="H920" t="s">
        <v>381</v>
      </c>
      <c r="I920" s="938" t="s">
        <v>488</v>
      </c>
      <c r="J920" s="938" t="s">
        <v>444</v>
      </c>
      <c r="K920" s="938" t="s">
        <v>448</v>
      </c>
      <c r="L920" s="938" t="s">
        <v>159</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HUM_ASR_FY_2022</v>
      </c>
      <c r="AB920" s="958">
        <f t="shared" si="154"/>
        <v>45032</v>
      </c>
      <c r="AC920" t="str">
        <f t="shared" si="155"/>
        <v>Unaudited</v>
      </c>
    </row>
    <row r="921" spans="1:29" x14ac:dyDescent="0.25">
      <c r="A921" t="s">
        <v>420</v>
      </c>
      <c r="B921" t="s">
        <v>1385</v>
      </c>
      <c r="C921" t="s">
        <v>1386</v>
      </c>
      <c r="D921">
        <v>1900</v>
      </c>
      <c r="E921" s="958">
        <v>1</v>
      </c>
      <c r="F921" t="s">
        <v>440</v>
      </c>
      <c r="G921" s="958">
        <v>274</v>
      </c>
      <c r="H921" t="s">
        <v>381</v>
      </c>
      <c r="I921" s="959" t="s">
        <v>488</v>
      </c>
      <c r="J921" s="959" t="s">
        <v>444</v>
      </c>
      <c r="K921" s="959" t="s">
        <v>448</v>
      </c>
      <c r="L921" s="938" t="s">
        <v>442</v>
      </c>
      <c r="M921" s="959" t="s">
        <v>456</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HUM_ASR_FY_2022</v>
      </c>
      <c r="AB921" s="958">
        <f t="shared" si="154"/>
        <v>45032</v>
      </c>
      <c r="AC921" t="str">
        <f t="shared" si="155"/>
        <v>Unaudited</v>
      </c>
    </row>
    <row r="922" spans="1:29" ht="30" x14ac:dyDescent="0.25">
      <c r="A922" t="s">
        <v>420</v>
      </c>
      <c r="B922" t="s">
        <v>1385</v>
      </c>
      <c r="C922" t="s">
        <v>1386</v>
      </c>
      <c r="D922">
        <v>1900</v>
      </c>
      <c r="E922" s="958">
        <v>1</v>
      </c>
      <c r="F922" t="s">
        <v>440</v>
      </c>
      <c r="G922" s="958">
        <v>274</v>
      </c>
      <c r="H922" t="s">
        <v>381</v>
      </c>
      <c r="I922" s="959" t="s">
        <v>488</v>
      </c>
      <c r="J922" s="959" t="s">
        <v>444</v>
      </c>
      <c r="K922" s="959" t="s">
        <v>449</v>
      </c>
      <c r="L922" s="954">
        <v>9.1</v>
      </c>
      <c r="M922" s="959" t="s">
        <v>185</v>
      </c>
      <c r="N922" s="679">
        <f t="shared" ca="1" si="150"/>
        <v>86389.08</v>
      </c>
      <c r="O922" s="679">
        <f t="shared" ca="1" si="157"/>
        <v>7405.21</v>
      </c>
      <c r="P922" s="679">
        <f t="shared" ca="1" si="157"/>
        <v>100.22</v>
      </c>
      <c r="Q922" s="679">
        <f t="shared" ca="1" si="157"/>
        <v>9486.9599999999991</v>
      </c>
      <c r="R922" s="679">
        <f t="shared" ca="1" si="157"/>
        <v>36458.69</v>
      </c>
      <c r="S922" s="679">
        <f t="shared" ca="1" si="157"/>
        <v>32938</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HUM_ASR_FY_2022</v>
      </c>
      <c r="AB922" s="958">
        <f t="shared" si="154"/>
        <v>45032</v>
      </c>
      <c r="AC922" t="str">
        <f t="shared" si="155"/>
        <v>Unaudited</v>
      </c>
    </row>
    <row r="923" spans="1:29" x14ac:dyDescent="0.25">
      <c r="A923" t="s">
        <v>420</v>
      </c>
      <c r="B923" t="s">
        <v>1385</v>
      </c>
      <c r="C923" t="s">
        <v>1386</v>
      </c>
      <c r="D923">
        <v>1900</v>
      </c>
      <c r="E923" s="958">
        <v>1</v>
      </c>
      <c r="F923" t="s">
        <v>440</v>
      </c>
      <c r="G923" s="958">
        <v>274</v>
      </c>
      <c r="H923" t="s">
        <v>381</v>
      </c>
      <c r="I923" s="938" t="s">
        <v>488</v>
      </c>
      <c r="J923" s="938" t="s">
        <v>444</v>
      </c>
      <c r="K923" s="938" t="s">
        <v>449</v>
      </c>
      <c r="L923" s="938" t="s">
        <v>106</v>
      </c>
      <c r="M923" s="959" t="s">
        <v>186</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HUM_ASR_FY_2022</v>
      </c>
      <c r="AB923" s="958">
        <f t="shared" si="154"/>
        <v>45032</v>
      </c>
      <c r="AC923" t="str">
        <f t="shared" si="155"/>
        <v>Unaudited</v>
      </c>
    </row>
    <row r="924" spans="1:29" x14ac:dyDescent="0.25">
      <c r="A924" t="s">
        <v>420</v>
      </c>
      <c r="B924" t="s">
        <v>1385</v>
      </c>
      <c r="C924" t="s">
        <v>1386</v>
      </c>
      <c r="D924">
        <v>1900</v>
      </c>
      <c r="E924" s="958">
        <v>1</v>
      </c>
      <c r="F924" t="s">
        <v>440</v>
      </c>
      <c r="G924" s="958">
        <v>274</v>
      </c>
      <c r="H924" t="s">
        <v>381</v>
      </c>
      <c r="I924" s="938" t="s">
        <v>488</v>
      </c>
      <c r="J924" s="938" t="s">
        <v>444</v>
      </c>
      <c r="K924" s="938" t="s">
        <v>449</v>
      </c>
      <c r="L924" s="938" t="s">
        <v>1321</v>
      </c>
      <c r="M924" s="959" t="s">
        <v>1322</v>
      </c>
      <c r="N924" s="679">
        <f t="shared" ca="1" si="150"/>
        <v>264962</v>
      </c>
      <c r="O924" s="679">
        <f t="shared" ca="1" si="157"/>
        <v>0</v>
      </c>
      <c r="P924" s="679">
        <f t="shared" ca="1" si="157"/>
        <v>0</v>
      </c>
      <c r="Q924" s="679">
        <f t="shared" ca="1" si="157"/>
        <v>78224.800000000003</v>
      </c>
      <c r="R924" s="679">
        <f t="shared" ca="1" si="157"/>
        <v>0</v>
      </c>
      <c r="S924" s="679">
        <f t="shared" ca="1" si="157"/>
        <v>186737.2</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HUM_ASR_FY_2022</v>
      </c>
      <c r="AB924" s="958">
        <f t="shared" si="154"/>
        <v>45032</v>
      </c>
      <c r="AC924" t="str">
        <f t="shared" si="155"/>
        <v>Unaudited</v>
      </c>
    </row>
    <row r="925" spans="1:29" x14ac:dyDescent="0.25">
      <c r="A925" t="s">
        <v>420</v>
      </c>
      <c r="B925" t="s">
        <v>1385</v>
      </c>
      <c r="C925" t="s">
        <v>1386</v>
      </c>
      <c r="D925">
        <v>1900</v>
      </c>
      <c r="E925" s="958">
        <v>1</v>
      </c>
      <c r="F925" t="s">
        <v>440</v>
      </c>
      <c r="G925" s="958">
        <v>274</v>
      </c>
      <c r="H925" t="s">
        <v>381</v>
      </c>
      <c r="I925" s="938" t="s">
        <v>488</v>
      </c>
      <c r="J925" s="938" t="s">
        <v>444</v>
      </c>
      <c r="K925" s="938" t="s">
        <v>449</v>
      </c>
      <c r="L925" s="938" t="s">
        <v>107</v>
      </c>
      <c r="M925" s="959" t="s">
        <v>187</v>
      </c>
      <c r="N925" s="679">
        <f t="shared" ca="1" si="150"/>
        <v>153003.28999999998</v>
      </c>
      <c r="O925" s="679">
        <f t="shared" ca="1" si="157"/>
        <v>44445.11</v>
      </c>
      <c r="P925" s="679">
        <f t="shared" ca="1" si="157"/>
        <v>3176.7</v>
      </c>
      <c r="Q925" s="679">
        <f t="shared" ca="1" si="157"/>
        <v>93135.8</v>
      </c>
      <c r="R925" s="679">
        <f t="shared" ca="1" si="157"/>
        <v>5635.369999999999</v>
      </c>
      <c r="S925" s="679">
        <f t="shared" ca="1" si="157"/>
        <v>1908.29</v>
      </c>
      <c r="T925" s="679">
        <f t="shared" ca="1" si="157"/>
        <v>4702.0200000000004</v>
      </c>
      <c r="U925" s="679">
        <f t="shared" ca="1" si="157"/>
        <v>0</v>
      </c>
      <c r="V925" s="679">
        <f t="shared" ca="1" si="157"/>
        <v>0</v>
      </c>
      <c r="W925" s="679">
        <f t="shared" ca="1" si="152"/>
        <v>0</v>
      </c>
      <c r="X925" s="679">
        <f t="shared" ca="1" si="158"/>
        <v>0</v>
      </c>
      <c r="Y925" s="679">
        <f t="shared" ca="1" si="158"/>
        <v>0</v>
      </c>
      <c r="Z925" s="679">
        <f t="shared" ca="1" si="158"/>
        <v>0</v>
      </c>
      <c r="AA925" t="str">
        <f t="shared" si="153"/>
        <v>HUM_ASR_FY_2022</v>
      </c>
      <c r="AB925" s="958">
        <f t="shared" si="154"/>
        <v>45032</v>
      </c>
      <c r="AC925" t="str">
        <f t="shared" si="155"/>
        <v>Unaudited</v>
      </c>
    </row>
    <row r="926" spans="1:29" x14ac:dyDescent="0.25">
      <c r="A926" t="s">
        <v>420</v>
      </c>
      <c r="B926" t="s">
        <v>1385</v>
      </c>
      <c r="C926" t="s">
        <v>1386</v>
      </c>
      <c r="D926">
        <v>1900</v>
      </c>
      <c r="E926" s="958">
        <v>1</v>
      </c>
      <c r="F926" t="s">
        <v>440</v>
      </c>
      <c r="G926" s="958">
        <v>274</v>
      </c>
      <c r="H926" t="s">
        <v>381</v>
      </c>
      <c r="I926" s="938" t="s">
        <v>488</v>
      </c>
      <c r="J926" s="938" t="s">
        <v>444</v>
      </c>
      <c r="K926" s="938" t="s">
        <v>449</v>
      </c>
      <c r="L926" s="954" t="s">
        <v>108</v>
      </c>
      <c r="M926" s="959" t="s">
        <v>160</v>
      </c>
      <c r="N926" s="679">
        <f t="shared" ca="1" si="150"/>
        <v>486867.91999999958</v>
      </c>
      <c r="O926" s="679">
        <f t="shared" ca="1" si="157"/>
        <v>345333.87999999977</v>
      </c>
      <c r="P926" s="679">
        <f t="shared" ca="1" si="157"/>
        <v>17661.269999999997</v>
      </c>
      <c r="Q926" s="679">
        <f t="shared" ca="1" si="157"/>
        <v>89518.709999999788</v>
      </c>
      <c r="R926" s="679">
        <f t="shared" ca="1" si="157"/>
        <v>15481.61</v>
      </c>
      <c r="S926" s="679">
        <f t="shared" ca="1" si="157"/>
        <v>467.96</v>
      </c>
      <c r="T926" s="679">
        <f t="shared" ca="1" si="157"/>
        <v>6409.18</v>
      </c>
      <c r="U926" s="679">
        <f t="shared" ca="1" si="157"/>
        <v>0</v>
      </c>
      <c r="V926" s="679">
        <f t="shared" ca="1" si="157"/>
        <v>2918.2100000000005</v>
      </c>
      <c r="W926" s="679">
        <f t="shared" ca="1" si="152"/>
        <v>0</v>
      </c>
      <c r="X926" s="679">
        <f t="shared" ca="1" si="158"/>
        <v>3104.24</v>
      </c>
      <c r="Y926" s="679">
        <f t="shared" ca="1" si="158"/>
        <v>5972.86</v>
      </c>
      <c r="Z926" s="679">
        <f t="shared" ca="1" si="158"/>
        <v>0</v>
      </c>
      <c r="AA926" t="str">
        <f t="shared" si="153"/>
        <v>HUM_ASR_FY_2022</v>
      </c>
      <c r="AB926" s="958">
        <f t="shared" si="154"/>
        <v>45032</v>
      </c>
      <c r="AC926" t="str">
        <f t="shared" si="155"/>
        <v>Unaudited</v>
      </c>
    </row>
    <row r="927" spans="1:29" x14ac:dyDescent="0.25">
      <c r="A927" t="s">
        <v>420</v>
      </c>
      <c r="B927" t="s">
        <v>1385</v>
      </c>
      <c r="C927" t="s">
        <v>1386</v>
      </c>
      <c r="D927">
        <v>1900</v>
      </c>
      <c r="E927" s="958">
        <v>1</v>
      </c>
      <c r="F927" t="s">
        <v>440</v>
      </c>
      <c r="G927" s="958">
        <v>274</v>
      </c>
      <c r="H927" t="s">
        <v>381</v>
      </c>
      <c r="I927" s="938" t="s">
        <v>488</v>
      </c>
      <c r="J927" s="938" t="s">
        <v>444</v>
      </c>
      <c r="K927" s="938" t="s">
        <v>449</v>
      </c>
      <c r="L927" s="954" t="s">
        <v>109</v>
      </c>
      <c r="M927" s="959" t="s">
        <v>134</v>
      </c>
      <c r="N927" s="679">
        <f t="shared" ca="1" si="150"/>
        <v>155199.65936707871</v>
      </c>
      <c r="O927" s="679">
        <f t="shared" ca="1" si="157"/>
        <v>125517.88872638608</v>
      </c>
      <c r="P927" s="679">
        <f t="shared" ca="1" si="157"/>
        <v>3802.2560865800838</v>
      </c>
      <c r="Q927" s="679">
        <f t="shared" ca="1" si="157"/>
        <v>10897.596389610388</v>
      </c>
      <c r="R927" s="679">
        <f t="shared" ca="1" si="157"/>
        <v>2435.5550995671001</v>
      </c>
      <c r="S927" s="679">
        <f t="shared" ca="1" si="157"/>
        <v>4635.0579393939361</v>
      </c>
      <c r="T927" s="679">
        <f t="shared" ca="1" si="157"/>
        <v>672.90072727272718</v>
      </c>
      <c r="U927" s="679">
        <f t="shared" ca="1" si="157"/>
        <v>70.106363636363653</v>
      </c>
      <c r="V927" s="679">
        <f t="shared" ca="1" si="157"/>
        <v>364.38136796536799</v>
      </c>
      <c r="W927" s="679">
        <f t="shared" ca="1" si="152"/>
        <v>0</v>
      </c>
      <c r="X927" s="679">
        <f t="shared" ca="1" si="158"/>
        <v>6120.9772727272712</v>
      </c>
      <c r="Y927" s="679">
        <f t="shared" ca="1" si="158"/>
        <v>682.93939393939388</v>
      </c>
      <c r="Z927" s="679">
        <f t="shared" ca="1" si="158"/>
        <v>0</v>
      </c>
      <c r="AA927" t="str">
        <f t="shared" si="153"/>
        <v>HUM_ASR_FY_2022</v>
      </c>
      <c r="AB927" s="958">
        <f t="shared" si="154"/>
        <v>45032</v>
      </c>
      <c r="AC927" t="str">
        <f t="shared" si="155"/>
        <v>Unaudited</v>
      </c>
    </row>
    <row r="928" spans="1:29" x14ac:dyDescent="0.25">
      <c r="A928" t="s">
        <v>420</v>
      </c>
      <c r="B928" t="s">
        <v>1385</v>
      </c>
      <c r="C928" t="s">
        <v>1386</v>
      </c>
      <c r="D928">
        <v>1900</v>
      </c>
      <c r="E928" s="958">
        <v>1</v>
      </c>
      <c r="F928" t="s">
        <v>440</v>
      </c>
      <c r="G928" s="958">
        <v>274</v>
      </c>
      <c r="H928" t="s">
        <v>381</v>
      </c>
      <c r="I928" s="938" t="s">
        <v>488</v>
      </c>
      <c r="J928" s="938" t="s">
        <v>444</v>
      </c>
      <c r="K928" s="938" t="s">
        <v>449</v>
      </c>
      <c r="L928" s="938" t="s">
        <v>110</v>
      </c>
      <c r="M928" s="959" t="s">
        <v>162</v>
      </c>
      <c r="N928" s="679">
        <f t="shared" ca="1" si="150"/>
        <v>25466.058094923919</v>
      </c>
      <c r="O928" s="679">
        <f t="shared" ca="1" si="157"/>
        <v>18062.994682881319</v>
      </c>
      <c r="P928" s="679">
        <f t="shared" ca="1" si="157"/>
        <v>923.78838155969936</v>
      </c>
      <c r="Q928" s="679">
        <f t="shared" ca="1" si="157"/>
        <v>4682.3554721835917</v>
      </c>
      <c r="R928" s="679">
        <f t="shared" ca="1" si="157"/>
        <v>809.77933330040594</v>
      </c>
      <c r="S928" s="679">
        <f t="shared" ca="1" si="157"/>
        <v>24.477062580135915</v>
      </c>
      <c r="T928" s="679">
        <f t="shared" ca="1" si="157"/>
        <v>335.23784072859968</v>
      </c>
      <c r="U928" s="679">
        <f t="shared" ca="1" si="157"/>
        <v>0</v>
      </c>
      <c r="V928" s="679">
        <f t="shared" ca="1" si="157"/>
        <v>152.63956062906752</v>
      </c>
      <c r="W928" s="679">
        <f t="shared" ca="1" si="152"/>
        <v>0</v>
      </c>
      <c r="X928" s="679">
        <f t="shared" ca="1" si="158"/>
        <v>162.37002466826459</v>
      </c>
      <c r="Y928" s="679">
        <f t="shared" ca="1" si="158"/>
        <v>312.41573639283399</v>
      </c>
      <c r="Z928" s="679">
        <f t="shared" ca="1" si="158"/>
        <v>0</v>
      </c>
      <c r="AA928" t="str">
        <f t="shared" si="153"/>
        <v>HUM_ASR_FY_2022</v>
      </c>
      <c r="AB928" s="958">
        <f t="shared" si="154"/>
        <v>45032</v>
      </c>
      <c r="AC928" t="str">
        <f t="shared" si="155"/>
        <v>Unaudited</v>
      </c>
    </row>
    <row r="929" spans="1:29" x14ac:dyDescent="0.25">
      <c r="A929" t="s">
        <v>420</v>
      </c>
      <c r="B929" t="s">
        <v>1385</v>
      </c>
      <c r="C929" t="s">
        <v>1386</v>
      </c>
      <c r="D929">
        <v>1900</v>
      </c>
      <c r="E929" s="958">
        <v>1</v>
      </c>
      <c r="F929" t="s">
        <v>440</v>
      </c>
      <c r="G929" s="958">
        <v>274</v>
      </c>
      <c r="H929" t="s">
        <v>381</v>
      </c>
      <c r="I929" s="959" t="s">
        <v>488</v>
      </c>
      <c r="J929" s="959" t="s">
        <v>444</v>
      </c>
      <c r="K929" s="959" t="s">
        <v>449</v>
      </c>
      <c r="L929" s="938" t="s">
        <v>111</v>
      </c>
      <c r="M929" s="959" t="s">
        <v>463</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HUM_ASR_FY_2022</v>
      </c>
      <c r="AB929" s="958">
        <f t="shared" si="154"/>
        <v>45032</v>
      </c>
      <c r="AC929" t="str">
        <f t="shared" si="155"/>
        <v>Unaudited</v>
      </c>
    </row>
    <row r="930" spans="1:29" x14ac:dyDescent="0.25">
      <c r="A930" t="s">
        <v>420</v>
      </c>
      <c r="B930" t="s">
        <v>1385</v>
      </c>
      <c r="C930" t="s">
        <v>1386</v>
      </c>
      <c r="D930">
        <v>1900</v>
      </c>
      <c r="E930" s="958">
        <v>1</v>
      </c>
      <c r="F930" t="s">
        <v>440</v>
      </c>
      <c r="G930" s="958">
        <v>274</v>
      </c>
      <c r="H930" t="s">
        <v>381</v>
      </c>
      <c r="I930" s="938" t="s">
        <v>488</v>
      </c>
      <c r="J930" s="938" t="s">
        <v>444</v>
      </c>
      <c r="K930" s="938" t="s">
        <v>6</v>
      </c>
      <c r="L930" s="938" t="s">
        <v>117</v>
      </c>
      <c r="M930" s="959" t="s">
        <v>188</v>
      </c>
      <c r="N930" s="679">
        <f t="shared" ca="1" si="150"/>
        <v>244091.47</v>
      </c>
      <c r="O930" s="679">
        <f t="shared" ca="1" si="157"/>
        <v>116604.95999999999</v>
      </c>
      <c r="P930" s="679">
        <f t="shared" ca="1" si="157"/>
        <v>5570.75</v>
      </c>
      <c r="Q930" s="679">
        <f t="shared" ca="1" si="157"/>
        <v>80271.02</v>
      </c>
      <c r="R930" s="679">
        <f t="shared" ca="1" si="157"/>
        <v>16765.129999999997</v>
      </c>
      <c r="S930" s="679">
        <f t="shared" ca="1" si="157"/>
        <v>3634.4399999999996</v>
      </c>
      <c r="T930" s="679">
        <f t="shared" ca="1" si="157"/>
        <v>117.68</v>
      </c>
      <c r="U930" s="679">
        <f t="shared" ca="1" si="157"/>
        <v>82.92</v>
      </c>
      <c r="V930" s="679">
        <f t="shared" ca="1" si="157"/>
        <v>779.56</v>
      </c>
      <c r="W930" s="679">
        <f t="shared" ca="1" si="152"/>
        <v>0</v>
      </c>
      <c r="X930" s="679">
        <f t="shared" ca="1" si="158"/>
        <v>11928.909999999998</v>
      </c>
      <c r="Y930" s="679">
        <f t="shared" ca="1" si="158"/>
        <v>8336.1</v>
      </c>
      <c r="Z930" s="679">
        <f t="shared" ca="1" si="158"/>
        <v>0</v>
      </c>
      <c r="AA930" t="str">
        <f t="shared" si="153"/>
        <v>HUM_ASR_FY_2022</v>
      </c>
      <c r="AB930" s="958">
        <f t="shared" si="154"/>
        <v>45032</v>
      </c>
      <c r="AC930" t="str">
        <f t="shared" si="155"/>
        <v>Unaudited</v>
      </c>
    </row>
    <row r="931" spans="1:29" x14ac:dyDescent="0.25">
      <c r="A931" t="s">
        <v>420</v>
      </c>
      <c r="B931" t="s">
        <v>1385</v>
      </c>
      <c r="C931" t="s">
        <v>1386</v>
      </c>
      <c r="D931">
        <v>1900</v>
      </c>
      <c r="E931" s="958">
        <v>1</v>
      </c>
      <c r="F931" t="s">
        <v>440</v>
      </c>
      <c r="G931" s="958">
        <v>274</v>
      </c>
      <c r="H931" t="s">
        <v>381</v>
      </c>
      <c r="I931" s="938" t="s">
        <v>488</v>
      </c>
      <c r="J931" s="938" t="s">
        <v>444</v>
      </c>
      <c r="K931" s="938" t="s">
        <v>6</v>
      </c>
      <c r="L931" s="938" t="s">
        <v>45</v>
      </c>
      <c r="M931" s="959" t="s">
        <v>163</v>
      </c>
      <c r="N931" s="679">
        <f t="shared" ca="1" si="150"/>
        <v>31372.290632921296</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21935.901273613938</v>
      </c>
      <c r="P931" s="679">
        <f t="shared" ca="1" si="159"/>
        <v>967.15391341991347</v>
      </c>
      <c r="Q931" s="679">
        <f t="shared" ca="1" si="159"/>
        <v>3276.2236103896103</v>
      </c>
      <c r="R931" s="679">
        <f t="shared" ca="1" si="159"/>
        <v>788.88490043290039</v>
      </c>
      <c r="S931" s="679">
        <f t="shared" ca="1" si="159"/>
        <v>1723.9820606060607</v>
      </c>
      <c r="T931" s="679">
        <f t="shared" ca="1" si="159"/>
        <v>57.919272727272727</v>
      </c>
      <c r="U931" s="679">
        <f t="shared" ca="1" si="159"/>
        <v>11.483636363636364</v>
      </c>
      <c r="V931" s="679">
        <f t="shared" ca="1" si="159"/>
        <v>74.498632034632038</v>
      </c>
      <c r="W931" s="679">
        <f t="shared" ca="1" si="152"/>
        <v>0</v>
      </c>
      <c r="X931" s="679">
        <f t="shared" ca="1" si="158"/>
        <v>2280.6127272727272</v>
      </c>
      <c r="Y931" s="679">
        <f t="shared" ca="1" si="158"/>
        <v>255.63060606060603</v>
      </c>
      <c r="Z931" s="679">
        <f t="shared" ca="1" si="158"/>
        <v>0</v>
      </c>
      <c r="AA931" t="str">
        <f t="shared" si="153"/>
        <v>HUM_ASR_FY_2022</v>
      </c>
      <c r="AB931" s="958">
        <f t="shared" si="154"/>
        <v>45032</v>
      </c>
      <c r="AC931" t="str">
        <f t="shared" si="155"/>
        <v>Unaudited</v>
      </c>
    </row>
    <row r="932" spans="1:29" x14ac:dyDescent="0.25">
      <c r="A932" t="s">
        <v>420</v>
      </c>
      <c r="B932" t="s">
        <v>1385</v>
      </c>
      <c r="C932" t="s">
        <v>1386</v>
      </c>
      <c r="D932">
        <v>1900</v>
      </c>
      <c r="E932" s="958">
        <v>1</v>
      </c>
      <c r="F932" t="s">
        <v>440</v>
      </c>
      <c r="G932" s="958">
        <v>274</v>
      </c>
      <c r="H932" t="s">
        <v>381</v>
      </c>
      <c r="I932" s="938" t="s">
        <v>488</v>
      </c>
      <c r="J932" s="938" t="s">
        <v>444</v>
      </c>
      <c r="K932" s="938" t="s">
        <v>6</v>
      </c>
      <c r="L932" s="938" t="s">
        <v>46</v>
      </c>
      <c r="M932" s="959" t="s">
        <v>164</v>
      </c>
      <c r="N932" s="679">
        <f t="shared" ca="1" si="150"/>
        <v>5554.5407917288931</v>
      </c>
      <c r="O932" s="679">
        <f t="shared" ca="1" si="159"/>
        <v>2653.4602247178727</v>
      </c>
      <c r="P932" s="679">
        <f t="shared" ca="1" si="159"/>
        <v>126.76787974411285</v>
      </c>
      <c r="Q932" s="679">
        <f t="shared" ca="1" si="159"/>
        <v>1826.6457856298127</v>
      </c>
      <c r="R932" s="679">
        <f t="shared" ca="1" si="159"/>
        <v>381.50697549421864</v>
      </c>
      <c r="S932" s="679">
        <f t="shared" ca="1" si="159"/>
        <v>82.705246664666973</v>
      </c>
      <c r="T932" s="679">
        <f t="shared" ca="1" si="159"/>
        <v>2.6779238142596959</v>
      </c>
      <c r="U932" s="679">
        <f t="shared" ca="1" si="159"/>
        <v>1.8869259235079368</v>
      </c>
      <c r="V932" s="679">
        <f t="shared" ca="1" si="159"/>
        <v>17.739652350818222</v>
      </c>
      <c r="W932" s="679">
        <f t="shared" ca="1" si="152"/>
        <v>0</v>
      </c>
      <c r="X932" s="679">
        <f t="shared" ca="1" si="158"/>
        <v>271.4540462879047</v>
      </c>
      <c r="Y932" s="679">
        <f t="shared" ca="1" si="158"/>
        <v>189.69613110171866</v>
      </c>
      <c r="Z932" s="679">
        <f t="shared" ca="1" si="158"/>
        <v>0</v>
      </c>
      <c r="AA932" t="str">
        <f t="shared" si="153"/>
        <v>HUM_ASR_FY_2022</v>
      </c>
      <c r="AB932" s="958">
        <f t="shared" si="154"/>
        <v>45032</v>
      </c>
      <c r="AC932" t="str">
        <f t="shared" si="155"/>
        <v>Unaudited</v>
      </c>
    </row>
    <row r="933" spans="1:29" x14ac:dyDescent="0.25">
      <c r="A933" t="s">
        <v>420</v>
      </c>
      <c r="B933" t="s">
        <v>1385</v>
      </c>
      <c r="C933" t="s">
        <v>1386</v>
      </c>
      <c r="D933">
        <v>1900</v>
      </c>
      <c r="E933" s="958">
        <v>1</v>
      </c>
      <c r="F933" t="s">
        <v>440</v>
      </c>
      <c r="G933" s="958">
        <v>274</v>
      </c>
      <c r="H933" t="s">
        <v>381</v>
      </c>
      <c r="I933" s="959" t="s">
        <v>488</v>
      </c>
      <c r="J933" s="959" t="s">
        <v>444</v>
      </c>
      <c r="K933" s="959" t="s">
        <v>6</v>
      </c>
      <c r="L933" s="938" t="s">
        <v>165</v>
      </c>
      <c r="M933" s="959" t="s">
        <v>461</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HUM_ASR_FY_2022</v>
      </c>
      <c r="AB933" s="958">
        <f t="shared" si="154"/>
        <v>45032</v>
      </c>
      <c r="AC933" t="str">
        <f t="shared" si="155"/>
        <v>Unaudited</v>
      </c>
    </row>
    <row r="934" spans="1:29" x14ac:dyDescent="0.25">
      <c r="A934" t="s">
        <v>420</v>
      </c>
      <c r="B934" t="s">
        <v>1385</v>
      </c>
      <c r="C934" t="s">
        <v>1386</v>
      </c>
      <c r="D934">
        <v>1900</v>
      </c>
      <c r="E934" s="958">
        <v>1</v>
      </c>
      <c r="F934" t="s">
        <v>440</v>
      </c>
      <c r="G934" s="958">
        <v>274</v>
      </c>
      <c r="H934" t="s">
        <v>381</v>
      </c>
      <c r="I934" s="959" t="s">
        <v>488</v>
      </c>
      <c r="J934" s="959" t="s">
        <v>444</v>
      </c>
      <c r="K934" s="959" t="s">
        <v>434</v>
      </c>
      <c r="L934" s="938" t="s">
        <v>120</v>
      </c>
      <c r="M934" s="959" t="s">
        <v>32</v>
      </c>
      <c r="N934" s="679">
        <f t="shared" ca="1" si="150"/>
        <v>-18990.32</v>
      </c>
      <c r="O934" s="679">
        <f t="shared" ca="1" si="159"/>
        <v>-10643.714281943403</v>
      </c>
      <c r="P934" s="679">
        <f t="shared" ca="1" si="159"/>
        <v>-815.77942359404335</v>
      </c>
      <c r="Q934" s="679">
        <f t="shared" ca="1" si="159"/>
        <v>-4813.6357106300529</v>
      </c>
      <c r="R934" s="679">
        <f t="shared" ca="1" si="159"/>
        <v>-1282.4892119186402</v>
      </c>
      <c r="S934" s="679">
        <f t="shared" ca="1" si="159"/>
        <v>-430.75997078620122</v>
      </c>
      <c r="T934" s="679">
        <f t="shared" ca="1" si="159"/>
        <v>-87.870123234093967</v>
      </c>
      <c r="U934" s="679">
        <f t="shared" ca="1" si="159"/>
        <v>-2.5141748317962072</v>
      </c>
      <c r="V934" s="679">
        <f t="shared" ca="1" si="159"/>
        <v>-202.83030334130956</v>
      </c>
      <c r="W934" s="679">
        <f t="shared" ca="1" si="152"/>
        <v>0</v>
      </c>
      <c r="X934" s="679">
        <f t="shared" ca="1" si="158"/>
        <v>-226.50660375826561</v>
      </c>
      <c r="Y934" s="679">
        <f t="shared" ca="1" si="158"/>
        <v>-484.22019596219189</v>
      </c>
      <c r="Z934" s="679">
        <f t="shared" ca="1" si="158"/>
        <v>0</v>
      </c>
      <c r="AA934" t="str">
        <f t="shared" si="153"/>
        <v>HUM_ASR_FY_2022</v>
      </c>
      <c r="AB934" s="958">
        <f t="shared" si="154"/>
        <v>45032</v>
      </c>
      <c r="AC934" t="str">
        <f t="shared" si="155"/>
        <v>Unaudited</v>
      </c>
    </row>
    <row r="935" spans="1:29" x14ac:dyDescent="0.25">
      <c r="A935" t="s">
        <v>420</v>
      </c>
      <c r="B935" t="s">
        <v>1385</v>
      </c>
      <c r="C935" t="s">
        <v>1386</v>
      </c>
      <c r="D935">
        <v>1900</v>
      </c>
      <c r="E935" s="958">
        <v>1</v>
      </c>
      <c r="F935" t="s">
        <v>440</v>
      </c>
      <c r="G935" s="958">
        <v>274</v>
      </c>
      <c r="H935" t="s">
        <v>381</v>
      </c>
      <c r="I935" s="959" t="s">
        <v>488</v>
      </c>
      <c r="J935" s="959" t="s">
        <v>444</v>
      </c>
      <c r="K935" s="959" t="s">
        <v>434</v>
      </c>
      <c r="L935" s="938" t="s">
        <v>943</v>
      </c>
      <c r="M935" s="959" t="s">
        <v>935</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HUM_ASR_FY_2022</v>
      </c>
      <c r="AB935" s="958">
        <f t="shared" si="154"/>
        <v>45032</v>
      </c>
      <c r="AC935" t="str">
        <f t="shared" si="155"/>
        <v>Unaudited</v>
      </c>
    </row>
    <row r="936" spans="1:29" x14ac:dyDescent="0.25">
      <c r="A936" t="s">
        <v>420</v>
      </c>
      <c r="B936" t="s">
        <v>1385</v>
      </c>
      <c r="C936" t="s">
        <v>1386</v>
      </c>
      <c r="D936">
        <v>1900</v>
      </c>
      <c r="E936" s="958">
        <v>1</v>
      </c>
      <c r="F936" t="s">
        <v>440</v>
      </c>
      <c r="G936" s="958">
        <v>274</v>
      </c>
      <c r="H936" t="s">
        <v>381</v>
      </c>
      <c r="I936" s="959" t="s">
        <v>488</v>
      </c>
      <c r="J936" s="959" t="s">
        <v>444</v>
      </c>
      <c r="K936" s="959" t="s">
        <v>434</v>
      </c>
      <c r="L936" s="938" t="s">
        <v>167</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HUM_ASR_FY_2022</v>
      </c>
      <c r="AB936" s="958">
        <f t="shared" si="154"/>
        <v>45032</v>
      </c>
      <c r="AC936" t="str">
        <f t="shared" si="155"/>
        <v>Unaudited</v>
      </c>
    </row>
    <row r="937" spans="1:29" x14ac:dyDescent="0.25">
      <c r="A937" t="s">
        <v>420</v>
      </c>
      <c r="B937" t="s">
        <v>1385</v>
      </c>
      <c r="C937" t="s">
        <v>1386</v>
      </c>
      <c r="D937">
        <v>1900</v>
      </c>
      <c r="E937" s="958">
        <v>1</v>
      </c>
      <c r="F937" t="s">
        <v>440</v>
      </c>
      <c r="G937" s="958">
        <v>274</v>
      </c>
      <c r="H937" t="s">
        <v>381</v>
      </c>
      <c r="I937" s="959" t="s">
        <v>488</v>
      </c>
      <c r="J937" s="959" t="s">
        <v>444</v>
      </c>
      <c r="K937" s="959" t="s">
        <v>434</v>
      </c>
      <c r="L937" s="954" t="s">
        <v>168</v>
      </c>
      <c r="M937" s="959" t="s">
        <v>329</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HUM_ASR_FY_2022</v>
      </c>
      <c r="AB937" s="958">
        <f t="shared" si="154"/>
        <v>45032</v>
      </c>
      <c r="AC937" t="str">
        <f t="shared" si="155"/>
        <v>Unaudited</v>
      </c>
    </row>
    <row r="938" spans="1:29" x14ac:dyDescent="0.25">
      <c r="A938" t="s">
        <v>420</v>
      </c>
      <c r="B938" t="s">
        <v>1385</v>
      </c>
      <c r="C938" t="s">
        <v>1386</v>
      </c>
      <c r="D938">
        <v>1900</v>
      </c>
      <c r="E938" s="958">
        <v>1</v>
      </c>
      <c r="F938" t="s">
        <v>440</v>
      </c>
      <c r="G938" s="958">
        <v>274</v>
      </c>
      <c r="H938" t="s">
        <v>381</v>
      </c>
      <c r="I938" s="959" t="s">
        <v>488</v>
      </c>
      <c r="J938" s="959" t="s">
        <v>450</v>
      </c>
      <c r="K938" s="959" t="s">
        <v>435</v>
      </c>
      <c r="L938" s="938" t="s">
        <v>121</v>
      </c>
      <c r="M938" s="959" t="s">
        <v>27</v>
      </c>
      <c r="N938" s="679">
        <f t="shared" ca="1" si="150"/>
        <v>1684768.1074134957</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10665.683105518901</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1674102.4243079768</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HUM_ASR_FY_2022</v>
      </c>
      <c r="AB938" s="958">
        <f t="shared" si="154"/>
        <v>45032</v>
      </c>
      <c r="AC938" t="str">
        <f t="shared" si="155"/>
        <v>Unaudited</v>
      </c>
    </row>
    <row r="939" spans="1:29" x14ac:dyDescent="0.25">
      <c r="A939" t="s">
        <v>420</v>
      </c>
      <c r="B939" t="s">
        <v>1385</v>
      </c>
      <c r="C939" t="s">
        <v>1386</v>
      </c>
      <c r="D939">
        <v>1900</v>
      </c>
      <c r="E939" s="958">
        <v>1</v>
      </c>
      <c r="F939" t="s">
        <v>440</v>
      </c>
      <c r="G939" s="958">
        <v>274</v>
      </c>
      <c r="H939" t="s">
        <v>381</v>
      </c>
      <c r="I939" s="938" t="s">
        <v>488</v>
      </c>
      <c r="J939" s="938" t="s">
        <v>450</v>
      </c>
      <c r="K939" s="938" t="s">
        <v>435</v>
      </c>
      <c r="L939" s="938" t="s">
        <v>122</v>
      </c>
      <c r="M939" s="959" t="s">
        <v>97</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70492.592086720135</v>
      </c>
      <c r="O939" s="679">
        <f t="shared" ca="1" si="160"/>
        <v>0</v>
      </c>
      <c r="P939" s="679">
        <f t="shared" ca="1" si="160"/>
        <v>70492.592086720135</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HUM_ASR_FY_2022</v>
      </c>
      <c r="AB939" s="958">
        <f t="shared" si="154"/>
        <v>45032</v>
      </c>
      <c r="AC939" t="str">
        <f t="shared" si="155"/>
        <v>Unaudited</v>
      </c>
    </row>
    <row r="940" spans="1:29" x14ac:dyDescent="0.25">
      <c r="A940" t="s">
        <v>420</v>
      </c>
      <c r="B940" t="s">
        <v>1385</v>
      </c>
      <c r="C940" t="s">
        <v>1386</v>
      </c>
      <c r="D940">
        <v>1900</v>
      </c>
      <c r="E940" s="958">
        <v>1</v>
      </c>
      <c r="F940" t="s">
        <v>440</v>
      </c>
      <c r="G940" s="958">
        <v>274</v>
      </c>
      <c r="H940" t="s">
        <v>381</v>
      </c>
      <c r="I940" s="959" t="s">
        <v>488</v>
      </c>
      <c r="J940" s="959" t="s">
        <v>450</v>
      </c>
      <c r="K940" s="959" t="s">
        <v>435</v>
      </c>
      <c r="L940" s="938" t="s">
        <v>123</v>
      </c>
      <c r="M940" s="959" t="s">
        <v>98</v>
      </c>
      <c r="N940" s="679">
        <f t="shared" ca="1" si="161"/>
        <v>132733.48300163238</v>
      </c>
      <c r="O940" s="679">
        <f t="shared" ca="1" si="160"/>
        <v>0</v>
      </c>
      <c r="P940" s="679">
        <f t="shared" ca="1" si="160"/>
        <v>132733.48300163238</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HUM_ASR_FY_2022</v>
      </c>
      <c r="AB940" s="958">
        <f t="shared" si="154"/>
        <v>45032</v>
      </c>
      <c r="AC940" t="str">
        <f t="shared" si="155"/>
        <v>Unaudited</v>
      </c>
    </row>
    <row r="941" spans="1:29" x14ac:dyDescent="0.25">
      <c r="A941" t="s">
        <v>420</v>
      </c>
      <c r="B941" t="s">
        <v>1385</v>
      </c>
      <c r="C941" t="s">
        <v>1386</v>
      </c>
      <c r="D941">
        <v>1900</v>
      </c>
      <c r="E941" s="958">
        <v>1</v>
      </c>
      <c r="F941" t="s">
        <v>440</v>
      </c>
      <c r="G941" s="958">
        <v>274</v>
      </c>
      <c r="H941" t="s">
        <v>381</v>
      </c>
      <c r="I941" s="938" t="s">
        <v>488</v>
      </c>
      <c r="J941" s="938" t="s">
        <v>450</v>
      </c>
      <c r="K941" s="938" t="s">
        <v>435</v>
      </c>
      <c r="L941" s="938" t="s">
        <v>124</v>
      </c>
      <c r="M941" s="938" t="s">
        <v>99</v>
      </c>
      <c r="N941" s="679">
        <f t="shared" ca="1" si="161"/>
        <v>102634.98753431442</v>
      </c>
      <c r="O941" s="679">
        <f t="shared" ca="1" si="160"/>
        <v>0</v>
      </c>
      <c r="P941" s="679">
        <f t="shared" ca="1" si="160"/>
        <v>102634.98753431442</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HUM_ASR_FY_2022</v>
      </c>
      <c r="AB941" s="958">
        <f t="shared" si="154"/>
        <v>45032</v>
      </c>
      <c r="AC941" t="str">
        <f t="shared" si="155"/>
        <v>Unaudited</v>
      </c>
    </row>
    <row r="942" spans="1:29" x14ac:dyDescent="0.25">
      <c r="A942" t="s">
        <v>420</v>
      </c>
      <c r="B942" t="s">
        <v>1385</v>
      </c>
      <c r="C942" t="s">
        <v>1386</v>
      </c>
      <c r="D942">
        <v>1900</v>
      </c>
      <c r="E942" s="958">
        <v>1</v>
      </c>
      <c r="F942" t="s">
        <v>440</v>
      </c>
      <c r="G942" s="958">
        <v>274</v>
      </c>
      <c r="H942" t="s">
        <v>381</v>
      </c>
      <c r="I942" s="938" t="s">
        <v>488</v>
      </c>
      <c r="J942" s="938" t="s">
        <v>450</v>
      </c>
      <c r="K942" s="938" t="s">
        <v>435</v>
      </c>
      <c r="L942" s="938" t="s">
        <v>125</v>
      </c>
      <c r="M942" s="959" t="s">
        <v>100</v>
      </c>
      <c r="N942" s="679">
        <f t="shared" ca="1" si="161"/>
        <v>210876.79607471806</v>
      </c>
      <c r="O942" s="679">
        <f t="shared" ca="1" si="160"/>
        <v>4332.5142131273897</v>
      </c>
      <c r="P942" s="679">
        <f t="shared" ca="1" si="160"/>
        <v>206544.28186159069</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HUM_ASR_FY_2022</v>
      </c>
      <c r="AB942" s="958">
        <f t="shared" si="154"/>
        <v>45032</v>
      </c>
      <c r="AC942" t="str">
        <f t="shared" si="155"/>
        <v>Unaudited</v>
      </c>
    </row>
    <row r="943" spans="1:29" x14ac:dyDescent="0.25">
      <c r="A943" t="s">
        <v>420</v>
      </c>
      <c r="B943" t="s">
        <v>1385</v>
      </c>
      <c r="C943" t="s">
        <v>1386</v>
      </c>
      <c r="D943">
        <v>1900</v>
      </c>
      <c r="E943" s="958">
        <v>1</v>
      </c>
      <c r="F943" t="s">
        <v>440</v>
      </c>
      <c r="G943" s="958">
        <v>274</v>
      </c>
      <c r="H943" t="s">
        <v>381</v>
      </c>
      <c r="I943" s="938" t="s">
        <v>488</v>
      </c>
      <c r="J943" s="938" t="s">
        <v>450</v>
      </c>
      <c r="K943" s="938" t="s">
        <v>435</v>
      </c>
      <c r="L943" s="938" t="s">
        <v>126</v>
      </c>
      <c r="M943" s="959" t="s">
        <v>28</v>
      </c>
      <c r="N943" s="679">
        <f t="shared" ca="1" si="161"/>
        <v>4085.3888486131909</v>
      </c>
      <c r="O943" s="679">
        <f t="shared" ca="1" si="160"/>
        <v>0</v>
      </c>
      <c r="P943" s="679">
        <f t="shared" ca="1" si="160"/>
        <v>4085.3888486131909</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HUM_ASR_FY_2022</v>
      </c>
      <c r="AB943" s="958">
        <f t="shared" si="154"/>
        <v>45032</v>
      </c>
      <c r="AC943" t="str">
        <f t="shared" si="155"/>
        <v>Unaudited</v>
      </c>
    </row>
    <row r="944" spans="1:29" x14ac:dyDescent="0.25">
      <c r="A944" t="s">
        <v>420</v>
      </c>
      <c r="B944" t="s">
        <v>1385</v>
      </c>
      <c r="C944" t="s">
        <v>1386</v>
      </c>
      <c r="D944">
        <v>1900</v>
      </c>
      <c r="E944" s="958">
        <v>1</v>
      </c>
      <c r="F944" t="s">
        <v>440</v>
      </c>
      <c r="G944" s="958">
        <v>274</v>
      </c>
      <c r="H944" t="s">
        <v>381</v>
      </c>
      <c r="I944" s="938" t="s">
        <v>488</v>
      </c>
      <c r="J944" s="938" t="s">
        <v>436</v>
      </c>
      <c r="K944" s="938" t="s">
        <v>436</v>
      </c>
      <c r="L944" s="938" t="s">
        <v>128</v>
      </c>
      <c r="M944" s="959" t="s">
        <v>326</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HUM_ASR_FY_2022</v>
      </c>
      <c r="AB944" s="958">
        <f t="shared" si="154"/>
        <v>45032</v>
      </c>
      <c r="AC944" t="str">
        <f t="shared" si="155"/>
        <v>Unaudited</v>
      </c>
    </row>
    <row r="945" spans="1:29" x14ac:dyDescent="0.25">
      <c r="A945" t="s">
        <v>420</v>
      </c>
      <c r="B945" t="s">
        <v>1385</v>
      </c>
      <c r="C945" t="s">
        <v>1386</v>
      </c>
      <c r="D945">
        <v>1900</v>
      </c>
      <c r="E945" s="958">
        <v>1</v>
      </c>
      <c r="F945" t="s">
        <v>440</v>
      </c>
      <c r="G945" s="958">
        <v>274</v>
      </c>
      <c r="H945" t="s">
        <v>381</v>
      </c>
      <c r="I945" s="938" t="s">
        <v>488</v>
      </c>
      <c r="J945" s="938" t="s">
        <v>436</v>
      </c>
      <c r="K945" s="938" t="s">
        <v>436</v>
      </c>
      <c r="L945" s="944" t="s">
        <v>129</v>
      </c>
      <c r="M945" s="960" t="s">
        <v>325</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HUM_ASR_FY_2022</v>
      </c>
      <c r="AB945" s="958">
        <f t="shared" si="154"/>
        <v>45032</v>
      </c>
      <c r="AC945" t="str">
        <f t="shared" si="155"/>
        <v>Unaudited</v>
      </c>
    </row>
    <row r="946" spans="1:29" ht="30" x14ac:dyDescent="0.25">
      <c r="A946" t="s">
        <v>420</v>
      </c>
      <c r="B946" t="s">
        <v>1385</v>
      </c>
      <c r="C946" t="s">
        <v>1386</v>
      </c>
      <c r="D946">
        <v>1900</v>
      </c>
      <c r="E946" s="958">
        <v>1</v>
      </c>
      <c r="F946" t="s">
        <v>440</v>
      </c>
      <c r="G946" s="958">
        <v>274</v>
      </c>
      <c r="H946" t="s">
        <v>381</v>
      </c>
      <c r="I946" s="938" t="s">
        <v>488</v>
      </c>
      <c r="J946" s="938" t="s">
        <v>436</v>
      </c>
      <c r="K946" s="938" t="s">
        <v>436</v>
      </c>
      <c r="L946" s="938" t="s">
        <v>130</v>
      </c>
      <c r="M946" s="959" t="s">
        <v>179</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HUM_ASR_FY_2022</v>
      </c>
      <c r="AB946" s="958">
        <f t="shared" si="154"/>
        <v>45032</v>
      </c>
      <c r="AC946" t="str">
        <f t="shared" si="155"/>
        <v>Unaudited</v>
      </c>
    </row>
    <row r="947" spans="1:29" x14ac:dyDescent="0.25">
      <c r="A947" t="s">
        <v>420</v>
      </c>
      <c r="B947" t="s">
        <v>1385</v>
      </c>
      <c r="C947" t="s">
        <v>1386</v>
      </c>
      <c r="D947">
        <v>1900</v>
      </c>
      <c r="E947" s="958">
        <v>1</v>
      </c>
      <c r="F947" t="s">
        <v>440</v>
      </c>
      <c r="G947" s="958">
        <v>274</v>
      </c>
      <c r="H947" t="s">
        <v>381</v>
      </c>
      <c r="I947" s="938" t="s">
        <v>488</v>
      </c>
      <c r="J947" s="938" t="s">
        <v>436</v>
      </c>
      <c r="K947" s="938" t="s">
        <v>436</v>
      </c>
      <c r="L947" s="938" t="s">
        <v>131</v>
      </c>
      <c r="M947" s="959" t="s">
        <v>494</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HUM_ASR_FY_2022</v>
      </c>
      <c r="AB947" s="958">
        <f t="shared" si="154"/>
        <v>45032</v>
      </c>
      <c r="AC947" t="str">
        <f t="shared" si="155"/>
        <v>Unaudited</v>
      </c>
    </row>
    <row r="948" spans="1:29" x14ac:dyDescent="0.25">
      <c r="A948" t="s">
        <v>420</v>
      </c>
      <c r="B948" t="s">
        <v>1385</v>
      </c>
      <c r="C948" t="s">
        <v>1386</v>
      </c>
      <c r="D948">
        <v>1900</v>
      </c>
      <c r="E948" s="958">
        <v>1</v>
      </c>
      <c r="F948" t="s">
        <v>440</v>
      </c>
      <c r="G948" s="958">
        <v>274</v>
      </c>
      <c r="H948" t="s">
        <v>381</v>
      </c>
      <c r="I948" s="938" t="s">
        <v>488</v>
      </c>
      <c r="J948" s="938" t="s">
        <v>436</v>
      </c>
      <c r="K948" s="938" t="s">
        <v>436</v>
      </c>
      <c r="L948" s="938" t="s">
        <v>132</v>
      </c>
      <c r="M948" s="959" t="s">
        <v>495</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HUM_ASR_FY_2022</v>
      </c>
      <c r="AB948" s="958">
        <f t="shared" si="154"/>
        <v>45032</v>
      </c>
      <c r="AC948" t="str">
        <f t="shared" si="155"/>
        <v>Unaudited</v>
      </c>
    </row>
    <row r="949" spans="1:29" x14ac:dyDescent="0.25">
      <c r="A949" t="s">
        <v>420</v>
      </c>
      <c r="B949" t="s">
        <v>1385</v>
      </c>
      <c r="C949" t="s">
        <v>1386</v>
      </c>
      <c r="D949">
        <v>1900</v>
      </c>
      <c r="E949" s="958">
        <v>1</v>
      </c>
      <c r="F949" t="s">
        <v>440</v>
      </c>
      <c r="G949" s="958">
        <v>274</v>
      </c>
      <c r="H949" t="s">
        <v>381</v>
      </c>
      <c r="I949" s="938" t="s">
        <v>488</v>
      </c>
      <c r="J949" s="938" t="s">
        <v>436</v>
      </c>
      <c r="K949" s="938" t="s">
        <v>436</v>
      </c>
      <c r="L949" s="938" t="s">
        <v>133</v>
      </c>
      <c r="M949" s="959" t="s">
        <v>496</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HUM_ASR_FY_2022</v>
      </c>
      <c r="AB949" s="958">
        <f t="shared" si="154"/>
        <v>45032</v>
      </c>
      <c r="AC949" t="str">
        <f t="shared" si="155"/>
        <v>Unaudited</v>
      </c>
    </row>
    <row r="950" spans="1:29" x14ac:dyDescent="0.25">
      <c r="A950" t="s">
        <v>420</v>
      </c>
      <c r="B950" t="s">
        <v>1385</v>
      </c>
      <c r="C950" t="s">
        <v>1386</v>
      </c>
      <c r="D950">
        <v>1900</v>
      </c>
      <c r="E950" s="958">
        <v>1</v>
      </c>
      <c r="F950" t="s">
        <v>440</v>
      </c>
      <c r="G950" s="958">
        <v>274</v>
      </c>
      <c r="H950" t="s">
        <v>381</v>
      </c>
      <c r="I950" s="938" t="s">
        <v>489</v>
      </c>
      <c r="J950" s="938" t="s">
        <v>26</v>
      </c>
      <c r="K950" s="938" t="s">
        <v>26</v>
      </c>
      <c r="L950" s="938" t="s">
        <v>269</v>
      </c>
      <c r="M950" s="959" t="s">
        <v>26</v>
      </c>
      <c r="N950" s="679">
        <f t="shared" ca="1" si="161"/>
        <v>186700.85789583833</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HUM_ASR_FY_2022</v>
      </c>
      <c r="AB950" s="958">
        <f t="shared" si="154"/>
        <v>45032</v>
      </c>
      <c r="AC950" t="str">
        <f t="shared" si="155"/>
        <v>Unaudited</v>
      </c>
    </row>
    <row r="951" spans="1:29" x14ac:dyDescent="0.25">
      <c r="A951" t="s">
        <v>420</v>
      </c>
      <c r="B951" t="s">
        <v>1385</v>
      </c>
      <c r="C951" t="s">
        <v>1386</v>
      </c>
      <c r="D951">
        <v>1900</v>
      </c>
      <c r="E951" s="958">
        <v>1</v>
      </c>
      <c r="F951" t="s">
        <v>441</v>
      </c>
      <c r="G951" s="958">
        <v>366</v>
      </c>
      <c r="H951" t="s">
        <v>381</v>
      </c>
      <c r="I951" s="938" t="s">
        <v>432</v>
      </c>
      <c r="J951" s="938" t="s">
        <v>432</v>
      </c>
      <c r="K951" s="938" t="s">
        <v>432</v>
      </c>
      <c r="L951" s="938"/>
      <c r="M951" s="959" t="s">
        <v>432</v>
      </c>
      <c r="N951" s="679">
        <f t="shared" ca="1" si="161"/>
        <v>84785.759139784874</v>
      </c>
      <c r="O951" s="679">
        <f t="shared" ca="1" si="160"/>
        <v>69191.030107526807</v>
      </c>
      <c r="P951" s="679">
        <f t="shared" ca="1" si="160"/>
        <v>2031</v>
      </c>
      <c r="Q951" s="679">
        <f t="shared" ca="1" si="160"/>
        <v>5756.232258064515</v>
      </c>
      <c r="R951" s="679">
        <f t="shared" ca="1" si="160"/>
        <v>1169.7741935483871</v>
      </c>
      <c r="S951" s="679">
        <f t="shared" ca="1" si="160"/>
        <v>2437.0774193548382</v>
      </c>
      <c r="T951" s="679">
        <f t="shared" ca="1" si="160"/>
        <v>311</v>
      </c>
      <c r="U951" s="679">
        <f t="shared" ca="1" si="160"/>
        <v>24</v>
      </c>
      <c r="V951" s="679">
        <f t="shared" ca="1" si="160"/>
        <v>176</v>
      </c>
      <c r="W951" s="679">
        <f t="shared" ca="1" si="152"/>
        <v>1</v>
      </c>
      <c r="X951" s="679">
        <f t="shared" ca="1" si="160"/>
        <v>3311.645161290322</v>
      </c>
      <c r="Y951" s="679">
        <f t="shared" ca="1" si="160"/>
        <v>377</v>
      </c>
      <c r="Z951" s="679">
        <f t="shared" ca="1" si="160"/>
        <v>0</v>
      </c>
      <c r="AA951" t="str">
        <f t="shared" si="153"/>
        <v>HUM_ASR_FY_2022</v>
      </c>
      <c r="AB951" s="958">
        <f t="shared" si="154"/>
        <v>45032</v>
      </c>
      <c r="AC951" t="str">
        <f t="shared" si="155"/>
        <v>Unaudited</v>
      </c>
    </row>
    <row r="952" spans="1:29" x14ac:dyDescent="0.25">
      <c r="A952" t="s">
        <v>420</v>
      </c>
      <c r="B952" t="s">
        <v>1385</v>
      </c>
      <c r="C952" t="s">
        <v>1386</v>
      </c>
      <c r="D952">
        <v>1900</v>
      </c>
      <c r="E952" s="958">
        <v>1</v>
      </c>
      <c r="F952" t="s">
        <v>441</v>
      </c>
      <c r="G952" s="958">
        <v>366</v>
      </c>
      <c r="H952" t="s">
        <v>381</v>
      </c>
      <c r="I952" s="938" t="s">
        <v>487</v>
      </c>
      <c r="J952" s="938" t="s">
        <v>12</v>
      </c>
      <c r="K952" s="938" t="s">
        <v>12</v>
      </c>
      <c r="L952" s="938">
        <v>1.1000000000000001</v>
      </c>
      <c r="M952" s="959" t="s">
        <v>12</v>
      </c>
      <c r="N952" s="679">
        <f t="shared" ca="1" si="161"/>
        <v>21013475.289999992</v>
      </c>
      <c r="O952" s="679">
        <f t="shared" ca="1" si="160"/>
        <v>11397955.969999997</v>
      </c>
      <c r="P952" s="679">
        <f t="shared" ca="1" si="160"/>
        <v>855836.02999999991</v>
      </c>
      <c r="Q952" s="679">
        <f t="shared" ca="1" si="160"/>
        <v>4985280.169999999</v>
      </c>
      <c r="R952" s="679">
        <f t="shared" ca="1" si="160"/>
        <v>1466945.71</v>
      </c>
      <c r="S952" s="679">
        <f t="shared" ca="1" si="160"/>
        <v>358310.99</v>
      </c>
      <c r="T952" s="679">
        <f t="shared" ca="1" si="160"/>
        <v>95370.36</v>
      </c>
      <c r="U952" s="679">
        <f t="shared" ca="1" si="160"/>
        <v>4100.88</v>
      </c>
      <c r="V952" s="679">
        <f t="shared" ca="1" si="160"/>
        <v>399561.38</v>
      </c>
      <c r="W952" s="679">
        <f t="shared" ca="1" si="152"/>
        <v>28401.64</v>
      </c>
      <c r="X952" s="679">
        <f t="shared" ca="1" si="160"/>
        <v>560731.53999999992</v>
      </c>
      <c r="Y952" s="679">
        <f t="shared" ca="1" si="160"/>
        <v>860980.61999999988</v>
      </c>
      <c r="Z952" s="679">
        <f t="shared" ca="1" si="160"/>
        <v>0</v>
      </c>
      <c r="AA952" t="str">
        <f t="shared" si="153"/>
        <v>HUM_ASR_FY_2022</v>
      </c>
      <c r="AB952" s="958">
        <f t="shared" si="154"/>
        <v>45032</v>
      </c>
      <c r="AC952" t="str">
        <f t="shared" si="155"/>
        <v>Unaudited</v>
      </c>
    </row>
    <row r="953" spans="1:29" x14ac:dyDescent="0.25">
      <c r="A953" t="s">
        <v>420</v>
      </c>
      <c r="B953" t="s">
        <v>1385</v>
      </c>
      <c r="C953" t="s">
        <v>1386</v>
      </c>
      <c r="D953">
        <v>1900</v>
      </c>
      <c r="E953" s="958">
        <v>1</v>
      </c>
      <c r="F953" t="s">
        <v>441</v>
      </c>
      <c r="G953" s="958">
        <v>366</v>
      </c>
      <c r="H953" t="s">
        <v>381</v>
      </c>
      <c r="I953" s="938" t="s">
        <v>487</v>
      </c>
      <c r="J953" s="938" t="s">
        <v>12</v>
      </c>
      <c r="K953" s="938" t="s">
        <v>1328</v>
      </c>
      <c r="L953" s="938" t="s">
        <v>1319</v>
      </c>
      <c r="M953" s="959" t="s">
        <v>1328</v>
      </c>
      <c r="N953" s="679">
        <f t="shared" ca="1" si="161"/>
        <v>48982.398502939584</v>
      </c>
      <c r="O953" s="679">
        <f t="shared" ca="1" si="160"/>
        <v>39973.017213517494</v>
      </c>
      <c r="P953" s="679">
        <f t="shared" ca="1" si="160"/>
        <v>1173.3485949622025</v>
      </c>
      <c r="Q953" s="679">
        <f t="shared" ca="1" si="160"/>
        <v>3325.488445236881</v>
      </c>
      <c r="R953" s="679">
        <f t="shared" ca="1" si="160"/>
        <v>675.80152950420654</v>
      </c>
      <c r="S953" s="679">
        <f t="shared" ca="1" si="160"/>
        <v>1407.9474967080798</v>
      </c>
      <c r="T953" s="679">
        <f t="shared" ca="1" si="160"/>
        <v>179.67080897747169</v>
      </c>
      <c r="U953" s="679">
        <f t="shared" ca="1" si="160"/>
        <v>13.865271432345081</v>
      </c>
      <c r="V953" s="679">
        <f t="shared" ca="1" si="160"/>
        <v>101.6786571705306</v>
      </c>
      <c r="W953" s="679">
        <f t="shared" ca="1" si="152"/>
        <v>0.57771964301437839</v>
      </c>
      <c r="X953" s="679">
        <f t="shared" ca="1" si="160"/>
        <v>1913.2024603709385</v>
      </c>
      <c r="Y953" s="679">
        <f t="shared" ca="1" si="160"/>
        <v>217.80030541642066</v>
      </c>
      <c r="Z953" s="679">
        <f t="shared" ca="1" si="160"/>
        <v>0</v>
      </c>
      <c r="AA953" t="str">
        <f t="shared" si="153"/>
        <v>HUM_ASR_FY_2022</v>
      </c>
      <c r="AB953" s="958">
        <f t="shared" si="154"/>
        <v>45032</v>
      </c>
      <c r="AC953" t="str">
        <f t="shared" si="155"/>
        <v>Unaudited</v>
      </c>
    </row>
    <row r="954" spans="1:29" x14ac:dyDescent="0.25">
      <c r="A954" t="s">
        <v>420</v>
      </c>
      <c r="B954" t="s">
        <v>1385</v>
      </c>
      <c r="C954" t="s">
        <v>1386</v>
      </c>
      <c r="D954">
        <v>1900</v>
      </c>
      <c r="E954" s="958">
        <v>1</v>
      </c>
      <c r="F954" t="s">
        <v>441</v>
      </c>
      <c r="G954" s="958">
        <v>366</v>
      </c>
      <c r="H954" t="s">
        <v>381</v>
      </c>
      <c r="I954" s="938" t="s">
        <v>487</v>
      </c>
      <c r="J954" s="938" t="s">
        <v>490</v>
      </c>
      <c r="K954" s="938" t="s">
        <v>491</v>
      </c>
      <c r="L954" s="938" t="s">
        <v>63</v>
      </c>
      <c r="M954" s="959" t="s">
        <v>343</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HUM_ASR_FY_2022</v>
      </c>
      <c r="AB954" s="958">
        <f t="shared" si="154"/>
        <v>45032</v>
      </c>
      <c r="AC954" t="str">
        <f t="shared" si="155"/>
        <v>Unaudited</v>
      </c>
    </row>
    <row r="955" spans="1:29" x14ac:dyDescent="0.25">
      <c r="A955" t="s">
        <v>420</v>
      </c>
      <c r="B955" t="s">
        <v>1385</v>
      </c>
      <c r="C955" t="s">
        <v>1386</v>
      </c>
      <c r="D955">
        <v>1900</v>
      </c>
      <c r="E955" s="958">
        <v>1</v>
      </c>
      <c r="F955" t="s">
        <v>441</v>
      </c>
      <c r="G955" s="958">
        <v>366</v>
      </c>
      <c r="H955" t="s">
        <v>381</v>
      </c>
      <c r="I955" s="938" t="s">
        <v>487</v>
      </c>
      <c r="J955" s="938" t="s">
        <v>490</v>
      </c>
      <c r="K955" s="938" t="s">
        <v>1019</v>
      </c>
      <c r="L955" s="946" t="s">
        <v>915</v>
      </c>
      <c r="M955" s="961" t="s">
        <v>916</v>
      </c>
      <c r="N955" s="679">
        <f t="shared" ca="1" si="161"/>
        <v>612366.31000000052</v>
      </c>
      <c r="O955" s="679">
        <f t="shared" ca="1" si="160"/>
        <v>570589.04000000039</v>
      </c>
      <c r="P955" s="679">
        <f t="shared" ca="1" si="160"/>
        <v>26594.03</v>
      </c>
      <c r="Q955" s="679">
        <f t="shared" ca="1" si="160"/>
        <v>11387.43</v>
      </c>
      <c r="R955" s="679">
        <f t="shared" ca="1" si="160"/>
        <v>0</v>
      </c>
      <c r="S955" s="679">
        <f t="shared" ca="1" si="160"/>
        <v>0</v>
      </c>
      <c r="T955" s="679">
        <f t="shared" ca="1" si="160"/>
        <v>0</v>
      </c>
      <c r="U955" s="679">
        <f t="shared" ca="1" si="160"/>
        <v>0</v>
      </c>
      <c r="V955" s="679">
        <f t="shared" ca="1" si="160"/>
        <v>3795.81</v>
      </c>
      <c r="W955" s="679">
        <f t="shared" ca="1" si="152"/>
        <v>0</v>
      </c>
      <c r="X955" s="679">
        <f t="shared" ca="1" si="160"/>
        <v>0</v>
      </c>
      <c r="Y955" s="679">
        <f t="shared" ca="1" si="160"/>
        <v>0</v>
      </c>
      <c r="Z955" s="679">
        <f t="shared" ca="1" si="160"/>
        <v>0</v>
      </c>
      <c r="AA955" t="str">
        <f t="shared" si="153"/>
        <v>HUM_ASR_FY_2022</v>
      </c>
      <c r="AB955" s="958">
        <f t="shared" si="154"/>
        <v>45032</v>
      </c>
      <c r="AC955" t="str">
        <f t="shared" si="155"/>
        <v>Unaudited</v>
      </c>
    </row>
    <row r="956" spans="1:29" x14ac:dyDescent="0.25">
      <c r="A956" t="s">
        <v>420</v>
      </c>
      <c r="B956" t="s">
        <v>1385</v>
      </c>
      <c r="C956" t="s">
        <v>1386</v>
      </c>
      <c r="D956">
        <v>1900</v>
      </c>
      <c r="E956" s="958">
        <v>1</v>
      </c>
      <c r="F956" t="s">
        <v>441</v>
      </c>
      <c r="G956" s="958">
        <v>366</v>
      </c>
      <c r="H956" t="s">
        <v>381</v>
      </c>
      <c r="I956" s="938" t="s">
        <v>487</v>
      </c>
      <c r="J956" s="938" t="s">
        <v>13</v>
      </c>
      <c r="K956" s="938" t="s">
        <v>492</v>
      </c>
      <c r="L956" s="948" t="s">
        <v>94</v>
      </c>
      <c r="M956" s="962" t="s">
        <v>146</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HUM_ASR_FY_2022</v>
      </c>
      <c r="AB956" s="958">
        <f t="shared" si="154"/>
        <v>45032</v>
      </c>
      <c r="AC956" t="str">
        <f t="shared" si="155"/>
        <v>Unaudited</v>
      </c>
    </row>
    <row r="957" spans="1:29" x14ac:dyDescent="0.25">
      <c r="A957" t="s">
        <v>420</v>
      </c>
      <c r="B957" t="s">
        <v>1385</v>
      </c>
      <c r="C957" t="s">
        <v>1386</v>
      </c>
      <c r="D957">
        <v>1900</v>
      </c>
      <c r="E957" s="958">
        <v>1</v>
      </c>
      <c r="F957" t="s">
        <v>441</v>
      </c>
      <c r="G957" s="958">
        <v>366</v>
      </c>
      <c r="H957" t="s">
        <v>381</v>
      </c>
      <c r="I957" s="959" t="s">
        <v>487</v>
      </c>
      <c r="J957" s="959" t="s">
        <v>13</v>
      </c>
      <c r="K957" s="959" t="s">
        <v>13</v>
      </c>
      <c r="L957" s="938" t="s">
        <v>35</v>
      </c>
      <c r="M957" s="959" t="s">
        <v>13</v>
      </c>
      <c r="N957" s="679">
        <f t="shared" ca="1" si="161"/>
        <v>8188.8373197746441</v>
      </c>
      <c r="O957" s="679">
        <f t="shared" ca="1" si="160"/>
        <v>6682.6563244427907</v>
      </c>
      <c r="P957" s="679">
        <f t="shared" ca="1" si="160"/>
        <v>196.1594584420973</v>
      </c>
      <c r="Q957" s="679">
        <f t="shared" ca="1" si="160"/>
        <v>555.95243840909211</v>
      </c>
      <c r="R957" s="679">
        <f t="shared" ca="1" si="160"/>
        <v>112.97994697488564</v>
      </c>
      <c r="S957" s="679">
        <f t="shared" ca="1" si="160"/>
        <v>235.37951096115665</v>
      </c>
      <c r="T957" s="679">
        <f t="shared" ca="1" si="160"/>
        <v>30.037218894875561</v>
      </c>
      <c r="U957" s="679">
        <f t="shared" ca="1" si="160"/>
        <v>2.3179847378682106</v>
      </c>
      <c r="V957" s="679">
        <f t="shared" ca="1" si="160"/>
        <v>16.998554744366878</v>
      </c>
      <c r="W957" s="679">
        <f t="shared" ca="1" si="152"/>
        <v>9.6582697411175436E-2</v>
      </c>
      <c r="X957" s="679">
        <f t="shared" ca="1" si="160"/>
        <v>319.84762254608643</v>
      </c>
      <c r="Y957" s="679">
        <f t="shared" ca="1" si="160"/>
        <v>36.411676924013136</v>
      </c>
      <c r="Z957" s="679">
        <f t="shared" ca="1" si="160"/>
        <v>0</v>
      </c>
      <c r="AA957" t="str">
        <f t="shared" si="153"/>
        <v>HUM_ASR_FY_2022</v>
      </c>
      <c r="AB957" s="958">
        <f t="shared" si="154"/>
        <v>45032</v>
      </c>
      <c r="AC957" t="str">
        <f t="shared" si="155"/>
        <v>Unaudited</v>
      </c>
    </row>
    <row r="958" spans="1:29" x14ac:dyDescent="0.25">
      <c r="A958" t="s">
        <v>420</v>
      </c>
      <c r="B958" t="s">
        <v>1385</v>
      </c>
      <c r="C958" t="s">
        <v>1386</v>
      </c>
      <c r="D958">
        <v>1900</v>
      </c>
      <c r="E958" s="958">
        <v>1</v>
      </c>
      <c r="F958" t="s">
        <v>441</v>
      </c>
      <c r="G958" s="958">
        <v>366</v>
      </c>
      <c r="H958" t="s">
        <v>381</v>
      </c>
      <c r="I958" s="938" t="s">
        <v>488</v>
      </c>
      <c r="J958" s="938" t="s">
        <v>444</v>
      </c>
      <c r="K958" s="938" t="s">
        <v>0</v>
      </c>
      <c r="L958" s="938">
        <v>2.1</v>
      </c>
      <c r="M958" s="963" t="s">
        <v>147</v>
      </c>
      <c r="N958" s="679">
        <f t="shared" ca="1" si="161"/>
        <v>2659738.8699999996</v>
      </c>
      <c r="O958" s="679">
        <f t="shared" ca="1" si="160"/>
        <v>1585427.2799999998</v>
      </c>
      <c r="P958" s="679">
        <f t="shared" ca="1" si="160"/>
        <v>22672.799999999999</v>
      </c>
      <c r="Q958" s="679">
        <f t="shared" ca="1" si="160"/>
        <v>796377.78</v>
      </c>
      <c r="R958" s="679">
        <f t="shared" ca="1" si="160"/>
        <v>118171.80000000002</v>
      </c>
      <c r="S958" s="679">
        <f t="shared" ca="1" si="160"/>
        <v>3805.8199999999997</v>
      </c>
      <c r="T958" s="679">
        <f t="shared" ca="1" si="160"/>
        <v>6857.74</v>
      </c>
      <c r="U958" s="679">
        <f t="shared" ca="1" si="160"/>
        <v>0</v>
      </c>
      <c r="V958" s="679">
        <f t="shared" ca="1" si="160"/>
        <v>32031.46</v>
      </c>
      <c r="W958" s="679">
        <f t="shared" ca="1" si="152"/>
        <v>0</v>
      </c>
      <c r="X958" s="679">
        <f t="shared" ca="1" si="160"/>
        <v>24029.010000000002</v>
      </c>
      <c r="Y958" s="679">
        <f t="shared" ca="1" si="160"/>
        <v>70365.179999999993</v>
      </c>
      <c r="Z958" s="679">
        <f t="shared" ca="1" si="160"/>
        <v>0</v>
      </c>
      <c r="AA958" t="str">
        <f t="shared" si="153"/>
        <v>HUM_ASR_FY_2022</v>
      </c>
      <c r="AB958" s="958">
        <f t="shared" si="154"/>
        <v>45032</v>
      </c>
      <c r="AC958" t="str">
        <f t="shared" si="155"/>
        <v>Unaudited</v>
      </c>
    </row>
    <row r="959" spans="1:29" ht="30" x14ac:dyDescent="0.25">
      <c r="A959" t="s">
        <v>420</v>
      </c>
      <c r="B959" t="s">
        <v>1385</v>
      </c>
      <c r="C959" t="s">
        <v>1386</v>
      </c>
      <c r="D959">
        <v>1900</v>
      </c>
      <c r="E959" s="958">
        <v>1</v>
      </c>
      <c r="F959" t="s">
        <v>441</v>
      </c>
      <c r="G959" s="958">
        <v>366</v>
      </c>
      <c r="H959" t="s">
        <v>381</v>
      </c>
      <c r="I959" s="938" t="s">
        <v>488</v>
      </c>
      <c r="J959" s="938" t="s">
        <v>444</v>
      </c>
      <c r="K959" s="938" t="s">
        <v>0</v>
      </c>
      <c r="L959" s="938">
        <v>2.2000000000000002</v>
      </c>
      <c r="M959" s="963" t="s">
        <v>148</v>
      </c>
      <c r="N959" s="679">
        <f t="shared" ca="1" si="161"/>
        <v>230798.49007814252</v>
      </c>
      <c r="O959" s="679">
        <f t="shared" ca="1" si="160"/>
        <v>137575.24337443567</v>
      </c>
      <c r="P959" s="679">
        <f t="shared" ca="1" si="160"/>
        <v>1967.4292333230858</v>
      </c>
      <c r="Q959" s="679">
        <f t="shared" ca="1" si="160"/>
        <v>69105.576953042459</v>
      </c>
      <c r="R959" s="679">
        <f t="shared" ca="1" si="160"/>
        <v>10254.342378286276</v>
      </c>
      <c r="S959" s="679">
        <f t="shared" ca="1" si="160"/>
        <v>330.24952916118281</v>
      </c>
      <c r="T959" s="679">
        <f t="shared" ca="1" si="160"/>
        <v>595.07948513324595</v>
      </c>
      <c r="U959" s="679">
        <f t="shared" ca="1" si="160"/>
        <v>0</v>
      </c>
      <c r="V959" s="679">
        <f t="shared" ca="1" si="160"/>
        <v>2779.5257220113567</v>
      </c>
      <c r="W959" s="679">
        <f t="shared" ca="1" si="152"/>
        <v>0</v>
      </c>
      <c r="X959" s="679">
        <f t="shared" ca="1" si="160"/>
        <v>2085.1141774202024</v>
      </c>
      <c r="Y959" s="679">
        <f t="shared" ca="1" si="160"/>
        <v>6105.9292253290696</v>
      </c>
      <c r="Z959" s="679">
        <f t="shared" ca="1" si="160"/>
        <v>0</v>
      </c>
      <c r="AA959" t="str">
        <f t="shared" si="153"/>
        <v>HUM_ASR_FY_2022</v>
      </c>
      <c r="AB959" s="958">
        <f t="shared" si="154"/>
        <v>45032</v>
      </c>
      <c r="AC959" t="str">
        <f t="shared" si="155"/>
        <v>Unaudited</v>
      </c>
    </row>
    <row r="960" spans="1:29" x14ac:dyDescent="0.25">
      <c r="A960" t="s">
        <v>420</v>
      </c>
      <c r="B960" t="s">
        <v>1385</v>
      </c>
      <c r="C960" t="s">
        <v>1386</v>
      </c>
      <c r="D960">
        <v>1900</v>
      </c>
      <c r="E960" s="958">
        <v>1</v>
      </c>
      <c r="F960" t="s">
        <v>441</v>
      </c>
      <c r="G960" s="958">
        <v>366</v>
      </c>
      <c r="H960" t="s">
        <v>381</v>
      </c>
      <c r="I960" s="938" t="s">
        <v>488</v>
      </c>
      <c r="J960" s="938" t="s">
        <v>444</v>
      </c>
      <c r="K960" s="938" t="s">
        <v>0</v>
      </c>
      <c r="L960" s="938">
        <v>2.2999999999999998</v>
      </c>
      <c r="M960" s="963" t="s">
        <v>149</v>
      </c>
      <c r="N960" s="679">
        <f t="shared" ca="1" si="161"/>
        <v>2397536.2000000118</v>
      </c>
      <c r="O960" s="679">
        <f t="shared" ca="1" si="160"/>
        <v>1652499.7000000121</v>
      </c>
      <c r="P960" s="679">
        <f t="shared" ca="1" si="160"/>
        <v>109086.67</v>
      </c>
      <c r="Q960" s="679">
        <f t="shared" ca="1" si="160"/>
        <v>426373.78</v>
      </c>
      <c r="R960" s="679">
        <f t="shared" ca="1" si="160"/>
        <v>105434.54000000001</v>
      </c>
      <c r="S960" s="679">
        <f t="shared" ca="1" si="160"/>
        <v>13917.95</v>
      </c>
      <c r="T960" s="679">
        <f t="shared" ca="1" si="160"/>
        <v>5038.13</v>
      </c>
      <c r="U960" s="679">
        <f t="shared" ca="1" si="160"/>
        <v>0</v>
      </c>
      <c r="V960" s="679">
        <f t="shared" ca="1" si="160"/>
        <v>9971.26</v>
      </c>
      <c r="W960" s="679">
        <f t="shared" ca="1" si="152"/>
        <v>0</v>
      </c>
      <c r="X960" s="679">
        <f t="shared" ca="1" si="160"/>
        <v>15232.03</v>
      </c>
      <c r="Y960" s="679">
        <f t="shared" ca="1" si="160"/>
        <v>59982.14</v>
      </c>
      <c r="Z960" s="679">
        <f t="shared" ca="1" si="160"/>
        <v>0</v>
      </c>
      <c r="AA960" t="str">
        <f t="shared" si="153"/>
        <v>HUM_ASR_FY_2022</v>
      </c>
      <c r="AB960" s="958">
        <f t="shared" si="154"/>
        <v>45032</v>
      </c>
      <c r="AC960" t="str">
        <f t="shared" si="155"/>
        <v>Unaudited</v>
      </c>
    </row>
    <row r="961" spans="1:29" x14ac:dyDescent="0.25">
      <c r="A961" t="s">
        <v>420</v>
      </c>
      <c r="B961" t="s">
        <v>1385</v>
      </c>
      <c r="C961" t="s">
        <v>1386</v>
      </c>
      <c r="D961">
        <v>1900</v>
      </c>
      <c r="E961" s="958">
        <v>1</v>
      </c>
      <c r="F961" t="s">
        <v>441</v>
      </c>
      <c r="G961" s="958">
        <v>366</v>
      </c>
      <c r="H961" t="s">
        <v>381</v>
      </c>
      <c r="I961" s="938" t="s">
        <v>488</v>
      </c>
      <c r="J961" s="938" t="s">
        <v>444</v>
      </c>
      <c r="K961" s="938" t="s">
        <v>0</v>
      </c>
      <c r="L961" s="938">
        <v>2.4</v>
      </c>
      <c r="M961" s="963" t="s">
        <v>150</v>
      </c>
      <c r="N961" s="679">
        <f t="shared" ca="1" si="161"/>
        <v>686545.00000000023</v>
      </c>
      <c r="O961" s="679">
        <f t="shared" ca="1" si="160"/>
        <v>217757.56999999989</v>
      </c>
      <c r="P961" s="679">
        <f t="shared" ca="1" si="160"/>
        <v>16025.289999999999</v>
      </c>
      <c r="Q961" s="679">
        <f t="shared" ca="1" si="160"/>
        <v>169016.90999999997</v>
      </c>
      <c r="R961" s="679">
        <f t="shared" ca="1" si="160"/>
        <v>42248.260000000009</v>
      </c>
      <c r="S961" s="679">
        <f t="shared" ca="1" si="160"/>
        <v>176539.4500000003</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180.13</v>
      </c>
      <c r="W961" s="679">
        <f t="shared" ca="1" si="162"/>
        <v>0</v>
      </c>
      <c r="X961" s="679">
        <f t="shared" ca="1" si="162"/>
        <v>36825.9</v>
      </c>
      <c r="Y961" s="679">
        <f t="shared" ca="1" si="162"/>
        <v>27951.49</v>
      </c>
      <c r="Z961" s="679">
        <f t="shared" ca="1" si="162"/>
        <v>0</v>
      </c>
      <c r="AA961" t="str">
        <f t="shared" si="153"/>
        <v>HUM_ASR_FY_2022</v>
      </c>
      <c r="AB961" s="958">
        <f t="shared" si="154"/>
        <v>45032</v>
      </c>
      <c r="AC961" t="str">
        <f t="shared" si="155"/>
        <v>Unaudited</v>
      </c>
    </row>
    <row r="962" spans="1:29" ht="30" x14ac:dyDescent="0.25">
      <c r="A962" t="s">
        <v>420</v>
      </c>
      <c r="B962" t="s">
        <v>1385</v>
      </c>
      <c r="C962" t="s">
        <v>1386</v>
      </c>
      <c r="D962">
        <v>1900</v>
      </c>
      <c r="E962" s="958">
        <v>1</v>
      </c>
      <c r="F962" t="s">
        <v>441</v>
      </c>
      <c r="G962" s="958">
        <v>366</v>
      </c>
      <c r="H962" t="s">
        <v>381</v>
      </c>
      <c r="I962" s="938" t="s">
        <v>488</v>
      </c>
      <c r="J962" s="938" t="s">
        <v>444</v>
      </c>
      <c r="K962" s="938" t="s">
        <v>0</v>
      </c>
      <c r="L962" s="938">
        <v>2.5</v>
      </c>
      <c r="M962" s="963" t="s">
        <v>151</v>
      </c>
      <c r="N962" s="679">
        <f t="shared" ca="1" si="161"/>
        <v>267620.73986548482</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84883.644909962299</v>
      </c>
      <c r="P962" s="679">
        <f t="shared" ca="1" si="163"/>
        <v>6246.7863961706144</v>
      </c>
      <c r="Q962" s="679">
        <f t="shared" ca="1" si="163"/>
        <v>65884.14525483115</v>
      </c>
      <c r="R962" s="679">
        <f t="shared" ca="1" si="163"/>
        <v>16468.710134411245</v>
      </c>
      <c r="S962" s="679">
        <f t="shared" ca="1" si="163"/>
        <v>68816.491598432491</v>
      </c>
      <c r="T962" s="679">
        <f t="shared" ca="1" si="163"/>
        <v>0</v>
      </c>
      <c r="U962" s="679">
        <f t="shared" ca="1" si="162"/>
        <v>0</v>
      </c>
      <c r="V962" s="679">
        <f t="shared" ca="1" si="162"/>
        <v>70.216116746855306</v>
      </c>
      <c r="W962" s="679">
        <f t="shared" ca="1" si="162"/>
        <v>0</v>
      </c>
      <c r="X962" s="679">
        <f t="shared" ca="1" si="162"/>
        <v>14355.030776150663</v>
      </c>
      <c r="Y962" s="679">
        <f t="shared" ca="1" si="162"/>
        <v>10895.714678779541</v>
      </c>
      <c r="Z962" s="679">
        <f t="shared" ca="1" si="162"/>
        <v>0</v>
      </c>
      <c r="AA962" t="str">
        <f t="shared" ref="AA962:AA1025" si="164">file_name</f>
        <v>HUM_ASR_FY_2022</v>
      </c>
      <c r="AB962" s="958">
        <f t="shared" ref="AB962:AB1025" si="165">file_date</f>
        <v>45032</v>
      </c>
      <c r="AC962" t="str">
        <f t="shared" ref="AC962:AC1025" si="166">status</f>
        <v>Unaudited</v>
      </c>
    </row>
    <row r="963" spans="1:29" x14ac:dyDescent="0.25">
      <c r="A963" t="s">
        <v>420</v>
      </c>
      <c r="B963" t="s">
        <v>1385</v>
      </c>
      <c r="C963" t="s">
        <v>1386</v>
      </c>
      <c r="D963">
        <v>1900</v>
      </c>
      <c r="E963" s="958">
        <v>1</v>
      </c>
      <c r="F963" t="s">
        <v>441</v>
      </c>
      <c r="G963" s="958">
        <v>366</v>
      </c>
      <c r="H963" t="s">
        <v>381</v>
      </c>
      <c r="I963" s="938" t="s">
        <v>488</v>
      </c>
      <c r="J963" s="938" t="s">
        <v>444</v>
      </c>
      <c r="K963" s="938" t="s">
        <v>0</v>
      </c>
      <c r="L963" s="938" t="s">
        <v>96</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HUM_ASR_FY_2022</v>
      </c>
      <c r="AB963" s="958">
        <f t="shared" si="165"/>
        <v>45032</v>
      </c>
      <c r="AC963" t="str">
        <f t="shared" si="166"/>
        <v>Unaudited</v>
      </c>
    </row>
    <row r="964" spans="1:29" x14ac:dyDescent="0.25">
      <c r="A964" t="s">
        <v>420</v>
      </c>
      <c r="B964" t="s">
        <v>1385</v>
      </c>
      <c r="C964" t="s">
        <v>1386</v>
      </c>
      <c r="D964">
        <v>1900</v>
      </c>
      <c r="E964" s="958">
        <v>1</v>
      </c>
      <c r="F964" t="s">
        <v>441</v>
      </c>
      <c r="G964" s="958">
        <v>366</v>
      </c>
      <c r="H964" t="s">
        <v>381</v>
      </c>
      <c r="I964" s="938" t="s">
        <v>488</v>
      </c>
      <c r="J964" s="938" t="s">
        <v>444</v>
      </c>
      <c r="K964" s="938" t="s">
        <v>0</v>
      </c>
      <c r="L964" s="946" t="s">
        <v>152</v>
      </c>
      <c r="M964" s="961" t="s">
        <v>451</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HUM_ASR_FY_2022</v>
      </c>
      <c r="AB964" s="958">
        <f t="shared" si="165"/>
        <v>45032</v>
      </c>
      <c r="AC964" t="str">
        <f t="shared" si="166"/>
        <v>Unaudited</v>
      </c>
    </row>
    <row r="965" spans="1:29" x14ac:dyDescent="0.25">
      <c r="A965" t="s">
        <v>420</v>
      </c>
      <c r="B965" t="s">
        <v>1385</v>
      </c>
      <c r="C965" t="s">
        <v>1386</v>
      </c>
      <c r="D965">
        <v>1900</v>
      </c>
      <c r="E965" s="958">
        <v>1</v>
      </c>
      <c r="F965" t="s">
        <v>441</v>
      </c>
      <c r="G965" s="958">
        <v>366</v>
      </c>
      <c r="H965" t="s">
        <v>381</v>
      </c>
      <c r="I965" s="963" t="s">
        <v>488</v>
      </c>
      <c r="J965" s="963" t="s">
        <v>444</v>
      </c>
      <c r="K965" s="963" t="s">
        <v>0</v>
      </c>
      <c r="L965" s="938" t="s">
        <v>917</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HUM_ASR_FY_2022</v>
      </c>
      <c r="AB965" s="958">
        <f t="shared" si="165"/>
        <v>45032</v>
      </c>
      <c r="AC965" t="str">
        <f t="shared" si="166"/>
        <v>Unaudited</v>
      </c>
    </row>
    <row r="966" spans="1:29" x14ac:dyDescent="0.25">
      <c r="A966" t="s">
        <v>420</v>
      </c>
      <c r="B966" t="s">
        <v>1385</v>
      </c>
      <c r="C966" t="s">
        <v>1386</v>
      </c>
      <c r="D966">
        <v>1900</v>
      </c>
      <c r="E966" s="958">
        <v>1</v>
      </c>
      <c r="F966" t="s">
        <v>441</v>
      </c>
      <c r="G966" s="958">
        <v>366</v>
      </c>
      <c r="H966" t="s">
        <v>381</v>
      </c>
      <c r="I966" s="938" t="s">
        <v>488</v>
      </c>
      <c r="J966" s="938" t="s">
        <v>444</v>
      </c>
      <c r="K966" s="938" t="s">
        <v>53</v>
      </c>
      <c r="L966" s="944">
        <v>3.1</v>
      </c>
      <c r="M966" s="964" t="s">
        <v>33</v>
      </c>
      <c r="N966" s="679">
        <f t="shared" ca="1" si="161"/>
        <v>3595163.0899999929</v>
      </c>
      <c r="O966" s="679">
        <f t="shared" ca="1" si="163"/>
        <v>2494168.1799999927</v>
      </c>
      <c r="P966" s="679">
        <f t="shared" ca="1" si="163"/>
        <v>120390.98000000001</v>
      </c>
      <c r="Q966" s="679">
        <f t="shared" ca="1" si="163"/>
        <v>682069.50000000093</v>
      </c>
      <c r="R966" s="679">
        <f t="shared" ca="1" si="163"/>
        <v>130559.7799999999</v>
      </c>
      <c r="S966" s="679">
        <f t="shared" ca="1" si="163"/>
        <v>42183.59</v>
      </c>
      <c r="T966" s="679">
        <f t="shared" ca="1" si="163"/>
        <v>12672.300000000001</v>
      </c>
      <c r="U966" s="679">
        <f t="shared" ca="1" si="162"/>
        <v>104.34</v>
      </c>
      <c r="V966" s="679">
        <f t="shared" ca="1" si="162"/>
        <v>16070.600000000011</v>
      </c>
      <c r="W966" s="679">
        <f t="shared" ca="1" si="162"/>
        <v>44</v>
      </c>
      <c r="X966" s="679">
        <f t="shared" ca="1" si="162"/>
        <v>58144.549999999806</v>
      </c>
      <c r="Y966" s="679">
        <f t="shared" ca="1" si="162"/>
        <v>38755.270000000011</v>
      </c>
      <c r="Z966" s="679">
        <f t="shared" ca="1" si="162"/>
        <v>0</v>
      </c>
      <c r="AA966" t="str">
        <f t="shared" si="164"/>
        <v>HUM_ASR_FY_2022</v>
      </c>
      <c r="AB966" s="958">
        <f t="shared" si="165"/>
        <v>45032</v>
      </c>
      <c r="AC966" t="str">
        <f t="shared" si="166"/>
        <v>Unaudited</v>
      </c>
    </row>
    <row r="967" spans="1:29" x14ac:dyDescent="0.25">
      <c r="A967" t="s">
        <v>420</v>
      </c>
      <c r="B967" t="s">
        <v>1385</v>
      </c>
      <c r="C967" t="s">
        <v>1386</v>
      </c>
      <c r="D967">
        <v>1900</v>
      </c>
      <c r="E967" s="958">
        <v>1</v>
      </c>
      <c r="F967" t="s">
        <v>441</v>
      </c>
      <c r="G967" s="958">
        <v>366</v>
      </c>
      <c r="H967" t="s">
        <v>381</v>
      </c>
      <c r="I967" s="938" t="s">
        <v>488</v>
      </c>
      <c r="J967" s="938" t="s">
        <v>444</v>
      </c>
      <c r="K967" s="938" t="s">
        <v>53</v>
      </c>
      <c r="L967" s="944">
        <v>3.2</v>
      </c>
      <c r="M967" s="964" t="s">
        <v>34</v>
      </c>
      <c r="N967" s="679">
        <f t="shared" ca="1" si="161"/>
        <v>109199.8</v>
      </c>
      <c r="O967" s="679">
        <f t="shared" ca="1" si="163"/>
        <v>72692.180000000008</v>
      </c>
      <c r="P967" s="679">
        <f t="shared" ca="1" si="163"/>
        <v>4783.47</v>
      </c>
      <c r="Q967" s="679">
        <f t="shared" ca="1" si="163"/>
        <v>21261.43</v>
      </c>
      <c r="R967" s="679">
        <f t="shared" ca="1" si="163"/>
        <v>7129.78</v>
      </c>
      <c r="S967" s="679">
        <f t="shared" ca="1" si="163"/>
        <v>190.34000000000003</v>
      </c>
      <c r="T967" s="679">
        <f t="shared" ca="1" si="163"/>
        <v>207.66</v>
      </c>
      <c r="U967" s="679">
        <f t="shared" ca="1" si="162"/>
        <v>0</v>
      </c>
      <c r="V967" s="679">
        <f t="shared" ca="1" si="162"/>
        <v>1195.53</v>
      </c>
      <c r="W967" s="679">
        <f t="shared" ca="1" si="162"/>
        <v>0</v>
      </c>
      <c r="X967" s="679">
        <f t="shared" ca="1" si="162"/>
        <v>791.51</v>
      </c>
      <c r="Y967" s="679">
        <f t="shared" ca="1" si="162"/>
        <v>947.90000000000009</v>
      </c>
      <c r="Z967" s="679">
        <f t="shared" ca="1" si="162"/>
        <v>0</v>
      </c>
      <c r="AA967" t="str">
        <f t="shared" si="164"/>
        <v>HUM_ASR_FY_2022</v>
      </c>
      <c r="AB967" s="958">
        <f t="shared" si="165"/>
        <v>45032</v>
      </c>
      <c r="AC967" t="str">
        <f t="shared" si="166"/>
        <v>Unaudited</v>
      </c>
    </row>
    <row r="968" spans="1:29" x14ac:dyDescent="0.25">
      <c r="A968" t="s">
        <v>420</v>
      </c>
      <c r="B968" t="s">
        <v>1385</v>
      </c>
      <c r="C968" t="s">
        <v>1386</v>
      </c>
      <c r="D968">
        <v>1900</v>
      </c>
      <c r="E968" s="958">
        <v>1</v>
      </c>
      <c r="F968" t="s">
        <v>441</v>
      </c>
      <c r="G968" s="958">
        <v>366</v>
      </c>
      <c r="H968" t="s">
        <v>381</v>
      </c>
      <c r="I968" s="938" t="s">
        <v>488</v>
      </c>
      <c r="J968" s="938" t="s">
        <v>444</v>
      </c>
      <c r="K968" s="938" t="s">
        <v>53</v>
      </c>
      <c r="L968" s="948">
        <v>3.3</v>
      </c>
      <c r="M968" s="965" t="s">
        <v>54</v>
      </c>
      <c r="N968" s="679">
        <f t="shared" ca="1" si="161"/>
        <v>185.01</v>
      </c>
      <c r="O968" s="679">
        <f t="shared" ca="1" si="163"/>
        <v>185.01</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HUM_ASR_FY_2022</v>
      </c>
      <c r="AB968" s="958">
        <f t="shared" si="165"/>
        <v>45032</v>
      </c>
      <c r="AC968" t="str">
        <f t="shared" si="166"/>
        <v>Unaudited</v>
      </c>
    </row>
    <row r="969" spans="1:29" x14ac:dyDescent="0.25">
      <c r="A969" t="s">
        <v>420</v>
      </c>
      <c r="B969" t="s">
        <v>1385</v>
      </c>
      <c r="C969" t="s">
        <v>1386</v>
      </c>
      <c r="D969">
        <v>1900</v>
      </c>
      <c r="E969" s="958">
        <v>1</v>
      </c>
      <c r="F969" t="s">
        <v>441</v>
      </c>
      <c r="G969" s="958">
        <v>366</v>
      </c>
      <c r="H969" t="s">
        <v>381</v>
      </c>
      <c r="I969" s="964" t="s">
        <v>488</v>
      </c>
      <c r="J969" s="964" t="s">
        <v>444</v>
      </c>
      <c r="K969" s="964" t="s">
        <v>53</v>
      </c>
      <c r="L969" s="944" t="s">
        <v>44</v>
      </c>
      <c r="M969" s="964" t="s">
        <v>153</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HUM_ASR_FY_2022</v>
      </c>
      <c r="AB969" s="958">
        <f t="shared" si="165"/>
        <v>45032</v>
      </c>
      <c r="AC969" t="str">
        <f t="shared" si="166"/>
        <v>Unaudited</v>
      </c>
    </row>
    <row r="970" spans="1:29" x14ac:dyDescent="0.25">
      <c r="A970" t="s">
        <v>420</v>
      </c>
      <c r="B970" t="s">
        <v>1385</v>
      </c>
      <c r="C970" t="s">
        <v>1386</v>
      </c>
      <c r="D970">
        <v>1900</v>
      </c>
      <c r="E970" s="958">
        <v>1</v>
      </c>
      <c r="F970" t="s">
        <v>441</v>
      </c>
      <c r="G970" s="958">
        <v>366</v>
      </c>
      <c r="H970" t="s">
        <v>381</v>
      </c>
      <c r="I970" s="938" t="s">
        <v>488</v>
      </c>
      <c r="J970" s="938" t="s">
        <v>444</v>
      </c>
      <c r="K970" s="938" t="s">
        <v>53</v>
      </c>
      <c r="L970" s="938" t="s">
        <v>41</v>
      </c>
      <c r="M970" s="963" t="s">
        <v>52</v>
      </c>
      <c r="N970" s="679">
        <f t="shared" ca="1" si="161"/>
        <v>44138.320000000007</v>
      </c>
      <c r="O970" s="679">
        <f t="shared" ca="1" si="163"/>
        <v>41269.820000000007</v>
      </c>
      <c r="P970" s="679">
        <f t="shared" ca="1" si="163"/>
        <v>895</v>
      </c>
      <c r="Q970" s="679">
        <f t="shared" ca="1" si="163"/>
        <v>1429.75</v>
      </c>
      <c r="R970" s="679">
        <f t="shared" ca="1" si="163"/>
        <v>332.75</v>
      </c>
      <c r="S970" s="679">
        <f t="shared" ca="1" si="163"/>
        <v>0</v>
      </c>
      <c r="T970" s="679">
        <f t="shared" ca="1" si="163"/>
        <v>108.5</v>
      </c>
      <c r="U970" s="679">
        <f t="shared" ca="1" si="162"/>
        <v>0</v>
      </c>
      <c r="V970" s="679">
        <f t="shared" ca="1" si="162"/>
        <v>102.5</v>
      </c>
      <c r="W970" s="679">
        <f t="shared" ca="1" si="162"/>
        <v>0</v>
      </c>
      <c r="X970" s="679">
        <f t="shared" ca="1" si="162"/>
        <v>0</v>
      </c>
      <c r="Y970" s="679">
        <f t="shared" ca="1" si="162"/>
        <v>0</v>
      </c>
      <c r="Z970" s="679">
        <f t="shared" ca="1" si="162"/>
        <v>0</v>
      </c>
      <c r="AA970" t="str">
        <f t="shared" si="164"/>
        <v>HUM_ASR_FY_2022</v>
      </c>
      <c r="AB970" s="958">
        <f t="shared" si="165"/>
        <v>45032</v>
      </c>
      <c r="AC970" t="str">
        <f t="shared" si="166"/>
        <v>Unaudited</v>
      </c>
    </row>
    <row r="971" spans="1:29" x14ac:dyDescent="0.25">
      <c r="A971" t="s">
        <v>420</v>
      </c>
      <c r="B971" t="s">
        <v>1385</v>
      </c>
      <c r="C971" t="s">
        <v>1386</v>
      </c>
      <c r="D971">
        <v>1900</v>
      </c>
      <c r="E971" s="958">
        <v>1</v>
      </c>
      <c r="F971" t="s">
        <v>441</v>
      </c>
      <c r="G971" s="958">
        <v>366</v>
      </c>
      <c r="H971" t="s">
        <v>381</v>
      </c>
      <c r="I971" s="938" t="s">
        <v>488</v>
      </c>
      <c r="J971" s="938" t="s">
        <v>444</v>
      </c>
      <c r="K971" s="938" t="s">
        <v>53</v>
      </c>
      <c r="L971" s="938" t="s">
        <v>42</v>
      </c>
      <c r="M971" s="963" t="s">
        <v>154</v>
      </c>
      <c r="N971" s="679">
        <f t="shared" ca="1" si="161"/>
        <v>321461.65602420684</v>
      </c>
      <c r="O971" s="679">
        <f t="shared" ca="1" si="163"/>
        <v>223016.15072090688</v>
      </c>
      <c r="P971" s="679">
        <f t="shared" ca="1" si="163"/>
        <v>10764.764443878747</v>
      </c>
      <c r="Q971" s="679">
        <f t="shared" ca="1" si="163"/>
        <v>60987.272483820336</v>
      </c>
      <c r="R971" s="679">
        <f t="shared" ca="1" si="163"/>
        <v>11674.008115430493</v>
      </c>
      <c r="S971" s="679">
        <f t="shared" ca="1" si="163"/>
        <v>3771.8474402912825</v>
      </c>
      <c r="T971" s="679">
        <f t="shared" ca="1" si="163"/>
        <v>1133.0942273429839</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9.3295654049357211</v>
      </c>
      <c r="V971" s="679">
        <f t="shared" ca="1" si="167"/>
        <v>1436.9533620525215</v>
      </c>
      <c r="W971" s="679">
        <f t="shared" ca="1" si="167"/>
        <v>3.9342618153840498</v>
      </c>
      <c r="X971" s="679">
        <f t="shared" ca="1" si="167"/>
        <v>5198.9973372201794</v>
      </c>
      <c r="Y971" s="679">
        <f t="shared" ca="1" si="167"/>
        <v>3465.3040660431602</v>
      </c>
      <c r="Z971" s="679">
        <f t="shared" ca="1" si="167"/>
        <v>0</v>
      </c>
      <c r="AA971" t="str">
        <f t="shared" si="164"/>
        <v>HUM_ASR_FY_2022</v>
      </c>
      <c r="AB971" s="958">
        <f t="shared" si="165"/>
        <v>45032</v>
      </c>
      <c r="AC971" t="str">
        <f t="shared" si="166"/>
        <v>Unaudited</v>
      </c>
    </row>
    <row r="972" spans="1:29" x14ac:dyDescent="0.25">
      <c r="A972" t="s">
        <v>420</v>
      </c>
      <c r="B972" t="s">
        <v>1385</v>
      </c>
      <c r="C972" t="s">
        <v>1386</v>
      </c>
      <c r="D972">
        <v>1900</v>
      </c>
      <c r="E972" s="958">
        <v>1</v>
      </c>
      <c r="F972" t="s">
        <v>441</v>
      </c>
      <c r="G972" s="958">
        <v>366</v>
      </c>
      <c r="H972" t="s">
        <v>381</v>
      </c>
      <c r="I972" s="938" t="s">
        <v>488</v>
      </c>
      <c r="J972" s="938" t="s">
        <v>444</v>
      </c>
      <c r="K972" s="938" t="s">
        <v>53</v>
      </c>
      <c r="L972" s="938" t="s">
        <v>43</v>
      </c>
      <c r="M972" s="963" t="s">
        <v>462</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HUM_ASR_FY_2022</v>
      </c>
      <c r="AB972" s="958">
        <f t="shared" si="165"/>
        <v>45032</v>
      </c>
      <c r="AC972" t="str">
        <f t="shared" si="166"/>
        <v>Unaudited</v>
      </c>
    </row>
    <row r="973" spans="1:29" x14ac:dyDescent="0.25">
      <c r="A973" t="s">
        <v>420</v>
      </c>
      <c r="B973" t="s">
        <v>1385</v>
      </c>
      <c r="C973" t="s">
        <v>1386</v>
      </c>
      <c r="D973">
        <v>1900</v>
      </c>
      <c r="E973" s="958">
        <v>1</v>
      </c>
      <c r="F973" t="s">
        <v>441</v>
      </c>
      <c r="G973" s="958">
        <v>366</v>
      </c>
      <c r="H973" t="s">
        <v>381</v>
      </c>
      <c r="I973" s="938" t="s">
        <v>488</v>
      </c>
      <c r="J973" s="938" t="s">
        <v>444</v>
      </c>
      <c r="K973" s="938" t="s">
        <v>920</v>
      </c>
      <c r="L973" s="946" t="s">
        <v>921</v>
      </c>
      <c r="M973" s="961" t="s">
        <v>920</v>
      </c>
      <c r="N973" s="679">
        <f t="shared" ca="1" si="161"/>
        <v>511313.15999999864</v>
      </c>
      <c r="O973" s="679">
        <f t="shared" ca="1" si="168"/>
        <v>470769.87999999861</v>
      </c>
      <c r="P973" s="679">
        <f t="shared" ca="1" si="168"/>
        <v>26252.269999999997</v>
      </c>
      <c r="Q973" s="679">
        <f t="shared" ca="1" si="168"/>
        <v>9796.07</v>
      </c>
      <c r="R973" s="679">
        <f t="shared" ca="1" si="168"/>
        <v>49.03</v>
      </c>
      <c r="S973" s="679">
        <f t="shared" ca="1" si="168"/>
        <v>98.5</v>
      </c>
      <c r="T973" s="679">
        <f t="shared" ca="1" si="168"/>
        <v>39.94</v>
      </c>
      <c r="U973" s="679">
        <f t="shared" ca="1" si="167"/>
        <v>0</v>
      </c>
      <c r="V973" s="679">
        <f t="shared" ca="1" si="167"/>
        <v>4201.66</v>
      </c>
      <c r="W973" s="679">
        <f t="shared" ca="1" si="167"/>
        <v>0</v>
      </c>
      <c r="X973" s="679">
        <f t="shared" ca="1" si="167"/>
        <v>0</v>
      </c>
      <c r="Y973" s="679">
        <f t="shared" ca="1" si="167"/>
        <v>105.81</v>
      </c>
      <c r="Z973" s="679">
        <f t="shared" ca="1" si="167"/>
        <v>0</v>
      </c>
      <c r="AA973" t="str">
        <f t="shared" si="164"/>
        <v>HUM_ASR_FY_2022</v>
      </c>
      <c r="AB973" s="958">
        <f t="shared" si="165"/>
        <v>45032</v>
      </c>
      <c r="AC973" t="str">
        <f t="shared" si="166"/>
        <v>Unaudited</v>
      </c>
    </row>
    <row r="974" spans="1:29" x14ac:dyDescent="0.25">
      <c r="A974" t="s">
        <v>420</v>
      </c>
      <c r="B974" t="s">
        <v>1385</v>
      </c>
      <c r="C974" t="s">
        <v>1386</v>
      </c>
      <c r="D974">
        <v>1900</v>
      </c>
      <c r="E974" s="958">
        <v>1</v>
      </c>
      <c r="F974" t="s">
        <v>441</v>
      </c>
      <c r="G974" s="958">
        <v>366</v>
      </c>
      <c r="H974" t="s">
        <v>381</v>
      </c>
      <c r="I974" s="963" t="s">
        <v>488</v>
      </c>
      <c r="J974" s="963" t="s">
        <v>444</v>
      </c>
      <c r="K974" s="963" t="s">
        <v>920</v>
      </c>
      <c r="L974" s="938" t="s">
        <v>922</v>
      </c>
      <c r="M974" s="963" t="s">
        <v>925</v>
      </c>
      <c r="N974" s="679">
        <f t="shared" ca="1" si="161"/>
        <v>44369.132103966069</v>
      </c>
      <c r="O974" s="679">
        <f t="shared" ca="1" si="168"/>
        <v>40850.994322712613</v>
      </c>
      <c r="P974" s="679">
        <f t="shared" ca="1" si="168"/>
        <v>2278.0372710512438</v>
      </c>
      <c r="Q974" s="679">
        <f t="shared" ca="1" si="168"/>
        <v>850.05268381846452</v>
      </c>
      <c r="R974" s="679">
        <f t="shared" ca="1" si="168"/>
        <v>4.2545717913019523</v>
      </c>
      <c r="S974" s="679">
        <f t="shared" ca="1" si="168"/>
        <v>8.5473245246429173</v>
      </c>
      <c r="T974" s="679">
        <f t="shared" ca="1" si="168"/>
        <v>3.4657882387232304</v>
      </c>
      <c r="U974" s="679">
        <f t="shared" ca="1" si="167"/>
        <v>0</v>
      </c>
      <c r="V974" s="679">
        <f t="shared" ca="1" si="167"/>
        <v>364.59849301737222</v>
      </c>
      <c r="W974" s="679">
        <f t="shared" ca="1" si="167"/>
        <v>0</v>
      </c>
      <c r="X974" s="679">
        <f t="shared" ca="1" si="167"/>
        <v>0</v>
      </c>
      <c r="Y974" s="679">
        <f t="shared" ca="1" si="167"/>
        <v>9.1816488117001764</v>
      </c>
      <c r="Z974" s="679">
        <f t="shared" ca="1" si="167"/>
        <v>0</v>
      </c>
      <c r="AA974" t="str">
        <f t="shared" si="164"/>
        <v>HUM_ASR_FY_2022</v>
      </c>
      <c r="AB974" s="958">
        <f t="shared" si="165"/>
        <v>45032</v>
      </c>
      <c r="AC974" t="str">
        <f t="shared" si="166"/>
        <v>Unaudited</v>
      </c>
    </row>
    <row r="975" spans="1:29" x14ac:dyDescent="0.25">
      <c r="A975" t="s">
        <v>420</v>
      </c>
      <c r="B975" t="s">
        <v>1385</v>
      </c>
      <c r="C975" t="s">
        <v>1386</v>
      </c>
      <c r="D975">
        <v>1900</v>
      </c>
      <c r="E975" s="958">
        <v>1</v>
      </c>
      <c r="F975" t="s">
        <v>441</v>
      </c>
      <c r="G975" s="958">
        <v>366</v>
      </c>
      <c r="H975" t="s">
        <v>381</v>
      </c>
      <c r="I975" s="938" t="s">
        <v>488</v>
      </c>
      <c r="J975" s="938" t="s">
        <v>444</v>
      </c>
      <c r="K975" s="938" t="s">
        <v>920</v>
      </c>
      <c r="L975" s="938" t="s">
        <v>923</v>
      </c>
      <c r="M975" s="963" t="s">
        <v>926</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HUM_ASR_FY_2022</v>
      </c>
      <c r="AB975" s="958">
        <f t="shared" si="165"/>
        <v>45032</v>
      </c>
      <c r="AC975" t="str">
        <f t="shared" si="166"/>
        <v>Unaudited</v>
      </c>
    </row>
    <row r="976" spans="1:29" x14ac:dyDescent="0.25">
      <c r="A976" t="s">
        <v>420</v>
      </c>
      <c r="B976" t="s">
        <v>1385</v>
      </c>
      <c r="C976" t="s">
        <v>1386</v>
      </c>
      <c r="D976">
        <v>1900</v>
      </c>
      <c r="E976" s="958">
        <v>1</v>
      </c>
      <c r="F976" t="s">
        <v>441</v>
      </c>
      <c r="G976" s="958">
        <v>366</v>
      </c>
      <c r="H976" t="s">
        <v>381</v>
      </c>
      <c r="I976" s="938" t="s">
        <v>488</v>
      </c>
      <c r="J976" s="938" t="s">
        <v>444</v>
      </c>
      <c r="K976" s="938" t="s">
        <v>445</v>
      </c>
      <c r="L976" s="938">
        <v>5.0999999999999996</v>
      </c>
      <c r="M976" s="963"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HUM_ASR_FY_2022</v>
      </c>
      <c r="AB976" s="958">
        <f t="shared" si="165"/>
        <v>45032</v>
      </c>
      <c r="AC976" t="str">
        <f t="shared" si="166"/>
        <v>Unaudited</v>
      </c>
    </row>
    <row r="977" spans="1:29" ht="30" x14ac:dyDescent="0.25">
      <c r="A977" t="s">
        <v>420</v>
      </c>
      <c r="B977" t="s">
        <v>1385</v>
      </c>
      <c r="C977" t="s">
        <v>1386</v>
      </c>
      <c r="D977">
        <v>1900</v>
      </c>
      <c r="E977" s="958">
        <v>1</v>
      </c>
      <c r="F977" t="s">
        <v>441</v>
      </c>
      <c r="G977" s="958">
        <v>366</v>
      </c>
      <c r="H977" t="s">
        <v>381</v>
      </c>
      <c r="I977" s="938" t="s">
        <v>488</v>
      </c>
      <c r="J977" s="938" t="s">
        <v>444</v>
      </c>
      <c r="K977" s="938" t="s">
        <v>445</v>
      </c>
      <c r="L977" s="938">
        <v>5.2</v>
      </c>
      <c r="M977" s="963" t="s">
        <v>303</v>
      </c>
      <c r="N977" s="679">
        <f t="shared" ca="1" si="161"/>
        <v>1469650.0399999996</v>
      </c>
      <c r="O977" s="679">
        <f t="shared" ca="1" si="168"/>
        <v>632541.77999999991</v>
      </c>
      <c r="P977" s="679">
        <f t="shared" ca="1" si="168"/>
        <v>31712.81</v>
      </c>
      <c r="Q977" s="679">
        <f t="shared" ca="1" si="168"/>
        <v>402614.05</v>
      </c>
      <c r="R977" s="679">
        <f t="shared" ca="1" si="168"/>
        <v>99029.190000000017</v>
      </c>
      <c r="S977" s="679">
        <f t="shared" ca="1" si="168"/>
        <v>112390.29000000001</v>
      </c>
      <c r="T977" s="679">
        <f t="shared" ca="1" si="168"/>
        <v>11860.640000000001</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1081.9199999999998</v>
      </c>
      <c r="V977" s="679">
        <f t="shared" ca="1" si="169"/>
        <v>4972.3799999999983</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45.08</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149440.20000000001</v>
      </c>
      <c r="Y977" s="679">
        <f t="shared" ca="1" si="171"/>
        <v>23961.7</v>
      </c>
      <c r="Z977" s="679">
        <f t="shared" ca="1" si="171"/>
        <v>0</v>
      </c>
      <c r="AA977" t="str">
        <f t="shared" si="164"/>
        <v>HUM_ASR_FY_2022</v>
      </c>
      <c r="AB977" s="958">
        <f t="shared" si="165"/>
        <v>45032</v>
      </c>
      <c r="AC977" t="str">
        <f t="shared" si="166"/>
        <v>Unaudited</v>
      </c>
    </row>
    <row r="978" spans="1:29" ht="30" x14ac:dyDescent="0.25">
      <c r="A978" t="s">
        <v>420</v>
      </c>
      <c r="B978" t="s">
        <v>1385</v>
      </c>
      <c r="C978" t="s">
        <v>1386</v>
      </c>
      <c r="D978">
        <v>1900</v>
      </c>
      <c r="E978" s="958">
        <v>1</v>
      </c>
      <c r="F978" t="s">
        <v>441</v>
      </c>
      <c r="G978" s="958">
        <v>366</v>
      </c>
      <c r="H978" t="s">
        <v>381</v>
      </c>
      <c r="I978" s="938" t="s">
        <v>488</v>
      </c>
      <c r="J978" s="938" t="s">
        <v>444</v>
      </c>
      <c r="K978" s="938" t="s">
        <v>445</v>
      </c>
      <c r="L978" s="946">
        <v>5.3</v>
      </c>
      <c r="M978" s="961" t="s">
        <v>304</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HUM_ASR_FY_2022</v>
      </c>
      <c r="AB978" s="958">
        <f t="shared" si="165"/>
        <v>45032</v>
      </c>
      <c r="AC978" t="str">
        <f t="shared" si="166"/>
        <v>Unaudited</v>
      </c>
    </row>
    <row r="979" spans="1:29" x14ac:dyDescent="0.25">
      <c r="A979" t="s">
        <v>420</v>
      </c>
      <c r="B979" t="s">
        <v>1385</v>
      </c>
      <c r="C979" t="s">
        <v>1386</v>
      </c>
      <c r="D979">
        <v>1900</v>
      </c>
      <c r="E979" s="958">
        <v>1</v>
      </c>
      <c r="F979" t="s">
        <v>441</v>
      </c>
      <c r="G979" s="958">
        <v>366</v>
      </c>
      <c r="H979" t="s">
        <v>381</v>
      </c>
      <c r="I979" s="963" t="s">
        <v>488</v>
      </c>
      <c r="J979" s="963" t="s">
        <v>444</v>
      </c>
      <c r="K979" s="963" t="s">
        <v>445</v>
      </c>
      <c r="L979" s="938" t="s">
        <v>82</v>
      </c>
      <c r="M979" s="963" t="s">
        <v>453</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HUM_ASR_FY_2022</v>
      </c>
      <c r="AB979" s="958">
        <f t="shared" si="165"/>
        <v>45032</v>
      </c>
      <c r="AC979" t="str">
        <f t="shared" si="166"/>
        <v>Unaudited</v>
      </c>
    </row>
    <row r="980" spans="1:29" x14ac:dyDescent="0.25">
      <c r="A980" t="s">
        <v>420</v>
      </c>
      <c r="B980" t="s">
        <v>1385</v>
      </c>
      <c r="C980" t="s">
        <v>1386</v>
      </c>
      <c r="D980">
        <v>1900</v>
      </c>
      <c r="E980" s="958">
        <v>1</v>
      </c>
      <c r="F980" t="s">
        <v>441</v>
      </c>
      <c r="G980" s="958">
        <v>366</v>
      </c>
      <c r="H980" t="s">
        <v>381</v>
      </c>
      <c r="I980" s="938" t="s">
        <v>488</v>
      </c>
      <c r="J980" s="938" t="s">
        <v>444</v>
      </c>
      <c r="K980" s="938" t="s">
        <v>446</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HUM_ASR_FY_2022</v>
      </c>
      <c r="AB980" s="958">
        <f t="shared" si="165"/>
        <v>45032</v>
      </c>
      <c r="AC980" t="str">
        <f t="shared" si="166"/>
        <v>Unaudited</v>
      </c>
    </row>
    <row r="981" spans="1:29" x14ac:dyDescent="0.25">
      <c r="A981" t="s">
        <v>420</v>
      </c>
      <c r="B981" t="s">
        <v>1385</v>
      </c>
      <c r="C981" t="s">
        <v>1386</v>
      </c>
      <c r="D981">
        <v>1900</v>
      </c>
      <c r="E981" s="958">
        <v>1</v>
      </c>
      <c r="F981" t="s">
        <v>441</v>
      </c>
      <c r="G981" s="958">
        <v>366</v>
      </c>
      <c r="H981" t="s">
        <v>381</v>
      </c>
      <c r="I981" s="938" t="s">
        <v>488</v>
      </c>
      <c r="J981" s="938" t="s">
        <v>444</v>
      </c>
      <c r="K981" s="938" t="s">
        <v>446</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HUM_ASR_FY_2022</v>
      </c>
      <c r="AB981" s="958">
        <f t="shared" si="165"/>
        <v>45032</v>
      </c>
      <c r="AC981" t="str">
        <f t="shared" si="166"/>
        <v>Unaudited</v>
      </c>
    </row>
    <row r="982" spans="1:29" x14ac:dyDescent="0.25">
      <c r="A982" t="s">
        <v>420</v>
      </c>
      <c r="B982" t="s">
        <v>1385</v>
      </c>
      <c r="C982" t="s">
        <v>1386</v>
      </c>
      <c r="D982">
        <v>1900</v>
      </c>
      <c r="E982" s="958">
        <v>1</v>
      </c>
      <c r="F982" t="s">
        <v>441</v>
      </c>
      <c r="G982" s="958">
        <v>366</v>
      </c>
      <c r="H982" t="s">
        <v>381</v>
      </c>
      <c r="I982" s="938" t="s">
        <v>488</v>
      </c>
      <c r="J982" s="938" t="s">
        <v>444</v>
      </c>
      <c r="K982" s="938" t="s">
        <v>446</v>
      </c>
      <c r="L982" s="938">
        <v>6.3</v>
      </c>
      <c r="M982" s="963" t="s">
        <v>184</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HUM_ASR_FY_2022</v>
      </c>
      <c r="AB982" s="958">
        <f t="shared" si="165"/>
        <v>45032</v>
      </c>
      <c r="AC982" t="str">
        <f t="shared" si="166"/>
        <v>Unaudited</v>
      </c>
    </row>
    <row r="983" spans="1:29" x14ac:dyDescent="0.25">
      <c r="A983" t="s">
        <v>420</v>
      </c>
      <c r="B983" t="s">
        <v>1385</v>
      </c>
      <c r="C983" t="s">
        <v>1386</v>
      </c>
      <c r="D983">
        <v>1900</v>
      </c>
      <c r="E983" s="958">
        <v>1</v>
      </c>
      <c r="F983" t="s">
        <v>441</v>
      </c>
      <c r="G983" s="958">
        <v>366</v>
      </c>
      <c r="H983" t="s">
        <v>381</v>
      </c>
      <c r="I983" s="938" t="s">
        <v>488</v>
      </c>
      <c r="J983" s="938" t="s">
        <v>444</v>
      </c>
      <c r="K983" s="938" t="s">
        <v>446</v>
      </c>
      <c r="L983" s="946" t="s">
        <v>87</v>
      </c>
      <c r="M983" s="961" t="s">
        <v>454</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HUM_ASR_FY_2022</v>
      </c>
      <c r="AB983" s="958">
        <f t="shared" si="165"/>
        <v>45032</v>
      </c>
      <c r="AC983" t="str">
        <f t="shared" si="166"/>
        <v>Unaudited</v>
      </c>
    </row>
    <row r="984" spans="1:29" x14ac:dyDescent="0.25">
      <c r="A984" t="s">
        <v>420</v>
      </c>
      <c r="B984" t="s">
        <v>1385</v>
      </c>
      <c r="C984" t="s">
        <v>1386</v>
      </c>
      <c r="D984">
        <v>1900</v>
      </c>
      <c r="E984" s="958">
        <v>1</v>
      </c>
      <c r="F984" t="s">
        <v>441</v>
      </c>
      <c r="G984" s="958">
        <v>366</v>
      </c>
      <c r="H984" t="s">
        <v>381</v>
      </c>
      <c r="I984" s="963" t="s">
        <v>488</v>
      </c>
      <c r="J984" s="963" t="s">
        <v>444</v>
      </c>
      <c r="K984" s="963" t="s">
        <v>447</v>
      </c>
      <c r="L984" s="938">
        <v>7.1</v>
      </c>
      <c r="M984" s="963" t="s">
        <v>20</v>
      </c>
      <c r="N984" s="679">
        <f t="shared" ca="1" si="161"/>
        <v>146584.01</v>
      </c>
      <c r="O984" s="679">
        <f t="shared" ca="1" si="172"/>
        <v>45163.95</v>
      </c>
      <c r="P984" s="679">
        <f t="shared" ca="1" si="172"/>
        <v>6381.4199999999992</v>
      </c>
      <c r="Q984" s="679">
        <f t="shared" ca="1" si="172"/>
        <v>28955.319999999992</v>
      </c>
      <c r="R984" s="679">
        <f t="shared" ca="1" si="172"/>
        <v>10649.84</v>
      </c>
      <c r="S984" s="679">
        <f t="shared" ca="1" si="172"/>
        <v>10364.14</v>
      </c>
      <c r="T984" s="679">
        <f t="shared" ca="1" si="172"/>
        <v>0</v>
      </c>
      <c r="U984" s="679">
        <f t="shared" ca="1" si="172"/>
        <v>190.74</v>
      </c>
      <c r="V984" s="679">
        <f t="shared" ca="1" si="172"/>
        <v>1432.3000000000002</v>
      </c>
      <c r="W984" s="679">
        <f t="shared" ca="1" si="170"/>
        <v>0</v>
      </c>
      <c r="X984" s="679">
        <f t="shared" ca="1" si="172"/>
        <v>36042.32</v>
      </c>
      <c r="Y984" s="679">
        <f t="shared" ca="1" si="172"/>
        <v>7403.9800000000005</v>
      </c>
      <c r="Z984" s="679">
        <f t="shared" ca="1" si="172"/>
        <v>0</v>
      </c>
      <c r="AA984" t="str">
        <f t="shared" si="164"/>
        <v>HUM_ASR_FY_2022</v>
      </c>
      <c r="AB984" s="958">
        <f t="shared" si="165"/>
        <v>45032</v>
      </c>
      <c r="AC984" t="str">
        <f t="shared" si="166"/>
        <v>Unaudited</v>
      </c>
    </row>
    <row r="985" spans="1:29" x14ac:dyDescent="0.25">
      <c r="A985" t="s">
        <v>420</v>
      </c>
      <c r="B985" t="s">
        <v>1385</v>
      </c>
      <c r="C985" t="s">
        <v>1386</v>
      </c>
      <c r="D985">
        <v>1900</v>
      </c>
      <c r="E985" s="958">
        <v>1</v>
      </c>
      <c r="F985" t="s">
        <v>441</v>
      </c>
      <c r="G985" s="958">
        <v>366</v>
      </c>
      <c r="H985" t="s">
        <v>381</v>
      </c>
      <c r="I985" s="938" t="s">
        <v>488</v>
      </c>
      <c r="J985" s="938" t="s">
        <v>444</v>
      </c>
      <c r="K985" s="938" t="s">
        <v>447</v>
      </c>
      <c r="L985" s="938">
        <v>7.2</v>
      </c>
      <c r="M985" s="963" t="s">
        <v>21</v>
      </c>
      <c r="N985" s="679">
        <f t="shared" ca="1" si="161"/>
        <v>1231006.3099999998</v>
      </c>
      <c r="O985" s="679">
        <f t="shared" ca="1" si="172"/>
        <v>1004319.29</v>
      </c>
      <c r="P985" s="679">
        <f t="shared" ca="1" si="172"/>
        <v>29316.22</v>
      </c>
      <c r="Q985" s="679">
        <f t="shared" ca="1" si="172"/>
        <v>83593.19</v>
      </c>
      <c r="R985" s="679">
        <f t="shared" ca="1" si="172"/>
        <v>16872.02</v>
      </c>
      <c r="S985" s="679">
        <f t="shared" ca="1" si="172"/>
        <v>36073.71</v>
      </c>
      <c r="T985" s="679">
        <f t="shared" ca="1" si="172"/>
        <v>4485.7</v>
      </c>
      <c r="U985" s="679">
        <f t="shared" ca="1" si="172"/>
        <v>347.28000000000003</v>
      </c>
      <c r="V985" s="679">
        <f t="shared" ca="1" si="172"/>
        <v>2532.2500000000005</v>
      </c>
      <c r="W985" s="679">
        <f t="shared" ca="1" si="170"/>
        <v>14.47</v>
      </c>
      <c r="X985" s="679">
        <f t="shared" ca="1" si="172"/>
        <v>47968.05</v>
      </c>
      <c r="Y985" s="679">
        <f t="shared" ca="1" si="172"/>
        <v>5484.13</v>
      </c>
      <c r="Z985" s="679">
        <f t="shared" ca="1" si="172"/>
        <v>0</v>
      </c>
      <c r="AA985" t="str">
        <f t="shared" si="164"/>
        <v>HUM_ASR_FY_2022</v>
      </c>
      <c r="AB985" s="958">
        <f t="shared" si="165"/>
        <v>45032</v>
      </c>
      <c r="AC985" t="str">
        <f t="shared" si="166"/>
        <v>Unaudited</v>
      </c>
    </row>
    <row r="986" spans="1:29" x14ac:dyDescent="0.25">
      <c r="A986" t="s">
        <v>420</v>
      </c>
      <c r="B986" t="s">
        <v>1385</v>
      </c>
      <c r="C986" t="s">
        <v>1386</v>
      </c>
      <c r="D986">
        <v>1900</v>
      </c>
      <c r="E986" s="958">
        <v>1</v>
      </c>
      <c r="F986" t="s">
        <v>441</v>
      </c>
      <c r="G986" s="958">
        <v>366</v>
      </c>
      <c r="H986" t="s">
        <v>381</v>
      </c>
      <c r="I986" s="938" t="s">
        <v>488</v>
      </c>
      <c r="J986" s="938" t="s">
        <v>444</v>
      </c>
      <c r="K986" s="938" t="s">
        <v>447</v>
      </c>
      <c r="L986" s="938">
        <v>7.3</v>
      </c>
      <c r="M986" s="963" t="s">
        <v>155</v>
      </c>
      <c r="N986" s="679">
        <f t="shared" ca="1" si="161"/>
        <v>12719.80815830967</v>
      </c>
      <c r="O986" s="679">
        <f t="shared" ca="1" si="172"/>
        <v>3919.0958118248373</v>
      </c>
      <c r="P986" s="679">
        <f t="shared" ca="1" si="172"/>
        <v>553.74687987864775</v>
      </c>
      <c r="Q986" s="679">
        <f t="shared" ca="1" si="172"/>
        <v>2512.5940787297814</v>
      </c>
      <c r="R986" s="679">
        <f t="shared" ca="1" si="172"/>
        <v>924.13846310175768</v>
      </c>
      <c r="S986" s="679">
        <f t="shared" ca="1" si="172"/>
        <v>899.34688323687953</v>
      </c>
      <c r="T986" s="679">
        <f t="shared" ca="1" si="172"/>
        <v>0</v>
      </c>
      <c r="U986" s="679">
        <f t="shared" ca="1" si="172"/>
        <v>16.551438373912589</v>
      </c>
      <c r="V986" s="679">
        <f t="shared" ca="1" si="172"/>
        <v>124.28764382381779</v>
      </c>
      <c r="W986" s="679">
        <f t="shared" ca="1" si="170"/>
        <v>0</v>
      </c>
      <c r="X986" s="679">
        <f t="shared" ca="1" si="172"/>
        <v>3127.5675701627197</v>
      </c>
      <c r="Y986" s="679">
        <f t="shared" ca="1" si="172"/>
        <v>642.47938917731642</v>
      </c>
      <c r="Z986" s="679">
        <f t="shared" ca="1" si="172"/>
        <v>0</v>
      </c>
      <c r="AA986" t="str">
        <f t="shared" si="164"/>
        <v>HUM_ASR_FY_2022</v>
      </c>
      <c r="AB986" s="958">
        <f t="shared" si="165"/>
        <v>45032</v>
      </c>
      <c r="AC986" t="str">
        <f t="shared" si="166"/>
        <v>Unaudited</v>
      </c>
    </row>
    <row r="987" spans="1:29" x14ac:dyDescent="0.25">
      <c r="A987" t="s">
        <v>420</v>
      </c>
      <c r="B987" t="s">
        <v>1385</v>
      </c>
      <c r="C987" t="s">
        <v>1386</v>
      </c>
      <c r="D987">
        <v>1900</v>
      </c>
      <c r="E987" s="958">
        <v>1</v>
      </c>
      <c r="F987" t="s">
        <v>441</v>
      </c>
      <c r="G987" s="958">
        <v>366</v>
      </c>
      <c r="H987" t="s">
        <v>381</v>
      </c>
      <c r="I987" s="938" t="s">
        <v>488</v>
      </c>
      <c r="J987" s="938" t="s">
        <v>444</v>
      </c>
      <c r="K987" s="938" t="s">
        <v>447</v>
      </c>
      <c r="L987" s="938" t="s">
        <v>91</v>
      </c>
      <c r="M987" s="963" t="s">
        <v>455</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HUM_ASR_FY_2022</v>
      </c>
      <c r="AB987" s="958">
        <f t="shared" si="165"/>
        <v>45032</v>
      </c>
      <c r="AC987" t="str">
        <f t="shared" si="166"/>
        <v>Unaudited</v>
      </c>
    </row>
    <row r="988" spans="1:29" x14ac:dyDescent="0.25">
      <c r="A988" t="s">
        <v>420</v>
      </c>
      <c r="B988" t="s">
        <v>1385</v>
      </c>
      <c r="C988" t="s">
        <v>1386</v>
      </c>
      <c r="D988">
        <v>1900</v>
      </c>
      <c r="E988" s="958">
        <v>1</v>
      </c>
      <c r="F988" t="s">
        <v>441</v>
      </c>
      <c r="G988" s="958">
        <v>366</v>
      </c>
      <c r="H988" t="s">
        <v>381</v>
      </c>
      <c r="I988" s="938" t="s">
        <v>488</v>
      </c>
      <c r="J988" s="938" t="s">
        <v>444</v>
      </c>
      <c r="K988" s="938" t="s">
        <v>448</v>
      </c>
      <c r="L988" s="938">
        <v>8.1</v>
      </c>
      <c r="M988" s="963" t="s">
        <v>22</v>
      </c>
      <c r="N988" s="679">
        <f t="shared" ca="1" si="161"/>
        <v>4937761.93</v>
      </c>
      <c r="O988" s="679">
        <f t="shared" ca="1" si="172"/>
        <v>2449107.4900000002</v>
      </c>
      <c r="P988" s="679">
        <f t="shared" ca="1" si="172"/>
        <v>239297.36</v>
      </c>
      <c r="Q988" s="679">
        <f t="shared" ca="1" si="172"/>
        <v>1386150.3399999999</v>
      </c>
      <c r="R988" s="679">
        <f t="shared" ca="1" si="172"/>
        <v>492976.92</v>
      </c>
      <c r="S988" s="679">
        <f t="shared" ca="1" si="172"/>
        <v>4955.130000000001</v>
      </c>
      <c r="T988" s="679">
        <f t="shared" ca="1" si="172"/>
        <v>12429.56</v>
      </c>
      <c r="U988" s="679">
        <f t="shared" ca="1" si="172"/>
        <v>0</v>
      </c>
      <c r="V988" s="679">
        <f t="shared" ca="1" si="172"/>
        <v>114127.39000000001</v>
      </c>
      <c r="W988" s="679">
        <f t="shared" ca="1" si="170"/>
        <v>0</v>
      </c>
      <c r="X988" s="679">
        <f t="shared" ca="1" si="172"/>
        <v>11779.699999999999</v>
      </c>
      <c r="Y988" s="679">
        <f t="shared" ca="1" si="172"/>
        <v>226938.04</v>
      </c>
      <c r="Z988" s="679">
        <f t="shared" ca="1" si="172"/>
        <v>0</v>
      </c>
      <c r="AA988" t="str">
        <f t="shared" si="164"/>
        <v>HUM_ASR_FY_2022</v>
      </c>
      <c r="AB988" s="958">
        <f t="shared" si="165"/>
        <v>45032</v>
      </c>
      <c r="AC988" t="str">
        <f t="shared" si="166"/>
        <v>Unaudited</v>
      </c>
    </row>
    <row r="989" spans="1:29" x14ac:dyDescent="0.25">
      <c r="A989" t="s">
        <v>420</v>
      </c>
      <c r="B989" t="s">
        <v>1385</v>
      </c>
      <c r="C989" t="s">
        <v>1386</v>
      </c>
      <c r="D989">
        <v>1900</v>
      </c>
      <c r="E989" s="958">
        <v>1</v>
      </c>
      <c r="F989" t="s">
        <v>441</v>
      </c>
      <c r="G989" s="958">
        <v>366</v>
      </c>
      <c r="H989" t="s">
        <v>381</v>
      </c>
      <c r="I989" s="938" t="s">
        <v>488</v>
      </c>
      <c r="J989" s="938" t="s">
        <v>444</v>
      </c>
      <c r="K989" s="938" t="s">
        <v>448</v>
      </c>
      <c r="L989" s="938" t="s">
        <v>112</v>
      </c>
      <c r="M989" s="963" t="s">
        <v>443</v>
      </c>
      <c r="N989" s="679">
        <f t="shared" ca="1" si="161"/>
        <v>25344</v>
      </c>
      <c r="O989" s="679">
        <f t="shared" ca="1" si="172"/>
        <v>25344</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HUM_ASR_FY_2022</v>
      </c>
      <c r="AB989" s="958">
        <f t="shared" si="165"/>
        <v>45032</v>
      </c>
      <c r="AC989" t="str">
        <f t="shared" si="166"/>
        <v>Unaudited</v>
      </c>
    </row>
    <row r="990" spans="1:29" x14ac:dyDescent="0.25">
      <c r="A990" t="s">
        <v>420</v>
      </c>
      <c r="B990" t="s">
        <v>1385</v>
      </c>
      <c r="C990" t="s">
        <v>1386</v>
      </c>
      <c r="D990">
        <v>1900</v>
      </c>
      <c r="E990" s="958">
        <v>1</v>
      </c>
      <c r="F990" t="s">
        <v>441</v>
      </c>
      <c r="G990" s="958">
        <v>366</v>
      </c>
      <c r="H990" t="s">
        <v>381</v>
      </c>
      <c r="I990" s="938" t="s">
        <v>488</v>
      </c>
      <c r="J990" s="938" t="s">
        <v>444</v>
      </c>
      <c r="K990" s="938" t="s">
        <v>448</v>
      </c>
      <c r="L990" s="938" t="s">
        <v>114</v>
      </c>
      <c r="M990" s="963" t="s">
        <v>157</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HUM_ASR_FY_2022</v>
      </c>
      <c r="AB990" s="958">
        <f t="shared" si="165"/>
        <v>45032</v>
      </c>
      <c r="AC990" t="str">
        <f t="shared" si="166"/>
        <v>Unaudited</v>
      </c>
    </row>
    <row r="991" spans="1:29" x14ac:dyDescent="0.25">
      <c r="A991" t="s">
        <v>420</v>
      </c>
      <c r="B991" t="s">
        <v>1385</v>
      </c>
      <c r="C991" t="s">
        <v>1386</v>
      </c>
      <c r="D991">
        <v>1900</v>
      </c>
      <c r="E991" s="958">
        <v>1</v>
      </c>
      <c r="F991" t="s">
        <v>441</v>
      </c>
      <c r="G991" s="958">
        <v>366</v>
      </c>
      <c r="H991" t="s">
        <v>381</v>
      </c>
      <c r="I991" s="938" t="s">
        <v>488</v>
      </c>
      <c r="J991" s="938" t="s">
        <v>444</v>
      </c>
      <c r="K991" s="938" t="s">
        <v>448</v>
      </c>
      <c r="L991" s="946" t="s">
        <v>115</v>
      </c>
      <c r="M991" s="961" t="s">
        <v>113</v>
      </c>
      <c r="N991" s="679">
        <f t="shared" ca="1" si="161"/>
        <v>-17919.110000000004</v>
      </c>
      <c r="O991" s="679">
        <f t="shared" ca="1" si="172"/>
        <v>-8887.7971715282565</v>
      </c>
      <c r="P991" s="679">
        <f t="shared" ca="1" si="172"/>
        <v>-868.40876035301289</v>
      </c>
      <c r="Q991" s="679">
        <f t="shared" ca="1" si="172"/>
        <v>-5030.3317112328659</v>
      </c>
      <c r="R991" s="679">
        <f t="shared" ca="1" si="172"/>
        <v>-1789.0104428224633</v>
      </c>
      <c r="S991" s="679">
        <f t="shared" ca="1" si="172"/>
        <v>-17.982138627388224</v>
      </c>
      <c r="T991" s="679">
        <f t="shared" ca="1" si="172"/>
        <v>-45.106802646437032</v>
      </c>
      <c r="U991" s="679">
        <f t="shared" ca="1" si="172"/>
        <v>0</v>
      </c>
      <c r="V991" s="679">
        <f t="shared" ca="1" si="172"/>
        <v>-414.16765012461838</v>
      </c>
      <c r="W991" s="679">
        <f t="shared" ca="1" si="170"/>
        <v>0</v>
      </c>
      <c r="X991" s="679">
        <f t="shared" ca="1" si="172"/>
        <v>-42.748464397310464</v>
      </c>
      <c r="Y991" s="679">
        <f t="shared" ca="1" si="172"/>
        <v>-823.55685826764852</v>
      </c>
      <c r="Z991" s="679">
        <f t="shared" ca="1" si="172"/>
        <v>0</v>
      </c>
      <c r="AA991" t="str">
        <f t="shared" si="164"/>
        <v>HUM_ASR_FY_2022</v>
      </c>
      <c r="AB991" s="958">
        <f t="shared" si="165"/>
        <v>45032</v>
      </c>
      <c r="AC991" t="str">
        <f t="shared" si="166"/>
        <v>Unaudited</v>
      </c>
    </row>
    <row r="992" spans="1:29" x14ac:dyDescent="0.25">
      <c r="A992" t="s">
        <v>420</v>
      </c>
      <c r="B992" t="s">
        <v>1385</v>
      </c>
      <c r="C992" t="s">
        <v>1386</v>
      </c>
      <c r="D992">
        <v>1900</v>
      </c>
      <c r="E992" s="958">
        <v>1</v>
      </c>
      <c r="F992" t="s">
        <v>441</v>
      </c>
      <c r="G992" s="958">
        <v>366</v>
      </c>
      <c r="H992" t="s">
        <v>381</v>
      </c>
      <c r="I992" s="963" t="s">
        <v>488</v>
      </c>
      <c r="J992" s="963" t="s">
        <v>444</v>
      </c>
      <c r="K992" s="963" t="s">
        <v>448</v>
      </c>
      <c r="L992" s="938" t="s">
        <v>116</v>
      </c>
      <c r="M992" s="963" t="s">
        <v>158</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HUM_ASR_FY_2022</v>
      </c>
      <c r="AB992" s="958">
        <f t="shared" si="165"/>
        <v>45032</v>
      </c>
      <c r="AC992" t="str">
        <f t="shared" si="166"/>
        <v>Unaudited</v>
      </c>
    </row>
    <row r="993" spans="1:29" x14ac:dyDescent="0.25">
      <c r="A993" t="s">
        <v>420</v>
      </c>
      <c r="B993" t="s">
        <v>1385</v>
      </c>
      <c r="C993" t="s">
        <v>1386</v>
      </c>
      <c r="D993">
        <v>1900</v>
      </c>
      <c r="E993" s="958">
        <v>1</v>
      </c>
      <c r="F993" t="s">
        <v>441</v>
      </c>
      <c r="G993" s="958">
        <v>366</v>
      </c>
      <c r="H993" t="s">
        <v>381</v>
      </c>
      <c r="I993" s="938" t="s">
        <v>488</v>
      </c>
      <c r="J993" s="938" t="s">
        <v>444</v>
      </c>
      <c r="K993" s="938" t="s">
        <v>448</v>
      </c>
      <c r="L993" s="938" t="s">
        <v>159</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HUM_ASR_FY_2022</v>
      </c>
      <c r="AB993" s="958">
        <f t="shared" si="165"/>
        <v>45032</v>
      </c>
      <c r="AC993" t="str">
        <f t="shared" si="166"/>
        <v>Unaudited</v>
      </c>
    </row>
    <row r="994" spans="1:29" x14ac:dyDescent="0.25">
      <c r="A994" t="s">
        <v>420</v>
      </c>
      <c r="B994" t="s">
        <v>1385</v>
      </c>
      <c r="C994" t="s">
        <v>1386</v>
      </c>
      <c r="D994">
        <v>1900</v>
      </c>
      <c r="E994" s="958">
        <v>1</v>
      </c>
      <c r="F994" t="s">
        <v>441</v>
      </c>
      <c r="G994" s="958">
        <v>366</v>
      </c>
      <c r="H994" t="s">
        <v>381</v>
      </c>
      <c r="I994" s="938" t="s">
        <v>488</v>
      </c>
      <c r="J994" s="938" t="s">
        <v>444</v>
      </c>
      <c r="K994" s="938" t="s">
        <v>448</v>
      </c>
      <c r="L994" s="938" t="s">
        <v>442</v>
      </c>
      <c r="M994" s="963" t="s">
        <v>456</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HUM_ASR_FY_2022</v>
      </c>
      <c r="AB994" s="958">
        <f t="shared" si="165"/>
        <v>45032</v>
      </c>
      <c r="AC994" t="str">
        <f t="shared" si="166"/>
        <v>Unaudited</v>
      </c>
    </row>
    <row r="995" spans="1:29" ht="30" x14ac:dyDescent="0.25">
      <c r="A995" t="s">
        <v>420</v>
      </c>
      <c r="B995" t="s">
        <v>1385</v>
      </c>
      <c r="C995" t="s">
        <v>1386</v>
      </c>
      <c r="D995">
        <v>1900</v>
      </c>
      <c r="E995" s="958">
        <v>1</v>
      </c>
      <c r="F995" t="s">
        <v>441</v>
      </c>
      <c r="G995" s="958">
        <v>366</v>
      </c>
      <c r="H995" t="s">
        <v>381</v>
      </c>
      <c r="I995" s="938" t="s">
        <v>488</v>
      </c>
      <c r="J995" s="938" t="s">
        <v>444</v>
      </c>
      <c r="K995" s="938" t="s">
        <v>449</v>
      </c>
      <c r="L995" s="938">
        <v>9.1</v>
      </c>
      <c r="M995" s="963" t="s">
        <v>185</v>
      </c>
      <c r="N995" s="679">
        <f t="shared" ca="1" si="161"/>
        <v>84713.06</v>
      </c>
      <c r="O995" s="679">
        <f t="shared" ca="1" si="172"/>
        <v>4522.7199999999993</v>
      </c>
      <c r="P995" s="679">
        <f t="shared" ca="1" si="172"/>
        <v>54.04</v>
      </c>
      <c r="Q995" s="679">
        <f t="shared" ca="1" si="172"/>
        <v>10397.99</v>
      </c>
      <c r="R995" s="679">
        <f t="shared" ca="1" si="172"/>
        <v>30100.890000000003</v>
      </c>
      <c r="S995" s="679">
        <f t="shared" ca="1" si="172"/>
        <v>39637.42</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HUM_ASR_FY_2022</v>
      </c>
      <c r="AB995" s="958">
        <f t="shared" si="165"/>
        <v>45032</v>
      </c>
      <c r="AC995" t="str">
        <f t="shared" si="166"/>
        <v>Unaudited</v>
      </c>
    </row>
    <row r="996" spans="1:29" x14ac:dyDescent="0.25">
      <c r="A996" t="s">
        <v>420</v>
      </c>
      <c r="B996" t="s">
        <v>1385</v>
      </c>
      <c r="C996" t="s">
        <v>1386</v>
      </c>
      <c r="D996">
        <v>1900</v>
      </c>
      <c r="E996" s="958">
        <v>1</v>
      </c>
      <c r="F996" t="s">
        <v>441</v>
      </c>
      <c r="G996" s="958">
        <v>366</v>
      </c>
      <c r="H996" t="s">
        <v>381</v>
      </c>
      <c r="I996" s="938" t="s">
        <v>488</v>
      </c>
      <c r="J996" s="938" t="s">
        <v>444</v>
      </c>
      <c r="K996" s="938" t="s">
        <v>449</v>
      </c>
      <c r="L996" s="938" t="s">
        <v>106</v>
      </c>
      <c r="M996" s="963" t="s">
        <v>186</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HUM_ASR_FY_2022</v>
      </c>
      <c r="AB996" s="958">
        <f t="shared" si="165"/>
        <v>45032</v>
      </c>
      <c r="AC996" t="str">
        <f t="shared" si="166"/>
        <v>Unaudited</v>
      </c>
    </row>
    <row r="997" spans="1:29" x14ac:dyDescent="0.25">
      <c r="A997" t="s">
        <v>420</v>
      </c>
      <c r="B997" t="s">
        <v>1385</v>
      </c>
      <c r="C997" t="s">
        <v>1386</v>
      </c>
      <c r="D997">
        <v>1900</v>
      </c>
      <c r="E997" s="958">
        <v>1</v>
      </c>
      <c r="F997" t="s">
        <v>441</v>
      </c>
      <c r="G997" s="958">
        <v>366</v>
      </c>
      <c r="H997" t="s">
        <v>381</v>
      </c>
      <c r="I997" s="938" t="s">
        <v>488</v>
      </c>
      <c r="J997" s="938" t="s">
        <v>444</v>
      </c>
      <c r="K997" s="938" t="s">
        <v>449</v>
      </c>
      <c r="L997" s="938" t="s">
        <v>1321</v>
      </c>
      <c r="M997" s="963" t="s">
        <v>1322</v>
      </c>
      <c r="N997" s="679">
        <f t="shared" ca="1" si="161"/>
        <v>303033.87999999995</v>
      </c>
      <c r="O997" s="679">
        <f t="shared" ca="1" si="172"/>
        <v>0</v>
      </c>
      <c r="P997" s="679">
        <f t="shared" ca="1" si="172"/>
        <v>0</v>
      </c>
      <c r="Q997" s="679">
        <f t="shared" ca="1" si="172"/>
        <v>72869.590000000011</v>
      </c>
      <c r="R997" s="679">
        <f t="shared" ca="1" si="172"/>
        <v>15991.02</v>
      </c>
      <c r="S997" s="679">
        <f t="shared" ca="1" si="172"/>
        <v>212733.20999999996</v>
      </c>
      <c r="T997" s="679">
        <f t="shared" ca="1" si="172"/>
        <v>0</v>
      </c>
      <c r="U997" s="679">
        <f t="shared" ca="1" si="172"/>
        <v>0</v>
      </c>
      <c r="V997" s="679">
        <f t="shared" ca="1" si="172"/>
        <v>1440.06</v>
      </c>
      <c r="W997" s="679">
        <f t="shared" ca="1" si="170"/>
        <v>0</v>
      </c>
      <c r="X997" s="679">
        <f t="shared" ca="1" si="172"/>
        <v>0</v>
      </c>
      <c r="Y997" s="679">
        <f t="shared" ca="1" si="172"/>
        <v>0</v>
      </c>
      <c r="Z997" s="679">
        <f t="shared" ca="1" si="172"/>
        <v>0</v>
      </c>
      <c r="AA997" t="str">
        <f t="shared" si="164"/>
        <v>HUM_ASR_FY_2022</v>
      </c>
      <c r="AB997" s="958">
        <f t="shared" si="165"/>
        <v>45032</v>
      </c>
      <c r="AC997" t="str">
        <f t="shared" si="166"/>
        <v>Unaudited</v>
      </c>
    </row>
    <row r="998" spans="1:29" x14ac:dyDescent="0.25">
      <c r="A998" t="s">
        <v>420</v>
      </c>
      <c r="B998" t="s">
        <v>1385</v>
      </c>
      <c r="C998" t="s">
        <v>1386</v>
      </c>
      <c r="D998">
        <v>1900</v>
      </c>
      <c r="E998" s="958">
        <v>1</v>
      </c>
      <c r="F998" t="s">
        <v>441</v>
      </c>
      <c r="G998" s="958">
        <v>366</v>
      </c>
      <c r="H998" t="s">
        <v>381</v>
      </c>
      <c r="I998" s="938" t="s">
        <v>488</v>
      </c>
      <c r="J998" s="938" t="s">
        <v>444</v>
      </c>
      <c r="K998" s="938" t="s">
        <v>449</v>
      </c>
      <c r="L998" s="938" t="s">
        <v>107</v>
      </c>
      <c r="M998" s="963" t="s">
        <v>187</v>
      </c>
      <c r="N998" s="679">
        <f t="shared" ca="1" si="161"/>
        <v>154919.66</v>
      </c>
      <c r="O998" s="679">
        <f t="shared" ca="1" si="172"/>
        <v>61963.429999999993</v>
      </c>
      <c r="P998" s="679">
        <f t="shared" ca="1" si="172"/>
        <v>5073.29</v>
      </c>
      <c r="Q998" s="679">
        <f t="shared" ca="1" si="172"/>
        <v>73200.92</v>
      </c>
      <c r="R998" s="679">
        <f t="shared" ca="1" si="172"/>
        <v>7704.67</v>
      </c>
      <c r="S998" s="679">
        <f t="shared" ca="1" si="172"/>
        <v>2201.23</v>
      </c>
      <c r="T998" s="679">
        <f t="shared" ca="1" si="172"/>
        <v>4776.1200000000008</v>
      </c>
      <c r="U998" s="679">
        <f t="shared" ca="1" si="172"/>
        <v>0</v>
      </c>
      <c r="V998" s="679">
        <f t="shared" ca="1" si="172"/>
        <v>0</v>
      </c>
      <c r="W998" s="679">
        <f t="shared" ca="1" si="170"/>
        <v>0</v>
      </c>
      <c r="X998" s="679">
        <f t="shared" ca="1" si="172"/>
        <v>0</v>
      </c>
      <c r="Y998" s="679">
        <f t="shared" ca="1" si="172"/>
        <v>0</v>
      </c>
      <c r="Z998" s="679">
        <f t="shared" ca="1" si="172"/>
        <v>0</v>
      </c>
      <c r="AA998" t="str">
        <f t="shared" si="164"/>
        <v>HUM_ASR_FY_2022</v>
      </c>
      <c r="AB998" s="958">
        <f t="shared" si="165"/>
        <v>45032</v>
      </c>
      <c r="AC998" t="str">
        <f t="shared" si="166"/>
        <v>Unaudited</v>
      </c>
    </row>
    <row r="999" spans="1:29" x14ac:dyDescent="0.25">
      <c r="A999" t="s">
        <v>420</v>
      </c>
      <c r="B999" t="s">
        <v>1385</v>
      </c>
      <c r="C999" t="s">
        <v>1386</v>
      </c>
      <c r="D999">
        <v>1900</v>
      </c>
      <c r="E999" s="958">
        <v>1</v>
      </c>
      <c r="F999" t="s">
        <v>441</v>
      </c>
      <c r="G999" s="958">
        <v>366</v>
      </c>
      <c r="H999" t="s">
        <v>381</v>
      </c>
      <c r="I999" s="938" t="s">
        <v>488</v>
      </c>
      <c r="J999" s="938" t="s">
        <v>444</v>
      </c>
      <c r="K999" s="938" t="s">
        <v>449</v>
      </c>
      <c r="L999" s="946" t="s">
        <v>108</v>
      </c>
      <c r="M999" s="961" t="s">
        <v>160</v>
      </c>
      <c r="N999" s="679">
        <f t="shared" ca="1" si="161"/>
        <v>424118.54999999941</v>
      </c>
      <c r="O999" s="679">
        <f t="shared" ca="1" si="172"/>
        <v>306579.64999999962</v>
      </c>
      <c r="P999" s="679">
        <f t="shared" ca="1" si="172"/>
        <v>16715.969999999987</v>
      </c>
      <c r="Q999" s="679">
        <f t="shared" ca="1" si="172"/>
        <v>78897.709999999905</v>
      </c>
      <c r="R999" s="679">
        <f t="shared" ca="1" si="172"/>
        <v>12174.56</v>
      </c>
      <c r="S999" s="679">
        <f t="shared" ca="1" si="172"/>
        <v>581.07000000000005</v>
      </c>
      <c r="T999" s="679">
        <f t="shared" ca="1" si="172"/>
        <v>1341.22</v>
      </c>
      <c r="U999" s="679">
        <f t="shared" ca="1" si="172"/>
        <v>0</v>
      </c>
      <c r="V999" s="679">
        <f t="shared" ca="1" si="172"/>
        <v>2849.54</v>
      </c>
      <c r="W999" s="679">
        <f t="shared" ca="1" si="170"/>
        <v>0</v>
      </c>
      <c r="X999" s="679">
        <f t="shared" ca="1" si="172"/>
        <v>2046.48</v>
      </c>
      <c r="Y999" s="679">
        <f t="shared" ca="1" si="172"/>
        <v>2932.3500000000004</v>
      </c>
      <c r="Z999" s="679">
        <f t="shared" ca="1" si="172"/>
        <v>0</v>
      </c>
      <c r="AA999" t="str">
        <f t="shared" si="164"/>
        <v>HUM_ASR_FY_2022</v>
      </c>
      <c r="AB999" s="958">
        <f t="shared" si="165"/>
        <v>45032</v>
      </c>
      <c r="AC999" t="str">
        <f t="shared" si="166"/>
        <v>Unaudited</v>
      </c>
    </row>
    <row r="1000" spans="1:29" x14ac:dyDescent="0.25">
      <c r="A1000" t="s">
        <v>420</v>
      </c>
      <c r="B1000" t="s">
        <v>1385</v>
      </c>
      <c r="C1000" t="s">
        <v>1386</v>
      </c>
      <c r="D1000">
        <v>1900</v>
      </c>
      <c r="E1000" s="958">
        <v>1</v>
      </c>
      <c r="F1000" t="s">
        <v>441</v>
      </c>
      <c r="G1000" s="958">
        <v>366</v>
      </c>
      <c r="H1000" t="s">
        <v>381</v>
      </c>
      <c r="I1000" s="938" t="s">
        <v>488</v>
      </c>
      <c r="J1000" s="938" t="s">
        <v>444</v>
      </c>
      <c r="K1000" s="938" t="s">
        <v>449</v>
      </c>
      <c r="L1000" s="938" t="s">
        <v>109</v>
      </c>
      <c r="M1000" s="963" t="s">
        <v>134</v>
      </c>
      <c r="N1000" s="679">
        <f t="shared" ca="1" si="161"/>
        <v>166479.35545830076</v>
      </c>
      <c r="O1000" s="679">
        <f t="shared" ca="1" si="172"/>
        <v>134581.66372669901</v>
      </c>
      <c r="P1000" s="679">
        <f t="shared" ca="1" si="172"/>
        <v>4136.7844935064941</v>
      </c>
      <c r="Q1000" s="679">
        <f t="shared" ca="1" si="172"/>
        <v>11453.435402597399</v>
      </c>
      <c r="R1000" s="679">
        <f t="shared" ca="1" si="172"/>
        <v>2439.2109437229428</v>
      </c>
      <c r="S1000" s="679">
        <f t="shared" ca="1" si="172"/>
        <v>4830.1887445887442</v>
      </c>
      <c r="T1000" s="679">
        <f t="shared" ca="1" si="172"/>
        <v>581.16930735930737</v>
      </c>
      <c r="U1000" s="679">
        <f t="shared" ca="1" si="172"/>
        <v>876.32162770562763</v>
      </c>
      <c r="V1000" s="679">
        <f t="shared" ca="1" si="172"/>
        <v>411.62196536796523</v>
      </c>
      <c r="W1000" s="679">
        <f t="shared" ca="1" si="170"/>
        <v>1.79795670995671</v>
      </c>
      <c r="X1000" s="679">
        <f t="shared" ca="1" si="172"/>
        <v>6422.1164935064917</v>
      </c>
      <c r="Y1000" s="679">
        <f t="shared" ca="1" si="172"/>
        <v>745.0447965367963</v>
      </c>
      <c r="Z1000" s="679">
        <f t="shared" ca="1" si="172"/>
        <v>0</v>
      </c>
      <c r="AA1000" t="str">
        <f t="shared" si="164"/>
        <v>HUM_ASR_FY_2022</v>
      </c>
      <c r="AB1000" s="958">
        <f t="shared" si="165"/>
        <v>45032</v>
      </c>
      <c r="AC1000" t="str">
        <f t="shared" si="166"/>
        <v>Unaudited</v>
      </c>
    </row>
    <row r="1001" spans="1:29" x14ac:dyDescent="0.25">
      <c r="A1001" t="s">
        <v>420</v>
      </c>
      <c r="B1001" t="s">
        <v>1385</v>
      </c>
      <c r="C1001" t="s">
        <v>1386</v>
      </c>
      <c r="D1001">
        <v>1900</v>
      </c>
      <c r="E1001" s="958">
        <v>1</v>
      </c>
      <c r="F1001" t="s">
        <v>441</v>
      </c>
      <c r="G1001" s="958">
        <v>366</v>
      </c>
      <c r="H1001" t="s">
        <v>381</v>
      </c>
      <c r="I1001" s="938" t="s">
        <v>488</v>
      </c>
      <c r="J1001" s="938" t="s">
        <v>444</v>
      </c>
      <c r="K1001" s="938" t="s">
        <v>449</v>
      </c>
      <c r="L1001" s="938" t="s">
        <v>110</v>
      </c>
      <c r="M1001" s="963" t="s">
        <v>162</v>
      </c>
      <c r="N1001" s="679">
        <f t="shared" ca="1" si="161"/>
        <v>85687.787430741155</v>
      </c>
      <c r="O1001" s="679">
        <f t="shared" ca="1" si="172"/>
        <v>61940.539690591264</v>
      </c>
      <c r="P1001" s="679">
        <f t="shared" ca="1" si="172"/>
        <v>3377.2502618870271</v>
      </c>
      <c r="Q1001" s="679">
        <f t="shared" ca="1" si="172"/>
        <v>15940.284156993977</v>
      </c>
      <c r="R1001" s="679">
        <f t="shared" ca="1" si="172"/>
        <v>2459.7158255464301</v>
      </c>
      <c r="S1001" s="679">
        <f t="shared" ca="1" si="172"/>
        <v>117.39784228343895</v>
      </c>
      <c r="T1001" s="679">
        <f t="shared" ca="1" si="172"/>
        <v>270.9765329949816</v>
      </c>
      <c r="U1001" s="679">
        <f t="shared" ca="1" si="172"/>
        <v>0</v>
      </c>
      <c r="V1001" s="679">
        <f t="shared" ca="1" si="172"/>
        <v>575.7135069791085</v>
      </c>
      <c r="W1001" s="679">
        <f t="shared" ca="1" si="170"/>
        <v>0</v>
      </c>
      <c r="X1001" s="679">
        <f t="shared" ca="1" si="172"/>
        <v>413.46539362935982</v>
      </c>
      <c r="Y1001" s="679">
        <f t="shared" ca="1" si="172"/>
        <v>592.44421983554855</v>
      </c>
      <c r="Z1001" s="679">
        <f t="shared" ca="1" si="172"/>
        <v>0</v>
      </c>
      <c r="AA1001" t="str">
        <f t="shared" si="164"/>
        <v>HUM_ASR_FY_2022</v>
      </c>
      <c r="AB1001" s="958">
        <f t="shared" si="165"/>
        <v>45032</v>
      </c>
      <c r="AC1001" t="str">
        <f t="shared" si="166"/>
        <v>Unaudited</v>
      </c>
    </row>
    <row r="1002" spans="1:29" x14ac:dyDescent="0.25">
      <c r="A1002" t="s">
        <v>420</v>
      </c>
      <c r="B1002" t="s">
        <v>1385</v>
      </c>
      <c r="C1002" t="s">
        <v>1386</v>
      </c>
      <c r="D1002">
        <v>1900</v>
      </c>
      <c r="E1002" s="958">
        <v>1</v>
      </c>
      <c r="F1002" t="s">
        <v>441</v>
      </c>
      <c r="G1002" s="958">
        <v>366</v>
      </c>
      <c r="H1002" t="s">
        <v>381</v>
      </c>
      <c r="I1002" s="938" t="s">
        <v>488</v>
      </c>
      <c r="J1002" s="938" t="s">
        <v>444</v>
      </c>
      <c r="K1002" s="938" t="s">
        <v>449</v>
      </c>
      <c r="L1002" s="938" t="s">
        <v>111</v>
      </c>
      <c r="M1002" s="963" t="s">
        <v>463</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HUM_ASR_FY_2022</v>
      </c>
      <c r="AB1002" s="958">
        <f t="shared" si="165"/>
        <v>45032</v>
      </c>
      <c r="AC1002" t="str">
        <f t="shared" si="166"/>
        <v>Unaudited</v>
      </c>
    </row>
    <row r="1003" spans="1:29" x14ac:dyDescent="0.25">
      <c r="A1003" t="s">
        <v>420</v>
      </c>
      <c r="B1003" t="s">
        <v>1385</v>
      </c>
      <c r="C1003" t="s">
        <v>1386</v>
      </c>
      <c r="D1003">
        <v>1900</v>
      </c>
      <c r="E1003" s="958">
        <v>1</v>
      </c>
      <c r="F1003" t="s">
        <v>441</v>
      </c>
      <c r="G1003" s="958">
        <v>366</v>
      </c>
      <c r="H1003" t="s">
        <v>381</v>
      </c>
      <c r="I1003" s="938" t="s">
        <v>488</v>
      </c>
      <c r="J1003" s="938" t="s">
        <v>444</v>
      </c>
      <c r="K1003" s="938" t="s">
        <v>6</v>
      </c>
      <c r="L1003" s="938" t="s">
        <v>117</v>
      </c>
      <c r="M1003" s="963" t="s">
        <v>188</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228746.38000000003</v>
      </c>
      <c r="O1003" s="679">
        <f t="shared" ca="1" si="172"/>
        <v>88078.170000000013</v>
      </c>
      <c r="P1003" s="679">
        <f t="shared" ca="1" si="172"/>
        <v>9279.4</v>
      </c>
      <c r="Q1003" s="679">
        <f t="shared" ca="1" si="172"/>
        <v>75427.560000000012</v>
      </c>
      <c r="R1003" s="679">
        <f t="shared" ca="1" si="172"/>
        <v>21740.51</v>
      </c>
      <c r="S1003" s="679">
        <f t="shared" ca="1" si="172"/>
        <v>5594.420000000001</v>
      </c>
      <c r="T1003" s="679">
        <f t="shared" ca="1" si="172"/>
        <v>3794.07</v>
      </c>
      <c r="U1003" s="679">
        <f t="shared" ca="1" si="172"/>
        <v>27.64</v>
      </c>
      <c r="V1003" s="679">
        <f t="shared" ca="1" si="172"/>
        <v>907.74999999999989</v>
      </c>
      <c r="W1003" s="679">
        <f t="shared" ca="1" si="170"/>
        <v>0</v>
      </c>
      <c r="X1003" s="679">
        <f t="shared" ca="1" si="172"/>
        <v>12398.279999999999</v>
      </c>
      <c r="Y1003" s="679">
        <f t="shared" ca="1" si="172"/>
        <v>11498.579999999998</v>
      </c>
      <c r="Z1003" s="679">
        <f t="shared" ca="1" si="172"/>
        <v>0</v>
      </c>
      <c r="AA1003" t="str">
        <f t="shared" si="164"/>
        <v>HUM_ASR_FY_2022</v>
      </c>
      <c r="AB1003" s="958">
        <f t="shared" si="165"/>
        <v>45032</v>
      </c>
      <c r="AC1003" t="str">
        <f t="shared" si="166"/>
        <v>Unaudited</v>
      </c>
    </row>
    <row r="1004" spans="1:29" x14ac:dyDescent="0.25">
      <c r="A1004" t="s">
        <v>420</v>
      </c>
      <c r="B1004" t="s">
        <v>1385</v>
      </c>
      <c r="C1004" t="s">
        <v>1386</v>
      </c>
      <c r="D1004">
        <v>1900</v>
      </c>
      <c r="E1004" s="958">
        <v>1</v>
      </c>
      <c r="F1004" t="s">
        <v>441</v>
      </c>
      <c r="G1004" s="958">
        <v>366</v>
      </c>
      <c r="H1004" t="s">
        <v>381</v>
      </c>
      <c r="I1004" s="938" t="s">
        <v>488</v>
      </c>
      <c r="J1004" s="938" t="s">
        <v>444</v>
      </c>
      <c r="K1004" s="938" t="s">
        <v>6</v>
      </c>
      <c r="L1004" s="946" t="s">
        <v>45</v>
      </c>
      <c r="M1004" s="961" t="s">
        <v>163</v>
      </c>
      <c r="N1004" s="679">
        <f t="shared" ca="1" si="173"/>
        <v>34356.314541699256</v>
      </c>
      <c r="O1004" s="679">
        <f t="shared" ca="1" si="172"/>
        <v>23960.436273300991</v>
      </c>
      <c r="P1004" s="679">
        <f t="shared" ca="1" si="172"/>
        <v>1086.9655064935066</v>
      </c>
      <c r="Q1004" s="679">
        <f t="shared" ca="1" si="172"/>
        <v>3520.2345974025975</v>
      </c>
      <c r="R1004" s="679">
        <f t="shared" ca="1" si="172"/>
        <v>815.46905627705632</v>
      </c>
      <c r="S1004" s="679">
        <f t="shared" ca="1" si="172"/>
        <v>1822.6512554112553</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50.320692640692641</v>
      </c>
      <c r="U1004" s="679">
        <f t="shared" ca="1" si="174"/>
        <v>307.87837229437235</v>
      </c>
      <c r="V1004" s="679">
        <f t="shared" ca="1" si="174"/>
        <v>79.648034632034637</v>
      </c>
      <c r="W1004" s="679">
        <f t="shared" ca="1" si="170"/>
        <v>0.16204329004329004</v>
      </c>
      <c r="X1004" s="679">
        <f t="shared" ca="1" si="174"/>
        <v>2428.9335064935067</v>
      </c>
      <c r="Y1004" s="679">
        <f t="shared" ca="1" si="174"/>
        <v>283.61520346320344</v>
      </c>
      <c r="Z1004" s="679">
        <f t="shared" ca="1" si="174"/>
        <v>0</v>
      </c>
      <c r="AA1004" t="str">
        <f t="shared" si="164"/>
        <v>HUM_ASR_FY_2022</v>
      </c>
      <c r="AB1004" s="958">
        <f t="shared" si="165"/>
        <v>45032</v>
      </c>
      <c r="AC1004" t="str">
        <f t="shared" si="166"/>
        <v>Unaudited</v>
      </c>
    </row>
    <row r="1005" spans="1:29" x14ac:dyDescent="0.25">
      <c r="A1005" t="s">
        <v>420</v>
      </c>
      <c r="B1005" t="s">
        <v>1385</v>
      </c>
      <c r="C1005" t="s">
        <v>1386</v>
      </c>
      <c r="D1005">
        <v>1900</v>
      </c>
      <c r="E1005" s="958">
        <v>1</v>
      </c>
      <c r="F1005" t="s">
        <v>441</v>
      </c>
      <c r="G1005" s="958">
        <v>366</v>
      </c>
      <c r="H1005" t="s">
        <v>381</v>
      </c>
      <c r="I1005" s="963" t="s">
        <v>488</v>
      </c>
      <c r="J1005" s="963" t="s">
        <v>444</v>
      </c>
      <c r="K1005" s="963" t="s">
        <v>6</v>
      </c>
      <c r="L1005" s="954" t="s">
        <v>46</v>
      </c>
      <c r="M1005" s="963" t="s">
        <v>164</v>
      </c>
      <c r="N1005" s="679">
        <f t="shared" ca="1" si="173"/>
        <v>17978.405091940556</v>
      </c>
      <c r="O1005" s="679">
        <f t="shared" ca="1" si="174"/>
        <v>6922.5358670891565</v>
      </c>
      <c r="P1005" s="679">
        <f t="shared" ca="1" si="174"/>
        <v>729.31782444012072</v>
      </c>
      <c r="Q1005" s="679">
        <f t="shared" ca="1" si="174"/>
        <v>5928.2565642203899</v>
      </c>
      <c r="R1005" s="679">
        <f t="shared" ca="1" si="174"/>
        <v>1708.7033057545409</v>
      </c>
      <c r="S1005" s="679">
        <f t="shared" ca="1" si="174"/>
        <v>439.69547852278174</v>
      </c>
      <c r="T1005" s="679">
        <f t="shared" ca="1" si="174"/>
        <v>298.19631422004966</v>
      </c>
      <c r="U1005" s="679">
        <f t="shared" ca="1" si="174"/>
        <v>2.1723758720957105</v>
      </c>
      <c r="V1005" s="679">
        <f t="shared" ca="1" si="174"/>
        <v>71.344942036717839</v>
      </c>
      <c r="W1005" s="679">
        <f t="shared" ca="1" si="170"/>
        <v>0</v>
      </c>
      <c r="X1005" s="679">
        <f t="shared" ca="1" si="174"/>
        <v>974.44733456898712</v>
      </c>
      <c r="Y1005" s="679">
        <f t="shared" ca="1" si="174"/>
        <v>903.7350852157125</v>
      </c>
      <c r="Z1005" s="679">
        <f t="shared" ca="1" si="174"/>
        <v>0</v>
      </c>
      <c r="AA1005" t="str">
        <f t="shared" si="164"/>
        <v>HUM_ASR_FY_2022</v>
      </c>
      <c r="AB1005" s="958">
        <f t="shared" si="165"/>
        <v>45032</v>
      </c>
      <c r="AC1005" t="str">
        <f t="shared" si="166"/>
        <v>Unaudited</v>
      </c>
    </row>
    <row r="1006" spans="1:29" x14ac:dyDescent="0.25">
      <c r="A1006" t="s">
        <v>420</v>
      </c>
      <c r="B1006" t="s">
        <v>1385</v>
      </c>
      <c r="C1006" t="s">
        <v>1386</v>
      </c>
      <c r="D1006">
        <v>1900</v>
      </c>
      <c r="E1006" s="958">
        <v>1</v>
      </c>
      <c r="F1006" t="s">
        <v>441</v>
      </c>
      <c r="G1006" s="958">
        <v>366</v>
      </c>
      <c r="H1006" t="s">
        <v>381</v>
      </c>
      <c r="I1006" s="959" t="s">
        <v>488</v>
      </c>
      <c r="J1006" s="959" t="s">
        <v>444</v>
      </c>
      <c r="K1006" s="959" t="s">
        <v>6</v>
      </c>
      <c r="L1006" s="954" t="s">
        <v>165</v>
      </c>
      <c r="M1006" s="959" t="s">
        <v>461</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HUM_ASR_FY_2022</v>
      </c>
      <c r="AB1006" s="958">
        <f t="shared" si="165"/>
        <v>45032</v>
      </c>
      <c r="AC1006" t="str">
        <f t="shared" si="166"/>
        <v>Unaudited</v>
      </c>
    </row>
    <row r="1007" spans="1:29" x14ac:dyDescent="0.25">
      <c r="A1007" t="s">
        <v>420</v>
      </c>
      <c r="B1007" t="s">
        <v>1385</v>
      </c>
      <c r="C1007" t="s">
        <v>1386</v>
      </c>
      <c r="D1007">
        <v>1900</v>
      </c>
      <c r="E1007" s="958">
        <v>1</v>
      </c>
      <c r="F1007" t="s">
        <v>441</v>
      </c>
      <c r="G1007" s="958">
        <v>366</v>
      </c>
      <c r="H1007" t="s">
        <v>381</v>
      </c>
      <c r="I1007" s="959" t="s">
        <v>488</v>
      </c>
      <c r="J1007" s="959" t="s">
        <v>444</v>
      </c>
      <c r="K1007" s="959" t="s">
        <v>434</v>
      </c>
      <c r="L1007" s="938" t="s">
        <v>120</v>
      </c>
      <c r="M1007" s="959" t="s">
        <v>32</v>
      </c>
      <c r="N1007" s="679">
        <f t="shared" ca="1" si="173"/>
        <v>-4805.1327272727285</v>
      </c>
      <c r="O1007" s="679">
        <f t="shared" ca="1" si="174"/>
        <v>-2799.4344906898041</v>
      </c>
      <c r="P1007" s="679">
        <f t="shared" ca="1" si="174"/>
        <v>-170.1020935840327</v>
      </c>
      <c r="Q1007" s="679">
        <f t="shared" ca="1" si="174"/>
        <v>-1131.4904422251477</v>
      </c>
      <c r="R1007" s="679">
        <f t="shared" ca="1" si="174"/>
        <v>-293.72726099382396</v>
      </c>
      <c r="S1007" s="679">
        <f t="shared" ca="1" si="174"/>
        <v>-151.65871037848405</v>
      </c>
      <c r="T1007" s="679">
        <f t="shared" ca="1" si="174"/>
        <v>-13.933518837586503</v>
      </c>
      <c r="U1007" s="679">
        <f t="shared" ca="1" si="174"/>
        <v>-9.5446175266929792E-2</v>
      </c>
      <c r="V1007" s="679">
        <f t="shared" ca="1" si="174"/>
        <v>-54.417070611440927</v>
      </c>
      <c r="W1007" s="679">
        <f t="shared" ca="1" si="170"/>
        <v>-1.3013236588203119E-2</v>
      </c>
      <c r="X1007" s="679">
        <f t="shared" ca="1" si="174"/>
        <v>-58.336870174853573</v>
      </c>
      <c r="Y1007" s="679">
        <f t="shared" ca="1" si="174"/>
        <v>-131.92381036570023</v>
      </c>
      <c r="Z1007" s="679">
        <f t="shared" ca="1" si="174"/>
        <v>0</v>
      </c>
      <c r="AA1007" t="str">
        <f t="shared" si="164"/>
        <v>HUM_ASR_FY_2022</v>
      </c>
      <c r="AB1007" s="958">
        <f t="shared" si="165"/>
        <v>45032</v>
      </c>
      <c r="AC1007" t="str">
        <f t="shared" si="166"/>
        <v>Unaudited</v>
      </c>
    </row>
    <row r="1008" spans="1:29" x14ac:dyDescent="0.25">
      <c r="A1008" t="s">
        <v>420</v>
      </c>
      <c r="B1008" t="s">
        <v>1385</v>
      </c>
      <c r="C1008" t="s">
        <v>1386</v>
      </c>
      <c r="D1008">
        <v>1900</v>
      </c>
      <c r="E1008" s="958">
        <v>1</v>
      </c>
      <c r="F1008" t="s">
        <v>441</v>
      </c>
      <c r="G1008" s="958">
        <v>366</v>
      </c>
      <c r="H1008" t="s">
        <v>381</v>
      </c>
      <c r="I1008" s="959" t="s">
        <v>488</v>
      </c>
      <c r="J1008" s="959" t="s">
        <v>444</v>
      </c>
      <c r="K1008" s="959" t="s">
        <v>434</v>
      </c>
      <c r="L1008" s="938" t="s">
        <v>943</v>
      </c>
      <c r="M1008" s="959" t="s">
        <v>935</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HUM_ASR_FY_2022</v>
      </c>
      <c r="AB1008" s="958">
        <f t="shared" si="165"/>
        <v>45032</v>
      </c>
      <c r="AC1008" t="str">
        <f t="shared" si="166"/>
        <v>Unaudited</v>
      </c>
    </row>
    <row r="1009" spans="1:29" x14ac:dyDescent="0.25">
      <c r="A1009" t="s">
        <v>420</v>
      </c>
      <c r="B1009" t="s">
        <v>1385</v>
      </c>
      <c r="C1009" t="s">
        <v>1386</v>
      </c>
      <c r="D1009">
        <v>1900</v>
      </c>
      <c r="E1009" s="958">
        <v>1</v>
      </c>
      <c r="F1009" t="s">
        <v>441</v>
      </c>
      <c r="G1009" s="958">
        <v>366</v>
      </c>
      <c r="H1009" t="s">
        <v>381</v>
      </c>
      <c r="I1009" s="966" t="s">
        <v>488</v>
      </c>
      <c r="J1009" s="966" t="s">
        <v>444</v>
      </c>
      <c r="K1009" s="966" t="s">
        <v>434</v>
      </c>
      <c r="L1009" s="946" t="s">
        <v>167</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HUM_ASR_FY_2022</v>
      </c>
      <c r="AB1009" s="958">
        <f t="shared" si="165"/>
        <v>45032</v>
      </c>
      <c r="AC1009" t="str">
        <f t="shared" si="166"/>
        <v>Unaudited</v>
      </c>
    </row>
    <row r="1010" spans="1:29" x14ac:dyDescent="0.25">
      <c r="A1010" t="s">
        <v>420</v>
      </c>
      <c r="B1010" t="s">
        <v>1385</v>
      </c>
      <c r="C1010" t="s">
        <v>1386</v>
      </c>
      <c r="D1010">
        <v>1900</v>
      </c>
      <c r="E1010" s="958">
        <v>1</v>
      </c>
      <c r="F1010" t="s">
        <v>441</v>
      </c>
      <c r="G1010" s="958">
        <v>366</v>
      </c>
      <c r="H1010" t="s">
        <v>381</v>
      </c>
      <c r="I1010" s="938" t="s">
        <v>488</v>
      </c>
      <c r="J1010" s="938" t="s">
        <v>444</v>
      </c>
      <c r="K1010" s="938" t="s">
        <v>434</v>
      </c>
      <c r="L1010" s="938" t="s">
        <v>168</v>
      </c>
      <c r="M1010" s="959" t="s">
        <v>329</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HUM_ASR_FY_2022</v>
      </c>
      <c r="AB1010" s="958">
        <f t="shared" si="165"/>
        <v>45032</v>
      </c>
      <c r="AC1010" t="str">
        <f t="shared" si="166"/>
        <v>Unaudited</v>
      </c>
    </row>
    <row r="1011" spans="1:29" x14ac:dyDescent="0.25">
      <c r="A1011" t="s">
        <v>420</v>
      </c>
      <c r="B1011" t="s">
        <v>1385</v>
      </c>
      <c r="C1011" t="s">
        <v>1386</v>
      </c>
      <c r="D1011">
        <v>1900</v>
      </c>
      <c r="E1011" s="958">
        <v>1</v>
      </c>
      <c r="F1011" t="s">
        <v>441</v>
      </c>
      <c r="G1011" s="958">
        <v>366</v>
      </c>
      <c r="H1011" t="s">
        <v>381</v>
      </c>
      <c r="I1011" s="938" t="s">
        <v>488</v>
      </c>
      <c r="J1011" s="938" t="s">
        <v>450</v>
      </c>
      <c r="K1011" s="938" t="s">
        <v>435</v>
      </c>
      <c r="L1011" s="944" t="s">
        <v>121</v>
      </c>
      <c r="M1011" s="960" t="s">
        <v>27</v>
      </c>
      <c r="N1011" s="679">
        <f t="shared" ca="1" si="173"/>
        <v>2128404.9313574731</v>
      </c>
      <c r="O1011" s="679">
        <f t="shared" ca="1" si="174"/>
        <v>-6743.3366820265055</v>
      </c>
      <c r="P1011" s="679">
        <f t="shared" ca="1" si="174"/>
        <v>2135148.2680394994</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HUM_ASR_FY_2022</v>
      </c>
      <c r="AB1011" s="958">
        <f t="shared" si="165"/>
        <v>45032</v>
      </c>
      <c r="AC1011" t="str">
        <f t="shared" si="166"/>
        <v>Unaudited</v>
      </c>
    </row>
    <row r="1012" spans="1:29" x14ac:dyDescent="0.25">
      <c r="A1012" t="s">
        <v>420</v>
      </c>
      <c r="B1012" t="s">
        <v>1385</v>
      </c>
      <c r="C1012" t="s">
        <v>1386</v>
      </c>
      <c r="D1012">
        <v>1900</v>
      </c>
      <c r="E1012" s="958">
        <v>1</v>
      </c>
      <c r="F1012" t="s">
        <v>441</v>
      </c>
      <c r="G1012" s="958">
        <v>366</v>
      </c>
      <c r="H1012" t="s">
        <v>381</v>
      </c>
      <c r="I1012" s="959" t="s">
        <v>488</v>
      </c>
      <c r="J1012" s="959" t="s">
        <v>450</v>
      </c>
      <c r="K1012" s="959" t="s">
        <v>435</v>
      </c>
      <c r="L1012" s="938" t="s">
        <v>122</v>
      </c>
      <c r="M1012" s="959" t="s">
        <v>97</v>
      </c>
      <c r="N1012" s="679">
        <f t="shared" ca="1" si="173"/>
        <v>96002.834584876997</v>
      </c>
      <c r="O1012" s="679">
        <f t="shared" ca="1" si="174"/>
        <v>0</v>
      </c>
      <c r="P1012" s="679">
        <f t="shared" ca="1" si="174"/>
        <v>96002.834584876997</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HUM_ASR_FY_2022</v>
      </c>
      <c r="AB1012" s="958">
        <f t="shared" si="165"/>
        <v>45032</v>
      </c>
      <c r="AC1012" t="str">
        <f t="shared" si="166"/>
        <v>Unaudited</v>
      </c>
    </row>
    <row r="1013" spans="1:29" x14ac:dyDescent="0.25">
      <c r="A1013" t="s">
        <v>420</v>
      </c>
      <c r="B1013" t="s">
        <v>1385</v>
      </c>
      <c r="C1013" t="s">
        <v>1386</v>
      </c>
      <c r="D1013">
        <v>1900</v>
      </c>
      <c r="E1013" s="958">
        <v>1</v>
      </c>
      <c r="F1013" t="s">
        <v>441</v>
      </c>
      <c r="G1013" s="958">
        <v>366</v>
      </c>
      <c r="H1013" t="s">
        <v>381</v>
      </c>
      <c r="I1013" s="938" t="s">
        <v>488</v>
      </c>
      <c r="J1013" s="938" t="s">
        <v>450</v>
      </c>
      <c r="K1013" s="938" t="s">
        <v>435</v>
      </c>
      <c r="L1013" s="938" t="s">
        <v>123</v>
      </c>
      <c r="M1013" s="959" t="s">
        <v>98</v>
      </c>
      <c r="N1013" s="679">
        <f t="shared" ca="1" si="173"/>
        <v>188178.10221115866</v>
      </c>
      <c r="O1013" s="679">
        <f t="shared" ca="1" si="174"/>
        <v>0</v>
      </c>
      <c r="P1013" s="679">
        <f t="shared" ca="1" si="174"/>
        <v>188178.10221115866</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HUM_ASR_FY_2022</v>
      </c>
      <c r="AB1013" s="958">
        <f t="shared" si="165"/>
        <v>45032</v>
      </c>
      <c r="AC1013" t="str">
        <f t="shared" si="166"/>
        <v>Unaudited</v>
      </c>
    </row>
    <row r="1014" spans="1:29" x14ac:dyDescent="0.25">
      <c r="A1014" t="s">
        <v>420</v>
      </c>
      <c r="B1014" t="s">
        <v>1385</v>
      </c>
      <c r="C1014" t="s">
        <v>1386</v>
      </c>
      <c r="D1014">
        <v>1900</v>
      </c>
      <c r="E1014" s="958">
        <v>1</v>
      </c>
      <c r="F1014" t="s">
        <v>441</v>
      </c>
      <c r="G1014" s="958">
        <v>366</v>
      </c>
      <c r="H1014" t="s">
        <v>381</v>
      </c>
      <c r="I1014" s="938" t="s">
        <v>488</v>
      </c>
      <c r="J1014" s="938" t="s">
        <v>450</v>
      </c>
      <c r="K1014" s="938" t="s">
        <v>435</v>
      </c>
      <c r="L1014" s="938" t="s">
        <v>124</v>
      </c>
      <c r="M1014" s="959" t="s">
        <v>99</v>
      </c>
      <c r="N1014" s="679">
        <f t="shared" ca="1" si="173"/>
        <v>438267.63163122779</v>
      </c>
      <c r="O1014" s="679">
        <f t="shared" ca="1" si="174"/>
        <v>0</v>
      </c>
      <c r="P1014" s="679">
        <f t="shared" ca="1" si="174"/>
        <v>438267.63163122779</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HUM_ASR_FY_2022</v>
      </c>
      <c r="AB1014" s="958">
        <f t="shared" si="165"/>
        <v>45032</v>
      </c>
      <c r="AC1014" t="str">
        <f t="shared" si="166"/>
        <v>Unaudited</v>
      </c>
    </row>
    <row r="1015" spans="1:29" x14ac:dyDescent="0.25">
      <c r="A1015" t="s">
        <v>420</v>
      </c>
      <c r="B1015" t="s">
        <v>1385</v>
      </c>
      <c r="C1015" t="s">
        <v>1386</v>
      </c>
      <c r="D1015">
        <v>1900</v>
      </c>
      <c r="E1015" s="958">
        <v>1</v>
      </c>
      <c r="F1015" t="s">
        <v>441</v>
      </c>
      <c r="G1015" s="958">
        <v>366</v>
      </c>
      <c r="H1015" t="s">
        <v>381</v>
      </c>
      <c r="I1015" s="959" t="s">
        <v>488</v>
      </c>
      <c r="J1015" s="959" t="s">
        <v>450</v>
      </c>
      <c r="K1015" s="959" t="s">
        <v>435</v>
      </c>
      <c r="L1015" s="938" t="s">
        <v>125</v>
      </c>
      <c r="M1015" s="959" t="s">
        <v>100</v>
      </c>
      <c r="N1015" s="679">
        <f t="shared" ca="1" si="173"/>
        <v>414886.69540244347</v>
      </c>
      <c r="O1015" s="679">
        <f t="shared" ca="1" si="174"/>
        <v>4852.5511901857681</v>
      </c>
      <c r="P1015" s="679">
        <f t="shared" ca="1" si="174"/>
        <v>410034.1442122577</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HUM_ASR_FY_2022</v>
      </c>
      <c r="AB1015" s="958">
        <f t="shared" si="165"/>
        <v>45032</v>
      </c>
      <c r="AC1015" t="str">
        <f t="shared" si="166"/>
        <v>Unaudited</v>
      </c>
    </row>
    <row r="1016" spans="1:29" x14ac:dyDescent="0.25">
      <c r="A1016" t="s">
        <v>420</v>
      </c>
      <c r="B1016" t="s">
        <v>1385</v>
      </c>
      <c r="C1016" t="s">
        <v>1386</v>
      </c>
      <c r="D1016">
        <v>1900</v>
      </c>
      <c r="E1016" s="958">
        <v>1</v>
      </c>
      <c r="F1016" t="s">
        <v>441</v>
      </c>
      <c r="G1016" s="958">
        <v>366</v>
      </c>
      <c r="H1016" t="s">
        <v>381</v>
      </c>
      <c r="I1016" s="959" t="s">
        <v>488</v>
      </c>
      <c r="J1016" s="959" t="s">
        <v>450</v>
      </c>
      <c r="K1016" s="959" t="s">
        <v>435</v>
      </c>
      <c r="L1016" s="954" t="s">
        <v>126</v>
      </c>
      <c r="M1016" s="959" t="s">
        <v>28</v>
      </c>
      <c r="N1016" s="679">
        <f t="shared" ca="1" si="173"/>
        <v>11001.160560706359</v>
      </c>
      <c r="O1016" s="679">
        <f t="shared" ca="1" si="174"/>
        <v>0</v>
      </c>
      <c r="P1016" s="679">
        <f t="shared" ca="1" si="174"/>
        <v>11001.160560706359</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HUM_ASR_FY_2022</v>
      </c>
      <c r="AB1016" s="958">
        <f t="shared" si="165"/>
        <v>45032</v>
      </c>
      <c r="AC1016" t="str">
        <f t="shared" si="166"/>
        <v>Unaudited</v>
      </c>
    </row>
    <row r="1017" spans="1:29" x14ac:dyDescent="0.25">
      <c r="A1017" t="s">
        <v>420</v>
      </c>
      <c r="B1017" t="s">
        <v>1385</v>
      </c>
      <c r="C1017" t="s">
        <v>1386</v>
      </c>
      <c r="D1017">
        <v>1900</v>
      </c>
      <c r="E1017" s="958">
        <v>1</v>
      </c>
      <c r="F1017" t="s">
        <v>441</v>
      </c>
      <c r="G1017" s="958">
        <v>366</v>
      </c>
      <c r="H1017" t="s">
        <v>381</v>
      </c>
      <c r="I1017" s="938" t="s">
        <v>488</v>
      </c>
      <c r="J1017" s="938" t="s">
        <v>436</v>
      </c>
      <c r="K1017" s="938" t="s">
        <v>436</v>
      </c>
      <c r="L1017" s="938" t="s">
        <v>128</v>
      </c>
      <c r="M1017" s="959" t="s">
        <v>326</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HUM_ASR_FY_2022</v>
      </c>
      <c r="AB1017" s="958">
        <f t="shared" si="165"/>
        <v>45032</v>
      </c>
      <c r="AC1017" t="str">
        <f t="shared" si="166"/>
        <v>Unaudited</v>
      </c>
    </row>
    <row r="1018" spans="1:29" x14ac:dyDescent="0.25">
      <c r="A1018" t="s">
        <v>420</v>
      </c>
      <c r="B1018" t="s">
        <v>1385</v>
      </c>
      <c r="C1018" t="s">
        <v>1386</v>
      </c>
      <c r="D1018">
        <v>1900</v>
      </c>
      <c r="E1018" s="958">
        <v>1</v>
      </c>
      <c r="F1018" t="s">
        <v>441</v>
      </c>
      <c r="G1018" s="958">
        <v>366</v>
      </c>
      <c r="H1018" t="s">
        <v>381</v>
      </c>
      <c r="I1018" s="938" t="s">
        <v>488</v>
      </c>
      <c r="J1018" s="938" t="s">
        <v>436</v>
      </c>
      <c r="K1018" s="938" t="s">
        <v>436</v>
      </c>
      <c r="L1018" s="938" t="s">
        <v>129</v>
      </c>
      <c r="M1018" s="959" t="s">
        <v>325</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HUM_ASR_FY_2022</v>
      </c>
      <c r="AB1018" s="958">
        <f t="shared" si="165"/>
        <v>45032</v>
      </c>
      <c r="AC1018" t="str">
        <f t="shared" si="166"/>
        <v>Unaudited</v>
      </c>
    </row>
    <row r="1019" spans="1:29" ht="30" x14ac:dyDescent="0.25">
      <c r="A1019" t="s">
        <v>420</v>
      </c>
      <c r="B1019" t="s">
        <v>1385</v>
      </c>
      <c r="C1019" t="s">
        <v>1386</v>
      </c>
      <c r="D1019">
        <v>1900</v>
      </c>
      <c r="E1019" s="958">
        <v>1</v>
      </c>
      <c r="F1019" t="s">
        <v>441</v>
      </c>
      <c r="G1019" s="958">
        <v>366</v>
      </c>
      <c r="H1019" t="s">
        <v>381</v>
      </c>
      <c r="I1019" s="938" t="s">
        <v>488</v>
      </c>
      <c r="J1019" s="938" t="s">
        <v>436</v>
      </c>
      <c r="K1019" s="938" t="s">
        <v>436</v>
      </c>
      <c r="L1019" s="938" t="s">
        <v>130</v>
      </c>
      <c r="M1019" s="959" t="s">
        <v>179</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HUM_ASR_FY_2022</v>
      </c>
      <c r="AB1019" s="958">
        <f t="shared" si="165"/>
        <v>45032</v>
      </c>
      <c r="AC1019" t="str">
        <f t="shared" si="166"/>
        <v>Unaudited</v>
      </c>
    </row>
    <row r="1020" spans="1:29" x14ac:dyDescent="0.25">
      <c r="A1020" t="s">
        <v>420</v>
      </c>
      <c r="B1020" t="s">
        <v>1385</v>
      </c>
      <c r="C1020" t="s">
        <v>1386</v>
      </c>
      <c r="D1020">
        <v>1900</v>
      </c>
      <c r="E1020" s="958">
        <v>1</v>
      </c>
      <c r="F1020" t="s">
        <v>441</v>
      </c>
      <c r="G1020" s="958">
        <v>366</v>
      </c>
      <c r="H1020" t="s">
        <v>381</v>
      </c>
      <c r="I1020" s="938" t="s">
        <v>488</v>
      </c>
      <c r="J1020" s="938" t="s">
        <v>436</v>
      </c>
      <c r="K1020" s="938" t="s">
        <v>436</v>
      </c>
      <c r="L1020" s="954" t="s">
        <v>131</v>
      </c>
      <c r="M1020" s="959" t="s">
        <v>494</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HUM_ASR_FY_2022</v>
      </c>
      <c r="AB1020" s="958">
        <f t="shared" si="165"/>
        <v>45032</v>
      </c>
      <c r="AC1020" t="str">
        <f t="shared" si="166"/>
        <v>Unaudited</v>
      </c>
    </row>
    <row r="1021" spans="1:29" x14ac:dyDescent="0.25">
      <c r="A1021" t="s">
        <v>420</v>
      </c>
      <c r="B1021" t="s">
        <v>1385</v>
      </c>
      <c r="C1021" t="s">
        <v>1386</v>
      </c>
      <c r="D1021">
        <v>1900</v>
      </c>
      <c r="E1021" s="958">
        <v>1</v>
      </c>
      <c r="F1021" t="s">
        <v>441</v>
      </c>
      <c r="G1021" s="958">
        <v>366</v>
      </c>
      <c r="H1021" t="s">
        <v>381</v>
      </c>
      <c r="I1021" s="938" t="s">
        <v>488</v>
      </c>
      <c r="J1021" s="938" t="s">
        <v>436</v>
      </c>
      <c r="K1021" s="938" t="s">
        <v>436</v>
      </c>
      <c r="L1021" s="954" t="s">
        <v>132</v>
      </c>
      <c r="M1021" s="959" t="s">
        <v>495</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HUM_ASR_FY_2022</v>
      </c>
      <c r="AB1021" s="958">
        <f t="shared" si="165"/>
        <v>45032</v>
      </c>
      <c r="AC1021" t="str">
        <f t="shared" si="166"/>
        <v>Unaudited</v>
      </c>
    </row>
    <row r="1022" spans="1:29" x14ac:dyDescent="0.25">
      <c r="A1022" t="s">
        <v>420</v>
      </c>
      <c r="B1022" t="s">
        <v>1385</v>
      </c>
      <c r="C1022" t="s">
        <v>1386</v>
      </c>
      <c r="D1022">
        <v>1900</v>
      </c>
      <c r="E1022" s="958">
        <v>1</v>
      </c>
      <c r="F1022" t="s">
        <v>441</v>
      </c>
      <c r="G1022" s="958">
        <v>366</v>
      </c>
      <c r="H1022" t="s">
        <v>381</v>
      </c>
      <c r="I1022" s="938" t="s">
        <v>488</v>
      </c>
      <c r="J1022" s="938" t="s">
        <v>436</v>
      </c>
      <c r="K1022" s="938" t="s">
        <v>436</v>
      </c>
      <c r="L1022" s="938" t="s">
        <v>133</v>
      </c>
      <c r="M1022" s="959" t="s">
        <v>496</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HUM_ASR_FY_2022</v>
      </c>
      <c r="AB1022" s="958">
        <f t="shared" si="165"/>
        <v>45032</v>
      </c>
      <c r="AC1022" t="str">
        <f t="shared" si="166"/>
        <v>Unaudited</v>
      </c>
    </row>
    <row r="1023" spans="1:29" ht="30" x14ac:dyDescent="0.25">
      <c r="A1023" t="s">
        <v>420</v>
      </c>
      <c r="B1023" t="s">
        <v>1385</v>
      </c>
      <c r="C1023" t="s">
        <v>1386</v>
      </c>
      <c r="D1023">
        <v>1900</v>
      </c>
      <c r="E1023" s="958">
        <v>1</v>
      </c>
      <c r="F1023" t="s">
        <v>441</v>
      </c>
      <c r="G1023" s="958">
        <v>366</v>
      </c>
      <c r="H1023" t="s">
        <v>381</v>
      </c>
      <c r="I1023" s="959" t="s">
        <v>489</v>
      </c>
      <c r="J1023" s="959" t="s">
        <v>26</v>
      </c>
      <c r="K1023" s="959" t="s">
        <v>26</v>
      </c>
      <c r="L1023" s="938" t="s">
        <v>269</v>
      </c>
      <c r="M1023" s="959" t="s">
        <v>26</v>
      </c>
      <c r="N1023" s="679">
        <f t="shared" ca="1" si="173"/>
        <v>-370325.18045549892</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HUM_ASR_FY_2022</v>
      </c>
      <c r="AB1023" s="958">
        <f t="shared" si="165"/>
        <v>45032</v>
      </c>
      <c r="AC1023" t="str">
        <f t="shared" si="166"/>
        <v>Unaudited</v>
      </c>
    </row>
    <row r="1024" spans="1:29" x14ac:dyDescent="0.25">
      <c r="A1024" t="s">
        <v>420</v>
      </c>
      <c r="B1024" t="s">
        <v>1385</v>
      </c>
      <c r="C1024" t="s">
        <v>1386</v>
      </c>
      <c r="D1024">
        <v>1900</v>
      </c>
      <c r="E1024" s="958">
        <v>1</v>
      </c>
      <c r="F1024" t="s">
        <v>1031</v>
      </c>
      <c r="G1024" s="958" t="s">
        <v>1384</v>
      </c>
      <c r="H1024" t="s">
        <v>381</v>
      </c>
      <c r="I1024" s="938" t="s">
        <v>432</v>
      </c>
      <c r="J1024" s="938" t="s">
        <v>432</v>
      </c>
      <c r="K1024" s="938" t="s">
        <v>432</v>
      </c>
      <c r="L1024" s="938"/>
      <c r="M1024" s="959" t="s">
        <v>432</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-65</v>
      </c>
      <c r="AA1024" t="str">
        <f t="shared" si="164"/>
        <v>HUM_ASR_FY_2022</v>
      </c>
      <c r="AB1024" s="958">
        <f t="shared" si="165"/>
        <v>45032</v>
      </c>
      <c r="AC1024" t="str">
        <f t="shared" si="166"/>
        <v>Unaudited</v>
      </c>
    </row>
    <row r="1025" spans="1:29" x14ac:dyDescent="0.25">
      <c r="A1025" t="s">
        <v>420</v>
      </c>
      <c r="B1025" t="s">
        <v>1385</v>
      </c>
      <c r="C1025" t="s">
        <v>1386</v>
      </c>
      <c r="D1025">
        <v>1900</v>
      </c>
      <c r="E1025" s="958">
        <v>1</v>
      </c>
      <c r="F1025" t="s">
        <v>1031</v>
      </c>
      <c r="G1025" s="958" t="s">
        <v>1384</v>
      </c>
      <c r="H1025" t="s">
        <v>381</v>
      </c>
      <c r="I1025" s="938" t="s">
        <v>487</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157680.0400000001</v>
      </c>
      <c r="AA1025" t="str">
        <f t="shared" si="164"/>
        <v>HUM_ASR_FY_2022</v>
      </c>
      <c r="AB1025" s="958">
        <f t="shared" si="165"/>
        <v>45032</v>
      </c>
      <c r="AC1025" t="str">
        <f t="shared" si="166"/>
        <v>Unaudited</v>
      </c>
    </row>
    <row r="1026" spans="1:29" x14ac:dyDescent="0.25">
      <c r="A1026" t="s">
        <v>420</v>
      </c>
      <c r="B1026" t="s">
        <v>1385</v>
      </c>
      <c r="C1026" t="s">
        <v>1386</v>
      </c>
      <c r="D1026">
        <v>1900</v>
      </c>
      <c r="E1026" s="958">
        <v>1</v>
      </c>
      <c r="F1026" t="s">
        <v>1031</v>
      </c>
      <c r="G1026" s="958" t="s">
        <v>1384</v>
      </c>
      <c r="H1026" t="s">
        <v>381</v>
      </c>
      <c r="I1026" s="938" t="s">
        <v>487</v>
      </c>
      <c r="J1026" s="938" t="s">
        <v>12</v>
      </c>
      <c r="K1026" s="938" t="s">
        <v>1328</v>
      </c>
      <c r="L1026" s="938" t="s">
        <v>1319</v>
      </c>
      <c r="M1026" s="959" t="s">
        <v>1328</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310241.19686627074</v>
      </c>
      <c r="AA1026" t="str">
        <f t="shared" ref="AA1026:AA1089" si="175">file_name</f>
        <v>HUM_ASR_FY_2022</v>
      </c>
      <c r="AB1026" s="958">
        <f t="shared" ref="AB1026:AB1089" si="176">file_date</f>
        <v>45032</v>
      </c>
      <c r="AC1026" t="str">
        <f t="shared" ref="AC1026:AC1089" si="177">status</f>
        <v>Unaudited</v>
      </c>
    </row>
    <row r="1027" spans="1:29" x14ac:dyDescent="0.25">
      <c r="A1027" t="s">
        <v>420</v>
      </c>
      <c r="B1027" t="s">
        <v>1385</v>
      </c>
      <c r="C1027" t="s">
        <v>1386</v>
      </c>
      <c r="D1027">
        <v>1900</v>
      </c>
      <c r="E1027" s="958">
        <v>1</v>
      </c>
      <c r="F1027" t="s">
        <v>1031</v>
      </c>
      <c r="G1027" s="958" t="s">
        <v>1384</v>
      </c>
      <c r="H1027" t="s">
        <v>381</v>
      </c>
      <c r="I1027" s="959" t="s">
        <v>487</v>
      </c>
      <c r="J1027" s="959" t="s">
        <v>490</v>
      </c>
      <c r="K1027" s="959" t="s">
        <v>491</v>
      </c>
      <c r="L1027" s="938" t="s">
        <v>63</v>
      </c>
      <c r="M1027" s="959" t="s">
        <v>343</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HUM_ASR_FY_2022</v>
      </c>
      <c r="AB1027" s="958">
        <f t="shared" si="176"/>
        <v>45032</v>
      </c>
      <c r="AC1027" t="str">
        <f t="shared" si="177"/>
        <v>Unaudited</v>
      </c>
    </row>
    <row r="1028" spans="1:29" x14ac:dyDescent="0.25">
      <c r="A1028" t="s">
        <v>420</v>
      </c>
      <c r="B1028" t="s">
        <v>1385</v>
      </c>
      <c r="C1028" t="s">
        <v>1386</v>
      </c>
      <c r="D1028">
        <v>1900</v>
      </c>
      <c r="E1028" s="958">
        <v>1</v>
      </c>
      <c r="F1028" t="s">
        <v>1031</v>
      </c>
      <c r="G1028" s="958" t="s">
        <v>1384</v>
      </c>
      <c r="H1028" t="s">
        <v>381</v>
      </c>
      <c r="I1028" s="959" t="s">
        <v>487</v>
      </c>
      <c r="J1028" s="959" t="s">
        <v>490</v>
      </c>
      <c r="K1028" s="959" t="s">
        <v>1019</v>
      </c>
      <c r="L1028" s="938" t="s">
        <v>915</v>
      </c>
      <c r="M1028" s="959" t="s">
        <v>916</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22654.87</v>
      </c>
      <c r="AA1028" t="str">
        <f t="shared" si="175"/>
        <v>HUM_ASR_FY_2022</v>
      </c>
      <c r="AB1028" s="958">
        <f t="shared" si="176"/>
        <v>45032</v>
      </c>
      <c r="AC1028" t="str">
        <f t="shared" si="177"/>
        <v>Unaudited</v>
      </c>
    </row>
    <row r="1029" spans="1:29" x14ac:dyDescent="0.25">
      <c r="A1029" t="s">
        <v>420</v>
      </c>
      <c r="B1029" t="s">
        <v>1385</v>
      </c>
      <c r="C1029" t="s">
        <v>1386</v>
      </c>
      <c r="D1029">
        <v>1900</v>
      </c>
      <c r="E1029" s="958">
        <v>1</v>
      </c>
      <c r="F1029" t="s">
        <v>1031</v>
      </c>
      <c r="G1029" s="958" t="s">
        <v>1384</v>
      </c>
      <c r="H1029" t="s">
        <v>381</v>
      </c>
      <c r="I1029" s="959" t="s">
        <v>487</v>
      </c>
      <c r="J1029" s="959" t="s">
        <v>13</v>
      </c>
      <c r="K1029" s="959" t="s">
        <v>492</v>
      </c>
      <c r="L1029" s="938" t="s">
        <v>94</v>
      </c>
      <c r="M1029" s="959" t="s">
        <v>146</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HUM_ASR_FY_2022</v>
      </c>
      <c r="AB1029" s="958">
        <f t="shared" si="176"/>
        <v>45032</v>
      </c>
      <c r="AC1029" t="str">
        <f t="shared" si="177"/>
        <v>Unaudited</v>
      </c>
    </row>
    <row r="1030" spans="1:29" x14ac:dyDescent="0.25">
      <c r="A1030" t="s">
        <v>420</v>
      </c>
      <c r="B1030" t="s">
        <v>1385</v>
      </c>
      <c r="C1030" t="s">
        <v>1386</v>
      </c>
      <c r="D1030">
        <v>1900</v>
      </c>
      <c r="E1030" s="958">
        <v>1</v>
      </c>
      <c r="F1030" t="s">
        <v>1031</v>
      </c>
      <c r="G1030" s="958" t="s">
        <v>1384</v>
      </c>
      <c r="H1030" t="s">
        <v>381</v>
      </c>
      <c r="I1030" s="959" t="s">
        <v>487</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-10085.849999999939</v>
      </c>
      <c r="AA1030" t="str">
        <f t="shared" si="175"/>
        <v>HUM_ASR_FY_2022</v>
      </c>
      <c r="AB1030" s="958">
        <f t="shared" si="176"/>
        <v>45032</v>
      </c>
      <c r="AC1030" t="str">
        <f t="shared" si="177"/>
        <v>Unaudited</v>
      </c>
    </row>
    <row r="1031" spans="1:29" x14ac:dyDescent="0.25">
      <c r="A1031" t="s">
        <v>420</v>
      </c>
      <c r="B1031" t="s">
        <v>1385</v>
      </c>
      <c r="C1031" t="s">
        <v>1386</v>
      </c>
      <c r="D1031">
        <v>1900</v>
      </c>
      <c r="E1031" s="958">
        <v>1</v>
      </c>
      <c r="F1031" t="s">
        <v>1031</v>
      </c>
      <c r="G1031" s="958" t="s">
        <v>1384</v>
      </c>
      <c r="H1031" t="s">
        <v>381</v>
      </c>
      <c r="I1031" s="959" t="s">
        <v>488</v>
      </c>
      <c r="J1031" s="959" t="s">
        <v>444</v>
      </c>
      <c r="K1031" s="959" t="s">
        <v>0</v>
      </c>
      <c r="L1031" s="954">
        <v>2.1</v>
      </c>
      <c r="M1031" s="959" t="s">
        <v>147</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983536.47000000009</v>
      </c>
      <c r="AA1031" t="str">
        <f t="shared" si="175"/>
        <v>HUM_ASR_FY_2022</v>
      </c>
      <c r="AB1031" s="958">
        <f t="shared" si="176"/>
        <v>45032</v>
      </c>
      <c r="AC1031" t="str">
        <f t="shared" si="177"/>
        <v>Unaudited</v>
      </c>
    </row>
    <row r="1032" spans="1:29" ht="30" x14ac:dyDescent="0.25">
      <c r="A1032" t="s">
        <v>420</v>
      </c>
      <c r="B1032" t="s">
        <v>1385</v>
      </c>
      <c r="C1032" t="s">
        <v>1386</v>
      </c>
      <c r="D1032">
        <v>1900</v>
      </c>
      <c r="E1032" s="958">
        <v>1</v>
      </c>
      <c r="F1032" t="s">
        <v>1031</v>
      </c>
      <c r="G1032" s="958" t="s">
        <v>1384</v>
      </c>
      <c r="H1032" t="s">
        <v>381</v>
      </c>
      <c r="I1032" s="959" t="s">
        <v>488</v>
      </c>
      <c r="J1032" s="959" t="s">
        <v>444</v>
      </c>
      <c r="K1032" s="959" t="s">
        <v>0</v>
      </c>
      <c r="L1032" s="938">
        <v>2.2000000000000002</v>
      </c>
      <c r="M1032" s="959" t="s">
        <v>148</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-1244144.0749751593</v>
      </c>
      <c r="AA1032" t="str">
        <f t="shared" si="175"/>
        <v>HUM_ASR_FY_2022</v>
      </c>
      <c r="AB1032" s="958">
        <f t="shared" si="176"/>
        <v>45032</v>
      </c>
      <c r="AC1032" t="str">
        <f t="shared" si="177"/>
        <v>Unaudited</v>
      </c>
    </row>
    <row r="1033" spans="1:29" x14ac:dyDescent="0.25">
      <c r="A1033" t="s">
        <v>420</v>
      </c>
      <c r="B1033" t="s">
        <v>1385</v>
      </c>
      <c r="C1033" t="s">
        <v>1386</v>
      </c>
      <c r="D1033">
        <v>1900</v>
      </c>
      <c r="E1033" s="958">
        <v>1</v>
      </c>
      <c r="F1033" t="s">
        <v>1031</v>
      </c>
      <c r="G1033" s="958" t="s">
        <v>1384</v>
      </c>
      <c r="H1033" t="s">
        <v>381</v>
      </c>
      <c r="I1033" s="938" t="s">
        <v>488</v>
      </c>
      <c r="J1033" s="938" t="s">
        <v>444</v>
      </c>
      <c r="K1033" s="938" t="s">
        <v>0</v>
      </c>
      <c r="L1033" s="938">
        <v>2.2999999999999998</v>
      </c>
      <c r="M1033" s="959" t="s">
        <v>149</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-145165.84</v>
      </c>
      <c r="AA1033" t="str">
        <f t="shared" si="175"/>
        <v>HUM_ASR_FY_2022</v>
      </c>
      <c r="AB1033" s="958">
        <f t="shared" si="176"/>
        <v>45032</v>
      </c>
      <c r="AC1033" t="str">
        <f t="shared" si="177"/>
        <v>Unaudited</v>
      </c>
    </row>
    <row r="1034" spans="1:29" x14ac:dyDescent="0.25">
      <c r="A1034" t="s">
        <v>420</v>
      </c>
      <c r="B1034" t="s">
        <v>1385</v>
      </c>
      <c r="C1034" t="s">
        <v>1386</v>
      </c>
      <c r="D1034">
        <v>1900</v>
      </c>
      <c r="E1034" s="958">
        <v>1</v>
      </c>
      <c r="F1034" t="s">
        <v>1031</v>
      </c>
      <c r="G1034" s="958" t="s">
        <v>1384</v>
      </c>
      <c r="H1034" t="s">
        <v>381</v>
      </c>
      <c r="I1034" s="959" t="s">
        <v>488</v>
      </c>
      <c r="J1034" s="959" t="s">
        <v>444</v>
      </c>
      <c r="K1034" s="959" t="s">
        <v>0</v>
      </c>
      <c r="L1034" s="938">
        <v>2.4</v>
      </c>
      <c r="M1034" s="959" t="s">
        <v>150</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-177522.09000000003</v>
      </c>
      <c r="AA1034" t="str">
        <f t="shared" si="175"/>
        <v>HUM_ASR_FY_2022</v>
      </c>
      <c r="AB1034" s="958">
        <f t="shared" si="176"/>
        <v>45032</v>
      </c>
      <c r="AC1034" t="str">
        <f t="shared" si="177"/>
        <v>Unaudited</v>
      </c>
    </row>
    <row r="1035" spans="1:29" x14ac:dyDescent="0.25">
      <c r="A1035" t="s">
        <v>420</v>
      </c>
      <c r="B1035" t="s">
        <v>1385</v>
      </c>
      <c r="C1035" t="s">
        <v>1386</v>
      </c>
      <c r="D1035">
        <v>1900</v>
      </c>
      <c r="E1035" s="958">
        <v>1</v>
      </c>
      <c r="F1035" t="s">
        <v>1031</v>
      </c>
      <c r="G1035" s="958" t="s">
        <v>1384</v>
      </c>
      <c r="H1035" t="s">
        <v>381</v>
      </c>
      <c r="I1035" s="938" t="s">
        <v>488</v>
      </c>
      <c r="J1035" s="938" t="s">
        <v>444</v>
      </c>
      <c r="K1035" s="938" t="s">
        <v>0</v>
      </c>
      <c r="L1035" s="938">
        <v>2.5</v>
      </c>
      <c r="M1035" s="938" t="s">
        <v>151</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HUM_ASR_FY_2022</v>
      </c>
      <c r="AB1035" s="958">
        <f t="shared" si="176"/>
        <v>45032</v>
      </c>
      <c r="AC1035" t="str">
        <f t="shared" si="177"/>
        <v>Unaudited</v>
      </c>
    </row>
    <row r="1036" spans="1:29" x14ac:dyDescent="0.25">
      <c r="A1036" t="s">
        <v>420</v>
      </c>
      <c r="B1036" t="s">
        <v>1385</v>
      </c>
      <c r="C1036" t="s">
        <v>1386</v>
      </c>
      <c r="D1036">
        <v>1900</v>
      </c>
      <c r="E1036" s="958">
        <v>1</v>
      </c>
      <c r="F1036" t="s">
        <v>1031</v>
      </c>
      <c r="G1036" s="958" t="s">
        <v>1384</v>
      </c>
      <c r="H1036" t="s">
        <v>381</v>
      </c>
      <c r="I1036" s="938" t="s">
        <v>488</v>
      </c>
      <c r="J1036" s="938" t="s">
        <v>444</v>
      </c>
      <c r="K1036" s="938" t="s">
        <v>0</v>
      </c>
      <c r="L1036" s="938" t="s">
        <v>96</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HUM_ASR_FY_2022</v>
      </c>
      <c r="AB1036" s="958">
        <f t="shared" si="176"/>
        <v>45032</v>
      </c>
      <c r="AC1036" t="str">
        <f t="shared" si="177"/>
        <v>Unaudited</v>
      </c>
    </row>
    <row r="1037" spans="1:29" x14ac:dyDescent="0.25">
      <c r="A1037" t="s">
        <v>420</v>
      </c>
      <c r="B1037" t="s">
        <v>1385</v>
      </c>
      <c r="C1037" t="s">
        <v>1386</v>
      </c>
      <c r="D1037">
        <v>1900</v>
      </c>
      <c r="E1037" s="958">
        <v>1</v>
      </c>
      <c r="F1037" t="s">
        <v>1031</v>
      </c>
      <c r="G1037" s="958" t="s">
        <v>1384</v>
      </c>
      <c r="H1037" t="s">
        <v>381</v>
      </c>
      <c r="I1037" s="938" t="s">
        <v>488</v>
      </c>
      <c r="J1037" s="938" t="s">
        <v>444</v>
      </c>
      <c r="K1037" s="938" t="s">
        <v>0</v>
      </c>
      <c r="L1037" s="938" t="s">
        <v>152</v>
      </c>
      <c r="M1037" s="959" t="s">
        <v>451</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HUM_ASR_FY_2022</v>
      </c>
      <c r="AB1037" s="958">
        <f t="shared" si="176"/>
        <v>45032</v>
      </c>
      <c r="AC1037" t="str">
        <f t="shared" si="177"/>
        <v>Unaudited</v>
      </c>
    </row>
    <row r="1038" spans="1:29" x14ac:dyDescent="0.25">
      <c r="A1038" t="s">
        <v>420</v>
      </c>
      <c r="B1038" t="s">
        <v>1385</v>
      </c>
      <c r="C1038" t="s">
        <v>1386</v>
      </c>
      <c r="D1038">
        <v>1900</v>
      </c>
      <c r="E1038" s="958">
        <v>1</v>
      </c>
      <c r="F1038" t="s">
        <v>1031</v>
      </c>
      <c r="G1038" s="958" t="s">
        <v>1384</v>
      </c>
      <c r="H1038" t="s">
        <v>381</v>
      </c>
      <c r="I1038" s="938" t="s">
        <v>488</v>
      </c>
      <c r="J1038" s="938" t="s">
        <v>444</v>
      </c>
      <c r="K1038" s="938" t="s">
        <v>0</v>
      </c>
      <c r="L1038" s="938" t="s">
        <v>917</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HUM_ASR_FY_2022</v>
      </c>
      <c r="AB1038" s="958">
        <f t="shared" si="176"/>
        <v>45032</v>
      </c>
      <c r="AC1038" t="str">
        <f t="shared" si="177"/>
        <v>Unaudited</v>
      </c>
    </row>
    <row r="1039" spans="1:29" x14ac:dyDescent="0.25">
      <c r="A1039" t="s">
        <v>420</v>
      </c>
      <c r="B1039" t="s">
        <v>1385</v>
      </c>
      <c r="C1039" t="s">
        <v>1386</v>
      </c>
      <c r="D1039">
        <v>1900</v>
      </c>
      <c r="E1039" s="958">
        <v>1</v>
      </c>
      <c r="F1039" t="s">
        <v>1031</v>
      </c>
      <c r="G1039" s="958" t="s">
        <v>1384</v>
      </c>
      <c r="H1039" t="s">
        <v>381</v>
      </c>
      <c r="I1039" s="938" t="s">
        <v>488</v>
      </c>
      <c r="J1039" s="938" t="s">
        <v>444</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-21932.320000000233</v>
      </c>
      <c r="AA1039" t="str">
        <f t="shared" si="175"/>
        <v>HUM_ASR_FY_2022</v>
      </c>
      <c r="AB1039" s="958">
        <f t="shared" si="176"/>
        <v>45032</v>
      </c>
      <c r="AC1039" t="str">
        <f t="shared" si="177"/>
        <v>Unaudited</v>
      </c>
    </row>
    <row r="1040" spans="1:29" x14ac:dyDescent="0.25">
      <c r="A1040" t="s">
        <v>420</v>
      </c>
      <c r="B1040" t="s">
        <v>1385</v>
      </c>
      <c r="C1040" t="s">
        <v>1386</v>
      </c>
      <c r="D1040">
        <v>1900</v>
      </c>
      <c r="E1040" s="958">
        <v>1</v>
      </c>
      <c r="F1040" t="s">
        <v>1031</v>
      </c>
      <c r="G1040" s="958" t="s">
        <v>1384</v>
      </c>
      <c r="H1040" t="s">
        <v>381</v>
      </c>
      <c r="I1040" s="938" t="s">
        <v>488</v>
      </c>
      <c r="J1040" s="938" t="s">
        <v>444</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-10021.31</v>
      </c>
      <c r="AA1040" t="str">
        <f t="shared" si="175"/>
        <v>HUM_ASR_FY_2022</v>
      </c>
      <c r="AB1040" s="958">
        <f t="shared" si="176"/>
        <v>45032</v>
      </c>
      <c r="AC1040" t="str">
        <f t="shared" si="177"/>
        <v>Unaudited</v>
      </c>
    </row>
    <row r="1041" spans="1:29" x14ac:dyDescent="0.25">
      <c r="A1041" t="s">
        <v>420</v>
      </c>
      <c r="B1041" t="s">
        <v>1385</v>
      </c>
      <c r="C1041" t="s">
        <v>1386</v>
      </c>
      <c r="D1041">
        <v>1900</v>
      </c>
      <c r="E1041" s="958">
        <v>1</v>
      </c>
      <c r="F1041" t="s">
        <v>1031</v>
      </c>
      <c r="G1041" s="958" t="s">
        <v>1384</v>
      </c>
      <c r="H1041" t="s">
        <v>381</v>
      </c>
      <c r="I1041" s="938" t="s">
        <v>488</v>
      </c>
      <c r="J1041" s="938" t="s">
        <v>444</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HUM_ASR_FY_2022</v>
      </c>
      <c r="AB1041" s="958">
        <f t="shared" si="176"/>
        <v>45032</v>
      </c>
      <c r="AC1041" t="str">
        <f t="shared" si="177"/>
        <v>Unaudited</v>
      </c>
    </row>
    <row r="1042" spans="1:29" x14ac:dyDescent="0.25">
      <c r="A1042" t="s">
        <v>420</v>
      </c>
      <c r="B1042" t="s">
        <v>1385</v>
      </c>
      <c r="C1042" t="s">
        <v>1386</v>
      </c>
      <c r="D1042">
        <v>1900</v>
      </c>
      <c r="E1042" s="958">
        <v>1</v>
      </c>
      <c r="F1042" t="s">
        <v>1031</v>
      </c>
      <c r="G1042" s="958" t="s">
        <v>1384</v>
      </c>
      <c r="H1042" t="s">
        <v>381</v>
      </c>
      <c r="I1042" s="938" t="s">
        <v>488</v>
      </c>
      <c r="J1042" s="938" t="s">
        <v>444</v>
      </c>
      <c r="K1042" s="938" t="s">
        <v>53</v>
      </c>
      <c r="L1042" s="938" t="s">
        <v>44</v>
      </c>
      <c r="M1042" s="959" t="s">
        <v>153</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HUM_ASR_FY_2022</v>
      </c>
      <c r="AB1042" s="958">
        <f t="shared" si="176"/>
        <v>45032</v>
      </c>
      <c r="AC1042" t="str">
        <f t="shared" si="177"/>
        <v>Unaudited</v>
      </c>
    </row>
    <row r="1043" spans="1:29" x14ac:dyDescent="0.25">
      <c r="A1043" t="s">
        <v>420</v>
      </c>
      <c r="B1043" t="s">
        <v>1385</v>
      </c>
      <c r="C1043" t="s">
        <v>1386</v>
      </c>
      <c r="D1043">
        <v>1900</v>
      </c>
      <c r="E1043" s="958">
        <v>1</v>
      </c>
      <c r="F1043" t="s">
        <v>1031</v>
      </c>
      <c r="G1043" s="958" t="s">
        <v>1384</v>
      </c>
      <c r="H1043" t="s">
        <v>381</v>
      </c>
      <c r="I1043" s="938" t="s">
        <v>488</v>
      </c>
      <c r="J1043" s="938" t="s">
        <v>444</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HUM_ASR_FY_2022</v>
      </c>
      <c r="AB1043" s="958">
        <f t="shared" si="176"/>
        <v>45032</v>
      </c>
      <c r="AC1043" t="str">
        <f t="shared" si="177"/>
        <v>Unaudited</v>
      </c>
    </row>
    <row r="1044" spans="1:29" x14ac:dyDescent="0.25">
      <c r="A1044" t="s">
        <v>420</v>
      </c>
      <c r="B1044" t="s">
        <v>1385</v>
      </c>
      <c r="C1044" t="s">
        <v>1386</v>
      </c>
      <c r="D1044">
        <v>1900</v>
      </c>
      <c r="E1044" s="958">
        <v>1</v>
      </c>
      <c r="F1044" t="s">
        <v>1031</v>
      </c>
      <c r="G1044" s="958" t="s">
        <v>1384</v>
      </c>
      <c r="H1044" t="s">
        <v>381</v>
      </c>
      <c r="I1044" s="938" t="s">
        <v>488</v>
      </c>
      <c r="J1044" s="938" t="s">
        <v>444</v>
      </c>
      <c r="K1044" s="938" t="s">
        <v>53</v>
      </c>
      <c r="L1044" s="938" t="s">
        <v>42</v>
      </c>
      <c r="M1044" s="959" t="s">
        <v>154</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HUM_ASR_FY_2022</v>
      </c>
      <c r="AB1044" s="958">
        <f t="shared" si="176"/>
        <v>45032</v>
      </c>
      <c r="AC1044" t="str">
        <f t="shared" si="177"/>
        <v>Unaudited</v>
      </c>
    </row>
    <row r="1045" spans="1:29" x14ac:dyDescent="0.25">
      <c r="A1045" t="s">
        <v>420</v>
      </c>
      <c r="B1045" t="s">
        <v>1385</v>
      </c>
      <c r="C1045" t="s">
        <v>1386</v>
      </c>
      <c r="D1045">
        <v>1900</v>
      </c>
      <c r="E1045" s="958">
        <v>1</v>
      </c>
      <c r="F1045" t="s">
        <v>1031</v>
      </c>
      <c r="G1045" s="958" t="s">
        <v>1384</v>
      </c>
      <c r="H1045" t="s">
        <v>381</v>
      </c>
      <c r="I1045" s="938" t="s">
        <v>488</v>
      </c>
      <c r="J1045" s="938" t="s">
        <v>444</v>
      </c>
      <c r="K1045" s="938" t="s">
        <v>53</v>
      </c>
      <c r="L1045" s="938" t="s">
        <v>43</v>
      </c>
      <c r="M1045" s="959" t="s">
        <v>462</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HUM_ASR_FY_2022</v>
      </c>
      <c r="AB1045" s="958">
        <f t="shared" si="176"/>
        <v>45032</v>
      </c>
      <c r="AC1045" t="str">
        <f t="shared" si="177"/>
        <v>Unaudited</v>
      </c>
    </row>
    <row r="1046" spans="1:29" x14ac:dyDescent="0.25">
      <c r="A1046" t="s">
        <v>420</v>
      </c>
      <c r="B1046" t="s">
        <v>1385</v>
      </c>
      <c r="C1046" t="s">
        <v>1386</v>
      </c>
      <c r="D1046">
        <v>1900</v>
      </c>
      <c r="E1046" s="958">
        <v>1</v>
      </c>
      <c r="F1046" t="s">
        <v>1031</v>
      </c>
      <c r="G1046" s="958" t="s">
        <v>1384</v>
      </c>
      <c r="H1046" t="s">
        <v>381</v>
      </c>
      <c r="I1046" s="938" t="s">
        <v>488</v>
      </c>
      <c r="J1046" s="938" t="s">
        <v>444</v>
      </c>
      <c r="K1046" s="938" t="s">
        <v>920</v>
      </c>
      <c r="L1046" s="938" t="s">
        <v>921</v>
      </c>
      <c r="M1046" s="959" t="s">
        <v>920</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118167.49999999993</v>
      </c>
      <c r="AA1046" t="str">
        <f t="shared" si="175"/>
        <v>HUM_ASR_FY_2022</v>
      </c>
      <c r="AB1046" s="958">
        <f t="shared" si="176"/>
        <v>45032</v>
      </c>
      <c r="AC1046" t="str">
        <f t="shared" si="177"/>
        <v>Unaudited</v>
      </c>
    </row>
    <row r="1047" spans="1:29" x14ac:dyDescent="0.25">
      <c r="A1047" t="s">
        <v>420</v>
      </c>
      <c r="B1047" t="s">
        <v>1385</v>
      </c>
      <c r="C1047" t="s">
        <v>1386</v>
      </c>
      <c r="D1047">
        <v>1900</v>
      </c>
      <c r="E1047" s="958">
        <v>1</v>
      </c>
      <c r="F1047" t="s">
        <v>1031</v>
      </c>
      <c r="G1047" s="958" t="s">
        <v>1384</v>
      </c>
      <c r="H1047" t="s">
        <v>381</v>
      </c>
      <c r="I1047" s="938" t="s">
        <v>488</v>
      </c>
      <c r="J1047" s="938" t="s">
        <v>444</v>
      </c>
      <c r="K1047" s="938" t="s">
        <v>920</v>
      </c>
      <c r="L1047" s="938" t="s">
        <v>922</v>
      </c>
      <c r="M1047" s="959" t="s">
        <v>925</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-149478.33604952853</v>
      </c>
      <c r="AA1047" t="str">
        <f t="shared" si="175"/>
        <v>HUM_ASR_FY_2022</v>
      </c>
      <c r="AB1047" s="958">
        <f t="shared" si="176"/>
        <v>45032</v>
      </c>
      <c r="AC1047" t="str">
        <f t="shared" si="177"/>
        <v>Unaudited</v>
      </c>
    </row>
    <row r="1048" spans="1:29" x14ac:dyDescent="0.25">
      <c r="A1048" t="s">
        <v>420</v>
      </c>
      <c r="B1048" t="s">
        <v>1385</v>
      </c>
      <c r="C1048" t="s">
        <v>1386</v>
      </c>
      <c r="D1048">
        <v>1900</v>
      </c>
      <c r="E1048" s="958">
        <v>1</v>
      </c>
      <c r="F1048" t="s">
        <v>1031</v>
      </c>
      <c r="G1048" s="958" t="s">
        <v>1384</v>
      </c>
      <c r="H1048" t="s">
        <v>381</v>
      </c>
      <c r="I1048" s="938" t="s">
        <v>488</v>
      </c>
      <c r="J1048" s="938" t="s">
        <v>444</v>
      </c>
      <c r="K1048" s="938" t="s">
        <v>920</v>
      </c>
      <c r="L1048" s="938" t="s">
        <v>923</v>
      </c>
      <c r="M1048" s="959" t="s">
        <v>926</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HUM_ASR_FY_2022</v>
      </c>
      <c r="AB1048" s="958">
        <f t="shared" si="176"/>
        <v>45032</v>
      </c>
      <c r="AC1048" t="str">
        <f t="shared" si="177"/>
        <v>Unaudited</v>
      </c>
    </row>
    <row r="1049" spans="1:29" x14ac:dyDescent="0.25">
      <c r="A1049" t="s">
        <v>420</v>
      </c>
      <c r="B1049" t="s">
        <v>1385</v>
      </c>
      <c r="C1049" t="s">
        <v>1386</v>
      </c>
      <c r="D1049">
        <v>1900</v>
      </c>
      <c r="E1049" s="958">
        <v>1</v>
      </c>
      <c r="F1049" t="s">
        <v>1031</v>
      </c>
      <c r="G1049" s="958" t="s">
        <v>1384</v>
      </c>
      <c r="H1049" t="s">
        <v>381</v>
      </c>
      <c r="I1049" s="938" t="s">
        <v>488</v>
      </c>
      <c r="J1049" s="938" t="s">
        <v>444</v>
      </c>
      <c r="K1049" s="938" t="s">
        <v>445</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-21.819999999999936</v>
      </c>
      <c r="AA1049" t="str">
        <f t="shared" si="175"/>
        <v>HUM_ASR_FY_2022</v>
      </c>
      <c r="AB1049" s="958">
        <f t="shared" si="176"/>
        <v>45032</v>
      </c>
      <c r="AC1049" t="str">
        <f t="shared" si="177"/>
        <v>Unaudited</v>
      </c>
    </row>
    <row r="1050" spans="1:29" ht="30" x14ac:dyDescent="0.25">
      <c r="A1050" t="s">
        <v>420</v>
      </c>
      <c r="B1050" t="s">
        <v>1385</v>
      </c>
      <c r="C1050" t="s">
        <v>1386</v>
      </c>
      <c r="D1050">
        <v>1900</v>
      </c>
      <c r="E1050" s="958">
        <v>1</v>
      </c>
      <c r="F1050" t="s">
        <v>1031</v>
      </c>
      <c r="G1050" s="958" t="s">
        <v>1384</v>
      </c>
      <c r="H1050" t="s">
        <v>381</v>
      </c>
      <c r="I1050" s="938" t="s">
        <v>488</v>
      </c>
      <c r="J1050" s="938" t="s">
        <v>444</v>
      </c>
      <c r="K1050" s="938" t="s">
        <v>445</v>
      </c>
      <c r="L1050" s="948">
        <v>5.2</v>
      </c>
      <c r="M1050" s="962" t="s">
        <v>303</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HUM_ASR_FY_2022</v>
      </c>
      <c r="AB1050" s="958">
        <f t="shared" si="176"/>
        <v>45032</v>
      </c>
      <c r="AC1050" t="str">
        <f t="shared" si="177"/>
        <v>Unaudited</v>
      </c>
    </row>
    <row r="1051" spans="1:29" ht="30" x14ac:dyDescent="0.25">
      <c r="A1051" t="s">
        <v>420</v>
      </c>
      <c r="B1051" t="s">
        <v>1385</v>
      </c>
      <c r="C1051" t="s">
        <v>1386</v>
      </c>
      <c r="D1051">
        <v>1900</v>
      </c>
      <c r="E1051" s="958">
        <v>1</v>
      </c>
      <c r="F1051" t="s">
        <v>1031</v>
      </c>
      <c r="G1051" s="958" t="s">
        <v>1384</v>
      </c>
      <c r="H1051" t="s">
        <v>381</v>
      </c>
      <c r="I1051" s="959" t="s">
        <v>488</v>
      </c>
      <c r="J1051" s="959" t="s">
        <v>444</v>
      </c>
      <c r="K1051" s="959" t="s">
        <v>445</v>
      </c>
      <c r="L1051" s="938">
        <v>5.3</v>
      </c>
      <c r="M1051" s="959" t="s">
        <v>304</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HUM_ASR_FY_2022</v>
      </c>
      <c r="AB1051" s="958">
        <f t="shared" si="176"/>
        <v>45032</v>
      </c>
      <c r="AC1051" t="str">
        <f t="shared" si="177"/>
        <v>Unaudited</v>
      </c>
    </row>
    <row r="1052" spans="1:29" x14ac:dyDescent="0.25">
      <c r="A1052" t="s">
        <v>420</v>
      </c>
      <c r="B1052" t="s">
        <v>1385</v>
      </c>
      <c r="C1052" t="s">
        <v>1386</v>
      </c>
      <c r="D1052">
        <v>1900</v>
      </c>
      <c r="E1052" s="958">
        <v>1</v>
      </c>
      <c r="F1052" t="s">
        <v>1031</v>
      </c>
      <c r="G1052" s="958" t="s">
        <v>1384</v>
      </c>
      <c r="H1052" t="s">
        <v>381</v>
      </c>
      <c r="I1052" s="938" t="s">
        <v>488</v>
      </c>
      <c r="J1052" s="938" t="s">
        <v>444</v>
      </c>
      <c r="K1052" s="938" t="s">
        <v>445</v>
      </c>
      <c r="L1052" s="938" t="s">
        <v>82</v>
      </c>
      <c r="M1052" s="963" t="s">
        <v>453</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HUM_ASR_FY_2022</v>
      </c>
      <c r="AB1052" s="958">
        <f t="shared" si="176"/>
        <v>45032</v>
      </c>
      <c r="AC1052" t="str">
        <f t="shared" si="177"/>
        <v>Unaudited</v>
      </c>
    </row>
    <row r="1053" spans="1:29" x14ac:dyDescent="0.25">
      <c r="A1053" t="s">
        <v>420</v>
      </c>
      <c r="B1053" t="s">
        <v>1385</v>
      </c>
      <c r="C1053" t="s">
        <v>1386</v>
      </c>
      <c r="D1053">
        <v>1900</v>
      </c>
      <c r="E1053" s="958">
        <v>1</v>
      </c>
      <c r="F1053" t="s">
        <v>1031</v>
      </c>
      <c r="G1053" s="958" t="s">
        <v>1384</v>
      </c>
      <c r="H1053" t="s">
        <v>381</v>
      </c>
      <c r="I1053" s="938" t="s">
        <v>488</v>
      </c>
      <c r="J1053" s="938" t="s">
        <v>444</v>
      </c>
      <c r="K1053" s="938" t="s">
        <v>446</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HUM_ASR_FY_2022</v>
      </c>
      <c r="AB1053" s="958">
        <f t="shared" si="176"/>
        <v>45032</v>
      </c>
      <c r="AC1053" t="str">
        <f t="shared" si="177"/>
        <v>Unaudited</v>
      </c>
    </row>
    <row r="1054" spans="1:29" x14ac:dyDescent="0.25">
      <c r="A1054" t="s">
        <v>420</v>
      </c>
      <c r="B1054" t="s">
        <v>1385</v>
      </c>
      <c r="C1054" t="s">
        <v>1386</v>
      </c>
      <c r="D1054">
        <v>1900</v>
      </c>
      <c r="E1054" s="958">
        <v>1</v>
      </c>
      <c r="F1054" t="s">
        <v>1031</v>
      </c>
      <c r="G1054" s="958" t="s">
        <v>1384</v>
      </c>
      <c r="H1054" t="s">
        <v>381</v>
      </c>
      <c r="I1054" s="938" t="s">
        <v>488</v>
      </c>
      <c r="J1054" s="938" t="s">
        <v>444</v>
      </c>
      <c r="K1054" s="938" t="s">
        <v>446</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HUM_ASR_FY_2022</v>
      </c>
      <c r="AB1054" s="958">
        <f t="shared" si="176"/>
        <v>45032</v>
      </c>
      <c r="AC1054" t="str">
        <f t="shared" si="177"/>
        <v>Unaudited</v>
      </c>
    </row>
    <row r="1055" spans="1:29" x14ac:dyDescent="0.25">
      <c r="A1055" t="s">
        <v>420</v>
      </c>
      <c r="B1055" t="s">
        <v>1385</v>
      </c>
      <c r="C1055" t="s">
        <v>1386</v>
      </c>
      <c r="D1055">
        <v>1900</v>
      </c>
      <c r="E1055" s="958">
        <v>1</v>
      </c>
      <c r="F1055" t="s">
        <v>1031</v>
      </c>
      <c r="G1055" s="958" t="s">
        <v>1384</v>
      </c>
      <c r="H1055" t="s">
        <v>381</v>
      </c>
      <c r="I1055" s="938" t="s">
        <v>488</v>
      </c>
      <c r="J1055" s="938" t="s">
        <v>444</v>
      </c>
      <c r="K1055" s="938" t="s">
        <v>446</v>
      </c>
      <c r="L1055" s="938">
        <v>6.3</v>
      </c>
      <c r="M1055" s="963" t="s">
        <v>184</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HUM_ASR_FY_2022</v>
      </c>
      <c r="AB1055" s="958">
        <f t="shared" si="176"/>
        <v>45032</v>
      </c>
      <c r="AC1055" t="str">
        <f t="shared" si="177"/>
        <v>Unaudited</v>
      </c>
    </row>
    <row r="1056" spans="1:29" x14ac:dyDescent="0.25">
      <c r="A1056" t="s">
        <v>420</v>
      </c>
      <c r="B1056" t="s">
        <v>1385</v>
      </c>
      <c r="C1056" t="s">
        <v>1386</v>
      </c>
      <c r="D1056">
        <v>1900</v>
      </c>
      <c r="E1056" s="958">
        <v>1</v>
      </c>
      <c r="F1056" t="s">
        <v>1031</v>
      </c>
      <c r="G1056" s="958" t="s">
        <v>1384</v>
      </c>
      <c r="H1056" t="s">
        <v>381</v>
      </c>
      <c r="I1056" s="938" t="s">
        <v>488</v>
      </c>
      <c r="J1056" s="938" t="s">
        <v>444</v>
      </c>
      <c r="K1056" s="938" t="s">
        <v>446</v>
      </c>
      <c r="L1056" s="938" t="s">
        <v>87</v>
      </c>
      <c r="M1056" s="963" t="s">
        <v>454</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HUM_ASR_FY_2022</v>
      </c>
      <c r="AB1056" s="958">
        <f t="shared" si="176"/>
        <v>45032</v>
      </c>
      <c r="AC1056" t="str">
        <f t="shared" si="177"/>
        <v>Unaudited</v>
      </c>
    </row>
    <row r="1057" spans="1:29" x14ac:dyDescent="0.25">
      <c r="A1057" t="s">
        <v>420</v>
      </c>
      <c r="B1057" t="s">
        <v>1385</v>
      </c>
      <c r="C1057" t="s">
        <v>1386</v>
      </c>
      <c r="D1057">
        <v>1900</v>
      </c>
      <c r="E1057" s="958">
        <v>1</v>
      </c>
      <c r="F1057" t="s">
        <v>1031</v>
      </c>
      <c r="G1057" s="958" t="s">
        <v>1384</v>
      </c>
      <c r="H1057" t="s">
        <v>381</v>
      </c>
      <c r="I1057" s="938" t="s">
        <v>488</v>
      </c>
      <c r="J1057" s="938" t="s">
        <v>444</v>
      </c>
      <c r="K1057" s="938" t="s">
        <v>447</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11742.73</v>
      </c>
      <c r="AA1057" t="str">
        <f t="shared" si="175"/>
        <v>HUM_ASR_FY_2022</v>
      </c>
      <c r="AB1057" s="958">
        <f t="shared" si="176"/>
        <v>45032</v>
      </c>
      <c r="AC1057" t="str">
        <f t="shared" si="177"/>
        <v>Unaudited</v>
      </c>
    </row>
    <row r="1058" spans="1:29" x14ac:dyDescent="0.25">
      <c r="A1058" t="s">
        <v>420</v>
      </c>
      <c r="B1058" t="s">
        <v>1385</v>
      </c>
      <c r="C1058" t="s">
        <v>1386</v>
      </c>
      <c r="D1058">
        <v>1900</v>
      </c>
      <c r="E1058" s="958">
        <v>1</v>
      </c>
      <c r="F1058" t="s">
        <v>1031</v>
      </c>
      <c r="G1058" s="958" t="s">
        <v>1384</v>
      </c>
      <c r="H1058" t="s">
        <v>381</v>
      </c>
      <c r="I1058" s="938" t="s">
        <v>488</v>
      </c>
      <c r="J1058" s="938" t="s">
        <v>444</v>
      </c>
      <c r="K1058" s="938" t="s">
        <v>447</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HUM_ASR_FY_2022</v>
      </c>
      <c r="AB1058" s="958">
        <f t="shared" si="176"/>
        <v>45032</v>
      </c>
      <c r="AC1058" t="str">
        <f t="shared" si="177"/>
        <v>Unaudited</v>
      </c>
    </row>
    <row r="1059" spans="1:29" x14ac:dyDescent="0.25">
      <c r="A1059" t="s">
        <v>420</v>
      </c>
      <c r="B1059" t="s">
        <v>1385</v>
      </c>
      <c r="C1059" t="s">
        <v>1386</v>
      </c>
      <c r="D1059">
        <v>1900</v>
      </c>
      <c r="E1059" s="958">
        <v>1</v>
      </c>
      <c r="F1059" t="s">
        <v>1031</v>
      </c>
      <c r="G1059" s="958" t="s">
        <v>1384</v>
      </c>
      <c r="H1059" t="s">
        <v>381</v>
      </c>
      <c r="I1059" s="963" t="s">
        <v>488</v>
      </c>
      <c r="J1059" s="963" t="s">
        <v>444</v>
      </c>
      <c r="K1059" s="963" t="s">
        <v>447</v>
      </c>
      <c r="L1059" s="938">
        <v>7.3</v>
      </c>
      <c r="M1059" s="963" t="s">
        <v>155</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-14854.200529577771</v>
      </c>
      <c r="AA1059" t="str">
        <f t="shared" si="175"/>
        <v>HUM_ASR_FY_2022</v>
      </c>
      <c r="AB1059" s="958">
        <f t="shared" si="176"/>
        <v>45032</v>
      </c>
      <c r="AC1059" t="str">
        <f t="shared" si="177"/>
        <v>Unaudited</v>
      </c>
    </row>
    <row r="1060" spans="1:29" x14ac:dyDescent="0.25">
      <c r="A1060" t="s">
        <v>420</v>
      </c>
      <c r="B1060" t="s">
        <v>1385</v>
      </c>
      <c r="C1060" t="s">
        <v>1386</v>
      </c>
      <c r="D1060">
        <v>1900</v>
      </c>
      <c r="E1060" s="958">
        <v>1</v>
      </c>
      <c r="F1060" t="s">
        <v>1031</v>
      </c>
      <c r="G1060" s="958" t="s">
        <v>1384</v>
      </c>
      <c r="H1060" t="s">
        <v>381</v>
      </c>
      <c r="I1060" s="938" t="s">
        <v>488</v>
      </c>
      <c r="J1060" s="938" t="s">
        <v>444</v>
      </c>
      <c r="K1060" s="938" t="s">
        <v>447</v>
      </c>
      <c r="L1060" s="944" t="s">
        <v>91</v>
      </c>
      <c r="M1060" s="964" t="s">
        <v>455</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HUM_ASR_FY_2022</v>
      </c>
      <c r="AB1060" s="958">
        <f t="shared" si="176"/>
        <v>45032</v>
      </c>
      <c r="AC1060" t="str">
        <f t="shared" si="177"/>
        <v>Unaudited</v>
      </c>
    </row>
    <row r="1061" spans="1:29" x14ac:dyDescent="0.25">
      <c r="A1061" t="s">
        <v>420</v>
      </c>
      <c r="B1061" t="s">
        <v>1385</v>
      </c>
      <c r="C1061" t="s">
        <v>1386</v>
      </c>
      <c r="D1061">
        <v>1900</v>
      </c>
      <c r="E1061" s="958">
        <v>1</v>
      </c>
      <c r="F1061" t="s">
        <v>1031</v>
      </c>
      <c r="G1061" s="958" t="s">
        <v>1384</v>
      </c>
      <c r="H1061" t="s">
        <v>381</v>
      </c>
      <c r="I1061" s="938" t="s">
        <v>488</v>
      </c>
      <c r="J1061" s="938" t="s">
        <v>444</v>
      </c>
      <c r="K1061" s="938" t="s">
        <v>448</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-5097.2199999999993</v>
      </c>
      <c r="AA1061" t="str">
        <f t="shared" si="175"/>
        <v>HUM_ASR_FY_2022</v>
      </c>
      <c r="AB1061" s="958">
        <f t="shared" si="176"/>
        <v>45032</v>
      </c>
      <c r="AC1061" t="str">
        <f t="shared" si="177"/>
        <v>Unaudited</v>
      </c>
    </row>
    <row r="1062" spans="1:29" x14ac:dyDescent="0.25">
      <c r="A1062" t="s">
        <v>420</v>
      </c>
      <c r="B1062" t="s">
        <v>1385</v>
      </c>
      <c r="C1062" t="s">
        <v>1386</v>
      </c>
      <c r="D1062">
        <v>1900</v>
      </c>
      <c r="E1062" s="958">
        <v>1</v>
      </c>
      <c r="F1062" t="s">
        <v>1031</v>
      </c>
      <c r="G1062" s="958" t="s">
        <v>1384</v>
      </c>
      <c r="H1062" t="s">
        <v>381</v>
      </c>
      <c r="I1062" s="938" t="s">
        <v>488</v>
      </c>
      <c r="J1062" s="938" t="s">
        <v>444</v>
      </c>
      <c r="K1062" s="938" t="s">
        <v>448</v>
      </c>
      <c r="L1062" s="948" t="s">
        <v>112</v>
      </c>
      <c r="M1062" s="965" t="s">
        <v>443</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HUM_ASR_FY_2022</v>
      </c>
      <c r="AB1062" s="958">
        <f t="shared" si="176"/>
        <v>45032</v>
      </c>
      <c r="AC1062" t="str">
        <f t="shared" si="177"/>
        <v>Unaudited</v>
      </c>
    </row>
    <row r="1063" spans="1:29" x14ac:dyDescent="0.25">
      <c r="A1063" t="s">
        <v>420</v>
      </c>
      <c r="B1063" t="s">
        <v>1385</v>
      </c>
      <c r="C1063" t="s">
        <v>1386</v>
      </c>
      <c r="D1063">
        <v>1900</v>
      </c>
      <c r="E1063" s="958">
        <v>1</v>
      </c>
      <c r="F1063" t="s">
        <v>1031</v>
      </c>
      <c r="G1063" s="958" t="s">
        <v>1384</v>
      </c>
      <c r="H1063" t="s">
        <v>381</v>
      </c>
      <c r="I1063" s="964" t="s">
        <v>488</v>
      </c>
      <c r="J1063" s="964" t="s">
        <v>444</v>
      </c>
      <c r="K1063" s="964" t="s">
        <v>448</v>
      </c>
      <c r="L1063" s="944" t="s">
        <v>114</v>
      </c>
      <c r="M1063" s="964" t="s">
        <v>157</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HUM_ASR_FY_2022</v>
      </c>
      <c r="AB1063" s="958">
        <f t="shared" si="176"/>
        <v>45032</v>
      </c>
      <c r="AC1063" t="str">
        <f t="shared" si="177"/>
        <v>Unaudited</v>
      </c>
    </row>
    <row r="1064" spans="1:29" x14ac:dyDescent="0.25">
      <c r="A1064" t="s">
        <v>420</v>
      </c>
      <c r="B1064" t="s">
        <v>1385</v>
      </c>
      <c r="C1064" t="s">
        <v>1386</v>
      </c>
      <c r="D1064">
        <v>1900</v>
      </c>
      <c r="E1064" s="958">
        <v>1</v>
      </c>
      <c r="F1064" t="s">
        <v>1031</v>
      </c>
      <c r="G1064" s="958" t="s">
        <v>1384</v>
      </c>
      <c r="H1064" t="s">
        <v>381</v>
      </c>
      <c r="I1064" s="938" t="s">
        <v>488</v>
      </c>
      <c r="J1064" s="938" t="s">
        <v>444</v>
      </c>
      <c r="K1064" s="938" t="s">
        <v>448</v>
      </c>
      <c r="L1064" s="938" t="s">
        <v>115</v>
      </c>
      <c r="M1064" s="963" t="s">
        <v>113</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9846.1200000000026</v>
      </c>
      <c r="AA1064" t="str">
        <f t="shared" si="175"/>
        <v>HUM_ASR_FY_2022</v>
      </c>
      <c r="AB1064" s="958">
        <f t="shared" si="176"/>
        <v>45032</v>
      </c>
      <c r="AC1064" t="str">
        <f t="shared" si="177"/>
        <v>Unaudited</v>
      </c>
    </row>
    <row r="1065" spans="1:29" x14ac:dyDescent="0.25">
      <c r="A1065" t="s">
        <v>420</v>
      </c>
      <c r="B1065" t="s">
        <v>1385</v>
      </c>
      <c r="C1065" t="s">
        <v>1386</v>
      </c>
      <c r="D1065">
        <v>1900</v>
      </c>
      <c r="E1065" s="958">
        <v>1</v>
      </c>
      <c r="F1065" t="s">
        <v>1031</v>
      </c>
      <c r="G1065" s="958" t="s">
        <v>1384</v>
      </c>
      <c r="H1065" t="s">
        <v>381</v>
      </c>
      <c r="I1065" s="938" t="s">
        <v>488</v>
      </c>
      <c r="J1065" s="938" t="s">
        <v>444</v>
      </c>
      <c r="K1065" s="938" t="s">
        <v>448</v>
      </c>
      <c r="L1065" s="938" t="s">
        <v>116</v>
      </c>
      <c r="M1065" s="963" t="s">
        <v>158</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HUM_ASR_FY_2022</v>
      </c>
      <c r="AB1065" s="958">
        <f t="shared" si="176"/>
        <v>45032</v>
      </c>
      <c r="AC1065" t="str">
        <f t="shared" si="177"/>
        <v>Unaudited</v>
      </c>
    </row>
    <row r="1066" spans="1:29" x14ac:dyDescent="0.25">
      <c r="A1066" t="s">
        <v>420</v>
      </c>
      <c r="B1066" t="s">
        <v>1385</v>
      </c>
      <c r="C1066" t="s">
        <v>1386</v>
      </c>
      <c r="D1066">
        <v>1900</v>
      </c>
      <c r="E1066" s="958">
        <v>1</v>
      </c>
      <c r="F1066" t="s">
        <v>1031</v>
      </c>
      <c r="G1066" s="958" t="s">
        <v>1384</v>
      </c>
      <c r="H1066" t="s">
        <v>381</v>
      </c>
      <c r="I1066" s="938" t="s">
        <v>488</v>
      </c>
      <c r="J1066" s="938" t="s">
        <v>444</v>
      </c>
      <c r="K1066" s="938" t="s">
        <v>448</v>
      </c>
      <c r="L1066" s="938" t="s">
        <v>159</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HUM_ASR_FY_2022</v>
      </c>
      <c r="AB1066" s="958">
        <f t="shared" si="176"/>
        <v>45032</v>
      </c>
      <c r="AC1066" t="str">
        <f t="shared" si="177"/>
        <v>Unaudited</v>
      </c>
    </row>
    <row r="1067" spans="1:29" x14ac:dyDescent="0.25">
      <c r="A1067" t="s">
        <v>420</v>
      </c>
      <c r="B1067" t="s">
        <v>1385</v>
      </c>
      <c r="C1067" t="s">
        <v>1386</v>
      </c>
      <c r="D1067">
        <v>1900</v>
      </c>
      <c r="E1067" s="958">
        <v>1</v>
      </c>
      <c r="F1067" t="s">
        <v>1031</v>
      </c>
      <c r="G1067" s="958" t="s">
        <v>1384</v>
      </c>
      <c r="H1067" t="s">
        <v>381</v>
      </c>
      <c r="I1067" s="938" t="s">
        <v>488</v>
      </c>
      <c r="J1067" s="938" t="s">
        <v>444</v>
      </c>
      <c r="K1067" s="938" t="s">
        <v>448</v>
      </c>
      <c r="L1067" s="946" t="s">
        <v>442</v>
      </c>
      <c r="M1067" s="961" t="s">
        <v>456</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HUM_ASR_FY_2022</v>
      </c>
      <c r="AB1067" s="958">
        <f t="shared" si="176"/>
        <v>45032</v>
      </c>
      <c r="AC1067" t="str">
        <f t="shared" si="177"/>
        <v>Unaudited</v>
      </c>
    </row>
    <row r="1068" spans="1:29" ht="30" x14ac:dyDescent="0.25">
      <c r="A1068" t="s">
        <v>420</v>
      </c>
      <c r="B1068" t="s">
        <v>1385</v>
      </c>
      <c r="C1068" t="s">
        <v>1386</v>
      </c>
      <c r="D1068">
        <v>1900</v>
      </c>
      <c r="E1068" s="958">
        <v>1</v>
      </c>
      <c r="F1068" t="s">
        <v>1031</v>
      </c>
      <c r="G1068" s="958" t="s">
        <v>1384</v>
      </c>
      <c r="H1068" t="s">
        <v>381</v>
      </c>
      <c r="I1068" s="963" t="s">
        <v>488</v>
      </c>
      <c r="J1068" s="963" t="s">
        <v>444</v>
      </c>
      <c r="K1068" s="963" t="s">
        <v>449</v>
      </c>
      <c r="L1068" s="938">
        <v>9.1</v>
      </c>
      <c r="M1068" s="963" t="s">
        <v>185</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-7279.07</v>
      </c>
      <c r="AA1068" t="str">
        <f t="shared" si="175"/>
        <v>HUM_ASR_FY_2022</v>
      </c>
      <c r="AB1068" s="958">
        <f t="shared" si="176"/>
        <v>45032</v>
      </c>
      <c r="AC1068" t="str">
        <f t="shared" si="177"/>
        <v>Unaudited</v>
      </c>
    </row>
    <row r="1069" spans="1:29" x14ac:dyDescent="0.25">
      <c r="A1069" t="s">
        <v>420</v>
      </c>
      <c r="B1069" t="s">
        <v>1385</v>
      </c>
      <c r="C1069" t="s">
        <v>1386</v>
      </c>
      <c r="D1069">
        <v>1900</v>
      </c>
      <c r="E1069" s="958">
        <v>1</v>
      </c>
      <c r="F1069" t="s">
        <v>1031</v>
      </c>
      <c r="G1069" s="958" t="s">
        <v>1384</v>
      </c>
      <c r="H1069" t="s">
        <v>381</v>
      </c>
      <c r="I1069" s="938" t="s">
        <v>488</v>
      </c>
      <c r="J1069" s="938" t="s">
        <v>444</v>
      </c>
      <c r="K1069" s="938" t="s">
        <v>449</v>
      </c>
      <c r="L1069" s="938" t="s">
        <v>106</v>
      </c>
      <c r="M1069" s="963" t="s">
        <v>186</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HUM_ASR_FY_2022</v>
      </c>
      <c r="AB1069" s="958">
        <f t="shared" si="176"/>
        <v>45032</v>
      </c>
      <c r="AC1069" t="str">
        <f t="shared" si="177"/>
        <v>Unaudited</v>
      </c>
    </row>
    <row r="1070" spans="1:29" x14ac:dyDescent="0.25">
      <c r="A1070" t="s">
        <v>420</v>
      </c>
      <c r="B1070" t="s">
        <v>1385</v>
      </c>
      <c r="C1070" t="s">
        <v>1386</v>
      </c>
      <c r="D1070">
        <v>1900</v>
      </c>
      <c r="E1070" s="958">
        <v>1</v>
      </c>
      <c r="F1070" t="s">
        <v>1031</v>
      </c>
      <c r="G1070" s="958" t="s">
        <v>1384</v>
      </c>
      <c r="H1070" t="s">
        <v>381</v>
      </c>
      <c r="I1070" s="938" t="s">
        <v>488</v>
      </c>
      <c r="J1070" s="938" t="s">
        <v>444</v>
      </c>
      <c r="K1070" s="938" t="s">
        <v>449</v>
      </c>
      <c r="L1070" s="938" t="s">
        <v>1321</v>
      </c>
      <c r="M1070" s="963" t="s">
        <v>1322</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89763.789999999979</v>
      </c>
      <c r="AA1070" t="str">
        <f t="shared" si="175"/>
        <v>HUM_ASR_FY_2022</v>
      </c>
      <c r="AB1070" s="958">
        <f t="shared" si="176"/>
        <v>45032</v>
      </c>
      <c r="AC1070" t="str">
        <f t="shared" si="177"/>
        <v>Unaudited</v>
      </c>
    </row>
    <row r="1071" spans="1:29" x14ac:dyDescent="0.25">
      <c r="A1071" t="s">
        <v>420</v>
      </c>
      <c r="B1071" t="s">
        <v>1385</v>
      </c>
      <c r="C1071" t="s">
        <v>1386</v>
      </c>
      <c r="D1071">
        <v>1900</v>
      </c>
      <c r="E1071" s="958">
        <v>1</v>
      </c>
      <c r="F1071" t="s">
        <v>1031</v>
      </c>
      <c r="G1071" s="958" t="s">
        <v>1384</v>
      </c>
      <c r="H1071" t="s">
        <v>381</v>
      </c>
      <c r="I1071" s="938" t="s">
        <v>488</v>
      </c>
      <c r="J1071" s="938" t="s">
        <v>444</v>
      </c>
      <c r="K1071" s="938" t="s">
        <v>449</v>
      </c>
      <c r="L1071" s="938" t="s">
        <v>107</v>
      </c>
      <c r="M1071" s="963" t="s">
        <v>187</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-6221.4400000000005</v>
      </c>
      <c r="AA1071" t="str">
        <f t="shared" si="175"/>
        <v>HUM_ASR_FY_2022</v>
      </c>
      <c r="AB1071" s="958">
        <f t="shared" si="176"/>
        <v>45032</v>
      </c>
      <c r="AC1071" t="str">
        <f t="shared" si="177"/>
        <v>Unaudited</v>
      </c>
    </row>
    <row r="1072" spans="1:29" x14ac:dyDescent="0.25">
      <c r="A1072" t="s">
        <v>420</v>
      </c>
      <c r="B1072" t="s">
        <v>1385</v>
      </c>
      <c r="C1072" t="s">
        <v>1386</v>
      </c>
      <c r="D1072">
        <v>1900</v>
      </c>
      <c r="E1072" s="958">
        <v>1</v>
      </c>
      <c r="F1072" t="s">
        <v>1031</v>
      </c>
      <c r="G1072" s="958" t="s">
        <v>1384</v>
      </c>
      <c r="H1072" t="s">
        <v>381</v>
      </c>
      <c r="I1072" s="938" t="s">
        <v>488</v>
      </c>
      <c r="J1072" s="938" t="s">
        <v>444</v>
      </c>
      <c r="K1072" s="938" t="s">
        <v>449</v>
      </c>
      <c r="L1072" s="946" t="s">
        <v>108</v>
      </c>
      <c r="M1072" s="961" t="s">
        <v>160</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24766.030000000006</v>
      </c>
      <c r="AA1072" t="str">
        <f t="shared" si="175"/>
        <v>HUM_ASR_FY_2022</v>
      </c>
      <c r="AB1072" s="958">
        <f t="shared" si="176"/>
        <v>45032</v>
      </c>
      <c r="AC1072" t="str">
        <f t="shared" si="177"/>
        <v>Unaudited</v>
      </c>
    </row>
    <row r="1073" spans="1:29" x14ac:dyDescent="0.25">
      <c r="A1073" t="s">
        <v>420</v>
      </c>
      <c r="B1073" t="s">
        <v>1385</v>
      </c>
      <c r="C1073" t="s">
        <v>1386</v>
      </c>
      <c r="D1073">
        <v>1900</v>
      </c>
      <c r="E1073" s="958">
        <v>1</v>
      </c>
      <c r="F1073" t="s">
        <v>1031</v>
      </c>
      <c r="G1073" s="958" t="s">
        <v>1384</v>
      </c>
      <c r="H1073" t="s">
        <v>381</v>
      </c>
      <c r="I1073" s="963" t="s">
        <v>488</v>
      </c>
      <c r="J1073" s="963" t="s">
        <v>444</v>
      </c>
      <c r="K1073" s="963" t="s">
        <v>449</v>
      </c>
      <c r="L1073" s="938" t="s">
        <v>109</v>
      </c>
      <c r="M1073" s="963" t="s">
        <v>134</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HUM_ASR_FY_2022</v>
      </c>
      <c r="AB1073" s="958">
        <f t="shared" si="176"/>
        <v>45032</v>
      </c>
      <c r="AC1073" t="str">
        <f t="shared" si="177"/>
        <v>Unaudited</v>
      </c>
    </row>
    <row r="1074" spans="1:29" x14ac:dyDescent="0.25">
      <c r="A1074" t="s">
        <v>420</v>
      </c>
      <c r="B1074" t="s">
        <v>1385</v>
      </c>
      <c r="C1074" t="s">
        <v>1386</v>
      </c>
      <c r="D1074">
        <v>1900</v>
      </c>
      <c r="E1074" s="958">
        <v>1</v>
      </c>
      <c r="F1074" t="s">
        <v>1031</v>
      </c>
      <c r="G1074" s="958" t="s">
        <v>1384</v>
      </c>
      <c r="H1074" t="s">
        <v>381</v>
      </c>
      <c r="I1074" s="938" t="s">
        <v>488</v>
      </c>
      <c r="J1074" s="938" t="s">
        <v>444</v>
      </c>
      <c r="K1074" s="938" t="s">
        <v>449</v>
      </c>
      <c r="L1074" s="938" t="s">
        <v>110</v>
      </c>
      <c r="M1074" s="963" t="s">
        <v>162</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-127799.04077713413</v>
      </c>
      <c r="AA1074" t="str">
        <f t="shared" si="175"/>
        <v>HUM_ASR_FY_2022</v>
      </c>
      <c r="AB1074" s="958">
        <f t="shared" si="176"/>
        <v>45032</v>
      </c>
      <c r="AC1074" t="str">
        <f t="shared" si="177"/>
        <v>Unaudited</v>
      </c>
    </row>
    <row r="1075" spans="1:29" x14ac:dyDescent="0.25">
      <c r="A1075" t="s">
        <v>420</v>
      </c>
      <c r="B1075" t="s">
        <v>1385</v>
      </c>
      <c r="C1075" t="s">
        <v>1386</v>
      </c>
      <c r="D1075">
        <v>1900</v>
      </c>
      <c r="E1075" s="958">
        <v>1</v>
      </c>
      <c r="F1075" t="s">
        <v>1031</v>
      </c>
      <c r="G1075" s="958" t="s">
        <v>1384</v>
      </c>
      <c r="H1075" t="s">
        <v>381</v>
      </c>
      <c r="I1075" s="938" t="s">
        <v>488</v>
      </c>
      <c r="J1075" s="938" t="s">
        <v>444</v>
      </c>
      <c r="K1075" s="938" t="s">
        <v>449</v>
      </c>
      <c r="L1075" s="938" t="s">
        <v>111</v>
      </c>
      <c r="M1075" s="963" t="s">
        <v>463</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HUM_ASR_FY_2022</v>
      </c>
      <c r="AB1075" s="958">
        <f t="shared" si="176"/>
        <v>45032</v>
      </c>
      <c r="AC1075" t="str">
        <f t="shared" si="177"/>
        <v>Unaudited</v>
      </c>
    </row>
    <row r="1076" spans="1:29" x14ac:dyDescent="0.25">
      <c r="A1076" t="s">
        <v>420</v>
      </c>
      <c r="B1076" t="s">
        <v>1385</v>
      </c>
      <c r="C1076" t="s">
        <v>1386</v>
      </c>
      <c r="D1076">
        <v>1900</v>
      </c>
      <c r="E1076" s="958">
        <v>1</v>
      </c>
      <c r="F1076" t="s">
        <v>1031</v>
      </c>
      <c r="G1076" s="958" t="s">
        <v>1384</v>
      </c>
      <c r="H1076" t="s">
        <v>381</v>
      </c>
      <c r="I1076" s="938" t="s">
        <v>488</v>
      </c>
      <c r="J1076" s="938" t="s">
        <v>444</v>
      </c>
      <c r="K1076" s="938" t="s">
        <v>6</v>
      </c>
      <c r="L1076" s="938" t="s">
        <v>117</v>
      </c>
      <c r="M1076" s="963" t="s">
        <v>188</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HUM_ASR_FY_2022</v>
      </c>
      <c r="AB1076" s="958">
        <f t="shared" si="176"/>
        <v>45032</v>
      </c>
      <c r="AC1076" t="str">
        <f t="shared" si="177"/>
        <v>Unaudited</v>
      </c>
    </row>
    <row r="1077" spans="1:29" x14ac:dyDescent="0.25">
      <c r="A1077" t="s">
        <v>420</v>
      </c>
      <c r="B1077" t="s">
        <v>1385</v>
      </c>
      <c r="C1077" t="s">
        <v>1386</v>
      </c>
      <c r="D1077">
        <v>1900</v>
      </c>
      <c r="E1077" s="958">
        <v>1</v>
      </c>
      <c r="F1077" t="s">
        <v>1031</v>
      </c>
      <c r="G1077" s="958" t="s">
        <v>1384</v>
      </c>
      <c r="H1077" t="s">
        <v>381</v>
      </c>
      <c r="I1077" s="938" t="s">
        <v>488</v>
      </c>
      <c r="J1077" s="938" t="s">
        <v>444</v>
      </c>
      <c r="K1077" s="938" t="s">
        <v>6</v>
      </c>
      <c r="L1077" s="946" t="s">
        <v>45</v>
      </c>
      <c r="M1077" s="961" t="s">
        <v>163</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HUM_ASR_FY_2022</v>
      </c>
      <c r="AB1077" s="958">
        <f t="shared" si="176"/>
        <v>45032</v>
      </c>
      <c r="AC1077" t="str">
        <f t="shared" si="177"/>
        <v>Unaudited</v>
      </c>
    </row>
    <row r="1078" spans="1:29" x14ac:dyDescent="0.25">
      <c r="A1078" t="s">
        <v>420</v>
      </c>
      <c r="B1078" t="s">
        <v>1385</v>
      </c>
      <c r="C1078" t="s">
        <v>1386</v>
      </c>
      <c r="D1078">
        <v>1900</v>
      </c>
      <c r="E1078" s="958">
        <v>1</v>
      </c>
      <c r="F1078" t="s">
        <v>1031</v>
      </c>
      <c r="G1078" s="958" t="s">
        <v>1384</v>
      </c>
      <c r="H1078" t="s">
        <v>381</v>
      </c>
      <c r="I1078" s="963" t="s">
        <v>488</v>
      </c>
      <c r="J1078" s="963" t="s">
        <v>444</v>
      </c>
      <c r="K1078" s="963" t="s">
        <v>6</v>
      </c>
      <c r="L1078" s="938" t="s">
        <v>46</v>
      </c>
      <c r="M1078" s="963" t="s">
        <v>164</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HUM_ASR_FY_2022</v>
      </c>
      <c r="AB1078" s="958">
        <f t="shared" si="176"/>
        <v>45032</v>
      </c>
      <c r="AC1078" t="str">
        <f t="shared" si="177"/>
        <v>Unaudited</v>
      </c>
    </row>
    <row r="1079" spans="1:29" x14ac:dyDescent="0.25">
      <c r="A1079" t="s">
        <v>420</v>
      </c>
      <c r="B1079" t="s">
        <v>1385</v>
      </c>
      <c r="C1079" t="s">
        <v>1386</v>
      </c>
      <c r="D1079">
        <v>1900</v>
      </c>
      <c r="E1079" s="958">
        <v>1</v>
      </c>
      <c r="F1079" t="s">
        <v>1031</v>
      </c>
      <c r="G1079" s="958" t="s">
        <v>1384</v>
      </c>
      <c r="H1079" t="s">
        <v>381</v>
      </c>
      <c r="I1079" s="938" t="s">
        <v>488</v>
      </c>
      <c r="J1079" s="938" t="s">
        <v>444</v>
      </c>
      <c r="K1079" s="938" t="s">
        <v>6</v>
      </c>
      <c r="L1079" s="938" t="s">
        <v>165</v>
      </c>
      <c r="M1079" s="963" t="s">
        <v>461</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HUM_ASR_FY_2022</v>
      </c>
      <c r="AB1079" s="958">
        <f t="shared" si="176"/>
        <v>45032</v>
      </c>
      <c r="AC1079" t="str">
        <f t="shared" si="177"/>
        <v>Unaudited</v>
      </c>
    </row>
    <row r="1080" spans="1:29" x14ac:dyDescent="0.25">
      <c r="A1080" t="s">
        <v>420</v>
      </c>
      <c r="B1080" t="s">
        <v>1385</v>
      </c>
      <c r="C1080" t="s">
        <v>1386</v>
      </c>
      <c r="D1080">
        <v>1900</v>
      </c>
      <c r="E1080" s="958">
        <v>1</v>
      </c>
      <c r="F1080" t="s">
        <v>1031</v>
      </c>
      <c r="G1080" s="958" t="s">
        <v>1384</v>
      </c>
      <c r="H1080" t="s">
        <v>381</v>
      </c>
      <c r="I1080" s="938" t="s">
        <v>488</v>
      </c>
      <c r="J1080" s="938" t="s">
        <v>444</v>
      </c>
      <c r="K1080" s="938" t="s">
        <v>434</v>
      </c>
      <c r="L1080" s="938" t="s">
        <v>120</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HUM_ASR_FY_2022</v>
      </c>
      <c r="AB1080" s="958">
        <f t="shared" si="176"/>
        <v>45032</v>
      </c>
      <c r="AC1080" t="str">
        <f t="shared" si="177"/>
        <v>Unaudited</v>
      </c>
    </row>
    <row r="1081" spans="1:29" x14ac:dyDescent="0.25">
      <c r="A1081" t="s">
        <v>420</v>
      </c>
      <c r="B1081" t="s">
        <v>1385</v>
      </c>
      <c r="C1081" t="s">
        <v>1386</v>
      </c>
      <c r="D1081">
        <v>1900</v>
      </c>
      <c r="E1081" s="958">
        <v>1</v>
      </c>
      <c r="F1081" t="s">
        <v>1031</v>
      </c>
      <c r="G1081" s="958" t="s">
        <v>1384</v>
      </c>
      <c r="H1081" t="s">
        <v>381</v>
      </c>
      <c r="I1081" s="938" t="s">
        <v>488</v>
      </c>
      <c r="J1081" s="938" t="s">
        <v>444</v>
      </c>
      <c r="K1081" s="938" t="s">
        <v>434</v>
      </c>
      <c r="L1081" s="938" t="s">
        <v>943</v>
      </c>
      <c r="M1081" s="963" t="s">
        <v>935</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HUM_ASR_FY_2022</v>
      </c>
      <c r="AB1081" s="958">
        <f t="shared" si="176"/>
        <v>45032</v>
      </c>
      <c r="AC1081" t="str">
        <f t="shared" si="177"/>
        <v>Unaudited</v>
      </c>
    </row>
    <row r="1082" spans="1:29" x14ac:dyDescent="0.25">
      <c r="A1082" t="s">
        <v>420</v>
      </c>
      <c r="B1082" t="s">
        <v>1385</v>
      </c>
      <c r="C1082" t="s">
        <v>1386</v>
      </c>
      <c r="D1082">
        <v>1900</v>
      </c>
      <c r="E1082" s="958">
        <v>1</v>
      </c>
      <c r="F1082" t="s">
        <v>1031</v>
      </c>
      <c r="G1082" s="958" t="s">
        <v>1384</v>
      </c>
      <c r="H1082" t="s">
        <v>381</v>
      </c>
      <c r="I1082" s="938" t="s">
        <v>488</v>
      </c>
      <c r="J1082" s="938" t="s">
        <v>444</v>
      </c>
      <c r="K1082" s="938" t="s">
        <v>434</v>
      </c>
      <c r="L1082" s="938" t="s">
        <v>167</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HUM_ASR_FY_2022</v>
      </c>
      <c r="AB1082" s="958">
        <f t="shared" si="176"/>
        <v>45032</v>
      </c>
      <c r="AC1082" t="str">
        <f t="shared" si="177"/>
        <v>Unaudited</v>
      </c>
    </row>
    <row r="1083" spans="1:29" x14ac:dyDescent="0.25">
      <c r="A1083" t="s">
        <v>420</v>
      </c>
      <c r="B1083" t="s">
        <v>1385</v>
      </c>
      <c r="C1083" t="s">
        <v>1386</v>
      </c>
      <c r="D1083">
        <v>1900</v>
      </c>
      <c r="E1083" s="958">
        <v>1</v>
      </c>
      <c r="F1083" t="s">
        <v>1031</v>
      </c>
      <c r="G1083" s="958" t="s">
        <v>1384</v>
      </c>
      <c r="H1083" t="s">
        <v>381</v>
      </c>
      <c r="I1083" s="938" t="s">
        <v>488</v>
      </c>
      <c r="J1083" s="938" t="s">
        <v>444</v>
      </c>
      <c r="K1083" s="938" t="s">
        <v>434</v>
      </c>
      <c r="L1083" s="938" t="s">
        <v>168</v>
      </c>
      <c r="M1083" s="963" t="s">
        <v>329</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HUM_ASR_FY_2022</v>
      </c>
      <c r="AB1083" s="958">
        <f t="shared" si="176"/>
        <v>45032</v>
      </c>
      <c r="AC1083" t="str">
        <f t="shared" si="177"/>
        <v>Unaudited</v>
      </c>
    </row>
    <row r="1084" spans="1:29" x14ac:dyDescent="0.25">
      <c r="A1084" t="s">
        <v>420</v>
      </c>
      <c r="B1084" t="s">
        <v>1385</v>
      </c>
      <c r="C1084" t="s">
        <v>1386</v>
      </c>
      <c r="D1084">
        <v>1900</v>
      </c>
      <c r="E1084" s="958">
        <v>1</v>
      </c>
      <c r="F1084" t="s">
        <v>1031</v>
      </c>
      <c r="G1084" s="958" t="s">
        <v>1384</v>
      </c>
      <c r="H1084" t="s">
        <v>381</v>
      </c>
      <c r="I1084" s="938" t="s">
        <v>488</v>
      </c>
      <c r="J1084" s="938" t="s">
        <v>450</v>
      </c>
      <c r="K1084" s="938" t="s">
        <v>435</v>
      </c>
      <c r="L1084" s="938" t="s">
        <v>121</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HUM_ASR_FY_2022</v>
      </c>
      <c r="AB1084" s="958">
        <f t="shared" si="176"/>
        <v>45032</v>
      </c>
      <c r="AC1084" t="str">
        <f t="shared" si="177"/>
        <v>Unaudited</v>
      </c>
    </row>
    <row r="1085" spans="1:29" x14ac:dyDescent="0.25">
      <c r="A1085" t="s">
        <v>420</v>
      </c>
      <c r="B1085" t="s">
        <v>1385</v>
      </c>
      <c r="C1085" t="s">
        <v>1386</v>
      </c>
      <c r="D1085">
        <v>1900</v>
      </c>
      <c r="E1085" s="958">
        <v>1</v>
      </c>
      <c r="F1085" t="s">
        <v>1031</v>
      </c>
      <c r="G1085" s="958" t="s">
        <v>1384</v>
      </c>
      <c r="H1085" t="s">
        <v>381</v>
      </c>
      <c r="I1085" s="938" t="s">
        <v>488</v>
      </c>
      <c r="J1085" s="938" t="s">
        <v>450</v>
      </c>
      <c r="K1085" s="938" t="s">
        <v>435</v>
      </c>
      <c r="L1085" s="946" t="s">
        <v>122</v>
      </c>
      <c r="M1085" s="961" t="s">
        <v>97</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HUM_ASR_FY_2022</v>
      </c>
      <c r="AB1085" s="958">
        <f t="shared" si="176"/>
        <v>45032</v>
      </c>
      <c r="AC1085" t="str">
        <f t="shared" si="177"/>
        <v>Unaudited</v>
      </c>
    </row>
    <row r="1086" spans="1:29" x14ac:dyDescent="0.25">
      <c r="A1086" t="s">
        <v>420</v>
      </c>
      <c r="B1086" t="s">
        <v>1385</v>
      </c>
      <c r="C1086" t="s">
        <v>1386</v>
      </c>
      <c r="D1086">
        <v>1900</v>
      </c>
      <c r="E1086" s="958">
        <v>1</v>
      </c>
      <c r="F1086" t="s">
        <v>1031</v>
      </c>
      <c r="G1086" s="958" t="s">
        <v>1384</v>
      </c>
      <c r="H1086" t="s">
        <v>381</v>
      </c>
      <c r="I1086" s="963" t="s">
        <v>488</v>
      </c>
      <c r="J1086" s="963" t="s">
        <v>450</v>
      </c>
      <c r="K1086" s="963" t="s">
        <v>435</v>
      </c>
      <c r="L1086" s="938" t="s">
        <v>123</v>
      </c>
      <c r="M1086" s="963" t="s">
        <v>98</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HUM_ASR_FY_2022</v>
      </c>
      <c r="AB1086" s="958">
        <f t="shared" si="176"/>
        <v>45032</v>
      </c>
      <c r="AC1086" t="str">
        <f t="shared" si="177"/>
        <v>Unaudited</v>
      </c>
    </row>
    <row r="1087" spans="1:29" x14ac:dyDescent="0.25">
      <c r="A1087" t="s">
        <v>420</v>
      </c>
      <c r="B1087" t="s">
        <v>1385</v>
      </c>
      <c r="C1087" t="s">
        <v>1386</v>
      </c>
      <c r="D1087">
        <v>1900</v>
      </c>
      <c r="E1087" s="958">
        <v>1</v>
      </c>
      <c r="F1087" t="s">
        <v>1031</v>
      </c>
      <c r="G1087" s="958" t="s">
        <v>1384</v>
      </c>
      <c r="H1087" t="s">
        <v>381</v>
      </c>
      <c r="I1087" s="938" t="s">
        <v>488</v>
      </c>
      <c r="J1087" s="938" t="s">
        <v>450</v>
      </c>
      <c r="K1087" s="938" t="s">
        <v>435</v>
      </c>
      <c r="L1087" s="938" t="s">
        <v>124</v>
      </c>
      <c r="M1087" s="963" t="s">
        <v>99</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HUM_ASR_FY_2022</v>
      </c>
      <c r="AB1087" s="958">
        <f t="shared" si="176"/>
        <v>45032</v>
      </c>
      <c r="AC1087" t="str">
        <f t="shared" si="177"/>
        <v>Unaudited</v>
      </c>
    </row>
    <row r="1088" spans="1:29" x14ac:dyDescent="0.25">
      <c r="A1088" t="s">
        <v>420</v>
      </c>
      <c r="B1088" t="s">
        <v>1385</v>
      </c>
      <c r="C1088" t="s">
        <v>1386</v>
      </c>
      <c r="D1088">
        <v>1900</v>
      </c>
      <c r="E1088" s="958">
        <v>1</v>
      </c>
      <c r="F1088" t="s">
        <v>1031</v>
      </c>
      <c r="G1088" s="958" t="s">
        <v>1384</v>
      </c>
      <c r="H1088" t="s">
        <v>381</v>
      </c>
      <c r="I1088" s="938" t="s">
        <v>488</v>
      </c>
      <c r="J1088" s="938" t="s">
        <v>450</v>
      </c>
      <c r="K1088" s="938" t="s">
        <v>435</v>
      </c>
      <c r="L1088" s="938" t="s">
        <v>125</v>
      </c>
      <c r="M1088" s="963" t="s">
        <v>100</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HUM_ASR_FY_2022</v>
      </c>
      <c r="AB1088" s="958">
        <f t="shared" si="176"/>
        <v>45032</v>
      </c>
      <c r="AC1088" t="str">
        <f t="shared" si="177"/>
        <v>Unaudited</v>
      </c>
    </row>
    <row r="1089" spans="1:29" x14ac:dyDescent="0.25">
      <c r="A1089" t="s">
        <v>420</v>
      </c>
      <c r="B1089" t="s">
        <v>1385</v>
      </c>
      <c r="C1089" t="s">
        <v>1386</v>
      </c>
      <c r="D1089">
        <v>1900</v>
      </c>
      <c r="E1089" s="958">
        <v>1</v>
      </c>
      <c r="F1089" t="s">
        <v>1031</v>
      </c>
      <c r="G1089" s="958" t="s">
        <v>1384</v>
      </c>
      <c r="H1089" t="s">
        <v>381</v>
      </c>
      <c r="I1089" s="938" t="s">
        <v>488</v>
      </c>
      <c r="J1089" s="938" t="s">
        <v>450</v>
      </c>
      <c r="K1089" s="938" t="s">
        <v>435</v>
      </c>
      <c r="L1089" s="938" t="s">
        <v>126</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HUM_ASR_FY_2022</v>
      </c>
      <c r="AB1089" s="958">
        <f t="shared" si="176"/>
        <v>45032</v>
      </c>
      <c r="AC1089" t="str">
        <f t="shared" si="177"/>
        <v>Unaudited</v>
      </c>
    </row>
    <row r="1090" spans="1:29" x14ac:dyDescent="0.25">
      <c r="A1090" t="s">
        <v>420</v>
      </c>
      <c r="B1090" t="s">
        <v>1385</v>
      </c>
      <c r="C1090" t="s">
        <v>1386</v>
      </c>
      <c r="D1090">
        <v>1900</v>
      </c>
      <c r="E1090" s="958">
        <v>1</v>
      </c>
      <c r="F1090" t="s">
        <v>1031</v>
      </c>
      <c r="G1090" s="958" t="s">
        <v>1384</v>
      </c>
      <c r="H1090" t="s">
        <v>381</v>
      </c>
      <c r="I1090" s="938" t="s">
        <v>488</v>
      </c>
      <c r="J1090" s="938" t="s">
        <v>436</v>
      </c>
      <c r="K1090" s="938" t="s">
        <v>436</v>
      </c>
      <c r="L1090" s="938" t="s">
        <v>128</v>
      </c>
      <c r="M1090" s="963" t="s">
        <v>326</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HUM_ASR_FY_2022</v>
      </c>
      <c r="AB1090" s="958">
        <f t="shared" ref="AB1090:AB1153" si="192">file_date</f>
        <v>45032</v>
      </c>
      <c r="AC1090" t="str">
        <f t="shared" ref="AC1090:AC1153" si="193">status</f>
        <v>Unaudited</v>
      </c>
    </row>
    <row r="1091" spans="1:29" x14ac:dyDescent="0.25">
      <c r="A1091" t="s">
        <v>420</v>
      </c>
      <c r="B1091" t="s">
        <v>1385</v>
      </c>
      <c r="C1091" t="s">
        <v>1386</v>
      </c>
      <c r="D1091">
        <v>1900</v>
      </c>
      <c r="E1091" s="958">
        <v>1</v>
      </c>
      <c r="F1091" t="s">
        <v>1031</v>
      </c>
      <c r="G1091" s="958" t="s">
        <v>1384</v>
      </c>
      <c r="H1091" t="s">
        <v>381</v>
      </c>
      <c r="I1091" s="938" t="s">
        <v>488</v>
      </c>
      <c r="J1091" s="938" t="s">
        <v>436</v>
      </c>
      <c r="K1091" s="938" t="s">
        <v>436</v>
      </c>
      <c r="L1091" s="938" t="s">
        <v>129</v>
      </c>
      <c r="M1091" s="963" t="s">
        <v>325</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HUM_ASR_FY_2022</v>
      </c>
      <c r="AB1091" s="958">
        <f t="shared" si="192"/>
        <v>45032</v>
      </c>
      <c r="AC1091" t="str">
        <f t="shared" si="193"/>
        <v>Unaudited</v>
      </c>
    </row>
    <row r="1092" spans="1:29" ht="30" x14ac:dyDescent="0.25">
      <c r="A1092" t="s">
        <v>420</v>
      </c>
      <c r="B1092" t="s">
        <v>1385</v>
      </c>
      <c r="C1092" t="s">
        <v>1386</v>
      </c>
      <c r="D1092">
        <v>1900</v>
      </c>
      <c r="E1092" s="958">
        <v>1</v>
      </c>
      <c r="F1092" t="s">
        <v>1031</v>
      </c>
      <c r="G1092" s="958" t="s">
        <v>1384</v>
      </c>
      <c r="H1092" t="s">
        <v>381</v>
      </c>
      <c r="I1092" s="938" t="s">
        <v>488</v>
      </c>
      <c r="J1092" s="938" t="s">
        <v>436</v>
      </c>
      <c r="K1092" s="938" t="s">
        <v>436</v>
      </c>
      <c r="L1092" s="938" t="s">
        <v>130</v>
      </c>
      <c r="M1092" s="963" t="s">
        <v>179</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HUM_ASR_FY_2022</v>
      </c>
      <c r="AB1092" s="958">
        <f t="shared" si="192"/>
        <v>45032</v>
      </c>
      <c r="AC1092" t="str">
        <f t="shared" si="193"/>
        <v>Unaudited</v>
      </c>
    </row>
    <row r="1093" spans="1:29" x14ac:dyDescent="0.25">
      <c r="A1093" t="s">
        <v>420</v>
      </c>
      <c r="B1093" t="s">
        <v>1385</v>
      </c>
      <c r="C1093" t="s">
        <v>1386</v>
      </c>
      <c r="D1093">
        <v>1900</v>
      </c>
      <c r="E1093" s="958">
        <v>1</v>
      </c>
      <c r="F1093" t="s">
        <v>1031</v>
      </c>
      <c r="G1093" s="958" t="s">
        <v>1384</v>
      </c>
      <c r="H1093" t="s">
        <v>381</v>
      </c>
      <c r="I1093" s="938" t="s">
        <v>488</v>
      </c>
      <c r="J1093" s="938" t="s">
        <v>436</v>
      </c>
      <c r="K1093" s="938" t="s">
        <v>436</v>
      </c>
      <c r="L1093" s="946" t="s">
        <v>131</v>
      </c>
      <c r="M1093" s="961" t="s">
        <v>494</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HUM_ASR_FY_2022</v>
      </c>
      <c r="AB1093" s="958">
        <f t="shared" si="192"/>
        <v>45032</v>
      </c>
      <c r="AC1093" t="str">
        <f t="shared" si="193"/>
        <v>Unaudited</v>
      </c>
    </row>
    <row r="1094" spans="1:29" x14ac:dyDescent="0.25">
      <c r="A1094" t="s">
        <v>420</v>
      </c>
      <c r="B1094" t="s">
        <v>1385</v>
      </c>
      <c r="C1094" t="s">
        <v>1386</v>
      </c>
      <c r="D1094">
        <v>1900</v>
      </c>
      <c r="E1094" s="958">
        <v>1</v>
      </c>
      <c r="F1094" t="s">
        <v>1031</v>
      </c>
      <c r="G1094" s="958" t="s">
        <v>1384</v>
      </c>
      <c r="H1094" t="s">
        <v>381</v>
      </c>
      <c r="I1094" s="938" t="s">
        <v>488</v>
      </c>
      <c r="J1094" s="938" t="s">
        <v>436</v>
      </c>
      <c r="K1094" s="938" t="s">
        <v>436</v>
      </c>
      <c r="L1094" s="938" t="s">
        <v>132</v>
      </c>
      <c r="M1094" s="963" t="s">
        <v>495</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HUM_ASR_FY_2022</v>
      </c>
      <c r="AB1094" s="958">
        <f t="shared" si="192"/>
        <v>45032</v>
      </c>
      <c r="AC1094" t="str">
        <f t="shared" si="193"/>
        <v>Unaudited</v>
      </c>
    </row>
    <row r="1095" spans="1:29" x14ac:dyDescent="0.25">
      <c r="A1095" t="s">
        <v>420</v>
      </c>
      <c r="B1095" t="s">
        <v>1385</v>
      </c>
      <c r="C1095" t="s">
        <v>1386</v>
      </c>
      <c r="D1095">
        <v>1900</v>
      </c>
      <c r="E1095" s="958">
        <v>1</v>
      </c>
      <c r="F1095" t="s">
        <v>1031</v>
      </c>
      <c r="G1095" s="958" t="s">
        <v>1384</v>
      </c>
      <c r="H1095" t="s">
        <v>381</v>
      </c>
      <c r="I1095" s="938" t="s">
        <v>488</v>
      </c>
      <c r="J1095" s="938" t="s">
        <v>436</v>
      </c>
      <c r="K1095" s="938" t="s">
        <v>436</v>
      </c>
      <c r="L1095" s="938" t="s">
        <v>133</v>
      </c>
      <c r="M1095" s="963" t="s">
        <v>496</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HUM_ASR_FY_2022</v>
      </c>
      <c r="AB1095" s="958">
        <f t="shared" si="192"/>
        <v>45032</v>
      </c>
      <c r="AC1095" t="str">
        <f t="shared" si="193"/>
        <v>Unaudited</v>
      </c>
    </row>
    <row r="1096" spans="1:29" x14ac:dyDescent="0.25">
      <c r="A1096" t="s">
        <v>420</v>
      </c>
      <c r="B1096" t="s">
        <v>1385</v>
      </c>
      <c r="C1096" t="s">
        <v>1386</v>
      </c>
      <c r="D1096">
        <v>1900</v>
      </c>
      <c r="E1096" s="958">
        <v>1</v>
      </c>
      <c r="F1096" t="s">
        <v>1031</v>
      </c>
      <c r="G1096" s="958" t="s">
        <v>1384</v>
      </c>
      <c r="H1096" t="s">
        <v>381</v>
      </c>
      <c r="I1096" s="938" t="s">
        <v>489</v>
      </c>
      <c r="J1096" s="938" t="s">
        <v>26</v>
      </c>
      <c r="K1096" s="938" t="s">
        <v>26</v>
      </c>
      <c r="L1096" s="938" t="s">
        <v>269</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246496.37908531885</v>
      </c>
      <c r="AA1096" t="str">
        <f t="shared" si="191"/>
        <v>HUM_ASR_FY_2022</v>
      </c>
      <c r="AB1096" s="958">
        <f t="shared" si="192"/>
        <v>45032</v>
      </c>
      <c r="AC1096" t="str">
        <f t="shared" si="193"/>
        <v>Unaudited</v>
      </c>
    </row>
    <row r="1097" spans="1:29" x14ac:dyDescent="0.25">
      <c r="A1097" t="s">
        <v>420</v>
      </c>
      <c r="B1097" t="s">
        <v>1385</v>
      </c>
      <c r="C1097" t="s">
        <v>1386</v>
      </c>
      <c r="D1097">
        <v>1900</v>
      </c>
      <c r="E1097" s="958">
        <v>1</v>
      </c>
      <c r="F1097" t="s">
        <v>438</v>
      </c>
      <c r="G1097" s="958">
        <v>91</v>
      </c>
      <c r="H1097" t="s">
        <v>382</v>
      </c>
      <c r="I1097" s="938" t="s">
        <v>432</v>
      </c>
      <c r="J1097" s="938" t="s">
        <v>432</v>
      </c>
      <c r="K1097" s="938" t="s">
        <v>432</v>
      </c>
      <c r="L1097" s="938"/>
      <c r="M1097" s="963" t="s">
        <v>432</v>
      </c>
      <c r="N1097" s="679">
        <f t="shared" ca="1" si="190"/>
        <v>161156.1486175115</v>
      </c>
      <c r="O1097" s="679">
        <f t="shared" ca="1" si="189"/>
        <v>130849.32949308754</v>
      </c>
      <c r="P1097" s="679">
        <f t="shared" ca="1" si="189"/>
        <v>4830.4412442396269</v>
      </c>
      <c r="Q1097" s="679">
        <f t="shared" ca="1" si="189"/>
        <v>11298.558755760369</v>
      </c>
      <c r="R1097" s="679">
        <f t="shared" ca="1" si="189"/>
        <v>3294.0322580645097</v>
      </c>
      <c r="S1097" s="679">
        <f t="shared" ca="1" si="189"/>
        <v>4685.7165898617513</v>
      </c>
      <c r="T1097" s="679">
        <f t="shared" ca="1" si="189"/>
        <v>809</v>
      </c>
      <c r="U1097" s="679">
        <f t="shared" ca="1" si="189"/>
        <v>43</v>
      </c>
      <c r="V1097" s="679">
        <f t="shared" ca="1" si="189"/>
        <v>258</v>
      </c>
      <c r="W1097" s="679">
        <f t="shared" ca="1" si="182"/>
        <v>6</v>
      </c>
      <c r="X1097" s="679">
        <f t="shared" ca="1" si="189"/>
        <v>4639.0702764976968</v>
      </c>
      <c r="Y1097" s="679">
        <f t="shared" ca="1" si="189"/>
        <v>443</v>
      </c>
      <c r="Z1097" s="679">
        <f t="shared" ca="1" si="189"/>
        <v>0</v>
      </c>
      <c r="AA1097" t="str">
        <f t="shared" si="191"/>
        <v>HUM_ASR_FY_2022</v>
      </c>
      <c r="AB1097" s="958">
        <f t="shared" si="192"/>
        <v>45032</v>
      </c>
      <c r="AC1097" t="str">
        <f t="shared" si="193"/>
        <v>Unaudited</v>
      </c>
    </row>
    <row r="1098" spans="1:29" x14ac:dyDescent="0.25">
      <c r="A1098" t="s">
        <v>420</v>
      </c>
      <c r="B1098" t="s">
        <v>1385</v>
      </c>
      <c r="C1098" t="s">
        <v>1386</v>
      </c>
      <c r="D1098">
        <v>1900</v>
      </c>
      <c r="E1098" s="958">
        <v>1</v>
      </c>
      <c r="F1098" t="s">
        <v>438</v>
      </c>
      <c r="G1098" s="958">
        <v>91</v>
      </c>
      <c r="H1098" t="s">
        <v>382</v>
      </c>
      <c r="I1098" s="938" t="s">
        <v>487</v>
      </c>
      <c r="J1098" s="938" t="s">
        <v>12</v>
      </c>
      <c r="K1098" s="938" t="s">
        <v>12</v>
      </c>
      <c r="L1098" s="946">
        <v>1.1000000000000001</v>
      </c>
      <c r="M1098" s="961" t="s">
        <v>12</v>
      </c>
      <c r="N1098" s="679">
        <f t="shared" ca="1" si="190"/>
        <v>47047622.979999997</v>
      </c>
      <c r="O1098" s="679">
        <f t="shared" ca="1" si="189"/>
        <v>24256209.539999992</v>
      </c>
      <c r="P1098" s="679">
        <f t="shared" ca="1" si="189"/>
        <v>2529376.1999999997</v>
      </c>
      <c r="Q1098" s="679">
        <f t="shared" ca="1" si="189"/>
        <v>11636933.190000001</v>
      </c>
      <c r="R1098" s="679">
        <f t="shared" ca="1" si="189"/>
        <v>4913658.63</v>
      </c>
      <c r="S1098" s="679">
        <f t="shared" ca="1" si="189"/>
        <v>1023423.7700000001</v>
      </c>
      <c r="T1098" s="679">
        <f t="shared" ca="1" si="189"/>
        <v>264567.62</v>
      </c>
      <c r="U1098" s="679">
        <f t="shared" ca="1" si="189"/>
        <v>7670.75</v>
      </c>
      <c r="V1098" s="679">
        <f t="shared" ca="1" si="189"/>
        <v>761941.4</v>
      </c>
      <c r="W1098" s="679">
        <f t="shared" ca="1" si="182"/>
        <v>152879.28</v>
      </c>
      <c r="X1098" s="679">
        <f t="shared" ca="1" si="189"/>
        <v>550355.69999999995</v>
      </c>
      <c r="Y1098" s="679">
        <f t="shared" ca="1" si="189"/>
        <v>950606.90000000014</v>
      </c>
      <c r="Z1098" s="679">
        <f t="shared" ca="1" si="189"/>
        <v>0</v>
      </c>
      <c r="AA1098" t="str">
        <f t="shared" si="191"/>
        <v>HUM_ASR_FY_2022</v>
      </c>
      <c r="AB1098" s="958">
        <f t="shared" si="192"/>
        <v>45032</v>
      </c>
      <c r="AC1098" t="str">
        <f t="shared" si="193"/>
        <v>Unaudited</v>
      </c>
    </row>
    <row r="1099" spans="1:29" x14ac:dyDescent="0.25">
      <c r="A1099" t="s">
        <v>420</v>
      </c>
      <c r="B1099" t="s">
        <v>1385</v>
      </c>
      <c r="C1099" t="s">
        <v>1386</v>
      </c>
      <c r="D1099">
        <v>1900</v>
      </c>
      <c r="E1099" s="958">
        <v>1</v>
      </c>
      <c r="F1099" t="s">
        <v>438</v>
      </c>
      <c r="G1099" s="958">
        <v>91</v>
      </c>
      <c r="H1099" t="s">
        <v>382</v>
      </c>
      <c r="I1099" s="963" t="s">
        <v>487</v>
      </c>
      <c r="J1099" s="963" t="s">
        <v>12</v>
      </c>
      <c r="K1099" s="963" t="s">
        <v>1328</v>
      </c>
      <c r="L1099" s="954" t="s">
        <v>1319</v>
      </c>
      <c r="M1099" s="963" t="s">
        <v>1328</v>
      </c>
      <c r="N1099" s="679">
        <f t="shared" ca="1" si="190"/>
        <v>93103.072648880829</v>
      </c>
      <c r="O1099" s="679">
        <f t="shared" ca="1" si="189"/>
        <v>75594.227923417304</v>
      </c>
      <c r="P1099" s="679">
        <f t="shared" ca="1" si="189"/>
        <v>2790.640791224047</v>
      </c>
      <c r="Q1099" s="679">
        <f t="shared" ca="1" si="189"/>
        <v>6527.3993309548587</v>
      </c>
      <c r="R1099" s="679">
        <f t="shared" ca="1" si="189"/>
        <v>1903.0271402068754</v>
      </c>
      <c r="S1099" s="679">
        <f t="shared" ca="1" si="189"/>
        <v>2707.0305155614815</v>
      </c>
      <c r="T1099" s="679">
        <f t="shared" ca="1" si="189"/>
        <v>467.37519119863214</v>
      </c>
      <c r="U1099" s="679">
        <f t="shared" ca="1" si="189"/>
        <v>24.841944649618274</v>
      </c>
      <c r="V1099" s="679">
        <f t="shared" ca="1" si="189"/>
        <v>149.05166789770962</v>
      </c>
      <c r="W1099" s="679">
        <f t="shared" ca="1" si="182"/>
        <v>3.4663178580862701</v>
      </c>
      <c r="X1099" s="679">
        <f t="shared" ca="1" si="189"/>
        <v>2680.0820240568628</v>
      </c>
      <c r="Y1099" s="679">
        <f t="shared" ca="1" si="189"/>
        <v>255.92980185536962</v>
      </c>
      <c r="Z1099" s="679">
        <f t="shared" ca="1" si="189"/>
        <v>0</v>
      </c>
      <c r="AA1099" t="str">
        <f t="shared" si="191"/>
        <v>HUM_ASR_FY_2022</v>
      </c>
      <c r="AB1099" s="958">
        <f t="shared" si="192"/>
        <v>45032</v>
      </c>
      <c r="AC1099" t="str">
        <f t="shared" si="193"/>
        <v>Unaudited</v>
      </c>
    </row>
    <row r="1100" spans="1:29" x14ac:dyDescent="0.25">
      <c r="A1100" t="s">
        <v>420</v>
      </c>
      <c r="B1100" t="s">
        <v>1385</v>
      </c>
      <c r="C1100" t="s">
        <v>1386</v>
      </c>
      <c r="D1100">
        <v>1900</v>
      </c>
      <c r="E1100" s="958">
        <v>1</v>
      </c>
      <c r="F1100" t="s">
        <v>438</v>
      </c>
      <c r="G1100" s="958">
        <v>91</v>
      </c>
      <c r="H1100" t="s">
        <v>382</v>
      </c>
      <c r="I1100" s="959" t="s">
        <v>487</v>
      </c>
      <c r="J1100" s="959" t="s">
        <v>490</v>
      </c>
      <c r="K1100" s="959" t="s">
        <v>491</v>
      </c>
      <c r="L1100" s="954" t="s">
        <v>63</v>
      </c>
      <c r="M1100" s="959" t="s">
        <v>343</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HUM_ASR_FY_2022</v>
      </c>
      <c r="AB1100" s="958">
        <f t="shared" si="192"/>
        <v>45032</v>
      </c>
      <c r="AC1100" t="str">
        <f t="shared" si="193"/>
        <v>Unaudited</v>
      </c>
    </row>
    <row r="1101" spans="1:29" x14ac:dyDescent="0.25">
      <c r="A1101" t="s">
        <v>420</v>
      </c>
      <c r="B1101" t="s">
        <v>1385</v>
      </c>
      <c r="C1101" t="s">
        <v>1386</v>
      </c>
      <c r="D1101">
        <v>1900</v>
      </c>
      <c r="E1101" s="958">
        <v>1</v>
      </c>
      <c r="F1101" t="s">
        <v>438</v>
      </c>
      <c r="G1101" s="958">
        <v>91</v>
      </c>
      <c r="H1101" t="s">
        <v>382</v>
      </c>
      <c r="I1101" s="959" t="s">
        <v>487</v>
      </c>
      <c r="J1101" s="959" t="s">
        <v>490</v>
      </c>
      <c r="K1101" s="959" t="s">
        <v>1019</v>
      </c>
      <c r="L1101" s="938" t="s">
        <v>915</v>
      </c>
      <c r="M1101" s="959" t="s">
        <v>916</v>
      </c>
      <c r="N1101" s="679">
        <f t="shared" ca="1" si="190"/>
        <v>1171768.7699999998</v>
      </c>
      <c r="O1101" s="679">
        <f t="shared" ca="1" si="189"/>
        <v>1069558.4099999995</v>
      </c>
      <c r="P1101" s="679">
        <f t="shared" ca="1" si="189"/>
        <v>62056.290000000015</v>
      </c>
      <c r="Q1101" s="679">
        <f t="shared" ca="1" si="189"/>
        <v>10951.11</v>
      </c>
      <c r="R1101" s="679">
        <f t="shared" ca="1" si="189"/>
        <v>25552.589999999997</v>
      </c>
      <c r="S1101" s="679">
        <f t="shared" ca="1" si="189"/>
        <v>0</v>
      </c>
      <c r="T1101" s="679">
        <f t="shared" ca="1" si="189"/>
        <v>0</v>
      </c>
      <c r="U1101" s="679">
        <f t="shared" ca="1" si="189"/>
        <v>0</v>
      </c>
      <c r="V1101" s="679">
        <f t="shared" ca="1" si="189"/>
        <v>0</v>
      </c>
      <c r="W1101" s="679">
        <f t="shared" ca="1" si="182"/>
        <v>0</v>
      </c>
      <c r="X1101" s="679">
        <f t="shared" ca="1" si="189"/>
        <v>0</v>
      </c>
      <c r="Y1101" s="679">
        <f t="shared" ca="1" si="189"/>
        <v>3650.37</v>
      </c>
      <c r="Z1101" s="679">
        <f t="shared" ca="1" si="189"/>
        <v>0</v>
      </c>
      <c r="AA1101" t="str">
        <f t="shared" si="191"/>
        <v>HUM_ASR_FY_2022</v>
      </c>
      <c r="AB1101" s="958">
        <f t="shared" si="192"/>
        <v>45032</v>
      </c>
      <c r="AC1101" t="str">
        <f t="shared" si="193"/>
        <v>Unaudited</v>
      </c>
    </row>
    <row r="1102" spans="1:29" x14ac:dyDescent="0.25">
      <c r="A1102" t="s">
        <v>420</v>
      </c>
      <c r="B1102" t="s">
        <v>1385</v>
      </c>
      <c r="C1102" t="s">
        <v>1386</v>
      </c>
      <c r="D1102">
        <v>1900</v>
      </c>
      <c r="E1102" s="958">
        <v>1</v>
      </c>
      <c r="F1102" t="s">
        <v>438</v>
      </c>
      <c r="G1102" s="958">
        <v>91</v>
      </c>
      <c r="H1102" t="s">
        <v>382</v>
      </c>
      <c r="I1102" s="959" t="s">
        <v>487</v>
      </c>
      <c r="J1102" s="959" t="s">
        <v>13</v>
      </c>
      <c r="K1102" s="959" t="s">
        <v>492</v>
      </c>
      <c r="L1102" s="938" t="s">
        <v>94</v>
      </c>
      <c r="M1102" s="959" t="s">
        <v>146</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HUM_ASR_FY_2022</v>
      </c>
      <c r="AB1102" s="958">
        <f t="shared" si="192"/>
        <v>45032</v>
      </c>
      <c r="AC1102" t="str">
        <f t="shared" si="193"/>
        <v>Unaudited</v>
      </c>
    </row>
    <row r="1103" spans="1:29" x14ac:dyDescent="0.25">
      <c r="A1103" t="s">
        <v>420</v>
      </c>
      <c r="B1103" t="s">
        <v>1385</v>
      </c>
      <c r="C1103" t="s">
        <v>1386</v>
      </c>
      <c r="D1103">
        <v>1900</v>
      </c>
      <c r="E1103" s="958">
        <v>1</v>
      </c>
      <c r="F1103" t="s">
        <v>438</v>
      </c>
      <c r="G1103" s="958">
        <v>91</v>
      </c>
      <c r="H1103" t="s">
        <v>382</v>
      </c>
      <c r="I1103" s="966" t="s">
        <v>487</v>
      </c>
      <c r="J1103" s="966" t="s">
        <v>13</v>
      </c>
      <c r="K1103" s="966" t="s">
        <v>13</v>
      </c>
      <c r="L1103" s="946" t="s">
        <v>35</v>
      </c>
      <c r="M1103" s="966" t="s">
        <v>13</v>
      </c>
      <c r="N1103" s="679">
        <f t="shared" ca="1" si="190"/>
        <v>253686.9496406671</v>
      </c>
      <c r="O1103" s="679">
        <f t="shared" ca="1" si="189"/>
        <v>250759.83529967762</v>
      </c>
      <c r="P1103" s="679">
        <f t="shared" ca="1" si="189"/>
        <v>466.53704505485763</v>
      </c>
      <c r="Q1103" s="679">
        <f t="shared" ca="1" si="189"/>
        <v>1091.2452814899905</v>
      </c>
      <c r="R1103" s="679">
        <f t="shared" ca="1" si="189"/>
        <v>318.14652084329549</v>
      </c>
      <c r="S1103" s="679">
        <f t="shared" ca="1" si="189"/>
        <v>452.55914755314234</v>
      </c>
      <c r="T1103" s="679">
        <f t="shared" ca="1" si="189"/>
        <v>78.135402205640929</v>
      </c>
      <c r="U1103" s="679">
        <f t="shared" ca="1" si="189"/>
        <v>4.1530559886805438</v>
      </c>
      <c r="V1103" s="679">
        <f t="shared" ca="1" si="189"/>
        <v>24.918335932083259</v>
      </c>
      <c r="W1103" s="679">
        <f t="shared" ca="1" si="182"/>
        <v>0.57949618446705264</v>
      </c>
      <c r="X1103" s="679">
        <f t="shared" ca="1" si="189"/>
        <v>448.05392078415497</v>
      </c>
      <c r="Y1103" s="679">
        <f t="shared" ca="1" si="189"/>
        <v>42.786134953150714</v>
      </c>
      <c r="Z1103" s="679">
        <f t="shared" ca="1" si="189"/>
        <v>0</v>
      </c>
      <c r="AA1103" t="str">
        <f t="shared" si="191"/>
        <v>HUM_ASR_FY_2022</v>
      </c>
      <c r="AB1103" s="958">
        <f t="shared" si="192"/>
        <v>45032</v>
      </c>
      <c r="AC1103" t="str">
        <f t="shared" si="193"/>
        <v>Unaudited</v>
      </c>
    </row>
    <row r="1104" spans="1:29" x14ac:dyDescent="0.25">
      <c r="A1104" t="s">
        <v>420</v>
      </c>
      <c r="B1104" t="s">
        <v>1385</v>
      </c>
      <c r="C1104" t="s">
        <v>1386</v>
      </c>
      <c r="D1104">
        <v>1900</v>
      </c>
      <c r="E1104" s="958">
        <v>1</v>
      </c>
      <c r="F1104" t="s">
        <v>438</v>
      </c>
      <c r="G1104" s="958">
        <v>91</v>
      </c>
      <c r="H1104" t="s">
        <v>382</v>
      </c>
      <c r="I1104" s="938" t="s">
        <v>488</v>
      </c>
      <c r="J1104" s="938" t="s">
        <v>444</v>
      </c>
      <c r="K1104" s="938" t="s">
        <v>0</v>
      </c>
      <c r="L1104" s="938">
        <v>2.1</v>
      </c>
      <c r="M1104" s="959" t="s">
        <v>147</v>
      </c>
      <c r="N1104" s="679">
        <f t="shared" ca="1" si="190"/>
        <v>6913614.5500000007</v>
      </c>
      <c r="O1104" s="679">
        <f t="shared" ca="1" si="190"/>
        <v>3587259.03</v>
      </c>
      <c r="P1104" s="679">
        <f t="shared" ca="1" si="190"/>
        <v>108330.15999999999</v>
      </c>
      <c r="Q1104" s="679">
        <f t="shared" ca="1" si="190"/>
        <v>2291209.02</v>
      </c>
      <c r="R1104" s="679">
        <f t="shared" ca="1" si="190"/>
        <v>524837.70000000007</v>
      </c>
      <c r="S1104" s="679">
        <f t="shared" ca="1" si="190"/>
        <v>18107.75</v>
      </c>
      <c r="T1104" s="679">
        <f t="shared" ca="1" si="190"/>
        <v>0</v>
      </c>
      <c r="U1104" s="679">
        <f t="shared" ca="1" si="190"/>
        <v>0</v>
      </c>
      <c r="V1104" s="679">
        <f t="shared" ca="1" si="190"/>
        <v>18072.73</v>
      </c>
      <c r="W1104" s="679">
        <f t="shared" ca="1" si="182"/>
        <v>0</v>
      </c>
      <c r="X1104" s="679">
        <f t="shared" ca="1" si="190"/>
        <v>31146.109999999993</v>
      </c>
      <c r="Y1104" s="679">
        <f t="shared" ca="1" si="190"/>
        <v>334652.05</v>
      </c>
      <c r="Z1104" s="679">
        <f t="shared" ca="1" si="190"/>
        <v>0</v>
      </c>
      <c r="AA1104" t="str">
        <f t="shared" si="191"/>
        <v>HUM_ASR_FY_2022</v>
      </c>
      <c r="AB1104" s="958">
        <f t="shared" si="192"/>
        <v>45032</v>
      </c>
      <c r="AC1104" t="str">
        <f t="shared" si="193"/>
        <v>Unaudited</v>
      </c>
    </row>
    <row r="1105" spans="1:29" ht="30" x14ac:dyDescent="0.25">
      <c r="A1105" t="s">
        <v>420</v>
      </c>
      <c r="B1105" t="s">
        <v>1385</v>
      </c>
      <c r="C1105" t="s">
        <v>1386</v>
      </c>
      <c r="D1105">
        <v>1900</v>
      </c>
      <c r="E1105" s="958">
        <v>1</v>
      </c>
      <c r="F1105" t="s">
        <v>438</v>
      </c>
      <c r="G1105" s="958">
        <v>91</v>
      </c>
      <c r="H1105" t="s">
        <v>382</v>
      </c>
      <c r="I1105" s="938" t="s">
        <v>488</v>
      </c>
      <c r="J1105" s="938" t="s">
        <v>444</v>
      </c>
      <c r="K1105" s="938" t="s">
        <v>0</v>
      </c>
      <c r="L1105" s="944">
        <v>2.2000000000000002</v>
      </c>
      <c r="M1105" s="960" t="s">
        <v>148</v>
      </c>
      <c r="N1105" s="679">
        <f t="shared" ca="1" si="190"/>
        <v>39189.167898994085</v>
      </c>
      <c r="O1105" s="679">
        <f t="shared" ca="1" si="190"/>
        <v>20334.037341415376</v>
      </c>
      <c r="P1105" s="679">
        <f t="shared" ca="1" si="190"/>
        <v>614.05923024228957</v>
      </c>
      <c r="Q1105" s="679">
        <f t="shared" ca="1" si="190"/>
        <v>12987.500869059835</v>
      </c>
      <c r="R1105" s="679">
        <f t="shared" ca="1" si="190"/>
        <v>2974.9926896086354</v>
      </c>
      <c r="S1105" s="679">
        <f t="shared" ca="1" si="190"/>
        <v>102.6420622513603</v>
      </c>
      <c r="T1105" s="679">
        <f t="shared" ca="1" si="190"/>
        <v>0</v>
      </c>
      <c r="U1105" s="679">
        <f t="shared" ca="1" si="190"/>
        <v>0</v>
      </c>
      <c r="V1105" s="679">
        <f t="shared" ca="1" si="190"/>
        <v>102.44355470514154</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176.54876842830916</v>
      </c>
      <c r="Y1105" s="679">
        <f t="shared" ca="1" si="190"/>
        <v>1896.9433832831432</v>
      </c>
      <c r="Z1105" s="679">
        <f t="shared" ca="1" si="190"/>
        <v>0</v>
      </c>
      <c r="AA1105" t="str">
        <f t="shared" si="191"/>
        <v>HUM_ASR_FY_2022</v>
      </c>
      <c r="AB1105" s="958">
        <f t="shared" si="192"/>
        <v>45032</v>
      </c>
      <c r="AC1105" t="str">
        <f t="shared" si="193"/>
        <v>Unaudited</v>
      </c>
    </row>
    <row r="1106" spans="1:29" x14ac:dyDescent="0.25">
      <c r="A1106" t="s">
        <v>420</v>
      </c>
      <c r="B1106" t="s">
        <v>1385</v>
      </c>
      <c r="C1106" t="s">
        <v>1386</v>
      </c>
      <c r="D1106">
        <v>1900</v>
      </c>
      <c r="E1106" s="958">
        <v>1</v>
      </c>
      <c r="F1106" t="s">
        <v>438</v>
      </c>
      <c r="G1106" s="958">
        <v>91</v>
      </c>
      <c r="H1106" t="s">
        <v>382</v>
      </c>
      <c r="I1106" s="959" t="s">
        <v>488</v>
      </c>
      <c r="J1106" s="959" t="s">
        <v>444</v>
      </c>
      <c r="K1106" s="959" t="s">
        <v>0</v>
      </c>
      <c r="L1106" s="938">
        <v>2.2999999999999998</v>
      </c>
      <c r="M1106" s="959" t="s">
        <v>149</v>
      </c>
      <c r="N1106" s="679">
        <f t="shared" ca="1" si="190"/>
        <v>4365300.1400000118</v>
      </c>
      <c r="O1106" s="679">
        <f t="shared" ca="1" si="190"/>
        <v>2855529.4100000109</v>
      </c>
      <c r="P1106" s="679">
        <f t="shared" ca="1" si="190"/>
        <v>248501.87000000011</v>
      </c>
      <c r="Q1106" s="679">
        <f t="shared" ca="1" si="190"/>
        <v>803046.26</v>
      </c>
      <c r="R1106" s="679">
        <f t="shared" ca="1" si="190"/>
        <v>333523.64</v>
      </c>
      <c r="S1106" s="679">
        <f t="shared" ca="1" si="190"/>
        <v>17742.47</v>
      </c>
      <c r="T1106" s="679">
        <f t="shared" ca="1" si="190"/>
        <v>17135.12</v>
      </c>
      <c r="U1106" s="679">
        <f t="shared" ca="1" si="190"/>
        <v>340.12</v>
      </c>
      <c r="V1106" s="679">
        <f t="shared" ca="1" si="190"/>
        <v>21003.479999999996</v>
      </c>
      <c r="W1106" s="679">
        <f t="shared" ca="1" si="194"/>
        <v>856.55</v>
      </c>
      <c r="X1106" s="679">
        <f t="shared" ca="1" si="190"/>
        <v>9508.65</v>
      </c>
      <c r="Y1106" s="679">
        <f t="shared" ca="1" si="190"/>
        <v>58112.570000000007</v>
      </c>
      <c r="Z1106" s="679">
        <f t="shared" ca="1" si="190"/>
        <v>0</v>
      </c>
      <c r="AA1106" t="str">
        <f t="shared" si="191"/>
        <v>HUM_ASR_FY_2022</v>
      </c>
      <c r="AB1106" s="958">
        <f t="shared" si="192"/>
        <v>45032</v>
      </c>
      <c r="AC1106" t="str">
        <f t="shared" si="193"/>
        <v>Unaudited</v>
      </c>
    </row>
    <row r="1107" spans="1:29" x14ac:dyDescent="0.25">
      <c r="A1107" t="s">
        <v>420</v>
      </c>
      <c r="B1107" t="s">
        <v>1385</v>
      </c>
      <c r="C1107" t="s">
        <v>1386</v>
      </c>
      <c r="D1107">
        <v>1900</v>
      </c>
      <c r="E1107" s="958">
        <v>1</v>
      </c>
      <c r="F1107" t="s">
        <v>438</v>
      </c>
      <c r="G1107" s="958">
        <v>91</v>
      </c>
      <c r="H1107" t="s">
        <v>382</v>
      </c>
      <c r="I1107" s="938" t="s">
        <v>488</v>
      </c>
      <c r="J1107" s="938" t="s">
        <v>444</v>
      </c>
      <c r="K1107" s="938" t="s">
        <v>0</v>
      </c>
      <c r="L1107" s="938">
        <v>2.4</v>
      </c>
      <c r="M1107" s="959" t="s">
        <v>150</v>
      </c>
      <c r="N1107" s="679">
        <f t="shared" ca="1" si="190"/>
        <v>851693.74000000022</v>
      </c>
      <c r="O1107" s="679">
        <f t="shared" ca="1" si="190"/>
        <v>50606.380000000005</v>
      </c>
      <c r="P1107" s="679">
        <f t="shared" ca="1" si="190"/>
        <v>691.87999999999988</v>
      </c>
      <c r="Q1107" s="679">
        <f t="shared" ca="1" si="190"/>
        <v>465590.98000000016</v>
      </c>
      <c r="R1107" s="679">
        <f t="shared" ca="1" si="190"/>
        <v>129551.95000000003</v>
      </c>
      <c r="S1107" s="679">
        <f t="shared" ca="1" si="190"/>
        <v>100649.12999999999</v>
      </c>
      <c r="T1107" s="679">
        <f t="shared" ca="1" si="190"/>
        <v>0</v>
      </c>
      <c r="U1107" s="679">
        <f t="shared" ca="1" si="190"/>
        <v>0</v>
      </c>
      <c r="V1107" s="679">
        <f t="shared" ca="1" si="190"/>
        <v>6435.2199999999993</v>
      </c>
      <c r="W1107" s="679">
        <f t="shared" ca="1" si="194"/>
        <v>0</v>
      </c>
      <c r="X1107" s="679">
        <f t="shared" ca="1" si="190"/>
        <v>64333.659999999989</v>
      </c>
      <c r="Y1107" s="679">
        <f t="shared" ca="1" si="190"/>
        <v>33834.539999999994</v>
      </c>
      <c r="Z1107" s="679">
        <f t="shared" ca="1" si="190"/>
        <v>0</v>
      </c>
      <c r="AA1107" t="str">
        <f t="shared" si="191"/>
        <v>HUM_ASR_FY_2022</v>
      </c>
      <c r="AB1107" s="958">
        <f t="shared" si="192"/>
        <v>45032</v>
      </c>
      <c r="AC1107" t="str">
        <f t="shared" si="193"/>
        <v>Unaudited</v>
      </c>
    </row>
    <row r="1108" spans="1:29" ht="30" x14ac:dyDescent="0.25">
      <c r="A1108" t="s">
        <v>420</v>
      </c>
      <c r="B1108" t="s">
        <v>1385</v>
      </c>
      <c r="C1108" t="s">
        <v>1386</v>
      </c>
      <c r="D1108">
        <v>1900</v>
      </c>
      <c r="E1108" s="958">
        <v>1</v>
      </c>
      <c r="F1108" t="s">
        <v>438</v>
      </c>
      <c r="G1108" s="958">
        <v>91</v>
      </c>
      <c r="H1108" t="s">
        <v>382</v>
      </c>
      <c r="I1108" s="938" t="s">
        <v>488</v>
      </c>
      <c r="J1108" s="938" t="s">
        <v>444</v>
      </c>
      <c r="K1108" s="938" t="s">
        <v>0</v>
      </c>
      <c r="L1108" s="938">
        <v>2.5</v>
      </c>
      <c r="M1108" s="959" t="s">
        <v>151</v>
      </c>
      <c r="N1108" s="679">
        <f t="shared" ca="1" si="190"/>
        <v>29572.034658967958</v>
      </c>
      <c r="O1108" s="679">
        <f t="shared" ca="1" si="190"/>
        <v>1757.1264799068531</v>
      </c>
      <c r="P1108" s="679">
        <f t="shared" ca="1" si="190"/>
        <v>24.023071180312702</v>
      </c>
      <c r="Q1108" s="679">
        <f t="shared" ca="1" si="190"/>
        <v>16165.990133334617</v>
      </c>
      <c r="R1108" s="679">
        <f t="shared" ca="1" si="190"/>
        <v>4498.2304971936082</v>
      </c>
      <c r="S1108" s="679">
        <f t="shared" ca="1" si="190"/>
        <v>3494.6829135493831</v>
      </c>
      <c r="T1108" s="679">
        <f t="shared" ca="1" si="190"/>
        <v>0</v>
      </c>
      <c r="U1108" s="679">
        <f t="shared" ca="1" si="190"/>
        <v>0</v>
      </c>
      <c r="V1108" s="679">
        <f t="shared" ca="1" si="190"/>
        <v>223.44011695810246</v>
      </c>
      <c r="W1108" s="679">
        <f t="shared" ca="1" si="194"/>
        <v>0</v>
      </c>
      <c r="X1108" s="679">
        <f t="shared" ca="1" si="190"/>
        <v>2233.7574340493097</v>
      </c>
      <c r="Y1108" s="679">
        <f t="shared" ca="1" si="190"/>
        <v>1174.78401279577</v>
      </c>
      <c r="Z1108" s="679">
        <f t="shared" ca="1" si="190"/>
        <v>0</v>
      </c>
      <c r="AA1108" t="str">
        <f t="shared" si="191"/>
        <v>HUM_ASR_FY_2022</v>
      </c>
      <c r="AB1108" s="958">
        <f t="shared" si="192"/>
        <v>45032</v>
      </c>
      <c r="AC1108" t="str">
        <f t="shared" si="193"/>
        <v>Unaudited</v>
      </c>
    </row>
    <row r="1109" spans="1:29" x14ac:dyDescent="0.25">
      <c r="A1109" t="s">
        <v>420</v>
      </c>
      <c r="B1109" t="s">
        <v>1385</v>
      </c>
      <c r="C1109" t="s">
        <v>1386</v>
      </c>
      <c r="D1109">
        <v>1900</v>
      </c>
      <c r="E1109" s="958">
        <v>1</v>
      </c>
      <c r="F1109" t="s">
        <v>438</v>
      </c>
      <c r="G1109" s="958">
        <v>91</v>
      </c>
      <c r="H1109" t="s">
        <v>382</v>
      </c>
      <c r="I1109" s="959" t="s">
        <v>488</v>
      </c>
      <c r="J1109" s="959" t="s">
        <v>444</v>
      </c>
      <c r="K1109" s="959" t="s">
        <v>0</v>
      </c>
      <c r="L1109" s="938" t="s">
        <v>96</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HUM_ASR_FY_2022</v>
      </c>
      <c r="AB1109" s="958">
        <f t="shared" si="192"/>
        <v>45032</v>
      </c>
      <c r="AC1109" t="str">
        <f t="shared" si="193"/>
        <v>Unaudited</v>
      </c>
    </row>
    <row r="1110" spans="1:29" x14ac:dyDescent="0.25">
      <c r="A1110" t="s">
        <v>420</v>
      </c>
      <c r="B1110" t="s">
        <v>1385</v>
      </c>
      <c r="C1110" t="s">
        <v>1386</v>
      </c>
      <c r="D1110">
        <v>1900</v>
      </c>
      <c r="E1110" s="958">
        <v>1</v>
      </c>
      <c r="F1110" t="s">
        <v>438</v>
      </c>
      <c r="G1110" s="958">
        <v>91</v>
      </c>
      <c r="H1110" t="s">
        <v>382</v>
      </c>
      <c r="I1110" s="959" t="s">
        <v>488</v>
      </c>
      <c r="J1110" s="959" t="s">
        <v>444</v>
      </c>
      <c r="K1110" s="959" t="s">
        <v>0</v>
      </c>
      <c r="L1110" s="954" t="s">
        <v>152</v>
      </c>
      <c r="M1110" s="959" t="s">
        <v>451</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HUM_ASR_FY_2022</v>
      </c>
      <c r="AB1110" s="958">
        <f t="shared" si="192"/>
        <v>45032</v>
      </c>
      <c r="AC1110" t="str">
        <f t="shared" si="193"/>
        <v>Unaudited</v>
      </c>
    </row>
    <row r="1111" spans="1:29" x14ac:dyDescent="0.25">
      <c r="A1111" t="s">
        <v>420</v>
      </c>
      <c r="B1111" t="s">
        <v>1385</v>
      </c>
      <c r="C1111" t="s">
        <v>1386</v>
      </c>
      <c r="D1111">
        <v>1900</v>
      </c>
      <c r="E1111" s="958">
        <v>1</v>
      </c>
      <c r="F1111" t="s">
        <v>438</v>
      </c>
      <c r="G1111" s="958">
        <v>91</v>
      </c>
      <c r="H1111" t="s">
        <v>382</v>
      </c>
      <c r="I1111" s="938" t="s">
        <v>488</v>
      </c>
      <c r="J1111" s="938" t="s">
        <v>444</v>
      </c>
      <c r="K1111" s="938" t="s">
        <v>0</v>
      </c>
      <c r="L1111" s="938" t="s">
        <v>917</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HUM_ASR_FY_2022</v>
      </c>
      <c r="AB1111" s="958">
        <f t="shared" si="192"/>
        <v>45032</v>
      </c>
      <c r="AC1111" t="str">
        <f t="shared" si="193"/>
        <v>Unaudited</v>
      </c>
    </row>
    <row r="1112" spans="1:29" x14ac:dyDescent="0.25">
      <c r="A1112" t="s">
        <v>420</v>
      </c>
      <c r="B1112" t="s">
        <v>1385</v>
      </c>
      <c r="C1112" t="s">
        <v>1386</v>
      </c>
      <c r="D1112">
        <v>1900</v>
      </c>
      <c r="E1112" s="958">
        <v>1</v>
      </c>
      <c r="F1112" t="s">
        <v>438</v>
      </c>
      <c r="G1112" s="958">
        <v>91</v>
      </c>
      <c r="H1112" t="s">
        <v>382</v>
      </c>
      <c r="I1112" s="938" t="s">
        <v>488</v>
      </c>
      <c r="J1112" s="938" t="s">
        <v>444</v>
      </c>
      <c r="K1112" s="938" t="s">
        <v>53</v>
      </c>
      <c r="L1112" s="938">
        <v>3.1</v>
      </c>
      <c r="M1112" s="959" t="s">
        <v>33</v>
      </c>
      <c r="N1112" s="679">
        <f t="shared" ca="1" si="190"/>
        <v>8724841.2000000104</v>
      </c>
      <c r="O1112" s="679">
        <f t="shared" ca="1" si="190"/>
        <v>5199669.8100000098</v>
      </c>
      <c r="P1112" s="679">
        <f t="shared" ca="1" si="190"/>
        <v>295306.75000000017</v>
      </c>
      <c r="Q1112" s="679">
        <f t="shared" ca="1" si="190"/>
        <v>2087950.5600000017</v>
      </c>
      <c r="R1112" s="679">
        <f t="shared" ca="1" si="190"/>
        <v>545573.64999999921</v>
      </c>
      <c r="S1112" s="679">
        <f t="shared" ca="1" si="190"/>
        <v>123934.14999999991</v>
      </c>
      <c r="T1112" s="679">
        <f t="shared" ca="1" si="190"/>
        <v>27204.869999999995</v>
      </c>
      <c r="U1112" s="679">
        <f t="shared" ca="1" si="190"/>
        <v>2405.9400000000005</v>
      </c>
      <c r="V1112" s="679">
        <f t="shared" ca="1" si="190"/>
        <v>43447.719999999979</v>
      </c>
      <c r="W1112" s="679">
        <f t="shared" ca="1" si="194"/>
        <v>5927.96</v>
      </c>
      <c r="X1112" s="679">
        <f t="shared" ca="1" si="190"/>
        <v>177589.78999999978</v>
      </c>
      <c r="Y1112" s="679">
        <f t="shared" ca="1" si="190"/>
        <v>215830.0000000002</v>
      </c>
      <c r="Z1112" s="679">
        <f t="shared" ca="1" si="190"/>
        <v>0</v>
      </c>
      <c r="AA1112" t="str">
        <f t="shared" si="191"/>
        <v>HUM_ASR_FY_2022</v>
      </c>
      <c r="AB1112" s="958">
        <f t="shared" si="192"/>
        <v>45032</v>
      </c>
      <c r="AC1112" t="str">
        <f t="shared" si="193"/>
        <v>Unaudited</v>
      </c>
    </row>
    <row r="1113" spans="1:29" x14ac:dyDescent="0.25">
      <c r="A1113" t="s">
        <v>420</v>
      </c>
      <c r="B1113" t="s">
        <v>1385</v>
      </c>
      <c r="C1113" t="s">
        <v>1386</v>
      </c>
      <c r="D1113">
        <v>1900</v>
      </c>
      <c r="E1113" s="958">
        <v>1</v>
      </c>
      <c r="F1113" t="s">
        <v>438</v>
      </c>
      <c r="G1113" s="958">
        <v>91</v>
      </c>
      <c r="H1113" t="s">
        <v>382</v>
      </c>
      <c r="I1113" s="938" t="s">
        <v>488</v>
      </c>
      <c r="J1113" s="938" t="s">
        <v>444</v>
      </c>
      <c r="K1113" s="938" t="s">
        <v>53</v>
      </c>
      <c r="L1113" s="938">
        <v>3.2</v>
      </c>
      <c r="M1113" s="959" t="s">
        <v>34</v>
      </c>
      <c r="N1113" s="679">
        <f t="shared" ca="1" si="190"/>
        <v>516603.97000000032</v>
      </c>
      <c r="O1113" s="679">
        <f t="shared" ca="1" si="190"/>
        <v>239579.14000000042</v>
      </c>
      <c r="P1113" s="679">
        <f t="shared" ca="1" si="190"/>
        <v>16439.600000000002</v>
      </c>
      <c r="Q1113" s="679">
        <f t="shared" ca="1" si="190"/>
        <v>161367.81999999992</v>
      </c>
      <c r="R1113" s="679">
        <f t="shared" ca="1" si="190"/>
        <v>61099.109999999986</v>
      </c>
      <c r="S1113" s="679">
        <f t="shared" ca="1" si="190"/>
        <v>3397.1699999999987</v>
      </c>
      <c r="T1113" s="679">
        <f t="shared" ca="1" si="190"/>
        <v>298.69000000000005</v>
      </c>
      <c r="U1113" s="679">
        <f t="shared" ca="1" si="190"/>
        <v>160.74</v>
      </c>
      <c r="V1113" s="679">
        <f t="shared" ca="1" si="190"/>
        <v>2928.24</v>
      </c>
      <c r="W1113" s="679">
        <f t="shared" ca="1" si="194"/>
        <v>262.55</v>
      </c>
      <c r="X1113" s="679">
        <f t="shared" ca="1" si="190"/>
        <v>10125.139999999998</v>
      </c>
      <c r="Y1113" s="679">
        <f t="shared" ca="1" si="190"/>
        <v>20945.769999999997</v>
      </c>
      <c r="Z1113" s="679">
        <f t="shared" ca="1" si="190"/>
        <v>0</v>
      </c>
      <c r="AA1113" t="str">
        <f t="shared" si="191"/>
        <v>HUM_ASR_FY_2022</v>
      </c>
      <c r="AB1113" s="958">
        <f t="shared" si="192"/>
        <v>45032</v>
      </c>
      <c r="AC1113" t="str">
        <f t="shared" si="193"/>
        <v>Unaudited</v>
      </c>
    </row>
    <row r="1114" spans="1:29" x14ac:dyDescent="0.25">
      <c r="A1114" t="s">
        <v>420</v>
      </c>
      <c r="B1114" t="s">
        <v>1385</v>
      </c>
      <c r="C1114" t="s">
        <v>1386</v>
      </c>
      <c r="D1114">
        <v>1900</v>
      </c>
      <c r="E1114" s="958">
        <v>1</v>
      </c>
      <c r="F1114" t="s">
        <v>438</v>
      </c>
      <c r="G1114" s="958">
        <v>91</v>
      </c>
      <c r="H1114" t="s">
        <v>382</v>
      </c>
      <c r="I1114" s="938" t="s">
        <v>488</v>
      </c>
      <c r="J1114" s="938" t="s">
        <v>444</v>
      </c>
      <c r="K1114" s="938" t="s">
        <v>53</v>
      </c>
      <c r="L1114" s="954">
        <v>3.3</v>
      </c>
      <c r="M1114" s="959" t="s">
        <v>54</v>
      </c>
      <c r="N1114" s="679">
        <f t="shared" ca="1" si="190"/>
        <v>3072.15</v>
      </c>
      <c r="O1114" s="679">
        <f t="shared" ca="1" si="190"/>
        <v>2367.7199999999998</v>
      </c>
      <c r="P1114" s="679">
        <f t="shared" ca="1" si="190"/>
        <v>335.03</v>
      </c>
      <c r="Q1114" s="679">
        <f t="shared" ca="1" si="190"/>
        <v>204.13000000000002</v>
      </c>
      <c r="R1114" s="679">
        <f t="shared" ca="1" si="190"/>
        <v>0</v>
      </c>
      <c r="S1114" s="679">
        <f t="shared" ca="1" si="190"/>
        <v>0</v>
      </c>
      <c r="T1114" s="679">
        <f t="shared" ca="1" si="190"/>
        <v>0</v>
      </c>
      <c r="U1114" s="679">
        <f t="shared" ca="1" si="190"/>
        <v>0</v>
      </c>
      <c r="V1114" s="679">
        <f t="shared" ca="1" si="190"/>
        <v>165.27</v>
      </c>
      <c r="W1114" s="679">
        <f t="shared" ca="1" si="194"/>
        <v>0</v>
      </c>
      <c r="X1114" s="679">
        <f t="shared" ca="1" si="190"/>
        <v>0</v>
      </c>
      <c r="Y1114" s="679">
        <f t="shared" ca="1" si="190"/>
        <v>0</v>
      </c>
      <c r="Z1114" s="679">
        <f t="shared" ca="1" si="190"/>
        <v>0</v>
      </c>
      <c r="AA1114" t="str">
        <f t="shared" si="191"/>
        <v>HUM_ASR_FY_2022</v>
      </c>
      <c r="AB1114" s="958">
        <f t="shared" si="192"/>
        <v>45032</v>
      </c>
      <c r="AC1114" t="str">
        <f t="shared" si="193"/>
        <v>Unaudited</v>
      </c>
    </row>
    <row r="1115" spans="1:29" x14ac:dyDescent="0.25">
      <c r="A1115" t="s">
        <v>420</v>
      </c>
      <c r="B1115" t="s">
        <v>1385</v>
      </c>
      <c r="C1115" t="s">
        <v>1386</v>
      </c>
      <c r="D1115">
        <v>1900</v>
      </c>
      <c r="E1115" s="958">
        <v>1</v>
      </c>
      <c r="F1115" t="s">
        <v>438</v>
      </c>
      <c r="G1115" s="958">
        <v>91</v>
      </c>
      <c r="H1115" t="s">
        <v>382</v>
      </c>
      <c r="I1115" s="938" t="s">
        <v>488</v>
      </c>
      <c r="J1115" s="938" t="s">
        <v>444</v>
      </c>
      <c r="K1115" s="938" t="s">
        <v>53</v>
      </c>
      <c r="L1115" s="954" t="s">
        <v>44</v>
      </c>
      <c r="M1115" s="959" t="s">
        <v>153</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HUM_ASR_FY_2022</v>
      </c>
      <c r="AB1115" s="958">
        <f t="shared" si="192"/>
        <v>45032</v>
      </c>
      <c r="AC1115" t="str">
        <f t="shared" si="193"/>
        <v>Unaudited</v>
      </c>
    </row>
    <row r="1116" spans="1:29" x14ac:dyDescent="0.25">
      <c r="A1116" t="s">
        <v>420</v>
      </c>
      <c r="B1116" t="s">
        <v>1385</v>
      </c>
      <c r="C1116" t="s">
        <v>1386</v>
      </c>
      <c r="D1116">
        <v>1900</v>
      </c>
      <c r="E1116" s="958">
        <v>1</v>
      </c>
      <c r="F1116" t="s">
        <v>438</v>
      </c>
      <c r="G1116" s="958">
        <v>91</v>
      </c>
      <c r="H1116" t="s">
        <v>382</v>
      </c>
      <c r="I1116" s="938" t="s">
        <v>488</v>
      </c>
      <c r="J1116" s="938" t="s">
        <v>444</v>
      </c>
      <c r="K1116" s="938" t="s">
        <v>53</v>
      </c>
      <c r="L1116" s="938" t="s">
        <v>41</v>
      </c>
      <c r="M1116" s="959" t="s">
        <v>52</v>
      </c>
      <c r="N1116" s="679">
        <f t="shared" ca="1" si="190"/>
        <v>222378.39000000007</v>
      </c>
      <c r="O1116" s="679">
        <f t="shared" ca="1" si="190"/>
        <v>207712.68000000008</v>
      </c>
      <c r="P1116" s="679">
        <f t="shared" ca="1" si="190"/>
        <v>4496.9599999999991</v>
      </c>
      <c r="Q1116" s="679">
        <f t="shared" ca="1" si="190"/>
        <v>6404.25</v>
      </c>
      <c r="R1116" s="679">
        <f t="shared" ca="1" si="190"/>
        <v>929.5</v>
      </c>
      <c r="S1116" s="679">
        <f t="shared" ca="1" si="190"/>
        <v>0</v>
      </c>
      <c r="T1116" s="679">
        <f t="shared" ca="1" si="190"/>
        <v>2612</v>
      </c>
      <c r="U1116" s="679">
        <f t="shared" ca="1" si="190"/>
        <v>0</v>
      </c>
      <c r="V1116" s="679">
        <f t="shared" ca="1" si="190"/>
        <v>188</v>
      </c>
      <c r="W1116" s="679">
        <f t="shared" ca="1" si="194"/>
        <v>0</v>
      </c>
      <c r="X1116" s="679">
        <f t="shared" ca="1" si="190"/>
        <v>0</v>
      </c>
      <c r="Y1116" s="679">
        <f t="shared" ca="1" si="190"/>
        <v>35</v>
      </c>
      <c r="Z1116" s="679">
        <f t="shared" ca="1" si="190"/>
        <v>0</v>
      </c>
      <c r="AA1116" t="str">
        <f t="shared" si="191"/>
        <v>HUM_ASR_FY_2022</v>
      </c>
      <c r="AB1116" s="958">
        <f t="shared" si="192"/>
        <v>45032</v>
      </c>
      <c r="AC1116" t="str">
        <f t="shared" si="193"/>
        <v>Unaudited</v>
      </c>
    </row>
    <row r="1117" spans="1:29" x14ac:dyDescent="0.25">
      <c r="A1117" t="s">
        <v>420</v>
      </c>
      <c r="B1117" t="s">
        <v>1385</v>
      </c>
      <c r="C1117" t="s">
        <v>1386</v>
      </c>
      <c r="D1117">
        <v>1900</v>
      </c>
      <c r="E1117" s="958">
        <v>1</v>
      </c>
      <c r="F1117" t="s">
        <v>438</v>
      </c>
      <c r="G1117" s="958">
        <v>91</v>
      </c>
      <c r="H1117" t="s">
        <v>382</v>
      </c>
      <c r="I1117" s="959" t="s">
        <v>488</v>
      </c>
      <c r="J1117" s="959" t="s">
        <v>444</v>
      </c>
      <c r="K1117" s="959" t="s">
        <v>53</v>
      </c>
      <c r="L1117" s="938" t="s">
        <v>42</v>
      </c>
      <c r="M1117" s="959" t="s">
        <v>154</v>
      </c>
      <c r="N1117" s="679">
        <f t="shared" ca="1" si="190"/>
        <v>52401.669022557719</v>
      </c>
      <c r="O1117" s="679">
        <f t="shared" ca="1" si="190"/>
        <v>31229.379442482659</v>
      </c>
      <c r="P1117" s="679">
        <f t="shared" ca="1" si="190"/>
        <v>1773.6215730352988</v>
      </c>
      <c r="Q1117" s="679">
        <f t="shared" ca="1" si="190"/>
        <v>12540.296341506364</v>
      </c>
      <c r="R1117" s="679">
        <f t="shared" ca="1" si="190"/>
        <v>3276.7323988347971</v>
      </c>
      <c r="S1117" s="679">
        <f t="shared" ca="1" si="190"/>
        <v>744.35237960457175</v>
      </c>
      <c r="T1117" s="679">
        <f t="shared" ca="1" si="190"/>
        <v>163.3932997590498</v>
      </c>
      <c r="U1117" s="679">
        <f t="shared" ca="1" si="190"/>
        <v>14.450150859838271</v>
      </c>
      <c r="V1117" s="679">
        <f t="shared" ca="1" si="190"/>
        <v>260.94836467909096</v>
      </c>
      <c r="W1117" s="679">
        <f t="shared" ca="1" si="194"/>
        <v>35.60351309304756</v>
      </c>
      <c r="X1117" s="679">
        <f t="shared" ca="1" si="190"/>
        <v>1066.6098309463221</v>
      </c>
      <c r="Y1117" s="679">
        <f t="shared" ca="1" si="190"/>
        <v>1296.2817277566758</v>
      </c>
      <c r="Z1117" s="679">
        <f t="shared" ca="1" si="190"/>
        <v>0</v>
      </c>
      <c r="AA1117" t="str">
        <f t="shared" si="191"/>
        <v>HUM_ASR_FY_2022</v>
      </c>
      <c r="AB1117" s="958">
        <f t="shared" si="192"/>
        <v>45032</v>
      </c>
      <c r="AC1117" t="str">
        <f t="shared" si="193"/>
        <v>Unaudited</v>
      </c>
    </row>
    <row r="1118" spans="1:29" x14ac:dyDescent="0.25">
      <c r="A1118" t="s">
        <v>420</v>
      </c>
      <c r="B1118" t="s">
        <v>1385</v>
      </c>
      <c r="C1118" t="s">
        <v>1386</v>
      </c>
      <c r="D1118">
        <v>1900</v>
      </c>
      <c r="E1118" s="958">
        <v>1</v>
      </c>
      <c r="F1118" t="s">
        <v>438</v>
      </c>
      <c r="G1118" s="958">
        <v>91</v>
      </c>
      <c r="H1118" t="s">
        <v>382</v>
      </c>
      <c r="I1118" s="938" t="s">
        <v>488</v>
      </c>
      <c r="J1118" s="938" t="s">
        <v>444</v>
      </c>
      <c r="K1118" s="938" t="s">
        <v>53</v>
      </c>
      <c r="L1118" s="938" t="s">
        <v>43</v>
      </c>
      <c r="M1118" s="959" t="s">
        <v>462</v>
      </c>
      <c r="N1118" s="679">
        <f t="shared" ca="1" si="190"/>
        <v>73921.48</v>
      </c>
      <c r="O1118" s="679">
        <f t="shared" ca="1" si="190"/>
        <v>59888.251448260635</v>
      </c>
      <c r="P1118" s="679">
        <f t="shared" ca="1" si="190"/>
        <v>2169.5478787092247</v>
      </c>
      <c r="Q1118" s="679">
        <f t="shared" ca="1" si="190"/>
        <v>5177.0794284564809</v>
      </c>
      <c r="R1118" s="679">
        <f t="shared" ca="1" si="190"/>
        <v>1487.4569913502778</v>
      </c>
      <c r="S1118" s="679">
        <f t="shared" ca="1" si="190"/>
        <v>2264.0428891239312</v>
      </c>
      <c r="T1118" s="679">
        <f t="shared" ca="1" si="190"/>
        <v>377.02070145156989</v>
      </c>
      <c r="U1118" s="679">
        <f t="shared" ca="1" si="190"/>
        <v>22.064824766885771</v>
      </c>
      <c r="V1118" s="679">
        <f t="shared" ca="1" si="190"/>
        <v>114.64115476708042</v>
      </c>
      <c r="W1118" s="679">
        <f t="shared" ca="1" si="194"/>
        <v>2.8780206217677091</v>
      </c>
      <c r="X1118" s="679">
        <f t="shared" ca="1" si="190"/>
        <v>2221.3522499010437</v>
      </c>
      <c r="Y1118" s="679">
        <f t="shared" ca="1" si="190"/>
        <v>197.14441259108807</v>
      </c>
      <c r="Z1118" s="679">
        <f t="shared" ca="1" si="190"/>
        <v>0</v>
      </c>
      <c r="AA1118" t="str">
        <f t="shared" si="191"/>
        <v>HUM_ASR_FY_2022</v>
      </c>
      <c r="AB1118" s="958">
        <f t="shared" si="192"/>
        <v>45032</v>
      </c>
      <c r="AC1118" t="str">
        <f t="shared" si="193"/>
        <v>Unaudited</v>
      </c>
    </row>
    <row r="1119" spans="1:29" x14ac:dyDescent="0.25">
      <c r="A1119" t="s">
        <v>420</v>
      </c>
      <c r="B1119" t="s">
        <v>1385</v>
      </c>
      <c r="C1119" t="s">
        <v>1386</v>
      </c>
      <c r="D1119">
        <v>1900</v>
      </c>
      <c r="E1119" s="958">
        <v>1</v>
      </c>
      <c r="F1119" t="s">
        <v>438</v>
      </c>
      <c r="G1119" s="958">
        <v>91</v>
      </c>
      <c r="H1119" t="s">
        <v>382</v>
      </c>
      <c r="I1119" s="938" t="s">
        <v>488</v>
      </c>
      <c r="J1119" s="938" t="s">
        <v>444</v>
      </c>
      <c r="K1119" s="938" t="s">
        <v>920</v>
      </c>
      <c r="L1119" s="938" t="s">
        <v>921</v>
      </c>
      <c r="M1119" s="959" t="s">
        <v>920</v>
      </c>
      <c r="N1119" s="679">
        <f t="shared" ca="1" si="190"/>
        <v>949022.21999999892</v>
      </c>
      <c r="O1119" s="679">
        <f t="shared" ca="1" si="190"/>
        <v>865714.04999999888</v>
      </c>
      <c r="P1119" s="679">
        <f t="shared" ca="1" si="190"/>
        <v>51173.530000000006</v>
      </c>
      <c r="Q1119" s="679">
        <f t="shared" ca="1" si="190"/>
        <v>17373.600000000002</v>
      </c>
      <c r="R1119" s="679">
        <f t="shared" ca="1" si="190"/>
        <v>13340.21</v>
      </c>
      <c r="S1119" s="679">
        <f t="shared" ca="1" si="190"/>
        <v>47.79</v>
      </c>
      <c r="T1119" s="679">
        <f t="shared" ca="1" si="190"/>
        <v>53.67</v>
      </c>
      <c r="U1119" s="679">
        <f t="shared" ca="1" si="190"/>
        <v>0</v>
      </c>
      <c r="V1119" s="679">
        <f t="shared" ca="1" si="190"/>
        <v>1319.3700000000001</v>
      </c>
      <c r="W1119" s="679">
        <f t="shared" ca="1" si="194"/>
        <v>0</v>
      </c>
      <c r="X1119" s="679">
        <f t="shared" ca="1" si="190"/>
        <v>0</v>
      </c>
      <c r="Y1119" s="679">
        <f t="shared" ca="1" si="190"/>
        <v>0</v>
      </c>
      <c r="Z1119" s="679">
        <f t="shared" ca="1" si="190"/>
        <v>0</v>
      </c>
      <c r="AA1119" t="str">
        <f t="shared" si="191"/>
        <v>HUM_ASR_FY_2022</v>
      </c>
      <c r="AB1119" s="958">
        <f t="shared" si="192"/>
        <v>45032</v>
      </c>
      <c r="AC1119" t="str">
        <f t="shared" si="193"/>
        <v>Unaudited</v>
      </c>
    </row>
    <row r="1120" spans="1:29" x14ac:dyDescent="0.25">
      <c r="A1120" t="s">
        <v>420</v>
      </c>
      <c r="B1120" t="s">
        <v>1385</v>
      </c>
      <c r="C1120" t="s">
        <v>1386</v>
      </c>
      <c r="D1120">
        <v>1900</v>
      </c>
      <c r="E1120" s="958">
        <v>1</v>
      </c>
      <c r="F1120" t="s">
        <v>438</v>
      </c>
      <c r="G1120" s="958">
        <v>91</v>
      </c>
      <c r="H1120" t="s">
        <v>382</v>
      </c>
      <c r="I1120" s="938" t="s">
        <v>488</v>
      </c>
      <c r="J1120" s="938" t="s">
        <v>444</v>
      </c>
      <c r="K1120" s="938" t="s">
        <v>920</v>
      </c>
      <c r="L1120" s="938" t="s">
        <v>922</v>
      </c>
      <c r="M1120" s="959" t="s">
        <v>925</v>
      </c>
      <c r="N1120" s="679">
        <f t="shared" ca="1" si="190"/>
        <v>5379.4423814755573</v>
      </c>
      <c r="O1120" s="679">
        <f t="shared" ca="1" si="190"/>
        <v>4907.2179266875855</v>
      </c>
      <c r="P1120" s="679">
        <f t="shared" ca="1" si="190"/>
        <v>290.07229787697838</v>
      </c>
      <c r="Q1120" s="679">
        <f t="shared" ca="1" si="190"/>
        <v>98.480602655229589</v>
      </c>
      <c r="R1120" s="679">
        <f t="shared" ca="1" si="190"/>
        <v>75.617714253080536</v>
      </c>
      <c r="S1120" s="679">
        <f t="shared" ca="1" si="190"/>
        <v>0.27089307920600342</v>
      </c>
      <c r="T1120" s="679">
        <f t="shared" ca="1" si="190"/>
        <v>0.30422330112965484</v>
      </c>
      <c r="U1120" s="679">
        <f t="shared" ca="1" si="190"/>
        <v>0</v>
      </c>
      <c r="V1120" s="679">
        <f t="shared" ca="1" si="190"/>
        <v>7.4787236223482898</v>
      </c>
      <c r="W1120" s="679">
        <f t="shared" ca="1" si="194"/>
        <v>0</v>
      </c>
      <c r="X1120" s="679">
        <f t="shared" ca="1" si="190"/>
        <v>0</v>
      </c>
      <c r="Y1120" s="679">
        <f t="shared" ca="1" si="190"/>
        <v>0</v>
      </c>
      <c r="Z1120" s="679">
        <f t="shared" ca="1" si="190"/>
        <v>0</v>
      </c>
      <c r="AA1120" t="str">
        <f t="shared" si="191"/>
        <v>HUM_ASR_FY_2022</v>
      </c>
      <c r="AB1120" s="958">
        <f t="shared" si="192"/>
        <v>45032</v>
      </c>
      <c r="AC1120" t="str">
        <f t="shared" si="193"/>
        <v>Unaudited</v>
      </c>
    </row>
    <row r="1121" spans="1:29" x14ac:dyDescent="0.25">
      <c r="A1121" t="s">
        <v>420</v>
      </c>
      <c r="B1121" t="s">
        <v>1385</v>
      </c>
      <c r="C1121" t="s">
        <v>1386</v>
      </c>
      <c r="D1121">
        <v>1900</v>
      </c>
      <c r="E1121" s="958">
        <v>1</v>
      </c>
      <c r="F1121" t="s">
        <v>438</v>
      </c>
      <c r="G1121" s="958">
        <v>91</v>
      </c>
      <c r="H1121" t="s">
        <v>382</v>
      </c>
      <c r="I1121" s="959" t="s">
        <v>488</v>
      </c>
      <c r="J1121" s="959" t="s">
        <v>444</v>
      </c>
      <c r="K1121" s="959" t="s">
        <v>920</v>
      </c>
      <c r="L1121" s="938" t="s">
        <v>923</v>
      </c>
      <c r="M1121" s="959" t="s">
        <v>926</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HUM_ASR_FY_2022</v>
      </c>
      <c r="AB1121" s="958">
        <f t="shared" si="192"/>
        <v>45032</v>
      </c>
      <c r="AC1121" t="str">
        <f t="shared" si="193"/>
        <v>Unaudited</v>
      </c>
    </row>
    <row r="1122" spans="1:29" x14ac:dyDescent="0.25">
      <c r="A1122" t="s">
        <v>420</v>
      </c>
      <c r="B1122" t="s">
        <v>1385</v>
      </c>
      <c r="C1122" t="s">
        <v>1386</v>
      </c>
      <c r="D1122">
        <v>1900</v>
      </c>
      <c r="E1122" s="958">
        <v>1</v>
      </c>
      <c r="F1122" t="s">
        <v>438</v>
      </c>
      <c r="G1122" s="958">
        <v>91</v>
      </c>
      <c r="H1122" t="s">
        <v>382</v>
      </c>
      <c r="I1122" s="959" t="s">
        <v>488</v>
      </c>
      <c r="J1122" s="959" t="s">
        <v>444</v>
      </c>
      <c r="K1122" s="959" t="s">
        <v>445</v>
      </c>
      <c r="L1122" s="938">
        <v>5.0999999999999996</v>
      </c>
      <c r="M1122" s="959" t="s">
        <v>37</v>
      </c>
      <c r="N1122" s="679">
        <f t="shared" ca="1" si="190"/>
        <v>2508.38</v>
      </c>
      <c r="O1122" s="679">
        <f t="shared" ca="1" si="190"/>
        <v>1824.3000000000002</v>
      </c>
      <c r="P1122" s="679">
        <f t="shared" ca="1" si="190"/>
        <v>146.63999999999999</v>
      </c>
      <c r="Q1122" s="679">
        <f t="shared" ca="1" si="190"/>
        <v>36</v>
      </c>
      <c r="R1122" s="679">
        <f t="shared" ca="1" si="190"/>
        <v>452.87</v>
      </c>
      <c r="S1122" s="679">
        <f t="shared" ca="1" si="190"/>
        <v>0</v>
      </c>
      <c r="T1122" s="679">
        <f t="shared" ca="1" si="190"/>
        <v>0</v>
      </c>
      <c r="U1122" s="679">
        <f t="shared" ca="1" si="190"/>
        <v>0</v>
      </c>
      <c r="V1122" s="679">
        <f t="shared" ca="1" si="190"/>
        <v>0</v>
      </c>
      <c r="W1122" s="679">
        <f t="shared" ca="1" si="194"/>
        <v>0</v>
      </c>
      <c r="X1122" s="679">
        <f t="shared" ca="1" si="190"/>
        <v>0</v>
      </c>
      <c r="Y1122" s="679">
        <f t="shared" ca="1" si="190"/>
        <v>48.57</v>
      </c>
      <c r="Z1122" s="679">
        <f t="shared" ca="1" si="190"/>
        <v>0</v>
      </c>
      <c r="AA1122" t="str">
        <f t="shared" si="191"/>
        <v>HUM_ASR_FY_2022</v>
      </c>
      <c r="AB1122" s="958">
        <f t="shared" si="192"/>
        <v>45032</v>
      </c>
      <c r="AC1122" t="str">
        <f t="shared" si="193"/>
        <v>Unaudited</v>
      </c>
    </row>
    <row r="1123" spans="1:29" ht="30" x14ac:dyDescent="0.25">
      <c r="A1123" t="s">
        <v>420</v>
      </c>
      <c r="B1123" t="s">
        <v>1385</v>
      </c>
      <c r="C1123" t="s">
        <v>1386</v>
      </c>
      <c r="D1123">
        <v>1900</v>
      </c>
      <c r="E1123" s="958">
        <v>1</v>
      </c>
      <c r="F1123" t="s">
        <v>438</v>
      </c>
      <c r="G1123" s="958">
        <v>91</v>
      </c>
      <c r="H1123" t="s">
        <v>382</v>
      </c>
      <c r="I1123" s="959" t="s">
        <v>488</v>
      </c>
      <c r="J1123" s="959" t="s">
        <v>444</v>
      </c>
      <c r="K1123" s="959" t="s">
        <v>445</v>
      </c>
      <c r="L1123" s="938">
        <v>5.2</v>
      </c>
      <c r="M1123" s="959" t="s">
        <v>303</v>
      </c>
      <c r="N1123" s="679">
        <f t="shared" ca="1" si="190"/>
        <v>1898239.9899999998</v>
      </c>
      <c r="O1123" s="679">
        <f t="shared" ca="1" si="190"/>
        <v>665662.38</v>
      </c>
      <c r="P1123" s="679">
        <f t="shared" ca="1" si="190"/>
        <v>471691.76999999996</v>
      </c>
      <c r="Q1123" s="679">
        <f t="shared" ca="1" si="190"/>
        <v>125058.20999999999</v>
      </c>
      <c r="R1123" s="679">
        <f t="shared" ca="1" si="190"/>
        <v>450782.82999999996</v>
      </c>
      <c r="S1123" s="679">
        <f t="shared" ca="1" si="190"/>
        <v>41438.21</v>
      </c>
      <c r="T1123" s="679">
        <f t="shared" ca="1" si="190"/>
        <v>55691.94</v>
      </c>
      <c r="U1123" s="679">
        <f t="shared" ca="1" si="190"/>
        <v>977.72</v>
      </c>
      <c r="V1123" s="679">
        <f t="shared" ca="1" si="190"/>
        <v>15517.010000000004</v>
      </c>
      <c r="W1123" s="679">
        <f t="shared" ca="1" si="194"/>
        <v>104.16</v>
      </c>
      <c r="X1123" s="679">
        <f t="shared" ca="1" si="190"/>
        <v>49546.439999999995</v>
      </c>
      <c r="Y1123" s="679">
        <f t="shared" ca="1" si="190"/>
        <v>21769.320000000003</v>
      </c>
      <c r="Z1123" s="679">
        <f t="shared" ca="1" si="190"/>
        <v>0</v>
      </c>
      <c r="AA1123" t="str">
        <f t="shared" si="191"/>
        <v>HUM_ASR_FY_2022</v>
      </c>
      <c r="AB1123" s="958">
        <f t="shared" si="192"/>
        <v>45032</v>
      </c>
      <c r="AC1123" t="str">
        <f t="shared" si="193"/>
        <v>Unaudited</v>
      </c>
    </row>
    <row r="1124" spans="1:29" ht="30" x14ac:dyDescent="0.25">
      <c r="A1124" t="s">
        <v>420</v>
      </c>
      <c r="B1124" t="s">
        <v>1385</v>
      </c>
      <c r="C1124" t="s">
        <v>1386</v>
      </c>
      <c r="D1124">
        <v>1900</v>
      </c>
      <c r="E1124" s="958">
        <v>1</v>
      </c>
      <c r="F1124" t="s">
        <v>438</v>
      </c>
      <c r="G1124" s="958">
        <v>91</v>
      </c>
      <c r="H1124" t="s">
        <v>382</v>
      </c>
      <c r="I1124" s="959" t="s">
        <v>488</v>
      </c>
      <c r="J1124" s="959" t="s">
        <v>444</v>
      </c>
      <c r="K1124" s="959" t="s">
        <v>445</v>
      </c>
      <c r="L1124" s="938">
        <v>5.3</v>
      </c>
      <c r="M1124" s="959" t="s">
        <v>304</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14.218513957287193</v>
      </c>
      <c r="O1124" s="679">
        <f t="shared" ca="1" si="195"/>
        <v>10.340871403965519</v>
      </c>
      <c r="P1124" s="679">
        <f t="shared" ca="1" si="195"/>
        <v>0.83121492225922466</v>
      </c>
      <c r="Q1124" s="679">
        <f t="shared" ca="1" si="195"/>
        <v>0.20406258320602896</v>
      </c>
      <c r="R1124" s="679">
        <f t="shared" ca="1" si="195"/>
        <v>2.5670506126809536</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0.27531443517546744</v>
      </c>
      <c r="Z1124" s="679">
        <f t="shared" ca="1" si="195"/>
        <v>0</v>
      </c>
      <c r="AA1124" t="str">
        <f t="shared" si="191"/>
        <v>HUM_ASR_FY_2022</v>
      </c>
      <c r="AB1124" s="958">
        <f t="shared" si="192"/>
        <v>45032</v>
      </c>
      <c r="AC1124" t="str">
        <f t="shared" si="193"/>
        <v>Unaudited</v>
      </c>
    </row>
    <row r="1125" spans="1:29" x14ac:dyDescent="0.25">
      <c r="A1125" t="s">
        <v>420</v>
      </c>
      <c r="B1125" t="s">
        <v>1385</v>
      </c>
      <c r="C1125" t="s">
        <v>1386</v>
      </c>
      <c r="D1125">
        <v>1900</v>
      </c>
      <c r="E1125" s="958">
        <v>1</v>
      </c>
      <c r="F1125" t="s">
        <v>438</v>
      </c>
      <c r="G1125" s="958">
        <v>91</v>
      </c>
      <c r="H1125" t="s">
        <v>382</v>
      </c>
      <c r="I1125" s="959" t="s">
        <v>488</v>
      </c>
      <c r="J1125" s="959" t="s">
        <v>444</v>
      </c>
      <c r="K1125" s="959" t="s">
        <v>445</v>
      </c>
      <c r="L1125" s="954" t="s">
        <v>82</v>
      </c>
      <c r="M1125" s="959" t="s">
        <v>453</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HUM_ASR_FY_2022</v>
      </c>
      <c r="AB1125" s="958">
        <f t="shared" si="192"/>
        <v>45032</v>
      </c>
      <c r="AC1125" t="str">
        <f t="shared" si="193"/>
        <v>Unaudited</v>
      </c>
    </row>
    <row r="1126" spans="1:29" x14ac:dyDescent="0.25">
      <c r="A1126" t="s">
        <v>420</v>
      </c>
      <c r="B1126" t="s">
        <v>1385</v>
      </c>
      <c r="C1126" t="s">
        <v>1386</v>
      </c>
      <c r="D1126">
        <v>1900</v>
      </c>
      <c r="E1126" s="958">
        <v>1</v>
      </c>
      <c r="F1126" t="s">
        <v>438</v>
      </c>
      <c r="G1126" s="958">
        <v>91</v>
      </c>
      <c r="H1126" t="s">
        <v>382</v>
      </c>
      <c r="I1126" s="959" t="s">
        <v>488</v>
      </c>
      <c r="J1126" s="959" t="s">
        <v>444</v>
      </c>
      <c r="K1126" s="959" t="s">
        <v>446</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HUM_ASR_FY_2022</v>
      </c>
      <c r="AB1126" s="958">
        <f t="shared" si="192"/>
        <v>45032</v>
      </c>
      <c r="AC1126" t="str">
        <f t="shared" si="193"/>
        <v>Unaudited</v>
      </c>
    </row>
    <row r="1127" spans="1:29" x14ac:dyDescent="0.25">
      <c r="A1127" t="s">
        <v>420</v>
      </c>
      <c r="B1127" t="s">
        <v>1385</v>
      </c>
      <c r="C1127" t="s">
        <v>1386</v>
      </c>
      <c r="D1127">
        <v>1900</v>
      </c>
      <c r="E1127" s="958">
        <v>1</v>
      </c>
      <c r="F1127" t="s">
        <v>438</v>
      </c>
      <c r="G1127" s="958">
        <v>91</v>
      </c>
      <c r="H1127" t="s">
        <v>382</v>
      </c>
      <c r="I1127" s="938" t="s">
        <v>488</v>
      </c>
      <c r="J1127" s="938" t="s">
        <v>444</v>
      </c>
      <c r="K1127" s="938" t="s">
        <v>446</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HUM_ASR_FY_2022</v>
      </c>
      <c r="AB1127" s="958">
        <f t="shared" si="192"/>
        <v>45032</v>
      </c>
      <c r="AC1127" t="str">
        <f t="shared" si="193"/>
        <v>Unaudited</v>
      </c>
    </row>
    <row r="1128" spans="1:29" x14ac:dyDescent="0.25">
      <c r="A1128" t="s">
        <v>420</v>
      </c>
      <c r="B1128" t="s">
        <v>1385</v>
      </c>
      <c r="C1128" t="s">
        <v>1386</v>
      </c>
      <c r="D1128">
        <v>1900</v>
      </c>
      <c r="E1128" s="958">
        <v>1</v>
      </c>
      <c r="F1128" t="s">
        <v>438</v>
      </c>
      <c r="G1128" s="958">
        <v>91</v>
      </c>
      <c r="H1128" t="s">
        <v>382</v>
      </c>
      <c r="I1128" s="959" t="s">
        <v>488</v>
      </c>
      <c r="J1128" s="959" t="s">
        <v>444</v>
      </c>
      <c r="K1128" s="959" t="s">
        <v>446</v>
      </c>
      <c r="L1128" s="938">
        <v>6.3</v>
      </c>
      <c r="M1128" s="959" t="s">
        <v>184</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HUM_ASR_FY_2022</v>
      </c>
      <c r="AB1128" s="958">
        <f t="shared" si="192"/>
        <v>45032</v>
      </c>
      <c r="AC1128" t="str">
        <f t="shared" si="193"/>
        <v>Unaudited</v>
      </c>
    </row>
    <row r="1129" spans="1:29" x14ac:dyDescent="0.25">
      <c r="A1129" t="s">
        <v>420</v>
      </c>
      <c r="B1129" t="s">
        <v>1385</v>
      </c>
      <c r="C1129" t="s">
        <v>1386</v>
      </c>
      <c r="D1129">
        <v>1900</v>
      </c>
      <c r="E1129" s="958">
        <v>1</v>
      </c>
      <c r="F1129" t="s">
        <v>438</v>
      </c>
      <c r="G1129" s="958">
        <v>91</v>
      </c>
      <c r="H1129" t="s">
        <v>382</v>
      </c>
      <c r="I1129" s="938" t="s">
        <v>488</v>
      </c>
      <c r="J1129" s="938" t="s">
        <v>444</v>
      </c>
      <c r="K1129" s="938" t="s">
        <v>446</v>
      </c>
      <c r="L1129" s="938" t="s">
        <v>87</v>
      </c>
      <c r="M1129" s="938" t="s">
        <v>454</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HUM_ASR_FY_2022</v>
      </c>
      <c r="AB1129" s="958">
        <f t="shared" si="192"/>
        <v>45032</v>
      </c>
      <c r="AC1129" t="str">
        <f t="shared" si="193"/>
        <v>Unaudited</v>
      </c>
    </row>
    <row r="1130" spans="1:29" x14ac:dyDescent="0.25">
      <c r="A1130" t="s">
        <v>420</v>
      </c>
      <c r="B1130" t="s">
        <v>1385</v>
      </c>
      <c r="C1130" t="s">
        <v>1386</v>
      </c>
      <c r="D1130">
        <v>1900</v>
      </c>
      <c r="E1130" s="958">
        <v>1</v>
      </c>
      <c r="F1130" t="s">
        <v>438</v>
      </c>
      <c r="G1130" s="958">
        <v>91</v>
      </c>
      <c r="H1130" t="s">
        <v>382</v>
      </c>
      <c r="I1130" s="938" t="s">
        <v>488</v>
      </c>
      <c r="J1130" s="938" t="s">
        <v>444</v>
      </c>
      <c r="K1130" s="938" t="s">
        <v>447</v>
      </c>
      <c r="L1130" s="938">
        <v>7.1</v>
      </c>
      <c r="M1130" s="959" t="s">
        <v>20</v>
      </c>
      <c r="N1130" s="679">
        <f t="shared" ca="1" si="195"/>
        <v>258497.52000000005</v>
      </c>
      <c r="O1130" s="679">
        <f t="shared" ca="1" si="195"/>
        <v>80943.420000000013</v>
      </c>
      <c r="P1130" s="679">
        <f t="shared" ca="1" si="195"/>
        <v>11193.8</v>
      </c>
      <c r="Q1130" s="679">
        <f t="shared" ca="1" si="195"/>
        <v>46536.81</v>
      </c>
      <c r="R1130" s="679">
        <f t="shared" ca="1" si="195"/>
        <v>25517.4</v>
      </c>
      <c r="S1130" s="679">
        <f t="shared" ca="1" si="195"/>
        <v>15789.689999999999</v>
      </c>
      <c r="T1130" s="679">
        <f t="shared" ca="1" si="195"/>
        <v>0</v>
      </c>
      <c r="U1130" s="679">
        <f t="shared" ca="1" si="195"/>
        <v>0</v>
      </c>
      <c r="V1130" s="679">
        <f t="shared" ca="1" si="195"/>
        <v>2362</v>
      </c>
      <c r="W1130" s="679">
        <f t="shared" ca="1" si="194"/>
        <v>0</v>
      </c>
      <c r="X1130" s="679">
        <f t="shared" ca="1" si="195"/>
        <v>64195.400000000016</v>
      </c>
      <c r="Y1130" s="679">
        <f t="shared" ca="1" si="195"/>
        <v>11959</v>
      </c>
      <c r="Z1130" s="679">
        <f t="shared" ca="1" si="195"/>
        <v>0</v>
      </c>
      <c r="AA1130" t="str">
        <f t="shared" si="191"/>
        <v>HUM_ASR_FY_2022</v>
      </c>
      <c r="AB1130" s="958">
        <f t="shared" si="192"/>
        <v>45032</v>
      </c>
      <c r="AC1130" t="str">
        <f t="shared" si="193"/>
        <v>Unaudited</v>
      </c>
    </row>
    <row r="1131" spans="1:29" x14ac:dyDescent="0.25">
      <c r="A1131" t="s">
        <v>420</v>
      </c>
      <c r="B1131" t="s">
        <v>1385</v>
      </c>
      <c r="C1131" t="s">
        <v>1386</v>
      </c>
      <c r="D1131">
        <v>1900</v>
      </c>
      <c r="E1131" s="958">
        <v>1</v>
      </c>
      <c r="F1131" t="s">
        <v>438</v>
      </c>
      <c r="G1131" s="958">
        <v>91</v>
      </c>
      <c r="H1131" t="s">
        <v>382</v>
      </c>
      <c r="I1131" s="938" t="s">
        <v>488</v>
      </c>
      <c r="J1131" s="938" t="s">
        <v>444</v>
      </c>
      <c r="K1131" s="938" t="s">
        <v>447</v>
      </c>
      <c r="L1131" s="938">
        <v>7.2</v>
      </c>
      <c r="M1131" s="959" t="s">
        <v>21</v>
      </c>
      <c r="N1131" s="679">
        <f t="shared" ca="1" si="195"/>
        <v>581986.15</v>
      </c>
      <c r="O1131" s="679">
        <f t="shared" ca="1" si="195"/>
        <v>473206.01999999996</v>
      </c>
      <c r="P1131" s="679">
        <f t="shared" ca="1" si="195"/>
        <v>16934.509999999998</v>
      </c>
      <c r="Q1131" s="679">
        <f t="shared" ca="1" si="195"/>
        <v>40724.410000000003</v>
      </c>
      <c r="R1131" s="679">
        <f t="shared" ca="1" si="195"/>
        <v>11743.33</v>
      </c>
      <c r="S1131" s="679">
        <f t="shared" ca="1" si="195"/>
        <v>17039.199999999997</v>
      </c>
      <c r="T1131" s="679">
        <f t="shared" ca="1" si="195"/>
        <v>2938.54</v>
      </c>
      <c r="U1131" s="679">
        <f t="shared" ca="1" si="195"/>
        <v>166.06</v>
      </c>
      <c r="V1131" s="679">
        <f t="shared" ca="1" si="195"/>
        <v>913.32999999999993</v>
      </c>
      <c r="W1131" s="679">
        <f t="shared" ca="1" si="194"/>
        <v>21.66</v>
      </c>
      <c r="X1131" s="679">
        <f t="shared" ca="1" si="195"/>
        <v>16717.910000000003</v>
      </c>
      <c r="Y1131" s="679">
        <f t="shared" ca="1" si="195"/>
        <v>1581.1799999999998</v>
      </c>
      <c r="Z1131" s="679">
        <f t="shared" ca="1" si="195"/>
        <v>0</v>
      </c>
      <c r="AA1131" t="str">
        <f t="shared" si="191"/>
        <v>HUM_ASR_FY_2022</v>
      </c>
      <c r="AB1131" s="958">
        <f t="shared" si="192"/>
        <v>45032</v>
      </c>
      <c r="AC1131" t="str">
        <f t="shared" si="193"/>
        <v>Unaudited</v>
      </c>
    </row>
    <row r="1132" spans="1:29" x14ac:dyDescent="0.25">
      <c r="A1132" t="s">
        <v>420</v>
      </c>
      <c r="B1132" t="s">
        <v>1385</v>
      </c>
      <c r="C1132" t="s">
        <v>1386</v>
      </c>
      <c r="D1132">
        <v>1900</v>
      </c>
      <c r="E1132" s="958">
        <v>1</v>
      </c>
      <c r="F1132" t="s">
        <v>438</v>
      </c>
      <c r="G1132" s="958">
        <v>91</v>
      </c>
      <c r="H1132" t="s">
        <v>382</v>
      </c>
      <c r="I1132" s="938" t="s">
        <v>488</v>
      </c>
      <c r="J1132" s="938" t="s">
        <v>444</v>
      </c>
      <c r="K1132" s="938" t="s">
        <v>447</v>
      </c>
      <c r="L1132" s="938">
        <v>7.3</v>
      </c>
      <c r="M1132" s="959" t="s">
        <v>155</v>
      </c>
      <c r="N1132" s="679">
        <f t="shared" ca="1" si="195"/>
        <v>1465.2686578764481</v>
      </c>
      <c r="O1132" s="679">
        <f t="shared" ca="1" si="195"/>
        <v>458.82009385362636</v>
      </c>
      <c r="P1132" s="679">
        <f t="shared" ca="1" si="195"/>
        <v>63.450992885879067</v>
      </c>
      <c r="Q1132" s="679">
        <f t="shared" ca="1" si="195"/>
        <v>263.78949063244886</v>
      </c>
      <c r="R1132" s="679">
        <f t="shared" ca="1" si="195"/>
        <v>144.64296001948676</v>
      </c>
      <c r="S1132" s="679">
        <f t="shared" ca="1" si="195"/>
        <v>89.502359150622297</v>
      </c>
      <c r="T1132" s="679">
        <f t="shared" ca="1" si="195"/>
        <v>0</v>
      </c>
      <c r="U1132" s="679">
        <f t="shared" ca="1" si="195"/>
        <v>0</v>
      </c>
      <c r="V1132" s="679">
        <f t="shared" ca="1" si="195"/>
        <v>13.388772820351122</v>
      </c>
      <c r="W1132" s="679">
        <f t="shared" ca="1" si="194"/>
        <v>0</v>
      </c>
      <c r="X1132" s="679">
        <f t="shared" ca="1" si="195"/>
        <v>363.88553205400871</v>
      </c>
      <c r="Y1132" s="679">
        <f t="shared" ca="1" si="195"/>
        <v>67.788456460025003</v>
      </c>
      <c r="Z1132" s="679">
        <f t="shared" ca="1" si="195"/>
        <v>0</v>
      </c>
      <c r="AA1132" t="str">
        <f t="shared" si="191"/>
        <v>HUM_ASR_FY_2022</v>
      </c>
      <c r="AB1132" s="958">
        <f t="shared" si="192"/>
        <v>45032</v>
      </c>
      <c r="AC1132" t="str">
        <f t="shared" si="193"/>
        <v>Unaudited</v>
      </c>
    </row>
    <row r="1133" spans="1:29" x14ac:dyDescent="0.25">
      <c r="A1133" t="s">
        <v>420</v>
      </c>
      <c r="B1133" t="s">
        <v>1385</v>
      </c>
      <c r="C1133" t="s">
        <v>1386</v>
      </c>
      <c r="D1133">
        <v>1900</v>
      </c>
      <c r="E1133" s="958">
        <v>1</v>
      </c>
      <c r="F1133" t="s">
        <v>438</v>
      </c>
      <c r="G1133" s="958">
        <v>91</v>
      </c>
      <c r="H1133" t="s">
        <v>382</v>
      </c>
      <c r="I1133" s="938" t="s">
        <v>488</v>
      </c>
      <c r="J1133" s="938" t="s">
        <v>444</v>
      </c>
      <c r="K1133" s="938" t="s">
        <v>447</v>
      </c>
      <c r="L1133" s="944" t="s">
        <v>91</v>
      </c>
      <c r="M1133" s="960" t="s">
        <v>455</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HUM_ASR_FY_2022</v>
      </c>
      <c r="AB1133" s="958">
        <f t="shared" si="192"/>
        <v>45032</v>
      </c>
      <c r="AC1133" t="str">
        <f t="shared" si="193"/>
        <v>Unaudited</v>
      </c>
    </row>
    <row r="1134" spans="1:29" x14ac:dyDescent="0.25">
      <c r="A1134" t="s">
        <v>420</v>
      </c>
      <c r="B1134" t="s">
        <v>1385</v>
      </c>
      <c r="C1134" t="s">
        <v>1386</v>
      </c>
      <c r="D1134">
        <v>1900</v>
      </c>
      <c r="E1134" s="958">
        <v>1</v>
      </c>
      <c r="F1134" t="s">
        <v>438</v>
      </c>
      <c r="G1134" s="958">
        <v>91</v>
      </c>
      <c r="H1134" t="s">
        <v>382</v>
      </c>
      <c r="I1134" s="938" t="s">
        <v>488</v>
      </c>
      <c r="J1134" s="938" t="s">
        <v>444</v>
      </c>
      <c r="K1134" s="938" t="s">
        <v>448</v>
      </c>
      <c r="L1134" s="938">
        <v>8.1</v>
      </c>
      <c r="M1134" s="959" t="s">
        <v>22</v>
      </c>
      <c r="N1134" s="679">
        <f t="shared" ca="1" si="195"/>
        <v>9874222.7100000009</v>
      </c>
      <c r="O1134" s="679">
        <f t="shared" ca="1" si="195"/>
        <v>3559215.9299999997</v>
      </c>
      <c r="P1134" s="679">
        <f t="shared" ca="1" si="195"/>
        <v>813231.07</v>
      </c>
      <c r="Q1134" s="679">
        <f t="shared" ca="1" si="195"/>
        <v>3043626.1100000003</v>
      </c>
      <c r="R1134" s="679">
        <f t="shared" ca="1" si="195"/>
        <v>1715579.9100000001</v>
      </c>
      <c r="S1134" s="679">
        <f t="shared" ca="1" si="195"/>
        <v>3243.3399999999992</v>
      </c>
      <c r="T1134" s="679">
        <f t="shared" ca="1" si="195"/>
        <v>55180.399999999994</v>
      </c>
      <c r="U1134" s="679">
        <f t="shared" ca="1" si="195"/>
        <v>0</v>
      </c>
      <c r="V1134" s="679">
        <f t="shared" ca="1" si="195"/>
        <v>257312.15999999997</v>
      </c>
      <c r="W1134" s="679">
        <f t="shared" ca="1" si="194"/>
        <v>0</v>
      </c>
      <c r="X1134" s="679">
        <f t="shared" ca="1" si="195"/>
        <v>3363.64</v>
      </c>
      <c r="Y1134" s="679">
        <f t="shared" ca="1" si="195"/>
        <v>423470.15000000008</v>
      </c>
      <c r="Z1134" s="679">
        <f t="shared" ca="1" si="195"/>
        <v>0</v>
      </c>
      <c r="AA1134" t="str">
        <f t="shared" si="191"/>
        <v>HUM_ASR_FY_2022</v>
      </c>
      <c r="AB1134" s="958">
        <f t="shared" si="192"/>
        <v>45032</v>
      </c>
      <c r="AC1134" t="str">
        <f t="shared" si="193"/>
        <v>Unaudited</v>
      </c>
    </row>
    <row r="1135" spans="1:29" x14ac:dyDescent="0.25">
      <c r="A1135" t="s">
        <v>420</v>
      </c>
      <c r="B1135" t="s">
        <v>1385</v>
      </c>
      <c r="C1135" t="s">
        <v>1386</v>
      </c>
      <c r="D1135">
        <v>1900</v>
      </c>
      <c r="E1135" s="958">
        <v>1</v>
      </c>
      <c r="F1135" t="s">
        <v>438</v>
      </c>
      <c r="G1135" s="958">
        <v>91</v>
      </c>
      <c r="H1135" t="s">
        <v>382</v>
      </c>
      <c r="I1135" s="938" t="s">
        <v>488</v>
      </c>
      <c r="J1135" s="938" t="s">
        <v>444</v>
      </c>
      <c r="K1135" s="938" t="s">
        <v>448</v>
      </c>
      <c r="L1135" s="938" t="s">
        <v>112</v>
      </c>
      <c r="M1135" s="959" t="s">
        <v>443</v>
      </c>
      <c r="N1135" s="679">
        <f t="shared" ca="1" si="195"/>
        <v>85108.5</v>
      </c>
      <c r="O1135" s="679">
        <f t="shared" ca="1" si="195"/>
        <v>21748.5</v>
      </c>
      <c r="P1135" s="679">
        <f t="shared" ca="1" si="195"/>
        <v>12672</v>
      </c>
      <c r="Q1135" s="679">
        <f t="shared" ca="1" si="195"/>
        <v>25344</v>
      </c>
      <c r="R1135" s="679">
        <f t="shared" ca="1" si="195"/>
        <v>0</v>
      </c>
      <c r="S1135" s="679">
        <f t="shared" ca="1" si="195"/>
        <v>0</v>
      </c>
      <c r="T1135" s="679">
        <f t="shared" ca="1" si="195"/>
        <v>0</v>
      </c>
      <c r="U1135" s="679">
        <f t="shared" ca="1" si="195"/>
        <v>0</v>
      </c>
      <c r="V1135" s="679">
        <f t="shared" ca="1" si="195"/>
        <v>25344</v>
      </c>
      <c r="W1135" s="679">
        <f t="shared" ca="1" si="194"/>
        <v>0</v>
      </c>
      <c r="X1135" s="679">
        <f t="shared" ca="1" si="195"/>
        <v>0</v>
      </c>
      <c r="Y1135" s="679">
        <f t="shared" ca="1" si="195"/>
        <v>0</v>
      </c>
      <c r="Z1135" s="679">
        <f t="shared" ca="1" si="195"/>
        <v>0</v>
      </c>
      <c r="AA1135" t="str">
        <f t="shared" si="191"/>
        <v>HUM_ASR_FY_2022</v>
      </c>
      <c r="AB1135" s="958">
        <f t="shared" si="192"/>
        <v>45032</v>
      </c>
      <c r="AC1135" t="str">
        <f t="shared" si="193"/>
        <v>Unaudited</v>
      </c>
    </row>
    <row r="1136" spans="1:29" x14ac:dyDescent="0.25">
      <c r="A1136" t="s">
        <v>420</v>
      </c>
      <c r="B1136" t="s">
        <v>1385</v>
      </c>
      <c r="C1136" t="s">
        <v>1386</v>
      </c>
      <c r="D1136">
        <v>1900</v>
      </c>
      <c r="E1136" s="958">
        <v>1</v>
      </c>
      <c r="F1136" t="s">
        <v>438</v>
      </c>
      <c r="G1136" s="958">
        <v>91</v>
      </c>
      <c r="H1136" t="s">
        <v>382</v>
      </c>
      <c r="I1136" s="938" t="s">
        <v>488</v>
      </c>
      <c r="J1136" s="938" t="s">
        <v>444</v>
      </c>
      <c r="K1136" s="938" t="s">
        <v>448</v>
      </c>
      <c r="L1136" s="938" t="s">
        <v>114</v>
      </c>
      <c r="M1136" s="959" t="s">
        <v>157</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HUM_ASR_FY_2022</v>
      </c>
      <c r="AB1136" s="958">
        <f t="shared" si="192"/>
        <v>45032</v>
      </c>
      <c r="AC1136" t="str">
        <f t="shared" si="193"/>
        <v>Unaudited</v>
      </c>
    </row>
    <row r="1137" spans="1:29" x14ac:dyDescent="0.25">
      <c r="A1137" t="s">
        <v>420</v>
      </c>
      <c r="B1137" t="s">
        <v>1385</v>
      </c>
      <c r="C1137" t="s">
        <v>1386</v>
      </c>
      <c r="D1137">
        <v>1900</v>
      </c>
      <c r="E1137" s="958">
        <v>1</v>
      </c>
      <c r="F1137" t="s">
        <v>438</v>
      </c>
      <c r="G1137" s="958">
        <v>91</v>
      </c>
      <c r="H1137" t="s">
        <v>382</v>
      </c>
      <c r="I1137" s="938" t="s">
        <v>488</v>
      </c>
      <c r="J1137" s="938" t="s">
        <v>444</v>
      </c>
      <c r="K1137" s="938" t="s">
        <v>448</v>
      </c>
      <c r="L1137" s="938" t="s">
        <v>115</v>
      </c>
      <c r="M1137" s="959" t="s">
        <v>113</v>
      </c>
      <c r="N1137" s="679">
        <f t="shared" ca="1" si="195"/>
        <v>-22739.389999999992</v>
      </c>
      <c r="O1137" s="679">
        <f t="shared" ca="1" si="195"/>
        <v>-8196.5336921677226</v>
      </c>
      <c r="P1137" s="679">
        <f t="shared" ca="1" si="195"/>
        <v>-1872.7933331014865</v>
      </c>
      <c r="Q1137" s="679">
        <f t="shared" ca="1" si="195"/>
        <v>-7009.1796754169927</v>
      </c>
      <c r="R1137" s="679">
        <f t="shared" ca="1" si="195"/>
        <v>-3950.8163625018033</v>
      </c>
      <c r="S1137" s="679">
        <f t="shared" ca="1" si="195"/>
        <v>-7.4691016527213776</v>
      </c>
      <c r="T1137" s="679">
        <f t="shared" ca="1" si="195"/>
        <v>-127.07518078210325</v>
      </c>
      <c r="U1137" s="679">
        <f t="shared" ca="1" si="195"/>
        <v>0</v>
      </c>
      <c r="V1137" s="679">
        <f t="shared" ca="1" si="195"/>
        <v>-592.5652813215105</v>
      </c>
      <c r="W1137" s="679">
        <f t="shared" ca="1" si="194"/>
        <v>0</v>
      </c>
      <c r="X1137" s="679">
        <f t="shared" ca="1" si="195"/>
        <v>-7.7461410407665365</v>
      </c>
      <c r="Y1137" s="679">
        <f t="shared" ca="1" si="195"/>
        <v>-975.21123201488933</v>
      </c>
      <c r="Z1137" s="679">
        <f t="shared" ca="1" si="195"/>
        <v>0</v>
      </c>
      <c r="AA1137" t="str">
        <f t="shared" si="191"/>
        <v>HUM_ASR_FY_2022</v>
      </c>
      <c r="AB1137" s="958">
        <f t="shared" si="192"/>
        <v>45032</v>
      </c>
      <c r="AC1137" t="str">
        <f t="shared" si="193"/>
        <v>Unaudited</v>
      </c>
    </row>
    <row r="1138" spans="1:29" x14ac:dyDescent="0.25">
      <c r="A1138" t="s">
        <v>420</v>
      </c>
      <c r="B1138" t="s">
        <v>1385</v>
      </c>
      <c r="C1138" t="s">
        <v>1386</v>
      </c>
      <c r="D1138">
        <v>1900</v>
      </c>
      <c r="E1138" s="958">
        <v>1</v>
      </c>
      <c r="F1138" t="s">
        <v>438</v>
      </c>
      <c r="G1138" s="958">
        <v>91</v>
      </c>
      <c r="H1138" t="s">
        <v>382</v>
      </c>
      <c r="I1138" s="938" t="s">
        <v>488</v>
      </c>
      <c r="J1138" s="938" t="s">
        <v>444</v>
      </c>
      <c r="K1138" s="938" t="s">
        <v>448</v>
      </c>
      <c r="L1138" s="938" t="s">
        <v>116</v>
      </c>
      <c r="M1138" s="959" t="s">
        <v>158</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HUM_ASR_FY_2022</v>
      </c>
      <c r="AB1138" s="958">
        <f t="shared" si="192"/>
        <v>45032</v>
      </c>
      <c r="AC1138" t="str">
        <f t="shared" si="193"/>
        <v>Unaudited</v>
      </c>
    </row>
    <row r="1139" spans="1:29" x14ac:dyDescent="0.25">
      <c r="A1139" t="s">
        <v>420</v>
      </c>
      <c r="B1139" t="s">
        <v>1385</v>
      </c>
      <c r="C1139" t="s">
        <v>1386</v>
      </c>
      <c r="D1139">
        <v>1900</v>
      </c>
      <c r="E1139" s="958">
        <v>1</v>
      </c>
      <c r="F1139" t="s">
        <v>438</v>
      </c>
      <c r="G1139" s="958">
        <v>91</v>
      </c>
      <c r="H1139" t="s">
        <v>382</v>
      </c>
      <c r="I1139" s="938" t="s">
        <v>488</v>
      </c>
      <c r="J1139" s="938" t="s">
        <v>444</v>
      </c>
      <c r="K1139" s="938" t="s">
        <v>448</v>
      </c>
      <c r="L1139" s="938" t="s">
        <v>159</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HUM_ASR_FY_2022</v>
      </c>
      <c r="AB1139" s="958">
        <f t="shared" si="192"/>
        <v>45032</v>
      </c>
      <c r="AC1139" t="str">
        <f t="shared" si="193"/>
        <v>Unaudited</v>
      </c>
    </row>
    <row r="1140" spans="1:29" x14ac:dyDescent="0.25">
      <c r="A1140" t="s">
        <v>420</v>
      </c>
      <c r="B1140" t="s">
        <v>1385</v>
      </c>
      <c r="C1140" t="s">
        <v>1386</v>
      </c>
      <c r="D1140">
        <v>1900</v>
      </c>
      <c r="E1140" s="958">
        <v>1</v>
      </c>
      <c r="F1140" t="s">
        <v>438</v>
      </c>
      <c r="G1140" s="958">
        <v>91</v>
      </c>
      <c r="H1140" t="s">
        <v>382</v>
      </c>
      <c r="I1140" s="938" t="s">
        <v>488</v>
      </c>
      <c r="J1140" s="938" t="s">
        <v>444</v>
      </c>
      <c r="K1140" s="938" t="s">
        <v>448</v>
      </c>
      <c r="L1140" s="938" t="s">
        <v>442</v>
      </c>
      <c r="M1140" s="959" t="s">
        <v>456</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HUM_ASR_FY_2022</v>
      </c>
      <c r="AB1140" s="958">
        <f t="shared" si="192"/>
        <v>45032</v>
      </c>
      <c r="AC1140" t="str">
        <f t="shared" si="193"/>
        <v>Unaudited</v>
      </c>
    </row>
    <row r="1141" spans="1:29" ht="30" x14ac:dyDescent="0.25">
      <c r="A1141" t="s">
        <v>420</v>
      </c>
      <c r="B1141" t="s">
        <v>1385</v>
      </c>
      <c r="C1141" t="s">
        <v>1386</v>
      </c>
      <c r="D1141">
        <v>1900</v>
      </c>
      <c r="E1141" s="958">
        <v>1</v>
      </c>
      <c r="F1141" t="s">
        <v>438</v>
      </c>
      <c r="G1141" s="958">
        <v>91</v>
      </c>
      <c r="H1141" t="s">
        <v>382</v>
      </c>
      <c r="I1141" s="938" t="s">
        <v>488</v>
      </c>
      <c r="J1141" s="938" t="s">
        <v>444</v>
      </c>
      <c r="K1141" s="938" t="s">
        <v>449</v>
      </c>
      <c r="L1141" s="938">
        <v>9.1</v>
      </c>
      <c r="M1141" s="959" t="s">
        <v>185</v>
      </c>
      <c r="N1141" s="679">
        <f t="shared" ca="1" si="195"/>
        <v>182177.71999999991</v>
      </c>
      <c r="O1141" s="679">
        <f t="shared" ca="1" si="195"/>
        <v>29145.379999999997</v>
      </c>
      <c r="P1141" s="679">
        <f t="shared" ca="1" si="195"/>
        <v>0</v>
      </c>
      <c r="Q1141" s="679">
        <f t="shared" ca="1" si="195"/>
        <v>9070.5199999999986</v>
      </c>
      <c r="R1141" s="679">
        <f t="shared" ca="1" si="195"/>
        <v>53998.460000000014</v>
      </c>
      <c r="S1141" s="679">
        <f t="shared" ca="1" si="195"/>
        <v>576.1400000000001</v>
      </c>
      <c r="T1141" s="679">
        <f t="shared" ca="1" si="195"/>
        <v>0</v>
      </c>
      <c r="U1141" s="679">
        <f t="shared" ca="1" si="195"/>
        <v>0</v>
      </c>
      <c r="V1141" s="679">
        <f t="shared" ca="1" si="195"/>
        <v>341.33</v>
      </c>
      <c r="W1141" s="679">
        <f t="shared" ca="1" si="194"/>
        <v>89045.889999999883</v>
      </c>
      <c r="X1141" s="679">
        <f t="shared" ca="1" si="195"/>
        <v>0</v>
      </c>
      <c r="Y1141" s="679">
        <f t="shared" ca="1" si="195"/>
        <v>0</v>
      </c>
      <c r="Z1141" s="679">
        <f t="shared" ca="1" si="195"/>
        <v>0</v>
      </c>
      <c r="AA1141" t="str">
        <f t="shared" si="191"/>
        <v>HUM_ASR_FY_2022</v>
      </c>
      <c r="AB1141" s="958">
        <f t="shared" si="192"/>
        <v>45032</v>
      </c>
      <c r="AC1141" t="str">
        <f t="shared" si="193"/>
        <v>Unaudited</v>
      </c>
    </row>
    <row r="1142" spans="1:29" x14ac:dyDescent="0.25">
      <c r="A1142" t="s">
        <v>420</v>
      </c>
      <c r="B1142" t="s">
        <v>1385</v>
      </c>
      <c r="C1142" t="s">
        <v>1386</v>
      </c>
      <c r="D1142">
        <v>1900</v>
      </c>
      <c r="E1142" s="958">
        <v>1</v>
      </c>
      <c r="F1142" t="s">
        <v>438</v>
      </c>
      <c r="G1142" s="958">
        <v>91</v>
      </c>
      <c r="H1142" t="s">
        <v>382</v>
      </c>
      <c r="I1142" s="938" t="s">
        <v>488</v>
      </c>
      <c r="J1142" s="938" t="s">
        <v>444</v>
      </c>
      <c r="K1142" s="938" t="s">
        <v>449</v>
      </c>
      <c r="L1142" s="938" t="s">
        <v>106</v>
      </c>
      <c r="M1142" s="959" t="s">
        <v>186</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HUM_ASR_FY_2022</v>
      </c>
      <c r="AB1142" s="958">
        <f t="shared" si="192"/>
        <v>45032</v>
      </c>
      <c r="AC1142" t="str">
        <f t="shared" si="193"/>
        <v>Unaudited</v>
      </c>
    </row>
    <row r="1143" spans="1:29" x14ac:dyDescent="0.25">
      <c r="A1143" t="s">
        <v>420</v>
      </c>
      <c r="B1143" t="s">
        <v>1385</v>
      </c>
      <c r="C1143" t="s">
        <v>1386</v>
      </c>
      <c r="D1143">
        <v>1900</v>
      </c>
      <c r="E1143" s="958">
        <v>1</v>
      </c>
      <c r="F1143" t="s">
        <v>438</v>
      </c>
      <c r="G1143" s="958">
        <v>91</v>
      </c>
      <c r="H1143" t="s">
        <v>382</v>
      </c>
      <c r="I1143" s="938" t="s">
        <v>488</v>
      </c>
      <c r="J1143" s="938" t="s">
        <v>444</v>
      </c>
      <c r="K1143" s="938" t="s">
        <v>449</v>
      </c>
      <c r="L1143" s="946" t="s">
        <v>1321</v>
      </c>
      <c r="M1143" s="961" t="s">
        <v>1322</v>
      </c>
      <c r="N1143" s="679">
        <f t="shared" ca="1" si="195"/>
        <v>357358.92</v>
      </c>
      <c r="O1143" s="679">
        <f t="shared" ca="1" si="195"/>
        <v>8459.5</v>
      </c>
      <c r="P1143" s="679">
        <f t="shared" ca="1" si="195"/>
        <v>0</v>
      </c>
      <c r="Q1143" s="679">
        <f t="shared" ca="1" si="195"/>
        <v>40622.86</v>
      </c>
      <c r="R1143" s="679">
        <f t="shared" ca="1" si="195"/>
        <v>18976.62</v>
      </c>
      <c r="S1143" s="679">
        <f t="shared" ca="1" si="195"/>
        <v>289299.94</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HUM_ASR_FY_2022</v>
      </c>
      <c r="AB1143" s="958">
        <f t="shared" si="192"/>
        <v>45032</v>
      </c>
      <c r="AC1143" t="str">
        <f t="shared" si="193"/>
        <v>Unaudited</v>
      </c>
    </row>
    <row r="1144" spans="1:29" x14ac:dyDescent="0.25">
      <c r="A1144" t="s">
        <v>420</v>
      </c>
      <c r="B1144" t="s">
        <v>1385</v>
      </c>
      <c r="C1144" t="s">
        <v>1386</v>
      </c>
      <c r="D1144">
        <v>1900</v>
      </c>
      <c r="E1144" s="958">
        <v>1</v>
      </c>
      <c r="F1144" t="s">
        <v>438</v>
      </c>
      <c r="G1144" s="958">
        <v>91</v>
      </c>
      <c r="H1144" t="s">
        <v>382</v>
      </c>
      <c r="I1144" s="938" t="s">
        <v>488</v>
      </c>
      <c r="J1144" s="938" t="s">
        <v>444</v>
      </c>
      <c r="K1144" s="938" t="s">
        <v>449</v>
      </c>
      <c r="L1144" s="948" t="s">
        <v>107</v>
      </c>
      <c r="M1144" s="962" t="s">
        <v>187</v>
      </c>
      <c r="N1144" s="679">
        <f t="shared" ca="1" si="195"/>
        <v>257583.92000000025</v>
      </c>
      <c r="O1144" s="679">
        <f t="shared" ca="1" si="195"/>
        <v>115108.14000000022</v>
      </c>
      <c r="P1144" s="679">
        <f t="shared" ca="1" si="195"/>
        <v>11411.88</v>
      </c>
      <c r="Q1144" s="679">
        <f t="shared" ca="1" si="195"/>
        <v>95121.200000000012</v>
      </c>
      <c r="R1144" s="679">
        <f t="shared" ca="1" si="195"/>
        <v>25558.37</v>
      </c>
      <c r="S1144" s="679">
        <f t="shared" ca="1" si="195"/>
        <v>4232.5699999999988</v>
      </c>
      <c r="T1144" s="679">
        <f t="shared" ca="1" si="195"/>
        <v>4086.8300000000008</v>
      </c>
      <c r="U1144" s="679">
        <f t="shared" ca="1" si="195"/>
        <v>0</v>
      </c>
      <c r="V1144" s="679">
        <f t="shared" ca="1" si="195"/>
        <v>899.19999999999993</v>
      </c>
      <c r="W1144" s="679">
        <f t="shared" ca="1" si="194"/>
        <v>1165.73</v>
      </c>
      <c r="X1144" s="679">
        <f t="shared" ca="1" si="195"/>
        <v>0</v>
      </c>
      <c r="Y1144" s="679">
        <f t="shared" ca="1" si="195"/>
        <v>0</v>
      </c>
      <c r="Z1144" s="679">
        <f t="shared" ca="1" si="195"/>
        <v>0</v>
      </c>
      <c r="AA1144" t="str">
        <f t="shared" si="191"/>
        <v>HUM_ASR_FY_2022</v>
      </c>
      <c r="AB1144" s="958">
        <f t="shared" si="192"/>
        <v>45032</v>
      </c>
      <c r="AC1144" t="str">
        <f t="shared" si="193"/>
        <v>Unaudited</v>
      </c>
    </row>
    <row r="1145" spans="1:29" x14ac:dyDescent="0.25">
      <c r="A1145" t="s">
        <v>420</v>
      </c>
      <c r="B1145" t="s">
        <v>1385</v>
      </c>
      <c r="C1145" t="s">
        <v>1386</v>
      </c>
      <c r="D1145">
        <v>1900</v>
      </c>
      <c r="E1145" s="958">
        <v>1</v>
      </c>
      <c r="F1145" t="s">
        <v>438</v>
      </c>
      <c r="G1145" s="958">
        <v>91</v>
      </c>
      <c r="H1145" t="s">
        <v>382</v>
      </c>
      <c r="I1145" s="959" t="s">
        <v>488</v>
      </c>
      <c r="J1145" s="959" t="s">
        <v>444</v>
      </c>
      <c r="K1145" s="959" t="s">
        <v>449</v>
      </c>
      <c r="L1145" s="938" t="s">
        <v>108</v>
      </c>
      <c r="M1145" s="959" t="s">
        <v>160</v>
      </c>
      <c r="N1145" s="679">
        <f t="shared" ca="1" si="195"/>
        <v>1241093.4300000004</v>
      </c>
      <c r="O1145" s="679">
        <f t="shared" ca="1" si="195"/>
        <v>924627.54999999993</v>
      </c>
      <c r="P1145" s="679">
        <f t="shared" ca="1" si="195"/>
        <v>56187.220000000125</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169523.5900000002</v>
      </c>
      <c r="R1145" s="679">
        <f t="shared" ca="1" si="196"/>
        <v>53130.080000000002</v>
      </c>
      <c r="S1145" s="679">
        <f t="shared" ca="1" si="196"/>
        <v>4286.5999999999995</v>
      </c>
      <c r="T1145" s="679">
        <f t="shared" ca="1" si="196"/>
        <v>7530.85</v>
      </c>
      <c r="U1145" s="679">
        <f t="shared" ca="1" si="196"/>
        <v>0</v>
      </c>
      <c r="V1145" s="679">
        <f t="shared" ca="1" si="196"/>
        <v>6700.6400000000012</v>
      </c>
      <c r="W1145" s="679">
        <f t="shared" ca="1" si="194"/>
        <v>1661.7499999999998</v>
      </c>
      <c r="X1145" s="679">
        <f t="shared" ca="1" si="196"/>
        <v>7983.7300000000005</v>
      </c>
      <c r="Y1145" s="679">
        <f t="shared" ca="1" si="196"/>
        <v>9461.42</v>
      </c>
      <c r="Z1145" s="679">
        <f t="shared" ca="1" si="196"/>
        <v>0</v>
      </c>
      <c r="AA1145" t="str">
        <f t="shared" si="191"/>
        <v>HUM_ASR_FY_2022</v>
      </c>
      <c r="AB1145" s="958">
        <f t="shared" si="192"/>
        <v>45032</v>
      </c>
      <c r="AC1145" t="str">
        <f t="shared" si="193"/>
        <v>Unaudited</v>
      </c>
    </row>
    <row r="1146" spans="1:29" x14ac:dyDescent="0.25">
      <c r="A1146" t="s">
        <v>420</v>
      </c>
      <c r="B1146" t="s">
        <v>1385</v>
      </c>
      <c r="C1146" t="s">
        <v>1386</v>
      </c>
      <c r="D1146">
        <v>1900</v>
      </c>
      <c r="E1146" s="958">
        <v>1</v>
      </c>
      <c r="F1146" t="s">
        <v>438</v>
      </c>
      <c r="G1146" s="958">
        <v>91</v>
      </c>
      <c r="H1146" t="s">
        <v>382</v>
      </c>
      <c r="I1146" s="938" t="s">
        <v>488</v>
      </c>
      <c r="J1146" s="938" t="s">
        <v>444</v>
      </c>
      <c r="K1146" s="938" t="s">
        <v>449</v>
      </c>
      <c r="L1146" s="938" t="s">
        <v>109</v>
      </c>
      <c r="M1146" s="963" t="s">
        <v>134</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438266.81394627842</v>
      </c>
      <c r="O1146" s="679">
        <f t="shared" ca="1" si="196"/>
        <v>348073.04551337799</v>
      </c>
      <c r="P1146" s="679">
        <f t="shared" ca="1" si="196"/>
        <v>13667.195930735928</v>
      </c>
      <c r="Q1146" s="679">
        <f t="shared" ca="1" si="196"/>
        <v>33378.32722077924</v>
      </c>
      <c r="R1146" s="679">
        <f t="shared" ca="1" si="196"/>
        <v>10032.768147186143</v>
      </c>
      <c r="S1146" s="679">
        <f t="shared" ca="1" si="196"/>
        <v>14438.000666666663</v>
      </c>
      <c r="T1146" s="679">
        <f t="shared" ca="1" si="196"/>
        <v>2013.6197402597395</v>
      </c>
      <c r="U1146" s="679">
        <f t="shared" ca="1" si="196"/>
        <v>151.49333333333334</v>
      </c>
      <c r="V1146" s="679">
        <f t="shared" ca="1" si="196"/>
        <v>892.01752380952337</v>
      </c>
      <c r="W1146" s="679">
        <f t="shared" ca="1" si="194"/>
        <v>14.424000000000001</v>
      </c>
      <c r="X1146" s="679">
        <f t="shared" ca="1" si="196"/>
        <v>14185.637333333329</v>
      </c>
      <c r="Y1146" s="679">
        <f t="shared" ca="1" si="196"/>
        <v>1420.2845367965372</v>
      </c>
      <c r="Z1146" s="679">
        <f t="shared" ca="1" si="196"/>
        <v>0</v>
      </c>
      <c r="AA1146" t="str">
        <f t="shared" si="191"/>
        <v>HUM_ASR_FY_2022</v>
      </c>
      <c r="AB1146" s="958">
        <f t="shared" si="192"/>
        <v>45032</v>
      </c>
      <c r="AC1146" t="str">
        <f t="shared" si="193"/>
        <v>Unaudited</v>
      </c>
    </row>
    <row r="1147" spans="1:29" x14ac:dyDescent="0.25">
      <c r="A1147" t="s">
        <v>420</v>
      </c>
      <c r="B1147" t="s">
        <v>1385</v>
      </c>
      <c r="C1147" t="s">
        <v>1386</v>
      </c>
      <c r="D1147">
        <v>1900</v>
      </c>
      <c r="E1147" s="958">
        <v>1</v>
      </c>
      <c r="F1147" t="s">
        <v>438</v>
      </c>
      <c r="G1147" s="958">
        <v>91</v>
      </c>
      <c r="H1147" t="s">
        <v>382</v>
      </c>
      <c r="I1147" s="938" t="s">
        <v>488</v>
      </c>
      <c r="J1147" s="938" t="s">
        <v>444</v>
      </c>
      <c r="K1147" s="938" t="s">
        <v>449</v>
      </c>
      <c r="L1147" s="938" t="s">
        <v>110</v>
      </c>
      <c r="M1147" s="963" t="s">
        <v>162</v>
      </c>
      <c r="N1147" s="679">
        <f t="shared" ca="1" si="197"/>
        <v>11703.261853834598</v>
      </c>
      <c r="O1147" s="679">
        <f t="shared" ca="1" si="196"/>
        <v>8719.0521465572001</v>
      </c>
      <c r="P1147" s="679">
        <f t="shared" ca="1" si="196"/>
        <v>529.83420313409738</v>
      </c>
      <c r="Q1147" s="679">
        <f t="shared" ca="1" si="196"/>
        <v>1598.5734161626319</v>
      </c>
      <c r="R1147" s="679">
        <f t="shared" ca="1" si="196"/>
        <v>501.00598675732283</v>
      </c>
      <c r="S1147" s="679">
        <f t="shared" ca="1" si="196"/>
        <v>40.421777321508642</v>
      </c>
      <c r="T1147" s="679">
        <f t="shared" ca="1" si="196"/>
        <v>71.014403429683995</v>
      </c>
      <c r="U1147" s="679">
        <f t="shared" ca="1" si="196"/>
        <v>0</v>
      </c>
      <c r="V1147" s="679">
        <f t="shared" ca="1" si="196"/>
        <v>63.18568982214196</v>
      </c>
      <c r="W1147" s="679">
        <f t="shared" ca="1" si="194"/>
        <v>15.669968848042032</v>
      </c>
      <c r="X1147" s="679">
        <f t="shared" ca="1" si="196"/>
        <v>75.28497089885883</v>
      </c>
      <c r="Y1147" s="679">
        <f t="shared" ca="1" si="196"/>
        <v>89.219290903109297</v>
      </c>
      <c r="Z1147" s="679">
        <f t="shared" ca="1" si="196"/>
        <v>0</v>
      </c>
      <c r="AA1147" t="str">
        <f t="shared" si="191"/>
        <v>HUM_ASR_FY_2022</v>
      </c>
      <c r="AB1147" s="958">
        <f t="shared" si="192"/>
        <v>45032</v>
      </c>
      <c r="AC1147" t="str">
        <f t="shared" si="193"/>
        <v>Unaudited</v>
      </c>
    </row>
    <row r="1148" spans="1:29" x14ac:dyDescent="0.25">
      <c r="A1148" t="s">
        <v>420</v>
      </c>
      <c r="B1148" t="s">
        <v>1385</v>
      </c>
      <c r="C1148" t="s">
        <v>1386</v>
      </c>
      <c r="D1148">
        <v>1900</v>
      </c>
      <c r="E1148" s="958">
        <v>1</v>
      </c>
      <c r="F1148" t="s">
        <v>438</v>
      </c>
      <c r="G1148" s="958">
        <v>91</v>
      </c>
      <c r="H1148" t="s">
        <v>382</v>
      </c>
      <c r="I1148" s="938" t="s">
        <v>488</v>
      </c>
      <c r="J1148" s="938" t="s">
        <v>444</v>
      </c>
      <c r="K1148" s="938" t="s">
        <v>449</v>
      </c>
      <c r="L1148" s="938" t="s">
        <v>111</v>
      </c>
      <c r="M1148" s="963" t="s">
        <v>463</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HUM_ASR_FY_2022</v>
      </c>
      <c r="AB1148" s="958">
        <f t="shared" si="192"/>
        <v>45032</v>
      </c>
      <c r="AC1148" t="str">
        <f t="shared" si="193"/>
        <v>Unaudited</v>
      </c>
    </row>
    <row r="1149" spans="1:29" x14ac:dyDescent="0.25">
      <c r="A1149" t="s">
        <v>420</v>
      </c>
      <c r="B1149" t="s">
        <v>1385</v>
      </c>
      <c r="C1149" t="s">
        <v>1386</v>
      </c>
      <c r="D1149">
        <v>1900</v>
      </c>
      <c r="E1149" s="958">
        <v>1</v>
      </c>
      <c r="F1149" t="s">
        <v>438</v>
      </c>
      <c r="G1149" s="958">
        <v>91</v>
      </c>
      <c r="H1149" t="s">
        <v>382</v>
      </c>
      <c r="I1149" s="938" t="s">
        <v>488</v>
      </c>
      <c r="J1149" s="938" t="s">
        <v>444</v>
      </c>
      <c r="K1149" s="938" t="s">
        <v>6</v>
      </c>
      <c r="L1149" s="938" t="s">
        <v>117</v>
      </c>
      <c r="M1149" s="963" t="s">
        <v>188</v>
      </c>
      <c r="N1149" s="679">
        <f t="shared" ca="1" si="197"/>
        <v>496044.26999999979</v>
      </c>
      <c r="O1149" s="679">
        <f t="shared" ca="1" si="196"/>
        <v>191958.89</v>
      </c>
      <c r="P1149" s="679">
        <f t="shared" ca="1" si="196"/>
        <v>25837.620000000003</v>
      </c>
      <c r="Q1149" s="679">
        <f t="shared" ca="1" si="196"/>
        <v>97771.129999999815</v>
      </c>
      <c r="R1149" s="679">
        <f t="shared" ca="1" si="196"/>
        <v>86369.089999999982</v>
      </c>
      <c r="S1149" s="679">
        <f t="shared" ca="1" si="196"/>
        <v>15172.48</v>
      </c>
      <c r="T1149" s="679">
        <f t="shared" ca="1" si="196"/>
        <v>506.76</v>
      </c>
      <c r="U1149" s="679">
        <f t="shared" ca="1" si="196"/>
        <v>179.38</v>
      </c>
      <c r="V1149" s="679">
        <f t="shared" ca="1" si="196"/>
        <v>1813.6</v>
      </c>
      <c r="W1149" s="679">
        <f t="shared" ca="1" si="194"/>
        <v>0</v>
      </c>
      <c r="X1149" s="679">
        <f t="shared" ca="1" si="196"/>
        <v>60572.109999999971</v>
      </c>
      <c r="Y1149" s="679">
        <f t="shared" ca="1" si="196"/>
        <v>15863.209999999997</v>
      </c>
      <c r="Z1149" s="679">
        <f t="shared" ca="1" si="196"/>
        <v>0</v>
      </c>
      <c r="AA1149" t="str">
        <f t="shared" si="191"/>
        <v>HUM_ASR_FY_2022</v>
      </c>
      <c r="AB1149" s="958">
        <f t="shared" si="192"/>
        <v>45032</v>
      </c>
      <c r="AC1149" t="str">
        <f t="shared" si="193"/>
        <v>Unaudited</v>
      </c>
    </row>
    <row r="1150" spans="1:29" x14ac:dyDescent="0.25">
      <c r="A1150" t="s">
        <v>420</v>
      </c>
      <c r="B1150" t="s">
        <v>1385</v>
      </c>
      <c r="C1150" t="s">
        <v>1386</v>
      </c>
      <c r="D1150">
        <v>1900</v>
      </c>
      <c r="E1150" s="958">
        <v>1</v>
      </c>
      <c r="F1150" t="s">
        <v>438</v>
      </c>
      <c r="G1150" s="958">
        <v>91</v>
      </c>
      <c r="H1150" t="s">
        <v>382</v>
      </c>
      <c r="I1150" s="938" t="s">
        <v>488</v>
      </c>
      <c r="J1150" s="938" t="s">
        <v>444</v>
      </c>
      <c r="K1150" s="938" t="s">
        <v>6</v>
      </c>
      <c r="L1150" s="938" t="s">
        <v>45</v>
      </c>
      <c r="M1150" s="963" t="s">
        <v>163</v>
      </c>
      <c r="N1150" s="679">
        <f t="shared" ca="1" si="197"/>
        <v>38736.236053721368</v>
      </c>
      <c r="O1150" s="679">
        <f t="shared" ca="1" si="196"/>
        <v>24422.564486621814</v>
      </c>
      <c r="P1150" s="679">
        <f t="shared" ca="1" si="196"/>
        <v>1844.0040692640694</v>
      </c>
      <c r="Q1150" s="679">
        <f t="shared" ca="1" si="196"/>
        <v>5078.4427792207789</v>
      </c>
      <c r="R1150" s="679">
        <f t="shared" ca="1" si="196"/>
        <v>1741.6718528138526</v>
      </c>
      <c r="S1150" s="679">
        <f t="shared" ca="1" si="196"/>
        <v>2669.2693333333332</v>
      </c>
      <c r="T1150" s="679">
        <f t="shared" ca="1" si="196"/>
        <v>13.90025974025974</v>
      </c>
      <c r="U1150" s="679">
        <f t="shared" ca="1" si="196"/>
        <v>15.486666666666668</v>
      </c>
      <c r="V1150" s="679">
        <f t="shared" ca="1" si="196"/>
        <v>80.032476190476189</v>
      </c>
      <c r="W1150" s="679">
        <f t="shared" ca="1" si="194"/>
        <v>9.6000000000000002E-2</v>
      </c>
      <c r="X1150" s="679">
        <f t="shared" ca="1" si="196"/>
        <v>2623.6826666666666</v>
      </c>
      <c r="Y1150" s="679">
        <f t="shared" ca="1" si="196"/>
        <v>247.08546320346318</v>
      </c>
      <c r="Z1150" s="679">
        <f t="shared" ca="1" si="196"/>
        <v>0</v>
      </c>
      <c r="AA1150" t="str">
        <f t="shared" si="191"/>
        <v>HUM_ASR_FY_2022</v>
      </c>
      <c r="AB1150" s="958">
        <f t="shared" si="192"/>
        <v>45032</v>
      </c>
      <c r="AC1150" t="str">
        <f t="shared" si="193"/>
        <v>Unaudited</v>
      </c>
    </row>
    <row r="1151" spans="1:29" x14ac:dyDescent="0.25">
      <c r="A1151" t="s">
        <v>420</v>
      </c>
      <c r="B1151" t="s">
        <v>1385</v>
      </c>
      <c r="C1151" t="s">
        <v>1386</v>
      </c>
      <c r="D1151">
        <v>1900</v>
      </c>
      <c r="E1151" s="958">
        <v>1</v>
      </c>
      <c r="F1151" t="s">
        <v>438</v>
      </c>
      <c r="G1151" s="958">
        <v>91</v>
      </c>
      <c r="H1151" t="s">
        <v>382</v>
      </c>
      <c r="I1151" s="938" t="s">
        <v>488</v>
      </c>
      <c r="J1151" s="938" t="s">
        <v>444</v>
      </c>
      <c r="K1151" s="938" t="s">
        <v>6</v>
      </c>
      <c r="L1151" s="938" t="s">
        <v>46</v>
      </c>
      <c r="M1151" s="963" t="s">
        <v>164</v>
      </c>
      <c r="N1151" s="679">
        <f t="shared" ca="1" si="197"/>
        <v>2461.9180799696655</v>
      </c>
      <c r="O1151" s="679">
        <f t="shared" ca="1" si="196"/>
        <v>952.7114624303764</v>
      </c>
      <c r="P1151" s="679">
        <f t="shared" ca="1" si="196"/>
        <v>128.23473159237554</v>
      </c>
      <c r="Q1151" s="679">
        <f t="shared" ca="1" si="196"/>
        <v>485.24804579652579</v>
      </c>
      <c r="R1151" s="679">
        <f t="shared" ca="1" si="196"/>
        <v>428.65856352201644</v>
      </c>
      <c r="S1151" s="679">
        <f t="shared" ca="1" si="196"/>
        <v>75.302558842133521</v>
      </c>
      <c r="T1151" s="679">
        <f t="shared" ca="1" si="196"/>
        <v>2.5151013360267789</v>
      </c>
      <c r="U1151" s="679">
        <f t="shared" ca="1" si="196"/>
        <v>0.890281154109408</v>
      </c>
      <c r="V1151" s="679">
        <f t="shared" ca="1" si="196"/>
        <v>9.0010809515710903</v>
      </c>
      <c r="W1151" s="679">
        <f t="shared" ca="1" si="194"/>
        <v>0</v>
      </c>
      <c r="X1151" s="679">
        <f t="shared" ca="1" si="196"/>
        <v>300.62553237619568</v>
      </c>
      <c r="Y1151" s="679">
        <f t="shared" ca="1" si="196"/>
        <v>78.730721968334819</v>
      </c>
      <c r="Z1151" s="679">
        <f t="shared" ca="1" si="196"/>
        <v>0</v>
      </c>
      <c r="AA1151" t="str">
        <f t="shared" si="191"/>
        <v>HUM_ASR_FY_2022</v>
      </c>
      <c r="AB1151" s="958">
        <f t="shared" si="192"/>
        <v>45032</v>
      </c>
      <c r="AC1151" t="str">
        <f t="shared" si="193"/>
        <v>Unaudited</v>
      </c>
    </row>
    <row r="1152" spans="1:29" x14ac:dyDescent="0.25">
      <c r="A1152" t="s">
        <v>420</v>
      </c>
      <c r="B1152" t="s">
        <v>1385</v>
      </c>
      <c r="C1152" t="s">
        <v>1386</v>
      </c>
      <c r="D1152">
        <v>1900</v>
      </c>
      <c r="E1152" s="958">
        <v>1</v>
      </c>
      <c r="F1152" t="s">
        <v>438</v>
      </c>
      <c r="G1152" s="958">
        <v>91</v>
      </c>
      <c r="H1152" t="s">
        <v>382</v>
      </c>
      <c r="I1152" s="938" t="s">
        <v>488</v>
      </c>
      <c r="J1152" s="938" t="s">
        <v>444</v>
      </c>
      <c r="K1152" s="938" t="s">
        <v>6</v>
      </c>
      <c r="L1152" s="946" t="s">
        <v>165</v>
      </c>
      <c r="M1152" s="961" t="s">
        <v>461</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HUM_ASR_FY_2022</v>
      </c>
      <c r="AB1152" s="958">
        <f t="shared" si="192"/>
        <v>45032</v>
      </c>
      <c r="AC1152" t="str">
        <f t="shared" si="193"/>
        <v>Unaudited</v>
      </c>
    </row>
    <row r="1153" spans="1:29" x14ac:dyDescent="0.25">
      <c r="A1153" t="s">
        <v>420</v>
      </c>
      <c r="B1153" t="s">
        <v>1385</v>
      </c>
      <c r="C1153" t="s">
        <v>1386</v>
      </c>
      <c r="D1153">
        <v>1900</v>
      </c>
      <c r="E1153" s="958">
        <v>1</v>
      </c>
      <c r="F1153" t="s">
        <v>438</v>
      </c>
      <c r="G1153" s="958">
        <v>91</v>
      </c>
      <c r="H1153" t="s">
        <v>382</v>
      </c>
      <c r="I1153" s="963" t="s">
        <v>488</v>
      </c>
      <c r="J1153" s="963" t="s">
        <v>444</v>
      </c>
      <c r="K1153" s="963" t="s">
        <v>434</v>
      </c>
      <c r="L1153" s="938" t="s">
        <v>120</v>
      </c>
      <c r="M1153" s="963" t="s">
        <v>32</v>
      </c>
      <c r="N1153" s="679">
        <f t="shared" ca="1" si="197"/>
        <v>-58486.410909090911</v>
      </c>
      <c r="O1153" s="679">
        <f t="shared" ca="1" si="196"/>
        <v>-29572.806509207934</v>
      </c>
      <c r="P1153" s="679">
        <f t="shared" ca="1" si="196"/>
        <v>-2752.1214276166606</v>
      </c>
      <c r="Q1153" s="679">
        <f t="shared" ca="1" si="196"/>
        <v>-15594.904222786769</v>
      </c>
      <c r="R1153" s="679">
        <f t="shared" ca="1" si="196"/>
        <v>-5978.7036837677751</v>
      </c>
      <c r="S1153" s="679">
        <f t="shared" ca="1" si="196"/>
        <v>-995.13601060926453</v>
      </c>
      <c r="T1153" s="679">
        <f t="shared" ca="1" si="196"/>
        <v>-186.64082515211928</v>
      </c>
      <c r="U1153" s="679">
        <f t="shared" ca="1" si="196"/>
        <v>-5.148892380228582</v>
      </c>
      <c r="V1153" s="679">
        <f t="shared" ca="1" si="196"/>
        <v>-646.58107178011085</v>
      </c>
      <c r="W1153" s="679">
        <f t="shared" ca="1" si="194"/>
        <v>-165.0359500340013</v>
      </c>
      <c r="X1153" s="679">
        <f t="shared" ca="1" si="196"/>
        <v>-715.41486008707363</v>
      </c>
      <c r="Y1153" s="679">
        <f t="shared" ca="1" si="196"/>
        <v>-1873.9174556689686</v>
      </c>
      <c r="Z1153" s="679">
        <f t="shared" ca="1" si="196"/>
        <v>0</v>
      </c>
      <c r="AA1153" t="str">
        <f t="shared" si="191"/>
        <v>HUM_ASR_FY_2022</v>
      </c>
      <c r="AB1153" s="958">
        <f t="shared" si="192"/>
        <v>45032</v>
      </c>
      <c r="AC1153" t="str">
        <f t="shared" si="193"/>
        <v>Unaudited</v>
      </c>
    </row>
    <row r="1154" spans="1:29" x14ac:dyDescent="0.25">
      <c r="A1154" t="s">
        <v>420</v>
      </c>
      <c r="B1154" t="s">
        <v>1385</v>
      </c>
      <c r="C1154" t="s">
        <v>1386</v>
      </c>
      <c r="D1154">
        <v>1900</v>
      </c>
      <c r="E1154" s="958">
        <v>1</v>
      </c>
      <c r="F1154" t="s">
        <v>438</v>
      </c>
      <c r="G1154" s="958">
        <v>91</v>
      </c>
      <c r="H1154" t="s">
        <v>382</v>
      </c>
      <c r="I1154" s="938" t="s">
        <v>488</v>
      </c>
      <c r="J1154" s="938" t="s">
        <v>444</v>
      </c>
      <c r="K1154" s="938" t="s">
        <v>434</v>
      </c>
      <c r="L1154" s="944" t="s">
        <v>943</v>
      </c>
      <c r="M1154" s="964" t="s">
        <v>935</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HUM_ASR_FY_2022</v>
      </c>
      <c r="AB1154" s="958">
        <f t="shared" ref="AB1154:AB1217" si="199">file_date</f>
        <v>45032</v>
      </c>
      <c r="AC1154" t="str">
        <f t="shared" ref="AC1154:AC1217" si="200">status</f>
        <v>Unaudited</v>
      </c>
    </row>
    <row r="1155" spans="1:29" x14ac:dyDescent="0.25">
      <c r="A1155" t="s">
        <v>420</v>
      </c>
      <c r="B1155" t="s">
        <v>1385</v>
      </c>
      <c r="C1155" t="s">
        <v>1386</v>
      </c>
      <c r="D1155">
        <v>1900</v>
      </c>
      <c r="E1155" s="958">
        <v>1</v>
      </c>
      <c r="F1155" t="s">
        <v>438</v>
      </c>
      <c r="G1155" s="958">
        <v>91</v>
      </c>
      <c r="H1155" t="s">
        <v>382</v>
      </c>
      <c r="I1155" s="938" t="s">
        <v>488</v>
      </c>
      <c r="J1155" s="938" t="s">
        <v>444</v>
      </c>
      <c r="K1155" s="938" t="s">
        <v>434</v>
      </c>
      <c r="L1155" s="944" t="s">
        <v>167</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HUM_ASR_FY_2022</v>
      </c>
      <c r="AB1155" s="958">
        <f t="shared" si="199"/>
        <v>45032</v>
      </c>
      <c r="AC1155" t="str">
        <f t="shared" si="200"/>
        <v>Unaudited</v>
      </c>
    </row>
    <row r="1156" spans="1:29" x14ac:dyDescent="0.25">
      <c r="A1156" t="s">
        <v>420</v>
      </c>
      <c r="B1156" t="s">
        <v>1385</v>
      </c>
      <c r="C1156" t="s">
        <v>1386</v>
      </c>
      <c r="D1156">
        <v>1900</v>
      </c>
      <c r="E1156" s="958">
        <v>1</v>
      </c>
      <c r="F1156" t="s">
        <v>438</v>
      </c>
      <c r="G1156" s="958">
        <v>91</v>
      </c>
      <c r="H1156" t="s">
        <v>382</v>
      </c>
      <c r="I1156" s="938" t="s">
        <v>488</v>
      </c>
      <c r="J1156" s="938" t="s">
        <v>444</v>
      </c>
      <c r="K1156" s="938" t="s">
        <v>434</v>
      </c>
      <c r="L1156" s="948" t="s">
        <v>168</v>
      </c>
      <c r="M1156" s="965" t="s">
        <v>329</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HUM_ASR_FY_2022</v>
      </c>
      <c r="AB1156" s="958">
        <f t="shared" si="199"/>
        <v>45032</v>
      </c>
      <c r="AC1156" t="str">
        <f t="shared" si="200"/>
        <v>Unaudited</v>
      </c>
    </row>
    <row r="1157" spans="1:29" x14ac:dyDescent="0.25">
      <c r="A1157" t="s">
        <v>420</v>
      </c>
      <c r="B1157" t="s">
        <v>1385</v>
      </c>
      <c r="C1157" t="s">
        <v>1386</v>
      </c>
      <c r="D1157">
        <v>1900</v>
      </c>
      <c r="E1157" s="958">
        <v>1</v>
      </c>
      <c r="F1157" t="s">
        <v>438</v>
      </c>
      <c r="G1157" s="958">
        <v>91</v>
      </c>
      <c r="H1157" t="s">
        <v>382</v>
      </c>
      <c r="I1157" s="964" t="s">
        <v>488</v>
      </c>
      <c r="J1157" s="964" t="s">
        <v>450</v>
      </c>
      <c r="K1157" s="964" t="s">
        <v>435</v>
      </c>
      <c r="L1157" s="944" t="s">
        <v>121</v>
      </c>
      <c r="M1157" s="964" t="s">
        <v>27</v>
      </c>
      <c r="N1157" s="679">
        <f t="shared" ca="1" si="197"/>
        <v>3246900.9658025252</v>
      </c>
      <c r="O1157" s="679">
        <f t="shared" ca="1" si="196"/>
        <v>29800.945802007132</v>
      </c>
      <c r="P1157" s="679">
        <f t="shared" ca="1" si="196"/>
        <v>3217100.0200005178</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HUM_ASR_FY_2022</v>
      </c>
      <c r="AB1157" s="958">
        <f t="shared" si="199"/>
        <v>45032</v>
      </c>
      <c r="AC1157" t="str">
        <f t="shared" si="200"/>
        <v>Unaudited</v>
      </c>
    </row>
    <row r="1158" spans="1:29" x14ac:dyDescent="0.25">
      <c r="A1158" t="s">
        <v>420</v>
      </c>
      <c r="B1158" t="s">
        <v>1385</v>
      </c>
      <c r="C1158" t="s">
        <v>1386</v>
      </c>
      <c r="D1158">
        <v>1900</v>
      </c>
      <c r="E1158" s="958">
        <v>1</v>
      </c>
      <c r="F1158" t="s">
        <v>438</v>
      </c>
      <c r="G1158" s="958">
        <v>91</v>
      </c>
      <c r="H1158" t="s">
        <v>382</v>
      </c>
      <c r="I1158" s="938" t="s">
        <v>488</v>
      </c>
      <c r="J1158" s="938" t="s">
        <v>450</v>
      </c>
      <c r="K1158" s="938" t="s">
        <v>435</v>
      </c>
      <c r="L1158" s="938" t="s">
        <v>122</v>
      </c>
      <c r="M1158" s="963" t="s">
        <v>97</v>
      </c>
      <c r="N1158" s="679">
        <f t="shared" ca="1" si="197"/>
        <v>132057.13457179768</v>
      </c>
      <c r="O1158" s="679">
        <f t="shared" ca="1" si="196"/>
        <v>0</v>
      </c>
      <c r="P1158" s="679">
        <f t="shared" ca="1" si="196"/>
        <v>132057.13457179768</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HUM_ASR_FY_2022</v>
      </c>
      <c r="AB1158" s="958">
        <f t="shared" si="199"/>
        <v>45032</v>
      </c>
      <c r="AC1158" t="str">
        <f t="shared" si="200"/>
        <v>Unaudited</v>
      </c>
    </row>
    <row r="1159" spans="1:29" x14ac:dyDescent="0.25">
      <c r="A1159" t="s">
        <v>420</v>
      </c>
      <c r="B1159" t="s">
        <v>1385</v>
      </c>
      <c r="C1159" t="s">
        <v>1386</v>
      </c>
      <c r="D1159">
        <v>1900</v>
      </c>
      <c r="E1159" s="958">
        <v>1</v>
      </c>
      <c r="F1159" t="s">
        <v>438</v>
      </c>
      <c r="G1159" s="958">
        <v>91</v>
      </c>
      <c r="H1159" t="s">
        <v>382</v>
      </c>
      <c r="I1159" s="938" t="s">
        <v>488</v>
      </c>
      <c r="J1159" s="938" t="s">
        <v>450</v>
      </c>
      <c r="K1159" s="938" t="s">
        <v>435</v>
      </c>
      <c r="L1159" s="938" t="s">
        <v>123</v>
      </c>
      <c r="M1159" s="963" t="s">
        <v>98</v>
      </c>
      <c r="N1159" s="679">
        <f t="shared" ca="1" si="197"/>
        <v>272704.74898657238</v>
      </c>
      <c r="O1159" s="679">
        <f t="shared" ca="1" si="196"/>
        <v>0</v>
      </c>
      <c r="P1159" s="679">
        <f t="shared" ca="1" si="196"/>
        <v>272704.74898657238</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HUM_ASR_FY_2022</v>
      </c>
      <c r="AB1159" s="958">
        <f t="shared" si="199"/>
        <v>45032</v>
      </c>
      <c r="AC1159" t="str">
        <f t="shared" si="200"/>
        <v>Unaudited</v>
      </c>
    </row>
    <row r="1160" spans="1:29" x14ac:dyDescent="0.25">
      <c r="A1160" t="s">
        <v>420</v>
      </c>
      <c r="B1160" t="s">
        <v>1385</v>
      </c>
      <c r="C1160" t="s">
        <v>1386</v>
      </c>
      <c r="D1160">
        <v>1900</v>
      </c>
      <c r="E1160" s="958">
        <v>1</v>
      </c>
      <c r="F1160" t="s">
        <v>438</v>
      </c>
      <c r="G1160" s="958">
        <v>91</v>
      </c>
      <c r="H1160" t="s">
        <v>382</v>
      </c>
      <c r="I1160" s="938" t="s">
        <v>488</v>
      </c>
      <c r="J1160" s="938" t="s">
        <v>450</v>
      </c>
      <c r="K1160" s="938" t="s">
        <v>435</v>
      </c>
      <c r="L1160" s="938" t="s">
        <v>124</v>
      </c>
      <c r="M1160" s="963" t="s">
        <v>99</v>
      </c>
      <c r="N1160" s="679">
        <f t="shared" ca="1" si="197"/>
        <v>207058.03266745241</v>
      </c>
      <c r="O1160" s="679">
        <f t="shared" ca="1" si="196"/>
        <v>0</v>
      </c>
      <c r="P1160" s="679">
        <f t="shared" ca="1" si="196"/>
        <v>207058.03266745241</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HUM_ASR_FY_2022</v>
      </c>
      <c r="AB1160" s="958">
        <f t="shared" si="199"/>
        <v>45032</v>
      </c>
      <c r="AC1160" t="str">
        <f t="shared" si="200"/>
        <v>Unaudited</v>
      </c>
    </row>
    <row r="1161" spans="1:29" x14ac:dyDescent="0.25">
      <c r="A1161" t="s">
        <v>420</v>
      </c>
      <c r="B1161" t="s">
        <v>1385</v>
      </c>
      <c r="C1161" t="s">
        <v>1386</v>
      </c>
      <c r="D1161">
        <v>1900</v>
      </c>
      <c r="E1161" s="958">
        <v>1</v>
      </c>
      <c r="F1161" t="s">
        <v>438</v>
      </c>
      <c r="G1161" s="958">
        <v>91</v>
      </c>
      <c r="H1161" t="s">
        <v>382</v>
      </c>
      <c r="I1161" s="938" t="s">
        <v>488</v>
      </c>
      <c r="J1161" s="938" t="s">
        <v>450</v>
      </c>
      <c r="K1161" s="938" t="s">
        <v>435</v>
      </c>
      <c r="L1161" s="946" t="s">
        <v>125</v>
      </c>
      <c r="M1161" s="961" t="s">
        <v>100</v>
      </c>
      <c r="N1161" s="679">
        <f t="shared" ca="1" si="197"/>
        <v>225439.1331355593</v>
      </c>
      <c r="O1161" s="679">
        <f t="shared" ca="1" si="196"/>
        <v>-222914.45580025387</v>
      </c>
      <c r="P1161" s="679">
        <f t="shared" ca="1" si="196"/>
        <v>448353.58893581317</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HUM_ASR_FY_2022</v>
      </c>
      <c r="AB1161" s="958">
        <f t="shared" si="199"/>
        <v>45032</v>
      </c>
      <c r="AC1161" t="str">
        <f t="shared" si="200"/>
        <v>Unaudited</v>
      </c>
    </row>
    <row r="1162" spans="1:29" x14ac:dyDescent="0.25">
      <c r="A1162" t="s">
        <v>420</v>
      </c>
      <c r="B1162" t="s">
        <v>1385</v>
      </c>
      <c r="C1162" t="s">
        <v>1386</v>
      </c>
      <c r="D1162">
        <v>1900</v>
      </c>
      <c r="E1162" s="958">
        <v>1</v>
      </c>
      <c r="F1162" t="s">
        <v>438</v>
      </c>
      <c r="G1162" s="958">
        <v>91</v>
      </c>
      <c r="H1162" t="s">
        <v>382</v>
      </c>
      <c r="I1162" s="963" t="s">
        <v>488</v>
      </c>
      <c r="J1162" s="963" t="s">
        <v>450</v>
      </c>
      <c r="K1162" s="963" t="s">
        <v>435</v>
      </c>
      <c r="L1162" s="938" t="s">
        <v>126</v>
      </c>
      <c r="M1162" s="963" t="s">
        <v>28</v>
      </c>
      <c r="N1162" s="679">
        <f t="shared" ca="1" si="197"/>
        <v>25854.208187042921</v>
      </c>
      <c r="O1162" s="679">
        <f t="shared" ca="1" si="196"/>
        <v>0</v>
      </c>
      <c r="P1162" s="679">
        <f t="shared" ca="1" si="196"/>
        <v>25854.208187042921</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HUM_ASR_FY_2022</v>
      </c>
      <c r="AB1162" s="958">
        <f t="shared" si="199"/>
        <v>45032</v>
      </c>
      <c r="AC1162" t="str">
        <f t="shared" si="200"/>
        <v>Unaudited</v>
      </c>
    </row>
    <row r="1163" spans="1:29" x14ac:dyDescent="0.25">
      <c r="A1163" t="s">
        <v>420</v>
      </c>
      <c r="B1163" t="s">
        <v>1385</v>
      </c>
      <c r="C1163" t="s">
        <v>1386</v>
      </c>
      <c r="D1163">
        <v>1900</v>
      </c>
      <c r="E1163" s="958">
        <v>1</v>
      </c>
      <c r="F1163" t="s">
        <v>438</v>
      </c>
      <c r="G1163" s="958">
        <v>91</v>
      </c>
      <c r="H1163" t="s">
        <v>382</v>
      </c>
      <c r="I1163" s="938" t="s">
        <v>488</v>
      </c>
      <c r="J1163" s="938" t="s">
        <v>436</v>
      </c>
      <c r="K1163" s="938" t="s">
        <v>436</v>
      </c>
      <c r="L1163" s="938" t="s">
        <v>128</v>
      </c>
      <c r="M1163" s="963" t="s">
        <v>326</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HUM_ASR_FY_2022</v>
      </c>
      <c r="AB1163" s="958">
        <f t="shared" si="199"/>
        <v>45032</v>
      </c>
      <c r="AC1163" t="str">
        <f t="shared" si="200"/>
        <v>Unaudited</v>
      </c>
    </row>
    <row r="1164" spans="1:29" x14ac:dyDescent="0.25">
      <c r="A1164" t="s">
        <v>420</v>
      </c>
      <c r="B1164" t="s">
        <v>1385</v>
      </c>
      <c r="C1164" t="s">
        <v>1386</v>
      </c>
      <c r="D1164">
        <v>1900</v>
      </c>
      <c r="E1164" s="958">
        <v>1</v>
      </c>
      <c r="F1164" t="s">
        <v>438</v>
      </c>
      <c r="G1164" s="958">
        <v>91</v>
      </c>
      <c r="H1164" t="s">
        <v>382</v>
      </c>
      <c r="I1164" s="938" t="s">
        <v>488</v>
      </c>
      <c r="J1164" s="938" t="s">
        <v>436</v>
      </c>
      <c r="K1164" s="938" t="s">
        <v>436</v>
      </c>
      <c r="L1164" s="938" t="s">
        <v>129</v>
      </c>
      <c r="M1164" s="963" t="s">
        <v>325</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HUM_ASR_FY_2022</v>
      </c>
      <c r="AB1164" s="958">
        <f t="shared" si="199"/>
        <v>45032</v>
      </c>
      <c r="AC1164" t="str">
        <f t="shared" si="200"/>
        <v>Unaudited</v>
      </c>
    </row>
    <row r="1165" spans="1:29" ht="30" x14ac:dyDescent="0.25">
      <c r="A1165" t="s">
        <v>420</v>
      </c>
      <c r="B1165" t="s">
        <v>1385</v>
      </c>
      <c r="C1165" t="s">
        <v>1386</v>
      </c>
      <c r="D1165">
        <v>1900</v>
      </c>
      <c r="E1165" s="958">
        <v>1</v>
      </c>
      <c r="F1165" t="s">
        <v>438</v>
      </c>
      <c r="G1165" s="958">
        <v>91</v>
      </c>
      <c r="H1165" t="s">
        <v>382</v>
      </c>
      <c r="I1165" s="938" t="s">
        <v>488</v>
      </c>
      <c r="J1165" s="938" t="s">
        <v>436</v>
      </c>
      <c r="K1165" s="938" t="s">
        <v>436</v>
      </c>
      <c r="L1165" s="938" t="s">
        <v>130</v>
      </c>
      <c r="M1165" s="963" t="s">
        <v>179</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HUM_ASR_FY_2022</v>
      </c>
      <c r="AB1165" s="958">
        <f t="shared" si="199"/>
        <v>45032</v>
      </c>
      <c r="AC1165" t="str">
        <f t="shared" si="200"/>
        <v>Unaudited</v>
      </c>
    </row>
    <row r="1166" spans="1:29" x14ac:dyDescent="0.25">
      <c r="A1166" t="s">
        <v>420</v>
      </c>
      <c r="B1166" t="s">
        <v>1385</v>
      </c>
      <c r="C1166" t="s">
        <v>1386</v>
      </c>
      <c r="D1166">
        <v>1900</v>
      </c>
      <c r="E1166" s="958">
        <v>1</v>
      </c>
      <c r="F1166" t="s">
        <v>438</v>
      </c>
      <c r="G1166" s="958">
        <v>91</v>
      </c>
      <c r="H1166" t="s">
        <v>382</v>
      </c>
      <c r="I1166" s="938" t="s">
        <v>488</v>
      </c>
      <c r="J1166" s="938" t="s">
        <v>436</v>
      </c>
      <c r="K1166" s="938" t="s">
        <v>436</v>
      </c>
      <c r="L1166" s="946" t="s">
        <v>131</v>
      </c>
      <c r="M1166" s="961" t="s">
        <v>494</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HUM_ASR_FY_2022</v>
      </c>
      <c r="AB1166" s="958">
        <f t="shared" si="199"/>
        <v>45032</v>
      </c>
      <c r="AC1166" t="str">
        <f t="shared" si="200"/>
        <v>Unaudited</v>
      </c>
    </row>
    <row r="1167" spans="1:29" x14ac:dyDescent="0.25">
      <c r="A1167" t="s">
        <v>420</v>
      </c>
      <c r="B1167" t="s">
        <v>1385</v>
      </c>
      <c r="C1167" t="s">
        <v>1386</v>
      </c>
      <c r="D1167">
        <v>1900</v>
      </c>
      <c r="E1167" s="958">
        <v>1</v>
      </c>
      <c r="F1167" t="s">
        <v>438</v>
      </c>
      <c r="G1167" s="958">
        <v>91</v>
      </c>
      <c r="H1167" t="s">
        <v>382</v>
      </c>
      <c r="I1167" s="963" t="s">
        <v>488</v>
      </c>
      <c r="J1167" s="963" t="s">
        <v>436</v>
      </c>
      <c r="K1167" s="963" t="s">
        <v>436</v>
      </c>
      <c r="L1167" s="938" t="s">
        <v>132</v>
      </c>
      <c r="M1167" s="963" t="s">
        <v>495</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HUM_ASR_FY_2022</v>
      </c>
      <c r="AB1167" s="958">
        <f t="shared" si="199"/>
        <v>45032</v>
      </c>
      <c r="AC1167" t="str">
        <f t="shared" si="200"/>
        <v>Unaudited</v>
      </c>
    </row>
    <row r="1168" spans="1:29" x14ac:dyDescent="0.25">
      <c r="A1168" t="s">
        <v>420</v>
      </c>
      <c r="B1168" t="s">
        <v>1385</v>
      </c>
      <c r="C1168" t="s">
        <v>1386</v>
      </c>
      <c r="D1168">
        <v>1900</v>
      </c>
      <c r="E1168" s="958">
        <v>1</v>
      </c>
      <c r="F1168" t="s">
        <v>438</v>
      </c>
      <c r="G1168" s="958">
        <v>91</v>
      </c>
      <c r="H1168" t="s">
        <v>382</v>
      </c>
      <c r="I1168" s="938" t="s">
        <v>488</v>
      </c>
      <c r="J1168" s="938" t="s">
        <v>436</v>
      </c>
      <c r="K1168" s="938" t="s">
        <v>436</v>
      </c>
      <c r="L1168" s="938" t="s">
        <v>133</v>
      </c>
      <c r="M1168" s="963" t="s">
        <v>496</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HUM_ASR_FY_2022</v>
      </c>
      <c r="AB1168" s="958">
        <f t="shared" si="199"/>
        <v>45032</v>
      </c>
      <c r="AC1168" t="str">
        <f t="shared" si="200"/>
        <v>Unaudited</v>
      </c>
    </row>
    <row r="1169" spans="1:29" x14ac:dyDescent="0.25">
      <c r="A1169" t="s">
        <v>420</v>
      </c>
      <c r="B1169" t="s">
        <v>1385</v>
      </c>
      <c r="C1169" t="s">
        <v>1386</v>
      </c>
      <c r="D1169">
        <v>1900</v>
      </c>
      <c r="E1169" s="958">
        <v>1</v>
      </c>
      <c r="F1169" t="s">
        <v>438</v>
      </c>
      <c r="G1169" s="958">
        <v>91</v>
      </c>
      <c r="H1169" t="s">
        <v>382</v>
      </c>
      <c r="I1169" s="938" t="s">
        <v>489</v>
      </c>
      <c r="J1169" s="938" t="s">
        <v>26</v>
      </c>
      <c r="K1169" s="938" t="s">
        <v>26</v>
      </c>
      <c r="L1169" s="938" t="s">
        <v>269</v>
      </c>
      <c r="M1169" s="963" t="s">
        <v>26</v>
      </c>
      <c r="N1169" s="679">
        <f t="shared" ca="1" si="197"/>
        <v>1297071.3329334327</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HUM_ASR_FY_2022</v>
      </c>
      <c r="AB1169" s="958">
        <f t="shared" si="199"/>
        <v>45032</v>
      </c>
      <c r="AC1169" t="str">
        <f t="shared" si="200"/>
        <v>Unaudited</v>
      </c>
    </row>
    <row r="1170" spans="1:29" x14ac:dyDescent="0.25">
      <c r="A1170" t="s">
        <v>420</v>
      </c>
      <c r="B1170" t="s">
        <v>1385</v>
      </c>
      <c r="C1170" t="s">
        <v>1386</v>
      </c>
      <c r="D1170">
        <v>1900</v>
      </c>
      <c r="E1170" s="958">
        <v>1</v>
      </c>
      <c r="F1170" t="s">
        <v>439</v>
      </c>
      <c r="G1170" s="958">
        <v>182</v>
      </c>
      <c r="H1170" t="s">
        <v>382</v>
      </c>
      <c r="I1170" s="938" t="s">
        <v>432</v>
      </c>
      <c r="J1170" s="938" t="s">
        <v>432</v>
      </c>
      <c r="K1170" s="938" t="s">
        <v>432</v>
      </c>
      <c r="L1170" s="938"/>
      <c r="M1170" s="963" t="s">
        <v>432</v>
      </c>
      <c r="N1170" s="679">
        <f t="shared" ca="1" si="197"/>
        <v>172296.58172043014</v>
      </c>
      <c r="O1170" s="679">
        <f t="shared" ca="1" si="201"/>
        <v>140574.95161290324</v>
      </c>
      <c r="P1170" s="679">
        <f t="shared" ca="1" si="201"/>
        <v>5228.4924731182755</v>
      </c>
      <c r="Q1170" s="679">
        <f t="shared" ca="1" si="201"/>
        <v>11909.164516129034</v>
      </c>
      <c r="R1170" s="679">
        <f t="shared" ca="1" si="201"/>
        <v>3391.3440860215096</v>
      </c>
      <c r="S1170" s="679">
        <f t="shared" ca="1" si="201"/>
        <v>4903.3752688172044</v>
      </c>
      <c r="T1170" s="679">
        <f t="shared" ca="1" si="201"/>
        <v>755.56666666666706</v>
      </c>
      <c r="U1170" s="679">
        <f t="shared" ca="1" si="201"/>
        <v>44</v>
      </c>
      <c r="V1170" s="679">
        <f t="shared" ca="1" si="201"/>
        <v>265</v>
      </c>
      <c r="W1170" s="679">
        <f t="shared" ca="1" si="202"/>
        <v>6</v>
      </c>
      <c r="X1170" s="679">
        <f t="shared" ca="1" si="201"/>
        <v>4724.6870967741934</v>
      </c>
      <c r="Y1170" s="679">
        <f t="shared" ca="1" si="201"/>
        <v>494</v>
      </c>
      <c r="Z1170" s="679">
        <f t="shared" ca="1" si="201"/>
        <v>0</v>
      </c>
      <c r="AA1170" t="str">
        <f t="shared" si="198"/>
        <v>HUM_ASR_FY_2022</v>
      </c>
      <c r="AB1170" s="958">
        <f t="shared" si="199"/>
        <v>45032</v>
      </c>
      <c r="AC1170" t="str">
        <f t="shared" si="200"/>
        <v>Unaudited</v>
      </c>
    </row>
    <row r="1171" spans="1:29" x14ac:dyDescent="0.25">
      <c r="A1171" t="s">
        <v>420</v>
      </c>
      <c r="B1171" t="s">
        <v>1385</v>
      </c>
      <c r="C1171" t="s">
        <v>1386</v>
      </c>
      <c r="D1171">
        <v>1900</v>
      </c>
      <c r="E1171" s="958">
        <v>1</v>
      </c>
      <c r="F1171" t="s">
        <v>439</v>
      </c>
      <c r="G1171" s="958">
        <v>182</v>
      </c>
      <c r="H1171" t="s">
        <v>382</v>
      </c>
      <c r="I1171" s="938" t="s">
        <v>487</v>
      </c>
      <c r="J1171" s="938" t="s">
        <v>12</v>
      </c>
      <c r="K1171" s="938" t="s">
        <v>12</v>
      </c>
      <c r="L1171" s="946">
        <v>1.1000000000000001</v>
      </c>
      <c r="M1171" s="961" t="s">
        <v>12</v>
      </c>
      <c r="N1171" s="679">
        <f t="shared" ca="1" si="197"/>
        <v>50172517.800000004</v>
      </c>
      <c r="O1171" s="679">
        <f t="shared" ca="1" si="201"/>
        <v>26162209.160000011</v>
      </c>
      <c r="P1171" s="679">
        <f t="shared" ca="1" si="201"/>
        <v>2734340.83</v>
      </c>
      <c r="Q1171" s="679">
        <f t="shared" ca="1" si="201"/>
        <v>12268057.109999994</v>
      </c>
      <c r="R1171" s="679">
        <f t="shared" ca="1" si="201"/>
        <v>5135226.4600000009</v>
      </c>
      <c r="S1171" s="679">
        <f t="shared" ca="1" si="201"/>
        <v>1068929.530000001</v>
      </c>
      <c r="T1171" s="679">
        <f t="shared" ca="1" si="201"/>
        <v>239971.59999999998</v>
      </c>
      <c r="U1171" s="679">
        <f t="shared" ca="1" si="201"/>
        <v>8099.7999999999993</v>
      </c>
      <c r="V1171" s="679">
        <f t="shared" ca="1" si="201"/>
        <v>779085.28</v>
      </c>
      <c r="W1171" s="679">
        <f t="shared" ca="1" si="202"/>
        <v>152879.28</v>
      </c>
      <c r="X1171" s="679">
        <f t="shared" ca="1" si="201"/>
        <v>560302.94999999984</v>
      </c>
      <c r="Y1171" s="679">
        <f t="shared" ca="1" si="201"/>
        <v>1063415.7999999998</v>
      </c>
      <c r="Z1171" s="679">
        <f t="shared" ca="1" si="201"/>
        <v>0</v>
      </c>
      <c r="AA1171" t="str">
        <f t="shared" si="198"/>
        <v>HUM_ASR_FY_2022</v>
      </c>
      <c r="AB1171" s="958">
        <f t="shared" si="199"/>
        <v>45032</v>
      </c>
      <c r="AC1171" t="str">
        <f t="shared" si="200"/>
        <v>Unaudited</v>
      </c>
    </row>
    <row r="1172" spans="1:29" x14ac:dyDescent="0.25">
      <c r="A1172" t="s">
        <v>420</v>
      </c>
      <c r="B1172" t="s">
        <v>1385</v>
      </c>
      <c r="C1172" t="s">
        <v>1386</v>
      </c>
      <c r="D1172">
        <v>1900</v>
      </c>
      <c r="E1172" s="958">
        <v>1</v>
      </c>
      <c r="F1172" t="s">
        <v>439</v>
      </c>
      <c r="G1172" s="958">
        <v>182</v>
      </c>
      <c r="H1172" t="s">
        <v>382</v>
      </c>
      <c r="I1172" s="963" t="s">
        <v>487</v>
      </c>
      <c r="J1172" s="963" t="s">
        <v>12</v>
      </c>
      <c r="K1172" s="963" t="s">
        <v>1328</v>
      </c>
      <c r="L1172" s="938" t="s">
        <v>1319</v>
      </c>
      <c r="M1172" s="963" t="s">
        <v>1328</v>
      </c>
      <c r="N1172" s="679">
        <f t="shared" ca="1" si="197"/>
        <v>99539.119684124555</v>
      </c>
      <c r="O1172" s="679">
        <f t="shared" ca="1" si="201"/>
        <v>81212.910862569974</v>
      </c>
      <c r="P1172" s="679">
        <f t="shared" ca="1" si="201"/>
        <v>3020.6028050732543</v>
      </c>
      <c r="Q1172" s="679">
        <f t="shared" ca="1" si="201"/>
        <v>6880.1582728575677</v>
      </c>
      <c r="R1172" s="679">
        <f t="shared" ca="1" si="201"/>
        <v>1959.2460947152699</v>
      </c>
      <c r="S1172" s="679">
        <f t="shared" ca="1" si="201"/>
        <v>2832.7762098666071</v>
      </c>
      <c r="T1172" s="679">
        <f t="shared" ca="1" si="201"/>
        <v>436.50570494023071</v>
      </c>
      <c r="U1172" s="679">
        <f t="shared" ca="1" si="201"/>
        <v>25.41966429263265</v>
      </c>
      <c r="V1172" s="679">
        <f t="shared" ca="1" si="201"/>
        <v>153.09570539881028</v>
      </c>
      <c r="W1172" s="679">
        <f t="shared" ca="1" si="202"/>
        <v>3.4663178580862701</v>
      </c>
      <c r="X1172" s="679">
        <f t="shared" ca="1" si="201"/>
        <v>2729.5445429030269</v>
      </c>
      <c r="Y1172" s="679">
        <f t="shared" ca="1" si="201"/>
        <v>285.39350364910291</v>
      </c>
      <c r="Z1172" s="679">
        <f t="shared" ca="1" si="201"/>
        <v>0</v>
      </c>
      <c r="AA1172" t="str">
        <f t="shared" si="198"/>
        <v>HUM_ASR_FY_2022</v>
      </c>
      <c r="AB1172" s="958">
        <f t="shared" si="199"/>
        <v>45032</v>
      </c>
      <c r="AC1172" t="str">
        <f t="shared" si="200"/>
        <v>Unaudited</v>
      </c>
    </row>
    <row r="1173" spans="1:29" x14ac:dyDescent="0.25">
      <c r="A1173" t="s">
        <v>420</v>
      </c>
      <c r="B1173" t="s">
        <v>1385</v>
      </c>
      <c r="C1173" t="s">
        <v>1386</v>
      </c>
      <c r="D1173">
        <v>1900</v>
      </c>
      <c r="E1173" s="958">
        <v>1</v>
      </c>
      <c r="F1173" t="s">
        <v>439</v>
      </c>
      <c r="G1173" s="958">
        <v>182</v>
      </c>
      <c r="H1173" t="s">
        <v>382</v>
      </c>
      <c r="I1173" s="938" t="s">
        <v>487</v>
      </c>
      <c r="J1173" s="938" t="s">
        <v>490</v>
      </c>
      <c r="K1173" s="938" t="s">
        <v>491</v>
      </c>
      <c r="L1173" s="938" t="s">
        <v>63</v>
      </c>
      <c r="M1173" s="963" t="s">
        <v>343</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HUM_ASR_FY_2022</v>
      </c>
      <c r="AB1173" s="958">
        <f t="shared" si="199"/>
        <v>45032</v>
      </c>
      <c r="AC1173" t="str">
        <f t="shared" si="200"/>
        <v>Unaudited</v>
      </c>
    </row>
    <row r="1174" spans="1:29" x14ac:dyDescent="0.25">
      <c r="A1174" t="s">
        <v>420</v>
      </c>
      <c r="B1174" t="s">
        <v>1385</v>
      </c>
      <c r="C1174" t="s">
        <v>1386</v>
      </c>
      <c r="D1174">
        <v>1900</v>
      </c>
      <c r="E1174" s="958">
        <v>1</v>
      </c>
      <c r="F1174" t="s">
        <v>439</v>
      </c>
      <c r="G1174" s="958">
        <v>182</v>
      </c>
      <c r="H1174" t="s">
        <v>382</v>
      </c>
      <c r="I1174" s="938" t="s">
        <v>487</v>
      </c>
      <c r="J1174" s="938" t="s">
        <v>490</v>
      </c>
      <c r="K1174" s="938" t="s">
        <v>1019</v>
      </c>
      <c r="L1174" s="938" t="s">
        <v>915</v>
      </c>
      <c r="M1174" s="963" t="s">
        <v>916</v>
      </c>
      <c r="N1174" s="679">
        <f t="shared" ca="1" si="197"/>
        <v>1230174.6900000025</v>
      </c>
      <c r="O1174" s="679">
        <f t="shared" ca="1" si="201"/>
        <v>1160817.6600000022</v>
      </c>
      <c r="P1174" s="679">
        <f t="shared" ca="1" si="201"/>
        <v>47454.810000000005</v>
      </c>
      <c r="Q1174" s="679">
        <f t="shared" ca="1" si="201"/>
        <v>10951.11</v>
      </c>
      <c r="R1174" s="679">
        <f t="shared" ca="1" si="201"/>
        <v>3650.37</v>
      </c>
      <c r="S1174" s="679">
        <f t="shared" ca="1" si="201"/>
        <v>0</v>
      </c>
      <c r="T1174" s="679">
        <f t="shared" ca="1" si="201"/>
        <v>0</v>
      </c>
      <c r="U1174" s="679">
        <f t="shared" ca="1" si="201"/>
        <v>0</v>
      </c>
      <c r="V1174" s="679">
        <f t="shared" ca="1" si="201"/>
        <v>7300.74</v>
      </c>
      <c r="W1174" s="679">
        <f t="shared" ca="1" si="202"/>
        <v>0</v>
      </c>
      <c r="X1174" s="679">
        <f t="shared" ca="1" si="201"/>
        <v>0</v>
      </c>
      <c r="Y1174" s="679">
        <f t="shared" ca="1" si="201"/>
        <v>0</v>
      </c>
      <c r="Z1174" s="679">
        <f t="shared" ca="1" si="201"/>
        <v>0</v>
      </c>
      <c r="AA1174" t="str">
        <f t="shared" si="198"/>
        <v>HUM_ASR_FY_2022</v>
      </c>
      <c r="AB1174" s="958">
        <f t="shared" si="199"/>
        <v>45032</v>
      </c>
      <c r="AC1174" t="str">
        <f t="shared" si="200"/>
        <v>Unaudited</v>
      </c>
    </row>
    <row r="1175" spans="1:29" x14ac:dyDescent="0.25">
      <c r="A1175" t="s">
        <v>420</v>
      </c>
      <c r="B1175" t="s">
        <v>1385</v>
      </c>
      <c r="C1175" t="s">
        <v>1386</v>
      </c>
      <c r="D1175">
        <v>1900</v>
      </c>
      <c r="E1175" s="958">
        <v>1</v>
      </c>
      <c r="F1175" t="s">
        <v>439</v>
      </c>
      <c r="G1175" s="958">
        <v>182</v>
      </c>
      <c r="H1175" t="s">
        <v>382</v>
      </c>
      <c r="I1175" s="938" t="s">
        <v>487</v>
      </c>
      <c r="J1175" s="938" t="s">
        <v>13</v>
      </c>
      <c r="K1175" s="938" t="s">
        <v>492</v>
      </c>
      <c r="L1175" s="938" t="s">
        <v>94</v>
      </c>
      <c r="M1175" s="963" t="s">
        <v>146</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HUM_ASR_FY_2022</v>
      </c>
      <c r="AB1175" s="958">
        <f t="shared" si="199"/>
        <v>45032</v>
      </c>
      <c r="AC1175" t="str">
        <f t="shared" si="200"/>
        <v>Unaudited</v>
      </c>
    </row>
    <row r="1176" spans="1:29" x14ac:dyDescent="0.25">
      <c r="A1176" t="s">
        <v>420</v>
      </c>
      <c r="B1176" t="s">
        <v>1385</v>
      </c>
      <c r="C1176" t="s">
        <v>1386</v>
      </c>
      <c r="D1176">
        <v>1900</v>
      </c>
      <c r="E1176" s="958">
        <v>1</v>
      </c>
      <c r="F1176" t="s">
        <v>439</v>
      </c>
      <c r="G1176" s="958">
        <v>182</v>
      </c>
      <c r="H1176" t="s">
        <v>382</v>
      </c>
      <c r="I1176" s="938" t="s">
        <v>487</v>
      </c>
      <c r="J1176" s="938" t="s">
        <v>13</v>
      </c>
      <c r="K1176" s="938" t="s">
        <v>13</v>
      </c>
      <c r="L1176" s="938" t="s">
        <v>35</v>
      </c>
      <c r="M1176" s="963" t="s">
        <v>13</v>
      </c>
      <c r="N1176" s="679">
        <f t="shared" ca="1" si="197"/>
        <v>16640.868617284159</v>
      </c>
      <c r="O1176" s="679">
        <f t="shared" ca="1" si="201"/>
        <v>13577.108015219661</v>
      </c>
      <c r="P1176" s="679">
        <f t="shared" ca="1" si="201"/>
        <v>504.98190644779072</v>
      </c>
      <c r="Q1176" s="679">
        <f t="shared" ca="1" si="201"/>
        <v>1150.219232881198</v>
      </c>
      <c r="R1176" s="679">
        <f t="shared" ca="1" si="201"/>
        <v>327.54515967739479</v>
      </c>
      <c r="S1176" s="679">
        <f t="shared" ca="1" si="201"/>
        <v>473.58120988161306</v>
      </c>
      <c r="T1176" s="679">
        <f t="shared" ca="1" si="201"/>
        <v>72.974666740637161</v>
      </c>
      <c r="U1176" s="679">
        <f t="shared" ca="1" si="201"/>
        <v>4.2496386860917195</v>
      </c>
      <c r="V1176" s="679">
        <f t="shared" ca="1" si="201"/>
        <v>25.594414813961489</v>
      </c>
      <c r="W1176" s="679">
        <f t="shared" ca="1" si="202"/>
        <v>0.57949618446705264</v>
      </c>
      <c r="X1176" s="679">
        <f t="shared" ca="1" si="201"/>
        <v>456.32302423022685</v>
      </c>
      <c r="Y1176" s="679">
        <f t="shared" ca="1" si="201"/>
        <v>47.711852521120662</v>
      </c>
      <c r="Z1176" s="679">
        <f t="shared" ca="1" si="201"/>
        <v>0</v>
      </c>
      <c r="AA1176" t="str">
        <f t="shared" si="198"/>
        <v>HUM_ASR_FY_2022</v>
      </c>
      <c r="AB1176" s="958">
        <f t="shared" si="199"/>
        <v>45032</v>
      </c>
      <c r="AC1176" t="str">
        <f t="shared" si="200"/>
        <v>Unaudited</v>
      </c>
    </row>
    <row r="1177" spans="1:29" x14ac:dyDescent="0.25">
      <c r="A1177" t="s">
        <v>420</v>
      </c>
      <c r="B1177" t="s">
        <v>1385</v>
      </c>
      <c r="C1177" t="s">
        <v>1386</v>
      </c>
      <c r="D1177">
        <v>1900</v>
      </c>
      <c r="E1177" s="958">
        <v>1</v>
      </c>
      <c r="F1177" t="s">
        <v>439</v>
      </c>
      <c r="G1177" s="958">
        <v>182</v>
      </c>
      <c r="H1177" t="s">
        <v>382</v>
      </c>
      <c r="I1177" s="938" t="s">
        <v>488</v>
      </c>
      <c r="J1177" s="938" t="s">
        <v>444</v>
      </c>
      <c r="K1177" s="938" t="s">
        <v>0</v>
      </c>
      <c r="L1177" s="938">
        <v>2.1</v>
      </c>
      <c r="M1177" s="963" t="s">
        <v>147</v>
      </c>
      <c r="N1177" s="679">
        <f t="shared" ca="1" si="197"/>
        <v>7473436.3799999999</v>
      </c>
      <c r="O1177" s="679">
        <f t="shared" ca="1" si="201"/>
        <v>3806155.9200000009</v>
      </c>
      <c r="P1177" s="679">
        <f t="shared" ca="1" si="201"/>
        <v>67370.570000000007</v>
      </c>
      <c r="Q1177" s="679">
        <f t="shared" ca="1" si="201"/>
        <v>2513332.5</v>
      </c>
      <c r="R1177" s="679">
        <f t="shared" ca="1" si="201"/>
        <v>646980.32999999984</v>
      </c>
      <c r="S1177" s="679">
        <f t="shared" ca="1" si="201"/>
        <v>13257.880000000005</v>
      </c>
      <c r="T1177" s="679">
        <f t="shared" ca="1" si="201"/>
        <v>29676.29</v>
      </c>
      <c r="U1177" s="679">
        <f t="shared" ca="1" si="201"/>
        <v>0</v>
      </c>
      <c r="V1177" s="679">
        <f t="shared" ca="1" si="201"/>
        <v>28651.55</v>
      </c>
      <c r="W1177" s="679">
        <f t="shared" ca="1" si="202"/>
        <v>6816.91</v>
      </c>
      <c r="X1177" s="679">
        <f t="shared" ca="1" si="201"/>
        <v>60312.170000000013</v>
      </c>
      <c r="Y1177" s="679">
        <f t="shared" ca="1" si="201"/>
        <v>300882.26</v>
      </c>
      <c r="Z1177" s="679">
        <f t="shared" ca="1" si="201"/>
        <v>0</v>
      </c>
      <c r="AA1177" t="str">
        <f t="shared" si="198"/>
        <v>HUM_ASR_FY_2022</v>
      </c>
      <c r="AB1177" s="958">
        <f t="shared" si="199"/>
        <v>45032</v>
      </c>
      <c r="AC1177" t="str">
        <f t="shared" si="200"/>
        <v>Unaudited</v>
      </c>
    </row>
    <row r="1178" spans="1:29" ht="30" x14ac:dyDescent="0.25">
      <c r="A1178" t="s">
        <v>420</v>
      </c>
      <c r="B1178" t="s">
        <v>1385</v>
      </c>
      <c r="C1178" t="s">
        <v>1386</v>
      </c>
      <c r="D1178">
        <v>1900</v>
      </c>
      <c r="E1178" s="958">
        <v>1</v>
      </c>
      <c r="F1178" t="s">
        <v>439</v>
      </c>
      <c r="G1178" s="958">
        <v>182</v>
      </c>
      <c r="H1178" t="s">
        <v>382</v>
      </c>
      <c r="I1178" s="938" t="s">
        <v>488</v>
      </c>
      <c r="J1178" s="938" t="s">
        <v>444</v>
      </c>
      <c r="K1178" s="938" t="s">
        <v>0</v>
      </c>
      <c r="L1178" s="938">
        <v>2.2000000000000002</v>
      </c>
      <c r="M1178" s="963" t="s">
        <v>148</v>
      </c>
      <c r="N1178" s="679">
        <f t="shared" ca="1" si="197"/>
        <v>84796.078938435123</v>
      </c>
      <c r="O1178" s="679">
        <f t="shared" ca="1" si="201"/>
        <v>43185.902901111222</v>
      </c>
      <c r="P1178" s="679">
        <f t="shared" ca="1" si="201"/>
        <v>764.40875139253785</v>
      </c>
      <c r="Q1178" s="679">
        <f t="shared" ca="1" si="201"/>
        <v>28517.101134208682</v>
      </c>
      <c r="R1178" s="679">
        <f t="shared" ca="1" si="201"/>
        <v>7340.8526338849733</v>
      </c>
      <c r="S1178" s="679">
        <f t="shared" ca="1" si="201"/>
        <v>150.42828785495064</v>
      </c>
      <c r="T1178" s="679">
        <f t="shared" ca="1" si="201"/>
        <v>336.71699356058377</v>
      </c>
      <c r="U1178" s="679">
        <f t="shared" ca="1" si="201"/>
        <v>0</v>
      </c>
      <c r="V1178" s="679">
        <f t="shared" ca="1" si="201"/>
        <v>325.0899548714055</v>
      </c>
      <c r="W1178" s="679">
        <f t="shared" ca="1" si="202"/>
        <v>77.346913666535769</v>
      </c>
      <c r="X1178" s="679">
        <f t="shared" ca="1" si="201"/>
        <v>684.32181238001226</v>
      </c>
      <c r="Y1178" s="679">
        <f t="shared" ca="1" si="201"/>
        <v>3413.9095555042049</v>
      </c>
      <c r="Z1178" s="679">
        <f t="shared" ca="1" si="201"/>
        <v>0</v>
      </c>
      <c r="AA1178" t="str">
        <f t="shared" si="198"/>
        <v>HUM_ASR_FY_2022</v>
      </c>
      <c r="AB1178" s="958">
        <f t="shared" si="199"/>
        <v>45032</v>
      </c>
      <c r="AC1178" t="str">
        <f t="shared" si="200"/>
        <v>Unaudited</v>
      </c>
    </row>
    <row r="1179" spans="1:29" x14ac:dyDescent="0.25">
      <c r="A1179" t="s">
        <v>420</v>
      </c>
      <c r="B1179" t="s">
        <v>1385</v>
      </c>
      <c r="C1179" t="s">
        <v>1386</v>
      </c>
      <c r="D1179">
        <v>1900</v>
      </c>
      <c r="E1179" s="958">
        <v>1</v>
      </c>
      <c r="F1179" t="s">
        <v>439</v>
      </c>
      <c r="G1179" s="958">
        <v>182</v>
      </c>
      <c r="H1179" t="s">
        <v>382</v>
      </c>
      <c r="I1179" s="938" t="s">
        <v>488</v>
      </c>
      <c r="J1179" s="938" t="s">
        <v>444</v>
      </c>
      <c r="K1179" s="938" t="s">
        <v>0</v>
      </c>
      <c r="L1179" s="946">
        <v>2.2999999999999998</v>
      </c>
      <c r="M1179" s="961" t="s">
        <v>149</v>
      </c>
      <c r="N1179" s="679">
        <f t="shared" ca="1" si="197"/>
        <v>4715310.1100000096</v>
      </c>
      <c r="O1179" s="679">
        <f t="shared" ca="1" si="201"/>
        <v>3094285.9400000097</v>
      </c>
      <c r="P1179" s="679">
        <f t="shared" ca="1" si="201"/>
        <v>253699.00000000003</v>
      </c>
      <c r="Q1179" s="679">
        <f t="shared" ca="1" si="201"/>
        <v>877001.8400000009</v>
      </c>
      <c r="R1179" s="679">
        <f t="shared" ca="1" si="201"/>
        <v>364661.39000000013</v>
      </c>
      <c r="S1179" s="679">
        <f t="shared" ca="1" si="201"/>
        <v>3557.2199999999984</v>
      </c>
      <c r="T1179" s="679">
        <f t="shared" ca="1" si="201"/>
        <v>15411.17</v>
      </c>
      <c r="U1179" s="679">
        <f t="shared" ca="1" si="201"/>
        <v>974.04000000000019</v>
      </c>
      <c r="V1179" s="679">
        <f t="shared" ca="1" si="201"/>
        <v>17073.390000000003</v>
      </c>
      <c r="W1179" s="679">
        <f t="shared" ca="1" si="202"/>
        <v>1028.47</v>
      </c>
      <c r="X1179" s="679">
        <f t="shared" ca="1" si="201"/>
        <v>15861.929999999997</v>
      </c>
      <c r="Y1179" s="679">
        <f t="shared" ca="1" si="201"/>
        <v>71755.719999999987</v>
      </c>
      <c r="Z1179" s="679">
        <f t="shared" ca="1" si="201"/>
        <v>0</v>
      </c>
      <c r="AA1179" t="str">
        <f t="shared" si="198"/>
        <v>HUM_ASR_FY_2022</v>
      </c>
      <c r="AB1179" s="958">
        <f t="shared" si="199"/>
        <v>45032</v>
      </c>
      <c r="AC1179" t="str">
        <f t="shared" si="200"/>
        <v>Unaudited</v>
      </c>
    </row>
    <row r="1180" spans="1:29" x14ac:dyDescent="0.25">
      <c r="A1180" t="s">
        <v>420</v>
      </c>
      <c r="B1180" t="s">
        <v>1385</v>
      </c>
      <c r="C1180" t="s">
        <v>1386</v>
      </c>
      <c r="D1180">
        <v>1900</v>
      </c>
      <c r="E1180" s="958">
        <v>1</v>
      </c>
      <c r="F1180" t="s">
        <v>439</v>
      </c>
      <c r="G1180" s="958">
        <v>182</v>
      </c>
      <c r="H1180" t="s">
        <v>382</v>
      </c>
      <c r="I1180" s="963" t="s">
        <v>488</v>
      </c>
      <c r="J1180" s="963" t="s">
        <v>444</v>
      </c>
      <c r="K1180" s="963" t="s">
        <v>0</v>
      </c>
      <c r="L1180" s="938">
        <v>2.4</v>
      </c>
      <c r="M1180" s="963" t="s">
        <v>150</v>
      </c>
      <c r="N1180" s="679">
        <f t="shared" ca="1" si="197"/>
        <v>817640.60999999987</v>
      </c>
      <c r="O1180" s="679">
        <f t="shared" ca="1" si="201"/>
        <v>128664.15000000001</v>
      </c>
      <c r="P1180" s="679">
        <f t="shared" ca="1" si="201"/>
        <v>3357.8499999999995</v>
      </c>
      <c r="Q1180" s="679">
        <f t="shared" ca="1" si="201"/>
        <v>357143.52000000008</v>
      </c>
      <c r="R1180" s="679">
        <f t="shared" ca="1" si="201"/>
        <v>121164.75</v>
      </c>
      <c r="S1180" s="679">
        <f t="shared" ca="1" si="201"/>
        <v>90806.840000000011</v>
      </c>
      <c r="T1180" s="679">
        <f t="shared" ca="1" si="201"/>
        <v>202.97</v>
      </c>
      <c r="U1180" s="679">
        <f t="shared" ca="1" si="201"/>
        <v>949.57</v>
      </c>
      <c r="V1180" s="679">
        <f t="shared" ca="1" si="201"/>
        <v>6435.22</v>
      </c>
      <c r="W1180" s="679">
        <f t="shared" ca="1" si="202"/>
        <v>0</v>
      </c>
      <c r="X1180" s="679">
        <f t="shared" ca="1" si="201"/>
        <v>70879.639999999985</v>
      </c>
      <c r="Y1180" s="679">
        <f t="shared" ca="1" si="201"/>
        <v>38036.1</v>
      </c>
      <c r="Z1180" s="679">
        <f t="shared" ca="1" si="201"/>
        <v>0</v>
      </c>
      <c r="AA1180" t="str">
        <f t="shared" si="198"/>
        <v>HUM_ASR_FY_2022</v>
      </c>
      <c r="AB1180" s="958">
        <f t="shared" si="199"/>
        <v>45032</v>
      </c>
      <c r="AC1180" t="str">
        <f t="shared" si="200"/>
        <v>Unaudited</v>
      </c>
    </row>
    <row r="1181" spans="1:29" ht="30" x14ac:dyDescent="0.25">
      <c r="A1181" t="s">
        <v>420</v>
      </c>
      <c r="B1181" t="s">
        <v>1385</v>
      </c>
      <c r="C1181" t="s">
        <v>1386</v>
      </c>
      <c r="D1181">
        <v>1900</v>
      </c>
      <c r="E1181" s="958">
        <v>1</v>
      </c>
      <c r="F1181" t="s">
        <v>439</v>
      </c>
      <c r="G1181" s="958">
        <v>182</v>
      </c>
      <c r="H1181" t="s">
        <v>382</v>
      </c>
      <c r="I1181" s="938" t="s">
        <v>488</v>
      </c>
      <c r="J1181" s="938" t="s">
        <v>444</v>
      </c>
      <c r="K1181" s="938" t="s">
        <v>0</v>
      </c>
      <c r="L1181" s="938">
        <v>2.5</v>
      </c>
      <c r="M1181" s="963" t="s">
        <v>151</v>
      </c>
      <c r="N1181" s="679">
        <f t="shared" ca="1" si="197"/>
        <v>62778.687361434699</v>
      </c>
      <c r="O1181" s="679">
        <f t="shared" ca="1" si="201"/>
        <v>9878.871412067876</v>
      </c>
      <c r="P1181" s="679">
        <f t="shared" ca="1" si="201"/>
        <v>257.81671406535622</v>
      </c>
      <c r="Q1181" s="679">
        <f t="shared" ca="1" si="201"/>
        <v>27421.584876076919</v>
      </c>
      <c r="R1181" s="679">
        <f t="shared" ca="1" si="201"/>
        <v>9303.0652666290571</v>
      </c>
      <c r="S1181" s="679">
        <f t="shared" ca="1" si="201"/>
        <v>6972.1759767287294</v>
      </c>
      <c r="T1181" s="679">
        <f t="shared" ca="1" si="201"/>
        <v>15.584096506349411</v>
      </c>
      <c r="U1181" s="679">
        <f t="shared" ca="1" si="201"/>
        <v>72.908264864434216</v>
      </c>
      <c r="V1181" s="679">
        <f t="shared" ca="1" si="201"/>
        <v>494.09809094738074</v>
      </c>
      <c r="W1181" s="679">
        <f t="shared" ca="1" si="202"/>
        <v>0</v>
      </c>
      <c r="X1181" s="679">
        <f t="shared" ca="1" si="201"/>
        <v>5442.1596792398077</v>
      </c>
      <c r="Y1181" s="679">
        <f t="shared" ca="1" si="201"/>
        <v>2920.4229843087987</v>
      </c>
      <c r="Z1181" s="679">
        <f t="shared" ca="1" si="201"/>
        <v>0</v>
      </c>
      <c r="AA1181" t="str">
        <f t="shared" si="198"/>
        <v>HUM_ASR_FY_2022</v>
      </c>
      <c r="AB1181" s="958">
        <f t="shared" si="199"/>
        <v>45032</v>
      </c>
      <c r="AC1181" t="str">
        <f t="shared" si="200"/>
        <v>Unaudited</v>
      </c>
    </row>
    <row r="1182" spans="1:29" x14ac:dyDescent="0.25">
      <c r="A1182" t="s">
        <v>420</v>
      </c>
      <c r="B1182" t="s">
        <v>1385</v>
      </c>
      <c r="C1182" t="s">
        <v>1386</v>
      </c>
      <c r="D1182">
        <v>1900</v>
      </c>
      <c r="E1182" s="958">
        <v>1</v>
      </c>
      <c r="F1182" t="s">
        <v>439</v>
      </c>
      <c r="G1182" s="958">
        <v>182</v>
      </c>
      <c r="H1182" t="s">
        <v>382</v>
      </c>
      <c r="I1182" s="938" t="s">
        <v>488</v>
      </c>
      <c r="J1182" s="938" t="s">
        <v>444</v>
      </c>
      <c r="K1182" s="938" t="s">
        <v>0</v>
      </c>
      <c r="L1182" s="938" t="s">
        <v>96</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HUM_ASR_FY_2022</v>
      </c>
      <c r="AB1182" s="958">
        <f t="shared" si="199"/>
        <v>45032</v>
      </c>
      <c r="AC1182" t="str">
        <f t="shared" si="200"/>
        <v>Unaudited</v>
      </c>
    </row>
    <row r="1183" spans="1:29" x14ac:dyDescent="0.25">
      <c r="A1183" t="s">
        <v>420</v>
      </c>
      <c r="B1183" t="s">
        <v>1385</v>
      </c>
      <c r="C1183" t="s">
        <v>1386</v>
      </c>
      <c r="D1183">
        <v>1900</v>
      </c>
      <c r="E1183" s="958">
        <v>1</v>
      </c>
      <c r="F1183" t="s">
        <v>439</v>
      </c>
      <c r="G1183" s="958">
        <v>182</v>
      </c>
      <c r="H1183" t="s">
        <v>382</v>
      </c>
      <c r="I1183" s="938" t="s">
        <v>488</v>
      </c>
      <c r="J1183" s="938" t="s">
        <v>444</v>
      </c>
      <c r="K1183" s="938" t="s">
        <v>0</v>
      </c>
      <c r="L1183" s="938" t="s">
        <v>152</v>
      </c>
      <c r="M1183" s="963" t="s">
        <v>451</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HUM_ASR_FY_2022</v>
      </c>
      <c r="AB1183" s="958">
        <f t="shared" si="199"/>
        <v>45032</v>
      </c>
      <c r="AC1183" t="str">
        <f t="shared" si="200"/>
        <v>Unaudited</v>
      </c>
    </row>
    <row r="1184" spans="1:29" x14ac:dyDescent="0.25">
      <c r="A1184" t="s">
        <v>420</v>
      </c>
      <c r="B1184" t="s">
        <v>1385</v>
      </c>
      <c r="C1184" t="s">
        <v>1386</v>
      </c>
      <c r="D1184">
        <v>1900</v>
      </c>
      <c r="E1184" s="958">
        <v>1</v>
      </c>
      <c r="F1184" t="s">
        <v>439</v>
      </c>
      <c r="G1184" s="958">
        <v>182</v>
      </c>
      <c r="H1184" t="s">
        <v>382</v>
      </c>
      <c r="I1184" s="938" t="s">
        <v>488</v>
      </c>
      <c r="J1184" s="938" t="s">
        <v>444</v>
      </c>
      <c r="K1184" s="938" t="s">
        <v>0</v>
      </c>
      <c r="L1184" s="938" t="s">
        <v>917</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HUM_ASR_FY_2022</v>
      </c>
      <c r="AB1184" s="958">
        <f t="shared" si="199"/>
        <v>45032</v>
      </c>
      <c r="AC1184" t="str">
        <f t="shared" si="200"/>
        <v>Unaudited</v>
      </c>
    </row>
    <row r="1185" spans="1:29" x14ac:dyDescent="0.25">
      <c r="A1185" t="s">
        <v>420</v>
      </c>
      <c r="B1185" t="s">
        <v>1385</v>
      </c>
      <c r="C1185" t="s">
        <v>1386</v>
      </c>
      <c r="D1185">
        <v>1900</v>
      </c>
      <c r="E1185" s="958">
        <v>1</v>
      </c>
      <c r="F1185" t="s">
        <v>439</v>
      </c>
      <c r="G1185" s="958">
        <v>182</v>
      </c>
      <c r="H1185" t="s">
        <v>382</v>
      </c>
      <c r="I1185" s="938" t="s">
        <v>488</v>
      </c>
      <c r="J1185" s="938" t="s">
        <v>444</v>
      </c>
      <c r="K1185" s="938" t="s">
        <v>53</v>
      </c>
      <c r="L1185" s="938">
        <v>3.1</v>
      </c>
      <c r="M1185" s="963" t="s">
        <v>33</v>
      </c>
      <c r="N1185" s="679">
        <f t="shared" ca="1" si="197"/>
        <v>9066024.1599999946</v>
      </c>
      <c r="O1185" s="679">
        <f t="shared" ca="1" si="201"/>
        <v>5416071.2099999879</v>
      </c>
      <c r="P1185" s="679">
        <f t="shared" ca="1" si="201"/>
        <v>308898.67000000156</v>
      </c>
      <c r="Q1185" s="679">
        <f t="shared" ca="1" si="201"/>
        <v>2100089.4000000041</v>
      </c>
      <c r="R1185" s="679">
        <f t="shared" ca="1" si="201"/>
        <v>759920.99000000302</v>
      </c>
      <c r="S1185" s="679">
        <f t="shared" ca="1" si="201"/>
        <v>68182.579999999914</v>
      </c>
      <c r="T1185" s="679">
        <f t="shared" ca="1" si="201"/>
        <v>22634.860000000004</v>
      </c>
      <c r="U1185" s="679">
        <f t="shared" ca="1" si="201"/>
        <v>902.24999999999989</v>
      </c>
      <c r="V1185" s="679">
        <f t="shared" ca="1" si="201"/>
        <v>75440.60000000002</v>
      </c>
      <c r="W1185" s="679">
        <f t="shared" ca="1" si="202"/>
        <v>5544.130000000001</v>
      </c>
      <c r="X1185" s="679">
        <f t="shared" ca="1" si="201"/>
        <v>119951.47999999933</v>
      </c>
      <c r="Y1185" s="679">
        <f t="shared" ca="1" si="201"/>
        <v>188387.99000000028</v>
      </c>
      <c r="Z1185" s="679">
        <f t="shared" ca="1" si="201"/>
        <v>0</v>
      </c>
      <c r="AA1185" t="str">
        <f t="shared" si="198"/>
        <v>HUM_ASR_FY_2022</v>
      </c>
      <c r="AB1185" s="958">
        <f t="shared" si="199"/>
        <v>45032</v>
      </c>
      <c r="AC1185" t="str">
        <f t="shared" si="200"/>
        <v>Unaudited</v>
      </c>
    </row>
    <row r="1186" spans="1:29" x14ac:dyDescent="0.25">
      <c r="A1186" t="s">
        <v>420</v>
      </c>
      <c r="B1186" t="s">
        <v>1385</v>
      </c>
      <c r="C1186" t="s">
        <v>1386</v>
      </c>
      <c r="D1186">
        <v>1900</v>
      </c>
      <c r="E1186" s="958">
        <v>1</v>
      </c>
      <c r="F1186" t="s">
        <v>439</v>
      </c>
      <c r="G1186" s="958">
        <v>182</v>
      </c>
      <c r="H1186" t="s">
        <v>382</v>
      </c>
      <c r="I1186" s="938" t="s">
        <v>488</v>
      </c>
      <c r="J1186" s="938" t="s">
        <v>444</v>
      </c>
      <c r="K1186" s="938" t="s">
        <v>53</v>
      </c>
      <c r="L1186" s="938">
        <v>3.2</v>
      </c>
      <c r="M1186" s="963" t="s">
        <v>34</v>
      </c>
      <c r="N1186" s="679">
        <f t="shared" ca="1" si="197"/>
        <v>603392.81000000041</v>
      </c>
      <c r="O1186" s="679">
        <f t="shared" ca="1" si="201"/>
        <v>331300.43000000063</v>
      </c>
      <c r="P1186" s="679">
        <f t="shared" ca="1" si="201"/>
        <v>16000.969999999998</v>
      </c>
      <c r="Q1186" s="679">
        <f t="shared" ca="1" si="201"/>
        <v>153921.97999999984</v>
      </c>
      <c r="R1186" s="679">
        <f t="shared" ca="1" si="201"/>
        <v>66958.73000000001</v>
      </c>
      <c r="S1186" s="679">
        <f t="shared" ca="1" si="201"/>
        <v>513.27999999999918</v>
      </c>
      <c r="T1186" s="679">
        <f t="shared" ca="1" si="201"/>
        <v>930.97</v>
      </c>
      <c r="U1186" s="679">
        <f t="shared" ca="1" si="201"/>
        <v>32.74</v>
      </c>
      <c r="V1186" s="679">
        <f t="shared" ca="1" si="201"/>
        <v>2175.5100000000002</v>
      </c>
      <c r="W1186" s="679">
        <f t="shared" ca="1" si="202"/>
        <v>1340.9299999999998</v>
      </c>
      <c r="X1186" s="679">
        <f t="shared" ca="1" si="201"/>
        <v>5969.6899999999987</v>
      </c>
      <c r="Y1186" s="679">
        <f t="shared" ca="1" si="201"/>
        <v>24247.579999999998</v>
      </c>
      <c r="Z1186" s="679">
        <f t="shared" ca="1" si="201"/>
        <v>0</v>
      </c>
      <c r="AA1186" t="str">
        <f t="shared" si="198"/>
        <v>HUM_ASR_FY_2022</v>
      </c>
      <c r="AB1186" s="958">
        <f t="shared" si="199"/>
        <v>45032</v>
      </c>
      <c r="AC1186" t="str">
        <f t="shared" si="200"/>
        <v>Unaudited</v>
      </c>
    </row>
    <row r="1187" spans="1:29" x14ac:dyDescent="0.25">
      <c r="A1187" t="s">
        <v>420</v>
      </c>
      <c r="B1187" t="s">
        <v>1385</v>
      </c>
      <c r="C1187" t="s">
        <v>1386</v>
      </c>
      <c r="D1187">
        <v>1900</v>
      </c>
      <c r="E1187" s="958">
        <v>1</v>
      </c>
      <c r="F1187" t="s">
        <v>439</v>
      </c>
      <c r="G1187" s="958">
        <v>182</v>
      </c>
      <c r="H1187" t="s">
        <v>382</v>
      </c>
      <c r="I1187" s="938" t="s">
        <v>488</v>
      </c>
      <c r="J1187" s="938" t="s">
        <v>444</v>
      </c>
      <c r="K1187" s="938" t="s">
        <v>53</v>
      </c>
      <c r="L1187" s="946">
        <v>3.3</v>
      </c>
      <c r="M1187" s="961" t="s">
        <v>54</v>
      </c>
      <c r="N1187" s="679">
        <f t="shared" ca="1" si="197"/>
        <v>4631.8100000000004</v>
      </c>
      <c r="O1187" s="679">
        <f t="shared" ca="1" si="201"/>
        <v>4207.54</v>
      </c>
      <c r="P1187" s="679">
        <f t="shared" ca="1" si="201"/>
        <v>0</v>
      </c>
      <c r="Q1187" s="679">
        <f t="shared" ca="1" si="201"/>
        <v>259</v>
      </c>
      <c r="R1187" s="679">
        <f t="shared" ca="1" si="201"/>
        <v>0</v>
      </c>
      <c r="S1187" s="679">
        <f t="shared" ca="1" si="201"/>
        <v>0</v>
      </c>
      <c r="T1187" s="679">
        <f t="shared" ca="1" si="201"/>
        <v>0</v>
      </c>
      <c r="U1187" s="679">
        <f t="shared" ca="1" si="201"/>
        <v>0</v>
      </c>
      <c r="V1187" s="679">
        <f t="shared" ca="1" si="201"/>
        <v>165.27</v>
      </c>
      <c r="W1187" s="679">
        <f t="shared" ca="1" si="202"/>
        <v>0</v>
      </c>
      <c r="X1187" s="679">
        <f t="shared" ca="1" si="201"/>
        <v>0</v>
      </c>
      <c r="Y1187" s="679">
        <f t="shared" ca="1" si="201"/>
        <v>0</v>
      </c>
      <c r="Z1187" s="679">
        <f t="shared" ca="1" si="201"/>
        <v>0</v>
      </c>
      <c r="AA1187" t="str">
        <f t="shared" si="198"/>
        <v>HUM_ASR_FY_2022</v>
      </c>
      <c r="AB1187" s="958">
        <f t="shared" si="199"/>
        <v>45032</v>
      </c>
      <c r="AC1187" t="str">
        <f t="shared" si="200"/>
        <v>Unaudited</v>
      </c>
    </row>
    <row r="1188" spans="1:29" x14ac:dyDescent="0.25">
      <c r="A1188" t="s">
        <v>420</v>
      </c>
      <c r="B1188" t="s">
        <v>1385</v>
      </c>
      <c r="C1188" t="s">
        <v>1386</v>
      </c>
      <c r="D1188">
        <v>1900</v>
      </c>
      <c r="E1188" s="958">
        <v>1</v>
      </c>
      <c r="F1188" t="s">
        <v>439</v>
      </c>
      <c r="G1188" s="958">
        <v>182</v>
      </c>
      <c r="H1188" t="s">
        <v>382</v>
      </c>
      <c r="I1188" s="938" t="s">
        <v>488</v>
      </c>
      <c r="J1188" s="938" t="s">
        <v>444</v>
      </c>
      <c r="K1188" s="938" t="s">
        <v>53</v>
      </c>
      <c r="L1188" s="938" t="s">
        <v>44</v>
      </c>
      <c r="M1188" s="963" t="s">
        <v>153</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HUM_ASR_FY_2022</v>
      </c>
      <c r="AB1188" s="958">
        <f t="shared" si="199"/>
        <v>45032</v>
      </c>
      <c r="AC1188" t="str">
        <f t="shared" si="200"/>
        <v>Unaudited</v>
      </c>
    </row>
    <row r="1189" spans="1:29" x14ac:dyDescent="0.25">
      <c r="A1189" t="s">
        <v>420</v>
      </c>
      <c r="B1189" t="s">
        <v>1385</v>
      </c>
      <c r="C1189" t="s">
        <v>1386</v>
      </c>
      <c r="D1189">
        <v>1900</v>
      </c>
      <c r="E1189" s="958">
        <v>1</v>
      </c>
      <c r="F1189" t="s">
        <v>439</v>
      </c>
      <c r="G1189" s="958">
        <v>182</v>
      </c>
      <c r="H1189" t="s">
        <v>382</v>
      </c>
      <c r="I1189" s="938" t="s">
        <v>488</v>
      </c>
      <c r="J1189" s="938" t="s">
        <v>444</v>
      </c>
      <c r="K1189" s="938" t="s">
        <v>53</v>
      </c>
      <c r="L1189" s="938" t="s">
        <v>41</v>
      </c>
      <c r="M1189" s="963" t="s">
        <v>52</v>
      </c>
      <c r="N1189" s="679">
        <f t="shared" ca="1" si="197"/>
        <v>274881.71000000008</v>
      </c>
      <c r="O1189" s="679">
        <f t="shared" ca="1" si="201"/>
        <v>258955.00000000009</v>
      </c>
      <c r="P1189" s="679">
        <f t="shared" ca="1" si="201"/>
        <v>5198.4599999999991</v>
      </c>
      <c r="Q1189" s="679">
        <f t="shared" ca="1" si="201"/>
        <v>6954.5</v>
      </c>
      <c r="R1189" s="679">
        <f t="shared" ca="1" si="201"/>
        <v>992.75</v>
      </c>
      <c r="S1189" s="679">
        <f t="shared" ca="1" si="201"/>
        <v>35</v>
      </c>
      <c r="T1189" s="679">
        <f t="shared" ca="1" si="201"/>
        <v>2467</v>
      </c>
      <c r="U1189" s="679">
        <f t="shared" ca="1" si="201"/>
        <v>0</v>
      </c>
      <c r="V1189" s="679">
        <f t="shared" ca="1" si="201"/>
        <v>202</v>
      </c>
      <c r="W1189" s="679">
        <f t="shared" ca="1" si="202"/>
        <v>42</v>
      </c>
      <c r="X1189" s="679">
        <f t="shared" ca="1" si="201"/>
        <v>0</v>
      </c>
      <c r="Y1189" s="679">
        <f t="shared" ca="1" si="201"/>
        <v>35</v>
      </c>
      <c r="Z1189" s="679">
        <f t="shared" ca="1" si="201"/>
        <v>0</v>
      </c>
      <c r="AA1189" t="str">
        <f t="shared" si="198"/>
        <v>HUM_ASR_FY_2022</v>
      </c>
      <c r="AB1189" s="958">
        <f t="shared" si="199"/>
        <v>45032</v>
      </c>
      <c r="AC1189" t="str">
        <f t="shared" si="200"/>
        <v>Unaudited</v>
      </c>
    </row>
    <row r="1190" spans="1:29" x14ac:dyDescent="0.25">
      <c r="A1190" t="s">
        <v>420</v>
      </c>
      <c r="B1190" t="s">
        <v>1385</v>
      </c>
      <c r="C1190" t="s">
        <v>1386</v>
      </c>
      <c r="D1190">
        <v>1900</v>
      </c>
      <c r="E1190" s="958">
        <v>1</v>
      </c>
      <c r="F1190" t="s">
        <v>439</v>
      </c>
      <c r="G1190" s="958">
        <v>182</v>
      </c>
      <c r="H1190" t="s">
        <v>382</v>
      </c>
      <c r="I1190" s="938" t="s">
        <v>488</v>
      </c>
      <c r="J1190" s="938" t="s">
        <v>444</v>
      </c>
      <c r="K1190" s="938" t="s">
        <v>53</v>
      </c>
      <c r="L1190" s="938" t="s">
        <v>42</v>
      </c>
      <c r="M1190" s="963" t="s">
        <v>154</v>
      </c>
      <c r="N1190" s="679">
        <f t="shared" ca="1" si="197"/>
        <v>109764.9544724099</v>
      </c>
      <c r="O1190" s="679">
        <f t="shared" ca="1" si="201"/>
        <v>65573.927368066812</v>
      </c>
      <c r="P1190" s="679">
        <f t="shared" ca="1" si="201"/>
        <v>3739.9247840894964</v>
      </c>
      <c r="Q1190" s="679">
        <f t="shared" ca="1" si="201"/>
        <v>25426.384632422069</v>
      </c>
      <c r="R1190" s="679">
        <f t="shared" ca="1" si="201"/>
        <v>9200.5813571512736</v>
      </c>
      <c r="S1190" s="679">
        <f t="shared" ca="1" si="201"/>
        <v>825.50604955716778</v>
      </c>
      <c r="T1190" s="679">
        <f t="shared" ca="1" si="201"/>
        <v>274.04674127731136</v>
      </c>
      <c r="U1190" s="679">
        <f t="shared" ca="1" si="201"/>
        <v>10.923799498536951</v>
      </c>
      <c r="V1190" s="679">
        <f t="shared" ca="1" si="201"/>
        <v>913.38097916245715</v>
      </c>
      <c r="W1190" s="679">
        <f t="shared" ca="1" si="202"/>
        <v>67.124371863478729</v>
      </c>
      <c r="X1190" s="679">
        <f t="shared" ca="1" si="201"/>
        <v>1452.286968215858</v>
      </c>
      <c r="Y1190" s="679">
        <f t="shared" ca="1" si="201"/>
        <v>2280.8674211054445</v>
      </c>
      <c r="Z1190" s="679">
        <f t="shared" ca="1" si="201"/>
        <v>0</v>
      </c>
      <c r="AA1190" t="str">
        <f t="shared" si="198"/>
        <v>HUM_ASR_FY_2022</v>
      </c>
      <c r="AB1190" s="958">
        <f t="shared" si="199"/>
        <v>45032</v>
      </c>
      <c r="AC1190" t="str">
        <f t="shared" si="200"/>
        <v>Unaudited</v>
      </c>
    </row>
    <row r="1191" spans="1:29" x14ac:dyDescent="0.25">
      <c r="A1191" t="s">
        <v>420</v>
      </c>
      <c r="B1191" t="s">
        <v>1385</v>
      </c>
      <c r="C1191" t="s">
        <v>1386</v>
      </c>
      <c r="D1191">
        <v>1900</v>
      </c>
      <c r="E1191" s="958">
        <v>1</v>
      </c>
      <c r="F1191" t="s">
        <v>439</v>
      </c>
      <c r="G1191" s="958">
        <v>182</v>
      </c>
      <c r="H1191" t="s">
        <v>382</v>
      </c>
      <c r="I1191" s="938" t="s">
        <v>488</v>
      </c>
      <c r="J1191" s="938" t="s">
        <v>444</v>
      </c>
      <c r="K1191" s="938" t="s">
        <v>53</v>
      </c>
      <c r="L1191" s="938" t="s">
        <v>43</v>
      </c>
      <c r="M1191" s="963" t="s">
        <v>462</v>
      </c>
      <c r="N1191" s="679">
        <f t="shared" ca="1" si="197"/>
        <v>153727.66499999998</v>
      </c>
      <c r="O1191" s="679">
        <f t="shared" ca="1" si="201"/>
        <v>125173.8476954681</v>
      </c>
      <c r="P1191" s="679">
        <f t="shared" ca="1" si="201"/>
        <v>4517.5566412038597</v>
      </c>
      <c r="Q1191" s="679">
        <f t="shared" ca="1" si="201"/>
        <v>10564.479740579171</v>
      </c>
      <c r="R1191" s="679">
        <f t="shared" ca="1" si="201"/>
        <v>2966.5570781505253</v>
      </c>
      <c r="S1191" s="679">
        <f t="shared" ca="1" si="201"/>
        <v>4654.8798287149493</v>
      </c>
      <c r="T1191" s="679">
        <f t="shared" ca="1" si="201"/>
        <v>691.31878644281426</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44.206779541241183</v>
      </c>
      <c r="V1191" s="679">
        <f t="shared" ca="1" si="203"/>
        <v>232.32073503588452</v>
      </c>
      <c r="W1191" s="679">
        <f t="shared" ca="1" si="202"/>
        <v>5.6434186648392997</v>
      </c>
      <c r="X1191" s="679">
        <f t="shared" ca="1" si="203"/>
        <v>4453.5978963356811</v>
      </c>
      <c r="Y1191" s="679">
        <f t="shared" ca="1" si="203"/>
        <v>423.25639986294749</v>
      </c>
      <c r="Z1191" s="679">
        <f t="shared" ca="1" si="203"/>
        <v>0</v>
      </c>
      <c r="AA1191" t="str">
        <f t="shared" si="198"/>
        <v>HUM_ASR_FY_2022</v>
      </c>
      <c r="AB1191" s="958">
        <f t="shared" si="199"/>
        <v>45032</v>
      </c>
      <c r="AC1191" t="str">
        <f t="shared" si="200"/>
        <v>Unaudited</v>
      </c>
    </row>
    <row r="1192" spans="1:29" x14ac:dyDescent="0.25">
      <c r="A1192" t="s">
        <v>420</v>
      </c>
      <c r="B1192" t="s">
        <v>1385</v>
      </c>
      <c r="C1192" t="s">
        <v>1386</v>
      </c>
      <c r="D1192">
        <v>1900</v>
      </c>
      <c r="E1192" s="958">
        <v>1</v>
      </c>
      <c r="F1192" t="s">
        <v>439</v>
      </c>
      <c r="G1192" s="958">
        <v>182</v>
      </c>
      <c r="H1192" t="s">
        <v>382</v>
      </c>
      <c r="I1192" s="938" t="s">
        <v>488</v>
      </c>
      <c r="J1192" s="938" t="s">
        <v>444</v>
      </c>
      <c r="K1192" s="938" t="s">
        <v>920</v>
      </c>
      <c r="L1192" s="946" t="s">
        <v>921</v>
      </c>
      <c r="M1192" s="961" t="s">
        <v>920</v>
      </c>
      <c r="N1192" s="679">
        <f t="shared" ca="1" si="197"/>
        <v>1044885.2699999968</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951388.0599999968</v>
      </c>
      <c r="P1192" s="679">
        <f t="shared" ca="1" si="204"/>
        <v>64839.68</v>
      </c>
      <c r="Q1192" s="679">
        <f t="shared" ca="1" si="204"/>
        <v>19418.71</v>
      </c>
      <c r="R1192" s="679">
        <f t="shared" ca="1" si="204"/>
        <v>5150.34</v>
      </c>
      <c r="S1192" s="679">
        <f t="shared" ca="1" si="204"/>
        <v>249.33</v>
      </c>
      <c r="T1192" s="679">
        <f t="shared" ca="1" si="204"/>
        <v>87.65</v>
      </c>
      <c r="U1192" s="679">
        <f t="shared" ca="1" si="204"/>
        <v>0</v>
      </c>
      <c r="V1192" s="679">
        <f t="shared" ca="1" si="204"/>
        <v>3427.1</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5.26</v>
      </c>
      <c r="Y1192" s="679">
        <f t="shared" ca="1" si="205"/>
        <v>319.14</v>
      </c>
      <c r="Z1192" s="679">
        <f t="shared" ca="1" si="205"/>
        <v>0</v>
      </c>
      <c r="AA1192" t="str">
        <f t="shared" si="198"/>
        <v>HUM_ASR_FY_2022</v>
      </c>
      <c r="AB1192" s="958">
        <f t="shared" si="199"/>
        <v>45032</v>
      </c>
      <c r="AC1192" t="str">
        <f t="shared" si="200"/>
        <v>Unaudited</v>
      </c>
    </row>
    <row r="1193" spans="1:29" x14ac:dyDescent="0.25">
      <c r="A1193" t="s">
        <v>420</v>
      </c>
      <c r="B1193" t="s">
        <v>1385</v>
      </c>
      <c r="C1193" t="s">
        <v>1386</v>
      </c>
      <c r="D1193">
        <v>1900</v>
      </c>
      <c r="E1193" s="958">
        <v>1</v>
      </c>
      <c r="F1193" t="s">
        <v>439</v>
      </c>
      <c r="G1193" s="958">
        <v>182</v>
      </c>
      <c r="H1193" t="s">
        <v>382</v>
      </c>
      <c r="I1193" s="963" t="s">
        <v>488</v>
      </c>
      <c r="J1193" s="963" t="s">
        <v>444</v>
      </c>
      <c r="K1193" s="963" t="s">
        <v>920</v>
      </c>
      <c r="L1193" s="954" t="s">
        <v>922</v>
      </c>
      <c r="M1193" s="963" t="s">
        <v>925</v>
      </c>
      <c r="N1193" s="679">
        <f t="shared" ca="1" si="197"/>
        <v>11855.613580071418</v>
      </c>
      <c r="O1193" s="679">
        <f t="shared" ca="1" si="204"/>
        <v>10794.763337082739</v>
      </c>
      <c r="P1193" s="679">
        <f t="shared" ca="1" si="204"/>
        <v>735.69243706104476</v>
      </c>
      <c r="Q1193" s="679">
        <f t="shared" ca="1" si="204"/>
        <v>220.33110102458369</v>
      </c>
      <c r="R1193" s="679">
        <f t="shared" ca="1" si="204"/>
        <v>58.437459689698976</v>
      </c>
      <c r="S1193" s="679">
        <f t="shared" ca="1" si="204"/>
        <v>2.8289805769002911</v>
      </c>
      <c r="T1193" s="679">
        <f t="shared" ca="1" si="204"/>
        <v>0.99450586598207402</v>
      </c>
      <c r="U1193" s="679">
        <f t="shared" ca="1" si="204"/>
        <v>0</v>
      </c>
      <c r="V1193" s="679">
        <f t="shared" ca="1" si="204"/>
        <v>38.885009164941991</v>
      </c>
      <c r="W1193" s="679">
        <f t="shared" ca="1" si="202"/>
        <v>0</v>
      </c>
      <c r="X1193" s="679">
        <f t="shared" ca="1" si="205"/>
        <v>5.9681698289397705E-2</v>
      </c>
      <c r="Y1193" s="679">
        <f t="shared" ca="1" si="205"/>
        <v>3.6210679072392362</v>
      </c>
      <c r="Z1193" s="679">
        <f t="shared" ca="1" si="205"/>
        <v>0</v>
      </c>
      <c r="AA1193" t="str">
        <f t="shared" si="198"/>
        <v>HUM_ASR_FY_2022</v>
      </c>
      <c r="AB1193" s="958">
        <f t="shared" si="199"/>
        <v>45032</v>
      </c>
      <c r="AC1193" t="str">
        <f t="shared" si="200"/>
        <v>Unaudited</v>
      </c>
    </row>
    <row r="1194" spans="1:29" x14ac:dyDescent="0.25">
      <c r="A1194" t="s">
        <v>420</v>
      </c>
      <c r="B1194" t="s">
        <v>1385</v>
      </c>
      <c r="C1194" t="s">
        <v>1386</v>
      </c>
      <c r="D1194">
        <v>1900</v>
      </c>
      <c r="E1194" s="958">
        <v>1</v>
      </c>
      <c r="F1194" t="s">
        <v>439</v>
      </c>
      <c r="G1194" s="958">
        <v>182</v>
      </c>
      <c r="H1194" t="s">
        <v>382</v>
      </c>
      <c r="I1194" s="959" t="s">
        <v>488</v>
      </c>
      <c r="J1194" s="959" t="s">
        <v>444</v>
      </c>
      <c r="K1194" s="959" t="s">
        <v>920</v>
      </c>
      <c r="L1194" s="954" t="s">
        <v>923</v>
      </c>
      <c r="M1194" s="959" t="s">
        <v>926</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HUM_ASR_FY_2022</v>
      </c>
      <c r="AB1194" s="958">
        <f t="shared" si="199"/>
        <v>45032</v>
      </c>
      <c r="AC1194" t="str">
        <f t="shared" si="200"/>
        <v>Unaudited</v>
      </c>
    </row>
    <row r="1195" spans="1:29" x14ac:dyDescent="0.25">
      <c r="A1195" t="s">
        <v>420</v>
      </c>
      <c r="B1195" t="s">
        <v>1385</v>
      </c>
      <c r="C1195" t="s">
        <v>1386</v>
      </c>
      <c r="D1195">
        <v>1900</v>
      </c>
      <c r="E1195" s="958">
        <v>1</v>
      </c>
      <c r="F1195" t="s">
        <v>439</v>
      </c>
      <c r="G1195" s="958">
        <v>182</v>
      </c>
      <c r="H1195" t="s">
        <v>382</v>
      </c>
      <c r="I1195" s="959" t="s">
        <v>488</v>
      </c>
      <c r="J1195" s="959" t="s">
        <v>444</v>
      </c>
      <c r="K1195" s="959" t="s">
        <v>445</v>
      </c>
      <c r="L1195" s="938">
        <v>5.0999999999999996</v>
      </c>
      <c r="M1195" s="959" t="s">
        <v>37</v>
      </c>
      <c r="N1195" s="679">
        <f t="shared" ca="1" si="197"/>
        <v>1615.4599999999998</v>
      </c>
      <c r="O1195" s="679">
        <f t="shared" ca="1" si="204"/>
        <v>1566.3899999999999</v>
      </c>
      <c r="P1195" s="679">
        <f t="shared" ca="1" si="204"/>
        <v>53.620000000000005</v>
      </c>
      <c r="Q1195" s="679">
        <f t="shared" ca="1" si="204"/>
        <v>-88.82</v>
      </c>
      <c r="R1195" s="679">
        <f t="shared" ca="1" si="204"/>
        <v>0</v>
      </c>
      <c r="S1195" s="679">
        <f t="shared" ca="1" si="204"/>
        <v>0</v>
      </c>
      <c r="T1195" s="679">
        <f t="shared" ca="1" si="204"/>
        <v>0</v>
      </c>
      <c r="U1195" s="679">
        <f t="shared" ca="1" si="204"/>
        <v>0</v>
      </c>
      <c r="V1195" s="679">
        <f t="shared" ca="1" si="204"/>
        <v>0</v>
      </c>
      <c r="W1195" s="679">
        <f t="shared" ca="1" si="202"/>
        <v>0</v>
      </c>
      <c r="X1195" s="679">
        <f t="shared" ca="1" si="205"/>
        <v>33.97</v>
      </c>
      <c r="Y1195" s="679">
        <f t="shared" ca="1" si="205"/>
        <v>50.3</v>
      </c>
      <c r="Z1195" s="679">
        <f t="shared" ca="1" si="205"/>
        <v>0</v>
      </c>
      <c r="AA1195" t="str">
        <f t="shared" si="198"/>
        <v>HUM_ASR_FY_2022</v>
      </c>
      <c r="AB1195" s="958">
        <f t="shared" si="199"/>
        <v>45032</v>
      </c>
      <c r="AC1195" t="str">
        <f t="shared" si="200"/>
        <v>Unaudited</v>
      </c>
    </row>
    <row r="1196" spans="1:29" ht="30" x14ac:dyDescent="0.25">
      <c r="A1196" t="s">
        <v>420</v>
      </c>
      <c r="B1196" t="s">
        <v>1385</v>
      </c>
      <c r="C1196" t="s">
        <v>1386</v>
      </c>
      <c r="D1196">
        <v>1900</v>
      </c>
      <c r="E1196" s="958">
        <v>1</v>
      </c>
      <c r="F1196" t="s">
        <v>439</v>
      </c>
      <c r="G1196" s="958">
        <v>182</v>
      </c>
      <c r="H1196" t="s">
        <v>382</v>
      </c>
      <c r="I1196" s="959" t="s">
        <v>488</v>
      </c>
      <c r="J1196" s="959" t="s">
        <v>444</v>
      </c>
      <c r="K1196" s="959" t="s">
        <v>445</v>
      </c>
      <c r="L1196" s="938">
        <v>5.2</v>
      </c>
      <c r="M1196" s="959" t="s">
        <v>303</v>
      </c>
      <c r="N1196" s="679">
        <f t="shared" ca="1" si="197"/>
        <v>2006153.4299999997</v>
      </c>
      <c r="O1196" s="679">
        <f t="shared" ca="1" si="204"/>
        <v>717079.57</v>
      </c>
      <c r="P1196" s="679">
        <f t="shared" ca="1" si="204"/>
        <v>506812.54</v>
      </c>
      <c r="Q1196" s="679">
        <f t="shared" ca="1" si="204"/>
        <v>132222.36000000002</v>
      </c>
      <c r="R1196" s="679">
        <f t="shared" ca="1" si="204"/>
        <v>463375.94000000006</v>
      </c>
      <c r="S1196" s="679">
        <f t="shared" ca="1" si="204"/>
        <v>42589.99</v>
      </c>
      <c r="T1196" s="679">
        <f t="shared" ca="1" si="204"/>
        <v>52636.14</v>
      </c>
      <c r="U1196" s="679">
        <f t="shared" ca="1" si="204"/>
        <v>1112.77</v>
      </c>
      <c r="V1196" s="679">
        <f t="shared" ca="1" si="204"/>
        <v>15365.130000000001</v>
      </c>
      <c r="W1196" s="679">
        <f t="shared" ca="1" si="202"/>
        <v>104.16</v>
      </c>
      <c r="X1196" s="679">
        <f t="shared" ca="1" si="205"/>
        <v>51392.87999999999</v>
      </c>
      <c r="Y1196" s="679">
        <f t="shared" ca="1" si="205"/>
        <v>23461.950000000004</v>
      </c>
      <c r="Z1196" s="679">
        <f t="shared" ca="1" si="205"/>
        <v>0</v>
      </c>
      <c r="AA1196" t="str">
        <f t="shared" si="198"/>
        <v>HUM_ASR_FY_2022</v>
      </c>
      <c r="AB1196" s="958">
        <f t="shared" si="199"/>
        <v>45032</v>
      </c>
      <c r="AC1196" t="str">
        <f t="shared" si="200"/>
        <v>Unaudited</v>
      </c>
    </row>
    <row r="1197" spans="1:29" ht="30" x14ac:dyDescent="0.25">
      <c r="A1197" t="s">
        <v>420</v>
      </c>
      <c r="B1197" t="s">
        <v>1385</v>
      </c>
      <c r="C1197" t="s">
        <v>1386</v>
      </c>
      <c r="D1197">
        <v>1900</v>
      </c>
      <c r="E1197" s="958">
        <v>1</v>
      </c>
      <c r="F1197" t="s">
        <v>439</v>
      </c>
      <c r="G1197" s="958">
        <v>182</v>
      </c>
      <c r="H1197" t="s">
        <v>382</v>
      </c>
      <c r="I1197" s="966" t="s">
        <v>488</v>
      </c>
      <c r="J1197" s="966" t="s">
        <v>444</v>
      </c>
      <c r="K1197" s="966" t="s">
        <v>445</v>
      </c>
      <c r="L1197" s="946">
        <v>5.3</v>
      </c>
      <c r="M1197" s="966" t="s">
        <v>304</v>
      </c>
      <c r="N1197" s="679">
        <f t="shared" ca="1" si="197"/>
        <v>18.329543026347988</v>
      </c>
      <c r="O1197" s="679">
        <f t="shared" ca="1" si="204"/>
        <v>17.77277859002465</v>
      </c>
      <c r="P1197" s="679">
        <f t="shared" ca="1" si="204"/>
        <v>0.60839023997671204</v>
      </c>
      <c r="Q1197" s="679">
        <f t="shared" ca="1" si="204"/>
        <v>-1.0077810726357992</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0.38543484617696583</v>
      </c>
      <c r="Y1197" s="679">
        <f t="shared" ca="1" si="205"/>
        <v>0.57072042280545721</v>
      </c>
      <c r="Z1197" s="679">
        <f t="shared" ca="1" si="205"/>
        <v>0</v>
      </c>
      <c r="AA1197" t="str">
        <f t="shared" si="198"/>
        <v>HUM_ASR_FY_2022</v>
      </c>
      <c r="AB1197" s="958">
        <f t="shared" si="199"/>
        <v>45032</v>
      </c>
      <c r="AC1197" t="str">
        <f t="shared" si="200"/>
        <v>Unaudited</v>
      </c>
    </row>
    <row r="1198" spans="1:29" x14ac:dyDescent="0.25">
      <c r="A1198" t="s">
        <v>420</v>
      </c>
      <c r="B1198" t="s">
        <v>1385</v>
      </c>
      <c r="C1198" t="s">
        <v>1386</v>
      </c>
      <c r="D1198">
        <v>1900</v>
      </c>
      <c r="E1198" s="958">
        <v>1</v>
      </c>
      <c r="F1198" t="s">
        <v>439</v>
      </c>
      <c r="G1198" s="958">
        <v>182</v>
      </c>
      <c r="H1198" t="s">
        <v>382</v>
      </c>
      <c r="I1198" s="938" t="s">
        <v>488</v>
      </c>
      <c r="J1198" s="938" t="s">
        <v>444</v>
      </c>
      <c r="K1198" s="938" t="s">
        <v>445</v>
      </c>
      <c r="L1198" s="938" t="s">
        <v>82</v>
      </c>
      <c r="M1198" s="959" t="s">
        <v>453</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HUM_ASR_FY_2022</v>
      </c>
      <c r="AB1198" s="958">
        <f t="shared" si="199"/>
        <v>45032</v>
      </c>
      <c r="AC1198" t="str">
        <f t="shared" si="200"/>
        <v>Unaudited</v>
      </c>
    </row>
    <row r="1199" spans="1:29" x14ac:dyDescent="0.25">
      <c r="A1199" t="s">
        <v>420</v>
      </c>
      <c r="B1199" t="s">
        <v>1385</v>
      </c>
      <c r="C1199" t="s">
        <v>1386</v>
      </c>
      <c r="D1199">
        <v>1900</v>
      </c>
      <c r="E1199" s="958">
        <v>1</v>
      </c>
      <c r="F1199" t="s">
        <v>439</v>
      </c>
      <c r="G1199" s="958">
        <v>182</v>
      </c>
      <c r="H1199" t="s">
        <v>382</v>
      </c>
      <c r="I1199" s="938" t="s">
        <v>488</v>
      </c>
      <c r="J1199" s="938" t="s">
        <v>444</v>
      </c>
      <c r="K1199" s="938" t="s">
        <v>446</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HUM_ASR_FY_2022</v>
      </c>
      <c r="AB1199" s="958">
        <f t="shared" si="199"/>
        <v>45032</v>
      </c>
      <c r="AC1199" t="str">
        <f t="shared" si="200"/>
        <v>Unaudited</v>
      </c>
    </row>
    <row r="1200" spans="1:29" x14ac:dyDescent="0.25">
      <c r="A1200" t="s">
        <v>420</v>
      </c>
      <c r="B1200" t="s">
        <v>1385</v>
      </c>
      <c r="C1200" t="s">
        <v>1386</v>
      </c>
      <c r="D1200">
        <v>1900</v>
      </c>
      <c r="E1200" s="958">
        <v>1</v>
      </c>
      <c r="F1200" t="s">
        <v>439</v>
      </c>
      <c r="G1200" s="958">
        <v>182</v>
      </c>
      <c r="H1200" t="s">
        <v>382</v>
      </c>
      <c r="I1200" s="959" t="s">
        <v>488</v>
      </c>
      <c r="J1200" s="959" t="s">
        <v>444</v>
      </c>
      <c r="K1200" s="959" t="s">
        <v>446</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HUM_ASR_FY_2022</v>
      </c>
      <c r="AB1200" s="958">
        <f t="shared" si="199"/>
        <v>45032</v>
      </c>
      <c r="AC1200" t="str">
        <f t="shared" si="200"/>
        <v>Unaudited</v>
      </c>
    </row>
    <row r="1201" spans="1:29" x14ac:dyDescent="0.25">
      <c r="A1201" t="s">
        <v>420</v>
      </c>
      <c r="B1201" t="s">
        <v>1385</v>
      </c>
      <c r="C1201" t="s">
        <v>1386</v>
      </c>
      <c r="D1201">
        <v>1900</v>
      </c>
      <c r="E1201" s="958">
        <v>1</v>
      </c>
      <c r="F1201" t="s">
        <v>439</v>
      </c>
      <c r="G1201" s="958">
        <v>182</v>
      </c>
      <c r="H1201" t="s">
        <v>382</v>
      </c>
      <c r="I1201" s="938" t="s">
        <v>488</v>
      </c>
      <c r="J1201" s="938" t="s">
        <v>444</v>
      </c>
      <c r="K1201" s="938" t="s">
        <v>446</v>
      </c>
      <c r="L1201" s="938">
        <v>6.3</v>
      </c>
      <c r="M1201" s="959" t="s">
        <v>184</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HUM_ASR_FY_2022</v>
      </c>
      <c r="AB1201" s="958">
        <f t="shared" si="199"/>
        <v>45032</v>
      </c>
      <c r="AC1201" t="str">
        <f t="shared" si="200"/>
        <v>Unaudited</v>
      </c>
    </row>
    <row r="1202" spans="1:29" x14ac:dyDescent="0.25">
      <c r="A1202" t="s">
        <v>420</v>
      </c>
      <c r="B1202" t="s">
        <v>1385</v>
      </c>
      <c r="C1202" t="s">
        <v>1386</v>
      </c>
      <c r="D1202">
        <v>1900</v>
      </c>
      <c r="E1202" s="958">
        <v>1</v>
      </c>
      <c r="F1202" t="s">
        <v>439</v>
      </c>
      <c r="G1202" s="958">
        <v>182</v>
      </c>
      <c r="H1202" t="s">
        <v>382</v>
      </c>
      <c r="I1202" s="938" t="s">
        <v>488</v>
      </c>
      <c r="J1202" s="938" t="s">
        <v>444</v>
      </c>
      <c r="K1202" s="938" t="s">
        <v>446</v>
      </c>
      <c r="L1202" s="938" t="s">
        <v>87</v>
      </c>
      <c r="M1202" s="959" t="s">
        <v>454</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HUM_ASR_FY_2022</v>
      </c>
      <c r="AB1202" s="958">
        <f t="shared" si="199"/>
        <v>45032</v>
      </c>
      <c r="AC1202" t="str">
        <f t="shared" si="200"/>
        <v>Unaudited</v>
      </c>
    </row>
    <row r="1203" spans="1:29" x14ac:dyDescent="0.25">
      <c r="A1203" t="s">
        <v>420</v>
      </c>
      <c r="B1203" t="s">
        <v>1385</v>
      </c>
      <c r="C1203" t="s">
        <v>1386</v>
      </c>
      <c r="D1203">
        <v>1900</v>
      </c>
      <c r="E1203" s="958">
        <v>1</v>
      </c>
      <c r="F1203" t="s">
        <v>439</v>
      </c>
      <c r="G1203" s="958">
        <v>182</v>
      </c>
      <c r="H1203" t="s">
        <v>382</v>
      </c>
      <c r="I1203" s="959" t="s">
        <v>488</v>
      </c>
      <c r="J1203" s="959" t="s">
        <v>444</v>
      </c>
      <c r="K1203" s="959" t="s">
        <v>447</v>
      </c>
      <c r="L1203" s="938">
        <v>7.1</v>
      </c>
      <c r="M1203" s="959" t="s">
        <v>20</v>
      </c>
      <c r="N1203" s="679">
        <f t="shared" ca="1" si="197"/>
        <v>292261.75</v>
      </c>
      <c r="O1203" s="679">
        <f t="shared" ca="1" si="206"/>
        <v>103485.79999999999</v>
      </c>
      <c r="P1203" s="679">
        <f t="shared" ca="1" si="206"/>
        <v>13236</v>
      </c>
      <c r="Q1203" s="679">
        <f t="shared" ca="1" si="206"/>
        <v>54450.329999999994</v>
      </c>
      <c r="R1203" s="679">
        <f t="shared" ca="1" si="206"/>
        <v>31736.600000000002</v>
      </c>
      <c r="S1203" s="679">
        <f t="shared" ca="1" si="206"/>
        <v>15630.14</v>
      </c>
      <c r="T1203" s="679">
        <f t="shared" ca="1" si="206"/>
        <v>462</v>
      </c>
      <c r="U1203" s="679">
        <f t="shared" ca="1" si="206"/>
        <v>0</v>
      </c>
      <c r="V1203" s="679">
        <f t="shared" ca="1" si="206"/>
        <v>1662</v>
      </c>
      <c r="W1203" s="679">
        <f t="shared" ca="1" si="202"/>
        <v>0</v>
      </c>
      <c r="X1203" s="679">
        <f t="shared" ca="1" si="205"/>
        <v>55987.45</v>
      </c>
      <c r="Y1203" s="679">
        <f t="shared" ca="1" si="205"/>
        <v>15611.43</v>
      </c>
      <c r="Z1203" s="679">
        <f t="shared" ca="1" si="205"/>
        <v>0</v>
      </c>
      <c r="AA1203" t="str">
        <f t="shared" si="198"/>
        <v>HUM_ASR_FY_2022</v>
      </c>
      <c r="AB1203" s="958">
        <f t="shared" si="199"/>
        <v>45032</v>
      </c>
      <c r="AC1203" t="str">
        <f t="shared" si="200"/>
        <v>Unaudited</v>
      </c>
    </row>
    <row r="1204" spans="1:29" x14ac:dyDescent="0.25">
      <c r="A1204" t="s">
        <v>420</v>
      </c>
      <c r="B1204" t="s">
        <v>1385</v>
      </c>
      <c r="C1204" t="s">
        <v>1386</v>
      </c>
      <c r="D1204">
        <v>1900</v>
      </c>
      <c r="E1204" s="958">
        <v>1</v>
      </c>
      <c r="F1204" t="s">
        <v>439</v>
      </c>
      <c r="G1204" s="958">
        <v>182</v>
      </c>
      <c r="H1204" t="s">
        <v>382</v>
      </c>
      <c r="I1204" s="959" t="s">
        <v>488</v>
      </c>
      <c r="J1204" s="959" t="s">
        <v>444</v>
      </c>
      <c r="K1204" s="959" t="s">
        <v>447</v>
      </c>
      <c r="L1204" s="954">
        <v>7.2</v>
      </c>
      <c r="M1204" s="959" t="s">
        <v>21</v>
      </c>
      <c r="N1204" s="679">
        <f t="shared" ca="1" si="197"/>
        <v>623558.91</v>
      </c>
      <c r="O1204" s="679">
        <f t="shared" ca="1" si="206"/>
        <v>509742.83</v>
      </c>
      <c r="P1204" s="679">
        <f t="shared" ca="1" si="206"/>
        <v>18151.079999999998</v>
      </c>
      <c r="Q1204" s="679">
        <f t="shared" ca="1" si="206"/>
        <v>43002.320000000007</v>
      </c>
      <c r="R1204" s="679">
        <f t="shared" ca="1" si="206"/>
        <v>12068.23</v>
      </c>
      <c r="S1204" s="679">
        <f t="shared" ca="1" si="206"/>
        <v>17873.110000000008</v>
      </c>
      <c r="T1204" s="679">
        <f t="shared" ca="1" si="206"/>
        <v>2729.1600000000003</v>
      </c>
      <c r="U1204" s="679">
        <f t="shared" ca="1" si="206"/>
        <v>169.67</v>
      </c>
      <c r="V1204" s="679">
        <f t="shared" ca="1" si="206"/>
        <v>942.21</v>
      </c>
      <c r="W1204" s="679">
        <f t="shared" ca="1" si="202"/>
        <v>21.66</v>
      </c>
      <c r="X1204" s="679">
        <f t="shared" ca="1" si="205"/>
        <v>17093.350000000002</v>
      </c>
      <c r="Y1204" s="679">
        <f t="shared" ca="1" si="205"/>
        <v>1765.2899999999997</v>
      </c>
      <c r="Z1204" s="679">
        <f t="shared" ca="1" si="205"/>
        <v>0</v>
      </c>
      <c r="AA1204" t="str">
        <f t="shared" si="198"/>
        <v>HUM_ASR_FY_2022</v>
      </c>
      <c r="AB1204" s="958">
        <f t="shared" si="199"/>
        <v>45032</v>
      </c>
      <c r="AC1204" t="str">
        <f t="shared" si="200"/>
        <v>Unaudited</v>
      </c>
    </row>
    <row r="1205" spans="1:29" x14ac:dyDescent="0.25">
      <c r="A1205" t="s">
        <v>420</v>
      </c>
      <c r="B1205" t="s">
        <v>1385</v>
      </c>
      <c r="C1205" t="s">
        <v>1386</v>
      </c>
      <c r="D1205">
        <v>1900</v>
      </c>
      <c r="E1205" s="958">
        <v>1</v>
      </c>
      <c r="F1205" t="s">
        <v>439</v>
      </c>
      <c r="G1205" s="958">
        <v>182</v>
      </c>
      <c r="H1205" t="s">
        <v>382</v>
      </c>
      <c r="I1205" s="938" t="s">
        <v>488</v>
      </c>
      <c r="J1205" s="938" t="s">
        <v>444</v>
      </c>
      <c r="K1205" s="938" t="s">
        <v>447</v>
      </c>
      <c r="L1205" s="938">
        <v>7.3</v>
      </c>
      <c r="M1205" s="959" t="s">
        <v>155</v>
      </c>
      <c r="N1205" s="679">
        <f t="shared" ca="1" si="197"/>
        <v>3316.0984001960819</v>
      </c>
      <c r="O1205" s="679">
        <f t="shared" ca="1" si="206"/>
        <v>1174.1840860906761</v>
      </c>
      <c r="P1205" s="679">
        <f t="shared" ca="1" si="206"/>
        <v>150.18003014419551</v>
      </c>
      <c r="Q1205" s="679">
        <f t="shared" ca="1" si="206"/>
        <v>617.81143855858215</v>
      </c>
      <c r="R1205" s="679">
        <f t="shared" ca="1" si="206"/>
        <v>360.09395169796585</v>
      </c>
      <c r="S1205" s="679">
        <f t="shared" ca="1" si="206"/>
        <v>177.34473378346902</v>
      </c>
      <c r="T1205" s="679">
        <f t="shared" ca="1" si="206"/>
        <v>5.2420046786505239</v>
      </c>
      <c r="U1205" s="679">
        <f t="shared" ca="1" si="206"/>
        <v>0</v>
      </c>
      <c r="V1205" s="679">
        <f t="shared" ca="1" si="206"/>
        <v>18.85760124657396</v>
      </c>
      <c r="W1205" s="679">
        <f t="shared" ca="1" si="202"/>
        <v>0</v>
      </c>
      <c r="X1205" s="679">
        <f t="shared" ca="1" si="205"/>
        <v>635.25211005565427</v>
      </c>
      <c r="Y1205" s="679">
        <f t="shared" ca="1" si="205"/>
        <v>177.13244394031418</v>
      </c>
      <c r="Z1205" s="679">
        <f t="shared" ca="1" si="205"/>
        <v>0</v>
      </c>
      <c r="AA1205" t="str">
        <f t="shared" si="198"/>
        <v>HUM_ASR_FY_2022</v>
      </c>
      <c r="AB1205" s="958">
        <f t="shared" si="199"/>
        <v>45032</v>
      </c>
      <c r="AC1205" t="str">
        <f t="shared" si="200"/>
        <v>Unaudited</v>
      </c>
    </row>
    <row r="1206" spans="1:29" x14ac:dyDescent="0.25">
      <c r="A1206" t="s">
        <v>420</v>
      </c>
      <c r="B1206" t="s">
        <v>1385</v>
      </c>
      <c r="C1206" t="s">
        <v>1386</v>
      </c>
      <c r="D1206">
        <v>1900</v>
      </c>
      <c r="E1206" s="958">
        <v>1</v>
      </c>
      <c r="F1206" t="s">
        <v>439</v>
      </c>
      <c r="G1206" s="958">
        <v>182</v>
      </c>
      <c r="H1206" t="s">
        <v>382</v>
      </c>
      <c r="I1206" s="938" t="s">
        <v>488</v>
      </c>
      <c r="J1206" s="938" t="s">
        <v>444</v>
      </c>
      <c r="K1206" s="938" t="s">
        <v>447</v>
      </c>
      <c r="L1206" s="938" t="s">
        <v>91</v>
      </c>
      <c r="M1206" s="959" t="s">
        <v>455</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HUM_ASR_FY_2022</v>
      </c>
      <c r="AB1206" s="958">
        <f t="shared" si="199"/>
        <v>45032</v>
      </c>
      <c r="AC1206" t="str">
        <f t="shared" si="200"/>
        <v>Unaudited</v>
      </c>
    </row>
    <row r="1207" spans="1:29" x14ac:dyDescent="0.25">
      <c r="A1207" t="s">
        <v>420</v>
      </c>
      <c r="B1207" t="s">
        <v>1385</v>
      </c>
      <c r="C1207" t="s">
        <v>1386</v>
      </c>
      <c r="D1207">
        <v>1900</v>
      </c>
      <c r="E1207" s="958">
        <v>1</v>
      </c>
      <c r="F1207" t="s">
        <v>439</v>
      </c>
      <c r="G1207" s="958">
        <v>182</v>
      </c>
      <c r="H1207" t="s">
        <v>382</v>
      </c>
      <c r="I1207" s="938" t="s">
        <v>488</v>
      </c>
      <c r="J1207" s="938" t="s">
        <v>444</v>
      </c>
      <c r="K1207" s="938" t="s">
        <v>448</v>
      </c>
      <c r="L1207" s="938">
        <v>8.1</v>
      </c>
      <c r="M1207" s="959" t="s">
        <v>22</v>
      </c>
      <c r="N1207" s="679">
        <f t="shared" ca="1" si="197"/>
        <v>10126121.490000002</v>
      </c>
      <c r="O1207" s="679">
        <f t="shared" ca="1" si="206"/>
        <v>3761834.6800000006</v>
      </c>
      <c r="P1207" s="679">
        <f t="shared" ca="1" si="206"/>
        <v>885177.42</v>
      </c>
      <c r="Q1207" s="679">
        <f t="shared" ca="1" si="206"/>
        <v>3026634.56</v>
      </c>
      <c r="R1207" s="679">
        <f t="shared" ca="1" si="206"/>
        <v>1708822.89</v>
      </c>
      <c r="S1207" s="679">
        <f t="shared" ca="1" si="206"/>
        <v>5937.1900000000005</v>
      </c>
      <c r="T1207" s="679">
        <f t="shared" ca="1" si="206"/>
        <v>31801.05</v>
      </c>
      <c r="U1207" s="679">
        <f t="shared" ca="1" si="206"/>
        <v>0</v>
      </c>
      <c r="V1207" s="679">
        <f t="shared" ca="1" si="206"/>
        <v>241967.63</v>
      </c>
      <c r="W1207" s="679">
        <f t="shared" ca="1" si="202"/>
        <v>0</v>
      </c>
      <c r="X1207" s="679">
        <f t="shared" ca="1" si="205"/>
        <v>2738.06</v>
      </c>
      <c r="Y1207" s="679">
        <f t="shared" ca="1" si="205"/>
        <v>461208.00999999995</v>
      </c>
      <c r="Z1207" s="679">
        <f t="shared" ca="1" si="205"/>
        <v>0</v>
      </c>
      <c r="AA1207" t="str">
        <f t="shared" si="198"/>
        <v>HUM_ASR_FY_2022</v>
      </c>
      <c r="AB1207" s="958">
        <f t="shared" si="199"/>
        <v>45032</v>
      </c>
      <c r="AC1207" t="str">
        <f t="shared" si="200"/>
        <v>Unaudited</v>
      </c>
    </row>
    <row r="1208" spans="1:29" x14ac:dyDescent="0.25">
      <c r="A1208" t="s">
        <v>420</v>
      </c>
      <c r="B1208" t="s">
        <v>1385</v>
      </c>
      <c r="C1208" t="s">
        <v>1386</v>
      </c>
      <c r="D1208">
        <v>1900</v>
      </c>
      <c r="E1208" s="958">
        <v>1</v>
      </c>
      <c r="F1208" t="s">
        <v>439</v>
      </c>
      <c r="G1208" s="958">
        <v>182</v>
      </c>
      <c r="H1208" t="s">
        <v>382</v>
      </c>
      <c r="I1208" s="938" t="s">
        <v>488</v>
      </c>
      <c r="J1208" s="938" t="s">
        <v>444</v>
      </c>
      <c r="K1208" s="938" t="s">
        <v>448</v>
      </c>
      <c r="L1208" s="954" t="s">
        <v>112</v>
      </c>
      <c r="M1208" s="959" t="s">
        <v>443</v>
      </c>
      <c r="N1208" s="679">
        <f t="shared" ca="1" si="197"/>
        <v>25344</v>
      </c>
      <c r="O1208" s="679">
        <f t="shared" ca="1" si="206"/>
        <v>0</v>
      </c>
      <c r="P1208" s="679">
        <f t="shared" ca="1" si="206"/>
        <v>25344</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HUM_ASR_FY_2022</v>
      </c>
      <c r="AB1208" s="958">
        <f t="shared" si="199"/>
        <v>45032</v>
      </c>
      <c r="AC1208" t="str">
        <f t="shared" si="200"/>
        <v>Unaudited</v>
      </c>
    </row>
    <row r="1209" spans="1:29" x14ac:dyDescent="0.25">
      <c r="A1209" t="s">
        <v>420</v>
      </c>
      <c r="B1209" t="s">
        <v>1385</v>
      </c>
      <c r="C1209" t="s">
        <v>1386</v>
      </c>
      <c r="D1209">
        <v>1900</v>
      </c>
      <c r="E1209" s="958">
        <v>1</v>
      </c>
      <c r="F1209" t="s">
        <v>439</v>
      </c>
      <c r="G1209" s="958">
        <v>182</v>
      </c>
      <c r="H1209" t="s">
        <v>382</v>
      </c>
      <c r="I1209" s="938" t="s">
        <v>488</v>
      </c>
      <c r="J1209" s="938" t="s">
        <v>444</v>
      </c>
      <c r="K1209" s="938" t="s">
        <v>448</v>
      </c>
      <c r="L1209" s="954" t="s">
        <v>114</v>
      </c>
      <c r="M1209" s="959" t="s">
        <v>157</v>
      </c>
      <c r="N1209" s="679">
        <f t="shared" ca="1" si="197"/>
        <v>0.58240714319292475</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0.21636313481983219</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5.0911264782888127E-2</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0.17407786281444018</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9.8283499617342368E-2</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3.4147939760631891E-4</v>
      </c>
      <c r="T1209" s="679">
        <f t="shared" ca="1" si="207"/>
        <v>1.829047646655813E-3</v>
      </c>
      <c r="U1209" s="679">
        <f t="shared" ca="1" si="207"/>
        <v>0</v>
      </c>
      <c r="V1209" s="679">
        <f t="shared" ca="1" si="207"/>
        <v>1.3916846274521895E-2</v>
      </c>
      <c r="W1209" s="679">
        <f t="shared" ca="1" si="202"/>
        <v>0</v>
      </c>
      <c r="X1209" s="679">
        <f t="shared" ca="1" si="207"/>
        <v>1.5748040393013488E-4</v>
      </c>
      <c r="Y1209" s="679">
        <f t="shared" ca="1" si="207"/>
        <v>2.6526527435707645E-2</v>
      </c>
      <c r="Z1209" s="679">
        <f t="shared" ca="1" si="207"/>
        <v>0</v>
      </c>
      <c r="AA1209" t="str">
        <f t="shared" si="198"/>
        <v>HUM_ASR_FY_2022</v>
      </c>
      <c r="AB1209" s="958">
        <f t="shared" si="199"/>
        <v>45032</v>
      </c>
      <c r="AC1209" t="str">
        <f t="shared" si="200"/>
        <v>Unaudited</v>
      </c>
    </row>
    <row r="1210" spans="1:29" x14ac:dyDescent="0.25">
      <c r="A1210" t="s">
        <v>420</v>
      </c>
      <c r="B1210" t="s">
        <v>1385</v>
      </c>
      <c r="C1210" t="s">
        <v>1386</v>
      </c>
      <c r="D1210">
        <v>1900</v>
      </c>
      <c r="E1210" s="958">
        <v>1</v>
      </c>
      <c r="F1210" t="s">
        <v>439</v>
      </c>
      <c r="G1210" s="958">
        <v>182</v>
      </c>
      <c r="H1210" t="s">
        <v>382</v>
      </c>
      <c r="I1210" s="938" t="s">
        <v>488</v>
      </c>
      <c r="J1210" s="938" t="s">
        <v>444</v>
      </c>
      <c r="K1210" s="938" t="s">
        <v>448</v>
      </c>
      <c r="L1210" s="938" t="s">
        <v>115</v>
      </c>
      <c r="M1210" s="959" t="s">
        <v>113</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-38376.659999999989</v>
      </c>
      <c r="O1210" s="679">
        <f t="shared" ca="1" si="207"/>
        <v>-14256.855463677517</v>
      </c>
      <c r="P1210" s="679">
        <f t="shared" ca="1" si="207"/>
        <v>-3354.7052462844981</v>
      </c>
      <c r="Q1210" s="679">
        <f t="shared" ca="1" si="207"/>
        <v>-11470.544331121746</v>
      </c>
      <c r="R1210" s="679">
        <f t="shared" ca="1" si="207"/>
        <v>-6476.2125473716178</v>
      </c>
      <c r="S1210" s="679">
        <f t="shared" ca="1" si="207"/>
        <v>-22.50116416343727</v>
      </c>
      <c r="T1210" s="679">
        <f t="shared" ca="1" si="207"/>
        <v>-120.52176983045457</v>
      </c>
      <c r="U1210" s="679">
        <f t="shared" ca="1" si="207"/>
        <v>0</v>
      </c>
      <c r="V1210" s="679">
        <f t="shared" ca="1" si="207"/>
        <v>-917.02528719273721</v>
      </c>
      <c r="W1210" s="679">
        <f t="shared" ca="1" si="202"/>
        <v>0</v>
      </c>
      <c r="X1210" s="679">
        <f t="shared" ca="1" si="207"/>
        <v>-10.376884948829503</v>
      </c>
      <c r="Y1210" s="679">
        <f t="shared" ca="1" si="207"/>
        <v>-1747.9173054091609</v>
      </c>
      <c r="Z1210" s="679">
        <f t="shared" ca="1" si="207"/>
        <v>0</v>
      </c>
      <c r="AA1210" t="str">
        <f t="shared" si="198"/>
        <v>HUM_ASR_FY_2022</v>
      </c>
      <c r="AB1210" s="958">
        <f t="shared" si="199"/>
        <v>45032</v>
      </c>
      <c r="AC1210" t="str">
        <f t="shared" si="200"/>
        <v>Unaudited</v>
      </c>
    </row>
    <row r="1211" spans="1:29" x14ac:dyDescent="0.25">
      <c r="A1211" t="s">
        <v>420</v>
      </c>
      <c r="B1211" t="s">
        <v>1385</v>
      </c>
      <c r="C1211" t="s">
        <v>1386</v>
      </c>
      <c r="D1211">
        <v>1900</v>
      </c>
      <c r="E1211" s="958">
        <v>1</v>
      </c>
      <c r="F1211" t="s">
        <v>439</v>
      </c>
      <c r="G1211" s="958">
        <v>182</v>
      </c>
      <c r="H1211" t="s">
        <v>382</v>
      </c>
      <c r="I1211" s="959" t="s">
        <v>488</v>
      </c>
      <c r="J1211" s="959" t="s">
        <v>444</v>
      </c>
      <c r="K1211" s="959" t="s">
        <v>448</v>
      </c>
      <c r="L1211" s="938" t="s">
        <v>116</v>
      </c>
      <c r="M1211" s="959" t="s">
        <v>158</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HUM_ASR_FY_2022</v>
      </c>
      <c r="AB1211" s="958">
        <f t="shared" si="199"/>
        <v>45032</v>
      </c>
      <c r="AC1211" t="str">
        <f t="shared" si="200"/>
        <v>Unaudited</v>
      </c>
    </row>
    <row r="1212" spans="1:29" x14ac:dyDescent="0.25">
      <c r="A1212" t="s">
        <v>420</v>
      </c>
      <c r="B1212" t="s">
        <v>1385</v>
      </c>
      <c r="C1212" t="s">
        <v>1386</v>
      </c>
      <c r="D1212">
        <v>1900</v>
      </c>
      <c r="E1212" s="958">
        <v>1</v>
      </c>
      <c r="F1212" t="s">
        <v>439</v>
      </c>
      <c r="G1212" s="958">
        <v>182</v>
      </c>
      <c r="H1212" t="s">
        <v>382</v>
      </c>
      <c r="I1212" s="938" t="s">
        <v>488</v>
      </c>
      <c r="J1212" s="938" t="s">
        <v>444</v>
      </c>
      <c r="K1212" s="938" t="s">
        <v>448</v>
      </c>
      <c r="L1212" s="938" t="s">
        <v>159</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HUM_ASR_FY_2022</v>
      </c>
      <c r="AB1212" s="958">
        <f t="shared" si="199"/>
        <v>45032</v>
      </c>
      <c r="AC1212" t="str">
        <f t="shared" si="200"/>
        <v>Unaudited</v>
      </c>
    </row>
    <row r="1213" spans="1:29" x14ac:dyDescent="0.25">
      <c r="A1213" t="s">
        <v>420</v>
      </c>
      <c r="B1213" t="s">
        <v>1385</v>
      </c>
      <c r="C1213" t="s">
        <v>1386</v>
      </c>
      <c r="D1213">
        <v>1900</v>
      </c>
      <c r="E1213" s="958">
        <v>1</v>
      </c>
      <c r="F1213" t="s">
        <v>439</v>
      </c>
      <c r="G1213" s="958">
        <v>182</v>
      </c>
      <c r="H1213" t="s">
        <v>382</v>
      </c>
      <c r="I1213" s="938" t="s">
        <v>488</v>
      </c>
      <c r="J1213" s="938" t="s">
        <v>444</v>
      </c>
      <c r="K1213" s="938" t="s">
        <v>448</v>
      </c>
      <c r="L1213" s="938" t="s">
        <v>442</v>
      </c>
      <c r="M1213" s="959" t="s">
        <v>456</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HUM_ASR_FY_2022</v>
      </c>
      <c r="AB1213" s="958">
        <f t="shared" si="199"/>
        <v>45032</v>
      </c>
      <c r="AC1213" t="str">
        <f t="shared" si="200"/>
        <v>Unaudited</v>
      </c>
    </row>
    <row r="1214" spans="1:29" ht="30" x14ac:dyDescent="0.25">
      <c r="A1214" t="s">
        <v>420</v>
      </c>
      <c r="B1214" t="s">
        <v>1385</v>
      </c>
      <c r="C1214" t="s">
        <v>1386</v>
      </c>
      <c r="D1214">
        <v>1900</v>
      </c>
      <c r="E1214" s="958">
        <v>1</v>
      </c>
      <c r="F1214" t="s">
        <v>439</v>
      </c>
      <c r="G1214" s="958">
        <v>182</v>
      </c>
      <c r="H1214" t="s">
        <v>382</v>
      </c>
      <c r="I1214" s="938" t="s">
        <v>488</v>
      </c>
      <c r="J1214" s="938" t="s">
        <v>444</v>
      </c>
      <c r="K1214" s="938" t="s">
        <v>449</v>
      </c>
      <c r="L1214" s="938">
        <v>9.1</v>
      </c>
      <c r="M1214" s="959" t="s">
        <v>185</v>
      </c>
      <c r="N1214" s="679">
        <f t="shared" ca="1" si="208"/>
        <v>103274.01999999999</v>
      </c>
      <c r="O1214" s="679">
        <f t="shared" ca="1" si="207"/>
        <v>34119.319999999992</v>
      </c>
      <c r="P1214" s="679">
        <f t="shared" ca="1" si="207"/>
        <v>175.83</v>
      </c>
      <c r="Q1214" s="679">
        <f t="shared" ca="1" si="207"/>
        <v>13277.939999999999</v>
      </c>
      <c r="R1214" s="679">
        <f t="shared" ca="1" si="207"/>
        <v>6851.0400000000009</v>
      </c>
      <c r="S1214" s="679">
        <f t="shared" ca="1" si="207"/>
        <v>40.82</v>
      </c>
      <c r="T1214" s="679">
        <f t="shared" ca="1" si="207"/>
        <v>0</v>
      </c>
      <c r="U1214" s="679">
        <f t="shared" ca="1" si="207"/>
        <v>0</v>
      </c>
      <c r="V1214" s="679">
        <f t="shared" ca="1" si="207"/>
        <v>453.34999999999997</v>
      </c>
      <c r="W1214" s="679">
        <f t="shared" ca="1" si="202"/>
        <v>48355.72</v>
      </c>
      <c r="X1214" s="679">
        <f t="shared" ca="1" si="207"/>
        <v>0</v>
      </c>
      <c r="Y1214" s="679">
        <f t="shared" ca="1" si="207"/>
        <v>0</v>
      </c>
      <c r="Z1214" s="679">
        <f t="shared" ca="1" si="207"/>
        <v>0</v>
      </c>
      <c r="AA1214" t="str">
        <f t="shared" si="198"/>
        <v>HUM_ASR_FY_2022</v>
      </c>
      <c r="AB1214" s="958">
        <f t="shared" si="199"/>
        <v>45032</v>
      </c>
      <c r="AC1214" t="str">
        <f t="shared" si="200"/>
        <v>Unaudited</v>
      </c>
    </row>
    <row r="1215" spans="1:29" x14ac:dyDescent="0.25">
      <c r="A1215" t="s">
        <v>420</v>
      </c>
      <c r="B1215" t="s">
        <v>1385</v>
      </c>
      <c r="C1215" t="s">
        <v>1386</v>
      </c>
      <c r="D1215">
        <v>1900</v>
      </c>
      <c r="E1215" s="958">
        <v>1</v>
      </c>
      <c r="F1215" t="s">
        <v>439</v>
      </c>
      <c r="G1215" s="958">
        <v>182</v>
      </c>
      <c r="H1215" t="s">
        <v>382</v>
      </c>
      <c r="I1215" s="959" t="s">
        <v>488</v>
      </c>
      <c r="J1215" s="959" t="s">
        <v>444</v>
      </c>
      <c r="K1215" s="959" t="s">
        <v>449</v>
      </c>
      <c r="L1215" s="938" t="s">
        <v>106</v>
      </c>
      <c r="M1215" s="959" t="s">
        <v>186</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HUM_ASR_FY_2022</v>
      </c>
      <c r="AB1215" s="958">
        <f t="shared" si="199"/>
        <v>45032</v>
      </c>
      <c r="AC1215" t="str">
        <f t="shared" si="200"/>
        <v>Unaudited</v>
      </c>
    </row>
    <row r="1216" spans="1:29" x14ac:dyDescent="0.25">
      <c r="A1216" t="s">
        <v>420</v>
      </c>
      <c r="B1216" t="s">
        <v>1385</v>
      </c>
      <c r="C1216" t="s">
        <v>1386</v>
      </c>
      <c r="D1216">
        <v>1900</v>
      </c>
      <c r="E1216" s="958">
        <v>1</v>
      </c>
      <c r="F1216" t="s">
        <v>439</v>
      </c>
      <c r="G1216" s="958">
        <v>182</v>
      </c>
      <c r="H1216" t="s">
        <v>382</v>
      </c>
      <c r="I1216" s="959" t="s">
        <v>488</v>
      </c>
      <c r="J1216" s="959" t="s">
        <v>444</v>
      </c>
      <c r="K1216" s="959" t="s">
        <v>449</v>
      </c>
      <c r="L1216" s="938" t="s">
        <v>1321</v>
      </c>
      <c r="M1216" s="959" t="s">
        <v>1322</v>
      </c>
      <c r="N1216" s="679">
        <f t="shared" ca="1" si="208"/>
        <v>539850.66</v>
      </c>
      <c r="O1216" s="679">
        <f t="shared" ca="1" si="207"/>
        <v>0</v>
      </c>
      <c r="P1216" s="679">
        <f t="shared" ca="1" si="207"/>
        <v>0</v>
      </c>
      <c r="Q1216" s="679">
        <f t="shared" ca="1" si="207"/>
        <v>90381.159999999989</v>
      </c>
      <c r="R1216" s="679">
        <f t="shared" ca="1" si="207"/>
        <v>46596.479999999996</v>
      </c>
      <c r="S1216" s="679">
        <f t="shared" ca="1" si="207"/>
        <v>402873.02</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HUM_ASR_FY_2022</v>
      </c>
      <c r="AB1216" s="958">
        <f t="shared" si="199"/>
        <v>45032</v>
      </c>
      <c r="AC1216" t="str">
        <f t="shared" si="200"/>
        <v>Unaudited</v>
      </c>
    </row>
    <row r="1217" spans="1:29" x14ac:dyDescent="0.25">
      <c r="A1217" t="s">
        <v>420</v>
      </c>
      <c r="B1217" t="s">
        <v>1385</v>
      </c>
      <c r="C1217" t="s">
        <v>1386</v>
      </c>
      <c r="D1217">
        <v>1900</v>
      </c>
      <c r="E1217" s="958">
        <v>1</v>
      </c>
      <c r="F1217" t="s">
        <v>439</v>
      </c>
      <c r="G1217" s="958">
        <v>182</v>
      </c>
      <c r="H1217" t="s">
        <v>382</v>
      </c>
      <c r="I1217" s="959" t="s">
        <v>488</v>
      </c>
      <c r="J1217" s="959" t="s">
        <v>444</v>
      </c>
      <c r="K1217" s="959" t="s">
        <v>449</v>
      </c>
      <c r="L1217" s="938" t="s">
        <v>107</v>
      </c>
      <c r="M1217" s="959" t="s">
        <v>187</v>
      </c>
      <c r="N1217" s="679">
        <f t="shared" ca="1" si="208"/>
        <v>353528.9899999997</v>
      </c>
      <c r="O1217" s="679">
        <f t="shared" ca="1" si="207"/>
        <v>187085.91999999972</v>
      </c>
      <c r="P1217" s="679">
        <f t="shared" ca="1" si="207"/>
        <v>8637.2900000000009</v>
      </c>
      <c r="Q1217" s="679">
        <f t="shared" ca="1" si="207"/>
        <v>140401.76</v>
      </c>
      <c r="R1217" s="679">
        <f t="shared" ca="1" si="207"/>
        <v>21817.230000000003</v>
      </c>
      <c r="S1217" s="679">
        <f t="shared" ca="1" si="207"/>
        <v>-7984.7300000000005</v>
      </c>
      <c r="T1217" s="679">
        <f t="shared" ca="1" si="207"/>
        <v>2296.41</v>
      </c>
      <c r="U1217" s="679">
        <f t="shared" ca="1" si="207"/>
        <v>0</v>
      </c>
      <c r="V1217" s="679">
        <f t="shared" ca="1" si="207"/>
        <v>0</v>
      </c>
      <c r="W1217" s="679">
        <f t="shared" ca="1" si="202"/>
        <v>1275.1100000000001</v>
      </c>
      <c r="X1217" s="679">
        <f t="shared" ca="1" si="207"/>
        <v>0</v>
      </c>
      <c r="Y1217" s="679">
        <f t="shared" ca="1" si="207"/>
        <v>0</v>
      </c>
      <c r="Z1217" s="679">
        <f t="shared" ca="1" si="207"/>
        <v>0</v>
      </c>
      <c r="AA1217" t="str">
        <f t="shared" si="198"/>
        <v>HUM_ASR_FY_2022</v>
      </c>
      <c r="AB1217" s="958">
        <f t="shared" si="199"/>
        <v>45032</v>
      </c>
      <c r="AC1217" t="str">
        <f t="shared" si="200"/>
        <v>Unaudited</v>
      </c>
    </row>
    <row r="1218" spans="1:29" x14ac:dyDescent="0.25">
      <c r="A1218" t="s">
        <v>420</v>
      </c>
      <c r="B1218" t="s">
        <v>1385</v>
      </c>
      <c r="C1218" t="s">
        <v>1386</v>
      </c>
      <c r="D1218">
        <v>1900</v>
      </c>
      <c r="E1218" s="958">
        <v>1</v>
      </c>
      <c r="F1218" t="s">
        <v>439</v>
      </c>
      <c r="G1218" s="958">
        <v>182</v>
      </c>
      <c r="H1218" t="s">
        <v>382</v>
      </c>
      <c r="I1218" s="959" t="s">
        <v>488</v>
      </c>
      <c r="J1218" s="959" t="s">
        <v>444</v>
      </c>
      <c r="K1218" s="959" t="s">
        <v>449</v>
      </c>
      <c r="L1218" s="938" t="s">
        <v>108</v>
      </c>
      <c r="M1218" s="959" t="s">
        <v>160</v>
      </c>
      <c r="N1218" s="679">
        <f t="shared" ca="1" si="208"/>
        <v>1171015.3299999963</v>
      </c>
      <c r="O1218" s="679">
        <f t="shared" ca="1" si="207"/>
        <v>871319.7599999957</v>
      </c>
      <c r="P1218" s="679">
        <f t="shared" ca="1" si="207"/>
        <v>52076.87</v>
      </c>
      <c r="Q1218" s="679">
        <f t="shared" ca="1" si="207"/>
        <v>160467.84000000032</v>
      </c>
      <c r="R1218" s="679">
        <f t="shared" ca="1" si="207"/>
        <v>44030.730000000112</v>
      </c>
      <c r="S1218" s="679">
        <f t="shared" ca="1" si="207"/>
        <v>4894.6899999999996</v>
      </c>
      <c r="T1218" s="679">
        <f t="shared" ca="1" si="207"/>
        <v>18369.350000000002</v>
      </c>
      <c r="U1218" s="679">
        <f t="shared" ca="1" si="207"/>
        <v>0</v>
      </c>
      <c r="V1218" s="679">
        <f t="shared" ca="1" si="207"/>
        <v>5996.78</v>
      </c>
      <c r="W1218" s="679">
        <f t="shared" ca="1" si="202"/>
        <v>115.11000000000001</v>
      </c>
      <c r="X1218" s="679">
        <f t="shared" ca="1" si="207"/>
        <v>2385.29</v>
      </c>
      <c r="Y1218" s="679">
        <f t="shared" ca="1" si="207"/>
        <v>11358.909999999989</v>
      </c>
      <c r="Z1218" s="679">
        <f t="shared" ca="1" si="207"/>
        <v>0</v>
      </c>
      <c r="AA1218" t="str">
        <f t="shared" ref="AA1218:AA1281" si="209">file_name</f>
        <v>HUM_ASR_FY_2022</v>
      </c>
      <c r="AB1218" s="958">
        <f t="shared" ref="AB1218:AB1281" si="210">file_date</f>
        <v>45032</v>
      </c>
      <c r="AC1218" t="str">
        <f t="shared" ref="AC1218:AC1281" si="211">status</f>
        <v>Unaudited</v>
      </c>
    </row>
    <row r="1219" spans="1:29" x14ac:dyDescent="0.25">
      <c r="A1219" t="s">
        <v>420</v>
      </c>
      <c r="B1219" t="s">
        <v>1385</v>
      </c>
      <c r="C1219" t="s">
        <v>1386</v>
      </c>
      <c r="D1219">
        <v>1900</v>
      </c>
      <c r="E1219" s="958">
        <v>1</v>
      </c>
      <c r="F1219" t="s">
        <v>439</v>
      </c>
      <c r="G1219" s="958">
        <v>182</v>
      </c>
      <c r="H1219" t="s">
        <v>382</v>
      </c>
      <c r="I1219" s="959" t="s">
        <v>488</v>
      </c>
      <c r="J1219" s="959" t="s">
        <v>444</v>
      </c>
      <c r="K1219" s="959" t="s">
        <v>449</v>
      </c>
      <c r="L1219" s="954" t="s">
        <v>109</v>
      </c>
      <c r="M1219" s="959" t="s">
        <v>134</v>
      </c>
      <c r="N1219" s="679">
        <f t="shared" ca="1" si="208"/>
        <v>375339.76200281648</v>
      </c>
      <c r="O1219" s="679">
        <f t="shared" ca="1" si="207"/>
        <v>303398.83966515411</v>
      </c>
      <c r="P1219" s="679">
        <f t="shared" ca="1" si="207"/>
        <v>11489.837290043286</v>
      </c>
      <c r="Q1219" s="679">
        <f t="shared" ca="1" si="207"/>
        <v>26936.082207792217</v>
      </c>
      <c r="R1219" s="679">
        <f t="shared" ca="1" si="207"/>
        <v>7786.4485800865787</v>
      </c>
      <c r="S1219" s="679">
        <f t="shared" ca="1" si="207"/>
        <v>11285.694917748924</v>
      </c>
      <c r="T1219" s="679">
        <f t="shared" ca="1" si="207"/>
        <v>1573.0631428571426</v>
      </c>
      <c r="U1219" s="679">
        <f t="shared" ca="1" si="207"/>
        <v>117.79181818181817</v>
      </c>
      <c r="V1219" s="679">
        <f t="shared" ca="1" si="207"/>
        <v>728.74459740259749</v>
      </c>
      <c r="W1219" s="679">
        <f t="shared" ca="1" si="202"/>
        <v>15.856727272727275</v>
      </c>
      <c r="X1219" s="679">
        <f t="shared" ca="1" si="207"/>
        <v>10823.081515151516</v>
      </c>
      <c r="Y1219" s="679">
        <f t="shared" ca="1" si="207"/>
        <v>1184.3215411255408</v>
      </c>
      <c r="Z1219" s="679">
        <f t="shared" ca="1" si="207"/>
        <v>0</v>
      </c>
      <c r="AA1219" t="str">
        <f t="shared" si="209"/>
        <v>HUM_ASR_FY_2022</v>
      </c>
      <c r="AB1219" s="958">
        <f t="shared" si="210"/>
        <v>45032</v>
      </c>
      <c r="AC1219" t="str">
        <f t="shared" si="211"/>
        <v>Unaudited</v>
      </c>
    </row>
    <row r="1220" spans="1:29" x14ac:dyDescent="0.25">
      <c r="A1220" t="s">
        <v>420</v>
      </c>
      <c r="B1220" t="s">
        <v>1385</v>
      </c>
      <c r="C1220" t="s">
        <v>1386</v>
      </c>
      <c r="D1220">
        <v>1900</v>
      </c>
      <c r="E1220" s="958">
        <v>1</v>
      </c>
      <c r="F1220" t="s">
        <v>439</v>
      </c>
      <c r="G1220" s="958">
        <v>182</v>
      </c>
      <c r="H1220" t="s">
        <v>382</v>
      </c>
      <c r="I1220" s="959" t="s">
        <v>488</v>
      </c>
      <c r="J1220" s="959" t="s">
        <v>444</v>
      </c>
      <c r="K1220" s="959" t="s">
        <v>449</v>
      </c>
      <c r="L1220" s="938" t="s">
        <v>110</v>
      </c>
      <c r="M1220" s="959" t="s">
        <v>162</v>
      </c>
      <c r="N1220" s="679">
        <f t="shared" ca="1" si="208"/>
        <v>25219.243094881371</v>
      </c>
      <c r="O1220" s="679">
        <f t="shared" ca="1" si="207"/>
        <v>18764.933539182322</v>
      </c>
      <c r="P1220" s="679">
        <f t="shared" ca="1" si="207"/>
        <v>1121.5388991965965</v>
      </c>
      <c r="Q1220" s="679">
        <f t="shared" ca="1" si="207"/>
        <v>3455.8706126166171</v>
      </c>
      <c r="R1220" s="679">
        <f t="shared" ca="1" si="207"/>
        <v>948.25546264632806</v>
      </c>
      <c r="S1220" s="679">
        <f t="shared" ca="1" si="207"/>
        <v>105.41311784883746</v>
      </c>
      <c r="T1220" s="679">
        <f t="shared" ca="1" si="207"/>
        <v>395.60635226266481</v>
      </c>
      <c r="U1220" s="679">
        <f t="shared" ca="1" si="207"/>
        <v>0</v>
      </c>
      <c r="V1220" s="679">
        <f t="shared" ca="1" si="207"/>
        <v>129.1479699130183</v>
      </c>
      <c r="W1220" s="679">
        <f t="shared" ca="1" si="202"/>
        <v>2.4790342178114821</v>
      </c>
      <c r="X1220" s="679">
        <f t="shared" ca="1" si="207"/>
        <v>51.370128828108321</v>
      </c>
      <c r="Y1220" s="679">
        <f t="shared" ca="1" si="207"/>
        <v>244.62797816906428</v>
      </c>
      <c r="Z1220" s="679">
        <f t="shared" ca="1" si="207"/>
        <v>0</v>
      </c>
      <c r="AA1220" t="str">
        <f t="shared" si="209"/>
        <v>HUM_ASR_FY_2022</v>
      </c>
      <c r="AB1220" s="958">
        <f t="shared" si="210"/>
        <v>45032</v>
      </c>
      <c r="AC1220" t="str">
        <f t="shared" si="211"/>
        <v>Unaudited</v>
      </c>
    </row>
    <row r="1221" spans="1:29" x14ac:dyDescent="0.25">
      <c r="A1221" t="s">
        <v>420</v>
      </c>
      <c r="B1221" t="s">
        <v>1385</v>
      </c>
      <c r="C1221" t="s">
        <v>1386</v>
      </c>
      <c r="D1221">
        <v>1900</v>
      </c>
      <c r="E1221" s="958">
        <v>1</v>
      </c>
      <c r="F1221" t="s">
        <v>439</v>
      </c>
      <c r="G1221" s="958">
        <v>182</v>
      </c>
      <c r="H1221" t="s">
        <v>382</v>
      </c>
      <c r="I1221" s="938" t="s">
        <v>488</v>
      </c>
      <c r="J1221" s="938" t="s">
        <v>444</v>
      </c>
      <c r="K1221" s="938" t="s">
        <v>449</v>
      </c>
      <c r="L1221" s="938" t="s">
        <v>111</v>
      </c>
      <c r="M1221" s="959" t="s">
        <v>463</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HUM_ASR_FY_2022</v>
      </c>
      <c r="AB1221" s="958">
        <f t="shared" si="210"/>
        <v>45032</v>
      </c>
      <c r="AC1221" t="str">
        <f t="shared" si="211"/>
        <v>Unaudited</v>
      </c>
    </row>
    <row r="1222" spans="1:29" x14ac:dyDescent="0.25">
      <c r="A1222" t="s">
        <v>420</v>
      </c>
      <c r="B1222" t="s">
        <v>1385</v>
      </c>
      <c r="C1222" t="s">
        <v>1386</v>
      </c>
      <c r="D1222">
        <v>1900</v>
      </c>
      <c r="E1222" s="958">
        <v>1</v>
      </c>
      <c r="F1222" t="s">
        <v>439</v>
      </c>
      <c r="G1222" s="958">
        <v>182</v>
      </c>
      <c r="H1222" t="s">
        <v>382</v>
      </c>
      <c r="I1222" s="959" t="s">
        <v>488</v>
      </c>
      <c r="J1222" s="959" t="s">
        <v>444</v>
      </c>
      <c r="K1222" s="959" t="s">
        <v>6</v>
      </c>
      <c r="L1222" s="938" t="s">
        <v>117</v>
      </c>
      <c r="M1222" s="959" t="s">
        <v>188</v>
      </c>
      <c r="N1222" s="679">
        <f t="shared" ca="1" si="208"/>
        <v>533668.30999999994</v>
      </c>
      <c r="O1222" s="679">
        <f t="shared" ca="1" si="207"/>
        <v>228887.04999999996</v>
      </c>
      <c r="P1222" s="679">
        <f t="shared" ca="1" si="207"/>
        <v>28267.22</v>
      </c>
      <c r="Q1222" s="679">
        <f t="shared" ca="1" si="207"/>
        <v>109236.86999999991</v>
      </c>
      <c r="R1222" s="679">
        <f t="shared" ca="1" si="207"/>
        <v>81695.109999999986</v>
      </c>
      <c r="S1222" s="679">
        <f t="shared" ca="1" si="207"/>
        <v>16515.330000000002</v>
      </c>
      <c r="T1222" s="679">
        <f t="shared" ca="1" si="207"/>
        <v>381.6</v>
      </c>
      <c r="U1222" s="679">
        <f t="shared" ca="1" si="207"/>
        <v>430.50000000000011</v>
      </c>
      <c r="V1222" s="679">
        <f t="shared" ca="1" si="207"/>
        <v>1792.52</v>
      </c>
      <c r="W1222" s="679">
        <f t="shared" ca="1" si="202"/>
        <v>0</v>
      </c>
      <c r="X1222" s="679">
        <f t="shared" ca="1" si="207"/>
        <v>51806.070000000007</v>
      </c>
      <c r="Y1222" s="679">
        <f t="shared" ca="1" si="207"/>
        <v>14656.04</v>
      </c>
      <c r="Z1222" s="679">
        <f t="shared" ca="1" si="207"/>
        <v>0</v>
      </c>
      <c r="AA1222" t="str">
        <f t="shared" si="209"/>
        <v>HUM_ASR_FY_2022</v>
      </c>
      <c r="AB1222" s="958">
        <f t="shared" si="210"/>
        <v>45032</v>
      </c>
      <c r="AC1222" t="str">
        <f t="shared" si="211"/>
        <v>Unaudited</v>
      </c>
    </row>
    <row r="1223" spans="1:29" x14ac:dyDescent="0.25">
      <c r="A1223" t="s">
        <v>420</v>
      </c>
      <c r="B1223" t="s">
        <v>1385</v>
      </c>
      <c r="C1223" t="s">
        <v>1386</v>
      </c>
      <c r="D1223">
        <v>1900</v>
      </c>
      <c r="E1223" s="958">
        <v>1</v>
      </c>
      <c r="F1223" t="s">
        <v>439</v>
      </c>
      <c r="G1223" s="958">
        <v>182</v>
      </c>
      <c r="H1223" t="s">
        <v>382</v>
      </c>
      <c r="I1223" s="938" t="s">
        <v>488</v>
      </c>
      <c r="J1223" s="938" t="s">
        <v>444</v>
      </c>
      <c r="K1223" s="938" t="s">
        <v>6</v>
      </c>
      <c r="L1223" s="938" t="s">
        <v>45</v>
      </c>
      <c r="M1223" s="938" t="s">
        <v>163</v>
      </c>
      <c r="N1223" s="679">
        <f t="shared" ca="1" si="208"/>
        <v>58683.53799718355</v>
      </c>
      <c r="O1223" s="679">
        <f t="shared" ca="1" si="207"/>
        <v>40572.480334845881</v>
      </c>
      <c r="P1223" s="679">
        <f t="shared" ca="1" si="207"/>
        <v>2494.0727099567098</v>
      </c>
      <c r="Q1223" s="679">
        <f t="shared" ca="1" si="207"/>
        <v>6559.8377922077925</v>
      </c>
      <c r="R1223" s="679">
        <f t="shared" ca="1" si="207"/>
        <v>2113.6614199134201</v>
      </c>
      <c r="S1223" s="679">
        <f t="shared" ca="1" si="207"/>
        <v>3276.5550822510822</v>
      </c>
      <c r="T1223" s="679">
        <f t="shared" ca="1" si="207"/>
        <v>83.766857142857134</v>
      </c>
      <c r="U1223" s="679">
        <f t="shared" ca="1" si="207"/>
        <v>20.42818181818182</v>
      </c>
      <c r="V1223" s="679">
        <f t="shared" ca="1" si="207"/>
        <v>106.4154025974026</v>
      </c>
      <c r="W1223" s="679">
        <f t="shared" ca="1" si="202"/>
        <v>0.66327272727272724</v>
      </c>
      <c r="X1223" s="679">
        <f t="shared" ca="1" si="207"/>
        <v>3132.5884848484848</v>
      </c>
      <c r="Y1223" s="679">
        <f t="shared" ca="1" si="207"/>
        <v>323.06845887445888</v>
      </c>
      <c r="Z1223" s="679">
        <f t="shared" ca="1" si="207"/>
        <v>0</v>
      </c>
      <c r="AA1223" t="str">
        <f t="shared" si="209"/>
        <v>HUM_ASR_FY_2022</v>
      </c>
      <c r="AB1223" s="958">
        <f t="shared" si="210"/>
        <v>45032</v>
      </c>
      <c r="AC1223" t="str">
        <f t="shared" si="211"/>
        <v>Unaudited</v>
      </c>
    </row>
    <row r="1224" spans="1:29" x14ac:dyDescent="0.25">
      <c r="A1224" t="s">
        <v>420</v>
      </c>
      <c r="B1224" t="s">
        <v>1385</v>
      </c>
      <c r="C1224" t="s">
        <v>1386</v>
      </c>
      <c r="D1224">
        <v>1900</v>
      </c>
      <c r="E1224" s="958">
        <v>1</v>
      </c>
      <c r="F1224" t="s">
        <v>439</v>
      </c>
      <c r="G1224" s="958">
        <v>182</v>
      </c>
      <c r="H1224" t="s">
        <v>382</v>
      </c>
      <c r="I1224" s="938" t="s">
        <v>488</v>
      </c>
      <c r="J1224" s="938" t="s">
        <v>444</v>
      </c>
      <c r="K1224" s="938" t="s">
        <v>6</v>
      </c>
      <c r="L1224" s="938" t="s">
        <v>46</v>
      </c>
      <c r="M1224" s="959" t="s">
        <v>164</v>
      </c>
      <c r="N1224" s="679">
        <f t="shared" ca="1" si="208"/>
        <v>5320.068453476355</v>
      </c>
      <c r="O1224" s="679">
        <f t="shared" ca="1" si="207"/>
        <v>2281.7445804759614</v>
      </c>
      <c r="P1224" s="679">
        <f t="shared" ca="1" si="207"/>
        <v>281.7921592336557</v>
      </c>
      <c r="Q1224" s="679">
        <f t="shared" ca="1" si="207"/>
        <v>1088.9678385503109</v>
      </c>
      <c r="R1224" s="679">
        <f t="shared" ca="1" si="207"/>
        <v>814.40769363704715</v>
      </c>
      <c r="S1224" s="679">
        <f t="shared" ca="1" si="207"/>
        <v>164.63912974662423</v>
      </c>
      <c r="T1224" s="679">
        <f t="shared" ca="1" si="207"/>
        <v>3.804119682217177</v>
      </c>
      <c r="U1224" s="679">
        <f t="shared" ca="1" si="207"/>
        <v>4.2915972830044415</v>
      </c>
      <c r="V1224" s="679">
        <f t="shared" ca="1" si="207"/>
        <v>17.869393639328965</v>
      </c>
      <c r="W1224" s="679">
        <f t="shared" ca="1" si="202"/>
        <v>0</v>
      </c>
      <c r="X1224" s="679">
        <f t="shared" ca="1" si="207"/>
        <v>516.44782637662684</v>
      </c>
      <c r="Y1224" s="679">
        <f t="shared" ca="1" si="207"/>
        <v>146.10411485157817</v>
      </c>
      <c r="Z1224" s="679">
        <f t="shared" ca="1" si="207"/>
        <v>0</v>
      </c>
      <c r="AA1224" t="str">
        <f t="shared" si="209"/>
        <v>HUM_ASR_FY_2022</v>
      </c>
      <c r="AB1224" s="958">
        <f t="shared" si="210"/>
        <v>45032</v>
      </c>
      <c r="AC1224" t="str">
        <f t="shared" si="211"/>
        <v>Unaudited</v>
      </c>
    </row>
    <row r="1225" spans="1:29" x14ac:dyDescent="0.25">
      <c r="A1225" t="s">
        <v>420</v>
      </c>
      <c r="B1225" t="s">
        <v>1385</v>
      </c>
      <c r="C1225" t="s">
        <v>1386</v>
      </c>
      <c r="D1225">
        <v>1900</v>
      </c>
      <c r="E1225" s="958">
        <v>1</v>
      </c>
      <c r="F1225" t="s">
        <v>439</v>
      </c>
      <c r="G1225" s="958">
        <v>182</v>
      </c>
      <c r="H1225" t="s">
        <v>382</v>
      </c>
      <c r="I1225" s="938" t="s">
        <v>488</v>
      </c>
      <c r="J1225" s="938" t="s">
        <v>444</v>
      </c>
      <c r="K1225" s="938" t="s">
        <v>6</v>
      </c>
      <c r="L1225" s="938" t="s">
        <v>165</v>
      </c>
      <c r="M1225" s="959" t="s">
        <v>461</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HUM_ASR_FY_2022</v>
      </c>
      <c r="AB1225" s="958">
        <f t="shared" si="210"/>
        <v>45032</v>
      </c>
      <c r="AC1225" t="str">
        <f t="shared" si="211"/>
        <v>Unaudited</v>
      </c>
    </row>
    <row r="1226" spans="1:29" x14ac:dyDescent="0.25">
      <c r="A1226" t="s">
        <v>420</v>
      </c>
      <c r="B1226" t="s">
        <v>1385</v>
      </c>
      <c r="C1226" t="s">
        <v>1386</v>
      </c>
      <c r="D1226">
        <v>1900</v>
      </c>
      <c r="E1226" s="958">
        <v>1</v>
      </c>
      <c r="F1226" t="s">
        <v>439</v>
      </c>
      <c r="G1226" s="958">
        <v>182</v>
      </c>
      <c r="H1226" t="s">
        <v>382</v>
      </c>
      <c r="I1226" s="938" t="s">
        <v>488</v>
      </c>
      <c r="J1226" s="938" t="s">
        <v>444</v>
      </c>
      <c r="K1226" s="938" t="s">
        <v>434</v>
      </c>
      <c r="L1226" s="938" t="s">
        <v>120</v>
      </c>
      <c r="M1226" s="959" t="s">
        <v>32</v>
      </c>
      <c r="N1226" s="679">
        <f t="shared" ca="1" si="208"/>
        <v>-19471.970909090913</v>
      </c>
      <c r="O1226" s="679">
        <f t="shared" ca="1" si="207"/>
        <v>-9994.65386330822</v>
      </c>
      <c r="P1226" s="679">
        <f t="shared" ca="1" si="207"/>
        <v>-911.27061249128008</v>
      </c>
      <c r="Q1226" s="679">
        <f t="shared" ca="1" si="207"/>
        <v>-5077.3642344876653</v>
      </c>
      <c r="R1226" s="679">
        <f t="shared" ca="1" si="207"/>
        <v>-2061.6744303091541</v>
      </c>
      <c r="S1226" s="679">
        <f t="shared" ca="1" si="207"/>
        <v>-324.82748817919457</v>
      </c>
      <c r="T1226" s="679">
        <f t="shared" ca="1" si="207"/>
        <v>-64.565619008106054</v>
      </c>
      <c r="U1226" s="679">
        <f t="shared" ca="1" si="207"/>
        <v>-1.7387715813058506</v>
      </c>
      <c r="V1226" s="679">
        <f t="shared" ca="1" si="207"/>
        <v>-203.17152599294977</v>
      </c>
      <c r="W1226" s="679">
        <f t="shared" ca="1" si="202"/>
        <v>-34.085220032676695</v>
      </c>
      <c r="X1226" s="679">
        <f t="shared" ca="1" si="207"/>
        <v>-204.01563634429212</v>
      </c>
      <c r="Y1226" s="679">
        <f t="shared" ca="1" si="207"/>
        <v>-594.60350735606653</v>
      </c>
      <c r="Z1226" s="679">
        <f t="shared" ca="1" si="207"/>
        <v>0</v>
      </c>
      <c r="AA1226" t="str">
        <f t="shared" si="209"/>
        <v>HUM_ASR_FY_2022</v>
      </c>
      <c r="AB1226" s="958">
        <f t="shared" si="210"/>
        <v>45032</v>
      </c>
      <c r="AC1226" t="str">
        <f t="shared" si="211"/>
        <v>Unaudited</v>
      </c>
    </row>
    <row r="1227" spans="1:29" x14ac:dyDescent="0.25">
      <c r="A1227" t="s">
        <v>420</v>
      </c>
      <c r="B1227" t="s">
        <v>1385</v>
      </c>
      <c r="C1227" t="s">
        <v>1386</v>
      </c>
      <c r="D1227">
        <v>1900</v>
      </c>
      <c r="E1227" s="958">
        <v>1</v>
      </c>
      <c r="F1227" t="s">
        <v>439</v>
      </c>
      <c r="G1227" s="958">
        <v>182</v>
      </c>
      <c r="H1227" t="s">
        <v>382</v>
      </c>
      <c r="I1227" s="938" t="s">
        <v>488</v>
      </c>
      <c r="J1227" s="938" t="s">
        <v>444</v>
      </c>
      <c r="K1227" s="938" t="s">
        <v>434</v>
      </c>
      <c r="L1227" s="944" t="s">
        <v>943</v>
      </c>
      <c r="M1227" s="960" t="s">
        <v>935</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HUM_ASR_FY_2022</v>
      </c>
      <c r="AB1227" s="958">
        <f t="shared" si="210"/>
        <v>45032</v>
      </c>
      <c r="AC1227" t="str">
        <f t="shared" si="211"/>
        <v>Unaudited</v>
      </c>
    </row>
    <row r="1228" spans="1:29" x14ac:dyDescent="0.25">
      <c r="A1228" t="s">
        <v>420</v>
      </c>
      <c r="B1228" t="s">
        <v>1385</v>
      </c>
      <c r="C1228" t="s">
        <v>1386</v>
      </c>
      <c r="D1228">
        <v>1900</v>
      </c>
      <c r="E1228" s="958">
        <v>1</v>
      </c>
      <c r="F1228" t="s">
        <v>439</v>
      </c>
      <c r="G1228" s="958">
        <v>182</v>
      </c>
      <c r="H1228" t="s">
        <v>382</v>
      </c>
      <c r="I1228" s="938" t="s">
        <v>488</v>
      </c>
      <c r="J1228" s="938" t="s">
        <v>444</v>
      </c>
      <c r="K1228" s="938" t="s">
        <v>434</v>
      </c>
      <c r="L1228" s="938" t="s">
        <v>167</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HUM_ASR_FY_2022</v>
      </c>
      <c r="AB1228" s="958">
        <f t="shared" si="210"/>
        <v>45032</v>
      </c>
      <c r="AC1228" t="str">
        <f t="shared" si="211"/>
        <v>Unaudited</v>
      </c>
    </row>
    <row r="1229" spans="1:29" x14ac:dyDescent="0.25">
      <c r="A1229" t="s">
        <v>420</v>
      </c>
      <c r="B1229" t="s">
        <v>1385</v>
      </c>
      <c r="C1229" t="s">
        <v>1386</v>
      </c>
      <c r="D1229">
        <v>1900</v>
      </c>
      <c r="E1229" s="958">
        <v>1</v>
      </c>
      <c r="F1229" t="s">
        <v>439</v>
      </c>
      <c r="G1229" s="958">
        <v>182</v>
      </c>
      <c r="H1229" t="s">
        <v>382</v>
      </c>
      <c r="I1229" s="938" t="s">
        <v>488</v>
      </c>
      <c r="J1229" s="938" t="s">
        <v>444</v>
      </c>
      <c r="K1229" s="938" t="s">
        <v>434</v>
      </c>
      <c r="L1229" s="938" t="s">
        <v>168</v>
      </c>
      <c r="M1229" s="959" t="s">
        <v>329</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HUM_ASR_FY_2022</v>
      </c>
      <c r="AB1229" s="958">
        <f t="shared" si="210"/>
        <v>45032</v>
      </c>
      <c r="AC1229" t="str">
        <f t="shared" si="211"/>
        <v>Unaudited</v>
      </c>
    </row>
    <row r="1230" spans="1:29" x14ac:dyDescent="0.25">
      <c r="A1230" t="s">
        <v>420</v>
      </c>
      <c r="B1230" t="s">
        <v>1385</v>
      </c>
      <c r="C1230" t="s">
        <v>1386</v>
      </c>
      <c r="D1230">
        <v>1900</v>
      </c>
      <c r="E1230" s="958">
        <v>1</v>
      </c>
      <c r="F1230" t="s">
        <v>439</v>
      </c>
      <c r="G1230" s="958">
        <v>182</v>
      </c>
      <c r="H1230" t="s">
        <v>382</v>
      </c>
      <c r="I1230" s="938" t="s">
        <v>488</v>
      </c>
      <c r="J1230" s="938" t="s">
        <v>450</v>
      </c>
      <c r="K1230" s="938" t="s">
        <v>435</v>
      </c>
      <c r="L1230" s="938" t="s">
        <v>121</v>
      </c>
      <c r="M1230" s="959" t="s">
        <v>27</v>
      </c>
      <c r="N1230" s="679">
        <f t="shared" ca="1" si="208"/>
        <v>3381854.7220989675</v>
      </c>
      <c r="O1230" s="679">
        <f t="shared" ca="1" si="207"/>
        <v>-4494.4053777681656</v>
      </c>
      <c r="P1230" s="679">
        <f t="shared" ca="1" si="207"/>
        <v>3386349.1274767355</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HUM_ASR_FY_2022</v>
      </c>
      <c r="AB1230" s="958">
        <f t="shared" si="210"/>
        <v>45032</v>
      </c>
      <c r="AC1230" t="str">
        <f t="shared" si="211"/>
        <v>Unaudited</v>
      </c>
    </row>
    <row r="1231" spans="1:29" x14ac:dyDescent="0.25">
      <c r="A1231" t="s">
        <v>420</v>
      </c>
      <c r="B1231" t="s">
        <v>1385</v>
      </c>
      <c r="C1231" t="s">
        <v>1386</v>
      </c>
      <c r="D1231">
        <v>1900</v>
      </c>
      <c r="E1231" s="958">
        <v>1</v>
      </c>
      <c r="F1231" t="s">
        <v>439</v>
      </c>
      <c r="G1231" s="958">
        <v>182</v>
      </c>
      <c r="H1231" t="s">
        <v>382</v>
      </c>
      <c r="I1231" s="938" t="s">
        <v>488</v>
      </c>
      <c r="J1231" s="938" t="s">
        <v>450</v>
      </c>
      <c r="K1231" s="938" t="s">
        <v>435</v>
      </c>
      <c r="L1231" s="938" t="s">
        <v>122</v>
      </c>
      <c r="M1231" s="959" t="s">
        <v>97</v>
      </c>
      <c r="N1231" s="679">
        <f t="shared" ca="1" si="208"/>
        <v>198900.19004701934</v>
      </c>
      <c r="O1231" s="679">
        <f t="shared" ca="1" si="207"/>
        <v>0</v>
      </c>
      <c r="P1231" s="679">
        <f t="shared" ca="1" si="207"/>
        <v>198900.19004701934</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HUM_ASR_FY_2022</v>
      </c>
      <c r="AB1231" s="958">
        <f t="shared" si="210"/>
        <v>45032</v>
      </c>
      <c r="AC1231" t="str">
        <f t="shared" si="211"/>
        <v>Unaudited</v>
      </c>
    </row>
    <row r="1232" spans="1:29" x14ac:dyDescent="0.25">
      <c r="A1232" t="s">
        <v>420</v>
      </c>
      <c r="B1232" t="s">
        <v>1385</v>
      </c>
      <c r="C1232" t="s">
        <v>1386</v>
      </c>
      <c r="D1232">
        <v>1900</v>
      </c>
      <c r="E1232" s="958">
        <v>1</v>
      </c>
      <c r="F1232" t="s">
        <v>439</v>
      </c>
      <c r="G1232" s="958">
        <v>182</v>
      </c>
      <c r="H1232" t="s">
        <v>382</v>
      </c>
      <c r="I1232" s="938" t="s">
        <v>488</v>
      </c>
      <c r="J1232" s="938" t="s">
        <v>450</v>
      </c>
      <c r="K1232" s="938" t="s">
        <v>435</v>
      </c>
      <c r="L1232" s="938" t="s">
        <v>123</v>
      </c>
      <c r="M1232" s="959" t="s">
        <v>98</v>
      </c>
      <c r="N1232" s="679">
        <f t="shared" ca="1" si="208"/>
        <v>285153.48198406503</v>
      </c>
      <c r="O1232" s="679">
        <f t="shared" ca="1" si="207"/>
        <v>0</v>
      </c>
      <c r="P1232" s="679">
        <f t="shared" ca="1" si="207"/>
        <v>285153.48198406503</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HUM_ASR_FY_2022</v>
      </c>
      <c r="AB1232" s="958">
        <f t="shared" si="210"/>
        <v>45032</v>
      </c>
      <c r="AC1232" t="str">
        <f t="shared" si="211"/>
        <v>Unaudited</v>
      </c>
    </row>
    <row r="1233" spans="1:29" x14ac:dyDescent="0.25">
      <c r="A1233" t="s">
        <v>420</v>
      </c>
      <c r="B1233" t="s">
        <v>1385</v>
      </c>
      <c r="C1233" t="s">
        <v>1386</v>
      </c>
      <c r="D1233">
        <v>1900</v>
      </c>
      <c r="E1233" s="958">
        <v>1</v>
      </c>
      <c r="F1233" t="s">
        <v>439</v>
      </c>
      <c r="G1233" s="958">
        <v>182</v>
      </c>
      <c r="H1233" t="s">
        <v>382</v>
      </c>
      <c r="I1233" s="938" t="s">
        <v>488</v>
      </c>
      <c r="J1233" s="938" t="s">
        <v>450</v>
      </c>
      <c r="K1233" s="938" t="s">
        <v>435</v>
      </c>
      <c r="L1233" s="938" t="s">
        <v>124</v>
      </c>
      <c r="M1233" s="959" t="s">
        <v>99</v>
      </c>
      <c r="N1233" s="679">
        <f t="shared" ca="1" si="208"/>
        <v>148135.93896343268</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148135.93896343268</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HUM_ASR_FY_2022</v>
      </c>
      <c r="AB1233" s="958">
        <f t="shared" si="210"/>
        <v>45032</v>
      </c>
      <c r="AC1233" t="str">
        <f t="shared" si="211"/>
        <v>Unaudited</v>
      </c>
    </row>
    <row r="1234" spans="1:29" x14ac:dyDescent="0.25">
      <c r="A1234" t="s">
        <v>420</v>
      </c>
      <c r="B1234" t="s">
        <v>1385</v>
      </c>
      <c r="C1234" t="s">
        <v>1386</v>
      </c>
      <c r="D1234">
        <v>1900</v>
      </c>
      <c r="E1234" s="958">
        <v>1</v>
      </c>
      <c r="F1234" t="s">
        <v>439</v>
      </c>
      <c r="G1234" s="958">
        <v>182</v>
      </c>
      <c r="H1234" t="s">
        <v>382</v>
      </c>
      <c r="I1234" s="938" t="s">
        <v>488</v>
      </c>
      <c r="J1234" s="938" t="s">
        <v>450</v>
      </c>
      <c r="K1234" s="938" t="s">
        <v>435</v>
      </c>
      <c r="L1234" s="938" t="s">
        <v>125</v>
      </c>
      <c r="M1234" s="959" t="s">
        <v>100</v>
      </c>
      <c r="N1234" s="679">
        <f t="shared" ca="1" si="208"/>
        <v>744263.24827744905</v>
      </c>
      <c r="O1234" s="679">
        <f t="shared" ca="1" si="213"/>
        <v>8571.1325765364163</v>
      </c>
      <c r="P1234" s="679">
        <f t="shared" ca="1" si="213"/>
        <v>735692.11570091266</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HUM_ASR_FY_2022</v>
      </c>
      <c r="AB1234" s="958">
        <f t="shared" si="210"/>
        <v>45032</v>
      </c>
      <c r="AC1234" t="str">
        <f t="shared" si="211"/>
        <v>Unaudited</v>
      </c>
    </row>
    <row r="1235" spans="1:29" x14ac:dyDescent="0.25">
      <c r="A1235" t="s">
        <v>420</v>
      </c>
      <c r="B1235" t="s">
        <v>1385</v>
      </c>
      <c r="C1235" t="s">
        <v>1386</v>
      </c>
      <c r="D1235">
        <v>1900</v>
      </c>
      <c r="E1235" s="958">
        <v>1</v>
      </c>
      <c r="F1235" t="s">
        <v>439</v>
      </c>
      <c r="G1235" s="958">
        <v>182</v>
      </c>
      <c r="H1235" t="s">
        <v>382</v>
      </c>
      <c r="I1235" s="938" t="s">
        <v>488</v>
      </c>
      <c r="J1235" s="938" t="s">
        <v>450</v>
      </c>
      <c r="K1235" s="938" t="s">
        <v>435</v>
      </c>
      <c r="L1235" s="938" t="s">
        <v>126</v>
      </c>
      <c r="M1235" s="959" t="s">
        <v>28</v>
      </c>
      <c r="N1235" s="679">
        <f t="shared" ca="1" si="208"/>
        <v>21045.441014288244</v>
      </c>
      <c r="O1235" s="679">
        <f t="shared" ca="1" si="213"/>
        <v>0</v>
      </c>
      <c r="P1235" s="679">
        <f t="shared" ca="1" si="213"/>
        <v>21045.441014288244</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HUM_ASR_FY_2022</v>
      </c>
      <c r="AB1235" s="958">
        <f t="shared" si="210"/>
        <v>45032</v>
      </c>
      <c r="AC1235" t="str">
        <f t="shared" si="211"/>
        <v>Unaudited</v>
      </c>
    </row>
    <row r="1236" spans="1:29" x14ac:dyDescent="0.25">
      <c r="A1236" t="s">
        <v>420</v>
      </c>
      <c r="B1236" t="s">
        <v>1385</v>
      </c>
      <c r="C1236" t="s">
        <v>1386</v>
      </c>
      <c r="D1236">
        <v>1900</v>
      </c>
      <c r="E1236" s="958">
        <v>1</v>
      </c>
      <c r="F1236" t="s">
        <v>439</v>
      </c>
      <c r="G1236" s="958">
        <v>182</v>
      </c>
      <c r="H1236" t="s">
        <v>382</v>
      </c>
      <c r="I1236" s="938" t="s">
        <v>488</v>
      </c>
      <c r="J1236" s="938" t="s">
        <v>436</v>
      </c>
      <c r="K1236" s="938" t="s">
        <v>436</v>
      </c>
      <c r="L1236" s="938" t="s">
        <v>128</v>
      </c>
      <c r="M1236" s="959" t="s">
        <v>326</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HUM_ASR_FY_2022</v>
      </c>
      <c r="AB1236" s="958">
        <f t="shared" si="210"/>
        <v>45032</v>
      </c>
      <c r="AC1236" t="str">
        <f t="shared" si="211"/>
        <v>Unaudited</v>
      </c>
    </row>
    <row r="1237" spans="1:29" x14ac:dyDescent="0.25">
      <c r="A1237" t="s">
        <v>420</v>
      </c>
      <c r="B1237" t="s">
        <v>1385</v>
      </c>
      <c r="C1237" t="s">
        <v>1386</v>
      </c>
      <c r="D1237">
        <v>1900</v>
      </c>
      <c r="E1237" s="958">
        <v>1</v>
      </c>
      <c r="F1237" t="s">
        <v>439</v>
      </c>
      <c r="G1237" s="958">
        <v>182</v>
      </c>
      <c r="H1237" t="s">
        <v>382</v>
      </c>
      <c r="I1237" s="938" t="s">
        <v>488</v>
      </c>
      <c r="J1237" s="938" t="s">
        <v>436</v>
      </c>
      <c r="K1237" s="938" t="s">
        <v>436</v>
      </c>
      <c r="L1237" s="946" t="s">
        <v>129</v>
      </c>
      <c r="M1237" s="961" t="s">
        <v>325</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HUM_ASR_FY_2022</v>
      </c>
      <c r="AB1237" s="958">
        <f t="shared" si="210"/>
        <v>45032</v>
      </c>
      <c r="AC1237" t="str">
        <f t="shared" si="211"/>
        <v>Unaudited</v>
      </c>
    </row>
    <row r="1238" spans="1:29" ht="30" x14ac:dyDescent="0.25">
      <c r="A1238" t="s">
        <v>420</v>
      </c>
      <c r="B1238" t="s">
        <v>1385</v>
      </c>
      <c r="C1238" t="s">
        <v>1386</v>
      </c>
      <c r="D1238">
        <v>1900</v>
      </c>
      <c r="E1238" s="958">
        <v>1</v>
      </c>
      <c r="F1238" t="s">
        <v>439</v>
      </c>
      <c r="G1238" s="958">
        <v>182</v>
      </c>
      <c r="H1238" t="s">
        <v>382</v>
      </c>
      <c r="I1238" s="938" t="s">
        <v>488</v>
      </c>
      <c r="J1238" s="938" t="s">
        <v>436</v>
      </c>
      <c r="K1238" s="938" t="s">
        <v>436</v>
      </c>
      <c r="L1238" s="948" t="s">
        <v>130</v>
      </c>
      <c r="M1238" s="962" t="s">
        <v>179</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HUM_ASR_FY_2022</v>
      </c>
      <c r="AB1238" s="958">
        <f t="shared" si="210"/>
        <v>45032</v>
      </c>
      <c r="AC1238" t="str">
        <f t="shared" si="211"/>
        <v>Unaudited</v>
      </c>
    </row>
    <row r="1239" spans="1:29" x14ac:dyDescent="0.25">
      <c r="A1239" t="s">
        <v>420</v>
      </c>
      <c r="B1239" t="s">
        <v>1385</v>
      </c>
      <c r="C1239" t="s">
        <v>1386</v>
      </c>
      <c r="D1239">
        <v>1900</v>
      </c>
      <c r="E1239" s="958">
        <v>1</v>
      </c>
      <c r="F1239" t="s">
        <v>439</v>
      </c>
      <c r="G1239" s="958">
        <v>182</v>
      </c>
      <c r="H1239" t="s">
        <v>382</v>
      </c>
      <c r="I1239" s="959" t="s">
        <v>488</v>
      </c>
      <c r="J1239" s="959" t="s">
        <v>436</v>
      </c>
      <c r="K1239" s="959" t="s">
        <v>436</v>
      </c>
      <c r="L1239" s="938" t="s">
        <v>131</v>
      </c>
      <c r="M1239" s="959" t="s">
        <v>494</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HUM_ASR_FY_2022</v>
      </c>
      <c r="AB1239" s="958">
        <f t="shared" si="210"/>
        <v>45032</v>
      </c>
      <c r="AC1239" t="str">
        <f t="shared" si="211"/>
        <v>Unaudited</v>
      </c>
    </row>
    <row r="1240" spans="1:29" x14ac:dyDescent="0.25">
      <c r="A1240" t="s">
        <v>420</v>
      </c>
      <c r="B1240" t="s">
        <v>1385</v>
      </c>
      <c r="C1240" t="s">
        <v>1386</v>
      </c>
      <c r="D1240">
        <v>1900</v>
      </c>
      <c r="E1240" s="958">
        <v>1</v>
      </c>
      <c r="F1240" t="s">
        <v>439</v>
      </c>
      <c r="G1240" s="958">
        <v>182</v>
      </c>
      <c r="H1240" t="s">
        <v>382</v>
      </c>
      <c r="I1240" s="938" t="s">
        <v>488</v>
      </c>
      <c r="J1240" s="938" t="s">
        <v>436</v>
      </c>
      <c r="K1240" s="938" t="s">
        <v>436</v>
      </c>
      <c r="L1240" s="938" t="s">
        <v>132</v>
      </c>
      <c r="M1240" s="963" t="s">
        <v>495</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HUM_ASR_FY_2022</v>
      </c>
      <c r="AB1240" s="958">
        <f t="shared" si="210"/>
        <v>45032</v>
      </c>
      <c r="AC1240" t="str">
        <f t="shared" si="211"/>
        <v>Unaudited</v>
      </c>
    </row>
    <row r="1241" spans="1:29" x14ac:dyDescent="0.25">
      <c r="A1241" t="s">
        <v>420</v>
      </c>
      <c r="B1241" t="s">
        <v>1385</v>
      </c>
      <c r="C1241" t="s">
        <v>1386</v>
      </c>
      <c r="D1241">
        <v>1900</v>
      </c>
      <c r="E1241" s="958">
        <v>1</v>
      </c>
      <c r="F1241" t="s">
        <v>439</v>
      </c>
      <c r="G1241" s="958">
        <v>182</v>
      </c>
      <c r="H1241" t="s">
        <v>382</v>
      </c>
      <c r="I1241" s="938" t="s">
        <v>488</v>
      </c>
      <c r="J1241" s="938" t="s">
        <v>436</v>
      </c>
      <c r="K1241" s="938" t="s">
        <v>436</v>
      </c>
      <c r="L1241" s="938" t="s">
        <v>133</v>
      </c>
      <c r="M1241" s="963" t="s">
        <v>496</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HUM_ASR_FY_2022</v>
      </c>
      <c r="AB1241" s="958">
        <f t="shared" si="210"/>
        <v>45032</v>
      </c>
      <c r="AC1241" t="str">
        <f t="shared" si="211"/>
        <v>Unaudited</v>
      </c>
    </row>
    <row r="1242" spans="1:29" x14ac:dyDescent="0.25">
      <c r="A1242" t="s">
        <v>420</v>
      </c>
      <c r="B1242" t="s">
        <v>1385</v>
      </c>
      <c r="C1242" t="s">
        <v>1386</v>
      </c>
      <c r="D1242">
        <v>1900</v>
      </c>
      <c r="E1242" s="958">
        <v>1</v>
      </c>
      <c r="F1242" t="s">
        <v>439</v>
      </c>
      <c r="G1242" s="958">
        <v>182</v>
      </c>
      <c r="H1242" t="s">
        <v>382</v>
      </c>
      <c r="I1242" s="938" t="s">
        <v>489</v>
      </c>
      <c r="J1242" s="938" t="s">
        <v>26</v>
      </c>
      <c r="K1242" s="938" t="s">
        <v>26</v>
      </c>
      <c r="L1242" s="938" t="s">
        <v>269</v>
      </c>
      <c r="M1242" s="963" t="s">
        <v>26</v>
      </c>
      <c r="N1242" s="679">
        <f t="shared" ca="1" si="208"/>
        <v>1311408.8630847814</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HUM_ASR_FY_2022</v>
      </c>
      <c r="AB1242" s="958">
        <f t="shared" si="210"/>
        <v>45032</v>
      </c>
      <c r="AC1242" t="str">
        <f t="shared" si="211"/>
        <v>Unaudited</v>
      </c>
    </row>
    <row r="1243" spans="1:29" x14ac:dyDescent="0.25">
      <c r="A1243" t="s">
        <v>420</v>
      </c>
      <c r="B1243" t="s">
        <v>1385</v>
      </c>
      <c r="C1243" t="s">
        <v>1386</v>
      </c>
      <c r="D1243">
        <v>1900</v>
      </c>
      <c r="E1243" s="958">
        <v>1</v>
      </c>
      <c r="F1243" t="s">
        <v>440</v>
      </c>
      <c r="G1243" s="958">
        <v>274</v>
      </c>
      <c r="H1243" t="s">
        <v>382</v>
      </c>
      <c r="I1243" s="938" t="s">
        <v>432</v>
      </c>
      <c r="J1243" s="938" t="s">
        <v>432</v>
      </c>
      <c r="K1243" s="938" t="s">
        <v>432</v>
      </c>
      <c r="L1243" s="938"/>
      <c r="M1243" s="963" t="s">
        <v>432</v>
      </c>
      <c r="N1243" s="679">
        <f t="shared" ca="1" si="208"/>
        <v>187325.42150537646</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154045.41397849473</v>
      </c>
      <c r="P1243" s="679">
        <f t="shared" ca="1" si="216"/>
        <v>5651.6021505376375</v>
      </c>
      <c r="Q1243" s="679">
        <f t="shared" ca="1" si="216"/>
        <v>12365.035483870979</v>
      </c>
      <c r="R1243" s="679">
        <f t="shared" ca="1" si="216"/>
        <v>3473.83870967742</v>
      </c>
      <c r="S1243" s="679">
        <f t="shared" ca="1" si="216"/>
        <v>5262.6236559139779</v>
      </c>
      <c r="T1243" s="679">
        <f t="shared" ca="1" si="216"/>
        <v>716</v>
      </c>
      <c r="U1243" s="679">
        <f t="shared" ca="1" si="216"/>
        <v>43</v>
      </c>
      <c r="V1243" s="679">
        <f t="shared" ca="1" si="216"/>
        <v>275</v>
      </c>
      <c r="W1243" s="679">
        <f t="shared" ca="1" si="214"/>
        <v>6</v>
      </c>
      <c r="X1243" s="679">
        <f t="shared" ca="1" si="215"/>
        <v>4956.7741935483864</v>
      </c>
      <c r="Y1243" s="679">
        <f t="shared" ca="1" si="215"/>
        <v>530.13333333333333</v>
      </c>
      <c r="Z1243" s="679">
        <f t="shared" ca="1" si="215"/>
        <v>0</v>
      </c>
      <c r="AA1243" t="str">
        <f t="shared" si="209"/>
        <v>HUM_ASR_FY_2022</v>
      </c>
      <c r="AB1243" s="958">
        <f t="shared" si="210"/>
        <v>45032</v>
      </c>
      <c r="AC1243" t="str">
        <f t="shared" si="211"/>
        <v>Unaudited</v>
      </c>
    </row>
    <row r="1244" spans="1:29" x14ac:dyDescent="0.25">
      <c r="A1244" t="s">
        <v>420</v>
      </c>
      <c r="B1244" t="s">
        <v>1385</v>
      </c>
      <c r="C1244" t="s">
        <v>1386</v>
      </c>
      <c r="D1244">
        <v>1900</v>
      </c>
      <c r="E1244" s="958">
        <v>1</v>
      </c>
      <c r="F1244" t="s">
        <v>440</v>
      </c>
      <c r="G1244" s="958">
        <v>274</v>
      </c>
      <c r="H1244" t="s">
        <v>382</v>
      </c>
      <c r="I1244" s="938" t="s">
        <v>487</v>
      </c>
      <c r="J1244" s="938" t="s">
        <v>12</v>
      </c>
      <c r="K1244" s="938" t="s">
        <v>12</v>
      </c>
      <c r="L1244" s="938">
        <v>1.1000000000000001</v>
      </c>
      <c r="M1244" s="963" t="s">
        <v>12</v>
      </c>
      <c r="N1244" s="679">
        <f t="shared" ca="1" si="208"/>
        <v>54228285.000000007</v>
      </c>
      <c r="O1244" s="679">
        <f t="shared" ca="1" si="216"/>
        <v>29142287.290000003</v>
      </c>
      <c r="P1244" s="679">
        <f t="shared" ca="1" si="216"/>
        <v>3048336.6</v>
      </c>
      <c r="Q1244" s="679">
        <f t="shared" ca="1" si="216"/>
        <v>12771070.640000002</v>
      </c>
      <c r="R1244" s="679">
        <f t="shared" ca="1" si="216"/>
        <v>5195795.0100000007</v>
      </c>
      <c r="S1244" s="679">
        <f t="shared" ca="1" si="216"/>
        <v>1143370.9800000007</v>
      </c>
      <c r="T1244" s="679">
        <f t="shared" ca="1" si="216"/>
        <v>230629.86000000004</v>
      </c>
      <c r="U1244" s="679">
        <f t="shared" ca="1" si="216"/>
        <v>7970.1500000000005</v>
      </c>
      <c r="V1244" s="679">
        <f t="shared" ca="1" si="216"/>
        <v>809270.12999999977</v>
      </c>
      <c r="W1244" s="679">
        <f t="shared" ca="1" si="214"/>
        <v>152879.28</v>
      </c>
      <c r="X1244" s="679">
        <f t="shared" ca="1" si="215"/>
        <v>588907.40999999992</v>
      </c>
      <c r="Y1244" s="679">
        <f t="shared" ca="1" si="215"/>
        <v>1137767.6500000001</v>
      </c>
      <c r="Z1244" s="679">
        <f t="shared" ca="1" si="215"/>
        <v>0</v>
      </c>
      <c r="AA1244" t="str">
        <f t="shared" si="209"/>
        <v>HUM_ASR_FY_2022</v>
      </c>
      <c r="AB1244" s="958">
        <f t="shared" si="210"/>
        <v>45032</v>
      </c>
      <c r="AC1244" t="str">
        <f t="shared" si="211"/>
        <v>Unaudited</v>
      </c>
    </row>
    <row r="1245" spans="1:29" x14ac:dyDescent="0.25">
      <c r="A1245" t="s">
        <v>420</v>
      </c>
      <c r="B1245" t="s">
        <v>1385</v>
      </c>
      <c r="C1245" t="s">
        <v>1386</v>
      </c>
      <c r="D1245">
        <v>1900</v>
      </c>
      <c r="E1245" s="958">
        <v>1</v>
      </c>
      <c r="F1245" t="s">
        <v>440</v>
      </c>
      <c r="G1245" s="958">
        <v>274</v>
      </c>
      <c r="H1245" t="s">
        <v>382</v>
      </c>
      <c r="I1245" s="938" t="s">
        <v>487</v>
      </c>
      <c r="J1245" s="938" t="s">
        <v>12</v>
      </c>
      <c r="K1245" s="938" t="s">
        <v>1328</v>
      </c>
      <c r="L1245" s="938" t="s">
        <v>1319</v>
      </c>
      <c r="M1245" s="963" t="s">
        <v>1328</v>
      </c>
      <c r="N1245" s="679">
        <f t="shared" ca="1" si="208"/>
        <v>108221.57563960407</v>
      </c>
      <c r="O1245" s="679">
        <f t="shared" ca="1" si="216"/>
        <v>88995.061571658123</v>
      </c>
      <c r="P1245" s="679">
        <f t="shared" ca="1" si="216"/>
        <v>3265.0415768678972</v>
      </c>
      <c r="Q1245" s="679">
        <f t="shared" ca="1" si="216"/>
        <v>7143.5238856020642</v>
      </c>
      <c r="R1245" s="679">
        <f t="shared" ca="1" si="216"/>
        <v>2006.904859244368</v>
      </c>
      <c r="S1245" s="679">
        <f t="shared" ca="1" si="216"/>
        <v>3040.3210598136461</v>
      </c>
      <c r="T1245" s="679">
        <f t="shared" ca="1" si="216"/>
        <v>413.64726439829496</v>
      </c>
      <c r="U1245" s="679">
        <f t="shared" ca="1" si="216"/>
        <v>24.841944649618274</v>
      </c>
      <c r="V1245" s="679">
        <f t="shared" ca="1" si="216"/>
        <v>158.87290182895407</v>
      </c>
      <c r="W1245" s="679">
        <f t="shared" ca="1" si="214"/>
        <v>3.4663178580862701</v>
      </c>
      <c r="X1245" s="679">
        <f t="shared" ca="1" si="215"/>
        <v>2863.6258175996572</v>
      </c>
      <c r="Y1245" s="679">
        <f t="shared" ca="1" si="215"/>
        <v>306.26844008335581</v>
      </c>
      <c r="Z1245" s="679">
        <f t="shared" ca="1" si="215"/>
        <v>0</v>
      </c>
      <c r="AA1245" t="str">
        <f t="shared" si="209"/>
        <v>HUM_ASR_FY_2022</v>
      </c>
      <c r="AB1245" s="958">
        <f t="shared" si="210"/>
        <v>45032</v>
      </c>
      <c r="AC1245" t="str">
        <f t="shared" si="211"/>
        <v>Unaudited</v>
      </c>
    </row>
    <row r="1246" spans="1:29" x14ac:dyDescent="0.25">
      <c r="A1246" t="s">
        <v>420</v>
      </c>
      <c r="B1246" t="s">
        <v>1385</v>
      </c>
      <c r="C1246" t="s">
        <v>1386</v>
      </c>
      <c r="D1246">
        <v>1900</v>
      </c>
      <c r="E1246" s="958">
        <v>1</v>
      </c>
      <c r="F1246" t="s">
        <v>440</v>
      </c>
      <c r="G1246" s="958">
        <v>274</v>
      </c>
      <c r="H1246" t="s">
        <v>382</v>
      </c>
      <c r="I1246" s="938" t="s">
        <v>487</v>
      </c>
      <c r="J1246" s="938" t="s">
        <v>490</v>
      </c>
      <c r="K1246" s="938" t="s">
        <v>491</v>
      </c>
      <c r="L1246" s="946" t="s">
        <v>63</v>
      </c>
      <c r="M1246" s="961" t="s">
        <v>343</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HUM_ASR_FY_2022</v>
      </c>
      <c r="AB1246" s="958">
        <f t="shared" si="210"/>
        <v>45032</v>
      </c>
      <c r="AC1246" t="str">
        <f t="shared" si="211"/>
        <v>Unaudited</v>
      </c>
    </row>
    <row r="1247" spans="1:29" x14ac:dyDescent="0.25">
      <c r="A1247" t="s">
        <v>420</v>
      </c>
      <c r="B1247" t="s">
        <v>1385</v>
      </c>
      <c r="C1247" t="s">
        <v>1386</v>
      </c>
      <c r="D1247">
        <v>1900</v>
      </c>
      <c r="E1247" s="958">
        <v>1</v>
      </c>
      <c r="F1247" t="s">
        <v>440</v>
      </c>
      <c r="G1247" s="958">
        <v>274</v>
      </c>
      <c r="H1247" t="s">
        <v>382</v>
      </c>
      <c r="I1247" s="963" t="s">
        <v>487</v>
      </c>
      <c r="J1247" s="963" t="s">
        <v>490</v>
      </c>
      <c r="K1247" s="963" t="s">
        <v>1019</v>
      </c>
      <c r="L1247" s="938" t="s">
        <v>915</v>
      </c>
      <c r="M1247" s="963" t="s">
        <v>916</v>
      </c>
      <c r="N1247" s="679">
        <f t="shared" ca="1" si="208"/>
        <v>1478399.8500000096</v>
      </c>
      <c r="O1247" s="679">
        <f t="shared" ca="1" si="216"/>
        <v>1394441.3400000094</v>
      </c>
      <c r="P1247" s="679">
        <f t="shared" ca="1" si="216"/>
        <v>76657.77</v>
      </c>
      <c r="Q1247" s="679">
        <f t="shared" ca="1" si="216"/>
        <v>0</v>
      </c>
      <c r="R1247" s="679">
        <f t="shared" ca="1" si="216"/>
        <v>3650.37</v>
      </c>
      <c r="S1247" s="679">
        <f t="shared" ca="1" si="216"/>
        <v>0</v>
      </c>
      <c r="T1247" s="679">
        <f t="shared" ca="1" si="216"/>
        <v>0</v>
      </c>
      <c r="U1247" s="679">
        <f t="shared" ca="1" si="216"/>
        <v>0</v>
      </c>
      <c r="V1247" s="679">
        <f t="shared" ca="1" si="216"/>
        <v>3650.37</v>
      </c>
      <c r="W1247" s="679">
        <f t="shared" ca="1" si="214"/>
        <v>0</v>
      </c>
      <c r="X1247" s="679">
        <f t="shared" ca="1" si="215"/>
        <v>0</v>
      </c>
      <c r="Y1247" s="679">
        <f t="shared" ca="1" si="215"/>
        <v>0</v>
      </c>
      <c r="Z1247" s="679">
        <f t="shared" ca="1" si="215"/>
        <v>0</v>
      </c>
      <c r="AA1247" t="str">
        <f t="shared" si="209"/>
        <v>HUM_ASR_FY_2022</v>
      </c>
      <c r="AB1247" s="958">
        <f t="shared" si="210"/>
        <v>45032</v>
      </c>
      <c r="AC1247" t="str">
        <f t="shared" si="211"/>
        <v>Unaudited</v>
      </c>
    </row>
    <row r="1248" spans="1:29" x14ac:dyDescent="0.25">
      <c r="A1248" t="s">
        <v>420</v>
      </c>
      <c r="B1248" t="s">
        <v>1385</v>
      </c>
      <c r="C1248" t="s">
        <v>1386</v>
      </c>
      <c r="D1248">
        <v>1900</v>
      </c>
      <c r="E1248" s="958">
        <v>1</v>
      </c>
      <c r="F1248" t="s">
        <v>440</v>
      </c>
      <c r="G1248" s="958">
        <v>274</v>
      </c>
      <c r="H1248" t="s">
        <v>382</v>
      </c>
      <c r="I1248" s="938" t="s">
        <v>487</v>
      </c>
      <c r="J1248" s="938" t="s">
        <v>13</v>
      </c>
      <c r="K1248" s="938" t="s">
        <v>492</v>
      </c>
      <c r="L1248" s="944" t="s">
        <v>94</v>
      </c>
      <c r="M1248" s="964" t="s">
        <v>146</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HUM_ASR_FY_2022</v>
      </c>
      <c r="AB1248" s="958">
        <f t="shared" si="210"/>
        <v>45032</v>
      </c>
      <c r="AC1248" t="str">
        <f t="shared" si="211"/>
        <v>Unaudited</v>
      </c>
    </row>
    <row r="1249" spans="1:29" x14ac:dyDescent="0.25">
      <c r="A1249" t="s">
        <v>420</v>
      </c>
      <c r="B1249" t="s">
        <v>1385</v>
      </c>
      <c r="C1249" t="s">
        <v>1386</v>
      </c>
      <c r="D1249">
        <v>1900</v>
      </c>
      <c r="E1249" s="958">
        <v>1</v>
      </c>
      <c r="F1249" t="s">
        <v>440</v>
      </c>
      <c r="G1249" s="958">
        <v>274</v>
      </c>
      <c r="H1249" t="s">
        <v>382</v>
      </c>
      <c r="I1249" s="938" t="s">
        <v>487</v>
      </c>
      <c r="J1249" s="938" t="s">
        <v>13</v>
      </c>
      <c r="K1249" s="938" t="s">
        <v>13</v>
      </c>
      <c r="L1249" s="944" t="s">
        <v>35</v>
      </c>
      <c r="M1249" s="964" t="s">
        <v>13</v>
      </c>
      <c r="N1249" s="679">
        <f t="shared" ca="1" si="208"/>
        <v>18092.394502674666</v>
      </c>
      <c r="O1249" s="679">
        <f t="shared" ca="1" si="216"/>
        <v>14878.121605864213</v>
      </c>
      <c r="P1249" s="679">
        <f t="shared" ca="1" si="216"/>
        <v>545.84698039372495</v>
      </c>
      <c r="Q1249" s="679">
        <f t="shared" ca="1" si="216"/>
        <v>1194.2484806171581</v>
      </c>
      <c r="R1249" s="679">
        <f t="shared" ca="1" si="216"/>
        <v>335.51271295200235</v>
      </c>
      <c r="S1249" s="679">
        <f t="shared" ca="1" si="216"/>
        <v>508.27838814803357</v>
      </c>
      <c r="T1249" s="679">
        <f t="shared" ca="1" si="216"/>
        <v>69.153211346401619</v>
      </c>
      <c r="U1249" s="679">
        <f t="shared" ca="1" si="216"/>
        <v>4.1530559886805438</v>
      </c>
      <c r="V1249" s="679">
        <f t="shared" ca="1" si="216"/>
        <v>26.560241788073245</v>
      </c>
      <c r="W1249" s="679">
        <f t="shared" ca="1" si="214"/>
        <v>0.57949618446705264</v>
      </c>
      <c r="X1249" s="679">
        <f t="shared" ca="1" si="215"/>
        <v>478.73862207100694</v>
      </c>
      <c r="Y1249" s="679">
        <f t="shared" ca="1" si="215"/>
        <v>51.201707320911133</v>
      </c>
      <c r="Z1249" s="679">
        <f t="shared" ca="1" si="215"/>
        <v>0</v>
      </c>
      <c r="AA1249" t="str">
        <f t="shared" si="209"/>
        <v>HUM_ASR_FY_2022</v>
      </c>
      <c r="AB1249" s="958">
        <f t="shared" si="210"/>
        <v>45032</v>
      </c>
      <c r="AC1249" t="str">
        <f t="shared" si="211"/>
        <v>Unaudited</v>
      </c>
    </row>
    <row r="1250" spans="1:29" x14ac:dyDescent="0.25">
      <c r="A1250" t="s">
        <v>420</v>
      </c>
      <c r="B1250" t="s">
        <v>1385</v>
      </c>
      <c r="C1250" t="s">
        <v>1386</v>
      </c>
      <c r="D1250">
        <v>1900</v>
      </c>
      <c r="E1250" s="958">
        <v>1</v>
      </c>
      <c r="F1250" t="s">
        <v>440</v>
      </c>
      <c r="G1250" s="958">
        <v>274</v>
      </c>
      <c r="H1250" t="s">
        <v>382</v>
      </c>
      <c r="I1250" s="938" t="s">
        <v>488</v>
      </c>
      <c r="J1250" s="938" t="s">
        <v>444</v>
      </c>
      <c r="K1250" s="938" t="s">
        <v>0</v>
      </c>
      <c r="L1250" s="948">
        <v>2.1</v>
      </c>
      <c r="M1250" s="965" t="s">
        <v>147</v>
      </c>
      <c r="N1250" s="679">
        <f t="shared" ca="1" si="208"/>
        <v>8084716.5399999991</v>
      </c>
      <c r="O1250" s="679">
        <f t="shared" ca="1" si="216"/>
        <v>4185738.91</v>
      </c>
      <c r="P1250" s="679">
        <f t="shared" ca="1" si="216"/>
        <v>157419.12999999998</v>
      </c>
      <c r="Q1250" s="679">
        <f t="shared" ca="1" si="216"/>
        <v>2128856.67</v>
      </c>
      <c r="R1250" s="679">
        <f t="shared" ca="1" si="216"/>
        <v>1036803.92</v>
      </c>
      <c r="S1250" s="679">
        <f t="shared" ca="1" si="216"/>
        <v>37134.53</v>
      </c>
      <c r="T1250" s="679">
        <f t="shared" ca="1" si="216"/>
        <v>17850.049999999996</v>
      </c>
      <c r="U1250" s="679">
        <f t="shared" ca="1" si="216"/>
        <v>1556</v>
      </c>
      <c r="V1250" s="679">
        <f t="shared" ca="1" si="216"/>
        <v>19140.759999999998</v>
      </c>
      <c r="W1250" s="679">
        <f t="shared" ca="1" si="214"/>
        <v>0</v>
      </c>
      <c r="X1250" s="679">
        <f t="shared" ca="1" si="215"/>
        <v>70921.180000000008</v>
      </c>
      <c r="Y1250" s="679">
        <f t="shared" ca="1" si="215"/>
        <v>429295.38999999996</v>
      </c>
      <c r="Z1250" s="679">
        <f t="shared" ca="1" si="215"/>
        <v>0</v>
      </c>
      <c r="AA1250" t="str">
        <f t="shared" si="209"/>
        <v>HUM_ASR_FY_2022</v>
      </c>
      <c r="AB1250" s="958">
        <f t="shared" si="210"/>
        <v>45032</v>
      </c>
      <c r="AC1250" t="str">
        <f t="shared" si="211"/>
        <v>Unaudited</v>
      </c>
    </row>
    <row r="1251" spans="1:29" ht="30" x14ac:dyDescent="0.25">
      <c r="A1251" t="s">
        <v>420</v>
      </c>
      <c r="B1251" t="s">
        <v>1385</v>
      </c>
      <c r="C1251" t="s">
        <v>1386</v>
      </c>
      <c r="D1251">
        <v>1900</v>
      </c>
      <c r="E1251" s="958">
        <v>1</v>
      </c>
      <c r="F1251" t="s">
        <v>440</v>
      </c>
      <c r="G1251" s="958">
        <v>274</v>
      </c>
      <c r="H1251" t="s">
        <v>382</v>
      </c>
      <c r="I1251" s="964" t="s">
        <v>488</v>
      </c>
      <c r="J1251" s="964" t="s">
        <v>444</v>
      </c>
      <c r="K1251" s="964" t="s">
        <v>0</v>
      </c>
      <c r="L1251" s="944">
        <v>2.2000000000000002</v>
      </c>
      <c r="M1251" s="964" t="s">
        <v>148</v>
      </c>
      <c r="N1251" s="679">
        <f t="shared" ca="1" si="208"/>
        <v>201487.88232236222</v>
      </c>
      <c r="O1251" s="679">
        <f t="shared" ca="1" si="216"/>
        <v>104317.28369912801</v>
      </c>
      <c r="P1251" s="679">
        <f t="shared" ca="1" si="216"/>
        <v>3923.2107871438902</v>
      </c>
      <c r="Q1251" s="679">
        <f t="shared" ca="1" si="216"/>
        <v>53055.517788894031</v>
      </c>
      <c r="R1251" s="679">
        <f t="shared" ca="1" si="216"/>
        <v>25839.301253266181</v>
      </c>
      <c r="S1251" s="679">
        <f t="shared" ca="1" si="216"/>
        <v>925.4694056022189</v>
      </c>
      <c r="T1251" s="679">
        <f t="shared" ca="1" si="216"/>
        <v>444.86021940953299</v>
      </c>
      <c r="U1251" s="679">
        <f t="shared" ca="1" si="216"/>
        <v>38.778742995186761</v>
      </c>
      <c r="V1251" s="679">
        <f t="shared" ca="1" si="216"/>
        <v>477.02738610061112</v>
      </c>
      <c r="W1251" s="679">
        <f t="shared" ca="1" si="214"/>
        <v>0</v>
      </c>
      <c r="X1251" s="679">
        <f t="shared" ca="1" si="215"/>
        <v>1767.5027070278791</v>
      </c>
      <c r="Y1251" s="679">
        <f t="shared" ca="1" si="215"/>
        <v>10698.930332794644</v>
      </c>
      <c r="Z1251" s="679">
        <f t="shared" ca="1" si="215"/>
        <v>0</v>
      </c>
      <c r="AA1251" t="str">
        <f t="shared" si="209"/>
        <v>HUM_ASR_FY_2022</v>
      </c>
      <c r="AB1251" s="958">
        <f t="shared" si="210"/>
        <v>45032</v>
      </c>
      <c r="AC1251" t="str">
        <f t="shared" si="211"/>
        <v>Unaudited</v>
      </c>
    </row>
    <row r="1252" spans="1:29" x14ac:dyDescent="0.25">
      <c r="A1252" t="s">
        <v>420</v>
      </c>
      <c r="B1252" t="s">
        <v>1385</v>
      </c>
      <c r="C1252" t="s">
        <v>1386</v>
      </c>
      <c r="D1252">
        <v>1900</v>
      </c>
      <c r="E1252" s="958">
        <v>1</v>
      </c>
      <c r="F1252" t="s">
        <v>440</v>
      </c>
      <c r="G1252" s="958">
        <v>274</v>
      </c>
      <c r="H1252" t="s">
        <v>382</v>
      </c>
      <c r="I1252" s="938" t="s">
        <v>488</v>
      </c>
      <c r="J1252" s="938" t="s">
        <v>444</v>
      </c>
      <c r="K1252" s="938" t="s">
        <v>0</v>
      </c>
      <c r="L1252" s="938">
        <v>2.2999999999999998</v>
      </c>
      <c r="M1252" s="963" t="s">
        <v>149</v>
      </c>
      <c r="N1252" s="679">
        <f t="shared" ca="1" si="208"/>
        <v>5018460.4899999872</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3465634.809999987</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274446.88000000012</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878454.73999999987</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270614.88</v>
      </c>
      <c r="S1252" s="679">
        <f t="shared" ca="1" si="217"/>
        <v>22038.370000000003</v>
      </c>
      <c r="T1252" s="679">
        <f t="shared" ca="1" si="217"/>
        <v>10472.24</v>
      </c>
      <c r="U1252" s="679">
        <f t="shared" ca="1" si="217"/>
        <v>203.95</v>
      </c>
      <c r="V1252" s="679">
        <f t="shared" ca="1" si="217"/>
        <v>22668.92</v>
      </c>
      <c r="W1252" s="679">
        <f t="shared" ca="1" si="214"/>
        <v>1819.68</v>
      </c>
      <c r="X1252" s="679">
        <f t="shared" ca="1" si="217"/>
        <v>13934.130000000001</v>
      </c>
      <c r="Y1252" s="679">
        <f t="shared" ca="1" si="217"/>
        <v>58171.890000000014</v>
      </c>
      <c r="Z1252" s="679">
        <f t="shared" ca="1" si="217"/>
        <v>0</v>
      </c>
      <c r="AA1252" t="str">
        <f t="shared" si="209"/>
        <v>HUM_ASR_FY_2022</v>
      </c>
      <c r="AB1252" s="958">
        <f t="shared" si="210"/>
        <v>45032</v>
      </c>
      <c r="AC1252" t="str">
        <f t="shared" si="211"/>
        <v>Unaudited</v>
      </c>
    </row>
    <row r="1253" spans="1:29" x14ac:dyDescent="0.25">
      <c r="A1253" t="s">
        <v>420</v>
      </c>
      <c r="B1253" t="s">
        <v>1385</v>
      </c>
      <c r="C1253" t="s">
        <v>1386</v>
      </c>
      <c r="D1253">
        <v>1900</v>
      </c>
      <c r="E1253" s="958">
        <v>1</v>
      </c>
      <c r="F1253" t="s">
        <v>440</v>
      </c>
      <c r="G1253" s="958">
        <v>274</v>
      </c>
      <c r="H1253" t="s">
        <v>382</v>
      </c>
      <c r="I1253" s="938" t="s">
        <v>488</v>
      </c>
      <c r="J1253" s="938" t="s">
        <v>444</v>
      </c>
      <c r="K1253" s="938" t="s">
        <v>0</v>
      </c>
      <c r="L1253" s="938">
        <v>2.4</v>
      </c>
      <c r="M1253" s="963" t="s">
        <v>150</v>
      </c>
      <c r="N1253" s="679">
        <f t="shared" ca="1" si="208"/>
        <v>910580.58999999985</v>
      </c>
      <c r="O1253" s="679">
        <f t="shared" ca="1" si="217"/>
        <v>149175.91000000003</v>
      </c>
      <c r="P1253" s="679">
        <f t="shared" ca="1" si="217"/>
        <v>1624.67</v>
      </c>
      <c r="Q1253" s="679">
        <f t="shared" ca="1" si="217"/>
        <v>400464.83999999991</v>
      </c>
      <c r="R1253" s="679">
        <f t="shared" ca="1" si="217"/>
        <v>96499.300000000017</v>
      </c>
      <c r="S1253" s="679">
        <f t="shared" ca="1" si="217"/>
        <v>161107.06999999998</v>
      </c>
      <c r="T1253" s="679">
        <f t="shared" ca="1" si="217"/>
        <v>793.5</v>
      </c>
      <c r="U1253" s="679">
        <f t="shared" ca="1" si="217"/>
        <v>0</v>
      </c>
      <c r="V1253" s="679">
        <f t="shared" ca="1" si="217"/>
        <v>6435.22</v>
      </c>
      <c r="W1253" s="679">
        <f t="shared" ca="1" si="214"/>
        <v>0</v>
      </c>
      <c r="X1253" s="679">
        <f t="shared" ca="1" si="217"/>
        <v>55822.240000000013</v>
      </c>
      <c r="Y1253" s="679">
        <f t="shared" ca="1" si="217"/>
        <v>38657.839999999997</v>
      </c>
      <c r="Z1253" s="679">
        <f t="shared" ca="1" si="217"/>
        <v>0</v>
      </c>
      <c r="AA1253" t="str">
        <f t="shared" si="209"/>
        <v>HUM_ASR_FY_2022</v>
      </c>
      <c r="AB1253" s="958">
        <f t="shared" si="210"/>
        <v>45032</v>
      </c>
      <c r="AC1253" t="str">
        <f t="shared" si="211"/>
        <v>Unaudited</v>
      </c>
    </row>
    <row r="1254" spans="1:29" ht="30" x14ac:dyDescent="0.25">
      <c r="A1254" t="s">
        <v>420</v>
      </c>
      <c r="B1254" t="s">
        <v>1385</v>
      </c>
      <c r="C1254" t="s">
        <v>1386</v>
      </c>
      <c r="D1254">
        <v>1900</v>
      </c>
      <c r="E1254" s="958">
        <v>1</v>
      </c>
      <c r="F1254" t="s">
        <v>440</v>
      </c>
      <c r="G1254" s="958">
        <v>274</v>
      </c>
      <c r="H1254" t="s">
        <v>382</v>
      </c>
      <c r="I1254" s="938" t="s">
        <v>488</v>
      </c>
      <c r="J1254" s="938" t="s">
        <v>444</v>
      </c>
      <c r="K1254" s="938" t="s">
        <v>0</v>
      </c>
      <c r="L1254" s="938">
        <v>2.5</v>
      </c>
      <c r="M1254" s="963" t="s">
        <v>151</v>
      </c>
      <c r="N1254" s="679">
        <f t="shared" ca="1" si="208"/>
        <v>147763.98473600522</v>
      </c>
      <c r="O1254" s="679">
        <f t="shared" ca="1" si="217"/>
        <v>24207.442076290794</v>
      </c>
      <c r="P1254" s="679">
        <f t="shared" ca="1" si="217"/>
        <v>263.64246692436711</v>
      </c>
      <c r="Q1254" s="679">
        <f t="shared" ca="1" si="217"/>
        <v>64985.220588840763</v>
      </c>
      <c r="R1254" s="679">
        <f t="shared" ca="1" si="217"/>
        <v>15659.372985575274</v>
      </c>
      <c r="S1254" s="679">
        <f t="shared" ca="1" si="217"/>
        <v>26143.56476931111</v>
      </c>
      <c r="T1254" s="679">
        <f t="shared" ca="1" si="217"/>
        <v>128.76479377626549</v>
      </c>
      <c r="U1254" s="679">
        <f t="shared" ca="1" si="217"/>
        <v>0</v>
      </c>
      <c r="V1254" s="679">
        <f t="shared" ca="1" si="217"/>
        <v>1044.2719296848131</v>
      </c>
      <c r="W1254" s="679">
        <f t="shared" ca="1" si="214"/>
        <v>0</v>
      </c>
      <c r="X1254" s="679">
        <f t="shared" ca="1" si="217"/>
        <v>9058.524539041211</v>
      </c>
      <c r="Y1254" s="679">
        <f t="shared" ca="1" si="217"/>
        <v>6273.1805865606384</v>
      </c>
      <c r="Z1254" s="679">
        <f t="shared" ca="1" si="217"/>
        <v>0</v>
      </c>
      <c r="AA1254" t="str">
        <f t="shared" si="209"/>
        <v>HUM_ASR_FY_2022</v>
      </c>
      <c r="AB1254" s="958">
        <f t="shared" si="210"/>
        <v>45032</v>
      </c>
      <c r="AC1254" t="str">
        <f t="shared" si="211"/>
        <v>Unaudited</v>
      </c>
    </row>
    <row r="1255" spans="1:29" x14ac:dyDescent="0.25">
      <c r="A1255" t="s">
        <v>420</v>
      </c>
      <c r="B1255" t="s">
        <v>1385</v>
      </c>
      <c r="C1255" t="s">
        <v>1386</v>
      </c>
      <c r="D1255">
        <v>1900</v>
      </c>
      <c r="E1255" s="958">
        <v>1</v>
      </c>
      <c r="F1255" t="s">
        <v>440</v>
      </c>
      <c r="G1255" s="958">
        <v>274</v>
      </c>
      <c r="H1255" t="s">
        <v>382</v>
      </c>
      <c r="I1255" s="938" t="s">
        <v>488</v>
      </c>
      <c r="J1255" s="938" t="s">
        <v>444</v>
      </c>
      <c r="K1255" s="938" t="s">
        <v>0</v>
      </c>
      <c r="L1255" s="946" t="s">
        <v>96</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HUM_ASR_FY_2022</v>
      </c>
      <c r="AB1255" s="958">
        <f t="shared" si="210"/>
        <v>45032</v>
      </c>
      <c r="AC1255" t="str">
        <f t="shared" si="211"/>
        <v>Unaudited</v>
      </c>
    </row>
    <row r="1256" spans="1:29" x14ac:dyDescent="0.25">
      <c r="A1256" t="s">
        <v>420</v>
      </c>
      <c r="B1256" t="s">
        <v>1385</v>
      </c>
      <c r="C1256" t="s">
        <v>1386</v>
      </c>
      <c r="D1256">
        <v>1900</v>
      </c>
      <c r="E1256" s="958">
        <v>1</v>
      </c>
      <c r="F1256" t="s">
        <v>440</v>
      </c>
      <c r="G1256" s="958">
        <v>274</v>
      </c>
      <c r="H1256" t="s">
        <v>382</v>
      </c>
      <c r="I1256" s="963" t="s">
        <v>488</v>
      </c>
      <c r="J1256" s="963" t="s">
        <v>444</v>
      </c>
      <c r="K1256" s="963" t="s">
        <v>0</v>
      </c>
      <c r="L1256" s="938" t="s">
        <v>152</v>
      </c>
      <c r="M1256" s="963" t="s">
        <v>451</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HUM_ASR_FY_2022</v>
      </c>
      <c r="AB1256" s="958">
        <f t="shared" si="210"/>
        <v>45032</v>
      </c>
      <c r="AC1256" t="str">
        <f t="shared" si="211"/>
        <v>Unaudited</v>
      </c>
    </row>
    <row r="1257" spans="1:29" x14ac:dyDescent="0.25">
      <c r="A1257" t="s">
        <v>420</v>
      </c>
      <c r="B1257" t="s">
        <v>1385</v>
      </c>
      <c r="C1257" t="s">
        <v>1386</v>
      </c>
      <c r="D1257">
        <v>1900</v>
      </c>
      <c r="E1257" s="958">
        <v>1</v>
      </c>
      <c r="F1257" t="s">
        <v>440</v>
      </c>
      <c r="G1257" s="958">
        <v>274</v>
      </c>
      <c r="H1257" t="s">
        <v>382</v>
      </c>
      <c r="I1257" s="938" t="s">
        <v>488</v>
      </c>
      <c r="J1257" s="938" t="s">
        <v>444</v>
      </c>
      <c r="K1257" s="938" t="s">
        <v>0</v>
      </c>
      <c r="L1257" s="938" t="s">
        <v>917</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HUM_ASR_FY_2022</v>
      </c>
      <c r="AB1257" s="958">
        <f t="shared" si="210"/>
        <v>45032</v>
      </c>
      <c r="AC1257" t="str">
        <f t="shared" si="211"/>
        <v>Unaudited</v>
      </c>
    </row>
    <row r="1258" spans="1:29" x14ac:dyDescent="0.25">
      <c r="A1258" t="s">
        <v>420</v>
      </c>
      <c r="B1258" t="s">
        <v>1385</v>
      </c>
      <c r="C1258" t="s">
        <v>1386</v>
      </c>
      <c r="D1258">
        <v>1900</v>
      </c>
      <c r="E1258" s="958">
        <v>1</v>
      </c>
      <c r="F1258" t="s">
        <v>440</v>
      </c>
      <c r="G1258" s="958">
        <v>274</v>
      </c>
      <c r="H1258" t="s">
        <v>382</v>
      </c>
      <c r="I1258" s="938" t="s">
        <v>488</v>
      </c>
      <c r="J1258" s="938" t="s">
        <v>444</v>
      </c>
      <c r="K1258" s="938" t="s">
        <v>53</v>
      </c>
      <c r="L1258" s="938">
        <v>3.1</v>
      </c>
      <c r="M1258" s="963" t="s">
        <v>33</v>
      </c>
      <c r="N1258" s="679">
        <f t="shared" ca="1" si="208"/>
        <v>9129258.6400000285</v>
      </c>
      <c r="O1258" s="679">
        <f t="shared" ca="1" si="217"/>
        <v>5525938.2400000179</v>
      </c>
      <c r="P1258" s="679">
        <f t="shared" ca="1" si="217"/>
        <v>317226.82000000059</v>
      </c>
      <c r="Q1258" s="679">
        <f t="shared" ca="1" si="217"/>
        <v>2210614.9100000127</v>
      </c>
      <c r="R1258" s="679">
        <f t="shared" ca="1" si="217"/>
        <v>585846.23000000091</v>
      </c>
      <c r="S1258" s="679">
        <f t="shared" ca="1" si="217"/>
        <v>106466.03000000001</v>
      </c>
      <c r="T1258" s="679">
        <f t="shared" ca="1" si="217"/>
        <v>22617.56</v>
      </c>
      <c r="U1258" s="679">
        <f t="shared" ca="1" si="217"/>
        <v>542.41999999999996</v>
      </c>
      <c r="V1258" s="679">
        <f t="shared" ca="1" si="217"/>
        <v>91767.26</v>
      </c>
      <c r="W1258" s="679">
        <f t="shared" ca="1" si="214"/>
        <v>5142.5099999999993</v>
      </c>
      <c r="X1258" s="679">
        <f t="shared" ca="1" si="217"/>
        <v>97198.149999999398</v>
      </c>
      <c r="Y1258" s="679">
        <f t="shared" ca="1" si="217"/>
        <v>165898.50999999989</v>
      </c>
      <c r="Z1258" s="679">
        <f t="shared" ca="1" si="217"/>
        <v>0</v>
      </c>
      <c r="AA1258" t="str">
        <f t="shared" si="209"/>
        <v>HUM_ASR_FY_2022</v>
      </c>
      <c r="AB1258" s="958">
        <f t="shared" si="210"/>
        <v>45032</v>
      </c>
      <c r="AC1258" t="str">
        <f t="shared" si="211"/>
        <v>Unaudited</v>
      </c>
    </row>
    <row r="1259" spans="1:29" x14ac:dyDescent="0.25">
      <c r="A1259" t="s">
        <v>420</v>
      </c>
      <c r="B1259" t="s">
        <v>1385</v>
      </c>
      <c r="C1259" t="s">
        <v>1386</v>
      </c>
      <c r="D1259">
        <v>1900</v>
      </c>
      <c r="E1259" s="958">
        <v>1</v>
      </c>
      <c r="F1259" t="s">
        <v>440</v>
      </c>
      <c r="G1259" s="958">
        <v>274</v>
      </c>
      <c r="H1259" t="s">
        <v>382</v>
      </c>
      <c r="I1259" s="938" t="s">
        <v>488</v>
      </c>
      <c r="J1259" s="938" t="s">
        <v>444</v>
      </c>
      <c r="K1259" s="938" t="s">
        <v>53</v>
      </c>
      <c r="L1259" s="938">
        <v>3.2</v>
      </c>
      <c r="M1259" s="963" t="s">
        <v>34</v>
      </c>
      <c r="N1259" s="679">
        <f t="shared" ca="1" si="208"/>
        <v>668178.30000000121</v>
      </c>
      <c r="O1259" s="679">
        <f t="shared" ca="1" si="217"/>
        <v>384079.40000000107</v>
      </c>
      <c r="P1259" s="679">
        <f t="shared" ca="1" si="217"/>
        <v>21663.469999999994</v>
      </c>
      <c r="Q1259" s="679">
        <f t="shared" ca="1" si="217"/>
        <v>157432.9500000001</v>
      </c>
      <c r="R1259" s="679">
        <f t="shared" ca="1" si="217"/>
        <v>64350.979999999996</v>
      </c>
      <c r="S1259" s="679">
        <f t="shared" ca="1" si="217"/>
        <v>1811.3600000000013</v>
      </c>
      <c r="T1259" s="679">
        <f t="shared" ca="1" si="217"/>
        <v>702.92000000000007</v>
      </c>
      <c r="U1259" s="679">
        <f t="shared" ca="1" si="217"/>
        <v>14.799999999999999</v>
      </c>
      <c r="V1259" s="679">
        <f t="shared" ca="1" si="217"/>
        <v>981.15</v>
      </c>
      <c r="W1259" s="679">
        <f t="shared" ca="1" si="214"/>
        <v>539.6099999999999</v>
      </c>
      <c r="X1259" s="679">
        <f t="shared" ca="1" si="217"/>
        <v>5658.41</v>
      </c>
      <c r="Y1259" s="679">
        <f t="shared" ca="1" si="217"/>
        <v>30943.250000000004</v>
      </c>
      <c r="Z1259" s="679">
        <f t="shared" ca="1" si="217"/>
        <v>0</v>
      </c>
      <c r="AA1259" t="str">
        <f t="shared" si="209"/>
        <v>HUM_ASR_FY_2022</v>
      </c>
      <c r="AB1259" s="958">
        <f t="shared" si="210"/>
        <v>45032</v>
      </c>
      <c r="AC1259" t="str">
        <f t="shared" si="211"/>
        <v>Unaudited</v>
      </c>
    </row>
    <row r="1260" spans="1:29" x14ac:dyDescent="0.25">
      <c r="A1260" t="s">
        <v>420</v>
      </c>
      <c r="B1260" t="s">
        <v>1385</v>
      </c>
      <c r="C1260" t="s">
        <v>1386</v>
      </c>
      <c r="D1260">
        <v>1900</v>
      </c>
      <c r="E1260" s="958">
        <v>1</v>
      </c>
      <c r="F1260" t="s">
        <v>440</v>
      </c>
      <c r="G1260" s="958">
        <v>274</v>
      </c>
      <c r="H1260" t="s">
        <v>382</v>
      </c>
      <c r="I1260" s="938" t="s">
        <v>488</v>
      </c>
      <c r="J1260" s="938" t="s">
        <v>444</v>
      </c>
      <c r="K1260" s="938" t="s">
        <v>53</v>
      </c>
      <c r="L1260" s="946">
        <v>3.3</v>
      </c>
      <c r="M1260" s="961" t="s">
        <v>54</v>
      </c>
      <c r="N1260" s="679">
        <f t="shared" ca="1" si="208"/>
        <v>3695.29</v>
      </c>
      <c r="O1260" s="679">
        <f t="shared" ca="1" si="217"/>
        <v>3140.74</v>
      </c>
      <c r="P1260" s="679">
        <f t="shared" ca="1" si="217"/>
        <v>163.96</v>
      </c>
      <c r="Q1260" s="679">
        <f t="shared" ca="1" si="217"/>
        <v>16.850000000000001</v>
      </c>
      <c r="R1260" s="679">
        <f t="shared" ca="1" si="217"/>
        <v>163.96</v>
      </c>
      <c r="S1260" s="679">
        <f t="shared" ca="1" si="217"/>
        <v>157.66999999999999</v>
      </c>
      <c r="T1260" s="679">
        <f t="shared" ca="1" si="217"/>
        <v>0</v>
      </c>
      <c r="U1260" s="679">
        <f t="shared" ca="1" si="217"/>
        <v>0</v>
      </c>
      <c r="V1260" s="679">
        <f t="shared" ca="1" si="217"/>
        <v>52.11</v>
      </c>
      <c r="W1260" s="679">
        <f t="shared" ca="1" si="214"/>
        <v>0</v>
      </c>
      <c r="X1260" s="679">
        <f t="shared" ca="1" si="217"/>
        <v>0</v>
      </c>
      <c r="Y1260" s="679">
        <f t="shared" ca="1" si="217"/>
        <v>0</v>
      </c>
      <c r="Z1260" s="679">
        <f t="shared" ca="1" si="217"/>
        <v>0</v>
      </c>
      <c r="AA1260" t="str">
        <f t="shared" si="209"/>
        <v>HUM_ASR_FY_2022</v>
      </c>
      <c r="AB1260" s="958">
        <f t="shared" si="210"/>
        <v>45032</v>
      </c>
      <c r="AC1260" t="str">
        <f t="shared" si="211"/>
        <v>Unaudited</v>
      </c>
    </row>
    <row r="1261" spans="1:29" x14ac:dyDescent="0.25">
      <c r="A1261" t="s">
        <v>420</v>
      </c>
      <c r="B1261" t="s">
        <v>1385</v>
      </c>
      <c r="C1261" t="s">
        <v>1386</v>
      </c>
      <c r="D1261">
        <v>1900</v>
      </c>
      <c r="E1261" s="958">
        <v>1</v>
      </c>
      <c r="F1261" t="s">
        <v>440</v>
      </c>
      <c r="G1261" s="958">
        <v>274</v>
      </c>
      <c r="H1261" t="s">
        <v>382</v>
      </c>
      <c r="I1261" s="963" t="s">
        <v>488</v>
      </c>
      <c r="J1261" s="963" t="s">
        <v>444</v>
      </c>
      <c r="K1261" s="963" t="s">
        <v>53</v>
      </c>
      <c r="L1261" s="938" t="s">
        <v>44</v>
      </c>
      <c r="M1261" s="963" t="s">
        <v>153</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HUM_ASR_FY_2022</v>
      </c>
      <c r="AB1261" s="958">
        <f t="shared" si="210"/>
        <v>45032</v>
      </c>
      <c r="AC1261" t="str">
        <f t="shared" si="211"/>
        <v>Unaudited</v>
      </c>
    </row>
    <row r="1262" spans="1:29" x14ac:dyDescent="0.25">
      <c r="A1262" t="s">
        <v>420</v>
      </c>
      <c r="B1262" t="s">
        <v>1385</v>
      </c>
      <c r="C1262" t="s">
        <v>1386</v>
      </c>
      <c r="D1262">
        <v>1900</v>
      </c>
      <c r="E1262" s="958">
        <v>1</v>
      </c>
      <c r="F1262" t="s">
        <v>440</v>
      </c>
      <c r="G1262" s="958">
        <v>274</v>
      </c>
      <c r="H1262" t="s">
        <v>382</v>
      </c>
      <c r="I1262" s="938" t="s">
        <v>488</v>
      </c>
      <c r="J1262" s="938" t="s">
        <v>444</v>
      </c>
      <c r="K1262" s="938" t="s">
        <v>53</v>
      </c>
      <c r="L1262" s="938" t="s">
        <v>41</v>
      </c>
      <c r="M1262" s="963" t="s">
        <v>52</v>
      </c>
      <c r="N1262" s="679">
        <f t="shared" ca="1" si="208"/>
        <v>317355.20999999996</v>
      </c>
      <c r="O1262" s="679">
        <f t="shared" ca="1" si="217"/>
        <v>300672.99999999994</v>
      </c>
      <c r="P1262" s="679">
        <f t="shared" ca="1" si="217"/>
        <v>5788.4599999999991</v>
      </c>
      <c r="Q1262" s="679">
        <f t="shared" ca="1" si="217"/>
        <v>7471.25</v>
      </c>
      <c r="R1262" s="679">
        <f t="shared" ca="1" si="217"/>
        <v>910</v>
      </c>
      <c r="S1262" s="679">
        <f t="shared" ca="1" si="217"/>
        <v>0</v>
      </c>
      <c r="T1262" s="679">
        <f t="shared" ca="1" si="217"/>
        <v>2146.5</v>
      </c>
      <c r="U1262" s="679">
        <f t="shared" ca="1" si="217"/>
        <v>0</v>
      </c>
      <c r="V1262" s="679">
        <f t="shared" ca="1" si="217"/>
        <v>303</v>
      </c>
      <c r="W1262" s="679">
        <f t="shared" ca="1" si="214"/>
        <v>63</v>
      </c>
      <c r="X1262" s="679">
        <f t="shared" ca="1" si="217"/>
        <v>0</v>
      </c>
      <c r="Y1262" s="679">
        <f t="shared" ca="1" si="217"/>
        <v>0</v>
      </c>
      <c r="Z1262" s="679">
        <f t="shared" ca="1" si="217"/>
        <v>0</v>
      </c>
      <c r="AA1262" t="str">
        <f t="shared" si="209"/>
        <v>HUM_ASR_FY_2022</v>
      </c>
      <c r="AB1262" s="958">
        <f t="shared" si="210"/>
        <v>45032</v>
      </c>
      <c r="AC1262" t="str">
        <f t="shared" si="211"/>
        <v>Unaudited</v>
      </c>
    </row>
    <row r="1263" spans="1:29" x14ac:dyDescent="0.25">
      <c r="A1263" t="s">
        <v>420</v>
      </c>
      <c r="B1263" t="s">
        <v>1385</v>
      </c>
      <c r="C1263" t="s">
        <v>1386</v>
      </c>
      <c r="D1263">
        <v>1900</v>
      </c>
      <c r="E1263" s="958">
        <v>1</v>
      </c>
      <c r="F1263" t="s">
        <v>440</v>
      </c>
      <c r="G1263" s="958">
        <v>274</v>
      </c>
      <c r="H1263" t="s">
        <v>382</v>
      </c>
      <c r="I1263" s="938" t="s">
        <v>488</v>
      </c>
      <c r="J1263" s="938" t="s">
        <v>444</v>
      </c>
      <c r="K1263" s="938" t="s">
        <v>53</v>
      </c>
      <c r="L1263" s="938" t="s">
        <v>42</v>
      </c>
      <c r="M1263" s="963" t="s">
        <v>154</v>
      </c>
      <c r="N1263" s="679">
        <f t="shared" ca="1" si="208"/>
        <v>244264.51658676937</v>
      </c>
      <c r="O1263" s="679">
        <f t="shared" ca="1" si="217"/>
        <v>147853.25798173936</v>
      </c>
      <c r="P1263" s="679">
        <f t="shared" ca="1" si="217"/>
        <v>8487.7928089523375</v>
      </c>
      <c r="Q1263" s="679">
        <f t="shared" ca="1" si="217"/>
        <v>59147.714359274192</v>
      </c>
      <c r="R1263" s="679">
        <f t="shared" ca="1" si="217"/>
        <v>15675.034721672762</v>
      </c>
      <c r="S1263" s="679">
        <f t="shared" ca="1" si="217"/>
        <v>2848.6292673226753</v>
      </c>
      <c r="T1263" s="679">
        <f t="shared" ca="1" si="217"/>
        <v>605.16056972751437</v>
      </c>
      <c r="U1263" s="679">
        <f t="shared" ca="1" si="217"/>
        <v>14.513112653690245</v>
      </c>
      <c r="V1263" s="679">
        <f t="shared" ca="1" si="217"/>
        <v>2455.3456404639996</v>
      </c>
      <c r="W1263" s="679">
        <f t="shared" ca="1" si="214"/>
        <v>137.59416495101325</v>
      </c>
      <c r="X1263" s="679">
        <f t="shared" ca="1" si="217"/>
        <v>2600.6557661595693</v>
      </c>
      <c r="Y1263" s="679">
        <f t="shared" ca="1" si="217"/>
        <v>4438.8181938522839</v>
      </c>
      <c r="Z1263" s="679">
        <f t="shared" ca="1" si="217"/>
        <v>0</v>
      </c>
      <c r="AA1263" t="str">
        <f t="shared" si="209"/>
        <v>HUM_ASR_FY_2022</v>
      </c>
      <c r="AB1263" s="958">
        <f t="shared" si="210"/>
        <v>45032</v>
      </c>
      <c r="AC1263" t="str">
        <f t="shared" si="211"/>
        <v>Unaudited</v>
      </c>
    </row>
    <row r="1264" spans="1:29" x14ac:dyDescent="0.25">
      <c r="A1264" t="s">
        <v>420</v>
      </c>
      <c r="B1264" t="s">
        <v>1385</v>
      </c>
      <c r="C1264" t="s">
        <v>1386</v>
      </c>
      <c r="D1264">
        <v>1900</v>
      </c>
      <c r="E1264" s="958">
        <v>1</v>
      </c>
      <c r="F1264" t="s">
        <v>440</v>
      </c>
      <c r="G1264" s="958">
        <v>274</v>
      </c>
      <c r="H1264" t="s">
        <v>382</v>
      </c>
      <c r="I1264" s="938" t="s">
        <v>488</v>
      </c>
      <c r="J1264" s="938" t="s">
        <v>444</v>
      </c>
      <c r="K1264" s="938" t="s">
        <v>53</v>
      </c>
      <c r="L1264" s="938" t="s">
        <v>43</v>
      </c>
      <c r="M1264" s="963" t="s">
        <v>462</v>
      </c>
      <c r="N1264" s="679">
        <f t="shared" ca="1" si="208"/>
        <v>425272.68999999994</v>
      </c>
      <c r="O1264" s="679">
        <f t="shared" ca="1" si="217"/>
        <v>348623.80075834203</v>
      </c>
      <c r="P1264" s="679">
        <f t="shared" ca="1" si="217"/>
        <v>12321.305241797356</v>
      </c>
      <c r="Q1264" s="679">
        <f t="shared" ca="1" si="217"/>
        <v>27699.479399295134</v>
      </c>
      <c r="R1264" s="679">
        <f t="shared" ca="1" si="217"/>
        <v>7580.4423030697162</v>
      </c>
      <c r="S1264" s="679">
        <f t="shared" ca="1" si="217"/>
        <v>13178.117449994486</v>
      </c>
      <c r="T1264" s="679">
        <f t="shared" ca="1" si="217"/>
        <v>1698.8092197107378</v>
      </c>
      <c r="U1264" s="679">
        <f t="shared" ca="1" si="217"/>
        <v>106.17557623192111</v>
      </c>
      <c r="V1264" s="679">
        <f t="shared" ca="1" si="217"/>
        <v>622.23826070800271</v>
      </c>
      <c r="W1264" s="679">
        <f t="shared" ca="1" si="214"/>
        <v>14.815196683523874</v>
      </c>
      <c r="X1264" s="679">
        <f t="shared" ca="1" si="217"/>
        <v>12257.106056168752</v>
      </c>
      <c r="Y1264" s="679">
        <f t="shared" ca="1" si="217"/>
        <v>1170.400537998386</v>
      </c>
      <c r="Z1264" s="679">
        <f t="shared" ca="1" si="217"/>
        <v>0</v>
      </c>
      <c r="AA1264" t="str">
        <f t="shared" si="209"/>
        <v>HUM_ASR_FY_2022</v>
      </c>
      <c r="AB1264" s="958">
        <f t="shared" si="210"/>
        <v>45032</v>
      </c>
      <c r="AC1264" t="str">
        <f t="shared" si="211"/>
        <v>Unaudited</v>
      </c>
    </row>
    <row r="1265" spans="1:29" x14ac:dyDescent="0.25">
      <c r="A1265" t="s">
        <v>420</v>
      </c>
      <c r="B1265" t="s">
        <v>1385</v>
      </c>
      <c r="C1265" t="s">
        <v>1386</v>
      </c>
      <c r="D1265">
        <v>1900</v>
      </c>
      <c r="E1265" s="958">
        <v>1</v>
      </c>
      <c r="F1265" t="s">
        <v>440</v>
      </c>
      <c r="G1265" s="958">
        <v>274</v>
      </c>
      <c r="H1265" t="s">
        <v>382</v>
      </c>
      <c r="I1265" s="938" t="s">
        <v>488</v>
      </c>
      <c r="J1265" s="938" t="s">
        <v>444</v>
      </c>
      <c r="K1265" s="938" t="s">
        <v>920</v>
      </c>
      <c r="L1265" s="946" t="s">
        <v>921</v>
      </c>
      <c r="M1265" s="961" t="s">
        <v>920</v>
      </c>
      <c r="N1265" s="679">
        <f t="shared" ca="1" si="208"/>
        <v>1138491.539999997</v>
      </c>
      <c r="O1265" s="679">
        <f t="shared" ca="1" si="217"/>
        <v>1042397.7999999969</v>
      </c>
      <c r="P1265" s="679">
        <f t="shared" ca="1" si="217"/>
        <v>66987.09</v>
      </c>
      <c r="Q1265" s="679">
        <f t="shared" ca="1" si="217"/>
        <v>16130.299999999997</v>
      </c>
      <c r="R1265" s="679">
        <f t="shared" ca="1" si="217"/>
        <v>6079.82</v>
      </c>
      <c r="S1265" s="679">
        <f t="shared" ca="1" si="217"/>
        <v>204.53</v>
      </c>
      <c r="T1265" s="679">
        <f t="shared" ca="1" si="217"/>
        <v>4.3899999999999997</v>
      </c>
      <c r="U1265" s="679">
        <f t="shared" ca="1" si="217"/>
        <v>0</v>
      </c>
      <c r="V1265" s="679">
        <f t="shared" ca="1" si="217"/>
        <v>4474.8600000000006</v>
      </c>
      <c r="W1265" s="679">
        <f t="shared" ca="1" si="214"/>
        <v>0</v>
      </c>
      <c r="X1265" s="679">
        <f t="shared" ca="1" si="217"/>
        <v>0</v>
      </c>
      <c r="Y1265" s="679">
        <f t="shared" ca="1" si="217"/>
        <v>2212.75</v>
      </c>
      <c r="Z1265" s="679">
        <f t="shared" ca="1" si="217"/>
        <v>0</v>
      </c>
      <c r="AA1265" t="str">
        <f t="shared" si="209"/>
        <v>HUM_ASR_FY_2022</v>
      </c>
      <c r="AB1265" s="958">
        <f t="shared" si="210"/>
        <v>45032</v>
      </c>
      <c r="AC1265" t="str">
        <f t="shared" si="211"/>
        <v>Unaudited</v>
      </c>
    </row>
    <row r="1266" spans="1:29" x14ac:dyDescent="0.25">
      <c r="A1266" t="s">
        <v>420</v>
      </c>
      <c r="B1266" t="s">
        <v>1385</v>
      </c>
      <c r="C1266" t="s">
        <v>1386</v>
      </c>
      <c r="D1266">
        <v>1900</v>
      </c>
      <c r="E1266" s="958">
        <v>1</v>
      </c>
      <c r="F1266" t="s">
        <v>440</v>
      </c>
      <c r="G1266" s="958">
        <v>274</v>
      </c>
      <c r="H1266" t="s">
        <v>382</v>
      </c>
      <c r="I1266" s="963" t="s">
        <v>488</v>
      </c>
      <c r="J1266" s="963" t="s">
        <v>444</v>
      </c>
      <c r="K1266" s="963" t="s">
        <v>920</v>
      </c>
      <c r="L1266" s="938" t="s">
        <v>922</v>
      </c>
      <c r="M1266" s="963" t="s">
        <v>925</v>
      </c>
      <c r="N1266" s="679">
        <f t="shared" ca="1" si="208"/>
        <v>28373.567372656977</v>
      </c>
      <c r="O1266" s="679">
        <f t="shared" ca="1" si="217"/>
        <v>25978.712329658072</v>
      </c>
      <c r="P1266" s="679">
        <f t="shared" ca="1" si="217"/>
        <v>1669.45703541481</v>
      </c>
      <c r="Q1266" s="679">
        <f t="shared" ca="1" si="217"/>
        <v>402.00048723345805</v>
      </c>
      <c r="R1266" s="679">
        <f t="shared" ca="1" si="217"/>
        <v>151.5217077358588</v>
      </c>
      <c r="S1266" s="679">
        <f t="shared" ca="1" si="217"/>
        <v>5.0973112498750295</v>
      </c>
      <c r="T1266" s="679">
        <f t="shared" ca="1" si="217"/>
        <v>0.10940789315480066</v>
      </c>
      <c r="U1266" s="679">
        <f t="shared" ca="1" si="217"/>
        <v>0</v>
      </c>
      <c r="V1266" s="679">
        <f t="shared" ca="1" si="217"/>
        <v>111.52278012817571</v>
      </c>
      <c r="W1266" s="679">
        <f t="shared" ca="1" si="214"/>
        <v>0</v>
      </c>
      <c r="X1266" s="679">
        <f t="shared" ca="1" si="217"/>
        <v>0</v>
      </c>
      <c r="Y1266" s="679">
        <f t="shared" ca="1" si="217"/>
        <v>55.146313343572928</v>
      </c>
      <c r="Z1266" s="679">
        <f t="shared" ca="1" si="217"/>
        <v>0</v>
      </c>
      <c r="AA1266" t="str">
        <f t="shared" si="209"/>
        <v>HUM_ASR_FY_2022</v>
      </c>
      <c r="AB1266" s="958">
        <f t="shared" si="210"/>
        <v>45032</v>
      </c>
      <c r="AC1266" t="str">
        <f t="shared" si="211"/>
        <v>Unaudited</v>
      </c>
    </row>
    <row r="1267" spans="1:29" x14ac:dyDescent="0.25">
      <c r="A1267" t="s">
        <v>420</v>
      </c>
      <c r="B1267" t="s">
        <v>1385</v>
      </c>
      <c r="C1267" t="s">
        <v>1386</v>
      </c>
      <c r="D1267">
        <v>1900</v>
      </c>
      <c r="E1267" s="958">
        <v>1</v>
      </c>
      <c r="F1267" t="s">
        <v>440</v>
      </c>
      <c r="G1267" s="958">
        <v>274</v>
      </c>
      <c r="H1267" t="s">
        <v>382</v>
      </c>
      <c r="I1267" s="938" t="s">
        <v>488</v>
      </c>
      <c r="J1267" s="938" t="s">
        <v>444</v>
      </c>
      <c r="K1267" s="938" t="s">
        <v>920</v>
      </c>
      <c r="L1267" s="938" t="s">
        <v>923</v>
      </c>
      <c r="M1267" s="963" t="s">
        <v>926</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HUM_ASR_FY_2022</v>
      </c>
      <c r="AB1267" s="958">
        <f t="shared" si="210"/>
        <v>45032</v>
      </c>
      <c r="AC1267" t="str">
        <f t="shared" si="211"/>
        <v>Unaudited</v>
      </c>
    </row>
    <row r="1268" spans="1:29" x14ac:dyDescent="0.25">
      <c r="A1268" t="s">
        <v>420</v>
      </c>
      <c r="B1268" t="s">
        <v>1385</v>
      </c>
      <c r="C1268" t="s">
        <v>1386</v>
      </c>
      <c r="D1268">
        <v>1900</v>
      </c>
      <c r="E1268" s="958">
        <v>1</v>
      </c>
      <c r="F1268" t="s">
        <v>440</v>
      </c>
      <c r="G1268" s="958">
        <v>274</v>
      </c>
      <c r="H1268" t="s">
        <v>382</v>
      </c>
      <c r="I1268" s="938" t="s">
        <v>488</v>
      </c>
      <c r="J1268" s="938" t="s">
        <v>444</v>
      </c>
      <c r="K1268" s="938" t="s">
        <v>445</v>
      </c>
      <c r="L1268" s="938">
        <v>5.0999999999999996</v>
      </c>
      <c r="M1268" s="963" t="s">
        <v>37</v>
      </c>
      <c r="N1268" s="679">
        <f t="shared" ca="1" si="208"/>
        <v>1531.09</v>
      </c>
      <c r="O1268" s="679">
        <f t="shared" ca="1" si="217"/>
        <v>1413.3300000000002</v>
      </c>
      <c r="P1268" s="679">
        <f t="shared" ca="1" si="217"/>
        <v>0</v>
      </c>
      <c r="Q1268" s="679">
        <f t="shared" ca="1" si="217"/>
        <v>69.38</v>
      </c>
      <c r="R1268" s="679">
        <f t="shared" ca="1" si="217"/>
        <v>18.329999999999998</v>
      </c>
      <c r="S1268" s="679">
        <f t="shared" ca="1" si="217"/>
        <v>0</v>
      </c>
      <c r="T1268" s="679">
        <f t="shared" ca="1" si="217"/>
        <v>0</v>
      </c>
      <c r="U1268" s="679">
        <f t="shared" ca="1" si="217"/>
        <v>0</v>
      </c>
      <c r="V1268" s="679">
        <f t="shared" ca="1" si="217"/>
        <v>0</v>
      </c>
      <c r="W1268" s="679">
        <f t="shared" ca="1" si="214"/>
        <v>0</v>
      </c>
      <c r="X1268" s="679">
        <f t="shared" ca="1" si="217"/>
        <v>30.05</v>
      </c>
      <c r="Y1268" s="679">
        <f t="shared" ca="1" si="217"/>
        <v>0</v>
      </c>
      <c r="Z1268" s="679">
        <f t="shared" ca="1" si="217"/>
        <v>0</v>
      </c>
      <c r="AA1268" t="str">
        <f t="shared" si="209"/>
        <v>HUM_ASR_FY_2022</v>
      </c>
      <c r="AB1268" s="958">
        <f t="shared" si="210"/>
        <v>45032</v>
      </c>
      <c r="AC1268" t="str">
        <f t="shared" si="211"/>
        <v>Unaudited</v>
      </c>
    </row>
    <row r="1269" spans="1:29" ht="30" x14ac:dyDescent="0.25">
      <c r="A1269" t="s">
        <v>420</v>
      </c>
      <c r="B1269" t="s">
        <v>1385</v>
      </c>
      <c r="C1269" t="s">
        <v>1386</v>
      </c>
      <c r="D1269">
        <v>1900</v>
      </c>
      <c r="E1269" s="958">
        <v>1</v>
      </c>
      <c r="F1269" t="s">
        <v>440</v>
      </c>
      <c r="G1269" s="958">
        <v>274</v>
      </c>
      <c r="H1269" t="s">
        <v>382</v>
      </c>
      <c r="I1269" s="938" t="s">
        <v>488</v>
      </c>
      <c r="J1269" s="938" t="s">
        <v>444</v>
      </c>
      <c r="K1269" s="938" t="s">
        <v>445</v>
      </c>
      <c r="L1269" s="938">
        <v>5.2</v>
      </c>
      <c r="M1269" s="963" t="s">
        <v>303</v>
      </c>
      <c r="N1269" s="679">
        <f t="shared" ca="1" si="208"/>
        <v>2153220.86</v>
      </c>
      <c r="O1269" s="679">
        <f t="shared" ca="1" si="217"/>
        <v>788263.20000000007</v>
      </c>
      <c r="P1269" s="679">
        <f t="shared" ca="1" si="217"/>
        <v>554032.82000000007</v>
      </c>
      <c r="Q1269" s="679">
        <f t="shared" ca="1" si="217"/>
        <v>138792.24</v>
      </c>
      <c r="R1269" s="679">
        <f t="shared" ca="1" si="217"/>
        <v>477872.52</v>
      </c>
      <c r="S1269" s="679">
        <f t="shared" ca="1" si="217"/>
        <v>44037.840000000004</v>
      </c>
      <c r="T1269" s="679">
        <f t="shared" ca="1" si="217"/>
        <v>50794.319999999992</v>
      </c>
      <c r="U1269" s="679">
        <f t="shared" ca="1" si="217"/>
        <v>1109.45</v>
      </c>
      <c r="V1269" s="679">
        <f t="shared" ca="1" si="217"/>
        <v>15741.980000000003</v>
      </c>
      <c r="W1269" s="679">
        <f t="shared" ca="1" si="214"/>
        <v>104.16</v>
      </c>
      <c r="X1269" s="679">
        <f t="shared" ca="1" si="217"/>
        <v>55965.53</v>
      </c>
      <c r="Y1269" s="679">
        <f t="shared" ca="1" si="217"/>
        <v>26506.800000000007</v>
      </c>
      <c r="Z1269" s="679">
        <f t="shared" ca="1" si="217"/>
        <v>0</v>
      </c>
      <c r="AA1269" t="str">
        <f t="shared" si="209"/>
        <v>HUM_ASR_FY_2022</v>
      </c>
      <c r="AB1269" s="958">
        <f t="shared" si="210"/>
        <v>45032</v>
      </c>
      <c r="AC1269" t="str">
        <f t="shared" si="211"/>
        <v>Unaudited</v>
      </c>
    </row>
    <row r="1270" spans="1:29" ht="30" x14ac:dyDescent="0.25">
      <c r="A1270" t="s">
        <v>420</v>
      </c>
      <c r="B1270" t="s">
        <v>1385</v>
      </c>
      <c r="C1270" t="s">
        <v>1386</v>
      </c>
      <c r="D1270">
        <v>1900</v>
      </c>
      <c r="E1270" s="958">
        <v>1</v>
      </c>
      <c r="F1270" t="s">
        <v>440</v>
      </c>
      <c r="G1270" s="958">
        <v>274</v>
      </c>
      <c r="H1270" t="s">
        <v>382</v>
      </c>
      <c r="I1270" s="938" t="s">
        <v>488</v>
      </c>
      <c r="J1270" s="938" t="s">
        <v>444</v>
      </c>
      <c r="K1270" s="938" t="s">
        <v>445</v>
      </c>
      <c r="L1270" s="938">
        <v>5.3</v>
      </c>
      <c r="M1270" s="963" t="s">
        <v>304</v>
      </c>
      <c r="N1270" s="679">
        <f t="shared" ca="1" si="208"/>
        <v>38.157934198265103</v>
      </c>
      <c r="O1270" s="679">
        <f t="shared" ca="1" si="217"/>
        <v>35.223111078012408</v>
      </c>
      <c r="P1270" s="679">
        <f t="shared" ca="1" si="217"/>
        <v>0</v>
      </c>
      <c r="Q1270" s="679">
        <f t="shared" ca="1" si="217"/>
        <v>1.7290933091298566</v>
      </c>
      <c r="R1270" s="679">
        <f t="shared" ca="1" si="217"/>
        <v>0.45682156754612674</v>
      </c>
      <c r="S1270" s="679">
        <f t="shared" ca="1" si="217"/>
        <v>0</v>
      </c>
      <c r="T1270" s="679">
        <f t="shared" ca="1" si="217"/>
        <v>0</v>
      </c>
      <c r="U1270" s="679">
        <f t="shared" ca="1" si="217"/>
        <v>0</v>
      </c>
      <c r="V1270" s="679">
        <f t="shared" ca="1" si="217"/>
        <v>0</v>
      </c>
      <c r="W1270" s="679">
        <f t="shared" ca="1" si="214"/>
        <v>0</v>
      </c>
      <c r="X1270" s="679">
        <f t="shared" ca="1" si="217"/>
        <v>0.74890824357671082</v>
      </c>
      <c r="Y1270" s="679">
        <f t="shared" ca="1" si="217"/>
        <v>0</v>
      </c>
      <c r="Z1270" s="679">
        <f t="shared" ca="1" si="217"/>
        <v>0</v>
      </c>
      <c r="AA1270" t="str">
        <f t="shared" si="209"/>
        <v>HUM_ASR_FY_2022</v>
      </c>
      <c r="AB1270" s="958">
        <f t="shared" si="210"/>
        <v>45032</v>
      </c>
      <c r="AC1270" t="str">
        <f t="shared" si="211"/>
        <v>Unaudited</v>
      </c>
    </row>
    <row r="1271" spans="1:29" x14ac:dyDescent="0.25">
      <c r="A1271" t="s">
        <v>420</v>
      </c>
      <c r="B1271" t="s">
        <v>1385</v>
      </c>
      <c r="C1271" t="s">
        <v>1386</v>
      </c>
      <c r="D1271">
        <v>1900</v>
      </c>
      <c r="E1271" s="958">
        <v>1</v>
      </c>
      <c r="F1271" t="s">
        <v>440</v>
      </c>
      <c r="G1271" s="958">
        <v>274</v>
      </c>
      <c r="H1271" t="s">
        <v>382</v>
      </c>
      <c r="I1271" s="938" t="s">
        <v>488</v>
      </c>
      <c r="J1271" s="938" t="s">
        <v>444</v>
      </c>
      <c r="K1271" s="938" t="s">
        <v>445</v>
      </c>
      <c r="L1271" s="938" t="s">
        <v>82</v>
      </c>
      <c r="M1271" s="963" t="s">
        <v>453</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HUM_ASR_FY_2022</v>
      </c>
      <c r="AB1271" s="958">
        <f t="shared" si="210"/>
        <v>45032</v>
      </c>
      <c r="AC1271" t="str">
        <f t="shared" si="211"/>
        <v>Unaudited</v>
      </c>
    </row>
    <row r="1272" spans="1:29" x14ac:dyDescent="0.25">
      <c r="A1272" t="s">
        <v>420</v>
      </c>
      <c r="B1272" t="s">
        <v>1385</v>
      </c>
      <c r="C1272" t="s">
        <v>1386</v>
      </c>
      <c r="D1272">
        <v>1900</v>
      </c>
      <c r="E1272" s="958">
        <v>1</v>
      </c>
      <c r="F1272" t="s">
        <v>440</v>
      </c>
      <c r="G1272" s="958">
        <v>274</v>
      </c>
      <c r="H1272" t="s">
        <v>382</v>
      </c>
      <c r="I1272" s="938" t="s">
        <v>488</v>
      </c>
      <c r="J1272" s="938" t="s">
        <v>444</v>
      </c>
      <c r="K1272" s="938" t="s">
        <v>446</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HUM_ASR_FY_2022</v>
      </c>
      <c r="AB1272" s="958">
        <f t="shared" si="210"/>
        <v>45032</v>
      </c>
      <c r="AC1272" t="str">
        <f t="shared" si="211"/>
        <v>Unaudited</v>
      </c>
    </row>
    <row r="1273" spans="1:29" x14ac:dyDescent="0.25">
      <c r="A1273" t="s">
        <v>420</v>
      </c>
      <c r="B1273" t="s">
        <v>1385</v>
      </c>
      <c r="C1273" t="s">
        <v>1386</v>
      </c>
      <c r="D1273">
        <v>1900</v>
      </c>
      <c r="E1273" s="958">
        <v>1</v>
      </c>
      <c r="F1273" t="s">
        <v>440</v>
      </c>
      <c r="G1273" s="958">
        <v>274</v>
      </c>
      <c r="H1273" t="s">
        <v>382</v>
      </c>
      <c r="I1273" s="938" t="s">
        <v>488</v>
      </c>
      <c r="J1273" s="938" t="s">
        <v>444</v>
      </c>
      <c r="K1273" s="938" t="s">
        <v>446</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HUM_ASR_FY_2022</v>
      </c>
      <c r="AB1273" s="958">
        <f t="shared" si="210"/>
        <v>45032</v>
      </c>
      <c r="AC1273" t="str">
        <f t="shared" si="211"/>
        <v>Unaudited</v>
      </c>
    </row>
    <row r="1274" spans="1:29" x14ac:dyDescent="0.25">
      <c r="A1274" t="s">
        <v>420</v>
      </c>
      <c r="B1274" t="s">
        <v>1385</v>
      </c>
      <c r="C1274" t="s">
        <v>1386</v>
      </c>
      <c r="D1274">
        <v>1900</v>
      </c>
      <c r="E1274" s="958">
        <v>1</v>
      </c>
      <c r="F1274" t="s">
        <v>440</v>
      </c>
      <c r="G1274" s="958">
        <v>274</v>
      </c>
      <c r="H1274" t="s">
        <v>382</v>
      </c>
      <c r="I1274" s="963" t="s">
        <v>488</v>
      </c>
      <c r="J1274" s="963" t="s">
        <v>444</v>
      </c>
      <c r="K1274" s="963" t="s">
        <v>446</v>
      </c>
      <c r="L1274" s="938">
        <v>6.3</v>
      </c>
      <c r="M1274" s="963" t="s">
        <v>184</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HUM_ASR_FY_2022</v>
      </c>
      <c r="AB1274" s="958">
        <f t="shared" si="210"/>
        <v>45032</v>
      </c>
      <c r="AC1274" t="str">
        <f t="shared" si="211"/>
        <v>Unaudited</v>
      </c>
    </row>
    <row r="1275" spans="1:29" x14ac:dyDescent="0.25">
      <c r="A1275" t="s">
        <v>420</v>
      </c>
      <c r="B1275" t="s">
        <v>1385</v>
      </c>
      <c r="C1275" t="s">
        <v>1386</v>
      </c>
      <c r="D1275">
        <v>1900</v>
      </c>
      <c r="E1275" s="958">
        <v>1</v>
      </c>
      <c r="F1275" t="s">
        <v>440</v>
      </c>
      <c r="G1275" s="958">
        <v>274</v>
      </c>
      <c r="H1275" t="s">
        <v>382</v>
      </c>
      <c r="I1275" s="938" t="s">
        <v>488</v>
      </c>
      <c r="J1275" s="938" t="s">
        <v>444</v>
      </c>
      <c r="K1275" s="938" t="s">
        <v>446</v>
      </c>
      <c r="L1275" s="938" t="s">
        <v>87</v>
      </c>
      <c r="M1275" s="963" t="s">
        <v>454</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HUM_ASR_FY_2022</v>
      </c>
      <c r="AB1275" s="958">
        <f t="shared" si="210"/>
        <v>45032</v>
      </c>
      <c r="AC1275" t="str">
        <f t="shared" si="211"/>
        <v>Unaudited</v>
      </c>
    </row>
    <row r="1276" spans="1:29" x14ac:dyDescent="0.25">
      <c r="A1276" t="s">
        <v>420</v>
      </c>
      <c r="B1276" t="s">
        <v>1385</v>
      </c>
      <c r="C1276" t="s">
        <v>1386</v>
      </c>
      <c r="D1276">
        <v>1900</v>
      </c>
      <c r="E1276" s="958">
        <v>1</v>
      </c>
      <c r="F1276" t="s">
        <v>440</v>
      </c>
      <c r="G1276" s="958">
        <v>274</v>
      </c>
      <c r="H1276" t="s">
        <v>382</v>
      </c>
      <c r="I1276" s="938" t="s">
        <v>488</v>
      </c>
      <c r="J1276" s="938" t="s">
        <v>444</v>
      </c>
      <c r="K1276" s="938" t="s">
        <v>447</v>
      </c>
      <c r="L1276" s="938">
        <v>7.1</v>
      </c>
      <c r="M1276" s="963" t="s">
        <v>20</v>
      </c>
      <c r="N1276" s="679">
        <f t="shared" ca="1" si="218"/>
        <v>312714.63</v>
      </c>
      <c r="O1276" s="679">
        <f t="shared" ca="1" si="219"/>
        <v>100641.75000000001</v>
      </c>
      <c r="P1276" s="679">
        <f t="shared" ca="1" si="219"/>
        <v>19870.75</v>
      </c>
      <c r="Q1276" s="679">
        <f t="shared" ca="1" si="219"/>
        <v>59488.42</v>
      </c>
      <c r="R1276" s="679">
        <f t="shared" ca="1" si="219"/>
        <v>35844.979999999996</v>
      </c>
      <c r="S1276" s="679">
        <f t="shared" ca="1" si="219"/>
        <v>13545.980000000003</v>
      </c>
      <c r="T1276" s="679">
        <f t="shared" ca="1" si="219"/>
        <v>0</v>
      </c>
      <c r="U1276" s="679">
        <f t="shared" ca="1" si="219"/>
        <v>94.17</v>
      </c>
      <c r="V1276" s="679">
        <f t="shared" ca="1" si="219"/>
        <v>1250</v>
      </c>
      <c r="W1276" s="679">
        <f t="shared" ca="1" si="214"/>
        <v>0</v>
      </c>
      <c r="X1276" s="679">
        <f t="shared" ca="1" si="219"/>
        <v>65710.579999999987</v>
      </c>
      <c r="Y1276" s="679">
        <f t="shared" ca="1" si="219"/>
        <v>16268</v>
      </c>
      <c r="Z1276" s="679">
        <f t="shared" ca="1" si="219"/>
        <v>0</v>
      </c>
      <c r="AA1276" t="str">
        <f t="shared" si="209"/>
        <v>HUM_ASR_FY_2022</v>
      </c>
      <c r="AB1276" s="958">
        <f t="shared" si="210"/>
        <v>45032</v>
      </c>
      <c r="AC1276" t="str">
        <f t="shared" si="211"/>
        <v>Unaudited</v>
      </c>
    </row>
    <row r="1277" spans="1:29" x14ac:dyDescent="0.25">
      <c r="A1277" t="s">
        <v>420</v>
      </c>
      <c r="B1277" t="s">
        <v>1385</v>
      </c>
      <c r="C1277" t="s">
        <v>1386</v>
      </c>
      <c r="D1277">
        <v>1900</v>
      </c>
      <c r="E1277" s="958">
        <v>1</v>
      </c>
      <c r="F1277" t="s">
        <v>440</v>
      </c>
      <c r="G1277" s="958">
        <v>274</v>
      </c>
      <c r="H1277" t="s">
        <v>382</v>
      </c>
      <c r="I1277" s="938" t="s">
        <v>488</v>
      </c>
      <c r="J1277" s="938" t="s">
        <v>444</v>
      </c>
      <c r="K1277" s="938" t="s">
        <v>447</v>
      </c>
      <c r="L1277" s="938">
        <v>7.2</v>
      </c>
      <c r="M1277" s="963" t="s">
        <v>21</v>
      </c>
      <c r="N1277" s="679">
        <f t="shared" ca="1" si="218"/>
        <v>677149.36</v>
      </c>
      <c r="O1277" s="679">
        <f t="shared" ca="1" si="219"/>
        <v>557672.79999999993</v>
      </c>
      <c r="P1277" s="679">
        <f t="shared" ca="1" si="219"/>
        <v>19605.91</v>
      </c>
      <c r="Q1277" s="679">
        <f t="shared" ca="1" si="219"/>
        <v>44666.53</v>
      </c>
      <c r="R1277" s="679">
        <f t="shared" ca="1" si="219"/>
        <v>12335.369999999999</v>
      </c>
      <c r="S1277" s="679">
        <f t="shared" ca="1" si="219"/>
        <v>19266.570000000003</v>
      </c>
      <c r="T1277" s="679">
        <f t="shared" ca="1" si="219"/>
        <v>2588.37</v>
      </c>
      <c r="U1277" s="679">
        <f t="shared" ca="1" si="219"/>
        <v>155.22999999999999</v>
      </c>
      <c r="V1277" s="679">
        <f t="shared" ca="1" si="219"/>
        <v>992.75000000000011</v>
      </c>
      <c r="W1277" s="679">
        <f t="shared" ca="1" si="214"/>
        <v>21.66</v>
      </c>
      <c r="X1277" s="679">
        <f t="shared" ca="1" si="219"/>
        <v>17920.04</v>
      </c>
      <c r="Y1277" s="679">
        <f t="shared" ca="1" si="219"/>
        <v>1924.13</v>
      </c>
      <c r="Z1277" s="679">
        <f t="shared" ca="1" si="219"/>
        <v>0</v>
      </c>
      <c r="AA1277" t="str">
        <f t="shared" si="209"/>
        <v>HUM_ASR_FY_2022</v>
      </c>
      <c r="AB1277" s="958">
        <f t="shared" si="210"/>
        <v>45032</v>
      </c>
      <c r="AC1277" t="str">
        <f t="shared" si="211"/>
        <v>Unaudited</v>
      </c>
    </row>
    <row r="1278" spans="1:29" x14ac:dyDescent="0.25">
      <c r="A1278" t="s">
        <v>420</v>
      </c>
      <c r="B1278" t="s">
        <v>1385</v>
      </c>
      <c r="C1278" t="s">
        <v>1386</v>
      </c>
      <c r="D1278">
        <v>1900</v>
      </c>
      <c r="E1278" s="958">
        <v>1</v>
      </c>
      <c r="F1278" t="s">
        <v>440</v>
      </c>
      <c r="G1278" s="958">
        <v>274</v>
      </c>
      <c r="H1278" t="s">
        <v>382</v>
      </c>
      <c r="I1278" s="938" t="s">
        <v>488</v>
      </c>
      <c r="J1278" s="938" t="s">
        <v>444</v>
      </c>
      <c r="K1278" s="938" t="s">
        <v>447</v>
      </c>
      <c r="L1278" s="938">
        <v>7.3</v>
      </c>
      <c r="M1278" s="963" t="s">
        <v>155</v>
      </c>
      <c r="N1278" s="679">
        <f t="shared" ca="1" si="218"/>
        <v>7793.4963159414674</v>
      </c>
      <c r="O1278" s="679">
        <f t="shared" ca="1" si="219"/>
        <v>2508.2008726451404</v>
      </c>
      <c r="P1278" s="679">
        <f t="shared" ca="1" si="219"/>
        <v>495.22024895347528</v>
      </c>
      <c r="Q1278" s="679">
        <f t="shared" ca="1" si="219"/>
        <v>1482.5746467671777</v>
      </c>
      <c r="R1278" s="679">
        <f t="shared" ca="1" si="219"/>
        <v>893.33114851388814</v>
      </c>
      <c r="S1278" s="679">
        <f t="shared" ca="1" si="219"/>
        <v>337.59387984443458</v>
      </c>
      <c r="T1278" s="679">
        <f t="shared" ca="1" si="219"/>
        <v>0</v>
      </c>
      <c r="U1278" s="679">
        <f t="shared" ca="1" si="219"/>
        <v>2.3469114574914771</v>
      </c>
      <c r="V1278" s="679">
        <f t="shared" ca="1" si="219"/>
        <v>31.152589167084489</v>
      </c>
      <c r="W1278" s="679">
        <f t="shared" ca="1" si="214"/>
        <v>0</v>
      </c>
      <c r="X1278" s="679">
        <f t="shared" ca="1" si="219"/>
        <v>1637.6437621366706</v>
      </c>
      <c r="Y1278" s="679">
        <f t="shared" ca="1" si="219"/>
        <v>405.43225645610437</v>
      </c>
      <c r="Z1278" s="679">
        <f t="shared" ca="1" si="219"/>
        <v>0</v>
      </c>
      <c r="AA1278" t="str">
        <f t="shared" si="209"/>
        <v>HUM_ASR_FY_2022</v>
      </c>
      <c r="AB1278" s="958">
        <f t="shared" si="210"/>
        <v>45032</v>
      </c>
      <c r="AC1278" t="str">
        <f t="shared" si="211"/>
        <v>Unaudited</v>
      </c>
    </row>
    <row r="1279" spans="1:29" x14ac:dyDescent="0.25">
      <c r="A1279" t="s">
        <v>420</v>
      </c>
      <c r="B1279" t="s">
        <v>1385</v>
      </c>
      <c r="C1279" t="s">
        <v>1386</v>
      </c>
      <c r="D1279">
        <v>1900</v>
      </c>
      <c r="E1279" s="958">
        <v>1</v>
      </c>
      <c r="F1279" t="s">
        <v>440</v>
      </c>
      <c r="G1279" s="958">
        <v>274</v>
      </c>
      <c r="H1279" t="s">
        <v>382</v>
      </c>
      <c r="I1279" s="938" t="s">
        <v>488</v>
      </c>
      <c r="J1279" s="938" t="s">
        <v>444</v>
      </c>
      <c r="K1279" s="938" t="s">
        <v>447</v>
      </c>
      <c r="L1279" s="938" t="s">
        <v>91</v>
      </c>
      <c r="M1279" s="963" t="s">
        <v>455</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HUM_ASR_FY_2022</v>
      </c>
      <c r="AB1279" s="958">
        <f t="shared" si="210"/>
        <v>45032</v>
      </c>
      <c r="AC1279" t="str">
        <f t="shared" si="211"/>
        <v>Unaudited</v>
      </c>
    </row>
    <row r="1280" spans="1:29" x14ac:dyDescent="0.25">
      <c r="A1280" t="s">
        <v>420</v>
      </c>
      <c r="B1280" t="s">
        <v>1385</v>
      </c>
      <c r="C1280" t="s">
        <v>1386</v>
      </c>
      <c r="D1280">
        <v>1900</v>
      </c>
      <c r="E1280" s="958">
        <v>1</v>
      </c>
      <c r="F1280" t="s">
        <v>440</v>
      </c>
      <c r="G1280" s="958">
        <v>274</v>
      </c>
      <c r="H1280" t="s">
        <v>382</v>
      </c>
      <c r="I1280" s="938" t="s">
        <v>488</v>
      </c>
      <c r="J1280" s="938" t="s">
        <v>444</v>
      </c>
      <c r="K1280" s="938" t="s">
        <v>448</v>
      </c>
      <c r="L1280" s="938">
        <v>8.1</v>
      </c>
      <c r="M1280" s="963" t="s">
        <v>22</v>
      </c>
      <c r="N1280" s="679">
        <f t="shared" ca="1" si="218"/>
        <v>11135923.620000001</v>
      </c>
      <c r="O1280" s="679">
        <f t="shared" ca="1" si="219"/>
        <v>4343144.3900000006</v>
      </c>
      <c r="P1280" s="679">
        <f t="shared" ca="1" si="219"/>
        <v>933986.52</v>
      </c>
      <c r="Q1280" s="679">
        <f t="shared" ca="1" si="219"/>
        <v>3129520.4800000004</v>
      </c>
      <c r="R1280" s="679">
        <f t="shared" ca="1" si="219"/>
        <v>1903320.29</v>
      </c>
      <c r="S1280" s="679">
        <f t="shared" ca="1" si="219"/>
        <v>28768.810000000012</v>
      </c>
      <c r="T1280" s="679">
        <f t="shared" ca="1" si="219"/>
        <v>32616.720000000005</v>
      </c>
      <c r="U1280" s="679">
        <f t="shared" ca="1" si="219"/>
        <v>0</v>
      </c>
      <c r="V1280" s="679">
        <f t="shared" ca="1" si="219"/>
        <v>254773.99000000002</v>
      </c>
      <c r="W1280" s="679">
        <f t="shared" ca="1" si="214"/>
        <v>0</v>
      </c>
      <c r="X1280" s="679">
        <f t="shared" ca="1" si="219"/>
        <v>5775.7000000000007</v>
      </c>
      <c r="Y1280" s="679">
        <f t="shared" ca="1" si="219"/>
        <v>504016.72</v>
      </c>
      <c r="Z1280" s="679">
        <f t="shared" ca="1" si="219"/>
        <v>0</v>
      </c>
      <c r="AA1280" t="str">
        <f t="shared" si="209"/>
        <v>HUM_ASR_FY_2022</v>
      </c>
      <c r="AB1280" s="958">
        <f t="shared" si="210"/>
        <v>45032</v>
      </c>
      <c r="AC1280" t="str">
        <f t="shared" si="211"/>
        <v>Unaudited</v>
      </c>
    </row>
    <row r="1281" spans="1:29" x14ac:dyDescent="0.25">
      <c r="A1281" t="s">
        <v>420</v>
      </c>
      <c r="B1281" t="s">
        <v>1385</v>
      </c>
      <c r="C1281" t="s">
        <v>1386</v>
      </c>
      <c r="D1281">
        <v>1900</v>
      </c>
      <c r="E1281" s="958">
        <v>1</v>
      </c>
      <c r="F1281" t="s">
        <v>440</v>
      </c>
      <c r="G1281" s="958">
        <v>274</v>
      </c>
      <c r="H1281" t="s">
        <v>382</v>
      </c>
      <c r="I1281" s="938" t="s">
        <v>488</v>
      </c>
      <c r="J1281" s="938" t="s">
        <v>444</v>
      </c>
      <c r="K1281" s="938" t="s">
        <v>448</v>
      </c>
      <c r="L1281" s="946" t="s">
        <v>112</v>
      </c>
      <c r="M1281" s="961" t="s">
        <v>443</v>
      </c>
      <c r="N1281" s="679">
        <f t="shared" ca="1" si="218"/>
        <v>25344</v>
      </c>
      <c r="O1281" s="679">
        <f t="shared" ca="1" si="219"/>
        <v>0</v>
      </c>
      <c r="P1281" s="679">
        <f t="shared" ca="1" si="219"/>
        <v>0</v>
      </c>
      <c r="Q1281" s="679">
        <f t="shared" ca="1" si="219"/>
        <v>0</v>
      </c>
      <c r="R1281" s="679">
        <f t="shared" ca="1" si="219"/>
        <v>25344</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HUM_ASR_FY_2022</v>
      </c>
      <c r="AB1281" s="958">
        <f t="shared" si="210"/>
        <v>45032</v>
      </c>
      <c r="AC1281" t="str">
        <f t="shared" si="211"/>
        <v>Unaudited</v>
      </c>
    </row>
    <row r="1282" spans="1:29" x14ac:dyDescent="0.25">
      <c r="A1282" t="s">
        <v>420</v>
      </c>
      <c r="B1282" t="s">
        <v>1385</v>
      </c>
      <c r="C1282" t="s">
        <v>1386</v>
      </c>
      <c r="D1282">
        <v>1900</v>
      </c>
      <c r="E1282" s="958">
        <v>1</v>
      </c>
      <c r="F1282" t="s">
        <v>440</v>
      </c>
      <c r="G1282" s="958">
        <v>274</v>
      </c>
      <c r="H1282" t="s">
        <v>382</v>
      </c>
      <c r="I1282" s="938" t="s">
        <v>488</v>
      </c>
      <c r="J1282" s="938" t="s">
        <v>444</v>
      </c>
      <c r="K1282" s="938" t="s">
        <v>448</v>
      </c>
      <c r="L1282" s="938" t="s">
        <v>114</v>
      </c>
      <c r="M1282" s="963" t="s">
        <v>157</v>
      </c>
      <c r="N1282" s="679">
        <f t="shared" ca="1" si="218"/>
        <v>35.874574022674473</v>
      </c>
      <c r="O1282" s="679">
        <f t="shared" ca="1" si="219"/>
        <v>13.991516126276949</v>
      </c>
      <c r="P1282" s="679">
        <f t="shared" ca="1" si="219"/>
        <v>3.0088540197728233</v>
      </c>
      <c r="Q1282" s="679">
        <f t="shared" ca="1" si="219"/>
        <v>10.081805330776483</v>
      </c>
      <c r="R1282" s="679">
        <f t="shared" ca="1" si="219"/>
        <v>6.1315798278134421</v>
      </c>
      <c r="S1282" s="679">
        <f t="shared" ca="1" si="219"/>
        <v>9.2679227974918343E-2</v>
      </c>
      <c r="T1282" s="679">
        <f t="shared" ca="1" si="219"/>
        <v>0.10507533779374531</v>
      </c>
      <c r="U1282" s="679">
        <f t="shared" ca="1" si="219"/>
        <v>0</v>
      </c>
      <c r="V1282" s="679">
        <f t="shared" ca="1" si="219"/>
        <v>0.82075889483400799</v>
      </c>
      <c r="W1282" s="679">
        <f t="shared" ca="1" si="214"/>
        <v>0</v>
      </c>
      <c r="X1282" s="679">
        <f t="shared" ca="1" si="219"/>
        <v>1.8606519248266985E-2</v>
      </c>
      <c r="Y1282" s="679">
        <f t="shared" ca="1" si="219"/>
        <v>1.6236987381838373</v>
      </c>
      <c r="Z1282" s="679">
        <f t="shared" ca="1" si="219"/>
        <v>0</v>
      </c>
      <c r="AA1282" t="str">
        <f t="shared" ref="AA1282:AA1345" si="220">file_name</f>
        <v>HUM_ASR_FY_2022</v>
      </c>
      <c r="AB1282" s="958">
        <f t="shared" ref="AB1282:AB1345" si="221">file_date</f>
        <v>45032</v>
      </c>
      <c r="AC1282" t="str">
        <f t="shared" ref="AC1282:AC1345" si="222">status</f>
        <v>Unaudited</v>
      </c>
    </row>
    <row r="1283" spans="1:29" x14ac:dyDescent="0.25">
      <c r="A1283" t="s">
        <v>420</v>
      </c>
      <c r="B1283" t="s">
        <v>1385</v>
      </c>
      <c r="C1283" t="s">
        <v>1386</v>
      </c>
      <c r="D1283">
        <v>1900</v>
      </c>
      <c r="E1283" s="958">
        <v>1</v>
      </c>
      <c r="F1283" t="s">
        <v>440</v>
      </c>
      <c r="G1283" s="958">
        <v>274</v>
      </c>
      <c r="H1283" t="s">
        <v>382</v>
      </c>
      <c r="I1283" s="938" t="s">
        <v>488</v>
      </c>
      <c r="J1283" s="938" t="s">
        <v>444</v>
      </c>
      <c r="K1283" s="938" t="s">
        <v>448</v>
      </c>
      <c r="L1283" s="938" t="s">
        <v>115</v>
      </c>
      <c r="M1283" s="963" t="s">
        <v>113</v>
      </c>
      <c r="N1283" s="679">
        <f t="shared" ca="1" si="218"/>
        <v>-49833.27</v>
      </c>
      <c r="O1283" s="679">
        <f t="shared" ca="1" si="219"/>
        <v>-19435.575747587187</v>
      </c>
      <c r="P1283" s="679">
        <f t="shared" ca="1" si="219"/>
        <v>-4179.5906667255313</v>
      </c>
      <c r="Q1283" s="679">
        <f t="shared" ca="1" si="219"/>
        <v>-14004.607464285897</v>
      </c>
      <c r="R1283" s="679">
        <f t="shared" ca="1" si="219"/>
        <v>-8517.360314657788</v>
      </c>
      <c r="S1283" s="679">
        <f t="shared" ca="1" si="219"/>
        <v>-128.74045523569248</v>
      </c>
      <c r="T1283" s="679">
        <f t="shared" ca="1" si="219"/>
        <v>-145.95985656324035</v>
      </c>
      <c r="U1283" s="679">
        <f t="shared" ca="1" si="219"/>
        <v>0</v>
      </c>
      <c r="V1283" s="679">
        <f t="shared" ca="1" si="219"/>
        <v>-1140.1138752285462</v>
      </c>
      <c r="W1283" s="679">
        <f t="shared" ca="1" si="214"/>
        <v>0</v>
      </c>
      <c r="X1283" s="679">
        <f t="shared" ca="1" si="219"/>
        <v>-25.846263620385717</v>
      </c>
      <c r="Y1283" s="679">
        <f t="shared" ca="1" si="219"/>
        <v>-2255.4753560957342</v>
      </c>
      <c r="Z1283" s="679">
        <f t="shared" ca="1" si="219"/>
        <v>0</v>
      </c>
      <c r="AA1283" t="str">
        <f t="shared" si="220"/>
        <v>HUM_ASR_FY_2022</v>
      </c>
      <c r="AB1283" s="958">
        <f t="shared" si="221"/>
        <v>45032</v>
      </c>
      <c r="AC1283" t="str">
        <f t="shared" si="222"/>
        <v>Unaudited</v>
      </c>
    </row>
    <row r="1284" spans="1:29" x14ac:dyDescent="0.25">
      <c r="A1284" t="s">
        <v>420</v>
      </c>
      <c r="B1284" t="s">
        <v>1385</v>
      </c>
      <c r="C1284" t="s">
        <v>1386</v>
      </c>
      <c r="D1284">
        <v>1900</v>
      </c>
      <c r="E1284" s="958">
        <v>1</v>
      </c>
      <c r="F1284" t="s">
        <v>440</v>
      </c>
      <c r="G1284" s="958">
        <v>274</v>
      </c>
      <c r="H1284" t="s">
        <v>382</v>
      </c>
      <c r="I1284" s="938" t="s">
        <v>488</v>
      </c>
      <c r="J1284" s="938" t="s">
        <v>444</v>
      </c>
      <c r="K1284" s="938" t="s">
        <v>448</v>
      </c>
      <c r="L1284" s="938" t="s">
        <v>116</v>
      </c>
      <c r="M1284" s="963" t="s">
        <v>158</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HUM_ASR_FY_2022</v>
      </c>
      <c r="AB1284" s="958">
        <f t="shared" si="221"/>
        <v>45032</v>
      </c>
      <c r="AC1284" t="str">
        <f t="shared" si="222"/>
        <v>Unaudited</v>
      </c>
    </row>
    <row r="1285" spans="1:29" x14ac:dyDescent="0.25">
      <c r="A1285" t="s">
        <v>420</v>
      </c>
      <c r="B1285" t="s">
        <v>1385</v>
      </c>
      <c r="C1285" t="s">
        <v>1386</v>
      </c>
      <c r="D1285">
        <v>1900</v>
      </c>
      <c r="E1285" s="958">
        <v>1</v>
      </c>
      <c r="F1285" t="s">
        <v>440</v>
      </c>
      <c r="G1285" s="958">
        <v>274</v>
      </c>
      <c r="H1285" t="s">
        <v>382</v>
      </c>
      <c r="I1285" s="938" t="s">
        <v>488</v>
      </c>
      <c r="J1285" s="938" t="s">
        <v>444</v>
      </c>
      <c r="K1285" s="938" t="s">
        <v>448</v>
      </c>
      <c r="L1285" s="938" t="s">
        <v>159</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HUM_ASR_FY_2022</v>
      </c>
      <c r="AB1285" s="958">
        <f t="shared" si="221"/>
        <v>45032</v>
      </c>
      <c r="AC1285" t="str">
        <f t="shared" si="222"/>
        <v>Unaudited</v>
      </c>
    </row>
    <row r="1286" spans="1:29" x14ac:dyDescent="0.25">
      <c r="A1286" t="s">
        <v>420</v>
      </c>
      <c r="B1286" t="s">
        <v>1385</v>
      </c>
      <c r="C1286" t="s">
        <v>1386</v>
      </c>
      <c r="D1286">
        <v>1900</v>
      </c>
      <c r="E1286" s="958">
        <v>1</v>
      </c>
      <c r="F1286" t="s">
        <v>440</v>
      </c>
      <c r="G1286" s="958">
        <v>274</v>
      </c>
      <c r="H1286" t="s">
        <v>382</v>
      </c>
      <c r="I1286" s="938" t="s">
        <v>488</v>
      </c>
      <c r="J1286" s="938" t="s">
        <v>444</v>
      </c>
      <c r="K1286" s="938" t="s">
        <v>448</v>
      </c>
      <c r="L1286" s="946" t="s">
        <v>442</v>
      </c>
      <c r="M1286" s="961" t="s">
        <v>456</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HUM_ASR_FY_2022</v>
      </c>
      <c r="AB1286" s="958">
        <f t="shared" si="221"/>
        <v>45032</v>
      </c>
      <c r="AC1286" t="str">
        <f t="shared" si="222"/>
        <v>Unaudited</v>
      </c>
    </row>
    <row r="1287" spans="1:29" ht="30" x14ac:dyDescent="0.25">
      <c r="A1287" t="s">
        <v>420</v>
      </c>
      <c r="B1287" t="s">
        <v>1385</v>
      </c>
      <c r="C1287" t="s">
        <v>1386</v>
      </c>
      <c r="D1287">
        <v>1900</v>
      </c>
      <c r="E1287" s="958">
        <v>1</v>
      </c>
      <c r="F1287" t="s">
        <v>440</v>
      </c>
      <c r="G1287" s="958">
        <v>274</v>
      </c>
      <c r="H1287" t="s">
        <v>382</v>
      </c>
      <c r="I1287" s="963" t="s">
        <v>488</v>
      </c>
      <c r="J1287" s="963" t="s">
        <v>444</v>
      </c>
      <c r="K1287" s="963" t="s">
        <v>449</v>
      </c>
      <c r="L1287" s="954">
        <v>9.1</v>
      </c>
      <c r="M1287" s="963" t="s">
        <v>185</v>
      </c>
      <c r="N1287" s="679">
        <f t="shared" ca="1" si="218"/>
        <v>87245.380000000034</v>
      </c>
      <c r="O1287" s="679">
        <f t="shared" ca="1" si="219"/>
        <v>28065.760000000002</v>
      </c>
      <c r="P1287" s="679">
        <f t="shared" ca="1" si="219"/>
        <v>248.55</v>
      </c>
      <c r="Q1287" s="679">
        <f t="shared" ca="1" si="219"/>
        <v>6718.36</v>
      </c>
      <c r="R1287" s="679">
        <f t="shared" ca="1" si="219"/>
        <v>3923.06</v>
      </c>
      <c r="S1287" s="679">
        <f t="shared" ca="1" si="219"/>
        <v>740.30000000000007</v>
      </c>
      <c r="T1287" s="679">
        <f t="shared" ca="1" si="219"/>
        <v>0</v>
      </c>
      <c r="U1287" s="679">
        <f t="shared" ca="1" si="219"/>
        <v>0</v>
      </c>
      <c r="V1287" s="679">
        <f t="shared" ca="1" si="219"/>
        <v>209.49</v>
      </c>
      <c r="W1287" s="679">
        <f t="shared" ca="1" si="214"/>
        <v>47339.860000000037</v>
      </c>
      <c r="X1287" s="679">
        <f t="shared" ca="1" si="219"/>
        <v>0</v>
      </c>
      <c r="Y1287" s="679">
        <f t="shared" ca="1" si="219"/>
        <v>0</v>
      </c>
      <c r="Z1287" s="679">
        <f t="shared" ca="1" si="219"/>
        <v>0</v>
      </c>
      <c r="AA1287" t="str">
        <f t="shared" si="220"/>
        <v>HUM_ASR_FY_2022</v>
      </c>
      <c r="AB1287" s="958">
        <f t="shared" si="221"/>
        <v>45032</v>
      </c>
      <c r="AC1287" t="str">
        <f t="shared" si="222"/>
        <v>Unaudited</v>
      </c>
    </row>
    <row r="1288" spans="1:29" x14ac:dyDescent="0.25">
      <c r="A1288" t="s">
        <v>420</v>
      </c>
      <c r="B1288" t="s">
        <v>1385</v>
      </c>
      <c r="C1288" t="s">
        <v>1386</v>
      </c>
      <c r="D1288">
        <v>1900</v>
      </c>
      <c r="E1288" s="958">
        <v>1</v>
      </c>
      <c r="F1288" t="s">
        <v>440</v>
      </c>
      <c r="G1288" s="958">
        <v>274</v>
      </c>
      <c r="H1288" t="s">
        <v>382</v>
      </c>
      <c r="I1288" s="959" t="s">
        <v>488</v>
      </c>
      <c r="J1288" s="959" t="s">
        <v>444</v>
      </c>
      <c r="K1288" s="959" t="s">
        <v>449</v>
      </c>
      <c r="L1288" s="954" t="s">
        <v>106</v>
      </c>
      <c r="M1288" s="959" t="s">
        <v>186</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HUM_ASR_FY_2022</v>
      </c>
      <c r="AB1288" s="958">
        <f t="shared" si="221"/>
        <v>45032</v>
      </c>
      <c r="AC1288" t="str">
        <f t="shared" si="222"/>
        <v>Unaudited</v>
      </c>
    </row>
    <row r="1289" spans="1:29" x14ac:dyDescent="0.25">
      <c r="A1289" t="s">
        <v>420</v>
      </c>
      <c r="B1289" t="s">
        <v>1385</v>
      </c>
      <c r="C1289" t="s">
        <v>1386</v>
      </c>
      <c r="D1289">
        <v>1900</v>
      </c>
      <c r="E1289" s="958">
        <v>1</v>
      </c>
      <c r="F1289" t="s">
        <v>440</v>
      </c>
      <c r="G1289" s="958">
        <v>274</v>
      </c>
      <c r="H1289" t="s">
        <v>382</v>
      </c>
      <c r="I1289" s="959" t="s">
        <v>488</v>
      </c>
      <c r="J1289" s="959" t="s">
        <v>444</v>
      </c>
      <c r="K1289" s="959" t="s">
        <v>449</v>
      </c>
      <c r="L1289" s="938" t="s">
        <v>1321</v>
      </c>
      <c r="M1289" s="959" t="s">
        <v>1322</v>
      </c>
      <c r="N1289" s="679">
        <f t="shared" ca="1" si="218"/>
        <v>594457.05999999994</v>
      </c>
      <c r="O1289" s="679">
        <f t="shared" ca="1" si="219"/>
        <v>4056.79</v>
      </c>
      <c r="P1289" s="679">
        <f t="shared" ca="1" si="219"/>
        <v>0</v>
      </c>
      <c r="Q1289" s="679">
        <f t="shared" ca="1" si="219"/>
        <v>185332.61</v>
      </c>
      <c r="R1289" s="679">
        <f t="shared" ca="1" si="219"/>
        <v>69893.009999999995</v>
      </c>
      <c r="S1289" s="679">
        <f t="shared" ca="1" si="219"/>
        <v>335174.64999999997</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HUM_ASR_FY_2022</v>
      </c>
      <c r="AB1289" s="958">
        <f t="shared" si="221"/>
        <v>45032</v>
      </c>
      <c r="AC1289" t="str">
        <f t="shared" si="222"/>
        <v>Unaudited</v>
      </c>
    </row>
    <row r="1290" spans="1:29" x14ac:dyDescent="0.25">
      <c r="A1290" t="s">
        <v>420</v>
      </c>
      <c r="B1290" t="s">
        <v>1385</v>
      </c>
      <c r="C1290" t="s">
        <v>1386</v>
      </c>
      <c r="D1290">
        <v>1900</v>
      </c>
      <c r="E1290" s="958">
        <v>1</v>
      </c>
      <c r="F1290" t="s">
        <v>440</v>
      </c>
      <c r="G1290" s="958">
        <v>274</v>
      </c>
      <c r="H1290" t="s">
        <v>382</v>
      </c>
      <c r="I1290" s="959" t="s">
        <v>488</v>
      </c>
      <c r="J1290" s="959" t="s">
        <v>444</v>
      </c>
      <c r="K1290" s="959" t="s">
        <v>449</v>
      </c>
      <c r="L1290" s="938" t="s">
        <v>107</v>
      </c>
      <c r="M1290" s="959" t="s">
        <v>187</v>
      </c>
      <c r="N1290" s="679">
        <f t="shared" ca="1" si="218"/>
        <v>363989.16999999969</v>
      </c>
      <c r="O1290" s="679">
        <f t="shared" ca="1" si="219"/>
        <v>192367.26999999967</v>
      </c>
      <c r="P1290" s="679">
        <f t="shared" ca="1" si="219"/>
        <v>7192.4</v>
      </c>
      <c r="Q1290" s="679">
        <f t="shared" ca="1" si="219"/>
        <v>133689.24</v>
      </c>
      <c r="R1290" s="679">
        <f t="shared" ca="1" si="219"/>
        <v>31247.199999999997</v>
      </c>
      <c r="S1290" s="679">
        <f t="shared" ca="1" si="219"/>
        <v>-4033.7499999999995</v>
      </c>
      <c r="T1290" s="679">
        <f t="shared" ca="1" si="219"/>
        <v>1034.98</v>
      </c>
      <c r="U1290" s="679">
        <f t="shared" ca="1" si="219"/>
        <v>40.24</v>
      </c>
      <c r="V1290" s="679">
        <f t="shared" ca="1" si="219"/>
        <v>1566.77</v>
      </c>
      <c r="W1290" s="679">
        <f t="shared" ca="1" si="214"/>
        <v>884.81999999999994</v>
      </c>
      <c r="X1290" s="679">
        <f t="shared" ca="1" si="219"/>
        <v>0</v>
      </c>
      <c r="Y1290" s="679">
        <f t="shared" ca="1" si="219"/>
        <v>0</v>
      </c>
      <c r="Z1290" s="679">
        <f t="shared" ca="1" si="219"/>
        <v>0</v>
      </c>
      <c r="AA1290" t="str">
        <f t="shared" si="220"/>
        <v>HUM_ASR_FY_2022</v>
      </c>
      <c r="AB1290" s="958">
        <f t="shared" si="221"/>
        <v>45032</v>
      </c>
      <c r="AC1290" t="str">
        <f t="shared" si="222"/>
        <v>Unaudited</v>
      </c>
    </row>
    <row r="1291" spans="1:29" x14ac:dyDescent="0.25">
      <c r="A1291" t="s">
        <v>420</v>
      </c>
      <c r="B1291" t="s">
        <v>1385</v>
      </c>
      <c r="C1291" t="s">
        <v>1386</v>
      </c>
      <c r="D1291">
        <v>1900</v>
      </c>
      <c r="E1291" s="958">
        <v>1</v>
      </c>
      <c r="F1291" t="s">
        <v>440</v>
      </c>
      <c r="G1291" s="958">
        <v>274</v>
      </c>
      <c r="H1291" t="s">
        <v>382</v>
      </c>
      <c r="I1291" s="966" t="s">
        <v>488</v>
      </c>
      <c r="J1291" s="966" t="s">
        <v>444</v>
      </c>
      <c r="K1291" s="966" t="s">
        <v>449</v>
      </c>
      <c r="L1291" s="946" t="s">
        <v>108</v>
      </c>
      <c r="M1291" s="966" t="s">
        <v>160</v>
      </c>
      <c r="N1291" s="679">
        <f t="shared" ca="1" si="218"/>
        <v>1200114.880000002</v>
      </c>
      <c r="O1291" s="679">
        <f t="shared" ca="1" si="219"/>
        <v>900896.57000000158</v>
      </c>
      <c r="P1291" s="679">
        <f t="shared" ca="1" si="219"/>
        <v>47051.729999999996</v>
      </c>
      <c r="Q1291" s="679">
        <f t="shared" ca="1" si="219"/>
        <v>173120.10000000038</v>
      </c>
      <c r="R1291" s="679">
        <f t="shared" ca="1" si="219"/>
        <v>55610.190000000024</v>
      </c>
      <c r="S1291" s="679">
        <f t="shared" ca="1" si="219"/>
        <v>858.58999999999969</v>
      </c>
      <c r="T1291" s="679">
        <f t="shared" ca="1" si="219"/>
        <v>5322.91</v>
      </c>
      <c r="U1291" s="679">
        <f t="shared" ca="1" si="219"/>
        <v>0</v>
      </c>
      <c r="V1291" s="679">
        <f t="shared" ca="1" si="219"/>
        <v>3658.92</v>
      </c>
      <c r="W1291" s="679">
        <f t="shared" ca="1" si="214"/>
        <v>0</v>
      </c>
      <c r="X1291" s="679">
        <f t="shared" ca="1" si="219"/>
        <v>3483.82</v>
      </c>
      <c r="Y1291" s="679">
        <f t="shared" ca="1" si="219"/>
        <v>10112.050000000001</v>
      </c>
      <c r="Z1291" s="679">
        <f t="shared" ca="1" si="219"/>
        <v>0</v>
      </c>
      <c r="AA1291" t="str">
        <f t="shared" si="220"/>
        <v>HUM_ASR_FY_2022</v>
      </c>
      <c r="AB1291" s="958">
        <f t="shared" si="221"/>
        <v>45032</v>
      </c>
      <c r="AC1291" t="str">
        <f t="shared" si="222"/>
        <v>Unaudited</v>
      </c>
    </row>
    <row r="1292" spans="1:29" x14ac:dyDescent="0.25">
      <c r="A1292" t="s">
        <v>420</v>
      </c>
      <c r="B1292" t="s">
        <v>1385</v>
      </c>
      <c r="C1292" t="s">
        <v>1386</v>
      </c>
      <c r="D1292">
        <v>1900</v>
      </c>
      <c r="E1292" s="958">
        <v>1</v>
      </c>
      <c r="F1292" t="s">
        <v>440</v>
      </c>
      <c r="G1292" s="958">
        <v>274</v>
      </c>
      <c r="H1292" t="s">
        <v>382</v>
      </c>
      <c r="I1292" s="938" t="s">
        <v>488</v>
      </c>
      <c r="J1292" s="938" t="s">
        <v>444</v>
      </c>
      <c r="K1292" s="938" t="s">
        <v>449</v>
      </c>
      <c r="L1292" s="938" t="s">
        <v>109</v>
      </c>
      <c r="M1292" s="959" t="s">
        <v>134</v>
      </c>
      <c r="N1292" s="679">
        <f t="shared" ca="1" si="218"/>
        <v>391721.26284264319</v>
      </c>
      <c r="O1292" s="679">
        <f t="shared" ca="1" si="219"/>
        <v>322559.4343318207</v>
      </c>
      <c r="P1292" s="679">
        <f t="shared" ca="1" si="219"/>
        <v>11775.955160173155</v>
      </c>
      <c r="Q1292" s="679">
        <f t="shared" ca="1" si="219"/>
        <v>26558.767748917755</v>
      </c>
      <c r="R1292" s="679">
        <f t="shared" ca="1" si="219"/>
        <v>7474.5517229437228</v>
      </c>
      <c r="S1292" s="679">
        <f t="shared" ca="1" si="219"/>
        <v>10146.959212121208</v>
      </c>
      <c r="T1292" s="679">
        <f t="shared" ca="1" si="219"/>
        <v>1653.1653506493506</v>
      </c>
      <c r="U1292" s="679">
        <f t="shared" ca="1" si="219"/>
        <v>113.87515151515149</v>
      </c>
      <c r="V1292" s="679">
        <f t="shared" ca="1" si="219"/>
        <v>782.01383549783554</v>
      </c>
      <c r="W1292" s="679">
        <f t="shared" ca="1" si="214"/>
        <v>21.073090909090912</v>
      </c>
      <c r="X1292" s="679">
        <f t="shared" ca="1" si="219"/>
        <v>9439.1212121212138</v>
      </c>
      <c r="Y1292" s="679">
        <f t="shared" ca="1" si="219"/>
        <v>1196.3460259740255</v>
      </c>
      <c r="Z1292" s="679">
        <f t="shared" ca="1" si="219"/>
        <v>0</v>
      </c>
      <c r="AA1292" t="str">
        <f t="shared" si="220"/>
        <v>HUM_ASR_FY_2022</v>
      </c>
      <c r="AB1292" s="958">
        <f t="shared" si="221"/>
        <v>45032</v>
      </c>
      <c r="AC1292" t="str">
        <f t="shared" si="222"/>
        <v>Unaudited</v>
      </c>
    </row>
    <row r="1293" spans="1:29" x14ac:dyDescent="0.25">
      <c r="A1293" t="s">
        <v>420</v>
      </c>
      <c r="B1293" t="s">
        <v>1385</v>
      </c>
      <c r="C1293" t="s">
        <v>1386</v>
      </c>
      <c r="D1293">
        <v>1900</v>
      </c>
      <c r="E1293" s="958">
        <v>1</v>
      </c>
      <c r="F1293" t="s">
        <v>440</v>
      </c>
      <c r="G1293" s="958">
        <v>274</v>
      </c>
      <c r="H1293" t="s">
        <v>382</v>
      </c>
      <c r="I1293" s="938" t="s">
        <v>488</v>
      </c>
      <c r="J1293" s="938" t="s">
        <v>444</v>
      </c>
      <c r="K1293" s="938" t="s">
        <v>449</v>
      </c>
      <c r="L1293" s="944" t="s">
        <v>110</v>
      </c>
      <c r="M1293" s="960" t="s">
        <v>162</v>
      </c>
      <c r="N1293" s="679">
        <f t="shared" ca="1" si="218"/>
        <v>56753.092864907892</v>
      </c>
      <c r="O1293" s="679">
        <f t="shared" ca="1" si="219"/>
        <v>42603.14370811484</v>
      </c>
      <c r="P1293" s="679">
        <f t="shared" ca="1" si="219"/>
        <v>2225.0629890903178</v>
      </c>
      <c r="Q1293" s="679">
        <f t="shared" ca="1" si="219"/>
        <v>8186.8005103662617</v>
      </c>
      <c r="R1293" s="679">
        <f t="shared" ca="1" si="219"/>
        <v>2629.7901391783162</v>
      </c>
      <c r="S1293" s="679">
        <f t="shared" ca="1" si="219"/>
        <v>40.602477991841219</v>
      </c>
      <c r="T1293" s="679">
        <f t="shared" ca="1" si="219"/>
        <v>251.71890672795118</v>
      </c>
      <c r="U1293" s="679">
        <f t="shared" ca="1" si="219"/>
        <v>0</v>
      </c>
      <c r="V1293" s="679">
        <f t="shared" ca="1" si="219"/>
        <v>173.02929078361933</v>
      </c>
      <c r="W1293" s="679">
        <f t="shared" ca="1" si="214"/>
        <v>0</v>
      </c>
      <c r="X1293" s="679">
        <f t="shared" ca="1" si="219"/>
        <v>164.74886136285809</v>
      </c>
      <c r="Y1293" s="679">
        <f t="shared" ca="1" si="219"/>
        <v>478.19598129188341</v>
      </c>
      <c r="Z1293" s="679">
        <f t="shared" ca="1" si="219"/>
        <v>0</v>
      </c>
      <c r="AA1293" t="str">
        <f t="shared" si="220"/>
        <v>HUM_ASR_FY_2022</v>
      </c>
      <c r="AB1293" s="958">
        <f t="shared" si="221"/>
        <v>45032</v>
      </c>
      <c r="AC1293" t="str">
        <f t="shared" si="222"/>
        <v>Unaudited</v>
      </c>
    </row>
    <row r="1294" spans="1:29" x14ac:dyDescent="0.25">
      <c r="A1294" t="s">
        <v>420</v>
      </c>
      <c r="B1294" t="s">
        <v>1385</v>
      </c>
      <c r="C1294" t="s">
        <v>1386</v>
      </c>
      <c r="D1294">
        <v>1900</v>
      </c>
      <c r="E1294" s="958">
        <v>1</v>
      </c>
      <c r="F1294" t="s">
        <v>440</v>
      </c>
      <c r="G1294" s="958">
        <v>274</v>
      </c>
      <c r="H1294" t="s">
        <v>382</v>
      </c>
      <c r="I1294" s="959" t="s">
        <v>488</v>
      </c>
      <c r="J1294" s="959" t="s">
        <v>444</v>
      </c>
      <c r="K1294" s="959" t="s">
        <v>449</v>
      </c>
      <c r="L1294" s="938" t="s">
        <v>111</v>
      </c>
      <c r="M1294" s="959" t="s">
        <v>463</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HUM_ASR_FY_2022</v>
      </c>
      <c r="AB1294" s="958">
        <f t="shared" si="221"/>
        <v>45032</v>
      </c>
      <c r="AC1294" t="str">
        <f t="shared" si="222"/>
        <v>Unaudited</v>
      </c>
    </row>
    <row r="1295" spans="1:29" x14ac:dyDescent="0.25">
      <c r="A1295" t="s">
        <v>420</v>
      </c>
      <c r="B1295" t="s">
        <v>1385</v>
      </c>
      <c r="C1295" t="s">
        <v>1386</v>
      </c>
      <c r="D1295">
        <v>1900</v>
      </c>
      <c r="E1295" s="958">
        <v>1</v>
      </c>
      <c r="F1295" t="s">
        <v>440</v>
      </c>
      <c r="G1295" s="958">
        <v>274</v>
      </c>
      <c r="H1295" t="s">
        <v>382</v>
      </c>
      <c r="I1295" s="938" t="s">
        <v>488</v>
      </c>
      <c r="J1295" s="938" t="s">
        <v>444</v>
      </c>
      <c r="K1295" s="938" t="s">
        <v>6</v>
      </c>
      <c r="L1295" s="938" t="s">
        <v>117</v>
      </c>
      <c r="M1295" s="959" t="s">
        <v>188</v>
      </c>
      <c r="N1295" s="679">
        <f t="shared" ca="1" si="218"/>
        <v>561241.28999999969</v>
      </c>
      <c r="O1295" s="679">
        <f t="shared" ca="1" si="219"/>
        <v>248928.48</v>
      </c>
      <c r="P1295" s="679">
        <f t="shared" ca="1" si="219"/>
        <v>29964.9</v>
      </c>
      <c r="Q1295" s="679">
        <f t="shared" ca="1" si="219"/>
        <v>108084.9599999998</v>
      </c>
      <c r="R1295" s="679">
        <f t="shared" ca="1" si="219"/>
        <v>94842.480000000025</v>
      </c>
      <c r="S1295" s="679">
        <f t="shared" ca="1" si="219"/>
        <v>13756.42</v>
      </c>
      <c r="T1295" s="679">
        <f t="shared" ca="1" si="219"/>
        <v>431.18</v>
      </c>
      <c r="U1295" s="679">
        <f t="shared" ca="1" si="219"/>
        <v>210.09</v>
      </c>
      <c r="V1295" s="679">
        <f t="shared" ca="1" si="219"/>
        <v>1133.1200000000001</v>
      </c>
      <c r="W1295" s="679">
        <f t="shared" ca="1" si="214"/>
        <v>0</v>
      </c>
      <c r="X1295" s="679">
        <f t="shared" ca="1" si="219"/>
        <v>52353.829999999951</v>
      </c>
      <c r="Y1295" s="679">
        <f t="shared" ca="1" si="219"/>
        <v>11535.830000000002</v>
      </c>
      <c r="Z1295" s="679">
        <f t="shared" ca="1" si="219"/>
        <v>0</v>
      </c>
      <c r="AA1295" t="str">
        <f t="shared" si="220"/>
        <v>HUM_ASR_FY_2022</v>
      </c>
      <c r="AB1295" s="958">
        <f t="shared" si="221"/>
        <v>45032</v>
      </c>
      <c r="AC1295" t="str">
        <f t="shared" si="222"/>
        <v>Unaudited</v>
      </c>
    </row>
    <row r="1296" spans="1:29" x14ac:dyDescent="0.25">
      <c r="A1296" t="s">
        <v>420</v>
      </c>
      <c r="B1296" t="s">
        <v>1385</v>
      </c>
      <c r="C1296" t="s">
        <v>1386</v>
      </c>
      <c r="D1296">
        <v>1900</v>
      </c>
      <c r="E1296" s="958">
        <v>1</v>
      </c>
      <c r="F1296" t="s">
        <v>440</v>
      </c>
      <c r="G1296" s="958">
        <v>274</v>
      </c>
      <c r="H1296" t="s">
        <v>382</v>
      </c>
      <c r="I1296" s="938" t="s">
        <v>488</v>
      </c>
      <c r="J1296" s="938" t="s">
        <v>444</v>
      </c>
      <c r="K1296" s="938" t="s">
        <v>6</v>
      </c>
      <c r="L1296" s="938" t="s">
        <v>45</v>
      </c>
      <c r="M1296" s="959" t="s">
        <v>163</v>
      </c>
      <c r="N1296" s="679">
        <f t="shared" ca="1" si="218"/>
        <v>72921.137157356687</v>
      </c>
      <c r="O1296" s="679">
        <f t="shared" ca="1" si="219"/>
        <v>52277.655668179214</v>
      </c>
      <c r="P1296" s="679">
        <f t="shared" ca="1" si="219"/>
        <v>2973.9148398268399</v>
      </c>
      <c r="Q1296" s="679">
        <f t="shared" ca="1" si="219"/>
        <v>7413.0622510822504</v>
      </c>
      <c r="R1296" s="679">
        <f t="shared" ca="1" si="219"/>
        <v>2330.9882770562763</v>
      </c>
      <c r="S1296" s="679">
        <f t="shared" ca="1" si="219"/>
        <v>3773.1907878787888</v>
      </c>
      <c r="T1296" s="679">
        <f t="shared" ca="1" si="219"/>
        <v>113.13464935064934</v>
      </c>
      <c r="U1296" s="679">
        <f t="shared" ca="1" si="219"/>
        <v>21.124848484848485</v>
      </c>
      <c r="V1296" s="679">
        <f t="shared" ca="1" si="219"/>
        <v>122.3761645021645</v>
      </c>
      <c r="W1296" s="679">
        <f t="shared" ca="1" si="214"/>
        <v>0.94690909090909092</v>
      </c>
      <c r="X1296" s="679">
        <f t="shared" ca="1" si="219"/>
        <v>3516.918787878787</v>
      </c>
      <c r="Y1296" s="679">
        <f t="shared" ca="1" si="219"/>
        <v>377.823974025974</v>
      </c>
      <c r="Z1296" s="679">
        <f t="shared" ca="1" si="219"/>
        <v>0</v>
      </c>
      <c r="AA1296" t="str">
        <f t="shared" si="220"/>
        <v>HUM_ASR_FY_2022</v>
      </c>
      <c r="AB1296" s="958">
        <f t="shared" si="221"/>
        <v>45032</v>
      </c>
      <c r="AC1296" t="str">
        <f t="shared" si="222"/>
        <v>Unaudited</v>
      </c>
    </row>
    <row r="1297" spans="1:29" x14ac:dyDescent="0.25">
      <c r="A1297" t="s">
        <v>420</v>
      </c>
      <c r="B1297" t="s">
        <v>1385</v>
      </c>
      <c r="C1297" t="s">
        <v>1386</v>
      </c>
      <c r="D1297">
        <v>1900</v>
      </c>
      <c r="E1297" s="958">
        <v>1</v>
      </c>
      <c r="F1297" t="s">
        <v>440</v>
      </c>
      <c r="G1297" s="958">
        <v>274</v>
      </c>
      <c r="H1297" t="s">
        <v>382</v>
      </c>
      <c r="I1297" s="959" t="s">
        <v>488</v>
      </c>
      <c r="J1297" s="959" t="s">
        <v>444</v>
      </c>
      <c r="K1297" s="959" t="s">
        <v>6</v>
      </c>
      <c r="L1297" s="938" t="s">
        <v>46</v>
      </c>
      <c r="M1297" s="959" t="s">
        <v>164</v>
      </c>
      <c r="N1297" s="679">
        <f t="shared" ca="1" si="218"/>
        <v>12263.874169864586</v>
      </c>
      <c r="O1297" s="679">
        <f t="shared" ca="1" si="219"/>
        <v>5439.4208166966018</v>
      </c>
      <c r="P1297" s="679">
        <f t="shared" ca="1" si="219"/>
        <v>654.77321369668903</v>
      </c>
      <c r="Q1297" s="679">
        <f t="shared" ca="1" si="219"/>
        <v>2361.801194446768</v>
      </c>
      <c r="R1297" s="679">
        <f t="shared" ca="1" si="219"/>
        <v>2072.4352634103225</v>
      </c>
      <c r="S1297" s="679">
        <f t="shared" ca="1" si="219"/>
        <v>300.59620864282567</v>
      </c>
      <c r="T1297" s="679">
        <f t="shared" ca="1" si="219"/>
        <v>9.421860719766741</v>
      </c>
      <c r="U1297" s="679">
        <f t="shared" ca="1" si="219"/>
        <v>4.5907479906669941</v>
      </c>
      <c r="V1297" s="679">
        <f t="shared" ca="1" si="219"/>
        <v>24.760190219356392</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1144.0013321729789</v>
      </c>
      <c r="Y1297" s="679">
        <f t="shared" ca="1" si="219"/>
        <v>252.07334186860888</v>
      </c>
      <c r="Z1297" s="679">
        <f t="shared" ca="1" si="219"/>
        <v>0</v>
      </c>
      <c r="AA1297" t="str">
        <f t="shared" si="220"/>
        <v>HUM_ASR_FY_2022</v>
      </c>
      <c r="AB1297" s="958">
        <f t="shared" si="221"/>
        <v>45032</v>
      </c>
      <c r="AC1297" t="str">
        <f t="shared" si="222"/>
        <v>Unaudited</v>
      </c>
    </row>
    <row r="1298" spans="1:29" x14ac:dyDescent="0.25">
      <c r="A1298" t="s">
        <v>420</v>
      </c>
      <c r="B1298" t="s">
        <v>1385</v>
      </c>
      <c r="C1298" t="s">
        <v>1386</v>
      </c>
      <c r="D1298">
        <v>1900</v>
      </c>
      <c r="E1298" s="958">
        <v>1</v>
      </c>
      <c r="F1298" t="s">
        <v>440</v>
      </c>
      <c r="G1298" s="958">
        <v>274</v>
      </c>
      <c r="H1298" t="s">
        <v>382</v>
      </c>
      <c r="I1298" s="959" t="s">
        <v>488</v>
      </c>
      <c r="J1298" s="959" t="s">
        <v>444</v>
      </c>
      <c r="K1298" s="959" t="s">
        <v>6</v>
      </c>
      <c r="L1298" s="954" t="s">
        <v>165</v>
      </c>
      <c r="M1298" s="959" t="s">
        <v>461</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HUM_ASR_FY_2022</v>
      </c>
      <c r="AB1298" s="958">
        <f t="shared" si="221"/>
        <v>45032</v>
      </c>
      <c r="AC1298" t="str">
        <f t="shared" si="222"/>
        <v>Unaudited</v>
      </c>
    </row>
    <row r="1299" spans="1:29" x14ac:dyDescent="0.25">
      <c r="A1299" t="s">
        <v>420</v>
      </c>
      <c r="B1299" t="s">
        <v>1385</v>
      </c>
      <c r="C1299" t="s">
        <v>1386</v>
      </c>
      <c r="D1299">
        <v>1900</v>
      </c>
      <c r="E1299" s="958">
        <v>1</v>
      </c>
      <c r="F1299" t="s">
        <v>440</v>
      </c>
      <c r="G1299" s="958">
        <v>274</v>
      </c>
      <c r="H1299" t="s">
        <v>382</v>
      </c>
      <c r="I1299" s="938" t="s">
        <v>488</v>
      </c>
      <c r="J1299" s="938" t="s">
        <v>444</v>
      </c>
      <c r="K1299" s="938" t="s">
        <v>434</v>
      </c>
      <c r="L1299" s="938" t="s">
        <v>120</v>
      </c>
      <c r="M1299" s="959" t="s">
        <v>32</v>
      </c>
      <c r="N1299" s="679">
        <f t="shared" ca="1" si="218"/>
        <v>-18990.320000000003</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-9961.9107539679044</v>
      </c>
      <c r="P1299" s="679">
        <f t="shared" ca="1" si="226"/>
        <v>-908.01413812595888</v>
      </c>
      <c r="Q1299" s="679">
        <f t="shared" ca="1" si="226"/>
        <v>-4639.7343637634958</v>
      </c>
      <c r="R1299" s="679">
        <f t="shared" ca="1" si="226"/>
        <v>-2070.2353422677015</v>
      </c>
      <c r="S1299" s="679">
        <f t="shared" ca="1" si="226"/>
        <v>-347.76323677030933</v>
      </c>
      <c r="T1299" s="679">
        <f t="shared" ca="1" si="226"/>
        <v>-44.439769238511666</v>
      </c>
      <c r="U1299" s="679">
        <f t="shared" ca="1" si="226"/>
        <v>-1.2898949657090271</v>
      </c>
      <c r="V1299" s="679">
        <f t="shared" ca="1" si="224"/>
        <v>-197.22644893528522</v>
      </c>
      <c r="W1299" s="679">
        <f t="shared" ca="1" si="223"/>
        <v>-27.006092418926777</v>
      </c>
      <c r="X1299" s="679">
        <f t="shared" ca="1" si="225"/>
        <v>-179.7267659653937</v>
      </c>
      <c r="Y1299" s="679">
        <f t="shared" ca="1" si="225"/>
        <v>-612.97319358080836</v>
      </c>
      <c r="Z1299" s="679">
        <f t="shared" ca="1" si="225"/>
        <v>0</v>
      </c>
      <c r="AA1299" t="str">
        <f t="shared" si="220"/>
        <v>HUM_ASR_FY_2022</v>
      </c>
      <c r="AB1299" s="958">
        <f t="shared" si="221"/>
        <v>45032</v>
      </c>
      <c r="AC1299" t="str">
        <f t="shared" si="222"/>
        <v>Unaudited</v>
      </c>
    </row>
    <row r="1300" spans="1:29" x14ac:dyDescent="0.25">
      <c r="A1300" t="s">
        <v>420</v>
      </c>
      <c r="B1300" t="s">
        <v>1385</v>
      </c>
      <c r="C1300" t="s">
        <v>1386</v>
      </c>
      <c r="D1300">
        <v>1900</v>
      </c>
      <c r="E1300" s="958">
        <v>1</v>
      </c>
      <c r="F1300" t="s">
        <v>440</v>
      </c>
      <c r="G1300" s="958">
        <v>274</v>
      </c>
      <c r="H1300" t="s">
        <v>382</v>
      </c>
      <c r="I1300" s="938" t="s">
        <v>488</v>
      </c>
      <c r="J1300" s="938" t="s">
        <v>444</v>
      </c>
      <c r="K1300" s="938" t="s">
        <v>434</v>
      </c>
      <c r="L1300" s="938" t="s">
        <v>943</v>
      </c>
      <c r="M1300" s="959" t="s">
        <v>935</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HUM_ASR_FY_2022</v>
      </c>
      <c r="AB1300" s="958">
        <f t="shared" si="221"/>
        <v>45032</v>
      </c>
      <c r="AC1300" t="str">
        <f t="shared" si="222"/>
        <v>Unaudited</v>
      </c>
    </row>
    <row r="1301" spans="1:29" x14ac:dyDescent="0.25">
      <c r="A1301" t="s">
        <v>420</v>
      </c>
      <c r="B1301" t="s">
        <v>1385</v>
      </c>
      <c r="C1301" t="s">
        <v>1386</v>
      </c>
      <c r="D1301">
        <v>1900</v>
      </c>
      <c r="E1301" s="958">
        <v>1</v>
      </c>
      <c r="F1301" t="s">
        <v>440</v>
      </c>
      <c r="G1301" s="958">
        <v>274</v>
      </c>
      <c r="H1301" t="s">
        <v>382</v>
      </c>
      <c r="I1301" s="938" t="s">
        <v>488</v>
      </c>
      <c r="J1301" s="938" t="s">
        <v>444</v>
      </c>
      <c r="K1301" s="938" t="s">
        <v>434</v>
      </c>
      <c r="L1301" s="938" t="s">
        <v>167</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HUM_ASR_FY_2022</v>
      </c>
      <c r="AB1301" s="958">
        <f t="shared" si="221"/>
        <v>45032</v>
      </c>
      <c r="AC1301" t="str">
        <f t="shared" si="222"/>
        <v>Unaudited</v>
      </c>
    </row>
    <row r="1302" spans="1:29" x14ac:dyDescent="0.25">
      <c r="A1302" t="s">
        <v>420</v>
      </c>
      <c r="B1302" t="s">
        <v>1385</v>
      </c>
      <c r="C1302" t="s">
        <v>1386</v>
      </c>
      <c r="D1302">
        <v>1900</v>
      </c>
      <c r="E1302" s="958">
        <v>1</v>
      </c>
      <c r="F1302" t="s">
        <v>440</v>
      </c>
      <c r="G1302" s="958">
        <v>274</v>
      </c>
      <c r="H1302" t="s">
        <v>382</v>
      </c>
      <c r="I1302" s="938" t="s">
        <v>488</v>
      </c>
      <c r="J1302" s="938" t="s">
        <v>444</v>
      </c>
      <c r="K1302" s="938" t="s">
        <v>434</v>
      </c>
      <c r="L1302" s="954" t="s">
        <v>168</v>
      </c>
      <c r="M1302" s="959" t="s">
        <v>329</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HUM_ASR_FY_2022</v>
      </c>
      <c r="AB1302" s="958">
        <f t="shared" si="221"/>
        <v>45032</v>
      </c>
      <c r="AC1302" t="str">
        <f t="shared" si="222"/>
        <v>Unaudited</v>
      </c>
    </row>
    <row r="1303" spans="1:29" x14ac:dyDescent="0.25">
      <c r="A1303" t="s">
        <v>420</v>
      </c>
      <c r="B1303" t="s">
        <v>1385</v>
      </c>
      <c r="C1303" t="s">
        <v>1386</v>
      </c>
      <c r="D1303">
        <v>1900</v>
      </c>
      <c r="E1303" s="958">
        <v>1</v>
      </c>
      <c r="F1303" t="s">
        <v>440</v>
      </c>
      <c r="G1303" s="958">
        <v>274</v>
      </c>
      <c r="H1303" t="s">
        <v>382</v>
      </c>
      <c r="I1303" s="938" t="s">
        <v>488</v>
      </c>
      <c r="J1303" s="938" t="s">
        <v>450</v>
      </c>
      <c r="K1303" s="938" t="s">
        <v>435</v>
      </c>
      <c r="L1303" s="954" t="s">
        <v>121</v>
      </c>
      <c r="M1303" s="959" t="s">
        <v>27</v>
      </c>
      <c r="N1303" s="679">
        <f t="shared" ca="1" si="218"/>
        <v>4187246.4798644953</v>
      </c>
      <c r="O1303" s="679">
        <f t="shared" ca="1" si="226"/>
        <v>25294.798559385188</v>
      </c>
      <c r="P1303" s="679">
        <f t="shared" ca="1" si="226"/>
        <v>4161951.68130511</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HUM_ASR_FY_2022</v>
      </c>
      <c r="AB1303" s="958">
        <f t="shared" si="221"/>
        <v>45032</v>
      </c>
      <c r="AC1303" t="str">
        <f t="shared" si="222"/>
        <v>Unaudited</v>
      </c>
    </row>
    <row r="1304" spans="1:29" x14ac:dyDescent="0.25">
      <c r="A1304" t="s">
        <v>420</v>
      </c>
      <c r="B1304" t="s">
        <v>1385</v>
      </c>
      <c r="C1304" t="s">
        <v>1386</v>
      </c>
      <c r="D1304">
        <v>1900</v>
      </c>
      <c r="E1304" s="958">
        <v>1</v>
      </c>
      <c r="F1304" t="s">
        <v>440</v>
      </c>
      <c r="G1304" s="958">
        <v>274</v>
      </c>
      <c r="H1304" t="s">
        <v>382</v>
      </c>
      <c r="I1304" s="938" t="s">
        <v>488</v>
      </c>
      <c r="J1304" s="938" t="s">
        <v>450</v>
      </c>
      <c r="K1304" s="938" t="s">
        <v>435</v>
      </c>
      <c r="L1304" s="938" t="s">
        <v>122</v>
      </c>
      <c r="M1304" s="959" t="s">
        <v>97</v>
      </c>
      <c r="N1304" s="679">
        <f t="shared" ca="1" si="218"/>
        <v>176847.62268135726</v>
      </c>
      <c r="O1304" s="679">
        <f t="shared" ca="1" si="226"/>
        <v>0</v>
      </c>
      <c r="P1304" s="679">
        <f t="shared" ca="1" si="226"/>
        <v>176847.62268135726</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HUM_ASR_FY_2022</v>
      </c>
      <c r="AB1304" s="958">
        <f t="shared" si="221"/>
        <v>45032</v>
      </c>
      <c r="AC1304" t="str">
        <f t="shared" si="222"/>
        <v>Unaudited</v>
      </c>
    </row>
    <row r="1305" spans="1:29" x14ac:dyDescent="0.25">
      <c r="A1305" t="s">
        <v>420</v>
      </c>
      <c r="B1305" t="s">
        <v>1385</v>
      </c>
      <c r="C1305" t="s">
        <v>1386</v>
      </c>
      <c r="D1305">
        <v>1900</v>
      </c>
      <c r="E1305" s="958">
        <v>1</v>
      </c>
      <c r="F1305" t="s">
        <v>440</v>
      </c>
      <c r="G1305" s="958">
        <v>274</v>
      </c>
      <c r="H1305" t="s">
        <v>382</v>
      </c>
      <c r="I1305" s="959" t="s">
        <v>488</v>
      </c>
      <c r="J1305" s="959" t="s">
        <v>450</v>
      </c>
      <c r="K1305" s="959" t="s">
        <v>435</v>
      </c>
      <c r="L1305" s="938" t="s">
        <v>123</v>
      </c>
      <c r="M1305" s="959" t="s">
        <v>98</v>
      </c>
      <c r="N1305" s="679">
        <f t="shared" ca="1" si="218"/>
        <v>331021.57225404028</v>
      </c>
      <c r="O1305" s="679">
        <f t="shared" ca="1" si="226"/>
        <v>0</v>
      </c>
      <c r="P1305" s="679">
        <f t="shared" ca="1" si="226"/>
        <v>331021.57225404028</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HUM_ASR_FY_2022</v>
      </c>
      <c r="AB1305" s="958">
        <f t="shared" si="221"/>
        <v>45032</v>
      </c>
      <c r="AC1305" t="str">
        <f t="shared" si="222"/>
        <v>Unaudited</v>
      </c>
    </row>
    <row r="1306" spans="1:29" x14ac:dyDescent="0.25">
      <c r="A1306" t="s">
        <v>420</v>
      </c>
      <c r="B1306" t="s">
        <v>1385</v>
      </c>
      <c r="C1306" t="s">
        <v>1386</v>
      </c>
      <c r="D1306">
        <v>1900</v>
      </c>
      <c r="E1306" s="958">
        <v>1</v>
      </c>
      <c r="F1306" t="s">
        <v>440</v>
      </c>
      <c r="G1306" s="958">
        <v>274</v>
      </c>
      <c r="H1306" t="s">
        <v>382</v>
      </c>
      <c r="I1306" s="938" t="s">
        <v>488</v>
      </c>
      <c r="J1306" s="938" t="s">
        <v>450</v>
      </c>
      <c r="K1306" s="938" t="s">
        <v>435</v>
      </c>
      <c r="L1306" s="938" t="s">
        <v>124</v>
      </c>
      <c r="M1306" s="959" t="s">
        <v>99</v>
      </c>
      <c r="N1306" s="679">
        <f t="shared" ca="1" si="218"/>
        <v>253659.57497597177</v>
      </c>
      <c r="O1306" s="679">
        <f t="shared" ca="1" si="226"/>
        <v>0</v>
      </c>
      <c r="P1306" s="679">
        <f t="shared" ca="1" si="226"/>
        <v>253659.57497597177</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HUM_ASR_FY_2022</v>
      </c>
      <c r="AB1306" s="958">
        <f t="shared" si="221"/>
        <v>45032</v>
      </c>
      <c r="AC1306" t="str">
        <f t="shared" si="222"/>
        <v>Unaudited</v>
      </c>
    </row>
    <row r="1307" spans="1:29" x14ac:dyDescent="0.25">
      <c r="A1307" t="s">
        <v>420</v>
      </c>
      <c r="B1307" t="s">
        <v>1385</v>
      </c>
      <c r="C1307" t="s">
        <v>1386</v>
      </c>
      <c r="D1307">
        <v>1900</v>
      </c>
      <c r="E1307" s="958">
        <v>1</v>
      </c>
      <c r="F1307" t="s">
        <v>440</v>
      </c>
      <c r="G1307" s="958">
        <v>274</v>
      </c>
      <c r="H1307" t="s">
        <v>382</v>
      </c>
      <c r="I1307" s="938" t="s">
        <v>488</v>
      </c>
      <c r="J1307" s="938" t="s">
        <v>450</v>
      </c>
      <c r="K1307" s="938" t="s">
        <v>435</v>
      </c>
      <c r="L1307" s="938" t="s">
        <v>125</v>
      </c>
      <c r="M1307" s="959" t="s">
        <v>100</v>
      </c>
      <c r="N1307" s="679">
        <f t="shared" ca="1" si="218"/>
        <v>531353.39218964195</v>
      </c>
      <c r="O1307" s="679">
        <f t="shared" ca="1" si="226"/>
        <v>6715.1742302743078</v>
      </c>
      <c r="P1307" s="679">
        <f t="shared" ca="1" si="226"/>
        <v>524638.21795936767</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HUM_ASR_FY_2022</v>
      </c>
      <c r="AB1307" s="958">
        <f t="shared" si="221"/>
        <v>45032</v>
      </c>
      <c r="AC1307" t="str">
        <f t="shared" si="222"/>
        <v>Unaudited</v>
      </c>
    </row>
    <row r="1308" spans="1:29" x14ac:dyDescent="0.25">
      <c r="A1308" t="s">
        <v>420</v>
      </c>
      <c r="B1308" t="s">
        <v>1385</v>
      </c>
      <c r="C1308" t="s">
        <v>1386</v>
      </c>
      <c r="D1308">
        <v>1900</v>
      </c>
      <c r="E1308" s="958">
        <v>1</v>
      </c>
      <c r="F1308" t="s">
        <v>440</v>
      </c>
      <c r="G1308" s="958">
        <v>274</v>
      </c>
      <c r="H1308" t="s">
        <v>382</v>
      </c>
      <c r="I1308" s="938" t="s">
        <v>488</v>
      </c>
      <c r="J1308" s="938" t="s">
        <v>450</v>
      </c>
      <c r="K1308" s="938" t="s">
        <v>435</v>
      </c>
      <c r="L1308" s="938" t="s">
        <v>126</v>
      </c>
      <c r="M1308" s="959" t="s">
        <v>28</v>
      </c>
      <c r="N1308" s="679">
        <f t="shared" ca="1" si="218"/>
        <v>11086.200105376462</v>
      </c>
      <c r="O1308" s="679">
        <f t="shared" ca="1" si="226"/>
        <v>0</v>
      </c>
      <c r="P1308" s="679">
        <f t="shared" ca="1" si="226"/>
        <v>11086.200105376462</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HUM_ASR_FY_2022</v>
      </c>
      <c r="AB1308" s="958">
        <f t="shared" si="221"/>
        <v>45032</v>
      </c>
      <c r="AC1308" t="str">
        <f t="shared" si="222"/>
        <v>Unaudited</v>
      </c>
    </row>
    <row r="1309" spans="1:29" x14ac:dyDescent="0.25">
      <c r="A1309" t="s">
        <v>420</v>
      </c>
      <c r="B1309" t="s">
        <v>1385</v>
      </c>
      <c r="C1309" t="s">
        <v>1386</v>
      </c>
      <c r="D1309">
        <v>1900</v>
      </c>
      <c r="E1309" s="958">
        <v>1</v>
      </c>
      <c r="F1309" t="s">
        <v>440</v>
      </c>
      <c r="G1309" s="958">
        <v>274</v>
      </c>
      <c r="H1309" t="s">
        <v>382</v>
      </c>
      <c r="I1309" s="959" t="s">
        <v>488</v>
      </c>
      <c r="J1309" s="959" t="s">
        <v>436</v>
      </c>
      <c r="K1309" s="959" t="s">
        <v>436</v>
      </c>
      <c r="L1309" s="938" t="s">
        <v>128</v>
      </c>
      <c r="M1309" s="959" t="s">
        <v>326</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HUM_ASR_FY_2022</v>
      </c>
      <c r="AB1309" s="958">
        <f t="shared" si="221"/>
        <v>45032</v>
      </c>
      <c r="AC1309" t="str">
        <f t="shared" si="222"/>
        <v>Unaudited</v>
      </c>
    </row>
    <row r="1310" spans="1:29" x14ac:dyDescent="0.25">
      <c r="A1310" t="s">
        <v>420</v>
      </c>
      <c r="B1310" t="s">
        <v>1385</v>
      </c>
      <c r="C1310" t="s">
        <v>1386</v>
      </c>
      <c r="D1310">
        <v>1900</v>
      </c>
      <c r="E1310" s="958">
        <v>1</v>
      </c>
      <c r="F1310" t="s">
        <v>440</v>
      </c>
      <c r="G1310" s="958">
        <v>274</v>
      </c>
      <c r="H1310" t="s">
        <v>382</v>
      </c>
      <c r="I1310" s="959" t="s">
        <v>488</v>
      </c>
      <c r="J1310" s="959" t="s">
        <v>436</v>
      </c>
      <c r="K1310" s="959" t="s">
        <v>436</v>
      </c>
      <c r="L1310" s="938" t="s">
        <v>129</v>
      </c>
      <c r="M1310" s="959" t="s">
        <v>325</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HUM_ASR_FY_2022</v>
      </c>
      <c r="AB1310" s="958">
        <f t="shared" si="221"/>
        <v>45032</v>
      </c>
      <c r="AC1310" t="str">
        <f t="shared" si="222"/>
        <v>Unaudited</v>
      </c>
    </row>
    <row r="1311" spans="1:29" ht="30" x14ac:dyDescent="0.25">
      <c r="A1311" t="s">
        <v>420</v>
      </c>
      <c r="B1311" t="s">
        <v>1385</v>
      </c>
      <c r="C1311" t="s">
        <v>1386</v>
      </c>
      <c r="D1311">
        <v>1900</v>
      </c>
      <c r="E1311" s="958">
        <v>1</v>
      </c>
      <c r="F1311" t="s">
        <v>440</v>
      </c>
      <c r="G1311" s="958">
        <v>274</v>
      </c>
      <c r="H1311" t="s">
        <v>382</v>
      </c>
      <c r="I1311" s="959" t="s">
        <v>488</v>
      </c>
      <c r="J1311" s="959" t="s">
        <v>436</v>
      </c>
      <c r="K1311" s="959" t="s">
        <v>436</v>
      </c>
      <c r="L1311" s="938" t="s">
        <v>130</v>
      </c>
      <c r="M1311" s="959" t="s">
        <v>179</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HUM_ASR_FY_2022</v>
      </c>
      <c r="AB1311" s="958">
        <f t="shared" si="221"/>
        <v>45032</v>
      </c>
      <c r="AC1311" t="str">
        <f t="shared" si="222"/>
        <v>Unaudited</v>
      </c>
    </row>
    <row r="1312" spans="1:29" x14ac:dyDescent="0.25">
      <c r="A1312" t="s">
        <v>420</v>
      </c>
      <c r="B1312" t="s">
        <v>1385</v>
      </c>
      <c r="C1312" t="s">
        <v>1386</v>
      </c>
      <c r="D1312">
        <v>1900</v>
      </c>
      <c r="E1312" s="958">
        <v>1</v>
      </c>
      <c r="F1312" t="s">
        <v>440</v>
      </c>
      <c r="G1312" s="958">
        <v>274</v>
      </c>
      <c r="H1312" t="s">
        <v>382</v>
      </c>
      <c r="I1312" s="959" t="s">
        <v>488</v>
      </c>
      <c r="J1312" s="959" t="s">
        <v>436</v>
      </c>
      <c r="K1312" s="959" t="s">
        <v>436</v>
      </c>
      <c r="L1312" s="938" t="s">
        <v>131</v>
      </c>
      <c r="M1312" s="959" t="s">
        <v>494</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HUM_ASR_FY_2022</v>
      </c>
      <c r="AB1312" s="958">
        <f t="shared" si="221"/>
        <v>45032</v>
      </c>
      <c r="AC1312" t="str">
        <f t="shared" si="222"/>
        <v>Unaudited</v>
      </c>
    </row>
    <row r="1313" spans="1:29" x14ac:dyDescent="0.25">
      <c r="A1313" t="s">
        <v>420</v>
      </c>
      <c r="B1313" t="s">
        <v>1385</v>
      </c>
      <c r="C1313" t="s">
        <v>1386</v>
      </c>
      <c r="D1313">
        <v>1900</v>
      </c>
      <c r="E1313" s="958">
        <v>1</v>
      </c>
      <c r="F1313" t="s">
        <v>440</v>
      </c>
      <c r="G1313" s="958">
        <v>274</v>
      </c>
      <c r="H1313" t="s">
        <v>382</v>
      </c>
      <c r="I1313" s="959" t="s">
        <v>488</v>
      </c>
      <c r="J1313" s="959" t="s">
        <v>436</v>
      </c>
      <c r="K1313" s="959" t="s">
        <v>436</v>
      </c>
      <c r="L1313" s="954" t="s">
        <v>132</v>
      </c>
      <c r="M1313" s="959" t="s">
        <v>495</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HUM_ASR_FY_2022</v>
      </c>
      <c r="AB1313" s="958">
        <f t="shared" si="221"/>
        <v>45032</v>
      </c>
      <c r="AC1313" t="str">
        <f t="shared" si="222"/>
        <v>Unaudited</v>
      </c>
    </row>
    <row r="1314" spans="1:29" x14ac:dyDescent="0.25">
      <c r="A1314" t="s">
        <v>420</v>
      </c>
      <c r="B1314" t="s">
        <v>1385</v>
      </c>
      <c r="C1314" t="s">
        <v>1386</v>
      </c>
      <c r="D1314">
        <v>1900</v>
      </c>
      <c r="E1314" s="958">
        <v>1</v>
      </c>
      <c r="F1314" t="s">
        <v>440</v>
      </c>
      <c r="G1314" s="958">
        <v>274</v>
      </c>
      <c r="H1314" t="s">
        <v>382</v>
      </c>
      <c r="I1314" s="959" t="s">
        <v>488</v>
      </c>
      <c r="J1314" s="959" t="s">
        <v>436</v>
      </c>
      <c r="K1314" s="959" t="s">
        <v>436</v>
      </c>
      <c r="L1314" s="938" t="s">
        <v>133</v>
      </c>
      <c r="M1314" s="959" t="s">
        <v>496</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HUM_ASR_FY_2022</v>
      </c>
      <c r="AB1314" s="958">
        <f t="shared" si="221"/>
        <v>45032</v>
      </c>
      <c r="AC1314" t="str">
        <f t="shared" si="222"/>
        <v>Unaudited</v>
      </c>
    </row>
    <row r="1315" spans="1:29" x14ac:dyDescent="0.25">
      <c r="A1315" t="s">
        <v>420</v>
      </c>
      <c r="B1315" t="s">
        <v>1385</v>
      </c>
      <c r="C1315" t="s">
        <v>1386</v>
      </c>
      <c r="D1315">
        <v>1900</v>
      </c>
      <c r="E1315" s="958">
        <v>1</v>
      </c>
      <c r="F1315" t="s">
        <v>440</v>
      </c>
      <c r="G1315" s="958">
        <v>274</v>
      </c>
      <c r="H1315" t="s">
        <v>382</v>
      </c>
      <c r="I1315" s="938" t="s">
        <v>489</v>
      </c>
      <c r="J1315" s="938" t="s">
        <v>26</v>
      </c>
      <c r="K1315" s="938" t="s">
        <v>26</v>
      </c>
      <c r="L1315" s="938" t="s">
        <v>269</v>
      </c>
      <c r="M1315" s="959" t="s">
        <v>26</v>
      </c>
      <c r="N1315" s="679">
        <f t="shared" ca="1" si="218"/>
        <v>1377141.6945065425</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HUM_ASR_FY_2022</v>
      </c>
      <c r="AB1315" s="958">
        <f t="shared" si="221"/>
        <v>45032</v>
      </c>
      <c r="AC1315" t="str">
        <f t="shared" si="222"/>
        <v>Unaudited</v>
      </c>
    </row>
    <row r="1316" spans="1:29" x14ac:dyDescent="0.25">
      <c r="A1316" t="s">
        <v>420</v>
      </c>
      <c r="B1316" t="s">
        <v>1385</v>
      </c>
      <c r="C1316" t="s">
        <v>1386</v>
      </c>
      <c r="D1316">
        <v>1900</v>
      </c>
      <c r="E1316" s="958">
        <v>1</v>
      </c>
      <c r="F1316" t="s">
        <v>441</v>
      </c>
      <c r="G1316" s="958">
        <v>366</v>
      </c>
      <c r="H1316" t="s">
        <v>382</v>
      </c>
      <c r="I1316" s="959" t="s">
        <v>432</v>
      </c>
      <c r="J1316" s="959" t="s">
        <v>432</v>
      </c>
      <c r="K1316" s="959" t="s">
        <v>432</v>
      </c>
      <c r="L1316" s="938"/>
      <c r="M1316" s="959" t="s">
        <v>432</v>
      </c>
      <c r="N1316" s="679">
        <f t="shared" ca="1" si="218"/>
        <v>201267.59354838703</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166478.29247311823</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5998.6311827956943</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12803.769892473119</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3546.4193548387093</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5637.0924731182804</v>
      </c>
      <c r="T1316" s="679">
        <f t="shared" ca="1" si="228"/>
        <v>719</v>
      </c>
      <c r="U1316" s="679">
        <f t="shared" ca="1" si="228"/>
        <v>42</v>
      </c>
      <c r="V1316" s="679">
        <f t="shared" ca="1" si="228"/>
        <v>297</v>
      </c>
      <c r="W1316" s="679">
        <f t="shared" ca="1" si="223"/>
        <v>6</v>
      </c>
      <c r="X1316" s="679">
        <f t="shared" ca="1" si="228"/>
        <v>5191.3881720430118</v>
      </c>
      <c r="Y1316" s="679">
        <f t="shared" ca="1" si="228"/>
        <v>548</v>
      </c>
      <c r="Z1316" s="679">
        <f t="shared" ca="1" si="228"/>
        <v>0</v>
      </c>
      <c r="AA1316" t="str">
        <f t="shared" si="220"/>
        <v>HUM_ASR_FY_2022</v>
      </c>
      <c r="AB1316" s="958">
        <f t="shared" si="221"/>
        <v>45032</v>
      </c>
      <c r="AC1316" t="str">
        <f t="shared" si="222"/>
        <v>Unaudited</v>
      </c>
    </row>
    <row r="1317" spans="1:29" x14ac:dyDescent="0.25">
      <c r="A1317" t="s">
        <v>420</v>
      </c>
      <c r="B1317" t="s">
        <v>1385</v>
      </c>
      <c r="C1317" t="s">
        <v>1386</v>
      </c>
      <c r="D1317">
        <v>1900</v>
      </c>
      <c r="E1317" s="958">
        <v>1</v>
      </c>
      <c r="F1317" t="s">
        <v>441</v>
      </c>
      <c r="G1317" s="958">
        <v>366</v>
      </c>
      <c r="H1317" t="s">
        <v>382</v>
      </c>
      <c r="I1317" s="938" t="s">
        <v>487</v>
      </c>
      <c r="J1317" s="938" t="s">
        <v>12</v>
      </c>
      <c r="K1317" s="938" t="s">
        <v>12</v>
      </c>
      <c r="L1317" s="938">
        <v>1.1000000000000001</v>
      </c>
      <c r="M1317" s="938" t="s">
        <v>12</v>
      </c>
      <c r="N1317" s="679">
        <f t="shared" ca="1" si="218"/>
        <v>55972753.089999996</v>
      </c>
      <c r="O1317" s="679">
        <f t="shared" ca="1" si="228"/>
        <v>30916828.379999988</v>
      </c>
      <c r="P1317" s="679">
        <f t="shared" ca="1" si="228"/>
        <v>2994343.2800000007</v>
      </c>
      <c r="Q1317" s="679">
        <f t="shared" ca="1" si="228"/>
        <v>12891316.830000002</v>
      </c>
      <c r="R1317" s="679">
        <f t="shared" ca="1" si="228"/>
        <v>5177252.08</v>
      </c>
      <c r="S1317" s="679">
        <f t="shared" ca="1" si="228"/>
        <v>1031959.5600000002</v>
      </c>
      <c r="T1317" s="679">
        <f t="shared" ca="1" si="228"/>
        <v>223744.19999999998</v>
      </c>
      <c r="U1317" s="679">
        <f t="shared" ca="1" si="228"/>
        <v>8078.2799999999988</v>
      </c>
      <c r="V1317" s="679">
        <f t="shared" ca="1" si="228"/>
        <v>695938.11</v>
      </c>
      <c r="W1317" s="679">
        <f t="shared" ca="1" si="223"/>
        <v>178359.72</v>
      </c>
      <c r="X1317" s="679">
        <f t="shared" ca="1" si="228"/>
        <v>661325.44000000018</v>
      </c>
      <c r="Y1317" s="679">
        <f t="shared" ca="1" si="228"/>
        <v>1193607.21</v>
      </c>
      <c r="Z1317" s="679">
        <f t="shared" ca="1" si="228"/>
        <v>0</v>
      </c>
      <c r="AA1317" t="str">
        <f t="shared" si="220"/>
        <v>HUM_ASR_FY_2022</v>
      </c>
      <c r="AB1317" s="958">
        <f t="shared" si="221"/>
        <v>45032</v>
      </c>
      <c r="AC1317" t="str">
        <f t="shared" si="222"/>
        <v>Unaudited</v>
      </c>
    </row>
    <row r="1318" spans="1:29" x14ac:dyDescent="0.25">
      <c r="A1318" t="s">
        <v>420</v>
      </c>
      <c r="B1318" t="s">
        <v>1385</v>
      </c>
      <c r="C1318" t="s">
        <v>1386</v>
      </c>
      <c r="D1318">
        <v>1900</v>
      </c>
      <c r="E1318" s="958">
        <v>1</v>
      </c>
      <c r="F1318" t="s">
        <v>441</v>
      </c>
      <c r="G1318" s="958">
        <v>366</v>
      </c>
      <c r="H1318" t="s">
        <v>382</v>
      </c>
      <c r="I1318" s="938" t="s">
        <v>487</v>
      </c>
      <c r="J1318" s="938" t="s">
        <v>12</v>
      </c>
      <c r="K1318" s="938" t="s">
        <v>1328</v>
      </c>
      <c r="L1318" s="938" t="s">
        <v>1319</v>
      </c>
      <c r="M1318" s="959" t="s">
        <v>1328</v>
      </c>
      <c r="N1318" s="679">
        <f t="shared" ca="1" si="218"/>
        <v>116276.24229513717</v>
      </c>
      <c r="O1318" s="679">
        <f t="shared" ca="1" si="228"/>
        <v>96177.779697213147</v>
      </c>
      <c r="P1318" s="679">
        <f t="shared" ca="1" si="228"/>
        <v>3465.5270654996471</v>
      </c>
      <c r="Q1318" s="679">
        <f t="shared" ca="1" si="228"/>
        <v>7396.9893715178159</v>
      </c>
      <c r="R1318" s="679">
        <f t="shared" ca="1" si="228"/>
        <v>2048.8361236567011</v>
      </c>
      <c r="S1318" s="679">
        <f t="shared" ca="1" si="228"/>
        <v>3256.6590512089324</v>
      </c>
      <c r="T1318" s="679">
        <f t="shared" ca="1" si="228"/>
        <v>415.38042332733812</v>
      </c>
      <c r="U1318" s="679">
        <f t="shared" ca="1" si="228"/>
        <v>24.26422500660389</v>
      </c>
      <c r="V1318" s="679">
        <f t="shared" ca="1" si="228"/>
        <v>171.58273397527037</v>
      </c>
      <c r="W1318" s="679">
        <f t="shared" ca="1" si="223"/>
        <v>3.4663178580862701</v>
      </c>
      <c r="X1318" s="679">
        <f t="shared" ca="1" si="228"/>
        <v>2999.1669215017555</v>
      </c>
      <c r="Y1318" s="679">
        <f t="shared" ca="1" si="228"/>
        <v>316.59036437187933</v>
      </c>
      <c r="Z1318" s="679">
        <f t="shared" ca="1" si="228"/>
        <v>0</v>
      </c>
      <c r="AA1318" t="str">
        <f t="shared" si="220"/>
        <v>HUM_ASR_FY_2022</v>
      </c>
      <c r="AB1318" s="958">
        <f t="shared" si="221"/>
        <v>45032</v>
      </c>
      <c r="AC1318" t="str">
        <f t="shared" si="222"/>
        <v>Unaudited</v>
      </c>
    </row>
    <row r="1319" spans="1:29" x14ac:dyDescent="0.25">
      <c r="A1319" t="s">
        <v>420</v>
      </c>
      <c r="B1319" t="s">
        <v>1385</v>
      </c>
      <c r="C1319" t="s">
        <v>1386</v>
      </c>
      <c r="D1319">
        <v>1900</v>
      </c>
      <c r="E1319" s="958">
        <v>1</v>
      </c>
      <c r="F1319" t="s">
        <v>441</v>
      </c>
      <c r="G1319" s="958">
        <v>366</v>
      </c>
      <c r="H1319" t="s">
        <v>382</v>
      </c>
      <c r="I1319" s="938" t="s">
        <v>487</v>
      </c>
      <c r="J1319" s="938" t="s">
        <v>490</v>
      </c>
      <c r="K1319" s="938" t="s">
        <v>491</v>
      </c>
      <c r="L1319" s="938" t="s">
        <v>63</v>
      </c>
      <c r="M1319" s="959" t="s">
        <v>343</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HUM_ASR_FY_2022</v>
      </c>
      <c r="AB1319" s="958">
        <f t="shared" si="221"/>
        <v>45032</v>
      </c>
      <c r="AC1319" t="str">
        <f t="shared" si="222"/>
        <v>Unaudited</v>
      </c>
    </row>
    <row r="1320" spans="1:29" x14ac:dyDescent="0.25">
      <c r="A1320" t="s">
        <v>420</v>
      </c>
      <c r="B1320" t="s">
        <v>1385</v>
      </c>
      <c r="C1320" t="s">
        <v>1386</v>
      </c>
      <c r="D1320">
        <v>1900</v>
      </c>
      <c r="E1320" s="958">
        <v>1</v>
      </c>
      <c r="F1320" t="s">
        <v>441</v>
      </c>
      <c r="G1320" s="958">
        <v>366</v>
      </c>
      <c r="H1320" t="s">
        <v>382</v>
      </c>
      <c r="I1320" s="938" t="s">
        <v>487</v>
      </c>
      <c r="J1320" s="938" t="s">
        <v>490</v>
      </c>
      <c r="K1320" s="938" t="s">
        <v>1019</v>
      </c>
      <c r="L1320" s="938" t="s">
        <v>915</v>
      </c>
      <c r="M1320" s="959" t="s">
        <v>916</v>
      </c>
      <c r="N1320" s="679">
        <f t="shared" ca="1" si="218"/>
        <v>1785615.0300000184</v>
      </c>
      <c r="O1320" s="679">
        <f t="shared" ca="1" si="228"/>
        <v>1687055.0400000182</v>
      </c>
      <c r="P1320" s="679">
        <f t="shared" ca="1" si="228"/>
        <v>69357.030000000013</v>
      </c>
      <c r="Q1320" s="679">
        <f t="shared" ca="1" si="228"/>
        <v>18251.849999999999</v>
      </c>
      <c r="R1320" s="679">
        <f t="shared" ca="1" si="228"/>
        <v>7300.74</v>
      </c>
      <c r="S1320" s="679">
        <f t="shared" ca="1" si="228"/>
        <v>0</v>
      </c>
      <c r="T1320" s="679">
        <f t="shared" ca="1" si="228"/>
        <v>0</v>
      </c>
      <c r="U1320" s="679">
        <f t="shared" ca="1" si="228"/>
        <v>0</v>
      </c>
      <c r="V1320" s="679">
        <f t="shared" ca="1" si="228"/>
        <v>3650.37</v>
      </c>
      <c r="W1320" s="679">
        <f t="shared" ca="1" si="223"/>
        <v>0</v>
      </c>
      <c r="X1320" s="679">
        <f t="shared" ca="1" si="228"/>
        <v>0</v>
      </c>
      <c r="Y1320" s="679">
        <f t="shared" ca="1" si="228"/>
        <v>0</v>
      </c>
      <c r="Z1320" s="679">
        <f t="shared" ca="1" si="228"/>
        <v>0</v>
      </c>
      <c r="AA1320" t="str">
        <f t="shared" si="220"/>
        <v>HUM_ASR_FY_2022</v>
      </c>
      <c r="AB1320" s="958">
        <f t="shared" si="221"/>
        <v>45032</v>
      </c>
      <c r="AC1320" t="str">
        <f t="shared" si="222"/>
        <v>Unaudited</v>
      </c>
    </row>
    <row r="1321" spans="1:29" x14ac:dyDescent="0.25">
      <c r="A1321" t="s">
        <v>420</v>
      </c>
      <c r="B1321" t="s">
        <v>1385</v>
      </c>
      <c r="C1321" t="s">
        <v>1386</v>
      </c>
      <c r="D1321">
        <v>1900</v>
      </c>
      <c r="E1321" s="958">
        <v>1</v>
      </c>
      <c r="F1321" t="s">
        <v>441</v>
      </c>
      <c r="G1321" s="958">
        <v>366</v>
      </c>
      <c r="H1321" t="s">
        <v>382</v>
      </c>
      <c r="I1321" s="938" t="s">
        <v>487</v>
      </c>
      <c r="J1321" s="938" t="s">
        <v>13</v>
      </c>
      <c r="K1321" s="938" t="s">
        <v>492</v>
      </c>
      <c r="L1321" s="944" t="s">
        <v>94</v>
      </c>
      <c r="M1321" s="960" t="s">
        <v>146</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HUM_ASR_FY_2022</v>
      </c>
      <c r="AB1321" s="958">
        <f t="shared" si="221"/>
        <v>45032</v>
      </c>
      <c r="AC1321" t="str">
        <f t="shared" si="222"/>
        <v>Unaudited</v>
      </c>
    </row>
    <row r="1322" spans="1:29" x14ac:dyDescent="0.25">
      <c r="A1322" t="s">
        <v>420</v>
      </c>
      <c r="B1322" t="s">
        <v>1385</v>
      </c>
      <c r="C1322" t="s">
        <v>1386</v>
      </c>
      <c r="D1322">
        <v>1900</v>
      </c>
      <c r="E1322" s="958">
        <v>1</v>
      </c>
      <c r="F1322" t="s">
        <v>441</v>
      </c>
      <c r="G1322" s="958">
        <v>366</v>
      </c>
      <c r="H1322" t="s">
        <v>382</v>
      </c>
      <c r="I1322" s="938" t="s">
        <v>487</v>
      </c>
      <c r="J1322" s="938" t="s">
        <v>13</v>
      </c>
      <c r="K1322" s="938" t="s">
        <v>13</v>
      </c>
      <c r="L1322" s="938" t="s">
        <v>35</v>
      </c>
      <c r="M1322" s="959" t="s">
        <v>13</v>
      </c>
      <c r="N1322" s="679">
        <f t="shared" ca="1" si="218"/>
        <v>19438.967086359306</v>
      </c>
      <c r="O1322" s="679">
        <f t="shared" ca="1" si="228"/>
        <v>16078.922547460343</v>
      </c>
      <c r="P1322" s="679">
        <f t="shared" ca="1" si="228"/>
        <v>579.36398040919801</v>
      </c>
      <c r="Q1322" s="679">
        <f t="shared" ca="1" si="228"/>
        <v>1236.6226332470494</v>
      </c>
      <c r="R1322" s="679">
        <f t="shared" ca="1" si="228"/>
        <v>342.52274744152305</v>
      </c>
      <c r="S1322" s="679">
        <f t="shared" ca="1" si="228"/>
        <v>544.44559660999744</v>
      </c>
      <c r="T1322" s="679">
        <f t="shared" ca="1" si="228"/>
        <v>69.442959438635143</v>
      </c>
      <c r="U1322" s="679">
        <f t="shared" ca="1" si="228"/>
        <v>4.0564732912693682</v>
      </c>
      <c r="V1322" s="679">
        <f t="shared" ca="1" si="228"/>
        <v>28.685061131119102</v>
      </c>
      <c r="W1322" s="679">
        <f t="shared" ca="1" si="223"/>
        <v>0.57949618446705264</v>
      </c>
      <c r="X1322" s="679">
        <f t="shared" ca="1" si="228"/>
        <v>501.3982729643854</v>
      </c>
      <c r="Y1322" s="679">
        <f t="shared" ca="1" si="228"/>
        <v>52.927318181324132</v>
      </c>
      <c r="Z1322" s="679">
        <f t="shared" ca="1" si="228"/>
        <v>0</v>
      </c>
      <c r="AA1322" t="str">
        <f t="shared" si="220"/>
        <v>HUM_ASR_FY_2022</v>
      </c>
      <c r="AB1322" s="958">
        <f t="shared" si="221"/>
        <v>45032</v>
      </c>
      <c r="AC1322" t="str">
        <f t="shared" si="222"/>
        <v>Unaudited</v>
      </c>
    </row>
    <row r="1323" spans="1:29" x14ac:dyDescent="0.25">
      <c r="A1323" t="s">
        <v>420</v>
      </c>
      <c r="B1323" t="s">
        <v>1385</v>
      </c>
      <c r="C1323" t="s">
        <v>1386</v>
      </c>
      <c r="D1323">
        <v>1900</v>
      </c>
      <c r="E1323" s="958">
        <v>1</v>
      </c>
      <c r="F1323" t="s">
        <v>441</v>
      </c>
      <c r="G1323" s="958">
        <v>366</v>
      </c>
      <c r="H1323" t="s">
        <v>382</v>
      </c>
      <c r="I1323" s="938" t="s">
        <v>488</v>
      </c>
      <c r="J1323" s="938" t="s">
        <v>444</v>
      </c>
      <c r="K1323" s="938" t="s">
        <v>0</v>
      </c>
      <c r="L1323" s="938">
        <v>2.1</v>
      </c>
      <c r="M1323" s="959" t="s">
        <v>147</v>
      </c>
      <c r="N1323" s="679">
        <f t="shared" ca="1" si="218"/>
        <v>10806503.650000002</v>
      </c>
      <c r="O1323" s="679">
        <f t="shared" ca="1" si="228"/>
        <v>6315264.2200000007</v>
      </c>
      <c r="P1323" s="679">
        <f t="shared" ca="1" si="228"/>
        <v>213059.16</v>
      </c>
      <c r="Q1323" s="679">
        <f t="shared" ca="1" si="228"/>
        <v>2581019.3400000003</v>
      </c>
      <c r="R1323" s="679">
        <f t="shared" ca="1" si="228"/>
        <v>959427.81</v>
      </c>
      <c r="S1323" s="679">
        <f t="shared" ca="1" si="228"/>
        <v>92389.07</v>
      </c>
      <c r="T1323" s="679">
        <f t="shared" ca="1" si="228"/>
        <v>215322.31</v>
      </c>
      <c r="U1323" s="679">
        <f t="shared" ca="1" si="228"/>
        <v>0</v>
      </c>
      <c r="V1323" s="679">
        <f t="shared" ca="1" si="228"/>
        <v>12636.05</v>
      </c>
      <c r="W1323" s="679">
        <f t="shared" ca="1" si="223"/>
        <v>0</v>
      </c>
      <c r="X1323" s="679">
        <f t="shared" ca="1" si="228"/>
        <v>28087.620000000003</v>
      </c>
      <c r="Y1323" s="679">
        <f t="shared" ca="1" si="228"/>
        <v>389298.07</v>
      </c>
      <c r="Z1323" s="679">
        <f t="shared" ca="1" si="228"/>
        <v>0</v>
      </c>
      <c r="AA1323" t="str">
        <f t="shared" si="220"/>
        <v>HUM_ASR_FY_2022</v>
      </c>
      <c r="AB1323" s="958">
        <f t="shared" si="221"/>
        <v>45032</v>
      </c>
      <c r="AC1323" t="str">
        <f t="shared" si="222"/>
        <v>Unaudited</v>
      </c>
    </row>
    <row r="1324" spans="1:29" ht="30" x14ac:dyDescent="0.25">
      <c r="A1324" t="s">
        <v>420</v>
      </c>
      <c r="B1324" t="s">
        <v>1385</v>
      </c>
      <c r="C1324" t="s">
        <v>1386</v>
      </c>
      <c r="D1324">
        <v>1900</v>
      </c>
      <c r="E1324" s="958">
        <v>1</v>
      </c>
      <c r="F1324" t="s">
        <v>441</v>
      </c>
      <c r="G1324" s="958">
        <v>366</v>
      </c>
      <c r="H1324" t="s">
        <v>382</v>
      </c>
      <c r="I1324" s="938" t="s">
        <v>488</v>
      </c>
      <c r="J1324" s="938" t="s">
        <v>444</v>
      </c>
      <c r="K1324" s="938" t="s">
        <v>0</v>
      </c>
      <c r="L1324" s="938">
        <v>2.2000000000000002</v>
      </c>
      <c r="M1324" s="959" t="s">
        <v>148</v>
      </c>
      <c r="N1324" s="679">
        <f t="shared" ca="1" si="218"/>
        <v>937732.93069328088</v>
      </c>
      <c r="O1324" s="679">
        <f t="shared" ca="1" si="228"/>
        <v>548006.2207838163</v>
      </c>
      <c r="P1324" s="679">
        <f t="shared" ca="1" si="228"/>
        <v>18488.180542820493</v>
      </c>
      <c r="Q1324" s="679">
        <f t="shared" ca="1" si="228"/>
        <v>223967.61323207786</v>
      </c>
      <c r="R1324" s="679">
        <f t="shared" ca="1" si="228"/>
        <v>83254.221827791305</v>
      </c>
      <c r="S1324" s="679">
        <f t="shared" ca="1" si="228"/>
        <v>8017.0493788827516</v>
      </c>
      <c r="T1324" s="679">
        <f t="shared" ca="1" si="228"/>
        <v>18684.565085946844</v>
      </c>
      <c r="U1324" s="679">
        <f t="shared" ca="1" si="228"/>
        <v>0</v>
      </c>
      <c r="V1324" s="679">
        <f t="shared" ca="1" si="228"/>
        <v>1096.4915742092803</v>
      </c>
      <c r="W1324" s="679">
        <f t="shared" ca="1" si="223"/>
        <v>0</v>
      </c>
      <c r="X1324" s="679">
        <f t="shared" ca="1" si="228"/>
        <v>2437.2995255314804</v>
      </c>
      <c r="Y1324" s="679">
        <f t="shared" ca="1" si="228"/>
        <v>33781.288742204611</v>
      </c>
      <c r="Z1324" s="679">
        <f t="shared" ca="1" si="228"/>
        <v>0</v>
      </c>
      <c r="AA1324" t="str">
        <f t="shared" si="220"/>
        <v>HUM_ASR_FY_2022</v>
      </c>
      <c r="AB1324" s="958">
        <f t="shared" si="221"/>
        <v>45032</v>
      </c>
      <c r="AC1324" t="str">
        <f t="shared" si="222"/>
        <v>Unaudited</v>
      </c>
    </row>
    <row r="1325" spans="1:29" x14ac:dyDescent="0.25">
      <c r="A1325" t="s">
        <v>420</v>
      </c>
      <c r="B1325" t="s">
        <v>1385</v>
      </c>
      <c r="C1325" t="s">
        <v>1386</v>
      </c>
      <c r="D1325">
        <v>1900</v>
      </c>
      <c r="E1325" s="958">
        <v>1</v>
      </c>
      <c r="F1325" t="s">
        <v>441</v>
      </c>
      <c r="G1325" s="958">
        <v>366</v>
      </c>
      <c r="H1325" t="s">
        <v>382</v>
      </c>
      <c r="I1325" s="938" t="s">
        <v>488</v>
      </c>
      <c r="J1325" s="938" t="s">
        <v>444</v>
      </c>
      <c r="K1325" s="938" t="s">
        <v>0</v>
      </c>
      <c r="L1325" s="938">
        <v>2.2999999999999998</v>
      </c>
      <c r="M1325" s="959" t="s">
        <v>149</v>
      </c>
      <c r="N1325" s="679">
        <f t="shared" ca="1" si="218"/>
        <v>5190041.4800000219</v>
      </c>
      <c r="O1325" s="679">
        <f t="shared" ca="1" si="228"/>
        <v>3705597.1600000211</v>
      </c>
      <c r="P1325" s="679">
        <f t="shared" ca="1" si="228"/>
        <v>279419.48000000021</v>
      </c>
      <c r="Q1325" s="679">
        <f t="shared" ca="1" si="228"/>
        <v>773527.17000000016</v>
      </c>
      <c r="R1325" s="679">
        <f t="shared" ca="1" si="228"/>
        <v>307245.44000000018</v>
      </c>
      <c r="S1325" s="679">
        <f t="shared" ca="1" si="228"/>
        <v>20178.259999999998</v>
      </c>
      <c r="T1325" s="679">
        <f t="shared" ca="1" si="228"/>
        <v>8305.0400000000009</v>
      </c>
      <c r="U1325" s="679">
        <f t="shared" ca="1" si="228"/>
        <v>407.07</v>
      </c>
      <c r="V1325" s="679">
        <f t="shared" ca="1" si="228"/>
        <v>25020</v>
      </c>
      <c r="W1325" s="679">
        <f t="shared" ca="1" si="223"/>
        <v>827.33</v>
      </c>
      <c r="X1325" s="679">
        <f t="shared" ca="1" si="228"/>
        <v>13191.67</v>
      </c>
      <c r="Y1325" s="679">
        <f t="shared" ca="1" si="228"/>
        <v>56322.86</v>
      </c>
      <c r="Z1325" s="679">
        <f t="shared" ca="1" si="228"/>
        <v>0</v>
      </c>
      <c r="AA1325" t="str">
        <f t="shared" si="220"/>
        <v>HUM_ASR_FY_2022</v>
      </c>
      <c r="AB1325" s="958">
        <f t="shared" si="221"/>
        <v>45032</v>
      </c>
      <c r="AC1325" t="str">
        <f t="shared" si="222"/>
        <v>Unaudited</v>
      </c>
    </row>
    <row r="1326" spans="1:29" x14ac:dyDescent="0.25">
      <c r="A1326" t="s">
        <v>420</v>
      </c>
      <c r="B1326" t="s">
        <v>1385</v>
      </c>
      <c r="C1326" t="s">
        <v>1386</v>
      </c>
      <c r="D1326">
        <v>1900</v>
      </c>
      <c r="E1326" s="958">
        <v>1</v>
      </c>
      <c r="F1326" t="s">
        <v>441</v>
      </c>
      <c r="G1326" s="958">
        <v>366</v>
      </c>
      <c r="H1326" t="s">
        <v>382</v>
      </c>
      <c r="I1326" s="938" t="s">
        <v>488</v>
      </c>
      <c r="J1326" s="938" t="s">
        <v>444</v>
      </c>
      <c r="K1326" s="938" t="s">
        <v>0</v>
      </c>
      <c r="L1326" s="938">
        <v>2.4</v>
      </c>
      <c r="M1326" s="959" t="s">
        <v>150</v>
      </c>
      <c r="N1326" s="679">
        <f t="shared" ca="1" si="218"/>
        <v>1014458.2700000004</v>
      </c>
      <c r="O1326" s="679">
        <f t="shared" ca="1" si="228"/>
        <v>150223.96000000008</v>
      </c>
      <c r="P1326" s="679">
        <f t="shared" ca="1" si="228"/>
        <v>10567.580000000002</v>
      </c>
      <c r="Q1326" s="679">
        <f t="shared" ca="1" si="228"/>
        <v>517854.2300000001</v>
      </c>
      <c r="R1326" s="679">
        <f t="shared" ca="1" si="228"/>
        <v>74439.23</v>
      </c>
      <c r="S1326" s="679">
        <f t="shared" ca="1" si="228"/>
        <v>143497.62</v>
      </c>
      <c r="T1326" s="679">
        <f t="shared" ca="1" si="228"/>
        <v>0</v>
      </c>
      <c r="U1326" s="679">
        <f t="shared" ca="1" si="228"/>
        <v>0</v>
      </c>
      <c r="V1326" s="679">
        <f t="shared" ca="1" si="228"/>
        <v>3294.3099999999995</v>
      </c>
      <c r="W1326" s="679">
        <f t="shared" ca="1" si="223"/>
        <v>0</v>
      </c>
      <c r="X1326" s="679">
        <f t="shared" ca="1" si="228"/>
        <v>76375.790000000008</v>
      </c>
      <c r="Y1326" s="679">
        <f t="shared" ca="1" si="228"/>
        <v>38205.550000000003</v>
      </c>
      <c r="Z1326" s="679">
        <f t="shared" ca="1" si="228"/>
        <v>0</v>
      </c>
      <c r="AA1326" t="str">
        <f t="shared" si="220"/>
        <v>HUM_ASR_FY_2022</v>
      </c>
      <c r="AB1326" s="958">
        <f t="shared" si="221"/>
        <v>45032</v>
      </c>
      <c r="AC1326" t="str">
        <f t="shared" si="222"/>
        <v>Unaudited</v>
      </c>
    </row>
    <row r="1327" spans="1:29" ht="30" x14ac:dyDescent="0.25">
      <c r="A1327" t="s">
        <v>420</v>
      </c>
      <c r="B1327" t="s">
        <v>1385</v>
      </c>
      <c r="C1327" t="s">
        <v>1386</v>
      </c>
      <c r="D1327">
        <v>1900</v>
      </c>
      <c r="E1327" s="958">
        <v>1</v>
      </c>
      <c r="F1327" t="s">
        <v>441</v>
      </c>
      <c r="G1327" s="958">
        <v>366</v>
      </c>
      <c r="H1327" t="s">
        <v>382</v>
      </c>
      <c r="I1327" s="938" t="s">
        <v>488</v>
      </c>
      <c r="J1327" s="938" t="s">
        <v>444</v>
      </c>
      <c r="K1327" s="938" t="s">
        <v>0</v>
      </c>
      <c r="L1327" s="938">
        <v>2.5</v>
      </c>
      <c r="M1327" s="959" t="s">
        <v>151</v>
      </c>
      <c r="N1327" s="679">
        <f t="shared" ca="1" si="218"/>
        <v>538394.64849051787</v>
      </c>
      <c r="O1327" s="679">
        <f t="shared" ca="1" si="228"/>
        <v>79727.060768161173</v>
      </c>
      <c r="P1327" s="679">
        <f t="shared" ca="1" si="228"/>
        <v>5608.4401771355533</v>
      </c>
      <c r="Q1327" s="679">
        <f t="shared" ca="1" si="228"/>
        <v>274836.28886004136</v>
      </c>
      <c r="R1327" s="679">
        <f t="shared" ca="1" si="228"/>
        <v>39506.487605207069</v>
      </c>
      <c r="S1327" s="679">
        <f t="shared" ca="1" si="228"/>
        <v>76157.24861617609</v>
      </c>
      <c r="T1327" s="679">
        <f t="shared" ca="1" si="228"/>
        <v>0</v>
      </c>
      <c r="U1327" s="679">
        <f t="shared" ca="1" si="228"/>
        <v>0</v>
      </c>
      <c r="V1327" s="679">
        <f t="shared" ca="1" si="228"/>
        <v>1748.3606047874175</v>
      </c>
      <c r="W1327" s="679">
        <f t="shared" ca="1" si="223"/>
        <v>0</v>
      </c>
      <c r="X1327" s="679">
        <f t="shared" ca="1" si="228"/>
        <v>40534.26131588006</v>
      </c>
      <c r="Y1327" s="679">
        <f t="shared" ca="1" si="228"/>
        <v>20276.500543129194</v>
      </c>
      <c r="Z1327" s="679">
        <f t="shared" ca="1" si="228"/>
        <v>0</v>
      </c>
      <c r="AA1327" t="str">
        <f t="shared" si="220"/>
        <v>HUM_ASR_FY_2022</v>
      </c>
      <c r="AB1327" s="958">
        <f t="shared" si="221"/>
        <v>45032</v>
      </c>
      <c r="AC1327" t="str">
        <f t="shared" si="222"/>
        <v>Unaudited</v>
      </c>
    </row>
    <row r="1328" spans="1:29" x14ac:dyDescent="0.25">
      <c r="A1328" t="s">
        <v>420</v>
      </c>
      <c r="B1328" t="s">
        <v>1385</v>
      </c>
      <c r="C1328" t="s">
        <v>1386</v>
      </c>
      <c r="D1328">
        <v>1900</v>
      </c>
      <c r="E1328" s="958">
        <v>1</v>
      </c>
      <c r="F1328" t="s">
        <v>441</v>
      </c>
      <c r="G1328" s="958">
        <v>366</v>
      </c>
      <c r="H1328" t="s">
        <v>382</v>
      </c>
      <c r="I1328" s="938" t="s">
        <v>488</v>
      </c>
      <c r="J1328" s="938" t="s">
        <v>444</v>
      </c>
      <c r="K1328" s="938" t="s">
        <v>0</v>
      </c>
      <c r="L1328" s="938" t="s">
        <v>96</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HUM_ASR_FY_2022</v>
      </c>
      <c r="AB1328" s="958">
        <f t="shared" si="221"/>
        <v>45032</v>
      </c>
      <c r="AC1328" t="str">
        <f t="shared" si="222"/>
        <v>Unaudited</v>
      </c>
    </row>
    <row r="1329" spans="1:29" x14ac:dyDescent="0.25">
      <c r="A1329" t="s">
        <v>420</v>
      </c>
      <c r="B1329" t="s">
        <v>1385</v>
      </c>
      <c r="C1329" t="s">
        <v>1386</v>
      </c>
      <c r="D1329">
        <v>1900</v>
      </c>
      <c r="E1329" s="958">
        <v>1</v>
      </c>
      <c r="F1329" t="s">
        <v>441</v>
      </c>
      <c r="G1329" s="958">
        <v>366</v>
      </c>
      <c r="H1329" t="s">
        <v>382</v>
      </c>
      <c r="I1329" s="938" t="s">
        <v>488</v>
      </c>
      <c r="J1329" s="938" t="s">
        <v>444</v>
      </c>
      <c r="K1329" s="938" t="s">
        <v>0</v>
      </c>
      <c r="L1329" s="938" t="s">
        <v>152</v>
      </c>
      <c r="M1329" s="959" t="s">
        <v>451</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HUM_ASR_FY_2022</v>
      </c>
      <c r="AB1329" s="958">
        <f t="shared" si="221"/>
        <v>45032</v>
      </c>
      <c r="AC1329" t="str">
        <f t="shared" si="222"/>
        <v>Unaudited</v>
      </c>
    </row>
    <row r="1330" spans="1:29" x14ac:dyDescent="0.25">
      <c r="A1330" t="s">
        <v>420</v>
      </c>
      <c r="B1330" t="s">
        <v>1385</v>
      </c>
      <c r="C1330" t="s">
        <v>1386</v>
      </c>
      <c r="D1330">
        <v>1900</v>
      </c>
      <c r="E1330" s="958">
        <v>1</v>
      </c>
      <c r="F1330" t="s">
        <v>441</v>
      </c>
      <c r="G1330" s="958">
        <v>366</v>
      </c>
      <c r="H1330" t="s">
        <v>382</v>
      </c>
      <c r="I1330" s="938" t="s">
        <v>488</v>
      </c>
      <c r="J1330" s="938" t="s">
        <v>444</v>
      </c>
      <c r="K1330" s="938" t="s">
        <v>0</v>
      </c>
      <c r="L1330" s="938" t="s">
        <v>917</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HUM_ASR_FY_2022</v>
      </c>
      <c r="AB1330" s="958">
        <f t="shared" si="221"/>
        <v>45032</v>
      </c>
      <c r="AC1330" t="str">
        <f t="shared" si="222"/>
        <v>Unaudited</v>
      </c>
    </row>
    <row r="1331" spans="1:29" x14ac:dyDescent="0.25">
      <c r="A1331" t="s">
        <v>420</v>
      </c>
      <c r="B1331" t="s">
        <v>1385</v>
      </c>
      <c r="C1331" t="s">
        <v>1386</v>
      </c>
      <c r="D1331">
        <v>1900</v>
      </c>
      <c r="E1331" s="958">
        <v>1</v>
      </c>
      <c r="F1331" t="s">
        <v>441</v>
      </c>
      <c r="G1331" s="958">
        <v>366</v>
      </c>
      <c r="H1331" t="s">
        <v>382</v>
      </c>
      <c r="I1331" s="938" t="s">
        <v>488</v>
      </c>
      <c r="J1331" s="938" t="s">
        <v>444</v>
      </c>
      <c r="K1331" s="938" t="s">
        <v>53</v>
      </c>
      <c r="L1331" s="946">
        <v>3.1</v>
      </c>
      <c r="M1331" s="961" t="s">
        <v>33</v>
      </c>
      <c r="N1331" s="679">
        <f t="shared" ca="1" si="218"/>
        <v>9541156.2799999285</v>
      </c>
      <c r="O1331" s="679">
        <f t="shared" ca="1" si="228"/>
        <v>6151399.3999999128</v>
      </c>
      <c r="P1331" s="679">
        <f t="shared" ca="1" si="228"/>
        <v>387499.53000000183</v>
      </c>
      <c r="Q1331" s="679">
        <f t="shared" ca="1" si="228"/>
        <v>1960451.3700000132</v>
      </c>
      <c r="R1331" s="679">
        <f t="shared" ca="1" si="228"/>
        <v>561400.07000000123</v>
      </c>
      <c r="S1331" s="679">
        <f t="shared" ca="1" si="228"/>
        <v>96768.250000000015</v>
      </c>
      <c r="T1331" s="679">
        <f t="shared" ca="1" si="228"/>
        <v>29558.640000000003</v>
      </c>
      <c r="U1331" s="679">
        <f t="shared" ca="1" si="228"/>
        <v>203.5</v>
      </c>
      <c r="V1331" s="679">
        <f t="shared" ca="1" si="228"/>
        <v>85345.45</v>
      </c>
      <c r="W1331" s="679">
        <f t="shared" ca="1" si="223"/>
        <v>7035.8600000000006</v>
      </c>
      <c r="X1331" s="679">
        <f t="shared" ca="1" si="228"/>
        <v>107535.22999999927</v>
      </c>
      <c r="Y1331" s="679">
        <f t="shared" ca="1" si="228"/>
        <v>153958.97999999981</v>
      </c>
      <c r="Z1331" s="679">
        <f t="shared" ca="1" si="228"/>
        <v>0</v>
      </c>
      <c r="AA1331" t="str">
        <f t="shared" si="220"/>
        <v>HUM_ASR_FY_2022</v>
      </c>
      <c r="AB1331" s="958">
        <f t="shared" si="221"/>
        <v>45032</v>
      </c>
      <c r="AC1331" t="str">
        <f t="shared" si="222"/>
        <v>Unaudited</v>
      </c>
    </row>
    <row r="1332" spans="1:29" x14ac:dyDescent="0.25">
      <c r="A1332" t="s">
        <v>420</v>
      </c>
      <c r="B1332" t="s">
        <v>1385</v>
      </c>
      <c r="C1332" t="s">
        <v>1386</v>
      </c>
      <c r="D1332">
        <v>1900</v>
      </c>
      <c r="E1332" s="958">
        <v>1</v>
      </c>
      <c r="F1332" t="s">
        <v>441</v>
      </c>
      <c r="G1332" s="958">
        <v>366</v>
      </c>
      <c r="H1332" t="s">
        <v>382</v>
      </c>
      <c r="I1332" s="938" t="s">
        <v>488</v>
      </c>
      <c r="J1332" s="938" t="s">
        <v>444</v>
      </c>
      <c r="K1332" s="938" t="s">
        <v>53</v>
      </c>
      <c r="L1332" s="948">
        <v>3.2</v>
      </c>
      <c r="M1332" s="962" t="s">
        <v>34</v>
      </c>
      <c r="N1332" s="679">
        <f t="shared" ca="1" si="218"/>
        <v>813933.01000000187</v>
      </c>
      <c r="O1332" s="679">
        <f t="shared" ca="1" si="228"/>
        <v>494206.08000000205</v>
      </c>
      <c r="P1332" s="679">
        <f t="shared" ca="1" si="228"/>
        <v>29773.64000000001</v>
      </c>
      <c r="Q1332" s="679">
        <f t="shared" ca="1" si="228"/>
        <v>174384.61999999991</v>
      </c>
      <c r="R1332" s="679">
        <f t="shared" ca="1" si="228"/>
        <v>66152.259999999995</v>
      </c>
      <c r="S1332" s="679">
        <f t="shared" ca="1" si="228"/>
        <v>7931.5899999999992</v>
      </c>
      <c r="T1332" s="679">
        <f t="shared" ca="1" si="228"/>
        <v>5814.61</v>
      </c>
      <c r="U1332" s="679">
        <f t="shared" ca="1" si="228"/>
        <v>26.839999999999996</v>
      </c>
      <c r="V1332" s="679">
        <f t="shared" ca="1" si="228"/>
        <v>2177.2099999999996</v>
      </c>
      <c r="W1332" s="679">
        <f t="shared" ca="1" si="223"/>
        <v>179.35</v>
      </c>
      <c r="X1332" s="679">
        <f t="shared" ca="1" si="228"/>
        <v>6038.0399999999991</v>
      </c>
      <c r="Y1332" s="679">
        <f t="shared" ca="1" si="228"/>
        <v>27248.769999999997</v>
      </c>
      <c r="Z1332" s="679">
        <f t="shared" ca="1" si="228"/>
        <v>0</v>
      </c>
      <c r="AA1332" t="str">
        <f t="shared" si="220"/>
        <v>HUM_ASR_FY_2022</v>
      </c>
      <c r="AB1332" s="958">
        <f t="shared" si="221"/>
        <v>45032</v>
      </c>
      <c r="AC1332" t="str">
        <f t="shared" si="222"/>
        <v>Unaudited</v>
      </c>
    </row>
    <row r="1333" spans="1:29" x14ac:dyDescent="0.25">
      <c r="A1333" t="s">
        <v>420</v>
      </c>
      <c r="B1333" t="s">
        <v>1385</v>
      </c>
      <c r="C1333" t="s">
        <v>1386</v>
      </c>
      <c r="D1333">
        <v>1900</v>
      </c>
      <c r="E1333" s="958">
        <v>1</v>
      </c>
      <c r="F1333" t="s">
        <v>441</v>
      </c>
      <c r="G1333" s="958">
        <v>366</v>
      </c>
      <c r="H1333" t="s">
        <v>382</v>
      </c>
      <c r="I1333" s="959" t="s">
        <v>488</v>
      </c>
      <c r="J1333" s="959" t="s">
        <v>444</v>
      </c>
      <c r="K1333" s="959" t="s">
        <v>53</v>
      </c>
      <c r="L1333" s="938">
        <v>3.3</v>
      </c>
      <c r="M1333" s="959" t="s">
        <v>54</v>
      </c>
      <c r="N1333" s="679">
        <f t="shared" ca="1" si="218"/>
        <v>3550.0700000000006</v>
      </c>
      <c r="O1333" s="679">
        <f t="shared" ca="1" si="228"/>
        <v>3148.5200000000004</v>
      </c>
      <c r="P1333" s="679">
        <f t="shared" ca="1" si="228"/>
        <v>0</v>
      </c>
      <c r="Q1333" s="679">
        <f t="shared" ca="1" si="228"/>
        <v>0</v>
      </c>
      <c r="R1333" s="679">
        <f t="shared" ca="1" si="228"/>
        <v>0</v>
      </c>
      <c r="S1333" s="679">
        <f t="shared" ca="1" si="228"/>
        <v>326.93999999999994</v>
      </c>
      <c r="T1333" s="679">
        <f t="shared" ca="1" si="228"/>
        <v>0</v>
      </c>
      <c r="U1333" s="679">
        <f t="shared" ca="1" si="228"/>
        <v>0</v>
      </c>
      <c r="V1333" s="679">
        <f t="shared" ca="1" si="228"/>
        <v>163.96</v>
      </c>
      <c r="W1333" s="679">
        <f t="shared" ca="1" si="223"/>
        <v>0</v>
      </c>
      <c r="X1333" s="679">
        <f t="shared" ca="1" si="228"/>
        <v>-89.35</v>
      </c>
      <c r="Y1333" s="679">
        <f t="shared" ca="1" si="228"/>
        <v>0</v>
      </c>
      <c r="Z1333" s="679">
        <f t="shared" ca="1" si="228"/>
        <v>0</v>
      </c>
      <c r="AA1333" t="str">
        <f t="shared" si="220"/>
        <v>HUM_ASR_FY_2022</v>
      </c>
      <c r="AB1333" s="958">
        <f t="shared" si="221"/>
        <v>45032</v>
      </c>
      <c r="AC1333" t="str">
        <f t="shared" si="222"/>
        <v>Unaudited</v>
      </c>
    </row>
    <row r="1334" spans="1:29" x14ac:dyDescent="0.25">
      <c r="A1334" t="s">
        <v>420</v>
      </c>
      <c r="B1334" t="s">
        <v>1385</v>
      </c>
      <c r="C1334" t="s">
        <v>1386</v>
      </c>
      <c r="D1334">
        <v>1900</v>
      </c>
      <c r="E1334" s="958">
        <v>1</v>
      </c>
      <c r="F1334" t="s">
        <v>441</v>
      </c>
      <c r="G1334" s="958">
        <v>366</v>
      </c>
      <c r="H1334" t="s">
        <v>382</v>
      </c>
      <c r="I1334" s="938" t="s">
        <v>488</v>
      </c>
      <c r="J1334" s="938" t="s">
        <v>444</v>
      </c>
      <c r="K1334" s="938" t="s">
        <v>53</v>
      </c>
      <c r="L1334" s="938" t="s">
        <v>44</v>
      </c>
      <c r="M1334" s="963" t="s">
        <v>153</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HUM_ASR_FY_2022</v>
      </c>
      <c r="AB1334" s="958">
        <f t="shared" si="221"/>
        <v>45032</v>
      </c>
      <c r="AC1334" t="str">
        <f t="shared" si="222"/>
        <v>Unaudited</v>
      </c>
    </row>
    <row r="1335" spans="1:29" x14ac:dyDescent="0.25">
      <c r="A1335" t="s">
        <v>420</v>
      </c>
      <c r="B1335" t="s">
        <v>1385</v>
      </c>
      <c r="C1335" t="s">
        <v>1386</v>
      </c>
      <c r="D1335">
        <v>1900</v>
      </c>
      <c r="E1335" s="958">
        <v>1</v>
      </c>
      <c r="F1335" t="s">
        <v>441</v>
      </c>
      <c r="G1335" s="958">
        <v>366</v>
      </c>
      <c r="H1335" t="s">
        <v>382</v>
      </c>
      <c r="I1335" s="938" t="s">
        <v>488</v>
      </c>
      <c r="J1335" s="938" t="s">
        <v>444</v>
      </c>
      <c r="K1335" s="938" t="s">
        <v>53</v>
      </c>
      <c r="L1335" s="938" t="s">
        <v>41</v>
      </c>
      <c r="M1335" s="963" t="s">
        <v>52</v>
      </c>
      <c r="N1335" s="679">
        <f t="shared" ca="1" si="218"/>
        <v>334061.76999999996</v>
      </c>
      <c r="O1335" s="679">
        <f t="shared" ca="1" si="228"/>
        <v>316480.80999999994</v>
      </c>
      <c r="P1335" s="679">
        <f t="shared" ca="1" si="228"/>
        <v>6306.9599999999991</v>
      </c>
      <c r="Q1335" s="679">
        <f t="shared" ca="1" si="228"/>
        <v>7808.25</v>
      </c>
      <c r="R1335" s="679">
        <f t="shared" ca="1" si="228"/>
        <v>964.5</v>
      </c>
      <c r="S1335" s="679">
        <f t="shared" ca="1" si="228"/>
        <v>0</v>
      </c>
      <c r="T1335" s="679">
        <f t="shared" ca="1" si="228"/>
        <v>2092.75</v>
      </c>
      <c r="U1335" s="679">
        <f t="shared" ca="1" si="228"/>
        <v>0</v>
      </c>
      <c r="V1335" s="679">
        <f t="shared" ca="1" si="228"/>
        <v>303</v>
      </c>
      <c r="W1335" s="679">
        <f t="shared" ca="1" si="223"/>
        <v>63</v>
      </c>
      <c r="X1335" s="679">
        <f t="shared" ca="1" si="228"/>
        <v>0</v>
      </c>
      <c r="Y1335" s="679">
        <f t="shared" ca="1" si="228"/>
        <v>42.5</v>
      </c>
      <c r="Z1335" s="679">
        <f t="shared" ca="1" si="228"/>
        <v>0</v>
      </c>
      <c r="AA1335" t="str">
        <f t="shared" si="220"/>
        <v>HUM_ASR_FY_2022</v>
      </c>
      <c r="AB1335" s="958">
        <f t="shared" si="221"/>
        <v>45032</v>
      </c>
      <c r="AC1335" t="str">
        <f t="shared" si="222"/>
        <v>Unaudited</v>
      </c>
    </row>
    <row r="1336" spans="1:29" x14ac:dyDescent="0.25">
      <c r="A1336" t="s">
        <v>420</v>
      </c>
      <c r="B1336" t="s">
        <v>1385</v>
      </c>
      <c r="C1336" t="s">
        <v>1386</v>
      </c>
      <c r="D1336">
        <v>1900</v>
      </c>
      <c r="E1336" s="958">
        <v>1</v>
      </c>
      <c r="F1336" t="s">
        <v>441</v>
      </c>
      <c r="G1336" s="958">
        <v>366</v>
      </c>
      <c r="H1336" t="s">
        <v>382</v>
      </c>
      <c r="I1336" s="938" t="s">
        <v>488</v>
      </c>
      <c r="J1336" s="938" t="s">
        <v>444</v>
      </c>
      <c r="K1336" s="938" t="s">
        <v>53</v>
      </c>
      <c r="L1336" s="938" t="s">
        <v>42</v>
      </c>
      <c r="M1336" s="963" t="s">
        <v>154</v>
      </c>
      <c r="N1336" s="679">
        <f t="shared" ca="1" si="218"/>
        <v>898869.56592547032</v>
      </c>
      <c r="O1336" s="679">
        <f t="shared" ca="1" si="228"/>
        <v>579521.5533889319</v>
      </c>
      <c r="P1336" s="679">
        <f t="shared" ca="1" si="228"/>
        <v>36506.218335145866</v>
      </c>
      <c r="Q1336" s="679">
        <f t="shared" ca="1" si="228"/>
        <v>184693.55497968211</v>
      </c>
      <c r="R1336" s="679">
        <f t="shared" ca="1" si="228"/>
        <v>52889.337772322258</v>
      </c>
      <c r="S1336" s="679">
        <f t="shared" ca="1" si="228"/>
        <v>9116.5087668879587</v>
      </c>
      <c r="T1336" s="679">
        <f t="shared" ca="1" si="228"/>
        <v>2784.710901533148</v>
      </c>
      <c r="U1336" s="679">
        <f t="shared" ca="1" si="228"/>
        <v>19.171675979070606</v>
      </c>
      <c r="V1336" s="679">
        <f t="shared" ca="1" si="228"/>
        <v>8040.3700918327831</v>
      </c>
      <c r="W1336" s="679">
        <f t="shared" ca="1" si="223"/>
        <v>662.84632999559574</v>
      </c>
      <c r="X1336" s="679">
        <f t="shared" ca="1" si="228"/>
        <v>10130.862829949969</v>
      </c>
      <c r="Y1336" s="679">
        <f t="shared" ca="1" si="228"/>
        <v>14504.430853209866</v>
      </c>
      <c r="Z1336" s="679">
        <f t="shared" ca="1" si="228"/>
        <v>0</v>
      </c>
      <c r="AA1336" t="str">
        <f t="shared" si="220"/>
        <v>HUM_ASR_FY_2022</v>
      </c>
      <c r="AB1336" s="958">
        <f t="shared" si="221"/>
        <v>45032</v>
      </c>
      <c r="AC1336" t="str">
        <f t="shared" si="222"/>
        <v>Unaudited</v>
      </c>
    </row>
    <row r="1337" spans="1:29" x14ac:dyDescent="0.25">
      <c r="A1337" t="s">
        <v>420</v>
      </c>
      <c r="B1337" t="s">
        <v>1385</v>
      </c>
      <c r="C1337" t="s">
        <v>1386</v>
      </c>
      <c r="D1337">
        <v>1900</v>
      </c>
      <c r="E1337" s="958">
        <v>1</v>
      </c>
      <c r="F1337" t="s">
        <v>441</v>
      </c>
      <c r="G1337" s="958">
        <v>366</v>
      </c>
      <c r="H1337" t="s">
        <v>382</v>
      </c>
      <c r="I1337" s="938" t="s">
        <v>488</v>
      </c>
      <c r="J1337" s="938" t="s">
        <v>444</v>
      </c>
      <c r="K1337" s="938" t="s">
        <v>53</v>
      </c>
      <c r="L1337" s="938" t="s">
        <v>43</v>
      </c>
      <c r="M1337" s="963" t="s">
        <v>462</v>
      </c>
      <c r="N1337" s="679">
        <f t="shared" ca="1" si="218"/>
        <v>320806.73499999981</v>
      </c>
      <c r="O1337" s="679">
        <f t="shared" ca="1" si="228"/>
        <v>262609.57472937374</v>
      </c>
      <c r="P1337" s="679">
        <f t="shared" ca="1" si="228"/>
        <v>9585.9491156144668</v>
      </c>
      <c r="Q1337" s="679">
        <f t="shared" ca="1" si="228"/>
        <v>20445.784549721018</v>
      </c>
      <c r="R1337" s="679">
        <f t="shared" ca="1" si="228"/>
        <v>5669.7936001359494</v>
      </c>
      <c r="S1337" s="679">
        <f t="shared" ca="1" si="228"/>
        <v>10381.900909479706</v>
      </c>
      <c r="T1337" s="679">
        <f t="shared" ca="1" si="228"/>
        <v>1212.1001061829097</v>
      </c>
      <c r="U1337" s="679">
        <f t="shared" ca="1" si="228"/>
        <v>76.324144617214714</v>
      </c>
      <c r="V1337" s="679">
        <f t="shared" ca="1" si="228"/>
        <v>477.93452462684451</v>
      </c>
      <c r="W1337" s="679">
        <f t="shared" ca="1" si="223"/>
        <v>10.903449231030672</v>
      </c>
      <c r="X1337" s="679">
        <f t="shared" ca="1" si="228"/>
        <v>9471.4628986886455</v>
      </c>
      <c r="Y1337" s="679">
        <f t="shared" ca="1" si="228"/>
        <v>865.00697232843333</v>
      </c>
      <c r="Z1337" s="679">
        <f t="shared" ca="1" si="228"/>
        <v>0</v>
      </c>
      <c r="AA1337" t="str">
        <f t="shared" si="220"/>
        <v>HUM_ASR_FY_2022</v>
      </c>
      <c r="AB1337" s="958">
        <f t="shared" si="221"/>
        <v>45032</v>
      </c>
      <c r="AC1337" t="str">
        <f t="shared" si="222"/>
        <v>Unaudited</v>
      </c>
    </row>
    <row r="1338" spans="1:29" x14ac:dyDescent="0.25">
      <c r="A1338" t="s">
        <v>420</v>
      </c>
      <c r="B1338" t="s">
        <v>1385</v>
      </c>
      <c r="C1338" t="s">
        <v>1386</v>
      </c>
      <c r="D1338">
        <v>1900</v>
      </c>
      <c r="E1338" s="958">
        <v>1</v>
      </c>
      <c r="F1338" t="s">
        <v>441</v>
      </c>
      <c r="G1338" s="958">
        <v>366</v>
      </c>
      <c r="H1338" t="s">
        <v>382</v>
      </c>
      <c r="I1338" s="938" t="s">
        <v>488</v>
      </c>
      <c r="J1338" s="938" t="s">
        <v>444</v>
      </c>
      <c r="K1338" s="938" t="s">
        <v>920</v>
      </c>
      <c r="L1338" s="938" t="s">
        <v>921</v>
      </c>
      <c r="M1338" s="963" t="s">
        <v>920</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1292814.8300000008</v>
      </c>
      <c r="O1338" s="679">
        <f t="shared" ca="1" si="228"/>
        <v>1193805.040000001</v>
      </c>
      <c r="P1338" s="679">
        <f t="shared" ca="1" si="228"/>
        <v>63369.35</v>
      </c>
      <c r="Q1338" s="679">
        <f t="shared" ca="1" si="228"/>
        <v>20758.819999999996</v>
      </c>
      <c r="R1338" s="679">
        <f t="shared" ca="1" si="228"/>
        <v>6705.67</v>
      </c>
      <c r="S1338" s="679">
        <f t="shared" ca="1" si="228"/>
        <v>1678.4400000000003</v>
      </c>
      <c r="T1338" s="679">
        <f t="shared" ca="1" si="228"/>
        <v>0</v>
      </c>
      <c r="U1338" s="679">
        <f t="shared" ca="1" si="228"/>
        <v>0</v>
      </c>
      <c r="V1338" s="679">
        <f t="shared" ca="1" si="228"/>
        <v>6430.88</v>
      </c>
      <c r="W1338" s="679">
        <f t="shared" ca="1" si="223"/>
        <v>0</v>
      </c>
      <c r="X1338" s="679">
        <f t="shared" ca="1" si="228"/>
        <v>0</v>
      </c>
      <c r="Y1338" s="679">
        <f t="shared" ca="1" si="228"/>
        <v>66.63</v>
      </c>
      <c r="Z1338" s="679">
        <f t="shared" ca="1" si="228"/>
        <v>0</v>
      </c>
      <c r="AA1338" t="str">
        <f t="shared" si="220"/>
        <v>HUM_ASR_FY_2022</v>
      </c>
      <c r="AB1338" s="958">
        <f t="shared" si="221"/>
        <v>45032</v>
      </c>
      <c r="AC1338" t="str">
        <f t="shared" si="222"/>
        <v>Unaudited</v>
      </c>
    </row>
    <row r="1339" spans="1:29" x14ac:dyDescent="0.25">
      <c r="A1339" t="s">
        <v>420</v>
      </c>
      <c r="B1339" t="s">
        <v>1385</v>
      </c>
      <c r="C1339" t="s">
        <v>1386</v>
      </c>
      <c r="D1339">
        <v>1900</v>
      </c>
      <c r="E1339" s="958">
        <v>1</v>
      </c>
      <c r="F1339" t="s">
        <v>441</v>
      </c>
      <c r="G1339" s="958">
        <v>366</v>
      </c>
      <c r="H1339" t="s">
        <v>382</v>
      </c>
      <c r="I1339" s="938" t="s">
        <v>488</v>
      </c>
      <c r="J1339" s="938" t="s">
        <v>444</v>
      </c>
      <c r="K1339" s="938" t="s">
        <v>920</v>
      </c>
      <c r="L1339" s="938" t="s">
        <v>922</v>
      </c>
      <c r="M1339" s="963" t="s">
        <v>925</v>
      </c>
      <c r="N1339" s="679">
        <f t="shared" ca="1" si="229"/>
        <v>112183.83657138147</v>
      </c>
      <c r="O1339" s="679">
        <f t="shared" ca="1" si="228"/>
        <v>103592.27508664294</v>
      </c>
      <c r="P1339" s="679">
        <f t="shared" ca="1" si="228"/>
        <v>5498.8669986363539</v>
      </c>
      <c r="Q1339" s="679">
        <f t="shared" ca="1" si="228"/>
        <v>1801.3438709507402</v>
      </c>
      <c r="R1339" s="679">
        <f t="shared" ca="1" si="228"/>
        <v>581.88363091535314</v>
      </c>
      <c r="S1339" s="679">
        <f t="shared" ca="1" si="228"/>
        <v>145.64640989991537</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558.03876486330626</v>
      </c>
      <c r="W1339" s="679">
        <f t="shared" ca="1" si="223"/>
        <v>0</v>
      </c>
      <c r="X1339" s="679">
        <f t="shared" ca="1" si="230"/>
        <v>0</v>
      </c>
      <c r="Y1339" s="679">
        <f t="shared" ca="1" si="230"/>
        <v>5.7818094728625153</v>
      </c>
      <c r="Z1339" s="679">
        <f t="shared" ca="1" si="230"/>
        <v>0</v>
      </c>
      <c r="AA1339" t="str">
        <f t="shared" si="220"/>
        <v>HUM_ASR_FY_2022</v>
      </c>
      <c r="AB1339" s="958">
        <f t="shared" si="221"/>
        <v>45032</v>
      </c>
      <c r="AC1339" t="str">
        <f t="shared" si="222"/>
        <v>Unaudited</v>
      </c>
    </row>
    <row r="1340" spans="1:29" x14ac:dyDescent="0.25">
      <c r="A1340" t="s">
        <v>420</v>
      </c>
      <c r="B1340" t="s">
        <v>1385</v>
      </c>
      <c r="C1340" t="s">
        <v>1386</v>
      </c>
      <c r="D1340">
        <v>1900</v>
      </c>
      <c r="E1340" s="958">
        <v>1</v>
      </c>
      <c r="F1340" t="s">
        <v>441</v>
      </c>
      <c r="G1340" s="958">
        <v>366</v>
      </c>
      <c r="H1340" t="s">
        <v>382</v>
      </c>
      <c r="I1340" s="938" t="s">
        <v>488</v>
      </c>
      <c r="J1340" s="938" t="s">
        <v>444</v>
      </c>
      <c r="K1340" s="938" t="s">
        <v>920</v>
      </c>
      <c r="L1340" s="946" t="s">
        <v>923</v>
      </c>
      <c r="M1340" s="961" t="s">
        <v>926</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HUM_ASR_FY_2022</v>
      </c>
      <c r="AB1340" s="958">
        <f t="shared" si="221"/>
        <v>45032</v>
      </c>
      <c r="AC1340" t="str">
        <f t="shared" si="222"/>
        <v>Unaudited</v>
      </c>
    </row>
    <row r="1341" spans="1:29" x14ac:dyDescent="0.25">
      <c r="A1341" t="s">
        <v>420</v>
      </c>
      <c r="B1341" t="s">
        <v>1385</v>
      </c>
      <c r="C1341" t="s">
        <v>1386</v>
      </c>
      <c r="D1341">
        <v>1900</v>
      </c>
      <c r="E1341" s="958">
        <v>1</v>
      </c>
      <c r="F1341" t="s">
        <v>441</v>
      </c>
      <c r="G1341" s="958">
        <v>366</v>
      </c>
      <c r="H1341" t="s">
        <v>382</v>
      </c>
      <c r="I1341" s="963" t="s">
        <v>488</v>
      </c>
      <c r="J1341" s="963" t="s">
        <v>444</v>
      </c>
      <c r="K1341" s="963" t="s">
        <v>445</v>
      </c>
      <c r="L1341" s="938">
        <v>5.0999999999999996</v>
      </c>
      <c r="M1341" s="963" t="s">
        <v>37</v>
      </c>
      <c r="N1341" s="679">
        <f t="shared" ca="1" si="229"/>
        <v>1157.82</v>
      </c>
      <c r="O1341" s="679">
        <f t="shared" ca="1" si="231"/>
        <v>888.51</v>
      </c>
      <c r="P1341" s="679">
        <f t="shared" ca="1" si="231"/>
        <v>0</v>
      </c>
      <c r="Q1341" s="679">
        <f t="shared" ca="1" si="231"/>
        <v>18.329999999999998</v>
      </c>
      <c r="R1341" s="679">
        <f t="shared" ca="1" si="231"/>
        <v>36.659999999999997</v>
      </c>
      <c r="S1341" s="679">
        <f t="shared" ca="1" si="231"/>
        <v>11.67</v>
      </c>
      <c r="T1341" s="679">
        <f t="shared" ca="1" si="231"/>
        <v>0</v>
      </c>
      <c r="U1341" s="679">
        <f t="shared" ca="1" si="231"/>
        <v>0</v>
      </c>
      <c r="V1341" s="679">
        <f t="shared" ca="1" si="231"/>
        <v>0</v>
      </c>
      <c r="W1341" s="679">
        <f t="shared" ca="1" si="223"/>
        <v>0</v>
      </c>
      <c r="X1341" s="679">
        <f t="shared" ca="1" si="232"/>
        <v>202.65</v>
      </c>
      <c r="Y1341" s="679">
        <f t="shared" ca="1" si="232"/>
        <v>0</v>
      </c>
      <c r="Z1341" s="679">
        <f t="shared" ca="1" si="232"/>
        <v>0</v>
      </c>
      <c r="AA1341" t="str">
        <f t="shared" si="220"/>
        <v>HUM_ASR_FY_2022</v>
      </c>
      <c r="AB1341" s="958">
        <f t="shared" si="221"/>
        <v>45032</v>
      </c>
      <c r="AC1341" t="str">
        <f t="shared" si="222"/>
        <v>Unaudited</v>
      </c>
    </row>
    <row r="1342" spans="1:29" ht="30" x14ac:dyDescent="0.25">
      <c r="A1342" t="s">
        <v>420</v>
      </c>
      <c r="B1342" t="s">
        <v>1385</v>
      </c>
      <c r="C1342" t="s">
        <v>1386</v>
      </c>
      <c r="D1342">
        <v>1900</v>
      </c>
      <c r="E1342" s="958">
        <v>1</v>
      </c>
      <c r="F1342" t="s">
        <v>441</v>
      </c>
      <c r="G1342" s="958">
        <v>366</v>
      </c>
      <c r="H1342" t="s">
        <v>382</v>
      </c>
      <c r="I1342" s="938" t="s">
        <v>488</v>
      </c>
      <c r="J1342" s="938" t="s">
        <v>444</v>
      </c>
      <c r="K1342" s="938" t="s">
        <v>445</v>
      </c>
      <c r="L1342" s="944">
        <v>5.2</v>
      </c>
      <c r="M1342" s="964" t="s">
        <v>303</v>
      </c>
      <c r="N1342" s="679">
        <f t="shared" ca="1" si="229"/>
        <v>2321311.9600000004</v>
      </c>
      <c r="O1342" s="679">
        <f t="shared" ca="1" si="231"/>
        <v>861326.41</v>
      </c>
      <c r="P1342" s="679">
        <f t="shared" ca="1" si="231"/>
        <v>607497.87</v>
      </c>
      <c r="Q1342" s="679">
        <f t="shared" ca="1" si="231"/>
        <v>147076.28</v>
      </c>
      <c r="R1342" s="679">
        <f t="shared" ca="1" si="231"/>
        <v>501063.01</v>
      </c>
      <c r="S1342" s="679">
        <f t="shared" ca="1" si="231"/>
        <v>45965.37000000001</v>
      </c>
      <c r="T1342" s="679">
        <f t="shared" ca="1" si="231"/>
        <v>51932.65</v>
      </c>
      <c r="U1342" s="679">
        <f t="shared" ca="1" si="231"/>
        <v>1125.1199999999999</v>
      </c>
      <c r="V1342" s="679">
        <f t="shared" ca="1" si="231"/>
        <v>17177.730000000003</v>
      </c>
      <c r="W1342" s="679">
        <f t="shared" ca="1" si="223"/>
        <v>105.72</v>
      </c>
      <c r="X1342" s="679">
        <f t="shared" ca="1" si="232"/>
        <v>60190.979999999996</v>
      </c>
      <c r="Y1342" s="679">
        <f t="shared" ca="1" si="232"/>
        <v>27850.82</v>
      </c>
      <c r="Z1342" s="679">
        <f t="shared" ca="1" si="232"/>
        <v>0</v>
      </c>
      <c r="AA1342" t="str">
        <f t="shared" si="220"/>
        <v>HUM_ASR_FY_2022</v>
      </c>
      <c r="AB1342" s="958">
        <f t="shared" si="221"/>
        <v>45032</v>
      </c>
      <c r="AC1342" t="str">
        <f t="shared" si="222"/>
        <v>Unaudited</v>
      </c>
    </row>
    <row r="1343" spans="1:29" ht="30" x14ac:dyDescent="0.25">
      <c r="A1343" t="s">
        <v>420</v>
      </c>
      <c r="B1343" t="s">
        <v>1385</v>
      </c>
      <c r="C1343" t="s">
        <v>1386</v>
      </c>
      <c r="D1343">
        <v>1900</v>
      </c>
      <c r="E1343" s="958">
        <v>1</v>
      </c>
      <c r="F1343" t="s">
        <v>441</v>
      </c>
      <c r="G1343" s="958">
        <v>366</v>
      </c>
      <c r="H1343" t="s">
        <v>382</v>
      </c>
      <c r="I1343" s="938" t="s">
        <v>488</v>
      </c>
      <c r="J1343" s="938" t="s">
        <v>444</v>
      </c>
      <c r="K1343" s="938" t="s">
        <v>445</v>
      </c>
      <c r="L1343" s="944">
        <v>5.3</v>
      </c>
      <c r="M1343" s="964" t="s">
        <v>304</v>
      </c>
      <c r="N1343" s="679">
        <f t="shared" ca="1" si="229"/>
        <v>100.46967798093469</v>
      </c>
      <c r="O1343" s="679">
        <f t="shared" ca="1" si="231"/>
        <v>77.100338207009969</v>
      </c>
      <c r="P1343" s="679">
        <f t="shared" ca="1" si="231"/>
        <v>0</v>
      </c>
      <c r="Q1343" s="679">
        <f t="shared" ca="1" si="231"/>
        <v>1.5905833353980174</v>
      </c>
      <c r="R1343" s="679">
        <f t="shared" ca="1" si="231"/>
        <v>3.1811666707960349</v>
      </c>
      <c r="S1343" s="679">
        <f t="shared" ca="1" si="231"/>
        <v>1.0126627127165775</v>
      </c>
      <c r="T1343" s="679">
        <f t="shared" ca="1" si="231"/>
        <v>0</v>
      </c>
      <c r="U1343" s="679">
        <f t="shared" ca="1" si="231"/>
        <v>0</v>
      </c>
      <c r="V1343" s="679">
        <f t="shared" ca="1" si="231"/>
        <v>0</v>
      </c>
      <c r="W1343" s="679">
        <f t="shared" ca="1" si="223"/>
        <v>0</v>
      </c>
      <c r="X1343" s="679">
        <f t="shared" ca="1" si="232"/>
        <v>17.584927055014091</v>
      </c>
      <c r="Y1343" s="679">
        <f t="shared" ca="1" si="232"/>
        <v>0</v>
      </c>
      <c r="Z1343" s="679">
        <f t="shared" ca="1" si="232"/>
        <v>0</v>
      </c>
      <c r="AA1343" t="str">
        <f t="shared" si="220"/>
        <v>HUM_ASR_FY_2022</v>
      </c>
      <c r="AB1343" s="958">
        <f t="shared" si="221"/>
        <v>45032</v>
      </c>
      <c r="AC1343" t="str">
        <f t="shared" si="222"/>
        <v>Unaudited</v>
      </c>
    </row>
    <row r="1344" spans="1:29" x14ac:dyDescent="0.25">
      <c r="A1344" t="s">
        <v>420</v>
      </c>
      <c r="B1344" t="s">
        <v>1385</v>
      </c>
      <c r="C1344" t="s">
        <v>1386</v>
      </c>
      <c r="D1344">
        <v>1900</v>
      </c>
      <c r="E1344" s="958">
        <v>1</v>
      </c>
      <c r="F1344" t="s">
        <v>441</v>
      </c>
      <c r="G1344" s="958">
        <v>366</v>
      </c>
      <c r="H1344" t="s">
        <v>382</v>
      </c>
      <c r="I1344" s="938" t="s">
        <v>488</v>
      </c>
      <c r="J1344" s="938" t="s">
        <v>444</v>
      </c>
      <c r="K1344" s="938" t="s">
        <v>445</v>
      </c>
      <c r="L1344" s="948" t="s">
        <v>82</v>
      </c>
      <c r="M1344" s="965" t="s">
        <v>453</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HUM_ASR_FY_2022</v>
      </c>
      <c r="AB1344" s="958">
        <f t="shared" si="221"/>
        <v>45032</v>
      </c>
      <c r="AC1344" t="str">
        <f t="shared" si="222"/>
        <v>Unaudited</v>
      </c>
    </row>
    <row r="1345" spans="1:29" x14ac:dyDescent="0.25">
      <c r="A1345" t="s">
        <v>420</v>
      </c>
      <c r="B1345" t="s">
        <v>1385</v>
      </c>
      <c r="C1345" t="s">
        <v>1386</v>
      </c>
      <c r="D1345">
        <v>1900</v>
      </c>
      <c r="E1345" s="958">
        <v>1</v>
      </c>
      <c r="F1345" t="s">
        <v>441</v>
      </c>
      <c r="G1345" s="958">
        <v>366</v>
      </c>
      <c r="H1345" t="s">
        <v>382</v>
      </c>
      <c r="I1345" s="964" t="s">
        <v>488</v>
      </c>
      <c r="J1345" s="964" t="s">
        <v>444</v>
      </c>
      <c r="K1345" s="964" t="s">
        <v>446</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HUM_ASR_FY_2022</v>
      </c>
      <c r="AB1345" s="958">
        <f t="shared" si="221"/>
        <v>45032</v>
      </c>
      <c r="AC1345" t="str">
        <f t="shared" si="222"/>
        <v>Unaudited</v>
      </c>
    </row>
    <row r="1346" spans="1:29" x14ac:dyDescent="0.25">
      <c r="A1346" t="s">
        <v>420</v>
      </c>
      <c r="B1346" t="s">
        <v>1385</v>
      </c>
      <c r="C1346" t="s">
        <v>1386</v>
      </c>
      <c r="D1346">
        <v>1900</v>
      </c>
      <c r="E1346" s="958">
        <v>1</v>
      </c>
      <c r="F1346" t="s">
        <v>441</v>
      </c>
      <c r="G1346" s="958">
        <v>366</v>
      </c>
      <c r="H1346" t="s">
        <v>382</v>
      </c>
      <c r="I1346" s="938" t="s">
        <v>488</v>
      </c>
      <c r="J1346" s="938" t="s">
        <v>444</v>
      </c>
      <c r="K1346" s="938" t="s">
        <v>446</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HUM_ASR_FY_2022</v>
      </c>
      <c r="AB1346" s="958">
        <f t="shared" ref="AB1346:AB1409" si="234">file_date</f>
        <v>45032</v>
      </c>
      <c r="AC1346" t="str">
        <f t="shared" ref="AC1346:AC1409" si="235">status</f>
        <v>Unaudited</v>
      </c>
    </row>
    <row r="1347" spans="1:29" x14ac:dyDescent="0.25">
      <c r="A1347" t="s">
        <v>420</v>
      </c>
      <c r="B1347" t="s">
        <v>1385</v>
      </c>
      <c r="C1347" t="s">
        <v>1386</v>
      </c>
      <c r="D1347">
        <v>1900</v>
      </c>
      <c r="E1347" s="958">
        <v>1</v>
      </c>
      <c r="F1347" t="s">
        <v>441</v>
      </c>
      <c r="G1347" s="958">
        <v>366</v>
      </c>
      <c r="H1347" t="s">
        <v>382</v>
      </c>
      <c r="I1347" s="938" t="s">
        <v>488</v>
      </c>
      <c r="J1347" s="938" t="s">
        <v>444</v>
      </c>
      <c r="K1347" s="938" t="s">
        <v>446</v>
      </c>
      <c r="L1347" s="938">
        <v>6.3</v>
      </c>
      <c r="M1347" s="963" t="s">
        <v>184</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HUM_ASR_FY_2022</v>
      </c>
      <c r="AB1347" s="958">
        <f t="shared" si="234"/>
        <v>45032</v>
      </c>
      <c r="AC1347" t="str">
        <f t="shared" si="235"/>
        <v>Unaudited</v>
      </c>
    </row>
    <row r="1348" spans="1:29" x14ac:dyDescent="0.25">
      <c r="A1348" t="s">
        <v>420</v>
      </c>
      <c r="B1348" t="s">
        <v>1385</v>
      </c>
      <c r="C1348" t="s">
        <v>1386</v>
      </c>
      <c r="D1348">
        <v>1900</v>
      </c>
      <c r="E1348" s="958">
        <v>1</v>
      </c>
      <c r="F1348" t="s">
        <v>441</v>
      </c>
      <c r="G1348" s="958">
        <v>366</v>
      </c>
      <c r="H1348" t="s">
        <v>382</v>
      </c>
      <c r="I1348" s="938" t="s">
        <v>488</v>
      </c>
      <c r="J1348" s="938" t="s">
        <v>444</v>
      </c>
      <c r="K1348" s="938" t="s">
        <v>446</v>
      </c>
      <c r="L1348" s="938" t="s">
        <v>87</v>
      </c>
      <c r="M1348" s="963" t="s">
        <v>454</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HUM_ASR_FY_2022</v>
      </c>
      <c r="AB1348" s="958">
        <f t="shared" si="234"/>
        <v>45032</v>
      </c>
      <c r="AC1348" t="str">
        <f t="shared" si="235"/>
        <v>Unaudited</v>
      </c>
    </row>
    <row r="1349" spans="1:29" x14ac:dyDescent="0.25">
      <c r="A1349" t="s">
        <v>420</v>
      </c>
      <c r="B1349" t="s">
        <v>1385</v>
      </c>
      <c r="C1349" t="s">
        <v>1386</v>
      </c>
      <c r="D1349">
        <v>1900</v>
      </c>
      <c r="E1349" s="958">
        <v>1</v>
      </c>
      <c r="F1349" t="s">
        <v>441</v>
      </c>
      <c r="G1349" s="958">
        <v>366</v>
      </c>
      <c r="H1349" t="s">
        <v>382</v>
      </c>
      <c r="I1349" s="938" t="s">
        <v>488</v>
      </c>
      <c r="J1349" s="938" t="s">
        <v>444</v>
      </c>
      <c r="K1349" s="938" t="s">
        <v>447</v>
      </c>
      <c r="L1349" s="946">
        <v>7.1</v>
      </c>
      <c r="M1349" s="961" t="s">
        <v>20</v>
      </c>
      <c r="N1349" s="679">
        <f t="shared" ca="1" si="229"/>
        <v>294764.0399999998</v>
      </c>
      <c r="O1349" s="679">
        <f t="shared" ca="1" si="231"/>
        <v>110740.47999999979</v>
      </c>
      <c r="P1349" s="679">
        <f t="shared" ca="1" si="231"/>
        <v>10746.2</v>
      </c>
      <c r="Q1349" s="679">
        <f t="shared" ca="1" si="231"/>
        <v>52659.249999999985</v>
      </c>
      <c r="R1349" s="679">
        <f t="shared" ca="1" si="231"/>
        <v>33372.28</v>
      </c>
      <c r="S1349" s="679">
        <f t="shared" ca="1" si="231"/>
        <v>15914.92</v>
      </c>
      <c r="T1349" s="679">
        <f t="shared" ca="1" si="231"/>
        <v>192.73</v>
      </c>
      <c r="U1349" s="679">
        <f t="shared" ca="1" si="231"/>
        <v>0</v>
      </c>
      <c r="V1349" s="679">
        <f t="shared" ca="1" si="231"/>
        <v>1791.41</v>
      </c>
      <c r="W1349" s="679">
        <f t="shared" ca="1" si="223"/>
        <v>0</v>
      </c>
      <c r="X1349" s="679">
        <f t="shared" ca="1" si="232"/>
        <v>57255.220000000008</v>
      </c>
      <c r="Y1349" s="679">
        <f t="shared" ca="1" si="232"/>
        <v>12091.55</v>
      </c>
      <c r="Z1349" s="679">
        <f t="shared" ca="1" si="232"/>
        <v>0</v>
      </c>
      <c r="AA1349" t="str">
        <f t="shared" si="233"/>
        <v>HUM_ASR_FY_2022</v>
      </c>
      <c r="AB1349" s="958">
        <f t="shared" si="234"/>
        <v>45032</v>
      </c>
      <c r="AC1349" t="str">
        <f t="shared" si="235"/>
        <v>Unaudited</v>
      </c>
    </row>
    <row r="1350" spans="1:29" x14ac:dyDescent="0.25">
      <c r="A1350" t="s">
        <v>420</v>
      </c>
      <c r="B1350" t="s">
        <v>1385</v>
      </c>
      <c r="C1350" t="s">
        <v>1386</v>
      </c>
      <c r="D1350">
        <v>1900</v>
      </c>
      <c r="E1350" s="958">
        <v>1</v>
      </c>
      <c r="F1350" t="s">
        <v>441</v>
      </c>
      <c r="G1350" s="958">
        <v>366</v>
      </c>
      <c r="H1350" t="s">
        <v>382</v>
      </c>
      <c r="I1350" s="963" t="s">
        <v>488</v>
      </c>
      <c r="J1350" s="963" t="s">
        <v>444</v>
      </c>
      <c r="K1350" s="963" t="s">
        <v>447</v>
      </c>
      <c r="L1350" s="938">
        <v>7.2</v>
      </c>
      <c r="M1350" s="963" t="s">
        <v>21</v>
      </c>
      <c r="N1350" s="679">
        <f t="shared" ca="1" si="229"/>
        <v>724801.36</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599595.73</v>
      </c>
      <c r="P1350" s="679">
        <f t="shared" ca="1" si="236"/>
        <v>21154.6</v>
      </c>
      <c r="Q1350" s="679">
        <f t="shared" ca="1" si="236"/>
        <v>46085.26</v>
      </c>
      <c r="R1350" s="679">
        <f t="shared" ca="1" si="236"/>
        <v>12710.81</v>
      </c>
      <c r="S1350" s="679">
        <f t="shared" ca="1" si="236"/>
        <v>20638.370000000003</v>
      </c>
      <c r="T1350" s="679">
        <f t="shared" ca="1" si="236"/>
        <v>2584.7600000000002</v>
      </c>
      <c r="U1350" s="679">
        <f t="shared" ca="1" si="236"/>
        <v>151.62</v>
      </c>
      <c r="V1350" s="679">
        <f t="shared" ca="1" si="236"/>
        <v>1064.9500000000003</v>
      </c>
      <c r="W1350" s="679">
        <f t="shared" ca="1" si="223"/>
        <v>21.66</v>
      </c>
      <c r="X1350" s="679">
        <f t="shared" ca="1" si="232"/>
        <v>18815.32</v>
      </c>
      <c r="Y1350" s="679">
        <f t="shared" ca="1" si="232"/>
        <v>1978.2799999999997</v>
      </c>
      <c r="Z1350" s="679">
        <f t="shared" ca="1" si="232"/>
        <v>0</v>
      </c>
      <c r="AA1350" t="str">
        <f t="shared" si="233"/>
        <v>HUM_ASR_FY_2022</v>
      </c>
      <c r="AB1350" s="958">
        <f t="shared" si="234"/>
        <v>45032</v>
      </c>
      <c r="AC1350" t="str">
        <f t="shared" si="235"/>
        <v>Unaudited</v>
      </c>
    </row>
    <row r="1351" spans="1:29" x14ac:dyDescent="0.25">
      <c r="A1351" t="s">
        <v>420</v>
      </c>
      <c r="B1351" t="s">
        <v>1385</v>
      </c>
      <c r="C1351" t="s">
        <v>1386</v>
      </c>
      <c r="D1351">
        <v>1900</v>
      </c>
      <c r="E1351" s="958">
        <v>1</v>
      </c>
      <c r="F1351" t="s">
        <v>441</v>
      </c>
      <c r="G1351" s="958">
        <v>366</v>
      </c>
      <c r="H1351" t="s">
        <v>382</v>
      </c>
      <c r="I1351" s="938" t="s">
        <v>488</v>
      </c>
      <c r="J1351" s="938" t="s">
        <v>444</v>
      </c>
      <c r="K1351" s="938" t="s">
        <v>447</v>
      </c>
      <c r="L1351" s="938">
        <v>7.3</v>
      </c>
      <c r="M1351" s="963" t="s">
        <v>155</v>
      </c>
      <c r="N1351" s="679">
        <f t="shared" ca="1" si="229"/>
        <v>25578.110741876397</v>
      </c>
      <c r="O1351" s="679">
        <f t="shared" ca="1" si="236"/>
        <v>9609.4905642104277</v>
      </c>
      <c r="P1351" s="679">
        <f t="shared" ca="1" si="236"/>
        <v>932.50008940830196</v>
      </c>
      <c r="Q1351" s="679">
        <f t="shared" ca="1" si="236"/>
        <v>4569.4994819726153</v>
      </c>
      <c r="R1351" s="679">
        <f t="shared" ca="1" si="236"/>
        <v>2895.8752008857909</v>
      </c>
      <c r="S1351" s="679">
        <f t="shared" ca="1" si="236"/>
        <v>1381.015086535331</v>
      </c>
      <c r="T1351" s="679">
        <f t="shared" ca="1" si="236"/>
        <v>16.724120361770861</v>
      </c>
      <c r="U1351" s="679">
        <f t="shared" ca="1" si="236"/>
        <v>0</v>
      </c>
      <c r="V1351" s="679">
        <f t="shared" ca="1" si="236"/>
        <v>155.44936676843224</v>
      </c>
      <c r="W1351" s="679">
        <f t="shared" ca="1" si="223"/>
        <v>0</v>
      </c>
      <c r="X1351" s="679">
        <f t="shared" ca="1" si="232"/>
        <v>4968.3141732977247</v>
      </c>
      <c r="Y1351" s="679">
        <f t="shared" ca="1" si="232"/>
        <v>1049.242658436001</v>
      </c>
      <c r="Z1351" s="679">
        <f t="shared" ca="1" si="232"/>
        <v>0</v>
      </c>
      <c r="AA1351" t="str">
        <f t="shared" si="233"/>
        <v>HUM_ASR_FY_2022</v>
      </c>
      <c r="AB1351" s="958">
        <f t="shared" si="234"/>
        <v>45032</v>
      </c>
      <c r="AC1351" t="str">
        <f t="shared" si="235"/>
        <v>Unaudited</v>
      </c>
    </row>
    <row r="1352" spans="1:29" x14ac:dyDescent="0.25">
      <c r="A1352" t="s">
        <v>420</v>
      </c>
      <c r="B1352" t="s">
        <v>1385</v>
      </c>
      <c r="C1352" t="s">
        <v>1386</v>
      </c>
      <c r="D1352">
        <v>1900</v>
      </c>
      <c r="E1352" s="958">
        <v>1</v>
      </c>
      <c r="F1352" t="s">
        <v>441</v>
      </c>
      <c r="G1352" s="958">
        <v>366</v>
      </c>
      <c r="H1352" t="s">
        <v>382</v>
      </c>
      <c r="I1352" s="938" t="s">
        <v>488</v>
      </c>
      <c r="J1352" s="938" t="s">
        <v>444</v>
      </c>
      <c r="K1352" s="938" t="s">
        <v>447</v>
      </c>
      <c r="L1352" s="938" t="s">
        <v>91</v>
      </c>
      <c r="M1352" s="963" t="s">
        <v>455</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HUM_ASR_FY_2022</v>
      </c>
      <c r="AB1352" s="958">
        <f t="shared" si="234"/>
        <v>45032</v>
      </c>
      <c r="AC1352" t="str">
        <f t="shared" si="235"/>
        <v>Unaudited</v>
      </c>
    </row>
    <row r="1353" spans="1:29" x14ac:dyDescent="0.25">
      <c r="A1353" t="s">
        <v>420</v>
      </c>
      <c r="B1353" t="s">
        <v>1385</v>
      </c>
      <c r="C1353" t="s">
        <v>1386</v>
      </c>
      <c r="D1353">
        <v>1900</v>
      </c>
      <c r="E1353" s="958">
        <v>1</v>
      </c>
      <c r="F1353" t="s">
        <v>441</v>
      </c>
      <c r="G1353" s="958">
        <v>366</v>
      </c>
      <c r="H1353" t="s">
        <v>382</v>
      </c>
      <c r="I1353" s="938" t="s">
        <v>488</v>
      </c>
      <c r="J1353" s="938" t="s">
        <v>444</v>
      </c>
      <c r="K1353" s="938" t="s">
        <v>448</v>
      </c>
      <c r="L1353" s="938">
        <v>8.1</v>
      </c>
      <c r="M1353" s="963" t="s">
        <v>22</v>
      </c>
      <c r="N1353" s="679">
        <f t="shared" ca="1" si="229"/>
        <v>12098799.339999998</v>
      </c>
      <c r="O1353" s="679">
        <f t="shared" ca="1" si="236"/>
        <v>4901002.6399999987</v>
      </c>
      <c r="P1353" s="679">
        <f t="shared" ca="1" si="236"/>
        <v>1039393.1799999999</v>
      </c>
      <c r="Q1353" s="679">
        <f t="shared" ca="1" si="236"/>
        <v>3328274.8</v>
      </c>
      <c r="R1353" s="679">
        <f t="shared" ca="1" si="236"/>
        <v>1886808.3700000003</v>
      </c>
      <c r="S1353" s="679">
        <f t="shared" ca="1" si="236"/>
        <v>19832.689999999995</v>
      </c>
      <c r="T1353" s="679">
        <f t="shared" ca="1" si="236"/>
        <v>38168.399999999994</v>
      </c>
      <c r="U1353" s="679">
        <f t="shared" ca="1" si="236"/>
        <v>0</v>
      </c>
      <c r="V1353" s="679">
        <f t="shared" ca="1" si="236"/>
        <v>344800.58999999997</v>
      </c>
      <c r="W1353" s="679">
        <f t="shared" ca="1" si="223"/>
        <v>0</v>
      </c>
      <c r="X1353" s="679">
        <f t="shared" ca="1" si="232"/>
        <v>8799.69</v>
      </c>
      <c r="Y1353" s="679">
        <f t="shared" ca="1" si="232"/>
        <v>531718.97999999986</v>
      </c>
      <c r="Z1353" s="679">
        <f t="shared" ca="1" si="232"/>
        <v>0</v>
      </c>
      <c r="AA1353" t="str">
        <f t="shared" si="233"/>
        <v>HUM_ASR_FY_2022</v>
      </c>
      <c r="AB1353" s="958">
        <f t="shared" si="234"/>
        <v>45032</v>
      </c>
      <c r="AC1353" t="str">
        <f t="shared" si="235"/>
        <v>Unaudited</v>
      </c>
    </row>
    <row r="1354" spans="1:29" x14ac:dyDescent="0.25">
      <c r="A1354" t="s">
        <v>420</v>
      </c>
      <c r="B1354" t="s">
        <v>1385</v>
      </c>
      <c r="C1354" t="s">
        <v>1386</v>
      </c>
      <c r="D1354">
        <v>1900</v>
      </c>
      <c r="E1354" s="958">
        <v>1</v>
      </c>
      <c r="F1354" t="s">
        <v>441</v>
      </c>
      <c r="G1354" s="958">
        <v>366</v>
      </c>
      <c r="H1354" t="s">
        <v>382</v>
      </c>
      <c r="I1354" s="938" t="s">
        <v>488</v>
      </c>
      <c r="J1354" s="938" t="s">
        <v>444</v>
      </c>
      <c r="K1354" s="938" t="s">
        <v>448</v>
      </c>
      <c r="L1354" s="946" t="s">
        <v>112</v>
      </c>
      <c r="M1354" s="961" t="s">
        <v>443</v>
      </c>
      <c r="N1354" s="679">
        <f t="shared" ca="1" si="229"/>
        <v>76032</v>
      </c>
      <c r="O1354" s="679">
        <f t="shared" ca="1" si="236"/>
        <v>50688</v>
      </c>
      <c r="P1354" s="679">
        <f t="shared" ca="1" si="236"/>
        <v>0</v>
      </c>
      <c r="Q1354" s="679">
        <f t="shared" ca="1" si="236"/>
        <v>0</v>
      </c>
      <c r="R1354" s="679">
        <f t="shared" ca="1" si="236"/>
        <v>25344</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HUM_ASR_FY_2022</v>
      </c>
      <c r="AB1354" s="958">
        <f t="shared" si="234"/>
        <v>45032</v>
      </c>
      <c r="AC1354" t="str">
        <f t="shared" si="235"/>
        <v>Unaudited</v>
      </c>
    </row>
    <row r="1355" spans="1:29" x14ac:dyDescent="0.25">
      <c r="A1355" t="s">
        <v>420</v>
      </c>
      <c r="B1355" t="s">
        <v>1385</v>
      </c>
      <c r="C1355" t="s">
        <v>1386</v>
      </c>
      <c r="D1355">
        <v>1900</v>
      </c>
      <c r="E1355" s="958">
        <v>1</v>
      </c>
      <c r="F1355" t="s">
        <v>441</v>
      </c>
      <c r="G1355" s="958">
        <v>366</v>
      </c>
      <c r="H1355" t="s">
        <v>382</v>
      </c>
      <c r="I1355" s="963" t="s">
        <v>488</v>
      </c>
      <c r="J1355" s="963" t="s">
        <v>444</v>
      </c>
      <c r="K1355" s="963" t="s">
        <v>448</v>
      </c>
      <c r="L1355" s="938" t="s">
        <v>114</v>
      </c>
      <c r="M1355" s="963" t="s">
        <v>157</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HUM_ASR_FY_2022</v>
      </c>
      <c r="AB1355" s="958">
        <f t="shared" si="234"/>
        <v>45032</v>
      </c>
      <c r="AC1355" t="str">
        <f t="shared" si="235"/>
        <v>Unaudited</v>
      </c>
    </row>
    <row r="1356" spans="1:29" x14ac:dyDescent="0.25">
      <c r="A1356" t="s">
        <v>420</v>
      </c>
      <c r="B1356" t="s">
        <v>1385</v>
      </c>
      <c r="C1356" t="s">
        <v>1386</v>
      </c>
      <c r="D1356">
        <v>1900</v>
      </c>
      <c r="E1356" s="958">
        <v>1</v>
      </c>
      <c r="F1356" t="s">
        <v>441</v>
      </c>
      <c r="G1356" s="958">
        <v>366</v>
      </c>
      <c r="H1356" t="s">
        <v>382</v>
      </c>
      <c r="I1356" s="938" t="s">
        <v>488</v>
      </c>
      <c r="J1356" s="938" t="s">
        <v>444</v>
      </c>
      <c r="K1356" s="938" t="s">
        <v>448</v>
      </c>
      <c r="L1356" s="938" t="s">
        <v>115</v>
      </c>
      <c r="M1356" s="963" t="s">
        <v>113</v>
      </c>
      <c r="N1356" s="679">
        <f t="shared" ca="1" si="229"/>
        <v>-68872.020000000019</v>
      </c>
      <c r="O1356" s="679">
        <f t="shared" ca="1" si="236"/>
        <v>-27898.79742249968</v>
      </c>
      <c r="P1356" s="679">
        <f t="shared" ca="1" si="236"/>
        <v>-5916.7117223074474</v>
      </c>
      <c r="Q1356" s="679">
        <f t="shared" ca="1" si="236"/>
        <v>-18946.095571091275</v>
      </c>
      <c r="R1356" s="679">
        <f t="shared" ca="1" si="236"/>
        <v>-10740.595008066928</v>
      </c>
      <c r="S1356" s="679">
        <f t="shared" ca="1" si="236"/>
        <v>-112.89693993171062</v>
      </c>
      <c r="T1356" s="679">
        <f t="shared" ca="1" si="236"/>
        <v>-217.27237011668632</v>
      </c>
      <c r="U1356" s="679">
        <f t="shared" ca="1" si="236"/>
        <v>0</v>
      </c>
      <c r="V1356" s="679">
        <f t="shared" ca="1" si="236"/>
        <v>-1962.7660946471901</v>
      </c>
      <c r="W1356" s="679">
        <f t="shared" ca="1" si="223"/>
        <v>0</v>
      </c>
      <c r="X1356" s="679">
        <f t="shared" ca="1" si="232"/>
        <v>-50.091947857183008</v>
      </c>
      <c r="Y1356" s="679">
        <f t="shared" ca="1" si="232"/>
        <v>-3026.7929234819094</v>
      </c>
      <c r="Z1356" s="679">
        <f t="shared" ca="1" si="232"/>
        <v>0</v>
      </c>
      <c r="AA1356" t="str">
        <f t="shared" si="233"/>
        <v>HUM_ASR_FY_2022</v>
      </c>
      <c r="AB1356" s="958">
        <f t="shared" si="234"/>
        <v>45032</v>
      </c>
      <c r="AC1356" t="str">
        <f t="shared" si="235"/>
        <v>Unaudited</v>
      </c>
    </row>
    <row r="1357" spans="1:29" x14ac:dyDescent="0.25">
      <c r="A1357" t="s">
        <v>420</v>
      </c>
      <c r="B1357" t="s">
        <v>1385</v>
      </c>
      <c r="C1357" t="s">
        <v>1386</v>
      </c>
      <c r="D1357">
        <v>1900</v>
      </c>
      <c r="E1357" s="958">
        <v>1</v>
      </c>
      <c r="F1357" t="s">
        <v>441</v>
      </c>
      <c r="G1357" s="958">
        <v>366</v>
      </c>
      <c r="H1357" t="s">
        <v>382</v>
      </c>
      <c r="I1357" s="938" t="s">
        <v>488</v>
      </c>
      <c r="J1357" s="938" t="s">
        <v>444</v>
      </c>
      <c r="K1357" s="938" t="s">
        <v>448</v>
      </c>
      <c r="L1357" s="938" t="s">
        <v>116</v>
      </c>
      <c r="M1357" s="963" t="s">
        <v>158</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HUM_ASR_FY_2022</v>
      </c>
      <c r="AB1357" s="958">
        <f t="shared" si="234"/>
        <v>45032</v>
      </c>
      <c r="AC1357" t="str">
        <f t="shared" si="235"/>
        <v>Unaudited</v>
      </c>
    </row>
    <row r="1358" spans="1:29" x14ac:dyDescent="0.25">
      <c r="A1358" t="s">
        <v>420</v>
      </c>
      <c r="B1358" t="s">
        <v>1385</v>
      </c>
      <c r="C1358" t="s">
        <v>1386</v>
      </c>
      <c r="D1358">
        <v>1900</v>
      </c>
      <c r="E1358" s="958">
        <v>1</v>
      </c>
      <c r="F1358" t="s">
        <v>441</v>
      </c>
      <c r="G1358" s="958">
        <v>366</v>
      </c>
      <c r="H1358" t="s">
        <v>382</v>
      </c>
      <c r="I1358" s="938" t="s">
        <v>488</v>
      </c>
      <c r="J1358" s="938" t="s">
        <v>444</v>
      </c>
      <c r="K1358" s="938" t="s">
        <v>448</v>
      </c>
      <c r="L1358" s="938" t="s">
        <v>159</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HUM_ASR_FY_2022</v>
      </c>
      <c r="AB1358" s="958">
        <f t="shared" si="234"/>
        <v>45032</v>
      </c>
      <c r="AC1358" t="str">
        <f t="shared" si="235"/>
        <v>Unaudited</v>
      </c>
    </row>
    <row r="1359" spans="1:29" x14ac:dyDescent="0.25">
      <c r="A1359" t="s">
        <v>420</v>
      </c>
      <c r="B1359" t="s">
        <v>1385</v>
      </c>
      <c r="C1359" t="s">
        <v>1386</v>
      </c>
      <c r="D1359">
        <v>1900</v>
      </c>
      <c r="E1359" s="958">
        <v>1</v>
      </c>
      <c r="F1359" t="s">
        <v>441</v>
      </c>
      <c r="G1359" s="958">
        <v>366</v>
      </c>
      <c r="H1359" t="s">
        <v>382</v>
      </c>
      <c r="I1359" s="938" t="s">
        <v>488</v>
      </c>
      <c r="J1359" s="938" t="s">
        <v>444</v>
      </c>
      <c r="K1359" s="938" t="s">
        <v>448</v>
      </c>
      <c r="L1359" s="946" t="s">
        <v>442</v>
      </c>
      <c r="M1359" s="961" t="s">
        <v>456</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HUM_ASR_FY_2022</v>
      </c>
      <c r="AB1359" s="958">
        <f t="shared" si="234"/>
        <v>45032</v>
      </c>
      <c r="AC1359" t="str">
        <f t="shared" si="235"/>
        <v>Unaudited</v>
      </c>
    </row>
    <row r="1360" spans="1:29" ht="30" x14ac:dyDescent="0.25">
      <c r="A1360" t="s">
        <v>420</v>
      </c>
      <c r="B1360" t="s">
        <v>1385</v>
      </c>
      <c r="C1360" t="s">
        <v>1386</v>
      </c>
      <c r="D1360">
        <v>1900</v>
      </c>
      <c r="E1360" s="958">
        <v>1</v>
      </c>
      <c r="F1360" t="s">
        <v>441</v>
      </c>
      <c r="G1360" s="958">
        <v>366</v>
      </c>
      <c r="H1360" t="s">
        <v>382</v>
      </c>
      <c r="I1360" s="963" t="s">
        <v>488</v>
      </c>
      <c r="J1360" s="963" t="s">
        <v>444</v>
      </c>
      <c r="K1360" s="963" t="s">
        <v>449</v>
      </c>
      <c r="L1360" s="938">
        <v>9.1</v>
      </c>
      <c r="M1360" s="963" t="s">
        <v>185</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79886.599999999933</v>
      </c>
      <c r="O1360" s="679">
        <f t="shared" ca="1" si="237"/>
        <v>8343.56</v>
      </c>
      <c r="P1360" s="679">
        <f t="shared" ca="1" si="237"/>
        <v>0</v>
      </c>
      <c r="Q1360" s="679">
        <f t="shared" ca="1" si="237"/>
        <v>9929.5</v>
      </c>
      <c r="R1360" s="679">
        <f t="shared" ca="1" si="237"/>
        <v>3044.8399999999997</v>
      </c>
      <c r="S1360" s="679">
        <f t="shared" ca="1" si="237"/>
        <v>1080.1400000000001</v>
      </c>
      <c r="T1360" s="679">
        <f t="shared" ca="1" si="237"/>
        <v>9.25</v>
      </c>
      <c r="U1360" s="679">
        <f t="shared" ca="1" si="237"/>
        <v>0</v>
      </c>
      <c r="V1360" s="679">
        <f t="shared" ca="1" si="237"/>
        <v>209.45</v>
      </c>
      <c r="W1360" s="679">
        <f t="shared" ca="1" si="223"/>
        <v>57269.859999999935</v>
      </c>
      <c r="X1360" s="679">
        <f t="shared" ca="1" si="237"/>
        <v>0</v>
      </c>
      <c r="Y1360" s="679">
        <f t="shared" ca="1" si="237"/>
        <v>0</v>
      </c>
      <c r="Z1360" s="679">
        <f t="shared" ca="1" si="237"/>
        <v>0</v>
      </c>
      <c r="AA1360" t="str">
        <f t="shared" si="233"/>
        <v>HUM_ASR_FY_2022</v>
      </c>
      <c r="AB1360" s="958">
        <f t="shared" si="234"/>
        <v>45032</v>
      </c>
      <c r="AC1360" t="str">
        <f t="shared" si="235"/>
        <v>Unaudited</v>
      </c>
    </row>
    <row r="1361" spans="1:29" x14ac:dyDescent="0.25">
      <c r="A1361" t="s">
        <v>420</v>
      </c>
      <c r="B1361" t="s">
        <v>1385</v>
      </c>
      <c r="C1361" t="s">
        <v>1386</v>
      </c>
      <c r="D1361">
        <v>1900</v>
      </c>
      <c r="E1361" s="958">
        <v>1</v>
      </c>
      <c r="F1361" t="s">
        <v>441</v>
      </c>
      <c r="G1361" s="958">
        <v>366</v>
      </c>
      <c r="H1361" t="s">
        <v>382</v>
      </c>
      <c r="I1361" s="938" t="s">
        <v>488</v>
      </c>
      <c r="J1361" s="938" t="s">
        <v>444</v>
      </c>
      <c r="K1361" s="938" t="s">
        <v>449</v>
      </c>
      <c r="L1361" s="938" t="s">
        <v>106</v>
      </c>
      <c r="M1361" s="963" t="s">
        <v>186</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HUM_ASR_FY_2022</v>
      </c>
      <c r="AB1361" s="958">
        <f t="shared" si="234"/>
        <v>45032</v>
      </c>
      <c r="AC1361" t="str">
        <f t="shared" si="235"/>
        <v>Unaudited</v>
      </c>
    </row>
    <row r="1362" spans="1:29" x14ac:dyDescent="0.25">
      <c r="A1362" t="s">
        <v>420</v>
      </c>
      <c r="B1362" t="s">
        <v>1385</v>
      </c>
      <c r="C1362" t="s">
        <v>1386</v>
      </c>
      <c r="D1362">
        <v>1900</v>
      </c>
      <c r="E1362" s="958">
        <v>1</v>
      </c>
      <c r="F1362" t="s">
        <v>441</v>
      </c>
      <c r="G1362" s="958">
        <v>366</v>
      </c>
      <c r="H1362" t="s">
        <v>382</v>
      </c>
      <c r="I1362" s="938" t="s">
        <v>488</v>
      </c>
      <c r="J1362" s="938" t="s">
        <v>444</v>
      </c>
      <c r="K1362" s="938" t="s">
        <v>449</v>
      </c>
      <c r="L1362" s="938" t="s">
        <v>1321</v>
      </c>
      <c r="M1362" s="963" t="s">
        <v>1322</v>
      </c>
      <c r="N1362" s="679">
        <f t="shared" ca="1" si="238"/>
        <v>497219.49000000011</v>
      </c>
      <c r="O1362" s="679">
        <f t="shared" ca="1" si="237"/>
        <v>0</v>
      </c>
      <c r="P1362" s="679">
        <f t="shared" ca="1" si="237"/>
        <v>0</v>
      </c>
      <c r="Q1362" s="679">
        <f t="shared" ca="1" si="237"/>
        <v>56788</v>
      </c>
      <c r="R1362" s="679">
        <f t="shared" ca="1" si="237"/>
        <v>15301.85</v>
      </c>
      <c r="S1362" s="679">
        <f t="shared" ca="1" si="237"/>
        <v>425129.64000000007</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HUM_ASR_FY_2022</v>
      </c>
      <c r="AB1362" s="958">
        <f t="shared" si="234"/>
        <v>45032</v>
      </c>
      <c r="AC1362" t="str">
        <f t="shared" si="235"/>
        <v>Unaudited</v>
      </c>
    </row>
    <row r="1363" spans="1:29" x14ac:dyDescent="0.25">
      <c r="A1363" t="s">
        <v>420</v>
      </c>
      <c r="B1363" t="s">
        <v>1385</v>
      </c>
      <c r="C1363" t="s">
        <v>1386</v>
      </c>
      <c r="D1363">
        <v>1900</v>
      </c>
      <c r="E1363" s="958">
        <v>1</v>
      </c>
      <c r="F1363" t="s">
        <v>441</v>
      </c>
      <c r="G1363" s="958">
        <v>366</v>
      </c>
      <c r="H1363" t="s">
        <v>382</v>
      </c>
      <c r="I1363" s="938" t="s">
        <v>488</v>
      </c>
      <c r="J1363" s="938" t="s">
        <v>444</v>
      </c>
      <c r="K1363" s="938" t="s">
        <v>449</v>
      </c>
      <c r="L1363" s="938" t="s">
        <v>107</v>
      </c>
      <c r="M1363" s="963" t="s">
        <v>187</v>
      </c>
      <c r="N1363" s="679">
        <f t="shared" ca="1" si="238"/>
        <v>407411.46999999962</v>
      </c>
      <c r="O1363" s="679">
        <f t="shared" ca="1" si="237"/>
        <v>191489.73999999961</v>
      </c>
      <c r="P1363" s="679">
        <f t="shared" ca="1" si="237"/>
        <v>16839.23</v>
      </c>
      <c r="Q1363" s="679">
        <f t="shared" ca="1" si="237"/>
        <v>139431.53</v>
      </c>
      <c r="R1363" s="679">
        <f t="shared" ca="1" si="237"/>
        <v>55093.34</v>
      </c>
      <c r="S1363" s="679">
        <f t="shared" ca="1" si="237"/>
        <v>3086.97</v>
      </c>
      <c r="T1363" s="679">
        <f t="shared" ca="1" si="237"/>
        <v>936.59</v>
      </c>
      <c r="U1363" s="679">
        <f t="shared" ca="1" si="237"/>
        <v>0</v>
      </c>
      <c r="V1363" s="679">
        <f t="shared" ca="1" si="237"/>
        <v>0</v>
      </c>
      <c r="W1363" s="679">
        <f t="shared" ca="1" si="237"/>
        <v>534.06999999999994</v>
      </c>
      <c r="X1363" s="679">
        <f t="shared" ca="1" si="237"/>
        <v>0</v>
      </c>
      <c r="Y1363" s="679">
        <f t="shared" ca="1" si="237"/>
        <v>0</v>
      </c>
      <c r="Z1363" s="679">
        <f t="shared" ca="1" si="237"/>
        <v>0</v>
      </c>
      <c r="AA1363" t="str">
        <f t="shared" si="233"/>
        <v>HUM_ASR_FY_2022</v>
      </c>
      <c r="AB1363" s="958">
        <f t="shared" si="234"/>
        <v>45032</v>
      </c>
      <c r="AC1363" t="str">
        <f t="shared" si="235"/>
        <v>Unaudited</v>
      </c>
    </row>
    <row r="1364" spans="1:29" x14ac:dyDescent="0.25">
      <c r="A1364" t="s">
        <v>420</v>
      </c>
      <c r="B1364" t="s">
        <v>1385</v>
      </c>
      <c r="C1364" t="s">
        <v>1386</v>
      </c>
      <c r="D1364">
        <v>1900</v>
      </c>
      <c r="E1364" s="958">
        <v>1</v>
      </c>
      <c r="F1364" t="s">
        <v>441</v>
      </c>
      <c r="G1364" s="958">
        <v>366</v>
      </c>
      <c r="H1364" t="s">
        <v>382</v>
      </c>
      <c r="I1364" s="938" t="s">
        <v>488</v>
      </c>
      <c r="J1364" s="938" t="s">
        <v>444</v>
      </c>
      <c r="K1364" s="938" t="s">
        <v>449</v>
      </c>
      <c r="L1364" s="938" t="s">
        <v>108</v>
      </c>
      <c r="M1364" s="963" t="s">
        <v>160</v>
      </c>
      <c r="N1364" s="679">
        <f t="shared" ca="1" si="238"/>
        <v>1274001.3300000275</v>
      </c>
      <c r="O1364" s="679">
        <f t="shared" ca="1" si="237"/>
        <v>942322.11000002734</v>
      </c>
      <c r="P1364" s="679">
        <f t="shared" ca="1" si="237"/>
        <v>58513.249999999978</v>
      </c>
      <c r="Q1364" s="679">
        <f t="shared" ca="1" si="237"/>
        <v>193913.6400000001</v>
      </c>
      <c r="R1364" s="679">
        <f t="shared" ca="1" si="237"/>
        <v>53564.599999999969</v>
      </c>
      <c r="S1364" s="679">
        <f t="shared" ca="1" si="237"/>
        <v>1285.5899999999999</v>
      </c>
      <c r="T1364" s="679">
        <f t="shared" ca="1" si="237"/>
        <v>4856.7599999999993</v>
      </c>
      <c r="U1364" s="679">
        <f t="shared" ca="1" si="237"/>
        <v>0</v>
      </c>
      <c r="V1364" s="679">
        <f t="shared" ca="1" si="237"/>
        <v>6365.47</v>
      </c>
      <c r="W1364" s="679">
        <f t="shared" ca="1" si="237"/>
        <v>0</v>
      </c>
      <c r="X1364" s="679">
        <f t="shared" ca="1" si="237"/>
        <v>4028.82</v>
      </c>
      <c r="Y1364" s="679">
        <f t="shared" ca="1" si="237"/>
        <v>9151.09</v>
      </c>
      <c r="Z1364" s="679">
        <f t="shared" ca="1" si="237"/>
        <v>0</v>
      </c>
      <c r="AA1364" t="str">
        <f t="shared" si="233"/>
        <v>HUM_ASR_FY_2022</v>
      </c>
      <c r="AB1364" s="958">
        <f t="shared" si="234"/>
        <v>45032</v>
      </c>
      <c r="AC1364" t="str">
        <f t="shared" si="235"/>
        <v>Unaudited</v>
      </c>
    </row>
    <row r="1365" spans="1:29" x14ac:dyDescent="0.25">
      <c r="A1365" t="s">
        <v>420</v>
      </c>
      <c r="B1365" t="s">
        <v>1385</v>
      </c>
      <c r="C1365" t="s">
        <v>1386</v>
      </c>
      <c r="D1365">
        <v>1900</v>
      </c>
      <c r="E1365" s="958">
        <v>1</v>
      </c>
      <c r="F1365" t="s">
        <v>441</v>
      </c>
      <c r="G1365" s="958">
        <v>366</v>
      </c>
      <c r="H1365" t="s">
        <v>382</v>
      </c>
      <c r="I1365" s="938" t="s">
        <v>488</v>
      </c>
      <c r="J1365" s="938" t="s">
        <v>444</v>
      </c>
      <c r="K1365" s="938" t="s">
        <v>449</v>
      </c>
      <c r="L1365" s="938" t="s">
        <v>109</v>
      </c>
      <c r="M1365" s="963" t="s">
        <v>134</v>
      </c>
      <c r="N1365" s="679">
        <f t="shared" ca="1" si="238"/>
        <v>437181.7030892403</v>
      </c>
      <c r="O1365" s="679">
        <f t="shared" ca="1" si="237"/>
        <v>362860.3415394568</v>
      </c>
      <c r="P1365" s="679">
        <f t="shared" ca="1" si="237"/>
        <v>13074.140753246755</v>
      </c>
      <c r="Q1365" s="679">
        <f t="shared" ca="1" si="237"/>
        <v>27646.637419913419</v>
      </c>
      <c r="R1365" s="679">
        <f t="shared" ca="1" si="237"/>
        <v>7911.5529264069282</v>
      </c>
      <c r="S1365" s="679">
        <f t="shared" ca="1" si="237"/>
        <v>10876.2668917749</v>
      </c>
      <c r="T1365" s="679">
        <f t="shared" ca="1" si="237"/>
        <v>1711.4194458874456</v>
      </c>
      <c r="U1365" s="679">
        <f t="shared" ca="1" si="237"/>
        <v>878.07159307359314</v>
      </c>
      <c r="V1365" s="679">
        <f t="shared" ca="1" si="237"/>
        <v>844.69838961038931</v>
      </c>
      <c r="W1365" s="679">
        <f t="shared" ca="1" si="237"/>
        <v>21.287740259740261</v>
      </c>
      <c r="X1365" s="679">
        <f t="shared" ca="1" si="237"/>
        <v>10094.049212121212</v>
      </c>
      <c r="Y1365" s="679">
        <f t="shared" ca="1" si="237"/>
        <v>1263.2371774891776</v>
      </c>
      <c r="Z1365" s="679">
        <f t="shared" ca="1" si="237"/>
        <v>0</v>
      </c>
      <c r="AA1365" t="str">
        <f t="shared" si="233"/>
        <v>HUM_ASR_FY_2022</v>
      </c>
      <c r="AB1365" s="958">
        <f t="shared" si="234"/>
        <v>45032</v>
      </c>
      <c r="AC1365" t="str">
        <f t="shared" si="235"/>
        <v>Unaudited</v>
      </c>
    </row>
    <row r="1366" spans="1:29" x14ac:dyDescent="0.25">
      <c r="A1366" t="s">
        <v>420</v>
      </c>
      <c r="B1366" t="s">
        <v>1385</v>
      </c>
      <c r="C1366" t="s">
        <v>1386</v>
      </c>
      <c r="D1366">
        <v>1900</v>
      </c>
      <c r="E1366" s="958">
        <v>1</v>
      </c>
      <c r="F1366" t="s">
        <v>441</v>
      </c>
      <c r="G1366" s="958">
        <v>366</v>
      </c>
      <c r="H1366" t="s">
        <v>382</v>
      </c>
      <c r="I1366" s="938" t="s">
        <v>488</v>
      </c>
      <c r="J1366" s="938" t="s">
        <v>444</v>
      </c>
      <c r="K1366" s="938" t="s">
        <v>449</v>
      </c>
      <c r="L1366" s="938" t="s">
        <v>110</v>
      </c>
      <c r="M1366" s="963" t="s">
        <v>162</v>
      </c>
      <c r="N1366" s="679">
        <f t="shared" ca="1" si="238"/>
        <v>200670.40419965677</v>
      </c>
      <c r="O1366" s="679">
        <f t="shared" ca="1" si="237"/>
        <v>148426.97118689417</v>
      </c>
      <c r="P1366" s="679">
        <f t="shared" ca="1" si="237"/>
        <v>9216.5347492496821</v>
      </c>
      <c r="Q1366" s="679">
        <f t="shared" ca="1" si="237"/>
        <v>30543.711063964049</v>
      </c>
      <c r="R1366" s="679">
        <f t="shared" ca="1" si="237"/>
        <v>8437.0633528245198</v>
      </c>
      <c r="S1366" s="679">
        <f t="shared" ca="1" si="237"/>
        <v>202.49575794008879</v>
      </c>
      <c r="T1366" s="679">
        <f t="shared" ca="1" si="237"/>
        <v>764.99762547398905</v>
      </c>
      <c r="U1366" s="679">
        <f t="shared" ca="1" si="237"/>
        <v>0</v>
      </c>
      <c r="V1366" s="679">
        <f t="shared" ca="1" si="237"/>
        <v>1002.6374445156675</v>
      </c>
      <c r="W1366" s="679">
        <f t="shared" ca="1" si="237"/>
        <v>0</v>
      </c>
      <c r="X1366" s="679">
        <f t="shared" ca="1" si="237"/>
        <v>634.58720082155946</v>
      </c>
      <c r="Y1366" s="679">
        <f t="shared" ca="1" si="237"/>
        <v>1441.4058179730453</v>
      </c>
      <c r="Z1366" s="679">
        <f t="shared" ca="1" si="237"/>
        <v>0</v>
      </c>
      <c r="AA1366" t="str">
        <f t="shared" si="233"/>
        <v>HUM_ASR_FY_2022</v>
      </c>
      <c r="AB1366" s="958">
        <f t="shared" si="234"/>
        <v>45032</v>
      </c>
      <c r="AC1366" t="str">
        <f t="shared" si="235"/>
        <v>Unaudited</v>
      </c>
    </row>
    <row r="1367" spans="1:29" x14ac:dyDescent="0.25">
      <c r="A1367" t="s">
        <v>420</v>
      </c>
      <c r="B1367" t="s">
        <v>1385</v>
      </c>
      <c r="C1367" t="s">
        <v>1386</v>
      </c>
      <c r="D1367">
        <v>1900</v>
      </c>
      <c r="E1367" s="958">
        <v>1</v>
      </c>
      <c r="F1367" t="s">
        <v>441</v>
      </c>
      <c r="G1367" s="958">
        <v>366</v>
      </c>
      <c r="H1367" t="s">
        <v>382</v>
      </c>
      <c r="I1367" s="938" t="s">
        <v>488</v>
      </c>
      <c r="J1367" s="938" t="s">
        <v>444</v>
      </c>
      <c r="K1367" s="938" t="s">
        <v>449</v>
      </c>
      <c r="L1367" s="946" t="s">
        <v>111</v>
      </c>
      <c r="M1367" s="961" t="s">
        <v>463</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HUM_ASR_FY_2022</v>
      </c>
      <c r="AB1367" s="958">
        <f t="shared" si="234"/>
        <v>45032</v>
      </c>
      <c r="AC1367" t="str">
        <f t="shared" si="235"/>
        <v>Unaudited</v>
      </c>
    </row>
    <row r="1368" spans="1:29" x14ac:dyDescent="0.25">
      <c r="A1368" t="s">
        <v>420</v>
      </c>
      <c r="B1368" t="s">
        <v>1385</v>
      </c>
      <c r="C1368" t="s">
        <v>1386</v>
      </c>
      <c r="D1368">
        <v>1900</v>
      </c>
      <c r="E1368" s="958">
        <v>1</v>
      </c>
      <c r="F1368" t="s">
        <v>441</v>
      </c>
      <c r="G1368" s="958">
        <v>366</v>
      </c>
      <c r="H1368" t="s">
        <v>382</v>
      </c>
      <c r="I1368" s="963" t="s">
        <v>488</v>
      </c>
      <c r="J1368" s="963" t="s">
        <v>444</v>
      </c>
      <c r="K1368" s="963" t="s">
        <v>6</v>
      </c>
      <c r="L1368" s="938" t="s">
        <v>117</v>
      </c>
      <c r="M1368" s="963" t="s">
        <v>188</v>
      </c>
      <c r="N1368" s="679">
        <f t="shared" ca="1" si="238"/>
        <v>579497.12999999989</v>
      </c>
      <c r="O1368" s="679">
        <f t="shared" ca="1" si="237"/>
        <v>223851.7</v>
      </c>
      <c r="P1368" s="679">
        <f t="shared" ca="1" si="237"/>
        <v>32271.770000000004</v>
      </c>
      <c r="Q1368" s="679">
        <f t="shared" ca="1" si="237"/>
        <v>153335.71999999991</v>
      </c>
      <c r="R1368" s="679">
        <f t="shared" ca="1" si="237"/>
        <v>82997.95</v>
      </c>
      <c r="S1368" s="679">
        <f t="shared" ca="1" si="237"/>
        <v>14393.98</v>
      </c>
      <c r="T1368" s="679">
        <f t="shared" ca="1" si="237"/>
        <v>542.13</v>
      </c>
      <c r="U1368" s="679">
        <f t="shared" ca="1" si="237"/>
        <v>380.94</v>
      </c>
      <c r="V1368" s="679">
        <f t="shared" ca="1" si="237"/>
        <v>1516.96</v>
      </c>
      <c r="W1368" s="679">
        <f t="shared" ca="1" si="237"/>
        <v>0</v>
      </c>
      <c r="X1368" s="679">
        <f t="shared" ca="1" si="237"/>
        <v>54064.629999999968</v>
      </c>
      <c r="Y1368" s="679">
        <f t="shared" ca="1" si="237"/>
        <v>16141.349999999999</v>
      </c>
      <c r="Z1368" s="679">
        <f t="shared" ca="1" si="237"/>
        <v>0</v>
      </c>
      <c r="AA1368" t="str">
        <f t="shared" si="233"/>
        <v>HUM_ASR_FY_2022</v>
      </c>
      <c r="AB1368" s="958">
        <f t="shared" si="234"/>
        <v>45032</v>
      </c>
      <c r="AC1368" t="str">
        <f t="shared" si="235"/>
        <v>Unaudited</v>
      </c>
    </row>
    <row r="1369" spans="1:29" x14ac:dyDescent="0.25">
      <c r="A1369" t="s">
        <v>420</v>
      </c>
      <c r="B1369" t="s">
        <v>1385</v>
      </c>
      <c r="C1369" t="s">
        <v>1386</v>
      </c>
      <c r="D1369">
        <v>1900</v>
      </c>
      <c r="E1369" s="958">
        <v>1</v>
      </c>
      <c r="F1369" t="s">
        <v>441</v>
      </c>
      <c r="G1369" s="958">
        <v>366</v>
      </c>
      <c r="H1369" t="s">
        <v>382</v>
      </c>
      <c r="I1369" s="938" t="s">
        <v>488</v>
      </c>
      <c r="J1369" s="938" t="s">
        <v>444</v>
      </c>
      <c r="K1369" s="938" t="s">
        <v>6</v>
      </c>
      <c r="L1369" s="938" t="s">
        <v>45</v>
      </c>
      <c r="M1369" s="963" t="s">
        <v>163</v>
      </c>
      <c r="N1369" s="679">
        <f t="shared" ca="1" si="238"/>
        <v>80808.766910759921</v>
      </c>
      <c r="O1369" s="679">
        <f t="shared" ca="1" si="237"/>
        <v>58413.558460543471</v>
      </c>
      <c r="P1369" s="679">
        <f t="shared" ca="1" si="237"/>
        <v>3337.8892467532469</v>
      </c>
      <c r="Q1369" s="679">
        <f t="shared" ca="1" si="237"/>
        <v>7891.8625800865793</v>
      </c>
      <c r="R1369" s="679">
        <f t="shared" ca="1" si="237"/>
        <v>2490.1770735930741</v>
      </c>
      <c r="S1369" s="679">
        <f t="shared" ca="1" si="237"/>
        <v>4137.1931082251085</v>
      </c>
      <c r="T1369" s="679">
        <f t="shared" ca="1" si="237"/>
        <v>116.2005541125541</v>
      </c>
      <c r="U1369" s="679">
        <f t="shared" ca="1" si="237"/>
        <v>65.158406926406926</v>
      </c>
      <c r="V1369" s="679">
        <f t="shared" ca="1" si="237"/>
        <v>134.82161038961036</v>
      </c>
      <c r="W1369" s="679">
        <f t="shared" ca="1" si="237"/>
        <v>0.97225974025974027</v>
      </c>
      <c r="X1369" s="679">
        <f t="shared" ca="1" si="237"/>
        <v>3818.3107878787882</v>
      </c>
      <c r="Y1369" s="679">
        <f t="shared" ca="1" si="237"/>
        <v>402.62282251082252</v>
      </c>
      <c r="Z1369" s="679">
        <f t="shared" ca="1" si="237"/>
        <v>0</v>
      </c>
      <c r="AA1369" t="str">
        <f t="shared" si="233"/>
        <v>HUM_ASR_FY_2022</v>
      </c>
      <c r="AB1369" s="958">
        <f t="shared" si="234"/>
        <v>45032</v>
      </c>
      <c r="AC1369" t="str">
        <f t="shared" si="235"/>
        <v>Unaudited</v>
      </c>
    </row>
    <row r="1370" spans="1:29" x14ac:dyDescent="0.25">
      <c r="A1370" t="s">
        <v>420</v>
      </c>
      <c r="B1370" t="s">
        <v>1385</v>
      </c>
      <c r="C1370" t="s">
        <v>1386</v>
      </c>
      <c r="D1370">
        <v>1900</v>
      </c>
      <c r="E1370" s="958">
        <v>1</v>
      </c>
      <c r="F1370" t="s">
        <v>441</v>
      </c>
      <c r="G1370" s="958">
        <v>366</v>
      </c>
      <c r="H1370" t="s">
        <v>382</v>
      </c>
      <c r="I1370" s="938" t="s">
        <v>488</v>
      </c>
      <c r="J1370" s="938" t="s">
        <v>444</v>
      </c>
      <c r="K1370" s="938" t="s">
        <v>6</v>
      </c>
      <c r="L1370" s="938" t="s">
        <v>46</v>
      </c>
      <c r="M1370" s="963" t="s">
        <v>164</v>
      </c>
      <c r="N1370" s="679">
        <f t="shared" ca="1" si="238"/>
        <v>43677.605823744991</v>
      </c>
      <c r="O1370" s="679">
        <f t="shared" ca="1" si="237"/>
        <v>16872.05304291191</v>
      </c>
      <c r="P1370" s="679">
        <f t="shared" ca="1" si="237"/>
        <v>2432.3738226185164</v>
      </c>
      <c r="Q1370" s="679">
        <f t="shared" ca="1" si="237"/>
        <v>11557.153245711725</v>
      </c>
      <c r="R1370" s="679">
        <f t="shared" ca="1" si="237"/>
        <v>6255.6854151786674</v>
      </c>
      <c r="S1370" s="679">
        <f t="shared" ca="1" si="237"/>
        <v>1084.8968047087119</v>
      </c>
      <c r="T1370" s="679">
        <f t="shared" ca="1" si="237"/>
        <v>40.861186741730499</v>
      </c>
      <c r="U1370" s="679">
        <f t="shared" ca="1" si="237"/>
        <v>28.71204411745304</v>
      </c>
      <c r="V1370" s="679">
        <f t="shared" ca="1" si="237"/>
        <v>114.33564982519968</v>
      </c>
      <c r="W1370" s="679">
        <f t="shared" ca="1" si="237"/>
        <v>0</v>
      </c>
      <c r="X1370" s="679">
        <f t="shared" ca="1" si="237"/>
        <v>4074.9357950169961</v>
      </c>
      <c r="Y1370" s="679">
        <f t="shared" ca="1" si="237"/>
        <v>1216.5988169140824</v>
      </c>
      <c r="Z1370" s="679">
        <f t="shared" ca="1" si="237"/>
        <v>0</v>
      </c>
      <c r="AA1370" t="str">
        <f t="shared" si="233"/>
        <v>HUM_ASR_FY_2022</v>
      </c>
      <c r="AB1370" s="958">
        <f t="shared" si="234"/>
        <v>45032</v>
      </c>
      <c r="AC1370" t="str">
        <f t="shared" si="235"/>
        <v>Unaudited</v>
      </c>
    </row>
    <row r="1371" spans="1:29" x14ac:dyDescent="0.25">
      <c r="A1371" t="s">
        <v>420</v>
      </c>
      <c r="B1371" t="s">
        <v>1385</v>
      </c>
      <c r="C1371" t="s">
        <v>1386</v>
      </c>
      <c r="D1371">
        <v>1900</v>
      </c>
      <c r="E1371" s="958">
        <v>1</v>
      </c>
      <c r="F1371" t="s">
        <v>441</v>
      </c>
      <c r="G1371" s="958">
        <v>366</v>
      </c>
      <c r="H1371" t="s">
        <v>382</v>
      </c>
      <c r="I1371" s="938" t="s">
        <v>488</v>
      </c>
      <c r="J1371" s="938" t="s">
        <v>444</v>
      </c>
      <c r="K1371" s="938" t="s">
        <v>6</v>
      </c>
      <c r="L1371" s="938" t="s">
        <v>165</v>
      </c>
      <c r="M1371" s="963" t="s">
        <v>461</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HUM_ASR_FY_2022</v>
      </c>
      <c r="AB1371" s="958">
        <f t="shared" si="234"/>
        <v>45032</v>
      </c>
      <c r="AC1371" t="str">
        <f t="shared" si="235"/>
        <v>Unaudited</v>
      </c>
    </row>
    <row r="1372" spans="1:29" x14ac:dyDescent="0.25">
      <c r="A1372" t="s">
        <v>420</v>
      </c>
      <c r="B1372" t="s">
        <v>1385</v>
      </c>
      <c r="C1372" t="s">
        <v>1386</v>
      </c>
      <c r="D1372">
        <v>1900</v>
      </c>
      <c r="E1372" s="958">
        <v>1</v>
      </c>
      <c r="F1372" t="s">
        <v>441</v>
      </c>
      <c r="G1372" s="958">
        <v>366</v>
      </c>
      <c r="H1372" t="s">
        <v>382</v>
      </c>
      <c r="I1372" s="938" t="s">
        <v>488</v>
      </c>
      <c r="J1372" s="938" t="s">
        <v>444</v>
      </c>
      <c r="K1372" s="938" t="s">
        <v>434</v>
      </c>
      <c r="L1372" s="938" t="s">
        <v>120</v>
      </c>
      <c r="M1372" s="963" t="s">
        <v>32</v>
      </c>
      <c r="N1372" s="679">
        <f t="shared" ca="1" si="238"/>
        <v>-4805.1327272727267</v>
      </c>
      <c r="O1372" s="679">
        <f t="shared" ca="1" si="237"/>
        <v>-2672.2407856507502</v>
      </c>
      <c r="P1372" s="679">
        <f t="shared" ca="1" si="237"/>
        <v>-233.73535043695233</v>
      </c>
      <c r="Q1372" s="679">
        <f t="shared" ca="1" si="237"/>
        <v>-1088.309683326087</v>
      </c>
      <c r="R1372" s="679">
        <f t="shared" ca="1" si="237"/>
        <v>-450.9570852319905</v>
      </c>
      <c r="S1372" s="679">
        <f t="shared" ca="1" si="237"/>
        <v>-92.309734083161445</v>
      </c>
      <c r="T1372" s="679">
        <f t="shared" ca="1" si="237"/>
        <v>-33.217029811483748</v>
      </c>
      <c r="U1372" s="679">
        <f t="shared" ca="1" si="237"/>
        <v>-0.1114588713116767</v>
      </c>
      <c r="V1372" s="679">
        <f t="shared" ca="1" si="237"/>
        <v>-53.388725359426083</v>
      </c>
      <c r="W1372" s="679">
        <f t="shared" ca="1" si="237"/>
        <v>-7.2069261315443374</v>
      </c>
      <c r="X1372" s="679">
        <f t="shared" ca="1" si="237"/>
        <v>-38.903060917372834</v>
      </c>
      <c r="Y1372" s="679">
        <f t="shared" ca="1" si="237"/>
        <v>-134.75288745264697</v>
      </c>
      <c r="Z1372" s="679">
        <f t="shared" ca="1" si="237"/>
        <v>0</v>
      </c>
      <c r="AA1372" t="str">
        <f t="shared" si="233"/>
        <v>HUM_ASR_FY_2022</v>
      </c>
      <c r="AB1372" s="958">
        <f t="shared" si="234"/>
        <v>45032</v>
      </c>
      <c r="AC1372" t="str">
        <f t="shared" si="235"/>
        <v>Unaudited</v>
      </c>
    </row>
    <row r="1373" spans="1:29" x14ac:dyDescent="0.25">
      <c r="A1373" t="s">
        <v>420</v>
      </c>
      <c r="B1373" t="s">
        <v>1385</v>
      </c>
      <c r="C1373" t="s">
        <v>1386</v>
      </c>
      <c r="D1373">
        <v>1900</v>
      </c>
      <c r="E1373" s="958">
        <v>1</v>
      </c>
      <c r="F1373" t="s">
        <v>441</v>
      </c>
      <c r="G1373" s="958">
        <v>366</v>
      </c>
      <c r="H1373" t="s">
        <v>382</v>
      </c>
      <c r="I1373" s="938" t="s">
        <v>488</v>
      </c>
      <c r="J1373" s="938" t="s">
        <v>444</v>
      </c>
      <c r="K1373" s="938" t="s">
        <v>434</v>
      </c>
      <c r="L1373" s="938" t="s">
        <v>943</v>
      </c>
      <c r="M1373" s="963" t="s">
        <v>935</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HUM_ASR_FY_2022</v>
      </c>
      <c r="AB1373" s="958">
        <f t="shared" si="234"/>
        <v>45032</v>
      </c>
      <c r="AC1373" t="str">
        <f t="shared" si="235"/>
        <v>Unaudited</v>
      </c>
    </row>
    <row r="1374" spans="1:29" x14ac:dyDescent="0.25">
      <c r="A1374" t="s">
        <v>420</v>
      </c>
      <c r="B1374" t="s">
        <v>1385</v>
      </c>
      <c r="C1374" t="s">
        <v>1386</v>
      </c>
      <c r="D1374">
        <v>1900</v>
      </c>
      <c r="E1374" s="958">
        <v>1</v>
      </c>
      <c r="F1374" t="s">
        <v>441</v>
      </c>
      <c r="G1374" s="958">
        <v>366</v>
      </c>
      <c r="H1374" t="s">
        <v>382</v>
      </c>
      <c r="I1374" s="938" t="s">
        <v>488</v>
      </c>
      <c r="J1374" s="938" t="s">
        <v>444</v>
      </c>
      <c r="K1374" s="938" t="s">
        <v>434</v>
      </c>
      <c r="L1374" s="938" t="s">
        <v>167</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HUM_ASR_FY_2022</v>
      </c>
      <c r="AB1374" s="958">
        <f t="shared" si="234"/>
        <v>45032</v>
      </c>
      <c r="AC1374" t="str">
        <f t="shared" si="235"/>
        <v>Unaudited</v>
      </c>
    </row>
    <row r="1375" spans="1:29" x14ac:dyDescent="0.25">
      <c r="A1375" t="s">
        <v>420</v>
      </c>
      <c r="B1375" t="s">
        <v>1385</v>
      </c>
      <c r="C1375" t="s">
        <v>1386</v>
      </c>
      <c r="D1375">
        <v>1900</v>
      </c>
      <c r="E1375" s="958">
        <v>1</v>
      </c>
      <c r="F1375" t="s">
        <v>441</v>
      </c>
      <c r="G1375" s="958">
        <v>366</v>
      </c>
      <c r="H1375" t="s">
        <v>382</v>
      </c>
      <c r="I1375" s="938" t="s">
        <v>488</v>
      </c>
      <c r="J1375" s="938" t="s">
        <v>444</v>
      </c>
      <c r="K1375" s="938" t="s">
        <v>434</v>
      </c>
      <c r="L1375" s="946" t="s">
        <v>168</v>
      </c>
      <c r="M1375" s="961" t="s">
        <v>329</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HUM_ASR_FY_2022</v>
      </c>
      <c r="AB1375" s="958">
        <f t="shared" si="234"/>
        <v>45032</v>
      </c>
      <c r="AC1375" t="str">
        <f t="shared" si="235"/>
        <v>Unaudited</v>
      </c>
    </row>
    <row r="1376" spans="1:29" x14ac:dyDescent="0.25">
      <c r="A1376" t="s">
        <v>420</v>
      </c>
      <c r="B1376" t="s">
        <v>1385</v>
      </c>
      <c r="C1376" t="s">
        <v>1386</v>
      </c>
      <c r="D1376">
        <v>1900</v>
      </c>
      <c r="E1376" s="958">
        <v>1</v>
      </c>
      <c r="F1376" t="s">
        <v>441</v>
      </c>
      <c r="G1376" s="958">
        <v>366</v>
      </c>
      <c r="H1376" t="s">
        <v>382</v>
      </c>
      <c r="I1376" s="938" t="s">
        <v>488</v>
      </c>
      <c r="J1376" s="938" t="s">
        <v>450</v>
      </c>
      <c r="K1376" s="938" t="s">
        <v>435</v>
      </c>
      <c r="L1376" s="938" t="s">
        <v>121</v>
      </c>
      <c r="M1376" s="963" t="s">
        <v>27</v>
      </c>
      <c r="N1376" s="679">
        <f t="shared" ca="1" si="238"/>
        <v>5300788.3151004221</v>
      </c>
      <c r="O1376" s="679">
        <f t="shared" ca="1" si="238"/>
        <v>-15142.780798635729</v>
      </c>
      <c r="P1376" s="679">
        <f t="shared" ca="1" si="238"/>
        <v>5315931.0958990576</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HUM_ASR_FY_2022</v>
      </c>
      <c r="AB1376" s="958">
        <f t="shared" si="234"/>
        <v>45032</v>
      </c>
      <c r="AC1376" t="str">
        <f t="shared" si="235"/>
        <v>Unaudited</v>
      </c>
    </row>
    <row r="1377" spans="1:29" x14ac:dyDescent="0.25">
      <c r="A1377" t="s">
        <v>420</v>
      </c>
      <c r="B1377" t="s">
        <v>1385</v>
      </c>
      <c r="C1377" t="s">
        <v>1386</v>
      </c>
      <c r="D1377">
        <v>1900</v>
      </c>
      <c r="E1377" s="958">
        <v>1</v>
      </c>
      <c r="F1377" t="s">
        <v>441</v>
      </c>
      <c r="G1377" s="958">
        <v>366</v>
      </c>
      <c r="H1377" t="s">
        <v>382</v>
      </c>
      <c r="I1377" s="938" t="s">
        <v>488</v>
      </c>
      <c r="J1377" s="938" t="s">
        <v>450</v>
      </c>
      <c r="K1377" s="938" t="s">
        <v>435</v>
      </c>
      <c r="L1377" s="938" t="s">
        <v>122</v>
      </c>
      <c r="M1377" s="963" t="s">
        <v>97</v>
      </c>
      <c r="N1377" s="679">
        <f t="shared" ca="1" si="238"/>
        <v>239414.27043319104</v>
      </c>
      <c r="O1377" s="679">
        <f t="shared" ca="1" si="238"/>
        <v>0</v>
      </c>
      <c r="P1377" s="679">
        <f t="shared" ca="1" si="238"/>
        <v>239414.27043319104</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HUM_ASR_FY_2022</v>
      </c>
      <c r="AB1377" s="958">
        <f t="shared" si="234"/>
        <v>45032</v>
      </c>
      <c r="AC1377" t="str">
        <f t="shared" si="235"/>
        <v>Unaudited</v>
      </c>
    </row>
    <row r="1378" spans="1:29" x14ac:dyDescent="0.25">
      <c r="A1378" t="s">
        <v>420</v>
      </c>
      <c r="B1378" t="s">
        <v>1385</v>
      </c>
      <c r="C1378" t="s">
        <v>1386</v>
      </c>
      <c r="D1378">
        <v>1900</v>
      </c>
      <c r="E1378" s="958">
        <v>1</v>
      </c>
      <c r="F1378" t="s">
        <v>441</v>
      </c>
      <c r="G1378" s="958">
        <v>366</v>
      </c>
      <c r="H1378" t="s">
        <v>382</v>
      </c>
      <c r="I1378" s="938" t="s">
        <v>488</v>
      </c>
      <c r="J1378" s="938" t="s">
        <v>450</v>
      </c>
      <c r="K1378" s="938" t="s">
        <v>435</v>
      </c>
      <c r="L1378" s="938" t="s">
        <v>123</v>
      </c>
      <c r="M1378" s="963" t="s">
        <v>98</v>
      </c>
      <c r="N1378" s="679">
        <f t="shared" ca="1" si="238"/>
        <v>467518.98779513233</v>
      </c>
      <c r="O1378" s="679">
        <f t="shared" ca="1" si="238"/>
        <v>0</v>
      </c>
      <c r="P1378" s="679">
        <f t="shared" ca="1" si="238"/>
        <v>467518.98779513233</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HUM_ASR_FY_2022</v>
      </c>
      <c r="AB1378" s="958">
        <f t="shared" si="234"/>
        <v>45032</v>
      </c>
      <c r="AC1378" t="str">
        <f t="shared" si="235"/>
        <v>Unaudited</v>
      </c>
    </row>
    <row r="1379" spans="1:29" x14ac:dyDescent="0.25">
      <c r="A1379" t="s">
        <v>420</v>
      </c>
      <c r="B1379" t="s">
        <v>1385</v>
      </c>
      <c r="C1379" t="s">
        <v>1386</v>
      </c>
      <c r="D1379">
        <v>1900</v>
      </c>
      <c r="E1379" s="958">
        <v>1</v>
      </c>
      <c r="F1379" t="s">
        <v>441</v>
      </c>
      <c r="G1379" s="958">
        <v>366</v>
      </c>
      <c r="H1379" t="s">
        <v>382</v>
      </c>
      <c r="I1379" s="938" t="s">
        <v>488</v>
      </c>
      <c r="J1379" s="938" t="s">
        <v>450</v>
      </c>
      <c r="K1379" s="938" t="s">
        <v>435</v>
      </c>
      <c r="L1379" s="938" t="s">
        <v>124</v>
      </c>
      <c r="M1379" s="963" t="s">
        <v>99</v>
      </c>
      <c r="N1379" s="679">
        <f t="shared" ca="1" si="238"/>
        <v>1064641.573563366</v>
      </c>
      <c r="O1379" s="679">
        <f t="shared" ca="1" si="238"/>
        <v>0</v>
      </c>
      <c r="P1379" s="679">
        <f t="shared" ca="1" si="238"/>
        <v>1064641.573563366</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HUM_ASR_FY_2022</v>
      </c>
      <c r="AB1379" s="958">
        <f t="shared" si="234"/>
        <v>45032</v>
      </c>
      <c r="AC1379" t="str">
        <f t="shared" si="235"/>
        <v>Unaudited</v>
      </c>
    </row>
    <row r="1380" spans="1:29" x14ac:dyDescent="0.25">
      <c r="A1380" t="s">
        <v>420</v>
      </c>
      <c r="B1380" t="s">
        <v>1385</v>
      </c>
      <c r="C1380" t="s">
        <v>1386</v>
      </c>
      <c r="D1380">
        <v>1900</v>
      </c>
      <c r="E1380" s="958">
        <v>1</v>
      </c>
      <c r="F1380" t="s">
        <v>441</v>
      </c>
      <c r="G1380" s="958">
        <v>366</v>
      </c>
      <c r="H1380" t="s">
        <v>382</v>
      </c>
      <c r="I1380" s="938" t="s">
        <v>488</v>
      </c>
      <c r="J1380" s="938" t="s">
        <v>450</v>
      </c>
      <c r="K1380" s="938" t="s">
        <v>435</v>
      </c>
      <c r="L1380" s="946" t="s">
        <v>125</v>
      </c>
      <c r="M1380" s="961" t="s">
        <v>100</v>
      </c>
      <c r="N1380" s="679">
        <f t="shared" ca="1" si="238"/>
        <v>1022897.7869060445</v>
      </c>
      <c r="O1380" s="679">
        <f t="shared" ca="1" si="238"/>
        <v>7968.863336311857</v>
      </c>
      <c r="P1380" s="679">
        <f t="shared" ca="1" si="238"/>
        <v>1014928.9235697326</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HUM_ASR_FY_2022</v>
      </c>
      <c r="AB1380" s="958">
        <f t="shared" si="234"/>
        <v>45032</v>
      </c>
      <c r="AC1380" t="str">
        <f t="shared" si="235"/>
        <v>Unaudited</v>
      </c>
    </row>
    <row r="1381" spans="1:29" x14ac:dyDescent="0.25">
      <c r="A1381" t="s">
        <v>420</v>
      </c>
      <c r="B1381" t="s">
        <v>1385</v>
      </c>
      <c r="C1381" t="s">
        <v>1386</v>
      </c>
      <c r="D1381">
        <v>1900</v>
      </c>
      <c r="E1381" s="958">
        <v>1</v>
      </c>
      <c r="F1381" t="s">
        <v>441</v>
      </c>
      <c r="G1381" s="958">
        <v>366</v>
      </c>
      <c r="H1381" t="s">
        <v>382</v>
      </c>
      <c r="I1381" s="963" t="s">
        <v>488</v>
      </c>
      <c r="J1381" s="963" t="s">
        <v>450</v>
      </c>
      <c r="K1381" s="963" t="s">
        <v>435</v>
      </c>
      <c r="L1381" s="954" t="s">
        <v>126</v>
      </c>
      <c r="M1381" s="963" t="s">
        <v>28</v>
      </c>
      <c r="N1381" s="679">
        <f t="shared" ca="1" si="238"/>
        <v>27431.580260898023</v>
      </c>
      <c r="O1381" s="679">
        <f t="shared" ca="1" si="238"/>
        <v>0</v>
      </c>
      <c r="P1381" s="679">
        <f t="shared" ca="1" si="238"/>
        <v>27431.580260898023</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HUM_ASR_FY_2022</v>
      </c>
      <c r="AB1381" s="958">
        <f t="shared" si="234"/>
        <v>45032</v>
      </c>
      <c r="AC1381" t="str">
        <f t="shared" si="235"/>
        <v>Unaudited</v>
      </c>
    </row>
    <row r="1382" spans="1:29" x14ac:dyDescent="0.25">
      <c r="A1382" t="s">
        <v>420</v>
      </c>
      <c r="B1382" t="s">
        <v>1385</v>
      </c>
      <c r="C1382" t="s">
        <v>1386</v>
      </c>
      <c r="D1382">
        <v>1900</v>
      </c>
      <c r="E1382" s="958">
        <v>1</v>
      </c>
      <c r="F1382" t="s">
        <v>441</v>
      </c>
      <c r="G1382" s="958">
        <v>366</v>
      </c>
      <c r="H1382" t="s">
        <v>382</v>
      </c>
      <c r="I1382" s="959" t="s">
        <v>488</v>
      </c>
      <c r="J1382" s="959" t="s">
        <v>436</v>
      </c>
      <c r="K1382" s="959" t="s">
        <v>436</v>
      </c>
      <c r="L1382" s="954" t="s">
        <v>128</v>
      </c>
      <c r="M1382" s="959" t="s">
        <v>326</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HUM_ASR_FY_2022</v>
      </c>
      <c r="AB1382" s="958">
        <f t="shared" si="234"/>
        <v>45032</v>
      </c>
      <c r="AC1382" t="str">
        <f t="shared" si="235"/>
        <v>Unaudited</v>
      </c>
    </row>
    <row r="1383" spans="1:29" x14ac:dyDescent="0.25">
      <c r="A1383" t="s">
        <v>420</v>
      </c>
      <c r="B1383" t="s">
        <v>1385</v>
      </c>
      <c r="C1383" t="s">
        <v>1386</v>
      </c>
      <c r="D1383">
        <v>1900</v>
      </c>
      <c r="E1383" s="958">
        <v>1</v>
      </c>
      <c r="F1383" t="s">
        <v>441</v>
      </c>
      <c r="G1383" s="958">
        <v>366</v>
      </c>
      <c r="H1383" t="s">
        <v>382</v>
      </c>
      <c r="I1383" s="959" t="s">
        <v>488</v>
      </c>
      <c r="J1383" s="959" t="s">
        <v>436</v>
      </c>
      <c r="K1383" s="959" t="s">
        <v>436</v>
      </c>
      <c r="L1383" s="938" t="s">
        <v>129</v>
      </c>
      <c r="M1383" s="959" t="s">
        <v>325</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HUM_ASR_FY_2022</v>
      </c>
      <c r="AB1383" s="958">
        <f t="shared" si="234"/>
        <v>45032</v>
      </c>
      <c r="AC1383" t="str">
        <f t="shared" si="235"/>
        <v>Unaudited</v>
      </c>
    </row>
    <row r="1384" spans="1:29" ht="30" x14ac:dyDescent="0.25">
      <c r="A1384" t="s">
        <v>420</v>
      </c>
      <c r="B1384" t="s">
        <v>1385</v>
      </c>
      <c r="C1384" t="s">
        <v>1386</v>
      </c>
      <c r="D1384">
        <v>1900</v>
      </c>
      <c r="E1384" s="958">
        <v>1</v>
      </c>
      <c r="F1384" t="s">
        <v>441</v>
      </c>
      <c r="G1384" s="958">
        <v>366</v>
      </c>
      <c r="H1384" t="s">
        <v>382</v>
      </c>
      <c r="I1384" s="959" t="s">
        <v>488</v>
      </c>
      <c r="J1384" s="959" t="s">
        <v>436</v>
      </c>
      <c r="K1384" s="959" t="s">
        <v>436</v>
      </c>
      <c r="L1384" s="938" t="s">
        <v>130</v>
      </c>
      <c r="M1384" s="959" t="s">
        <v>179</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HUM_ASR_FY_2022</v>
      </c>
      <c r="AB1384" s="958">
        <f t="shared" si="234"/>
        <v>45032</v>
      </c>
      <c r="AC1384" t="str">
        <f t="shared" si="235"/>
        <v>Unaudited</v>
      </c>
    </row>
    <row r="1385" spans="1:29" x14ac:dyDescent="0.25">
      <c r="A1385" t="s">
        <v>420</v>
      </c>
      <c r="B1385" t="s">
        <v>1385</v>
      </c>
      <c r="C1385" t="s">
        <v>1386</v>
      </c>
      <c r="D1385">
        <v>1900</v>
      </c>
      <c r="E1385" s="958">
        <v>1</v>
      </c>
      <c r="F1385" t="s">
        <v>441</v>
      </c>
      <c r="G1385" s="958">
        <v>366</v>
      </c>
      <c r="H1385" t="s">
        <v>382</v>
      </c>
      <c r="I1385" s="966" t="s">
        <v>488</v>
      </c>
      <c r="J1385" s="966" t="s">
        <v>436</v>
      </c>
      <c r="K1385" s="966" t="s">
        <v>436</v>
      </c>
      <c r="L1385" s="946" t="s">
        <v>131</v>
      </c>
      <c r="M1385" s="966" t="s">
        <v>494</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HUM_ASR_FY_2022</v>
      </c>
      <c r="AB1385" s="958">
        <f t="shared" si="234"/>
        <v>45032</v>
      </c>
      <c r="AC1385" t="str">
        <f t="shared" si="235"/>
        <v>Unaudited</v>
      </c>
    </row>
    <row r="1386" spans="1:29" x14ac:dyDescent="0.25">
      <c r="A1386" t="s">
        <v>420</v>
      </c>
      <c r="B1386" t="s">
        <v>1385</v>
      </c>
      <c r="C1386" t="s">
        <v>1386</v>
      </c>
      <c r="D1386">
        <v>1900</v>
      </c>
      <c r="E1386" s="958">
        <v>1</v>
      </c>
      <c r="F1386" t="s">
        <v>441</v>
      </c>
      <c r="G1386" s="958">
        <v>366</v>
      </c>
      <c r="H1386" t="s">
        <v>382</v>
      </c>
      <c r="I1386" s="938" t="s">
        <v>488</v>
      </c>
      <c r="J1386" s="938" t="s">
        <v>436</v>
      </c>
      <c r="K1386" s="938" t="s">
        <v>436</v>
      </c>
      <c r="L1386" s="938" t="s">
        <v>132</v>
      </c>
      <c r="M1386" s="959" t="s">
        <v>495</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HUM_ASR_FY_2022</v>
      </c>
      <c r="AB1386" s="958">
        <f t="shared" si="234"/>
        <v>45032</v>
      </c>
      <c r="AC1386" t="str">
        <f t="shared" si="235"/>
        <v>Unaudited</v>
      </c>
    </row>
    <row r="1387" spans="1:29" x14ac:dyDescent="0.25">
      <c r="A1387" t="s">
        <v>420</v>
      </c>
      <c r="B1387" t="s">
        <v>1385</v>
      </c>
      <c r="C1387" t="s">
        <v>1386</v>
      </c>
      <c r="D1387">
        <v>1900</v>
      </c>
      <c r="E1387" s="958">
        <v>1</v>
      </c>
      <c r="F1387" t="s">
        <v>441</v>
      </c>
      <c r="G1387" s="958">
        <v>366</v>
      </c>
      <c r="H1387" t="s">
        <v>382</v>
      </c>
      <c r="I1387" s="938" t="s">
        <v>488</v>
      </c>
      <c r="J1387" s="938" t="s">
        <v>436</v>
      </c>
      <c r="K1387" s="938" t="s">
        <v>436</v>
      </c>
      <c r="L1387" s="944" t="s">
        <v>133</v>
      </c>
      <c r="M1387" s="960" t="s">
        <v>496</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HUM_ASR_FY_2022</v>
      </c>
      <c r="AB1387" s="958">
        <f t="shared" si="234"/>
        <v>45032</v>
      </c>
      <c r="AC1387" t="str">
        <f t="shared" si="235"/>
        <v>Unaudited</v>
      </c>
    </row>
    <row r="1388" spans="1:29" ht="30" x14ac:dyDescent="0.25">
      <c r="A1388" t="s">
        <v>420</v>
      </c>
      <c r="B1388" t="s">
        <v>1385</v>
      </c>
      <c r="C1388" t="s">
        <v>1386</v>
      </c>
      <c r="D1388">
        <v>1900</v>
      </c>
      <c r="E1388" s="958">
        <v>1</v>
      </c>
      <c r="F1388" t="s">
        <v>441</v>
      </c>
      <c r="G1388" s="958">
        <v>366</v>
      </c>
      <c r="H1388" t="s">
        <v>382</v>
      </c>
      <c r="I1388" s="959" t="s">
        <v>489</v>
      </c>
      <c r="J1388" s="959" t="s">
        <v>26</v>
      </c>
      <c r="K1388" s="959" t="s">
        <v>26</v>
      </c>
      <c r="L1388" s="938" t="s">
        <v>269</v>
      </c>
      <c r="M1388" s="959" t="s">
        <v>26</v>
      </c>
      <c r="N1388" s="679">
        <f t="shared" ca="1" si="238"/>
        <v>-235828.38706235224</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HUM_ASR_FY_2022</v>
      </c>
      <c r="AB1388" s="958">
        <f t="shared" si="234"/>
        <v>45032</v>
      </c>
      <c r="AC1388" t="str">
        <f t="shared" si="235"/>
        <v>Unaudited</v>
      </c>
    </row>
    <row r="1389" spans="1:29" x14ac:dyDescent="0.25">
      <c r="A1389" t="s">
        <v>420</v>
      </c>
      <c r="B1389" t="s">
        <v>1385</v>
      </c>
      <c r="C1389" t="s">
        <v>1386</v>
      </c>
      <c r="D1389">
        <v>1900</v>
      </c>
      <c r="E1389" s="958">
        <v>1</v>
      </c>
      <c r="F1389" t="s">
        <v>1031</v>
      </c>
      <c r="G1389" s="958" t="s">
        <v>1384</v>
      </c>
      <c r="H1389" t="s">
        <v>382</v>
      </c>
      <c r="I1389" s="938" t="s">
        <v>432</v>
      </c>
      <c r="J1389" s="938" t="s">
        <v>432</v>
      </c>
      <c r="K1389" s="938" t="s">
        <v>432</v>
      </c>
      <c r="L1389" s="938"/>
      <c r="M1389" s="959" t="s">
        <v>432</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-126</v>
      </c>
      <c r="AA1389" t="str">
        <f t="shared" si="233"/>
        <v>HUM_ASR_FY_2022</v>
      </c>
      <c r="AB1389" s="958">
        <f t="shared" si="234"/>
        <v>45032</v>
      </c>
      <c r="AC1389" t="str">
        <f t="shared" si="235"/>
        <v>Unaudited</v>
      </c>
    </row>
    <row r="1390" spans="1:29" x14ac:dyDescent="0.25">
      <c r="A1390" t="s">
        <v>420</v>
      </c>
      <c r="B1390" t="s">
        <v>1385</v>
      </c>
      <c r="C1390" t="s">
        <v>1386</v>
      </c>
      <c r="D1390">
        <v>1900</v>
      </c>
      <c r="E1390" s="958">
        <v>1</v>
      </c>
      <c r="F1390" t="s">
        <v>1031</v>
      </c>
      <c r="G1390" s="958" t="s">
        <v>1384</v>
      </c>
      <c r="H1390" t="s">
        <v>382</v>
      </c>
      <c r="I1390" s="938" t="s">
        <v>487</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-59792.450000000172</v>
      </c>
      <c r="AA1390" t="str">
        <f t="shared" si="233"/>
        <v>HUM_ASR_FY_2022</v>
      </c>
      <c r="AB1390" s="958">
        <f t="shared" si="234"/>
        <v>45032</v>
      </c>
      <c r="AC1390" t="str">
        <f t="shared" si="235"/>
        <v>Unaudited</v>
      </c>
    </row>
    <row r="1391" spans="1:29" x14ac:dyDescent="0.25">
      <c r="A1391" t="s">
        <v>420</v>
      </c>
      <c r="B1391" t="s">
        <v>1385</v>
      </c>
      <c r="C1391" t="s">
        <v>1386</v>
      </c>
      <c r="D1391">
        <v>1900</v>
      </c>
      <c r="E1391" s="958">
        <v>1</v>
      </c>
      <c r="F1391" t="s">
        <v>1031</v>
      </c>
      <c r="G1391" s="958" t="s">
        <v>1384</v>
      </c>
      <c r="H1391" t="s">
        <v>382</v>
      </c>
      <c r="I1391" s="959" t="s">
        <v>487</v>
      </c>
      <c r="J1391" s="959" t="s">
        <v>12</v>
      </c>
      <c r="K1391" s="959" t="s">
        <v>1328</v>
      </c>
      <c r="L1391" s="938" t="s">
        <v>1319</v>
      </c>
      <c r="M1391" s="959" t="s">
        <v>1328</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720583.19736588479</v>
      </c>
      <c r="AA1391" t="str">
        <f t="shared" si="233"/>
        <v>HUM_ASR_FY_2022</v>
      </c>
      <c r="AB1391" s="958">
        <f t="shared" si="234"/>
        <v>45032</v>
      </c>
      <c r="AC1391" t="str">
        <f t="shared" si="235"/>
        <v>Unaudited</v>
      </c>
    </row>
    <row r="1392" spans="1:29" x14ac:dyDescent="0.25">
      <c r="A1392" t="s">
        <v>420</v>
      </c>
      <c r="B1392" t="s">
        <v>1385</v>
      </c>
      <c r="C1392" t="s">
        <v>1386</v>
      </c>
      <c r="D1392">
        <v>1900</v>
      </c>
      <c r="E1392" s="958">
        <v>1</v>
      </c>
      <c r="F1392" t="s">
        <v>1031</v>
      </c>
      <c r="G1392" s="958" t="s">
        <v>1384</v>
      </c>
      <c r="H1392" t="s">
        <v>382</v>
      </c>
      <c r="I1392" s="959" t="s">
        <v>487</v>
      </c>
      <c r="J1392" s="959" t="s">
        <v>490</v>
      </c>
      <c r="K1392" s="959" t="s">
        <v>491</v>
      </c>
      <c r="L1392" s="954" t="s">
        <v>63</v>
      </c>
      <c r="M1392" s="959" t="s">
        <v>343</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HUM_ASR_FY_2022</v>
      </c>
      <c r="AB1392" s="958">
        <f t="shared" si="234"/>
        <v>45032</v>
      </c>
      <c r="AC1392" t="str">
        <f t="shared" si="235"/>
        <v>Unaudited</v>
      </c>
    </row>
    <row r="1393" spans="1:29" x14ac:dyDescent="0.25">
      <c r="A1393" t="s">
        <v>420</v>
      </c>
      <c r="B1393" t="s">
        <v>1385</v>
      </c>
      <c r="C1393" t="s">
        <v>1386</v>
      </c>
      <c r="D1393">
        <v>1900</v>
      </c>
      <c r="E1393" s="958">
        <v>1</v>
      </c>
      <c r="F1393" t="s">
        <v>1031</v>
      </c>
      <c r="G1393" s="958" t="s">
        <v>1384</v>
      </c>
      <c r="H1393" t="s">
        <v>382</v>
      </c>
      <c r="I1393" s="938" t="s">
        <v>487</v>
      </c>
      <c r="J1393" s="938" t="s">
        <v>490</v>
      </c>
      <c r="K1393" s="938" t="s">
        <v>1019</v>
      </c>
      <c r="L1393" s="938" t="s">
        <v>915</v>
      </c>
      <c r="M1393" s="959" t="s">
        <v>916</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80955.919999999984</v>
      </c>
      <c r="AA1393" t="str">
        <f t="shared" si="233"/>
        <v>HUM_ASR_FY_2022</v>
      </c>
      <c r="AB1393" s="958">
        <f t="shared" si="234"/>
        <v>45032</v>
      </c>
      <c r="AC1393" t="str">
        <f t="shared" si="235"/>
        <v>Unaudited</v>
      </c>
    </row>
    <row r="1394" spans="1:29" x14ac:dyDescent="0.25">
      <c r="A1394" t="s">
        <v>420</v>
      </c>
      <c r="B1394" t="s">
        <v>1385</v>
      </c>
      <c r="C1394" t="s">
        <v>1386</v>
      </c>
      <c r="D1394">
        <v>1900</v>
      </c>
      <c r="E1394" s="958">
        <v>1</v>
      </c>
      <c r="F1394" t="s">
        <v>1031</v>
      </c>
      <c r="G1394" s="958" t="s">
        <v>1384</v>
      </c>
      <c r="H1394" t="s">
        <v>382</v>
      </c>
      <c r="I1394" s="938" t="s">
        <v>487</v>
      </c>
      <c r="J1394" s="938" t="s">
        <v>13</v>
      </c>
      <c r="K1394" s="938" t="s">
        <v>492</v>
      </c>
      <c r="L1394" s="938" t="s">
        <v>94</v>
      </c>
      <c r="M1394" s="959" t="s">
        <v>146</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HUM_ASR_FY_2022</v>
      </c>
      <c r="AB1394" s="958">
        <f t="shared" si="234"/>
        <v>45032</v>
      </c>
      <c r="AC1394" t="str">
        <f t="shared" si="235"/>
        <v>Unaudited</v>
      </c>
    </row>
    <row r="1395" spans="1:29" x14ac:dyDescent="0.25">
      <c r="A1395" t="s">
        <v>420</v>
      </c>
      <c r="B1395" t="s">
        <v>1385</v>
      </c>
      <c r="C1395" t="s">
        <v>1386</v>
      </c>
      <c r="D1395">
        <v>1900</v>
      </c>
      <c r="E1395" s="958">
        <v>1</v>
      </c>
      <c r="F1395" t="s">
        <v>1031</v>
      </c>
      <c r="G1395" s="958" t="s">
        <v>1384</v>
      </c>
      <c r="H1395" t="s">
        <v>382</v>
      </c>
      <c r="I1395" s="938" t="s">
        <v>487</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-23902.950000000201</v>
      </c>
      <c r="AA1395" t="str">
        <f t="shared" si="233"/>
        <v>HUM_ASR_FY_2022</v>
      </c>
      <c r="AB1395" s="958">
        <f t="shared" si="234"/>
        <v>45032</v>
      </c>
      <c r="AC1395" t="str">
        <f t="shared" si="235"/>
        <v>Unaudited</v>
      </c>
    </row>
    <row r="1396" spans="1:29" x14ac:dyDescent="0.25">
      <c r="A1396" t="s">
        <v>420</v>
      </c>
      <c r="B1396" t="s">
        <v>1385</v>
      </c>
      <c r="C1396" t="s">
        <v>1386</v>
      </c>
      <c r="D1396">
        <v>1900</v>
      </c>
      <c r="E1396" s="958">
        <v>1</v>
      </c>
      <c r="F1396" t="s">
        <v>1031</v>
      </c>
      <c r="G1396" s="958" t="s">
        <v>1384</v>
      </c>
      <c r="H1396" t="s">
        <v>382</v>
      </c>
      <c r="I1396" s="938" t="s">
        <v>488</v>
      </c>
      <c r="J1396" s="938" t="s">
        <v>444</v>
      </c>
      <c r="K1396" s="938" t="s">
        <v>0</v>
      </c>
      <c r="L1396" s="954">
        <v>2.1</v>
      </c>
      <c r="M1396" s="959" t="s">
        <v>147</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1487621.9599999997</v>
      </c>
      <c r="AA1396" t="str">
        <f t="shared" si="233"/>
        <v>HUM_ASR_FY_2022</v>
      </c>
      <c r="AB1396" s="958">
        <f t="shared" si="234"/>
        <v>45032</v>
      </c>
      <c r="AC1396" t="str">
        <f t="shared" si="235"/>
        <v>Unaudited</v>
      </c>
    </row>
    <row r="1397" spans="1:29" ht="30" x14ac:dyDescent="0.25">
      <c r="A1397" t="s">
        <v>420</v>
      </c>
      <c r="B1397" t="s">
        <v>1385</v>
      </c>
      <c r="C1397" t="s">
        <v>1386</v>
      </c>
      <c r="D1397">
        <v>1900</v>
      </c>
      <c r="E1397" s="958">
        <v>1</v>
      </c>
      <c r="F1397" t="s">
        <v>1031</v>
      </c>
      <c r="G1397" s="958" t="s">
        <v>1384</v>
      </c>
      <c r="H1397" t="s">
        <v>382</v>
      </c>
      <c r="I1397" s="938" t="s">
        <v>488</v>
      </c>
      <c r="J1397" s="938" t="s">
        <v>444</v>
      </c>
      <c r="K1397" s="938" t="s">
        <v>0</v>
      </c>
      <c r="L1397" s="954">
        <v>2.2000000000000002</v>
      </c>
      <c r="M1397" s="959" t="s">
        <v>148</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-1881797.0698503258</v>
      </c>
      <c r="AA1397" t="str">
        <f t="shared" si="233"/>
        <v>HUM_ASR_FY_2022</v>
      </c>
      <c r="AB1397" s="958">
        <f t="shared" si="234"/>
        <v>45032</v>
      </c>
      <c r="AC1397" t="str">
        <f t="shared" si="235"/>
        <v>Unaudited</v>
      </c>
    </row>
    <row r="1398" spans="1:29" x14ac:dyDescent="0.25">
      <c r="A1398" t="s">
        <v>420</v>
      </c>
      <c r="B1398" t="s">
        <v>1385</v>
      </c>
      <c r="C1398" t="s">
        <v>1386</v>
      </c>
      <c r="D1398">
        <v>1900</v>
      </c>
      <c r="E1398" s="958">
        <v>1</v>
      </c>
      <c r="F1398" t="s">
        <v>1031</v>
      </c>
      <c r="G1398" s="958" t="s">
        <v>1384</v>
      </c>
      <c r="H1398" t="s">
        <v>382</v>
      </c>
      <c r="I1398" s="938" t="s">
        <v>488</v>
      </c>
      <c r="J1398" s="938" t="s">
        <v>444</v>
      </c>
      <c r="K1398" s="938" t="s">
        <v>0</v>
      </c>
      <c r="L1398" s="938">
        <v>2.2999999999999998</v>
      </c>
      <c r="M1398" s="959" t="s">
        <v>149</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-37881.469999999921</v>
      </c>
      <c r="AA1398" t="str">
        <f t="shared" si="233"/>
        <v>HUM_ASR_FY_2022</v>
      </c>
      <c r="AB1398" s="958">
        <f t="shared" si="234"/>
        <v>45032</v>
      </c>
      <c r="AC1398" t="str">
        <f t="shared" si="235"/>
        <v>Unaudited</v>
      </c>
    </row>
    <row r="1399" spans="1:29" x14ac:dyDescent="0.25">
      <c r="A1399" t="s">
        <v>420</v>
      </c>
      <c r="B1399" t="s">
        <v>1385</v>
      </c>
      <c r="C1399" t="s">
        <v>1386</v>
      </c>
      <c r="D1399">
        <v>1900</v>
      </c>
      <c r="E1399" s="958">
        <v>1</v>
      </c>
      <c r="F1399" t="s">
        <v>1031</v>
      </c>
      <c r="G1399" s="958" t="s">
        <v>1384</v>
      </c>
      <c r="H1399" t="s">
        <v>382</v>
      </c>
      <c r="I1399" s="959" t="s">
        <v>488</v>
      </c>
      <c r="J1399" s="959" t="s">
        <v>444</v>
      </c>
      <c r="K1399" s="959" t="s">
        <v>0</v>
      </c>
      <c r="L1399" s="938">
        <v>2.4</v>
      </c>
      <c r="M1399" s="959" t="s">
        <v>150</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-266010.50999999989</v>
      </c>
      <c r="AA1399" t="str">
        <f t="shared" si="233"/>
        <v>HUM_ASR_FY_2022</v>
      </c>
      <c r="AB1399" s="958">
        <f t="shared" si="234"/>
        <v>45032</v>
      </c>
      <c r="AC1399" t="str">
        <f t="shared" si="235"/>
        <v>Unaudited</v>
      </c>
    </row>
    <row r="1400" spans="1:29" ht="30" x14ac:dyDescent="0.25">
      <c r="A1400" t="s">
        <v>420</v>
      </c>
      <c r="B1400" t="s">
        <v>1385</v>
      </c>
      <c r="C1400" t="s">
        <v>1386</v>
      </c>
      <c r="D1400">
        <v>1900</v>
      </c>
      <c r="E1400" s="958">
        <v>1</v>
      </c>
      <c r="F1400" t="s">
        <v>1031</v>
      </c>
      <c r="G1400" s="958" t="s">
        <v>1384</v>
      </c>
      <c r="H1400" t="s">
        <v>382</v>
      </c>
      <c r="I1400" s="938" t="s">
        <v>488</v>
      </c>
      <c r="J1400" s="938" t="s">
        <v>444</v>
      </c>
      <c r="K1400" s="938" t="s">
        <v>0</v>
      </c>
      <c r="L1400" s="938">
        <v>2.5</v>
      </c>
      <c r="M1400" s="959" t="s">
        <v>151</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HUM_ASR_FY_2022</v>
      </c>
      <c r="AB1400" s="958">
        <f t="shared" si="234"/>
        <v>45032</v>
      </c>
      <c r="AC1400" t="str">
        <f t="shared" si="235"/>
        <v>Unaudited</v>
      </c>
    </row>
    <row r="1401" spans="1:29" x14ac:dyDescent="0.25">
      <c r="A1401" t="s">
        <v>420</v>
      </c>
      <c r="B1401" t="s">
        <v>1385</v>
      </c>
      <c r="C1401" t="s">
        <v>1386</v>
      </c>
      <c r="D1401">
        <v>1900</v>
      </c>
      <c r="E1401" s="958">
        <v>1</v>
      </c>
      <c r="F1401" t="s">
        <v>1031</v>
      </c>
      <c r="G1401" s="958" t="s">
        <v>1384</v>
      </c>
      <c r="H1401" t="s">
        <v>382</v>
      </c>
      <c r="I1401" s="938" t="s">
        <v>488</v>
      </c>
      <c r="J1401" s="938" t="s">
        <v>444</v>
      </c>
      <c r="K1401" s="938" t="s">
        <v>0</v>
      </c>
      <c r="L1401" s="938" t="s">
        <v>96</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HUM_ASR_FY_2022</v>
      </c>
      <c r="AB1401" s="958">
        <f t="shared" si="234"/>
        <v>45032</v>
      </c>
      <c r="AC1401" t="str">
        <f t="shared" si="235"/>
        <v>Unaudited</v>
      </c>
    </row>
    <row r="1402" spans="1:29" x14ac:dyDescent="0.25">
      <c r="A1402" t="s">
        <v>420</v>
      </c>
      <c r="B1402" t="s">
        <v>1385</v>
      </c>
      <c r="C1402" t="s">
        <v>1386</v>
      </c>
      <c r="D1402">
        <v>1900</v>
      </c>
      <c r="E1402" s="958">
        <v>1</v>
      </c>
      <c r="F1402" t="s">
        <v>1031</v>
      </c>
      <c r="G1402" s="958" t="s">
        <v>1384</v>
      </c>
      <c r="H1402" t="s">
        <v>382</v>
      </c>
      <c r="I1402" s="938" t="s">
        <v>488</v>
      </c>
      <c r="J1402" s="938" t="s">
        <v>444</v>
      </c>
      <c r="K1402" s="938" t="s">
        <v>0</v>
      </c>
      <c r="L1402" s="938" t="s">
        <v>152</v>
      </c>
      <c r="M1402" s="959" t="s">
        <v>451</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HUM_ASR_FY_2022</v>
      </c>
      <c r="AB1402" s="958">
        <f t="shared" si="234"/>
        <v>45032</v>
      </c>
      <c r="AC1402" t="str">
        <f t="shared" si="235"/>
        <v>Unaudited</v>
      </c>
    </row>
    <row r="1403" spans="1:29" x14ac:dyDescent="0.25">
      <c r="A1403" t="s">
        <v>420</v>
      </c>
      <c r="B1403" t="s">
        <v>1385</v>
      </c>
      <c r="C1403" t="s">
        <v>1386</v>
      </c>
      <c r="D1403">
        <v>1900</v>
      </c>
      <c r="E1403" s="958">
        <v>1</v>
      </c>
      <c r="F1403" t="s">
        <v>1031</v>
      </c>
      <c r="G1403" s="958" t="s">
        <v>1384</v>
      </c>
      <c r="H1403" t="s">
        <v>382</v>
      </c>
      <c r="I1403" s="959" t="s">
        <v>488</v>
      </c>
      <c r="J1403" s="959" t="s">
        <v>444</v>
      </c>
      <c r="K1403" s="959" t="s">
        <v>0</v>
      </c>
      <c r="L1403" s="938" t="s">
        <v>917</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HUM_ASR_FY_2022</v>
      </c>
      <c r="AB1403" s="958">
        <f t="shared" si="234"/>
        <v>45032</v>
      </c>
      <c r="AC1403" t="str">
        <f t="shared" si="235"/>
        <v>Unaudited</v>
      </c>
    </row>
    <row r="1404" spans="1:29" x14ac:dyDescent="0.25">
      <c r="A1404" t="s">
        <v>420</v>
      </c>
      <c r="B1404" t="s">
        <v>1385</v>
      </c>
      <c r="C1404" t="s">
        <v>1386</v>
      </c>
      <c r="D1404">
        <v>1900</v>
      </c>
      <c r="E1404" s="958">
        <v>1</v>
      </c>
      <c r="F1404" t="s">
        <v>1031</v>
      </c>
      <c r="G1404" s="958" t="s">
        <v>1384</v>
      </c>
      <c r="H1404" t="s">
        <v>382</v>
      </c>
      <c r="I1404" s="959" t="s">
        <v>488</v>
      </c>
      <c r="J1404" s="959" t="s">
        <v>444</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-20703.110000000284</v>
      </c>
      <c r="AA1404" t="str">
        <f t="shared" si="233"/>
        <v>HUM_ASR_FY_2022</v>
      </c>
      <c r="AB1404" s="958">
        <f t="shared" si="234"/>
        <v>45032</v>
      </c>
      <c r="AC1404" t="str">
        <f t="shared" si="235"/>
        <v>Unaudited</v>
      </c>
    </row>
    <row r="1405" spans="1:29" x14ac:dyDescent="0.25">
      <c r="A1405" t="s">
        <v>420</v>
      </c>
      <c r="B1405" t="s">
        <v>1385</v>
      </c>
      <c r="C1405" t="s">
        <v>1386</v>
      </c>
      <c r="D1405">
        <v>1900</v>
      </c>
      <c r="E1405" s="958">
        <v>1</v>
      </c>
      <c r="F1405" t="s">
        <v>1031</v>
      </c>
      <c r="G1405" s="958" t="s">
        <v>1384</v>
      </c>
      <c r="H1405" t="s">
        <v>382</v>
      </c>
      <c r="I1405" s="959" t="s">
        <v>488</v>
      </c>
      <c r="J1405" s="959" t="s">
        <v>444</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13791.910000000007</v>
      </c>
      <c r="AA1405" t="str">
        <f t="shared" si="233"/>
        <v>HUM_ASR_FY_2022</v>
      </c>
      <c r="AB1405" s="958">
        <f t="shared" si="234"/>
        <v>45032</v>
      </c>
      <c r="AC1405" t="str">
        <f t="shared" si="235"/>
        <v>Unaudited</v>
      </c>
    </row>
    <row r="1406" spans="1:29" x14ac:dyDescent="0.25">
      <c r="A1406" t="s">
        <v>420</v>
      </c>
      <c r="B1406" t="s">
        <v>1385</v>
      </c>
      <c r="C1406" t="s">
        <v>1386</v>
      </c>
      <c r="D1406">
        <v>1900</v>
      </c>
      <c r="E1406" s="958">
        <v>1</v>
      </c>
      <c r="F1406" t="s">
        <v>1031</v>
      </c>
      <c r="G1406" s="958" t="s">
        <v>1384</v>
      </c>
      <c r="H1406" t="s">
        <v>382</v>
      </c>
      <c r="I1406" s="959" t="s">
        <v>488</v>
      </c>
      <c r="J1406" s="959" t="s">
        <v>444</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HUM_ASR_FY_2022</v>
      </c>
      <c r="AB1406" s="958">
        <f t="shared" si="234"/>
        <v>45032</v>
      </c>
      <c r="AC1406" t="str">
        <f t="shared" si="235"/>
        <v>Unaudited</v>
      </c>
    </row>
    <row r="1407" spans="1:29" x14ac:dyDescent="0.25">
      <c r="A1407" t="s">
        <v>420</v>
      </c>
      <c r="B1407" t="s">
        <v>1385</v>
      </c>
      <c r="C1407" t="s">
        <v>1386</v>
      </c>
      <c r="D1407">
        <v>1900</v>
      </c>
      <c r="E1407" s="958">
        <v>1</v>
      </c>
      <c r="F1407" t="s">
        <v>1031</v>
      </c>
      <c r="G1407" s="958" t="s">
        <v>1384</v>
      </c>
      <c r="H1407" t="s">
        <v>382</v>
      </c>
      <c r="I1407" s="959" t="s">
        <v>488</v>
      </c>
      <c r="J1407" s="959" t="s">
        <v>444</v>
      </c>
      <c r="K1407" s="959" t="s">
        <v>53</v>
      </c>
      <c r="L1407" s="954" t="s">
        <v>44</v>
      </c>
      <c r="M1407" s="959" t="s">
        <v>153</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HUM_ASR_FY_2022</v>
      </c>
      <c r="AB1407" s="958">
        <f t="shared" si="234"/>
        <v>45032</v>
      </c>
      <c r="AC1407" t="str">
        <f t="shared" si="235"/>
        <v>Unaudited</v>
      </c>
    </row>
    <row r="1408" spans="1:29" x14ac:dyDescent="0.25">
      <c r="A1408" t="s">
        <v>420</v>
      </c>
      <c r="B1408" t="s">
        <v>1385</v>
      </c>
      <c r="C1408" t="s">
        <v>1386</v>
      </c>
      <c r="D1408">
        <v>1900</v>
      </c>
      <c r="E1408" s="958">
        <v>1</v>
      </c>
      <c r="F1408" t="s">
        <v>1031</v>
      </c>
      <c r="G1408" s="958" t="s">
        <v>1384</v>
      </c>
      <c r="H1408" t="s">
        <v>382</v>
      </c>
      <c r="I1408" s="959" t="s">
        <v>488</v>
      </c>
      <c r="J1408" s="959" t="s">
        <v>444</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1104</v>
      </c>
      <c r="AA1408" t="str">
        <f t="shared" si="233"/>
        <v>HUM_ASR_FY_2022</v>
      </c>
      <c r="AB1408" s="958">
        <f t="shared" si="234"/>
        <v>45032</v>
      </c>
      <c r="AC1408" t="str">
        <f t="shared" si="235"/>
        <v>Unaudited</v>
      </c>
    </row>
    <row r="1409" spans="1:29" x14ac:dyDescent="0.25">
      <c r="A1409" t="s">
        <v>420</v>
      </c>
      <c r="B1409" t="s">
        <v>1385</v>
      </c>
      <c r="C1409" t="s">
        <v>1386</v>
      </c>
      <c r="D1409">
        <v>1900</v>
      </c>
      <c r="E1409" s="958">
        <v>1</v>
      </c>
      <c r="F1409" t="s">
        <v>1031</v>
      </c>
      <c r="G1409" s="958" t="s">
        <v>1384</v>
      </c>
      <c r="H1409" t="s">
        <v>382</v>
      </c>
      <c r="I1409" s="938" t="s">
        <v>488</v>
      </c>
      <c r="J1409" s="938" t="s">
        <v>444</v>
      </c>
      <c r="K1409" s="938" t="s">
        <v>53</v>
      </c>
      <c r="L1409" s="938" t="s">
        <v>42</v>
      </c>
      <c r="M1409" s="959" t="s">
        <v>154</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HUM_ASR_FY_2022</v>
      </c>
      <c r="AB1409" s="958">
        <f t="shared" si="234"/>
        <v>45032</v>
      </c>
      <c r="AC1409" t="str">
        <f t="shared" si="235"/>
        <v>Unaudited</v>
      </c>
    </row>
    <row r="1410" spans="1:29" x14ac:dyDescent="0.25">
      <c r="A1410" t="s">
        <v>420</v>
      </c>
      <c r="B1410" t="s">
        <v>1385</v>
      </c>
      <c r="C1410" t="s">
        <v>1386</v>
      </c>
      <c r="D1410">
        <v>1900</v>
      </c>
      <c r="E1410" s="958">
        <v>1</v>
      </c>
      <c r="F1410" t="s">
        <v>1031</v>
      </c>
      <c r="G1410" s="958" t="s">
        <v>1384</v>
      </c>
      <c r="H1410" t="s">
        <v>382</v>
      </c>
      <c r="I1410" s="959" t="s">
        <v>488</v>
      </c>
      <c r="J1410" s="959" t="s">
        <v>444</v>
      </c>
      <c r="K1410" s="959" t="s">
        <v>53</v>
      </c>
      <c r="L1410" s="938" t="s">
        <v>43</v>
      </c>
      <c r="M1410" s="959" t="s">
        <v>462</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HUM_ASR_FY_2022</v>
      </c>
      <c r="AB1410" s="958">
        <f t="shared" ref="AB1410:AB1473" si="242">file_date</f>
        <v>45032</v>
      </c>
      <c r="AC1410" t="str">
        <f t="shared" ref="AC1410:AC1473" si="243">status</f>
        <v>Unaudited</v>
      </c>
    </row>
    <row r="1411" spans="1:29" x14ac:dyDescent="0.25">
      <c r="A1411" t="s">
        <v>420</v>
      </c>
      <c r="B1411" t="s">
        <v>1385</v>
      </c>
      <c r="C1411" t="s">
        <v>1386</v>
      </c>
      <c r="D1411">
        <v>1900</v>
      </c>
      <c r="E1411" s="958">
        <v>1</v>
      </c>
      <c r="F1411" t="s">
        <v>1031</v>
      </c>
      <c r="G1411" s="958" t="s">
        <v>1384</v>
      </c>
      <c r="H1411" t="s">
        <v>382</v>
      </c>
      <c r="I1411" s="938" t="s">
        <v>488</v>
      </c>
      <c r="J1411" s="938" t="s">
        <v>444</v>
      </c>
      <c r="K1411" s="938" t="s">
        <v>920</v>
      </c>
      <c r="L1411" s="938" t="s">
        <v>921</v>
      </c>
      <c r="M1411" s="938" t="s">
        <v>920</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2819.3299999999927</v>
      </c>
      <c r="AA1411" t="str">
        <f t="shared" si="241"/>
        <v>HUM_ASR_FY_2022</v>
      </c>
      <c r="AB1411" s="958">
        <f t="shared" si="242"/>
        <v>45032</v>
      </c>
      <c r="AC1411" t="str">
        <f t="shared" si="243"/>
        <v>Unaudited</v>
      </c>
    </row>
    <row r="1412" spans="1:29" x14ac:dyDescent="0.25">
      <c r="A1412" t="s">
        <v>420</v>
      </c>
      <c r="B1412" t="s">
        <v>1385</v>
      </c>
      <c r="C1412" t="s">
        <v>1386</v>
      </c>
      <c r="D1412">
        <v>1900</v>
      </c>
      <c r="E1412" s="958">
        <v>1</v>
      </c>
      <c r="F1412" t="s">
        <v>1031</v>
      </c>
      <c r="G1412" s="958" t="s">
        <v>1384</v>
      </c>
      <c r="H1412" t="s">
        <v>382</v>
      </c>
      <c r="I1412" s="938" t="s">
        <v>488</v>
      </c>
      <c r="J1412" s="938" t="s">
        <v>444</v>
      </c>
      <c r="K1412" s="938" t="s">
        <v>920</v>
      </c>
      <c r="L1412" s="938" t="s">
        <v>922</v>
      </c>
      <c r="M1412" s="959" t="s">
        <v>925</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-3566.3677167962123</v>
      </c>
      <c r="AA1412" t="str">
        <f t="shared" si="241"/>
        <v>HUM_ASR_FY_2022</v>
      </c>
      <c r="AB1412" s="958">
        <f t="shared" si="242"/>
        <v>45032</v>
      </c>
      <c r="AC1412" t="str">
        <f t="shared" si="243"/>
        <v>Unaudited</v>
      </c>
    </row>
    <row r="1413" spans="1:29" x14ac:dyDescent="0.25">
      <c r="A1413" t="s">
        <v>420</v>
      </c>
      <c r="B1413" t="s">
        <v>1385</v>
      </c>
      <c r="C1413" t="s">
        <v>1386</v>
      </c>
      <c r="D1413">
        <v>1900</v>
      </c>
      <c r="E1413" s="958">
        <v>1</v>
      </c>
      <c r="F1413" t="s">
        <v>1031</v>
      </c>
      <c r="G1413" s="958" t="s">
        <v>1384</v>
      </c>
      <c r="H1413" t="s">
        <v>382</v>
      </c>
      <c r="I1413" s="938" t="s">
        <v>488</v>
      </c>
      <c r="J1413" s="938" t="s">
        <v>444</v>
      </c>
      <c r="K1413" s="938" t="s">
        <v>920</v>
      </c>
      <c r="L1413" s="938" t="s">
        <v>923</v>
      </c>
      <c r="M1413" s="959" t="s">
        <v>926</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HUM_ASR_FY_2022</v>
      </c>
      <c r="AB1413" s="958">
        <f t="shared" si="242"/>
        <v>45032</v>
      </c>
      <c r="AC1413" t="str">
        <f t="shared" si="243"/>
        <v>Unaudited</v>
      </c>
    </row>
    <row r="1414" spans="1:29" x14ac:dyDescent="0.25">
      <c r="A1414" t="s">
        <v>420</v>
      </c>
      <c r="B1414" t="s">
        <v>1385</v>
      </c>
      <c r="C1414" t="s">
        <v>1386</v>
      </c>
      <c r="D1414">
        <v>1900</v>
      </c>
      <c r="E1414" s="958">
        <v>1</v>
      </c>
      <c r="F1414" t="s">
        <v>1031</v>
      </c>
      <c r="G1414" s="958" t="s">
        <v>1384</v>
      </c>
      <c r="H1414" t="s">
        <v>382</v>
      </c>
      <c r="I1414" s="938" t="s">
        <v>488</v>
      </c>
      <c r="J1414" s="938" t="s">
        <v>444</v>
      </c>
      <c r="K1414" s="938" t="s">
        <v>445</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-87.6</v>
      </c>
      <c r="AA1414" t="str">
        <f t="shared" si="241"/>
        <v>HUM_ASR_FY_2022</v>
      </c>
      <c r="AB1414" s="958">
        <f t="shared" si="242"/>
        <v>45032</v>
      </c>
      <c r="AC1414" t="str">
        <f t="shared" si="243"/>
        <v>Unaudited</v>
      </c>
    </row>
    <row r="1415" spans="1:29" ht="30" x14ac:dyDescent="0.25">
      <c r="A1415" t="s">
        <v>420</v>
      </c>
      <c r="B1415" t="s">
        <v>1385</v>
      </c>
      <c r="C1415" t="s">
        <v>1386</v>
      </c>
      <c r="D1415">
        <v>1900</v>
      </c>
      <c r="E1415" s="958">
        <v>1</v>
      </c>
      <c r="F1415" t="s">
        <v>1031</v>
      </c>
      <c r="G1415" s="958" t="s">
        <v>1384</v>
      </c>
      <c r="H1415" t="s">
        <v>382</v>
      </c>
      <c r="I1415" s="938" t="s">
        <v>488</v>
      </c>
      <c r="J1415" s="938" t="s">
        <v>444</v>
      </c>
      <c r="K1415" s="938" t="s">
        <v>445</v>
      </c>
      <c r="L1415" s="944">
        <v>5.2</v>
      </c>
      <c r="M1415" s="960" t="s">
        <v>303</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HUM_ASR_FY_2022</v>
      </c>
      <c r="AB1415" s="958">
        <f t="shared" si="242"/>
        <v>45032</v>
      </c>
      <c r="AC1415" t="str">
        <f t="shared" si="243"/>
        <v>Unaudited</v>
      </c>
    </row>
    <row r="1416" spans="1:29" ht="30" x14ac:dyDescent="0.25">
      <c r="A1416" t="s">
        <v>420</v>
      </c>
      <c r="B1416" t="s">
        <v>1385</v>
      </c>
      <c r="C1416" t="s">
        <v>1386</v>
      </c>
      <c r="D1416">
        <v>1900</v>
      </c>
      <c r="E1416" s="958">
        <v>1</v>
      </c>
      <c r="F1416" t="s">
        <v>1031</v>
      </c>
      <c r="G1416" s="958" t="s">
        <v>1384</v>
      </c>
      <c r="H1416" t="s">
        <v>382</v>
      </c>
      <c r="I1416" s="938" t="s">
        <v>488</v>
      </c>
      <c r="J1416" s="938" t="s">
        <v>444</v>
      </c>
      <c r="K1416" s="938" t="s">
        <v>445</v>
      </c>
      <c r="L1416" s="938">
        <v>5.3</v>
      </c>
      <c r="M1416" s="959" t="s">
        <v>304</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HUM_ASR_FY_2022</v>
      </c>
      <c r="AB1416" s="958">
        <f t="shared" si="242"/>
        <v>45032</v>
      </c>
      <c r="AC1416" t="str">
        <f t="shared" si="243"/>
        <v>Unaudited</v>
      </c>
    </row>
    <row r="1417" spans="1:29" x14ac:dyDescent="0.25">
      <c r="A1417" t="s">
        <v>420</v>
      </c>
      <c r="B1417" t="s">
        <v>1385</v>
      </c>
      <c r="C1417" t="s">
        <v>1386</v>
      </c>
      <c r="D1417">
        <v>1900</v>
      </c>
      <c r="E1417" s="958">
        <v>1</v>
      </c>
      <c r="F1417" t="s">
        <v>1031</v>
      </c>
      <c r="G1417" s="958" t="s">
        <v>1384</v>
      </c>
      <c r="H1417" t="s">
        <v>382</v>
      </c>
      <c r="I1417" s="938" t="s">
        <v>488</v>
      </c>
      <c r="J1417" s="938" t="s">
        <v>444</v>
      </c>
      <c r="K1417" s="938" t="s">
        <v>445</v>
      </c>
      <c r="L1417" s="938" t="s">
        <v>82</v>
      </c>
      <c r="M1417" s="959" t="s">
        <v>453</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HUM_ASR_FY_2022</v>
      </c>
      <c r="AB1417" s="958">
        <f t="shared" si="242"/>
        <v>45032</v>
      </c>
      <c r="AC1417" t="str">
        <f t="shared" si="243"/>
        <v>Unaudited</v>
      </c>
    </row>
    <row r="1418" spans="1:29" x14ac:dyDescent="0.25">
      <c r="A1418" t="s">
        <v>420</v>
      </c>
      <c r="B1418" t="s">
        <v>1385</v>
      </c>
      <c r="C1418" t="s">
        <v>1386</v>
      </c>
      <c r="D1418">
        <v>1900</v>
      </c>
      <c r="E1418" s="958">
        <v>1</v>
      </c>
      <c r="F1418" t="s">
        <v>1031</v>
      </c>
      <c r="G1418" s="958" t="s">
        <v>1384</v>
      </c>
      <c r="H1418" t="s">
        <v>382</v>
      </c>
      <c r="I1418" s="938" t="s">
        <v>488</v>
      </c>
      <c r="J1418" s="938" t="s">
        <v>444</v>
      </c>
      <c r="K1418" s="938" t="s">
        <v>446</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HUM_ASR_FY_2022</v>
      </c>
      <c r="AB1418" s="958">
        <f t="shared" si="242"/>
        <v>45032</v>
      </c>
      <c r="AC1418" t="str">
        <f t="shared" si="243"/>
        <v>Unaudited</v>
      </c>
    </row>
    <row r="1419" spans="1:29" x14ac:dyDescent="0.25">
      <c r="A1419" t="s">
        <v>420</v>
      </c>
      <c r="B1419" t="s">
        <v>1385</v>
      </c>
      <c r="C1419" t="s">
        <v>1386</v>
      </c>
      <c r="D1419">
        <v>1900</v>
      </c>
      <c r="E1419" s="958">
        <v>1</v>
      </c>
      <c r="F1419" t="s">
        <v>1031</v>
      </c>
      <c r="G1419" s="958" t="s">
        <v>1384</v>
      </c>
      <c r="H1419" t="s">
        <v>382</v>
      </c>
      <c r="I1419" s="938" t="s">
        <v>488</v>
      </c>
      <c r="J1419" s="938" t="s">
        <v>444</v>
      </c>
      <c r="K1419" s="938" t="s">
        <v>446</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HUM_ASR_FY_2022</v>
      </c>
      <c r="AB1419" s="958">
        <f t="shared" si="242"/>
        <v>45032</v>
      </c>
      <c r="AC1419" t="str">
        <f t="shared" si="243"/>
        <v>Unaudited</v>
      </c>
    </row>
    <row r="1420" spans="1:29" x14ac:dyDescent="0.25">
      <c r="A1420" t="s">
        <v>420</v>
      </c>
      <c r="B1420" t="s">
        <v>1385</v>
      </c>
      <c r="C1420" t="s">
        <v>1386</v>
      </c>
      <c r="D1420">
        <v>1900</v>
      </c>
      <c r="E1420" s="958">
        <v>1</v>
      </c>
      <c r="F1420" t="s">
        <v>1031</v>
      </c>
      <c r="G1420" s="958" t="s">
        <v>1384</v>
      </c>
      <c r="H1420" t="s">
        <v>382</v>
      </c>
      <c r="I1420" s="938" t="s">
        <v>488</v>
      </c>
      <c r="J1420" s="938" t="s">
        <v>444</v>
      </c>
      <c r="K1420" s="938" t="s">
        <v>446</v>
      </c>
      <c r="L1420" s="938">
        <v>6.3</v>
      </c>
      <c r="M1420" s="959" t="s">
        <v>184</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HUM_ASR_FY_2022</v>
      </c>
      <c r="AB1420" s="958">
        <f t="shared" si="242"/>
        <v>45032</v>
      </c>
      <c r="AC1420" t="str">
        <f t="shared" si="243"/>
        <v>Unaudited</v>
      </c>
    </row>
    <row r="1421" spans="1:29" x14ac:dyDescent="0.25">
      <c r="A1421" t="s">
        <v>420</v>
      </c>
      <c r="B1421" t="s">
        <v>1385</v>
      </c>
      <c r="C1421" t="s">
        <v>1386</v>
      </c>
      <c r="D1421">
        <v>1900</v>
      </c>
      <c r="E1421" s="958">
        <v>1</v>
      </c>
      <c r="F1421" t="s">
        <v>1031</v>
      </c>
      <c r="G1421" s="958" t="s">
        <v>1384</v>
      </c>
      <c r="H1421" t="s">
        <v>382</v>
      </c>
      <c r="I1421" s="938" t="s">
        <v>488</v>
      </c>
      <c r="J1421" s="938" t="s">
        <v>444</v>
      </c>
      <c r="K1421" s="938" t="s">
        <v>446</v>
      </c>
      <c r="L1421" s="938" t="s">
        <v>87</v>
      </c>
      <c r="M1421" s="959" t="s">
        <v>454</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HUM_ASR_FY_2022</v>
      </c>
      <c r="AB1421" s="958">
        <f t="shared" si="242"/>
        <v>45032</v>
      </c>
      <c r="AC1421" t="str">
        <f t="shared" si="243"/>
        <v>Unaudited</v>
      </c>
    </row>
    <row r="1422" spans="1:29" x14ac:dyDescent="0.25">
      <c r="A1422" t="s">
        <v>420</v>
      </c>
      <c r="B1422" t="s">
        <v>1385</v>
      </c>
      <c r="C1422" t="s">
        <v>1386</v>
      </c>
      <c r="D1422">
        <v>1900</v>
      </c>
      <c r="E1422" s="958">
        <v>1</v>
      </c>
      <c r="F1422" t="s">
        <v>1031</v>
      </c>
      <c r="G1422" s="958" t="s">
        <v>1384</v>
      </c>
      <c r="H1422" t="s">
        <v>382</v>
      </c>
      <c r="I1422" s="938" t="s">
        <v>488</v>
      </c>
      <c r="J1422" s="938" t="s">
        <v>444</v>
      </c>
      <c r="K1422" s="938" t="s">
        <v>447</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68733.969999999987</v>
      </c>
      <c r="AA1422" t="str">
        <f t="shared" si="241"/>
        <v>HUM_ASR_FY_2022</v>
      </c>
      <c r="AB1422" s="958">
        <f t="shared" si="242"/>
        <v>45032</v>
      </c>
      <c r="AC1422" t="str">
        <f t="shared" si="243"/>
        <v>Unaudited</v>
      </c>
    </row>
    <row r="1423" spans="1:29" x14ac:dyDescent="0.25">
      <c r="A1423" t="s">
        <v>420</v>
      </c>
      <c r="B1423" t="s">
        <v>1385</v>
      </c>
      <c r="C1423" t="s">
        <v>1386</v>
      </c>
      <c r="D1423">
        <v>1900</v>
      </c>
      <c r="E1423" s="958">
        <v>1</v>
      </c>
      <c r="F1423" t="s">
        <v>1031</v>
      </c>
      <c r="G1423" s="958" t="s">
        <v>1384</v>
      </c>
      <c r="H1423" t="s">
        <v>382</v>
      </c>
      <c r="I1423" s="938" t="s">
        <v>488</v>
      </c>
      <c r="J1423" s="938" t="s">
        <v>444</v>
      </c>
      <c r="K1423" s="938" t="s">
        <v>447</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HUM_ASR_FY_2022</v>
      </c>
      <c r="AB1423" s="958">
        <f t="shared" si="242"/>
        <v>45032</v>
      </c>
      <c r="AC1423" t="str">
        <f t="shared" si="243"/>
        <v>Unaudited</v>
      </c>
    </row>
    <row r="1424" spans="1:29" x14ac:dyDescent="0.25">
      <c r="A1424" t="s">
        <v>420</v>
      </c>
      <c r="B1424" t="s">
        <v>1385</v>
      </c>
      <c r="C1424" t="s">
        <v>1386</v>
      </c>
      <c r="D1424">
        <v>1900</v>
      </c>
      <c r="E1424" s="958">
        <v>1</v>
      </c>
      <c r="F1424" t="s">
        <v>1031</v>
      </c>
      <c r="G1424" s="958" t="s">
        <v>1384</v>
      </c>
      <c r="H1424" t="s">
        <v>382</v>
      </c>
      <c r="I1424" s="938" t="s">
        <v>488</v>
      </c>
      <c r="J1424" s="938" t="s">
        <v>444</v>
      </c>
      <c r="K1424" s="938" t="s">
        <v>447</v>
      </c>
      <c r="L1424" s="938">
        <v>7.3</v>
      </c>
      <c r="M1424" s="959" t="s">
        <v>155</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-86946.406293424297</v>
      </c>
      <c r="AA1424" t="str">
        <f t="shared" si="241"/>
        <v>HUM_ASR_FY_2022</v>
      </c>
      <c r="AB1424" s="958">
        <f t="shared" si="242"/>
        <v>45032</v>
      </c>
      <c r="AC1424" t="str">
        <f t="shared" si="243"/>
        <v>Unaudited</v>
      </c>
    </row>
    <row r="1425" spans="1:29" x14ac:dyDescent="0.25">
      <c r="A1425" t="s">
        <v>420</v>
      </c>
      <c r="B1425" t="s">
        <v>1385</v>
      </c>
      <c r="C1425" t="s">
        <v>1386</v>
      </c>
      <c r="D1425">
        <v>1900</v>
      </c>
      <c r="E1425" s="958">
        <v>1</v>
      </c>
      <c r="F1425" t="s">
        <v>1031</v>
      </c>
      <c r="G1425" s="958" t="s">
        <v>1384</v>
      </c>
      <c r="H1425" t="s">
        <v>382</v>
      </c>
      <c r="I1425" s="938" t="s">
        <v>488</v>
      </c>
      <c r="J1425" s="938" t="s">
        <v>444</v>
      </c>
      <c r="K1425" s="938" t="s">
        <v>447</v>
      </c>
      <c r="L1425" s="946" t="s">
        <v>91</v>
      </c>
      <c r="M1425" s="961" t="s">
        <v>455</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HUM_ASR_FY_2022</v>
      </c>
      <c r="AB1425" s="958">
        <f t="shared" si="242"/>
        <v>45032</v>
      </c>
      <c r="AC1425" t="str">
        <f t="shared" si="243"/>
        <v>Unaudited</v>
      </c>
    </row>
    <row r="1426" spans="1:29" x14ac:dyDescent="0.25">
      <c r="A1426" t="s">
        <v>420</v>
      </c>
      <c r="B1426" t="s">
        <v>1385</v>
      </c>
      <c r="C1426" t="s">
        <v>1386</v>
      </c>
      <c r="D1426">
        <v>1900</v>
      </c>
      <c r="E1426" s="958">
        <v>1</v>
      </c>
      <c r="F1426" t="s">
        <v>1031</v>
      </c>
      <c r="G1426" s="958" t="s">
        <v>1384</v>
      </c>
      <c r="H1426" t="s">
        <v>382</v>
      </c>
      <c r="I1426" s="938" t="s">
        <v>488</v>
      </c>
      <c r="J1426" s="938" t="s">
        <v>444</v>
      </c>
      <c r="K1426" s="938" t="s">
        <v>448</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-35038.280000000013</v>
      </c>
      <c r="AA1426" t="str">
        <f t="shared" si="241"/>
        <v>HUM_ASR_FY_2022</v>
      </c>
      <c r="AB1426" s="958">
        <f t="shared" si="242"/>
        <v>45032</v>
      </c>
      <c r="AC1426" t="str">
        <f t="shared" si="243"/>
        <v>Unaudited</v>
      </c>
    </row>
    <row r="1427" spans="1:29" x14ac:dyDescent="0.25">
      <c r="A1427" t="s">
        <v>420</v>
      </c>
      <c r="B1427" t="s">
        <v>1385</v>
      </c>
      <c r="C1427" t="s">
        <v>1386</v>
      </c>
      <c r="D1427">
        <v>1900</v>
      </c>
      <c r="E1427" s="958">
        <v>1</v>
      </c>
      <c r="F1427" t="s">
        <v>1031</v>
      </c>
      <c r="G1427" s="958" t="s">
        <v>1384</v>
      </c>
      <c r="H1427" t="s">
        <v>382</v>
      </c>
      <c r="I1427" s="959" t="s">
        <v>488</v>
      </c>
      <c r="J1427" s="959" t="s">
        <v>444</v>
      </c>
      <c r="K1427" s="959" t="s">
        <v>448</v>
      </c>
      <c r="L1427" s="938" t="s">
        <v>112</v>
      </c>
      <c r="M1427" s="959" t="s">
        <v>443</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HUM_ASR_FY_2022</v>
      </c>
      <c r="AB1427" s="958">
        <f t="shared" si="242"/>
        <v>45032</v>
      </c>
      <c r="AC1427" t="str">
        <f t="shared" si="243"/>
        <v>Unaudited</v>
      </c>
    </row>
    <row r="1428" spans="1:29" x14ac:dyDescent="0.25">
      <c r="A1428" t="s">
        <v>420</v>
      </c>
      <c r="B1428" t="s">
        <v>1385</v>
      </c>
      <c r="C1428" t="s">
        <v>1386</v>
      </c>
      <c r="D1428">
        <v>1900</v>
      </c>
      <c r="E1428" s="958">
        <v>1</v>
      </c>
      <c r="F1428" t="s">
        <v>1031</v>
      </c>
      <c r="G1428" s="958" t="s">
        <v>1384</v>
      </c>
      <c r="H1428" t="s">
        <v>382</v>
      </c>
      <c r="I1428" s="938" t="s">
        <v>488</v>
      </c>
      <c r="J1428" s="938" t="s">
        <v>444</v>
      </c>
      <c r="K1428" s="938" t="s">
        <v>448</v>
      </c>
      <c r="L1428" s="938" t="s">
        <v>114</v>
      </c>
      <c r="M1428" s="963" t="s">
        <v>157</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-21.251495086483853</v>
      </c>
      <c r="AA1428" t="str">
        <f t="shared" si="241"/>
        <v>HUM_ASR_FY_2022</v>
      </c>
      <c r="AB1428" s="958">
        <f t="shared" si="242"/>
        <v>45032</v>
      </c>
      <c r="AC1428" t="str">
        <f t="shared" si="243"/>
        <v>Unaudited</v>
      </c>
    </row>
    <row r="1429" spans="1:29" x14ac:dyDescent="0.25">
      <c r="A1429" t="s">
        <v>420</v>
      </c>
      <c r="B1429" t="s">
        <v>1385</v>
      </c>
      <c r="C1429" t="s">
        <v>1386</v>
      </c>
      <c r="D1429">
        <v>1900</v>
      </c>
      <c r="E1429" s="958">
        <v>1</v>
      </c>
      <c r="F1429" t="s">
        <v>1031</v>
      </c>
      <c r="G1429" s="958" t="s">
        <v>1384</v>
      </c>
      <c r="H1429" t="s">
        <v>382</v>
      </c>
      <c r="I1429" s="938" t="s">
        <v>488</v>
      </c>
      <c r="J1429" s="938" t="s">
        <v>444</v>
      </c>
      <c r="K1429" s="938" t="s">
        <v>448</v>
      </c>
      <c r="L1429" s="938" t="s">
        <v>115</v>
      </c>
      <c r="M1429" s="963" t="s">
        <v>113</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17914.809999999998</v>
      </c>
      <c r="AA1429" t="str">
        <f t="shared" si="241"/>
        <v>HUM_ASR_FY_2022</v>
      </c>
      <c r="AB1429" s="958">
        <f t="shared" si="242"/>
        <v>45032</v>
      </c>
      <c r="AC1429" t="str">
        <f t="shared" si="243"/>
        <v>Unaudited</v>
      </c>
    </row>
    <row r="1430" spans="1:29" x14ac:dyDescent="0.25">
      <c r="A1430" t="s">
        <v>420</v>
      </c>
      <c r="B1430" t="s">
        <v>1385</v>
      </c>
      <c r="C1430" t="s">
        <v>1386</v>
      </c>
      <c r="D1430">
        <v>1900</v>
      </c>
      <c r="E1430" s="958">
        <v>1</v>
      </c>
      <c r="F1430" t="s">
        <v>1031</v>
      </c>
      <c r="G1430" s="958" t="s">
        <v>1384</v>
      </c>
      <c r="H1430" t="s">
        <v>382</v>
      </c>
      <c r="I1430" s="938" t="s">
        <v>488</v>
      </c>
      <c r="J1430" s="938" t="s">
        <v>444</v>
      </c>
      <c r="K1430" s="938" t="s">
        <v>448</v>
      </c>
      <c r="L1430" s="938" t="s">
        <v>116</v>
      </c>
      <c r="M1430" s="963" t="s">
        <v>158</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HUM_ASR_FY_2022</v>
      </c>
      <c r="AB1430" s="958">
        <f t="shared" si="242"/>
        <v>45032</v>
      </c>
      <c r="AC1430" t="str">
        <f t="shared" si="243"/>
        <v>Unaudited</v>
      </c>
    </row>
    <row r="1431" spans="1:29" x14ac:dyDescent="0.25">
      <c r="A1431" t="s">
        <v>420</v>
      </c>
      <c r="B1431" t="s">
        <v>1385</v>
      </c>
      <c r="C1431" t="s">
        <v>1386</v>
      </c>
      <c r="D1431">
        <v>1900</v>
      </c>
      <c r="E1431" s="958">
        <v>1</v>
      </c>
      <c r="F1431" t="s">
        <v>1031</v>
      </c>
      <c r="G1431" s="958" t="s">
        <v>1384</v>
      </c>
      <c r="H1431" t="s">
        <v>382</v>
      </c>
      <c r="I1431" s="938" t="s">
        <v>488</v>
      </c>
      <c r="J1431" s="938" t="s">
        <v>444</v>
      </c>
      <c r="K1431" s="938" t="s">
        <v>448</v>
      </c>
      <c r="L1431" s="938" t="s">
        <v>159</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HUM_ASR_FY_2022</v>
      </c>
      <c r="AB1431" s="958">
        <f t="shared" si="242"/>
        <v>45032</v>
      </c>
      <c r="AC1431" t="str">
        <f t="shared" si="243"/>
        <v>Unaudited</v>
      </c>
    </row>
    <row r="1432" spans="1:29" x14ac:dyDescent="0.25">
      <c r="A1432" t="s">
        <v>420</v>
      </c>
      <c r="B1432" t="s">
        <v>1385</v>
      </c>
      <c r="C1432" t="s">
        <v>1386</v>
      </c>
      <c r="D1432">
        <v>1900</v>
      </c>
      <c r="E1432" s="958">
        <v>1</v>
      </c>
      <c r="F1432" t="s">
        <v>1031</v>
      </c>
      <c r="G1432" s="958" t="s">
        <v>1384</v>
      </c>
      <c r="H1432" t="s">
        <v>382</v>
      </c>
      <c r="I1432" s="938" t="s">
        <v>488</v>
      </c>
      <c r="J1432" s="938" t="s">
        <v>444</v>
      </c>
      <c r="K1432" s="938" t="s">
        <v>448</v>
      </c>
      <c r="L1432" s="938" t="s">
        <v>442</v>
      </c>
      <c r="M1432" s="963" t="s">
        <v>456</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HUM_ASR_FY_2022</v>
      </c>
      <c r="AB1432" s="958">
        <f t="shared" si="242"/>
        <v>45032</v>
      </c>
      <c r="AC1432" t="str">
        <f t="shared" si="243"/>
        <v>Unaudited</v>
      </c>
    </row>
    <row r="1433" spans="1:29" ht="30" x14ac:dyDescent="0.25">
      <c r="A1433" t="s">
        <v>420</v>
      </c>
      <c r="B1433" t="s">
        <v>1385</v>
      </c>
      <c r="C1433" t="s">
        <v>1386</v>
      </c>
      <c r="D1433">
        <v>1900</v>
      </c>
      <c r="E1433" s="958">
        <v>1</v>
      </c>
      <c r="F1433" t="s">
        <v>1031</v>
      </c>
      <c r="G1433" s="958" t="s">
        <v>1384</v>
      </c>
      <c r="H1433" t="s">
        <v>382</v>
      </c>
      <c r="I1433" s="938" t="s">
        <v>488</v>
      </c>
      <c r="J1433" s="938" t="s">
        <v>444</v>
      </c>
      <c r="K1433" s="938" t="s">
        <v>449</v>
      </c>
      <c r="L1433" s="938">
        <v>9.1</v>
      </c>
      <c r="M1433" s="963" t="s">
        <v>185</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-40958.929999999986</v>
      </c>
      <c r="AA1433" t="str">
        <f t="shared" si="241"/>
        <v>HUM_ASR_FY_2022</v>
      </c>
      <c r="AB1433" s="958">
        <f t="shared" si="242"/>
        <v>45032</v>
      </c>
      <c r="AC1433" t="str">
        <f t="shared" si="243"/>
        <v>Unaudited</v>
      </c>
    </row>
    <row r="1434" spans="1:29" x14ac:dyDescent="0.25">
      <c r="A1434" t="s">
        <v>420</v>
      </c>
      <c r="B1434" t="s">
        <v>1385</v>
      </c>
      <c r="C1434" t="s">
        <v>1386</v>
      </c>
      <c r="D1434">
        <v>1900</v>
      </c>
      <c r="E1434" s="958">
        <v>1</v>
      </c>
      <c r="F1434" t="s">
        <v>1031</v>
      </c>
      <c r="G1434" s="958" t="s">
        <v>1384</v>
      </c>
      <c r="H1434" t="s">
        <v>382</v>
      </c>
      <c r="I1434" s="938" t="s">
        <v>488</v>
      </c>
      <c r="J1434" s="938" t="s">
        <v>444</v>
      </c>
      <c r="K1434" s="938" t="s">
        <v>449</v>
      </c>
      <c r="L1434" s="946" t="s">
        <v>106</v>
      </c>
      <c r="M1434" s="961" t="s">
        <v>186</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HUM_ASR_FY_2022</v>
      </c>
      <c r="AB1434" s="958">
        <f t="shared" si="242"/>
        <v>45032</v>
      </c>
      <c r="AC1434" t="str">
        <f t="shared" si="243"/>
        <v>Unaudited</v>
      </c>
    </row>
    <row r="1435" spans="1:29" x14ac:dyDescent="0.25">
      <c r="A1435" t="s">
        <v>420</v>
      </c>
      <c r="B1435" t="s">
        <v>1385</v>
      </c>
      <c r="C1435" t="s">
        <v>1386</v>
      </c>
      <c r="D1435">
        <v>1900</v>
      </c>
      <c r="E1435" s="958">
        <v>1</v>
      </c>
      <c r="F1435" t="s">
        <v>1031</v>
      </c>
      <c r="G1435" s="958" t="s">
        <v>1384</v>
      </c>
      <c r="H1435" t="s">
        <v>382</v>
      </c>
      <c r="I1435" s="963" t="s">
        <v>488</v>
      </c>
      <c r="J1435" s="963" t="s">
        <v>444</v>
      </c>
      <c r="K1435" s="963" t="s">
        <v>449</v>
      </c>
      <c r="L1435" s="938" t="s">
        <v>1321</v>
      </c>
      <c r="M1435" s="963" t="s">
        <v>1322</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189344.09</v>
      </c>
      <c r="AA1435" t="str">
        <f t="shared" si="241"/>
        <v>HUM_ASR_FY_2022</v>
      </c>
      <c r="AB1435" s="958">
        <f t="shared" si="242"/>
        <v>45032</v>
      </c>
      <c r="AC1435" t="str">
        <f t="shared" si="243"/>
        <v>Unaudited</v>
      </c>
    </row>
    <row r="1436" spans="1:29" x14ac:dyDescent="0.25">
      <c r="A1436" t="s">
        <v>420</v>
      </c>
      <c r="B1436" t="s">
        <v>1385</v>
      </c>
      <c r="C1436" t="s">
        <v>1386</v>
      </c>
      <c r="D1436">
        <v>1900</v>
      </c>
      <c r="E1436" s="958">
        <v>1</v>
      </c>
      <c r="F1436" t="s">
        <v>1031</v>
      </c>
      <c r="G1436" s="958" t="s">
        <v>1384</v>
      </c>
      <c r="H1436" t="s">
        <v>382</v>
      </c>
      <c r="I1436" s="938" t="s">
        <v>488</v>
      </c>
      <c r="J1436" s="938" t="s">
        <v>444</v>
      </c>
      <c r="K1436" s="938" t="s">
        <v>449</v>
      </c>
      <c r="L1436" s="944" t="s">
        <v>107</v>
      </c>
      <c r="M1436" s="964" t="s">
        <v>187</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13011.119999999999</v>
      </c>
      <c r="AA1436" t="str">
        <f t="shared" si="241"/>
        <v>HUM_ASR_FY_2022</v>
      </c>
      <c r="AB1436" s="958">
        <f t="shared" si="242"/>
        <v>45032</v>
      </c>
      <c r="AC1436" t="str">
        <f t="shared" si="243"/>
        <v>Unaudited</v>
      </c>
    </row>
    <row r="1437" spans="1:29" x14ac:dyDescent="0.25">
      <c r="A1437" t="s">
        <v>420</v>
      </c>
      <c r="B1437" t="s">
        <v>1385</v>
      </c>
      <c r="C1437" t="s">
        <v>1386</v>
      </c>
      <c r="D1437">
        <v>1900</v>
      </c>
      <c r="E1437" s="958">
        <v>1</v>
      </c>
      <c r="F1437" t="s">
        <v>1031</v>
      </c>
      <c r="G1437" s="958" t="s">
        <v>1384</v>
      </c>
      <c r="H1437" t="s">
        <v>382</v>
      </c>
      <c r="I1437" s="938" t="s">
        <v>488</v>
      </c>
      <c r="J1437" s="938" t="s">
        <v>444</v>
      </c>
      <c r="K1437" s="938" t="s">
        <v>449</v>
      </c>
      <c r="L1437" s="944" t="s">
        <v>108</v>
      </c>
      <c r="M1437" s="964" t="s">
        <v>160</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24038.089999999887</v>
      </c>
      <c r="AA1437" t="str">
        <f t="shared" si="241"/>
        <v>HUM_ASR_FY_2022</v>
      </c>
      <c r="AB1437" s="958">
        <f t="shared" si="242"/>
        <v>45032</v>
      </c>
      <c r="AC1437" t="str">
        <f t="shared" si="243"/>
        <v>Unaudited</v>
      </c>
    </row>
    <row r="1438" spans="1:29" x14ac:dyDescent="0.25">
      <c r="A1438" t="s">
        <v>420</v>
      </c>
      <c r="B1438" t="s">
        <v>1385</v>
      </c>
      <c r="C1438" t="s">
        <v>1386</v>
      </c>
      <c r="D1438">
        <v>1900</v>
      </c>
      <c r="E1438" s="958">
        <v>1</v>
      </c>
      <c r="F1438" t="s">
        <v>1031</v>
      </c>
      <c r="G1438" s="958" t="s">
        <v>1384</v>
      </c>
      <c r="H1438" t="s">
        <v>382</v>
      </c>
      <c r="I1438" s="938" t="s">
        <v>488</v>
      </c>
      <c r="J1438" s="938" t="s">
        <v>444</v>
      </c>
      <c r="K1438" s="938" t="s">
        <v>449</v>
      </c>
      <c r="L1438" s="948" t="s">
        <v>109</v>
      </c>
      <c r="M1438" s="965" t="s">
        <v>134</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HUM_ASR_FY_2022</v>
      </c>
      <c r="AB1438" s="958">
        <f t="shared" si="242"/>
        <v>45032</v>
      </c>
      <c r="AC1438" t="str">
        <f t="shared" si="243"/>
        <v>Unaudited</v>
      </c>
    </row>
    <row r="1439" spans="1:29" x14ac:dyDescent="0.25">
      <c r="A1439" t="s">
        <v>420</v>
      </c>
      <c r="B1439" t="s">
        <v>1385</v>
      </c>
      <c r="C1439" t="s">
        <v>1386</v>
      </c>
      <c r="D1439">
        <v>1900</v>
      </c>
      <c r="E1439" s="958">
        <v>1</v>
      </c>
      <c r="F1439" t="s">
        <v>1031</v>
      </c>
      <c r="G1439" s="958" t="s">
        <v>1384</v>
      </c>
      <c r="H1439" t="s">
        <v>382</v>
      </c>
      <c r="I1439" s="964" t="s">
        <v>488</v>
      </c>
      <c r="J1439" s="964" t="s">
        <v>444</v>
      </c>
      <c r="K1439" s="964" t="s">
        <v>449</v>
      </c>
      <c r="L1439" s="944" t="s">
        <v>110</v>
      </c>
      <c r="M1439" s="964" t="s">
        <v>162</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-234568.90493572774</v>
      </c>
      <c r="AA1439" t="str">
        <f t="shared" si="241"/>
        <v>HUM_ASR_FY_2022</v>
      </c>
      <c r="AB1439" s="958">
        <f t="shared" si="242"/>
        <v>45032</v>
      </c>
      <c r="AC1439" t="str">
        <f t="shared" si="243"/>
        <v>Unaudited</v>
      </c>
    </row>
    <row r="1440" spans="1:29" x14ac:dyDescent="0.25">
      <c r="A1440" t="s">
        <v>420</v>
      </c>
      <c r="B1440" t="s">
        <v>1385</v>
      </c>
      <c r="C1440" t="s">
        <v>1386</v>
      </c>
      <c r="D1440">
        <v>1900</v>
      </c>
      <c r="E1440" s="958">
        <v>1</v>
      </c>
      <c r="F1440" t="s">
        <v>1031</v>
      </c>
      <c r="G1440" s="958" t="s">
        <v>1384</v>
      </c>
      <c r="H1440" t="s">
        <v>382</v>
      </c>
      <c r="I1440" s="938" t="s">
        <v>488</v>
      </c>
      <c r="J1440" s="938" t="s">
        <v>444</v>
      </c>
      <c r="K1440" s="938" t="s">
        <v>449</v>
      </c>
      <c r="L1440" s="938" t="s">
        <v>111</v>
      </c>
      <c r="M1440" s="963" t="s">
        <v>463</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HUM_ASR_FY_2022</v>
      </c>
      <c r="AB1440" s="958">
        <f t="shared" si="242"/>
        <v>45032</v>
      </c>
      <c r="AC1440" t="str">
        <f t="shared" si="243"/>
        <v>Unaudited</v>
      </c>
    </row>
    <row r="1441" spans="1:29" x14ac:dyDescent="0.25">
      <c r="A1441" t="s">
        <v>420</v>
      </c>
      <c r="B1441" t="s">
        <v>1385</v>
      </c>
      <c r="C1441" t="s">
        <v>1386</v>
      </c>
      <c r="D1441">
        <v>1900</v>
      </c>
      <c r="E1441" s="958">
        <v>1</v>
      </c>
      <c r="F1441" t="s">
        <v>1031</v>
      </c>
      <c r="G1441" s="958" t="s">
        <v>1384</v>
      </c>
      <c r="H1441" t="s">
        <v>382</v>
      </c>
      <c r="I1441" s="938" t="s">
        <v>488</v>
      </c>
      <c r="J1441" s="938" t="s">
        <v>444</v>
      </c>
      <c r="K1441" s="938" t="s">
        <v>6</v>
      </c>
      <c r="L1441" s="938" t="s">
        <v>117</v>
      </c>
      <c r="M1441" s="963" t="s">
        <v>188</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HUM_ASR_FY_2022</v>
      </c>
      <c r="AB1441" s="958">
        <f t="shared" si="242"/>
        <v>45032</v>
      </c>
      <c r="AC1441" t="str">
        <f t="shared" si="243"/>
        <v>Unaudited</v>
      </c>
    </row>
    <row r="1442" spans="1:29" x14ac:dyDescent="0.25">
      <c r="A1442" t="s">
        <v>420</v>
      </c>
      <c r="B1442" t="s">
        <v>1385</v>
      </c>
      <c r="C1442" t="s">
        <v>1386</v>
      </c>
      <c r="D1442">
        <v>1900</v>
      </c>
      <c r="E1442" s="958">
        <v>1</v>
      </c>
      <c r="F1442" t="s">
        <v>1031</v>
      </c>
      <c r="G1442" s="958" t="s">
        <v>1384</v>
      </c>
      <c r="H1442" t="s">
        <v>382</v>
      </c>
      <c r="I1442" s="938" t="s">
        <v>488</v>
      </c>
      <c r="J1442" s="938" t="s">
        <v>444</v>
      </c>
      <c r="K1442" s="938" t="s">
        <v>6</v>
      </c>
      <c r="L1442" s="938" t="s">
        <v>45</v>
      </c>
      <c r="M1442" s="963" t="s">
        <v>163</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HUM_ASR_FY_2022</v>
      </c>
      <c r="AB1442" s="958">
        <f t="shared" si="242"/>
        <v>45032</v>
      </c>
      <c r="AC1442" t="str">
        <f t="shared" si="243"/>
        <v>Unaudited</v>
      </c>
    </row>
    <row r="1443" spans="1:29" x14ac:dyDescent="0.25">
      <c r="A1443" t="s">
        <v>420</v>
      </c>
      <c r="B1443" t="s">
        <v>1385</v>
      </c>
      <c r="C1443" t="s">
        <v>1386</v>
      </c>
      <c r="D1443">
        <v>1900</v>
      </c>
      <c r="E1443" s="958">
        <v>1</v>
      </c>
      <c r="F1443" t="s">
        <v>1031</v>
      </c>
      <c r="G1443" s="958" t="s">
        <v>1384</v>
      </c>
      <c r="H1443" t="s">
        <v>382</v>
      </c>
      <c r="I1443" s="938" t="s">
        <v>488</v>
      </c>
      <c r="J1443" s="938" t="s">
        <v>444</v>
      </c>
      <c r="K1443" s="938" t="s">
        <v>6</v>
      </c>
      <c r="L1443" s="946" t="s">
        <v>46</v>
      </c>
      <c r="M1443" s="961" t="s">
        <v>164</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HUM_ASR_FY_2022</v>
      </c>
      <c r="AB1443" s="958">
        <f t="shared" si="242"/>
        <v>45032</v>
      </c>
      <c r="AC1443" t="str">
        <f t="shared" si="243"/>
        <v>Unaudited</v>
      </c>
    </row>
    <row r="1444" spans="1:29" x14ac:dyDescent="0.25">
      <c r="A1444" t="s">
        <v>420</v>
      </c>
      <c r="B1444" t="s">
        <v>1385</v>
      </c>
      <c r="C1444" t="s">
        <v>1386</v>
      </c>
      <c r="D1444">
        <v>1900</v>
      </c>
      <c r="E1444" s="958">
        <v>1</v>
      </c>
      <c r="F1444" t="s">
        <v>1031</v>
      </c>
      <c r="G1444" s="958" t="s">
        <v>1384</v>
      </c>
      <c r="H1444" t="s">
        <v>382</v>
      </c>
      <c r="I1444" s="963" t="s">
        <v>488</v>
      </c>
      <c r="J1444" s="963" t="s">
        <v>444</v>
      </c>
      <c r="K1444" s="963" t="s">
        <v>6</v>
      </c>
      <c r="L1444" s="938" t="s">
        <v>165</v>
      </c>
      <c r="M1444" s="963" t="s">
        <v>461</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HUM_ASR_FY_2022</v>
      </c>
      <c r="AB1444" s="958">
        <f t="shared" si="242"/>
        <v>45032</v>
      </c>
      <c r="AC1444" t="str">
        <f t="shared" si="243"/>
        <v>Unaudited</v>
      </c>
    </row>
    <row r="1445" spans="1:29" x14ac:dyDescent="0.25">
      <c r="A1445" t="s">
        <v>420</v>
      </c>
      <c r="B1445" t="s">
        <v>1385</v>
      </c>
      <c r="C1445" t="s">
        <v>1386</v>
      </c>
      <c r="D1445">
        <v>1900</v>
      </c>
      <c r="E1445" s="958">
        <v>1</v>
      </c>
      <c r="F1445" t="s">
        <v>1031</v>
      </c>
      <c r="G1445" s="958" t="s">
        <v>1384</v>
      </c>
      <c r="H1445" t="s">
        <v>382</v>
      </c>
      <c r="I1445" s="938" t="s">
        <v>488</v>
      </c>
      <c r="J1445" s="938" t="s">
        <v>444</v>
      </c>
      <c r="K1445" s="938" t="s">
        <v>434</v>
      </c>
      <c r="L1445" s="938" t="s">
        <v>120</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HUM_ASR_FY_2022</v>
      </c>
      <c r="AB1445" s="958">
        <f t="shared" si="242"/>
        <v>45032</v>
      </c>
      <c r="AC1445" t="str">
        <f t="shared" si="243"/>
        <v>Unaudited</v>
      </c>
    </row>
    <row r="1446" spans="1:29" x14ac:dyDescent="0.25">
      <c r="A1446" t="s">
        <v>420</v>
      </c>
      <c r="B1446" t="s">
        <v>1385</v>
      </c>
      <c r="C1446" t="s">
        <v>1386</v>
      </c>
      <c r="D1446">
        <v>1900</v>
      </c>
      <c r="E1446" s="958">
        <v>1</v>
      </c>
      <c r="F1446" t="s">
        <v>1031</v>
      </c>
      <c r="G1446" s="958" t="s">
        <v>1384</v>
      </c>
      <c r="H1446" t="s">
        <v>382</v>
      </c>
      <c r="I1446" s="938" t="s">
        <v>488</v>
      </c>
      <c r="J1446" s="938" t="s">
        <v>444</v>
      </c>
      <c r="K1446" s="938" t="s">
        <v>434</v>
      </c>
      <c r="L1446" s="938" t="s">
        <v>943</v>
      </c>
      <c r="M1446" s="963" t="s">
        <v>935</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HUM_ASR_FY_2022</v>
      </c>
      <c r="AB1446" s="958">
        <f t="shared" si="242"/>
        <v>45032</v>
      </c>
      <c r="AC1446" t="str">
        <f t="shared" si="243"/>
        <v>Unaudited</v>
      </c>
    </row>
    <row r="1447" spans="1:29" x14ac:dyDescent="0.25">
      <c r="A1447" t="s">
        <v>420</v>
      </c>
      <c r="B1447" t="s">
        <v>1385</v>
      </c>
      <c r="C1447" t="s">
        <v>1386</v>
      </c>
      <c r="D1447">
        <v>1900</v>
      </c>
      <c r="E1447" s="958">
        <v>1</v>
      </c>
      <c r="F1447" t="s">
        <v>1031</v>
      </c>
      <c r="G1447" s="958" t="s">
        <v>1384</v>
      </c>
      <c r="H1447" t="s">
        <v>382</v>
      </c>
      <c r="I1447" s="938" t="s">
        <v>488</v>
      </c>
      <c r="J1447" s="938" t="s">
        <v>444</v>
      </c>
      <c r="K1447" s="938" t="s">
        <v>434</v>
      </c>
      <c r="L1447" s="938" t="s">
        <v>167</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HUM_ASR_FY_2022</v>
      </c>
      <c r="AB1447" s="958">
        <f t="shared" si="242"/>
        <v>45032</v>
      </c>
      <c r="AC1447" t="str">
        <f t="shared" si="243"/>
        <v>Unaudited</v>
      </c>
    </row>
    <row r="1448" spans="1:29" x14ac:dyDescent="0.25">
      <c r="A1448" t="s">
        <v>420</v>
      </c>
      <c r="B1448" t="s">
        <v>1385</v>
      </c>
      <c r="C1448" t="s">
        <v>1386</v>
      </c>
      <c r="D1448">
        <v>1900</v>
      </c>
      <c r="E1448" s="958">
        <v>1</v>
      </c>
      <c r="F1448" t="s">
        <v>1031</v>
      </c>
      <c r="G1448" s="958" t="s">
        <v>1384</v>
      </c>
      <c r="H1448" t="s">
        <v>382</v>
      </c>
      <c r="I1448" s="938" t="s">
        <v>488</v>
      </c>
      <c r="J1448" s="938" t="s">
        <v>444</v>
      </c>
      <c r="K1448" s="938" t="s">
        <v>434</v>
      </c>
      <c r="L1448" s="946" t="s">
        <v>168</v>
      </c>
      <c r="M1448" s="961" t="s">
        <v>329</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HUM_ASR_FY_2022</v>
      </c>
      <c r="AB1448" s="958">
        <f t="shared" si="242"/>
        <v>45032</v>
      </c>
      <c r="AC1448" t="str">
        <f t="shared" si="243"/>
        <v>Unaudited</v>
      </c>
    </row>
    <row r="1449" spans="1:29" x14ac:dyDescent="0.25">
      <c r="A1449" t="s">
        <v>420</v>
      </c>
      <c r="B1449" t="s">
        <v>1385</v>
      </c>
      <c r="C1449" t="s">
        <v>1386</v>
      </c>
      <c r="D1449">
        <v>1900</v>
      </c>
      <c r="E1449" s="958">
        <v>1</v>
      </c>
      <c r="F1449" t="s">
        <v>1031</v>
      </c>
      <c r="G1449" s="958" t="s">
        <v>1384</v>
      </c>
      <c r="H1449" t="s">
        <v>382</v>
      </c>
      <c r="I1449" s="963" t="s">
        <v>488</v>
      </c>
      <c r="J1449" s="963" t="s">
        <v>450</v>
      </c>
      <c r="K1449" s="963" t="s">
        <v>435</v>
      </c>
      <c r="L1449" s="938" t="s">
        <v>121</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HUM_ASR_FY_2022</v>
      </c>
      <c r="AB1449" s="958">
        <f t="shared" si="242"/>
        <v>45032</v>
      </c>
      <c r="AC1449" t="str">
        <f t="shared" si="243"/>
        <v>Unaudited</v>
      </c>
    </row>
    <row r="1450" spans="1:29" x14ac:dyDescent="0.25">
      <c r="A1450" t="s">
        <v>420</v>
      </c>
      <c r="B1450" t="s">
        <v>1385</v>
      </c>
      <c r="C1450" t="s">
        <v>1386</v>
      </c>
      <c r="D1450">
        <v>1900</v>
      </c>
      <c r="E1450" s="958">
        <v>1</v>
      </c>
      <c r="F1450" t="s">
        <v>1031</v>
      </c>
      <c r="G1450" s="958" t="s">
        <v>1384</v>
      </c>
      <c r="H1450" t="s">
        <v>382</v>
      </c>
      <c r="I1450" s="938" t="s">
        <v>488</v>
      </c>
      <c r="J1450" s="938" t="s">
        <v>450</v>
      </c>
      <c r="K1450" s="938" t="s">
        <v>435</v>
      </c>
      <c r="L1450" s="938" t="s">
        <v>122</v>
      </c>
      <c r="M1450" s="963" t="s">
        <v>97</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HUM_ASR_FY_2022</v>
      </c>
      <c r="AB1450" s="958">
        <f t="shared" si="242"/>
        <v>45032</v>
      </c>
      <c r="AC1450" t="str">
        <f t="shared" si="243"/>
        <v>Unaudited</v>
      </c>
    </row>
    <row r="1451" spans="1:29" x14ac:dyDescent="0.25">
      <c r="A1451" t="s">
        <v>420</v>
      </c>
      <c r="B1451" t="s">
        <v>1385</v>
      </c>
      <c r="C1451" t="s">
        <v>1386</v>
      </c>
      <c r="D1451">
        <v>1900</v>
      </c>
      <c r="E1451" s="958">
        <v>1</v>
      </c>
      <c r="F1451" t="s">
        <v>1031</v>
      </c>
      <c r="G1451" s="958" t="s">
        <v>1384</v>
      </c>
      <c r="H1451" t="s">
        <v>382</v>
      </c>
      <c r="I1451" s="938" t="s">
        <v>488</v>
      </c>
      <c r="J1451" s="938" t="s">
        <v>450</v>
      </c>
      <c r="K1451" s="938" t="s">
        <v>435</v>
      </c>
      <c r="L1451" s="938" t="s">
        <v>123</v>
      </c>
      <c r="M1451" s="963" t="s">
        <v>98</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HUM_ASR_FY_2022</v>
      </c>
      <c r="AB1451" s="958">
        <f t="shared" si="242"/>
        <v>45032</v>
      </c>
      <c r="AC1451" t="str">
        <f t="shared" si="243"/>
        <v>Unaudited</v>
      </c>
    </row>
    <row r="1452" spans="1:29" x14ac:dyDescent="0.25">
      <c r="A1452" t="s">
        <v>420</v>
      </c>
      <c r="B1452" t="s">
        <v>1385</v>
      </c>
      <c r="C1452" t="s">
        <v>1386</v>
      </c>
      <c r="D1452">
        <v>1900</v>
      </c>
      <c r="E1452" s="958">
        <v>1</v>
      </c>
      <c r="F1452" t="s">
        <v>1031</v>
      </c>
      <c r="G1452" s="958" t="s">
        <v>1384</v>
      </c>
      <c r="H1452" t="s">
        <v>382</v>
      </c>
      <c r="I1452" s="938" t="s">
        <v>488</v>
      </c>
      <c r="J1452" s="938" t="s">
        <v>450</v>
      </c>
      <c r="K1452" s="938" t="s">
        <v>435</v>
      </c>
      <c r="L1452" s="938" t="s">
        <v>124</v>
      </c>
      <c r="M1452" s="963" t="s">
        <v>99</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HUM_ASR_FY_2022</v>
      </c>
      <c r="AB1452" s="958">
        <f t="shared" si="242"/>
        <v>45032</v>
      </c>
      <c r="AC1452" t="str">
        <f t="shared" si="243"/>
        <v>Unaudited</v>
      </c>
    </row>
    <row r="1453" spans="1:29" x14ac:dyDescent="0.25">
      <c r="A1453" t="s">
        <v>420</v>
      </c>
      <c r="B1453" t="s">
        <v>1385</v>
      </c>
      <c r="C1453" t="s">
        <v>1386</v>
      </c>
      <c r="D1453">
        <v>1900</v>
      </c>
      <c r="E1453" s="958">
        <v>1</v>
      </c>
      <c r="F1453" t="s">
        <v>1031</v>
      </c>
      <c r="G1453" s="958" t="s">
        <v>1384</v>
      </c>
      <c r="H1453" t="s">
        <v>382</v>
      </c>
      <c r="I1453" s="938" t="s">
        <v>488</v>
      </c>
      <c r="J1453" s="938" t="s">
        <v>450</v>
      </c>
      <c r="K1453" s="938" t="s">
        <v>435</v>
      </c>
      <c r="L1453" s="946" t="s">
        <v>125</v>
      </c>
      <c r="M1453" s="961" t="s">
        <v>100</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HUM_ASR_FY_2022</v>
      </c>
      <c r="AB1453" s="958">
        <f t="shared" si="242"/>
        <v>45032</v>
      </c>
      <c r="AC1453" t="str">
        <f t="shared" si="243"/>
        <v>Unaudited</v>
      </c>
    </row>
    <row r="1454" spans="1:29" x14ac:dyDescent="0.25">
      <c r="A1454" t="s">
        <v>420</v>
      </c>
      <c r="B1454" t="s">
        <v>1385</v>
      </c>
      <c r="C1454" t="s">
        <v>1386</v>
      </c>
      <c r="D1454">
        <v>1900</v>
      </c>
      <c r="E1454" s="958">
        <v>1</v>
      </c>
      <c r="F1454" t="s">
        <v>1031</v>
      </c>
      <c r="G1454" s="958" t="s">
        <v>1384</v>
      </c>
      <c r="H1454" t="s">
        <v>382</v>
      </c>
      <c r="I1454" s="963" t="s">
        <v>488</v>
      </c>
      <c r="J1454" s="963" t="s">
        <v>450</v>
      </c>
      <c r="K1454" s="963" t="s">
        <v>435</v>
      </c>
      <c r="L1454" s="938" t="s">
        <v>126</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HUM_ASR_FY_2022</v>
      </c>
      <c r="AB1454" s="958">
        <f t="shared" si="242"/>
        <v>45032</v>
      </c>
      <c r="AC1454" t="str">
        <f t="shared" si="243"/>
        <v>Unaudited</v>
      </c>
    </row>
    <row r="1455" spans="1:29" x14ac:dyDescent="0.25">
      <c r="A1455" t="s">
        <v>420</v>
      </c>
      <c r="B1455" t="s">
        <v>1385</v>
      </c>
      <c r="C1455" t="s">
        <v>1386</v>
      </c>
      <c r="D1455">
        <v>1900</v>
      </c>
      <c r="E1455" s="958">
        <v>1</v>
      </c>
      <c r="F1455" t="s">
        <v>1031</v>
      </c>
      <c r="G1455" s="958" t="s">
        <v>1384</v>
      </c>
      <c r="H1455" t="s">
        <v>382</v>
      </c>
      <c r="I1455" s="938" t="s">
        <v>488</v>
      </c>
      <c r="J1455" s="938" t="s">
        <v>436</v>
      </c>
      <c r="K1455" s="938" t="s">
        <v>436</v>
      </c>
      <c r="L1455" s="938" t="s">
        <v>128</v>
      </c>
      <c r="M1455" s="963" t="s">
        <v>326</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HUM_ASR_FY_2022</v>
      </c>
      <c r="AB1455" s="958">
        <f t="shared" si="242"/>
        <v>45032</v>
      </c>
      <c r="AC1455" t="str">
        <f t="shared" si="243"/>
        <v>Unaudited</v>
      </c>
    </row>
    <row r="1456" spans="1:29" x14ac:dyDescent="0.25">
      <c r="A1456" t="s">
        <v>420</v>
      </c>
      <c r="B1456" t="s">
        <v>1385</v>
      </c>
      <c r="C1456" t="s">
        <v>1386</v>
      </c>
      <c r="D1456">
        <v>1900</v>
      </c>
      <c r="E1456" s="958">
        <v>1</v>
      </c>
      <c r="F1456" t="s">
        <v>1031</v>
      </c>
      <c r="G1456" s="958" t="s">
        <v>1384</v>
      </c>
      <c r="H1456" t="s">
        <v>382</v>
      </c>
      <c r="I1456" s="938" t="s">
        <v>488</v>
      </c>
      <c r="J1456" s="938" t="s">
        <v>436</v>
      </c>
      <c r="K1456" s="938" t="s">
        <v>436</v>
      </c>
      <c r="L1456" s="938" t="s">
        <v>129</v>
      </c>
      <c r="M1456" s="963" t="s">
        <v>325</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HUM_ASR_FY_2022</v>
      </c>
      <c r="AB1456" s="958">
        <f t="shared" si="242"/>
        <v>45032</v>
      </c>
      <c r="AC1456" t="str">
        <f t="shared" si="243"/>
        <v>Unaudited</v>
      </c>
    </row>
    <row r="1457" spans="1:29" ht="30" x14ac:dyDescent="0.25">
      <c r="A1457" t="s">
        <v>420</v>
      </c>
      <c r="B1457" t="s">
        <v>1385</v>
      </c>
      <c r="C1457" t="s">
        <v>1386</v>
      </c>
      <c r="D1457">
        <v>1900</v>
      </c>
      <c r="E1457" s="958">
        <v>1</v>
      </c>
      <c r="F1457" t="s">
        <v>1031</v>
      </c>
      <c r="G1457" s="958" t="s">
        <v>1384</v>
      </c>
      <c r="H1457" t="s">
        <v>382</v>
      </c>
      <c r="I1457" s="938" t="s">
        <v>488</v>
      </c>
      <c r="J1457" s="938" t="s">
        <v>436</v>
      </c>
      <c r="K1457" s="938" t="s">
        <v>436</v>
      </c>
      <c r="L1457" s="938" t="s">
        <v>130</v>
      </c>
      <c r="M1457" s="963" t="s">
        <v>179</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HUM_ASR_FY_2022</v>
      </c>
      <c r="AB1457" s="958">
        <f t="shared" si="242"/>
        <v>45032</v>
      </c>
      <c r="AC1457" t="str">
        <f t="shared" si="243"/>
        <v>Unaudited</v>
      </c>
    </row>
    <row r="1458" spans="1:29" x14ac:dyDescent="0.25">
      <c r="A1458" t="s">
        <v>420</v>
      </c>
      <c r="B1458" t="s">
        <v>1385</v>
      </c>
      <c r="C1458" t="s">
        <v>1386</v>
      </c>
      <c r="D1458">
        <v>1900</v>
      </c>
      <c r="E1458" s="958">
        <v>1</v>
      </c>
      <c r="F1458" t="s">
        <v>1031</v>
      </c>
      <c r="G1458" s="958" t="s">
        <v>1384</v>
      </c>
      <c r="H1458" t="s">
        <v>382</v>
      </c>
      <c r="I1458" s="938" t="s">
        <v>488</v>
      </c>
      <c r="J1458" s="938" t="s">
        <v>436</v>
      </c>
      <c r="K1458" s="938" t="s">
        <v>436</v>
      </c>
      <c r="L1458" s="938" t="s">
        <v>131</v>
      </c>
      <c r="M1458" s="963" t="s">
        <v>494</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HUM_ASR_FY_2022</v>
      </c>
      <c r="AB1458" s="958">
        <f t="shared" si="242"/>
        <v>45032</v>
      </c>
      <c r="AC1458" t="str">
        <f t="shared" si="243"/>
        <v>Unaudited</v>
      </c>
    </row>
    <row r="1459" spans="1:29" x14ac:dyDescent="0.25">
      <c r="A1459" t="s">
        <v>420</v>
      </c>
      <c r="B1459" t="s">
        <v>1385</v>
      </c>
      <c r="C1459" t="s">
        <v>1386</v>
      </c>
      <c r="D1459">
        <v>1900</v>
      </c>
      <c r="E1459" s="958">
        <v>1</v>
      </c>
      <c r="F1459" t="s">
        <v>1031</v>
      </c>
      <c r="G1459" s="958" t="s">
        <v>1384</v>
      </c>
      <c r="H1459" t="s">
        <v>382</v>
      </c>
      <c r="I1459" s="938" t="s">
        <v>488</v>
      </c>
      <c r="J1459" s="938" t="s">
        <v>436</v>
      </c>
      <c r="K1459" s="938" t="s">
        <v>436</v>
      </c>
      <c r="L1459" s="938" t="s">
        <v>132</v>
      </c>
      <c r="M1459" s="963" t="s">
        <v>495</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HUM_ASR_FY_2022</v>
      </c>
      <c r="AB1459" s="958">
        <f t="shared" si="242"/>
        <v>45032</v>
      </c>
      <c r="AC1459" t="str">
        <f t="shared" si="243"/>
        <v>Unaudited</v>
      </c>
    </row>
    <row r="1460" spans="1:29" x14ac:dyDescent="0.25">
      <c r="A1460" t="s">
        <v>420</v>
      </c>
      <c r="B1460" t="s">
        <v>1385</v>
      </c>
      <c r="C1460" t="s">
        <v>1386</v>
      </c>
      <c r="D1460">
        <v>1900</v>
      </c>
      <c r="E1460" s="958">
        <v>1</v>
      </c>
      <c r="F1460" t="s">
        <v>1031</v>
      </c>
      <c r="G1460" s="958" t="s">
        <v>1384</v>
      </c>
      <c r="H1460" t="s">
        <v>382</v>
      </c>
      <c r="I1460" s="938" t="s">
        <v>488</v>
      </c>
      <c r="J1460" s="938" t="s">
        <v>436</v>
      </c>
      <c r="K1460" s="938" t="s">
        <v>436</v>
      </c>
      <c r="L1460" s="938" t="s">
        <v>133</v>
      </c>
      <c r="M1460" s="963" t="s">
        <v>496</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HUM_ASR_FY_2022</v>
      </c>
      <c r="AB1460" s="958">
        <f t="shared" si="242"/>
        <v>45032</v>
      </c>
      <c r="AC1460" t="str">
        <f t="shared" si="243"/>
        <v>Unaudited</v>
      </c>
    </row>
    <row r="1461" spans="1:29" x14ac:dyDescent="0.25">
      <c r="A1461" t="s">
        <v>420</v>
      </c>
      <c r="B1461" t="s">
        <v>1385</v>
      </c>
      <c r="C1461" t="s">
        <v>1386</v>
      </c>
      <c r="D1461">
        <v>1900</v>
      </c>
      <c r="E1461" s="958">
        <v>1</v>
      </c>
      <c r="F1461" t="s">
        <v>1031</v>
      </c>
      <c r="G1461" s="958" t="s">
        <v>1384</v>
      </c>
      <c r="H1461" t="s">
        <v>382</v>
      </c>
      <c r="I1461" s="938" t="s">
        <v>489</v>
      </c>
      <c r="J1461" s="938" t="s">
        <v>26</v>
      </c>
      <c r="K1461" s="938" t="s">
        <v>26</v>
      </c>
      <c r="L1461" s="946" t="s">
        <v>269</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322408.92246236873</v>
      </c>
      <c r="AA1461" t="str">
        <f t="shared" si="241"/>
        <v>HUM_ASR_FY_2022</v>
      </c>
      <c r="AB1461" s="958">
        <f t="shared" si="242"/>
        <v>45032</v>
      </c>
      <c r="AC1461" t="str">
        <f t="shared" si="243"/>
        <v>Unaudited</v>
      </c>
    </row>
    <row r="1462" spans="1:29" x14ac:dyDescent="0.25">
      <c r="A1462" t="s">
        <v>420</v>
      </c>
      <c r="B1462" t="s">
        <v>1385</v>
      </c>
      <c r="C1462" t="s">
        <v>1386</v>
      </c>
      <c r="D1462">
        <v>1900</v>
      </c>
      <c r="E1462" s="958">
        <v>1</v>
      </c>
      <c r="F1462" t="s">
        <v>438</v>
      </c>
      <c r="G1462" s="958">
        <v>91</v>
      </c>
      <c r="H1462" t="s">
        <v>383</v>
      </c>
      <c r="I1462" s="963" t="s">
        <v>432</v>
      </c>
      <c r="J1462" s="963" t="s">
        <v>432</v>
      </c>
      <c r="K1462" s="963" t="s">
        <v>432</v>
      </c>
      <c r="L1462" s="938"/>
      <c r="M1462" s="963" t="s">
        <v>432</v>
      </c>
      <c r="N1462" s="679">
        <f t="shared" ca="1" si="245"/>
        <v>190554.94470046079</v>
      </c>
      <c r="O1462" s="679">
        <f t="shared" ca="1" si="246"/>
        <v>157962.69815668199</v>
      </c>
      <c r="P1462" s="679">
        <f t="shared" ca="1" si="246"/>
        <v>5345.7707373271878</v>
      </c>
      <c r="Q1462" s="679">
        <f t="shared" ca="1" si="246"/>
        <v>12034.009216589859</v>
      </c>
      <c r="R1462" s="679">
        <f t="shared" ca="1" si="246"/>
        <v>2782.145161290322</v>
      </c>
      <c r="S1462" s="679">
        <f t="shared" ca="1" si="246"/>
        <v>4141.8052995391699</v>
      </c>
      <c r="T1462" s="679">
        <f t="shared" ca="1" si="246"/>
        <v>674</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38</v>
      </c>
      <c r="V1462" s="679">
        <f t="shared" ca="1" si="248"/>
        <v>429.29032258064518</v>
      </c>
      <c r="W1462" s="679">
        <f t="shared" ca="1" si="247"/>
        <v>1</v>
      </c>
      <c r="X1462" s="679">
        <f t="shared" ca="1" si="248"/>
        <v>6358.2258064516145</v>
      </c>
      <c r="Y1462" s="679">
        <f t="shared" ca="1" si="248"/>
        <v>788</v>
      </c>
      <c r="Z1462" s="679">
        <f t="shared" ca="1" si="248"/>
        <v>0</v>
      </c>
      <c r="AA1462" t="str">
        <f t="shared" si="241"/>
        <v>HUM_ASR_FY_2022</v>
      </c>
      <c r="AB1462" s="958">
        <f t="shared" si="242"/>
        <v>45032</v>
      </c>
      <c r="AC1462" t="str">
        <f t="shared" si="243"/>
        <v>Unaudited</v>
      </c>
    </row>
    <row r="1463" spans="1:29" x14ac:dyDescent="0.25">
      <c r="A1463" t="s">
        <v>420</v>
      </c>
      <c r="B1463" t="s">
        <v>1385</v>
      </c>
      <c r="C1463" t="s">
        <v>1386</v>
      </c>
      <c r="D1463">
        <v>1900</v>
      </c>
      <c r="E1463" s="958">
        <v>1</v>
      </c>
      <c r="F1463" t="s">
        <v>438</v>
      </c>
      <c r="G1463" s="958">
        <v>91</v>
      </c>
      <c r="H1463" t="s">
        <v>383</v>
      </c>
      <c r="I1463" s="938" t="s">
        <v>487</v>
      </c>
      <c r="J1463" s="938" t="s">
        <v>12</v>
      </c>
      <c r="K1463" s="938" t="s">
        <v>12</v>
      </c>
      <c r="L1463" s="938">
        <v>1.1000000000000001</v>
      </c>
      <c r="M1463" s="963" t="s">
        <v>12</v>
      </c>
      <c r="N1463" s="679">
        <f t="shared" ca="1" si="245"/>
        <v>53640637.530000009</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28549249.549999997</v>
      </c>
      <c r="P1463" s="679">
        <f t="shared" ca="1" si="249"/>
        <v>3043841.5999999996</v>
      </c>
      <c r="Q1463" s="679">
        <f t="shared" ca="1" si="249"/>
        <v>12753565.490000011</v>
      </c>
      <c r="R1463" s="679">
        <f t="shared" ca="1" si="249"/>
        <v>4150133.96</v>
      </c>
      <c r="S1463" s="679">
        <f t="shared" ca="1" si="249"/>
        <v>997293.37999999977</v>
      </c>
      <c r="T1463" s="679">
        <f t="shared" ca="1" si="249"/>
        <v>278893.02999999997</v>
      </c>
      <c r="U1463" s="679">
        <f t="shared" ca="1" si="249"/>
        <v>6508.1</v>
      </c>
      <c r="V1463" s="679">
        <f t="shared" ca="1" si="249"/>
        <v>1470541.89</v>
      </c>
      <c r="W1463" s="679">
        <f t="shared" ca="1" si="247"/>
        <v>26747.3</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771001.72999999975</v>
      </c>
      <c r="Y1463" s="679">
        <f t="shared" ca="1" si="250"/>
        <v>1592861.4999999995</v>
      </c>
      <c r="Z1463" s="679">
        <f t="shared" ca="1" si="250"/>
        <v>0</v>
      </c>
      <c r="AA1463" t="str">
        <f t="shared" si="241"/>
        <v>HUM_ASR_FY_2022</v>
      </c>
      <c r="AB1463" s="958">
        <f t="shared" si="242"/>
        <v>45032</v>
      </c>
      <c r="AC1463" t="str">
        <f t="shared" si="243"/>
        <v>Unaudited</v>
      </c>
    </row>
    <row r="1464" spans="1:29" x14ac:dyDescent="0.25">
      <c r="A1464" t="s">
        <v>420</v>
      </c>
      <c r="B1464" t="s">
        <v>1385</v>
      </c>
      <c r="C1464" t="s">
        <v>1386</v>
      </c>
      <c r="D1464">
        <v>1900</v>
      </c>
      <c r="E1464" s="958">
        <v>1</v>
      </c>
      <c r="F1464" t="s">
        <v>438</v>
      </c>
      <c r="G1464" s="958">
        <v>91</v>
      </c>
      <c r="H1464" t="s">
        <v>383</v>
      </c>
      <c r="I1464" s="938" t="s">
        <v>487</v>
      </c>
      <c r="J1464" s="938" t="s">
        <v>12</v>
      </c>
      <c r="K1464" s="938" t="s">
        <v>1328</v>
      </c>
      <c r="L1464" s="938" t="s">
        <v>1319</v>
      </c>
      <c r="M1464" s="963" t="s">
        <v>1328</v>
      </c>
      <c r="N1464" s="679">
        <f t="shared" ca="1" si="245"/>
        <v>110087.33462697484</v>
      </c>
      <c r="O1464" s="679">
        <f t="shared" ca="1" si="249"/>
        <v>91258.153588666333</v>
      </c>
      <c r="P1464" s="679">
        <f t="shared" ca="1" si="249"/>
        <v>3088.3567620053732</v>
      </c>
      <c r="Q1464" s="679">
        <f t="shared" ca="1" si="249"/>
        <v>6952.2835086400328</v>
      </c>
      <c r="R1464" s="679">
        <f t="shared" ca="1" si="249"/>
        <v>1607.2999093948251</v>
      </c>
      <c r="S1464" s="679">
        <f t="shared" ca="1" si="249"/>
        <v>2392.8022790848299</v>
      </c>
      <c r="T1464" s="679">
        <f t="shared" ca="1" si="249"/>
        <v>389.38303939169106</v>
      </c>
      <c r="U1464" s="679">
        <f t="shared" ca="1" si="249"/>
        <v>21.953346434546379</v>
      </c>
      <c r="V1464" s="679">
        <f t="shared" ca="1" si="249"/>
        <v>248.00945191081769</v>
      </c>
      <c r="W1464" s="679">
        <f t="shared" ca="1" si="247"/>
        <v>0.57771964301437839</v>
      </c>
      <c r="X1464" s="679">
        <f t="shared" ca="1" si="250"/>
        <v>3673.2719431080345</v>
      </c>
      <c r="Y1464" s="679">
        <f t="shared" ca="1" si="250"/>
        <v>455.24307869533015</v>
      </c>
      <c r="Z1464" s="679">
        <f t="shared" ca="1" si="250"/>
        <v>0</v>
      </c>
      <c r="AA1464" t="str">
        <f t="shared" si="241"/>
        <v>HUM_ASR_FY_2022</v>
      </c>
      <c r="AB1464" s="958">
        <f t="shared" si="242"/>
        <v>45032</v>
      </c>
      <c r="AC1464" t="str">
        <f t="shared" si="243"/>
        <v>Unaudited</v>
      </c>
    </row>
    <row r="1465" spans="1:29" x14ac:dyDescent="0.25">
      <c r="A1465" t="s">
        <v>420</v>
      </c>
      <c r="B1465" t="s">
        <v>1385</v>
      </c>
      <c r="C1465" t="s">
        <v>1386</v>
      </c>
      <c r="D1465">
        <v>1900</v>
      </c>
      <c r="E1465" s="958">
        <v>1</v>
      </c>
      <c r="F1465" t="s">
        <v>438</v>
      </c>
      <c r="G1465" s="958">
        <v>91</v>
      </c>
      <c r="H1465" t="s">
        <v>383</v>
      </c>
      <c r="I1465" s="938" t="s">
        <v>487</v>
      </c>
      <c r="J1465" s="938" t="s">
        <v>490</v>
      </c>
      <c r="K1465" s="938" t="s">
        <v>491</v>
      </c>
      <c r="L1465" s="938" t="s">
        <v>63</v>
      </c>
      <c r="M1465" s="963" t="s">
        <v>343</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HUM_ASR_FY_2022</v>
      </c>
      <c r="AB1465" s="958">
        <f t="shared" si="242"/>
        <v>45032</v>
      </c>
      <c r="AC1465" t="str">
        <f t="shared" si="243"/>
        <v>Unaudited</v>
      </c>
    </row>
    <row r="1466" spans="1:29" x14ac:dyDescent="0.25">
      <c r="A1466" t="s">
        <v>420</v>
      </c>
      <c r="B1466" t="s">
        <v>1385</v>
      </c>
      <c r="C1466" t="s">
        <v>1386</v>
      </c>
      <c r="D1466">
        <v>1900</v>
      </c>
      <c r="E1466" s="958">
        <v>1</v>
      </c>
      <c r="F1466" t="s">
        <v>438</v>
      </c>
      <c r="G1466" s="958">
        <v>91</v>
      </c>
      <c r="H1466" t="s">
        <v>383</v>
      </c>
      <c r="I1466" s="938" t="s">
        <v>487</v>
      </c>
      <c r="J1466" s="938" t="s">
        <v>490</v>
      </c>
      <c r="K1466" s="938" t="s">
        <v>1019</v>
      </c>
      <c r="L1466" s="938" t="s">
        <v>915</v>
      </c>
      <c r="M1466" s="963" t="s">
        <v>916</v>
      </c>
      <c r="N1466" s="679">
        <f t="shared" ca="1" si="245"/>
        <v>1526600.7299999895</v>
      </c>
      <c r="O1466" s="679">
        <f t="shared" ca="1" si="249"/>
        <v>1421442.9599999897</v>
      </c>
      <c r="P1466" s="679">
        <f t="shared" ca="1" si="249"/>
        <v>76148.73</v>
      </c>
      <c r="Q1466" s="679">
        <f t="shared" ca="1" si="249"/>
        <v>14504.52</v>
      </c>
      <c r="R1466" s="679">
        <f t="shared" ca="1" si="249"/>
        <v>10878.39</v>
      </c>
      <c r="S1466" s="679">
        <f t="shared" ca="1" si="249"/>
        <v>0</v>
      </c>
      <c r="T1466" s="679">
        <f t="shared" ca="1" si="249"/>
        <v>0</v>
      </c>
      <c r="U1466" s="679">
        <f t="shared" ca="1" si="249"/>
        <v>0</v>
      </c>
      <c r="V1466" s="679">
        <f t="shared" ca="1" si="249"/>
        <v>3626.13</v>
      </c>
      <c r="W1466" s="679">
        <f t="shared" ca="1" si="247"/>
        <v>0</v>
      </c>
      <c r="X1466" s="679">
        <f t="shared" ca="1" si="250"/>
        <v>0</v>
      </c>
      <c r="Y1466" s="679">
        <f t="shared" ca="1" si="250"/>
        <v>0</v>
      </c>
      <c r="Z1466" s="679">
        <f t="shared" ca="1" si="250"/>
        <v>0</v>
      </c>
      <c r="AA1466" t="str">
        <f t="shared" si="241"/>
        <v>HUM_ASR_FY_2022</v>
      </c>
      <c r="AB1466" s="958">
        <f t="shared" si="242"/>
        <v>45032</v>
      </c>
      <c r="AC1466" t="str">
        <f t="shared" si="243"/>
        <v>Unaudited</v>
      </c>
    </row>
    <row r="1467" spans="1:29" x14ac:dyDescent="0.25">
      <c r="A1467" t="s">
        <v>420</v>
      </c>
      <c r="B1467" t="s">
        <v>1385</v>
      </c>
      <c r="C1467" t="s">
        <v>1386</v>
      </c>
      <c r="D1467">
        <v>1900</v>
      </c>
      <c r="E1467" s="958">
        <v>1</v>
      </c>
      <c r="F1467" t="s">
        <v>438</v>
      </c>
      <c r="G1467" s="958">
        <v>91</v>
      </c>
      <c r="H1467" t="s">
        <v>383</v>
      </c>
      <c r="I1467" s="938" t="s">
        <v>487</v>
      </c>
      <c r="J1467" s="938" t="s">
        <v>13</v>
      </c>
      <c r="K1467" s="938" t="s">
        <v>492</v>
      </c>
      <c r="L1467" s="938" t="s">
        <v>94</v>
      </c>
      <c r="M1467" s="963" t="s">
        <v>146</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HUM_ASR_FY_2022</v>
      </c>
      <c r="AB1467" s="958">
        <f t="shared" si="242"/>
        <v>45032</v>
      </c>
      <c r="AC1467" t="str">
        <f t="shared" si="243"/>
        <v>Unaudited</v>
      </c>
    </row>
    <row r="1468" spans="1:29" x14ac:dyDescent="0.25">
      <c r="A1468" t="s">
        <v>420</v>
      </c>
      <c r="B1468" t="s">
        <v>1385</v>
      </c>
      <c r="C1468" t="s">
        <v>1386</v>
      </c>
      <c r="D1468">
        <v>1900</v>
      </c>
      <c r="E1468" s="958">
        <v>1</v>
      </c>
      <c r="F1468" t="s">
        <v>438</v>
      </c>
      <c r="G1468" s="958">
        <v>91</v>
      </c>
      <c r="H1468" t="s">
        <v>383</v>
      </c>
      <c r="I1468" s="938" t="s">
        <v>487</v>
      </c>
      <c r="J1468" s="938" t="s">
        <v>13</v>
      </c>
      <c r="K1468" s="938" t="s">
        <v>13</v>
      </c>
      <c r="L1468" s="938" t="s">
        <v>35</v>
      </c>
      <c r="M1468" s="963" t="s">
        <v>13</v>
      </c>
      <c r="N1468" s="679">
        <f t="shared" ca="1" si="245"/>
        <v>232425.20709459818</v>
      </c>
      <c r="O1468" s="679">
        <f t="shared" ca="1" si="249"/>
        <v>229277.36000870995</v>
      </c>
      <c r="P1468" s="679">
        <f t="shared" ca="1" si="249"/>
        <v>516.308957552788</v>
      </c>
      <c r="Q1468" s="679">
        <f t="shared" ca="1" si="249"/>
        <v>1162.2770708091946</v>
      </c>
      <c r="R1468" s="679">
        <f t="shared" ca="1" si="249"/>
        <v>268.70708426686906</v>
      </c>
      <c r="S1468" s="679">
        <f t="shared" ca="1" si="249"/>
        <v>400.02672798139446</v>
      </c>
      <c r="T1468" s="679">
        <f t="shared" ca="1" si="249"/>
        <v>65.096738055132249</v>
      </c>
      <c r="U1468" s="679">
        <f t="shared" ca="1" si="249"/>
        <v>3.6701425016246665</v>
      </c>
      <c r="V1468" s="679">
        <f t="shared" ca="1" si="249"/>
        <v>41.462017327352349</v>
      </c>
      <c r="W1468" s="679">
        <f t="shared" ca="1" si="247"/>
        <v>9.6582697411175436E-2</v>
      </c>
      <c r="X1468" s="679">
        <f t="shared" ca="1" si="250"/>
        <v>614.09459913644309</v>
      </c>
      <c r="Y1468" s="679">
        <f t="shared" ca="1" si="250"/>
        <v>76.107165560006237</v>
      </c>
      <c r="Z1468" s="679">
        <f t="shared" ca="1" si="250"/>
        <v>0</v>
      </c>
      <c r="AA1468" t="str">
        <f t="shared" si="241"/>
        <v>HUM_ASR_FY_2022</v>
      </c>
      <c r="AB1468" s="958">
        <f t="shared" si="242"/>
        <v>45032</v>
      </c>
      <c r="AC1468" t="str">
        <f t="shared" si="243"/>
        <v>Unaudited</v>
      </c>
    </row>
    <row r="1469" spans="1:29" x14ac:dyDescent="0.25">
      <c r="A1469" t="s">
        <v>420</v>
      </c>
      <c r="B1469" t="s">
        <v>1385</v>
      </c>
      <c r="C1469" t="s">
        <v>1386</v>
      </c>
      <c r="D1469">
        <v>1900</v>
      </c>
      <c r="E1469" s="958">
        <v>1</v>
      </c>
      <c r="F1469" t="s">
        <v>438</v>
      </c>
      <c r="G1469" s="958">
        <v>91</v>
      </c>
      <c r="H1469" t="s">
        <v>383</v>
      </c>
      <c r="I1469" s="938" t="s">
        <v>488</v>
      </c>
      <c r="J1469" s="938" t="s">
        <v>444</v>
      </c>
      <c r="K1469" s="938" t="s">
        <v>0</v>
      </c>
      <c r="L1469" s="946">
        <v>2.1</v>
      </c>
      <c r="M1469" s="961" t="s">
        <v>147</v>
      </c>
      <c r="N1469" s="679">
        <f t="shared" ca="1" si="245"/>
        <v>8130626.3300000029</v>
      </c>
      <c r="O1469" s="679">
        <f t="shared" ca="1" si="249"/>
        <v>4676203.9100000011</v>
      </c>
      <c r="P1469" s="679">
        <f t="shared" ca="1" si="249"/>
        <v>166299.50000000003</v>
      </c>
      <c r="Q1469" s="679">
        <f t="shared" ca="1" si="249"/>
        <v>2145572.4200000004</v>
      </c>
      <c r="R1469" s="679">
        <f t="shared" ca="1" si="249"/>
        <v>543796.32000000007</v>
      </c>
      <c r="S1469" s="679">
        <f t="shared" ca="1" si="249"/>
        <v>-34764.46</v>
      </c>
      <c r="T1469" s="679">
        <f t="shared" ca="1" si="249"/>
        <v>44895.82</v>
      </c>
      <c r="U1469" s="679">
        <f t="shared" ca="1" si="249"/>
        <v>0</v>
      </c>
      <c r="V1469" s="679">
        <f t="shared" ca="1" si="249"/>
        <v>20890.45</v>
      </c>
      <c r="W1469" s="679">
        <f t="shared" ca="1" si="247"/>
        <v>0</v>
      </c>
      <c r="X1469" s="679">
        <f t="shared" ca="1" si="250"/>
        <v>261630.37</v>
      </c>
      <c r="Y1469" s="679">
        <f t="shared" ca="1" si="250"/>
        <v>306101.99999999994</v>
      </c>
      <c r="Z1469" s="679">
        <f t="shared" ca="1" si="250"/>
        <v>0</v>
      </c>
      <c r="AA1469" t="str">
        <f t="shared" si="241"/>
        <v>HUM_ASR_FY_2022</v>
      </c>
      <c r="AB1469" s="958">
        <f t="shared" si="242"/>
        <v>45032</v>
      </c>
      <c r="AC1469" t="str">
        <f t="shared" si="243"/>
        <v>Unaudited</v>
      </c>
    </row>
    <row r="1470" spans="1:29" ht="30" x14ac:dyDescent="0.25">
      <c r="A1470" t="s">
        <v>420</v>
      </c>
      <c r="B1470" t="s">
        <v>1385</v>
      </c>
      <c r="C1470" t="s">
        <v>1386</v>
      </c>
      <c r="D1470">
        <v>1900</v>
      </c>
      <c r="E1470" s="958">
        <v>1</v>
      </c>
      <c r="F1470" t="s">
        <v>438</v>
      </c>
      <c r="G1470" s="958">
        <v>91</v>
      </c>
      <c r="H1470" t="s">
        <v>383</v>
      </c>
      <c r="I1470" s="938" t="s">
        <v>488</v>
      </c>
      <c r="J1470" s="938" t="s">
        <v>444</v>
      </c>
      <c r="K1470" s="938" t="s">
        <v>0</v>
      </c>
      <c r="L1470" s="938">
        <v>2.2000000000000002</v>
      </c>
      <c r="M1470" s="963" t="s">
        <v>148</v>
      </c>
      <c r="N1470" s="679">
        <f t="shared" ca="1" si="245"/>
        <v>46087.683666187651</v>
      </c>
      <c r="O1470" s="679">
        <f t="shared" ca="1" si="249"/>
        <v>26506.618040909259</v>
      </c>
      <c r="P1470" s="679">
        <f t="shared" ca="1" si="249"/>
        <v>942.65293210752839</v>
      </c>
      <c r="Q1470" s="679">
        <f t="shared" ca="1" si="249"/>
        <v>12161.973624466975</v>
      </c>
      <c r="R1470" s="679">
        <f t="shared" ca="1" si="249"/>
        <v>3082.4578276981215</v>
      </c>
      <c r="S1470" s="679">
        <f t="shared" ca="1" si="249"/>
        <v>-197.05904198229626</v>
      </c>
      <c r="T1470" s="679">
        <f t="shared" ca="1" si="249"/>
        <v>254.48769456535834</v>
      </c>
      <c r="U1470" s="679">
        <f t="shared" ca="1" si="249"/>
        <v>0</v>
      </c>
      <c r="V1470" s="679">
        <f t="shared" ca="1" si="249"/>
        <v>118.41553309267746</v>
      </c>
      <c r="W1470" s="679">
        <f t="shared" ca="1" si="247"/>
        <v>0</v>
      </c>
      <c r="X1470" s="679">
        <f t="shared" ca="1" si="250"/>
        <v>1483.0269207596987</v>
      </c>
      <c r="Y1470" s="679">
        <f t="shared" ca="1" si="250"/>
        <v>1735.1101345703298</v>
      </c>
      <c r="Z1470" s="679">
        <f t="shared" ca="1" si="250"/>
        <v>0</v>
      </c>
      <c r="AA1470" t="str">
        <f t="shared" si="241"/>
        <v>HUM_ASR_FY_2022</v>
      </c>
      <c r="AB1470" s="958">
        <f t="shared" si="242"/>
        <v>45032</v>
      </c>
      <c r="AC1470" t="str">
        <f t="shared" si="243"/>
        <v>Unaudited</v>
      </c>
    </row>
    <row r="1471" spans="1:29" x14ac:dyDescent="0.25">
      <c r="A1471" t="s">
        <v>420</v>
      </c>
      <c r="B1471" t="s">
        <v>1385</v>
      </c>
      <c r="C1471" t="s">
        <v>1386</v>
      </c>
      <c r="D1471">
        <v>1900</v>
      </c>
      <c r="E1471" s="958">
        <v>1</v>
      </c>
      <c r="F1471" t="s">
        <v>438</v>
      </c>
      <c r="G1471" s="958">
        <v>91</v>
      </c>
      <c r="H1471" t="s">
        <v>383</v>
      </c>
      <c r="I1471" s="938" t="s">
        <v>488</v>
      </c>
      <c r="J1471" s="938" t="s">
        <v>444</v>
      </c>
      <c r="K1471" s="938" t="s">
        <v>0</v>
      </c>
      <c r="L1471" s="938">
        <v>2.2999999999999998</v>
      </c>
      <c r="M1471" s="963" t="s">
        <v>149</v>
      </c>
      <c r="N1471" s="679">
        <f t="shared" ca="1" si="245"/>
        <v>5306674.4400000321</v>
      </c>
      <c r="O1471" s="679">
        <f t="shared" ca="1" si="249"/>
        <v>3557540.0800000322</v>
      </c>
      <c r="P1471" s="679">
        <f t="shared" ca="1" si="249"/>
        <v>279066.38000000012</v>
      </c>
      <c r="Q1471" s="679">
        <f t="shared" ca="1" si="249"/>
        <v>1009952.4899999982</v>
      </c>
      <c r="R1471" s="679">
        <f t="shared" ca="1" si="249"/>
        <v>283462.60000000009</v>
      </c>
      <c r="S1471" s="679">
        <f t="shared" ca="1" si="249"/>
        <v>13457.69</v>
      </c>
      <c r="T1471" s="679">
        <f t="shared" ca="1" si="249"/>
        <v>17934.780000000002</v>
      </c>
      <c r="U1471" s="679">
        <f t="shared" ca="1" si="249"/>
        <v>178.95000000000002</v>
      </c>
      <c r="V1471" s="679">
        <f t="shared" ca="1" si="249"/>
        <v>30056.829999999994</v>
      </c>
      <c r="W1471" s="679">
        <f t="shared" ca="1" si="247"/>
        <v>0</v>
      </c>
      <c r="X1471" s="679">
        <f t="shared" ca="1" si="250"/>
        <v>20118.690000000002</v>
      </c>
      <c r="Y1471" s="679">
        <f t="shared" ca="1" si="250"/>
        <v>94905.950000000026</v>
      </c>
      <c r="Z1471" s="679">
        <f t="shared" ca="1" si="250"/>
        <v>0</v>
      </c>
      <c r="AA1471" t="str">
        <f t="shared" si="241"/>
        <v>HUM_ASR_FY_2022</v>
      </c>
      <c r="AB1471" s="958">
        <f t="shared" si="242"/>
        <v>45032</v>
      </c>
      <c r="AC1471" t="str">
        <f t="shared" si="243"/>
        <v>Unaudited</v>
      </c>
    </row>
    <row r="1472" spans="1:29" x14ac:dyDescent="0.25">
      <c r="A1472" t="s">
        <v>420</v>
      </c>
      <c r="B1472" t="s">
        <v>1385</v>
      </c>
      <c r="C1472" t="s">
        <v>1386</v>
      </c>
      <c r="D1472">
        <v>1900</v>
      </c>
      <c r="E1472" s="958">
        <v>1</v>
      </c>
      <c r="F1472" t="s">
        <v>438</v>
      </c>
      <c r="G1472" s="958">
        <v>91</v>
      </c>
      <c r="H1472" t="s">
        <v>383</v>
      </c>
      <c r="I1472" s="938" t="s">
        <v>488</v>
      </c>
      <c r="J1472" s="938" t="s">
        <v>444</v>
      </c>
      <c r="K1472" s="938" t="s">
        <v>0</v>
      </c>
      <c r="L1472" s="938">
        <v>2.4</v>
      </c>
      <c r="M1472" s="963" t="s">
        <v>150</v>
      </c>
      <c r="N1472" s="679">
        <f t="shared" ca="1" si="245"/>
        <v>1059513.6299999999</v>
      </c>
      <c r="O1472" s="679">
        <f t="shared" ca="1" si="249"/>
        <v>41833.649999999994</v>
      </c>
      <c r="P1472" s="679">
        <f t="shared" ca="1" si="249"/>
        <v>9316.65</v>
      </c>
      <c r="Q1472" s="679">
        <f t="shared" ca="1" si="249"/>
        <v>473329.34000000008</v>
      </c>
      <c r="R1472" s="679">
        <f t="shared" ca="1" si="249"/>
        <v>115543.66000000002</v>
      </c>
      <c r="S1472" s="679">
        <f t="shared" ca="1" si="249"/>
        <v>199123.64999999982</v>
      </c>
      <c r="T1472" s="679">
        <f t="shared" ca="1" si="249"/>
        <v>25162.35</v>
      </c>
      <c r="U1472" s="679">
        <f t="shared" ca="1" si="249"/>
        <v>0</v>
      </c>
      <c r="V1472" s="679">
        <f t="shared" ca="1" si="249"/>
        <v>0</v>
      </c>
      <c r="W1472" s="679">
        <f t="shared" ca="1" si="247"/>
        <v>0</v>
      </c>
      <c r="X1472" s="679">
        <f t="shared" ca="1" si="250"/>
        <v>124973.27999999998</v>
      </c>
      <c r="Y1472" s="679">
        <f t="shared" ca="1" si="250"/>
        <v>70231.05</v>
      </c>
      <c r="Z1472" s="679">
        <f t="shared" ca="1" si="250"/>
        <v>0</v>
      </c>
      <c r="AA1472" t="str">
        <f t="shared" si="241"/>
        <v>HUM_ASR_FY_2022</v>
      </c>
      <c r="AB1472" s="958">
        <f t="shared" si="242"/>
        <v>45032</v>
      </c>
      <c r="AC1472" t="str">
        <f t="shared" si="243"/>
        <v>Unaudited</v>
      </c>
    </row>
    <row r="1473" spans="1:29" ht="30" x14ac:dyDescent="0.25">
      <c r="A1473" t="s">
        <v>420</v>
      </c>
      <c r="B1473" t="s">
        <v>1385</v>
      </c>
      <c r="C1473" t="s">
        <v>1386</v>
      </c>
      <c r="D1473">
        <v>1900</v>
      </c>
      <c r="E1473" s="958">
        <v>1</v>
      </c>
      <c r="F1473" t="s">
        <v>438</v>
      </c>
      <c r="G1473" s="958">
        <v>91</v>
      </c>
      <c r="H1473" t="s">
        <v>383</v>
      </c>
      <c r="I1473" s="938" t="s">
        <v>488</v>
      </c>
      <c r="J1473" s="938" t="s">
        <v>444</v>
      </c>
      <c r="K1473" s="938" t="s">
        <v>0</v>
      </c>
      <c r="L1473" s="938">
        <v>2.5</v>
      </c>
      <c r="M1473" s="963" t="s">
        <v>151</v>
      </c>
      <c r="N1473" s="679">
        <f t="shared" ca="1" si="245"/>
        <v>36086.132853878073</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1424.8185289156086</v>
      </c>
      <c r="P1473" s="679">
        <f t="shared" ca="1" si="251"/>
        <v>317.31717283625994</v>
      </c>
      <c r="Q1473" s="679">
        <f t="shared" ca="1" si="251"/>
        <v>16121.194634257257</v>
      </c>
      <c r="R1473" s="679">
        <f t="shared" ca="1" si="251"/>
        <v>3935.3187605366802</v>
      </c>
      <c r="S1473" s="679">
        <f t="shared" ca="1" si="251"/>
        <v>6781.9821140470958</v>
      </c>
      <c r="T1473" s="679">
        <f t="shared" ca="1" si="251"/>
        <v>857.00823406658674</v>
      </c>
      <c r="U1473" s="679">
        <f t="shared" ca="1" si="251"/>
        <v>0</v>
      </c>
      <c r="V1473" s="679">
        <f t="shared" ca="1" si="251"/>
        <v>0</v>
      </c>
      <c r="W1473" s="679">
        <f t="shared" ca="1" si="247"/>
        <v>0</v>
      </c>
      <c r="X1473" s="679">
        <f t="shared" ca="1" si="250"/>
        <v>4256.4835954634236</v>
      </c>
      <c r="Y1473" s="679">
        <f t="shared" ca="1" si="250"/>
        <v>2392.0098137551604</v>
      </c>
      <c r="Z1473" s="679">
        <f t="shared" ca="1" si="250"/>
        <v>0</v>
      </c>
      <c r="AA1473" t="str">
        <f t="shared" si="241"/>
        <v>HUM_ASR_FY_2022</v>
      </c>
      <c r="AB1473" s="958">
        <f t="shared" si="242"/>
        <v>45032</v>
      </c>
      <c r="AC1473" t="str">
        <f t="shared" si="243"/>
        <v>Unaudited</v>
      </c>
    </row>
    <row r="1474" spans="1:29" x14ac:dyDescent="0.25">
      <c r="A1474" t="s">
        <v>420</v>
      </c>
      <c r="B1474" t="s">
        <v>1385</v>
      </c>
      <c r="C1474" t="s">
        <v>1386</v>
      </c>
      <c r="D1474">
        <v>1900</v>
      </c>
      <c r="E1474" s="958">
        <v>1</v>
      </c>
      <c r="F1474" t="s">
        <v>438</v>
      </c>
      <c r="G1474" s="958">
        <v>91</v>
      </c>
      <c r="H1474" t="s">
        <v>383</v>
      </c>
      <c r="I1474" s="938" t="s">
        <v>488</v>
      </c>
      <c r="J1474" s="938" t="s">
        <v>444</v>
      </c>
      <c r="K1474" s="938" t="s">
        <v>0</v>
      </c>
      <c r="L1474" s="946" t="s">
        <v>96</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HUM_ASR_FY_2022</v>
      </c>
      <c r="AB1474" s="958">
        <f t="shared" ref="AB1474:AB1537" si="253">file_date</f>
        <v>45032</v>
      </c>
      <c r="AC1474" t="str">
        <f t="shared" ref="AC1474:AC1537" si="254">status</f>
        <v>Unaudited</v>
      </c>
    </row>
    <row r="1475" spans="1:29" x14ac:dyDescent="0.25">
      <c r="A1475" t="s">
        <v>420</v>
      </c>
      <c r="B1475" t="s">
        <v>1385</v>
      </c>
      <c r="C1475" t="s">
        <v>1386</v>
      </c>
      <c r="D1475">
        <v>1900</v>
      </c>
      <c r="E1475" s="958">
        <v>1</v>
      </c>
      <c r="F1475" t="s">
        <v>438</v>
      </c>
      <c r="G1475" s="958">
        <v>91</v>
      </c>
      <c r="H1475" t="s">
        <v>383</v>
      </c>
      <c r="I1475" s="963" t="s">
        <v>488</v>
      </c>
      <c r="J1475" s="963" t="s">
        <v>444</v>
      </c>
      <c r="K1475" s="963" t="s">
        <v>0</v>
      </c>
      <c r="L1475" s="954" t="s">
        <v>152</v>
      </c>
      <c r="M1475" s="963" t="s">
        <v>451</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HUM_ASR_FY_2022</v>
      </c>
      <c r="AB1475" s="958">
        <f t="shared" si="253"/>
        <v>45032</v>
      </c>
      <c r="AC1475" t="str">
        <f t="shared" si="254"/>
        <v>Unaudited</v>
      </c>
    </row>
    <row r="1476" spans="1:29" x14ac:dyDescent="0.25">
      <c r="A1476" t="s">
        <v>420</v>
      </c>
      <c r="B1476" t="s">
        <v>1385</v>
      </c>
      <c r="C1476" t="s">
        <v>1386</v>
      </c>
      <c r="D1476">
        <v>1900</v>
      </c>
      <c r="E1476" s="958">
        <v>1</v>
      </c>
      <c r="F1476" t="s">
        <v>438</v>
      </c>
      <c r="G1476" s="958">
        <v>91</v>
      </c>
      <c r="H1476" t="s">
        <v>383</v>
      </c>
      <c r="I1476" s="959" t="s">
        <v>488</v>
      </c>
      <c r="J1476" s="959" t="s">
        <v>444</v>
      </c>
      <c r="K1476" s="959" t="s">
        <v>0</v>
      </c>
      <c r="L1476" s="954" t="s">
        <v>917</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HUM_ASR_FY_2022</v>
      </c>
      <c r="AB1476" s="958">
        <f t="shared" si="253"/>
        <v>45032</v>
      </c>
      <c r="AC1476" t="str">
        <f t="shared" si="254"/>
        <v>Unaudited</v>
      </c>
    </row>
    <row r="1477" spans="1:29" x14ac:dyDescent="0.25">
      <c r="A1477" t="s">
        <v>420</v>
      </c>
      <c r="B1477" t="s">
        <v>1385</v>
      </c>
      <c r="C1477" t="s">
        <v>1386</v>
      </c>
      <c r="D1477">
        <v>1900</v>
      </c>
      <c r="E1477" s="958">
        <v>1</v>
      </c>
      <c r="F1477" t="s">
        <v>438</v>
      </c>
      <c r="G1477" s="958">
        <v>91</v>
      </c>
      <c r="H1477" t="s">
        <v>383</v>
      </c>
      <c r="I1477" s="959" t="s">
        <v>488</v>
      </c>
      <c r="J1477" s="959" t="s">
        <v>444</v>
      </c>
      <c r="K1477" s="959" t="s">
        <v>53</v>
      </c>
      <c r="L1477" s="938">
        <v>3.1</v>
      </c>
      <c r="M1477" s="959" t="s">
        <v>33</v>
      </c>
      <c r="N1477" s="679">
        <f t="shared" ca="1" si="245"/>
        <v>8137689.9400000926</v>
      </c>
      <c r="O1477" s="679">
        <f t="shared" ca="1" si="251"/>
        <v>5040307.6500000963</v>
      </c>
      <c r="P1477" s="679">
        <f t="shared" ca="1" si="251"/>
        <v>306947.47000000026</v>
      </c>
      <c r="Q1477" s="679">
        <f t="shared" ca="1" si="251"/>
        <v>1699331.6699999936</v>
      </c>
      <c r="R1477" s="679">
        <f t="shared" ca="1" si="251"/>
        <v>410501.77000000019</v>
      </c>
      <c r="S1477" s="679">
        <f t="shared" ca="1" si="251"/>
        <v>77499.639999999985</v>
      </c>
      <c r="T1477" s="679">
        <f t="shared" ca="1" si="251"/>
        <v>38059.289999999986</v>
      </c>
      <c r="U1477" s="679">
        <f t="shared" ca="1" si="251"/>
        <v>520.91999999999996</v>
      </c>
      <c r="V1477" s="679">
        <f t="shared" ca="1" si="251"/>
        <v>29720.28999999999</v>
      </c>
      <c r="W1477" s="679">
        <f t="shared" ca="1" si="247"/>
        <v>0</v>
      </c>
      <c r="X1477" s="679">
        <f t="shared" ca="1" si="250"/>
        <v>325807.86000000138</v>
      </c>
      <c r="Y1477" s="679">
        <f t="shared" ca="1" si="250"/>
        <v>208993.3800000005</v>
      </c>
      <c r="Z1477" s="679">
        <f t="shared" ca="1" si="250"/>
        <v>0</v>
      </c>
      <c r="AA1477" t="str">
        <f t="shared" si="252"/>
        <v>HUM_ASR_FY_2022</v>
      </c>
      <c r="AB1477" s="958">
        <f t="shared" si="253"/>
        <v>45032</v>
      </c>
      <c r="AC1477" t="str">
        <f t="shared" si="254"/>
        <v>Unaudited</v>
      </c>
    </row>
    <row r="1478" spans="1:29" x14ac:dyDescent="0.25">
      <c r="A1478" t="s">
        <v>420</v>
      </c>
      <c r="B1478" t="s">
        <v>1385</v>
      </c>
      <c r="C1478" t="s">
        <v>1386</v>
      </c>
      <c r="D1478">
        <v>1900</v>
      </c>
      <c r="E1478" s="958">
        <v>1</v>
      </c>
      <c r="F1478" t="s">
        <v>438</v>
      </c>
      <c r="G1478" s="958">
        <v>91</v>
      </c>
      <c r="H1478" t="s">
        <v>383</v>
      </c>
      <c r="I1478" s="959" t="s">
        <v>488</v>
      </c>
      <c r="J1478" s="959" t="s">
        <v>444</v>
      </c>
      <c r="K1478" s="959" t="s">
        <v>53</v>
      </c>
      <c r="L1478" s="938">
        <v>3.2</v>
      </c>
      <c r="M1478" s="959" t="s">
        <v>34</v>
      </c>
      <c r="N1478" s="679">
        <f t="shared" ca="1" si="245"/>
        <v>368396.93000000034</v>
      </c>
      <c r="O1478" s="679">
        <f t="shared" ca="1" si="251"/>
        <v>178470.53000000029</v>
      </c>
      <c r="P1478" s="679">
        <f t="shared" ca="1" si="251"/>
        <v>17822.830000000002</v>
      </c>
      <c r="Q1478" s="679">
        <f t="shared" ca="1" si="251"/>
        <v>115825.74000000009</v>
      </c>
      <c r="R1478" s="679">
        <f t="shared" ca="1" si="251"/>
        <v>30989.989999999991</v>
      </c>
      <c r="S1478" s="679">
        <f t="shared" ca="1" si="251"/>
        <v>1753.6700000000003</v>
      </c>
      <c r="T1478" s="679">
        <f t="shared" ca="1" si="251"/>
        <v>202.17000000000002</v>
      </c>
      <c r="U1478" s="679">
        <f t="shared" ca="1" si="251"/>
        <v>0</v>
      </c>
      <c r="V1478" s="679">
        <f t="shared" ca="1" si="251"/>
        <v>2177.2799999999997</v>
      </c>
      <c r="W1478" s="679">
        <f t="shared" ca="1" si="247"/>
        <v>0</v>
      </c>
      <c r="X1478" s="679">
        <f t="shared" ca="1" si="250"/>
        <v>6932.73</v>
      </c>
      <c r="Y1478" s="679">
        <f t="shared" ca="1" si="250"/>
        <v>14221.989999999998</v>
      </c>
      <c r="Z1478" s="679">
        <f t="shared" ca="1" si="250"/>
        <v>0</v>
      </c>
      <c r="AA1478" t="str">
        <f t="shared" si="252"/>
        <v>HUM_ASR_FY_2022</v>
      </c>
      <c r="AB1478" s="958">
        <f t="shared" si="253"/>
        <v>45032</v>
      </c>
      <c r="AC1478" t="str">
        <f t="shared" si="254"/>
        <v>Unaudited</v>
      </c>
    </row>
    <row r="1479" spans="1:29" x14ac:dyDescent="0.25">
      <c r="A1479" t="s">
        <v>420</v>
      </c>
      <c r="B1479" t="s">
        <v>1385</v>
      </c>
      <c r="C1479" t="s">
        <v>1386</v>
      </c>
      <c r="D1479">
        <v>1900</v>
      </c>
      <c r="E1479" s="958">
        <v>1</v>
      </c>
      <c r="F1479" t="s">
        <v>438</v>
      </c>
      <c r="G1479" s="958">
        <v>91</v>
      </c>
      <c r="H1479" t="s">
        <v>383</v>
      </c>
      <c r="I1479" s="966" t="s">
        <v>488</v>
      </c>
      <c r="J1479" s="966" t="s">
        <v>444</v>
      </c>
      <c r="K1479" s="966" t="s">
        <v>53</v>
      </c>
      <c r="L1479" s="946">
        <v>3.3</v>
      </c>
      <c r="M1479" s="966" t="s">
        <v>54</v>
      </c>
      <c r="N1479" s="679">
        <f t="shared" ca="1" si="245"/>
        <v>282.57000000000005</v>
      </c>
      <c r="O1479" s="679">
        <f t="shared" ca="1" si="251"/>
        <v>133.21</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149.36000000000001</v>
      </c>
      <c r="Z1479" s="679">
        <f t="shared" ca="1" si="250"/>
        <v>0</v>
      </c>
      <c r="AA1479" t="str">
        <f t="shared" si="252"/>
        <v>HUM_ASR_FY_2022</v>
      </c>
      <c r="AB1479" s="958">
        <f t="shared" si="253"/>
        <v>45032</v>
      </c>
      <c r="AC1479" t="str">
        <f t="shared" si="254"/>
        <v>Unaudited</v>
      </c>
    </row>
    <row r="1480" spans="1:29" x14ac:dyDescent="0.25">
      <c r="A1480" t="s">
        <v>420</v>
      </c>
      <c r="B1480" t="s">
        <v>1385</v>
      </c>
      <c r="C1480" t="s">
        <v>1386</v>
      </c>
      <c r="D1480">
        <v>1900</v>
      </c>
      <c r="E1480" s="958">
        <v>1</v>
      </c>
      <c r="F1480" t="s">
        <v>438</v>
      </c>
      <c r="G1480" s="958">
        <v>91</v>
      </c>
      <c r="H1480" t="s">
        <v>383</v>
      </c>
      <c r="I1480" s="938" t="s">
        <v>488</v>
      </c>
      <c r="J1480" s="938" t="s">
        <v>444</v>
      </c>
      <c r="K1480" s="938" t="s">
        <v>53</v>
      </c>
      <c r="L1480" s="938" t="s">
        <v>44</v>
      </c>
      <c r="M1480" s="959" t="s">
        <v>153</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HUM_ASR_FY_2022</v>
      </c>
      <c r="AB1480" s="958">
        <f t="shared" si="253"/>
        <v>45032</v>
      </c>
      <c r="AC1480" t="str">
        <f t="shared" si="254"/>
        <v>Unaudited</v>
      </c>
    </row>
    <row r="1481" spans="1:29" x14ac:dyDescent="0.25">
      <c r="A1481" t="s">
        <v>420</v>
      </c>
      <c r="B1481" t="s">
        <v>1385</v>
      </c>
      <c r="C1481" t="s">
        <v>1386</v>
      </c>
      <c r="D1481">
        <v>1900</v>
      </c>
      <c r="E1481" s="958">
        <v>1</v>
      </c>
      <c r="F1481" t="s">
        <v>438</v>
      </c>
      <c r="G1481" s="958">
        <v>91</v>
      </c>
      <c r="H1481" t="s">
        <v>383</v>
      </c>
      <c r="I1481" s="938" t="s">
        <v>488</v>
      </c>
      <c r="J1481" s="938" t="s">
        <v>444</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74692.590000000011</v>
      </c>
      <c r="O1481" s="679">
        <f t="shared" ca="1" si="255"/>
        <v>70838.060000000012</v>
      </c>
      <c r="P1481" s="679">
        <f t="shared" ca="1" si="255"/>
        <v>1211.9800000000002</v>
      </c>
      <c r="Q1481" s="679">
        <f t="shared" ca="1" si="255"/>
        <v>1546.2300000000002</v>
      </c>
      <c r="R1481" s="679">
        <f t="shared" ca="1" si="255"/>
        <v>497.82000000000005</v>
      </c>
      <c r="S1481" s="679">
        <f t="shared" ca="1" si="255"/>
        <v>0</v>
      </c>
      <c r="T1481" s="679">
        <f t="shared" ca="1" si="255"/>
        <v>598.5</v>
      </c>
      <c r="U1481" s="679">
        <f t="shared" ca="1" si="255"/>
        <v>0</v>
      </c>
      <c r="V1481" s="679">
        <f t="shared" ca="1" si="255"/>
        <v>0</v>
      </c>
      <c r="W1481" s="679">
        <f t="shared" ca="1" si="247"/>
        <v>0</v>
      </c>
      <c r="X1481" s="679">
        <f t="shared" ca="1" si="255"/>
        <v>0</v>
      </c>
      <c r="Y1481" s="679">
        <f t="shared" ca="1" si="255"/>
        <v>0</v>
      </c>
      <c r="Z1481" s="679">
        <f t="shared" ca="1" si="255"/>
        <v>0</v>
      </c>
      <c r="AA1481" t="str">
        <f t="shared" si="252"/>
        <v>HUM_ASR_FY_2022</v>
      </c>
      <c r="AB1481" s="958">
        <f t="shared" si="253"/>
        <v>45032</v>
      </c>
      <c r="AC1481" t="str">
        <f t="shared" si="254"/>
        <v>Unaudited</v>
      </c>
    </row>
    <row r="1482" spans="1:29" x14ac:dyDescent="0.25">
      <c r="A1482" t="s">
        <v>420</v>
      </c>
      <c r="B1482" t="s">
        <v>1385</v>
      </c>
      <c r="C1482" t="s">
        <v>1386</v>
      </c>
      <c r="D1482">
        <v>1900</v>
      </c>
      <c r="E1482" s="958">
        <v>1</v>
      </c>
      <c r="F1482" t="s">
        <v>438</v>
      </c>
      <c r="G1482" s="958">
        <v>91</v>
      </c>
      <c r="H1482" t="s">
        <v>383</v>
      </c>
      <c r="I1482" s="959" t="s">
        <v>488</v>
      </c>
      <c r="J1482" s="959" t="s">
        <v>444</v>
      </c>
      <c r="K1482" s="959" t="s">
        <v>53</v>
      </c>
      <c r="L1482" s="938" t="s">
        <v>42</v>
      </c>
      <c r="M1482" s="959" t="s">
        <v>154</v>
      </c>
      <c r="N1482" s="679">
        <f t="shared" ca="1" si="256"/>
        <v>48217.547823090026</v>
      </c>
      <c r="O1482" s="679">
        <f t="shared" ca="1" si="255"/>
        <v>29864.897403176728</v>
      </c>
      <c r="P1482" s="679">
        <f t="shared" ca="1" si="255"/>
        <v>1818.7291999357419</v>
      </c>
      <c r="Q1482" s="679">
        <f t="shared" ca="1" si="255"/>
        <v>10068.902436643488</v>
      </c>
      <c r="R1482" s="679">
        <f t="shared" ca="1" si="255"/>
        <v>2432.3105048701186</v>
      </c>
      <c r="S1482" s="679">
        <f t="shared" ca="1" si="255"/>
        <v>459.20188966701005</v>
      </c>
      <c r="T1482" s="679">
        <f t="shared" ca="1" si="255"/>
        <v>225.50940736479208</v>
      </c>
      <c r="U1482" s="679">
        <f t="shared" ca="1" si="255"/>
        <v>3.0865620584216766</v>
      </c>
      <c r="V1482" s="679">
        <f t="shared" ca="1" si="255"/>
        <v>176.09905451756342</v>
      </c>
      <c r="W1482" s="679">
        <f t="shared" ca="1" si="247"/>
        <v>0</v>
      </c>
      <c r="X1482" s="679">
        <f t="shared" ca="1" si="255"/>
        <v>1930.4810316585381</v>
      </c>
      <c r="Y1482" s="679">
        <f t="shared" ca="1" si="255"/>
        <v>1238.3303331976219</v>
      </c>
      <c r="Z1482" s="679">
        <f t="shared" ca="1" si="255"/>
        <v>0</v>
      </c>
      <c r="AA1482" t="str">
        <f t="shared" si="252"/>
        <v>HUM_ASR_FY_2022</v>
      </c>
      <c r="AB1482" s="958">
        <f t="shared" si="253"/>
        <v>45032</v>
      </c>
      <c r="AC1482" t="str">
        <f t="shared" si="254"/>
        <v>Unaudited</v>
      </c>
    </row>
    <row r="1483" spans="1:29" x14ac:dyDescent="0.25">
      <c r="A1483" t="s">
        <v>420</v>
      </c>
      <c r="B1483" t="s">
        <v>1385</v>
      </c>
      <c r="C1483" t="s">
        <v>1386</v>
      </c>
      <c r="D1483">
        <v>1900</v>
      </c>
      <c r="E1483" s="958">
        <v>1</v>
      </c>
      <c r="F1483" t="s">
        <v>438</v>
      </c>
      <c r="G1483" s="958">
        <v>91</v>
      </c>
      <c r="H1483" t="s">
        <v>383</v>
      </c>
      <c r="I1483" s="938" t="s">
        <v>488</v>
      </c>
      <c r="J1483" s="938" t="s">
        <v>444</v>
      </c>
      <c r="K1483" s="938" t="s">
        <v>53</v>
      </c>
      <c r="L1483" s="938" t="s">
        <v>43</v>
      </c>
      <c r="M1483" s="959" t="s">
        <v>462</v>
      </c>
      <c r="N1483" s="679">
        <f t="shared" ca="1" si="256"/>
        <v>26163.474999999995</v>
      </c>
      <c r="O1483" s="679">
        <f t="shared" ca="1" si="255"/>
        <v>21695.814402814485</v>
      </c>
      <c r="P1483" s="679">
        <f t="shared" ca="1" si="255"/>
        <v>712.0711461532967</v>
      </c>
      <c r="Q1483" s="679">
        <f t="shared" ca="1" si="255"/>
        <v>1613.9129187799128</v>
      </c>
      <c r="R1483" s="679">
        <f t="shared" ca="1" si="255"/>
        <v>365.02092470890778</v>
      </c>
      <c r="S1483" s="679">
        <f t="shared" ca="1" si="255"/>
        <v>606.97847346239007</v>
      </c>
      <c r="T1483" s="679">
        <f t="shared" ca="1" si="255"/>
        <v>92.297531966569039</v>
      </c>
      <c r="U1483" s="679">
        <f t="shared" ca="1" si="255"/>
        <v>5.0317969140652901</v>
      </c>
      <c r="V1483" s="679">
        <f t="shared" ca="1" si="255"/>
        <v>58.800141081505814</v>
      </c>
      <c r="W1483" s="679">
        <f t="shared" ca="1" si="247"/>
        <v>0.14376562611615115</v>
      </c>
      <c r="X1483" s="679">
        <f t="shared" ca="1" si="255"/>
        <v>907.16110079291366</v>
      </c>
      <c r="Y1483" s="679">
        <f t="shared" ca="1" si="255"/>
        <v>106.24279769983569</v>
      </c>
      <c r="Z1483" s="679">
        <f t="shared" ca="1" si="255"/>
        <v>0</v>
      </c>
      <c r="AA1483" t="str">
        <f t="shared" si="252"/>
        <v>HUM_ASR_FY_2022</v>
      </c>
      <c r="AB1483" s="958">
        <f t="shared" si="253"/>
        <v>45032</v>
      </c>
      <c r="AC1483" t="str">
        <f t="shared" si="254"/>
        <v>Unaudited</v>
      </c>
    </row>
    <row r="1484" spans="1:29" x14ac:dyDescent="0.25">
      <c r="A1484" t="s">
        <v>420</v>
      </c>
      <c r="B1484" t="s">
        <v>1385</v>
      </c>
      <c r="C1484" t="s">
        <v>1386</v>
      </c>
      <c r="D1484">
        <v>1900</v>
      </c>
      <c r="E1484" s="958">
        <v>1</v>
      </c>
      <c r="F1484" t="s">
        <v>438</v>
      </c>
      <c r="G1484" s="958">
        <v>91</v>
      </c>
      <c r="H1484" t="s">
        <v>383</v>
      </c>
      <c r="I1484" s="938" t="s">
        <v>488</v>
      </c>
      <c r="J1484" s="938" t="s">
        <v>444</v>
      </c>
      <c r="K1484" s="938" t="s">
        <v>920</v>
      </c>
      <c r="L1484" s="938" t="s">
        <v>921</v>
      </c>
      <c r="M1484" s="959" t="s">
        <v>920</v>
      </c>
      <c r="N1484" s="679">
        <f t="shared" ca="1" si="256"/>
        <v>1019424.71</v>
      </c>
      <c r="O1484" s="679">
        <f t="shared" ca="1" si="255"/>
        <v>919949.7</v>
      </c>
      <c r="P1484" s="679">
        <f t="shared" ca="1" si="255"/>
        <v>60353.599999999999</v>
      </c>
      <c r="Q1484" s="679">
        <f t="shared" ca="1" si="255"/>
        <v>30909.75</v>
      </c>
      <c r="R1484" s="679">
        <f t="shared" ca="1" si="255"/>
        <v>6255.93</v>
      </c>
      <c r="S1484" s="679">
        <f t="shared" ca="1" si="255"/>
        <v>166.15</v>
      </c>
      <c r="T1484" s="679">
        <f t="shared" ca="1" si="255"/>
        <v>0</v>
      </c>
      <c r="U1484" s="679">
        <f t="shared" ca="1" si="255"/>
        <v>0</v>
      </c>
      <c r="V1484" s="679">
        <f t="shared" ca="1" si="255"/>
        <v>1789.58</v>
      </c>
      <c r="W1484" s="679">
        <f t="shared" ca="1" si="247"/>
        <v>0</v>
      </c>
      <c r="X1484" s="679">
        <f t="shared" ca="1" si="255"/>
        <v>0</v>
      </c>
      <c r="Y1484" s="679">
        <f t="shared" ca="1" si="255"/>
        <v>0</v>
      </c>
      <c r="Z1484" s="679">
        <f t="shared" ca="1" si="255"/>
        <v>0</v>
      </c>
      <c r="AA1484" t="str">
        <f t="shared" si="252"/>
        <v>HUM_ASR_FY_2022</v>
      </c>
      <c r="AB1484" s="958">
        <f t="shared" si="253"/>
        <v>45032</v>
      </c>
      <c r="AC1484" t="str">
        <f t="shared" si="254"/>
        <v>Unaudited</v>
      </c>
    </row>
    <row r="1485" spans="1:29" x14ac:dyDescent="0.25">
      <c r="A1485" t="s">
        <v>420</v>
      </c>
      <c r="B1485" t="s">
        <v>1385</v>
      </c>
      <c r="C1485" t="s">
        <v>1386</v>
      </c>
      <c r="D1485">
        <v>1900</v>
      </c>
      <c r="E1485" s="958">
        <v>1</v>
      </c>
      <c r="F1485" t="s">
        <v>438</v>
      </c>
      <c r="G1485" s="958">
        <v>91</v>
      </c>
      <c r="H1485" t="s">
        <v>383</v>
      </c>
      <c r="I1485" s="959" t="s">
        <v>488</v>
      </c>
      <c r="J1485" s="959" t="s">
        <v>444</v>
      </c>
      <c r="K1485" s="959" t="s">
        <v>920</v>
      </c>
      <c r="L1485" s="938" t="s">
        <v>922</v>
      </c>
      <c r="M1485" s="959" t="s">
        <v>925</v>
      </c>
      <c r="N1485" s="679">
        <f t="shared" ca="1" si="256"/>
        <v>5778.5122140738058</v>
      </c>
      <c r="O1485" s="679">
        <f t="shared" ca="1" si="255"/>
        <v>5214.6475611558726</v>
      </c>
      <c r="P1485" s="679">
        <f t="shared" ca="1" si="255"/>
        <v>342.10865338287198</v>
      </c>
      <c r="Q1485" s="679">
        <f t="shared" ca="1" si="255"/>
        <v>175.20898420145986</v>
      </c>
      <c r="R1485" s="679">
        <f t="shared" ca="1" si="255"/>
        <v>35.461145448780357</v>
      </c>
      <c r="S1485" s="679">
        <f t="shared" ca="1" si="255"/>
        <v>0.94180550554671449</v>
      </c>
      <c r="T1485" s="679">
        <f t="shared" ca="1" si="255"/>
        <v>0</v>
      </c>
      <c r="U1485" s="679">
        <f t="shared" ca="1" si="255"/>
        <v>0</v>
      </c>
      <c r="V1485" s="679">
        <f t="shared" ca="1" si="255"/>
        <v>10.144064379273482</v>
      </c>
      <c r="W1485" s="679">
        <f t="shared" ca="1" si="247"/>
        <v>0</v>
      </c>
      <c r="X1485" s="679">
        <f t="shared" ca="1" si="255"/>
        <v>0</v>
      </c>
      <c r="Y1485" s="679">
        <f t="shared" ca="1" si="255"/>
        <v>0</v>
      </c>
      <c r="Z1485" s="679">
        <f t="shared" ca="1" si="255"/>
        <v>0</v>
      </c>
      <c r="AA1485" t="str">
        <f t="shared" si="252"/>
        <v>HUM_ASR_FY_2022</v>
      </c>
      <c r="AB1485" s="958">
        <f t="shared" si="253"/>
        <v>45032</v>
      </c>
      <c r="AC1485" t="str">
        <f t="shared" si="254"/>
        <v>Unaudited</v>
      </c>
    </row>
    <row r="1486" spans="1:29" x14ac:dyDescent="0.25">
      <c r="A1486" t="s">
        <v>420</v>
      </c>
      <c r="B1486" t="s">
        <v>1385</v>
      </c>
      <c r="C1486" t="s">
        <v>1386</v>
      </c>
      <c r="D1486">
        <v>1900</v>
      </c>
      <c r="E1486" s="958">
        <v>1</v>
      </c>
      <c r="F1486" t="s">
        <v>438</v>
      </c>
      <c r="G1486" s="958">
        <v>91</v>
      </c>
      <c r="H1486" t="s">
        <v>383</v>
      </c>
      <c r="I1486" s="959" t="s">
        <v>488</v>
      </c>
      <c r="J1486" s="959" t="s">
        <v>444</v>
      </c>
      <c r="K1486" s="959" t="s">
        <v>920</v>
      </c>
      <c r="L1486" s="954" t="s">
        <v>923</v>
      </c>
      <c r="M1486" s="959" t="s">
        <v>926</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HUM_ASR_FY_2022</v>
      </c>
      <c r="AB1486" s="958">
        <f t="shared" si="253"/>
        <v>45032</v>
      </c>
      <c r="AC1486" t="str">
        <f t="shared" si="254"/>
        <v>Unaudited</v>
      </c>
    </row>
    <row r="1487" spans="1:29" x14ac:dyDescent="0.25">
      <c r="A1487" t="s">
        <v>420</v>
      </c>
      <c r="B1487" t="s">
        <v>1385</v>
      </c>
      <c r="C1487" t="s">
        <v>1386</v>
      </c>
      <c r="D1487">
        <v>1900</v>
      </c>
      <c r="E1487" s="958">
        <v>1</v>
      </c>
      <c r="F1487" t="s">
        <v>438</v>
      </c>
      <c r="G1487" s="958">
        <v>91</v>
      </c>
      <c r="H1487" t="s">
        <v>383</v>
      </c>
      <c r="I1487" s="938" t="s">
        <v>488</v>
      </c>
      <c r="J1487" s="938" t="s">
        <v>444</v>
      </c>
      <c r="K1487" s="938" t="s">
        <v>445</v>
      </c>
      <c r="L1487" s="938">
        <v>5.0999999999999996</v>
      </c>
      <c r="M1487" s="959" t="s">
        <v>37</v>
      </c>
      <c r="N1487" s="679">
        <f t="shared" ca="1" si="256"/>
        <v>8161.2300000000005</v>
      </c>
      <c r="O1487" s="679">
        <f t="shared" ca="1" si="255"/>
        <v>2441.2200000000003</v>
      </c>
      <c r="P1487" s="679">
        <f t="shared" ca="1" si="255"/>
        <v>1962.3600000000001</v>
      </c>
      <c r="Q1487" s="679">
        <f t="shared" ca="1" si="255"/>
        <v>659.27</v>
      </c>
      <c r="R1487" s="679">
        <f t="shared" ca="1" si="255"/>
        <v>2609.4899999999998</v>
      </c>
      <c r="S1487" s="679">
        <f t="shared" ca="1" si="255"/>
        <v>262.12</v>
      </c>
      <c r="T1487" s="679">
        <f t="shared" ca="1" si="255"/>
        <v>0</v>
      </c>
      <c r="U1487" s="679">
        <f t="shared" ca="1" si="255"/>
        <v>0</v>
      </c>
      <c r="V1487" s="679">
        <f t="shared" ca="1" si="255"/>
        <v>216.15</v>
      </c>
      <c r="W1487" s="679">
        <f t="shared" ca="1" si="247"/>
        <v>0</v>
      </c>
      <c r="X1487" s="679">
        <f t="shared" ca="1" si="255"/>
        <v>-69.44</v>
      </c>
      <c r="Y1487" s="679">
        <f t="shared" ca="1" si="255"/>
        <v>80.06</v>
      </c>
      <c r="Z1487" s="679">
        <f t="shared" ca="1" si="255"/>
        <v>0</v>
      </c>
      <c r="AA1487" t="str">
        <f t="shared" si="252"/>
        <v>HUM_ASR_FY_2022</v>
      </c>
      <c r="AB1487" s="958">
        <f t="shared" si="253"/>
        <v>45032</v>
      </c>
      <c r="AC1487" t="str">
        <f t="shared" si="254"/>
        <v>Unaudited</v>
      </c>
    </row>
    <row r="1488" spans="1:29" ht="30" x14ac:dyDescent="0.25">
      <c r="A1488" t="s">
        <v>420</v>
      </c>
      <c r="B1488" t="s">
        <v>1385</v>
      </c>
      <c r="C1488" t="s">
        <v>1386</v>
      </c>
      <c r="D1488">
        <v>1900</v>
      </c>
      <c r="E1488" s="958">
        <v>1</v>
      </c>
      <c r="F1488" t="s">
        <v>438</v>
      </c>
      <c r="G1488" s="958">
        <v>91</v>
      </c>
      <c r="H1488" t="s">
        <v>383</v>
      </c>
      <c r="I1488" s="938" t="s">
        <v>488</v>
      </c>
      <c r="J1488" s="938" t="s">
        <v>444</v>
      </c>
      <c r="K1488" s="938" t="s">
        <v>445</v>
      </c>
      <c r="L1488" s="938">
        <v>5.2</v>
      </c>
      <c r="M1488" s="959" t="s">
        <v>303</v>
      </c>
      <c r="N1488" s="679">
        <f t="shared" ca="1" si="256"/>
        <v>2076298.8000000003</v>
      </c>
      <c r="O1488" s="679">
        <f t="shared" ca="1" si="255"/>
        <v>814137.65999999992</v>
      </c>
      <c r="P1488" s="679">
        <f t="shared" ca="1" si="255"/>
        <v>525327.09</v>
      </c>
      <c r="Q1488" s="679">
        <f t="shared" ca="1" si="255"/>
        <v>135169.07999999996</v>
      </c>
      <c r="R1488" s="679">
        <f t="shared" ca="1" si="255"/>
        <v>387051.11000000004</v>
      </c>
      <c r="S1488" s="679">
        <f t="shared" ca="1" si="255"/>
        <v>29915.99</v>
      </c>
      <c r="T1488" s="679">
        <f t="shared" ca="1" si="255"/>
        <v>48611.55</v>
      </c>
      <c r="U1488" s="679">
        <f t="shared" ca="1" si="255"/>
        <v>1006.4100000000001</v>
      </c>
      <c r="V1488" s="679">
        <f t="shared" ca="1" si="255"/>
        <v>22348.26</v>
      </c>
      <c r="W1488" s="679">
        <f t="shared" ca="1" si="247"/>
        <v>17.36</v>
      </c>
      <c r="X1488" s="679">
        <f t="shared" ca="1" si="255"/>
        <v>73327.439999999988</v>
      </c>
      <c r="Y1488" s="679">
        <f t="shared" ca="1" si="255"/>
        <v>39386.85</v>
      </c>
      <c r="Z1488" s="679">
        <f t="shared" ca="1" si="255"/>
        <v>0</v>
      </c>
      <c r="AA1488" t="str">
        <f t="shared" si="252"/>
        <v>HUM_ASR_FY_2022</v>
      </c>
      <c r="AB1488" s="958">
        <f t="shared" si="253"/>
        <v>45032</v>
      </c>
      <c r="AC1488" t="str">
        <f t="shared" si="254"/>
        <v>Unaudited</v>
      </c>
    </row>
    <row r="1489" spans="1:29" ht="30" x14ac:dyDescent="0.25">
      <c r="A1489" t="s">
        <v>420</v>
      </c>
      <c r="B1489" t="s">
        <v>1385</v>
      </c>
      <c r="C1489" t="s">
        <v>1386</v>
      </c>
      <c r="D1489">
        <v>1900</v>
      </c>
      <c r="E1489" s="958">
        <v>1</v>
      </c>
      <c r="F1489" t="s">
        <v>438</v>
      </c>
      <c r="G1489" s="958">
        <v>91</v>
      </c>
      <c r="H1489" t="s">
        <v>383</v>
      </c>
      <c r="I1489" s="938" t="s">
        <v>488</v>
      </c>
      <c r="J1489" s="938" t="s">
        <v>444</v>
      </c>
      <c r="K1489" s="938" t="s">
        <v>445</v>
      </c>
      <c r="L1489" s="938">
        <v>5.3</v>
      </c>
      <c r="M1489" s="959" t="s">
        <v>304</v>
      </c>
      <c r="N1489" s="679">
        <f t="shared" ca="1" si="256"/>
        <v>46.261157664959434</v>
      </c>
      <c r="O1489" s="679">
        <f t="shared" ca="1" si="255"/>
        <v>13.837823871506167</v>
      </c>
      <c r="P1489" s="679">
        <f t="shared" ca="1" si="255"/>
        <v>11.123451410560639</v>
      </c>
      <c r="Q1489" s="679">
        <f t="shared" ca="1" si="255"/>
        <v>3.7370094230621862</v>
      </c>
      <c r="R1489" s="679">
        <f t="shared" ca="1" si="255"/>
        <v>14.791646395841678</v>
      </c>
      <c r="S1489" s="679">
        <f t="shared" ca="1" si="255"/>
        <v>1.4858023419434527</v>
      </c>
      <c r="T1489" s="679">
        <f t="shared" ca="1" si="255"/>
        <v>0</v>
      </c>
      <c r="U1489" s="679">
        <f t="shared" ca="1" si="255"/>
        <v>0</v>
      </c>
      <c r="V1489" s="679">
        <f t="shared" ca="1" si="255"/>
        <v>1.2252257599995322</v>
      </c>
      <c r="W1489" s="679">
        <f t="shared" ca="1" si="247"/>
        <v>0</v>
      </c>
      <c r="X1489" s="679">
        <f t="shared" ca="1" si="255"/>
        <v>-0.39361404938407363</v>
      </c>
      <c r="Y1489" s="679">
        <f t="shared" ca="1" si="255"/>
        <v>0.45381251142985218</v>
      </c>
      <c r="Z1489" s="679">
        <f t="shared" ca="1" si="255"/>
        <v>0</v>
      </c>
      <c r="AA1489" t="str">
        <f t="shared" si="252"/>
        <v>HUM_ASR_FY_2022</v>
      </c>
      <c r="AB1489" s="958">
        <f t="shared" si="253"/>
        <v>45032</v>
      </c>
      <c r="AC1489" t="str">
        <f t="shared" si="254"/>
        <v>Unaudited</v>
      </c>
    </row>
    <row r="1490" spans="1:29" x14ac:dyDescent="0.25">
      <c r="A1490" t="s">
        <v>420</v>
      </c>
      <c r="B1490" t="s">
        <v>1385</v>
      </c>
      <c r="C1490" t="s">
        <v>1386</v>
      </c>
      <c r="D1490">
        <v>1900</v>
      </c>
      <c r="E1490" s="958">
        <v>1</v>
      </c>
      <c r="F1490" t="s">
        <v>438</v>
      </c>
      <c r="G1490" s="958">
        <v>91</v>
      </c>
      <c r="H1490" t="s">
        <v>383</v>
      </c>
      <c r="I1490" s="938" t="s">
        <v>488</v>
      </c>
      <c r="J1490" s="938" t="s">
        <v>444</v>
      </c>
      <c r="K1490" s="938" t="s">
        <v>445</v>
      </c>
      <c r="L1490" s="954" t="s">
        <v>82</v>
      </c>
      <c r="M1490" s="959" t="s">
        <v>453</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HUM_ASR_FY_2022</v>
      </c>
      <c r="AB1490" s="958">
        <f t="shared" si="253"/>
        <v>45032</v>
      </c>
      <c r="AC1490" t="str">
        <f t="shared" si="254"/>
        <v>Unaudited</v>
      </c>
    </row>
    <row r="1491" spans="1:29" x14ac:dyDescent="0.25">
      <c r="A1491" t="s">
        <v>420</v>
      </c>
      <c r="B1491" t="s">
        <v>1385</v>
      </c>
      <c r="C1491" t="s">
        <v>1386</v>
      </c>
      <c r="D1491">
        <v>1900</v>
      </c>
      <c r="E1491" s="958">
        <v>1</v>
      </c>
      <c r="F1491" t="s">
        <v>438</v>
      </c>
      <c r="G1491" s="958">
        <v>91</v>
      </c>
      <c r="H1491" t="s">
        <v>383</v>
      </c>
      <c r="I1491" s="938" t="s">
        <v>488</v>
      </c>
      <c r="J1491" s="938" t="s">
        <v>444</v>
      </c>
      <c r="K1491" s="938" t="s">
        <v>446</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HUM_ASR_FY_2022</v>
      </c>
      <c r="AB1491" s="958">
        <f t="shared" si="253"/>
        <v>45032</v>
      </c>
      <c r="AC1491" t="str">
        <f t="shared" si="254"/>
        <v>Unaudited</v>
      </c>
    </row>
    <row r="1492" spans="1:29" x14ac:dyDescent="0.25">
      <c r="A1492" t="s">
        <v>420</v>
      </c>
      <c r="B1492" t="s">
        <v>1385</v>
      </c>
      <c r="C1492" t="s">
        <v>1386</v>
      </c>
      <c r="D1492">
        <v>1900</v>
      </c>
      <c r="E1492" s="958">
        <v>1</v>
      </c>
      <c r="F1492" t="s">
        <v>438</v>
      </c>
      <c r="G1492" s="958">
        <v>91</v>
      </c>
      <c r="H1492" t="s">
        <v>383</v>
      </c>
      <c r="I1492" s="938" t="s">
        <v>488</v>
      </c>
      <c r="J1492" s="938" t="s">
        <v>444</v>
      </c>
      <c r="K1492" s="938" t="s">
        <v>446</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HUM_ASR_FY_2022</v>
      </c>
      <c r="AB1492" s="958">
        <f t="shared" si="253"/>
        <v>45032</v>
      </c>
      <c r="AC1492" t="str">
        <f t="shared" si="254"/>
        <v>Unaudited</v>
      </c>
    </row>
    <row r="1493" spans="1:29" x14ac:dyDescent="0.25">
      <c r="A1493" t="s">
        <v>420</v>
      </c>
      <c r="B1493" t="s">
        <v>1385</v>
      </c>
      <c r="C1493" t="s">
        <v>1386</v>
      </c>
      <c r="D1493">
        <v>1900</v>
      </c>
      <c r="E1493" s="958">
        <v>1</v>
      </c>
      <c r="F1493" t="s">
        <v>438</v>
      </c>
      <c r="G1493" s="958">
        <v>91</v>
      </c>
      <c r="H1493" t="s">
        <v>383</v>
      </c>
      <c r="I1493" s="959" t="s">
        <v>488</v>
      </c>
      <c r="J1493" s="959" t="s">
        <v>444</v>
      </c>
      <c r="K1493" s="959" t="s">
        <v>446</v>
      </c>
      <c r="L1493" s="938">
        <v>6.3</v>
      </c>
      <c r="M1493" s="959" t="s">
        <v>184</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HUM_ASR_FY_2022</v>
      </c>
      <c r="AB1493" s="958">
        <f t="shared" si="253"/>
        <v>45032</v>
      </c>
      <c r="AC1493" t="str">
        <f t="shared" si="254"/>
        <v>Unaudited</v>
      </c>
    </row>
    <row r="1494" spans="1:29" x14ac:dyDescent="0.25">
      <c r="A1494" t="s">
        <v>420</v>
      </c>
      <c r="B1494" t="s">
        <v>1385</v>
      </c>
      <c r="C1494" t="s">
        <v>1386</v>
      </c>
      <c r="D1494">
        <v>1900</v>
      </c>
      <c r="E1494" s="958">
        <v>1</v>
      </c>
      <c r="F1494" t="s">
        <v>438</v>
      </c>
      <c r="G1494" s="958">
        <v>91</v>
      </c>
      <c r="H1494" t="s">
        <v>383</v>
      </c>
      <c r="I1494" s="938" t="s">
        <v>488</v>
      </c>
      <c r="J1494" s="938" t="s">
        <v>444</v>
      </c>
      <c r="K1494" s="938" t="s">
        <v>446</v>
      </c>
      <c r="L1494" s="938" t="s">
        <v>87</v>
      </c>
      <c r="M1494" s="959" t="s">
        <v>454</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HUM_ASR_FY_2022</v>
      </c>
      <c r="AB1494" s="958">
        <f t="shared" si="253"/>
        <v>45032</v>
      </c>
      <c r="AC1494" t="str">
        <f t="shared" si="254"/>
        <v>Unaudited</v>
      </c>
    </row>
    <row r="1495" spans="1:29" x14ac:dyDescent="0.25">
      <c r="A1495" t="s">
        <v>420</v>
      </c>
      <c r="B1495" t="s">
        <v>1385</v>
      </c>
      <c r="C1495" t="s">
        <v>1386</v>
      </c>
      <c r="D1495">
        <v>1900</v>
      </c>
      <c r="E1495" s="958">
        <v>1</v>
      </c>
      <c r="F1495" t="s">
        <v>438</v>
      </c>
      <c r="G1495" s="958">
        <v>91</v>
      </c>
      <c r="H1495" t="s">
        <v>383</v>
      </c>
      <c r="I1495" s="938" t="s">
        <v>488</v>
      </c>
      <c r="J1495" s="938" t="s">
        <v>444</v>
      </c>
      <c r="K1495" s="938" t="s">
        <v>447</v>
      </c>
      <c r="L1495" s="938">
        <v>7.1</v>
      </c>
      <c r="M1495" s="959" t="s">
        <v>20</v>
      </c>
      <c r="N1495" s="679">
        <f t="shared" ca="1" si="256"/>
        <v>245494.0499999999</v>
      </c>
      <c r="O1495" s="679">
        <f t="shared" ca="1" si="255"/>
        <v>73772.479999999981</v>
      </c>
      <c r="P1495" s="679">
        <f t="shared" ca="1" si="255"/>
        <v>11736.79</v>
      </c>
      <c r="Q1495" s="679">
        <f t="shared" ca="1" si="255"/>
        <v>47357.49</v>
      </c>
      <c r="R1495" s="679">
        <f t="shared" ca="1" si="255"/>
        <v>17862</v>
      </c>
      <c r="S1495" s="679">
        <f t="shared" ca="1" si="255"/>
        <v>14247.499999999998</v>
      </c>
      <c r="T1495" s="679">
        <f t="shared" ca="1" si="255"/>
        <v>326</v>
      </c>
      <c r="U1495" s="679">
        <f t="shared" ca="1" si="255"/>
        <v>0</v>
      </c>
      <c r="V1495" s="679">
        <f t="shared" ca="1" si="255"/>
        <v>978</v>
      </c>
      <c r="W1495" s="679">
        <f t="shared" ca="1" si="247"/>
        <v>0</v>
      </c>
      <c r="X1495" s="679">
        <f t="shared" ca="1" si="255"/>
        <v>68681.789999999921</v>
      </c>
      <c r="Y1495" s="679">
        <f t="shared" ca="1" si="255"/>
        <v>10532</v>
      </c>
      <c r="Z1495" s="679">
        <f t="shared" ca="1" si="255"/>
        <v>0</v>
      </c>
      <c r="AA1495" t="str">
        <f t="shared" si="252"/>
        <v>HUM_ASR_FY_2022</v>
      </c>
      <c r="AB1495" s="958">
        <f t="shared" si="253"/>
        <v>45032</v>
      </c>
      <c r="AC1495" t="str">
        <f t="shared" si="254"/>
        <v>Unaudited</v>
      </c>
    </row>
    <row r="1496" spans="1:29" x14ac:dyDescent="0.25">
      <c r="A1496" t="s">
        <v>420</v>
      </c>
      <c r="B1496" t="s">
        <v>1385</v>
      </c>
      <c r="C1496" t="s">
        <v>1386</v>
      </c>
      <c r="D1496">
        <v>1900</v>
      </c>
      <c r="E1496" s="958">
        <v>1</v>
      </c>
      <c r="F1496" t="s">
        <v>438</v>
      </c>
      <c r="G1496" s="958">
        <v>91</v>
      </c>
      <c r="H1496" t="s">
        <v>383</v>
      </c>
      <c r="I1496" s="938" t="s">
        <v>488</v>
      </c>
      <c r="J1496" s="938" t="s">
        <v>444</v>
      </c>
      <c r="K1496" s="938" t="s">
        <v>447</v>
      </c>
      <c r="L1496" s="938">
        <v>7.2</v>
      </c>
      <c r="M1496" s="959" t="s">
        <v>21</v>
      </c>
      <c r="N1496" s="679">
        <f t="shared" ca="1" si="256"/>
        <v>719119.72</v>
      </c>
      <c r="O1496" s="679">
        <f t="shared" ca="1" si="255"/>
        <v>596889.04</v>
      </c>
      <c r="P1496" s="679">
        <f t="shared" ca="1" si="255"/>
        <v>19679.88</v>
      </c>
      <c r="Q1496" s="679">
        <f t="shared" ca="1" si="255"/>
        <v>45497.1</v>
      </c>
      <c r="R1496" s="679">
        <f t="shared" ca="1" si="255"/>
        <v>10288.74</v>
      </c>
      <c r="S1496" s="679">
        <f t="shared" ca="1" si="255"/>
        <v>15801.499999999998</v>
      </c>
      <c r="T1496" s="679">
        <f t="shared" ca="1" si="255"/>
        <v>2513.2799999999997</v>
      </c>
      <c r="U1496" s="679">
        <f t="shared" ca="1" si="255"/>
        <v>142.12</v>
      </c>
      <c r="V1496" s="679">
        <f t="shared" ca="1" si="255"/>
        <v>1582.02</v>
      </c>
      <c r="W1496" s="679">
        <f t="shared" ca="1" si="247"/>
        <v>3.74</v>
      </c>
      <c r="X1496" s="679">
        <f t="shared" ca="1" si="255"/>
        <v>23801.359999999997</v>
      </c>
      <c r="Y1496" s="679">
        <f t="shared" ca="1" si="255"/>
        <v>2920.94</v>
      </c>
      <c r="Z1496" s="679">
        <f t="shared" ca="1" si="255"/>
        <v>0</v>
      </c>
      <c r="AA1496" t="str">
        <f t="shared" si="252"/>
        <v>HUM_ASR_FY_2022</v>
      </c>
      <c r="AB1496" s="958">
        <f t="shared" si="253"/>
        <v>45032</v>
      </c>
      <c r="AC1496" t="str">
        <f t="shared" si="254"/>
        <v>Unaudited</v>
      </c>
    </row>
    <row r="1497" spans="1:29" x14ac:dyDescent="0.25">
      <c r="A1497" t="s">
        <v>420</v>
      </c>
      <c r="B1497" t="s">
        <v>1385</v>
      </c>
      <c r="C1497" t="s">
        <v>1386</v>
      </c>
      <c r="D1497">
        <v>1900</v>
      </c>
      <c r="E1497" s="958">
        <v>1</v>
      </c>
      <c r="F1497" t="s">
        <v>438</v>
      </c>
      <c r="G1497" s="958">
        <v>91</v>
      </c>
      <c r="H1497" t="s">
        <v>383</v>
      </c>
      <c r="I1497" s="959" t="s">
        <v>488</v>
      </c>
      <c r="J1497" s="959" t="s">
        <v>444</v>
      </c>
      <c r="K1497" s="959" t="s">
        <v>447</v>
      </c>
      <c r="L1497" s="938">
        <v>7.3</v>
      </c>
      <c r="M1497" s="959" t="s">
        <v>155</v>
      </c>
      <c r="N1497" s="679">
        <f t="shared" ca="1" si="256"/>
        <v>1391.559722353056</v>
      </c>
      <c r="O1497" s="679">
        <f t="shared" ca="1" si="255"/>
        <v>418.1723010643085</v>
      </c>
      <c r="P1497" s="679">
        <f t="shared" ca="1" si="255"/>
        <v>66.528880165185811</v>
      </c>
      <c r="Q1497" s="679">
        <f t="shared" ca="1" si="255"/>
        <v>268.44143732093573</v>
      </c>
      <c r="R1497" s="679">
        <f t="shared" ca="1" si="255"/>
        <v>101.24905170072472</v>
      </c>
      <c r="S1497" s="679">
        <f t="shared" ca="1" si="255"/>
        <v>80.760601506330488</v>
      </c>
      <c r="T1497" s="679">
        <f t="shared" ca="1" si="255"/>
        <v>1.8479000590323738</v>
      </c>
      <c r="U1497" s="679">
        <f t="shared" ca="1" si="255"/>
        <v>0</v>
      </c>
      <c r="V1497" s="679">
        <f t="shared" ca="1" si="255"/>
        <v>5.5437001770971213</v>
      </c>
      <c r="W1497" s="679">
        <f t="shared" ca="1" si="247"/>
        <v>0</v>
      </c>
      <c r="X1497" s="679">
        <f t="shared" ca="1" si="255"/>
        <v>389.31620796149986</v>
      </c>
      <c r="Y1497" s="679">
        <f t="shared" ca="1" si="255"/>
        <v>59.699642397941595</v>
      </c>
      <c r="Z1497" s="679">
        <f t="shared" ca="1" si="255"/>
        <v>0</v>
      </c>
      <c r="AA1497" t="str">
        <f t="shared" si="252"/>
        <v>HUM_ASR_FY_2022</v>
      </c>
      <c r="AB1497" s="958">
        <f t="shared" si="253"/>
        <v>45032</v>
      </c>
      <c r="AC1497" t="str">
        <f t="shared" si="254"/>
        <v>Unaudited</v>
      </c>
    </row>
    <row r="1498" spans="1:29" x14ac:dyDescent="0.25">
      <c r="A1498" t="s">
        <v>420</v>
      </c>
      <c r="B1498" t="s">
        <v>1385</v>
      </c>
      <c r="C1498" t="s">
        <v>1386</v>
      </c>
      <c r="D1498">
        <v>1900</v>
      </c>
      <c r="E1498" s="958">
        <v>1</v>
      </c>
      <c r="F1498" t="s">
        <v>438</v>
      </c>
      <c r="G1498" s="958">
        <v>91</v>
      </c>
      <c r="H1498" t="s">
        <v>383</v>
      </c>
      <c r="I1498" s="959" t="s">
        <v>488</v>
      </c>
      <c r="J1498" s="959" t="s">
        <v>444</v>
      </c>
      <c r="K1498" s="959" t="s">
        <v>447</v>
      </c>
      <c r="L1498" s="938" t="s">
        <v>91</v>
      </c>
      <c r="M1498" s="959" t="s">
        <v>455</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HUM_ASR_FY_2022</v>
      </c>
      <c r="AB1498" s="958">
        <f t="shared" si="253"/>
        <v>45032</v>
      </c>
      <c r="AC1498" t="str">
        <f t="shared" si="254"/>
        <v>Unaudited</v>
      </c>
    </row>
    <row r="1499" spans="1:29" x14ac:dyDescent="0.25">
      <c r="A1499" t="s">
        <v>420</v>
      </c>
      <c r="B1499" t="s">
        <v>1385</v>
      </c>
      <c r="C1499" t="s">
        <v>1386</v>
      </c>
      <c r="D1499">
        <v>1900</v>
      </c>
      <c r="E1499" s="958">
        <v>1</v>
      </c>
      <c r="F1499" t="s">
        <v>438</v>
      </c>
      <c r="G1499" s="958">
        <v>91</v>
      </c>
      <c r="H1499" t="s">
        <v>383</v>
      </c>
      <c r="I1499" s="959" t="s">
        <v>488</v>
      </c>
      <c r="J1499" s="959" t="s">
        <v>444</v>
      </c>
      <c r="K1499" s="959" t="s">
        <v>448</v>
      </c>
      <c r="L1499" s="938">
        <v>8.1</v>
      </c>
      <c r="M1499" s="959" t="s">
        <v>22</v>
      </c>
      <c r="N1499" s="679">
        <f t="shared" ca="1" si="256"/>
        <v>10007611.27</v>
      </c>
      <c r="O1499" s="679">
        <f t="shared" ca="1" si="255"/>
        <v>3597830.93</v>
      </c>
      <c r="P1499" s="679">
        <f t="shared" ca="1" si="255"/>
        <v>682488.94000000006</v>
      </c>
      <c r="Q1499" s="679">
        <f t="shared" ca="1" si="255"/>
        <v>3205454.3100000005</v>
      </c>
      <c r="R1499" s="679">
        <f t="shared" ca="1" si="255"/>
        <v>1247953.0700000003</v>
      </c>
      <c r="S1499" s="679">
        <f t="shared" ca="1" si="255"/>
        <v>6768.83</v>
      </c>
      <c r="T1499" s="679">
        <f t="shared" ca="1" si="255"/>
        <v>42613.61</v>
      </c>
      <c r="U1499" s="679">
        <f t="shared" ca="1" si="255"/>
        <v>0</v>
      </c>
      <c r="V1499" s="679">
        <f t="shared" ca="1" si="255"/>
        <v>647901.07999999996</v>
      </c>
      <c r="W1499" s="679">
        <f t="shared" ca="1" si="247"/>
        <v>0</v>
      </c>
      <c r="X1499" s="679">
        <f t="shared" ca="1" si="255"/>
        <v>4895.6000000000013</v>
      </c>
      <c r="Y1499" s="679">
        <f t="shared" ca="1" si="255"/>
        <v>571704.9</v>
      </c>
      <c r="Z1499" s="679">
        <f t="shared" ca="1" si="255"/>
        <v>0</v>
      </c>
      <c r="AA1499" t="str">
        <f t="shared" si="252"/>
        <v>HUM_ASR_FY_2022</v>
      </c>
      <c r="AB1499" s="958">
        <f t="shared" si="253"/>
        <v>45032</v>
      </c>
      <c r="AC1499" t="str">
        <f t="shared" si="254"/>
        <v>Unaudited</v>
      </c>
    </row>
    <row r="1500" spans="1:29" x14ac:dyDescent="0.25">
      <c r="A1500" t="s">
        <v>420</v>
      </c>
      <c r="B1500" t="s">
        <v>1385</v>
      </c>
      <c r="C1500" t="s">
        <v>1386</v>
      </c>
      <c r="D1500">
        <v>1900</v>
      </c>
      <c r="E1500" s="958">
        <v>1</v>
      </c>
      <c r="F1500" t="s">
        <v>438</v>
      </c>
      <c r="G1500" s="958">
        <v>91</v>
      </c>
      <c r="H1500" t="s">
        <v>383</v>
      </c>
      <c r="I1500" s="959" t="s">
        <v>488</v>
      </c>
      <c r="J1500" s="959" t="s">
        <v>444</v>
      </c>
      <c r="K1500" s="959" t="s">
        <v>448</v>
      </c>
      <c r="L1500" s="938" t="s">
        <v>112</v>
      </c>
      <c r="M1500" s="959" t="s">
        <v>443</v>
      </c>
      <c r="N1500" s="679">
        <f t="shared" ca="1" si="256"/>
        <v>25344</v>
      </c>
      <c r="O1500" s="679">
        <f t="shared" ca="1" si="255"/>
        <v>0</v>
      </c>
      <c r="P1500" s="679">
        <f t="shared" ca="1" si="255"/>
        <v>0</v>
      </c>
      <c r="Q1500" s="679">
        <f t="shared" ca="1" si="255"/>
        <v>25344</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HUM_ASR_FY_2022</v>
      </c>
      <c r="AB1500" s="958">
        <f t="shared" si="253"/>
        <v>45032</v>
      </c>
      <c r="AC1500" t="str">
        <f t="shared" si="254"/>
        <v>Unaudited</v>
      </c>
    </row>
    <row r="1501" spans="1:29" x14ac:dyDescent="0.25">
      <c r="A1501" t="s">
        <v>420</v>
      </c>
      <c r="B1501" t="s">
        <v>1385</v>
      </c>
      <c r="C1501" t="s">
        <v>1386</v>
      </c>
      <c r="D1501">
        <v>1900</v>
      </c>
      <c r="E1501" s="958">
        <v>1</v>
      </c>
      <c r="F1501" t="s">
        <v>438</v>
      </c>
      <c r="G1501" s="958">
        <v>91</v>
      </c>
      <c r="H1501" t="s">
        <v>383</v>
      </c>
      <c r="I1501" s="959" t="s">
        <v>488</v>
      </c>
      <c r="J1501" s="959" t="s">
        <v>444</v>
      </c>
      <c r="K1501" s="959" t="s">
        <v>448</v>
      </c>
      <c r="L1501" s="954" t="s">
        <v>114</v>
      </c>
      <c r="M1501" s="959" t="s">
        <v>157</v>
      </c>
      <c r="N1501" s="679">
        <f t="shared" ca="1" si="256"/>
        <v>0.22673620356225449</v>
      </c>
      <c r="O1501" s="679">
        <f t="shared" ca="1" si="255"/>
        <v>8.1513810250850735E-2</v>
      </c>
      <c r="P1501" s="679">
        <f t="shared" ca="1" si="255"/>
        <v>1.5462726024611795E-2</v>
      </c>
      <c r="Q1501" s="679">
        <f t="shared" ca="1" si="255"/>
        <v>7.2623978023645397E-2</v>
      </c>
      <c r="R1501" s="679">
        <f t="shared" ca="1" si="255"/>
        <v>2.8274093955256163E-2</v>
      </c>
      <c r="S1501" s="679">
        <f t="shared" ca="1" si="255"/>
        <v>1.5335715740268706E-4</v>
      </c>
      <c r="T1501" s="679">
        <f t="shared" ca="1" si="255"/>
        <v>9.6546996988648248E-4</v>
      </c>
      <c r="U1501" s="679">
        <f t="shared" ca="1" si="255"/>
        <v>0</v>
      </c>
      <c r="V1501" s="679">
        <f t="shared" ca="1" si="255"/>
        <v>1.467909046422069E-2</v>
      </c>
      <c r="W1501" s="679">
        <f t="shared" ca="1" si="247"/>
        <v>0</v>
      </c>
      <c r="X1501" s="679">
        <f t="shared" ca="1" si="255"/>
        <v>1.1091655423176456E-4</v>
      </c>
      <c r="Y1501" s="679">
        <f t="shared" ca="1" si="255"/>
        <v>1.2952761162148772E-2</v>
      </c>
      <c r="Z1501" s="679">
        <f t="shared" ca="1" si="255"/>
        <v>0</v>
      </c>
      <c r="AA1501" t="str">
        <f t="shared" si="252"/>
        <v>HUM_ASR_FY_2022</v>
      </c>
      <c r="AB1501" s="958">
        <f t="shared" si="253"/>
        <v>45032</v>
      </c>
      <c r="AC1501" t="str">
        <f t="shared" si="254"/>
        <v>Unaudited</v>
      </c>
    </row>
    <row r="1502" spans="1:29" x14ac:dyDescent="0.25">
      <c r="A1502" t="s">
        <v>420</v>
      </c>
      <c r="B1502" t="s">
        <v>1385</v>
      </c>
      <c r="C1502" t="s">
        <v>1386</v>
      </c>
      <c r="D1502">
        <v>1900</v>
      </c>
      <c r="E1502" s="958">
        <v>1</v>
      </c>
      <c r="F1502" t="s">
        <v>438</v>
      </c>
      <c r="G1502" s="958">
        <v>91</v>
      </c>
      <c r="H1502" t="s">
        <v>383</v>
      </c>
      <c r="I1502" s="959" t="s">
        <v>488</v>
      </c>
      <c r="J1502" s="959" t="s">
        <v>444</v>
      </c>
      <c r="K1502" s="959" t="s">
        <v>448</v>
      </c>
      <c r="L1502" s="938" t="s">
        <v>115</v>
      </c>
      <c r="M1502" s="959" t="s">
        <v>113</v>
      </c>
      <c r="N1502" s="679">
        <f t="shared" ca="1" si="256"/>
        <v>-35512.179999999993</v>
      </c>
      <c r="O1502" s="679">
        <f t="shared" ca="1" si="255"/>
        <v>-12766.964678048231</v>
      </c>
      <c r="P1502" s="679">
        <f t="shared" ca="1" si="255"/>
        <v>-2421.8236931268411</v>
      </c>
      <c r="Q1502" s="679">
        <f t="shared" ca="1" si="255"/>
        <v>-11374.609521428363</v>
      </c>
      <c r="R1502" s="679">
        <f t="shared" ca="1" si="255"/>
        <v>-4428.3828435906671</v>
      </c>
      <c r="S1502" s="679">
        <f t="shared" ca="1" si="255"/>
        <v>-24.01930919019399</v>
      </c>
      <c r="T1502" s="679">
        <f t="shared" ca="1" si="255"/>
        <v>-151.21512496256258</v>
      </c>
      <c r="U1502" s="679">
        <f t="shared" ca="1" si="255"/>
        <v>0</v>
      </c>
      <c r="V1502" s="679">
        <f t="shared" ca="1" si="255"/>
        <v>-2299.0880795027515</v>
      </c>
      <c r="W1502" s="679">
        <f t="shared" ca="1" si="247"/>
        <v>0</v>
      </c>
      <c r="X1502" s="679">
        <f t="shared" ca="1" si="255"/>
        <v>-17.372120450877588</v>
      </c>
      <c r="Y1502" s="679">
        <f t="shared" ca="1" si="255"/>
        <v>-2028.7046296995104</v>
      </c>
      <c r="Z1502" s="679">
        <f t="shared" ca="1" si="255"/>
        <v>0</v>
      </c>
      <c r="AA1502" t="str">
        <f t="shared" si="252"/>
        <v>HUM_ASR_FY_2022</v>
      </c>
      <c r="AB1502" s="958">
        <f t="shared" si="253"/>
        <v>45032</v>
      </c>
      <c r="AC1502" t="str">
        <f t="shared" si="254"/>
        <v>Unaudited</v>
      </c>
    </row>
    <row r="1503" spans="1:29" x14ac:dyDescent="0.25">
      <c r="A1503" t="s">
        <v>420</v>
      </c>
      <c r="B1503" t="s">
        <v>1385</v>
      </c>
      <c r="C1503" t="s">
        <v>1386</v>
      </c>
      <c r="D1503">
        <v>1900</v>
      </c>
      <c r="E1503" s="958">
        <v>1</v>
      </c>
      <c r="F1503" t="s">
        <v>438</v>
      </c>
      <c r="G1503" s="958">
        <v>91</v>
      </c>
      <c r="H1503" t="s">
        <v>383</v>
      </c>
      <c r="I1503" s="938" t="s">
        <v>488</v>
      </c>
      <c r="J1503" s="938" t="s">
        <v>444</v>
      </c>
      <c r="K1503" s="938" t="s">
        <v>448</v>
      </c>
      <c r="L1503" s="938" t="s">
        <v>116</v>
      </c>
      <c r="M1503" s="959" t="s">
        <v>158</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HUM_ASR_FY_2022</v>
      </c>
      <c r="AB1503" s="958">
        <f t="shared" si="253"/>
        <v>45032</v>
      </c>
      <c r="AC1503" t="str">
        <f t="shared" si="254"/>
        <v>Unaudited</v>
      </c>
    </row>
    <row r="1504" spans="1:29" x14ac:dyDescent="0.25">
      <c r="A1504" t="s">
        <v>420</v>
      </c>
      <c r="B1504" t="s">
        <v>1385</v>
      </c>
      <c r="C1504" t="s">
        <v>1386</v>
      </c>
      <c r="D1504">
        <v>1900</v>
      </c>
      <c r="E1504" s="958">
        <v>1</v>
      </c>
      <c r="F1504" t="s">
        <v>438</v>
      </c>
      <c r="G1504" s="958">
        <v>91</v>
      </c>
      <c r="H1504" t="s">
        <v>383</v>
      </c>
      <c r="I1504" s="959" t="s">
        <v>488</v>
      </c>
      <c r="J1504" s="959" t="s">
        <v>444</v>
      </c>
      <c r="K1504" s="959" t="s">
        <v>448</v>
      </c>
      <c r="L1504" s="938" t="s">
        <v>159</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HUM_ASR_FY_2022</v>
      </c>
      <c r="AB1504" s="958">
        <f t="shared" si="253"/>
        <v>45032</v>
      </c>
      <c r="AC1504" t="str">
        <f t="shared" si="254"/>
        <v>Unaudited</v>
      </c>
    </row>
    <row r="1505" spans="1:29" x14ac:dyDescent="0.25">
      <c r="A1505" t="s">
        <v>420</v>
      </c>
      <c r="B1505" t="s">
        <v>1385</v>
      </c>
      <c r="C1505" t="s">
        <v>1386</v>
      </c>
      <c r="D1505">
        <v>1900</v>
      </c>
      <c r="E1505" s="958">
        <v>1</v>
      </c>
      <c r="F1505" t="s">
        <v>438</v>
      </c>
      <c r="G1505" s="958">
        <v>91</v>
      </c>
      <c r="H1505" t="s">
        <v>383</v>
      </c>
      <c r="I1505" s="938" t="s">
        <v>488</v>
      </c>
      <c r="J1505" s="938" t="s">
        <v>444</v>
      </c>
      <c r="K1505" s="938" t="s">
        <v>448</v>
      </c>
      <c r="L1505" s="938" t="s">
        <v>442</v>
      </c>
      <c r="M1505" s="938" t="s">
        <v>456</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HUM_ASR_FY_2022</v>
      </c>
      <c r="AB1505" s="958">
        <f t="shared" si="253"/>
        <v>45032</v>
      </c>
      <c r="AC1505" t="str">
        <f t="shared" si="254"/>
        <v>Unaudited</v>
      </c>
    </row>
    <row r="1506" spans="1:29" ht="30" x14ac:dyDescent="0.25">
      <c r="A1506" t="s">
        <v>420</v>
      </c>
      <c r="B1506" t="s">
        <v>1385</v>
      </c>
      <c r="C1506" t="s">
        <v>1386</v>
      </c>
      <c r="D1506">
        <v>1900</v>
      </c>
      <c r="E1506" s="958">
        <v>1</v>
      </c>
      <c r="F1506" t="s">
        <v>438</v>
      </c>
      <c r="G1506" s="958">
        <v>91</v>
      </c>
      <c r="H1506" t="s">
        <v>383</v>
      </c>
      <c r="I1506" s="938" t="s">
        <v>488</v>
      </c>
      <c r="J1506" s="938" t="s">
        <v>444</v>
      </c>
      <c r="K1506" s="938" t="s">
        <v>449</v>
      </c>
      <c r="L1506" s="938">
        <v>9.1</v>
      </c>
      <c r="M1506" s="959" t="s">
        <v>185</v>
      </c>
      <c r="N1506" s="679">
        <f t="shared" ca="1" si="256"/>
        <v>178456.06999999995</v>
      </c>
      <c r="O1506" s="679">
        <f t="shared" ca="1" si="258"/>
        <v>74676.879999999976</v>
      </c>
      <c r="P1506" s="679">
        <f t="shared" ca="1" si="258"/>
        <v>214.10000000000002</v>
      </c>
      <c r="Q1506" s="679">
        <f t="shared" ca="1" si="258"/>
        <v>13872.709999999997</v>
      </c>
      <c r="R1506" s="679">
        <f t="shared" ca="1" si="258"/>
        <v>192</v>
      </c>
      <c r="S1506" s="679">
        <f t="shared" ca="1" si="258"/>
        <v>1818.14</v>
      </c>
      <c r="T1506" s="679">
        <f t="shared" ca="1" si="258"/>
        <v>57781.36</v>
      </c>
      <c r="U1506" s="679">
        <f t="shared" ca="1" si="257"/>
        <v>0</v>
      </c>
      <c r="V1506" s="679">
        <f t="shared" ca="1" si="257"/>
        <v>0</v>
      </c>
      <c r="W1506" s="679">
        <f t="shared" ca="1" si="257"/>
        <v>29900.879999999986</v>
      </c>
      <c r="X1506" s="679">
        <f t="shared" ca="1" si="257"/>
        <v>0</v>
      </c>
      <c r="Y1506" s="679">
        <f t="shared" ca="1" si="257"/>
        <v>0</v>
      </c>
      <c r="Z1506" s="679">
        <f t="shared" ca="1" si="257"/>
        <v>0</v>
      </c>
      <c r="AA1506" t="str">
        <f t="shared" si="252"/>
        <v>HUM_ASR_FY_2022</v>
      </c>
      <c r="AB1506" s="958">
        <f t="shared" si="253"/>
        <v>45032</v>
      </c>
      <c r="AC1506" t="str">
        <f t="shared" si="254"/>
        <v>Unaudited</v>
      </c>
    </row>
    <row r="1507" spans="1:29" x14ac:dyDescent="0.25">
      <c r="A1507" t="s">
        <v>420</v>
      </c>
      <c r="B1507" t="s">
        <v>1385</v>
      </c>
      <c r="C1507" t="s">
        <v>1386</v>
      </c>
      <c r="D1507">
        <v>1900</v>
      </c>
      <c r="E1507" s="958">
        <v>1</v>
      </c>
      <c r="F1507" t="s">
        <v>438</v>
      </c>
      <c r="G1507" s="958">
        <v>91</v>
      </c>
      <c r="H1507" t="s">
        <v>383</v>
      </c>
      <c r="I1507" s="938" t="s">
        <v>488</v>
      </c>
      <c r="J1507" s="938" t="s">
        <v>444</v>
      </c>
      <c r="K1507" s="938" t="s">
        <v>449</v>
      </c>
      <c r="L1507" s="938" t="s">
        <v>106</v>
      </c>
      <c r="M1507" s="959" t="s">
        <v>186</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HUM_ASR_FY_2022</v>
      </c>
      <c r="AB1507" s="958">
        <f t="shared" si="253"/>
        <v>45032</v>
      </c>
      <c r="AC1507" t="str">
        <f t="shared" si="254"/>
        <v>Unaudited</v>
      </c>
    </row>
    <row r="1508" spans="1:29" x14ac:dyDescent="0.25">
      <c r="A1508" t="s">
        <v>420</v>
      </c>
      <c r="B1508" t="s">
        <v>1385</v>
      </c>
      <c r="C1508" t="s">
        <v>1386</v>
      </c>
      <c r="D1508">
        <v>1900</v>
      </c>
      <c r="E1508" s="958">
        <v>1</v>
      </c>
      <c r="F1508" t="s">
        <v>438</v>
      </c>
      <c r="G1508" s="958">
        <v>91</v>
      </c>
      <c r="H1508" t="s">
        <v>383</v>
      </c>
      <c r="I1508" s="938" t="s">
        <v>488</v>
      </c>
      <c r="J1508" s="938" t="s">
        <v>444</v>
      </c>
      <c r="K1508" s="938" t="s">
        <v>449</v>
      </c>
      <c r="L1508" s="938" t="s">
        <v>1321</v>
      </c>
      <c r="M1508" s="959" t="s">
        <v>1322</v>
      </c>
      <c r="N1508" s="679">
        <f t="shared" ca="1" si="256"/>
        <v>444600.34000000008</v>
      </c>
      <c r="O1508" s="679">
        <f t="shared" ca="1" si="258"/>
        <v>0</v>
      </c>
      <c r="P1508" s="679">
        <f t="shared" ca="1" si="258"/>
        <v>5488.99</v>
      </c>
      <c r="Q1508" s="679">
        <f t="shared" ca="1" si="258"/>
        <v>128920.29000000001</v>
      </c>
      <c r="R1508" s="679">
        <f t="shared" ca="1" si="258"/>
        <v>33337.5</v>
      </c>
      <c r="S1508" s="679">
        <f t="shared" ca="1" si="258"/>
        <v>276853.56000000006</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HUM_ASR_FY_2022</v>
      </c>
      <c r="AB1508" s="958">
        <f t="shared" si="253"/>
        <v>45032</v>
      </c>
      <c r="AC1508" t="str">
        <f t="shared" si="254"/>
        <v>Unaudited</v>
      </c>
    </row>
    <row r="1509" spans="1:29" x14ac:dyDescent="0.25">
      <c r="A1509" t="s">
        <v>420</v>
      </c>
      <c r="B1509" t="s">
        <v>1385</v>
      </c>
      <c r="C1509" t="s">
        <v>1386</v>
      </c>
      <c r="D1509">
        <v>1900</v>
      </c>
      <c r="E1509" s="958">
        <v>1</v>
      </c>
      <c r="F1509" t="s">
        <v>438</v>
      </c>
      <c r="G1509" s="958">
        <v>91</v>
      </c>
      <c r="H1509" t="s">
        <v>383</v>
      </c>
      <c r="I1509" s="938" t="s">
        <v>488</v>
      </c>
      <c r="J1509" s="938" t="s">
        <v>444</v>
      </c>
      <c r="K1509" s="938" t="s">
        <v>449</v>
      </c>
      <c r="L1509" s="944" t="s">
        <v>107</v>
      </c>
      <c r="M1509" s="960" t="s">
        <v>187</v>
      </c>
      <c r="N1509" s="679">
        <f t="shared" ca="1" si="256"/>
        <v>367652.67999999964</v>
      </c>
      <c r="O1509" s="679">
        <f t="shared" ca="1" si="258"/>
        <v>150036.65999999977</v>
      </c>
      <c r="P1509" s="679">
        <f t="shared" ca="1" si="258"/>
        <v>16009.410000000002</v>
      </c>
      <c r="Q1509" s="679">
        <f t="shared" ca="1" si="258"/>
        <v>160153.26999999981</v>
      </c>
      <c r="R1509" s="679">
        <f t="shared" ca="1" si="258"/>
        <v>27748.389999999989</v>
      </c>
      <c r="S1509" s="679">
        <f t="shared" ca="1" si="258"/>
        <v>948.77000000000066</v>
      </c>
      <c r="T1509" s="679">
        <f t="shared" ca="1" si="258"/>
        <v>9762.89</v>
      </c>
      <c r="U1509" s="679">
        <f t="shared" ca="1" si="257"/>
        <v>0</v>
      </c>
      <c r="V1509" s="679">
        <f t="shared" ca="1" si="257"/>
        <v>293.48</v>
      </c>
      <c r="W1509" s="679">
        <f t="shared" ca="1" si="257"/>
        <v>2699.81</v>
      </c>
      <c r="X1509" s="679">
        <f t="shared" ca="1" si="257"/>
        <v>0</v>
      </c>
      <c r="Y1509" s="679">
        <f t="shared" ca="1" si="257"/>
        <v>0</v>
      </c>
      <c r="Z1509" s="679">
        <f t="shared" ca="1" si="257"/>
        <v>0</v>
      </c>
      <c r="AA1509" t="str">
        <f t="shared" si="252"/>
        <v>HUM_ASR_FY_2022</v>
      </c>
      <c r="AB1509" s="958">
        <f t="shared" si="253"/>
        <v>45032</v>
      </c>
      <c r="AC1509" t="str">
        <f t="shared" si="254"/>
        <v>Unaudited</v>
      </c>
    </row>
    <row r="1510" spans="1:29" x14ac:dyDescent="0.25">
      <c r="A1510" t="s">
        <v>420</v>
      </c>
      <c r="B1510" t="s">
        <v>1385</v>
      </c>
      <c r="C1510" t="s">
        <v>1386</v>
      </c>
      <c r="D1510">
        <v>1900</v>
      </c>
      <c r="E1510" s="958">
        <v>1</v>
      </c>
      <c r="F1510" t="s">
        <v>438</v>
      </c>
      <c r="G1510" s="958">
        <v>91</v>
      </c>
      <c r="H1510" t="s">
        <v>383</v>
      </c>
      <c r="I1510" s="938" t="s">
        <v>488</v>
      </c>
      <c r="J1510" s="938" t="s">
        <v>444</v>
      </c>
      <c r="K1510" s="938" t="s">
        <v>449</v>
      </c>
      <c r="L1510" s="938" t="s">
        <v>108</v>
      </c>
      <c r="M1510" s="959" t="s">
        <v>160</v>
      </c>
      <c r="N1510" s="679">
        <f t="shared" ca="1" si="256"/>
        <v>1411056.0900000003</v>
      </c>
      <c r="O1510" s="679">
        <f t="shared" ca="1" si="258"/>
        <v>1056450.2200000002</v>
      </c>
      <c r="P1510" s="679">
        <f t="shared" ca="1" si="258"/>
        <v>75767.289999999921</v>
      </c>
      <c r="Q1510" s="679">
        <f t="shared" ca="1" si="258"/>
        <v>178005.3</v>
      </c>
      <c r="R1510" s="679">
        <f t="shared" ca="1" si="258"/>
        <v>46346.150000000009</v>
      </c>
      <c r="S1510" s="679">
        <f t="shared" ca="1" si="258"/>
        <v>1717.9499999999994</v>
      </c>
      <c r="T1510" s="679">
        <f t="shared" ca="1" si="258"/>
        <v>4414.4399999999996</v>
      </c>
      <c r="U1510" s="679">
        <f t="shared" ca="1" si="257"/>
        <v>107.37</v>
      </c>
      <c r="V1510" s="679">
        <f t="shared" ca="1" si="257"/>
        <v>12600.609999999997</v>
      </c>
      <c r="W1510" s="679">
        <f t="shared" ca="1" si="257"/>
        <v>0</v>
      </c>
      <c r="X1510" s="679">
        <f t="shared" ca="1" si="257"/>
        <v>8833</v>
      </c>
      <c r="Y1510" s="679">
        <f t="shared" ca="1" si="257"/>
        <v>26813.760000000013</v>
      </c>
      <c r="Z1510" s="679">
        <f t="shared" ca="1" si="257"/>
        <v>0</v>
      </c>
      <c r="AA1510" t="str">
        <f t="shared" si="252"/>
        <v>HUM_ASR_FY_2022</v>
      </c>
      <c r="AB1510" s="958">
        <f t="shared" si="253"/>
        <v>45032</v>
      </c>
      <c r="AC1510" t="str">
        <f t="shared" si="254"/>
        <v>Unaudited</v>
      </c>
    </row>
    <row r="1511" spans="1:29" x14ac:dyDescent="0.25">
      <c r="A1511" t="s">
        <v>420</v>
      </c>
      <c r="B1511" t="s">
        <v>1385</v>
      </c>
      <c r="C1511" t="s">
        <v>1386</v>
      </c>
      <c r="D1511">
        <v>1900</v>
      </c>
      <c r="E1511" s="958">
        <v>1</v>
      </c>
      <c r="F1511" t="s">
        <v>438</v>
      </c>
      <c r="G1511" s="958">
        <v>91</v>
      </c>
      <c r="H1511" t="s">
        <v>383</v>
      </c>
      <c r="I1511" s="938" t="s">
        <v>488</v>
      </c>
      <c r="J1511" s="938" t="s">
        <v>444</v>
      </c>
      <c r="K1511" s="938" t="s">
        <v>449</v>
      </c>
      <c r="L1511" s="938" t="s">
        <v>109</v>
      </c>
      <c r="M1511" s="959" t="s">
        <v>134</v>
      </c>
      <c r="N1511" s="679">
        <f t="shared" ca="1" si="256"/>
        <v>517733.96173160156</v>
      </c>
      <c r="O1511" s="679">
        <f t="shared" ca="1" si="258"/>
        <v>421533.35309090896</v>
      </c>
      <c r="P1511" s="679">
        <f t="shared" ca="1" si="258"/>
        <v>15317.841004329002</v>
      </c>
      <c r="Q1511" s="679">
        <f t="shared" ca="1" si="258"/>
        <v>35771.004268398268</v>
      </c>
      <c r="R1511" s="679">
        <f t="shared" ca="1" si="258"/>
        <v>8550.4983809523837</v>
      </c>
      <c r="S1511" s="679">
        <f t="shared" ca="1" si="258"/>
        <v>12247.468000000003</v>
      </c>
      <c r="T1511" s="679">
        <f t="shared" ca="1" si="258"/>
        <v>1666.3743636363643</v>
      </c>
      <c r="U1511" s="679">
        <f t="shared" ca="1" si="257"/>
        <v>343.04266666666683</v>
      </c>
      <c r="V1511" s="679">
        <f t="shared" ca="1" si="257"/>
        <v>1337.9679999999996</v>
      </c>
      <c r="W1511" s="679">
        <f t="shared" ca="1" si="257"/>
        <v>2.4040000000000004</v>
      </c>
      <c r="X1511" s="679">
        <f t="shared" ca="1" si="257"/>
        <v>18558.589956709966</v>
      </c>
      <c r="Y1511" s="679">
        <f t="shared" ca="1" si="257"/>
        <v>2405.4179999999992</v>
      </c>
      <c r="Z1511" s="679">
        <f t="shared" ca="1" si="257"/>
        <v>0</v>
      </c>
      <c r="AA1511" t="str">
        <f t="shared" si="252"/>
        <v>HUM_ASR_FY_2022</v>
      </c>
      <c r="AB1511" s="958">
        <f t="shared" si="253"/>
        <v>45032</v>
      </c>
      <c r="AC1511" t="str">
        <f t="shared" si="254"/>
        <v>Unaudited</v>
      </c>
    </row>
    <row r="1512" spans="1:29" x14ac:dyDescent="0.25">
      <c r="A1512" t="s">
        <v>420</v>
      </c>
      <c r="B1512" t="s">
        <v>1385</v>
      </c>
      <c r="C1512" t="s">
        <v>1386</v>
      </c>
      <c r="D1512">
        <v>1900</v>
      </c>
      <c r="E1512" s="958">
        <v>1</v>
      </c>
      <c r="F1512" t="s">
        <v>438</v>
      </c>
      <c r="G1512" s="958">
        <v>91</v>
      </c>
      <c r="H1512" t="s">
        <v>383</v>
      </c>
      <c r="I1512" s="938" t="s">
        <v>488</v>
      </c>
      <c r="J1512" s="938" t="s">
        <v>444</v>
      </c>
      <c r="K1512" s="938" t="s">
        <v>449</v>
      </c>
      <c r="L1512" s="938" t="s">
        <v>110</v>
      </c>
      <c r="M1512" s="959" t="s">
        <v>162</v>
      </c>
      <c r="N1512" s="679">
        <f t="shared" ca="1" si="256"/>
        <v>14236.30968832808</v>
      </c>
      <c r="O1512" s="679">
        <f t="shared" ca="1" si="258"/>
        <v>10658.649651710395</v>
      </c>
      <c r="P1512" s="679">
        <f t="shared" ca="1" si="258"/>
        <v>764.42503762225499</v>
      </c>
      <c r="Q1512" s="679">
        <f t="shared" ca="1" si="258"/>
        <v>1795.9162608225913</v>
      </c>
      <c r="R1512" s="679">
        <f t="shared" ca="1" si="258"/>
        <v>467.59172008655338</v>
      </c>
      <c r="S1512" s="679">
        <f t="shared" ca="1" si="258"/>
        <v>17.332598188257144</v>
      </c>
      <c r="T1512" s="679">
        <f t="shared" ca="1" si="258"/>
        <v>44.537800719561048</v>
      </c>
      <c r="U1512" s="679">
        <f t="shared" ca="1" si="257"/>
        <v>1.083268469672092</v>
      </c>
      <c r="V1512" s="679">
        <f t="shared" ca="1" si="257"/>
        <v>127.12902590700247</v>
      </c>
      <c r="W1512" s="679">
        <f t="shared" ca="1" si="257"/>
        <v>0</v>
      </c>
      <c r="X1512" s="679">
        <f t="shared" ca="1" si="257"/>
        <v>89.117168600294207</v>
      </c>
      <c r="Y1512" s="679">
        <f t="shared" ca="1" si="257"/>
        <v>270.52715620149729</v>
      </c>
      <c r="Z1512" s="679">
        <f t="shared" ca="1" si="257"/>
        <v>0</v>
      </c>
      <c r="AA1512" t="str">
        <f t="shared" si="252"/>
        <v>HUM_ASR_FY_2022</v>
      </c>
      <c r="AB1512" s="958">
        <f t="shared" si="253"/>
        <v>45032</v>
      </c>
      <c r="AC1512" t="str">
        <f t="shared" si="254"/>
        <v>Unaudited</v>
      </c>
    </row>
    <row r="1513" spans="1:29" x14ac:dyDescent="0.25">
      <c r="A1513" t="s">
        <v>420</v>
      </c>
      <c r="B1513" t="s">
        <v>1385</v>
      </c>
      <c r="C1513" t="s">
        <v>1386</v>
      </c>
      <c r="D1513">
        <v>1900</v>
      </c>
      <c r="E1513" s="958">
        <v>1</v>
      </c>
      <c r="F1513" t="s">
        <v>438</v>
      </c>
      <c r="G1513" s="958">
        <v>91</v>
      </c>
      <c r="H1513" t="s">
        <v>383</v>
      </c>
      <c r="I1513" s="938" t="s">
        <v>488</v>
      </c>
      <c r="J1513" s="938" t="s">
        <v>444</v>
      </c>
      <c r="K1513" s="938" t="s">
        <v>449</v>
      </c>
      <c r="L1513" s="938" t="s">
        <v>111</v>
      </c>
      <c r="M1513" s="959" t="s">
        <v>463</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HUM_ASR_FY_2022</v>
      </c>
      <c r="AB1513" s="958">
        <f t="shared" si="253"/>
        <v>45032</v>
      </c>
      <c r="AC1513" t="str">
        <f t="shared" si="254"/>
        <v>Unaudited</v>
      </c>
    </row>
    <row r="1514" spans="1:29" x14ac:dyDescent="0.25">
      <c r="A1514" t="s">
        <v>420</v>
      </c>
      <c r="B1514" t="s">
        <v>1385</v>
      </c>
      <c r="C1514" t="s">
        <v>1386</v>
      </c>
      <c r="D1514">
        <v>1900</v>
      </c>
      <c r="E1514" s="958">
        <v>1</v>
      </c>
      <c r="F1514" t="s">
        <v>438</v>
      </c>
      <c r="G1514" s="958">
        <v>91</v>
      </c>
      <c r="H1514" t="s">
        <v>383</v>
      </c>
      <c r="I1514" s="938" t="s">
        <v>488</v>
      </c>
      <c r="J1514" s="938" t="s">
        <v>444</v>
      </c>
      <c r="K1514" s="938" t="s">
        <v>6</v>
      </c>
      <c r="L1514" s="938" t="s">
        <v>117</v>
      </c>
      <c r="M1514" s="959" t="s">
        <v>188</v>
      </c>
      <c r="N1514" s="679">
        <f t="shared" ca="1" si="256"/>
        <v>575678.5899999995</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211243.15000000002</v>
      </c>
      <c r="P1514" s="679">
        <f t="shared" ca="1" si="260"/>
        <v>37590.459999999985</v>
      </c>
      <c r="Q1514" s="679">
        <f t="shared" ca="1" si="260"/>
        <v>144758.61999999991</v>
      </c>
      <c r="R1514" s="679">
        <f t="shared" ca="1" si="260"/>
        <v>46338.649999999987</v>
      </c>
      <c r="S1514" s="679">
        <f t="shared" ca="1" si="260"/>
        <v>11391.34</v>
      </c>
      <c r="T1514" s="679">
        <f t="shared" ca="1" si="260"/>
        <v>480.87</v>
      </c>
      <c r="U1514" s="679">
        <f t="shared" ca="1" si="259"/>
        <v>18.420000000000002</v>
      </c>
      <c r="V1514" s="679">
        <f t="shared" ca="1" si="259"/>
        <v>5271.0899999999992</v>
      </c>
      <c r="W1514" s="679">
        <f t="shared" ca="1" si="259"/>
        <v>0</v>
      </c>
      <c r="X1514" s="679">
        <f t="shared" ca="1" si="259"/>
        <v>91932.659999999596</v>
      </c>
      <c r="Y1514" s="679">
        <f t="shared" ca="1" si="259"/>
        <v>26653.330000000005</v>
      </c>
      <c r="Z1514" s="679">
        <f t="shared" ca="1" si="259"/>
        <v>0</v>
      </c>
      <c r="AA1514" t="str">
        <f t="shared" si="252"/>
        <v>HUM_ASR_FY_2022</v>
      </c>
      <c r="AB1514" s="958">
        <f t="shared" si="253"/>
        <v>45032</v>
      </c>
      <c r="AC1514" t="str">
        <f t="shared" si="254"/>
        <v>Unaudited</v>
      </c>
    </row>
    <row r="1515" spans="1:29" x14ac:dyDescent="0.25">
      <c r="A1515" t="s">
        <v>420</v>
      </c>
      <c r="B1515" t="s">
        <v>1385</v>
      </c>
      <c r="C1515" t="s">
        <v>1386</v>
      </c>
      <c r="D1515">
        <v>1900</v>
      </c>
      <c r="E1515" s="958">
        <v>1</v>
      </c>
      <c r="F1515" t="s">
        <v>438</v>
      </c>
      <c r="G1515" s="958">
        <v>91</v>
      </c>
      <c r="H1515" t="s">
        <v>383</v>
      </c>
      <c r="I1515" s="938" t="s">
        <v>488</v>
      </c>
      <c r="J1515" s="938" t="s">
        <v>444</v>
      </c>
      <c r="K1515" s="938" t="s">
        <v>6</v>
      </c>
      <c r="L1515" s="938" t="s">
        <v>45</v>
      </c>
      <c r="M1515" s="959" t="s">
        <v>163</v>
      </c>
      <c r="N1515" s="679">
        <f t="shared" ca="1" si="256"/>
        <v>45384.028268398273</v>
      </c>
      <c r="O1515" s="679">
        <f t="shared" ca="1" si="260"/>
        <v>29870.006909090909</v>
      </c>
      <c r="P1515" s="679">
        <f t="shared" ca="1" si="260"/>
        <v>2124.3989956709956</v>
      </c>
      <c r="Q1515" s="679">
        <f t="shared" ca="1" si="260"/>
        <v>5345.2457316017317</v>
      </c>
      <c r="R1515" s="679">
        <f t="shared" ca="1" si="260"/>
        <v>1466.3416190476191</v>
      </c>
      <c r="S1515" s="679">
        <f t="shared" ca="1" si="260"/>
        <v>2373.902</v>
      </c>
      <c r="T1515" s="679">
        <f t="shared" ca="1" si="260"/>
        <v>11.755636363636363</v>
      </c>
      <c r="U1515" s="679">
        <f t="shared" ca="1" si="259"/>
        <v>24.487333333333329</v>
      </c>
      <c r="V1515" s="679">
        <f t="shared" ca="1" si="259"/>
        <v>120.33199999999999</v>
      </c>
      <c r="W1515" s="679">
        <f t="shared" ca="1" si="259"/>
        <v>1.6E-2</v>
      </c>
      <c r="X1515" s="679">
        <f t="shared" ca="1" si="259"/>
        <v>3607.1800432900432</v>
      </c>
      <c r="Y1515" s="679">
        <f t="shared" ca="1" si="259"/>
        <v>440.36200000000002</v>
      </c>
      <c r="Z1515" s="679">
        <f t="shared" ca="1" si="259"/>
        <v>0</v>
      </c>
      <c r="AA1515" t="str">
        <f t="shared" si="252"/>
        <v>HUM_ASR_FY_2022</v>
      </c>
      <c r="AB1515" s="958">
        <f t="shared" si="253"/>
        <v>45032</v>
      </c>
      <c r="AC1515" t="str">
        <f t="shared" si="254"/>
        <v>Unaudited</v>
      </c>
    </row>
    <row r="1516" spans="1:29" x14ac:dyDescent="0.25">
      <c r="A1516" t="s">
        <v>420</v>
      </c>
      <c r="B1516" t="s">
        <v>1385</v>
      </c>
      <c r="C1516" t="s">
        <v>1386</v>
      </c>
      <c r="D1516">
        <v>1900</v>
      </c>
      <c r="E1516" s="958">
        <v>1</v>
      </c>
      <c r="F1516" t="s">
        <v>438</v>
      </c>
      <c r="G1516" s="958">
        <v>91</v>
      </c>
      <c r="H1516" t="s">
        <v>383</v>
      </c>
      <c r="I1516" s="938" t="s">
        <v>488</v>
      </c>
      <c r="J1516" s="938" t="s">
        <v>444</v>
      </c>
      <c r="K1516" s="938" t="s">
        <v>6</v>
      </c>
      <c r="L1516" s="938" t="s">
        <v>46</v>
      </c>
      <c r="M1516" s="959" t="s">
        <v>164</v>
      </c>
      <c r="N1516" s="679">
        <f t="shared" ca="1" si="256"/>
        <v>2865.1053853405438</v>
      </c>
      <c r="O1516" s="679">
        <f t="shared" ca="1" si="260"/>
        <v>1051.3399268180199</v>
      </c>
      <c r="P1516" s="679">
        <f t="shared" ca="1" si="260"/>
        <v>187.0846532323329</v>
      </c>
      <c r="Q1516" s="679">
        <f t="shared" ca="1" si="260"/>
        <v>720.45184403412577</v>
      </c>
      <c r="R1516" s="679">
        <f t="shared" ca="1" si="260"/>
        <v>230.62368128787048</v>
      </c>
      <c r="S1516" s="679">
        <f t="shared" ca="1" si="260"/>
        <v>56.693770008443735</v>
      </c>
      <c r="T1516" s="679">
        <f t="shared" ca="1" si="260"/>
        <v>2.3932507662803792</v>
      </c>
      <c r="U1516" s="679">
        <f t="shared" ca="1" si="259"/>
        <v>9.1674837513017235E-2</v>
      </c>
      <c r="V1516" s="679">
        <f t="shared" ca="1" si="259"/>
        <v>26.233784976465248</v>
      </c>
      <c r="W1516" s="679">
        <f t="shared" ca="1" si="259"/>
        <v>0</v>
      </c>
      <c r="X1516" s="679">
        <f t="shared" ca="1" si="259"/>
        <v>457.54135003471339</v>
      </c>
      <c r="Y1516" s="679">
        <f t="shared" ca="1" si="259"/>
        <v>132.65144934477894</v>
      </c>
      <c r="Z1516" s="679">
        <f t="shared" ca="1" si="259"/>
        <v>0</v>
      </c>
      <c r="AA1516" t="str">
        <f t="shared" si="252"/>
        <v>HUM_ASR_FY_2022</v>
      </c>
      <c r="AB1516" s="958">
        <f t="shared" si="253"/>
        <v>45032</v>
      </c>
      <c r="AC1516" t="str">
        <f t="shared" si="254"/>
        <v>Unaudited</v>
      </c>
    </row>
    <row r="1517" spans="1:29" x14ac:dyDescent="0.25">
      <c r="A1517" t="s">
        <v>420</v>
      </c>
      <c r="B1517" t="s">
        <v>1385</v>
      </c>
      <c r="C1517" t="s">
        <v>1386</v>
      </c>
      <c r="D1517">
        <v>1900</v>
      </c>
      <c r="E1517" s="958">
        <v>1</v>
      </c>
      <c r="F1517" t="s">
        <v>438</v>
      </c>
      <c r="G1517" s="958">
        <v>91</v>
      </c>
      <c r="H1517" t="s">
        <v>383</v>
      </c>
      <c r="I1517" s="938" t="s">
        <v>488</v>
      </c>
      <c r="J1517" s="938" t="s">
        <v>444</v>
      </c>
      <c r="K1517" s="938" t="s">
        <v>6</v>
      </c>
      <c r="L1517" s="938" t="s">
        <v>165</v>
      </c>
      <c r="M1517" s="959" t="s">
        <v>461</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HUM_ASR_FY_2022</v>
      </c>
      <c r="AB1517" s="958">
        <f t="shared" si="253"/>
        <v>45032</v>
      </c>
      <c r="AC1517" t="str">
        <f t="shared" si="254"/>
        <v>Unaudited</v>
      </c>
    </row>
    <row r="1518" spans="1:29" x14ac:dyDescent="0.25">
      <c r="A1518" t="s">
        <v>420</v>
      </c>
      <c r="B1518" t="s">
        <v>1385</v>
      </c>
      <c r="C1518" t="s">
        <v>1386</v>
      </c>
      <c r="D1518">
        <v>1900</v>
      </c>
      <c r="E1518" s="958">
        <v>1</v>
      </c>
      <c r="F1518" t="s">
        <v>438</v>
      </c>
      <c r="G1518" s="958">
        <v>91</v>
      </c>
      <c r="H1518" t="s">
        <v>383</v>
      </c>
      <c r="I1518" s="938" t="s">
        <v>488</v>
      </c>
      <c r="J1518" s="938" t="s">
        <v>444</v>
      </c>
      <c r="K1518" s="938" t="s">
        <v>434</v>
      </c>
      <c r="L1518" s="938" t="s">
        <v>120</v>
      </c>
      <c r="M1518" s="959" t="s">
        <v>32</v>
      </c>
      <c r="N1518" s="679">
        <f t="shared" ca="1" si="256"/>
        <v>-58486.410909090919</v>
      </c>
      <c r="O1518" s="679">
        <f t="shared" ca="1" si="260"/>
        <v>-30723.058996995023</v>
      </c>
      <c r="P1518" s="679">
        <f t="shared" ca="1" si="260"/>
        <v>-2619.8636877130953</v>
      </c>
      <c r="Q1518" s="679">
        <f t="shared" ca="1" si="260"/>
        <v>-14708.402339426402</v>
      </c>
      <c r="R1518" s="679">
        <f t="shared" ca="1" si="260"/>
        <v>-4409.5179986416033</v>
      </c>
      <c r="S1518" s="679">
        <f t="shared" ca="1" si="260"/>
        <v>-896.84850155944412</v>
      </c>
      <c r="T1518" s="679">
        <f t="shared" ca="1" si="260"/>
        <v>-379.1409542463295</v>
      </c>
      <c r="U1518" s="679">
        <f t="shared" ca="1" si="259"/>
        <v>-1.2963328417171061</v>
      </c>
      <c r="V1518" s="679">
        <f t="shared" ca="1" si="259"/>
        <v>-1176.9076753459885</v>
      </c>
      <c r="W1518" s="679">
        <f t="shared" ca="1" si="259"/>
        <v>-51.184924920231609</v>
      </c>
      <c r="X1518" s="679">
        <f t="shared" ca="1" si="259"/>
        <v>-1434.590709769986</v>
      </c>
      <c r="Y1518" s="679">
        <f t="shared" ca="1" si="259"/>
        <v>-2085.5987876310951</v>
      </c>
      <c r="Z1518" s="679">
        <f t="shared" ca="1" si="259"/>
        <v>0</v>
      </c>
      <c r="AA1518" t="str">
        <f t="shared" si="252"/>
        <v>HUM_ASR_FY_2022</v>
      </c>
      <c r="AB1518" s="958">
        <f t="shared" si="253"/>
        <v>45032</v>
      </c>
      <c r="AC1518" t="str">
        <f t="shared" si="254"/>
        <v>Unaudited</v>
      </c>
    </row>
    <row r="1519" spans="1:29" x14ac:dyDescent="0.25">
      <c r="A1519" t="s">
        <v>420</v>
      </c>
      <c r="B1519" t="s">
        <v>1385</v>
      </c>
      <c r="C1519" t="s">
        <v>1386</v>
      </c>
      <c r="D1519">
        <v>1900</v>
      </c>
      <c r="E1519" s="958">
        <v>1</v>
      </c>
      <c r="F1519" t="s">
        <v>438</v>
      </c>
      <c r="G1519" s="958">
        <v>91</v>
      </c>
      <c r="H1519" t="s">
        <v>383</v>
      </c>
      <c r="I1519" s="938" t="s">
        <v>488</v>
      </c>
      <c r="J1519" s="938" t="s">
        <v>444</v>
      </c>
      <c r="K1519" s="938" t="s">
        <v>434</v>
      </c>
      <c r="L1519" s="946" t="s">
        <v>943</v>
      </c>
      <c r="M1519" s="961" t="s">
        <v>935</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HUM_ASR_FY_2022</v>
      </c>
      <c r="AB1519" s="958">
        <f t="shared" si="253"/>
        <v>45032</v>
      </c>
      <c r="AC1519" t="str">
        <f t="shared" si="254"/>
        <v>Unaudited</v>
      </c>
    </row>
    <row r="1520" spans="1:29" x14ac:dyDescent="0.25">
      <c r="A1520" t="s">
        <v>420</v>
      </c>
      <c r="B1520" t="s">
        <v>1385</v>
      </c>
      <c r="C1520" t="s">
        <v>1386</v>
      </c>
      <c r="D1520">
        <v>1900</v>
      </c>
      <c r="E1520" s="958">
        <v>1</v>
      </c>
      <c r="F1520" t="s">
        <v>438</v>
      </c>
      <c r="G1520" s="958">
        <v>91</v>
      </c>
      <c r="H1520" t="s">
        <v>383</v>
      </c>
      <c r="I1520" s="938" t="s">
        <v>488</v>
      </c>
      <c r="J1520" s="938" t="s">
        <v>444</v>
      </c>
      <c r="K1520" s="938" t="s">
        <v>434</v>
      </c>
      <c r="L1520" s="948" t="s">
        <v>167</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HUM_ASR_FY_2022</v>
      </c>
      <c r="AB1520" s="958">
        <f t="shared" si="253"/>
        <v>45032</v>
      </c>
      <c r="AC1520" t="str">
        <f t="shared" si="254"/>
        <v>Unaudited</v>
      </c>
    </row>
    <row r="1521" spans="1:29" x14ac:dyDescent="0.25">
      <c r="A1521" t="s">
        <v>420</v>
      </c>
      <c r="B1521" t="s">
        <v>1385</v>
      </c>
      <c r="C1521" t="s">
        <v>1386</v>
      </c>
      <c r="D1521">
        <v>1900</v>
      </c>
      <c r="E1521" s="958">
        <v>1</v>
      </c>
      <c r="F1521" t="s">
        <v>438</v>
      </c>
      <c r="G1521" s="958">
        <v>91</v>
      </c>
      <c r="H1521" t="s">
        <v>383</v>
      </c>
      <c r="I1521" s="959" t="s">
        <v>488</v>
      </c>
      <c r="J1521" s="959" t="s">
        <v>444</v>
      </c>
      <c r="K1521" s="959" t="s">
        <v>434</v>
      </c>
      <c r="L1521" s="938" t="s">
        <v>168</v>
      </c>
      <c r="M1521" s="959" t="s">
        <v>329</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HUM_ASR_FY_2022</v>
      </c>
      <c r="AB1521" s="958">
        <f t="shared" si="253"/>
        <v>45032</v>
      </c>
      <c r="AC1521" t="str">
        <f t="shared" si="254"/>
        <v>Unaudited</v>
      </c>
    </row>
    <row r="1522" spans="1:29" x14ac:dyDescent="0.25">
      <c r="A1522" t="s">
        <v>420</v>
      </c>
      <c r="B1522" t="s">
        <v>1385</v>
      </c>
      <c r="C1522" t="s">
        <v>1386</v>
      </c>
      <c r="D1522">
        <v>1900</v>
      </c>
      <c r="E1522" s="958">
        <v>1</v>
      </c>
      <c r="F1522" t="s">
        <v>438</v>
      </c>
      <c r="G1522" s="958">
        <v>91</v>
      </c>
      <c r="H1522" t="s">
        <v>383</v>
      </c>
      <c r="I1522" s="938" t="s">
        <v>488</v>
      </c>
      <c r="J1522" s="938" t="s">
        <v>450</v>
      </c>
      <c r="K1522" s="938" t="s">
        <v>435</v>
      </c>
      <c r="L1522" s="938" t="s">
        <v>121</v>
      </c>
      <c r="M1522" s="963" t="s">
        <v>27</v>
      </c>
      <c r="N1522" s="679">
        <f t="shared" ca="1" si="256"/>
        <v>3839160.2153713284</v>
      </c>
      <c r="O1522" s="679">
        <f t="shared" ca="1" si="260"/>
        <v>35236.863307047162</v>
      </c>
      <c r="P1522" s="679">
        <f t="shared" ca="1" si="260"/>
        <v>3803923.3520642812</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HUM_ASR_FY_2022</v>
      </c>
      <c r="AB1522" s="958">
        <f t="shared" si="253"/>
        <v>45032</v>
      </c>
      <c r="AC1522" t="str">
        <f t="shared" si="254"/>
        <v>Unaudited</v>
      </c>
    </row>
    <row r="1523" spans="1:29" x14ac:dyDescent="0.25">
      <c r="A1523" t="s">
        <v>420</v>
      </c>
      <c r="B1523" t="s">
        <v>1385</v>
      </c>
      <c r="C1523" t="s">
        <v>1386</v>
      </c>
      <c r="D1523">
        <v>1900</v>
      </c>
      <c r="E1523" s="958">
        <v>1</v>
      </c>
      <c r="F1523" t="s">
        <v>438</v>
      </c>
      <c r="G1523" s="958">
        <v>91</v>
      </c>
      <c r="H1523" t="s">
        <v>383</v>
      </c>
      <c r="I1523" s="938" t="s">
        <v>488</v>
      </c>
      <c r="J1523" s="938" t="s">
        <v>450</v>
      </c>
      <c r="K1523" s="938" t="s">
        <v>435</v>
      </c>
      <c r="L1523" s="938" t="s">
        <v>122</v>
      </c>
      <c r="M1523" s="963" t="s">
        <v>97</v>
      </c>
      <c r="N1523" s="679">
        <f t="shared" ca="1" si="256"/>
        <v>156145.35292075737</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156145.35292075737</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HUM_ASR_FY_2022</v>
      </c>
      <c r="AB1523" s="958">
        <f t="shared" si="253"/>
        <v>45032</v>
      </c>
      <c r="AC1523" t="str">
        <f t="shared" si="254"/>
        <v>Unaudited</v>
      </c>
    </row>
    <row r="1524" spans="1:29" x14ac:dyDescent="0.25">
      <c r="A1524" t="s">
        <v>420</v>
      </c>
      <c r="B1524" t="s">
        <v>1385</v>
      </c>
      <c r="C1524" t="s">
        <v>1386</v>
      </c>
      <c r="D1524">
        <v>1900</v>
      </c>
      <c r="E1524" s="958">
        <v>1</v>
      </c>
      <c r="F1524" t="s">
        <v>438</v>
      </c>
      <c r="G1524" s="958">
        <v>91</v>
      </c>
      <c r="H1524" t="s">
        <v>383</v>
      </c>
      <c r="I1524" s="938" t="s">
        <v>488</v>
      </c>
      <c r="J1524" s="938" t="s">
        <v>450</v>
      </c>
      <c r="K1524" s="938" t="s">
        <v>435</v>
      </c>
      <c r="L1524" s="938" t="s">
        <v>123</v>
      </c>
      <c r="M1524" s="963" t="s">
        <v>98</v>
      </c>
      <c r="N1524" s="679">
        <f t="shared" ca="1" si="256"/>
        <v>322448.1540641326</v>
      </c>
      <c r="O1524" s="679">
        <f t="shared" ca="1" si="264"/>
        <v>0</v>
      </c>
      <c r="P1524" s="679">
        <f t="shared" ca="1" si="264"/>
        <v>322448.1540641326</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HUM_ASR_FY_2022</v>
      </c>
      <c r="AB1524" s="958">
        <f t="shared" si="253"/>
        <v>45032</v>
      </c>
      <c r="AC1524" t="str">
        <f t="shared" si="254"/>
        <v>Unaudited</v>
      </c>
    </row>
    <row r="1525" spans="1:29" x14ac:dyDescent="0.25">
      <c r="A1525" t="s">
        <v>420</v>
      </c>
      <c r="B1525" t="s">
        <v>1385</v>
      </c>
      <c r="C1525" t="s">
        <v>1386</v>
      </c>
      <c r="D1525">
        <v>1900</v>
      </c>
      <c r="E1525" s="958">
        <v>1</v>
      </c>
      <c r="F1525" t="s">
        <v>438</v>
      </c>
      <c r="G1525" s="958">
        <v>91</v>
      </c>
      <c r="H1525" t="s">
        <v>383</v>
      </c>
      <c r="I1525" s="938" t="s">
        <v>488</v>
      </c>
      <c r="J1525" s="938" t="s">
        <v>450</v>
      </c>
      <c r="K1525" s="938" t="s">
        <v>435</v>
      </c>
      <c r="L1525" s="938" t="s">
        <v>124</v>
      </c>
      <c r="M1525" s="963" t="s">
        <v>99</v>
      </c>
      <c r="N1525" s="679">
        <f t="shared" ca="1" si="256"/>
        <v>244826.98106976616</v>
      </c>
      <c r="O1525" s="679">
        <f t="shared" ca="1" si="264"/>
        <v>0</v>
      </c>
      <c r="P1525" s="679">
        <f t="shared" ca="1" si="264"/>
        <v>244826.98106976616</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HUM_ASR_FY_2022</v>
      </c>
      <c r="AB1525" s="958">
        <f t="shared" si="253"/>
        <v>45032</v>
      </c>
      <c r="AC1525" t="str">
        <f t="shared" si="254"/>
        <v>Unaudited</v>
      </c>
    </row>
    <row r="1526" spans="1:29" x14ac:dyDescent="0.25">
      <c r="A1526" t="s">
        <v>420</v>
      </c>
      <c r="B1526" t="s">
        <v>1385</v>
      </c>
      <c r="C1526" t="s">
        <v>1386</v>
      </c>
      <c r="D1526">
        <v>1900</v>
      </c>
      <c r="E1526" s="958">
        <v>1</v>
      </c>
      <c r="F1526" t="s">
        <v>438</v>
      </c>
      <c r="G1526" s="958">
        <v>91</v>
      </c>
      <c r="H1526" t="s">
        <v>383</v>
      </c>
      <c r="I1526" s="938" t="s">
        <v>488</v>
      </c>
      <c r="J1526" s="938" t="s">
        <v>450</v>
      </c>
      <c r="K1526" s="938" t="s">
        <v>435</v>
      </c>
      <c r="L1526" s="938" t="s">
        <v>125</v>
      </c>
      <c r="M1526" s="963" t="s">
        <v>100</v>
      </c>
      <c r="N1526" s="679">
        <f t="shared" ca="1" si="256"/>
        <v>266560.93303662486</v>
      </c>
      <c r="O1526" s="679">
        <f t="shared" ca="1" si="264"/>
        <v>-263575.73549458693</v>
      </c>
      <c r="P1526" s="679">
        <f t="shared" ca="1" si="264"/>
        <v>530136.66853121179</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HUM_ASR_FY_2022</v>
      </c>
      <c r="AB1526" s="958">
        <f t="shared" si="253"/>
        <v>45032</v>
      </c>
      <c r="AC1526" t="str">
        <f t="shared" si="254"/>
        <v>Unaudited</v>
      </c>
    </row>
    <row r="1527" spans="1:29" x14ac:dyDescent="0.25">
      <c r="A1527" t="s">
        <v>420</v>
      </c>
      <c r="B1527" t="s">
        <v>1385</v>
      </c>
      <c r="C1527" t="s">
        <v>1386</v>
      </c>
      <c r="D1527">
        <v>1900</v>
      </c>
      <c r="E1527" s="958">
        <v>1</v>
      </c>
      <c r="F1527" t="s">
        <v>438</v>
      </c>
      <c r="G1527" s="958">
        <v>91</v>
      </c>
      <c r="H1527" t="s">
        <v>383</v>
      </c>
      <c r="I1527" s="938" t="s">
        <v>488</v>
      </c>
      <c r="J1527" s="938" t="s">
        <v>450</v>
      </c>
      <c r="K1527" s="938" t="s">
        <v>435</v>
      </c>
      <c r="L1527" s="938" t="s">
        <v>126</v>
      </c>
      <c r="M1527" s="963" t="s">
        <v>28</v>
      </c>
      <c r="N1527" s="679">
        <f t="shared" ca="1" si="256"/>
        <v>30570.210954090348</v>
      </c>
      <c r="O1527" s="679">
        <f t="shared" ca="1" si="264"/>
        <v>0</v>
      </c>
      <c r="P1527" s="679">
        <f t="shared" ca="1" si="264"/>
        <v>30570.210954090348</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HUM_ASR_FY_2022</v>
      </c>
      <c r="AB1527" s="958">
        <f t="shared" si="253"/>
        <v>45032</v>
      </c>
      <c r="AC1527" t="str">
        <f t="shared" si="254"/>
        <v>Unaudited</v>
      </c>
    </row>
    <row r="1528" spans="1:29" x14ac:dyDescent="0.25">
      <c r="A1528" t="s">
        <v>420</v>
      </c>
      <c r="B1528" t="s">
        <v>1385</v>
      </c>
      <c r="C1528" t="s">
        <v>1386</v>
      </c>
      <c r="D1528">
        <v>1900</v>
      </c>
      <c r="E1528" s="958">
        <v>1</v>
      </c>
      <c r="F1528" t="s">
        <v>438</v>
      </c>
      <c r="G1528" s="958">
        <v>91</v>
      </c>
      <c r="H1528" t="s">
        <v>383</v>
      </c>
      <c r="I1528" s="938" t="s">
        <v>488</v>
      </c>
      <c r="J1528" s="938" t="s">
        <v>436</v>
      </c>
      <c r="K1528" s="938" t="s">
        <v>436</v>
      </c>
      <c r="L1528" s="946" t="s">
        <v>128</v>
      </c>
      <c r="M1528" s="961" t="s">
        <v>326</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HUM_ASR_FY_2022</v>
      </c>
      <c r="AB1528" s="958">
        <f t="shared" si="253"/>
        <v>45032</v>
      </c>
      <c r="AC1528" t="str">
        <f t="shared" si="254"/>
        <v>Unaudited</v>
      </c>
    </row>
    <row r="1529" spans="1:29" x14ac:dyDescent="0.25">
      <c r="A1529" t="s">
        <v>420</v>
      </c>
      <c r="B1529" t="s">
        <v>1385</v>
      </c>
      <c r="C1529" t="s">
        <v>1386</v>
      </c>
      <c r="D1529">
        <v>1900</v>
      </c>
      <c r="E1529" s="958">
        <v>1</v>
      </c>
      <c r="F1529" t="s">
        <v>438</v>
      </c>
      <c r="G1529" s="958">
        <v>91</v>
      </c>
      <c r="H1529" t="s">
        <v>383</v>
      </c>
      <c r="I1529" s="963" t="s">
        <v>488</v>
      </c>
      <c r="J1529" s="963" t="s">
        <v>436</v>
      </c>
      <c r="K1529" s="963" t="s">
        <v>436</v>
      </c>
      <c r="L1529" s="938" t="s">
        <v>129</v>
      </c>
      <c r="M1529" s="963" t="s">
        <v>325</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HUM_ASR_FY_2022</v>
      </c>
      <c r="AB1529" s="958">
        <f t="shared" si="253"/>
        <v>45032</v>
      </c>
      <c r="AC1529" t="str">
        <f t="shared" si="254"/>
        <v>Unaudited</v>
      </c>
    </row>
    <row r="1530" spans="1:29" ht="30" x14ac:dyDescent="0.25">
      <c r="A1530" t="s">
        <v>420</v>
      </c>
      <c r="B1530" t="s">
        <v>1385</v>
      </c>
      <c r="C1530" t="s">
        <v>1386</v>
      </c>
      <c r="D1530">
        <v>1900</v>
      </c>
      <c r="E1530" s="958">
        <v>1</v>
      </c>
      <c r="F1530" t="s">
        <v>438</v>
      </c>
      <c r="G1530" s="958">
        <v>91</v>
      </c>
      <c r="H1530" t="s">
        <v>383</v>
      </c>
      <c r="I1530" s="938" t="s">
        <v>488</v>
      </c>
      <c r="J1530" s="938" t="s">
        <v>436</v>
      </c>
      <c r="K1530" s="938" t="s">
        <v>436</v>
      </c>
      <c r="L1530" s="944" t="s">
        <v>130</v>
      </c>
      <c r="M1530" s="964" t="s">
        <v>179</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HUM_ASR_FY_2022</v>
      </c>
      <c r="AB1530" s="958">
        <f t="shared" si="253"/>
        <v>45032</v>
      </c>
      <c r="AC1530" t="str">
        <f t="shared" si="254"/>
        <v>Unaudited</v>
      </c>
    </row>
    <row r="1531" spans="1:29" x14ac:dyDescent="0.25">
      <c r="A1531" t="s">
        <v>420</v>
      </c>
      <c r="B1531" t="s">
        <v>1385</v>
      </c>
      <c r="C1531" t="s">
        <v>1386</v>
      </c>
      <c r="D1531">
        <v>1900</v>
      </c>
      <c r="E1531" s="958">
        <v>1</v>
      </c>
      <c r="F1531" t="s">
        <v>438</v>
      </c>
      <c r="G1531" s="958">
        <v>91</v>
      </c>
      <c r="H1531" t="s">
        <v>383</v>
      </c>
      <c r="I1531" s="938" t="s">
        <v>488</v>
      </c>
      <c r="J1531" s="938" t="s">
        <v>436</v>
      </c>
      <c r="K1531" s="938" t="s">
        <v>436</v>
      </c>
      <c r="L1531" s="944" t="s">
        <v>131</v>
      </c>
      <c r="M1531" s="964" t="s">
        <v>494</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HUM_ASR_FY_2022</v>
      </c>
      <c r="AB1531" s="958">
        <f t="shared" si="253"/>
        <v>45032</v>
      </c>
      <c r="AC1531" t="str">
        <f t="shared" si="254"/>
        <v>Unaudited</v>
      </c>
    </row>
    <row r="1532" spans="1:29" x14ac:dyDescent="0.25">
      <c r="A1532" t="s">
        <v>420</v>
      </c>
      <c r="B1532" t="s">
        <v>1385</v>
      </c>
      <c r="C1532" t="s">
        <v>1386</v>
      </c>
      <c r="D1532">
        <v>1900</v>
      </c>
      <c r="E1532" s="958">
        <v>1</v>
      </c>
      <c r="F1532" t="s">
        <v>438</v>
      </c>
      <c r="G1532" s="958">
        <v>91</v>
      </c>
      <c r="H1532" t="s">
        <v>383</v>
      </c>
      <c r="I1532" s="938" t="s">
        <v>488</v>
      </c>
      <c r="J1532" s="938" t="s">
        <v>436</v>
      </c>
      <c r="K1532" s="938" t="s">
        <v>436</v>
      </c>
      <c r="L1532" s="948" t="s">
        <v>132</v>
      </c>
      <c r="M1532" s="965" t="s">
        <v>495</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HUM_ASR_FY_2022</v>
      </c>
      <c r="AB1532" s="958">
        <f t="shared" si="253"/>
        <v>45032</v>
      </c>
      <c r="AC1532" t="str">
        <f t="shared" si="254"/>
        <v>Unaudited</v>
      </c>
    </row>
    <row r="1533" spans="1:29" x14ac:dyDescent="0.25">
      <c r="A1533" t="s">
        <v>420</v>
      </c>
      <c r="B1533" t="s">
        <v>1385</v>
      </c>
      <c r="C1533" t="s">
        <v>1386</v>
      </c>
      <c r="D1533">
        <v>1900</v>
      </c>
      <c r="E1533" s="958">
        <v>1</v>
      </c>
      <c r="F1533" t="s">
        <v>438</v>
      </c>
      <c r="G1533" s="958">
        <v>91</v>
      </c>
      <c r="H1533" t="s">
        <v>383</v>
      </c>
      <c r="I1533" s="964" t="s">
        <v>488</v>
      </c>
      <c r="J1533" s="964" t="s">
        <v>436</v>
      </c>
      <c r="K1533" s="964" t="s">
        <v>436</v>
      </c>
      <c r="L1533" s="944" t="s">
        <v>133</v>
      </c>
      <c r="M1533" s="964" t="s">
        <v>496</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HUM_ASR_FY_2022</v>
      </c>
      <c r="AB1533" s="958">
        <f t="shared" si="253"/>
        <v>45032</v>
      </c>
      <c r="AC1533" t="str">
        <f t="shared" si="254"/>
        <v>Unaudited</v>
      </c>
    </row>
    <row r="1534" spans="1:29" x14ac:dyDescent="0.25">
      <c r="A1534" t="s">
        <v>420</v>
      </c>
      <c r="B1534" t="s">
        <v>1385</v>
      </c>
      <c r="C1534" t="s">
        <v>1386</v>
      </c>
      <c r="D1534">
        <v>1900</v>
      </c>
      <c r="E1534" s="958">
        <v>1</v>
      </c>
      <c r="F1534" t="s">
        <v>438</v>
      </c>
      <c r="G1534" s="958">
        <v>91</v>
      </c>
      <c r="H1534" t="s">
        <v>383</v>
      </c>
      <c r="I1534" s="938" t="s">
        <v>489</v>
      </c>
      <c r="J1534" s="938" t="s">
        <v>26</v>
      </c>
      <c r="K1534" s="938" t="s">
        <v>26</v>
      </c>
      <c r="L1534" s="938" t="s">
        <v>269</v>
      </c>
      <c r="M1534" s="963" t="s">
        <v>26</v>
      </c>
      <c r="N1534" s="679">
        <f t="shared" ca="1" si="256"/>
        <v>2105816.5875198296</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HUM_ASR_FY_2022</v>
      </c>
      <c r="AB1534" s="958">
        <f t="shared" si="253"/>
        <v>45032</v>
      </c>
      <c r="AC1534" t="str">
        <f t="shared" si="254"/>
        <v>Unaudited</v>
      </c>
    </row>
    <row r="1535" spans="1:29" x14ac:dyDescent="0.25">
      <c r="A1535" t="s">
        <v>420</v>
      </c>
      <c r="B1535" t="s">
        <v>1385</v>
      </c>
      <c r="C1535" t="s">
        <v>1386</v>
      </c>
      <c r="D1535">
        <v>1900</v>
      </c>
      <c r="E1535" s="958">
        <v>1</v>
      </c>
      <c r="F1535" t="s">
        <v>439</v>
      </c>
      <c r="G1535" s="958">
        <v>182</v>
      </c>
      <c r="H1535" t="s">
        <v>383</v>
      </c>
      <c r="I1535" s="938" t="s">
        <v>432</v>
      </c>
      <c r="J1535" s="938" t="s">
        <v>432</v>
      </c>
      <c r="K1535" s="938" t="s">
        <v>432</v>
      </c>
      <c r="L1535" s="938"/>
      <c r="M1535" s="963" t="s">
        <v>432</v>
      </c>
      <c r="N1535" s="679">
        <f t="shared" ca="1" si="256"/>
        <v>203288.13440860223</v>
      </c>
      <c r="O1535" s="679">
        <f t="shared" ca="1" si="264"/>
        <v>169257.58172043017</v>
      </c>
      <c r="P1535" s="679">
        <f t="shared" ca="1" si="264"/>
        <v>5693.3279569892511</v>
      </c>
      <c r="Q1535" s="679">
        <f t="shared" ca="1" si="264"/>
        <v>12654.453763440864</v>
      </c>
      <c r="R1535" s="679">
        <f t="shared" ca="1" si="264"/>
        <v>2841.4709677419351</v>
      </c>
      <c r="S1535" s="679">
        <f t="shared" ca="1" si="264"/>
        <v>4415.5064516129032</v>
      </c>
      <c r="T1535" s="679">
        <f t="shared" ca="1" si="264"/>
        <v>638.36666666666667</v>
      </c>
      <c r="U1535" s="679">
        <f t="shared" ca="1" si="264"/>
        <v>39.29032258064516</v>
      </c>
      <c r="V1535" s="679">
        <f t="shared" ca="1" si="264"/>
        <v>462</v>
      </c>
      <c r="W1535" s="679">
        <f t="shared" ca="1" si="262"/>
        <v>0</v>
      </c>
      <c r="X1535" s="679">
        <f t="shared" ca="1" si="264"/>
        <v>6461.1365591397844</v>
      </c>
      <c r="Y1535" s="679">
        <f t="shared" ca="1" si="264"/>
        <v>825</v>
      </c>
      <c r="Z1535" s="679">
        <f t="shared" ca="1" si="264"/>
        <v>0</v>
      </c>
      <c r="AA1535" t="str">
        <f t="shared" si="252"/>
        <v>HUM_ASR_FY_2022</v>
      </c>
      <c r="AB1535" s="958">
        <f t="shared" si="253"/>
        <v>45032</v>
      </c>
      <c r="AC1535" t="str">
        <f t="shared" si="254"/>
        <v>Unaudited</v>
      </c>
    </row>
    <row r="1536" spans="1:29" x14ac:dyDescent="0.25">
      <c r="A1536" t="s">
        <v>420</v>
      </c>
      <c r="B1536" t="s">
        <v>1385</v>
      </c>
      <c r="C1536" t="s">
        <v>1386</v>
      </c>
      <c r="D1536">
        <v>1900</v>
      </c>
      <c r="E1536" s="958">
        <v>1</v>
      </c>
      <c r="F1536" t="s">
        <v>439</v>
      </c>
      <c r="G1536" s="958">
        <v>182</v>
      </c>
      <c r="H1536" t="s">
        <v>383</v>
      </c>
      <c r="I1536" s="938" t="s">
        <v>487</v>
      </c>
      <c r="J1536" s="938" t="s">
        <v>12</v>
      </c>
      <c r="K1536" s="938" t="s">
        <v>12</v>
      </c>
      <c r="L1536" s="938">
        <v>1.1000000000000001</v>
      </c>
      <c r="M1536" s="963" t="s">
        <v>12</v>
      </c>
      <c r="N1536" s="679">
        <f t="shared" ca="1" si="256"/>
        <v>56786329.739999987</v>
      </c>
      <c r="O1536" s="679">
        <f t="shared" ca="1" si="264"/>
        <v>30692813.100000005</v>
      </c>
      <c r="P1536" s="679">
        <f t="shared" ca="1" si="264"/>
        <v>3253940.9599999995</v>
      </c>
      <c r="Q1536" s="679">
        <f t="shared" ca="1" si="264"/>
        <v>13313394.679999994</v>
      </c>
      <c r="R1536" s="679">
        <f t="shared" ca="1" si="264"/>
        <v>4178252.37</v>
      </c>
      <c r="S1536" s="679">
        <f t="shared" ca="1" si="264"/>
        <v>1062688.3299999996</v>
      </c>
      <c r="T1536" s="679">
        <f t="shared" ca="1" si="264"/>
        <v>253903.30000000002</v>
      </c>
      <c r="U1536" s="679">
        <f t="shared" ca="1" si="264"/>
        <v>6352.3599999999988</v>
      </c>
      <c r="V1536" s="679">
        <f t="shared" ca="1" si="264"/>
        <v>1579409.8699999999</v>
      </c>
      <c r="W1536" s="679">
        <f t="shared" ca="1" si="262"/>
        <v>0</v>
      </c>
      <c r="X1536" s="679">
        <f t="shared" ca="1" si="264"/>
        <v>782084.38000000035</v>
      </c>
      <c r="Y1536" s="679">
        <f t="shared" ca="1" si="264"/>
        <v>1663490.3899999997</v>
      </c>
      <c r="Z1536" s="679">
        <f t="shared" ca="1" si="264"/>
        <v>0</v>
      </c>
      <c r="AA1536" t="str">
        <f t="shared" si="252"/>
        <v>HUM_ASR_FY_2022</v>
      </c>
      <c r="AB1536" s="958">
        <f t="shared" si="253"/>
        <v>45032</v>
      </c>
      <c r="AC1536" t="str">
        <f t="shared" si="254"/>
        <v>Unaudited</v>
      </c>
    </row>
    <row r="1537" spans="1:29" x14ac:dyDescent="0.25">
      <c r="A1537" t="s">
        <v>420</v>
      </c>
      <c r="B1537" t="s">
        <v>1385</v>
      </c>
      <c r="C1537" t="s">
        <v>1386</v>
      </c>
      <c r="D1537">
        <v>1900</v>
      </c>
      <c r="E1537" s="958">
        <v>1</v>
      </c>
      <c r="F1537" t="s">
        <v>439</v>
      </c>
      <c r="G1537" s="958">
        <v>182</v>
      </c>
      <c r="H1537" t="s">
        <v>383</v>
      </c>
      <c r="I1537" s="938" t="s">
        <v>487</v>
      </c>
      <c r="J1537" s="938" t="s">
        <v>12</v>
      </c>
      <c r="K1537" s="938" t="s">
        <v>1328</v>
      </c>
      <c r="L1537" s="946" t="s">
        <v>1319</v>
      </c>
      <c r="M1537" s="961" t="s">
        <v>1328</v>
      </c>
      <c r="N1537" s="679">
        <f t="shared" ca="1" si="256"/>
        <v>117443.54843959665</v>
      </c>
      <c r="O1537" s="679">
        <f t="shared" ca="1" si="264"/>
        <v>97783.429689003897</v>
      </c>
      <c r="P1537" s="679">
        <f t="shared" ca="1" si="264"/>
        <v>3289.1473948756106</v>
      </c>
      <c r="Q1537" s="679">
        <f t="shared" ca="1" si="264"/>
        <v>7310.7265107570129</v>
      </c>
      <c r="R1537" s="679">
        <f t="shared" ca="1" si="264"/>
        <v>1641.5735931195909</v>
      </c>
      <c r="S1537" s="679">
        <f t="shared" ca="1" si="264"/>
        <v>2550.924810953491</v>
      </c>
      <c r="T1537" s="679">
        <f t="shared" ca="1" si="264"/>
        <v>368.79696277894539</v>
      </c>
      <c r="U1537" s="679">
        <f t="shared" ca="1" si="264"/>
        <v>22.69879113521009</v>
      </c>
      <c r="V1537" s="679">
        <f t="shared" ca="1" si="264"/>
        <v>266.90647507264282</v>
      </c>
      <c r="W1537" s="679">
        <f t="shared" ca="1" si="262"/>
        <v>0</v>
      </c>
      <c r="X1537" s="679">
        <f t="shared" ca="1" si="264"/>
        <v>3732.7255064133856</v>
      </c>
      <c r="Y1537" s="679">
        <f t="shared" ca="1" si="264"/>
        <v>476.61870548686221</v>
      </c>
      <c r="Z1537" s="679">
        <f t="shared" ca="1" si="264"/>
        <v>0</v>
      </c>
      <c r="AA1537" t="str">
        <f t="shared" si="252"/>
        <v>HUM_ASR_FY_2022</v>
      </c>
      <c r="AB1537" s="958">
        <f t="shared" si="253"/>
        <v>45032</v>
      </c>
      <c r="AC1537" t="str">
        <f t="shared" si="254"/>
        <v>Unaudited</v>
      </c>
    </row>
    <row r="1538" spans="1:29" x14ac:dyDescent="0.25">
      <c r="A1538" t="s">
        <v>420</v>
      </c>
      <c r="B1538" t="s">
        <v>1385</v>
      </c>
      <c r="C1538" t="s">
        <v>1386</v>
      </c>
      <c r="D1538">
        <v>1900</v>
      </c>
      <c r="E1538" s="958">
        <v>1</v>
      </c>
      <c r="F1538" t="s">
        <v>439</v>
      </c>
      <c r="G1538" s="958">
        <v>182</v>
      </c>
      <c r="H1538" t="s">
        <v>383</v>
      </c>
      <c r="I1538" s="963" t="s">
        <v>487</v>
      </c>
      <c r="J1538" s="963" t="s">
        <v>490</v>
      </c>
      <c r="K1538" s="963" t="s">
        <v>491</v>
      </c>
      <c r="L1538" s="938" t="s">
        <v>63</v>
      </c>
      <c r="M1538" s="963" t="s">
        <v>343</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HUM_ASR_FY_2022</v>
      </c>
      <c r="AB1538" s="958">
        <f t="shared" ref="AB1538:AB1601" si="266">file_date</f>
        <v>45032</v>
      </c>
      <c r="AC1538" t="str">
        <f t="shared" ref="AC1538:AC1601" si="267">status</f>
        <v>Unaudited</v>
      </c>
    </row>
    <row r="1539" spans="1:29" x14ac:dyDescent="0.25">
      <c r="A1539" t="s">
        <v>420</v>
      </c>
      <c r="B1539" t="s">
        <v>1385</v>
      </c>
      <c r="C1539" t="s">
        <v>1386</v>
      </c>
      <c r="D1539">
        <v>1900</v>
      </c>
      <c r="E1539" s="958">
        <v>1</v>
      </c>
      <c r="F1539" t="s">
        <v>439</v>
      </c>
      <c r="G1539" s="958">
        <v>182</v>
      </c>
      <c r="H1539" t="s">
        <v>383</v>
      </c>
      <c r="I1539" s="938" t="s">
        <v>487</v>
      </c>
      <c r="J1539" s="938" t="s">
        <v>490</v>
      </c>
      <c r="K1539" s="938" t="s">
        <v>1019</v>
      </c>
      <c r="L1539" s="938" t="s">
        <v>915</v>
      </c>
      <c r="M1539" s="963" t="s">
        <v>916</v>
      </c>
      <c r="N1539" s="679">
        <f t="shared" ca="1" si="256"/>
        <v>1367051.0099999937</v>
      </c>
      <c r="O1539" s="679">
        <f t="shared" ca="1" si="264"/>
        <v>1287276.1499999939</v>
      </c>
      <c r="P1539" s="679">
        <f t="shared" ca="1" si="264"/>
        <v>47139.689999999995</v>
      </c>
      <c r="Q1539" s="679">
        <f t="shared" ca="1" si="264"/>
        <v>21756.780000000002</v>
      </c>
      <c r="R1539" s="679">
        <f t="shared" ca="1" si="264"/>
        <v>10878.39</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HUM_ASR_FY_2022</v>
      </c>
      <c r="AB1539" s="958">
        <f t="shared" si="266"/>
        <v>45032</v>
      </c>
      <c r="AC1539" t="str">
        <f t="shared" si="267"/>
        <v>Unaudited</v>
      </c>
    </row>
    <row r="1540" spans="1:29" x14ac:dyDescent="0.25">
      <c r="A1540" t="s">
        <v>420</v>
      </c>
      <c r="B1540" t="s">
        <v>1385</v>
      </c>
      <c r="C1540" t="s">
        <v>1386</v>
      </c>
      <c r="D1540">
        <v>1900</v>
      </c>
      <c r="E1540" s="958">
        <v>1</v>
      </c>
      <c r="F1540" t="s">
        <v>439</v>
      </c>
      <c r="G1540" s="958">
        <v>182</v>
      </c>
      <c r="H1540" t="s">
        <v>383</v>
      </c>
      <c r="I1540" s="938" t="s">
        <v>487</v>
      </c>
      <c r="J1540" s="938" t="s">
        <v>13</v>
      </c>
      <c r="K1540" s="938" t="s">
        <v>492</v>
      </c>
      <c r="L1540" s="938" t="s">
        <v>94</v>
      </c>
      <c r="M1540" s="963" t="s">
        <v>146</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HUM_ASR_FY_2022</v>
      </c>
      <c r="AB1540" s="958">
        <f t="shared" si="266"/>
        <v>45032</v>
      </c>
      <c r="AC1540" t="str">
        <f t="shared" si="267"/>
        <v>Unaudited</v>
      </c>
    </row>
    <row r="1541" spans="1:29" x14ac:dyDescent="0.25">
      <c r="A1541" t="s">
        <v>420</v>
      </c>
      <c r="B1541" t="s">
        <v>1385</v>
      </c>
      <c r="C1541" t="s">
        <v>1386</v>
      </c>
      <c r="D1541">
        <v>1900</v>
      </c>
      <c r="E1541" s="958">
        <v>1</v>
      </c>
      <c r="F1541" t="s">
        <v>439</v>
      </c>
      <c r="G1541" s="958">
        <v>182</v>
      </c>
      <c r="H1541" t="s">
        <v>383</v>
      </c>
      <c r="I1541" s="938" t="s">
        <v>487</v>
      </c>
      <c r="J1541" s="938" t="s">
        <v>13</v>
      </c>
      <c r="K1541" s="938" t="s">
        <v>13</v>
      </c>
      <c r="L1541" s="938" t="s">
        <v>35</v>
      </c>
      <c r="M1541" s="963" t="s">
        <v>13</v>
      </c>
      <c r="N1541" s="679">
        <f t="shared" ca="1" si="256"/>
        <v>19634.116372868382</v>
      </c>
      <c r="O1541" s="679">
        <f t="shared" ca="1" si="264"/>
        <v>16347.353799851606</v>
      </c>
      <c r="P1541" s="679">
        <f t="shared" ca="1" si="264"/>
        <v>549.87697133247855</v>
      </c>
      <c r="Q1541" s="679">
        <f t="shared" ca="1" si="264"/>
        <v>1222.2012787381191</v>
      </c>
      <c r="R1541" s="679">
        <f t="shared" ca="1" si="264"/>
        <v>274.43693068005911</v>
      </c>
      <c r="S1541" s="679">
        <f t="shared" ca="1" si="264"/>
        <v>426.46152353322196</v>
      </c>
      <c r="T1541" s="679">
        <f t="shared" ca="1" si="264"/>
        <v>61.65517460404736</v>
      </c>
      <c r="U1541" s="679">
        <f t="shared" ca="1" si="264"/>
        <v>3.7947653369939247</v>
      </c>
      <c r="V1541" s="679">
        <f t="shared" ca="1" si="264"/>
        <v>44.621206203963055</v>
      </c>
      <c r="W1541" s="679">
        <f t="shared" ca="1" si="262"/>
        <v>0</v>
      </c>
      <c r="X1541" s="679">
        <f t="shared" ca="1" si="264"/>
        <v>624.03399722368101</v>
      </c>
      <c r="Y1541" s="679">
        <f t="shared" ca="1" si="264"/>
        <v>79.68072536421974</v>
      </c>
      <c r="Z1541" s="679">
        <f t="shared" ca="1" si="264"/>
        <v>0</v>
      </c>
      <c r="AA1541" t="str">
        <f t="shared" si="265"/>
        <v>HUM_ASR_FY_2022</v>
      </c>
      <c r="AB1541" s="958">
        <f t="shared" si="266"/>
        <v>45032</v>
      </c>
      <c r="AC1541" t="str">
        <f t="shared" si="267"/>
        <v>Unaudited</v>
      </c>
    </row>
    <row r="1542" spans="1:29" x14ac:dyDescent="0.25">
      <c r="A1542" t="s">
        <v>420</v>
      </c>
      <c r="B1542" t="s">
        <v>1385</v>
      </c>
      <c r="C1542" t="s">
        <v>1386</v>
      </c>
      <c r="D1542">
        <v>1900</v>
      </c>
      <c r="E1542" s="958">
        <v>1</v>
      </c>
      <c r="F1542" t="s">
        <v>439</v>
      </c>
      <c r="G1542" s="958">
        <v>182</v>
      </c>
      <c r="H1542" t="s">
        <v>383</v>
      </c>
      <c r="I1542" s="938" t="s">
        <v>488</v>
      </c>
      <c r="J1542" s="938" t="s">
        <v>444</v>
      </c>
      <c r="K1542" s="938" t="s">
        <v>0</v>
      </c>
      <c r="L1542" s="946">
        <v>2.1</v>
      </c>
      <c r="M1542" s="961" t="s">
        <v>147</v>
      </c>
      <c r="N1542" s="679">
        <f t="shared" ca="1" si="256"/>
        <v>7803840.8300000001</v>
      </c>
      <c r="O1542" s="679">
        <f t="shared" ca="1" si="264"/>
        <v>4469366.37</v>
      </c>
      <c r="P1542" s="679">
        <f t="shared" ca="1" si="264"/>
        <v>74445.809999999983</v>
      </c>
      <c r="Q1542" s="679">
        <f t="shared" ca="1" si="264"/>
        <v>2169020.96</v>
      </c>
      <c r="R1542" s="679">
        <f t="shared" ca="1" si="264"/>
        <v>491462.83</v>
      </c>
      <c r="S1542" s="679">
        <f t="shared" ca="1" si="264"/>
        <v>-31407.8</v>
      </c>
      <c r="T1542" s="679">
        <f t="shared" ca="1" si="264"/>
        <v>69351.33</v>
      </c>
      <c r="U1542" s="679">
        <f t="shared" ca="1" si="264"/>
        <v>0</v>
      </c>
      <c r="V1542" s="679">
        <f t="shared" ca="1" si="264"/>
        <v>16129.869999999999</v>
      </c>
      <c r="W1542" s="679">
        <f t="shared" ca="1" si="262"/>
        <v>0</v>
      </c>
      <c r="X1542" s="679">
        <f t="shared" ca="1" si="264"/>
        <v>64657.66</v>
      </c>
      <c r="Y1542" s="679">
        <f t="shared" ca="1" si="264"/>
        <v>480813.8</v>
      </c>
      <c r="Z1542" s="679">
        <f t="shared" ca="1" si="264"/>
        <v>0</v>
      </c>
      <c r="AA1542" t="str">
        <f t="shared" si="265"/>
        <v>HUM_ASR_FY_2022</v>
      </c>
      <c r="AB1542" s="958">
        <f t="shared" si="266"/>
        <v>45032</v>
      </c>
      <c r="AC1542" t="str">
        <f t="shared" si="267"/>
        <v>Unaudited</v>
      </c>
    </row>
    <row r="1543" spans="1:29" ht="30" x14ac:dyDescent="0.25">
      <c r="A1543" t="s">
        <v>420</v>
      </c>
      <c r="B1543" t="s">
        <v>1385</v>
      </c>
      <c r="C1543" t="s">
        <v>1386</v>
      </c>
      <c r="D1543">
        <v>1900</v>
      </c>
      <c r="E1543" s="958">
        <v>1</v>
      </c>
      <c r="F1543" t="s">
        <v>439</v>
      </c>
      <c r="G1543" s="958">
        <v>182</v>
      </c>
      <c r="H1543" t="s">
        <v>383</v>
      </c>
      <c r="I1543" s="963" t="s">
        <v>488</v>
      </c>
      <c r="J1543" s="963" t="s">
        <v>444</v>
      </c>
      <c r="K1543" s="963" t="s">
        <v>0</v>
      </c>
      <c r="L1543" s="938">
        <v>2.2000000000000002</v>
      </c>
      <c r="M1543" s="963" t="s">
        <v>148</v>
      </c>
      <c r="N1543" s="679">
        <f t="shared" ca="1" si="256"/>
        <v>88544.957017973968</v>
      </c>
      <c r="O1543" s="679">
        <f t="shared" ca="1" si="264"/>
        <v>50710.907840137006</v>
      </c>
      <c r="P1543" s="679">
        <f t="shared" ca="1" si="264"/>
        <v>844.68676261023302</v>
      </c>
      <c r="Q1543" s="679">
        <f t="shared" ca="1" si="264"/>
        <v>24610.428615608322</v>
      </c>
      <c r="R1543" s="679">
        <f t="shared" ca="1" si="264"/>
        <v>5576.2996845082807</v>
      </c>
      <c r="S1543" s="679">
        <f t="shared" ca="1" si="264"/>
        <v>-356.36327823835461</v>
      </c>
      <c r="T1543" s="679">
        <f t="shared" ca="1" si="264"/>
        <v>786.88310894077108</v>
      </c>
      <c r="U1543" s="679">
        <f t="shared" ca="1" si="264"/>
        <v>0</v>
      </c>
      <c r="V1543" s="679">
        <f t="shared" ca="1" si="264"/>
        <v>183.01483551087591</v>
      </c>
      <c r="W1543" s="679">
        <f t="shared" ca="1" si="262"/>
        <v>0</v>
      </c>
      <c r="X1543" s="679">
        <f t="shared" ca="1" si="264"/>
        <v>733.62717798830022</v>
      </c>
      <c r="Y1543" s="679">
        <f t="shared" ca="1" si="264"/>
        <v>5455.4722709085199</v>
      </c>
      <c r="Z1543" s="679">
        <f t="shared" ca="1" si="264"/>
        <v>0</v>
      </c>
      <c r="AA1543" t="str">
        <f t="shared" si="265"/>
        <v>HUM_ASR_FY_2022</v>
      </c>
      <c r="AB1543" s="958">
        <f t="shared" si="266"/>
        <v>45032</v>
      </c>
      <c r="AC1543" t="str">
        <f t="shared" si="267"/>
        <v>Unaudited</v>
      </c>
    </row>
    <row r="1544" spans="1:29" x14ac:dyDescent="0.25">
      <c r="A1544" t="s">
        <v>420</v>
      </c>
      <c r="B1544" t="s">
        <v>1385</v>
      </c>
      <c r="C1544" t="s">
        <v>1386</v>
      </c>
      <c r="D1544">
        <v>1900</v>
      </c>
      <c r="E1544" s="958">
        <v>1</v>
      </c>
      <c r="F1544" t="s">
        <v>439</v>
      </c>
      <c r="G1544" s="958">
        <v>182</v>
      </c>
      <c r="H1544" t="s">
        <v>383</v>
      </c>
      <c r="I1544" s="938" t="s">
        <v>488</v>
      </c>
      <c r="J1544" s="938" t="s">
        <v>444</v>
      </c>
      <c r="K1544" s="938" t="s">
        <v>0</v>
      </c>
      <c r="L1544" s="938">
        <v>2.2999999999999998</v>
      </c>
      <c r="M1544" s="963" t="s">
        <v>149</v>
      </c>
      <c r="N1544" s="679">
        <f t="shared" ca="1" si="256"/>
        <v>5681930.5599999921</v>
      </c>
      <c r="O1544" s="679">
        <f t="shared" ca="1" si="264"/>
        <v>3922517.9599999939</v>
      </c>
      <c r="P1544" s="679">
        <f t="shared" ca="1" si="264"/>
        <v>281859.83</v>
      </c>
      <c r="Q1544" s="679">
        <f t="shared" ca="1" si="264"/>
        <v>1026870.8099999989</v>
      </c>
      <c r="R1544" s="679">
        <f t="shared" ca="1" si="264"/>
        <v>287377.84999999992</v>
      </c>
      <c r="S1544" s="679">
        <f t="shared" ca="1" si="264"/>
        <v>12958.599999999997</v>
      </c>
      <c r="T1544" s="679">
        <f t="shared" ca="1" si="264"/>
        <v>15494.49</v>
      </c>
      <c r="U1544" s="679">
        <f t="shared" ca="1" si="264"/>
        <v>236.85999999999999</v>
      </c>
      <c r="V1544" s="679">
        <f t="shared" ca="1" si="264"/>
        <v>25351.399999999998</v>
      </c>
      <c r="W1544" s="679">
        <f t="shared" ca="1" si="262"/>
        <v>0</v>
      </c>
      <c r="X1544" s="679">
        <f t="shared" ca="1" si="264"/>
        <v>17350.559999999994</v>
      </c>
      <c r="Y1544" s="679">
        <f t="shared" ca="1" si="264"/>
        <v>91912.200000000026</v>
      </c>
      <c r="Z1544" s="679">
        <f t="shared" ca="1" si="264"/>
        <v>0</v>
      </c>
      <c r="AA1544" t="str">
        <f t="shared" si="265"/>
        <v>HUM_ASR_FY_2022</v>
      </c>
      <c r="AB1544" s="958">
        <f t="shared" si="266"/>
        <v>45032</v>
      </c>
      <c r="AC1544" t="str">
        <f t="shared" si="267"/>
        <v>Unaudited</v>
      </c>
    </row>
    <row r="1545" spans="1:29" x14ac:dyDescent="0.25">
      <c r="A1545" t="s">
        <v>420</v>
      </c>
      <c r="B1545" t="s">
        <v>1385</v>
      </c>
      <c r="C1545" t="s">
        <v>1386</v>
      </c>
      <c r="D1545">
        <v>1900</v>
      </c>
      <c r="E1545" s="958">
        <v>1</v>
      </c>
      <c r="F1545" t="s">
        <v>439</v>
      </c>
      <c r="G1545" s="958">
        <v>182</v>
      </c>
      <c r="H1545" t="s">
        <v>383</v>
      </c>
      <c r="I1545" s="938" t="s">
        <v>488</v>
      </c>
      <c r="J1545" s="938" t="s">
        <v>444</v>
      </c>
      <c r="K1545" s="938" t="s">
        <v>0</v>
      </c>
      <c r="L1545" s="938">
        <v>2.4</v>
      </c>
      <c r="M1545" s="963" t="s">
        <v>150</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1187954.31</v>
      </c>
      <c r="O1545" s="679">
        <f t="shared" ca="1" si="264"/>
        <v>119943.57999999999</v>
      </c>
      <c r="P1545" s="679">
        <f t="shared" ca="1" si="264"/>
        <v>4147.05</v>
      </c>
      <c r="Q1545" s="679">
        <f t="shared" ca="1" si="264"/>
        <v>531532.12</v>
      </c>
      <c r="R1545" s="679">
        <f t="shared" ca="1" si="264"/>
        <v>129683.32</v>
      </c>
      <c r="S1545" s="679">
        <f t="shared" ca="1" si="264"/>
        <v>230363.24000000002</v>
      </c>
      <c r="T1545" s="679">
        <f t="shared" ca="1" si="264"/>
        <v>0</v>
      </c>
      <c r="U1545" s="679">
        <f t="shared" ca="1" si="264"/>
        <v>0</v>
      </c>
      <c r="V1545" s="679">
        <f t="shared" ca="1" si="264"/>
        <v>-8398.44</v>
      </c>
      <c r="W1545" s="679">
        <f t="shared" ca="1" si="262"/>
        <v>0</v>
      </c>
      <c r="X1545" s="679">
        <f t="shared" ca="1" si="264"/>
        <v>107566.27</v>
      </c>
      <c r="Y1545" s="679">
        <f t="shared" ca="1" si="264"/>
        <v>73117.169999999984</v>
      </c>
      <c r="Z1545" s="679">
        <f t="shared" ca="1" si="264"/>
        <v>0</v>
      </c>
      <c r="AA1545" t="str">
        <f t="shared" si="265"/>
        <v>HUM_ASR_FY_2022</v>
      </c>
      <c r="AB1545" s="958">
        <f t="shared" si="266"/>
        <v>45032</v>
      </c>
      <c r="AC1545" t="str">
        <f t="shared" si="267"/>
        <v>Unaudited</v>
      </c>
    </row>
    <row r="1546" spans="1:29" ht="30" x14ac:dyDescent="0.25">
      <c r="A1546" t="s">
        <v>420</v>
      </c>
      <c r="B1546" t="s">
        <v>1385</v>
      </c>
      <c r="C1546" t="s">
        <v>1386</v>
      </c>
      <c r="D1546">
        <v>1900</v>
      </c>
      <c r="E1546" s="958">
        <v>1</v>
      </c>
      <c r="F1546" t="s">
        <v>439</v>
      </c>
      <c r="G1546" s="958">
        <v>182</v>
      </c>
      <c r="H1546" t="s">
        <v>383</v>
      </c>
      <c r="I1546" s="938" t="s">
        <v>488</v>
      </c>
      <c r="J1546" s="938" t="s">
        <v>444</v>
      </c>
      <c r="K1546" s="938" t="s">
        <v>0</v>
      </c>
      <c r="L1546" s="938">
        <v>2.5</v>
      </c>
      <c r="M1546" s="963" t="s">
        <v>151</v>
      </c>
      <c r="N1546" s="679">
        <f t="shared" ca="1" si="268"/>
        <v>77947.984048334169</v>
      </c>
      <c r="O1546" s="679">
        <f t="shared" ca="1" si="264"/>
        <v>7870.134551336484</v>
      </c>
      <c r="P1546" s="679">
        <f t="shared" ca="1" si="264"/>
        <v>272.10994945390132</v>
      </c>
      <c r="Q1546" s="679">
        <f t="shared" ca="1" si="264"/>
        <v>34876.642024167777</v>
      </c>
      <c r="R1546" s="679">
        <f t="shared" ca="1" si="264"/>
        <v>8509.2105593648776</v>
      </c>
      <c r="S1546" s="679">
        <f t="shared" ca="1" si="264"/>
        <v>15115.354189710022</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-551.06619980266044</v>
      </c>
      <c r="W1546" s="679">
        <f t="shared" ca="1" si="262"/>
        <v>0</v>
      </c>
      <c r="X1546" s="679">
        <f t="shared" ca="1" si="269"/>
        <v>7057.9935840283333</v>
      </c>
      <c r="Y1546" s="679">
        <f t="shared" ca="1" si="269"/>
        <v>4797.6053900754277</v>
      </c>
      <c r="Z1546" s="679">
        <f t="shared" ca="1" si="269"/>
        <v>0</v>
      </c>
      <c r="AA1546" t="str">
        <f t="shared" si="265"/>
        <v>HUM_ASR_FY_2022</v>
      </c>
      <c r="AB1546" s="958">
        <f t="shared" si="266"/>
        <v>45032</v>
      </c>
      <c r="AC1546" t="str">
        <f t="shared" si="267"/>
        <v>Unaudited</v>
      </c>
    </row>
    <row r="1547" spans="1:29" x14ac:dyDescent="0.25">
      <c r="A1547" t="s">
        <v>420</v>
      </c>
      <c r="B1547" t="s">
        <v>1385</v>
      </c>
      <c r="C1547" t="s">
        <v>1386</v>
      </c>
      <c r="D1547">
        <v>1900</v>
      </c>
      <c r="E1547" s="958">
        <v>1</v>
      </c>
      <c r="F1547" t="s">
        <v>439</v>
      </c>
      <c r="G1547" s="958">
        <v>182</v>
      </c>
      <c r="H1547" t="s">
        <v>383</v>
      </c>
      <c r="I1547" s="938" t="s">
        <v>488</v>
      </c>
      <c r="J1547" s="938" t="s">
        <v>444</v>
      </c>
      <c r="K1547" s="938" t="s">
        <v>0</v>
      </c>
      <c r="L1547" s="946" t="s">
        <v>96</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HUM_ASR_FY_2022</v>
      </c>
      <c r="AB1547" s="958">
        <f t="shared" si="266"/>
        <v>45032</v>
      </c>
      <c r="AC1547" t="str">
        <f t="shared" si="267"/>
        <v>Unaudited</v>
      </c>
    </row>
    <row r="1548" spans="1:29" x14ac:dyDescent="0.25">
      <c r="A1548" t="s">
        <v>420</v>
      </c>
      <c r="B1548" t="s">
        <v>1385</v>
      </c>
      <c r="C1548" t="s">
        <v>1386</v>
      </c>
      <c r="D1548">
        <v>1900</v>
      </c>
      <c r="E1548" s="958">
        <v>1</v>
      </c>
      <c r="F1548" t="s">
        <v>439</v>
      </c>
      <c r="G1548" s="958">
        <v>182</v>
      </c>
      <c r="H1548" t="s">
        <v>383</v>
      </c>
      <c r="I1548" s="963" t="s">
        <v>488</v>
      </c>
      <c r="J1548" s="963" t="s">
        <v>444</v>
      </c>
      <c r="K1548" s="963" t="s">
        <v>0</v>
      </c>
      <c r="L1548" s="938" t="s">
        <v>152</v>
      </c>
      <c r="M1548" s="963" t="s">
        <v>451</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HUM_ASR_FY_2022</v>
      </c>
      <c r="AB1548" s="958">
        <f t="shared" si="266"/>
        <v>45032</v>
      </c>
      <c r="AC1548" t="str">
        <f t="shared" si="267"/>
        <v>Unaudited</v>
      </c>
    </row>
    <row r="1549" spans="1:29" x14ac:dyDescent="0.25">
      <c r="A1549" t="s">
        <v>420</v>
      </c>
      <c r="B1549" t="s">
        <v>1385</v>
      </c>
      <c r="C1549" t="s">
        <v>1386</v>
      </c>
      <c r="D1549">
        <v>1900</v>
      </c>
      <c r="E1549" s="958">
        <v>1</v>
      </c>
      <c r="F1549" t="s">
        <v>439</v>
      </c>
      <c r="G1549" s="958">
        <v>182</v>
      </c>
      <c r="H1549" t="s">
        <v>383</v>
      </c>
      <c r="I1549" s="938" t="s">
        <v>488</v>
      </c>
      <c r="J1549" s="938" t="s">
        <v>444</v>
      </c>
      <c r="K1549" s="938" t="s">
        <v>0</v>
      </c>
      <c r="L1549" s="938" t="s">
        <v>917</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HUM_ASR_FY_2022</v>
      </c>
      <c r="AB1549" s="958">
        <f t="shared" si="266"/>
        <v>45032</v>
      </c>
      <c r="AC1549" t="str">
        <f t="shared" si="267"/>
        <v>Unaudited</v>
      </c>
    </row>
    <row r="1550" spans="1:29" x14ac:dyDescent="0.25">
      <c r="A1550" t="s">
        <v>420</v>
      </c>
      <c r="B1550" t="s">
        <v>1385</v>
      </c>
      <c r="C1550" t="s">
        <v>1386</v>
      </c>
      <c r="D1550">
        <v>1900</v>
      </c>
      <c r="E1550" s="958">
        <v>1</v>
      </c>
      <c r="F1550" t="s">
        <v>439</v>
      </c>
      <c r="G1550" s="958">
        <v>182</v>
      </c>
      <c r="H1550" t="s">
        <v>383</v>
      </c>
      <c r="I1550" s="938" t="s">
        <v>488</v>
      </c>
      <c r="J1550" s="938" t="s">
        <v>444</v>
      </c>
      <c r="K1550" s="938" t="s">
        <v>53</v>
      </c>
      <c r="L1550" s="938">
        <v>3.1</v>
      </c>
      <c r="M1550" s="963" t="s">
        <v>33</v>
      </c>
      <c r="N1550" s="679">
        <f t="shared" ca="1" si="268"/>
        <v>8227560.7200000426</v>
      </c>
      <c r="O1550" s="679">
        <f t="shared" ca="1" si="269"/>
        <v>5244599.6200000402</v>
      </c>
      <c r="P1550" s="679">
        <f t="shared" ca="1" si="269"/>
        <v>317773.49000000017</v>
      </c>
      <c r="Q1550" s="679">
        <f t="shared" ca="1" si="269"/>
        <v>1799910.8600000022</v>
      </c>
      <c r="R1550" s="679">
        <f t="shared" ca="1" si="269"/>
        <v>371245.79000000044</v>
      </c>
      <c r="S1550" s="679">
        <f t="shared" ca="1" si="269"/>
        <v>58245.560000000005</v>
      </c>
      <c r="T1550" s="679">
        <f t="shared" ca="1" si="269"/>
        <v>28363.140000000003</v>
      </c>
      <c r="U1550" s="679">
        <f t="shared" ca="1" si="269"/>
        <v>371.12000000000006</v>
      </c>
      <c r="V1550" s="679">
        <f t="shared" ca="1" si="269"/>
        <v>31020.92</v>
      </c>
      <c r="W1550" s="679">
        <f t="shared" ca="1" si="262"/>
        <v>0</v>
      </c>
      <c r="X1550" s="679">
        <f t="shared" ca="1" si="269"/>
        <v>173353.01999999917</v>
      </c>
      <c r="Y1550" s="679">
        <f t="shared" ca="1" si="269"/>
        <v>202677.20000000074</v>
      </c>
      <c r="Z1550" s="679">
        <f t="shared" ca="1" si="269"/>
        <v>0</v>
      </c>
      <c r="AA1550" t="str">
        <f t="shared" si="265"/>
        <v>HUM_ASR_FY_2022</v>
      </c>
      <c r="AB1550" s="958">
        <f t="shared" si="266"/>
        <v>45032</v>
      </c>
      <c r="AC1550" t="str">
        <f t="shared" si="267"/>
        <v>Unaudited</v>
      </c>
    </row>
    <row r="1551" spans="1:29" x14ac:dyDescent="0.25">
      <c r="A1551" t="s">
        <v>420</v>
      </c>
      <c r="B1551" t="s">
        <v>1385</v>
      </c>
      <c r="C1551" t="s">
        <v>1386</v>
      </c>
      <c r="D1551">
        <v>1900</v>
      </c>
      <c r="E1551" s="958">
        <v>1</v>
      </c>
      <c r="F1551" t="s">
        <v>439</v>
      </c>
      <c r="G1551" s="958">
        <v>182</v>
      </c>
      <c r="H1551" t="s">
        <v>383</v>
      </c>
      <c r="I1551" s="938" t="s">
        <v>488</v>
      </c>
      <c r="J1551" s="938" t="s">
        <v>444</v>
      </c>
      <c r="K1551" s="938" t="s">
        <v>53</v>
      </c>
      <c r="L1551" s="938">
        <v>3.2</v>
      </c>
      <c r="M1551" s="963" t="s">
        <v>34</v>
      </c>
      <c r="N1551" s="679">
        <f t="shared" ca="1" si="268"/>
        <v>357507.85000000079</v>
      </c>
      <c r="O1551" s="679">
        <f t="shared" ca="1" si="269"/>
        <v>177487.6100000008</v>
      </c>
      <c r="P1551" s="679">
        <f t="shared" ca="1" si="269"/>
        <v>13862.35</v>
      </c>
      <c r="Q1551" s="679">
        <f t="shared" ca="1" si="269"/>
        <v>99303.530000000013</v>
      </c>
      <c r="R1551" s="679">
        <f t="shared" ca="1" si="269"/>
        <v>35101.08</v>
      </c>
      <c r="S1551" s="679">
        <f t="shared" ca="1" si="269"/>
        <v>-1088.2099999999996</v>
      </c>
      <c r="T1551" s="679">
        <f t="shared" ca="1" si="269"/>
        <v>245.36999999999998</v>
      </c>
      <c r="U1551" s="679">
        <f t="shared" ca="1" si="269"/>
        <v>0.28999999999999998</v>
      </c>
      <c r="V1551" s="679">
        <f t="shared" ca="1" si="269"/>
        <v>991.34</v>
      </c>
      <c r="W1551" s="679">
        <f t="shared" ca="1" si="262"/>
        <v>0</v>
      </c>
      <c r="X1551" s="679">
        <f t="shared" ca="1" si="269"/>
        <v>4899.5700000000006</v>
      </c>
      <c r="Y1551" s="679">
        <f t="shared" ca="1" si="269"/>
        <v>26704.919999999987</v>
      </c>
      <c r="Z1551" s="679">
        <f t="shared" ca="1" si="269"/>
        <v>0</v>
      </c>
      <c r="AA1551" t="str">
        <f t="shared" si="265"/>
        <v>HUM_ASR_FY_2022</v>
      </c>
      <c r="AB1551" s="958">
        <f t="shared" si="266"/>
        <v>45032</v>
      </c>
      <c r="AC1551" t="str">
        <f t="shared" si="267"/>
        <v>Unaudited</v>
      </c>
    </row>
    <row r="1552" spans="1:29" x14ac:dyDescent="0.25">
      <c r="A1552" t="s">
        <v>420</v>
      </c>
      <c r="B1552" t="s">
        <v>1385</v>
      </c>
      <c r="C1552" t="s">
        <v>1386</v>
      </c>
      <c r="D1552">
        <v>1900</v>
      </c>
      <c r="E1552" s="958">
        <v>1</v>
      </c>
      <c r="F1552" t="s">
        <v>439</v>
      </c>
      <c r="G1552" s="958">
        <v>182</v>
      </c>
      <c r="H1552" t="s">
        <v>383</v>
      </c>
      <c r="I1552" s="938" t="s">
        <v>488</v>
      </c>
      <c r="J1552" s="938" t="s">
        <v>444</v>
      </c>
      <c r="K1552" s="938" t="s">
        <v>53</v>
      </c>
      <c r="L1552" s="938">
        <v>3.3</v>
      </c>
      <c r="M1552" s="963" t="s">
        <v>54</v>
      </c>
      <c r="N1552" s="679">
        <f t="shared" ca="1" si="268"/>
        <v>179.41</v>
      </c>
      <c r="O1552" s="679">
        <f t="shared" ca="1" si="269"/>
        <v>48.57</v>
      </c>
      <c r="P1552" s="679">
        <f t="shared" ca="1" si="269"/>
        <v>0</v>
      </c>
      <c r="Q1552" s="679">
        <f t="shared" ca="1" si="269"/>
        <v>130.84</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HUM_ASR_FY_2022</v>
      </c>
      <c r="AB1552" s="958">
        <f t="shared" si="266"/>
        <v>45032</v>
      </c>
      <c r="AC1552" t="str">
        <f t="shared" si="267"/>
        <v>Unaudited</v>
      </c>
    </row>
    <row r="1553" spans="1:29" x14ac:dyDescent="0.25">
      <c r="A1553" t="s">
        <v>420</v>
      </c>
      <c r="B1553" t="s">
        <v>1385</v>
      </c>
      <c r="C1553" t="s">
        <v>1386</v>
      </c>
      <c r="D1553">
        <v>1900</v>
      </c>
      <c r="E1553" s="958">
        <v>1</v>
      </c>
      <c r="F1553" t="s">
        <v>439</v>
      </c>
      <c r="G1553" s="958">
        <v>182</v>
      </c>
      <c r="H1553" t="s">
        <v>383</v>
      </c>
      <c r="I1553" s="938" t="s">
        <v>488</v>
      </c>
      <c r="J1553" s="938" t="s">
        <v>444</v>
      </c>
      <c r="K1553" s="938" t="s">
        <v>53</v>
      </c>
      <c r="L1553" s="938" t="s">
        <v>44</v>
      </c>
      <c r="M1553" s="963" t="s">
        <v>153</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HUM_ASR_FY_2022</v>
      </c>
      <c r="AB1553" s="958">
        <f t="shared" si="266"/>
        <v>45032</v>
      </c>
      <c r="AC1553" t="str">
        <f t="shared" si="267"/>
        <v>Unaudited</v>
      </c>
    </row>
    <row r="1554" spans="1:29" x14ac:dyDescent="0.25">
      <c r="A1554" t="s">
        <v>420</v>
      </c>
      <c r="B1554" t="s">
        <v>1385</v>
      </c>
      <c r="C1554" t="s">
        <v>1386</v>
      </c>
      <c r="D1554">
        <v>1900</v>
      </c>
      <c r="E1554" s="958">
        <v>1</v>
      </c>
      <c r="F1554" t="s">
        <v>439</v>
      </c>
      <c r="G1554" s="958">
        <v>182</v>
      </c>
      <c r="H1554" t="s">
        <v>383</v>
      </c>
      <c r="I1554" s="938" t="s">
        <v>488</v>
      </c>
      <c r="J1554" s="938" t="s">
        <v>444</v>
      </c>
      <c r="K1554" s="938" t="s">
        <v>53</v>
      </c>
      <c r="L1554" s="938" t="s">
        <v>41</v>
      </c>
      <c r="M1554" s="963" t="s">
        <v>52</v>
      </c>
      <c r="N1554" s="679">
        <f t="shared" ca="1" si="268"/>
        <v>155231.24000000005</v>
      </c>
      <c r="O1554" s="679">
        <f t="shared" ca="1" si="269"/>
        <v>148730.87000000002</v>
      </c>
      <c r="P1554" s="679">
        <f t="shared" ca="1" si="269"/>
        <v>2002.16</v>
      </c>
      <c r="Q1554" s="679">
        <f t="shared" ca="1" si="269"/>
        <v>2990.7299999999996</v>
      </c>
      <c r="R1554" s="679">
        <f t="shared" ca="1" si="269"/>
        <v>703.4799999999999</v>
      </c>
      <c r="S1554" s="679">
        <f t="shared" ca="1" si="269"/>
        <v>0</v>
      </c>
      <c r="T1554" s="679">
        <f t="shared" ca="1" si="269"/>
        <v>786.5</v>
      </c>
      <c r="U1554" s="679">
        <f t="shared" ca="1" si="269"/>
        <v>0</v>
      </c>
      <c r="V1554" s="679">
        <f t="shared" ca="1" si="269"/>
        <v>0</v>
      </c>
      <c r="W1554" s="679">
        <f t="shared" ca="1" si="262"/>
        <v>0</v>
      </c>
      <c r="X1554" s="679">
        <f t="shared" ca="1" si="269"/>
        <v>0</v>
      </c>
      <c r="Y1554" s="679">
        <f t="shared" ca="1" si="269"/>
        <v>17.5</v>
      </c>
      <c r="Z1554" s="679">
        <f t="shared" ca="1" si="269"/>
        <v>0</v>
      </c>
      <c r="AA1554" t="str">
        <f t="shared" si="265"/>
        <v>HUM_ASR_FY_2022</v>
      </c>
      <c r="AB1554" s="958">
        <f t="shared" si="266"/>
        <v>45032</v>
      </c>
      <c r="AC1554" t="str">
        <f t="shared" si="267"/>
        <v>Unaudited</v>
      </c>
    </row>
    <row r="1555" spans="1:29" x14ac:dyDescent="0.25">
      <c r="A1555" t="s">
        <v>420</v>
      </c>
      <c r="B1555" t="s">
        <v>1385</v>
      </c>
      <c r="C1555" t="s">
        <v>1386</v>
      </c>
      <c r="D1555">
        <v>1900</v>
      </c>
      <c r="E1555" s="958">
        <v>1</v>
      </c>
      <c r="F1555" t="s">
        <v>439</v>
      </c>
      <c r="G1555" s="958">
        <v>182</v>
      </c>
      <c r="H1555" t="s">
        <v>383</v>
      </c>
      <c r="I1555" s="938" t="s">
        <v>488</v>
      </c>
      <c r="J1555" s="938" t="s">
        <v>444</v>
      </c>
      <c r="K1555" s="938" t="s">
        <v>53</v>
      </c>
      <c r="L1555" s="946" t="s">
        <v>42</v>
      </c>
      <c r="M1555" s="961" t="s">
        <v>154</v>
      </c>
      <c r="N1555" s="679">
        <f t="shared" ca="1" si="268"/>
        <v>97411.06077605013</v>
      </c>
      <c r="O1555" s="679">
        <f t="shared" ca="1" si="269"/>
        <v>62093.982617228343</v>
      </c>
      <c r="P1555" s="679">
        <f t="shared" ca="1" si="269"/>
        <v>3762.3122819575392</v>
      </c>
      <c r="Q1555" s="679">
        <f t="shared" ca="1" si="269"/>
        <v>21310.231810107132</v>
      </c>
      <c r="R1555" s="679">
        <f t="shared" ca="1" si="269"/>
        <v>4395.4031387011873</v>
      </c>
      <c r="S1555" s="679">
        <f t="shared" ca="1" si="269"/>
        <v>689.6043649125503</v>
      </c>
      <c r="T1555" s="679">
        <f t="shared" ca="1" si="269"/>
        <v>335.80834567691949</v>
      </c>
      <c r="U1555" s="679">
        <f t="shared" ca="1" si="269"/>
        <v>4.393913834914553</v>
      </c>
      <c r="V1555" s="679">
        <f t="shared" ca="1" si="269"/>
        <v>367.27540838482844</v>
      </c>
      <c r="W1555" s="679">
        <f t="shared" ca="1" si="262"/>
        <v>0</v>
      </c>
      <c r="X1555" s="679">
        <f t="shared" ca="1" si="269"/>
        <v>2052.4311082728377</v>
      </c>
      <c r="Y1555" s="679">
        <f t="shared" ca="1" si="269"/>
        <v>2399.6177869738817</v>
      </c>
      <c r="Z1555" s="679">
        <f t="shared" ca="1" si="269"/>
        <v>0</v>
      </c>
      <c r="AA1555" t="str">
        <f t="shared" si="265"/>
        <v>HUM_ASR_FY_2022</v>
      </c>
      <c r="AB1555" s="958">
        <f t="shared" si="266"/>
        <v>45032</v>
      </c>
      <c r="AC1555" t="str">
        <f t="shared" si="267"/>
        <v>Unaudited</v>
      </c>
    </row>
    <row r="1556" spans="1:29" x14ac:dyDescent="0.25">
      <c r="A1556" t="s">
        <v>420</v>
      </c>
      <c r="B1556" t="s">
        <v>1385</v>
      </c>
      <c r="C1556" t="s">
        <v>1386</v>
      </c>
      <c r="D1556">
        <v>1900</v>
      </c>
      <c r="E1556" s="958">
        <v>1</v>
      </c>
      <c r="F1556" t="s">
        <v>439</v>
      </c>
      <c r="G1556" s="958">
        <v>182</v>
      </c>
      <c r="H1556" t="s">
        <v>383</v>
      </c>
      <c r="I1556" s="963" t="s">
        <v>488</v>
      </c>
      <c r="J1556" s="963" t="s">
        <v>444</v>
      </c>
      <c r="K1556" s="963" t="s">
        <v>53</v>
      </c>
      <c r="L1556" s="938" t="s">
        <v>43</v>
      </c>
      <c r="M1556" s="963" t="s">
        <v>462</v>
      </c>
      <c r="N1556" s="679">
        <f t="shared" ca="1" si="268"/>
        <v>172319.35500000001</v>
      </c>
      <c r="O1556" s="679">
        <f t="shared" ca="1" si="269"/>
        <v>143472.74636216345</v>
      </c>
      <c r="P1556" s="679">
        <f t="shared" ca="1" si="269"/>
        <v>4639.5081347957512</v>
      </c>
      <c r="Q1556" s="679">
        <f t="shared" ca="1" si="269"/>
        <v>10460.1119280163</v>
      </c>
      <c r="R1556" s="679">
        <f t="shared" ca="1" si="269"/>
        <v>2288.9312230592554</v>
      </c>
      <c r="S1556" s="679">
        <f t="shared" ca="1" si="269"/>
        <v>4026.6249111350758</v>
      </c>
      <c r="T1556" s="679">
        <f t="shared" ca="1" si="269"/>
        <v>550.34411920550406</v>
      </c>
      <c r="U1556" s="679">
        <f t="shared" ca="1" si="269"/>
        <v>33.949799561378498</v>
      </c>
      <c r="V1556" s="679">
        <f t="shared" ca="1" si="269"/>
        <v>385.95561606619765</v>
      </c>
      <c r="W1556" s="679">
        <f t="shared" ca="1" si="262"/>
        <v>0</v>
      </c>
      <c r="X1556" s="679">
        <f t="shared" ca="1" si="269"/>
        <v>5781.2934989915857</v>
      </c>
      <c r="Y1556" s="679">
        <f t="shared" ca="1" si="269"/>
        <v>679.88940700550086</v>
      </c>
      <c r="Z1556" s="679">
        <f t="shared" ca="1" si="269"/>
        <v>0</v>
      </c>
      <c r="AA1556" t="str">
        <f t="shared" si="265"/>
        <v>HUM_ASR_FY_2022</v>
      </c>
      <c r="AB1556" s="958">
        <f t="shared" si="266"/>
        <v>45032</v>
      </c>
      <c r="AC1556" t="str">
        <f t="shared" si="267"/>
        <v>Unaudited</v>
      </c>
    </row>
    <row r="1557" spans="1:29" x14ac:dyDescent="0.25">
      <c r="A1557" t="s">
        <v>420</v>
      </c>
      <c r="B1557" t="s">
        <v>1385</v>
      </c>
      <c r="C1557" t="s">
        <v>1386</v>
      </c>
      <c r="D1557">
        <v>1900</v>
      </c>
      <c r="E1557" s="958">
        <v>1</v>
      </c>
      <c r="F1557" t="s">
        <v>439</v>
      </c>
      <c r="G1557" s="958">
        <v>182</v>
      </c>
      <c r="H1557" t="s">
        <v>383</v>
      </c>
      <c r="I1557" s="938" t="s">
        <v>488</v>
      </c>
      <c r="J1557" s="938" t="s">
        <v>444</v>
      </c>
      <c r="K1557" s="938" t="s">
        <v>920</v>
      </c>
      <c r="L1557" s="938" t="s">
        <v>921</v>
      </c>
      <c r="M1557" s="963" t="s">
        <v>920</v>
      </c>
      <c r="N1557" s="679">
        <f t="shared" ca="1" si="268"/>
        <v>999534.81999999809</v>
      </c>
      <c r="O1557" s="679">
        <f t="shared" ca="1" si="269"/>
        <v>924404.81999999809</v>
      </c>
      <c r="P1557" s="679">
        <f t="shared" ca="1" si="269"/>
        <v>50088.409999999996</v>
      </c>
      <c r="Q1557" s="679">
        <f t="shared" ca="1" si="269"/>
        <v>17945.03</v>
      </c>
      <c r="R1557" s="679">
        <f t="shared" ca="1" si="269"/>
        <v>5795.09</v>
      </c>
      <c r="S1557" s="679">
        <f t="shared" ca="1" si="269"/>
        <v>128.82999999999998</v>
      </c>
      <c r="T1557" s="679">
        <f t="shared" ca="1" si="269"/>
        <v>32.56</v>
      </c>
      <c r="U1557" s="679">
        <f t="shared" ca="1" si="269"/>
        <v>0</v>
      </c>
      <c r="V1557" s="679">
        <f t="shared" ca="1" si="269"/>
        <v>1062.3699999999999</v>
      </c>
      <c r="W1557" s="679">
        <f t="shared" ca="1" si="262"/>
        <v>0</v>
      </c>
      <c r="X1557" s="679">
        <f t="shared" ca="1" si="269"/>
        <v>0</v>
      </c>
      <c r="Y1557" s="679">
        <f t="shared" ca="1" si="269"/>
        <v>77.709999999999994</v>
      </c>
      <c r="Z1557" s="679">
        <f t="shared" ca="1" si="269"/>
        <v>0</v>
      </c>
      <c r="AA1557" t="str">
        <f t="shared" si="265"/>
        <v>HUM_ASR_FY_2022</v>
      </c>
      <c r="AB1557" s="958">
        <f t="shared" si="266"/>
        <v>45032</v>
      </c>
      <c r="AC1557" t="str">
        <f t="shared" si="267"/>
        <v>Unaudited</v>
      </c>
    </row>
    <row r="1558" spans="1:29" x14ac:dyDescent="0.25">
      <c r="A1558" t="s">
        <v>420</v>
      </c>
      <c r="B1558" t="s">
        <v>1385</v>
      </c>
      <c r="C1558" t="s">
        <v>1386</v>
      </c>
      <c r="D1558">
        <v>1900</v>
      </c>
      <c r="E1558" s="958">
        <v>1</v>
      </c>
      <c r="F1558" t="s">
        <v>439</v>
      </c>
      <c r="G1558" s="958">
        <v>182</v>
      </c>
      <c r="H1558" t="s">
        <v>383</v>
      </c>
      <c r="I1558" s="938" t="s">
        <v>488</v>
      </c>
      <c r="J1558" s="938" t="s">
        <v>444</v>
      </c>
      <c r="K1558" s="938" t="s">
        <v>920</v>
      </c>
      <c r="L1558" s="938" t="s">
        <v>922</v>
      </c>
      <c r="M1558" s="963" t="s">
        <v>925</v>
      </c>
      <c r="N1558" s="679">
        <f t="shared" ca="1" si="268"/>
        <v>11341.052387259946</v>
      </c>
      <c r="O1558" s="679">
        <f t="shared" ca="1" si="269"/>
        <v>10488.602578803208</v>
      </c>
      <c r="P1558" s="679">
        <f t="shared" ca="1" si="269"/>
        <v>568.31965274061804</v>
      </c>
      <c r="Q1558" s="679">
        <f t="shared" ca="1" si="269"/>
        <v>203.6102407327358</v>
      </c>
      <c r="R1558" s="679">
        <f t="shared" ca="1" si="269"/>
        <v>65.753006262339497</v>
      </c>
      <c r="S1558" s="679">
        <f t="shared" ca="1" si="269"/>
        <v>1.4617477548713127</v>
      </c>
      <c r="T1558" s="679">
        <f t="shared" ca="1" si="269"/>
        <v>0.36943652020965578</v>
      </c>
      <c r="U1558" s="679">
        <f t="shared" ca="1" si="269"/>
        <v>0</v>
      </c>
      <c r="V1558" s="679">
        <f t="shared" ca="1" si="269"/>
        <v>12.054001104887345</v>
      </c>
      <c r="W1558" s="679">
        <f t="shared" ca="1" si="262"/>
        <v>0</v>
      </c>
      <c r="X1558" s="679">
        <f t="shared" ca="1" si="269"/>
        <v>0</v>
      </c>
      <c r="Y1558" s="679">
        <f t="shared" ca="1" si="269"/>
        <v>0.88172334107777472</v>
      </c>
      <c r="Z1558" s="679">
        <f t="shared" ca="1" si="269"/>
        <v>0</v>
      </c>
      <c r="AA1558" t="str">
        <f t="shared" si="265"/>
        <v>HUM_ASR_FY_2022</v>
      </c>
      <c r="AB1558" s="958">
        <f t="shared" si="266"/>
        <v>45032</v>
      </c>
      <c r="AC1558" t="str">
        <f t="shared" si="267"/>
        <v>Unaudited</v>
      </c>
    </row>
    <row r="1559" spans="1:29" x14ac:dyDescent="0.25">
      <c r="A1559" t="s">
        <v>420</v>
      </c>
      <c r="B1559" t="s">
        <v>1385</v>
      </c>
      <c r="C1559" t="s">
        <v>1386</v>
      </c>
      <c r="D1559">
        <v>1900</v>
      </c>
      <c r="E1559" s="958">
        <v>1</v>
      </c>
      <c r="F1559" t="s">
        <v>439</v>
      </c>
      <c r="G1559" s="958">
        <v>182</v>
      </c>
      <c r="H1559" t="s">
        <v>383</v>
      </c>
      <c r="I1559" s="938" t="s">
        <v>488</v>
      </c>
      <c r="J1559" s="938" t="s">
        <v>444</v>
      </c>
      <c r="K1559" s="938" t="s">
        <v>920</v>
      </c>
      <c r="L1559" s="938" t="s">
        <v>923</v>
      </c>
      <c r="M1559" s="963" t="s">
        <v>926</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HUM_ASR_FY_2022</v>
      </c>
      <c r="AB1559" s="958">
        <f t="shared" si="266"/>
        <v>45032</v>
      </c>
      <c r="AC1559" t="str">
        <f t="shared" si="267"/>
        <v>Unaudited</v>
      </c>
    </row>
    <row r="1560" spans="1:29" x14ac:dyDescent="0.25">
      <c r="A1560" t="s">
        <v>420</v>
      </c>
      <c r="B1560" t="s">
        <v>1385</v>
      </c>
      <c r="C1560" t="s">
        <v>1386</v>
      </c>
      <c r="D1560">
        <v>1900</v>
      </c>
      <c r="E1560" s="958">
        <v>1</v>
      </c>
      <c r="F1560" t="s">
        <v>439</v>
      </c>
      <c r="G1560" s="958">
        <v>182</v>
      </c>
      <c r="H1560" t="s">
        <v>383</v>
      </c>
      <c r="I1560" s="938" t="s">
        <v>488</v>
      </c>
      <c r="J1560" s="938" t="s">
        <v>444</v>
      </c>
      <c r="K1560" s="938" t="s">
        <v>445</v>
      </c>
      <c r="L1560" s="938">
        <v>5.0999999999999996</v>
      </c>
      <c r="M1560" s="963" t="s">
        <v>37</v>
      </c>
      <c r="N1560" s="679">
        <f t="shared" ca="1" si="268"/>
        <v>1230.05</v>
      </c>
      <c r="O1560" s="679">
        <f t="shared" ca="1" si="269"/>
        <v>1243.21</v>
      </c>
      <c r="P1560" s="679">
        <f t="shared" ca="1" si="269"/>
        <v>0</v>
      </c>
      <c r="Q1560" s="679">
        <f t="shared" ca="1" si="269"/>
        <v>-88.820000000000022</v>
      </c>
      <c r="R1560" s="679">
        <f t="shared" ca="1" si="269"/>
        <v>352.65</v>
      </c>
      <c r="S1560" s="679">
        <f t="shared" ca="1" si="269"/>
        <v>96</v>
      </c>
      <c r="T1560" s="679">
        <f t="shared" ca="1" si="269"/>
        <v>0</v>
      </c>
      <c r="U1560" s="679">
        <f t="shared" ca="1" si="269"/>
        <v>0</v>
      </c>
      <c r="V1560" s="679">
        <f t="shared" ca="1" si="269"/>
        <v>0</v>
      </c>
      <c r="W1560" s="679">
        <f t="shared" ca="1" si="262"/>
        <v>0</v>
      </c>
      <c r="X1560" s="679">
        <f t="shared" ca="1" si="269"/>
        <v>5.54</v>
      </c>
      <c r="Y1560" s="679">
        <f t="shared" ca="1" si="269"/>
        <v>-378.53</v>
      </c>
      <c r="Z1560" s="679">
        <f t="shared" ca="1" si="269"/>
        <v>0</v>
      </c>
      <c r="AA1560" t="str">
        <f t="shared" si="265"/>
        <v>HUM_ASR_FY_2022</v>
      </c>
      <c r="AB1560" s="958">
        <f t="shared" si="266"/>
        <v>45032</v>
      </c>
      <c r="AC1560" t="str">
        <f t="shared" si="267"/>
        <v>Unaudited</v>
      </c>
    </row>
    <row r="1561" spans="1:29" ht="30" x14ac:dyDescent="0.25">
      <c r="A1561" t="s">
        <v>420</v>
      </c>
      <c r="B1561" t="s">
        <v>1385</v>
      </c>
      <c r="C1561" t="s">
        <v>1386</v>
      </c>
      <c r="D1561">
        <v>1900</v>
      </c>
      <c r="E1561" s="958">
        <v>1</v>
      </c>
      <c r="F1561" t="s">
        <v>439</v>
      </c>
      <c r="G1561" s="958">
        <v>182</v>
      </c>
      <c r="H1561" t="s">
        <v>383</v>
      </c>
      <c r="I1561" s="938" t="s">
        <v>488</v>
      </c>
      <c r="J1561" s="938" t="s">
        <v>444</v>
      </c>
      <c r="K1561" s="938" t="s">
        <v>445</v>
      </c>
      <c r="L1561" s="938">
        <v>5.2</v>
      </c>
      <c r="M1561" s="963" t="s">
        <v>303</v>
      </c>
      <c r="N1561" s="679">
        <f t="shared" ca="1" si="268"/>
        <v>2182393.3600000003</v>
      </c>
      <c r="O1561" s="679">
        <f t="shared" ca="1" si="269"/>
        <v>874096.14</v>
      </c>
      <c r="P1561" s="679">
        <f t="shared" ca="1" si="269"/>
        <v>554461.60999999987</v>
      </c>
      <c r="Q1561" s="679">
        <f t="shared" ca="1" si="269"/>
        <v>141287.49</v>
      </c>
      <c r="R1561" s="679">
        <f t="shared" ca="1" si="269"/>
        <v>394605.97</v>
      </c>
      <c r="S1561" s="679">
        <f t="shared" ca="1" si="269"/>
        <v>32300.749999999996</v>
      </c>
      <c r="T1561" s="679">
        <f t="shared" ca="1" si="269"/>
        <v>46478.58</v>
      </c>
      <c r="U1561" s="679">
        <f t="shared" ca="1" si="269"/>
        <v>855.06000000000006</v>
      </c>
      <c r="V1561" s="679">
        <f t="shared" ca="1" si="269"/>
        <v>23861.64</v>
      </c>
      <c r="W1561" s="679">
        <f t="shared" ca="1" si="262"/>
        <v>0</v>
      </c>
      <c r="X1561" s="679">
        <f t="shared" ca="1" si="269"/>
        <v>73894.69</v>
      </c>
      <c r="Y1561" s="679">
        <f t="shared" ca="1" si="269"/>
        <v>40551.430000000008</v>
      </c>
      <c r="Z1561" s="679">
        <f t="shared" ca="1" si="269"/>
        <v>0</v>
      </c>
      <c r="AA1561" t="str">
        <f t="shared" si="265"/>
        <v>HUM_ASR_FY_2022</v>
      </c>
      <c r="AB1561" s="958">
        <f t="shared" si="266"/>
        <v>45032</v>
      </c>
      <c r="AC1561" t="str">
        <f t="shared" si="267"/>
        <v>Unaudited</v>
      </c>
    </row>
    <row r="1562" spans="1:29" ht="30" x14ac:dyDescent="0.25">
      <c r="A1562" t="s">
        <v>420</v>
      </c>
      <c r="B1562" t="s">
        <v>1385</v>
      </c>
      <c r="C1562" t="s">
        <v>1386</v>
      </c>
      <c r="D1562">
        <v>1900</v>
      </c>
      <c r="E1562" s="958">
        <v>1</v>
      </c>
      <c r="F1562" t="s">
        <v>439</v>
      </c>
      <c r="G1562" s="958">
        <v>182</v>
      </c>
      <c r="H1562" t="s">
        <v>383</v>
      </c>
      <c r="I1562" s="938" t="s">
        <v>488</v>
      </c>
      <c r="J1562" s="938" t="s">
        <v>444</v>
      </c>
      <c r="K1562" s="938" t="s">
        <v>445</v>
      </c>
      <c r="L1562" s="938">
        <v>5.3</v>
      </c>
      <c r="M1562" s="963" t="s">
        <v>304</v>
      </c>
      <c r="N1562" s="679">
        <f t="shared" ca="1" si="268"/>
        <v>13.956553798645183</v>
      </c>
      <c r="O1562" s="679">
        <f t="shared" ca="1" si="269"/>
        <v>14.105871507673408</v>
      </c>
      <c r="P1562" s="679">
        <f t="shared" ca="1" si="269"/>
        <v>0</v>
      </c>
      <c r="Q1562" s="679">
        <f t="shared" ca="1" si="269"/>
        <v>-1.0077810726357996</v>
      </c>
      <c r="R1562" s="679">
        <f t="shared" ca="1" si="269"/>
        <v>4.0012834413984981</v>
      </c>
      <c r="S1562" s="679">
        <f t="shared" ca="1" si="269"/>
        <v>1.0892477254338744</v>
      </c>
      <c r="T1562" s="679">
        <f t="shared" ca="1" si="269"/>
        <v>0</v>
      </c>
      <c r="U1562" s="679">
        <f t="shared" ca="1" si="269"/>
        <v>0</v>
      </c>
      <c r="V1562" s="679">
        <f t="shared" ca="1" si="269"/>
        <v>0</v>
      </c>
      <c r="W1562" s="679">
        <f t="shared" ca="1" si="262"/>
        <v>0</v>
      </c>
      <c r="X1562" s="679">
        <f t="shared" ca="1" si="269"/>
        <v>6.2858670821913168E-2</v>
      </c>
      <c r="Y1562" s="679">
        <f t="shared" ca="1" si="269"/>
        <v>-4.2949264740467132</v>
      </c>
      <c r="Z1562" s="679">
        <f t="shared" ca="1" si="269"/>
        <v>0</v>
      </c>
      <c r="AA1562" t="str">
        <f t="shared" si="265"/>
        <v>HUM_ASR_FY_2022</v>
      </c>
      <c r="AB1562" s="958">
        <f t="shared" si="266"/>
        <v>45032</v>
      </c>
      <c r="AC1562" t="str">
        <f t="shared" si="267"/>
        <v>Unaudited</v>
      </c>
    </row>
    <row r="1563" spans="1:29" x14ac:dyDescent="0.25">
      <c r="A1563" t="s">
        <v>420</v>
      </c>
      <c r="B1563" t="s">
        <v>1385</v>
      </c>
      <c r="C1563" t="s">
        <v>1386</v>
      </c>
      <c r="D1563">
        <v>1900</v>
      </c>
      <c r="E1563" s="958">
        <v>1</v>
      </c>
      <c r="F1563" t="s">
        <v>439</v>
      </c>
      <c r="G1563" s="958">
        <v>182</v>
      </c>
      <c r="H1563" t="s">
        <v>383</v>
      </c>
      <c r="I1563" s="938" t="s">
        <v>488</v>
      </c>
      <c r="J1563" s="938" t="s">
        <v>444</v>
      </c>
      <c r="K1563" s="938" t="s">
        <v>445</v>
      </c>
      <c r="L1563" s="946" t="s">
        <v>82</v>
      </c>
      <c r="M1563" s="961" t="s">
        <v>453</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HUM_ASR_FY_2022</v>
      </c>
      <c r="AB1563" s="958">
        <f t="shared" si="266"/>
        <v>45032</v>
      </c>
      <c r="AC1563" t="str">
        <f t="shared" si="267"/>
        <v>Unaudited</v>
      </c>
    </row>
    <row r="1564" spans="1:29" x14ac:dyDescent="0.25">
      <c r="A1564" t="s">
        <v>420</v>
      </c>
      <c r="B1564" t="s">
        <v>1385</v>
      </c>
      <c r="C1564" t="s">
        <v>1386</v>
      </c>
      <c r="D1564">
        <v>1900</v>
      </c>
      <c r="E1564" s="958">
        <v>1</v>
      </c>
      <c r="F1564" t="s">
        <v>439</v>
      </c>
      <c r="G1564" s="958">
        <v>182</v>
      </c>
      <c r="H1564" t="s">
        <v>383</v>
      </c>
      <c r="I1564" s="938" t="s">
        <v>488</v>
      </c>
      <c r="J1564" s="938" t="s">
        <v>444</v>
      </c>
      <c r="K1564" s="938" t="s">
        <v>446</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HUM_ASR_FY_2022</v>
      </c>
      <c r="AB1564" s="958">
        <f t="shared" si="266"/>
        <v>45032</v>
      </c>
      <c r="AC1564" t="str">
        <f t="shared" si="267"/>
        <v>Unaudited</v>
      </c>
    </row>
    <row r="1565" spans="1:29" x14ac:dyDescent="0.25">
      <c r="A1565" t="s">
        <v>420</v>
      </c>
      <c r="B1565" t="s">
        <v>1385</v>
      </c>
      <c r="C1565" t="s">
        <v>1386</v>
      </c>
      <c r="D1565">
        <v>1900</v>
      </c>
      <c r="E1565" s="958">
        <v>1</v>
      </c>
      <c r="F1565" t="s">
        <v>439</v>
      </c>
      <c r="G1565" s="958">
        <v>182</v>
      </c>
      <c r="H1565" t="s">
        <v>383</v>
      </c>
      <c r="I1565" s="938" t="s">
        <v>488</v>
      </c>
      <c r="J1565" s="938" t="s">
        <v>444</v>
      </c>
      <c r="K1565" s="938" t="s">
        <v>446</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HUM_ASR_FY_2022</v>
      </c>
      <c r="AB1565" s="958">
        <f t="shared" si="266"/>
        <v>45032</v>
      </c>
      <c r="AC1565" t="str">
        <f t="shared" si="267"/>
        <v>Unaudited</v>
      </c>
    </row>
    <row r="1566" spans="1:29" x14ac:dyDescent="0.25">
      <c r="A1566" t="s">
        <v>420</v>
      </c>
      <c r="B1566" t="s">
        <v>1385</v>
      </c>
      <c r="C1566" t="s">
        <v>1386</v>
      </c>
      <c r="D1566">
        <v>1900</v>
      </c>
      <c r="E1566" s="958">
        <v>1</v>
      </c>
      <c r="F1566" t="s">
        <v>439</v>
      </c>
      <c r="G1566" s="958">
        <v>182</v>
      </c>
      <c r="H1566" t="s">
        <v>383</v>
      </c>
      <c r="I1566" s="938" t="s">
        <v>488</v>
      </c>
      <c r="J1566" s="938" t="s">
        <v>444</v>
      </c>
      <c r="K1566" s="938" t="s">
        <v>446</v>
      </c>
      <c r="L1566" s="938">
        <v>6.3</v>
      </c>
      <c r="M1566" s="963" t="s">
        <v>184</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HUM_ASR_FY_2022</v>
      </c>
      <c r="AB1566" s="958">
        <f t="shared" si="266"/>
        <v>45032</v>
      </c>
      <c r="AC1566" t="str">
        <f t="shared" si="267"/>
        <v>Unaudited</v>
      </c>
    </row>
    <row r="1567" spans="1:29" x14ac:dyDescent="0.25">
      <c r="A1567" t="s">
        <v>420</v>
      </c>
      <c r="B1567" t="s">
        <v>1385</v>
      </c>
      <c r="C1567" t="s">
        <v>1386</v>
      </c>
      <c r="D1567">
        <v>1900</v>
      </c>
      <c r="E1567" s="958">
        <v>1</v>
      </c>
      <c r="F1567" t="s">
        <v>439</v>
      </c>
      <c r="G1567" s="958">
        <v>182</v>
      </c>
      <c r="H1567" t="s">
        <v>383</v>
      </c>
      <c r="I1567" s="938" t="s">
        <v>488</v>
      </c>
      <c r="J1567" s="938" t="s">
        <v>444</v>
      </c>
      <c r="K1567" s="938" t="s">
        <v>446</v>
      </c>
      <c r="L1567" s="938" t="s">
        <v>87</v>
      </c>
      <c r="M1567" s="963" t="s">
        <v>454</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HUM_ASR_FY_2022</v>
      </c>
      <c r="AB1567" s="958">
        <f t="shared" si="266"/>
        <v>45032</v>
      </c>
      <c r="AC1567" t="str">
        <f t="shared" si="267"/>
        <v>Unaudited</v>
      </c>
    </row>
    <row r="1568" spans="1:29" x14ac:dyDescent="0.25">
      <c r="A1568" t="s">
        <v>420</v>
      </c>
      <c r="B1568" t="s">
        <v>1385</v>
      </c>
      <c r="C1568" t="s">
        <v>1386</v>
      </c>
      <c r="D1568">
        <v>1900</v>
      </c>
      <c r="E1568" s="958">
        <v>1</v>
      </c>
      <c r="F1568" t="s">
        <v>439</v>
      </c>
      <c r="G1568" s="958">
        <v>182</v>
      </c>
      <c r="H1568" t="s">
        <v>383</v>
      </c>
      <c r="I1568" s="938" t="s">
        <v>488</v>
      </c>
      <c r="J1568" s="938" t="s">
        <v>444</v>
      </c>
      <c r="K1568" s="938" t="s">
        <v>447</v>
      </c>
      <c r="L1568" s="946">
        <v>7.1</v>
      </c>
      <c r="M1568" s="961" t="s">
        <v>20</v>
      </c>
      <c r="N1568" s="679">
        <f t="shared" ca="1" si="268"/>
        <v>249339.65</v>
      </c>
      <c r="O1568" s="679">
        <f t="shared" ca="1" si="269"/>
        <v>76985.249999999985</v>
      </c>
      <c r="P1568" s="679">
        <f t="shared" ca="1" si="269"/>
        <v>8066</v>
      </c>
      <c r="Q1568" s="679">
        <f t="shared" ca="1" si="269"/>
        <v>51738.01</v>
      </c>
      <c r="R1568" s="679">
        <f t="shared" ca="1" si="269"/>
        <v>23874</v>
      </c>
      <c r="S1568" s="679">
        <f t="shared" ca="1" si="269"/>
        <v>13608.279999999999</v>
      </c>
      <c r="T1568" s="679">
        <f t="shared" ca="1" si="269"/>
        <v>380</v>
      </c>
      <c r="U1568" s="679">
        <f t="shared" ca="1" si="269"/>
        <v>387.1</v>
      </c>
      <c r="V1568" s="679">
        <f t="shared" ca="1" si="269"/>
        <v>788</v>
      </c>
      <c r="W1568" s="679">
        <f t="shared" ca="1" si="262"/>
        <v>0</v>
      </c>
      <c r="X1568" s="679">
        <f t="shared" ca="1" si="269"/>
        <v>59529.23</v>
      </c>
      <c r="Y1568" s="679">
        <f t="shared" ca="1" si="269"/>
        <v>13983.78</v>
      </c>
      <c r="Z1568" s="679">
        <f t="shared" ca="1" si="269"/>
        <v>0</v>
      </c>
      <c r="AA1568" t="str">
        <f t="shared" si="265"/>
        <v>HUM_ASR_FY_2022</v>
      </c>
      <c r="AB1568" s="958">
        <f t="shared" si="266"/>
        <v>45032</v>
      </c>
      <c r="AC1568" t="str">
        <f t="shared" si="267"/>
        <v>Unaudited</v>
      </c>
    </row>
    <row r="1569" spans="1:29" x14ac:dyDescent="0.25">
      <c r="A1569" t="s">
        <v>420</v>
      </c>
      <c r="B1569" t="s">
        <v>1385</v>
      </c>
      <c r="C1569" t="s">
        <v>1386</v>
      </c>
      <c r="D1569">
        <v>1900</v>
      </c>
      <c r="E1569" s="958">
        <v>1</v>
      </c>
      <c r="F1569" t="s">
        <v>439</v>
      </c>
      <c r="G1569" s="958">
        <v>182</v>
      </c>
      <c r="H1569" t="s">
        <v>383</v>
      </c>
      <c r="I1569" s="963" t="s">
        <v>488</v>
      </c>
      <c r="J1569" s="963" t="s">
        <v>444</v>
      </c>
      <c r="K1569" s="963" t="s">
        <v>447</v>
      </c>
      <c r="L1569" s="954">
        <v>7.2</v>
      </c>
      <c r="M1569" s="963" t="s">
        <v>21</v>
      </c>
      <c r="N1569" s="679">
        <f t="shared" ca="1" si="268"/>
        <v>768891.6399999999</v>
      </c>
      <c r="O1569" s="679">
        <f t="shared" ca="1" si="269"/>
        <v>641320.24</v>
      </c>
      <c r="P1569" s="679">
        <f t="shared" ca="1" si="269"/>
        <v>20764.48</v>
      </c>
      <c r="Q1569" s="679">
        <f t="shared" ca="1" si="269"/>
        <v>48014.119999999995</v>
      </c>
      <c r="R1569" s="679">
        <f t="shared" ca="1" si="269"/>
        <v>10464.519999999999</v>
      </c>
      <c r="S1569" s="679">
        <f t="shared" ca="1" si="269"/>
        <v>16830</v>
      </c>
      <c r="T1569" s="679">
        <f t="shared" ca="1" si="269"/>
        <v>2397.34</v>
      </c>
      <c r="U1569" s="679">
        <f t="shared" ca="1" si="269"/>
        <v>142.11999999999998</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1705.44</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24205.279999999999</v>
      </c>
      <c r="Y1569" s="679">
        <f t="shared" ca="1" si="271"/>
        <v>3048.1</v>
      </c>
      <c r="Z1569" s="679">
        <f t="shared" ca="1" si="271"/>
        <v>0</v>
      </c>
      <c r="AA1569" t="str">
        <f t="shared" si="265"/>
        <v>HUM_ASR_FY_2022</v>
      </c>
      <c r="AB1569" s="958">
        <f t="shared" si="266"/>
        <v>45032</v>
      </c>
      <c r="AC1569" t="str">
        <f t="shared" si="267"/>
        <v>Unaudited</v>
      </c>
    </row>
    <row r="1570" spans="1:29" x14ac:dyDescent="0.25">
      <c r="A1570" t="s">
        <v>420</v>
      </c>
      <c r="B1570" t="s">
        <v>1385</v>
      </c>
      <c r="C1570" t="s">
        <v>1386</v>
      </c>
      <c r="D1570">
        <v>1900</v>
      </c>
      <c r="E1570" s="958">
        <v>1</v>
      </c>
      <c r="F1570" t="s">
        <v>439</v>
      </c>
      <c r="G1570" s="958">
        <v>182</v>
      </c>
      <c r="H1570" t="s">
        <v>383</v>
      </c>
      <c r="I1570" s="959" t="s">
        <v>488</v>
      </c>
      <c r="J1570" s="959" t="s">
        <v>444</v>
      </c>
      <c r="K1570" s="959" t="s">
        <v>447</v>
      </c>
      <c r="L1570" s="954">
        <v>7.3</v>
      </c>
      <c r="M1570" s="959" t="s">
        <v>155</v>
      </c>
      <c r="N1570" s="679">
        <f t="shared" ca="1" si="268"/>
        <v>2829.0900689893574</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873.5000880672726</v>
      </c>
      <c r="P1570" s="679">
        <f t="shared" ca="1" si="272"/>
        <v>91.519501597391994</v>
      </c>
      <c r="Q1570" s="679">
        <f t="shared" ca="1" si="272"/>
        <v>587.03655948932351</v>
      </c>
      <c r="R1570" s="679">
        <f t="shared" ca="1" si="272"/>
        <v>270.88229371883665</v>
      </c>
      <c r="S1570" s="679">
        <f t="shared" ca="1" si="272"/>
        <v>154.40404205278421</v>
      </c>
      <c r="T1570" s="679">
        <f t="shared" ca="1" si="272"/>
        <v>4.3116055798424204</v>
      </c>
      <c r="U1570" s="679">
        <f t="shared" ca="1" si="272"/>
        <v>4.3921645262026345</v>
      </c>
      <c r="V1570" s="679">
        <f t="shared" ca="1" si="270"/>
        <v>8.9409084129363858</v>
      </c>
      <c r="W1570" s="679">
        <f t="shared" ca="1" si="262"/>
        <v>0</v>
      </c>
      <c r="X1570" s="679">
        <f t="shared" ca="1" si="271"/>
        <v>675.43831639927043</v>
      </c>
      <c r="Y1570" s="679">
        <f t="shared" ca="1" si="271"/>
        <v>158.66458914549693</v>
      </c>
      <c r="Z1570" s="679">
        <f t="shared" ca="1" si="271"/>
        <v>0</v>
      </c>
      <c r="AA1570" t="str">
        <f t="shared" si="265"/>
        <v>HUM_ASR_FY_2022</v>
      </c>
      <c r="AB1570" s="958">
        <f t="shared" si="266"/>
        <v>45032</v>
      </c>
      <c r="AC1570" t="str">
        <f t="shared" si="267"/>
        <v>Unaudited</v>
      </c>
    </row>
    <row r="1571" spans="1:29" x14ac:dyDescent="0.25">
      <c r="A1571" t="s">
        <v>420</v>
      </c>
      <c r="B1571" t="s">
        <v>1385</v>
      </c>
      <c r="C1571" t="s">
        <v>1386</v>
      </c>
      <c r="D1571">
        <v>1900</v>
      </c>
      <c r="E1571" s="958">
        <v>1</v>
      </c>
      <c r="F1571" t="s">
        <v>439</v>
      </c>
      <c r="G1571" s="958">
        <v>182</v>
      </c>
      <c r="H1571" t="s">
        <v>383</v>
      </c>
      <c r="I1571" s="959" t="s">
        <v>488</v>
      </c>
      <c r="J1571" s="959" t="s">
        <v>444</v>
      </c>
      <c r="K1571" s="959" t="s">
        <v>447</v>
      </c>
      <c r="L1571" s="938" t="s">
        <v>91</v>
      </c>
      <c r="M1571" s="959" t="s">
        <v>455</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HUM_ASR_FY_2022</v>
      </c>
      <c r="AB1571" s="958">
        <f t="shared" si="266"/>
        <v>45032</v>
      </c>
      <c r="AC1571" t="str">
        <f t="shared" si="267"/>
        <v>Unaudited</v>
      </c>
    </row>
    <row r="1572" spans="1:29" x14ac:dyDescent="0.25">
      <c r="A1572" t="s">
        <v>420</v>
      </c>
      <c r="B1572" t="s">
        <v>1385</v>
      </c>
      <c r="C1572" t="s">
        <v>1386</v>
      </c>
      <c r="D1572">
        <v>1900</v>
      </c>
      <c r="E1572" s="958">
        <v>1</v>
      </c>
      <c r="F1572" t="s">
        <v>439</v>
      </c>
      <c r="G1572" s="958">
        <v>182</v>
      </c>
      <c r="H1572" t="s">
        <v>383</v>
      </c>
      <c r="I1572" s="959" t="s">
        <v>488</v>
      </c>
      <c r="J1572" s="959" t="s">
        <v>444</v>
      </c>
      <c r="K1572" s="959" t="s">
        <v>448</v>
      </c>
      <c r="L1572" s="938">
        <v>8.1</v>
      </c>
      <c r="M1572" s="959" t="s">
        <v>22</v>
      </c>
      <c r="N1572" s="679">
        <f t="shared" ca="1" si="268"/>
        <v>10330879.259999998</v>
      </c>
      <c r="O1572" s="679">
        <f t="shared" ca="1" si="272"/>
        <v>3764251.9400000004</v>
      </c>
      <c r="P1572" s="679">
        <f t="shared" ca="1" si="272"/>
        <v>791239.54</v>
      </c>
      <c r="Q1572" s="679">
        <f t="shared" ca="1" si="272"/>
        <v>3227176.4999999991</v>
      </c>
      <c r="R1572" s="679">
        <f t="shared" ca="1" si="272"/>
        <v>1210420.94</v>
      </c>
      <c r="S1572" s="679">
        <f t="shared" ca="1" si="272"/>
        <v>8187.78</v>
      </c>
      <c r="T1572" s="679">
        <f t="shared" ca="1" si="272"/>
        <v>47514.500000000007</v>
      </c>
      <c r="U1572" s="679">
        <f t="shared" ca="1" si="272"/>
        <v>0</v>
      </c>
      <c r="V1572" s="679">
        <f t="shared" ca="1" si="270"/>
        <v>674675.61</v>
      </c>
      <c r="W1572" s="679">
        <f t="shared" ca="1" si="262"/>
        <v>0</v>
      </c>
      <c r="X1572" s="679">
        <f t="shared" ca="1" si="271"/>
        <v>8247.9499999999989</v>
      </c>
      <c r="Y1572" s="679">
        <f t="shared" ca="1" si="271"/>
        <v>599164.50000000012</v>
      </c>
      <c r="Z1572" s="679">
        <f t="shared" ca="1" si="271"/>
        <v>0</v>
      </c>
      <c r="AA1572" t="str">
        <f t="shared" si="265"/>
        <v>HUM_ASR_FY_2022</v>
      </c>
      <c r="AB1572" s="958">
        <f t="shared" si="266"/>
        <v>45032</v>
      </c>
      <c r="AC1572" t="str">
        <f t="shared" si="267"/>
        <v>Unaudited</v>
      </c>
    </row>
    <row r="1573" spans="1:29" x14ac:dyDescent="0.25">
      <c r="A1573" t="s">
        <v>420</v>
      </c>
      <c r="B1573" t="s">
        <v>1385</v>
      </c>
      <c r="C1573" t="s">
        <v>1386</v>
      </c>
      <c r="D1573">
        <v>1900</v>
      </c>
      <c r="E1573" s="958">
        <v>1</v>
      </c>
      <c r="F1573" t="s">
        <v>439</v>
      </c>
      <c r="G1573" s="958">
        <v>182</v>
      </c>
      <c r="H1573" t="s">
        <v>383</v>
      </c>
      <c r="I1573" s="966" t="s">
        <v>488</v>
      </c>
      <c r="J1573" s="966" t="s">
        <v>444</v>
      </c>
      <c r="K1573" s="966" t="s">
        <v>448</v>
      </c>
      <c r="L1573" s="946" t="s">
        <v>112</v>
      </c>
      <c r="M1573" s="966" t="s">
        <v>443</v>
      </c>
      <c r="N1573" s="679">
        <f t="shared" ca="1" si="268"/>
        <v>107610.9</v>
      </c>
      <c r="O1573" s="679">
        <f t="shared" ca="1" si="272"/>
        <v>0</v>
      </c>
      <c r="P1573" s="679">
        <f t="shared" ca="1" si="272"/>
        <v>0</v>
      </c>
      <c r="Q1573" s="679">
        <f t="shared" ca="1" si="272"/>
        <v>49267.199999999997</v>
      </c>
      <c r="R1573" s="679">
        <f t="shared" ca="1" si="272"/>
        <v>58343.7</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HUM_ASR_FY_2022</v>
      </c>
      <c r="AB1573" s="958">
        <f t="shared" si="266"/>
        <v>45032</v>
      </c>
      <c r="AC1573" t="str">
        <f t="shared" si="267"/>
        <v>Unaudited</v>
      </c>
    </row>
    <row r="1574" spans="1:29" x14ac:dyDescent="0.25">
      <c r="A1574" t="s">
        <v>420</v>
      </c>
      <c r="B1574" t="s">
        <v>1385</v>
      </c>
      <c r="C1574" t="s">
        <v>1386</v>
      </c>
      <c r="D1574">
        <v>1900</v>
      </c>
      <c r="E1574" s="958">
        <v>1</v>
      </c>
      <c r="F1574" t="s">
        <v>439</v>
      </c>
      <c r="G1574" s="958">
        <v>182</v>
      </c>
      <c r="H1574" t="s">
        <v>383</v>
      </c>
      <c r="I1574" s="938" t="s">
        <v>488</v>
      </c>
      <c r="J1574" s="938" t="s">
        <v>444</v>
      </c>
      <c r="K1574" s="938" t="s">
        <v>448</v>
      </c>
      <c r="L1574" s="938" t="s">
        <v>114</v>
      </c>
      <c r="M1574" s="959" t="s">
        <v>157</v>
      </c>
      <c r="N1574" s="679">
        <f t="shared" ca="1" si="268"/>
        <v>2.3296285727716994</v>
      </c>
      <c r="O1574" s="679">
        <f t="shared" ca="1" si="272"/>
        <v>0.84884438718484279</v>
      </c>
      <c r="P1574" s="679">
        <f t="shared" ca="1" si="272"/>
        <v>0.17842568806585163</v>
      </c>
      <c r="Q1574" s="679">
        <f t="shared" ca="1" si="272"/>
        <v>0.72773308007641602</v>
      </c>
      <c r="R1574" s="679">
        <f t="shared" ca="1" si="272"/>
        <v>0.27295171455766087</v>
      </c>
      <c r="S1574" s="679">
        <f t="shared" ca="1" si="272"/>
        <v>1.8463565157926997E-3</v>
      </c>
      <c r="T1574" s="679">
        <f t="shared" ca="1" si="272"/>
        <v>1.0714590117178558E-2</v>
      </c>
      <c r="U1574" s="679">
        <f t="shared" ca="1" si="272"/>
        <v>0</v>
      </c>
      <c r="V1574" s="679">
        <f t="shared" ca="1" si="270"/>
        <v>0.15214034922407715</v>
      </c>
      <c r="W1574" s="679">
        <f t="shared" ca="1" si="262"/>
        <v>0</v>
      </c>
      <c r="X1574" s="679">
        <f t="shared" ca="1" si="271"/>
        <v>1.8599249399021953E-3</v>
      </c>
      <c r="Y1574" s="679">
        <f t="shared" ca="1" si="271"/>
        <v>0.13511248208997742</v>
      </c>
      <c r="Z1574" s="679">
        <f t="shared" ca="1" si="271"/>
        <v>0</v>
      </c>
      <c r="AA1574" t="str">
        <f t="shared" si="265"/>
        <v>HUM_ASR_FY_2022</v>
      </c>
      <c r="AB1574" s="958">
        <f t="shared" si="266"/>
        <v>45032</v>
      </c>
      <c r="AC1574" t="str">
        <f t="shared" si="267"/>
        <v>Unaudited</v>
      </c>
    </row>
    <row r="1575" spans="1:29" x14ac:dyDescent="0.25">
      <c r="A1575" t="s">
        <v>420</v>
      </c>
      <c r="B1575" t="s">
        <v>1385</v>
      </c>
      <c r="C1575" t="s">
        <v>1386</v>
      </c>
      <c r="D1575">
        <v>1900</v>
      </c>
      <c r="E1575" s="958">
        <v>1</v>
      </c>
      <c r="F1575" t="s">
        <v>439</v>
      </c>
      <c r="G1575" s="958">
        <v>182</v>
      </c>
      <c r="H1575" t="s">
        <v>383</v>
      </c>
      <c r="I1575" s="938" t="s">
        <v>488</v>
      </c>
      <c r="J1575" s="938" t="s">
        <v>444</v>
      </c>
      <c r="K1575" s="938" t="s">
        <v>448</v>
      </c>
      <c r="L1575" s="944" t="s">
        <v>115</v>
      </c>
      <c r="M1575" s="960" t="s">
        <v>113</v>
      </c>
      <c r="N1575" s="679">
        <f t="shared" ca="1" si="268"/>
        <v>-33395.500000000007</v>
      </c>
      <c r="O1575" s="679">
        <f t="shared" ca="1" si="272"/>
        <v>-12168.284276537954</v>
      </c>
      <c r="P1575" s="679">
        <f t="shared" ca="1" si="272"/>
        <v>-2557.7532553671531</v>
      </c>
      <c r="Q1575" s="679">
        <f t="shared" ca="1" si="272"/>
        <v>-10432.13942331468</v>
      </c>
      <c r="R1575" s="679">
        <f t="shared" ca="1" si="272"/>
        <v>-3912.7949794439864</v>
      </c>
      <c r="S1575" s="679">
        <f t="shared" ca="1" si="272"/>
        <v>-26.467738138099204</v>
      </c>
      <c r="T1575" s="679">
        <f t="shared" ca="1" si="272"/>
        <v>-153.59491141221611</v>
      </c>
      <c r="U1575" s="679">
        <f t="shared" ca="1" si="272"/>
        <v>0</v>
      </c>
      <c r="V1575" s="679">
        <f t="shared" ca="1" si="270"/>
        <v>-2180.9498268935345</v>
      </c>
      <c r="W1575" s="679">
        <f t="shared" ca="1" si="262"/>
        <v>0</v>
      </c>
      <c r="X1575" s="679">
        <f t="shared" ca="1" si="271"/>
        <v>-26.662243095947286</v>
      </c>
      <c r="Y1575" s="679">
        <f t="shared" ca="1" si="271"/>
        <v>-1936.8533457964359</v>
      </c>
      <c r="Z1575" s="679">
        <f t="shared" ca="1" si="271"/>
        <v>0</v>
      </c>
      <c r="AA1575" t="str">
        <f t="shared" si="265"/>
        <v>HUM_ASR_FY_2022</v>
      </c>
      <c r="AB1575" s="958">
        <f t="shared" si="266"/>
        <v>45032</v>
      </c>
      <c r="AC1575" t="str">
        <f t="shared" si="267"/>
        <v>Unaudited</v>
      </c>
    </row>
    <row r="1576" spans="1:29" x14ac:dyDescent="0.25">
      <c r="A1576" t="s">
        <v>420</v>
      </c>
      <c r="B1576" t="s">
        <v>1385</v>
      </c>
      <c r="C1576" t="s">
        <v>1386</v>
      </c>
      <c r="D1576">
        <v>1900</v>
      </c>
      <c r="E1576" s="958">
        <v>1</v>
      </c>
      <c r="F1576" t="s">
        <v>439</v>
      </c>
      <c r="G1576" s="958">
        <v>182</v>
      </c>
      <c r="H1576" t="s">
        <v>383</v>
      </c>
      <c r="I1576" s="959" t="s">
        <v>488</v>
      </c>
      <c r="J1576" s="959" t="s">
        <v>444</v>
      </c>
      <c r="K1576" s="959" t="s">
        <v>448</v>
      </c>
      <c r="L1576" s="938" t="s">
        <v>116</v>
      </c>
      <c r="M1576" s="959" t="s">
        <v>158</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HUM_ASR_FY_2022</v>
      </c>
      <c r="AB1576" s="958">
        <f t="shared" si="266"/>
        <v>45032</v>
      </c>
      <c r="AC1576" t="str">
        <f t="shared" si="267"/>
        <v>Unaudited</v>
      </c>
    </row>
    <row r="1577" spans="1:29" x14ac:dyDescent="0.25">
      <c r="A1577" t="s">
        <v>420</v>
      </c>
      <c r="B1577" t="s">
        <v>1385</v>
      </c>
      <c r="C1577" t="s">
        <v>1386</v>
      </c>
      <c r="D1577">
        <v>1900</v>
      </c>
      <c r="E1577" s="958">
        <v>1</v>
      </c>
      <c r="F1577" t="s">
        <v>439</v>
      </c>
      <c r="G1577" s="958">
        <v>182</v>
      </c>
      <c r="H1577" t="s">
        <v>383</v>
      </c>
      <c r="I1577" s="938" t="s">
        <v>488</v>
      </c>
      <c r="J1577" s="938" t="s">
        <v>444</v>
      </c>
      <c r="K1577" s="938" t="s">
        <v>448</v>
      </c>
      <c r="L1577" s="938" t="s">
        <v>159</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HUM_ASR_FY_2022</v>
      </c>
      <c r="AB1577" s="958">
        <f t="shared" si="266"/>
        <v>45032</v>
      </c>
      <c r="AC1577" t="str">
        <f t="shared" si="267"/>
        <v>Unaudited</v>
      </c>
    </row>
    <row r="1578" spans="1:29" x14ac:dyDescent="0.25">
      <c r="A1578" t="s">
        <v>420</v>
      </c>
      <c r="B1578" t="s">
        <v>1385</v>
      </c>
      <c r="C1578" t="s">
        <v>1386</v>
      </c>
      <c r="D1578">
        <v>1900</v>
      </c>
      <c r="E1578" s="958">
        <v>1</v>
      </c>
      <c r="F1578" t="s">
        <v>439</v>
      </c>
      <c r="G1578" s="958">
        <v>182</v>
      </c>
      <c r="H1578" t="s">
        <v>383</v>
      </c>
      <c r="I1578" s="938" t="s">
        <v>488</v>
      </c>
      <c r="J1578" s="938" t="s">
        <v>444</v>
      </c>
      <c r="K1578" s="938" t="s">
        <v>448</v>
      </c>
      <c r="L1578" s="938" t="s">
        <v>442</v>
      </c>
      <c r="M1578" s="959" t="s">
        <v>456</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HUM_ASR_FY_2022</v>
      </c>
      <c r="AB1578" s="958">
        <f t="shared" si="266"/>
        <v>45032</v>
      </c>
      <c r="AC1578" t="str">
        <f t="shared" si="267"/>
        <v>Unaudited</v>
      </c>
    </row>
    <row r="1579" spans="1:29" ht="30" x14ac:dyDescent="0.25">
      <c r="A1579" t="s">
        <v>420</v>
      </c>
      <c r="B1579" t="s">
        <v>1385</v>
      </c>
      <c r="C1579" t="s">
        <v>1386</v>
      </c>
      <c r="D1579">
        <v>1900</v>
      </c>
      <c r="E1579" s="958">
        <v>1</v>
      </c>
      <c r="F1579" t="s">
        <v>439</v>
      </c>
      <c r="G1579" s="958">
        <v>182</v>
      </c>
      <c r="H1579" t="s">
        <v>383</v>
      </c>
      <c r="I1579" s="959" t="s">
        <v>488</v>
      </c>
      <c r="J1579" s="959" t="s">
        <v>444</v>
      </c>
      <c r="K1579" s="959" t="s">
        <v>449</v>
      </c>
      <c r="L1579" s="938">
        <v>9.1</v>
      </c>
      <c r="M1579" s="959" t="s">
        <v>185</v>
      </c>
      <c r="N1579" s="679">
        <f t="shared" ca="1" si="268"/>
        <v>171234.43</v>
      </c>
      <c r="O1579" s="679">
        <f t="shared" ca="1" si="272"/>
        <v>76607.259999999995</v>
      </c>
      <c r="P1579" s="679">
        <f t="shared" ca="1" si="272"/>
        <v>330.36</v>
      </c>
      <c r="Q1579" s="679">
        <f t="shared" ca="1" si="272"/>
        <v>16610.98</v>
      </c>
      <c r="R1579" s="679">
        <f t="shared" ca="1" si="272"/>
        <v>0</v>
      </c>
      <c r="S1579" s="679">
        <f t="shared" ca="1" si="272"/>
        <v>1571.18</v>
      </c>
      <c r="T1579" s="679">
        <f t="shared" ca="1" si="272"/>
        <v>76114.649999999994</v>
      </c>
      <c r="U1579" s="679">
        <f t="shared" ca="1" si="272"/>
        <v>0</v>
      </c>
      <c r="V1579" s="679">
        <f t="shared" ca="1" si="270"/>
        <v>0</v>
      </c>
      <c r="W1579" s="679">
        <f t="shared" ca="1" si="262"/>
        <v>0</v>
      </c>
      <c r="X1579" s="679">
        <f t="shared" ca="1" si="271"/>
        <v>0</v>
      </c>
      <c r="Y1579" s="679">
        <f t="shared" ca="1" si="271"/>
        <v>0</v>
      </c>
      <c r="Z1579" s="679">
        <f t="shared" ca="1" si="271"/>
        <v>0</v>
      </c>
      <c r="AA1579" t="str">
        <f t="shared" si="265"/>
        <v>HUM_ASR_FY_2022</v>
      </c>
      <c r="AB1579" s="958">
        <f t="shared" si="266"/>
        <v>45032</v>
      </c>
      <c r="AC1579" t="str">
        <f t="shared" si="267"/>
        <v>Unaudited</v>
      </c>
    </row>
    <row r="1580" spans="1:29" x14ac:dyDescent="0.25">
      <c r="A1580" t="s">
        <v>420</v>
      </c>
      <c r="B1580" t="s">
        <v>1385</v>
      </c>
      <c r="C1580" t="s">
        <v>1386</v>
      </c>
      <c r="D1580">
        <v>1900</v>
      </c>
      <c r="E1580" s="958">
        <v>1</v>
      </c>
      <c r="F1580" t="s">
        <v>439</v>
      </c>
      <c r="G1580" s="958">
        <v>182</v>
      </c>
      <c r="H1580" t="s">
        <v>383</v>
      </c>
      <c r="I1580" s="959" t="s">
        <v>488</v>
      </c>
      <c r="J1580" s="959" t="s">
        <v>444</v>
      </c>
      <c r="K1580" s="959" t="s">
        <v>449</v>
      </c>
      <c r="L1580" s="954" t="s">
        <v>106</v>
      </c>
      <c r="M1580" s="959" t="s">
        <v>186</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HUM_ASR_FY_2022</v>
      </c>
      <c r="AB1580" s="958">
        <f t="shared" si="266"/>
        <v>45032</v>
      </c>
      <c r="AC1580" t="str">
        <f t="shared" si="267"/>
        <v>Unaudited</v>
      </c>
    </row>
    <row r="1581" spans="1:29" x14ac:dyDescent="0.25">
      <c r="A1581" t="s">
        <v>420</v>
      </c>
      <c r="B1581" t="s">
        <v>1385</v>
      </c>
      <c r="C1581" t="s">
        <v>1386</v>
      </c>
      <c r="D1581">
        <v>1900</v>
      </c>
      <c r="E1581" s="958">
        <v>1</v>
      </c>
      <c r="F1581" t="s">
        <v>439</v>
      </c>
      <c r="G1581" s="958">
        <v>182</v>
      </c>
      <c r="H1581" t="s">
        <v>383</v>
      </c>
      <c r="I1581" s="938" t="s">
        <v>488</v>
      </c>
      <c r="J1581" s="938" t="s">
        <v>444</v>
      </c>
      <c r="K1581" s="938" t="s">
        <v>449</v>
      </c>
      <c r="L1581" s="938" t="s">
        <v>1321</v>
      </c>
      <c r="M1581" s="959" t="s">
        <v>1322</v>
      </c>
      <c r="N1581" s="679">
        <f t="shared" ca="1" si="268"/>
        <v>541005.13</v>
      </c>
      <c r="O1581" s="679">
        <f t="shared" ca="1" si="273"/>
        <v>0</v>
      </c>
      <c r="P1581" s="679">
        <f t="shared" ca="1" si="273"/>
        <v>0</v>
      </c>
      <c r="Q1581" s="679">
        <f t="shared" ca="1" si="273"/>
        <v>236762.28</v>
      </c>
      <c r="R1581" s="679">
        <f t="shared" ca="1" si="273"/>
        <v>10731.42</v>
      </c>
      <c r="S1581" s="679">
        <f t="shared" ca="1" si="273"/>
        <v>293090.27</v>
      </c>
      <c r="T1581" s="679">
        <f t="shared" ca="1" si="273"/>
        <v>0</v>
      </c>
      <c r="U1581" s="679">
        <f t="shared" ca="1" si="273"/>
        <v>421.16</v>
      </c>
      <c r="V1581" s="679">
        <f t="shared" ca="1" si="270"/>
        <v>0</v>
      </c>
      <c r="W1581" s="679">
        <f t="shared" ca="1" si="262"/>
        <v>0</v>
      </c>
      <c r="X1581" s="679">
        <f t="shared" ca="1" si="271"/>
        <v>0</v>
      </c>
      <c r="Y1581" s="679">
        <f t="shared" ca="1" si="271"/>
        <v>0</v>
      </c>
      <c r="Z1581" s="679">
        <f t="shared" ca="1" si="271"/>
        <v>0</v>
      </c>
      <c r="AA1581" t="str">
        <f t="shared" si="265"/>
        <v>HUM_ASR_FY_2022</v>
      </c>
      <c r="AB1581" s="958">
        <f t="shared" si="266"/>
        <v>45032</v>
      </c>
      <c r="AC1581" t="str">
        <f t="shared" si="267"/>
        <v>Unaudited</v>
      </c>
    </row>
    <row r="1582" spans="1:29" x14ac:dyDescent="0.25">
      <c r="A1582" t="s">
        <v>420</v>
      </c>
      <c r="B1582" t="s">
        <v>1385</v>
      </c>
      <c r="C1582" t="s">
        <v>1386</v>
      </c>
      <c r="D1582">
        <v>1900</v>
      </c>
      <c r="E1582" s="958">
        <v>1</v>
      </c>
      <c r="F1582" t="s">
        <v>439</v>
      </c>
      <c r="G1582" s="958">
        <v>182</v>
      </c>
      <c r="H1582" t="s">
        <v>383</v>
      </c>
      <c r="I1582" s="938" t="s">
        <v>488</v>
      </c>
      <c r="J1582" s="938" t="s">
        <v>444</v>
      </c>
      <c r="K1582" s="938" t="s">
        <v>449</v>
      </c>
      <c r="L1582" s="938" t="s">
        <v>107</v>
      </c>
      <c r="M1582" s="959" t="s">
        <v>187</v>
      </c>
      <c r="N1582" s="679">
        <f t="shared" ca="1" si="268"/>
        <v>372144.52999999985</v>
      </c>
      <c r="O1582" s="679">
        <f t="shared" ca="1" si="273"/>
        <v>160061.96999999994</v>
      </c>
      <c r="P1582" s="679">
        <f t="shared" ca="1" si="273"/>
        <v>13781.88</v>
      </c>
      <c r="Q1582" s="679">
        <f t="shared" ca="1" si="273"/>
        <v>148633.91999999998</v>
      </c>
      <c r="R1582" s="679">
        <f t="shared" ca="1" si="273"/>
        <v>39647.629999999997</v>
      </c>
      <c r="S1582" s="679">
        <f t="shared" ca="1" si="273"/>
        <v>2350.3299999999995</v>
      </c>
      <c r="T1582" s="679">
        <f t="shared" ca="1" si="273"/>
        <v>7132.8499999999995</v>
      </c>
      <c r="U1582" s="679">
        <f t="shared" ca="1" si="273"/>
        <v>10.79</v>
      </c>
      <c r="V1582" s="679">
        <f t="shared" ca="1" si="270"/>
        <v>525.16000000000008</v>
      </c>
      <c r="W1582" s="679">
        <f t="shared" ca="1" si="262"/>
        <v>0</v>
      </c>
      <c r="X1582" s="679">
        <f t="shared" ca="1" si="271"/>
        <v>0</v>
      </c>
      <c r="Y1582" s="679">
        <f t="shared" ca="1" si="271"/>
        <v>0</v>
      </c>
      <c r="Z1582" s="679">
        <f t="shared" ca="1" si="271"/>
        <v>0</v>
      </c>
      <c r="AA1582" t="str">
        <f t="shared" si="265"/>
        <v>HUM_ASR_FY_2022</v>
      </c>
      <c r="AB1582" s="958">
        <f t="shared" si="266"/>
        <v>45032</v>
      </c>
      <c r="AC1582" t="str">
        <f t="shared" si="267"/>
        <v>Unaudited</v>
      </c>
    </row>
    <row r="1583" spans="1:29" x14ac:dyDescent="0.25">
      <c r="A1583" t="s">
        <v>420</v>
      </c>
      <c r="B1583" t="s">
        <v>1385</v>
      </c>
      <c r="C1583" t="s">
        <v>1386</v>
      </c>
      <c r="D1583">
        <v>1900</v>
      </c>
      <c r="E1583" s="958">
        <v>1</v>
      </c>
      <c r="F1583" t="s">
        <v>439</v>
      </c>
      <c r="G1583" s="958">
        <v>182</v>
      </c>
      <c r="H1583" t="s">
        <v>383</v>
      </c>
      <c r="I1583" s="938" t="s">
        <v>488</v>
      </c>
      <c r="J1583" s="938" t="s">
        <v>444</v>
      </c>
      <c r="K1583" s="938" t="s">
        <v>449</v>
      </c>
      <c r="L1583" s="938" t="s">
        <v>108</v>
      </c>
      <c r="M1583" s="959" t="s">
        <v>160</v>
      </c>
      <c r="N1583" s="679">
        <f t="shared" ca="1" si="268"/>
        <v>1473434.6200000027</v>
      </c>
      <c r="O1583" s="679">
        <f t="shared" ca="1" si="273"/>
        <v>1070824.8000000033</v>
      </c>
      <c r="P1583" s="679">
        <f t="shared" ca="1" si="273"/>
        <v>79769.80999999991</v>
      </c>
      <c r="Q1583" s="679">
        <f t="shared" ca="1" si="273"/>
        <v>209971.23999999976</v>
      </c>
      <c r="R1583" s="679">
        <f t="shared" ca="1" si="273"/>
        <v>55626.469999999907</v>
      </c>
      <c r="S1583" s="679">
        <f t="shared" ca="1" si="273"/>
        <v>1147.7099999999996</v>
      </c>
      <c r="T1583" s="679">
        <f t="shared" ca="1" si="273"/>
        <v>5506.88</v>
      </c>
      <c r="U1583" s="679">
        <f t="shared" ca="1" si="273"/>
        <v>0</v>
      </c>
      <c r="V1583" s="679">
        <f t="shared" ca="1" si="270"/>
        <v>12623.210000000001</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4784.22</v>
      </c>
      <c r="Y1583" s="679">
        <f t="shared" ca="1" si="271"/>
        <v>33180.28</v>
      </c>
      <c r="Z1583" s="679">
        <f t="shared" ca="1" si="271"/>
        <v>0</v>
      </c>
      <c r="AA1583" t="str">
        <f t="shared" si="265"/>
        <v>HUM_ASR_FY_2022</v>
      </c>
      <c r="AB1583" s="958">
        <f t="shared" si="266"/>
        <v>45032</v>
      </c>
      <c r="AC1583" t="str">
        <f t="shared" si="267"/>
        <v>Unaudited</v>
      </c>
    </row>
    <row r="1584" spans="1:29" x14ac:dyDescent="0.25">
      <c r="A1584" t="s">
        <v>420</v>
      </c>
      <c r="B1584" t="s">
        <v>1385</v>
      </c>
      <c r="C1584" t="s">
        <v>1386</v>
      </c>
      <c r="D1584">
        <v>1900</v>
      </c>
      <c r="E1584" s="958">
        <v>1</v>
      </c>
      <c r="F1584" t="s">
        <v>439</v>
      </c>
      <c r="G1584" s="958">
        <v>182</v>
      </c>
      <c r="H1584" t="s">
        <v>383</v>
      </c>
      <c r="I1584" s="938" t="s">
        <v>488</v>
      </c>
      <c r="J1584" s="938" t="s">
        <v>444</v>
      </c>
      <c r="K1584" s="938" t="s">
        <v>449</v>
      </c>
      <c r="L1584" s="954" t="s">
        <v>109</v>
      </c>
      <c r="M1584" s="959" t="s">
        <v>134</v>
      </c>
      <c r="N1584" s="679">
        <f t="shared" ca="1" si="268"/>
        <v>444159.60646753234</v>
      </c>
      <c r="O1584" s="679">
        <f t="shared" ca="1" si="273"/>
        <v>368263.58049350634</v>
      </c>
      <c r="P1584" s="679">
        <f t="shared" ca="1" si="273"/>
        <v>12555.859861471856</v>
      </c>
      <c r="Q1584" s="679">
        <f t="shared" ca="1" si="273"/>
        <v>29016.94774891773</v>
      </c>
      <c r="R1584" s="679">
        <f t="shared" ca="1" si="273"/>
        <v>6693.6385800865755</v>
      </c>
      <c r="S1584" s="679">
        <f t="shared" ca="1" si="273"/>
        <v>9545.1184242424242</v>
      </c>
      <c r="T1584" s="679">
        <f t="shared" ca="1" si="273"/>
        <v>1234.7385454545458</v>
      </c>
      <c r="U1584" s="679">
        <f t="shared" ca="1" si="273"/>
        <v>97.259393939393945</v>
      </c>
      <c r="V1584" s="679">
        <f t="shared" ca="1" si="270"/>
        <v>1116.3003549783546</v>
      </c>
      <c r="W1584" s="679">
        <f t="shared" ca="1" si="274"/>
        <v>0</v>
      </c>
      <c r="X1584" s="679">
        <f t="shared" ca="1" si="271"/>
        <v>13747.875757575757</v>
      </c>
      <c r="Y1584" s="679">
        <f t="shared" ca="1" si="271"/>
        <v>1888.2873073593075</v>
      </c>
      <c r="Z1584" s="679">
        <f t="shared" ca="1" si="271"/>
        <v>0</v>
      </c>
      <c r="AA1584" t="str">
        <f t="shared" si="265"/>
        <v>HUM_ASR_FY_2022</v>
      </c>
      <c r="AB1584" s="958">
        <f t="shared" si="266"/>
        <v>45032</v>
      </c>
      <c r="AC1584" t="str">
        <f t="shared" si="267"/>
        <v>Unaudited</v>
      </c>
    </row>
    <row r="1585" spans="1:29" x14ac:dyDescent="0.25">
      <c r="A1585" t="s">
        <v>420</v>
      </c>
      <c r="B1585" t="s">
        <v>1385</v>
      </c>
      <c r="C1585" t="s">
        <v>1386</v>
      </c>
      <c r="D1585">
        <v>1900</v>
      </c>
      <c r="E1585" s="958">
        <v>1</v>
      </c>
      <c r="F1585" t="s">
        <v>439</v>
      </c>
      <c r="G1585" s="958">
        <v>182</v>
      </c>
      <c r="H1585" t="s">
        <v>383</v>
      </c>
      <c r="I1585" s="938" t="s">
        <v>488</v>
      </c>
      <c r="J1585" s="938" t="s">
        <v>444</v>
      </c>
      <c r="K1585" s="938" t="s">
        <v>449</v>
      </c>
      <c r="L1585" s="954" t="s">
        <v>110</v>
      </c>
      <c r="M1585" s="959" t="s">
        <v>162</v>
      </c>
      <c r="N1585" s="679">
        <f t="shared" ca="1" si="268"/>
        <v>29789.152880333273</v>
      </c>
      <c r="O1585" s="679">
        <f t="shared" ca="1" si="273"/>
        <v>21649.39200034022</v>
      </c>
      <c r="P1585" s="679">
        <f t="shared" ca="1" si="273"/>
        <v>1612.7455083993686</v>
      </c>
      <c r="Q1585" s="679">
        <f t="shared" ca="1" si="273"/>
        <v>4245.0918988404992</v>
      </c>
      <c r="R1585" s="679">
        <f t="shared" ca="1" si="273"/>
        <v>1124.6277211969311</v>
      </c>
      <c r="S1585" s="679">
        <f t="shared" ca="1" si="273"/>
        <v>23.203817928675534</v>
      </c>
      <c r="T1585" s="679">
        <f t="shared" ca="1" si="273"/>
        <v>111.33530323432292</v>
      </c>
      <c r="U1585" s="679">
        <f t="shared" ca="1" si="273"/>
        <v>0</v>
      </c>
      <c r="V1585" s="679">
        <f t="shared" ca="1" si="270"/>
        <v>255.20964922797256</v>
      </c>
      <c r="W1585" s="679">
        <f t="shared" ca="1" si="274"/>
        <v>0</v>
      </c>
      <c r="X1585" s="679">
        <f t="shared" ca="1" si="271"/>
        <v>96.724930348893096</v>
      </c>
      <c r="Y1585" s="679">
        <f t="shared" ca="1" si="271"/>
        <v>670.82205081638608</v>
      </c>
      <c r="Z1585" s="679">
        <f t="shared" ca="1" si="271"/>
        <v>0</v>
      </c>
      <c r="AA1585" t="str">
        <f t="shared" si="265"/>
        <v>HUM_ASR_FY_2022</v>
      </c>
      <c r="AB1585" s="958">
        <f t="shared" si="266"/>
        <v>45032</v>
      </c>
      <c r="AC1585" t="str">
        <f t="shared" si="267"/>
        <v>Unaudited</v>
      </c>
    </row>
    <row r="1586" spans="1:29" x14ac:dyDescent="0.25">
      <c r="A1586" t="s">
        <v>420</v>
      </c>
      <c r="B1586" t="s">
        <v>1385</v>
      </c>
      <c r="C1586" t="s">
        <v>1386</v>
      </c>
      <c r="D1586">
        <v>1900</v>
      </c>
      <c r="E1586" s="958">
        <v>1</v>
      </c>
      <c r="F1586" t="s">
        <v>439</v>
      </c>
      <c r="G1586" s="958">
        <v>182</v>
      </c>
      <c r="H1586" t="s">
        <v>383</v>
      </c>
      <c r="I1586" s="938" t="s">
        <v>488</v>
      </c>
      <c r="J1586" s="938" t="s">
        <v>444</v>
      </c>
      <c r="K1586" s="938" t="s">
        <v>449</v>
      </c>
      <c r="L1586" s="938" t="s">
        <v>111</v>
      </c>
      <c r="M1586" s="959" t="s">
        <v>463</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HUM_ASR_FY_2022</v>
      </c>
      <c r="AB1586" s="958">
        <f t="shared" si="266"/>
        <v>45032</v>
      </c>
      <c r="AC1586" t="str">
        <f t="shared" si="267"/>
        <v>Unaudited</v>
      </c>
    </row>
    <row r="1587" spans="1:29" x14ac:dyDescent="0.25">
      <c r="A1587" t="s">
        <v>420</v>
      </c>
      <c r="B1587" t="s">
        <v>1385</v>
      </c>
      <c r="C1587" t="s">
        <v>1386</v>
      </c>
      <c r="D1587">
        <v>1900</v>
      </c>
      <c r="E1587" s="958">
        <v>1</v>
      </c>
      <c r="F1587" t="s">
        <v>439</v>
      </c>
      <c r="G1587" s="958">
        <v>182</v>
      </c>
      <c r="H1587" t="s">
        <v>383</v>
      </c>
      <c r="I1587" s="959" t="s">
        <v>488</v>
      </c>
      <c r="J1587" s="959" t="s">
        <v>444</v>
      </c>
      <c r="K1587" s="959" t="s">
        <v>6</v>
      </c>
      <c r="L1587" s="938" t="s">
        <v>117</v>
      </c>
      <c r="M1587" s="959" t="s">
        <v>188</v>
      </c>
      <c r="N1587" s="679">
        <f t="shared" ca="1" si="268"/>
        <v>618107.51999999955</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207405.01999999973</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45850.829999999994</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197302.88</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50344.389999999992</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8331.2900000000009</v>
      </c>
      <c r="T1587" s="679">
        <f t="shared" ca="1" si="275"/>
        <v>552.41999999999996</v>
      </c>
      <c r="U1587" s="679">
        <f t="shared" ca="1" si="275"/>
        <v>107.38000000000001</v>
      </c>
      <c r="V1587" s="679">
        <f t="shared" ca="1" si="275"/>
        <v>5546.7499999999991</v>
      </c>
      <c r="W1587" s="679">
        <f t="shared" ca="1" si="274"/>
        <v>0</v>
      </c>
      <c r="X1587" s="679">
        <f t="shared" ca="1" si="275"/>
        <v>74087.499999999709</v>
      </c>
      <c r="Y1587" s="679">
        <f t="shared" ca="1" si="275"/>
        <v>28579.06000000003</v>
      </c>
      <c r="Z1587" s="679">
        <f t="shared" ca="1" si="275"/>
        <v>0</v>
      </c>
      <c r="AA1587" t="str">
        <f t="shared" si="265"/>
        <v>HUM_ASR_FY_2022</v>
      </c>
      <c r="AB1587" s="958">
        <f t="shared" si="266"/>
        <v>45032</v>
      </c>
      <c r="AC1587" t="str">
        <f t="shared" si="267"/>
        <v>Unaudited</v>
      </c>
    </row>
    <row r="1588" spans="1:29" x14ac:dyDescent="0.25">
      <c r="A1588" t="s">
        <v>420</v>
      </c>
      <c r="B1588" t="s">
        <v>1385</v>
      </c>
      <c r="C1588" t="s">
        <v>1386</v>
      </c>
      <c r="D1588">
        <v>1900</v>
      </c>
      <c r="E1588" s="958">
        <v>1</v>
      </c>
      <c r="F1588" t="s">
        <v>439</v>
      </c>
      <c r="G1588" s="958">
        <v>182</v>
      </c>
      <c r="H1588" t="s">
        <v>383</v>
      </c>
      <c r="I1588" s="938" t="s">
        <v>488</v>
      </c>
      <c r="J1588" s="938" t="s">
        <v>444</v>
      </c>
      <c r="K1588" s="938" t="s">
        <v>6</v>
      </c>
      <c r="L1588" s="938" t="s">
        <v>45</v>
      </c>
      <c r="M1588" s="959" t="s">
        <v>163</v>
      </c>
      <c r="N1588" s="679">
        <f t="shared" ca="1" si="268"/>
        <v>68907.533532467525</v>
      </c>
      <c r="O1588" s="679">
        <f t="shared" ca="1" si="275"/>
        <v>49398.069506493506</v>
      </c>
      <c r="P1588" s="679">
        <f t="shared" ca="1" si="275"/>
        <v>2785.9701385281387</v>
      </c>
      <c r="Q1588" s="679">
        <f t="shared" ca="1" si="275"/>
        <v>6913.5622510822514</v>
      </c>
      <c r="R1588" s="679">
        <f t="shared" ca="1" si="275"/>
        <v>1761.4114199134201</v>
      </c>
      <c r="S1588" s="679">
        <f t="shared" ca="1" si="275"/>
        <v>2967.3315757575756</v>
      </c>
      <c r="T1588" s="679">
        <f t="shared" ca="1" si="275"/>
        <v>70.561454545454538</v>
      </c>
      <c r="U1588" s="679">
        <f t="shared" ca="1" si="275"/>
        <v>16.480606060606064</v>
      </c>
      <c r="V1588" s="679">
        <f t="shared" ca="1" si="275"/>
        <v>173.47964502164501</v>
      </c>
      <c r="W1588" s="679">
        <f t="shared" ca="1" si="274"/>
        <v>0</v>
      </c>
      <c r="X1588" s="679">
        <f t="shared" ca="1" si="275"/>
        <v>4282.8242424242417</v>
      </c>
      <c r="Y1588" s="679">
        <f t="shared" ca="1" si="275"/>
        <v>537.84269264069258</v>
      </c>
      <c r="Z1588" s="679">
        <f t="shared" ca="1" si="275"/>
        <v>0</v>
      </c>
      <c r="AA1588" t="str">
        <f t="shared" si="265"/>
        <v>HUM_ASR_FY_2022</v>
      </c>
      <c r="AB1588" s="958">
        <f t="shared" si="266"/>
        <v>45032</v>
      </c>
      <c r="AC1588" t="str">
        <f t="shared" si="267"/>
        <v>Unaudited</v>
      </c>
    </row>
    <row r="1589" spans="1:29" x14ac:dyDescent="0.25">
      <c r="A1589" t="s">
        <v>420</v>
      </c>
      <c r="B1589" t="s">
        <v>1385</v>
      </c>
      <c r="C1589" t="s">
        <v>1386</v>
      </c>
      <c r="D1589">
        <v>1900</v>
      </c>
      <c r="E1589" s="958">
        <v>1</v>
      </c>
      <c r="F1589" t="s">
        <v>439</v>
      </c>
      <c r="G1589" s="958">
        <v>182</v>
      </c>
      <c r="H1589" t="s">
        <v>383</v>
      </c>
      <c r="I1589" s="938" t="s">
        <v>488</v>
      </c>
      <c r="J1589" s="938" t="s">
        <v>444</v>
      </c>
      <c r="K1589" s="938" t="s">
        <v>6</v>
      </c>
      <c r="L1589" s="938" t="s">
        <v>46</v>
      </c>
      <c r="M1589" s="959" t="s">
        <v>164</v>
      </c>
      <c r="N1589" s="679">
        <f t="shared" ca="1" si="268"/>
        <v>6205.5729591843447</v>
      </c>
      <c r="O1589" s="679">
        <f t="shared" ca="1" si="275"/>
        <v>2082.2703851121041</v>
      </c>
      <c r="P1589" s="679">
        <f t="shared" ca="1" si="275"/>
        <v>460.32552848436228</v>
      </c>
      <c r="Q1589" s="679">
        <f t="shared" ca="1" si="275"/>
        <v>1980.8486020315604</v>
      </c>
      <c r="R1589" s="679">
        <f t="shared" ca="1" si="275"/>
        <v>505.43922395674946</v>
      </c>
      <c r="S1589" s="679">
        <f t="shared" ca="1" si="275"/>
        <v>83.64309811199675</v>
      </c>
      <c r="T1589" s="679">
        <f t="shared" ca="1" si="275"/>
        <v>5.5460943334140609</v>
      </c>
      <c r="U1589" s="679">
        <f t="shared" ca="1" si="275"/>
        <v>1.0780558443249737</v>
      </c>
      <c r="V1589" s="679">
        <f t="shared" ca="1" si="275"/>
        <v>55.687337069375545</v>
      </c>
      <c r="W1589" s="679">
        <f t="shared" ca="1" si="274"/>
        <v>0</v>
      </c>
      <c r="X1589" s="679">
        <f t="shared" ca="1" si="275"/>
        <v>743.81134630681856</v>
      </c>
      <c r="Y1589" s="679">
        <f t="shared" ca="1" si="275"/>
        <v>286.92328793363856</v>
      </c>
      <c r="Z1589" s="679">
        <f t="shared" ca="1" si="275"/>
        <v>0</v>
      </c>
      <c r="AA1589" t="str">
        <f t="shared" si="265"/>
        <v>HUM_ASR_FY_2022</v>
      </c>
      <c r="AB1589" s="958">
        <f t="shared" si="266"/>
        <v>45032</v>
      </c>
      <c r="AC1589" t="str">
        <f t="shared" si="267"/>
        <v>Unaudited</v>
      </c>
    </row>
    <row r="1590" spans="1:29" x14ac:dyDescent="0.25">
      <c r="A1590" t="s">
        <v>420</v>
      </c>
      <c r="B1590" t="s">
        <v>1385</v>
      </c>
      <c r="C1590" t="s">
        <v>1386</v>
      </c>
      <c r="D1590">
        <v>1900</v>
      </c>
      <c r="E1590" s="958">
        <v>1</v>
      </c>
      <c r="F1590" t="s">
        <v>439</v>
      </c>
      <c r="G1590" s="958">
        <v>182</v>
      </c>
      <c r="H1590" t="s">
        <v>383</v>
      </c>
      <c r="I1590" s="938" t="s">
        <v>488</v>
      </c>
      <c r="J1590" s="938" t="s">
        <v>444</v>
      </c>
      <c r="K1590" s="938" t="s">
        <v>6</v>
      </c>
      <c r="L1590" s="938" t="s">
        <v>165</v>
      </c>
      <c r="M1590" s="959" t="s">
        <v>461</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HUM_ASR_FY_2022</v>
      </c>
      <c r="AB1590" s="958">
        <f t="shared" si="266"/>
        <v>45032</v>
      </c>
      <c r="AC1590" t="str">
        <f t="shared" si="267"/>
        <v>Unaudited</v>
      </c>
    </row>
    <row r="1591" spans="1:29" x14ac:dyDescent="0.25">
      <c r="A1591" t="s">
        <v>420</v>
      </c>
      <c r="B1591" t="s">
        <v>1385</v>
      </c>
      <c r="C1591" t="s">
        <v>1386</v>
      </c>
      <c r="D1591">
        <v>1900</v>
      </c>
      <c r="E1591" s="958">
        <v>1</v>
      </c>
      <c r="F1591" t="s">
        <v>439</v>
      </c>
      <c r="G1591" s="958">
        <v>182</v>
      </c>
      <c r="H1591" t="s">
        <v>383</v>
      </c>
      <c r="I1591" s="959" t="s">
        <v>488</v>
      </c>
      <c r="J1591" s="959" t="s">
        <v>444</v>
      </c>
      <c r="K1591" s="959" t="s">
        <v>434</v>
      </c>
      <c r="L1591" s="938" t="s">
        <v>120</v>
      </c>
      <c r="M1591" s="959" t="s">
        <v>32</v>
      </c>
      <c r="N1591" s="679">
        <f t="shared" ca="1" si="268"/>
        <v>-19471.97090909092</v>
      </c>
      <c r="O1591" s="679">
        <f t="shared" ca="1" si="275"/>
        <v>-10328.235564971526</v>
      </c>
      <c r="P1591" s="679">
        <f t="shared" ca="1" si="275"/>
        <v>-858.14352983495053</v>
      </c>
      <c r="Q1591" s="679">
        <f t="shared" ca="1" si="275"/>
        <v>-4995.350755630363</v>
      </c>
      <c r="R1591" s="679">
        <f t="shared" ca="1" si="275"/>
        <v>-1414.0501152337781</v>
      </c>
      <c r="S1591" s="679">
        <f t="shared" ca="1" si="275"/>
        <v>-305.47582860222133</v>
      </c>
      <c r="T1591" s="679">
        <f t="shared" ca="1" si="275"/>
        <v>-128.07533883697883</v>
      </c>
      <c r="U1591" s="679">
        <f t="shared" ca="1" si="275"/>
        <v>-0.78455122113419007</v>
      </c>
      <c r="V1591" s="679">
        <f t="shared" ca="1" si="275"/>
        <v>-387.56494980300585</v>
      </c>
      <c r="W1591" s="679">
        <f t="shared" ca="1" si="274"/>
        <v>0</v>
      </c>
      <c r="X1591" s="679">
        <f t="shared" ca="1" si="275"/>
        <v>-262.99354067348287</v>
      </c>
      <c r="Y1591" s="679">
        <f t="shared" ca="1" si="275"/>
        <v>-791.29673428347689</v>
      </c>
      <c r="Z1591" s="679">
        <f t="shared" ca="1" si="275"/>
        <v>0</v>
      </c>
      <c r="AA1591" t="str">
        <f t="shared" si="265"/>
        <v>HUM_ASR_FY_2022</v>
      </c>
      <c r="AB1591" s="958">
        <f t="shared" si="266"/>
        <v>45032</v>
      </c>
      <c r="AC1591" t="str">
        <f t="shared" si="267"/>
        <v>Unaudited</v>
      </c>
    </row>
    <row r="1592" spans="1:29" x14ac:dyDescent="0.25">
      <c r="A1592" t="s">
        <v>420</v>
      </c>
      <c r="B1592" t="s">
        <v>1385</v>
      </c>
      <c r="C1592" t="s">
        <v>1386</v>
      </c>
      <c r="D1592">
        <v>1900</v>
      </c>
      <c r="E1592" s="958">
        <v>1</v>
      </c>
      <c r="F1592" t="s">
        <v>439</v>
      </c>
      <c r="G1592" s="958">
        <v>182</v>
      </c>
      <c r="H1592" t="s">
        <v>383</v>
      </c>
      <c r="I1592" s="959" t="s">
        <v>488</v>
      </c>
      <c r="J1592" s="959" t="s">
        <v>444</v>
      </c>
      <c r="K1592" s="959" t="s">
        <v>434</v>
      </c>
      <c r="L1592" s="938" t="s">
        <v>943</v>
      </c>
      <c r="M1592" s="959" t="s">
        <v>935</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HUM_ASR_FY_2022</v>
      </c>
      <c r="AB1592" s="958">
        <f t="shared" si="266"/>
        <v>45032</v>
      </c>
      <c r="AC1592" t="str">
        <f t="shared" si="267"/>
        <v>Unaudited</v>
      </c>
    </row>
    <row r="1593" spans="1:29" x14ac:dyDescent="0.25">
      <c r="A1593" t="s">
        <v>420</v>
      </c>
      <c r="B1593" t="s">
        <v>1385</v>
      </c>
      <c r="C1593" t="s">
        <v>1386</v>
      </c>
      <c r="D1593">
        <v>1900</v>
      </c>
      <c r="E1593" s="958">
        <v>1</v>
      </c>
      <c r="F1593" t="s">
        <v>439</v>
      </c>
      <c r="G1593" s="958">
        <v>182</v>
      </c>
      <c r="H1593" t="s">
        <v>383</v>
      </c>
      <c r="I1593" s="959" t="s">
        <v>488</v>
      </c>
      <c r="J1593" s="959" t="s">
        <v>444</v>
      </c>
      <c r="K1593" s="959" t="s">
        <v>434</v>
      </c>
      <c r="L1593" s="938" t="s">
        <v>167</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HUM_ASR_FY_2022</v>
      </c>
      <c r="AB1593" s="958">
        <f t="shared" si="266"/>
        <v>45032</v>
      </c>
      <c r="AC1593" t="str">
        <f t="shared" si="267"/>
        <v>Unaudited</v>
      </c>
    </row>
    <row r="1594" spans="1:29" x14ac:dyDescent="0.25">
      <c r="A1594" t="s">
        <v>420</v>
      </c>
      <c r="B1594" t="s">
        <v>1385</v>
      </c>
      <c r="C1594" t="s">
        <v>1386</v>
      </c>
      <c r="D1594">
        <v>1900</v>
      </c>
      <c r="E1594" s="958">
        <v>1</v>
      </c>
      <c r="F1594" t="s">
        <v>439</v>
      </c>
      <c r="G1594" s="958">
        <v>182</v>
      </c>
      <c r="H1594" t="s">
        <v>383</v>
      </c>
      <c r="I1594" s="959" t="s">
        <v>488</v>
      </c>
      <c r="J1594" s="959" t="s">
        <v>444</v>
      </c>
      <c r="K1594" s="959" t="s">
        <v>434</v>
      </c>
      <c r="L1594" s="938" t="s">
        <v>168</v>
      </c>
      <c r="M1594" s="959" t="s">
        <v>329</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HUM_ASR_FY_2022</v>
      </c>
      <c r="AB1594" s="958">
        <f t="shared" si="266"/>
        <v>45032</v>
      </c>
      <c r="AC1594" t="str">
        <f t="shared" si="267"/>
        <v>Unaudited</v>
      </c>
    </row>
    <row r="1595" spans="1:29" x14ac:dyDescent="0.25">
      <c r="A1595" t="s">
        <v>420</v>
      </c>
      <c r="B1595" t="s">
        <v>1385</v>
      </c>
      <c r="C1595" t="s">
        <v>1386</v>
      </c>
      <c r="D1595">
        <v>1900</v>
      </c>
      <c r="E1595" s="958">
        <v>1</v>
      </c>
      <c r="F1595" t="s">
        <v>439</v>
      </c>
      <c r="G1595" s="958">
        <v>182</v>
      </c>
      <c r="H1595" t="s">
        <v>383</v>
      </c>
      <c r="I1595" s="959" t="s">
        <v>488</v>
      </c>
      <c r="J1595" s="959" t="s">
        <v>450</v>
      </c>
      <c r="K1595" s="959" t="s">
        <v>435</v>
      </c>
      <c r="L1595" s="954" t="s">
        <v>121</v>
      </c>
      <c r="M1595" s="959" t="s">
        <v>27</v>
      </c>
      <c r="N1595" s="679">
        <f t="shared" ca="1" si="268"/>
        <v>3981865.4019274698</v>
      </c>
      <c r="O1595" s="679">
        <f t="shared" ca="1" si="275"/>
        <v>-5378.6047949072563</v>
      </c>
      <c r="P1595" s="679">
        <f t="shared" ca="1" si="275"/>
        <v>3987244.0067223771</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HUM_ASR_FY_2022</v>
      </c>
      <c r="AB1595" s="958">
        <f t="shared" si="266"/>
        <v>45032</v>
      </c>
      <c r="AC1595" t="str">
        <f t="shared" si="267"/>
        <v>Unaudited</v>
      </c>
    </row>
    <row r="1596" spans="1:29" x14ac:dyDescent="0.25">
      <c r="A1596" t="s">
        <v>420</v>
      </c>
      <c r="B1596" t="s">
        <v>1385</v>
      </c>
      <c r="C1596" t="s">
        <v>1386</v>
      </c>
      <c r="D1596">
        <v>1900</v>
      </c>
      <c r="E1596" s="958">
        <v>1</v>
      </c>
      <c r="F1596" t="s">
        <v>439</v>
      </c>
      <c r="G1596" s="958">
        <v>182</v>
      </c>
      <c r="H1596" t="s">
        <v>383</v>
      </c>
      <c r="I1596" s="959" t="s">
        <v>488</v>
      </c>
      <c r="J1596" s="959" t="s">
        <v>450</v>
      </c>
      <c r="K1596" s="959" t="s">
        <v>435</v>
      </c>
      <c r="L1596" s="938" t="s">
        <v>122</v>
      </c>
      <c r="M1596" s="959" t="s">
        <v>97</v>
      </c>
      <c r="N1596" s="679">
        <f t="shared" ca="1" si="268"/>
        <v>234339.05108295637</v>
      </c>
      <c r="O1596" s="679">
        <f t="shared" ca="1" si="275"/>
        <v>0</v>
      </c>
      <c r="P1596" s="679">
        <f t="shared" ca="1" si="275"/>
        <v>234339.05108295637</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HUM_ASR_FY_2022</v>
      </c>
      <c r="AB1596" s="958">
        <f t="shared" si="266"/>
        <v>45032</v>
      </c>
      <c r="AC1596" t="str">
        <f t="shared" si="267"/>
        <v>Unaudited</v>
      </c>
    </row>
    <row r="1597" spans="1:29" x14ac:dyDescent="0.25">
      <c r="A1597" t="s">
        <v>420</v>
      </c>
      <c r="B1597" t="s">
        <v>1385</v>
      </c>
      <c r="C1597" t="s">
        <v>1386</v>
      </c>
      <c r="D1597">
        <v>1900</v>
      </c>
      <c r="E1597" s="958">
        <v>1</v>
      </c>
      <c r="F1597" t="s">
        <v>439</v>
      </c>
      <c r="G1597" s="958">
        <v>182</v>
      </c>
      <c r="H1597" t="s">
        <v>383</v>
      </c>
      <c r="I1597" s="938" t="s">
        <v>488</v>
      </c>
      <c r="J1597" s="938" t="s">
        <v>450</v>
      </c>
      <c r="K1597" s="938" t="s">
        <v>435</v>
      </c>
      <c r="L1597" s="938" t="s">
        <v>123</v>
      </c>
      <c r="M1597" s="959" t="s">
        <v>98</v>
      </c>
      <c r="N1597" s="679">
        <f t="shared" ca="1" si="268"/>
        <v>335748.30401404633</v>
      </c>
      <c r="O1597" s="679">
        <f t="shared" ca="1" si="275"/>
        <v>0</v>
      </c>
      <c r="P1597" s="679">
        <f t="shared" ca="1" si="275"/>
        <v>335748.30401404633</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HUM_ASR_FY_2022</v>
      </c>
      <c r="AB1597" s="958">
        <f t="shared" si="266"/>
        <v>45032</v>
      </c>
      <c r="AC1597" t="str">
        <f t="shared" si="267"/>
        <v>Unaudited</v>
      </c>
    </row>
    <row r="1598" spans="1:29" x14ac:dyDescent="0.25">
      <c r="A1598" t="s">
        <v>420</v>
      </c>
      <c r="B1598" t="s">
        <v>1385</v>
      </c>
      <c r="C1598" t="s">
        <v>1386</v>
      </c>
      <c r="D1598">
        <v>1900</v>
      </c>
      <c r="E1598" s="958">
        <v>1</v>
      </c>
      <c r="F1598" t="s">
        <v>439</v>
      </c>
      <c r="G1598" s="958">
        <v>182</v>
      </c>
      <c r="H1598" t="s">
        <v>383</v>
      </c>
      <c r="I1598" s="959" t="s">
        <v>488</v>
      </c>
      <c r="J1598" s="959" t="s">
        <v>450</v>
      </c>
      <c r="K1598" s="959" t="s">
        <v>435</v>
      </c>
      <c r="L1598" s="938" t="s">
        <v>124</v>
      </c>
      <c r="M1598" s="959" t="s">
        <v>99</v>
      </c>
      <c r="N1598" s="679">
        <f t="shared" ca="1" si="268"/>
        <v>174253.35346503975</v>
      </c>
      <c r="O1598" s="679">
        <f t="shared" ca="1" si="275"/>
        <v>0</v>
      </c>
      <c r="P1598" s="679">
        <f t="shared" ca="1" si="275"/>
        <v>174253.35346503975</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HUM_ASR_FY_2022</v>
      </c>
      <c r="AB1598" s="958">
        <f t="shared" si="266"/>
        <v>45032</v>
      </c>
      <c r="AC1598" t="str">
        <f t="shared" si="267"/>
        <v>Unaudited</v>
      </c>
    </row>
    <row r="1599" spans="1:29" x14ac:dyDescent="0.25">
      <c r="A1599" t="s">
        <v>420</v>
      </c>
      <c r="B1599" t="s">
        <v>1385</v>
      </c>
      <c r="C1599" t="s">
        <v>1386</v>
      </c>
      <c r="D1599">
        <v>1900</v>
      </c>
      <c r="E1599" s="958">
        <v>1</v>
      </c>
      <c r="F1599" t="s">
        <v>439</v>
      </c>
      <c r="G1599" s="958">
        <v>182</v>
      </c>
      <c r="H1599" t="s">
        <v>383</v>
      </c>
      <c r="I1599" s="938" t="s">
        <v>488</v>
      </c>
      <c r="J1599" s="938" t="s">
        <v>450</v>
      </c>
      <c r="K1599" s="938" t="s">
        <v>435</v>
      </c>
      <c r="L1599" s="938" t="s">
        <v>125</v>
      </c>
      <c r="M1599" s="938" t="s">
        <v>100</v>
      </c>
      <c r="N1599" s="679">
        <f t="shared" ca="1" si="268"/>
        <v>877555.3269771341</v>
      </c>
      <c r="O1599" s="679">
        <f t="shared" ca="1" si="275"/>
        <v>10679.912996661296</v>
      </c>
      <c r="P1599" s="679">
        <f t="shared" ca="1" si="275"/>
        <v>866875.41398047283</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HUM_ASR_FY_2022</v>
      </c>
      <c r="AB1599" s="958">
        <f t="shared" si="266"/>
        <v>45032</v>
      </c>
      <c r="AC1599" t="str">
        <f t="shared" si="267"/>
        <v>Unaudited</v>
      </c>
    </row>
    <row r="1600" spans="1:29" x14ac:dyDescent="0.25">
      <c r="A1600" t="s">
        <v>420</v>
      </c>
      <c r="B1600" t="s">
        <v>1385</v>
      </c>
      <c r="C1600" t="s">
        <v>1386</v>
      </c>
      <c r="D1600">
        <v>1900</v>
      </c>
      <c r="E1600" s="958">
        <v>1</v>
      </c>
      <c r="F1600" t="s">
        <v>439</v>
      </c>
      <c r="G1600" s="958">
        <v>182</v>
      </c>
      <c r="H1600" t="s">
        <v>383</v>
      </c>
      <c r="I1600" s="938" t="s">
        <v>488</v>
      </c>
      <c r="J1600" s="938" t="s">
        <v>450</v>
      </c>
      <c r="K1600" s="938" t="s">
        <v>435</v>
      </c>
      <c r="L1600" s="938" t="s">
        <v>126</v>
      </c>
      <c r="M1600" s="959" t="s">
        <v>28</v>
      </c>
      <c r="N1600" s="679">
        <f t="shared" ca="1" si="268"/>
        <v>24764.964321023683</v>
      </c>
      <c r="O1600" s="679">
        <f t="shared" ca="1" si="275"/>
        <v>0</v>
      </c>
      <c r="P1600" s="679">
        <f t="shared" ca="1" si="275"/>
        <v>24764.964321023683</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HUM_ASR_FY_2022</v>
      </c>
      <c r="AB1600" s="958">
        <f t="shared" si="266"/>
        <v>45032</v>
      </c>
      <c r="AC1600" t="str">
        <f t="shared" si="267"/>
        <v>Unaudited</v>
      </c>
    </row>
    <row r="1601" spans="1:29" x14ac:dyDescent="0.25">
      <c r="A1601" t="s">
        <v>420</v>
      </c>
      <c r="B1601" t="s">
        <v>1385</v>
      </c>
      <c r="C1601" t="s">
        <v>1386</v>
      </c>
      <c r="D1601">
        <v>1900</v>
      </c>
      <c r="E1601" s="958">
        <v>1</v>
      </c>
      <c r="F1601" t="s">
        <v>439</v>
      </c>
      <c r="G1601" s="958">
        <v>182</v>
      </c>
      <c r="H1601" t="s">
        <v>383</v>
      </c>
      <c r="I1601" s="938" t="s">
        <v>488</v>
      </c>
      <c r="J1601" s="938" t="s">
        <v>436</v>
      </c>
      <c r="K1601" s="938" t="s">
        <v>436</v>
      </c>
      <c r="L1601" s="938" t="s">
        <v>128</v>
      </c>
      <c r="M1601" s="959" t="s">
        <v>326</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HUM_ASR_FY_2022</v>
      </c>
      <c r="AB1601" s="958">
        <f t="shared" si="266"/>
        <v>45032</v>
      </c>
      <c r="AC1601" t="str">
        <f t="shared" si="267"/>
        <v>Unaudited</v>
      </c>
    </row>
    <row r="1602" spans="1:29" x14ac:dyDescent="0.25">
      <c r="A1602" t="s">
        <v>420</v>
      </c>
      <c r="B1602" t="s">
        <v>1385</v>
      </c>
      <c r="C1602" t="s">
        <v>1386</v>
      </c>
      <c r="D1602">
        <v>1900</v>
      </c>
      <c r="E1602" s="958">
        <v>1</v>
      </c>
      <c r="F1602" t="s">
        <v>439</v>
      </c>
      <c r="G1602" s="958">
        <v>182</v>
      </c>
      <c r="H1602" t="s">
        <v>383</v>
      </c>
      <c r="I1602" s="938" t="s">
        <v>488</v>
      </c>
      <c r="J1602" s="938" t="s">
        <v>436</v>
      </c>
      <c r="K1602" s="938" t="s">
        <v>436</v>
      </c>
      <c r="L1602" s="938" t="s">
        <v>129</v>
      </c>
      <c r="M1602" s="959" t="s">
        <v>325</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HUM_ASR_FY_2022</v>
      </c>
      <c r="AB1602" s="958">
        <f t="shared" ref="AB1602:AB1665" si="277">file_date</f>
        <v>45032</v>
      </c>
      <c r="AC1602" t="str">
        <f t="shared" ref="AC1602:AC1665" si="278">status</f>
        <v>Unaudited</v>
      </c>
    </row>
    <row r="1603" spans="1:29" ht="30" x14ac:dyDescent="0.25">
      <c r="A1603" t="s">
        <v>420</v>
      </c>
      <c r="B1603" t="s">
        <v>1385</v>
      </c>
      <c r="C1603" t="s">
        <v>1386</v>
      </c>
      <c r="D1603">
        <v>1900</v>
      </c>
      <c r="E1603" s="958">
        <v>1</v>
      </c>
      <c r="F1603" t="s">
        <v>439</v>
      </c>
      <c r="G1603" s="958">
        <v>182</v>
      </c>
      <c r="H1603" t="s">
        <v>383</v>
      </c>
      <c r="I1603" s="938" t="s">
        <v>488</v>
      </c>
      <c r="J1603" s="938" t="s">
        <v>436</v>
      </c>
      <c r="K1603" s="938" t="s">
        <v>436</v>
      </c>
      <c r="L1603" s="944" t="s">
        <v>130</v>
      </c>
      <c r="M1603" s="960" t="s">
        <v>179</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HUM_ASR_FY_2022</v>
      </c>
      <c r="AB1603" s="958">
        <f t="shared" si="277"/>
        <v>45032</v>
      </c>
      <c r="AC1603" t="str">
        <f t="shared" si="278"/>
        <v>Unaudited</v>
      </c>
    </row>
    <row r="1604" spans="1:29" x14ac:dyDescent="0.25">
      <c r="A1604" t="s">
        <v>420</v>
      </c>
      <c r="B1604" t="s">
        <v>1385</v>
      </c>
      <c r="C1604" t="s">
        <v>1386</v>
      </c>
      <c r="D1604">
        <v>1900</v>
      </c>
      <c r="E1604" s="958">
        <v>1</v>
      </c>
      <c r="F1604" t="s">
        <v>439</v>
      </c>
      <c r="G1604" s="958">
        <v>182</v>
      </c>
      <c r="H1604" t="s">
        <v>383</v>
      </c>
      <c r="I1604" s="938" t="s">
        <v>488</v>
      </c>
      <c r="J1604" s="938" t="s">
        <v>436</v>
      </c>
      <c r="K1604" s="938" t="s">
        <v>436</v>
      </c>
      <c r="L1604" s="938" t="s">
        <v>131</v>
      </c>
      <c r="M1604" s="959" t="s">
        <v>494</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HUM_ASR_FY_2022</v>
      </c>
      <c r="AB1604" s="958">
        <f t="shared" si="277"/>
        <v>45032</v>
      </c>
      <c r="AC1604" t="str">
        <f t="shared" si="278"/>
        <v>Unaudited</v>
      </c>
    </row>
    <row r="1605" spans="1:29" x14ac:dyDescent="0.25">
      <c r="A1605" t="s">
        <v>420</v>
      </c>
      <c r="B1605" t="s">
        <v>1385</v>
      </c>
      <c r="C1605" t="s">
        <v>1386</v>
      </c>
      <c r="D1605">
        <v>1900</v>
      </c>
      <c r="E1605" s="958">
        <v>1</v>
      </c>
      <c r="F1605" t="s">
        <v>439</v>
      </c>
      <c r="G1605" s="958">
        <v>182</v>
      </c>
      <c r="H1605" t="s">
        <v>383</v>
      </c>
      <c r="I1605" s="938" t="s">
        <v>488</v>
      </c>
      <c r="J1605" s="938" t="s">
        <v>436</v>
      </c>
      <c r="K1605" s="938" t="s">
        <v>436</v>
      </c>
      <c r="L1605" s="938" t="s">
        <v>132</v>
      </c>
      <c r="M1605" s="959" t="s">
        <v>495</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HUM_ASR_FY_2022</v>
      </c>
      <c r="AB1605" s="958">
        <f t="shared" si="277"/>
        <v>45032</v>
      </c>
      <c r="AC1605" t="str">
        <f t="shared" si="278"/>
        <v>Unaudited</v>
      </c>
    </row>
    <row r="1606" spans="1:29" x14ac:dyDescent="0.25">
      <c r="A1606" t="s">
        <v>420</v>
      </c>
      <c r="B1606" t="s">
        <v>1385</v>
      </c>
      <c r="C1606" t="s">
        <v>1386</v>
      </c>
      <c r="D1606">
        <v>1900</v>
      </c>
      <c r="E1606" s="958">
        <v>1</v>
      </c>
      <c r="F1606" t="s">
        <v>439</v>
      </c>
      <c r="G1606" s="958">
        <v>182</v>
      </c>
      <c r="H1606" t="s">
        <v>383</v>
      </c>
      <c r="I1606" s="938" t="s">
        <v>488</v>
      </c>
      <c r="J1606" s="938" t="s">
        <v>436</v>
      </c>
      <c r="K1606" s="938" t="s">
        <v>436</v>
      </c>
      <c r="L1606" s="938" t="s">
        <v>133</v>
      </c>
      <c r="M1606" s="959" t="s">
        <v>496</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HUM_ASR_FY_2022</v>
      </c>
      <c r="AB1606" s="958">
        <f t="shared" si="277"/>
        <v>45032</v>
      </c>
      <c r="AC1606" t="str">
        <f t="shared" si="278"/>
        <v>Unaudited</v>
      </c>
    </row>
    <row r="1607" spans="1:29" x14ac:dyDescent="0.25">
      <c r="A1607" t="s">
        <v>420</v>
      </c>
      <c r="B1607" t="s">
        <v>1385</v>
      </c>
      <c r="C1607" t="s">
        <v>1386</v>
      </c>
      <c r="D1607">
        <v>1900</v>
      </c>
      <c r="E1607" s="958">
        <v>1</v>
      </c>
      <c r="F1607" t="s">
        <v>439</v>
      </c>
      <c r="G1607" s="958">
        <v>182</v>
      </c>
      <c r="H1607" t="s">
        <v>383</v>
      </c>
      <c r="I1607" s="938" t="s">
        <v>489</v>
      </c>
      <c r="J1607" s="938" t="s">
        <v>26</v>
      </c>
      <c r="K1607" s="938" t="s">
        <v>26</v>
      </c>
      <c r="L1607" s="938" t="s">
        <v>269</v>
      </c>
      <c r="M1607" s="959" t="s">
        <v>26</v>
      </c>
      <c r="N1607" s="679">
        <f t="shared" ca="1" si="268"/>
        <v>2243172.063367506</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HUM_ASR_FY_2022</v>
      </c>
      <c r="AB1607" s="958">
        <f t="shared" si="277"/>
        <v>45032</v>
      </c>
      <c r="AC1607" t="str">
        <f t="shared" si="278"/>
        <v>Unaudited</v>
      </c>
    </row>
    <row r="1608" spans="1:29" x14ac:dyDescent="0.25">
      <c r="A1608" t="s">
        <v>420</v>
      </c>
      <c r="B1608" t="s">
        <v>1385</v>
      </c>
      <c r="C1608" t="s">
        <v>1386</v>
      </c>
      <c r="D1608">
        <v>1900</v>
      </c>
      <c r="E1608" s="958">
        <v>1</v>
      </c>
      <c r="F1608" t="s">
        <v>440</v>
      </c>
      <c r="G1608" s="958">
        <v>274</v>
      </c>
      <c r="H1608" t="s">
        <v>383</v>
      </c>
      <c r="I1608" s="938" t="s">
        <v>432</v>
      </c>
      <c r="J1608" s="938" t="s">
        <v>432</v>
      </c>
      <c r="K1608" s="938" t="s">
        <v>432</v>
      </c>
      <c r="L1608" s="938"/>
      <c r="M1608" s="959" t="s">
        <v>432</v>
      </c>
      <c r="N1608" s="679">
        <f t="shared" ca="1" si="268"/>
        <v>219338.60107526876</v>
      </c>
      <c r="O1608" s="679">
        <f t="shared" ca="1" si="275"/>
        <v>183892.23763440855</v>
      </c>
      <c r="P1608" s="679">
        <f t="shared" ca="1" si="275"/>
        <v>5981.9075268817214</v>
      </c>
      <c r="Q1608" s="679">
        <f t="shared" ca="1" si="275"/>
        <v>13064.284946236554</v>
      </c>
      <c r="R1608" s="679">
        <f t="shared" ca="1" si="275"/>
        <v>2916</v>
      </c>
      <c r="S1608" s="679">
        <f t="shared" ca="1" si="275"/>
        <v>4875.189247311826</v>
      </c>
      <c r="T1608" s="679">
        <f t="shared" ca="1" si="275"/>
        <v>659.33440860215069</v>
      </c>
      <c r="U1608" s="679">
        <f t="shared" ca="1" si="275"/>
        <v>32</v>
      </c>
      <c r="V1608" s="679">
        <f t="shared" ca="1" si="275"/>
        <v>482</v>
      </c>
      <c r="W1608" s="679">
        <f t="shared" ca="1" si="274"/>
        <v>6</v>
      </c>
      <c r="X1608" s="679">
        <f t="shared" ca="1" si="275"/>
        <v>6602.6473118279546</v>
      </c>
      <c r="Y1608" s="679">
        <f t="shared" ca="1" si="275"/>
        <v>827</v>
      </c>
      <c r="Z1608" s="679">
        <f t="shared" ca="1" si="275"/>
        <v>0</v>
      </c>
      <c r="AA1608" t="str">
        <f t="shared" si="276"/>
        <v>HUM_ASR_FY_2022</v>
      </c>
      <c r="AB1608" s="958">
        <f t="shared" si="277"/>
        <v>45032</v>
      </c>
      <c r="AC1608" t="str">
        <f t="shared" si="278"/>
        <v>Unaudited</v>
      </c>
    </row>
    <row r="1609" spans="1:29" x14ac:dyDescent="0.25">
      <c r="A1609" t="s">
        <v>420</v>
      </c>
      <c r="B1609" t="s">
        <v>1385</v>
      </c>
      <c r="C1609" t="s">
        <v>1386</v>
      </c>
      <c r="D1609">
        <v>1900</v>
      </c>
      <c r="E1609" s="958">
        <v>1</v>
      </c>
      <c r="F1609" t="s">
        <v>440</v>
      </c>
      <c r="G1609" s="958">
        <v>274</v>
      </c>
      <c r="H1609" t="s">
        <v>383</v>
      </c>
      <c r="I1609" s="938" t="s">
        <v>487</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61125763.140000008</v>
      </c>
      <c r="O1609" s="679">
        <f t="shared" ca="1" si="275"/>
        <v>33839946.480000004</v>
      </c>
      <c r="P1609" s="679">
        <f t="shared" ca="1" si="275"/>
        <v>3453891.3200000003</v>
      </c>
      <c r="Q1609" s="679">
        <f t="shared" ca="1" si="275"/>
        <v>13751306.430000005</v>
      </c>
      <c r="R1609" s="679">
        <f t="shared" ca="1" si="275"/>
        <v>4362432.2400000012</v>
      </c>
      <c r="S1609" s="679">
        <f t="shared" ca="1" si="275"/>
        <v>1169666.6499999997</v>
      </c>
      <c r="T1609" s="679">
        <f t="shared" ca="1" si="275"/>
        <v>262253.32</v>
      </c>
      <c r="U1609" s="679">
        <f t="shared" ca="1" si="275"/>
        <v>5142</v>
      </c>
      <c r="V1609" s="679">
        <f t="shared" ca="1" si="275"/>
        <v>1661145.0699999998</v>
      </c>
      <c r="W1609" s="679">
        <f t="shared" ca="1" si="274"/>
        <v>160483.79999999999</v>
      </c>
      <c r="X1609" s="679">
        <f t="shared" ca="1" si="275"/>
        <v>799834.08000000019</v>
      </c>
      <c r="Y1609" s="679">
        <f t="shared" ca="1" si="275"/>
        <v>1659661.7499999998</v>
      </c>
      <c r="Z1609" s="679">
        <f t="shared" ca="1" si="275"/>
        <v>0</v>
      </c>
      <c r="AA1609" t="str">
        <f t="shared" si="276"/>
        <v>HUM_ASR_FY_2022</v>
      </c>
      <c r="AB1609" s="958">
        <f t="shared" si="277"/>
        <v>45032</v>
      </c>
      <c r="AC1609" t="str">
        <f t="shared" si="278"/>
        <v>Unaudited</v>
      </c>
    </row>
    <row r="1610" spans="1:29" x14ac:dyDescent="0.25">
      <c r="A1610" t="s">
        <v>420</v>
      </c>
      <c r="B1610" t="s">
        <v>1385</v>
      </c>
      <c r="C1610" t="s">
        <v>1386</v>
      </c>
      <c r="D1610">
        <v>1900</v>
      </c>
      <c r="E1610" s="958">
        <v>1</v>
      </c>
      <c r="F1610" t="s">
        <v>440</v>
      </c>
      <c r="G1610" s="958">
        <v>274</v>
      </c>
      <c r="H1610" t="s">
        <v>383</v>
      </c>
      <c r="I1610" s="938" t="s">
        <v>487</v>
      </c>
      <c r="J1610" s="938" t="s">
        <v>12</v>
      </c>
      <c r="K1610" s="938" t="s">
        <v>1328</v>
      </c>
      <c r="L1610" s="938" t="s">
        <v>1319</v>
      </c>
      <c r="M1610" s="959" t="s">
        <v>1328</v>
      </c>
      <c r="N1610" s="679">
        <f t="shared" ca="1" si="279"/>
        <v>126716.2183124774</v>
      </c>
      <c r="O1610" s="679">
        <f t="shared" ca="1" si="275"/>
        <v>106238.15787926574</v>
      </c>
      <c r="P1610" s="679">
        <f t="shared" ca="1" si="275"/>
        <v>3455.865480975131</v>
      </c>
      <c r="Q1610" s="679">
        <f t="shared" ca="1" si="275"/>
        <v>7547.4940353778993</v>
      </c>
      <c r="R1610" s="679">
        <f t="shared" ca="1" si="275"/>
        <v>1684.6304790299273</v>
      </c>
      <c r="S1610" s="679">
        <f t="shared" ca="1" si="275"/>
        <v>2816.4925915845238</v>
      </c>
      <c r="T1610" s="679">
        <f t="shared" ca="1" si="275"/>
        <v>380.9104391647308</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18.487028576460109</v>
      </c>
      <c r="V1610" s="679">
        <f t="shared" ca="1" si="280"/>
        <v>278.4608679329304</v>
      </c>
      <c r="W1610" s="679">
        <f t="shared" ca="1" si="274"/>
        <v>3.4663178580862701</v>
      </c>
      <c r="X1610" s="679">
        <f t="shared" ca="1" si="280"/>
        <v>3814.4790479390908</v>
      </c>
      <c r="Y1610" s="679">
        <f t="shared" ca="1" si="280"/>
        <v>477.77414477289091</v>
      </c>
      <c r="Z1610" s="679">
        <f t="shared" ca="1" si="280"/>
        <v>0</v>
      </c>
      <c r="AA1610" t="str">
        <f t="shared" si="276"/>
        <v>HUM_ASR_FY_2022</v>
      </c>
      <c r="AB1610" s="958">
        <f t="shared" si="277"/>
        <v>45032</v>
      </c>
      <c r="AC1610" t="str">
        <f t="shared" si="278"/>
        <v>Unaudited</v>
      </c>
    </row>
    <row r="1611" spans="1:29" x14ac:dyDescent="0.25">
      <c r="A1611" t="s">
        <v>420</v>
      </c>
      <c r="B1611" t="s">
        <v>1385</v>
      </c>
      <c r="C1611" t="s">
        <v>1386</v>
      </c>
      <c r="D1611">
        <v>1900</v>
      </c>
      <c r="E1611" s="958">
        <v>1</v>
      </c>
      <c r="F1611" t="s">
        <v>440</v>
      </c>
      <c r="G1611" s="958">
        <v>274</v>
      </c>
      <c r="H1611" t="s">
        <v>383</v>
      </c>
      <c r="I1611" s="938" t="s">
        <v>487</v>
      </c>
      <c r="J1611" s="938" t="s">
        <v>490</v>
      </c>
      <c r="K1611" s="938" t="s">
        <v>491</v>
      </c>
      <c r="L1611" s="938" t="s">
        <v>63</v>
      </c>
      <c r="M1611" s="959" t="s">
        <v>343</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HUM_ASR_FY_2022</v>
      </c>
      <c r="AB1611" s="958">
        <f t="shared" si="277"/>
        <v>45032</v>
      </c>
      <c r="AC1611" t="str">
        <f t="shared" si="278"/>
        <v>Unaudited</v>
      </c>
    </row>
    <row r="1612" spans="1:29" x14ac:dyDescent="0.25">
      <c r="A1612" t="s">
        <v>420</v>
      </c>
      <c r="B1612" t="s">
        <v>1385</v>
      </c>
      <c r="C1612" t="s">
        <v>1386</v>
      </c>
      <c r="D1612">
        <v>1900</v>
      </c>
      <c r="E1612" s="958">
        <v>1</v>
      </c>
      <c r="F1612" t="s">
        <v>440</v>
      </c>
      <c r="G1612" s="958">
        <v>274</v>
      </c>
      <c r="H1612" t="s">
        <v>383</v>
      </c>
      <c r="I1612" s="938" t="s">
        <v>487</v>
      </c>
      <c r="J1612" s="938" t="s">
        <v>490</v>
      </c>
      <c r="K1612" s="938" t="s">
        <v>1019</v>
      </c>
      <c r="L1612" s="938" t="s">
        <v>915</v>
      </c>
      <c r="M1612" s="959" t="s">
        <v>916</v>
      </c>
      <c r="N1612" s="679">
        <f t="shared" ca="1" si="279"/>
        <v>1678898.1899999857</v>
      </c>
      <c r="O1612" s="679">
        <f t="shared" ca="1" si="281"/>
        <v>1548357.5099999858</v>
      </c>
      <c r="P1612" s="679">
        <f t="shared" ca="1" si="281"/>
        <v>87027.12000000001</v>
      </c>
      <c r="Q1612" s="679">
        <f t="shared" ca="1" si="281"/>
        <v>25382.910000000003</v>
      </c>
      <c r="R1612" s="679">
        <f t="shared" ca="1" si="281"/>
        <v>14504.52</v>
      </c>
      <c r="S1612" s="679">
        <f t="shared" ca="1" si="281"/>
        <v>0</v>
      </c>
      <c r="T1612" s="679">
        <f t="shared" ca="1" si="281"/>
        <v>0</v>
      </c>
      <c r="U1612" s="679">
        <f t="shared" ca="1" si="281"/>
        <v>0</v>
      </c>
      <c r="V1612" s="679">
        <f t="shared" ca="1" si="281"/>
        <v>3626.13</v>
      </c>
      <c r="W1612" s="679">
        <f t="shared" ca="1" si="274"/>
        <v>0</v>
      </c>
      <c r="X1612" s="679">
        <f t="shared" ca="1" si="282"/>
        <v>0</v>
      </c>
      <c r="Y1612" s="679">
        <f t="shared" ca="1" si="282"/>
        <v>0</v>
      </c>
      <c r="Z1612" s="679">
        <f t="shared" ca="1" si="282"/>
        <v>0</v>
      </c>
      <c r="AA1612" t="str">
        <f t="shared" si="276"/>
        <v>HUM_ASR_FY_2022</v>
      </c>
      <c r="AB1612" s="958">
        <f t="shared" si="277"/>
        <v>45032</v>
      </c>
      <c r="AC1612" t="str">
        <f t="shared" si="278"/>
        <v>Unaudited</v>
      </c>
    </row>
    <row r="1613" spans="1:29" x14ac:dyDescent="0.25">
      <c r="A1613" t="s">
        <v>420</v>
      </c>
      <c r="B1613" t="s">
        <v>1385</v>
      </c>
      <c r="C1613" t="s">
        <v>1386</v>
      </c>
      <c r="D1613">
        <v>1900</v>
      </c>
      <c r="E1613" s="958">
        <v>1</v>
      </c>
      <c r="F1613" t="s">
        <v>440</v>
      </c>
      <c r="G1613" s="958">
        <v>274</v>
      </c>
      <c r="H1613" t="s">
        <v>383</v>
      </c>
      <c r="I1613" s="938" t="s">
        <v>487</v>
      </c>
      <c r="J1613" s="938" t="s">
        <v>13</v>
      </c>
      <c r="K1613" s="938" t="s">
        <v>492</v>
      </c>
      <c r="L1613" s="946" t="s">
        <v>94</v>
      </c>
      <c r="M1613" s="961" t="s">
        <v>146</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HUM_ASR_FY_2022</v>
      </c>
      <c r="AB1613" s="958">
        <f t="shared" si="277"/>
        <v>45032</v>
      </c>
      <c r="AC1613" t="str">
        <f t="shared" si="278"/>
        <v>Unaudited</v>
      </c>
    </row>
    <row r="1614" spans="1:29" x14ac:dyDescent="0.25">
      <c r="A1614" t="s">
        <v>420</v>
      </c>
      <c r="B1614" t="s">
        <v>1385</v>
      </c>
      <c r="C1614" t="s">
        <v>1386</v>
      </c>
      <c r="D1614">
        <v>1900</v>
      </c>
      <c r="E1614" s="958">
        <v>1</v>
      </c>
      <c r="F1614" t="s">
        <v>440</v>
      </c>
      <c r="G1614" s="958">
        <v>274</v>
      </c>
      <c r="H1614" t="s">
        <v>383</v>
      </c>
      <c r="I1614" s="938" t="s">
        <v>487</v>
      </c>
      <c r="J1614" s="938" t="s">
        <v>13</v>
      </c>
      <c r="K1614" s="938" t="s">
        <v>13</v>
      </c>
      <c r="L1614" s="948" t="s">
        <v>35</v>
      </c>
      <c r="M1614" s="962" t="s">
        <v>13</v>
      </c>
      <c r="N1614" s="679">
        <f t="shared" ca="1" si="279"/>
        <v>21184.313738243192</v>
      </c>
      <c r="O1614" s="679">
        <f t="shared" ca="1" si="281"/>
        <v>17760.808343708046</v>
      </c>
      <c r="P1614" s="679">
        <f t="shared" ca="1" si="281"/>
        <v>577.74876461045005</v>
      </c>
      <c r="Q1614" s="679">
        <f t="shared" ca="1" si="281"/>
        <v>1261.7838798557393</v>
      </c>
      <c r="R1614" s="679">
        <f t="shared" ca="1" si="281"/>
        <v>281.63514565098757</v>
      </c>
      <c r="S1614" s="679">
        <f t="shared" ca="1" si="281"/>
        <v>470.85892789533415</v>
      </c>
      <c r="T1614" s="679">
        <f t="shared" ca="1" si="281"/>
        <v>63.680295678797826</v>
      </c>
      <c r="U1614" s="679">
        <f t="shared" ca="1" si="281"/>
        <v>3.090646317157614</v>
      </c>
      <c r="V1614" s="679">
        <f t="shared" ca="1" si="281"/>
        <v>46.552860152186554</v>
      </c>
      <c r="W1614" s="679">
        <f t="shared" ca="1" si="274"/>
        <v>0.57949618446705264</v>
      </c>
      <c r="X1614" s="679">
        <f t="shared" ca="1" si="282"/>
        <v>637.70148743099026</v>
      </c>
      <c r="Y1614" s="679">
        <f t="shared" ca="1" si="282"/>
        <v>79.873890759042084</v>
      </c>
      <c r="Z1614" s="679">
        <f t="shared" ca="1" si="282"/>
        <v>0</v>
      </c>
      <c r="AA1614" t="str">
        <f t="shared" si="276"/>
        <v>HUM_ASR_FY_2022</v>
      </c>
      <c r="AB1614" s="958">
        <f t="shared" si="277"/>
        <v>45032</v>
      </c>
      <c r="AC1614" t="str">
        <f t="shared" si="278"/>
        <v>Unaudited</v>
      </c>
    </row>
    <row r="1615" spans="1:29" x14ac:dyDescent="0.25">
      <c r="A1615" t="s">
        <v>420</v>
      </c>
      <c r="B1615" t="s">
        <v>1385</v>
      </c>
      <c r="C1615" t="s">
        <v>1386</v>
      </c>
      <c r="D1615">
        <v>1900</v>
      </c>
      <c r="E1615" s="958">
        <v>1</v>
      </c>
      <c r="F1615" t="s">
        <v>440</v>
      </c>
      <c r="G1615" s="958">
        <v>274</v>
      </c>
      <c r="H1615" t="s">
        <v>383</v>
      </c>
      <c r="I1615" s="959" t="s">
        <v>488</v>
      </c>
      <c r="J1615" s="959" t="s">
        <v>444</v>
      </c>
      <c r="K1615" s="959" t="s">
        <v>0</v>
      </c>
      <c r="L1615" s="938">
        <v>2.1</v>
      </c>
      <c r="M1615" s="959" t="s">
        <v>147</v>
      </c>
      <c r="N1615" s="679">
        <f t="shared" ca="1" si="279"/>
        <v>8424370.1699999999</v>
      </c>
      <c r="O1615" s="679">
        <f t="shared" ca="1" si="281"/>
        <v>4514833.1700000009</v>
      </c>
      <c r="P1615" s="679">
        <f t="shared" ca="1" si="281"/>
        <v>203696.19999999998</v>
      </c>
      <c r="Q1615" s="679">
        <f t="shared" ca="1" si="281"/>
        <v>2472066.5599999996</v>
      </c>
      <c r="R1615" s="679">
        <f t="shared" ca="1" si="281"/>
        <v>617984.36999999988</v>
      </c>
      <c r="S1615" s="679">
        <f t="shared" ca="1" si="281"/>
        <v>8440.5000000000018</v>
      </c>
      <c r="T1615" s="679">
        <f t="shared" ca="1" si="281"/>
        <v>88057.85</v>
      </c>
      <c r="U1615" s="679">
        <f t="shared" ca="1" si="281"/>
        <v>0</v>
      </c>
      <c r="V1615" s="679">
        <f t="shared" ca="1" si="281"/>
        <v>47805.329999999994</v>
      </c>
      <c r="W1615" s="679">
        <f t="shared" ca="1" si="274"/>
        <v>0</v>
      </c>
      <c r="X1615" s="679">
        <f t="shared" ca="1" si="282"/>
        <v>48341.459999999992</v>
      </c>
      <c r="Y1615" s="679">
        <f t="shared" ca="1" si="282"/>
        <v>423144.73</v>
      </c>
      <c r="Z1615" s="679">
        <f t="shared" ca="1" si="282"/>
        <v>0</v>
      </c>
      <c r="AA1615" t="str">
        <f t="shared" si="276"/>
        <v>HUM_ASR_FY_2022</v>
      </c>
      <c r="AB1615" s="958">
        <f t="shared" si="277"/>
        <v>45032</v>
      </c>
      <c r="AC1615" t="str">
        <f t="shared" si="278"/>
        <v>Unaudited</v>
      </c>
    </row>
    <row r="1616" spans="1:29" ht="30" x14ac:dyDescent="0.25">
      <c r="A1616" t="s">
        <v>420</v>
      </c>
      <c r="B1616" t="s">
        <v>1385</v>
      </c>
      <c r="C1616" t="s">
        <v>1386</v>
      </c>
      <c r="D1616">
        <v>1900</v>
      </c>
      <c r="E1616" s="958">
        <v>1</v>
      </c>
      <c r="F1616" t="s">
        <v>440</v>
      </c>
      <c r="G1616" s="958">
        <v>274</v>
      </c>
      <c r="H1616" t="s">
        <v>383</v>
      </c>
      <c r="I1616" s="938" t="s">
        <v>488</v>
      </c>
      <c r="J1616" s="938" t="s">
        <v>444</v>
      </c>
      <c r="K1616" s="938" t="s">
        <v>0</v>
      </c>
      <c r="L1616" s="938">
        <v>2.2000000000000002</v>
      </c>
      <c r="M1616" s="963" t="s">
        <v>148</v>
      </c>
      <c r="N1616" s="679">
        <f t="shared" ca="1" si="279"/>
        <v>209952.75431796149</v>
      </c>
      <c r="O1616" s="679">
        <f t="shared" ca="1" si="281"/>
        <v>112518.99432234865</v>
      </c>
      <c r="P1616" s="679">
        <f t="shared" ca="1" si="281"/>
        <v>5076.5312267970221</v>
      </c>
      <c r="Q1616" s="679">
        <f t="shared" ca="1" si="281"/>
        <v>61609.019149894273</v>
      </c>
      <c r="R1616" s="679">
        <f t="shared" ca="1" si="281"/>
        <v>15401.450552231629</v>
      </c>
      <c r="S1616" s="679">
        <f t="shared" ca="1" si="281"/>
        <v>210.35474309182143</v>
      </c>
      <c r="T1616" s="679">
        <f t="shared" ca="1" si="281"/>
        <v>2194.5840191894022</v>
      </c>
      <c r="U1616" s="679">
        <f t="shared" ca="1" si="281"/>
        <v>0</v>
      </c>
      <c r="V1616" s="679">
        <f t="shared" ca="1" si="281"/>
        <v>1191.4078443895196</v>
      </c>
      <c r="W1616" s="679">
        <f t="shared" ca="1" si="274"/>
        <v>0</v>
      </c>
      <c r="X1616" s="679">
        <f t="shared" ca="1" si="282"/>
        <v>1204.7693144936388</v>
      </c>
      <c r="Y1616" s="679">
        <f t="shared" ca="1" si="282"/>
        <v>10545.643145525517</v>
      </c>
      <c r="Z1616" s="679">
        <f t="shared" ca="1" si="282"/>
        <v>0</v>
      </c>
      <c r="AA1616" t="str">
        <f t="shared" si="276"/>
        <v>HUM_ASR_FY_2022</v>
      </c>
      <c r="AB1616" s="958">
        <f t="shared" si="277"/>
        <v>45032</v>
      </c>
      <c r="AC1616" t="str">
        <f t="shared" si="278"/>
        <v>Unaudited</v>
      </c>
    </row>
    <row r="1617" spans="1:29" x14ac:dyDescent="0.25">
      <c r="A1617" t="s">
        <v>420</v>
      </c>
      <c r="B1617" t="s">
        <v>1385</v>
      </c>
      <c r="C1617" t="s">
        <v>1386</v>
      </c>
      <c r="D1617">
        <v>1900</v>
      </c>
      <c r="E1617" s="958">
        <v>1</v>
      </c>
      <c r="F1617" t="s">
        <v>440</v>
      </c>
      <c r="G1617" s="958">
        <v>274</v>
      </c>
      <c r="H1617" t="s">
        <v>383</v>
      </c>
      <c r="I1617" s="938" t="s">
        <v>488</v>
      </c>
      <c r="J1617" s="938" t="s">
        <v>444</v>
      </c>
      <c r="K1617" s="938" t="s">
        <v>0</v>
      </c>
      <c r="L1617" s="938">
        <v>2.2999999999999998</v>
      </c>
      <c r="M1617" s="963" t="s">
        <v>149</v>
      </c>
      <c r="N1617" s="679">
        <f t="shared" ca="1" si="279"/>
        <v>5828205.7699999968</v>
      </c>
      <c r="O1617" s="679">
        <f t="shared" ca="1" si="281"/>
        <v>4146262.8499999968</v>
      </c>
      <c r="P1617" s="679">
        <f t="shared" ca="1" si="281"/>
        <v>267060.21000000008</v>
      </c>
      <c r="Q1617" s="679">
        <f t="shared" ca="1" si="281"/>
        <v>948776.70000000007</v>
      </c>
      <c r="R1617" s="679">
        <f t="shared" ca="1" si="281"/>
        <v>307523.52000000031</v>
      </c>
      <c r="S1617" s="679">
        <f t="shared" ca="1" si="281"/>
        <v>20912.09</v>
      </c>
      <c r="T1617" s="679">
        <f t="shared" ca="1" si="281"/>
        <v>14688.630000000001</v>
      </c>
      <c r="U1617" s="679">
        <f t="shared" ca="1" si="281"/>
        <v>0</v>
      </c>
      <c r="V1617" s="679">
        <f t="shared" ca="1" si="281"/>
        <v>20228.38</v>
      </c>
      <c r="W1617" s="679">
        <f t="shared" ca="1" si="274"/>
        <v>432.33</v>
      </c>
      <c r="X1617" s="679">
        <f t="shared" ca="1" si="282"/>
        <v>17903.759999999998</v>
      </c>
      <c r="Y1617" s="679">
        <f t="shared" ca="1" si="282"/>
        <v>84417.300000000017</v>
      </c>
      <c r="Z1617" s="679">
        <f t="shared" ca="1" si="282"/>
        <v>0</v>
      </c>
      <c r="AA1617" t="str">
        <f t="shared" si="276"/>
        <v>HUM_ASR_FY_2022</v>
      </c>
      <c r="AB1617" s="958">
        <f t="shared" si="277"/>
        <v>45032</v>
      </c>
      <c r="AC1617" t="str">
        <f t="shared" si="278"/>
        <v>Unaudited</v>
      </c>
    </row>
    <row r="1618" spans="1:29" x14ac:dyDescent="0.25">
      <c r="A1618" t="s">
        <v>420</v>
      </c>
      <c r="B1618" t="s">
        <v>1385</v>
      </c>
      <c r="C1618" t="s">
        <v>1386</v>
      </c>
      <c r="D1618">
        <v>1900</v>
      </c>
      <c r="E1618" s="958">
        <v>1</v>
      </c>
      <c r="F1618" t="s">
        <v>440</v>
      </c>
      <c r="G1618" s="958">
        <v>274</v>
      </c>
      <c r="H1618" t="s">
        <v>383</v>
      </c>
      <c r="I1618" s="938" t="s">
        <v>488</v>
      </c>
      <c r="J1618" s="938" t="s">
        <v>444</v>
      </c>
      <c r="K1618" s="938" t="s">
        <v>0</v>
      </c>
      <c r="L1618" s="938">
        <v>2.4</v>
      </c>
      <c r="M1618" s="963" t="s">
        <v>150</v>
      </c>
      <c r="N1618" s="679">
        <f t="shared" ca="1" si="279"/>
        <v>1049984.01</v>
      </c>
      <c r="O1618" s="679">
        <f t="shared" ca="1" si="281"/>
        <v>160359.78</v>
      </c>
      <c r="P1618" s="679">
        <f t="shared" ca="1" si="281"/>
        <v>10146.939999999999</v>
      </c>
      <c r="Q1618" s="679">
        <f t="shared" ca="1" si="281"/>
        <v>400346.68</v>
      </c>
      <c r="R1618" s="679">
        <f t="shared" ca="1" si="281"/>
        <v>74452.25</v>
      </c>
      <c r="S1618" s="679">
        <f t="shared" ca="1" si="281"/>
        <v>231676.71999999983</v>
      </c>
      <c r="T1618" s="679">
        <f t="shared" ca="1" si="281"/>
        <v>1870.08</v>
      </c>
      <c r="U1618" s="679">
        <f t="shared" ca="1" si="281"/>
        <v>5.05</v>
      </c>
      <c r="V1618" s="679">
        <f t="shared" ca="1" si="281"/>
        <v>6055.0399999999972</v>
      </c>
      <c r="W1618" s="679">
        <f t="shared" ca="1" si="274"/>
        <v>0</v>
      </c>
      <c r="X1618" s="679">
        <f t="shared" ca="1" si="282"/>
        <v>93782.75</v>
      </c>
      <c r="Y1618" s="679">
        <f t="shared" ca="1" si="282"/>
        <v>71288.720000000016</v>
      </c>
      <c r="Z1618" s="679">
        <f t="shared" ca="1" si="282"/>
        <v>0</v>
      </c>
      <c r="AA1618" t="str">
        <f t="shared" si="276"/>
        <v>HUM_ASR_FY_2022</v>
      </c>
      <c r="AB1618" s="958">
        <f t="shared" si="277"/>
        <v>45032</v>
      </c>
      <c r="AC1618" t="str">
        <f t="shared" si="278"/>
        <v>Unaudited</v>
      </c>
    </row>
    <row r="1619" spans="1:29" ht="30" x14ac:dyDescent="0.25">
      <c r="A1619" t="s">
        <v>420</v>
      </c>
      <c r="B1619" t="s">
        <v>1385</v>
      </c>
      <c r="C1619" t="s">
        <v>1386</v>
      </c>
      <c r="D1619">
        <v>1900</v>
      </c>
      <c r="E1619" s="958">
        <v>1</v>
      </c>
      <c r="F1619" t="s">
        <v>440</v>
      </c>
      <c r="G1619" s="958">
        <v>274</v>
      </c>
      <c r="H1619" t="s">
        <v>383</v>
      </c>
      <c r="I1619" s="938" t="s">
        <v>488</v>
      </c>
      <c r="J1619" s="938" t="s">
        <v>444</v>
      </c>
      <c r="K1619" s="938" t="s">
        <v>0</v>
      </c>
      <c r="L1619" s="938">
        <v>2.5</v>
      </c>
      <c r="M1619" s="963" t="s">
        <v>151</v>
      </c>
      <c r="N1619" s="679">
        <f t="shared" ca="1" si="279"/>
        <v>171418.7363436633</v>
      </c>
      <c r="O1619" s="679">
        <f t="shared" ca="1" si="281"/>
        <v>26180.085207152686</v>
      </c>
      <c r="P1619" s="679">
        <f t="shared" ca="1" si="281"/>
        <v>1656.5734487280154</v>
      </c>
      <c r="Q1619" s="679">
        <f t="shared" ca="1" si="281"/>
        <v>65359.968657980753</v>
      </c>
      <c r="R1619" s="679">
        <f t="shared" ca="1" si="281"/>
        <v>12154.957114958836</v>
      </c>
      <c r="S1619" s="679">
        <f t="shared" ca="1" si="281"/>
        <v>37823.176547845411</v>
      </c>
      <c r="T1619" s="679">
        <f t="shared" ca="1" si="281"/>
        <v>305.30631648529385</v>
      </c>
      <c r="U1619" s="679">
        <f t="shared" ca="1" si="281"/>
        <v>0.82445504911593825</v>
      </c>
      <c r="V1619" s="679">
        <f t="shared" ca="1" si="281"/>
        <v>988.53629714831061</v>
      </c>
      <c r="W1619" s="679">
        <f t="shared" ca="1" si="274"/>
        <v>0</v>
      </c>
      <c r="X1619" s="679">
        <f t="shared" ca="1" si="282"/>
        <v>15310.824110391635</v>
      </c>
      <c r="Y1619" s="679">
        <f t="shared" ca="1" si="282"/>
        <v>11638.484187923244</v>
      </c>
      <c r="Z1619" s="679">
        <f t="shared" ca="1" si="282"/>
        <v>0</v>
      </c>
      <c r="AA1619" t="str">
        <f t="shared" si="276"/>
        <v>HUM_ASR_FY_2022</v>
      </c>
      <c r="AB1619" s="958">
        <f t="shared" si="277"/>
        <v>45032</v>
      </c>
      <c r="AC1619" t="str">
        <f t="shared" si="278"/>
        <v>Unaudited</v>
      </c>
    </row>
    <row r="1620" spans="1:29" x14ac:dyDescent="0.25">
      <c r="A1620" t="s">
        <v>420</v>
      </c>
      <c r="B1620" t="s">
        <v>1385</v>
      </c>
      <c r="C1620" t="s">
        <v>1386</v>
      </c>
      <c r="D1620">
        <v>1900</v>
      </c>
      <c r="E1620" s="958">
        <v>1</v>
      </c>
      <c r="F1620" t="s">
        <v>440</v>
      </c>
      <c r="G1620" s="958">
        <v>274</v>
      </c>
      <c r="H1620" t="s">
        <v>383</v>
      </c>
      <c r="I1620" s="938" t="s">
        <v>488</v>
      </c>
      <c r="J1620" s="938" t="s">
        <v>444</v>
      </c>
      <c r="K1620" s="938" t="s">
        <v>0</v>
      </c>
      <c r="L1620" s="938" t="s">
        <v>96</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HUM_ASR_FY_2022</v>
      </c>
      <c r="AB1620" s="958">
        <f t="shared" si="277"/>
        <v>45032</v>
      </c>
      <c r="AC1620" t="str">
        <f t="shared" si="278"/>
        <v>Unaudited</v>
      </c>
    </row>
    <row r="1621" spans="1:29" x14ac:dyDescent="0.25">
      <c r="A1621" t="s">
        <v>420</v>
      </c>
      <c r="B1621" t="s">
        <v>1385</v>
      </c>
      <c r="C1621" t="s">
        <v>1386</v>
      </c>
      <c r="D1621">
        <v>1900</v>
      </c>
      <c r="E1621" s="958">
        <v>1</v>
      </c>
      <c r="F1621" t="s">
        <v>440</v>
      </c>
      <c r="G1621" s="958">
        <v>274</v>
      </c>
      <c r="H1621" t="s">
        <v>383</v>
      </c>
      <c r="I1621" s="938" t="s">
        <v>488</v>
      </c>
      <c r="J1621" s="938" t="s">
        <v>444</v>
      </c>
      <c r="K1621" s="938" t="s">
        <v>0</v>
      </c>
      <c r="L1621" s="938" t="s">
        <v>152</v>
      </c>
      <c r="M1621" s="963" t="s">
        <v>451</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HUM_ASR_FY_2022</v>
      </c>
      <c r="AB1621" s="958">
        <f t="shared" si="277"/>
        <v>45032</v>
      </c>
      <c r="AC1621" t="str">
        <f t="shared" si="278"/>
        <v>Unaudited</v>
      </c>
    </row>
    <row r="1622" spans="1:29" x14ac:dyDescent="0.25">
      <c r="A1622" t="s">
        <v>420</v>
      </c>
      <c r="B1622" t="s">
        <v>1385</v>
      </c>
      <c r="C1622" t="s">
        <v>1386</v>
      </c>
      <c r="D1622">
        <v>1900</v>
      </c>
      <c r="E1622" s="958">
        <v>1</v>
      </c>
      <c r="F1622" t="s">
        <v>440</v>
      </c>
      <c r="G1622" s="958">
        <v>274</v>
      </c>
      <c r="H1622" t="s">
        <v>383</v>
      </c>
      <c r="I1622" s="938" t="s">
        <v>488</v>
      </c>
      <c r="J1622" s="938" t="s">
        <v>444</v>
      </c>
      <c r="K1622" s="938" t="s">
        <v>0</v>
      </c>
      <c r="L1622" s="946" t="s">
        <v>917</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HUM_ASR_FY_2022</v>
      </c>
      <c r="AB1622" s="958">
        <f t="shared" si="277"/>
        <v>45032</v>
      </c>
      <c r="AC1622" t="str">
        <f t="shared" si="278"/>
        <v>Unaudited</v>
      </c>
    </row>
    <row r="1623" spans="1:29" x14ac:dyDescent="0.25">
      <c r="A1623" t="s">
        <v>420</v>
      </c>
      <c r="B1623" t="s">
        <v>1385</v>
      </c>
      <c r="C1623" t="s">
        <v>1386</v>
      </c>
      <c r="D1623">
        <v>1900</v>
      </c>
      <c r="E1623" s="958">
        <v>1</v>
      </c>
      <c r="F1623" t="s">
        <v>440</v>
      </c>
      <c r="G1623" s="958">
        <v>274</v>
      </c>
      <c r="H1623" t="s">
        <v>383</v>
      </c>
      <c r="I1623" s="963" t="s">
        <v>488</v>
      </c>
      <c r="J1623" s="963" t="s">
        <v>444</v>
      </c>
      <c r="K1623" s="963" t="s">
        <v>53</v>
      </c>
      <c r="L1623" s="938">
        <v>3.1</v>
      </c>
      <c r="M1623" s="963" t="s">
        <v>33</v>
      </c>
      <c r="N1623" s="679">
        <f t="shared" ca="1" si="279"/>
        <v>8368622.1600000691</v>
      </c>
      <c r="O1623" s="679">
        <f t="shared" ca="1" si="283"/>
        <v>5453606.9700000593</v>
      </c>
      <c r="P1623" s="679">
        <f t="shared" ca="1" si="283"/>
        <v>331042.64000000031</v>
      </c>
      <c r="Q1623" s="679">
        <f t="shared" ca="1" si="283"/>
        <v>1754345.7900000082</v>
      </c>
      <c r="R1623" s="679">
        <f t="shared" ca="1" si="283"/>
        <v>417670.91000000213</v>
      </c>
      <c r="S1623" s="679">
        <f t="shared" ca="1" si="283"/>
        <v>55939.45</v>
      </c>
      <c r="T1623" s="679">
        <f t="shared" ca="1" si="283"/>
        <v>25615.550000000003</v>
      </c>
      <c r="U1623" s="679">
        <f t="shared" ca="1" si="283"/>
        <v>666.66000000000008</v>
      </c>
      <c r="V1623" s="679">
        <f t="shared" ca="1" si="283"/>
        <v>27716.350000000002</v>
      </c>
      <c r="W1623" s="679">
        <f t="shared" ca="1" si="274"/>
        <v>217.2</v>
      </c>
      <c r="X1623" s="679">
        <f t="shared" ca="1" si="282"/>
        <v>147039.71999999916</v>
      </c>
      <c r="Y1623" s="679">
        <f t="shared" ca="1" si="282"/>
        <v>154760.92000000001</v>
      </c>
      <c r="Z1623" s="679">
        <f t="shared" ca="1" si="282"/>
        <v>0</v>
      </c>
      <c r="AA1623" t="str">
        <f t="shared" si="276"/>
        <v>HUM_ASR_FY_2022</v>
      </c>
      <c r="AB1623" s="958">
        <f t="shared" si="277"/>
        <v>45032</v>
      </c>
      <c r="AC1623" t="str">
        <f t="shared" si="278"/>
        <v>Unaudited</v>
      </c>
    </row>
    <row r="1624" spans="1:29" x14ac:dyDescent="0.25">
      <c r="A1624" t="s">
        <v>420</v>
      </c>
      <c r="B1624" t="s">
        <v>1385</v>
      </c>
      <c r="C1624" t="s">
        <v>1386</v>
      </c>
      <c r="D1624">
        <v>1900</v>
      </c>
      <c r="E1624" s="958">
        <v>1</v>
      </c>
      <c r="F1624" t="s">
        <v>440</v>
      </c>
      <c r="G1624" s="958">
        <v>274</v>
      </c>
      <c r="H1624" t="s">
        <v>383</v>
      </c>
      <c r="I1624" s="938" t="s">
        <v>488</v>
      </c>
      <c r="J1624" s="938" t="s">
        <v>444</v>
      </c>
      <c r="K1624" s="938" t="s">
        <v>53</v>
      </c>
      <c r="L1624" s="944">
        <v>3.2</v>
      </c>
      <c r="M1624" s="964" t="s">
        <v>34</v>
      </c>
      <c r="N1624" s="679">
        <f t="shared" ca="1" si="279"/>
        <v>359834.75000000029</v>
      </c>
      <c r="O1624" s="679">
        <f t="shared" ca="1" si="283"/>
        <v>189048.65000000023</v>
      </c>
      <c r="P1624" s="679">
        <f t="shared" ca="1" si="283"/>
        <v>16260.859999999997</v>
      </c>
      <c r="Q1624" s="679">
        <f t="shared" ca="1" si="283"/>
        <v>95123.71</v>
      </c>
      <c r="R1624" s="679">
        <f t="shared" ca="1" si="283"/>
        <v>32004.509999999987</v>
      </c>
      <c r="S1624" s="679">
        <f t="shared" ca="1" si="283"/>
        <v>665.63</v>
      </c>
      <c r="T1624" s="679">
        <f t="shared" ca="1" si="283"/>
        <v>117.96</v>
      </c>
      <c r="U1624" s="679">
        <f t="shared" ca="1" si="283"/>
        <v>0</v>
      </c>
      <c r="V1624" s="679">
        <f t="shared" ca="1" si="283"/>
        <v>3055.3799999999997</v>
      </c>
      <c r="W1624" s="679">
        <f t="shared" ca="1" si="274"/>
        <v>0</v>
      </c>
      <c r="X1624" s="679">
        <f t="shared" ca="1" si="282"/>
        <v>2621.0299999999993</v>
      </c>
      <c r="Y1624" s="679">
        <f t="shared" ca="1" si="282"/>
        <v>20937.020000000004</v>
      </c>
      <c r="Z1624" s="679">
        <f t="shared" ca="1" si="282"/>
        <v>0</v>
      </c>
      <c r="AA1624" t="str">
        <f t="shared" si="276"/>
        <v>HUM_ASR_FY_2022</v>
      </c>
      <c r="AB1624" s="958">
        <f t="shared" si="277"/>
        <v>45032</v>
      </c>
      <c r="AC1624" t="str">
        <f t="shared" si="278"/>
        <v>Unaudited</v>
      </c>
    </row>
    <row r="1625" spans="1:29" x14ac:dyDescent="0.25">
      <c r="A1625" t="s">
        <v>420</v>
      </c>
      <c r="B1625" t="s">
        <v>1385</v>
      </c>
      <c r="C1625" t="s">
        <v>1386</v>
      </c>
      <c r="D1625">
        <v>1900</v>
      </c>
      <c r="E1625" s="958">
        <v>1</v>
      </c>
      <c r="F1625" t="s">
        <v>440</v>
      </c>
      <c r="G1625" s="958">
        <v>274</v>
      </c>
      <c r="H1625" t="s">
        <v>383</v>
      </c>
      <c r="I1625" s="938" t="s">
        <v>488</v>
      </c>
      <c r="J1625" s="938" t="s">
        <v>444</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HUM_ASR_FY_2022</v>
      </c>
      <c r="AB1625" s="958">
        <f t="shared" si="277"/>
        <v>45032</v>
      </c>
      <c r="AC1625" t="str">
        <f t="shared" si="278"/>
        <v>Unaudited</v>
      </c>
    </row>
    <row r="1626" spans="1:29" x14ac:dyDescent="0.25">
      <c r="A1626" t="s">
        <v>420</v>
      </c>
      <c r="B1626" t="s">
        <v>1385</v>
      </c>
      <c r="C1626" t="s">
        <v>1386</v>
      </c>
      <c r="D1626">
        <v>1900</v>
      </c>
      <c r="E1626" s="958">
        <v>1</v>
      </c>
      <c r="F1626" t="s">
        <v>440</v>
      </c>
      <c r="G1626" s="958">
        <v>274</v>
      </c>
      <c r="H1626" t="s">
        <v>383</v>
      </c>
      <c r="I1626" s="938" t="s">
        <v>488</v>
      </c>
      <c r="J1626" s="938" t="s">
        <v>444</v>
      </c>
      <c r="K1626" s="938" t="s">
        <v>53</v>
      </c>
      <c r="L1626" s="948" t="s">
        <v>44</v>
      </c>
      <c r="M1626" s="965" t="s">
        <v>153</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HUM_ASR_FY_2022</v>
      </c>
      <c r="AB1626" s="958">
        <f t="shared" si="277"/>
        <v>45032</v>
      </c>
      <c r="AC1626" t="str">
        <f t="shared" si="278"/>
        <v>Unaudited</v>
      </c>
    </row>
    <row r="1627" spans="1:29" x14ac:dyDescent="0.25">
      <c r="A1627" t="s">
        <v>420</v>
      </c>
      <c r="B1627" t="s">
        <v>1385</v>
      </c>
      <c r="C1627" t="s">
        <v>1386</v>
      </c>
      <c r="D1627">
        <v>1900</v>
      </c>
      <c r="E1627" s="958">
        <v>1</v>
      </c>
      <c r="F1627" t="s">
        <v>440</v>
      </c>
      <c r="G1627" s="958">
        <v>274</v>
      </c>
      <c r="H1627" t="s">
        <v>383</v>
      </c>
      <c r="I1627" s="964" t="s">
        <v>488</v>
      </c>
      <c r="J1627" s="964" t="s">
        <v>444</v>
      </c>
      <c r="K1627" s="964" t="s">
        <v>53</v>
      </c>
      <c r="L1627" s="944" t="s">
        <v>41</v>
      </c>
      <c r="M1627" s="964" t="s">
        <v>52</v>
      </c>
      <c r="N1627" s="679">
        <f t="shared" ca="1" si="279"/>
        <v>217864.51</v>
      </c>
      <c r="O1627" s="679">
        <f t="shared" ca="1" si="283"/>
        <v>209181.23</v>
      </c>
      <c r="P1627" s="679">
        <f t="shared" ca="1" si="283"/>
        <v>2546</v>
      </c>
      <c r="Q1627" s="679">
        <f t="shared" ca="1" si="283"/>
        <v>4375.7999999999993</v>
      </c>
      <c r="R1627" s="679">
        <f t="shared" ca="1" si="283"/>
        <v>704.4799999999999</v>
      </c>
      <c r="S1627" s="679">
        <f t="shared" ca="1" si="283"/>
        <v>0</v>
      </c>
      <c r="T1627" s="679">
        <f t="shared" ca="1" si="283"/>
        <v>1024.5</v>
      </c>
      <c r="U1627" s="679">
        <f t="shared" ca="1" si="283"/>
        <v>0</v>
      </c>
      <c r="V1627" s="679">
        <f t="shared" ca="1" si="283"/>
        <v>17.5</v>
      </c>
      <c r="W1627" s="679">
        <f t="shared" ca="1" si="274"/>
        <v>0</v>
      </c>
      <c r="X1627" s="679">
        <f t="shared" ca="1" si="282"/>
        <v>0</v>
      </c>
      <c r="Y1627" s="679">
        <f t="shared" ca="1" si="282"/>
        <v>15</v>
      </c>
      <c r="Z1627" s="679">
        <f t="shared" ca="1" si="282"/>
        <v>0</v>
      </c>
      <c r="AA1627" t="str">
        <f t="shared" si="276"/>
        <v>HUM_ASR_FY_2022</v>
      </c>
      <c r="AB1627" s="958">
        <f t="shared" si="277"/>
        <v>45032</v>
      </c>
      <c r="AC1627" t="str">
        <f t="shared" si="278"/>
        <v>Unaudited</v>
      </c>
    </row>
    <row r="1628" spans="1:29" x14ac:dyDescent="0.25">
      <c r="A1628" t="s">
        <v>420</v>
      </c>
      <c r="B1628" t="s">
        <v>1385</v>
      </c>
      <c r="C1628" t="s">
        <v>1386</v>
      </c>
      <c r="D1628">
        <v>1900</v>
      </c>
      <c r="E1628" s="958">
        <v>1</v>
      </c>
      <c r="F1628" t="s">
        <v>440</v>
      </c>
      <c r="G1628" s="958">
        <v>274</v>
      </c>
      <c r="H1628" t="s">
        <v>383</v>
      </c>
      <c r="I1628" s="938" t="s">
        <v>488</v>
      </c>
      <c r="J1628" s="938" t="s">
        <v>444</v>
      </c>
      <c r="K1628" s="938" t="s">
        <v>53</v>
      </c>
      <c r="L1628" s="938" t="s">
        <v>42</v>
      </c>
      <c r="M1628" s="963" t="s">
        <v>154</v>
      </c>
      <c r="N1628" s="679">
        <f t="shared" ca="1" si="279"/>
        <v>217531.22574386554</v>
      </c>
      <c r="O1628" s="679">
        <f t="shared" ca="1" si="283"/>
        <v>141759.27485169095</v>
      </c>
      <c r="P1628" s="679">
        <f t="shared" ca="1" si="283"/>
        <v>8605.0140484159074</v>
      </c>
      <c r="Q1628" s="679">
        <f t="shared" ca="1" si="283"/>
        <v>45601.890344788699</v>
      </c>
      <c r="R1628" s="679">
        <f t="shared" ca="1" si="283"/>
        <v>10856.800949160723</v>
      </c>
      <c r="S1628" s="679">
        <f t="shared" ca="1" si="283"/>
        <v>1454.071756770242</v>
      </c>
      <c r="T1628" s="679">
        <f t="shared" ca="1" si="283"/>
        <v>665.8422238533982</v>
      </c>
      <c r="U1628" s="679">
        <f t="shared" ca="1" si="283"/>
        <v>17.328941871406489</v>
      </c>
      <c r="V1628" s="679">
        <f t="shared" ca="1" si="283"/>
        <v>720.4497315536513</v>
      </c>
      <c r="W1628" s="679">
        <f t="shared" ca="1" si="274"/>
        <v>5.6458257199614321</v>
      </c>
      <c r="X1628" s="679">
        <f t="shared" ca="1" si="282"/>
        <v>3822.1023620254268</v>
      </c>
      <c r="Y1628" s="679">
        <f t="shared" ca="1" si="282"/>
        <v>4022.8047080151646</v>
      </c>
      <c r="Z1628" s="679">
        <f t="shared" ca="1" si="282"/>
        <v>0</v>
      </c>
      <c r="AA1628" t="str">
        <f t="shared" si="276"/>
        <v>HUM_ASR_FY_2022</v>
      </c>
      <c r="AB1628" s="958">
        <f t="shared" si="277"/>
        <v>45032</v>
      </c>
      <c r="AC1628" t="str">
        <f t="shared" si="278"/>
        <v>Unaudited</v>
      </c>
    </row>
    <row r="1629" spans="1:29" x14ac:dyDescent="0.25">
      <c r="A1629" t="s">
        <v>420</v>
      </c>
      <c r="B1629" t="s">
        <v>1385</v>
      </c>
      <c r="C1629" t="s">
        <v>1386</v>
      </c>
      <c r="D1629">
        <v>1900</v>
      </c>
      <c r="E1629" s="958">
        <v>1</v>
      </c>
      <c r="F1629" t="s">
        <v>440</v>
      </c>
      <c r="G1629" s="958">
        <v>274</v>
      </c>
      <c r="H1629" t="s">
        <v>383</v>
      </c>
      <c r="I1629" s="938" t="s">
        <v>488</v>
      </c>
      <c r="J1629" s="938" t="s">
        <v>444</v>
      </c>
      <c r="K1629" s="938" t="s">
        <v>53</v>
      </c>
      <c r="L1629" s="938" t="s">
        <v>43</v>
      </c>
      <c r="M1629" s="963" t="s">
        <v>462</v>
      </c>
      <c r="N1629" s="679">
        <f t="shared" ca="1" si="279"/>
        <v>-236768.50500000003</v>
      </c>
      <c r="O1629" s="679">
        <f t="shared" ca="1" si="283"/>
        <v>-198243.90087257192</v>
      </c>
      <c r="P1629" s="679">
        <f t="shared" ca="1" si="283"/>
        <v>-6283.6493276749397</v>
      </c>
      <c r="Q1629" s="679">
        <f t="shared" ca="1" si="283"/>
        <v>-13686.872139295625</v>
      </c>
      <c r="R1629" s="679">
        <f t="shared" ca="1" si="283"/>
        <v>-3030.7878280710111</v>
      </c>
      <c r="S1629" s="679">
        <f t="shared" ca="1" si="283"/>
        <v>-5725.5885468797842</v>
      </c>
      <c r="T1629" s="679">
        <f t="shared" ca="1" si="283"/>
        <v>-732.95818013714279</v>
      </c>
      <c r="U1629" s="679">
        <f t="shared" ca="1" si="283"/>
        <v>-36.820505124628838</v>
      </c>
      <c r="V1629" s="679">
        <f t="shared" ca="1" si="283"/>
        <v>-515.48707174480364</v>
      </c>
      <c r="W1629" s="679">
        <f t="shared" ca="1" si="274"/>
        <v>-6.9038447108679071</v>
      </c>
      <c r="X1629" s="679">
        <f t="shared" ca="1" si="282"/>
        <v>-7609.1875121615767</v>
      </c>
      <c r="Y1629" s="679">
        <f t="shared" ca="1" si="282"/>
        <v>-896.34917162768318</v>
      </c>
      <c r="Z1629" s="679">
        <f t="shared" ca="1" si="282"/>
        <v>0</v>
      </c>
      <c r="AA1629" t="str">
        <f t="shared" si="276"/>
        <v>HUM_ASR_FY_2022</v>
      </c>
      <c r="AB1629" s="958">
        <f t="shared" si="277"/>
        <v>45032</v>
      </c>
      <c r="AC1629" t="str">
        <f t="shared" si="278"/>
        <v>Unaudited</v>
      </c>
    </row>
    <row r="1630" spans="1:29" x14ac:dyDescent="0.25">
      <c r="A1630" t="s">
        <v>420</v>
      </c>
      <c r="B1630" t="s">
        <v>1385</v>
      </c>
      <c r="C1630" t="s">
        <v>1386</v>
      </c>
      <c r="D1630">
        <v>1900</v>
      </c>
      <c r="E1630" s="958">
        <v>1</v>
      </c>
      <c r="F1630" t="s">
        <v>440</v>
      </c>
      <c r="G1630" s="958">
        <v>274</v>
      </c>
      <c r="H1630" t="s">
        <v>383</v>
      </c>
      <c r="I1630" s="938" t="s">
        <v>488</v>
      </c>
      <c r="J1630" s="938" t="s">
        <v>444</v>
      </c>
      <c r="K1630" s="938" t="s">
        <v>920</v>
      </c>
      <c r="L1630" s="938" t="s">
        <v>921</v>
      </c>
      <c r="M1630" s="963" t="s">
        <v>920</v>
      </c>
      <c r="N1630" s="679">
        <f t="shared" ca="1" si="279"/>
        <v>1288727.9900000002</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1172732.7100000002</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66905.14</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29478.520000000004</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13315.77</v>
      </c>
      <c r="S1630" s="679">
        <f t="shared" ca="1" si="284"/>
        <v>478.07</v>
      </c>
      <c r="T1630" s="679">
        <f t="shared" ca="1" si="284"/>
        <v>0</v>
      </c>
      <c r="U1630" s="679">
        <f t="shared" ca="1" si="284"/>
        <v>0</v>
      </c>
      <c r="V1630" s="679">
        <f t="shared" ca="1" si="284"/>
        <v>1988.21</v>
      </c>
      <c r="W1630" s="679">
        <f t="shared" ca="1" si="274"/>
        <v>0</v>
      </c>
      <c r="X1630" s="679">
        <f t="shared" ca="1" si="284"/>
        <v>0</v>
      </c>
      <c r="Y1630" s="679">
        <f t="shared" ca="1" si="284"/>
        <v>3829.57</v>
      </c>
      <c r="Z1630" s="679">
        <f t="shared" ca="1" si="284"/>
        <v>0</v>
      </c>
      <c r="AA1630" t="str">
        <f t="shared" si="276"/>
        <v>HUM_ASR_FY_2022</v>
      </c>
      <c r="AB1630" s="958">
        <f t="shared" si="277"/>
        <v>45032</v>
      </c>
      <c r="AC1630" t="str">
        <f t="shared" si="278"/>
        <v>Unaudited</v>
      </c>
    </row>
    <row r="1631" spans="1:29" x14ac:dyDescent="0.25">
      <c r="A1631" t="s">
        <v>420</v>
      </c>
      <c r="B1631" t="s">
        <v>1385</v>
      </c>
      <c r="C1631" t="s">
        <v>1386</v>
      </c>
      <c r="D1631">
        <v>1900</v>
      </c>
      <c r="E1631" s="958">
        <v>1</v>
      </c>
      <c r="F1631" t="s">
        <v>440</v>
      </c>
      <c r="G1631" s="958">
        <v>274</v>
      </c>
      <c r="H1631" t="s">
        <v>383</v>
      </c>
      <c r="I1631" s="938" t="s">
        <v>488</v>
      </c>
      <c r="J1631" s="938" t="s">
        <v>444</v>
      </c>
      <c r="K1631" s="938" t="s">
        <v>920</v>
      </c>
      <c r="L1631" s="946" t="s">
        <v>922</v>
      </c>
      <c r="M1631" s="961" t="s">
        <v>925</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32117.770896474034</v>
      </c>
      <c r="O1631" s="679">
        <f t="shared" ca="1" si="284"/>
        <v>29226.928253945291</v>
      </c>
      <c r="P1631" s="679">
        <f t="shared" ca="1" si="284"/>
        <v>1667.4146716690159</v>
      </c>
      <c r="Q1631" s="679">
        <f t="shared" ca="1" si="284"/>
        <v>734.66577825094635</v>
      </c>
      <c r="R1631" s="679">
        <f t="shared" ca="1" si="284"/>
        <v>331.85656980271068</v>
      </c>
      <c r="S1631" s="679">
        <f t="shared" ca="1" si="284"/>
        <v>11.914494642486456</v>
      </c>
      <c r="T1631" s="679">
        <f t="shared" ca="1" si="284"/>
        <v>0</v>
      </c>
      <c r="U1631" s="679">
        <f t="shared" ca="1" si="284"/>
        <v>0</v>
      </c>
      <c r="V1631" s="679">
        <f t="shared" ca="1" si="284"/>
        <v>49.550311446311206</v>
      </c>
      <c r="W1631" s="679">
        <f t="shared" ca="1" si="274"/>
        <v>0</v>
      </c>
      <c r="X1631" s="679">
        <f t="shared" ca="1" si="284"/>
        <v>0</v>
      </c>
      <c r="Y1631" s="679">
        <f t="shared" ca="1" si="284"/>
        <v>95.440816717273336</v>
      </c>
      <c r="Z1631" s="679">
        <f t="shared" ca="1" si="284"/>
        <v>0</v>
      </c>
      <c r="AA1631" t="str">
        <f t="shared" si="276"/>
        <v>HUM_ASR_FY_2022</v>
      </c>
      <c r="AB1631" s="958">
        <f t="shared" si="277"/>
        <v>45032</v>
      </c>
      <c r="AC1631" t="str">
        <f t="shared" si="278"/>
        <v>Unaudited</v>
      </c>
    </row>
    <row r="1632" spans="1:29" x14ac:dyDescent="0.25">
      <c r="A1632" t="s">
        <v>420</v>
      </c>
      <c r="B1632" t="s">
        <v>1385</v>
      </c>
      <c r="C1632" t="s">
        <v>1386</v>
      </c>
      <c r="D1632">
        <v>1900</v>
      </c>
      <c r="E1632" s="958">
        <v>1</v>
      </c>
      <c r="F1632" t="s">
        <v>440</v>
      </c>
      <c r="G1632" s="958">
        <v>274</v>
      </c>
      <c r="H1632" t="s">
        <v>383</v>
      </c>
      <c r="I1632" s="963" t="s">
        <v>488</v>
      </c>
      <c r="J1632" s="963" t="s">
        <v>444</v>
      </c>
      <c r="K1632" s="963" t="s">
        <v>920</v>
      </c>
      <c r="L1632" s="938" t="s">
        <v>923</v>
      </c>
      <c r="M1632" s="963" t="s">
        <v>926</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HUM_ASR_FY_2022</v>
      </c>
      <c r="AB1632" s="958">
        <f t="shared" si="277"/>
        <v>45032</v>
      </c>
      <c r="AC1632" t="str">
        <f t="shared" si="278"/>
        <v>Unaudited</v>
      </c>
    </row>
    <row r="1633" spans="1:29" x14ac:dyDescent="0.25">
      <c r="A1633" t="s">
        <v>420</v>
      </c>
      <c r="B1633" t="s">
        <v>1385</v>
      </c>
      <c r="C1633" t="s">
        <v>1386</v>
      </c>
      <c r="D1633">
        <v>1900</v>
      </c>
      <c r="E1633" s="958">
        <v>1</v>
      </c>
      <c r="F1633" t="s">
        <v>440</v>
      </c>
      <c r="G1633" s="958">
        <v>274</v>
      </c>
      <c r="H1633" t="s">
        <v>383</v>
      </c>
      <c r="I1633" s="938" t="s">
        <v>488</v>
      </c>
      <c r="J1633" s="938" t="s">
        <v>444</v>
      </c>
      <c r="K1633" s="938" t="s">
        <v>445</v>
      </c>
      <c r="L1633" s="938">
        <v>5.0999999999999996</v>
      </c>
      <c r="M1633" s="963" t="s">
        <v>37</v>
      </c>
      <c r="N1633" s="679">
        <f t="shared" ca="1" si="285"/>
        <v>9457.7000000000007</v>
      </c>
      <c r="O1633" s="679">
        <f t="shared" ca="1" si="284"/>
        <v>2930.07</v>
      </c>
      <c r="P1633" s="679">
        <f t="shared" ca="1" si="284"/>
        <v>84.15</v>
      </c>
      <c r="Q1633" s="679">
        <f t="shared" ca="1" si="284"/>
        <v>417.42</v>
      </c>
      <c r="R1633" s="679">
        <f t="shared" ca="1" si="284"/>
        <v>298.25</v>
      </c>
      <c r="S1633" s="679">
        <f t="shared" ca="1" si="284"/>
        <v>11.67</v>
      </c>
      <c r="T1633" s="679">
        <f t="shared" ca="1" si="284"/>
        <v>5707.8</v>
      </c>
      <c r="U1633" s="679">
        <f t="shared" ca="1" si="284"/>
        <v>0</v>
      </c>
      <c r="V1633" s="679">
        <f t="shared" ca="1" si="284"/>
        <v>0</v>
      </c>
      <c r="W1633" s="679">
        <f t="shared" ca="1" si="274"/>
        <v>0</v>
      </c>
      <c r="X1633" s="679">
        <f t="shared" ca="1" si="284"/>
        <v>58.95</v>
      </c>
      <c r="Y1633" s="679">
        <f t="shared" ca="1" si="284"/>
        <v>-50.609999999999992</v>
      </c>
      <c r="Z1633" s="679">
        <f t="shared" ca="1" si="284"/>
        <v>0</v>
      </c>
      <c r="AA1633" t="str">
        <f t="shared" si="276"/>
        <v>HUM_ASR_FY_2022</v>
      </c>
      <c r="AB1633" s="958">
        <f t="shared" si="277"/>
        <v>45032</v>
      </c>
      <c r="AC1633" t="str">
        <f t="shared" si="278"/>
        <v>Unaudited</v>
      </c>
    </row>
    <row r="1634" spans="1:29" ht="30" x14ac:dyDescent="0.25">
      <c r="A1634" t="s">
        <v>420</v>
      </c>
      <c r="B1634" t="s">
        <v>1385</v>
      </c>
      <c r="C1634" t="s">
        <v>1386</v>
      </c>
      <c r="D1634">
        <v>1900</v>
      </c>
      <c r="E1634" s="958">
        <v>1</v>
      </c>
      <c r="F1634" t="s">
        <v>440</v>
      </c>
      <c r="G1634" s="958">
        <v>274</v>
      </c>
      <c r="H1634" t="s">
        <v>383</v>
      </c>
      <c r="I1634" s="938" t="s">
        <v>488</v>
      </c>
      <c r="J1634" s="938" t="s">
        <v>444</v>
      </c>
      <c r="K1634" s="938" t="s">
        <v>445</v>
      </c>
      <c r="L1634" s="938">
        <v>5.2</v>
      </c>
      <c r="M1634" s="963" t="s">
        <v>303</v>
      </c>
      <c r="N1634" s="679">
        <f t="shared" ca="1" si="285"/>
        <v>2291240.2600000002</v>
      </c>
      <c r="O1634" s="679">
        <f t="shared" ca="1" si="284"/>
        <v>937438.11999999988</v>
      </c>
      <c r="P1634" s="679">
        <f t="shared" ca="1" si="284"/>
        <v>578465.09000000008</v>
      </c>
      <c r="Q1634" s="679">
        <f t="shared" ca="1" si="284"/>
        <v>144848.99</v>
      </c>
      <c r="R1634" s="679">
        <f t="shared" ca="1" si="284"/>
        <v>403181.63</v>
      </c>
      <c r="S1634" s="679">
        <f t="shared" ca="1" si="284"/>
        <v>34233.959999999992</v>
      </c>
      <c r="T1634" s="679">
        <f t="shared" ca="1" si="284"/>
        <v>47399.270000000004</v>
      </c>
      <c r="U1634" s="679">
        <f t="shared" ca="1" si="284"/>
        <v>1310.7699999999998</v>
      </c>
      <c r="V1634" s="679">
        <f t="shared" ca="1" si="284"/>
        <v>26720.84</v>
      </c>
      <c r="W1634" s="679">
        <f t="shared" ca="1" si="274"/>
        <v>104.16</v>
      </c>
      <c r="X1634" s="679">
        <f t="shared" ca="1" si="284"/>
        <v>76444.75</v>
      </c>
      <c r="Y1634" s="679">
        <f t="shared" ca="1" si="284"/>
        <v>41092.679999999993</v>
      </c>
      <c r="Z1634" s="679">
        <f t="shared" ca="1" si="284"/>
        <v>0</v>
      </c>
      <c r="AA1634" t="str">
        <f t="shared" si="276"/>
        <v>HUM_ASR_FY_2022</v>
      </c>
      <c r="AB1634" s="958">
        <f t="shared" si="277"/>
        <v>45032</v>
      </c>
      <c r="AC1634" t="str">
        <f t="shared" si="278"/>
        <v>Unaudited</v>
      </c>
    </row>
    <row r="1635" spans="1:29" ht="30" x14ac:dyDescent="0.25">
      <c r="A1635" t="s">
        <v>420</v>
      </c>
      <c r="B1635" t="s">
        <v>1385</v>
      </c>
      <c r="C1635" t="s">
        <v>1386</v>
      </c>
      <c r="D1635">
        <v>1900</v>
      </c>
      <c r="E1635" s="958">
        <v>1</v>
      </c>
      <c r="F1635" t="s">
        <v>440</v>
      </c>
      <c r="G1635" s="958">
        <v>274</v>
      </c>
      <c r="H1635" t="s">
        <v>383</v>
      </c>
      <c r="I1635" s="938" t="s">
        <v>488</v>
      </c>
      <c r="J1635" s="938" t="s">
        <v>444</v>
      </c>
      <c r="K1635" s="938" t="s">
        <v>445</v>
      </c>
      <c r="L1635" s="938">
        <v>5.3</v>
      </c>
      <c r="M1635" s="963" t="s">
        <v>304</v>
      </c>
      <c r="N1635" s="679">
        <f t="shared" ca="1" si="285"/>
        <v>235.70547405242789</v>
      </c>
      <c r="O1635" s="679">
        <f t="shared" ca="1" si="284"/>
        <v>73.023413552639369</v>
      </c>
      <c r="P1635" s="679">
        <f t="shared" ca="1" si="284"/>
        <v>2.0971923027281272</v>
      </c>
      <c r="Q1635" s="679">
        <f t="shared" ca="1" si="284"/>
        <v>10.402971016099521</v>
      </c>
      <c r="R1635" s="679">
        <f t="shared" ca="1" si="284"/>
        <v>7.4330077752663559</v>
      </c>
      <c r="S1635" s="679">
        <f t="shared" ca="1" si="284"/>
        <v>0.29084057246390066</v>
      </c>
      <c r="T1635" s="679">
        <f t="shared" ca="1" si="284"/>
        <v>142.25019875830782</v>
      </c>
      <c r="U1635" s="679">
        <f t="shared" ca="1" si="284"/>
        <v>0</v>
      </c>
      <c r="V1635" s="679">
        <f t="shared" ca="1" si="284"/>
        <v>0</v>
      </c>
      <c r="W1635" s="679">
        <f t="shared" ca="1" si="274"/>
        <v>0</v>
      </c>
      <c r="X1635" s="679">
        <f t="shared" ca="1" si="284"/>
        <v>1.469156105119704</v>
      </c>
      <c r="Y1635" s="679">
        <f t="shared" ca="1" si="284"/>
        <v>-1.2613060301969161</v>
      </c>
      <c r="Z1635" s="679">
        <f t="shared" ca="1" si="284"/>
        <v>0</v>
      </c>
      <c r="AA1635" t="str">
        <f t="shared" si="276"/>
        <v>HUM_ASR_FY_2022</v>
      </c>
      <c r="AB1635" s="958">
        <f t="shared" si="277"/>
        <v>45032</v>
      </c>
      <c r="AC1635" t="str">
        <f t="shared" si="278"/>
        <v>Unaudited</v>
      </c>
    </row>
    <row r="1636" spans="1:29" x14ac:dyDescent="0.25">
      <c r="A1636" t="s">
        <v>420</v>
      </c>
      <c r="B1636" t="s">
        <v>1385</v>
      </c>
      <c r="C1636" t="s">
        <v>1386</v>
      </c>
      <c r="D1636">
        <v>1900</v>
      </c>
      <c r="E1636" s="958">
        <v>1</v>
      </c>
      <c r="F1636" t="s">
        <v>440</v>
      </c>
      <c r="G1636" s="958">
        <v>274</v>
      </c>
      <c r="H1636" t="s">
        <v>383</v>
      </c>
      <c r="I1636" s="938" t="s">
        <v>488</v>
      </c>
      <c r="J1636" s="938" t="s">
        <v>444</v>
      </c>
      <c r="K1636" s="938" t="s">
        <v>445</v>
      </c>
      <c r="L1636" s="946" t="s">
        <v>82</v>
      </c>
      <c r="M1636" s="961" t="s">
        <v>453</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HUM_ASR_FY_2022</v>
      </c>
      <c r="AB1636" s="958">
        <f t="shared" si="277"/>
        <v>45032</v>
      </c>
      <c r="AC1636" t="str">
        <f t="shared" si="278"/>
        <v>Unaudited</v>
      </c>
    </row>
    <row r="1637" spans="1:29" x14ac:dyDescent="0.25">
      <c r="A1637" t="s">
        <v>420</v>
      </c>
      <c r="B1637" t="s">
        <v>1385</v>
      </c>
      <c r="C1637" t="s">
        <v>1386</v>
      </c>
      <c r="D1637">
        <v>1900</v>
      </c>
      <c r="E1637" s="958">
        <v>1</v>
      </c>
      <c r="F1637" t="s">
        <v>440</v>
      </c>
      <c r="G1637" s="958">
        <v>274</v>
      </c>
      <c r="H1637" t="s">
        <v>383</v>
      </c>
      <c r="I1637" s="963" t="s">
        <v>488</v>
      </c>
      <c r="J1637" s="963" t="s">
        <v>444</v>
      </c>
      <c r="K1637" s="963" t="s">
        <v>446</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HUM_ASR_FY_2022</v>
      </c>
      <c r="AB1637" s="958">
        <f t="shared" si="277"/>
        <v>45032</v>
      </c>
      <c r="AC1637" t="str">
        <f t="shared" si="278"/>
        <v>Unaudited</v>
      </c>
    </row>
    <row r="1638" spans="1:29" x14ac:dyDescent="0.25">
      <c r="A1638" t="s">
        <v>420</v>
      </c>
      <c r="B1638" t="s">
        <v>1385</v>
      </c>
      <c r="C1638" t="s">
        <v>1386</v>
      </c>
      <c r="D1638">
        <v>1900</v>
      </c>
      <c r="E1638" s="958">
        <v>1</v>
      </c>
      <c r="F1638" t="s">
        <v>440</v>
      </c>
      <c r="G1638" s="958">
        <v>274</v>
      </c>
      <c r="H1638" t="s">
        <v>383</v>
      </c>
      <c r="I1638" s="938" t="s">
        <v>488</v>
      </c>
      <c r="J1638" s="938" t="s">
        <v>444</v>
      </c>
      <c r="K1638" s="938" t="s">
        <v>446</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HUM_ASR_FY_2022</v>
      </c>
      <c r="AB1638" s="958">
        <f t="shared" si="277"/>
        <v>45032</v>
      </c>
      <c r="AC1638" t="str">
        <f t="shared" si="278"/>
        <v>Unaudited</v>
      </c>
    </row>
    <row r="1639" spans="1:29" x14ac:dyDescent="0.25">
      <c r="A1639" t="s">
        <v>420</v>
      </c>
      <c r="B1639" t="s">
        <v>1385</v>
      </c>
      <c r="C1639" t="s">
        <v>1386</v>
      </c>
      <c r="D1639">
        <v>1900</v>
      </c>
      <c r="E1639" s="958">
        <v>1</v>
      </c>
      <c r="F1639" t="s">
        <v>440</v>
      </c>
      <c r="G1639" s="958">
        <v>274</v>
      </c>
      <c r="H1639" t="s">
        <v>383</v>
      </c>
      <c r="I1639" s="938" t="s">
        <v>488</v>
      </c>
      <c r="J1639" s="938" t="s">
        <v>444</v>
      </c>
      <c r="K1639" s="938" t="s">
        <v>446</v>
      </c>
      <c r="L1639" s="938">
        <v>6.3</v>
      </c>
      <c r="M1639" s="963" t="s">
        <v>184</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HUM_ASR_FY_2022</v>
      </c>
      <c r="AB1639" s="958">
        <f t="shared" si="277"/>
        <v>45032</v>
      </c>
      <c r="AC1639" t="str">
        <f t="shared" si="278"/>
        <v>Unaudited</v>
      </c>
    </row>
    <row r="1640" spans="1:29" x14ac:dyDescent="0.25">
      <c r="A1640" t="s">
        <v>420</v>
      </c>
      <c r="B1640" t="s">
        <v>1385</v>
      </c>
      <c r="C1640" t="s">
        <v>1386</v>
      </c>
      <c r="D1640">
        <v>1900</v>
      </c>
      <c r="E1640" s="958">
        <v>1</v>
      </c>
      <c r="F1640" t="s">
        <v>440</v>
      </c>
      <c r="G1640" s="958">
        <v>274</v>
      </c>
      <c r="H1640" t="s">
        <v>383</v>
      </c>
      <c r="I1640" s="938" t="s">
        <v>488</v>
      </c>
      <c r="J1640" s="938" t="s">
        <v>444</v>
      </c>
      <c r="K1640" s="938" t="s">
        <v>446</v>
      </c>
      <c r="L1640" s="938" t="s">
        <v>87</v>
      </c>
      <c r="M1640" s="963" t="s">
        <v>454</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HUM_ASR_FY_2022</v>
      </c>
      <c r="AB1640" s="958">
        <f t="shared" si="277"/>
        <v>45032</v>
      </c>
      <c r="AC1640" t="str">
        <f t="shared" si="278"/>
        <v>Unaudited</v>
      </c>
    </row>
    <row r="1641" spans="1:29" x14ac:dyDescent="0.25">
      <c r="A1641" t="s">
        <v>420</v>
      </c>
      <c r="B1641" t="s">
        <v>1385</v>
      </c>
      <c r="C1641" t="s">
        <v>1386</v>
      </c>
      <c r="D1641">
        <v>1900</v>
      </c>
      <c r="E1641" s="958">
        <v>1</v>
      </c>
      <c r="F1641" t="s">
        <v>440</v>
      </c>
      <c r="G1641" s="958">
        <v>274</v>
      </c>
      <c r="H1641" t="s">
        <v>383</v>
      </c>
      <c r="I1641" s="938" t="s">
        <v>488</v>
      </c>
      <c r="J1641" s="938" t="s">
        <v>444</v>
      </c>
      <c r="K1641" s="938" t="s">
        <v>447</v>
      </c>
      <c r="L1641" s="946">
        <v>7.1</v>
      </c>
      <c r="M1641" s="961" t="s">
        <v>20</v>
      </c>
      <c r="N1641" s="679">
        <f t="shared" ca="1" si="285"/>
        <v>270973.5799999999</v>
      </c>
      <c r="O1641" s="679">
        <f t="shared" ca="1" si="284"/>
        <v>85122.01999999999</v>
      </c>
      <c r="P1641" s="679">
        <f t="shared" ca="1" si="284"/>
        <v>15209.66</v>
      </c>
      <c r="Q1641" s="679">
        <f t="shared" ca="1" si="284"/>
        <v>53510</v>
      </c>
      <c r="R1641" s="679">
        <f t="shared" ca="1" si="284"/>
        <v>21466</v>
      </c>
      <c r="S1641" s="679">
        <f t="shared" ca="1" si="284"/>
        <v>14971.98</v>
      </c>
      <c r="T1641" s="679">
        <f t="shared" ca="1" si="284"/>
        <v>380</v>
      </c>
      <c r="U1641" s="679">
        <f t="shared" ca="1" si="284"/>
        <v>0</v>
      </c>
      <c r="V1641" s="679">
        <f t="shared" ca="1" si="284"/>
        <v>2308</v>
      </c>
      <c r="W1641" s="679">
        <f t="shared" ca="1" si="274"/>
        <v>0</v>
      </c>
      <c r="X1641" s="679">
        <f t="shared" ca="1" si="284"/>
        <v>62835.919999999896</v>
      </c>
      <c r="Y1641" s="679">
        <f t="shared" ca="1" si="284"/>
        <v>15170</v>
      </c>
      <c r="Z1641" s="679">
        <f t="shared" ca="1" si="284"/>
        <v>0</v>
      </c>
      <c r="AA1641" t="str">
        <f t="shared" si="276"/>
        <v>HUM_ASR_FY_2022</v>
      </c>
      <c r="AB1641" s="958">
        <f t="shared" si="277"/>
        <v>45032</v>
      </c>
      <c r="AC1641" t="str">
        <f t="shared" si="278"/>
        <v>Unaudited</v>
      </c>
    </row>
    <row r="1642" spans="1:29" x14ac:dyDescent="0.25">
      <c r="A1642" t="s">
        <v>420</v>
      </c>
      <c r="B1642" t="s">
        <v>1385</v>
      </c>
      <c r="C1642" t="s">
        <v>1386</v>
      </c>
      <c r="D1642">
        <v>1900</v>
      </c>
      <c r="E1642" s="958">
        <v>1</v>
      </c>
      <c r="F1642" t="s">
        <v>440</v>
      </c>
      <c r="G1642" s="958">
        <v>274</v>
      </c>
      <c r="H1642" t="s">
        <v>383</v>
      </c>
      <c r="I1642" s="963" t="s">
        <v>488</v>
      </c>
      <c r="J1642" s="963" t="s">
        <v>444</v>
      </c>
      <c r="K1642" s="963" t="s">
        <v>447</v>
      </c>
      <c r="L1642" s="938">
        <v>7.2</v>
      </c>
      <c r="M1642" s="963" t="s">
        <v>21</v>
      </c>
      <c r="N1642" s="679">
        <f t="shared" ca="1" si="285"/>
        <v>820484.94</v>
      </c>
      <c r="O1642" s="679">
        <f t="shared" ca="1" si="284"/>
        <v>688122.6</v>
      </c>
      <c r="P1642" s="679">
        <f t="shared" ca="1" si="284"/>
        <v>21740.620000000003</v>
      </c>
      <c r="Q1642" s="679">
        <f t="shared" ca="1" si="284"/>
        <v>49087.500000000007</v>
      </c>
      <c r="R1642" s="679">
        <f t="shared" ca="1" si="284"/>
        <v>10733.8</v>
      </c>
      <c r="S1642" s="679">
        <f t="shared" ca="1" si="284"/>
        <v>18617.719999999994</v>
      </c>
      <c r="T1642" s="679">
        <f t="shared" ca="1" si="284"/>
        <v>2431.0000000000005</v>
      </c>
      <c r="U1642" s="679">
        <f t="shared" ca="1" si="284"/>
        <v>119.68</v>
      </c>
      <c r="V1642" s="679">
        <f t="shared" ca="1" si="284"/>
        <v>1787.72</v>
      </c>
      <c r="W1642" s="679">
        <f t="shared" ca="1" si="274"/>
        <v>22.44</v>
      </c>
      <c r="X1642" s="679">
        <f t="shared" ca="1" si="284"/>
        <v>24732.620000000003</v>
      </c>
      <c r="Y1642" s="679">
        <f t="shared" ca="1" si="284"/>
        <v>3089.24</v>
      </c>
      <c r="Z1642" s="679">
        <f t="shared" ca="1" si="284"/>
        <v>0</v>
      </c>
      <c r="AA1642" t="str">
        <f t="shared" si="276"/>
        <v>HUM_ASR_FY_2022</v>
      </c>
      <c r="AB1642" s="958">
        <f t="shared" si="277"/>
        <v>45032</v>
      </c>
      <c r="AC1642" t="str">
        <f t="shared" si="278"/>
        <v>Unaudited</v>
      </c>
    </row>
    <row r="1643" spans="1:29" x14ac:dyDescent="0.25">
      <c r="A1643" t="s">
        <v>420</v>
      </c>
      <c r="B1643" t="s">
        <v>1385</v>
      </c>
      <c r="C1643" t="s">
        <v>1386</v>
      </c>
      <c r="D1643">
        <v>1900</v>
      </c>
      <c r="E1643" s="958">
        <v>1</v>
      </c>
      <c r="F1643" t="s">
        <v>440</v>
      </c>
      <c r="G1643" s="958">
        <v>274</v>
      </c>
      <c r="H1643" t="s">
        <v>383</v>
      </c>
      <c r="I1643" s="938" t="s">
        <v>488</v>
      </c>
      <c r="J1643" s="938" t="s">
        <v>444</v>
      </c>
      <c r="K1643" s="938" t="s">
        <v>447</v>
      </c>
      <c r="L1643" s="938">
        <v>7.3</v>
      </c>
      <c r="M1643" s="963" t="s">
        <v>155</v>
      </c>
      <c r="N1643" s="679">
        <f t="shared" ca="1" si="285"/>
        <v>6753.2228902992765</v>
      </c>
      <c r="O1643" s="679">
        <f t="shared" ca="1" si="284"/>
        <v>2121.4170545058782</v>
      </c>
      <c r="P1643" s="679">
        <f t="shared" ca="1" si="284"/>
        <v>379.05623148083049</v>
      </c>
      <c r="Q1643" s="679">
        <f t="shared" ca="1" si="284"/>
        <v>1333.5800370645522</v>
      </c>
      <c r="R1643" s="679">
        <f t="shared" ca="1" si="284"/>
        <v>534.97718324850825</v>
      </c>
      <c r="S1643" s="679">
        <f t="shared" ca="1" si="284"/>
        <v>373.13275356624433</v>
      </c>
      <c r="T1643" s="679">
        <f t="shared" ca="1" si="284"/>
        <v>9.470387106793682</v>
      </c>
      <c r="U1643" s="679">
        <f t="shared" ca="1" si="284"/>
        <v>0</v>
      </c>
      <c r="V1643" s="679">
        <f t="shared" ca="1" si="284"/>
        <v>57.520140638104778</v>
      </c>
      <c r="W1643" s="679">
        <f t="shared" ca="1" si="274"/>
        <v>0</v>
      </c>
      <c r="X1643" s="679">
        <f t="shared" ca="1" si="284"/>
        <v>1566.0012805566269</v>
      </c>
      <c r="Y1643" s="679">
        <f t="shared" ca="1" si="284"/>
        <v>378.06782213173722</v>
      </c>
      <c r="Z1643" s="679">
        <f t="shared" ca="1" si="284"/>
        <v>0</v>
      </c>
      <c r="AA1643" t="str">
        <f t="shared" si="276"/>
        <v>HUM_ASR_FY_2022</v>
      </c>
      <c r="AB1643" s="958">
        <f t="shared" si="277"/>
        <v>45032</v>
      </c>
      <c r="AC1643" t="str">
        <f t="shared" si="278"/>
        <v>Unaudited</v>
      </c>
    </row>
    <row r="1644" spans="1:29" x14ac:dyDescent="0.25">
      <c r="A1644" t="s">
        <v>420</v>
      </c>
      <c r="B1644" t="s">
        <v>1385</v>
      </c>
      <c r="C1644" t="s">
        <v>1386</v>
      </c>
      <c r="D1644">
        <v>1900</v>
      </c>
      <c r="E1644" s="958">
        <v>1</v>
      </c>
      <c r="F1644" t="s">
        <v>440</v>
      </c>
      <c r="G1644" s="958">
        <v>274</v>
      </c>
      <c r="H1644" t="s">
        <v>383</v>
      </c>
      <c r="I1644" s="938" t="s">
        <v>488</v>
      </c>
      <c r="J1644" s="938" t="s">
        <v>444</v>
      </c>
      <c r="K1644" s="938" t="s">
        <v>447</v>
      </c>
      <c r="L1644" s="938" t="s">
        <v>91</v>
      </c>
      <c r="M1644" s="963" t="s">
        <v>455</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HUM_ASR_FY_2022</v>
      </c>
      <c r="AB1644" s="958">
        <f t="shared" si="277"/>
        <v>45032</v>
      </c>
      <c r="AC1644" t="str">
        <f t="shared" si="278"/>
        <v>Unaudited</v>
      </c>
    </row>
    <row r="1645" spans="1:29" x14ac:dyDescent="0.25">
      <c r="A1645" t="s">
        <v>420</v>
      </c>
      <c r="B1645" t="s">
        <v>1385</v>
      </c>
      <c r="C1645" t="s">
        <v>1386</v>
      </c>
      <c r="D1645">
        <v>1900</v>
      </c>
      <c r="E1645" s="958">
        <v>1</v>
      </c>
      <c r="F1645" t="s">
        <v>440</v>
      </c>
      <c r="G1645" s="958">
        <v>274</v>
      </c>
      <c r="H1645" t="s">
        <v>383</v>
      </c>
      <c r="I1645" s="938" t="s">
        <v>488</v>
      </c>
      <c r="J1645" s="938" t="s">
        <v>444</v>
      </c>
      <c r="K1645" s="938" t="s">
        <v>448</v>
      </c>
      <c r="L1645" s="938">
        <v>8.1</v>
      </c>
      <c r="M1645" s="963" t="s">
        <v>22</v>
      </c>
      <c r="N1645" s="679">
        <f t="shared" ca="1" si="285"/>
        <v>11017321.050000003</v>
      </c>
      <c r="O1645" s="679">
        <f t="shared" ca="1" si="284"/>
        <v>4551209.0600000005</v>
      </c>
      <c r="P1645" s="679">
        <f t="shared" ca="1" si="284"/>
        <v>873677.53000000014</v>
      </c>
      <c r="Q1645" s="679">
        <f t="shared" ca="1" si="284"/>
        <v>3174245.04</v>
      </c>
      <c r="R1645" s="679">
        <f t="shared" ca="1" si="284"/>
        <v>1231264.3299999998</v>
      </c>
      <c r="S1645" s="679">
        <f t="shared" ca="1" si="284"/>
        <v>10054.039999999999</v>
      </c>
      <c r="T1645" s="679">
        <f t="shared" ca="1" si="284"/>
        <v>39788.719999999994</v>
      </c>
      <c r="U1645" s="679">
        <f t="shared" ca="1" si="284"/>
        <v>4.49</v>
      </c>
      <c r="V1645" s="679">
        <f t="shared" ca="1" si="284"/>
        <v>579120.31999999995</v>
      </c>
      <c r="W1645" s="679">
        <f t="shared" ca="1" si="274"/>
        <v>0</v>
      </c>
      <c r="X1645" s="679">
        <f t="shared" ca="1" si="284"/>
        <v>7024.23</v>
      </c>
      <c r="Y1645" s="679">
        <f t="shared" ca="1" si="284"/>
        <v>550933.29000000015</v>
      </c>
      <c r="Z1645" s="679">
        <f t="shared" ca="1" si="284"/>
        <v>0</v>
      </c>
      <c r="AA1645" t="str">
        <f t="shared" si="276"/>
        <v>HUM_ASR_FY_2022</v>
      </c>
      <c r="AB1645" s="958">
        <f t="shared" si="277"/>
        <v>45032</v>
      </c>
      <c r="AC1645" t="str">
        <f t="shared" si="278"/>
        <v>Unaudited</v>
      </c>
    </row>
    <row r="1646" spans="1:29" x14ac:dyDescent="0.25">
      <c r="A1646" t="s">
        <v>420</v>
      </c>
      <c r="B1646" t="s">
        <v>1385</v>
      </c>
      <c r="C1646" t="s">
        <v>1386</v>
      </c>
      <c r="D1646">
        <v>1900</v>
      </c>
      <c r="E1646" s="958">
        <v>1</v>
      </c>
      <c r="F1646" t="s">
        <v>440</v>
      </c>
      <c r="G1646" s="958">
        <v>274</v>
      </c>
      <c r="H1646" t="s">
        <v>383</v>
      </c>
      <c r="I1646" s="938" t="s">
        <v>488</v>
      </c>
      <c r="J1646" s="938" t="s">
        <v>444</v>
      </c>
      <c r="K1646" s="938" t="s">
        <v>448</v>
      </c>
      <c r="L1646" s="938" t="s">
        <v>112</v>
      </c>
      <c r="M1646" s="963" t="s">
        <v>443</v>
      </c>
      <c r="N1646" s="679">
        <f t="shared" ca="1" si="285"/>
        <v>104769.29999999999</v>
      </c>
      <c r="O1646" s="679">
        <f t="shared" ca="1" si="285"/>
        <v>0</v>
      </c>
      <c r="P1646" s="679">
        <f t="shared" ca="1" si="285"/>
        <v>0</v>
      </c>
      <c r="Q1646" s="679">
        <f t="shared" ca="1" si="285"/>
        <v>47846.400000000001</v>
      </c>
      <c r="R1646" s="679">
        <f t="shared" ca="1" si="285"/>
        <v>56922.899999999994</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HUM_ASR_FY_2022</v>
      </c>
      <c r="AB1646" s="958">
        <f t="shared" si="277"/>
        <v>45032</v>
      </c>
      <c r="AC1646" t="str">
        <f t="shared" si="278"/>
        <v>Unaudited</v>
      </c>
    </row>
    <row r="1647" spans="1:29" x14ac:dyDescent="0.25">
      <c r="A1647" t="s">
        <v>420</v>
      </c>
      <c r="B1647" t="s">
        <v>1385</v>
      </c>
      <c r="C1647" t="s">
        <v>1386</v>
      </c>
      <c r="D1647">
        <v>1900</v>
      </c>
      <c r="E1647" s="958">
        <v>1</v>
      </c>
      <c r="F1647" t="s">
        <v>440</v>
      </c>
      <c r="G1647" s="958">
        <v>274</v>
      </c>
      <c r="H1647" t="s">
        <v>383</v>
      </c>
      <c r="I1647" s="938" t="s">
        <v>488</v>
      </c>
      <c r="J1647" s="938" t="s">
        <v>444</v>
      </c>
      <c r="K1647" s="938" t="s">
        <v>448</v>
      </c>
      <c r="L1647" s="938" t="s">
        <v>114</v>
      </c>
      <c r="M1647" s="963" t="s">
        <v>157</v>
      </c>
      <c r="N1647" s="679">
        <f t="shared" ca="1" si="285"/>
        <v>60.128983065313079</v>
      </c>
      <c r="O1647" s="679">
        <f t="shared" ca="1" si="285"/>
        <v>24.839030400719736</v>
      </c>
      <c r="P1647" s="679">
        <f t="shared" ca="1" si="285"/>
        <v>4.7682500280696249</v>
      </c>
      <c r="Q1647" s="679">
        <f t="shared" ca="1" si="285"/>
        <v>17.324005117860665</v>
      </c>
      <c r="R1647" s="679">
        <f t="shared" ca="1" si="285"/>
        <v>6.719843391283769</v>
      </c>
      <c r="S1647" s="679">
        <f t="shared" ca="1" si="285"/>
        <v>5.4871705939619528E-2</v>
      </c>
      <c r="T1647" s="679">
        <f t="shared" ca="1" si="285"/>
        <v>0.21715399417088635</v>
      </c>
      <c r="U1647" s="679">
        <f t="shared" ca="1" si="285"/>
        <v>2.4504971103048298E-5</v>
      </c>
      <c r="V1647" s="679">
        <f t="shared" ca="1" si="285"/>
        <v>3.1606518277924462</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3.8335980661729385E-2</v>
      </c>
      <c r="Y1647" s="679">
        <f t="shared" ca="1" si="285"/>
        <v>3.0068161138435037</v>
      </c>
      <c r="Z1647" s="679">
        <f t="shared" ca="1" si="285"/>
        <v>0</v>
      </c>
      <c r="AA1647" t="str">
        <f t="shared" si="276"/>
        <v>HUM_ASR_FY_2022</v>
      </c>
      <c r="AB1647" s="958">
        <f t="shared" si="277"/>
        <v>45032</v>
      </c>
      <c r="AC1647" t="str">
        <f t="shared" si="278"/>
        <v>Unaudited</v>
      </c>
    </row>
    <row r="1648" spans="1:29" x14ac:dyDescent="0.25">
      <c r="A1648" t="s">
        <v>420</v>
      </c>
      <c r="B1648" t="s">
        <v>1385</v>
      </c>
      <c r="C1648" t="s">
        <v>1386</v>
      </c>
      <c r="D1648">
        <v>1900</v>
      </c>
      <c r="E1648" s="958">
        <v>1</v>
      </c>
      <c r="F1648" t="s">
        <v>440</v>
      </c>
      <c r="G1648" s="958">
        <v>274</v>
      </c>
      <c r="H1648" t="s">
        <v>383</v>
      </c>
      <c r="I1648" s="938" t="s">
        <v>488</v>
      </c>
      <c r="J1648" s="938" t="s">
        <v>444</v>
      </c>
      <c r="K1648" s="938" t="s">
        <v>448</v>
      </c>
      <c r="L1648" s="938" t="s">
        <v>115</v>
      </c>
      <c r="M1648" s="963" t="s">
        <v>113</v>
      </c>
      <c r="N1648" s="679">
        <f t="shared" ca="1" si="285"/>
        <v>-49659.30999999999</v>
      </c>
      <c r="O1648" s="679">
        <f t="shared" ca="1" si="285"/>
        <v>-20514.052423419987</v>
      </c>
      <c r="P1648" s="679">
        <f t="shared" ca="1" si="285"/>
        <v>-3938.0011806322277</v>
      </c>
      <c r="Q1648" s="679">
        <f t="shared" ca="1" si="285"/>
        <v>-14307.545159294632</v>
      </c>
      <c r="R1648" s="679">
        <f t="shared" ca="1" si="285"/>
        <v>-5549.7826357172626</v>
      </c>
      <c r="S1648" s="679">
        <f t="shared" ca="1" si="285"/>
        <v>-45.317431238186515</v>
      </c>
      <c r="T1648" s="679">
        <f t="shared" ca="1" si="285"/>
        <v>-179.34308821682191</v>
      </c>
      <c r="U1648" s="679">
        <f t="shared" ca="1" si="285"/>
        <v>-2.0238159611405709E-2</v>
      </c>
      <c r="V1648" s="679">
        <f t="shared" ca="1" si="285"/>
        <v>-2610.3183675653336</v>
      </c>
      <c r="W1648" s="679">
        <f t="shared" ca="1" si="286"/>
        <v>0</v>
      </c>
      <c r="X1648" s="679">
        <f t="shared" ca="1" si="285"/>
        <v>-31.660910442588936</v>
      </c>
      <c r="Y1648" s="679">
        <f t="shared" ca="1" si="285"/>
        <v>-2483.2685653133344</v>
      </c>
      <c r="Z1648" s="679">
        <f t="shared" ca="1" si="285"/>
        <v>0</v>
      </c>
      <c r="AA1648" t="str">
        <f t="shared" si="276"/>
        <v>HUM_ASR_FY_2022</v>
      </c>
      <c r="AB1648" s="958">
        <f t="shared" si="277"/>
        <v>45032</v>
      </c>
      <c r="AC1648" t="str">
        <f t="shared" si="278"/>
        <v>Unaudited</v>
      </c>
    </row>
    <row r="1649" spans="1:29" x14ac:dyDescent="0.25">
      <c r="A1649" t="s">
        <v>420</v>
      </c>
      <c r="B1649" t="s">
        <v>1385</v>
      </c>
      <c r="C1649" t="s">
        <v>1386</v>
      </c>
      <c r="D1649">
        <v>1900</v>
      </c>
      <c r="E1649" s="958">
        <v>1</v>
      </c>
      <c r="F1649" t="s">
        <v>440</v>
      </c>
      <c r="G1649" s="958">
        <v>274</v>
      </c>
      <c r="H1649" t="s">
        <v>383</v>
      </c>
      <c r="I1649" s="938" t="s">
        <v>488</v>
      </c>
      <c r="J1649" s="938" t="s">
        <v>444</v>
      </c>
      <c r="K1649" s="938" t="s">
        <v>448</v>
      </c>
      <c r="L1649" s="946" t="s">
        <v>116</v>
      </c>
      <c r="M1649" s="961" t="s">
        <v>158</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HUM_ASR_FY_2022</v>
      </c>
      <c r="AB1649" s="958">
        <f t="shared" si="277"/>
        <v>45032</v>
      </c>
      <c r="AC1649" t="str">
        <f t="shared" si="278"/>
        <v>Unaudited</v>
      </c>
    </row>
    <row r="1650" spans="1:29" x14ac:dyDescent="0.25">
      <c r="A1650" t="s">
        <v>420</v>
      </c>
      <c r="B1650" t="s">
        <v>1385</v>
      </c>
      <c r="C1650" t="s">
        <v>1386</v>
      </c>
      <c r="D1650">
        <v>1900</v>
      </c>
      <c r="E1650" s="958">
        <v>1</v>
      </c>
      <c r="F1650" t="s">
        <v>440</v>
      </c>
      <c r="G1650" s="958">
        <v>274</v>
      </c>
      <c r="H1650" t="s">
        <v>383</v>
      </c>
      <c r="I1650" s="963" t="s">
        <v>488</v>
      </c>
      <c r="J1650" s="963" t="s">
        <v>444</v>
      </c>
      <c r="K1650" s="963" t="s">
        <v>448</v>
      </c>
      <c r="L1650" s="938" t="s">
        <v>159</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HUM_ASR_FY_2022</v>
      </c>
      <c r="AB1650" s="958">
        <f t="shared" si="277"/>
        <v>45032</v>
      </c>
      <c r="AC1650" t="str">
        <f t="shared" si="278"/>
        <v>Unaudited</v>
      </c>
    </row>
    <row r="1651" spans="1:29" x14ac:dyDescent="0.25">
      <c r="A1651" t="s">
        <v>420</v>
      </c>
      <c r="B1651" t="s">
        <v>1385</v>
      </c>
      <c r="C1651" t="s">
        <v>1386</v>
      </c>
      <c r="D1651">
        <v>1900</v>
      </c>
      <c r="E1651" s="958">
        <v>1</v>
      </c>
      <c r="F1651" t="s">
        <v>440</v>
      </c>
      <c r="G1651" s="958">
        <v>274</v>
      </c>
      <c r="H1651" t="s">
        <v>383</v>
      </c>
      <c r="I1651" s="938" t="s">
        <v>488</v>
      </c>
      <c r="J1651" s="938" t="s">
        <v>444</v>
      </c>
      <c r="K1651" s="938" t="s">
        <v>448</v>
      </c>
      <c r="L1651" s="938" t="s">
        <v>442</v>
      </c>
      <c r="M1651" s="963" t="s">
        <v>456</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HUM_ASR_FY_2022</v>
      </c>
      <c r="AB1651" s="958">
        <f t="shared" si="277"/>
        <v>45032</v>
      </c>
      <c r="AC1651" t="str">
        <f t="shared" si="278"/>
        <v>Unaudited</v>
      </c>
    </row>
    <row r="1652" spans="1:29" ht="30" x14ac:dyDescent="0.25">
      <c r="A1652" t="s">
        <v>420</v>
      </c>
      <c r="B1652" t="s">
        <v>1385</v>
      </c>
      <c r="C1652" t="s">
        <v>1386</v>
      </c>
      <c r="D1652">
        <v>1900</v>
      </c>
      <c r="E1652" s="958">
        <v>1</v>
      </c>
      <c r="F1652" t="s">
        <v>440</v>
      </c>
      <c r="G1652" s="958">
        <v>274</v>
      </c>
      <c r="H1652" t="s">
        <v>383</v>
      </c>
      <c r="I1652" s="938" t="s">
        <v>488</v>
      </c>
      <c r="J1652" s="938" t="s">
        <v>444</v>
      </c>
      <c r="K1652" s="938" t="s">
        <v>449</v>
      </c>
      <c r="L1652" s="938">
        <v>9.1</v>
      </c>
      <c r="M1652" s="963" t="s">
        <v>185</v>
      </c>
      <c r="N1652" s="679">
        <f t="shared" ca="1" si="285"/>
        <v>164908.04999999993</v>
      </c>
      <c r="O1652" s="679">
        <f t="shared" ca="1" si="285"/>
        <v>19504.849999999999</v>
      </c>
      <c r="P1652" s="679">
        <f t="shared" ca="1" si="285"/>
        <v>353.01</v>
      </c>
      <c r="Q1652" s="679">
        <f t="shared" ca="1" si="285"/>
        <v>2165.4</v>
      </c>
      <c r="R1652" s="679">
        <f t="shared" ca="1" si="285"/>
        <v>339.71000000000004</v>
      </c>
      <c r="S1652" s="679">
        <f t="shared" ca="1" si="285"/>
        <v>1800.18</v>
      </c>
      <c r="T1652" s="679">
        <f t="shared" ca="1" si="285"/>
        <v>45710.85</v>
      </c>
      <c r="U1652" s="679">
        <f t="shared" ca="1" si="285"/>
        <v>0</v>
      </c>
      <c r="V1652" s="679">
        <f t="shared" ca="1" si="285"/>
        <v>0</v>
      </c>
      <c r="W1652" s="679">
        <f t="shared" ca="1" si="286"/>
        <v>95034.049999999916</v>
      </c>
      <c r="X1652" s="679">
        <f t="shared" ca="1" si="285"/>
        <v>0</v>
      </c>
      <c r="Y1652" s="679">
        <f t="shared" ca="1" si="285"/>
        <v>0</v>
      </c>
      <c r="Z1652" s="679">
        <f t="shared" ca="1" si="285"/>
        <v>0</v>
      </c>
      <c r="AA1652" t="str">
        <f t="shared" si="276"/>
        <v>HUM_ASR_FY_2022</v>
      </c>
      <c r="AB1652" s="958">
        <f t="shared" si="277"/>
        <v>45032</v>
      </c>
      <c r="AC1652" t="str">
        <f t="shared" si="278"/>
        <v>Unaudited</v>
      </c>
    </row>
    <row r="1653" spans="1:29" x14ac:dyDescent="0.25">
      <c r="A1653" t="s">
        <v>420</v>
      </c>
      <c r="B1653" t="s">
        <v>1385</v>
      </c>
      <c r="C1653" t="s">
        <v>1386</v>
      </c>
      <c r="D1653">
        <v>1900</v>
      </c>
      <c r="E1653" s="958">
        <v>1</v>
      </c>
      <c r="F1653" t="s">
        <v>440</v>
      </c>
      <c r="G1653" s="958">
        <v>274</v>
      </c>
      <c r="H1653" t="s">
        <v>383</v>
      </c>
      <c r="I1653" s="938" t="s">
        <v>488</v>
      </c>
      <c r="J1653" s="938" t="s">
        <v>444</v>
      </c>
      <c r="K1653" s="938" t="s">
        <v>449</v>
      </c>
      <c r="L1653" s="938" t="s">
        <v>106</v>
      </c>
      <c r="M1653" s="963" t="s">
        <v>186</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HUM_ASR_FY_2022</v>
      </c>
      <c r="AB1653" s="958">
        <f t="shared" si="277"/>
        <v>45032</v>
      </c>
      <c r="AC1653" t="str">
        <f t="shared" si="278"/>
        <v>Unaudited</v>
      </c>
    </row>
    <row r="1654" spans="1:29" x14ac:dyDescent="0.25">
      <c r="A1654" t="s">
        <v>420</v>
      </c>
      <c r="B1654" t="s">
        <v>1385</v>
      </c>
      <c r="C1654" t="s">
        <v>1386</v>
      </c>
      <c r="D1654">
        <v>1900</v>
      </c>
      <c r="E1654" s="958">
        <v>1</v>
      </c>
      <c r="F1654" t="s">
        <v>440</v>
      </c>
      <c r="G1654" s="958">
        <v>274</v>
      </c>
      <c r="H1654" t="s">
        <v>383</v>
      </c>
      <c r="I1654" s="938" t="s">
        <v>488</v>
      </c>
      <c r="J1654" s="938" t="s">
        <v>444</v>
      </c>
      <c r="K1654" s="938" t="s">
        <v>449</v>
      </c>
      <c r="L1654" s="938" t="s">
        <v>1321</v>
      </c>
      <c r="M1654" s="963" t="s">
        <v>1322</v>
      </c>
      <c r="N1654" s="679">
        <f t="shared" ca="1" si="285"/>
        <v>446693.14999999997</v>
      </c>
      <c r="O1654" s="679">
        <f t="shared" ca="1" si="285"/>
        <v>1145.5</v>
      </c>
      <c r="P1654" s="679">
        <f t="shared" ca="1" si="285"/>
        <v>0</v>
      </c>
      <c r="Q1654" s="679">
        <f t="shared" ca="1" si="285"/>
        <v>127495.88</v>
      </c>
      <c r="R1654" s="679">
        <f t="shared" ca="1" si="285"/>
        <v>57663.11</v>
      </c>
      <c r="S1654" s="679">
        <f t="shared" ca="1" si="285"/>
        <v>260388.65999999997</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HUM_ASR_FY_2022</v>
      </c>
      <c r="AB1654" s="958">
        <f t="shared" si="277"/>
        <v>45032</v>
      </c>
      <c r="AC1654" t="str">
        <f t="shared" si="278"/>
        <v>Unaudited</v>
      </c>
    </row>
    <row r="1655" spans="1:29" x14ac:dyDescent="0.25">
      <c r="A1655" t="s">
        <v>420</v>
      </c>
      <c r="B1655" t="s">
        <v>1385</v>
      </c>
      <c r="C1655" t="s">
        <v>1386</v>
      </c>
      <c r="D1655">
        <v>1900</v>
      </c>
      <c r="E1655" s="958">
        <v>1</v>
      </c>
      <c r="F1655" t="s">
        <v>440</v>
      </c>
      <c r="G1655" s="958">
        <v>274</v>
      </c>
      <c r="H1655" t="s">
        <v>383</v>
      </c>
      <c r="I1655" s="938" t="s">
        <v>488</v>
      </c>
      <c r="J1655" s="938" t="s">
        <v>444</v>
      </c>
      <c r="K1655" s="938" t="s">
        <v>449</v>
      </c>
      <c r="L1655" s="938" t="s">
        <v>107</v>
      </c>
      <c r="M1655" s="963" t="s">
        <v>187</v>
      </c>
      <c r="N1655" s="679">
        <f t="shared" ca="1" si="285"/>
        <v>368274.91999999975</v>
      </c>
      <c r="O1655" s="679">
        <f t="shared" ca="1" si="285"/>
        <v>145619.77999999965</v>
      </c>
      <c r="P1655" s="679">
        <f t="shared" ca="1" si="285"/>
        <v>24766.69</v>
      </c>
      <c r="Q1655" s="679">
        <f t="shared" ca="1" si="285"/>
        <v>154428.74000000005</v>
      </c>
      <c r="R1655" s="679">
        <f t="shared" ca="1" si="285"/>
        <v>26737.369999999992</v>
      </c>
      <c r="S1655" s="679">
        <f t="shared" ca="1" si="285"/>
        <v>3561.87</v>
      </c>
      <c r="T1655" s="679">
        <f t="shared" ca="1" si="285"/>
        <v>5780.7999999999993</v>
      </c>
      <c r="U1655" s="679">
        <f t="shared" ca="1" si="285"/>
        <v>0</v>
      </c>
      <c r="V1655" s="679">
        <f t="shared" ca="1" si="285"/>
        <v>738.89</v>
      </c>
      <c r="W1655" s="679">
        <f t="shared" ca="1" si="286"/>
        <v>6640.7800000000007</v>
      </c>
      <c r="X1655" s="679">
        <f t="shared" ca="1" si="285"/>
        <v>0</v>
      </c>
      <c r="Y1655" s="679">
        <f t="shared" ca="1" si="285"/>
        <v>0</v>
      </c>
      <c r="Z1655" s="679">
        <f t="shared" ca="1" si="285"/>
        <v>0</v>
      </c>
      <c r="AA1655" t="str">
        <f t="shared" si="276"/>
        <v>HUM_ASR_FY_2022</v>
      </c>
      <c r="AB1655" s="958">
        <f t="shared" si="277"/>
        <v>45032</v>
      </c>
      <c r="AC1655" t="str">
        <f t="shared" si="278"/>
        <v>Unaudited</v>
      </c>
    </row>
    <row r="1656" spans="1:29" x14ac:dyDescent="0.25">
      <c r="A1656" t="s">
        <v>420</v>
      </c>
      <c r="B1656" t="s">
        <v>1385</v>
      </c>
      <c r="C1656" t="s">
        <v>1386</v>
      </c>
      <c r="D1656">
        <v>1900</v>
      </c>
      <c r="E1656" s="958">
        <v>1</v>
      </c>
      <c r="F1656" t="s">
        <v>440</v>
      </c>
      <c r="G1656" s="958">
        <v>274</v>
      </c>
      <c r="H1656" t="s">
        <v>383</v>
      </c>
      <c r="I1656" s="938" t="s">
        <v>488</v>
      </c>
      <c r="J1656" s="938" t="s">
        <v>444</v>
      </c>
      <c r="K1656" s="938" t="s">
        <v>449</v>
      </c>
      <c r="L1656" s="938" t="s">
        <v>108</v>
      </c>
      <c r="M1656" s="963" t="s">
        <v>160</v>
      </c>
      <c r="N1656" s="679">
        <f t="shared" ca="1" si="285"/>
        <v>1449624.1800000044</v>
      </c>
      <c r="O1656" s="679">
        <f t="shared" ca="1" si="285"/>
        <v>1123346.1100000045</v>
      </c>
      <c r="P1656" s="679">
        <f t="shared" ca="1" si="285"/>
        <v>76569.8299999999</v>
      </c>
      <c r="Q1656" s="679">
        <f t="shared" ca="1" si="285"/>
        <v>154264.9499999999</v>
      </c>
      <c r="R1656" s="679">
        <f t="shared" ca="1" si="285"/>
        <v>58322.819999999992</v>
      </c>
      <c r="S1656" s="679">
        <f t="shared" ca="1" si="285"/>
        <v>1022.7400000000004</v>
      </c>
      <c r="T1656" s="679">
        <f t="shared" ca="1" si="285"/>
        <v>2840.05</v>
      </c>
      <c r="U1656" s="679">
        <f t="shared" ca="1" si="285"/>
        <v>10.08</v>
      </c>
      <c r="V1656" s="679">
        <f t="shared" ca="1" si="285"/>
        <v>9275.2299999999977</v>
      </c>
      <c r="W1656" s="679">
        <f t="shared" ca="1" si="286"/>
        <v>1024.7700000000002</v>
      </c>
      <c r="X1656" s="679">
        <f t="shared" ca="1" si="285"/>
        <v>4939.9299999999994</v>
      </c>
      <c r="Y1656" s="679">
        <f t="shared" ca="1" si="285"/>
        <v>18007.669999999998</v>
      </c>
      <c r="Z1656" s="679">
        <f t="shared" ca="1" si="285"/>
        <v>0</v>
      </c>
      <c r="AA1656" t="str">
        <f t="shared" si="276"/>
        <v>HUM_ASR_FY_2022</v>
      </c>
      <c r="AB1656" s="958">
        <f t="shared" si="277"/>
        <v>45032</v>
      </c>
      <c r="AC1656" t="str">
        <f t="shared" si="278"/>
        <v>Unaudited</v>
      </c>
    </row>
    <row r="1657" spans="1:29" x14ac:dyDescent="0.25">
      <c r="A1657" t="s">
        <v>420</v>
      </c>
      <c r="B1657" t="s">
        <v>1385</v>
      </c>
      <c r="C1657" t="s">
        <v>1386</v>
      </c>
      <c r="D1657">
        <v>1900</v>
      </c>
      <c r="E1657" s="958">
        <v>1</v>
      </c>
      <c r="F1657" t="s">
        <v>440</v>
      </c>
      <c r="G1657" s="958">
        <v>274</v>
      </c>
      <c r="H1657" t="s">
        <v>383</v>
      </c>
      <c r="I1657" s="938" t="s">
        <v>488</v>
      </c>
      <c r="J1657" s="938" t="s">
        <v>444</v>
      </c>
      <c r="K1657" s="938" t="s">
        <v>449</v>
      </c>
      <c r="L1657" s="946" t="s">
        <v>109</v>
      </c>
      <c r="M1657" s="961" t="s">
        <v>134</v>
      </c>
      <c r="N1657" s="679">
        <f t="shared" ca="1" si="285"/>
        <v>486853.64642424241</v>
      </c>
      <c r="O1657" s="679">
        <f t="shared" ca="1" si="285"/>
        <v>410451.02150649345</v>
      </c>
      <c r="P1657" s="679">
        <f t="shared" ca="1" si="285"/>
        <v>13402.196528138527</v>
      </c>
      <c r="Q1657" s="679">
        <f t="shared" ca="1" si="285"/>
        <v>31032.173956709965</v>
      </c>
      <c r="R1657" s="679">
        <f t="shared" ca="1" si="285"/>
        <v>6910.220311688312</v>
      </c>
      <c r="S1657" s="679">
        <f t="shared" ca="1" si="285"/>
        <v>8668.1977575757574</v>
      </c>
      <c r="T1657" s="679">
        <f t="shared" ca="1" si="285"/>
        <v>1441.9710389610389</v>
      </c>
      <c r="U1657" s="679">
        <f t="shared" ca="1" si="285"/>
        <v>63.088484848484853</v>
      </c>
      <c r="V1657" s="679">
        <f t="shared" ca="1" si="285"/>
        <v>1332.9091168831162</v>
      </c>
      <c r="W1657" s="679">
        <f t="shared" ca="1" si="286"/>
        <v>16.573090909090908</v>
      </c>
      <c r="X1657" s="679">
        <f t="shared" ca="1" si="285"/>
        <v>11518.299696969692</v>
      </c>
      <c r="Y1657" s="679">
        <f t="shared" ca="1" si="285"/>
        <v>2016.9949350649347</v>
      </c>
      <c r="Z1657" s="679">
        <f t="shared" ca="1" si="285"/>
        <v>0</v>
      </c>
      <c r="AA1657" t="str">
        <f t="shared" si="276"/>
        <v>HUM_ASR_FY_2022</v>
      </c>
      <c r="AB1657" s="958">
        <f t="shared" si="277"/>
        <v>45032</v>
      </c>
      <c r="AC1657" t="str">
        <f t="shared" si="278"/>
        <v>Unaudited</v>
      </c>
    </row>
    <row r="1658" spans="1:29" x14ac:dyDescent="0.25">
      <c r="A1658" t="s">
        <v>420</v>
      </c>
      <c r="B1658" t="s">
        <v>1385</v>
      </c>
      <c r="C1658" t="s">
        <v>1386</v>
      </c>
      <c r="D1658">
        <v>1900</v>
      </c>
      <c r="E1658" s="958">
        <v>1</v>
      </c>
      <c r="F1658" t="s">
        <v>440</v>
      </c>
      <c r="G1658" s="958">
        <v>274</v>
      </c>
      <c r="H1658" t="s">
        <v>383</v>
      </c>
      <c r="I1658" s="938" t="s">
        <v>488</v>
      </c>
      <c r="J1658" s="938" t="s">
        <v>444</v>
      </c>
      <c r="K1658" s="938" t="s">
        <v>449</v>
      </c>
      <c r="L1658" s="938" t="s">
        <v>110</v>
      </c>
      <c r="M1658" s="963" t="s">
        <v>162</v>
      </c>
      <c r="N1658" s="679">
        <f t="shared" ca="1" si="285"/>
        <v>62026.783096467028</v>
      </c>
      <c r="O1658" s="679">
        <f t="shared" ca="1" si="285"/>
        <v>48065.937688229002</v>
      </c>
      <c r="P1658" s="679">
        <f t="shared" ca="1" si="285"/>
        <v>3276.2838138801835</v>
      </c>
      <c r="Q1658" s="679">
        <f t="shared" ca="1" si="285"/>
        <v>6600.7167409675076</v>
      </c>
      <c r="R1658" s="679">
        <f t="shared" ca="1" si="285"/>
        <v>2495.5274309195629</v>
      </c>
      <c r="S1658" s="679">
        <f t="shared" ca="1" si="285"/>
        <v>43.761185153575823</v>
      </c>
      <c r="T1658" s="679">
        <f t="shared" ca="1" si="285"/>
        <v>121.52057599723581</v>
      </c>
      <c r="U1658" s="679">
        <f t="shared" ca="1" si="285"/>
        <v>0.43130487352410596</v>
      </c>
      <c r="V1658" s="679">
        <f t="shared" ca="1" si="285"/>
        <v>396.87022837866982</v>
      </c>
      <c r="W1658" s="679">
        <f t="shared" ca="1" si="286"/>
        <v>43.848045162827191</v>
      </c>
      <c r="X1658" s="679">
        <f t="shared" ca="1" si="285"/>
        <v>211.37062339959687</v>
      </c>
      <c r="Y1658" s="679">
        <f t="shared" ca="1" si="285"/>
        <v>770.5154595053408</v>
      </c>
      <c r="Z1658" s="679">
        <f t="shared" ca="1" si="285"/>
        <v>0</v>
      </c>
      <c r="AA1658" t="str">
        <f t="shared" si="276"/>
        <v>HUM_ASR_FY_2022</v>
      </c>
      <c r="AB1658" s="958">
        <f t="shared" si="277"/>
        <v>45032</v>
      </c>
      <c r="AC1658" t="str">
        <f t="shared" si="278"/>
        <v>Unaudited</v>
      </c>
    </row>
    <row r="1659" spans="1:29" x14ac:dyDescent="0.25">
      <c r="A1659" t="s">
        <v>420</v>
      </c>
      <c r="B1659" t="s">
        <v>1385</v>
      </c>
      <c r="C1659" t="s">
        <v>1386</v>
      </c>
      <c r="D1659">
        <v>1900</v>
      </c>
      <c r="E1659" s="958">
        <v>1</v>
      </c>
      <c r="F1659" t="s">
        <v>440</v>
      </c>
      <c r="G1659" s="958">
        <v>274</v>
      </c>
      <c r="H1659" t="s">
        <v>383</v>
      </c>
      <c r="I1659" s="938" t="s">
        <v>488</v>
      </c>
      <c r="J1659" s="938" t="s">
        <v>444</v>
      </c>
      <c r="K1659" s="938" t="s">
        <v>449</v>
      </c>
      <c r="L1659" s="938" t="s">
        <v>111</v>
      </c>
      <c r="M1659" s="963" t="s">
        <v>463</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HUM_ASR_FY_2022</v>
      </c>
      <c r="AB1659" s="958">
        <f t="shared" si="277"/>
        <v>45032</v>
      </c>
      <c r="AC1659" t="str">
        <f t="shared" si="278"/>
        <v>Unaudited</v>
      </c>
    </row>
    <row r="1660" spans="1:29" x14ac:dyDescent="0.25">
      <c r="A1660" t="s">
        <v>420</v>
      </c>
      <c r="B1660" t="s">
        <v>1385</v>
      </c>
      <c r="C1660" t="s">
        <v>1386</v>
      </c>
      <c r="D1660">
        <v>1900</v>
      </c>
      <c r="E1660" s="958">
        <v>1</v>
      </c>
      <c r="F1660" t="s">
        <v>440</v>
      </c>
      <c r="G1660" s="958">
        <v>274</v>
      </c>
      <c r="H1660" t="s">
        <v>383</v>
      </c>
      <c r="I1660" s="938" t="s">
        <v>488</v>
      </c>
      <c r="J1660" s="938" t="s">
        <v>444</v>
      </c>
      <c r="K1660" s="938" t="s">
        <v>6</v>
      </c>
      <c r="L1660" s="938" t="s">
        <v>117</v>
      </c>
      <c r="M1660" s="963" t="s">
        <v>188</v>
      </c>
      <c r="N1660" s="679">
        <f t="shared" ca="1" si="285"/>
        <v>614769.53999999992</v>
      </c>
      <c r="O1660" s="679">
        <f t="shared" ca="1" si="285"/>
        <v>259161.61</v>
      </c>
      <c r="P1660" s="679">
        <f t="shared" ca="1" si="285"/>
        <v>29226.539999999994</v>
      </c>
      <c r="Q1660" s="679">
        <f t="shared" ca="1" si="285"/>
        <v>179509.08000000013</v>
      </c>
      <c r="R1660" s="679">
        <f t="shared" ca="1" si="285"/>
        <v>50626.070000000007</v>
      </c>
      <c r="S1660" s="679">
        <f t="shared" ca="1" si="285"/>
        <v>9519.2499999999982</v>
      </c>
      <c r="T1660" s="679">
        <f t="shared" ca="1" si="285"/>
        <v>472.06</v>
      </c>
      <c r="U1660" s="679">
        <f t="shared" ca="1" si="285"/>
        <v>19.420000000000002</v>
      </c>
      <c r="V1660" s="679">
        <f t="shared" ca="1" si="285"/>
        <v>5208.0199999999995</v>
      </c>
      <c r="W1660" s="679">
        <f t="shared" ca="1" si="286"/>
        <v>0</v>
      </c>
      <c r="X1660" s="679">
        <f t="shared" ca="1" si="285"/>
        <v>65229.049999999821</v>
      </c>
      <c r="Y1660" s="679">
        <f t="shared" ca="1" si="285"/>
        <v>15798.44</v>
      </c>
      <c r="Z1660" s="679">
        <f t="shared" ca="1" si="285"/>
        <v>0</v>
      </c>
      <c r="AA1660" t="str">
        <f t="shared" si="276"/>
        <v>HUM_ASR_FY_2022</v>
      </c>
      <c r="AB1660" s="958">
        <f t="shared" si="277"/>
        <v>45032</v>
      </c>
      <c r="AC1660" t="str">
        <f t="shared" si="278"/>
        <v>Unaudited</v>
      </c>
    </row>
    <row r="1661" spans="1:29" x14ac:dyDescent="0.25">
      <c r="A1661" t="s">
        <v>420</v>
      </c>
      <c r="B1661" t="s">
        <v>1385</v>
      </c>
      <c r="C1661" t="s">
        <v>1386</v>
      </c>
      <c r="D1661">
        <v>1900</v>
      </c>
      <c r="E1661" s="958">
        <v>1</v>
      </c>
      <c r="F1661" t="s">
        <v>440</v>
      </c>
      <c r="G1661" s="958">
        <v>274</v>
      </c>
      <c r="H1661" t="s">
        <v>383</v>
      </c>
      <c r="I1661" s="938" t="s">
        <v>488</v>
      </c>
      <c r="J1661" s="938" t="s">
        <v>444</v>
      </c>
      <c r="K1661" s="938" t="s">
        <v>6</v>
      </c>
      <c r="L1661" s="938" t="s">
        <v>45</v>
      </c>
      <c r="M1661" s="963" t="s">
        <v>163</v>
      </c>
      <c r="N1661" s="679">
        <f t="shared" ca="1" si="285"/>
        <v>84566.253575757568</v>
      </c>
      <c r="O1661" s="679">
        <f t="shared" ca="1" si="285"/>
        <v>62614.678493506493</v>
      </c>
      <c r="P1661" s="679">
        <f t="shared" ca="1" si="285"/>
        <v>3201.7334718614716</v>
      </c>
      <c r="Q1661" s="679">
        <f t="shared" ca="1" si="285"/>
        <v>7700.3860432900428</v>
      </c>
      <c r="R1661" s="679">
        <f t="shared" ca="1" si="285"/>
        <v>1945.5996883116882</v>
      </c>
      <c r="S1661" s="679">
        <f t="shared" ca="1" si="285"/>
        <v>3514.5022424242425</v>
      </c>
      <c r="T1661" s="679">
        <f t="shared" ca="1" si="285"/>
        <v>102.83896103896105</v>
      </c>
      <c r="U1661" s="679">
        <f t="shared" ca="1" si="285"/>
        <v>15.311515151515152</v>
      </c>
      <c r="V1661" s="679">
        <f t="shared" ca="1" si="285"/>
        <v>203.38088311688313</v>
      </c>
      <c r="W1661" s="679">
        <f t="shared" ca="1" si="286"/>
        <v>0.94690909090909092</v>
      </c>
      <c r="X1661" s="679">
        <f t="shared" ca="1" si="285"/>
        <v>4685.2103030303033</v>
      </c>
      <c r="Y1661" s="679">
        <f t="shared" ca="1" si="285"/>
        <v>581.66506493506506</v>
      </c>
      <c r="Z1661" s="679">
        <f t="shared" ca="1" si="285"/>
        <v>0</v>
      </c>
      <c r="AA1661" t="str">
        <f t="shared" si="276"/>
        <v>HUM_ASR_FY_2022</v>
      </c>
      <c r="AB1661" s="958">
        <f t="shared" si="277"/>
        <v>45032</v>
      </c>
      <c r="AC1661" t="str">
        <f t="shared" si="278"/>
        <v>Unaudited</v>
      </c>
    </row>
    <row r="1662" spans="1:29" x14ac:dyDescent="0.25">
      <c r="A1662" t="s">
        <v>420</v>
      </c>
      <c r="B1662" t="s">
        <v>1385</v>
      </c>
      <c r="C1662" t="s">
        <v>1386</v>
      </c>
      <c r="D1662">
        <v>1900</v>
      </c>
      <c r="E1662" s="958">
        <v>1</v>
      </c>
      <c r="F1662" t="s">
        <v>440</v>
      </c>
      <c r="G1662" s="958">
        <v>274</v>
      </c>
      <c r="H1662" t="s">
        <v>383</v>
      </c>
      <c r="I1662" s="938" t="s">
        <v>488</v>
      </c>
      <c r="J1662" s="938" t="s">
        <v>444</v>
      </c>
      <c r="K1662" s="938" t="s">
        <v>6</v>
      </c>
      <c r="L1662" s="946" t="s">
        <v>46</v>
      </c>
      <c r="M1662" s="961" t="s">
        <v>164</v>
      </c>
      <c r="N1662" s="679">
        <f t="shared" ca="1" si="285"/>
        <v>13376.840542393531</v>
      </c>
      <c r="O1662" s="679">
        <f t="shared" ca="1" si="285"/>
        <v>5639.1270323509871</v>
      </c>
      <c r="P1662" s="679">
        <f t="shared" ca="1" si="285"/>
        <v>635.9436174828802</v>
      </c>
      <c r="Q1662" s="679">
        <f t="shared" ca="1" si="285"/>
        <v>3905.9585467942438</v>
      </c>
      <c r="R1662" s="679">
        <f t="shared" ca="1" si="285"/>
        <v>1101.5784316152894</v>
      </c>
      <c r="S1662" s="679">
        <f t="shared" ca="1" si="285"/>
        <v>207.13044652989737</v>
      </c>
      <c r="T1662" s="679">
        <f t="shared" ca="1" si="285"/>
        <v>10.271607383869883</v>
      </c>
      <c r="U1662" s="679">
        <f t="shared" ca="1" si="285"/>
        <v>0.42256199507425568</v>
      </c>
      <c r="V1662" s="679">
        <f t="shared" ca="1" si="285"/>
        <v>113.32190121455326</v>
      </c>
      <c r="W1662" s="679">
        <f t="shared" ca="1" si="286"/>
        <v>0</v>
      </c>
      <c r="X1662" s="679">
        <f t="shared" ca="1" si="285"/>
        <v>1419.3263390730328</v>
      </c>
      <c r="Y1662" s="679">
        <f t="shared" ca="1" si="285"/>
        <v>343.76005795370355</v>
      </c>
      <c r="Z1662" s="679">
        <f t="shared" ca="1" si="285"/>
        <v>0</v>
      </c>
      <c r="AA1662" t="str">
        <f t="shared" si="276"/>
        <v>HUM_ASR_FY_2022</v>
      </c>
      <c r="AB1662" s="958">
        <f t="shared" si="277"/>
        <v>45032</v>
      </c>
      <c r="AC1662" t="str">
        <f t="shared" si="278"/>
        <v>Unaudited</v>
      </c>
    </row>
    <row r="1663" spans="1:29" x14ac:dyDescent="0.25">
      <c r="A1663" t="s">
        <v>420</v>
      </c>
      <c r="B1663" t="s">
        <v>1385</v>
      </c>
      <c r="C1663" t="s">
        <v>1386</v>
      </c>
      <c r="D1663">
        <v>1900</v>
      </c>
      <c r="E1663" s="958">
        <v>1</v>
      </c>
      <c r="F1663" t="s">
        <v>440</v>
      </c>
      <c r="G1663" s="958">
        <v>274</v>
      </c>
      <c r="H1663" t="s">
        <v>383</v>
      </c>
      <c r="I1663" s="963" t="s">
        <v>488</v>
      </c>
      <c r="J1663" s="963" t="s">
        <v>444</v>
      </c>
      <c r="K1663" s="963" t="s">
        <v>6</v>
      </c>
      <c r="L1663" s="954" t="s">
        <v>165</v>
      </c>
      <c r="M1663" s="963" t="s">
        <v>461</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HUM_ASR_FY_2022</v>
      </c>
      <c r="AB1663" s="958">
        <f t="shared" si="277"/>
        <v>45032</v>
      </c>
      <c r="AC1663" t="str">
        <f t="shared" si="278"/>
        <v>Unaudited</v>
      </c>
    </row>
    <row r="1664" spans="1:29" x14ac:dyDescent="0.25">
      <c r="A1664" t="s">
        <v>420</v>
      </c>
      <c r="B1664" t="s">
        <v>1385</v>
      </c>
      <c r="C1664" t="s">
        <v>1386</v>
      </c>
      <c r="D1664">
        <v>1900</v>
      </c>
      <c r="E1664" s="958">
        <v>1</v>
      </c>
      <c r="F1664" t="s">
        <v>440</v>
      </c>
      <c r="G1664" s="958">
        <v>274</v>
      </c>
      <c r="H1664" t="s">
        <v>383</v>
      </c>
      <c r="I1664" s="959" t="s">
        <v>488</v>
      </c>
      <c r="J1664" s="959" t="s">
        <v>444</v>
      </c>
      <c r="K1664" s="959" t="s">
        <v>434</v>
      </c>
      <c r="L1664" s="954" t="s">
        <v>120</v>
      </c>
      <c r="M1664" s="959" t="s">
        <v>32</v>
      </c>
      <c r="N1664" s="679">
        <f t="shared" ca="1" si="285"/>
        <v>-18990.320000000003</v>
      </c>
      <c r="O1664" s="679">
        <f t="shared" ca="1" si="285"/>
        <v>-10425.591772410216</v>
      </c>
      <c r="P1664" s="679">
        <f t="shared" ca="1" si="285"/>
        <v>-913.7593445247411</v>
      </c>
      <c r="Q1664" s="679">
        <f t="shared" ca="1" si="285"/>
        <v>-4580.4664224023481</v>
      </c>
      <c r="R1664" s="679">
        <f t="shared" ca="1" si="285"/>
        <v>-1415.7995639527253</v>
      </c>
      <c r="S1664" s="679">
        <f t="shared" ca="1" si="285"/>
        <v>-296.16017764260721</v>
      </c>
      <c r="T1664" s="679">
        <f t="shared" ca="1" si="285"/>
        <v>-110.37963766569992</v>
      </c>
      <c r="U1664" s="679">
        <f t="shared" ca="1" si="285"/>
        <v>-0.33741536353673002</v>
      </c>
      <c r="V1664" s="679">
        <f t="shared" ca="1" si="285"/>
        <v>-335.12461701796906</v>
      </c>
      <c r="W1664" s="679">
        <f t="shared" ca="1" si="286"/>
        <v>-49.415593525327758</v>
      </c>
      <c r="X1664" s="679">
        <f t="shared" ca="1" si="285"/>
        <v>-215.0421874208474</v>
      </c>
      <c r="Y1664" s="679">
        <f t="shared" ca="1" si="285"/>
        <v>-648.24326807397961</v>
      </c>
      <c r="Z1664" s="679">
        <f t="shared" ca="1" si="285"/>
        <v>0</v>
      </c>
      <c r="AA1664" t="str">
        <f t="shared" si="276"/>
        <v>HUM_ASR_FY_2022</v>
      </c>
      <c r="AB1664" s="958">
        <f t="shared" si="277"/>
        <v>45032</v>
      </c>
      <c r="AC1664" t="str">
        <f t="shared" si="278"/>
        <v>Unaudited</v>
      </c>
    </row>
    <row r="1665" spans="1:29" x14ac:dyDescent="0.25">
      <c r="A1665" t="s">
        <v>420</v>
      </c>
      <c r="B1665" t="s">
        <v>1385</v>
      </c>
      <c r="C1665" t="s">
        <v>1386</v>
      </c>
      <c r="D1665">
        <v>1900</v>
      </c>
      <c r="E1665" s="958">
        <v>1</v>
      </c>
      <c r="F1665" t="s">
        <v>440</v>
      </c>
      <c r="G1665" s="958">
        <v>274</v>
      </c>
      <c r="H1665" t="s">
        <v>383</v>
      </c>
      <c r="I1665" s="959" t="s">
        <v>488</v>
      </c>
      <c r="J1665" s="959" t="s">
        <v>444</v>
      </c>
      <c r="K1665" s="959" t="s">
        <v>434</v>
      </c>
      <c r="L1665" s="938" t="s">
        <v>943</v>
      </c>
      <c r="M1665" s="959" t="s">
        <v>935</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HUM_ASR_FY_2022</v>
      </c>
      <c r="AB1665" s="958">
        <f t="shared" si="277"/>
        <v>45032</v>
      </c>
      <c r="AC1665" t="str">
        <f t="shared" si="278"/>
        <v>Unaudited</v>
      </c>
    </row>
    <row r="1666" spans="1:29" x14ac:dyDescent="0.25">
      <c r="A1666" t="s">
        <v>420</v>
      </c>
      <c r="B1666" t="s">
        <v>1385</v>
      </c>
      <c r="C1666" t="s">
        <v>1386</v>
      </c>
      <c r="D1666">
        <v>1900</v>
      </c>
      <c r="E1666" s="958">
        <v>1</v>
      </c>
      <c r="F1666" t="s">
        <v>440</v>
      </c>
      <c r="G1666" s="958">
        <v>274</v>
      </c>
      <c r="H1666" t="s">
        <v>383</v>
      </c>
      <c r="I1666" s="959" t="s">
        <v>488</v>
      </c>
      <c r="J1666" s="959" t="s">
        <v>444</v>
      </c>
      <c r="K1666" s="959" t="s">
        <v>434</v>
      </c>
      <c r="L1666" s="938" t="s">
        <v>167</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HUM_ASR_FY_2022</v>
      </c>
      <c r="AB1666" s="958">
        <f t="shared" ref="AB1666:AB1729" si="289">file_date</f>
        <v>45032</v>
      </c>
      <c r="AC1666" t="str">
        <f t="shared" ref="AC1666:AC1729" si="290">status</f>
        <v>Unaudited</v>
      </c>
    </row>
    <row r="1667" spans="1:29" x14ac:dyDescent="0.25">
      <c r="A1667" t="s">
        <v>420</v>
      </c>
      <c r="B1667" t="s">
        <v>1385</v>
      </c>
      <c r="C1667" t="s">
        <v>1386</v>
      </c>
      <c r="D1667">
        <v>1900</v>
      </c>
      <c r="E1667" s="958">
        <v>1</v>
      </c>
      <c r="F1667" t="s">
        <v>440</v>
      </c>
      <c r="G1667" s="958">
        <v>274</v>
      </c>
      <c r="H1667" t="s">
        <v>383</v>
      </c>
      <c r="I1667" s="966" t="s">
        <v>488</v>
      </c>
      <c r="J1667" s="966" t="s">
        <v>444</v>
      </c>
      <c r="K1667" s="966" t="s">
        <v>434</v>
      </c>
      <c r="L1667" s="946" t="s">
        <v>168</v>
      </c>
      <c r="M1667" s="966" t="s">
        <v>329</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HUM_ASR_FY_2022</v>
      </c>
      <c r="AB1667" s="958">
        <f t="shared" si="289"/>
        <v>45032</v>
      </c>
      <c r="AC1667" t="str">
        <f t="shared" si="290"/>
        <v>Unaudited</v>
      </c>
    </row>
    <row r="1668" spans="1:29" x14ac:dyDescent="0.25">
      <c r="A1668" t="s">
        <v>420</v>
      </c>
      <c r="B1668" t="s">
        <v>1385</v>
      </c>
      <c r="C1668" t="s">
        <v>1386</v>
      </c>
      <c r="D1668">
        <v>1900</v>
      </c>
      <c r="E1668" s="958">
        <v>1</v>
      </c>
      <c r="F1668" t="s">
        <v>440</v>
      </c>
      <c r="G1668" s="958">
        <v>274</v>
      </c>
      <c r="H1668" t="s">
        <v>383</v>
      </c>
      <c r="I1668" s="938" t="s">
        <v>488</v>
      </c>
      <c r="J1668" s="938" t="s">
        <v>450</v>
      </c>
      <c r="K1668" s="938" t="s">
        <v>435</v>
      </c>
      <c r="L1668" s="938" t="s">
        <v>121</v>
      </c>
      <c r="M1668" s="959" t="s">
        <v>27</v>
      </c>
      <c r="N1668" s="679">
        <f t="shared" ca="1" si="287"/>
        <v>5090548.3338505384</v>
      </c>
      <c r="O1668" s="679">
        <f t="shared" ca="1" si="287"/>
        <v>29390.149842297989</v>
      </c>
      <c r="P1668" s="679">
        <f t="shared" ca="1" si="287"/>
        <v>5061158.1840082407</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HUM_ASR_FY_2022</v>
      </c>
      <c r="AB1668" s="958">
        <f t="shared" si="289"/>
        <v>45032</v>
      </c>
      <c r="AC1668" t="str">
        <f t="shared" si="290"/>
        <v>Unaudited</v>
      </c>
    </row>
    <row r="1669" spans="1:29" x14ac:dyDescent="0.25">
      <c r="A1669" t="s">
        <v>420</v>
      </c>
      <c r="B1669" t="s">
        <v>1385</v>
      </c>
      <c r="C1669" t="s">
        <v>1386</v>
      </c>
      <c r="D1669">
        <v>1900</v>
      </c>
      <c r="E1669" s="958">
        <v>1</v>
      </c>
      <c r="F1669" t="s">
        <v>440</v>
      </c>
      <c r="G1669" s="958">
        <v>274</v>
      </c>
      <c r="H1669" t="s">
        <v>383</v>
      </c>
      <c r="I1669" s="938" t="s">
        <v>488</v>
      </c>
      <c r="J1669" s="938" t="s">
        <v>450</v>
      </c>
      <c r="K1669" s="938" t="s">
        <v>435</v>
      </c>
      <c r="L1669" s="944" t="s">
        <v>122</v>
      </c>
      <c r="M1669" s="960" t="s">
        <v>97</v>
      </c>
      <c r="N1669" s="679">
        <f t="shared" ca="1" si="287"/>
        <v>215760.97401272506</v>
      </c>
      <c r="O1669" s="679">
        <f t="shared" ca="1" si="287"/>
        <v>0</v>
      </c>
      <c r="P1669" s="679">
        <f t="shared" ca="1" si="287"/>
        <v>215760.97401272506</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HUM_ASR_FY_2022</v>
      </c>
      <c r="AB1669" s="958">
        <f t="shared" si="289"/>
        <v>45032</v>
      </c>
      <c r="AC1669" t="str">
        <f t="shared" si="290"/>
        <v>Unaudited</v>
      </c>
    </row>
    <row r="1670" spans="1:29" x14ac:dyDescent="0.25">
      <c r="A1670" t="s">
        <v>420</v>
      </c>
      <c r="B1670" t="s">
        <v>1385</v>
      </c>
      <c r="C1670" t="s">
        <v>1386</v>
      </c>
      <c r="D1670">
        <v>1900</v>
      </c>
      <c r="E1670" s="958">
        <v>1</v>
      </c>
      <c r="F1670" t="s">
        <v>440</v>
      </c>
      <c r="G1670" s="958">
        <v>274</v>
      </c>
      <c r="H1670" t="s">
        <v>383</v>
      </c>
      <c r="I1670" s="959" t="s">
        <v>488</v>
      </c>
      <c r="J1670" s="959" t="s">
        <v>450</v>
      </c>
      <c r="K1670" s="959" t="s">
        <v>435</v>
      </c>
      <c r="L1670" s="938" t="s">
        <v>123</v>
      </c>
      <c r="M1670" s="959" t="s">
        <v>98</v>
      </c>
      <c r="N1670" s="679">
        <f t="shared" ca="1" si="287"/>
        <v>402996.96900865773</v>
      </c>
      <c r="O1670" s="679">
        <f t="shared" ca="1" si="287"/>
        <v>0</v>
      </c>
      <c r="P1670" s="679">
        <f t="shared" ca="1" si="287"/>
        <v>402996.96900865773</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HUM_ASR_FY_2022</v>
      </c>
      <c r="AB1670" s="958">
        <f t="shared" si="289"/>
        <v>45032</v>
      </c>
      <c r="AC1670" t="str">
        <f t="shared" si="290"/>
        <v>Unaudited</v>
      </c>
    </row>
    <row r="1671" spans="1:29" x14ac:dyDescent="0.25">
      <c r="A1671" t="s">
        <v>420</v>
      </c>
      <c r="B1671" t="s">
        <v>1385</v>
      </c>
      <c r="C1671" t="s">
        <v>1386</v>
      </c>
      <c r="D1671">
        <v>1900</v>
      </c>
      <c r="E1671" s="958">
        <v>1</v>
      </c>
      <c r="F1671" t="s">
        <v>440</v>
      </c>
      <c r="G1671" s="958">
        <v>274</v>
      </c>
      <c r="H1671" t="s">
        <v>383</v>
      </c>
      <c r="I1671" s="938" t="s">
        <v>488</v>
      </c>
      <c r="J1671" s="938" t="s">
        <v>450</v>
      </c>
      <c r="K1671" s="938" t="s">
        <v>435</v>
      </c>
      <c r="L1671" s="938" t="s">
        <v>124</v>
      </c>
      <c r="M1671" s="959" t="s">
        <v>99</v>
      </c>
      <c r="N1671" s="679">
        <f t="shared" ca="1" si="287"/>
        <v>307802.39963661187</v>
      </c>
      <c r="O1671" s="679">
        <f t="shared" ca="1" si="287"/>
        <v>0</v>
      </c>
      <c r="P1671" s="679">
        <f t="shared" ca="1" si="287"/>
        <v>307802.39963661187</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HUM_ASR_FY_2022</v>
      </c>
      <c r="AB1671" s="958">
        <f t="shared" si="289"/>
        <v>45032</v>
      </c>
      <c r="AC1671" t="str">
        <f t="shared" si="290"/>
        <v>Unaudited</v>
      </c>
    </row>
    <row r="1672" spans="1:29" x14ac:dyDescent="0.25">
      <c r="A1672" t="s">
        <v>420</v>
      </c>
      <c r="B1672" t="s">
        <v>1385</v>
      </c>
      <c r="C1672" t="s">
        <v>1386</v>
      </c>
      <c r="D1672">
        <v>1900</v>
      </c>
      <c r="E1672" s="958">
        <v>1</v>
      </c>
      <c r="F1672" t="s">
        <v>440</v>
      </c>
      <c r="G1672" s="958">
        <v>274</v>
      </c>
      <c r="H1672" t="s">
        <v>383</v>
      </c>
      <c r="I1672" s="938" t="s">
        <v>488</v>
      </c>
      <c r="J1672" s="938" t="s">
        <v>450</v>
      </c>
      <c r="K1672" s="938" t="s">
        <v>435</v>
      </c>
      <c r="L1672" s="938" t="s">
        <v>125</v>
      </c>
      <c r="M1672" s="959" t="s">
        <v>100</v>
      </c>
      <c r="N1672" s="679">
        <f t="shared" ca="1" si="287"/>
        <v>652695.32723870943</v>
      </c>
      <c r="O1672" s="679">
        <f t="shared" ca="1" si="287"/>
        <v>9786.8928820372676</v>
      </c>
      <c r="P1672" s="679">
        <f t="shared" ca="1" si="287"/>
        <v>642908.43435667222</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HUM_ASR_FY_2022</v>
      </c>
      <c r="AB1672" s="958">
        <f t="shared" si="289"/>
        <v>45032</v>
      </c>
      <c r="AC1672" t="str">
        <f t="shared" si="290"/>
        <v>Unaudited</v>
      </c>
    </row>
    <row r="1673" spans="1:29" x14ac:dyDescent="0.25">
      <c r="A1673" t="s">
        <v>420</v>
      </c>
      <c r="B1673" t="s">
        <v>1385</v>
      </c>
      <c r="C1673" t="s">
        <v>1386</v>
      </c>
      <c r="D1673">
        <v>1900</v>
      </c>
      <c r="E1673" s="958">
        <v>1</v>
      </c>
      <c r="F1673" t="s">
        <v>440</v>
      </c>
      <c r="G1673" s="958">
        <v>274</v>
      </c>
      <c r="H1673" t="s">
        <v>383</v>
      </c>
      <c r="I1673" s="959" t="s">
        <v>488</v>
      </c>
      <c r="J1673" s="959" t="s">
        <v>450</v>
      </c>
      <c r="K1673" s="959" t="s">
        <v>435</v>
      </c>
      <c r="L1673" s="938" t="s">
        <v>126</v>
      </c>
      <c r="M1673" s="959" t="s">
        <v>28</v>
      </c>
      <c r="N1673" s="679">
        <f t="shared" ca="1" si="287"/>
        <v>13891.509733468905</v>
      </c>
      <c r="O1673" s="679">
        <f t="shared" ca="1" si="287"/>
        <v>0</v>
      </c>
      <c r="P1673" s="679">
        <f t="shared" ca="1" si="287"/>
        <v>13891.509733468905</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HUM_ASR_FY_2022</v>
      </c>
      <c r="AB1673" s="958">
        <f t="shared" si="289"/>
        <v>45032</v>
      </c>
      <c r="AC1673" t="str">
        <f t="shared" si="290"/>
        <v>Unaudited</v>
      </c>
    </row>
    <row r="1674" spans="1:29" x14ac:dyDescent="0.25">
      <c r="A1674" t="s">
        <v>420</v>
      </c>
      <c r="B1674" t="s">
        <v>1385</v>
      </c>
      <c r="C1674" t="s">
        <v>1386</v>
      </c>
      <c r="D1674">
        <v>1900</v>
      </c>
      <c r="E1674" s="958">
        <v>1</v>
      </c>
      <c r="F1674" t="s">
        <v>440</v>
      </c>
      <c r="G1674" s="958">
        <v>274</v>
      </c>
      <c r="H1674" t="s">
        <v>383</v>
      </c>
      <c r="I1674" s="959" t="s">
        <v>488</v>
      </c>
      <c r="J1674" s="959" t="s">
        <v>436</v>
      </c>
      <c r="K1674" s="959" t="s">
        <v>436</v>
      </c>
      <c r="L1674" s="954" t="s">
        <v>128</v>
      </c>
      <c r="M1674" s="959" t="s">
        <v>326</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HUM_ASR_FY_2022</v>
      </c>
      <c r="AB1674" s="958">
        <f t="shared" si="289"/>
        <v>45032</v>
      </c>
      <c r="AC1674" t="str">
        <f t="shared" si="290"/>
        <v>Unaudited</v>
      </c>
    </row>
    <row r="1675" spans="1:29" x14ac:dyDescent="0.25">
      <c r="A1675" t="s">
        <v>420</v>
      </c>
      <c r="B1675" t="s">
        <v>1385</v>
      </c>
      <c r="C1675" t="s">
        <v>1386</v>
      </c>
      <c r="D1675">
        <v>1900</v>
      </c>
      <c r="E1675" s="958">
        <v>1</v>
      </c>
      <c r="F1675" t="s">
        <v>440</v>
      </c>
      <c r="G1675" s="958">
        <v>274</v>
      </c>
      <c r="H1675" t="s">
        <v>383</v>
      </c>
      <c r="I1675" s="938" t="s">
        <v>488</v>
      </c>
      <c r="J1675" s="938" t="s">
        <v>436</v>
      </c>
      <c r="K1675" s="938" t="s">
        <v>436</v>
      </c>
      <c r="L1675" s="938" t="s">
        <v>129</v>
      </c>
      <c r="M1675" s="959" t="s">
        <v>325</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HUM_ASR_FY_2022</v>
      </c>
      <c r="AB1675" s="958">
        <f t="shared" si="289"/>
        <v>45032</v>
      </c>
      <c r="AC1675" t="str">
        <f t="shared" si="290"/>
        <v>Unaudited</v>
      </c>
    </row>
    <row r="1676" spans="1:29" ht="30" x14ac:dyDescent="0.25">
      <c r="A1676" t="s">
        <v>420</v>
      </c>
      <c r="B1676" t="s">
        <v>1385</v>
      </c>
      <c r="C1676" t="s">
        <v>1386</v>
      </c>
      <c r="D1676">
        <v>1900</v>
      </c>
      <c r="E1676" s="958">
        <v>1</v>
      </c>
      <c r="F1676" t="s">
        <v>440</v>
      </c>
      <c r="G1676" s="958">
        <v>274</v>
      </c>
      <c r="H1676" t="s">
        <v>383</v>
      </c>
      <c r="I1676" s="938" t="s">
        <v>488</v>
      </c>
      <c r="J1676" s="938" t="s">
        <v>436</v>
      </c>
      <c r="K1676" s="938" t="s">
        <v>436</v>
      </c>
      <c r="L1676" s="938" t="s">
        <v>130</v>
      </c>
      <c r="M1676" s="959" t="s">
        <v>179</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HUM_ASR_FY_2022</v>
      </c>
      <c r="AB1676" s="958">
        <f t="shared" si="289"/>
        <v>45032</v>
      </c>
      <c r="AC1676" t="str">
        <f t="shared" si="290"/>
        <v>Unaudited</v>
      </c>
    </row>
    <row r="1677" spans="1:29" x14ac:dyDescent="0.25">
      <c r="A1677" t="s">
        <v>420</v>
      </c>
      <c r="B1677" t="s">
        <v>1385</v>
      </c>
      <c r="C1677" t="s">
        <v>1386</v>
      </c>
      <c r="D1677">
        <v>1900</v>
      </c>
      <c r="E1677" s="958">
        <v>1</v>
      </c>
      <c r="F1677" t="s">
        <v>440</v>
      </c>
      <c r="G1677" s="958">
        <v>274</v>
      </c>
      <c r="H1677" t="s">
        <v>383</v>
      </c>
      <c r="I1677" s="938" t="s">
        <v>488</v>
      </c>
      <c r="J1677" s="938" t="s">
        <v>436</v>
      </c>
      <c r="K1677" s="938" t="s">
        <v>436</v>
      </c>
      <c r="L1677" s="938" t="s">
        <v>131</v>
      </c>
      <c r="M1677" s="959" t="s">
        <v>494</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HUM_ASR_FY_2022</v>
      </c>
      <c r="AB1677" s="958">
        <f t="shared" si="289"/>
        <v>45032</v>
      </c>
      <c r="AC1677" t="str">
        <f t="shared" si="290"/>
        <v>Unaudited</v>
      </c>
    </row>
    <row r="1678" spans="1:29" x14ac:dyDescent="0.25">
      <c r="A1678" t="s">
        <v>420</v>
      </c>
      <c r="B1678" t="s">
        <v>1385</v>
      </c>
      <c r="C1678" t="s">
        <v>1386</v>
      </c>
      <c r="D1678">
        <v>1900</v>
      </c>
      <c r="E1678" s="958">
        <v>1</v>
      </c>
      <c r="F1678" t="s">
        <v>440</v>
      </c>
      <c r="G1678" s="958">
        <v>274</v>
      </c>
      <c r="H1678" t="s">
        <v>383</v>
      </c>
      <c r="I1678" s="938" t="s">
        <v>488</v>
      </c>
      <c r="J1678" s="938" t="s">
        <v>436</v>
      </c>
      <c r="K1678" s="938" t="s">
        <v>436</v>
      </c>
      <c r="L1678" s="954" t="s">
        <v>132</v>
      </c>
      <c r="M1678" s="959" t="s">
        <v>495</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HUM_ASR_FY_2022</v>
      </c>
      <c r="AB1678" s="958">
        <f t="shared" si="289"/>
        <v>45032</v>
      </c>
      <c r="AC1678" t="str">
        <f t="shared" si="290"/>
        <v>Unaudited</v>
      </c>
    </row>
    <row r="1679" spans="1:29" x14ac:dyDescent="0.25">
      <c r="A1679" t="s">
        <v>420</v>
      </c>
      <c r="B1679" t="s">
        <v>1385</v>
      </c>
      <c r="C1679" t="s">
        <v>1386</v>
      </c>
      <c r="D1679">
        <v>1900</v>
      </c>
      <c r="E1679" s="958">
        <v>1</v>
      </c>
      <c r="F1679" t="s">
        <v>440</v>
      </c>
      <c r="G1679" s="958">
        <v>274</v>
      </c>
      <c r="H1679" t="s">
        <v>383</v>
      </c>
      <c r="I1679" s="938" t="s">
        <v>488</v>
      </c>
      <c r="J1679" s="938" t="s">
        <v>436</v>
      </c>
      <c r="K1679" s="938" t="s">
        <v>436</v>
      </c>
      <c r="L1679" s="954" t="s">
        <v>133</v>
      </c>
      <c r="M1679" s="959" t="s">
        <v>496</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HUM_ASR_FY_2022</v>
      </c>
      <c r="AB1679" s="958">
        <f t="shared" si="289"/>
        <v>45032</v>
      </c>
      <c r="AC1679" t="str">
        <f t="shared" si="290"/>
        <v>Unaudited</v>
      </c>
    </row>
    <row r="1680" spans="1:29" x14ac:dyDescent="0.25">
      <c r="A1680" t="s">
        <v>420</v>
      </c>
      <c r="B1680" t="s">
        <v>1385</v>
      </c>
      <c r="C1680" t="s">
        <v>1386</v>
      </c>
      <c r="D1680">
        <v>1900</v>
      </c>
      <c r="E1680" s="958">
        <v>1</v>
      </c>
      <c r="F1680" t="s">
        <v>440</v>
      </c>
      <c r="G1680" s="958">
        <v>274</v>
      </c>
      <c r="H1680" t="s">
        <v>383</v>
      </c>
      <c r="I1680" s="938" t="s">
        <v>489</v>
      </c>
      <c r="J1680" s="938" t="s">
        <v>26</v>
      </c>
      <c r="K1680" s="938" t="s">
        <v>26</v>
      </c>
      <c r="L1680" s="938" t="s">
        <v>269</v>
      </c>
      <c r="M1680" s="959" t="s">
        <v>26</v>
      </c>
      <c r="N1680" s="679">
        <f t="shared" ca="1" si="287"/>
        <v>2608139.4659117535</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HUM_ASR_FY_2022</v>
      </c>
      <c r="AB1680" s="958">
        <f t="shared" si="289"/>
        <v>45032</v>
      </c>
      <c r="AC1680" t="str">
        <f t="shared" si="290"/>
        <v>Unaudited</v>
      </c>
    </row>
    <row r="1681" spans="1:29" x14ac:dyDescent="0.25">
      <c r="A1681" t="s">
        <v>420</v>
      </c>
      <c r="B1681" t="s">
        <v>1385</v>
      </c>
      <c r="C1681" t="s">
        <v>1386</v>
      </c>
      <c r="D1681">
        <v>1900</v>
      </c>
      <c r="E1681" s="958">
        <v>1</v>
      </c>
      <c r="F1681" t="s">
        <v>441</v>
      </c>
      <c r="G1681" s="958">
        <v>366</v>
      </c>
      <c r="H1681" t="s">
        <v>383</v>
      </c>
      <c r="I1681" s="959" t="s">
        <v>432</v>
      </c>
      <c r="J1681" s="959" t="s">
        <v>432</v>
      </c>
      <c r="K1681" s="959" t="s">
        <v>432</v>
      </c>
      <c r="L1681" s="938"/>
      <c r="M1681" s="959" t="s">
        <v>432</v>
      </c>
      <c r="N1681" s="679">
        <f t="shared" ca="1" si="287"/>
        <v>234400.72903225801</v>
      </c>
      <c r="O1681" s="679">
        <f t="shared" ca="1" si="287"/>
        <v>197493.84408602145</v>
      </c>
      <c r="P1681" s="679">
        <f t="shared" ca="1" si="287"/>
        <v>6299.7881720430096</v>
      </c>
      <c r="Q1681" s="679">
        <f t="shared" ca="1" si="287"/>
        <v>13647.195698924736</v>
      </c>
      <c r="R1681" s="679">
        <f t="shared" ca="1" si="287"/>
        <v>2945.9354838709683</v>
      </c>
      <c r="S1681" s="679">
        <f t="shared" ca="1" si="287"/>
        <v>5289.547311827956</v>
      </c>
      <c r="T1681" s="679">
        <f t="shared" ca="1" si="287"/>
        <v>695.16129032258061</v>
      </c>
      <c r="U1681" s="679">
        <f t="shared" ca="1" si="287"/>
        <v>27</v>
      </c>
      <c r="V1681" s="679">
        <f t="shared" ca="1" si="287"/>
        <v>497</v>
      </c>
      <c r="W1681" s="679">
        <f t="shared" ca="1" si="286"/>
        <v>8</v>
      </c>
      <c r="X1681" s="679">
        <f t="shared" ca="1" si="287"/>
        <v>6673.256989247313</v>
      </c>
      <c r="Y1681" s="679">
        <f t="shared" ca="1" si="287"/>
        <v>824</v>
      </c>
      <c r="Z1681" s="679">
        <f t="shared" ca="1" si="287"/>
        <v>0</v>
      </c>
      <c r="AA1681" t="str">
        <f t="shared" si="288"/>
        <v>HUM_ASR_FY_2022</v>
      </c>
      <c r="AB1681" s="958">
        <f t="shared" si="289"/>
        <v>45032</v>
      </c>
      <c r="AC1681" t="str">
        <f t="shared" si="290"/>
        <v>Unaudited</v>
      </c>
    </row>
    <row r="1682" spans="1:29" x14ac:dyDescent="0.25">
      <c r="A1682" t="s">
        <v>420</v>
      </c>
      <c r="B1682" t="s">
        <v>1385</v>
      </c>
      <c r="C1682" t="s">
        <v>1386</v>
      </c>
      <c r="D1682">
        <v>1900</v>
      </c>
      <c r="E1682" s="958">
        <v>1</v>
      </c>
      <c r="F1682" t="s">
        <v>441</v>
      </c>
      <c r="G1682" s="958">
        <v>366</v>
      </c>
      <c r="H1682" t="s">
        <v>383</v>
      </c>
      <c r="I1682" s="938" t="s">
        <v>487</v>
      </c>
      <c r="J1682" s="938" t="s">
        <v>12</v>
      </c>
      <c r="K1682" s="938" t="s">
        <v>12</v>
      </c>
      <c r="L1682" s="938">
        <v>1.1000000000000001</v>
      </c>
      <c r="M1682" s="959" t="s">
        <v>12</v>
      </c>
      <c r="N1682" s="679">
        <f t="shared" ca="1" si="287"/>
        <v>62276752.570000008</v>
      </c>
      <c r="O1682" s="679">
        <f t="shared" ca="1" si="287"/>
        <v>35191901.590000004</v>
      </c>
      <c r="P1682" s="679">
        <f t="shared" ca="1" si="287"/>
        <v>3304694.0599999987</v>
      </c>
      <c r="Q1682" s="679">
        <f t="shared" ca="1" si="287"/>
        <v>13903143.25</v>
      </c>
      <c r="R1682" s="679">
        <f t="shared" ca="1" si="287"/>
        <v>4332805.8500000006</v>
      </c>
      <c r="S1682" s="679">
        <f t="shared" ca="1" si="287"/>
        <v>1100900.82</v>
      </c>
      <c r="T1682" s="679">
        <f t="shared" ca="1" si="287"/>
        <v>266410.33999999997</v>
      </c>
      <c r="U1682" s="679">
        <f t="shared" ca="1" si="287"/>
        <v>4371.3</v>
      </c>
      <c r="V1682" s="679">
        <f t="shared" ca="1" si="287"/>
        <v>1382212.7900000003</v>
      </c>
      <c r="W1682" s="679">
        <f t="shared" ca="1" si="286"/>
        <v>246801.28</v>
      </c>
      <c r="X1682" s="679">
        <f t="shared" ca="1" si="287"/>
        <v>882551.45</v>
      </c>
      <c r="Y1682" s="679">
        <f t="shared" ca="1" si="287"/>
        <v>1660959.8399999996</v>
      </c>
      <c r="Z1682" s="679">
        <f t="shared" ca="1" si="287"/>
        <v>0</v>
      </c>
      <c r="AA1682" t="str">
        <f t="shared" si="288"/>
        <v>HUM_ASR_FY_2022</v>
      </c>
      <c r="AB1682" s="958">
        <f t="shared" si="289"/>
        <v>45032</v>
      </c>
      <c r="AC1682" t="str">
        <f t="shared" si="290"/>
        <v>Unaudited</v>
      </c>
    </row>
    <row r="1683" spans="1:29" x14ac:dyDescent="0.25">
      <c r="A1683" t="s">
        <v>420</v>
      </c>
      <c r="B1683" t="s">
        <v>1385</v>
      </c>
      <c r="C1683" t="s">
        <v>1386</v>
      </c>
      <c r="D1683">
        <v>1900</v>
      </c>
      <c r="E1683" s="958">
        <v>1</v>
      </c>
      <c r="F1683" t="s">
        <v>441</v>
      </c>
      <c r="G1683" s="958">
        <v>366</v>
      </c>
      <c r="H1683" t="s">
        <v>383</v>
      </c>
      <c r="I1683" s="938" t="s">
        <v>487</v>
      </c>
      <c r="J1683" s="938" t="s">
        <v>12</v>
      </c>
      <c r="K1683" s="938" t="s">
        <v>1328</v>
      </c>
      <c r="L1683" s="938" t="s">
        <v>1319</v>
      </c>
      <c r="M1683" s="959" t="s">
        <v>1328</v>
      </c>
      <c r="N1683" s="679">
        <f t="shared" ca="1" si="287"/>
        <v>135417.90549882612</v>
      </c>
      <c r="O1683" s="679">
        <f t="shared" ca="1" si="287"/>
        <v>114096.07310291361</v>
      </c>
      <c r="P1683" s="679">
        <f t="shared" ca="1" si="287"/>
        <v>3639.5113738188907</v>
      </c>
      <c r="Q1683" s="679">
        <f t="shared" ca="1" si="287"/>
        <v>7884.2530273301591</v>
      </c>
      <c r="R1683" s="679">
        <f t="shared" ca="1" si="287"/>
        <v>1701.9247960853259</v>
      </c>
      <c r="S1683" s="679">
        <f t="shared" ca="1" si="287"/>
        <v>3055.8753846969116</v>
      </c>
      <c r="T1683" s="679">
        <f t="shared" ca="1" si="287"/>
        <v>401.60833248257592</v>
      </c>
      <c r="U1683" s="679">
        <f t="shared" ca="1" si="287"/>
        <v>15.598430361388216</v>
      </c>
      <c r="V1683" s="679">
        <f t="shared" ca="1" si="287"/>
        <v>287.12666257814607</v>
      </c>
      <c r="W1683" s="679">
        <f t="shared" ca="1" si="286"/>
        <v>4.6217571441150271</v>
      </c>
      <c r="X1683" s="679">
        <f t="shared" ca="1" si="287"/>
        <v>3855.2716455711629</v>
      </c>
      <c r="Y1683" s="679">
        <f t="shared" ca="1" si="287"/>
        <v>476.04098584384781</v>
      </c>
      <c r="Z1683" s="679">
        <f t="shared" ca="1" si="287"/>
        <v>0</v>
      </c>
      <c r="AA1683" t="str">
        <f t="shared" si="288"/>
        <v>HUM_ASR_FY_2022</v>
      </c>
      <c r="AB1683" s="958">
        <f t="shared" si="289"/>
        <v>45032</v>
      </c>
      <c r="AC1683" t="str">
        <f t="shared" si="290"/>
        <v>Unaudited</v>
      </c>
    </row>
    <row r="1684" spans="1:29" x14ac:dyDescent="0.25">
      <c r="A1684" t="s">
        <v>420</v>
      </c>
      <c r="B1684" t="s">
        <v>1385</v>
      </c>
      <c r="C1684" t="s">
        <v>1386</v>
      </c>
      <c r="D1684">
        <v>1900</v>
      </c>
      <c r="E1684" s="958">
        <v>1</v>
      </c>
      <c r="F1684" t="s">
        <v>441</v>
      </c>
      <c r="G1684" s="958">
        <v>366</v>
      </c>
      <c r="H1684" t="s">
        <v>383</v>
      </c>
      <c r="I1684" s="938" t="s">
        <v>487</v>
      </c>
      <c r="J1684" s="938" t="s">
        <v>490</v>
      </c>
      <c r="K1684" s="938" t="s">
        <v>491</v>
      </c>
      <c r="L1684" s="938" t="s">
        <v>63</v>
      </c>
      <c r="M1684" s="959" t="s">
        <v>343</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HUM_ASR_FY_2022</v>
      </c>
      <c r="AB1684" s="958">
        <f t="shared" si="289"/>
        <v>45032</v>
      </c>
      <c r="AC1684" t="str">
        <f t="shared" si="290"/>
        <v>Unaudited</v>
      </c>
    </row>
    <row r="1685" spans="1:29" x14ac:dyDescent="0.25">
      <c r="A1685" t="s">
        <v>420</v>
      </c>
      <c r="B1685" t="s">
        <v>1385</v>
      </c>
      <c r="C1685" t="s">
        <v>1386</v>
      </c>
      <c r="D1685">
        <v>1900</v>
      </c>
      <c r="E1685" s="958">
        <v>1</v>
      </c>
      <c r="F1685" t="s">
        <v>441</v>
      </c>
      <c r="G1685" s="958">
        <v>366</v>
      </c>
      <c r="H1685" t="s">
        <v>383</v>
      </c>
      <c r="I1685" s="959" t="s">
        <v>487</v>
      </c>
      <c r="J1685" s="959" t="s">
        <v>490</v>
      </c>
      <c r="K1685" s="959" t="s">
        <v>1019</v>
      </c>
      <c r="L1685" s="938" t="s">
        <v>915</v>
      </c>
      <c r="M1685" s="959" t="s">
        <v>916</v>
      </c>
      <c r="N1685" s="679">
        <f t="shared" ca="1" si="287"/>
        <v>2024582.8199999745</v>
      </c>
      <c r="O1685" s="679">
        <f t="shared" ca="1" si="287"/>
        <v>1926677.3099999747</v>
      </c>
      <c r="P1685" s="679">
        <f t="shared" ca="1" si="287"/>
        <v>76148.73</v>
      </c>
      <c r="Q1685" s="679">
        <f t="shared" ca="1" si="287"/>
        <v>14504.52</v>
      </c>
      <c r="R1685" s="679">
        <f t="shared" ca="1" si="287"/>
        <v>3626.13</v>
      </c>
      <c r="S1685" s="679">
        <f t="shared" ca="1" si="287"/>
        <v>0</v>
      </c>
      <c r="T1685" s="679">
        <f t="shared" ca="1" si="287"/>
        <v>0</v>
      </c>
      <c r="U1685" s="679">
        <f t="shared" ca="1" si="287"/>
        <v>0</v>
      </c>
      <c r="V1685" s="679">
        <f t="shared" ca="1" si="287"/>
        <v>3626.13</v>
      </c>
      <c r="W1685" s="679">
        <f t="shared" ca="1" si="286"/>
        <v>0</v>
      </c>
      <c r="X1685" s="679">
        <f t="shared" ca="1" si="287"/>
        <v>0</v>
      </c>
      <c r="Y1685" s="679">
        <f t="shared" ca="1" si="287"/>
        <v>0</v>
      </c>
      <c r="Z1685" s="679">
        <f t="shared" ca="1" si="287"/>
        <v>0</v>
      </c>
      <c r="AA1685" t="str">
        <f t="shared" si="288"/>
        <v>HUM_ASR_FY_2022</v>
      </c>
      <c r="AB1685" s="958">
        <f t="shared" si="289"/>
        <v>45032</v>
      </c>
      <c r="AC1685" t="str">
        <f t="shared" si="290"/>
        <v>Unaudited</v>
      </c>
    </row>
    <row r="1686" spans="1:29" x14ac:dyDescent="0.25">
      <c r="A1686" t="s">
        <v>420</v>
      </c>
      <c r="B1686" t="s">
        <v>1385</v>
      </c>
      <c r="C1686" t="s">
        <v>1386</v>
      </c>
      <c r="D1686">
        <v>1900</v>
      </c>
      <c r="E1686" s="958">
        <v>1</v>
      </c>
      <c r="F1686" t="s">
        <v>441</v>
      </c>
      <c r="G1686" s="958">
        <v>366</v>
      </c>
      <c r="H1686" t="s">
        <v>383</v>
      </c>
      <c r="I1686" s="959" t="s">
        <v>487</v>
      </c>
      <c r="J1686" s="959" t="s">
        <v>13</v>
      </c>
      <c r="K1686" s="959" t="s">
        <v>492</v>
      </c>
      <c r="L1686" s="938" t="s">
        <v>94</v>
      </c>
      <c r="M1686" s="959" t="s">
        <v>146</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HUM_ASR_FY_2022</v>
      </c>
      <c r="AB1686" s="958">
        <f t="shared" si="289"/>
        <v>45032</v>
      </c>
      <c r="AC1686" t="str">
        <f t="shared" si="290"/>
        <v>Unaudited</v>
      </c>
    </row>
    <row r="1687" spans="1:29" x14ac:dyDescent="0.25">
      <c r="A1687" t="s">
        <v>420</v>
      </c>
      <c r="B1687" t="s">
        <v>1385</v>
      </c>
      <c r="C1687" t="s">
        <v>1386</v>
      </c>
      <c r="D1687">
        <v>1900</v>
      </c>
      <c r="E1687" s="958">
        <v>1</v>
      </c>
      <c r="F1687" t="s">
        <v>441</v>
      </c>
      <c r="G1687" s="958">
        <v>366</v>
      </c>
      <c r="H1687" t="s">
        <v>383</v>
      </c>
      <c r="I1687" s="959" t="s">
        <v>487</v>
      </c>
      <c r="J1687" s="959" t="s">
        <v>13</v>
      </c>
      <c r="K1687" s="959" t="s">
        <v>13</v>
      </c>
      <c r="L1687" s="938" t="s">
        <v>35</v>
      </c>
      <c r="M1687" s="959" t="s">
        <v>13</v>
      </c>
      <c r="N1687" s="679">
        <f t="shared" ca="1" si="287"/>
        <v>22639.054685081501</v>
      </c>
      <c r="O1687" s="679">
        <f t="shared" ca="1" si="287"/>
        <v>19074.488183930065</v>
      </c>
      <c r="P1687" s="679">
        <f t="shared" ca="1" si="287"/>
        <v>608.45053477493195</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1318.0829727003427</v>
      </c>
      <c r="R1687" s="679">
        <f t="shared" ca="1" si="291"/>
        <v>284.52639543155442</v>
      </c>
      <c r="S1687" s="679">
        <f t="shared" ca="1" si="291"/>
        <v>510.87874746037591</v>
      </c>
      <c r="T1687" s="679">
        <f t="shared" ca="1" si="291"/>
        <v>67.14055255518808</v>
      </c>
      <c r="U1687" s="679">
        <f t="shared" ca="1" si="291"/>
        <v>2.6077328301017366</v>
      </c>
      <c r="V1687" s="679">
        <f t="shared" ca="1" si="291"/>
        <v>48.001600613354192</v>
      </c>
      <c r="W1687" s="679">
        <f t="shared" ca="1" si="286"/>
        <v>0.77266157928940349</v>
      </c>
      <c r="X1687" s="679">
        <f t="shared" ca="1" si="291"/>
        <v>644.52116053948475</v>
      </c>
      <c r="Y1687" s="679">
        <f t="shared" ca="1" si="291"/>
        <v>79.58414266680856</v>
      </c>
      <c r="Z1687" s="679">
        <f t="shared" ca="1" si="291"/>
        <v>0</v>
      </c>
      <c r="AA1687" t="str">
        <f t="shared" si="288"/>
        <v>HUM_ASR_FY_2022</v>
      </c>
      <c r="AB1687" s="958">
        <f t="shared" si="289"/>
        <v>45032</v>
      </c>
      <c r="AC1687" t="str">
        <f t="shared" si="290"/>
        <v>Unaudited</v>
      </c>
    </row>
    <row r="1688" spans="1:29" x14ac:dyDescent="0.25">
      <c r="A1688" t="s">
        <v>420</v>
      </c>
      <c r="B1688" t="s">
        <v>1385</v>
      </c>
      <c r="C1688" t="s">
        <v>1386</v>
      </c>
      <c r="D1688">
        <v>1900</v>
      </c>
      <c r="E1688" s="958">
        <v>1</v>
      </c>
      <c r="F1688" t="s">
        <v>441</v>
      </c>
      <c r="G1688" s="958">
        <v>366</v>
      </c>
      <c r="H1688" t="s">
        <v>383</v>
      </c>
      <c r="I1688" s="959" t="s">
        <v>488</v>
      </c>
      <c r="J1688" s="959" t="s">
        <v>444</v>
      </c>
      <c r="K1688" s="959" t="s">
        <v>0</v>
      </c>
      <c r="L1688" s="938">
        <v>2.1</v>
      </c>
      <c r="M1688" s="959" t="s">
        <v>147</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9419736.9399999995</v>
      </c>
      <c r="O1688" s="679">
        <f t="shared" ca="1" si="291"/>
        <v>5600800.9500000002</v>
      </c>
      <c r="P1688" s="679">
        <f t="shared" ca="1" si="291"/>
        <v>181170.12</v>
      </c>
      <c r="Q1688" s="679">
        <f t="shared" ca="1" si="291"/>
        <v>2594808.25</v>
      </c>
      <c r="R1688" s="679">
        <f t="shared" ca="1" si="291"/>
        <v>455598.35</v>
      </c>
      <c r="S1688" s="679">
        <f t="shared" ca="1" si="291"/>
        <v>25781.789999999997</v>
      </c>
      <c r="T1688" s="679">
        <f t="shared" ca="1" si="291"/>
        <v>92727.400000000009</v>
      </c>
      <c r="U1688" s="679">
        <f t="shared" ca="1" si="291"/>
        <v>0</v>
      </c>
      <c r="V1688" s="679">
        <f t="shared" ca="1" si="291"/>
        <v>52578.94</v>
      </c>
      <c r="W1688" s="679">
        <f t="shared" ca="1" si="286"/>
        <v>34299.07</v>
      </c>
      <c r="X1688" s="679">
        <f t="shared" ca="1" si="291"/>
        <v>45312.13</v>
      </c>
      <c r="Y1688" s="679">
        <f t="shared" ca="1" si="291"/>
        <v>336659.94000000006</v>
      </c>
      <c r="Z1688" s="679">
        <f t="shared" ca="1" si="291"/>
        <v>0</v>
      </c>
      <c r="AA1688" t="str">
        <f t="shared" si="288"/>
        <v>HUM_ASR_FY_2022</v>
      </c>
      <c r="AB1688" s="958">
        <f t="shared" si="289"/>
        <v>45032</v>
      </c>
      <c r="AC1688" t="str">
        <f t="shared" si="290"/>
        <v>Unaudited</v>
      </c>
    </row>
    <row r="1689" spans="1:29" ht="30" x14ac:dyDescent="0.25">
      <c r="A1689" t="s">
        <v>420</v>
      </c>
      <c r="B1689" t="s">
        <v>1385</v>
      </c>
      <c r="C1689" t="s">
        <v>1386</v>
      </c>
      <c r="D1689">
        <v>1900</v>
      </c>
      <c r="E1689" s="958">
        <v>1</v>
      </c>
      <c r="F1689" t="s">
        <v>441</v>
      </c>
      <c r="G1689" s="958">
        <v>366</v>
      </c>
      <c r="H1689" t="s">
        <v>383</v>
      </c>
      <c r="I1689" s="959" t="s">
        <v>488</v>
      </c>
      <c r="J1689" s="959" t="s">
        <v>444</v>
      </c>
      <c r="K1689" s="959" t="s">
        <v>0</v>
      </c>
      <c r="L1689" s="954">
        <v>2.2000000000000002</v>
      </c>
      <c r="M1689" s="959" t="s">
        <v>148</v>
      </c>
      <c r="N1689" s="679">
        <f t="shared" ca="1" si="292"/>
        <v>817396.43211113545</v>
      </c>
      <c r="O1689" s="679">
        <f t="shared" ca="1" si="291"/>
        <v>486008.76464546553</v>
      </c>
      <c r="P1689" s="679">
        <f t="shared" ca="1" si="291"/>
        <v>15721.013297548225</v>
      </c>
      <c r="Q1689" s="679">
        <f t="shared" ca="1" si="291"/>
        <v>225164.14408092151</v>
      </c>
      <c r="R1689" s="679">
        <f t="shared" ca="1" si="291"/>
        <v>39534.486805500987</v>
      </c>
      <c r="S1689" s="679">
        <f t="shared" ca="1" si="291"/>
        <v>2237.211431027345</v>
      </c>
      <c r="T1689" s="679">
        <f t="shared" ca="1" si="291"/>
        <v>8046.4079200647084</v>
      </c>
      <c r="U1689" s="679">
        <f t="shared" ca="1" si="291"/>
        <v>0</v>
      </c>
      <c r="V1689" s="679">
        <f t="shared" ca="1" si="291"/>
        <v>4562.5305923018122</v>
      </c>
      <c r="W1689" s="679">
        <f t="shared" ca="1" si="286"/>
        <v>2976.2972810501942</v>
      </c>
      <c r="X1689" s="679">
        <f t="shared" ca="1" si="291"/>
        <v>3931.9541118051579</v>
      </c>
      <c r="Y1689" s="679">
        <f t="shared" ca="1" si="291"/>
        <v>29213.621945449882</v>
      </c>
      <c r="Z1689" s="679">
        <f t="shared" ca="1" si="291"/>
        <v>0</v>
      </c>
      <c r="AA1689" t="str">
        <f t="shared" si="288"/>
        <v>HUM_ASR_FY_2022</v>
      </c>
      <c r="AB1689" s="958">
        <f t="shared" si="289"/>
        <v>45032</v>
      </c>
      <c r="AC1689" t="str">
        <f t="shared" si="290"/>
        <v>Unaudited</v>
      </c>
    </row>
    <row r="1690" spans="1:29" x14ac:dyDescent="0.25">
      <c r="A1690" t="s">
        <v>420</v>
      </c>
      <c r="B1690" t="s">
        <v>1385</v>
      </c>
      <c r="C1690" t="s">
        <v>1386</v>
      </c>
      <c r="D1690">
        <v>1900</v>
      </c>
      <c r="E1690" s="958">
        <v>1</v>
      </c>
      <c r="F1690" t="s">
        <v>441</v>
      </c>
      <c r="G1690" s="958">
        <v>366</v>
      </c>
      <c r="H1690" t="s">
        <v>383</v>
      </c>
      <c r="I1690" s="959" t="s">
        <v>488</v>
      </c>
      <c r="J1690" s="959" t="s">
        <v>444</v>
      </c>
      <c r="K1690" s="959" t="s">
        <v>0</v>
      </c>
      <c r="L1690" s="938">
        <v>2.2999999999999998</v>
      </c>
      <c r="M1690" s="959" t="s">
        <v>149</v>
      </c>
      <c r="N1690" s="679">
        <f t="shared" ca="1" si="292"/>
        <v>6528872.1299999906</v>
      </c>
      <c r="O1690" s="679">
        <f t="shared" ca="1" si="291"/>
        <v>4838862.1499999911</v>
      </c>
      <c r="P1690" s="679">
        <f t="shared" ca="1" si="291"/>
        <v>317546.22000000015</v>
      </c>
      <c r="Q1690" s="679">
        <f t="shared" ca="1" si="291"/>
        <v>939615.4</v>
      </c>
      <c r="R1690" s="679">
        <f t="shared" ca="1" si="291"/>
        <v>282847.17000000004</v>
      </c>
      <c r="S1690" s="679">
        <f t="shared" ca="1" si="291"/>
        <v>17767.130000000005</v>
      </c>
      <c r="T1690" s="679">
        <f t="shared" ca="1" si="291"/>
        <v>19859.649999999998</v>
      </c>
      <c r="U1690" s="679">
        <f t="shared" ca="1" si="291"/>
        <v>386.72</v>
      </c>
      <c r="V1690" s="679">
        <f t="shared" ca="1" si="291"/>
        <v>35893.469999999994</v>
      </c>
      <c r="W1690" s="679">
        <f t="shared" ca="1" si="286"/>
        <v>2446.5900000000006</v>
      </c>
      <c r="X1690" s="679">
        <f t="shared" ca="1" si="291"/>
        <v>13307.8</v>
      </c>
      <c r="Y1690" s="679">
        <f t="shared" ca="1" si="291"/>
        <v>60339.829999999994</v>
      </c>
      <c r="Z1690" s="679">
        <f t="shared" ca="1" si="291"/>
        <v>0</v>
      </c>
      <c r="AA1690" t="str">
        <f t="shared" si="288"/>
        <v>HUM_ASR_FY_2022</v>
      </c>
      <c r="AB1690" s="958">
        <f t="shared" si="289"/>
        <v>45032</v>
      </c>
      <c r="AC1690" t="str">
        <f t="shared" si="290"/>
        <v>Unaudited</v>
      </c>
    </row>
    <row r="1691" spans="1:29" x14ac:dyDescent="0.25">
      <c r="A1691" t="s">
        <v>420</v>
      </c>
      <c r="B1691" t="s">
        <v>1385</v>
      </c>
      <c r="C1691" t="s">
        <v>1386</v>
      </c>
      <c r="D1691">
        <v>1900</v>
      </c>
      <c r="E1691" s="958">
        <v>1</v>
      </c>
      <c r="F1691" t="s">
        <v>441</v>
      </c>
      <c r="G1691" s="958">
        <v>366</v>
      </c>
      <c r="H1691" t="s">
        <v>383</v>
      </c>
      <c r="I1691" s="938" t="s">
        <v>488</v>
      </c>
      <c r="J1691" s="938" t="s">
        <v>444</v>
      </c>
      <c r="K1691" s="938" t="s">
        <v>0</v>
      </c>
      <c r="L1691" s="938">
        <v>2.4</v>
      </c>
      <c r="M1691" s="959" t="s">
        <v>150</v>
      </c>
      <c r="N1691" s="679">
        <f t="shared" ca="1" si="292"/>
        <v>1087411.8099999996</v>
      </c>
      <c r="O1691" s="679">
        <f t="shared" ca="1" si="291"/>
        <v>-77817.440000000002</v>
      </c>
      <c r="P1691" s="679">
        <f t="shared" ca="1" si="291"/>
        <v>12958.68</v>
      </c>
      <c r="Q1691" s="679">
        <f t="shared" ca="1" si="291"/>
        <v>587772.42000000004</v>
      </c>
      <c r="R1691" s="679">
        <f t="shared" ca="1" si="291"/>
        <v>124049.73</v>
      </c>
      <c r="S1691" s="679">
        <f t="shared" ca="1" si="291"/>
        <v>223741.38999999969</v>
      </c>
      <c r="T1691" s="679">
        <f t="shared" ca="1" si="291"/>
        <v>0</v>
      </c>
      <c r="U1691" s="679">
        <f t="shared" ca="1" si="291"/>
        <v>0</v>
      </c>
      <c r="V1691" s="679">
        <f t="shared" ca="1" si="291"/>
        <v>4050.5200000000004</v>
      </c>
      <c r="W1691" s="679">
        <f t="shared" ca="1" si="286"/>
        <v>0</v>
      </c>
      <c r="X1691" s="679">
        <f t="shared" ca="1" si="291"/>
        <v>141223.26</v>
      </c>
      <c r="Y1691" s="679">
        <f t="shared" ca="1" si="291"/>
        <v>71433.25</v>
      </c>
      <c r="Z1691" s="679">
        <f t="shared" ca="1" si="291"/>
        <v>0</v>
      </c>
      <c r="AA1691" t="str">
        <f t="shared" si="288"/>
        <v>HUM_ASR_FY_2022</v>
      </c>
      <c r="AB1691" s="958">
        <f t="shared" si="289"/>
        <v>45032</v>
      </c>
      <c r="AC1691" t="str">
        <f t="shared" si="290"/>
        <v>Unaudited</v>
      </c>
    </row>
    <row r="1692" spans="1:29" ht="30" x14ac:dyDescent="0.25">
      <c r="A1692" t="s">
        <v>420</v>
      </c>
      <c r="B1692" t="s">
        <v>1385</v>
      </c>
      <c r="C1692" t="s">
        <v>1386</v>
      </c>
      <c r="D1692">
        <v>1900</v>
      </c>
      <c r="E1692" s="958">
        <v>1</v>
      </c>
      <c r="F1692" t="s">
        <v>441</v>
      </c>
      <c r="G1692" s="958">
        <v>366</v>
      </c>
      <c r="H1692" t="s">
        <v>383</v>
      </c>
      <c r="I1692" s="959" t="s">
        <v>488</v>
      </c>
      <c r="J1692" s="959" t="s">
        <v>444</v>
      </c>
      <c r="K1692" s="959" t="s">
        <v>0</v>
      </c>
      <c r="L1692" s="938">
        <v>2.5</v>
      </c>
      <c r="M1692" s="959" t="s">
        <v>151</v>
      </c>
      <c r="N1692" s="679">
        <f t="shared" ca="1" si="292"/>
        <v>660902.0356041207</v>
      </c>
      <c r="O1692" s="679">
        <f t="shared" ca="1" si="291"/>
        <v>-47295.517694903043</v>
      </c>
      <c r="P1692" s="679">
        <f t="shared" ca="1" si="291"/>
        <v>7875.9655835836566</v>
      </c>
      <c r="Q1692" s="679">
        <f t="shared" ca="1" si="291"/>
        <v>357233.55703664868</v>
      </c>
      <c r="R1692" s="679">
        <f t="shared" ca="1" si="291"/>
        <v>75394.361472992998</v>
      </c>
      <c r="S1692" s="679">
        <f t="shared" ca="1" si="291"/>
        <v>135984.48972141964</v>
      </c>
      <c r="T1692" s="679">
        <f t="shared" ca="1" si="291"/>
        <v>0</v>
      </c>
      <c r="U1692" s="679">
        <f t="shared" ca="1" si="291"/>
        <v>0</v>
      </c>
      <c r="V1692" s="679">
        <f t="shared" ca="1" si="291"/>
        <v>2461.8059953341913</v>
      </c>
      <c r="W1692" s="679">
        <f t="shared" ca="1" si="286"/>
        <v>0</v>
      </c>
      <c r="X1692" s="679">
        <f t="shared" ca="1" si="291"/>
        <v>85832.008766439671</v>
      </c>
      <c r="Y1692" s="679">
        <f t="shared" ca="1" si="291"/>
        <v>43415.364722605016</v>
      </c>
      <c r="Z1692" s="679">
        <f t="shared" ca="1" si="291"/>
        <v>0</v>
      </c>
      <c r="AA1692" t="str">
        <f t="shared" si="288"/>
        <v>HUM_ASR_FY_2022</v>
      </c>
      <c r="AB1692" s="958">
        <f t="shared" si="289"/>
        <v>45032</v>
      </c>
      <c r="AC1692" t="str">
        <f t="shared" si="290"/>
        <v>Unaudited</v>
      </c>
    </row>
    <row r="1693" spans="1:29" x14ac:dyDescent="0.25">
      <c r="A1693" t="s">
        <v>420</v>
      </c>
      <c r="B1693" t="s">
        <v>1385</v>
      </c>
      <c r="C1693" t="s">
        <v>1386</v>
      </c>
      <c r="D1693">
        <v>1900</v>
      </c>
      <c r="E1693" s="958">
        <v>1</v>
      </c>
      <c r="F1693" t="s">
        <v>441</v>
      </c>
      <c r="G1693" s="958">
        <v>366</v>
      </c>
      <c r="H1693" t="s">
        <v>383</v>
      </c>
      <c r="I1693" s="938" t="s">
        <v>488</v>
      </c>
      <c r="J1693" s="938" t="s">
        <v>444</v>
      </c>
      <c r="K1693" s="938" t="s">
        <v>0</v>
      </c>
      <c r="L1693" s="938" t="s">
        <v>96</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HUM_ASR_FY_2022</v>
      </c>
      <c r="AB1693" s="958">
        <f t="shared" si="289"/>
        <v>45032</v>
      </c>
      <c r="AC1693" t="str">
        <f t="shared" si="290"/>
        <v>Unaudited</v>
      </c>
    </row>
    <row r="1694" spans="1:29" x14ac:dyDescent="0.25">
      <c r="A1694" t="s">
        <v>420</v>
      </c>
      <c r="B1694" t="s">
        <v>1385</v>
      </c>
      <c r="C1694" t="s">
        <v>1386</v>
      </c>
      <c r="D1694">
        <v>1900</v>
      </c>
      <c r="E1694" s="958">
        <v>1</v>
      </c>
      <c r="F1694" t="s">
        <v>441</v>
      </c>
      <c r="G1694" s="958">
        <v>366</v>
      </c>
      <c r="H1694" t="s">
        <v>383</v>
      </c>
      <c r="I1694" s="938" t="s">
        <v>488</v>
      </c>
      <c r="J1694" s="938" t="s">
        <v>444</v>
      </c>
      <c r="K1694" s="938" t="s">
        <v>0</v>
      </c>
      <c r="L1694" s="938" t="s">
        <v>152</v>
      </c>
      <c r="M1694" s="959" t="s">
        <v>451</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HUM_ASR_FY_2022</v>
      </c>
      <c r="AB1694" s="958">
        <f t="shared" si="289"/>
        <v>45032</v>
      </c>
      <c r="AC1694" t="str">
        <f t="shared" si="290"/>
        <v>Unaudited</v>
      </c>
    </row>
    <row r="1695" spans="1:29" x14ac:dyDescent="0.25">
      <c r="A1695" t="s">
        <v>420</v>
      </c>
      <c r="B1695" t="s">
        <v>1385</v>
      </c>
      <c r="C1695" t="s">
        <v>1386</v>
      </c>
      <c r="D1695">
        <v>1900</v>
      </c>
      <c r="E1695" s="958">
        <v>1</v>
      </c>
      <c r="F1695" t="s">
        <v>441</v>
      </c>
      <c r="G1695" s="958">
        <v>366</v>
      </c>
      <c r="H1695" t="s">
        <v>383</v>
      </c>
      <c r="I1695" s="938" t="s">
        <v>488</v>
      </c>
      <c r="J1695" s="938" t="s">
        <v>444</v>
      </c>
      <c r="K1695" s="938" t="s">
        <v>0</v>
      </c>
      <c r="L1695" s="938" t="s">
        <v>917</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HUM_ASR_FY_2022</v>
      </c>
      <c r="AB1695" s="958">
        <f t="shared" si="289"/>
        <v>45032</v>
      </c>
      <c r="AC1695" t="str">
        <f t="shared" si="290"/>
        <v>Unaudited</v>
      </c>
    </row>
    <row r="1696" spans="1:29" x14ac:dyDescent="0.25">
      <c r="A1696" t="s">
        <v>420</v>
      </c>
      <c r="B1696" t="s">
        <v>1385</v>
      </c>
      <c r="C1696" t="s">
        <v>1386</v>
      </c>
      <c r="D1696">
        <v>1900</v>
      </c>
      <c r="E1696" s="958">
        <v>1</v>
      </c>
      <c r="F1696" t="s">
        <v>441</v>
      </c>
      <c r="G1696" s="958">
        <v>366</v>
      </c>
      <c r="H1696" t="s">
        <v>383</v>
      </c>
      <c r="I1696" s="938" t="s">
        <v>488</v>
      </c>
      <c r="J1696" s="938" t="s">
        <v>444</v>
      </c>
      <c r="K1696" s="938" t="s">
        <v>53</v>
      </c>
      <c r="L1696" s="938">
        <v>3.1</v>
      </c>
      <c r="M1696" s="959" t="s">
        <v>33</v>
      </c>
      <c r="N1696" s="679">
        <f t="shared" ca="1" si="292"/>
        <v>9527735.3499999363</v>
      </c>
      <c r="O1696" s="679">
        <f t="shared" ca="1" si="291"/>
        <v>6284508.9099999284</v>
      </c>
      <c r="P1696" s="679">
        <f t="shared" ca="1" si="291"/>
        <v>351134.88000000018</v>
      </c>
      <c r="Q1696" s="679">
        <f t="shared" ca="1" si="291"/>
        <v>2041252.3800000094</v>
      </c>
      <c r="R1696" s="679">
        <f t="shared" ca="1" si="291"/>
        <v>442533.27</v>
      </c>
      <c r="S1696" s="679">
        <f t="shared" ca="1" si="291"/>
        <v>73569.859999999899</v>
      </c>
      <c r="T1696" s="679">
        <f t="shared" ca="1" si="291"/>
        <v>19391.489999999998</v>
      </c>
      <c r="U1696" s="679">
        <f t="shared" ca="1" si="291"/>
        <v>7.94</v>
      </c>
      <c r="V1696" s="679">
        <f t="shared" ca="1" si="291"/>
        <v>41565.319999999992</v>
      </c>
      <c r="W1696" s="679">
        <f t="shared" ca="1" si="286"/>
        <v>2791.1600000000003</v>
      </c>
      <c r="X1696" s="679">
        <f t="shared" ca="1" si="291"/>
        <v>135363.97999999931</v>
      </c>
      <c r="Y1696" s="679">
        <f t="shared" ca="1" si="291"/>
        <v>135616.15999999989</v>
      </c>
      <c r="Z1696" s="679">
        <f t="shared" ca="1" si="291"/>
        <v>0</v>
      </c>
      <c r="AA1696" t="str">
        <f t="shared" si="288"/>
        <v>HUM_ASR_FY_2022</v>
      </c>
      <c r="AB1696" s="958">
        <f t="shared" si="289"/>
        <v>45032</v>
      </c>
      <c r="AC1696" t="str">
        <f t="shared" si="290"/>
        <v>Unaudited</v>
      </c>
    </row>
    <row r="1697" spans="1:29" x14ac:dyDescent="0.25">
      <c r="A1697" t="s">
        <v>420</v>
      </c>
      <c r="B1697" t="s">
        <v>1385</v>
      </c>
      <c r="C1697" t="s">
        <v>1386</v>
      </c>
      <c r="D1697">
        <v>1900</v>
      </c>
      <c r="E1697" s="958">
        <v>1</v>
      </c>
      <c r="F1697" t="s">
        <v>441</v>
      </c>
      <c r="G1697" s="958">
        <v>366</v>
      </c>
      <c r="H1697" t="s">
        <v>383</v>
      </c>
      <c r="I1697" s="938" t="s">
        <v>488</v>
      </c>
      <c r="J1697" s="938" t="s">
        <v>444</v>
      </c>
      <c r="K1697" s="938" t="s">
        <v>53</v>
      </c>
      <c r="L1697" s="944">
        <v>3.2</v>
      </c>
      <c r="M1697" s="960" t="s">
        <v>34</v>
      </c>
      <c r="N1697" s="679">
        <f t="shared" ca="1" si="292"/>
        <v>427999.60000000009</v>
      </c>
      <c r="O1697" s="679">
        <f t="shared" ca="1" si="291"/>
        <v>213609.44000000003</v>
      </c>
      <c r="P1697" s="679">
        <f t="shared" ca="1" si="291"/>
        <v>23194.769999999997</v>
      </c>
      <c r="Q1697" s="679">
        <f t="shared" ca="1" si="291"/>
        <v>131678.21</v>
      </c>
      <c r="R1697" s="679">
        <f t="shared" ca="1" si="291"/>
        <v>31397.910000000018</v>
      </c>
      <c r="S1697" s="679">
        <f t="shared" ca="1" si="291"/>
        <v>1266.5200000000002</v>
      </c>
      <c r="T1697" s="679">
        <f t="shared" ca="1" si="291"/>
        <v>1159.47</v>
      </c>
      <c r="U1697" s="679">
        <f t="shared" ca="1" si="291"/>
        <v>0</v>
      </c>
      <c r="V1697" s="679">
        <f t="shared" ca="1" si="291"/>
        <v>2502.52</v>
      </c>
      <c r="W1697" s="679">
        <f t="shared" ca="1" si="286"/>
        <v>0</v>
      </c>
      <c r="X1697" s="679">
        <f t="shared" ca="1" si="291"/>
        <v>2472.8699999999985</v>
      </c>
      <c r="Y1697" s="679">
        <f t="shared" ca="1" si="291"/>
        <v>20717.890000000003</v>
      </c>
      <c r="Z1697" s="679">
        <f t="shared" ca="1" si="291"/>
        <v>0</v>
      </c>
      <c r="AA1697" t="str">
        <f t="shared" si="288"/>
        <v>HUM_ASR_FY_2022</v>
      </c>
      <c r="AB1697" s="958">
        <f t="shared" si="289"/>
        <v>45032</v>
      </c>
      <c r="AC1697" t="str">
        <f t="shared" si="290"/>
        <v>Unaudited</v>
      </c>
    </row>
    <row r="1698" spans="1:29" x14ac:dyDescent="0.25">
      <c r="A1698" t="s">
        <v>420</v>
      </c>
      <c r="B1698" t="s">
        <v>1385</v>
      </c>
      <c r="C1698" t="s">
        <v>1386</v>
      </c>
      <c r="D1698">
        <v>1900</v>
      </c>
      <c r="E1698" s="958">
        <v>1</v>
      </c>
      <c r="F1698" t="s">
        <v>441</v>
      </c>
      <c r="G1698" s="958">
        <v>366</v>
      </c>
      <c r="H1698" t="s">
        <v>383</v>
      </c>
      <c r="I1698" s="938" t="s">
        <v>488</v>
      </c>
      <c r="J1698" s="938" t="s">
        <v>444</v>
      </c>
      <c r="K1698" s="938" t="s">
        <v>53</v>
      </c>
      <c r="L1698" s="938">
        <v>3.3</v>
      </c>
      <c r="M1698" s="959" t="s">
        <v>54</v>
      </c>
      <c r="N1698" s="679">
        <f t="shared" ca="1" si="292"/>
        <v>158.4</v>
      </c>
      <c r="O1698" s="679">
        <f t="shared" ca="1" si="291"/>
        <v>158.4</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HUM_ASR_FY_2022</v>
      </c>
      <c r="AB1698" s="958">
        <f t="shared" si="289"/>
        <v>45032</v>
      </c>
      <c r="AC1698" t="str">
        <f t="shared" si="290"/>
        <v>Unaudited</v>
      </c>
    </row>
    <row r="1699" spans="1:29" x14ac:dyDescent="0.25">
      <c r="A1699" t="s">
        <v>420</v>
      </c>
      <c r="B1699" t="s">
        <v>1385</v>
      </c>
      <c r="C1699" t="s">
        <v>1386</v>
      </c>
      <c r="D1699">
        <v>1900</v>
      </c>
      <c r="E1699" s="958">
        <v>1</v>
      </c>
      <c r="F1699" t="s">
        <v>441</v>
      </c>
      <c r="G1699" s="958">
        <v>366</v>
      </c>
      <c r="H1699" t="s">
        <v>383</v>
      </c>
      <c r="I1699" s="938" t="s">
        <v>488</v>
      </c>
      <c r="J1699" s="938" t="s">
        <v>444</v>
      </c>
      <c r="K1699" s="938" t="s">
        <v>53</v>
      </c>
      <c r="L1699" s="938" t="s">
        <v>44</v>
      </c>
      <c r="M1699" s="959" t="s">
        <v>153</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HUM_ASR_FY_2022</v>
      </c>
      <c r="AB1699" s="958">
        <f t="shared" si="289"/>
        <v>45032</v>
      </c>
      <c r="AC1699" t="str">
        <f t="shared" si="290"/>
        <v>Unaudited</v>
      </c>
    </row>
    <row r="1700" spans="1:29" x14ac:dyDescent="0.25">
      <c r="A1700" t="s">
        <v>420</v>
      </c>
      <c r="B1700" t="s">
        <v>1385</v>
      </c>
      <c r="C1700" t="s">
        <v>1386</v>
      </c>
      <c r="D1700">
        <v>1900</v>
      </c>
      <c r="E1700" s="958">
        <v>1</v>
      </c>
      <c r="F1700" t="s">
        <v>441</v>
      </c>
      <c r="G1700" s="958">
        <v>366</v>
      </c>
      <c r="H1700" t="s">
        <v>383</v>
      </c>
      <c r="I1700" s="938" t="s">
        <v>488</v>
      </c>
      <c r="J1700" s="938" t="s">
        <v>444</v>
      </c>
      <c r="K1700" s="938" t="s">
        <v>53</v>
      </c>
      <c r="L1700" s="938" t="s">
        <v>41</v>
      </c>
      <c r="M1700" s="959" t="s">
        <v>52</v>
      </c>
      <c r="N1700" s="679">
        <f t="shared" ca="1" si="292"/>
        <v>238051.83000000002</v>
      </c>
      <c r="O1700" s="679">
        <f t="shared" ca="1" si="291"/>
        <v>229019.14</v>
      </c>
      <c r="P1700" s="679">
        <f t="shared" ca="1" si="291"/>
        <v>2718.25</v>
      </c>
      <c r="Q1700" s="679">
        <f t="shared" ca="1" si="291"/>
        <v>4547.9599999999991</v>
      </c>
      <c r="R1700" s="679">
        <f t="shared" ca="1" si="291"/>
        <v>686.9799999999999</v>
      </c>
      <c r="S1700" s="679">
        <f t="shared" ca="1" si="291"/>
        <v>0</v>
      </c>
      <c r="T1700" s="679">
        <f t="shared" ca="1" si="291"/>
        <v>1079.5</v>
      </c>
      <c r="U1700" s="679">
        <f t="shared" ca="1" si="291"/>
        <v>0</v>
      </c>
      <c r="V1700" s="679">
        <f t="shared" ca="1" si="291"/>
        <v>0</v>
      </c>
      <c r="W1700" s="679">
        <f t="shared" ca="1" si="286"/>
        <v>0</v>
      </c>
      <c r="X1700" s="679">
        <f t="shared" ca="1" si="291"/>
        <v>0</v>
      </c>
      <c r="Y1700" s="679">
        <f t="shared" ca="1" si="291"/>
        <v>0</v>
      </c>
      <c r="Z1700" s="679">
        <f t="shared" ca="1" si="291"/>
        <v>0</v>
      </c>
      <c r="AA1700" t="str">
        <f t="shared" si="288"/>
        <v>HUM_ASR_FY_2022</v>
      </c>
      <c r="AB1700" s="958">
        <f t="shared" si="289"/>
        <v>45032</v>
      </c>
      <c r="AC1700" t="str">
        <f t="shared" si="290"/>
        <v>Unaudited</v>
      </c>
    </row>
    <row r="1701" spans="1:29" x14ac:dyDescent="0.25">
      <c r="A1701" t="s">
        <v>420</v>
      </c>
      <c r="B1701" t="s">
        <v>1385</v>
      </c>
      <c r="C1701" t="s">
        <v>1386</v>
      </c>
      <c r="D1701">
        <v>1900</v>
      </c>
      <c r="E1701" s="958">
        <v>1</v>
      </c>
      <c r="F1701" t="s">
        <v>441</v>
      </c>
      <c r="G1701" s="958">
        <v>366</v>
      </c>
      <c r="H1701" t="s">
        <v>383</v>
      </c>
      <c r="I1701" s="938" t="s">
        <v>488</v>
      </c>
      <c r="J1701" s="938" t="s">
        <v>444</v>
      </c>
      <c r="K1701" s="938" t="s">
        <v>53</v>
      </c>
      <c r="L1701" s="938" t="s">
        <v>42</v>
      </c>
      <c r="M1701" s="959" t="s">
        <v>154</v>
      </c>
      <c r="N1701" s="679">
        <f t="shared" ca="1" si="292"/>
        <v>863921.33396125725</v>
      </c>
      <c r="O1701" s="679">
        <f t="shared" ca="1" si="291"/>
        <v>569843.84235846566</v>
      </c>
      <c r="P1701" s="679">
        <f t="shared" ca="1" si="291"/>
        <v>31838.931580937344</v>
      </c>
      <c r="Q1701" s="679">
        <f t="shared" ca="1" si="291"/>
        <v>185089.25933603002</v>
      </c>
      <c r="R1701" s="679">
        <f t="shared" ca="1" si="291"/>
        <v>40126.422375978327</v>
      </c>
      <c r="S1701" s="679">
        <f t="shared" ca="1" si="291"/>
        <v>6670.9001935641782</v>
      </c>
      <c r="T1701" s="679">
        <f t="shared" ca="1" si="291"/>
        <v>1758.3110039151629</v>
      </c>
      <c r="U1701" s="679">
        <f t="shared" ca="1" si="291"/>
        <v>0.71995444244286522</v>
      </c>
      <c r="V1701" s="679">
        <f t="shared" ca="1" si="291"/>
        <v>3768.9089150578416</v>
      </c>
      <c r="W1701" s="679">
        <f t="shared" ca="1" si="286"/>
        <v>253.08665510942413</v>
      </c>
      <c r="X1701" s="679">
        <f t="shared" ca="1" si="291"/>
        <v>12274.042663444163</v>
      </c>
      <c r="Y1701" s="679">
        <f t="shared" ca="1" si="291"/>
        <v>12296.908924312633</v>
      </c>
      <c r="Z1701" s="679">
        <f t="shared" ca="1" si="291"/>
        <v>0</v>
      </c>
      <c r="AA1701" t="str">
        <f t="shared" si="288"/>
        <v>HUM_ASR_FY_2022</v>
      </c>
      <c r="AB1701" s="958">
        <f t="shared" si="289"/>
        <v>45032</v>
      </c>
      <c r="AC1701" t="str">
        <f t="shared" si="290"/>
        <v>Unaudited</v>
      </c>
    </row>
    <row r="1702" spans="1:29" x14ac:dyDescent="0.25">
      <c r="A1702" t="s">
        <v>420</v>
      </c>
      <c r="B1702" t="s">
        <v>1385</v>
      </c>
      <c r="C1702" t="s">
        <v>1386</v>
      </c>
      <c r="D1702">
        <v>1900</v>
      </c>
      <c r="E1702" s="958">
        <v>1</v>
      </c>
      <c r="F1702" t="s">
        <v>441</v>
      </c>
      <c r="G1702" s="958">
        <v>366</v>
      </c>
      <c r="H1702" t="s">
        <v>383</v>
      </c>
      <c r="I1702" s="938" t="s">
        <v>488</v>
      </c>
      <c r="J1702" s="938" t="s">
        <v>444</v>
      </c>
      <c r="K1702" s="938" t="s">
        <v>53</v>
      </c>
      <c r="L1702" s="938" t="s">
        <v>43</v>
      </c>
      <c r="M1702" s="959" t="s">
        <v>462</v>
      </c>
      <c r="N1702" s="679">
        <f t="shared" ca="1" si="292"/>
        <v>287657.315</v>
      </c>
      <c r="O1702" s="679">
        <f t="shared" ca="1" si="291"/>
        <v>241656.05099825407</v>
      </c>
      <c r="P1702" s="679">
        <f t="shared" ca="1" si="291"/>
        <v>7682.1169999170788</v>
      </c>
      <c r="Q1702" s="679">
        <f t="shared" ca="1" si="291"/>
        <v>16245.484268066839</v>
      </c>
      <c r="R1702" s="679">
        <f t="shared" ca="1" si="291"/>
        <v>3531.6270147971391</v>
      </c>
      <c r="S1702" s="679">
        <f t="shared" ca="1" si="291"/>
        <v>7116.2615645255673</v>
      </c>
      <c r="T1702" s="679">
        <f t="shared" ca="1" si="291"/>
        <v>867.99838449985975</v>
      </c>
      <c r="U1702" s="679">
        <f t="shared" ca="1" si="291"/>
        <v>37.105274451902403</v>
      </c>
      <c r="V1702" s="679">
        <f t="shared" ca="1" si="291"/>
        <v>600.31033309684949</v>
      </c>
      <c r="W1702" s="679">
        <f t="shared" ca="1" si="286"/>
        <v>10.601506986257828</v>
      </c>
      <c r="X1702" s="679">
        <f t="shared" ca="1" si="291"/>
        <v>8882.7376661107774</v>
      </c>
      <c r="Y1702" s="679">
        <f t="shared" ca="1" si="291"/>
        <v>1027.0209892937271</v>
      </c>
      <c r="Z1702" s="679">
        <f t="shared" ca="1" si="291"/>
        <v>0</v>
      </c>
      <c r="AA1702" t="str">
        <f t="shared" si="288"/>
        <v>HUM_ASR_FY_2022</v>
      </c>
      <c r="AB1702" s="958">
        <f t="shared" si="289"/>
        <v>45032</v>
      </c>
      <c r="AC1702" t="str">
        <f t="shared" si="290"/>
        <v>Unaudited</v>
      </c>
    </row>
    <row r="1703" spans="1:29" x14ac:dyDescent="0.25">
      <c r="A1703" t="s">
        <v>420</v>
      </c>
      <c r="B1703" t="s">
        <v>1385</v>
      </c>
      <c r="C1703" t="s">
        <v>1386</v>
      </c>
      <c r="D1703">
        <v>1900</v>
      </c>
      <c r="E1703" s="958">
        <v>1</v>
      </c>
      <c r="F1703" t="s">
        <v>441</v>
      </c>
      <c r="G1703" s="958">
        <v>366</v>
      </c>
      <c r="H1703" t="s">
        <v>383</v>
      </c>
      <c r="I1703" s="938" t="s">
        <v>488</v>
      </c>
      <c r="J1703" s="938" t="s">
        <v>444</v>
      </c>
      <c r="K1703" s="938" t="s">
        <v>920</v>
      </c>
      <c r="L1703" s="938" t="s">
        <v>921</v>
      </c>
      <c r="M1703" s="959" t="s">
        <v>920</v>
      </c>
      <c r="N1703" s="679">
        <f t="shared" ca="1" si="292"/>
        <v>1326894.9899999993</v>
      </c>
      <c r="O1703" s="679">
        <f t="shared" ca="1" si="291"/>
        <v>1241182.5599999991</v>
      </c>
      <c r="P1703" s="679">
        <f t="shared" ca="1" si="291"/>
        <v>57237.320000000007</v>
      </c>
      <c r="Q1703" s="679">
        <f t="shared" ca="1" si="291"/>
        <v>10412.19</v>
      </c>
      <c r="R1703" s="679">
        <f t="shared" ca="1" si="291"/>
        <v>14497.66</v>
      </c>
      <c r="S1703" s="679">
        <f t="shared" ca="1" si="291"/>
        <v>100.32</v>
      </c>
      <c r="T1703" s="679">
        <f t="shared" ca="1" si="291"/>
        <v>37.840000000000003</v>
      </c>
      <c r="U1703" s="679">
        <f t="shared" ca="1" si="291"/>
        <v>0</v>
      </c>
      <c r="V1703" s="679">
        <f t="shared" ca="1" si="291"/>
        <v>3427.1</v>
      </c>
      <c r="W1703" s="679">
        <f t="shared" ca="1" si="286"/>
        <v>0</v>
      </c>
      <c r="X1703" s="679">
        <f t="shared" ca="1" si="291"/>
        <v>0</v>
      </c>
      <c r="Y1703" s="679">
        <f t="shared" ca="1" si="291"/>
        <v>0</v>
      </c>
      <c r="Z1703" s="679">
        <f t="shared" ca="1" si="291"/>
        <v>0</v>
      </c>
      <c r="AA1703" t="str">
        <f t="shared" si="288"/>
        <v>HUM_ASR_FY_2022</v>
      </c>
      <c r="AB1703" s="958">
        <f t="shared" si="289"/>
        <v>45032</v>
      </c>
      <c r="AC1703" t="str">
        <f t="shared" si="290"/>
        <v>Unaudited</v>
      </c>
    </row>
    <row r="1704" spans="1:29" x14ac:dyDescent="0.25">
      <c r="A1704" t="s">
        <v>420</v>
      </c>
      <c r="B1704" t="s">
        <v>1385</v>
      </c>
      <c r="C1704" t="s">
        <v>1386</v>
      </c>
      <c r="D1704">
        <v>1900</v>
      </c>
      <c r="E1704" s="958">
        <v>1</v>
      </c>
      <c r="F1704" t="s">
        <v>441</v>
      </c>
      <c r="G1704" s="958">
        <v>366</v>
      </c>
      <c r="H1704" t="s">
        <v>383</v>
      </c>
      <c r="I1704" s="938" t="s">
        <v>488</v>
      </c>
      <c r="J1704" s="938" t="s">
        <v>444</v>
      </c>
      <c r="K1704" s="938" t="s">
        <v>920</v>
      </c>
      <c r="L1704" s="938" t="s">
        <v>922</v>
      </c>
      <c r="M1704" s="959" t="s">
        <v>925</v>
      </c>
      <c r="N1704" s="679">
        <f t="shared" ca="1" si="292"/>
        <v>115141.13796601842</v>
      </c>
      <c r="O1704" s="679">
        <f t="shared" ca="1" si="291"/>
        <v>107703.45314362513</v>
      </c>
      <c r="P1704" s="679">
        <f t="shared" ca="1" si="291"/>
        <v>4966.7609031556831</v>
      </c>
      <c r="Q1704" s="679">
        <f t="shared" ca="1" si="291"/>
        <v>903.51641565727687</v>
      </c>
      <c r="R1704" s="679">
        <f t="shared" ca="1" si="291"/>
        <v>1258.0325367303012</v>
      </c>
      <c r="S1704" s="679">
        <f t="shared" ca="1" si="291"/>
        <v>8.7052547848952049</v>
      </c>
      <c r="T1704" s="679">
        <f t="shared" ca="1" si="291"/>
        <v>3.2835610153552093</v>
      </c>
      <c r="U1704" s="679">
        <f t="shared" ca="1" si="291"/>
        <v>0</v>
      </c>
      <c r="V1704" s="679">
        <f t="shared" ca="1" si="291"/>
        <v>297.38615104978425</v>
      </c>
      <c r="W1704" s="679">
        <f t="shared" ca="1" si="286"/>
        <v>0</v>
      </c>
      <c r="X1704" s="679">
        <f t="shared" ca="1" si="291"/>
        <v>0</v>
      </c>
      <c r="Y1704" s="679">
        <f t="shared" ca="1" si="291"/>
        <v>0</v>
      </c>
      <c r="Z1704" s="679">
        <f t="shared" ca="1" si="291"/>
        <v>0</v>
      </c>
      <c r="AA1704" t="str">
        <f t="shared" si="288"/>
        <v>HUM_ASR_FY_2022</v>
      </c>
      <c r="AB1704" s="958">
        <f t="shared" si="289"/>
        <v>45032</v>
      </c>
      <c r="AC1704" t="str">
        <f t="shared" si="290"/>
        <v>Unaudited</v>
      </c>
    </row>
    <row r="1705" spans="1:29" x14ac:dyDescent="0.25">
      <c r="A1705" t="s">
        <v>420</v>
      </c>
      <c r="B1705" t="s">
        <v>1385</v>
      </c>
      <c r="C1705" t="s">
        <v>1386</v>
      </c>
      <c r="D1705">
        <v>1900</v>
      </c>
      <c r="E1705" s="958">
        <v>1</v>
      </c>
      <c r="F1705" t="s">
        <v>441</v>
      </c>
      <c r="G1705" s="958">
        <v>366</v>
      </c>
      <c r="H1705" t="s">
        <v>383</v>
      </c>
      <c r="I1705" s="938" t="s">
        <v>488</v>
      </c>
      <c r="J1705" s="938" t="s">
        <v>444</v>
      </c>
      <c r="K1705" s="938" t="s">
        <v>920</v>
      </c>
      <c r="L1705" s="938" t="s">
        <v>923</v>
      </c>
      <c r="M1705" s="959" t="s">
        <v>926</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HUM_ASR_FY_2022</v>
      </c>
      <c r="AB1705" s="958">
        <f t="shared" si="289"/>
        <v>45032</v>
      </c>
      <c r="AC1705" t="str">
        <f t="shared" si="290"/>
        <v>Unaudited</v>
      </c>
    </row>
    <row r="1706" spans="1:29" x14ac:dyDescent="0.25">
      <c r="A1706" t="s">
        <v>420</v>
      </c>
      <c r="B1706" t="s">
        <v>1385</v>
      </c>
      <c r="C1706" t="s">
        <v>1386</v>
      </c>
      <c r="D1706">
        <v>1900</v>
      </c>
      <c r="E1706" s="958">
        <v>1</v>
      </c>
      <c r="F1706" t="s">
        <v>441</v>
      </c>
      <c r="G1706" s="958">
        <v>366</v>
      </c>
      <c r="H1706" t="s">
        <v>383</v>
      </c>
      <c r="I1706" s="938" t="s">
        <v>488</v>
      </c>
      <c r="J1706" s="938" t="s">
        <v>444</v>
      </c>
      <c r="K1706" s="938" t="s">
        <v>445</v>
      </c>
      <c r="L1706" s="938">
        <v>5.0999999999999996</v>
      </c>
      <c r="M1706" s="959" t="s">
        <v>37</v>
      </c>
      <c r="N1706" s="679">
        <f t="shared" ca="1" si="292"/>
        <v>2026.7499999999998</v>
      </c>
      <c r="O1706" s="679">
        <f t="shared" ca="1" si="291"/>
        <v>814.37</v>
      </c>
      <c r="P1706" s="679">
        <f t="shared" ca="1" si="291"/>
        <v>0</v>
      </c>
      <c r="Q1706" s="679">
        <f t="shared" ca="1" si="291"/>
        <v>96.03</v>
      </c>
      <c r="R1706" s="679">
        <f t="shared" ca="1" si="291"/>
        <v>0</v>
      </c>
      <c r="S1706" s="679">
        <f t="shared" ca="1" si="291"/>
        <v>52.32</v>
      </c>
      <c r="T1706" s="679">
        <f t="shared" ca="1" si="291"/>
        <v>621.83999999999992</v>
      </c>
      <c r="U1706" s="679">
        <f t="shared" ca="1" si="291"/>
        <v>0</v>
      </c>
      <c r="V1706" s="679">
        <f t="shared" ca="1" si="291"/>
        <v>0</v>
      </c>
      <c r="W1706" s="679">
        <f t="shared" ca="1" si="286"/>
        <v>0</v>
      </c>
      <c r="X1706" s="679">
        <f t="shared" ca="1" si="291"/>
        <v>391.40999999999997</v>
      </c>
      <c r="Y1706" s="679">
        <f t="shared" ca="1" si="291"/>
        <v>50.78</v>
      </c>
      <c r="Z1706" s="679">
        <f t="shared" ca="1" si="291"/>
        <v>0</v>
      </c>
      <c r="AA1706" t="str">
        <f t="shared" si="288"/>
        <v>HUM_ASR_FY_2022</v>
      </c>
      <c r="AB1706" s="958">
        <f t="shared" si="289"/>
        <v>45032</v>
      </c>
      <c r="AC1706" t="str">
        <f t="shared" si="290"/>
        <v>Unaudited</v>
      </c>
    </row>
    <row r="1707" spans="1:29" ht="30" x14ac:dyDescent="0.25">
      <c r="A1707" t="s">
        <v>420</v>
      </c>
      <c r="B1707" t="s">
        <v>1385</v>
      </c>
      <c r="C1707" t="s">
        <v>1386</v>
      </c>
      <c r="D1707">
        <v>1900</v>
      </c>
      <c r="E1707" s="958">
        <v>1</v>
      </c>
      <c r="F1707" t="s">
        <v>441</v>
      </c>
      <c r="G1707" s="958">
        <v>366</v>
      </c>
      <c r="H1707" t="s">
        <v>383</v>
      </c>
      <c r="I1707" s="938" t="s">
        <v>488</v>
      </c>
      <c r="J1707" s="938" t="s">
        <v>444</v>
      </c>
      <c r="K1707" s="938" t="s">
        <v>445</v>
      </c>
      <c r="L1707" s="946">
        <v>5.2</v>
      </c>
      <c r="M1707" s="961" t="s">
        <v>303</v>
      </c>
      <c r="N1707" s="679">
        <f t="shared" ca="1" si="292"/>
        <v>2457015.0299999998</v>
      </c>
      <c r="O1707" s="679">
        <f t="shared" ca="1" si="291"/>
        <v>1019231.4800000001</v>
      </c>
      <c r="P1707" s="679">
        <f t="shared" ca="1" si="291"/>
        <v>629222.36</v>
      </c>
      <c r="Q1707" s="679">
        <f t="shared" ca="1" si="291"/>
        <v>154480.01999999999</v>
      </c>
      <c r="R1707" s="679">
        <f t="shared" ca="1" si="291"/>
        <v>415801.47000000003</v>
      </c>
      <c r="S1707" s="679">
        <f t="shared" ca="1" si="291"/>
        <v>37523.649999999994</v>
      </c>
      <c r="T1707" s="679">
        <f t="shared" ca="1" si="291"/>
        <v>50272.24</v>
      </c>
      <c r="U1707" s="679">
        <f t="shared" ca="1" si="291"/>
        <v>581</v>
      </c>
      <c r="V1707" s="679">
        <f t="shared" ca="1" si="291"/>
        <v>28049.070000000003</v>
      </c>
      <c r="W1707" s="679">
        <f t="shared" ca="1" si="286"/>
        <v>140.96</v>
      </c>
      <c r="X1707" s="679">
        <f t="shared" ca="1" si="291"/>
        <v>79279.03</v>
      </c>
      <c r="Y1707" s="679">
        <f t="shared" ca="1" si="291"/>
        <v>42433.750000000007</v>
      </c>
      <c r="Z1707" s="679">
        <f t="shared" ca="1" si="291"/>
        <v>0</v>
      </c>
      <c r="AA1707" t="str">
        <f t="shared" si="288"/>
        <v>HUM_ASR_FY_2022</v>
      </c>
      <c r="AB1707" s="958">
        <f t="shared" si="289"/>
        <v>45032</v>
      </c>
      <c r="AC1707" t="str">
        <f t="shared" si="290"/>
        <v>Unaudited</v>
      </c>
    </row>
    <row r="1708" spans="1:29" ht="30" x14ac:dyDescent="0.25">
      <c r="A1708" t="s">
        <v>420</v>
      </c>
      <c r="B1708" t="s">
        <v>1385</v>
      </c>
      <c r="C1708" t="s">
        <v>1386</v>
      </c>
      <c r="D1708">
        <v>1900</v>
      </c>
      <c r="E1708" s="958">
        <v>1</v>
      </c>
      <c r="F1708" t="s">
        <v>441</v>
      </c>
      <c r="G1708" s="958">
        <v>366</v>
      </c>
      <c r="H1708" t="s">
        <v>383</v>
      </c>
      <c r="I1708" s="938" t="s">
        <v>488</v>
      </c>
      <c r="J1708" s="938" t="s">
        <v>444</v>
      </c>
      <c r="K1708" s="938" t="s">
        <v>445</v>
      </c>
      <c r="L1708" s="948">
        <v>5.3</v>
      </c>
      <c r="M1708" s="962" t="s">
        <v>304</v>
      </c>
      <c r="N1708" s="679">
        <f t="shared" ca="1" si="292"/>
        <v>175.87096426720851</v>
      </c>
      <c r="O1708" s="679">
        <f t="shared" ca="1" si="291"/>
        <v>70.666849473436088</v>
      </c>
      <c r="P1708" s="679">
        <f t="shared" ca="1" si="291"/>
        <v>0</v>
      </c>
      <c r="Q1708" s="679">
        <f t="shared" ca="1" si="291"/>
        <v>8.3329906000148206</v>
      </c>
      <c r="R1708" s="679">
        <f t="shared" ca="1" si="291"/>
        <v>0</v>
      </c>
      <c r="S1708" s="679">
        <f t="shared" ca="1" si="291"/>
        <v>4.5400611079118542</v>
      </c>
      <c r="T1708" s="679">
        <f t="shared" ca="1" si="291"/>
        <v>53.960084085319323</v>
      </c>
      <c r="U1708" s="679">
        <f t="shared" ca="1" si="291"/>
        <v>0</v>
      </c>
      <c r="V1708" s="679">
        <f t="shared" ca="1" si="291"/>
        <v>0</v>
      </c>
      <c r="W1708" s="679">
        <f t="shared" ca="1" si="286"/>
        <v>0</v>
      </c>
      <c r="X1708" s="679">
        <f t="shared" ca="1" si="291"/>
        <v>33.96455118975112</v>
      </c>
      <c r="Y1708" s="679">
        <f t="shared" ca="1" si="291"/>
        <v>4.4064278107753054</v>
      </c>
      <c r="Z1708" s="679">
        <f t="shared" ca="1" si="291"/>
        <v>0</v>
      </c>
      <c r="AA1708" t="str">
        <f t="shared" si="288"/>
        <v>HUM_ASR_FY_2022</v>
      </c>
      <c r="AB1708" s="958">
        <f t="shared" si="289"/>
        <v>45032</v>
      </c>
      <c r="AC1708" t="str">
        <f t="shared" si="290"/>
        <v>Unaudited</v>
      </c>
    </row>
    <row r="1709" spans="1:29" x14ac:dyDescent="0.25">
      <c r="A1709" t="s">
        <v>420</v>
      </c>
      <c r="B1709" t="s">
        <v>1385</v>
      </c>
      <c r="C1709" t="s">
        <v>1386</v>
      </c>
      <c r="D1709">
        <v>1900</v>
      </c>
      <c r="E1709" s="958">
        <v>1</v>
      </c>
      <c r="F1709" t="s">
        <v>441</v>
      </c>
      <c r="G1709" s="958">
        <v>366</v>
      </c>
      <c r="H1709" t="s">
        <v>383</v>
      </c>
      <c r="I1709" s="959" t="s">
        <v>488</v>
      </c>
      <c r="J1709" s="959" t="s">
        <v>444</v>
      </c>
      <c r="K1709" s="959" t="s">
        <v>445</v>
      </c>
      <c r="L1709" s="938" t="s">
        <v>82</v>
      </c>
      <c r="M1709" s="959" t="s">
        <v>453</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HUM_ASR_FY_2022</v>
      </c>
      <c r="AB1709" s="958">
        <f t="shared" si="289"/>
        <v>45032</v>
      </c>
      <c r="AC1709" t="str">
        <f t="shared" si="290"/>
        <v>Unaudited</v>
      </c>
    </row>
    <row r="1710" spans="1:29" x14ac:dyDescent="0.25">
      <c r="A1710" t="s">
        <v>420</v>
      </c>
      <c r="B1710" t="s">
        <v>1385</v>
      </c>
      <c r="C1710" t="s">
        <v>1386</v>
      </c>
      <c r="D1710">
        <v>1900</v>
      </c>
      <c r="E1710" s="958">
        <v>1</v>
      </c>
      <c r="F1710" t="s">
        <v>441</v>
      </c>
      <c r="G1710" s="958">
        <v>366</v>
      </c>
      <c r="H1710" t="s">
        <v>383</v>
      </c>
      <c r="I1710" s="938" t="s">
        <v>488</v>
      </c>
      <c r="J1710" s="938" t="s">
        <v>444</v>
      </c>
      <c r="K1710" s="938" t="s">
        <v>446</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HUM_ASR_FY_2022</v>
      </c>
      <c r="AB1710" s="958">
        <f t="shared" si="289"/>
        <v>45032</v>
      </c>
      <c r="AC1710" t="str">
        <f t="shared" si="290"/>
        <v>Unaudited</v>
      </c>
    </row>
    <row r="1711" spans="1:29" x14ac:dyDescent="0.25">
      <c r="A1711" t="s">
        <v>420</v>
      </c>
      <c r="B1711" t="s">
        <v>1385</v>
      </c>
      <c r="C1711" t="s">
        <v>1386</v>
      </c>
      <c r="D1711">
        <v>1900</v>
      </c>
      <c r="E1711" s="958">
        <v>1</v>
      </c>
      <c r="F1711" t="s">
        <v>441</v>
      </c>
      <c r="G1711" s="958">
        <v>366</v>
      </c>
      <c r="H1711" t="s">
        <v>383</v>
      </c>
      <c r="I1711" s="938" t="s">
        <v>488</v>
      </c>
      <c r="J1711" s="938" t="s">
        <v>444</v>
      </c>
      <c r="K1711" s="938" t="s">
        <v>446</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HUM_ASR_FY_2022</v>
      </c>
      <c r="AB1711" s="958">
        <f t="shared" si="289"/>
        <v>45032</v>
      </c>
      <c r="AC1711" t="str">
        <f t="shared" si="290"/>
        <v>Unaudited</v>
      </c>
    </row>
    <row r="1712" spans="1:29" x14ac:dyDescent="0.25">
      <c r="A1712" t="s">
        <v>420</v>
      </c>
      <c r="B1712" t="s">
        <v>1385</v>
      </c>
      <c r="C1712" t="s">
        <v>1386</v>
      </c>
      <c r="D1712">
        <v>1900</v>
      </c>
      <c r="E1712" s="958">
        <v>1</v>
      </c>
      <c r="F1712" t="s">
        <v>441</v>
      </c>
      <c r="G1712" s="958">
        <v>366</v>
      </c>
      <c r="H1712" t="s">
        <v>383</v>
      </c>
      <c r="I1712" s="938" t="s">
        <v>488</v>
      </c>
      <c r="J1712" s="938" t="s">
        <v>444</v>
      </c>
      <c r="K1712" s="938" t="s">
        <v>446</v>
      </c>
      <c r="L1712" s="938">
        <v>6.3</v>
      </c>
      <c r="M1712" s="963" t="s">
        <v>184</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HUM_ASR_FY_2022</v>
      </c>
      <c r="AB1712" s="958">
        <f t="shared" si="289"/>
        <v>45032</v>
      </c>
      <c r="AC1712" t="str">
        <f t="shared" si="290"/>
        <v>Unaudited</v>
      </c>
    </row>
    <row r="1713" spans="1:29" x14ac:dyDescent="0.25">
      <c r="A1713" t="s">
        <v>420</v>
      </c>
      <c r="B1713" t="s">
        <v>1385</v>
      </c>
      <c r="C1713" t="s">
        <v>1386</v>
      </c>
      <c r="D1713">
        <v>1900</v>
      </c>
      <c r="E1713" s="958">
        <v>1</v>
      </c>
      <c r="F1713" t="s">
        <v>441</v>
      </c>
      <c r="G1713" s="958">
        <v>366</v>
      </c>
      <c r="H1713" t="s">
        <v>383</v>
      </c>
      <c r="I1713" s="938" t="s">
        <v>488</v>
      </c>
      <c r="J1713" s="938" t="s">
        <v>444</v>
      </c>
      <c r="K1713" s="938" t="s">
        <v>446</v>
      </c>
      <c r="L1713" s="938" t="s">
        <v>87</v>
      </c>
      <c r="M1713" s="963" t="s">
        <v>454</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HUM_ASR_FY_2022</v>
      </c>
      <c r="AB1713" s="958">
        <f t="shared" si="289"/>
        <v>45032</v>
      </c>
      <c r="AC1713" t="str">
        <f t="shared" si="290"/>
        <v>Unaudited</v>
      </c>
    </row>
    <row r="1714" spans="1:29" x14ac:dyDescent="0.25">
      <c r="A1714" t="s">
        <v>420</v>
      </c>
      <c r="B1714" t="s">
        <v>1385</v>
      </c>
      <c r="C1714" t="s">
        <v>1386</v>
      </c>
      <c r="D1714">
        <v>1900</v>
      </c>
      <c r="E1714" s="958">
        <v>1</v>
      </c>
      <c r="F1714" t="s">
        <v>441</v>
      </c>
      <c r="G1714" s="958">
        <v>366</v>
      </c>
      <c r="H1714" t="s">
        <v>383</v>
      </c>
      <c r="I1714" s="938" t="s">
        <v>488</v>
      </c>
      <c r="J1714" s="938" t="s">
        <v>444</v>
      </c>
      <c r="K1714" s="938" t="s">
        <v>447</v>
      </c>
      <c r="L1714" s="938">
        <v>7.1</v>
      </c>
      <c r="M1714" s="963" t="s">
        <v>20</v>
      </c>
      <c r="N1714" s="679">
        <f t="shared" ca="1" si="292"/>
        <v>263730.75999999978</v>
      </c>
      <c r="O1714" s="679">
        <f t="shared" ca="1" si="293"/>
        <v>98299.029999999795</v>
      </c>
      <c r="P1714" s="679">
        <f t="shared" ca="1" si="293"/>
        <v>14324.41</v>
      </c>
      <c r="Q1714" s="679">
        <f t="shared" ca="1" si="293"/>
        <v>43371.929999999993</v>
      </c>
      <c r="R1714" s="679">
        <f t="shared" ca="1" si="293"/>
        <v>24450.679999999989</v>
      </c>
      <c r="S1714" s="679">
        <f t="shared" ca="1" si="293"/>
        <v>14395.51</v>
      </c>
      <c r="T1714" s="679">
        <f t="shared" ca="1" si="293"/>
        <v>0</v>
      </c>
      <c r="U1714" s="679">
        <f t="shared" ca="1" si="293"/>
        <v>0</v>
      </c>
      <c r="V1714" s="679">
        <f t="shared" ca="1" si="293"/>
        <v>2126.12</v>
      </c>
      <c r="W1714" s="679">
        <f t="shared" ca="1" si="294"/>
        <v>0</v>
      </c>
      <c r="X1714" s="679">
        <f t="shared" ca="1" si="293"/>
        <v>55410.080000000002</v>
      </c>
      <c r="Y1714" s="679">
        <f t="shared" ca="1" si="293"/>
        <v>11352.999999999998</v>
      </c>
      <c r="Z1714" s="679">
        <f t="shared" ca="1" si="293"/>
        <v>0</v>
      </c>
      <c r="AA1714" t="str">
        <f t="shared" si="288"/>
        <v>HUM_ASR_FY_2022</v>
      </c>
      <c r="AB1714" s="958">
        <f t="shared" si="289"/>
        <v>45032</v>
      </c>
      <c r="AC1714" t="str">
        <f t="shared" si="290"/>
        <v>Unaudited</v>
      </c>
    </row>
    <row r="1715" spans="1:29" x14ac:dyDescent="0.25">
      <c r="A1715" t="s">
        <v>420</v>
      </c>
      <c r="B1715" t="s">
        <v>1385</v>
      </c>
      <c r="C1715" t="s">
        <v>1386</v>
      </c>
      <c r="D1715">
        <v>1900</v>
      </c>
      <c r="E1715" s="958">
        <v>1</v>
      </c>
      <c r="F1715" t="s">
        <v>441</v>
      </c>
      <c r="G1715" s="958">
        <v>366</v>
      </c>
      <c r="H1715" t="s">
        <v>383</v>
      </c>
      <c r="I1715" s="938" t="s">
        <v>488</v>
      </c>
      <c r="J1715" s="938" t="s">
        <v>444</v>
      </c>
      <c r="K1715" s="938" t="s">
        <v>447</v>
      </c>
      <c r="L1715" s="938">
        <v>7.2</v>
      </c>
      <c r="M1715" s="963" t="s">
        <v>21</v>
      </c>
      <c r="N1715" s="679">
        <f t="shared" ca="1" si="292"/>
        <v>874082.88</v>
      </c>
      <c r="O1715" s="679">
        <f t="shared" ca="1" si="293"/>
        <v>735886.1399999999</v>
      </c>
      <c r="P1715" s="679">
        <f t="shared" ca="1" si="293"/>
        <v>23322.639999999999</v>
      </c>
      <c r="Q1715" s="679">
        <f t="shared" ca="1" si="293"/>
        <v>51185.64</v>
      </c>
      <c r="R1715" s="679">
        <f t="shared" ca="1" si="293"/>
        <v>7554.7999999999993</v>
      </c>
      <c r="S1715" s="679">
        <f t="shared" ca="1" si="293"/>
        <v>19818.260000000002</v>
      </c>
      <c r="T1715" s="679">
        <f t="shared" ca="1" si="293"/>
        <v>2524.5</v>
      </c>
      <c r="U1715" s="679">
        <f t="shared" ca="1" si="293"/>
        <v>8800.2199999999993</v>
      </c>
      <c r="V1715" s="679">
        <f t="shared" ca="1" si="293"/>
        <v>1851.3</v>
      </c>
      <c r="W1715" s="679">
        <f t="shared" ca="1" si="294"/>
        <v>29.92</v>
      </c>
      <c r="X1715" s="679">
        <f t="shared" ca="1" si="293"/>
        <v>20050.14</v>
      </c>
      <c r="Y1715" s="679">
        <f t="shared" ca="1" si="293"/>
        <v>3059.3199999999997</v>
      </c>
      <c r="Z1715" s="679">
        <f t="shared" ca="1" si="293"/>
        <v>0</v>
      </c>
      <c r="AA1715" t="str">
        <f t="shared" si="288"/>
        <v>HUM_ASR_FY_2022</v>
      </c>
      <c r="AB1715" s="958">
        <f t="shared" si="289"/>
        <v>45032</v>
      </c>
      <c r="AC1715" t="str">
        <f t="shared" si="290"/>
        <v>Unaudited</v>
      </c>
    </row>
    <row r="1716" spans="1:29" x14ac:dyDescent="0.25">
      <c r="A1716" t="s">
        <v>420</v>
      </c>
      <c r="B1716" t="s">
        <v>1385</v>
      </c>
      <c r="C1716" t="s">
        <v>1386</v>
      </c>
      <c r="D1716">
        <v>1900</v>
      </c>
      <c r="E1716" s="958">
        <v>1</v>
      </c>
      <c r="F1716" t="s">
        <v>441</v>
      </c>
      <c r="G1716" s="958">
        <v>366</v>
      </c>
      <c r="H1716" t="s">
        <v>383</v>
      </c>
      <c r="I1716" s="938" t="s">
        <v>488</v>
      </c>
      <c r="J1716" s="938" t="s">
        <v>444</v>
      </c>
      <c r="K1716" s="938" t="s">
        <v>447</v>
      </c>
      <c r="L1716" s="946">
        <v>7.3</v>
      </c>
      <c r="M1716" s="961" t="s">
        <v>155</v>
      </c>
      <c r="N1716" s="679">
        <f t="shared" ca="1" si="292"/>
        <v>22885.201957875266</v>
      </c>
      <c r="O1716" s="679">
        <f t="shared" ca="1" si="293"/>
        <v>8529.8853793665803</v>
      </c>
      <c r="P1716" s="679">
        <f t="shared" ca="1" si="293"/>
        <v>1242.9987908024393</v>
      </c>
      <c r="Q1716" s="679">
        <f t="shared" ca="1" si="293"/>
        <v>3763.5935123867603</v>
      </c>
      <c r="R1716" s="679">
        <f t="shared" ca="1" si="293"/>
        <v>2121.7045361238174</v>
      </c>
      <c r="S1716" s="679">
        <f t="shared" ca="1" si="293"/>
        <v>1249.1684839364707</v>
      </c>
      <c r="T1716" s="679">
        <f t="shared" ca="1" si="293"/>
        <v>0</v>
      </c>
      <c r="U1716" s="679">
        <f t="shared" ca="1" si="293"/>
        <v>0</v>
      </c>
      <c r="V1716" s="679">
        <f t="shared" ca="1" si="293"/>
        <v>184.49378292724671</v>
      </c>
      <c r="W1716" s="679">
        <f t="shared" ca="1" si="294"/>
        <v>0</v>
      </c>
      <c r="X1716" s="679">
        <f t="shared" ca="1" si="293"/>
        <v>4808.202392857117</v>
      </c>
      <c r="Y1716" s="679">
        <f t="shared" ca="1" si="293"/>
        <v>985.15507947483286</v>
      </c>
      <c r="Z1716" s="679">
        <f t="shared" ca="1" si="293"/>
        <v>0</v>
      </c>
      <c r="AA1716" t="str">
        <f t="shared" si="288"/>
        <v>HUM_ASR_FY_2022</v>
      </c>
      <c r="AB1716" s="958">
        <f t="shared" si="289"/>
        <v>45032</v>
      </c>
      <c r="AC1716" t="str">
        <f t="shared" si="290"/>
        <v>Unaudited</v>
      </c>
    </row>
    <row r="1717" spans="1:29" x14ac:dyDescent="0.25">
      <c r="A1717" t="s">
        <v>420</v>
      </c>
      <c r="B1717" t="s">
        <v>1385</v>
      </c>
      <c r="C1717" t="s">
        <v>1386</v>
      </c>
      <c r="D1717">
        <v>1900</v>
      </c>
      <c r="E1717" s="958">
        <v>1</v>
      </c>
      <c r="F1717" t="s">
        <v>441</v>
      </c>
      <c r="G1717" s="958">
        <v>366</v>
      </c>
      <c r="H1717" t="s">
        <v>383</v>
      </c>
      <c r="I1717" s="963" t="s">
        <v>488</v>
      </c>
      <c r="J1717" s="963" t="s">
        <v>444</v>
      </c>
      <c r="K1717" s="963" t="s">
        <v>447</v>
      </c>
      <c r="L1717" s="938" t="s">
        <v>91</v>
      </c>
      <c r="M1717" s="963" t="s">
        <v>455</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HUM_ASR_FY_2022</v>
      </c>
      <c r="AB1717" s="958">
        <f t="shared" si="289"/>
        <v>45032</v>
      </c>
      <c r="AC1717" t="str">
        <f t="shared" si="290"/>
        <v>Unaudited</v>
      </c>
    </row>
    <row r="1718" spans="1:29" x14ac:dyDescent="0.25">
      <c r="A1718" t="s">
        <v>420</v>
      </c>
      <c r="B1718" t="s">
        <v>1385</v>
      </c>
      <c r="C1718" t="s">
        <v>1386</v>
      </c>
      <c r="D1718">
        <v>1900</v>
      </c>
      <c r="E1718" s="958">
        <v>1</v>
      </c>
      <c r="F1718" t="s">
        <v>441</v>
      </c>
      <c r="G1718" s="958">
        <v>366</v>
      </c>
      <c r="H1718" t="s">
        <v>383</v>
      </c>
      <c r="I1718" s="938" t="s">
        <v>488</v>
      </c>
      <c r="J1718" s="938" t="s">
        <v>444</v>
      </c>
      <c r="K1718" s="938" t="s">
        <v>448</v>
      </c>
      <c r="L1718" s="944">
        <v>8.1</v>
      </c>
      <c r="M1718" s="964" t="s">
        <v>22</v>
      </c>
      <c r="N1718" s="679">
        <f t="shared" ca="1" si="292"/>
        <v>11337792.760000005</v>
      </c>
      <c r="O1718" s="679">
        <f t="shared" ca="1" si="293"/>
        <v>4875186.1200000029</v>
      </c>
      <c r="P1718" s="679">
        <f t="shared" ca="1" si="293"/>
        <v>866807.83</v>
      </c>
      <c r="Q1718" s="679">
        <f t="shared" ca="1" si="293"/>
        <v>3199882.4299999992</v>
      </c>
      <c r="R1718" s="679">
        <f t="shared" ca="1" si="293"/>
        <v>1127478.92</v>
      </c>
      <c r="S1718" s="679">
        <f t="shared" ca="1" si="293"/>
        <v>5261.0500000000011</v>
      </c>
      <c r="T1718" s="679">
        <f t="shared" ca="1" si="293"/>
        <v>31947.269999999997</v>
      </c>
      <c r="U1718" s="679">
        <f t="shared" ca="1" si="293"/>
        <v>0</v>
      </c>
      <c r="V1718" s="679">
        <f t="shared" ca="1" si="293"/>
        <v>596772.7300000001</v>
      </c>
      <c r="W1718" s="679">
        <f t="shared" ca="1" si="294"/>
        <v>0</v>
      </c>
      <c r="X1718" s="679">
        <f t="shared" ca="1" si="293"/>
        <v>25179.460000000003</v>
      </c>
      <c r="Y1718" s="679">
        <f t="shared" ca="1" si="293"/>
        <v>609276.95000000019</v>
      </c>
      <c r="Z1718" s="679">
        <f t="shared" ca="1" si="293"/>
        <v>0</v>
      </c>
      <c r="AA1718" t="str">
        <f t="shared" si="288"/>
        <v>HUM_ASR_FY_2022</v>
      </c>
      <c r="AB1718" s="958">
        <f t="shared" si="289"/>
        <v>45032</v>
      </c>
      <c r="AC1718" t="str">
        <f t="shared" si="290"/>
        <v>Unaudited</v>
      </c>
    </row>
    <row r="1719" spans="1:29" x14ac:dyDescent="0.25">
      <c r="A1719" t="s">
        <v>420</v>
      </c>
      <c r="B1719" t="s">
        <v>1385</v>
      </c>
      <c r="C1719" t="s">
        <v>1386</v>
      </c>
      <c r="D1719">
        <v>1900</v>
      </c>
      <c r="E1719" s="958">
        <v>1</v>
      </c>
      <c r="F1719" t="s">
        <v>441</v>
      </c>
      <c r="G1719" s="958">
        <v>366</v>
      </c>
      <c r="H1719" t="s">
        <v>383</v>
      </c>
      <c r="I1719" s="938" t="s">
        <v>488</v>
      </c>
      <c r="J1719" s="938" t="s">
        <v>444</v>
      </c>
      <c r="K1719" s="938" t="s">
        <v>448</v>
      </c>
      <c r="L1719" s="944" t="s">
        <v>112</v>
      </c>
      <c r="M1719" s="964" t="s">
        <v>443</v>
      </c>
      <c r="N1719" s="679">
        <f t="shared" ca="1" si="292"/>
        <v>63360</v>
      </c>
      <c r="O1719" s="679">
        <f t="shared" ca="1" si="293"/>
        <v>25344</v>
      </c>
      <c r="P1719" s="679">
        <f t="shared" ca="1" si="293"/>
        <v>0</v>
      </c>
      <c r="Q1719" s="679">
        <f t="shared" ca="1" si="293"/>
        <v>38016</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HUM_ASR_FY_2022</v>
      </c>
      <c r="AB1719" s="958">
        <f t="shared" si="289"/>
        <v>45032</v>
      </c>
      <c r="AC1719" t="str">
        <f t="shared" si="290"/>
        <v>Unaudited</v>
      </c>
    </row>
    <row r="1720" spans="1:29" x14ac:dyDescent="0.25">
      <c r="A1720" t="s">
        <v>420</v>
      </c>
      <c r="B1720" t="s">
        <v>1385</v>
      </c>
      <c r="C1720" t="s">
        <v>1386</v>
      </c>
      <c r="D1720">
        <v>1900</v>
      </c>
      <c r="E1720" s="958">
        <v>1</v>
      </c>
      <c r="F1720" t="s">
        <v>441</v>
      </c>
      <c r="G1720" s="958">
        <v>366</v>
      </c>
      <c r="H1720" t="s">
        <v>383</v>
      </c>
      <c r="I1720" s="938" t="s">
        <v>488</v>
      </c>
      <c r="J1720" s="938" t="s">
        <v>444</v>
      </c>
      <c r="K1720" s="938" t="s">
        <v>448</v>
      </c>
      <c r="L1720" s="948" t="s">
        <v>114</v>
      </c>
      <c r="M1720" s="965" t="s">
        <v>157</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HUM_ASR_FY_2022</v>
      </c>
      <c r="AB1720" s="958">
        <f t="shared" si="289"/>
        <v>45032</v>
      </c>
      <c r="AC1720" t="str">
        <f t="shared" si="290"/>
        <v>Unaudited</v>
      </c>
    </row>
    <row r="1721" spans="1:29" x14ac:dyDescent="0.25">
      <c r="A1721" t="s">
        <v>420</v>
      </c>
      <c r="B1721" t="s">
        <v>1385</v>
      </c>
      <c r="C1721" t="s">
        <v>1386</v>
      </c>
      <c r="D1721">
        <v>1900</v>
      </c>
      <c r="E1721" s="958">
        <v>1</v>
      </c>
      <c r="F1721" t="s">
        <v>441</v>
      </c>
      <c r="G1721" s="958">
        <v>366</v>
      </c>
      <c r="H1721" t="s">
        <v>383</v>
      </c>
      <c r="I1721" s="964" t="s">
        <v>488</v>
      </c>
      <c r="J1721" s="964" t="s">
        <v>444</v>
      </c>
      <c r="K1721" s="964" t="s">
        <v>448</v>
      </c>
      <c r="L1721" s="944" t="s">
        <v>115</v>
      </c>
      <c r="M1721" s="964" t="s">
        <v>113</v>
      </c>
      <c r="N1721" s="679">
        <f t="shared" ca="1" si="292"/>
        <v>-67318.659999999989</v>
      </c>
      <c r="O1721" s="679">
        <f t="shared" ca="1" si="293"/>
        <v>-28946.639244180296</v>
      </c>
      <c r="P1721" s="679">
        <f t="shared" ca="1" si="293"/>
        <v>-5146.7109011708353</v>
      </c>
      <c r="Q1721" s="679">
        <f t="shared" ca="1" si="293"/>
        <v>-18999.447414943195</v>
      </c>
      <c r="R1721" s="679">
        <f t="shared" ca="1" si="293"/>
        <v>-6694.4573497961137</v>
      </c>
      <c r="S1721" s="679">
        <f t="shared" ca="1" si="293"/>
        <v>-31.237723575483656</v>
      </c>
      <c r="T1721" s="679">
        <f t="shared" ca="1" si="293"/>
        <v>-189.68836814919862</v>
      </c>
      <c r="U1721" s="679">
        <f t="shared" ca="1" si="293"/>
        <v>0</v>
      </c>
      <c r="V1721" s="679">
        <f t="shared" ca="1" si="293"/>
        <v>-3543.365217423659</v>
      </c>
      <c r="W1721" s="679">
        <f t="shared" ca="1" si="294"/>
        <v>0</v>
      </c>
      <c r="X1721" s="679">
        <f t="shared" ca="1" si="293"/>
        <v>-149.50418856691113</v>
      </c>
      <c r="Y1721" s="679">
        <f t="shared" ca="1" si="293"/>
        <v>-3617.609592194292</v>
      </c>
      <c r="Z1721" s="679">
        <f t="shared" ca="1" si="293"/>
        <v>0</v>
      </c>
      <c r="AA1721" t="str">
        <f t="shared" si="288"/>
        <v>HUM_ASR_FY_2022</v>
      </c>
      <c r="AB1721" s="958">
        <f t="shared" si="289"/>
        <v>45032</v>
      </c>
      <c r="AC1721" t="str">
        <f t="shared" si="290"/>
        <v>Unaudited</v>
      </c>
    </row>
    <row r="1722" spans="1:29" x14ac:dyDescent="0.25">
      <c r="A1722" t="s">
        <v>420</v>
      </c>
      <c r="B1722" t="s">
        <v>1385</v>
      </c>
      <c r="C1722" t="s">
        <v>1386</v>
      </c>
      <c r="D1722">
        <v>1900</v>
      </c>
      <c r="E1722" s="958">
        <v>1</v>
      </c>
      <c r="F1722" t="s">
        <v>441</v>
      </c>
      <c r="G1722" s="958">
        <v>366</v>
      </c>
      <c r="H1722" t="s">
        <v>383</v>
      </c>
      <c r="I1722" s="938" t="s">
        <v>488</v>
      </c>
      <c r="J1722" s="938" t="s">
        <v>444</v>
      </c>
      <c r="K1722" s="938" t="s">
        <v>448</v>
      </c>
      <c r="L1722" s="938" t="s">
        <v>116</v>
      </c>
      <c r="M1722" s="963" t="s">
        <v>158</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HUM_ASR_FY_2022</v>
      </c>
      <c r="AB1722" s="958">
        <f t="shared" si="289"/>
        <v>45032</v>
      </c>
      <c r="AC1722" t="str">
        <f t="shared" si="290"/>
        <v>Unaudited</v>
      </c>
    </row>
    <row r="1723" spans="1:29" x14ac:dyDescent="0.25">
      <c r="A1723" t="s">
        <v>420</v>
      </c>
      <c r="B1723" t="s">
        <v>1385</v>
      </c>
      <c r="C1723" t="s">
        <v>1386</v>
      </c>
      <c r="D1723">
        <v>1900</v>
      </c>
      <c r="E1723" s="958">
        <v>1</v>
      </c>
      <c r="F1723" t="s">
        <v>441</v>
      </c>
      <c r="G1723" s="958">
        <v>366</v>
      </c>
      <c r="H1723" t="s">
        <v>383</v>
      </c>
      <c r="I1723" s="938" t="s">
        <v>488</v>
      </c>
      <c r="J1723" s="938" t="s">
        <v>444</v>
      </c>
      <c r="K1723" s="938" t="s">
        <v>448</v>
      </c>
      <c r="L1723" s="938" t="s">
        <v>159</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HUM_ASR_FY_2022</v>
      </c>
      <c r="AB1723" s="958">
        <f t="shared" si="289"/>
        <v>45032</v>
      </c>
      <c r="AC1723" t="str">
        <f t="shared" si="290"/>
        <v>Unaudited</v>
      </c>
    </row>
    <row r="1724" spans="1:29" x14ac:dyDescent="0.25">
      <c r="A1724" t="s">
        <v>420</v>
      </c>
      <c r="B1724" t="s">
        <v>1385</v>
      </c>
      <c r="C1724" t="s">
        <v>1386</v>
      </c>
      <c r="D1724">
        <v>1900</v>
      </c>
      <c r="E1724" s="958">
        <v>1</v>
      </c>
      <c r="F1724" t="s">
        <v>441</v>
      </c>
      <c r="G1724" s="958">
        <v>366</v>
      </c>
      <c r="H1724" t="s">
        <v>383</v>
      </c>
      <c r="I1724" s="938" t="s">
        <v>488</v>
      </c>
      <c r="J1724" s="938" t="s">
        <v>444</v>
      </c>
      <c r="K1724" s="938" t="s">
        <v>448</v>
      </c>
      <c r="L1724" s="938" t="s">
        <v>442</v>
      </c>
      <c r="M1724" s="963" t="s">
        <v>456</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HUM_ASR_FY_2022</v>
      </c>
      <c r="AB1724" s="958">
        <f t="shared" si="289"/>
        <v>45032</v>
      </c>
      <c r="AC1724" t="str">
        <f t="shared" si="290"/>
        <v>Unaudited</v>
      </c>
    </row>
    <row r="1725" spans="1:29" ht="30" x14ac:dyDescent="0.25">
      <c r="A1725" t="s">
        <v>420</v>
      </c>
      <c r="B1725" t="s">
        <v>1385</v>
      </c>
      <c r="C1725" t="s">
        <v>1386</v>
      </c>
      <c r="D1725">
        <v>1900</v>
      </c>
      <c r="E1725" s="958">
        <v>1</v>
      </c>
      <c r="F1725" t="s">
        <v>441</v>
      </c>
      <c r="G1725" s="958">
        <v>366</v>
      </c>
      <c r="H1725" t="s">
        <v>383</v>
      </c>
      <c r="I1725" s="938" t="s">
        <v>488</v>
      </c>
      <c r="J1725" s="938" t="s">
        <v>444</v>
      </c>
      <c r="K1725" s="938" t="s">
        <v>449</v>
      </c>
      <c r="L1725" s="946">
        <v>9.1</v>
      </c>
      <c r="M1725" s="961" t="s">
        <v>185</v>
      </c>
      <c r="N1725" s="679">
        <f t="shared" ca="1" si="292"/>
        <v>238554.74999999974</v>
      </c>
      <c r="O1725" s="679">
        <f t="shared" ca="1" si="293"/>
        <v>59281.4</v>
      </c>
      <c r="P1725" s="679">
        <f t="shared" ca="1" si="293"/>
        <v>382.39</v>
      </c>
      <c r="Q1725" s="679">
        <f t="shared" ca="1" si="293"/>
        <v>4985.9000000000005</v>
      </c>
      <c r="R1725" s="679">
        <f t="shared" ca="1" si="293"/>
        <v>0</v>
      </c>
      <c r="S1725" s="679">
        <f t="shared" ca="1" si="293"/>
        <v>1033.03</v>
      </c>
      <c r="T1725" s="679">
        <f t="shared" ca="1" si="293"/>
        <v>0</v>
      </c>
      <c r="U1725" s="679">
        <f t="shared" ca="1" si="293"/>
        <v>0</v>
      </c>
      <c r="V1725" s="679">
        <f t="shared" ca="1" si="293"/>
        <v>0</v>
      </c>
      <c r="W1725" s="679">
        <f t="shared" ca="1" si="294"/>
        <v>172872.02999999974</v>
      </c>
      <c r="X1725" s="679">
        <f t="shared" ca="1" si="293"/>
        <v>0</v>
      </c>
      <c r="Y1725" s="679">
        <f t="shared" ca="1" si="293"/>
        <v>0</v>
      </c>
      <c r="Z1725" s="679">
        <f t="shared" ca="1" si="293"/>
        <v>0</v>
      </c>
      <c r="AA1725" t="str">
        <f t="shared" si="288"/>
        <v>HUM_ASR_FY_2022</v>
      </c>
      <c r="AB1725" s="958">
        <f t="shared" si="289"/>
        <v>45032</v>
      </c>
      <c r="AC1725" t="str">
        <f t="shared" si="290"/>
        <v>Unaudited</v>
      </c>
    </row>
    <row r="1726" spans="1:29" x14ac:dyDescent="0.25">
      <c r="A1726" t="s">
        <v>420</v>
      </c>
      <c r="B1726" t="s">
        <v>1385</v>
      </c>
      <c r="C1726" t="s">
        <v>1386</v>
      </c>
      <c r="D1726">
        <v>1900</v>
      </c>
      <c r="E1726" s="958">
        <v>1</v>
      </c>
      <c r="F1726" t="s">
        <v>441</v>
      </c>
      <c r="G1726" s="958">
        <v>366</v>
      </c>
      <c r="H1726" t="s">
        <v>383</v>
      </c>
      <c r="I1726" s="963" t="s">
        <v>488</v>
      </c>
      <c r="J1726" s="963" t="s">
        <v>444</v>
      </c>
      <c r="K1726" s="963" t="s">
        <v>449</v>
      </c>
      <c r="L1726" s="938" t="s">
        <v>106</v>
      </c>
      <c r="M1726" s="963" t="s">
        <v>186</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HUM_ASR_FY_2022</v>
      </c>
      <c r="AB1726" s="958">
        <f t="shared" si="289"/>
        <v>45032</v>
      </c>
      <c r="AC1726" t="str">
        <f t="shared" si="290"/>
        <v>Unaudited</v>
      </c>
    </row>
    <row r="1727" spans="1:29" x14ac:dyDescent="0.25">
      <c r="A1727" t="s">
        <v>420</v>
      </c>
      <c r="B1727" t="s">
        <v>1385</v>
      </c>
      <c r="C1727" t="s">
        <v>1386</v>
      </c>
      <c r="D1727">
        <v>1900</v>
      </c>
      <c r="E1727" s="958">
        <v>1</v>
      </c>
      <c r="F1727" t="s">
        <v>441</v>
      </c>
      <c r="G1727" s="958">
        <v>366</v>
      </c>
      <c r="H1727" t="s">
        <v>383</v>
      </c>
      <c r="I1727" s="938" t="s">
        <v>488</v>
      </c>
      <c r="J1727" s="938" t="s">
        <v>444</v>
      </c>
      <c r="K1727" s="938" t="s">
        <v>449</v>
      </c>
      <c r="L1727" s="938" t="s">
        <v>1321</v>
      </c>
      <c r="M1727" s="963" t="s">
        <v>1322</v>
      </c>
      <c r="N1727" s="679">
        <f t="shared" ca="1" si="292"/>
        <v>498161.26999999996</v>
      </c>
      <c r="O1727" s="679">
        <f t="shared" ca="1" si="293"/>
        <v>0</v>
      </c>
      <c r="P1727" s="679">
        <f t="shared" ca="1" si="293"/>
        <v>0</v>
      </c>
      <c r="Q1727" s="679">
        <f t="shared" ca="1" si="293"/>
        <v>99882.48</v>
      </c>
      <c r="R1727" s="679">
        <f t="shared" ca="1" si="293"/>
        <v>17889.82</v>
      </c>
      <c r="S1727" s="679">
        <f t="shared" ca="1" si="293"/>
        <v>380388.97</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HUM_ASR_FY_2022</v>
      </c>
      <c r="AB1727" s="958">
        <f t="shared" si="289"/>
        <v>45032</v>
      </c>
      <c r="AC1727" t="str">
        <f t="shared" si="290"/>
        <v>Unaudited</v>
      </c>
    </row>
    <row r="1728" spans="1:29" x14ac:dyDescent="0.25">
      <c r="A1728" t="s">
        <v>420</v>
      </c>
      <c r="B1728" t="s">
        <v>1385</v>
      </c>
      <c r="C1728" t="s">
        <v>1386</v>
      </c>
      <c r="D1728">
        <v>1900</v>
      </c>
      <c r="E1728" s="958">
        <v>1</v>
      </c>
      <c r="F1728" t="s">
        <v>441</v>
      </c>
      <c r="G1728" s="958">
        <v>366</v>
      </c>
      <c r="H1728" t="s">
        <v>383</v>
      </c>
      <c r="I1728" s="938" t="s">
        <v>488</v>
      </c>
      <c r="J1728" s="938" t="s">
        <v>444</v>
      </c>
      <c r="K1728" s="938" t="s">
        <v>449</v>
      </c>
      <c r="L1728" s="938" t="s">
        <v>107</v>
      </c>
      <c r="M1728" s="963" t="s">
        <v>187</v>
      </c>
      <c r="N1728" s="679">
        <f t="shared" ca="1" si="292"/>
        <v>398350.56999999983</v>
      </c>
      <c r="O1728" s="679">
        <f t="shared" ca="1" si="293"/>
        <v>189374.60999999969</v>
      </c>
      <c r="P1728" s="679">
        <f t="shared" ca="1" si="293"/>
        <v>22861.440000000002</v>
      </c>
      <c r="Q1728" s="679">
        <f t="shared" ca="1" si="293"/>
        <v>125839.56000000001</v>
      </c>
      <c r="R1728" s="679">
        <f t="shared" ca="1" si="293"/>
        <v>40406.320000000094</v>
      </c>
      <c r="S1728" s="679">
        <f t="shared" ca="1" si="293"/>
        <v>5692.2</v>
      </c>
      <c r="T1728" s="679">
        <f t="shared" ca="1" si="293"/>
        <v>4831.2400000000007</v>
      </c>
      <c r="U1728" s="679">
        <f t="shared" ca="1" si="293"/>
        <v>0</v>
      </c>
      <c r="V1728" s="679">
        <f t="shared" ca="1" si="293"/>
        <v>896.6400000000001</v>
      </c>
      <c r="W1728" s="679">
        <f t="shared" ca="1" si="294"/>
        <v>8448.56</v>
      </c>
      <c r="X1728" s="679">
        <f t="shared" ca="1" si="293"/>
        <v>0</v>
      </c>
      <c r="Y1728" s="679">
        <f t="shared" ca="1" si="293"/>
        <v>0</v>
      </c>
      <c r="Z1728" s="679">
        <f t="shared" ca="1" si="293"/>
        <v>0</v>
      </c>
      <c r="AA1728" t="str">
        <f t="shared" si="288"/>
        <v>HUM_ASR_FY_2022</v>
      </c>
      <c r="AB1728" s="958">
        <f t="shared" si="289"/>
        <v>45032</v>
      </c>
      <c r="AC1728" t="str">
        <f t="shared" si="290"/>
        <v>Unaudited</v>
      </c>
    </row>
    <row r="1729" spans="1:29" x14ac:dyDescent="0.25">
      <c r="A1729" t="s">
        <v>420</v>
      </c>
      <c r="B1729" t="s">
        <v>1385</v>
      </c>
      <c r="C1729" t="s">
        <v>1386</v>
      </c>
      <c r="D1729">
        <v>1900</v>
      </c>
      <c r="E1729" s="958">
        <v>1</v>
      </c>
      <c r="F1729" t="s">
        <v>441</v>
      </c>
      <c r="G1729" s="958">
        <v>366</v>
      </c>
      <c r="H1729" t="s">
        <v>383</v>
      </c>
      <c r="I1729" s="938" t="s">
        <v>488</v>
      </c>
      <c r="J1729" s="938" t="s">
        <v>444</v>
      </c>
      <c r="K1729" s="938" t="s">
        <v>449</v>
      </c>
      <c r="L1729" s="938" t="s">
        <v>108</v>
      </c>
      <c r="M1729" s="963" t="s">
        <v>160</v>
      </c>
      <c r="N1729" s="679">
        <f t="shared" ca="1" si="292"/>
        <v>1657405.3400000287</v>
      </c>
      <c r="O1729" s="679">
        <f t="shared" ca="1" si="293"/>
        <v>1287773.1900000293</v>
      </c>
      <c r="P1729" s="679">
        <f t="shared" ca="1" si="293"/>
        <v>69556.609999999782</v>
      </c>
      <c r="Q1729" s="679">
        <f t="shared" ca="1" si="293"/>
        <v>211386.08999999968</v>
      </c>
      <c r="R1729" s="679">
        <f t="shared" ca="1" si="293"/>
        <v>43963.3</v>
      </c>
      <c r="S1729" s="679">
        <f t="shared" ca="1" si="293"/>
        <v>1645.7300000000005</v>
      </c>
      <c r="T1729" s="679">
        <f t="shared" ca="1" si="293"/>
        <v>6014.25</v>
      </c>
      <c r="U1729" s="679">
        <f t="shared" ca="1" si="293"/>
        <v>6.96</v>
      </c>
      <c r="V1729" s="679">
        <f t="shared" ca="1" si="293"/>
        <v>15169.47</v>
      </c>
      <c r="W1729" s="679">
        <f t="shared" ca="1" si="294"/>
        <v>3950.7699999999995</v>
      </c>
      <c r="X1729" s="679">
        <f t="shared" ca="1" si="293"/>
        <v>3883.57</v>
      </c>
      <c r="Y1729" s="679">
        <f t="shared" ca="1" si="293"/>
        <v>14055.400000000001</v>
      </c>
      <c r="Z1729" s="679">
        <f t="shared" ca="1" si="293"/>
        <v>0</v>
      </c>
      <c r="AA1729" t="str">
        <f t="shared" si="288"/>
        <v>HUM_ASR_FY_2022</v>
      </c>
      <c r="AB1729" s="958">
        <f t="shared" si="289"/>
        <v>45032</v>
      </c>
      <c r="AC1729" t="str">
        <f t="shared" si="290"/>
        <v>Unaudited</v>
      </c>
    </row>
    <row r="1730" spans="1:29" x14ac:dyDescent="0.25">
      <c r="A1730" t="s">
        <v>420</v>
      </c>
      <c r="B1730" t="s">
        <v>1385</v>
      </c>
      <c r="C1730" t="s">
        <v>1386</v>
      </c>
      <c r="D1730">
        <v>1900</v>
      </c>
      <c r="E1730" s="958">
        <v>1</v>
      </c>
      <c r="F1730" t="s">
        <v>441</v>
      </c>
      <c r="G1730" s="958">
        <v>366</v>
      </c>
      <c r="H1730" t="s">
        <v>383</v>
      </c>
      <c r="I1730" s="938" t="s">
        <v>488</v>
      </c>
      <c r="J1730" s="938" t="s">
        <v>444</v>
      </c>
      <c r="K1730" s="938" t="s">
        <v>449</v>
      </c>
      <c r="L1730" s="946" t="s">
        <v>109</v>
      </c>
      <c r="M1730" s="961" t="s">
        <v>134</v>
      </c>
      <c r="N1730" s="679">
        <f t="shared" ca="1" si="292"/>
        <v>524867.81181599118</v>
      </c>
      <c r="O1730" s="679">
        <f t="shared" ca="1" si="293"/>
        <v>426734.73805841547</v>
      </c>
      <c r="P1730" s="679">
        <f t="shared" ca="1" si="293"/>
        <v>14638.511108225106</v>
      </c>
      <c r="Q1730" s="679">
        <f t="shared" ca="1" si="293"/>
        <v>31151.842519480517</v>
      </c>
      <c r="R1730" s="679">
        <f t="shared" ca="1" si="293"/>
        <v>6722.6555411255413</v>
      </c>
      <c r="S1730" s="679">
        <f t="shared" ca="1" si="293"/>
        <v>9495.4387792207726</v>
      </c>
      <c r="T1730" s="679">
        <f t="shared" ca="1" si="293"/>
        <v>1531.913116883117</v>
      </c>
      <c r="U1730" s="679">
        <f t="shared" ca="1" si="293"/>
        <v>19321.194121212124</v>
      </c>
      <c r="V1730" s="679">
        <f t="shared" ca="1" si="293"/>
        <v>1385.3614458874454</v>
      </c>
      <c r="W1730" s="679">
        <f t="shared" ca="1" si="294"/>
        <v>24.88365367965368</v>
      </c>
      <c r="X1730" s="679">
        <f t="shared" ca="1" si="293"/>
        <v>11846.145160173157</v>
      </c>
      <c r="Y1730" s="679">
        <f t="shared" ca="1" si="293"/>
        <v>2015.1283116883114</v>
      </c>
      <c r="Z1730" s="679">
        <f t="shared" ca="1" si="293"/>
        <v>0</v>
      </c>
      <c r="AA1730" t="str">
        <f t="shared" ref="AA1730:AA1793" si="295">file_name</f>
        <v>HUM_ASR_FY_2022</v>
      </c>
      <c r="AB1730" s="958">
        <f t="shared" ref="AB1730:AB1793" si="296">file_date</f>
        <v>45032</v>
      </c>
      <c r="AC1730" t="str">
        <f t="shared" ref="AC1730:AC1793" si="297">status</f>
        <v>Unaudited</v>
      </c>
    </row>
    <row r="1731" spans="1:29" x14ac:dyDescent="0.25">
      <c r="A1731" t="s">
        <v>420</v>
      </c>
      <c r="B1731" t="s">
        <v>1385</v>
      </c>
      <c r="C1731" t="s">
        <v>1386</v>
      </c>
      <c r="D1731">
        <v>1900</v>
      </c>
      <c r="E1731" s="958">
        <v>1</v>
      </c>
      <c r="F1731" t="s">
        <v>441</v>
      </c>
      <c r="G1731" s="958">
        <v>366</v>
      </c>
      <c r="H1731" t="s">
        <v>383</v>
      </c>
      <c r="I1731" s="963" t="s">
        <v>488</v>
      </c>
      <c r="J1731" s="963" t="s">
        <v>444</v>
      </c>
      <c r="K1731" s="963" t="s">
        <v>449</v>
      </c>
      <c r="L1731" s="938" t="s">
        <v>110</v>
      </c>
      <c r="M1731" s="963" t="s">
        <v>162</v>
      </c>
      <c r="N1731" s="679">
        <f t="shared" ca="1" si="292"/>
        <v>246999.35017450678</v>
      </c>
      <c r="O1731" s="679">
        <f t="shared" ca="1" si="293"/>
        <v>191913.91111491973</v>
      </c>
      <c r="P1731" s="679">
        <f t="shared" ca="1" si="293"/>
        <v>10365.86347087626</v>
      </c>
      <c r="Q1731" s="679">
        <f t="shared" ca="1" si="293"/>
        <v>31502.388465774347</v>
      </c>
      <c r="R1731" s="679">
        <f t="shared" ca="1" si="293"/>
        <v>6551.7506607808473</v>
      </c>
      <c r="S1731" s="679">
        <f t="shared" ca="1" si="293"/>
        <v>245.25940079490999</v>
      </c>
      <c r="T1731" s="679">
        <f t="shared" ca="1" si="293"/>
        <v>896.29000579122146</v>
      </c>
      <c r="U1731" s="679">
        <f t="shared" ca="1" si="293"/>
        <v>1.0372329783941308</v>
      </c>
      <c r="V1731" s="679">
        <f t="shared" ca="1" si="293"/>
        <v>2260.6716305690256</v>
      </c>
      <c r="W1731" s="679">
        <f t="shared" ca="1" si="294"/>
        <v>588.77427213364649</v>
      </c>
      <c r="X1731" s="679">
        <f t="shared" ca="1" si="293"/>
        <v>578.75960889397913</v>
      </c>
      <c r="Y1731" s="679">
        <f t="shared" ca="1" si="293"/>
        <v>2094.6443109943775</v>
      </c>
      <c r="Z1731" s="679">
        <f t="shared" ca="1" si="293"/>
        <v>0</v>
      </c>
      <c r="AA1731" t="str">
        <f t="shared" si="295"/>
        <v>HUM_ASR_FY_2022</v>
      </c>
      <c r="AB1731" s="958">
        <f t="shared" si="296"/>
        <v>45032</v>
      </c>
      <c r="AC1731" t="str">
        <f t="shared" si="297"/>
        <v>Unaudited</v>
      </c>
    </row>
    <row r="1732" spans="1:29" x14ac:dyDescent="0.25">
      <c r="A1732" t="s">
        <v>420</v>
      </c>
      <c r="B1732" t="s">
        <v>1385</v>
      </c>
      <c r="C1732" t="s">
        <v>1386</v>
      </c>
      <c r="D1732">
        <v>1900</v>
      </c>
      <c r="E1732" s="958">
        <v>1</v>
      </c>
      <c r="F1732" t="s">
        <v>441</v>
      </c>
      <c r="G1732" s="958">
        <v>366</v>
      </c>
      <c r="H1732" t="s">
        <v>383</v>
      </c>
      <c r="I1732" s="938" t="s">
        <v>488</v>
      </c>
      <c r="J1732" s="938" t="s">
        <v>444</v>
      </c>
      <c r="K1732" s="938" t="s">
        <v>449</v>
      </c>
      <c r="L1732" s="938" t="s">
        <v>111</v>
      </c>
      <c r="M1732" s="963" t="s">
        <v>463</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HUM_ASR_FY_2022</v>
      </c>
      <c r="AB1732" s="958">
        <f t="shared" si="296"/>
        <v>45032</v>
      </c>
      <c r="AC1732" t="str">
        <f t="shared" si="297"/>
        <v>Unaudited</v>
      </c>
    </row>
    <row r="1733" spans="1:29" x14ac:dyDescent="0.25">
      <c r="A1733" t="s">
        <v>420</v>
      </c>
      <c r="B1733" t="s">
        <v>1385</v>
      </c>
      <c r="C1733" t="s">
        <v>1386</v>
      </c>
      <c r="D1733">
        <v>1900</v>
      </c>
      <c r="E1733" s="958">
        <v>1</v>
      </c>
      <c r="F1733" t="s">
        <v>441</v>
      </c>
      <c r="G1733" s="958">
        <v>366</v>
      </c>
      <c r="H1733" t="s">
        <v>383</v>
      </c>
      <c r="I1733" s="938" t="s">
        <v>488</v>
      </c>
      <c r="J1733" s="938" t="s">
        <v>444</v>
      </c>
      <c r="K1733" s="938" t="s">
        <v>6</v>
      </c>
      <c r="L1733" s="938" t="s">
        <v>117</v>
      </c>
      <c r="M1733" s="963" t="s">
        <v>188</v>
      </c>
      <c r="N1733" s="679">
        <f t="shared" ca="1" si="292"/>
        <v>715570.66999999969</v>
      </c>
      <c r="O1733" s="679">
        <f t="shared" ca="1" si="293"/>
        <v>348827.21</v>
      </c>
      <c r="P1733" s="679">
        <f t="shared" ca="1" si="293"/>
        <v>38104.999999999993</v>
      </c>
      <c r="Q1733" s="679">
        <f t="shared" ca="1" si="293"/>
        <v>158638.71999999983</v>
      </c>
      <c r="R1733" s="679">
        <f t="shared" ca="1" si="293"/>
        <v>63226.999999999993</v>
      </c>
      <c r="S1733" s="679">
        <f t="shared" ca="1" si="293"/>
        <v>12644.8</v>
      </c>
      <c r="T1733" s="679">
        <f t="shared" ca="1" si="293"/>
        <v>562.22</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8966.83</v>
      </c>
      <c r="W1733" s="679">
        <f t="shared" ca="1" si="294"/>
        <v>0</v>
      </c>
      <c r="X1733" s="679">
        <f t="shared" ca="1" si="298"/>
        <v>60117.27999999989</v>
      </c>
      <c r="Y1733" s="679">
        <f t="shared" ca="1" si="298"/>
        <v>24481.60999999999</v>
      </c>
      <c r="Z1733" s="679">
        <f t="shared" ca="1" si="298"/>
        <v>0</v>
      </c>
      <c r="AA1733" t="str">
        <f t="shared" si="295"/>
        <v>HUM_ASR_FY_2022</v>
      </c>
      <c r="AB1733" s="958">
        <f t="shared" si="296"/>
        <v>45032</v>
      </c>
      <c r="AC1733" t="str">
        <f t="shared" si="297"/>
        <v>Unaudited</v>
      </c>
    </row>
    <row r="1734" spans="1:29" x14ac:dyDescent="0.25">
      <c r="A1734" t="s">
        <v>420</v>
      </c>
      <c r="B1734" t="s">
        <v>1385</v>
      </c>
      <c r="C1734" t="s">
        <v>1386</v>
      </c>
      <c r="D1734">
        <v>1900</v>
      </c>
      <c r="E1734" s="958">
        <v>1</v>
      </c>
      <c r="F1734" t="s">
        <v>441</v>
      </c>
      <c r="G1734" s="958">
        <v>366</v>
      </c>
      <c r="H1734" t="s">
        <v>383</v>
      </c>
      <c r="I1734" s="938" t="s">
        <v>488</v>
      </c>
      <c r="J1734" s="938" t="s">
        <v>444</v>
      </c>
      <c r="K1734" s="938" t="s">
        <v>6</v>
      </c>
      <c r="L1734" s="938" t="s">
        <v>45</v>
      </c>
      <c r="M1734" s="963" t="s">
        <v>163</v>
      </c>
      <c r="N1734" s="679">
        <f t="shared" ca="1" si="292"/>
        <v>93186.128184008776</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69496.631941584536</v>
      </c>
      <c r="P1734" s="679">
        <f t="shared" ca="1" si="299"/>
        <v>3566.7988917748917</v>
      </c>
      <c r="Q1734" s="679">
        <f t="shared" ca="1" si="299"/>
        <v>8296.3274805194796</v>
      </c>
      <c r="R1734" s="679">
        <f t="shared" ca="1" si="299"/>
        <v>2048.9944588744588</v>
      </c>
      <c r="S1734" s="679">
        <f t="shared" ca="1" si="299"/>
        <v>3921.8512207792205</v>
      </c>
      <c r="T1734" s="679">
        <f t="shared" ca="1" si="299"/>
        <v>109.55688311688311</v>
      </c>
      <c r="U1734" s="679">
        <f t="shared" ca="1" si="299"/>
        <v>13.795878787878788</v>
      </c>
      <c r="V1734" s="679">
        <f t="shared" ca="1" si="299"/>
        <v>219.12855411255413</v>
      </c>
      <c r="W1734" s="679">
        <f t="shared" ca="1" si="294"/>
        <v>1.2963463203463204</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4911.3548398268395</v>
      </c>
      <c r="Y1734" s="679">
        <f t="shared" ca="1" si="300"/>
        <v>600.39168831168831</v>
      </c>
      <c r="Z1734" s="679">
        <f t="shared" ca="1" si="300"/>
        <v>0</v>
      </c>
      <c r="AA1734" t="str">
        <f t="shared" si="295"/>
        <v>HUM_ASR_FY_2022</v>
      </c>
      <c r="AB1734" s="958">
        <f t="shared" si="296"/>
        <v>45032</v>
      </c>
      <c r="AC1734" t="str">
        <f t="shared" si="297"/>
        <v>Unaudited</v>
      </c>
    </row>
    <row r="1735" spans="1:29" x14ac:dyDescent="0.25">
      <c r="A1735" t="s">
        <v>420</v>
      </c>
      <c r="B1735" t="s">
        <v>1385</v>
      </c>
      <c r="C1735" t="s">
        <v>1386</v>
      </c>
      <c r="D1735">
        <v>1900</v>
      </c>
      <c r="E1735" s="958">
        <v>1</v>
      </c>
      <c r="F1735" t="s">
        <v>441</v>
      </c>
      <c r="G1735" s="958">
        <v>366</v>
      </c>
      <c r="H1735" t="s">
        <v>383</v>
      </c>
      <c r="I1735" s="938" t="s">
        <v>488</v>
      </c>
      <c r="J1735" s="938" t="s">
        <v>444</v>
      </c>
      <c r="K1735" s="938" t="s">
        <v>6</v>
      </c>
      <c r="L1735" s="946" t="s">
        <v>46</v>
      </c>
      <c r="M1735" s="961" t="s">
        <v>164</v>
      </c>
      <c r="N1735" s="679">
        <f t="shared" ca="1" si="292"/>
        <v>54856.354799475965</v>
      </c>
      <c r="O1735" s="679">
        <f t="shared" ca="1" si="299"/>
        <v>26741.43868343754</v>
      </c>
      <c r="P1735" s="679">
        <f t="shared" ca="1" si="299"/>
        <v>2921.1669612367314</v>
      </c>
      <c r="Q1735" s="679">
        <f t="shared" ca="1" si="299"/>
        <v>12161.401066444936</v>
      </c>
      <c r="R1735" s="679">
        <f t="shared" ca="1" si="299"/>
        <v>4847.0443106709045</v>
      </c>
      <c r="S1735" s="679">
        <f t="shared" ca="1" si="299"/>
        <v>969.3628655411685</v>
      </c>
      <c r="T1735" s="679">
        <f t="shared" ca="1" si="299"/>
        <v>43.100340872497455</v>
      </c>
      <c r="U1735" s="679">
        <f t="shared" ca="1" si="299"/>
        <v>0</v>
      </c>
      <c r="V1735" s="679">
        <f t="shared" ca="1" si="299"/>
        <v>687.40605020407725</v>
      </c>
      <c r="W1735" s="679">
        <f t="shared" ca="1" si="294"/>
        <v>0</v>
      </c>
      <c r="X1735" s="679">
        <f t="shared" ca="1" si="300"/>
        <v>4608.6501019660782</v>
      </c>
      <c r="Y1735" s="679">
        <f t="shared" ca="1" si="300"/>
        <v>1876.7844191020274</v>
      </c>
      <c r="Z1735" s="679">
        <f t="shared" ca="1" si="300"/>
        <v>0</v>
      </c>
      <c r="AA1735" t="str">
        <f t="shared" si="295"/>
        <v>HUM_ASR_FY_2022</v>
      </c>
      <c r="AB1735" s="958">
        <f t="shared" si="296"/>
        <v>45032</v>
      </c>
      <c r="AC1735" t="str">
        <f t="shared" si="297"/>
        <v>Unaudited</v>
      </c>
    </row>
    <row r="1736" spans="1:29" x14ac:dyDescent="0.25">
      <c r="A1736" t="s">
        <v>420</v>
      </c>
      <c r="B1736" t="s">
        <v>1385</v>
      </c>
      <c r="C1736" t="s">
        <v>1386</v>
      </c>
      <c r="D1736">
        <v>1900</v>
      </c>
      <c r="E1736" s="958">
        <v>1</v>
      </c>
      <c r="F1736" t="s">
        <v>441</v>
      </c>
      <c r="G1736" s="958">
        <v>366</v>
      </c>
      <c r="H1736" t="s">
        <v>383</v>
      </c>
      <c r="I1736" s="963" t="s">
        <v>488</v>
      </c>
      <c r="J1736" s="963" t="s">
        <v>444</v>
      </c>
      <c r="K1736" s="963" t="s">
        <v>6</v>
      </c>
      <c r="L1736" s="938" t="s">
        <v>165</v>
      </c>
      <c r="M1736" s="963" t="s">
        <v>461</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HUM_ASR_FY_2022</v>
      </c>
      <c r="AB1736" s="958">
        <f t="shared" si="296"/>
        <v>45032</v>
      </c>
      <c r="AC1736" t="str">
        <f t="shared" si="297"/>
        <v>Unaudited</v>
      </c>
    </row>
    <row r="1737" spans="1:29" x14ac:dyDescent="0.25">
      <c r="A1737" t="s">
        <v>420</v>
      </c>
      <c r="B1737" t="s">
        <v>1385</v>
      </c>
      <c r="C1737" t="s">
        <v>1386</v>
      </c>
      <c r="D1737">
        <v>1900</v>
      </c>
      <c r="E1737" s="958">
        <v>1</v>
      </c>
      <c r="F1737" t="s">
        <v>441</v>
      </c>
      <c r="G1737" s="958">
        <v>366</v>
      </c>
      <c r="H1737" t="s">
        <v>383</v>
      </c>
      <c r="I1737" s="938" t="s">
        <v>488</v>
      </c>
      <c r="J1737" s="938" t="s">
        <v>444</v>
      </c>
      <c r="K1737" s="938" t="s">
        <v>434</v>
      </c>
      <c r="L1737" s="938" t="s">
        <v>120</v>
      </c>
      <c r="M1737" s="963" t="s">
        <v>32</v>
      </c>
      <c r="N1737" s="679">
        <f t="shared" ca="1" si="292"/>
        <v>-4805.1327272727276</v>
      </c>
      <c r="O1737" s="679">
        <f t="shared" ca="1" si="299"/>
        <v>-2761.5187655204049</v>
      </c>
      <c r="P1737" s="679">
        <f t="shared" ca="1" si="299"/>
        <v>-215.78206650525607</v>
      </c>
      <c r="Q1737" s="679">
        <f t="shared" ca="1" si="299"/>
        <v>-1125.1590964740992</v>
      </c>
      <c r="R1737" s="679">
        <f t="shared" ca="1" si="299"/>
        <v>-294.51089520308284</v>
      </c>
      <c r="S1737" s="679">
        <f t="shared" ca="1" si="299"/>
        <v>-84.460126229839361</v>
      </c>
      <c r="T1737" s="679">
        <f t="shared" ca="1" si="299"/>
        <v>-19.58094072165121</v>
      </c>
      <c r="U1737" s="679">
        <f t="shared" ca="1" si="299"/>
        <v>-4.4439223051687855E-2</v>
      </c>
      <c r="V1737" s="679">
        <f t="shared" ca="1" si="299"/>
        <v>-84.138899815124788</v>
      </c>
      <c r="W1737" s="679">
        <f t="shared" ca="1" si="294"/>
        <v>-24.875008353328969</v>
      </c>
      <c r="X1737" s="679">
        <f t="shared" ca="1" si="300"/>
        <v>-53.389953977180312</v>
      </c>
      <c r="Y1737" s="679">
        <f t="shared" ca="1" si="300"/>
        <v>-141.67253524970775</v>
      </c>
      <c r="Z1737" s="679">
        <f t="shared" ca="1" si="300"/>
        <v>0</v>
      </c>
      <c r="AA1737" t="str">
        <f t="shared" si="295"/>
        <v>HUM_ASR_FY_2022</v>
      </c>
      <c r="AB1737" s="958">
        <f t="shared" si="296"/>
        <v>45032</v>
      </c>
      <c r="AC1737" t="str">
        <f t="shared" si="297"/>
        <v>Unaudited</v>
      </c>
    </row>
    <row r="1738" spans="1:29" x14ac:dyDescent="0.25">
      <c r="A1738" t="s">
        <v>420</v>
      </c>
      <c r="B1738" t="s">
        <v>1385</v>
      </c>
      <c r="C1738" t="s">
        <v>1386</v>
      </c>
      <c r="D1738">
        <v>1900</v>
      </c>
      <c r="E1738" s="958">
        <v>1</v>
      </c>
      <c r="F1738" t="s">
        <v>441</v>
      </c>
      <c r="G1738" s="958">
        <v>366</v>
      </c>
      <c r="H1738" t="s">
        <v>383</v>
      </c>
      <c r="I1738" s="938" t="s">
        <v>488</v>
      </c>
      <c r="J1738" s="938" t="s">
        <v>444</v>
      </c>
      <c r="K1738" s="938" t="s">
        <v>434</v>
      </c>
      <c r="L1738" s="938" t="s">
        <v>943</v>
      </c>
      <c r="M1738" s="963" t="s">
        <v>935</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HUM_ASR_FY_2022</v>
      </c>
      <c r="AB1738" s="958">
        <f t="shared" si="296"/>
        <v>45032</v>
      </c>
      <c r="AC1738" t="str">
        <f t="shared" si="297"/>
        <v>Unaudited</v>
      </c>
    </row>
    <row r="1739" spans="1:29" x14ac:dyDescent="0.25">
      <c r="A1739" t="s">
        <v>420</v>
      </c>
      <c r="B1739" t="s">
        <v>1385</v>
      </c>
      <c r="C1739" t="s">
        <v>1386</v>
      </c>
      <c r="D1739">
        <v>1900</v>
      </c>
      <c r="E1739" s="958">
        <v>1</v>
      </c>
      <c r="F1739" t="s">
        <v>441</v>
      </c>
      <c r="G1739" s="958">
        <v>366</v>
      </c>
      <c r="H1739" t="s">
        <v>383</v>
      </c>
      <c r="I1739" s="938" t="s">
        <v>488</v>
      </c>
      <c r="J1739" s="938" t="s">
        <v>444</v>
      </c>
      <c r="K1739" s="938" t="s">
        <v>434</v>
      </c>
      <c r="L1739" s="938" t="s">
        <v>167</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HUM_ASR_FY_2022</v>
      </c>
      <c r="AB1739" s="958">
        <f t="shared" si="296"/>
        <v>45032</v>
      </c>
      <c r="AC1739" t="str">
        <f t="shared" si="297"/>
        <v>Unaudited</v>
      </c>
    </row>
    <row r="1740" spans="1:29" x14ac:dyDescent="0.25">
      <c r="A1740" t="s">
        <v>420</v>
      </c>
      <c r="B1740" t="s">
        <v>1385</v>
      </c>
      <c r="C1740" t="s">
        <v>1386</v>
      </c>
      <c r="D1740">
        <v>1900</v>
      </c>
      <c r="E1740" s="958">
        <v>1</v>
      </c>
      <c r="F1740" t="s">
        <v>441</v>
      </c>
      <c r="G1740" s="958">
        <v>366</v>
      </c>
      <c r="H1740" t="s">
        <v>383</v>
      </c>
      <c r="I1740" s="938" t="s">
        <v>488</v>
      </c>
      <c r="J1740" s="938" t="s">
        <v>444</v>
      </c>
      <c r="K1740" s="938" t="s">
        <v>434</v>
      </c>
      <c r="L1740" s="938" t="s">
        <v>168</v>
      </c>
      <c r="M1740" s="963" t="s">
        <v>329</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HUM_ASR_FY_2022</v>
      </c>
      <c r="AB1740" s="958">
        <f t="shared" si="296"/>
        <v>45032</v>
      </c>
      <c r="AC1740" t="str">
        <f t="shared" si="297"/>
        <v>Unaudited</v>
      </c>
    </row>
    <row r="1741" spans="1:29" x14ac:dyDescent="0.25">
      <c r="A1741" t="s">
        <v>420</v>
      </c>
      <c r="B1741" t="s">
        <v>1385</v>
      </c>
      <c r="C1741" t="s">
        <v>1386</v>
      </c>
      <c r="D1741">
        <v>1900</v>
      </c>
      <c r="E1741" s="958">
        <v>1</v>
      </c>
      <c r="F1741" t="s">
        <v>441</v>
      </c>
      <c r="G1741" s="958">
        <v>366</v>
      </c>
      <c r="H1741" t="s">
        <v>383</v>
      </c>
      <c r="I1741" s="938" t="s">
        <v>488</v>
      </c>
      <c r="J1741" s="938" t="s">
        <v>450</v>
      </c>
      <c r="K1741" s="938" t="s">
        <v>435</v>
      </c>
      <c r="L1741" s="938" t="s">
        <v>121</v>
      </c>
      <c r="M1741" s="963" t="s">
        <v>27</v>
      </c>
      <c r="N1741" s="679">
        <f t="shared" ca="1" si="292"/>
        <v>6211109.3597684558</v>
      </c>
      <c r="O1741" s="679">
        <f t="shared" ca="1" si="299"/>
        <v>-17955.860863461887</v>
      </c>
      <c r="P1741" s="679">
        <f t="shared" ca="1" si="299"/>
        <v>6229065.2206319179</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HUM_ASR_FY_2022</v>
      </c>
      <c r="AB1741" s="958">
        <f t="shared" si="296"/>
        <v>45032</v>
      </c>
      <c r="AC1741" t="str">
        <f t="shared" si="297"/>
        <v>Unaudited</v>
      </c>
    </row>
    <row r="1742" spans="1:29" x14ac:dyDescent="0.25">
      <c r="A1742" t="s">
        <v>420</v>
      </c>
      <c r="B1742" t="s">
        <v>1385</v>
      </c>
      <c r="C1742" t="s">
        <v>1386</v>
      </c>
      <c r="D1742">
        <v>1900</v>
      </c>
      <c r="E1742" s="958">
        <v>1</v>
      </c>
      <c r="F1742" t="s">
        <v>441</v>
      </c>
      <c r="G1742" s="958">
        <v>366</v>
      </c>
      <c r="H1742" t="s">
        <v>383</v>
      </c>
      <c r="I1742" s="938" t="s">
        <v>488</v>
      </c>
      <c r="J1742" s="938" t="s">
        <v>450</v>
      </c>
      <c r="K1742" s="938" t="s">
        <v>435</v>
      </c>
      <c r="L1742" s="938" t="s">
        <v>122</v>
      </c>
      <c r="M1742" s="963" t="s">
        <v>97</v>
      </c>
      <c r="N1742" s="679">
        <f t="shared" ca="1" si="292"/>
        <v>280371.5978840139</v>
      </c>
      <c r="O1742" s="679">
        <f t="shared" ca="1" si="299"/>
        <v>0</v>
      </c>
      <c r="P1742" s="679">
        <f t="shared" ca="1" si="299"/>
        <v>280371.5978840139</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HUM_ASR_FY_2022</v>
      </c>
      <c r="AB1742" s="958">
        <f t="shared" si="296"/>
        <v>45032</v>
      </c>
      <c r="AC1742" t="str">
        <f t="shared" si="297"/>
        <v>Unaudited</v>
      </c>
    </row>
    <row r="1743" spans="1:29" x14ac:dyDescent="0.25">
      <c r="A1743" t="s">
        <v>420</v>
      </c>
      <c r="B1743" t="s">
        <v>1385</v>
      </c>
      <c r="C1743" t="s">
        <v>1386</v>
      </c>
      <c r="D1743">
        <v>1900</v>
      </c>
      <c r="E1743" s="958">
        <v>1</v>
      </c>
      <c r="F1743" t="s">
        <v>441</v>
      </c>
      <c r="G1743" s="958">
        <v>366</v>
      </c>
      <c r="H1743" t="s">
        <v>383</v>
      </c>
      <c r="I1743" s="938" t="s">
        <v>488</v>
      </c>
      <c r="J1743" s="938" t="s">
        <v>450</v>
      </c>
      <c r="K1743" s="938" t="s">
        <v>435</v>
      </c>
      <c r="L1743" s="946" t="s">
        <v>123</v>
      </c>
      <c r="M1743" s="961" t="s">
        <v>98</v>
      </c>
      <c r="N1743" s="679">
        <f t="shared" ca="1" si="292"/>
        <v>548248.84322445386</v>
      </c>
      <c r="O1743" s="679">
        <f t="shared" ca="1" si="299"/>
        <v>0</v>
      </c>
      <c r="P1743" s="679">
        <f t="shared" ca="1" si="299"/>
        <v>548248.84322445386</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HUM_ASR_FY_2022</v>
      </c>
      <c r="AB1743" s="958">
        <f t="shared" si="296"/>
        <v>45032</v>
      </c>
      <c r="AC1743" t="str">
        <f t="shared" si="297"/>
        <v>Unaudited</v>
      </c>
    </row>
    <row r="1744" spans="1:29" x14ac:dyDescent="0.25">
      <c r="A1744" t="s">
        <v>420</v>
      </c>
      <c r="B1744" t="s">
        <v>1385</v>
      </c>
      <c r="C1744" t="s">
        <v>1386</v>
      </c>
      <c r="D1744">
        <v>1900</v>
      </c>
      <c r="E1744" s="958">
        <v>1</v>
      </c>
      <c r="F1744" t="s">
        <v>441</v>
      </c>
      <c r="G1744" s="958">
        <v>366</v>
      </c>
      <c r="H1744" t="s">
        <v>383</v>
      </c>
      <c r="I1744" s="963" t="s">
        <v>488</v>
      </c>
      <c r="J1744" s="963" t="s">
        <v>450</v>
      </c>
      <c r="K1744" s="963" t="s">
        <v>435</v>
      </c>
      <c r="L1744" s="938" t="s">
        <v>124</v>
      </c>
      <c r="M1744" s="963" t="s">
        <v>99</v>
      </c>
      <c r="N1744" s="679">
        <f t="shared" ca="1" si="292"/>
        <v>1258811.8885262317</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1258811.8885262317</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HUM_ASR_FY_2022</v>
      </c>
      <c r="AB1744" s="958">
        <f t="shared" si="296"/>
        <v>45032</v>
      </c>
      <c r="AC1744" t="str">
        <f t="shared" si="297"/>
        <v>Unaudited</v>
      </c>
    </row>
    <row r="1745" spans="1:29" x14ac:dyDescent="0.25">
      <c r="A1745" t="s">
        <v>420</v>
      </c>
      <c r="B1745" t="s">
        <v>1385</v>
      </c>
      <c r="C1745" t="s">
        <v>1386</v>
      </c>
      <c r="D1745">
        <v>1900</v>
      </c>
      <c r="E1745" s="958">
        <v>1</v>
      </c>
      <c r="F1745" t="s">
        <v>441</v>
      </c>
      <c r="G1745" s="958">
        <v>366</v>
      </c>
      <c r="H1745" t="s">
        <v>383</v>
      </c>
      <c r="I1745" s="938" t="s">
        <v>488</v>
      </c>
      <c r="J1745" s="938" t="s">
        <v>450</v>
      </c>
      <c r="K1745" s="938" t="s">
        <v>435</v>
      </c>
      <c r="L1745" s="938" t="s">
        <v>125</v>
      </c>
      <c r="M1745" s="963" t="s">
        <v>100</v>
      </c>
      <c r="N1745" s="679">
        <f t="shared" ca="1" si="292"/>
        <v>1202396.6761265106</v>
      </c>
      <c r="O1745" s="679">
        <f t="shared" ca="1" si="301"/>
        <v>10599.742637671996</v>
      </c>
      <c r="P1745" s="679">
        <f t="shared" ca="1" si="301"/>
        <v>1191796.9334888386</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HUM_ASR_FY_2022</v>
      </c>
      <c r="AB1745" s="958">
        <f t="shared" si="296"/>
        <v>45032</v>
      </c>
      <c r="AC1745" t="str">
        <f t="shared" si="297"/>
        <v>Unaudited</v>
      </c>
    </row>
    <row r="1746" spans="1:29" x14ac:dyDescent="0.25">
      <c r="A1746" t="s">
        <v>420</v>
      </c>
      <c r="B1746" t="s">
        <v>1385</v>
      </c>
      <c r="C1746" t="s">
        <v>1386</v>
      </c>
      <c r="D1746">
        <v>1900</v>
      </c>
      <c r="E1746" s="958">
        <v>1</v>
      </c>
      <c r="F1746" t="s">
        <v>441</v>
      </c>
      <c r="G1746" s="958">
        <v>366</v>
      </c>
      <c r="H1746" t="s">
        <v>383</v>
      </c>
      <c r="I1746" s="938" t="s">
        <v>488</v>
      </c>
      <c r="J1746" s="938" t="s">
        <v>450</v>
      </c>
      <c r="K1746" s="938" t="s">
        <v>435</v>
      </c>
      <c r="L1746" s="938" t="s">
        <v>126</v>
      </c>
      <c r="M1746" s="963" t="s">
        <v>28</v>
      </c>
      <c r="N1746" s="679">
        <f t="shared" ca="1" si="292"/>
        <v>32125.824797240261</v>
      </c>
      <c r="O1746" s="679">
        <f t="shared" ca="1" si="301"/>
        <v>0</v>
      </c>
      <c r="P1746" s="679">
        <f t="shared" ca="1" si="301"/>
        <v>32125.824797240261</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HUM_ASR_FY_2022</v>
      </c>
      <c r="AB1746" s="958">
        <f t="shared" si="296"/>
        <v>45032</v>
      </c>
      <c r="AC1746" t="str">
        <f t="shared" si="297"/>
        <v>Unaudited</v>
      </c>
    </row>
    <row r="1747" spans="1:29" x14ac:dyDescent="0.25">
      <c r="A1747" t="s">
        <v>420</v>
      </c>
      <c r="B1747" t="s">
        <v>1385</v>
      </c>
      <c r="C1747" t="s">
        <v>1386</v>
      </c>
      <c r="D1747">
        <v>1900</v>
      </c>
      <c r="E1747" s="958">
        <v>1</v>
      </c>
      <c r="F1747" t="s">
        <v>441</v>
      </c>
      <c r="G1747" s="958">
        <v>366</v>
      </c>
      <c r="H1747" t="s">
        <v>383</v>
      </c>
      <c r="I1747" s="938" t="s">
        <v>488</v>
      </c>
      <c r="J1747" s="938" t="s">
        <v>436</v>
      </c>
      <c r="K1747" s="938" t="s">
        <v>436</v>
      </c>
      <c r="L1747" s="938" t="s">
        <v>128</v>
      </c>
      <c r="M1747" s="963" t="s">
        <v>326</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HUM_ASR_FY_2022</v>
      </c>
      <c r="AB1747" s="958">
        <f t="shared" si="296"/>
        <v>45032</v>
      </c>
      <c r="AC1747" t="str">
        <f t="shared" si="297"/>
        <v>Unaudited</v>
      </c>
    </row>
    <row r="1748" spans="1:29" x14ac:dyDescent="0.25">
      <c r="A1748" t="s">
        <v>420</v>
      </c>
      <c r="B1748" t="s">
        <v>1385</v>
      </c>
      <c r="C1748" t="s">
        <v>1386</v>
      </c>
      <c r="D1748">
        <v>1900</v>
      </c>
      <c r="E1748" s="958">
        <v>1</v>
      </c>
      <c r="F1748" t="s">
        <v>441</v>
      </c>
      <c r="G1748" s="958">
        <v>366</v>
      </c>
      <c r="H1748" t="s">
        <v>383</v>
      </c>
      <c r="I1748" s="938" t="s">
        <v>488</v>
      </c>
      <c r="J1748" s="938" t="s">
        <v>436</v>
      </c>
      <c r="K1748" s="938" t="s">
        <v>436</v>
      </c>
      <c r="L1748" s="938" t="s">
        <v>129</v>
      </c>
      <c r="M1748" s="963" t="s">
        <v>325</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HUM_ASR_FY_2022</v>
      </c>
      <c r="AB1748" s="958">
        <f t="shared" si="296"/>
        <v>45032</v>
      </c>
      <c r="AC1748" t="str">
        <f t="shared" si="297"/>
        <v>Unaudited</v>
      </c>
    </row>
    <row r="1749" spans="1:29" ht="30" x14ac:dyDescent="0.25">
      <c r="A1749" t="s">
        <v>420</v>
      </c>
      <c r="B1749" t="s">
        <v>1385</v>
      </c>
      <c r="C1749" t="s">
        <v>1386</v>
      </c>
      <c r="D1749">
        <v>1900</v>
      </c>
      <c r="E1749" s="958">
        <v>1</v>
      </c>
      <c r="F1749" t="s">
        <v>441</v>
      </c>
      <c r="G1749" s="958">
        <v>366</v>
      </c>
      <c r="H1749" t="s">
        <v>383</v>
      </c>
      <c r="I1749" s="938" t="s">
        <v>488</v>
      </c>
      <c r="J1749" s="938" t="s">
        <v>436</v>
      </c>
      <c r="K1749" s="938" t="s">
        <v>436</v>
      </c>
      <c r="L1749" s="938" t="s">
        <v>130</v>
      </c>
      <c r="M1749" s="963" t="s">
        <v>179</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HUM_ASR_FY_2022</v>
      </c>
      <c r="AB1749" s="958">
        <f t="shared" si="296"/>
        <v>45032</v>
      </c>
      <c r="AC1749" t="str">
        <f t="shared" si="297"/>
        <v>Unaudited</v>
      </c>
    </row>
    <row r="1750" spans="1:29" x14ac:dyDescent="0.25">
      <c r="A1750" t="s">
        <v>420</v>
      </c>
      <c r="B1750" t="s">
        <v>1385</v>
      </c>
      <c r="C1750" t="s">
        <v>1386</v>
      </c>
      <c r="D1750">
        <v>1900</v>
      </c>
      <c r="E1750" s="958">
        <v>1</v>
      </c>
      <c r="F1750" t="s">
        <v>441</v>
      </c>
      <c r="G1750" s="958">
        <v>366</v>
      </c>
      <c r="H1750" t="s">
        <v>383</v>
      </c>
      <c r="I1750" s="938" t="s">
        <v>488</v>
      </c>
      <c r="J1750" s="938" t="s">
        <v>436</v>
      </c>
      <c r="K1750" s="938" t="s">
        <v>436</v>
      </c>
      <c r="L1750" s="938" t="s">
        <v>131</v>
      </c>
      <c r="M1750" s="963" t="s">
        <v>494</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HUM_ASR_FY_2022</v>
      </c>
      <c r="AB1750" s="958">
        <f t="shared" si="296"/>
        <v>45032</v>
      </c>
      <c r="AC1750" t="str">
        <f t="shared" si="297"/>
        <v>Unaudited</v>
      </c>
    </row>
    <row r="1751" spans="1:29" x14ac:dyDescent="0.25">
      <c r="A1751" t="s">
        <v>420</v>
      </c>
      <c r="B1751" t="s">
        <v>1385</v>
      </c>
      <c r="C1751" t="s">
        <v>1386</v>
      </c>
      <c r="D1751">
        <v>1900</v>
      </c>
      <c r="E1751" s="958">
        <v>1</v>
      </c>
      <c r="F1751" t="s">
        <v>441</v>
      </c>
      <c r="G1751" s="958">
        <v>366</v>
      </c>
      <c r="H1751" t="s">
        <v>383</v>
      </c>
      <c r="I1751" s="938" t="s">
        <v>488</v>
      </c>
      <c r="J1751" s="938" t="s">
        <v>436</v>
      </c>
      <c r="K1751" s="938" t="s">
        <v>436</v>
      </c>
      <c r="L1751" s="946" t="s">
        <v>132</v>
      </c>
      <c r="M1751" s="961" t="s">
        <v>495</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HUM_ASR_FY_2022</v>
      </c>
      <c r="AB1751" s="958">
        <f t="shared" si="296"/>
        <v>45032</v>
      </c>
      <c r="AC1751" t="str">
        <f t="shared" si="297"/>
        <v>Unaudited</v>
      </c>
    </row>
    <row r="1752" spans="1:29" x14ac:dyDescent="0.25">
      <c r="A1752" t="s">
        <v>420</v>
      </c>
      <c r="B1752" t="s">
        <v>1385</v>
      </c>
      <c r="C1752" t="s">
        <v>1386</v>
      </c>
      <c r="D1752">
        <v>1900</v>
      </c>
      <c r="E1752" s="958">
        <v>1</v>
      </c>
      <c r="F1752" t="s">
        <v>441</v>
      </c>
      <c r="G1752" s="958">
        <v>366</v>
      </c>
      <c r="H1752" t="s">
        <v>383</v>
      </c>
      <c r="I1752" s="938" t="s">
        <v>488</v>
      </c>
      <c r="J1752" s="938" t="s">
        <v>436</v>
      </c>
      <c r="K1752" s="938" t="s">
        <v>436</v>
      </c>
      <c r="L1752" s="938" t="s">
        <v>133</v>
      </c>
      <c r="M1752" s="963" t="s">
        <v>496</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HUM_ASR_FY_2022</v>
      </c>
      <c r="AB1752" s="958">
        <f t="shared" si="296"/>
        <v>45032</v>
      </c>
      <c r="AC1752" t="str">
        <f t="shared" si="297"/>
        <v>Unaudited</v>
      </c>
    </row>
    <row r="1753" spans="1:29" x14ac:dyDescent="0.25">
      <c r="A1753" t="s">
        <v>420</v>
      </c>
      <c r="B1753" t="s">
        <v>1385</v>
      </c>
      <c r="C1753" t="s">
        <v>1386</v>
      </c>
      <c r="D1753">
        <v>1900</v>
      </c>
      <c r="E1753" s="958">
        <v>1</v>
      </c>
      <c r="F1753" t="s">
        <v>441</v>
      </c>
      <c r="G1753" s="958">
        <v>366</v>
      </c>
      <c r="H1753" t="s">
        <v>383</v>
      </c>
      <c r="I1753" s="938" t="s">
        <v>489</v>
      </c>
      <c r="J1753" s="938" t="s">
        <v>26</v>
      </c>
      <c r="K1753" s="938" t="s">
        <v>26</v>
      </c>
      <c r="L1753" s="938" t="s">
        <v>269</v>
      </c>
      <c r="M1753" s="963" t="s">
        <v>26</v>
      </c>
      <c r="N1753" s="679">
        <f t="shared" ca="1" si="303"/>
        <v>908698.14189997013</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HUM_ASR_FY_2022</v>
      </c>
      <c r="AB1753" s="958">
        <f t="shared" si="296"/>
        <v>45032</v>
      </c>
      <c r="AC1753" t="str">
        <f t="shared" si="297"/>
        <v>Unaudited</v>
      </c>
    </row>
    <row r="1754" spans="1:29" x14ac:dyDescent="0.25">
      <c r="A1754" t="s">
        <v>420</v>
      </c>
      <c r="B1754" t="s">
        <v>1385</v>
      </c>
      <c r="C1754" t="s">
        <v>1386</v>
      </c>
      <c r="D1754">
        <v>1900</v>
      </c>
      <c r="E1754" s="958">
        <v>1</v>
      </c>
      <c r="F1754" t="s">
        <v>1031</v>
      </c>
      <c r="G1754" s="958" t="s">
        <v>1384</v>
      </c>
      <c r="H1754" t="s">
        <v>383</v>
      </c>
      <c r="I1754" s="938" t="s">
        <v>432</v>
      </c>
      <c r="J1754" s="938" t="s">
        <v>432</v>
      </c>
      <c r="K1754" s="938" t="s">
        <v>432</v>
      </c>
      <c r="L1754" s="938"/>
      <c r="M1754" s="963" t="s">
        <v>432</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-187</v>
      </c>
      <c r="AA1754" t="str">
        <f t="shared" si="295"/>
        <v>HUM_ASR_FY_2022</v>
      </c>
      <c r="AB1754" s="958">
        <f t="shared" si="296"/>
        <v>45032</v>
      </c>
      <c r="AC1754" t="str">
        <f t="shared" si="297"/>
        <v>Unaudited</v>
      </c>
    </row>
    <row r="1755" spans="1:29" x14ac:dyDescent="0.25">
      <c r="A1755" t="s">
        <v>420</v>
      </c>
      <c r="B1755" t="s">
        <v>1385</v>
      </c>
      <c r="C1755" t="s">
        <v>1386</v>
      </c>
      <c r="D1755">
        <v>1900</v>
      </c>
      <c r="E1755" s="958">
        <v>1</v>
      </c>
      <c r="F1755" t="s">
        <v>1031</v>
      </c>
      <c r="G1755" s="958" t="s">
        <v>1384</v>
      </c>
      <c r="H1755" t="s">
        <v>383</v>
      </c>
      <c r="I1755" s="938" t="s">
        <v>487</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-85316.86999999985</v>
      </c>
      <c r="AA1755" t="str">
        <f t="shared" si="295"/>
        <v>HUM_ASR_FY_2022</v>
      </c>
      <c r="AB1755" s="958">
        <f t="shared" si="296"/>
        <v>45032</v>
      </c>
      <c r="AC1755" t="str">
        <f t="shared" si="297"/>
        <v>Unaudited</v>
      </c>
    </row>
    <row r="1756" spans="1:29" x14ac:dyDescent="0.25">
      <c r="A1756" t="s">
        <v>420</v>
      </c>
      <c r="B1756" t="s">
        <v>1385</v>
      </c>
      <c r="C1756" t="s">
        <v>1386</v>
      </c>
      <c r="D1756">
        <v>1900</v>
      </c>
      <c r="E1756" s="958">
        <v>1</v>
      </c>
      <c r="F1756" t="s">
        <v>1031</v>
      </c>
      <c r="G1756" s="958" t="s">
        <v>1384</v>
      </c>
      <c r="H1756" t="s">
        <v>383</v>
      </c>
      <c r="I1756" s="938" t="s">
        <v>487</v>
      </c>
      <c r="J1756" s="938" t="s">
        <v>12</v>
      </c>
      <c r="K1756" s="938" t="s">
        <v>1328</v>
      </c>
      <c r="L1756" s="946" t="s">
        <v>1319</v>
      </c>
      <c r="M1756" s="961" t="s">
        <v>1328</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845865.57896416949</v>
      </c>
      <c r="AA1756" t="str">
        <f t="shared" si="295"/>
        <v>HUM_ASR_FY_2022</v>
      </c>
      <c r="AB1756" s="958">
        <f t="shared" si="296"/>
        <v>45032</v>
      </c>
      <c r="AC1756" t="str">
        <f t="shared" si="297"/>
        <v>Unaudited</v>
      </c>
    </row>
    <row r="1757" spans="1:29" x14ac:dyDescent="0.25">
      <c r="A1757" t="s">
        <v>420</v>
      </c>
      <c r="B1757" t="s">
        <v>1385</v>
      </c>
      <c r="C1757" t="s">
        <v>1386</v>
      </c>
      <c r="D1757">
        <v>1900</v>
      </c>
      <c r="E1757" s="958">
        <v>1</v>
      </c>
      <c r="F1757" t="s">
        <v>1031</v>
      </c>
      <c r="G1757" s="958" t="s">
        <v>1384</v>
      </c>
      <c r="H1757" t="s">
        <v>383</v>
      </c>
      <c r="I1757" s="963" t="s">
        <v>487</v>
      </c>
      <c r="J1757" s="963" t="s">
        <v>490</v>
      </c>
      <c r="K1757" s="963" t="s">
        <v>491</v>
      </c>
      <c r="L1757" s="954" t="s">
        <v>63</v>
      </c>
      <c r="M1757" s="963" t="s">
        <v>343</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HUM_ASR_FY_2022</v>
      </c>
      <c r="AB1757" s="958">
        <f t="shared" si="296"/>
        <v>45032</v>
      </c>
      <c r="AC1757" t="str">
        <f t="shared" si="297"/>
        <v>Unaudited</v>
      </c>
    </row>
    <row r="1758" spans="1:29" x14ac:dyDescent="0.25">
      <c r="A1758" t="s">
        <v>420</v>
      </c>
      <c r="B1758" t="s">
        <v>1385</v>
      </c>
      <c r="C1758" t="s">
        <v>1386</v>
      </c>
      <c r="D1758">
        <v>1900</v>
      </c>
      <c r="E1758" s="958">
        <v>1</v>
      </c>
      <c r="F1758" t="s">
        <v>1031</v>
      </c>
      <c r="G1758" s="958" t="s">
        <v>1384</v>
      </c>
      <c r="H1758" t="s">
        <v>383</v>
      </c>
      <c r="I1758" s="959" t="s">
        <v>487</v>
      </c>
      <c r="J1758" s="959" t="s">
        <v>490</v>
      </c>
      <c r="K1758" s="959" t="s">
        <v>1019</v>
      </c>
      <c r="L1758" s="954" t="s">
        <v>915</v>
      </c>
      <c r="M1758" s="959" t="s">
        <v>916</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92751.24000000002</v>
      </c>
      <c r="AA1758" t="str">
        <f t="shared" si="295"/>
        <v>HUM_ASR_FY_2022</v>
      </c>
      <c r="AB1758" s="958">
        <f t="shared" si="296"/>
        <v>45032</v>
      </c>
      <c r="AC1758" t="str">
        <f t="shared" si="297"/>
        <v>Unaudited</v>
      </c>
    </row>
    <row r="1759" spans="1:29" x14ac:dyDescent="0.25">
      <c r="A1759" t="s">
        <v>420</v>
      </c>
      <c r="B1759" t="s">
        <v>1385</v>
      </c>
      <c r="C1759" t="s">
        <v>1386</v>
      </c>
      <c r="D1759">
        <v>1900</v>
      </c>
      <c r="E1759" s="958">
        <v>1</v>
      </c>
      <c r="F1759" t="s">
        <v>1031</v>
      </c>
      <c r="G1759" s="958" t="s">
        <v>1384</v>
      </c>
      <c r="H1759" t="s">
        <v>383</v>
      </c>
      <c r="I1759" s="959" t="s">
        <v>487</v>
      </c>
      <c r="J1759" s="959" t="s">
        <v>13</v>
      </c>
      <c r="K1759" s="959" t="s">
        <v>492</v>
      </c>
      <c r="L1759" s="938" t="s">
        <v>94</v>
      </c>
      <c r="M1759" s="959" t="s">
        <v>146</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HUM_ASR_FY_2022</v>
      </c>
      <c r="AB1759" s="958">
        <f t="shared" si="296"/>
        <v>45032</v>
      </c>
      <c r="AC1759" t="str">
        <f t="shared" si="297"/>
        <v>Unaudited</v>
      </c>
    </row>
    <row r="1760" spans="1:29" x14ac:dyDescent="0.25">
      <c r="A1760" t="s">
        <v>420</v>
      </c>
      <c r="B1760" t="s">
        <v>1385</v>
      </c>
      <c r="C1760" t="s">
        <v>1386</v>
      </c>
      <c r="D1760">
        <v>1900</v>
      </c>
      <c r="E1760" s="958">
        <v>1</v>
      </c>
      <c r="F1760" t="s">
        <v>1031</v>
      </c>
      <c r="G1760" s="958" t="s">
        <v>1384</v>
      </c>
      <c r="H1760" t="s">
        <v>383</v>
      </c>
      <c r="I1760" s="959" t="s">
        <v>487</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-17394.870000000286</v>
      </c>
      <c r="AA1760" t="str">
        <f t="shared" si="295"/>
        <v>HUM_ASR_FY_2022</v>
      </c>
      <c r="AB1760" s="958">
        <f t="shared" si="296"/>
        <v>45032</v>
      </c>
      <c r="AC1760" t="str">
        <f t="shared" si="297"/>
        <v>Unaudited</v>
      </c>
    </row>
    <row r="1761" spans="1:29" x14ac:dyDescent="0.25">
      <c r="A1761" t="s">
        <v>420</v>
      </c>
      <c r="B1761" t="s">
        <v>1385</v>
      </c>
      <c r="C1761" t="s">
        <v>1386</v>
      </c>
      <c r="D1761">
        <v>1900</v>
      </c>
      <c r="E1761" s="958">
        <v>1</v>
      </c>
      <c r="F1761" t="s">
        <v>1031</v>
      </c>
      <c r="G1761" s="958" t="s">
        <v>1384</v>
      </c>
      <c r="H1761" t="s">
        <v>383</v>
      </c>
      <c r="I1761" s="966" t="s">
        <v>488</v>
      </c>
      <c r="J1761" s="966" t="s">
        <v>444</v>
      </c>
      <c r="K1761" s="966" t="s">
        <v>0</v>
      </c>
      <c r="L1761" s="946">
        <v>2.1</v>
      </c>
      <c r="M1761" s="966" t="s">
        <v>147</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3192636.93</v>
      </c>
      <c r="AA1761" t="str">
        <f t="shared" si="295"/>
        <v>HUM_ASR_FY_2022</v>
      </c>
      <c r="AB1761" s="958">
        <f t="shared" si="296"/>
        <v>45032</v>
      </c>
      <c r="AC1761" t="str">
        <f t="shared" si="297"/>
        <v>Unaudited</v>
      </c>
    </row>
    <row r="1762" spans="1:29" ht="30" x14ac:dyDescent="0.25">
      <c r="A1762" t="s">
        <v>420</v>
      </c>
      <c r="B1762" t="s">
        <v>1385</v>
      </c>
      <c r="C1762" t="s">
        <v>1386</v>
      </c>
      <c r="D1762">
        <v>1900</v>
      </c>
      <c r="E1762" s="958">
        <v>1</v>
      </c>
      <c r="F1762" t="s">
        <v>1031</v>
      </c>
      <c r="G1762" s="958" t="s">
        <v>1384</v>
      </c>
      <c r="H1762" t="s">
        <v>383</v>
      </c>
      <c r="I1762" s="938" t="s">
        <v>488</v>
      </c>
      <c r="J1762" s="938" t="s">
        <v>444</v>
      </c>
      <c r="K1762" s="938" t="s">
        <v>0</v>
      </c>
      <c r="L1762" s="938">
        <v>2.2000000000000002</v>
      </c>
      <c r="M1762" s="959" t="s">
        <v>148</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-4038589.7637393982</v>
      </c>
      <c r="AA1762" t="str">
        <f t="shared" si="295"/>
        <v>HUM_ASR_FY_2022</v>
      </c>
      <c r="AB1762" s="958">
        <f t="shared" si="296"/>
        <v>45032</v>
      </c>
      <c r="AC1762" t="str">
        <f t="shared" si="297"/>
        <v>Unaudited</v>
      </c>
    </row>
    <row r="1763" spans="1:29" x14ac:dyDescent="0.25">
      <c r="A1763" t="s">
        <v>420</v>
      </c>
      <c r="B1763" t="s">
        <v>1385</v>
      </c>
      <c r="C1763" t="s">
        <v>1386</v>
      </c>
      <c r="D1763">
        <v>1900</v>
      </c>
      <c r="E1763" s="958">
        <v>1</v>
      </c>
      <c r="F1763" t="s">
        <v>1031</v>
      </c>
      <c r="G1763" s="958" t="s">
        <v>1384</v>
      </c>
      <c r="H1763" t="s">
        <v>383</v>
      </c>
      <c r="I1763" s="938" t="s">
        <v>488</v>
      </c>
      <c r="J1763" s="938" t="s">
        <v>444</v>
      </c>
      <c r="K1763" s="938" t="s">
        <v>0</v>
      </c>
      <c r="L1763" s="944">
        <v>2.2999999999999998</v>
      </c>
      <c r="M1763" s="960" t="s">
        <v>149</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-300529.82</v>
      </c>
      <c r="AA1763" t="str">
        <f t="shared" si="295"/>
        <v>HUM_ASR_FY_2022</v>
      </c>
      <c r="AB1763" s="958">
        <f t="shared" si="296"/>
        <v>45032</v>
      </c>
      <c r="AC1763" t="str">
        <f t="shared" si="297"/>
        <v>Unaudited</v>
      </c>
    </row>
    <row r="1764" spans="1:29" x14ac:dyDescent="0.25">
      <c r="A1764" t="s">
        <v>420</v>
      </c>
      <c r="B1764" t="s">
        <v>1385</v>
      </c>
      <c r="C1764" t="s">
        <v>1386</v>
      </c>
      <c r="D1764">
        <v>1900</v>
      </c>
      <c r="E1764" s="958">
        <v>1</v>
      </c>
      <c r="F1764" t="s">
        <v>1031</v>
      </c>
      <c r="G1764" s="958" t="s">
        <v>1384</v>
      </c>
      <c r="H1764" t="s">
        <v>383</v>
      </c>
      <c r="I1764" s="959" t="s">
        <v>488</v>
      </c>
      <c r="J1764" s="959" t="s">
        <v>444</v>
      </c>
      <c r="K1764" s="959" t="s">
        <v>0</v>
      </c>
      <c r="L1764" s="938">
        <v>2.4</v>
      </c>
      <c r="M1764" s="959" t="s">
        <v>150</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-810738.93000000075</v>
      </c>
      <c r="AA1764" t="str">
        <f t="shared" si="295"/>
        <v>HUM_ASR_FY_2022</v>
      </c>
      <c r="AB1764" s="958">
        <f t="shared" si="296"/>
        <v>45032</v>
      </c>
      <c r="AC1764" t="str">
        <f t="shared" si="297"/>
        <v>Unaudited</v>
      </c>
    </row>
    <row r="1765" spans="1:29" ht="30" x14ac:dyDescent="0.25">
      <c r="A1765" t="s">
        <v>420</v>
      </c>
      <c r="B1765" t="s">
        <v>1385</v>
      </c>
      <c r="C1765" t="s">
        <v>1386</v>
      </c>
      <c r="D1765">
        <v>1900</v>
      </c>
      <c r="E1765" s="958">
        <v>1</v>
      </c>
      <c r="F1765" t="s">
        <v>1031</v>
      </c>
      <c r="G1765" s="958" t="s">
        <v>1384</v>
      </c>
      <c r="H1765" t="s">
        <v>383</v>
      </c>
      <c r="I1765" s="938" t="s">
        <v>488</v>
      </c>
      <c r="J1765" s="938" t="s">
        <v>444</v>
      </c>
      <c r="K1765" s="938" t="s">
        <v>0</v>
      </c>
      <c r="L1765" s="938">
        <v>2.5</v>
      </c>
      <c r="M1765" s="959" t="s">
        <v>151</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HUM_ASR_FY_2022</v>
      </c>
      <c r="AB1765" s="958">
        <f t="shared" si="296"/>
        <v>45032</v>
      </c>
      <c r="AC1765" t="str">
        <f t="shared" si="297"/>
        <v>Unaudited</v>
      </c>
    </row>
    <row r="1766" spans="1:29" x14ac:dyDescent="0.25">
      <c r="A1766" t="s">
        <v>420</v>
      </c>
      <c r="B1766" t="s">
        <v>1385</v>
      </c>
      <c r="C1766" t="s">
        <v>1386</v>
      </c>
      <c r="D1766">
        <v>1900</v>
      </c>
      <c r="E1766" s="958">
        <v>1</v>
      </c>
      <c r="F1766" t="s">
        <v>1031</v>
      </c>
      <c r="G1766" s="958" t="s">
        <v>1384</v>
      </c>
      <c r="H1766" t="s">
        <v>383</v>
      </c>
      <c r="I1766" s="938" t="s">
        <v>488</v>
      </c>
      <c r="J1766" s="938" t="s">
        <v>444</v>
      </c>
      <c r="K1766" s="938" t="s">
        <v>0</v>
      </c>
      <c r="L1766" s="938" t="s">
        <v>96</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HUM_ASR_FY_2022</v>
      </c>
      <c r="AB1766" s="958">
        <f t="shared" si="296"/>
        <v>45032</v>
      </c>
      <c r="AC1766" t="str">
        <f t="shared" si="297"/>
        <v>Unaudited</v>
      </c>
    </row>
    <row r="1767" spans="1:29" x14ac:dyDescent="0.25">
      <c r="A1767" t="s">
        <v>420</v>
      </c>
      <c r="B1767" t="s">
        <v>1385</v>
      </c>
      <c r="C1767" t="s">
        <v>1386</v>
      </c>
      <c r="D1767">
        <v>1900</v>
      </c>
      <c r="E1767" s="958">
        <v>1</v>
      </c>
      <c r="F1767" t="s">
        <v>1031</v>
      </c>
      <c r="G1767" s="958" t="s">
        <v>1384</v>
      </c>
      <c r="H1767" t="s">
        <v>383</v>
      </c>
      <c r="I1767" s="959" t="s">
        <v>488</v>
      </c>
      <c r="J1767" s="959" t="s">
        <v>444</v>
      </c>
      <c r="K1767" s="959" t="s">
        <v>0</v>
      </c>
      <c r="L1767" s="938" t="s">
        <v>152</v>
      </c>
      <c r="M1767" s="959" t="s">
        <v>451</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HUM_ASR_FY_2022</v>
      </c>
      <c r="AB1767" s="958">
        <f t="shared" si="296"/>
        <v>45032</v>
      </c>
      <c r="AC1767" t="str">
        <f t="shared" si="297"/>
        <v>Unaudited</v>
      </c>
    </row>
    <row r="1768" spans="1:29" x14ac:dyDescent="0.25">
      <c r="A1768" t="s">
        <v>420</v>
      </c>
      <c r="B1768" t="s">
        <v>1385</v>
      </c>
      <c r="C1768" t="s">
        <v>1386</v>
      </c>
      <c r="D1768">
        <v>1900</v>
      </c>
      <c r="E1768" s="958">
        <v>1</v>
      </c>
      <c r="F1768" t="s">
        <v>1031</v>
      </c>
      <c r="G1768" s="958" t="s">
        <v>1384</v>
      </c>
      <c r="H1768" t="s">
        <v>383</v>
      </c>
      <c r="I1768" s="959" t="s">
        <v>488</v>
      </c>
      <c r="J1768" s="959" t="s">
        <v>444</v>
      </c>
      <c r="K1768" s="959" t="s">
        <v>0</v>
      </c>
      <c r="L1768" s="954" t="s">
        <v>917</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HUM_ASR_FY_2022</v>
      </c>
      <c r="AB1768" s="958">
        <f t="shared" si="296"/>
        <v>45032</v>
      </c>
      <c r="AC1768" t="str">
        <f t="shared" si="297"/>
        <v>Unaudited</v>
      </c>
    </row>
    <row r="1769" spans="1:29" x14ac:dyDescent="0.25">
      <c r="A1769" t="s">
        <v>420</v>
      </c>
      <c r="B1769" t="s">
        <v>1385</v>
      </c>
      <c r="C1769" t="s">
        <v>1386</v>
      </c>
      <c r="D1769">
        <v>1900</v>
      </c>
      <c r="E1769" s="958">
        <v>1</v>
      </c>
      <c r="F1769" t="s">
        <v>1031</v>
      </c>
      <c r="G1769" s="958" t="s">
        <v>1384</v>
      </c>
      <c r="H1769" t="s">
        <v>383</v>
      </c>
      <c r="I1769" s="938" t="s">
        <v>488</v>
      </c>
      <c r="J1769" s="938" t="s">
        <v>444</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134991.2600000017</v>
      </c>
      <c r="AA1769" t="str">
        <f t="shared" si="295"/>
        <v>HUM_ASR_FY_2022</v>
      </c>
      <c r="AB1769" s="958">
        <f t="shared" si="296"/>
        <v>45032</v>
      </c>
      <c r="AC1769" t="str">
        <f t="shared" si="297"/>
        <v>Unaudited</v>
      </c>
    </row>
    <row r="1770" spans="1:29" x14ac:dyDescent="0.25">
      <c r="A1770" t="s">
        <v>420</v>
      </c>
      <c r="B1770" t="s">
        <v>1385</v>
      </c>
      <c r="C1770" t="s">
        <v>1386</v>
      </c>
      <c r="D1770">
        <v>1900</v>
      </c>
      <c r="E1770" s="958">
        <v>1</v>
      </c>
      <c r="F1770" t="s">
        <v>1031</v>
      </c>
      <c r="G1770" s="958" t="s">
        <v>1384</v>
      </c>
      <c r="H1770" t="s">
        <v>383</v>
      </c>
      <c r="I1770" s="938" t="s">
        <v>488</v>
      </c>
      <c r="J1770" s="938" t="s">
        <v>444</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77180.829999999914</v>
      </c>
      <c r="AA1770" t="str">
        <f t="shared" si="295"/>
        <v>HUM_ASR_FY_2022</v>
      </c>
      <c r="AB1770" s="958">
        <f t="shared" si="296"/>
        <v>45032</v>
      </c>
      <c r="AC1770" t="str">
        <f t="shared" si="297"/>
        <v>Unaudited</v>
      </c>
    </row>
    <row r="1771" spans="1:29" x14ac:dyDescent="0.25">
      <c r="A1771" t="s">
        <v>420</v>
      </c>
      <c r="B1771" t="s">
        <v>1385</v>
      </c>
      <c r="C1771" t="s">
        <v>1386</v>
      </c>
      <c r="D1771">
        <v>1900</v>
      </c>
      <c r="E1771" s="958">
        <v>1</v>
      </c>
      <c r="F1771" t="s">
        <v>1031</v>
      </c>
      <c r="G1771" s="958" t="s">
        <v>1384</v>
      </c>
      <c r="H1771" t="s">
        <v>383</v>
      </c>
      <c r="I1771" s="938" t="s">
        <v>488</v>
      </c>
      <c r="J1771" s="938" t="s">
        <v>444</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22.049999999999997</v>
      </c>
      <c r="AA1771" t="str">
        <f t="shared" si="295"/>
        <v>HUM_ASR_FY_2022</v>
      </c>
      <c r="AB1771" s="958">
        <f t="shared" si="296"/>
        <v>45032</v>
      </c>
      <c r="AC1771" t="str">
        <f t="shared" si="297"/>
        <v>Unaudited</v>
      </c>
    </row>
    <row r="1772" spans="1:29" x14ac:dyDescent="0.25">
      <c r="A1772" t="s">
        <v>420</v>
      </c>
      <c r="B1772" t="s">
        <v>1385</v>
      </c>
      <c r="C1772" t="s">
        <v>1386</v>
      </c>
      <c r="D1772">
        <v>1900</v>
      </c>
      <c r="E1772" s="958">
        <v>1</v>
      </c>
      <c r="F1772" t="s">
        <v>1031</v>
      </c>
      <c r="G1772" s="958" t="s">
        <v>1384</v>
      </c>
      <c r="H1772" t="s">
        <v>383</v>
      </c>
      <c r="I1772" s="938" t="s">
        <v>488</v>
      </c>
      <c r="J1772" s="938" t="s">
        <v>444</v>
      </c>
      <c r="K1772" s="938" t="s">
        <v>53</v>
      </c>
      <c r="L1772" s="954" t="s">
        <v>44</v>
      </c>
      <c r="M1772" s="959" t="s">
        <v>153</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HUM_ASR_FY_2022</v>
      </c>
      <c r="AB1772" s="958">
        <f t="shared" si="296"/>
        <v>45032</v>
      </c>
      <c r="AC1772" t="str">
        <f t="shared" si="297"/>
        <v>Unaudited</v>
      </c>
    </row>
    <row r="1773" spans="1:29" x14ac:dyDescent="0.25">
      <c r="A1773" t="s">
        <v>420</v>
      </c>
      <c r="B1773" t="s">
        <v>1385</v>
      </c>
      <c r="C1773" t="s">
        <v>1386</v>
      </c>
      <c r="D1773">
        <v>1900</v>
      </c>
      <c r="E1773" s="958">
        <v>1</v>
      </c>
      <c r="F1773" t="s">
        <v>1031</v>
      </c>
      <c r="G1773" s="958" t="s">
        <v>1384</v>
      </c>
      <c r="H1773" t="s">
        <v>383</v>
      </c>
      <c r="I1773" s="938" t="s">
        <v>488</v>
      </c>
      <c r="J1773" s="938" t="s">
        <v>444</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190</v>
      </c>
      <c r="AA1773" t="str">
        <f t="shared" si="295"/>
        <v>HUM_ASR_FY_2022</v>
      </c>
      <c r="AB1773" s="958">
        <f t="shared" si="296"/>
        <v>45032</v>
      </c>
      <c r="AC1773" t="str">
        <f t="shared" si="297"/>
        <v>Unaudited</v>
      </c>
    </row>
    <row r="1774" spans="1:29" x14ac:dyDescent="0.25">
      <c r="A1774" t="s">
        <v>420</v>
      </c>
      <c r="B1774" t="s">
        <v>1385</v>
      </c>
      <c r="C1774" t="s">
        <v>1386</v>
      </c>
      <c r="D1774">
        <v>1900</v>
      </c>
      <c r="E1774" s="958">
        <v>1</v>
      </c>
      <c r="F1774" t="s">
        <v>1031</v>
      </c>
      <c r="G1774" s="958" t="s">
        <v>1384</v>
      </c>
      <c r="H1774" t="s">
        <v>383</v>
      </c>
      <c r="I1774" s="938" t="s">
        <v>488</v>
      </c>
      <c r="J1774" s="938" t="s">
        <v>444</v>
      </c>
      <c r="K1774" s="938" t="s">
        <v>53</v>
      </c>
      <c r="L1774" s="938" t="s">
        <v>42</v>
      </c>
      <c r="M1774" s="959" t="s">
        <v>154</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-268419.20973754168</v>
      </c>
      <c r="AA1774" t="str">
        <f t="shared" si="295"/>
        <v>HUM_ASR_FY_2022</v>
      </c>
      <c r="AB1774" s="958">
        <f t="shared" si="296"/>
        <v>45032</v>
      </c>
      <c r="AC1774" t="str">
        <f t="shared" si="297"/>
        <v>Unaudited</v>
      </c>
    </row>
    <row r="1775" spans="1:29" x14ac:dyDescent="0.25">
      <c r="A1775" t="s">
        <v>420</v>
      </c>
      <c r="B1775" t="s">
        <v>1385</v>
      </c>
      <c r="C1775" t="s">
        <v>1386</v>
      </c>
      <c r="D1775">
        <v>1900</v>
      </c>
      <c r="E1775" s="958">
        <v>1</v>
      </c>
      <c r="F1775" t="s">
        <v>1031</v>
      </c>
      <c r="G1775" s="958" t="s">
        <v>1384</v>
      </c>
      <c r="H1775" t="s">
        <v>383</v>
      </c>
      <c r="I1775" s="959" t="s">
        <v>488</v>
      </c>
      <c r="J1775" s="959" t="s">
        <v>444</v>
      </c>
      <c r="K1775" s="959" t="s">
        <v>53</v>
      </c>
      <c r="L1775" s="938" t="s">
        <v>43</v>
      </c>
      <c r="M1775" s="959" t="s">
        <v>462</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HUM_ASR_FY_2022</v>
      </c>
      <c r="AB1775" s="958">
        <f t="shared" si="296"/>
        <v>45032</v>
      </c>
      <c r="AC1775" t="str">
        <f t="shared" si="297"/>
        <v>Unaudited</v>
      </c>
    </row>
    <row r="1776" spans="1:29" x14ac:dyDescent="0.25">
      <c r="A1776" t="s">
        <v>420</v>
      </c>
      <c r="B1776" t="s">
        <v>1385</v>
      </c>
      <c r="C1776" t="s">
        <v>1386</v>
      </c>
      <c r="D1776">
        <v>1900</v>
      </c>
      <c r="E1776" s="958">
        <v>1</v>
      </c>
      <c r="F1776" t="s">
        <v>1031</v>
      </c>
      <c r="G1776" s="958" t="s">
        <v>1384</v>
      </c>
      <c r="H1776" t="s">
        <v>383</v>
      </c>
      <c r="I1776" s="938" t="s">
        <v>488</v>
      </c>
      <c r="J1776" s="938" t="s">
        <v>444</v>
      </c>
      <c r="K1776" s="938" t="s">
        <v>920</v>
      </c>
      <c r="L1776" s="938" t="s">
        <v>921</v>
      </c>
      <c r="M1776" s="959" t="s">
        <v>920</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-78080.91</v>
      </c>
      <c r="AA1776" t="str">
        <f t="shared" si="295"/>
        <v>HUM_ASR_FY_2022</v>
      </c>
      <c r="AB1776" s="958">
        <f t="shared" si="296"/>
        <v>45032</v>
      </c>
      <c r="AC1776" t="str">
        <f t="shared" si="297"/>
        <v>Unaudited</v>
      </c>
    </row>
    <row r="1777" spans="1:29" x14ac:dyDescent="0.25">
      <c r="A1777" t="s">
        <v>420</v>
      </c>
      <c r="B1777" t="s">
        <v>1385</v>
      </c>
      <c r="C1777" t="s">
        <v>1386</v>
      </c>
      <c r="D1777">
        <v>1900</v>
      </c>
      <c r="E1777" s="958">
        <v>1</v>
      </c>
      <c r="F1777" t="s">
        <v>1031</v>
      </c>
      <c r="G1777" s="958" t="s">
        <v>1384</v>
      </c>
      <c r="H1777" t="s">
        <v>383</v>
      </c>
      <c r="I1777" s="938" t="s">
        <v>488</v>
      </c>
      <c r="J1777" s="938" t="s">
        <v>444</v>
      </c>
      <c r="K1777" s="938" t="s">
        <v>920</v>
      </c>
      <c r="L1777" s="938" t="s">
        <v>922</v>
      </c>
      <c r="M1777" s="959" t="s">
        <v>925</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HUM_ASR_FY_2022</v>
      </c>
      <c r="AB1777" s="958">
        <f t="shared" si="296"/>
        <v>45032</v>
      </c>
      <c r="AC1777" t="str">
        <f t="shared" si="297"/>
        <v>Unaudited</v>
      </c>
    </row>
    <row r="1778" spans="1:29" x14ac:dyDescent="0.25">
      <c r="A1778" t="s">
        <v>420</v>
      </c>
      <c r="B1778" t="s">
        <v>1385</v>
      </c>
      <c r="C1778" t="s">
        <v>1386</v>
      </c>
      <c r="D1778">
        <v>1900</v>
      </c>
      <c r="E1778" s="958">
        <v>1</v>
      </c>
      <c r="F1778" t="s">
        <v>1031</v>
      </c>
      <c r="G1778" s="958" t="s">
        <v>1384</v>
      </c>
      <c r="H1778" t="s">
        <v>383</v>
      </c>
      <c r="I1778" s="938" t="s">
        <v>488</v>
      </c>
      <c r="J1778" s="938" t="s">
        <v>444</v>
      </c>
      <c r="K1778" s="938" t="s">
        <v>920</v>
      </c>
      <c r="L1778" s="938" t="s">
        <v>923</v>
      </c>
      <c r="M1778" s="959" t="s">
        <v>926</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HUM_ASR_FY_2022</v>
      </c>
      <c r="AB1778" s="958">
        <f t="shared" si="296"/>
        <v>45032</v>
      </c>
      <c r="AC1778" t="str">
        <f t="shared" si="297"/>
        <v>Unaudited</v>
      </c>
    </row>
    <row r="1779" spans="1:29" x14ac:dyDescent="0.25">
      <c r="A1779" t="s">
        <v>420</v>
      </c>
      <c r="B1779" t="s">
        <v>1385</v>
      </c>
      <c r="C1779" t="s">
        <v>1386</v>
      </c>
      <c r="D1779">
        <v>1900</v>
      </c>
      <c r="E1779" s="958">
        <v>1</v>
      </c>
      <c r="F1779" t="s">
        <v>1031</v>
      </c>
      <c r="G1779" s="958" t="s">
        <v>1384</v>
      </c>
      <c r="H1779" t="s">
        <v>383</v>
      </c>
      <c r="I1779" s="959" t="s">
        <v>488</v>
      </c>
      <c r="J1779" s="959" t="s">
        <v>444</v>
      </c>
      <c r="K1779" s="959" t="s">
        <v>445</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354.6400000000001</v>
      </c>
      <c r="AA1779" t="str">
        <f t="shared" si="295"/>
        <v>HUM_ASR_FY_2022</v>
      </c>
      <c r="AB1779" s="958">
        <f t="shared" si="296"/>
        <v>45032</v>
      </c>
      <c r="AC1779" t="str">
        <f t="shared" si="297"/>
        <v>Unaudited</v>
      </c>
    </row>
    <row r="1780" spans="1:29" ht="30" x14ac:dyDescent="0.25">
      <c r="A1780" t="s">
        <v>420</v>
      </c>
      <c r="B1780" t="s">
        <v>1385</v>
      </c>
      <c r="C1780" t="s">
        <v>1386</v>
      </c>
      <c r="D1780">
        <v>1900</v>
      </c>
      <c r="E1780" s="958">
        <v>1</v>
      </c>
      <c r="F1780" t="s">
        <v>1031</v>
      </c>
      <c r="G1780" s="958" t="s">
        <v>1384</v>
      </c>
      <c r="H1780" t="s">
        <v>383</v>
      </c>
      <c r="I1780" s="959" t="s">
        <v>488</v>
      </c>
      <c r="J1780" s="959" t="s">
        <v>444</v>
      </c>
      <c r="K1780" s="959" t="s">
        <v>445</v>
      </c>
      <c r="L1780" s="938">
        <v>5.2</v>
      </c>
      <c r="M1780" s="959" t="s">
        <v>303</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HUM_ASR_FY_2022</v>
      </c>
      <c r="AB1780" s="958">
        <f t="shared" si="296"/>
        <v>45032</v>
      </c>
      <c r="AC1780" t="str">
        <f t="shared" si="297"/>
        <v>Unaudited</v>
      </c>
    </row>
    <row r="1781" spans="1:29" ht="30" x14ac:dyDescent="0.25">
      <c r="A1781" t="s">
        <v>420</v>
      </c>
      <c r="B1781" t="s">
        <v>1385</v>
      </c>
      <c r="C1781" t="s">
        <v>1386</v>
      </c>
      <c r="D1781">
        <v>1900</v>
      </c>
      <c r="E1781" s="958">
        <v>1</v>
      </c>
      <c r="F1781" t="s">
        <v>1031</v>
      </c>
      <c r="G1781" s="958" t="s">
        <v>1384</v>
      </c>
      <c r="H1781" t="s">
        <v>383</v>
      </c>
      <c r="I1781" s="959" t="s">
        <v>488</v>
      </c>
      <c r="J1781" s="959" t="s">
        <v>444</v>
      </c>
      <c r="K1781" s="959" t="s">
        <v>445</v>
      </c>
      <c r="L1781" s="938">
        <v>5.3</v>
      </c>
      <c r="M1781" s="959" t="s">
        <v>304</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-448.60894151610927</v>
      </c>
      <c r="AA1781" t="str">
        <f t="shared" si="295"/>
        <v>HUM_ASR_FY_2022</v>
      </c>
      <c r="AB1781" s="958">
        <f t="shared" si="296"/>
        <v>45032</v>
      </c>
      <c r="AC1781" t="str">
        <f t="shared" si="297"/>
        <v>Unaudited</v>
      </c>
    </row>
    <row r="1782" spans="1:29" x14ac:dyDescent="0.25">
      <c r="A1782" t="s">
        <v>420</v>
      </c>
      <c r="B1782" t="s">
        <v>1385</v>
      </c>
      <c r="C1782" t="s">
        <v>1386</v>
      </c>
      <c r="D1782">
        <v>1900</v>
      </c>
      <c r="E1782" s="958">
        <v>1</v>
      </c>
      <c r="F1782" t="s">
        <v>1031</v>
      </c>
      <c r="G1782" s="958" t="s">
        <v>1384</v>
      </c>
      <c r="H1782" t="s">
        <v>383</v>
      </c>
      <c r="I1782" s="959" t="s">
        <v>488</v>
      </c>
      <c r="J1782" s="959" t="s">
        <v>444</v>
      </c>
      <c r="K1782" s="959" t="s">
        <v>445</v>
      </c>
      <c r="L1782" s="938" t="s">
        <v>82</v>
      </c>
      <c r="M1782" s="959" t="s">
        <v>453</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HUM_ASR_FY_2022</v>
      </c>
      <c r="AB1782" s="958">
        <f t="shared" si="296"/>
        <v>45032</v>
      </c>
      <c r="AC1782" t="str">
        <f t="shared" si="297"/>
        <v>Unaudited</v>
      </c>
    </row>
    <row r="1783" spans="1:29" x14ac:dyDescent="0.25">
      <c r="A1783" t="s">
        <v>420</v>
      </c>
      <c r="B1783" t="s">
        <v>1385</v>
      </c>
      <c r="C1783" t="s">
        <v>1386</v>
      </c>
      <c r="D1783">
        <v>1900</v>
      </c>
      <c r="E1783" s="958">
        <v>1</v>
      </c>
      <c r="F1783" t="s">
        <v>1031</v>
      </c>
      <c r="G1783" s="958" t="s">
        <v>1384</v>
      </c>
      <c r="H1783" t="s">
        <v>383</v>
      </c>
      <c r="I1783" s="959" t="s">
        <v>488</v>
      </c>
      <c r="J1783" s="959" t="s">
        <v>444</v>
      </c>
      <c r="K1783" s="959" t="s">
        <v>446</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HUM_ASR_FY_2022</v>
      </c>
      <c r="AB1783" s="958">
        <f t="shared" si="296"/>
        <v>45032</v>
      </c>
      <c r="AC1783" t="str">
        <f t="shared" si="297"/>
        <v>Unaudited</v>
      </c>
    </row>
    <row r="1784" spans="1:29" x14ac:dyDescent="0.25">
      <c r="A1784" t="s">
        <v>420</v>
      </c>
      <c r="B1784" t="s">
        <v>1385</v>
      </c>
      <c r="C1784" t="s">
        <v>1386</v>
      </c>
      <c r="D1784">
        <v>1900</v>
      </c>
      <c r="E1784" s="958">
        <v>1</v>
      </c>
      <c r="F1784" t="s">
        <v>1031</v>
      </c>
      <c r="G1784" s="958" t="s">
        <v>1384</v>
      </c>
      <c r="H1784" t="s">
        <v>383</v>
      </c>
      <c r="I1784" s="959" t="s">
        <v>488</v>
      </c>
      <c r="J1784" s="959" t="s">
        <v>444</v>
      </c>
      <c r="K1784" s="959" t="s">
        <v>446</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HUM_ASR_FY_2022</v>
      </c>
      <c r="AB1784" s="958">
        <f t="shared" si="296"/>
        <v>45032</v>
      </c>
      <c r="AC1784" t="str">
        <f t="shared" si="297"/>
        <v>Unaudited</v>
      </c>
    </row>
    <row r="1785" spans="1:29" x14ac:dyDescent="0.25">
      <c r="A1785" t="s">
        <v>420</v>
      </c>
      <c r="B1785" t="s">
        <v>1385</v>
      </c>
      <c r="C1785" t="s">
        <v>1386</v>
      </c>
      <c r="D1785">
        <v>1900</v>
      </c>
      <c r="E1785" s="958">
        <v>1</v>
      </c>
      <c r="F1785" t="s">
        <v>1031</v>
      </c>
      <c r="G1785" s="958" t="s">
        <v>1384</v>
      </c>
      <c r="H1785" t="s">
        <v>383</v>
      </c>
      <c r="I1785" s="938" t="s">
        <v>488</v>
      </c>
      <c r="J1785" s="938" t="s">
        <v>444</v>
      </c>
      <c r="K1785" s="938" t="s">
        <v>446</v>
      </c>
      <c r="L1785" s="938">
        <v>6.3</v>
      </c>
      <c r="M1785" s="959" t="s">
        <v>184</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HUM_ASR_FY_2022</v>
      </c>
      <c r="AB1785" s="958">
        <f t="shared" si="296"/>
        <v>45032</v>
      </c>
      <c r="AC1785" t="str">
        <f t="shared" si="297"/>
        <v>Unaudited</v>
      </c>
    </row>
    <row r="1786" spans="1:29" x14ac:dyDescent="0.25">
      <c r="A1786" t="s">
        <v>420</v>
      </c>
      <c r="B1786" t="s">
        <v>1385</v>
      </c>
      <c r="C1786" t="s">
        <v>1386</v>
      </c>
      <c r="D1786">
        <v>1900</v>
      </c>
      <c r="E1786" s="958">
        <v>1</v>
      </c>
      <c r="F1786" t="s">
        <v>1031</v>
      </c>
      <c r="G1786" s="958" t="s">
        <v>1384</v>
      </c>
      <c r="H1786" t="s">
        <v>383</v>
      </c>
      <c r="I1786" s="959" t="s">
        <v>488</v>
      </c>
      <c r="J1786" s="959" t="s">
        <v>444</v>
      </c>
      <c r="K1786" s="959" t="s">
        <v>446</v>
      </c>
      <c r="L1786" s="938" t="s">
        <v>87</v>
      </c>
      <c r="M1786" s="959" t="s">
        <v>454</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HUM_ASR_FY_2022</v>
      </c>
      <c r="AB1786" s="958">
        <f t="shared" si="296"/>
        <v>45032</v>
      </c>
      <c r="AC1786" t="str">
        <f t="shared" si="297"/>
        <v>Unaudited</v>
      </c>
    </row>
    <row r="1787" spans="1:29" x14ac:dyDescent="0.25">
      <c r="A1787" t="s">
        <v>420</v>
      </c>
      <c r="B1787" t="s">
        <v>1385</v>
      </c>
      <c r="C1787" t="s">
        <v>1386</v>
      </c>
      <c r="D1787">
        <v>1900</v>
      </c>
      <c r="E1787" s="958">
        <v>1</v>
      </c>
      <c r="F1787" t="s">
        <v>1031</v>
      </c>
      <c r="G1787" s="958" t="s">
        <v>1384</v>
      </c>
      <c r="H1787" t="s">
        <v>383</v>
      </c>
      <c r="I1787" s="938" t="s">
        <v>488</v>
      </c>
      <c r="J1787" s="938" t="s">
        <v>444</v>
      </c>
      <c r="K1787" s="938" t="s">
        <v>447</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31426.559999999899</v>
      </c>
      <c r="AA1787" t="str">
        <f t="shared" si="295"/>
        <v>HUM_ASR_FY_2022</v>
      </c>
      <c r="AB1787" s="958">
        <f t="shared" si="296"/>
        <v>45032</v>
      </c>
      <c r="AC1787" t="str">
        <f t="shared" si="297"/>
        <v>Unaudited</v>
      </c>
    </row>
    <row r="1788" spans="1:29" x14ac:dyDescent="0.25">
      <c r="A1788" t="s">
        <v>420</v>
      </c>
      <c r="B1788" t="s">
        <v>1385</v>
      </c>
      <c r="C1788" t="s">
        <v>1386</v>
      </c>
      <c r="D1788">
        <v>1900</v>
      </c>
      <c r="E1788" s="958">
        <v>1</v>
      </c>
      <c r="F1788" t="s">
        <v>1031</v>
      </c>
      <c r="G1788" s="958" t="s">
        <v>1384</v>
      </c>
      <c r="H1788" t="s">
        <v>383</v>
      </c>
      <c r="I1788" s="938" t="s">
        <v>488</v>
      </c>
      <c r="J1788" s="938" t="s">
        <v>444</v>
      </c>
      <c r="K1788" s="938" t="s">
        <v>447</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HUM_ASR_FY_2022</v>
      </c>
      <c r="AB1788" s="958">
        <f t="shared" si="296"/>
        <v>45032</v>
      </c>
      <c r="AC1788" t="str">
        <f t="shared" si="297"/>
        <v>Unaudited</v>
      </c>
    </row>
    <row r="1789" spans="1:29" x14ac:dyDescent="0.25">
      <c r="A1789" t="s">
        <v>420</v>
      </c>
      <c r="B1789" t="s">
        <v>1385</v>
      </c>
      <c r="C1789" t="s">
        <v>1386</v>
      </c>
      <c r="D1789">
        <v>1900</v>
      </c>
      <c r="E1789" s="958">
        <v>1</v>
      </c>
      <c r="F1789" t="s">
        <v>1031</v>
      </c>
      <c r="G1789" s="958" t="s">
        <v>1384</v>
      </c>
      <c r="H1789" t="s">
        <v>383</v>
      </c>
      <c r="I1789" s="938" t="s">
        <v>488</v>
      </c>
      <c r="J1789" s="938" t="s">
        <v>444</v>
      </c>
      <c r="K1789" s="938" t="s">
        <v>447</v>
      </c>
      <c r="L1789" s="938">
        <v>7.3</v>
      </c>
      <c r="M1789" s="959" t="s">
        <v>155</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-39753.653894350471</v>
      </c>
      <c r="AA1789" t="str">
        <f t="shared" si="295"/>
        <v>HUM_ASR_FY_2022</v>
      </c>
      <c r="AB1789" s="958">
        <f t="shared" si="296"/>
        <v>45032</v>
      </c>
      <c r="AC1789" t="str">
        <f t="shared" si="297"/>
        <v>Unaudited</v>
      </c>
    </row>
    <row r="1790" spans="1:29" x14ac:dyDescent="0.25">
      <c r="A1790" t="s">
        <v>420</v>
      </c>
      <c r="B1790" t="s">
        <v>1385</v>
      </c>
      <c r="C1790" t="s">
        <v>1386</v>
      </c>
      <c r="D1790">
        <v>1900</v>
      </c>
      <c r="E1790" s="958">
        <v>1</v>
      </c>
      <c r="F1790" t="s">
        <v>1031</v>
      </c>
      <c r="G1790" s="958" t="s">
        <v>1384</v>
      </c>
      <c r="H1790" t="s">
        <v>383</v>
      </c>
      <c r="I1790" s="938" t="s">
        <v>488</v>
      </c>
      <c r="J1790" s="938" t="s">
        <v>444</v>
      </c>
      <c r="K1790" s="938" t="s">
        <v>447</v>
      </c>
      <c r="L1790" s="938" t="s">
        <v>91</v>
      </c>
      <c r="M1790" s="959" t="s">
        <v>455</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HUM_ASR_FY_2022</v>
      </c>
      <c r="AB1790" s="958">
        <f t="shared" si="296"/>
        <v>45032</v>
      </c>
      <c r="AC1790" t="str">
        <f t="shared" si="297"/>
        <v>Unaudited</v>
      </c>
    </row>
    <row r="1791" spans="1:29" x14ac:dyDescent="0.25">
      <c r="A1791" t="s">
        <v>420</v>
      </c>
      <c r="B1791" t="s">
        <v>1385</v>
      </c>
      <c r="C1791" t="s">
        <v>1386</v>
      </c>
      <c r="D1791">
        <v>1900</v>
      </c>
      <c r="E1791" s="958">
        <v>1</v>
      </c>
      <c r="F1791" t="s">
        <v>1031</v>
      </c>
      <c r="G1791" s="958" t="s">
        <v>1384</v>
      </c>
      <c r="H1791" t="s">
        <v>383</v>
      </c>
      <c r="I1791" s="938" t="s">
        <v>488</v>
      </c>
      <c r="J1791" s="938" t="s">
        <v>444</v>
      </c>
      <c r="K1791" s="938" t="s">
        <v>448</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-27591.210000000006</v>
      </c>
      <c r="AA1791" t="str">
        <f t="shared" si="295"/>
        <v>HUM_ASR_FY_2022</v>
      </c>
      <c r="AB1791" s="958">
        <f t="shared" si="296"/>
        <v>45032</v>
      </c>
      <c r="AC1791" t="str">
        <f t="shared" si="297"/>
        <v>Unaudited</v>
      </c>
    </row>
    <row r="1792" spans="1:29" x14ac:dyDescent="0.25">
      <c r="A1792" t="s">
        <v>420</v>
      </c>
      <c r="B1792" t="s">
        <v>1385</v>
      </c>
      <c r="C1792" t="s">
        <v>1386</v>
      </c>
      <c r="D1792">
        <v>1900</v>
      </c>
      <c r="E1792" s="958">
        <v>1</v>
      </c>
      <c r="F1792" t="s">
        <v>1031</v>
      </c>
      <c r="G1792" s="958" t="s">
        <v>1384</v>
      </c>
      <c r="H1792" t="s">
        <v>383</v>
      </c>
      <c r="I1792" s="938" t="s">
        <v>488</v>
      </c>
      <c r="J1792" s="938" t="s">
        <v>444</v>
      </c>
      <c r="K1792" s="938" t="s">
        <v>448</v>
      </c>
      <c r="L1792" s="938" t="s">
        <v>112</v>
      </c>
      <c r="M1792" s="959" t="s">
        <v>443</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HUM_ASR_FY_2022</v>
      </c>
      <c r="AB1792" s="958">
        <f t="shared" si="296"/>
        <v>45032</v>
      </c>
      <c r="AC1792" t="str">
        <f t="shared" si="297"/>
        <v>Unaudited</v>
      </c>
    </row>
    <row r="1793" spans="1:29" x14ac:dyDescent="0.25">
      <c r="A1793" t="s">
        <v>420</v>
      </c>
      <c r="B1793" t="s">
        <v>1385</v>
      </c>
      <c r="C1793" t="s">
        <v>1386</v>
      </c>
      <c r="D1793">
        <v>1900</v>
      </c>
      <c r="E1793" s="958">
        <v>1</v>
      </c>
      <c r="F1793" t="s">
        <v>1031</v>
      </c>
      <c r="G1793" s="958" t="s">
        <v>1384</v>
      </c>
      <c r="H1793" t="s">
        <v>383</v>
      </c>
      <c r="I1793" s="938" t="s">
        <v>488</v>
      </c>
      <c r="J1793" s="938" t="s">
        <v>444</v>
      </c>
      <c r="K1793" s="938" t="s">
        <v>448</v>
      </c>
      <c r="L1793" s="938" t="s">
        <v>114</v>
      </c>
      <c r="M1793" s="959" t="s">
        <v>157</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HUM_ASR_FY_2022</v>
      </c>
      <c r="AB1793" s="958">
        <f t="shared" si="296"/>
        <v>45032</v>
      </c>
      <c r="AC1793" t="str">
        <f t="shared" si="297"/>
        <v>Unaudited</v>
      </c>
    </row>
    <row r="1794" spans="1:29" x14ac:dyDescent="0.25">
      <c r="A1794" t="s">
        <v>420</v>
      </c>
      <c r="B1794" t="s">
        <v>1385</v>
      </c>
      <c r="C1794" t="s">
        <v>1386</v>
      </c>
      <c r="D1794">
        <v>1900</v>
      </c>
      <c r="E1794" s="958">
        <v>1</v>
      </c>
      <c r="F1794" t="s">
        <v>1031</v>
      </c>
      <c r="G1794" s="958" t="s">
        <v>1384</v>
      </c>
      <c r="H1794" t="s">
        <v>383</v>
      </c>
      <c r="I1794" s="938" t="s">
        <v>488</v>
      </c>
      <c r="J1794" s="938" t="s">
        <v>444</v>
      </c>
      <c r="K1794" s="938" t="s">
        <v>448</v>
      </c>
      <c r="L1794" s="938" t="s">
        <v>115</v>
      </c>
      <c r="M1794" s="959" t="s">
        <v>113</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30353.879999999997</v>
      </c>
      <c r="AA1794" t="str">
        <f t="shared" ref="AA1794:AA1857" si="310">file_name</f>
        <v>HUM_ASR_FY_2022</v>
      </c>
      <c r="AB1794" s="958">
        <f t="shared" ref="AB1794:AB1857" si="311">file_date</f>
        <v>45032</v>
      </c>
      <c r="AC1794" t="str">
        <f t="shared" ref="AC1794:AC1857" si="312">status</f>
        <v>Unaudited</v>
      </c>
    </row>
    <row r="1795" spans="1:29" x14ac:dyDescent="0.25">
      <c r="A1795" t="s">
        <v>420</v>
      </c>
      <c r="B1795" t="s">
        <v>1385</v>
      </c>
      <c r="C1795" t="s">
        <v>1386</v>
      </c>
      <c r="D1795">
        <v>1900</v>
      </c>
      <c r="E1795" s="958">
        <v>1</v>
      </c>
      <c r="F1795" t="s">
        <v>1031</v>
      </c>
      <c r="G1795" s="958" t="s">
        <v>1384</v>
      </c>
      <c r="H1795" t="s">
        <v>383</v>
      </c>
      <c r="I1795" s="938" t="s">
        <v>488</v>
      </c>
      <c r="J1795" s="938" t="s">
        <v>444</v>
      </c>
      <c r="K1795" s="938" t="s">
        <v>448</v>
      </c>
      <c r="L1795" s="938" t="s">
        <v>116</v>
      </c>
      <c r="M1795" s="959" t="s">
        <v>158</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HUM_ASR_FY_2022</v>
      </c>
      <c r="AB1795" s="958">
        <f t="shared" si="311"/>
        <v>45032</v>
      </c>
      <c r="AC1795" t="str">
        <f t="shared" si="312"/>
        <v>Unaudited</v>
      </c>
    </row>
    <row r="1796" spans="1:29" x14ac:dyDescent="0.25">
      <c r="A1796" t="s">
        <v>420</v>
      </c>
      <c r="B1796" t="s">
        <v>1385</v>
      </c>
      <c r="C1796" t="s">
        <v>1386</v>
      </c>
      <c r="D1796">
        <v>1900</v>
      </c>
      <c r="E1796" s="958">
        <v>1</v>
      </c>
      <c r="F1796" t="s">
        <v>1031</v>
      </c>
      <c r="G1796" s="958" t="s">
        <v>1384</v>
      </c>
      <c r="H1796" t="s">
        <v>383</v>
      </c>
      <c r="I1796" s="938" t="s">
        <v>488</v>
      </c>
      <c r="J1796" s="938" t="s">
        <v>444</v>
      </c>
      <c r="K1796" s="938" t="s">
        <v>448</v>
      </c>
      <c r="L1796" s="938" t="s">
        <v>159</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HUM_ASR_FY_2022</v>
      </c>
      <c r="AB1796" s="958">
        <f t="shared" si="311"/>
        <v>45032</v>
      </c>
      <c r="AC1796" t="str">
        <f t="shared" si="312"/>
        <v>Unaudited</v>
      </c>
    </row>
    <row r="1797" spans="1:29" x14ac:dyDescent="0.25">
      <c r="A1797" t="s">
        <v>420</v>
      </c>
      <c r="B1797" t="s">
        <v>1385</v>
      </c>
      <c r="C1797" t="s">
        <v>1386</v>
      </c>
      <c r="D1797">
        <v>1900</v>
      </c>
      <c r="E1797" s="958">
        <v>1</v>
      </c>
      <c r="F1797" t="s">
        <v>1031</v>
      </c>
      <c r="G1797" s="958" t="s">
        <v>1384</v>
      </c>
      <c r="H1797" t="s">
        <v>383</v>
      </c>
      <c r="I1797" s="938" t="s">
        <v>488</v>
      </c>
      <c r="J1797" s="938" t="s">
        <v>444</v>
      </c>
      <c r="K1797" s="938" t="s">
        <v>448</v>
      </c>
      <c r="L1797" s="938" t="s">
        <v>442</v>
      </c>
      <c r="M1797" s="959" t="s">
        <v>456</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HUM_ASR_FY_2022</v>
      </c>
      <c r="AB1797" s="958">
        <f t="shared" si="311"/>
        <v>45032</v>
      </c>
      <c r="AC1797" t="str">
        <f t="shared" si="312"/>
        <v>Unaudited</v>
      </c>
    </row>
    <row r="1798" spans="1:29" ht="30" x14ac:dyDescent="0.25">
      <c r="A1798" t="s">
        <v>420</v>
      </c>
      <c r="B1798" t="s">
        <v>1385</v>
      </c>
      <c r="C1798" t="s">
        <v>1386</v>
      </c>
      <c r="D1798">
        <v>1900</v>
      </c>
      <c r="E1798" s="958">
        <v>1</v>
      </c>
      <c r="F1798" t="s">
        <v>1031</v>
      </c>
      <c r="G1798" s="958" t="s">
        <v>1384</v>
      </c>
      <c r="H1798" t="s">
        <v>383</v>
      </c>
      <c r="I1798" s="938" t="s">
        <v>488</v>
      </c>
      <c r="J1798" s="938" t="s">
        <v>444</v>
      </c>
      <c r="K1798" s="938" t="s">
        <v>449</v>
      </c>
      <c r="L1798" s="938">
        <v>9.1</v>
      </c>
      <c r="M1798" s="959" t="s">
        <v>185</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158930.20999999993</v>
      </c>
      <c r="AA1798" t="str">
        <f t="shared" si="310"/>
        <v>HUM_ASR_FY_2022</v>
      </c>
      <c r="AB1798" s="958">
        <f t="shared" si="311"/>
        <v>45032</v>
      </c>
      <c r="AC1798" t="str">
        <f t="shared" si="312"/>
        <v>Unaudited</v>
      </c>
    </row>
    <row r="1799" spans="1:29" x14ac:dyDescent="0.25">
      <c r="A1799" t="s">
        <v>420</v>
      </c>
      <c r="B1799" t="s">
        <v>1385</v>
      </c>
      <c r="C1799" t="s">
        <v>1386</v>
      </c>
      <c r="D1799">
        <v>1900</v>
      </c>
      <c r="E1799" s="958">
        <v>1</v>
      </c>
      <c r="F1799" t="s">
        <v>1031</v>
      </c>
      <c r="G1799" s="958" t="s">
        <v>1384</v>
      </c>
      <c r="H1799" t="s">
        <v>383</v>
      </c>
      <c r="I1799" s="938" t="s">
        <v>488</v>
      </c>
      <c r="J1799" s="938" t="s">
        <v>444</v>
      </c>
      <c r="K1799" s="938" t="s">
        <v>449</v>
      </c>
      <c r="L1799" s="938" t="s">
        <v>106</v>
      </c>
      <c r="M1799" s="959" t="s">
        <v>186</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HUM_ASR_FY_2022</v>
      </c>
      <c r="AB1799" s="958">
        <f t="shared" si="311"/>
        <v>45032</v>
      </c>
      <c r="AC1799" t="str">
        <f t="shared" si="312"/>
        <v>Unaudited</v>
      </c>
    </row>
    <row r="1800" spans="1:29" x14ac:dyDescent="0.25">
      <c r="A1800" t="s">
        <v>420</v>
      </c>
      <c r="B1800" t="s">
        <v>1385</v>
      </c>
      <c r="C1800" t="s">
        <v>1386</v>
      </c>
      <c r="D1800">
        <v>1900</v>
      </c>
      <c r="E1800" s="958">
        <v>1</v>
      </c>
      <c r="F1800" t="s">
        <v>1031</v>
      </c>
      <c r="G1800" s="958" t="s">
        <v>1384</v>
      </c>
      <c r="H1800" t="s">
        <v>383</v>
      </c>
      <c r="I1800" s="938" t="s">
        <v>488</v>
      </c>
      <c r="J1800" s="938" t="s">
        <v>444</v>
      </c>
      <c r="K1800" s="938" t="s">
        <v>449</v>
      </c>
      <c r="L1800" s="938" t="s">
        <v>1321</v>
      </c>
      <c r="M1800" s="959" t="s">
        <v>1322</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267284.8</v>
      </c>
      <c r="AA1800" t="str">
        <f t="shared" si="310"/>
        <v>HUM_ASR_FY_2022</v>
      </c>
      <c r="AB1800" s="958">
        <f t="shared" si="311"/>
        <v>45032</v>
      </c>
      <c r="AC1800" t="str">
        <f t="shared" si="312"/>
        <v>Unaudited</v>
      </c>
    </row>
    <row r="1801" spans="1:29" x14ac:dyDescent="0.25">
      <c r="A1801" t="s">
        <v>420</v>
      </c>
      <c r="B1801" t="s">
        <v>1385</v>
      </c>
      <c r="C1801" t="s">
        <v>1386</v>
      </c>
      <c r="D1801">
        <v>1900</v>
      </c>
      <c r="E1801" s="958">
        <v>1</v>
      </c>
      <c r="F1801" t="s">
        <v>1031</v>
      </c>
      <c r="G1801" s="958" t="s">
        <v>1384</v>
      </c>
      <c r="H1801" t="s">
        <v>383</v>
      </c>
      <c r="I1801" s="938" t="s">
        <v>488</v>
      </c>
      <c r="J1801" s="938" t="s">
        <v>444</v>
      </c>
      <c r="K1801" s="938" t="s">
        <v>449</v>
      </c>
      <c r="L1801" s="946" t="s">
        <v>107</v>
      </c>
      <c r="M1801" s="961" t="s">
        <v>187</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15159.009999999997</v>
      </c>
      <c r="AA1801" t="str">
        <f t="shared" si="310"/>
        <v>HUM_ASR_FY_2022</v>
      </c>
      <c r="AB1801" s="958">
        <f t="shared" si="311"/>
        <v>45032</v>
      </c>
      <c r="AC1801" t="str">
        <f t="shared" si="312"/>
        <v>Unaudited</v>
      </c>
    </row>
    <row r="1802" spans="1:29" x14ac:dyDescent="0.25">
      <c r="A1802" t="s">
        <v>420</v>
      </c>
      <c r="B1802" t="s">
        <v>1385</v>
      </c>
      <c r="C1802" t="s">
        <v>1386</v>
      </c>
      <c r="D1802">
        <v>1900</v>
      </c>
      <c r="E1802" s="958">
        <v>1</v>
      </c>
      <c r="F1802" t="s">
        <v>1031</v>
      </c>
      <c r="G1802" s="958" t="s">
        <v>1384</v>
      </c>
      <c r="H1802" t="s">
        <v>383</v>
      </c>
      <c r="I1802" s="938" t="s">
        <v>488</v>
      </c>
      <c r="J1802" s="938" t="s">
        <v>444</v>
      </c>
      <c r="K1802" s="938" t="s">
        <v>449</v>
      </c>
      <c r="L1802" s="948" t="s">
        <v>108</v>
      </c>
      <c r="M1802" s="962" t="s">
        <v>160</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26291.099999999908</v>
      </c>
      <c r="AA1802" t="str">
        <f t="shared" si="310"/>
        <v>HUM_ASR_FY_2022</v>
      </c>
      <c r="AB1802" s="958">
        <f t="shared" si="311"/>
        <v>45032</v>
      </c>
      <c r="AC1802" t="str">
        <f t="shared" si="312"/>
        <v>Unaudited</v>
      </c>
    </row>
    <row r="1803" spans="1:29" x14ac:dyDescent="0.25">
      <c r="A1803" t="s">
        <v>420</v>
      </c>
      <c r="B1803" t="s">
        <v>1385</v>
      </c>
      <c r="C1803" t="s">
        <v>1386</v>
      </c>
      <c r="D1803">
        <v>1900</v>
      </c>
      <c r="E1803" s="958">
        <v>1</v>
      </c>
      <c r="F1803" t="s">
        <v>1031</v>
      </c>
      <c r="G1803" s="958" t="s">
        <v>1384</v>
      </c>
      <c r="H1803" t="s">
        <v>383</v>
      </c>
      <c r="I1803" s="959" t="s">
        <v>488</v>
      </c>
      <c r="J1803" s="959" t="s">
        <v>444</v>
      </c>
      <c r="K1803" s="959" t="s">
        <v>449</v>
      </c>
      <c r="L1803" s="938" t="s">
        <v>109</v>
      </c>
      <c r="M1803" s="959" t="s">
        <v>134</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HUM_ASR_FY_2022</v>
      </c>
      <c r="AB1803" s="958">
        <f t="shared" si="311"/>
        <v>45032</v>
      </c>
      <c r="AC1803" t="str">
        <f t="shared" si="312"/>
        <v>Unaudited</v>
      </c>
    </row>
    <row r="1804" spans="1:29" x14ac:dyDescent="0.25">
      <c r="A1804" t="s">
        <v>420</v>
      </c>
      <c r="B1804" t="s">
        <v>1385</v>
      </c>
      <c r="C1804" t="s">
        <v>1386</v>
      </c>
      <c r="D1804">
        <v>1900</v>
      </c>
      <c r="E1804" s="958">
        <v>1</v>
      </c>
      <c r="F1804" t="s">
        <v>1031</v>
      </c>
      <c r="G1804" s="958" t="s">
        <v>1384</v>
      </c>
      <c r="H1804" t="s">
        <v>383</v>
      </c>
      <c r="I1804" s="938" t="s">
        <v>488</v>
      </c>
      <c r="J1804" s="938" t="s">
        <v>444</v>
      </c>
      <c r="K1804" s="938" t="s">
        <v>449</v>
      </c>
      <c r="L1804" s="938" t="s">
        <v>110</v>
      </c>
      <c r="M1804" s="963" t="s">
        <v>162</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-591582.3214166594</v>
      </c>
      <c r="AA1804" t="str">
        <f t="shared" si="310"/>
        <v>HUM_ASR_FY_2022</v>
      </c>
      <c r="AB1804" s="958">
        <f t="shared" si="311"/>
        <v>45032</v>
      </c>
      <c r="AC1804" t="str">
        <f t="shared" si="312"/>
        <v>Unaudited</v>
      </c>
    </row>
    <row r="1805" spans="1:29" x14ac:dyDescent="0.25">
      <c r="A1805" t="s">
        <v>420</v>
      </c>
      <c r="B1805" t="s">
        <v>1385</v>
      </c>
      <c r="C1805" t="s">
        <v>1386</v>
      </c>
      <c r="D1805">
        <v>1900</v>
      </c>
      <c r="E1805" s="958">
        <v>1</v>
      </c>
      <c r="F1805" t="s">
        <v>1031</v>
      </c>
      <c r="G1805" s="958" t="s">
        <v>1384</v>
      </c>
      <c r="H1805" t="s">
        <v>383</v>
      </c>
      <c r="I1805" s="938" t="s">
        <v>488</v>
      </c>
      <c r="J1805" s="938" t="s">
        <v>444</v>
      </c>
      <c r="K1805" s="938" t="s">
        <v>449</v>
      </c>
      <c r="L1805" s="938" t="s">
        <v>111</v>
      </c>
      <c r="M1805" s="963" t="s">
        <v>463</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HUM_ASR_FY_2022</v>
      </c>
      <c r="AB1805" s="958">
        <f t="shared" si="311"/>
        <v>45032</v>
      </c>
      <c r="AC1805" t="str">
        <f t="shared" si="312"/>
        <v>Unaudited</v>
      </c>
    </row>
    <row r="1806" spans="1:29" x14ac:dyDescent="0.25">
      <c r="A1806" t="s">
        <v>420</v>
      </c>
      <c r="B1806" t="s">
        <v>1385</v>
      </c>
      <c r="C1806" t="s">
        <v>1386</v>
      </c>
      <c r="D1806">
        <v>1900</v>
      </c>
      <c r="E1806" s="958">
        <v>1</v>
      </c>
      <c r="F1806" t="s">
        <v>1031</v>
      </c>
      <c r="G1806" s="958" t="s">
        <v>1384</v>
      </c>
      <c r="H1806" t="s">
        <v>383</v>
      </c>
      <c r="I1806" s="938" t="s">
        <v>488</v>
      </c>
      <c r="J1806" s="938" t="s">
        <v>444</v>
      </c>
      <c r="K1806" s="938" t="s">
        <v>6</v>
      </c>
      <c r="L1806" s="938" t="s">
        <v>117</v>
      </c>
      <c r="M1806" s="963" t="s">
        <v>188</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278.54000000000002</v>
      </c>
      <c r="AA1806" t="str">
        <f t="shared" si="310"/>
        <v>HUM_ASR_FY_2022</v>
      </c>
      <c r="AB1806" s="958">
        <f t="shared" si="311"/>
        <v>45032</v>
      </c>
      <c r="AC1806" t="str">
        <f t="shared" si="312"/>
        <v>Unaudited</v>
      </c>
    </row>
    <row r="1807" spans="1:29" x14ac:dyDescent="0.25">
      <c r="A1807" t="s">
        <v>420</v>
      </c>
      <c r="B1807" t="s">
        <v>1385</v>
      </c>
      <c r="C1807" t="s">
        <v>1386</v>
      </c>
      <c r="D1807">
        <v>1900</v>
      </c>
      <c r="E1807" s="958">
        <v>1</v>
      </c>
      <c r="F1807" t="s">
        <v>1031</v>
      </c>
      <c r="G1807" s="958" t="s">
        <v>1384</v>
      </c>
      <c r="H1807" t="s">
        <v>383</v>
      </c>
      <c r="I1807" s="938" t="s">
        <v>488</v>
      </c>
      <c r="J1807" s="938" t="s">
        <v>444</v>
      </c>
      <c r="K1807" s="938" t="s">
        <v>6</v>
      </c>
      <c r="L1807" s="938" t="s">
        <v>45</v>
      </c>
      <c r="M1807" s="963" t="s">
        <v>163</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HUM_ASR_FY_2022</v>
      </c>
      <c r="AB1807" s="958">
        <f t="shared" si="311"/>
        <v>45032</v>
      </c>
      <c r="AC1807" t="str">
        <f t="shared" si="312"/>
        <v>Unaudited</v>
      </c>
    </row>
    <row r="1808" spans="1:29" x14ac:dyDescent="0.25">
      <c r="A1808" t="s">
        <v>420</v>
      </c>
      <c r="B1808" t="s">
        <v>1385</v>
      </c>
      <c r="C1808" t="s">
        <v>1386</v>
      </c>
      <c r="D1808">
        <v>1900</v>
      </c>
      <c r="E1808" s="958">
        <v>1</v>
      </c>
      <c r="F1808" t="s">
        <v>1031</v>
      </c>
      <c r="G1808" s="958" t="s">
        <v>1384</v>
      </c>
      <c r="H1808" t="s">
        <v>383</v>
      </c>
      <c r="I1808" s="938" t="s">
        <v>488</v>
      </c>
      <c r="J1808" s="938" t="s">
        <v>444</v>
      </c>
      <c r="K1808" s="938" t="s">
        <v>6</v>
      </c>
      <c r="L1808" s="938" t="s">
        <v>46</v>
      </c>
      <c r="M1808" s="963" t="s">
        <v>164</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-352.34472865411982</v>
      </c>
      <c r="AA1808" t="str">
        <f t="shared" si="310"/>
        <v>HUM_ASR_FY_2022</v>
      </c>
      <c r="AB1808" s="958">
        <f t="shared" si="311"/>
        <v>45032</v>
      </c>
      <c r="AC1808" t="str">
        <f t="shared" si="312"/>
        <v>Unaudited</v>
      </c>
    </row>
    <row r="1809" spans="1:29" x14ac:dyDescent="0.25">
      <c r="A1809" t="s">
        <v>420</v>
      </c>
      <c r="B1809" t="s">
        <v>1385</v>
      </c>
      <c r="C1809" t="s">
        <v>1386</v>
      </c>
      <c r="D1809">
        <v>1900</v>
      </c>
      <c r="E1809" s="958">
        <v>1</v>
      </c>
      <c r="F1809" t="s">
        <v>1031</v>
      </c>
      <c r="G1809" s="958" t="s">
        <v>1384</v>
      </c>
      <c r="H1809" t="s">
        <v>383</v>
      </c>
      <c r="I1809" s="938" t="s">
        <v>488</v>
      </c>
      <c r="J1809" s="938" t="s">
        <v>444</v>
      </c>
      <c r="K1809" s="938" t="s">
        <v>6</v>
      </c>
      <c r="L1809" s="938" t="s">
        <v>165</v>
      </c>
      <c r="M1809" s="963" t="s">
        <v>461</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HUM_ASR_FY_2022</v>
      </c>
      <c r="AB1809" s="958">
        <f t="shared" si="311"/>
        <v>45032</v>
      </c>
      <c r="AC1809" t="str">
        <f t="shared" si="312"/>
        <v>Unaudited</v>
      </c>
    </row>
    <row r="1810" spans="1:29" x14ac:dyDescent="0.25">
      <c r="A1810" t="s">
        <v>420</v>
      </c>
      <c r="B1810" t="s">
        <v>1385</v>
      </c>
      <c r="C1810" t="s">
        <v>1386</v>
      </c>
      <c r="D1810">
        <v>1900</v>
      </c>
      <c r="E1810" s="958">
        <v>1</v>
      </c>
      <c r="F1810" t="s">
        <v>1031</v>
      </c>
      <c r="G1810" s="958" t="s">
        <v>1384</v>
      </c>
      <c r="H1810" t="s">
        <v>383</v>
      </c>
      <c r="I1810" s="938" t="s">
        <v>488</v>
      </c>
      <c r="J1810" s="938" t="s">
        <v>444</v>
      </c>
      <c r="K1810" s="938" t="s">
        <v>434</v>
      </c>
      <c r="L1810" s="946" t="s">
        <v>120</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HUM_ASR_FY_2022</v>
      </c>
      <c r="AB1810" s="958">
        <f t="shared" si="311"/>
        <v>45032</v>
      </c>
      <c r="AC1810" t="str">
        <f t="shared" si="312"/>
        <v>Unaudited</v>
      </c>
    </row>
    <row r="1811" spans="1:29" x14ac:dyDescent="0.25">
      <c r="A1811" t="s">
        <v>420</v>
      </c>
      <c r="B1811" t="s">
        <v>1385</v>
      </c>
      <c r="C1811" t="s">
        <v>1386</v>
      </c>
      <c r="D1811">
        <v>1900</v>
      </c>
      <c r="E1811" s="958">
        <v>1</v>
      </c>
      <c r="F1811" t="s">
        <v>1031</v>
      </c>
      <c r="G1811" s="958" t="s">
        <v>1384</v>
      </c>
      <c r="H1811" t="s">
        <v>383</v>
      </c>
      <c r="I1811" s="963" t="s">
        <v>488</v>
      </c>
      <c r="J1811" s="963" t="s">
        <v>444</v>
      </c>
      <c r="K1811" s="963" t="s">
        <v>434</v>
      </c>
      <c r="L1811" s="938" t="s">
        <v>943</v>
      </c>
      <c r="M1811" s="963" t="s">
        <v>935</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HUM_ASR_FY_2022</v>
      </c>
      <c r="AB1811" s="958">
        <f t="shared" si="311"/>
        <v>45032</v>
      </c>
      <c r="AC1811" t="str">
        <f t="shared" si="312"/>
        <v>Unaudited</v>
      </c>
    </row>
    <row r="1812" spans="1:29" x14ac:dyDescent="0.25">
      <c r="A1812" t="s">
        <v>420</v>
      </c>
      <c r="B1812" t="s">
        <v>1385</v>
      </c>
      <c r="C1812" t="s">
        <v>1386</v>
      </c>
      <c r="D1812">
        <v>1900</v>
      </c>
      <c r="E1812" s="958">
        <v>1</v>
      </c>
      <c r="F1812" t="s">
        <v>1031</v>
      </c>
      <c r="G1812" s="958" t="s">
        <v>1384</v>
      </c>
      <c r="H1812" t="s">
        <v>383</v>
      </c>
      <c r="I1812" s="938" t="s">
        <v>488</v>
      </c>
      <c r="J1812" s="938" t="s">
        <v>444</v>
      </c>
      <c r="K1812" s="938" t="s">
        <v>434</v>
      </c>
      <c r="L1812" s="944" t="s">
        <v>167</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HUM_ASR_FY_2022</v>
      </c>
      <c r="AB1812" s="958">
        <f t="shared" si="311"/>
        <v>45032</v>
      </c>
      <c r="AC1812" t="str">
        <f t="shared" si="312"/>
        <v>Unaudited</v>
      </c>
    </row>
    <row r="1813" spans="1:29" x14ac:dyDescent="0.25">
      <c r="A1813" t="s">
        <v>420</v>
      </c>
      <c r="B1813" t="s">
        <v>1385</v>
      </c>
      <c r="C1813" t="s">
        <v>1386</v>
      </c>
      <c r="D1813">
        <v>1900</v>
      </c>
      <c r="E1813" s="958">
        <v>1</v>
      </c>
      <c r="F1813" t="s">
        <v>1031</v>
      </c>
      <c r="G1813" s="958" t="s">
        <v>1384</v>
      </c>
      <c r="H1813" t="s">
        <v>383</v>
      </c>
      <c r="I1813" s="938" t="s">
        <v>488</v>
      </c>
      <c r="J1813" s="938" t="s">
        <v>444</v>
      </c>
      <c r="K1813" s="938" t="s">
        <v>434</v>
      </c>
      <c r="L1813" s="944" t="s">
        <v>168</v>
      </c>
      <c r="M1813" s="964" t="s">
        <v>329</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HUM_ASR_FY_2022</v>
      </c>
      <c r="AB1813" s="958">
        <f t="shared" si="311"/>
        <v>45032</v>
      </c>
      <c r="AC1813" t="str">
        <f t="shared" si="312"/>
        <v>Unaudited</v>
      </c>
    </row>
    <row r="1814" spans="1:29" x14ac:dyDescent="0.25">
      <c r="A1814" t="s">
        <v>420</v>
      </c>
      <c r="B1814" t="s">
        <v>1385</v>
      </c>
      <c r="C1814" t="s">
        <v>1386</v>
      </c>
      <c r="D1814">
        <v>1900</v>
      </c>
      <c r="E1814" s="958">
        <v>1</v>
      </c>
      <c r="F1814" t="s">
        <v>1031</v>
      </c>
      <c r="G1814" s="958" t="s">
        <v>1384</v>
      </c>
      <c r="H1814" t="s">
        <v>383</v>
      </c>
      <c r="I1814" s="938" t="s">
        <v>488</v>
      </c>
      <c r="J1814" s="938" t="s">
        <v>450</v>
      </c>
      <c r="K1814" s="938" t="s">
        <v>435</v>
      </c>
      <c r="L1814" s="948" t="s">
        <v>121</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HUM_ASR_FY_2022</v>
      </c>
      <c r="AB1814" s="958">
        <f t="shared" si="311"/>
        <v>45032</v>
      </c>
      <c r="AC1814" t="str">
        <f t="shared" si="312"/>
        <v>Unaudited</v>
      </c>
    </row>
    <row r="1815" spans="1:29" x14ac:dyDescent="0.25">
      <c r="A1815" t="s">
        <v>420</v>
      </c>
      <c r="B1815" t="s">
        <v>1385</v>
      </c>
      <c r="C1815" t="s">
        <v>1386</v>
      </c>
      <c r="D1815">
        <v>1900</v>
      </c>
      <c r="E1815" s="958">
        <v>1</v>
      </c>
      <c r="F1815" t="s">
        <v>1031</v>
      </c>
      <c r="G1815" s="958" t="s">
        <v>1384</v>
      </c>
      <c r="H1815" t="s">
        <v>383</v>
      </c>
      <c r="I1815" s="964" t="s">
        <v>488</v>
      </c>
      <c r="J1815" s="964" t="s">
        <v>450</v>
      </c>
      <c r="K1815" s="964" t="s">
        <v>435</v>
      </c>
      <c r="L1815" s="944" t="s">
        <v>122</v>
      </c>
      <c r="M1815" s="964" t="s">
        <v>97</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HUM_ASR_FY_2022</v>
      </c>
      <c r="AB1815" s="958">
        <f t="shared" si="311"/>
        <v>45032</v>
      </c>
      <c r="AC1815" t="str">
        <f t="shared" si="312"/>
        <v>Unaudited</v>
      </c>
    </row>
    <row r="1816" spans="1:29" x14ac:dyDescent="0.25">
      <c r="A1816" t="s">
        <v>420</v>
      </c>
      <c r="B1816" t="s">
        <v>1385</v>
      </c>
      <c r="C1816" t="s">
        <v>1386</v>
      </c>
      <c r="D1816">
        <v>1900</v>
      </c>
      <c r="E1816" s="958">
        <v>1</v>
      </c>
      <c r="F1816" t="s">
        <v>1031</v>
      </c>
      <c r="G1816" s="958" t="s">
        <v>1384</v>
      </c>
      <c r="H1816" t="s">
        <v>383</v>
      </c>
      <c r="I1816" s="938" t="s">
        <v>488</v>
      </c>
      <c r="J1816" s="938" t="s">
        <v>450</v>
      </c>
      <c r="K1816" s="938" t="s">
        <v>435</v>
      </c>
      <c r="L1816" s="938" t="s">
        <v>123</v>
      </c>
      <c r="M1816" s="963" t="s">
        <v>98</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HUM_ASR_FY_2022</v>
      </c>
      <c r="AB1816" s="958">
        <f t="shared" si="311"/>
        <v>45032</v>
      </c>
      <c r="AC1816" t="str">
        <f t="shared" si="312"/>
        <v>Unaudited</v>
      </c>
    </row>
    <row r="1817" spans="1:29" x14ac:dyDescent="0.25">
      <c r="A1817" t="s">
        <v>420</v>
      </c>
      <c r="B1817" t="s">
        <v>1385</v>
      </c>
      <c r="C1817" t="s">
        <v>1386</v>
      </c>
      <c r="D1817">
        <v>1900</v>
      </c>
      <c r="E1817" s="958">
        <v>1</v>
      </c>
      <c r="F1817" t="s">
        <v>1031</v>
      </c>
      <c r="G1817" s="958" t="s">
        <v>1384</v>
      </c>
      <c r="H1817" t="s">
        <v>383</v>
      </c>
      <c r="I1817" s="938" t="s">
        <v>488</v>
      </c>
      <c r="J1817" s="938" t="s">
        <v>450</v>
      </c>
      <c r="K1817" s="938" t="s">
        <v>435</v>
      </c>
      <c r="L1817" s="938" t="s">
        <v>124</v>
      </c>
      <c r="M1817" s="963" t="s">
        <v>99</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HUM_ASR_FY_2022</v>
      </c>
      <c r="AB1817" s="958">
        <f t="shared" si="311"/>
        <v>45032</v>
      </c>
      <c r="AC1817" t="str">
        <f t="shared" si="312"/>
        <v>Unaudited</v>
      </c>
    </row>
    <row r="1818" spans="1:29" x14ac:dyDescent="0.25">
      <c r="A1818" t="s">
        <v>420</v>
      </c>
      <c r="B1818" t="s">
        <v>1385</v>
      </c>
      <c r="C1818" t="s">
        <v>1386</v>
      </c>
      <c r="D1818">
        <v>1900</v>
      </c>
      <c r="E1818" s="958">
        <v>1</v>
      </c>
      <c r="F1818" t="s">
        <v>1031</v>
      </c>
      <c r="G1818" s="958" t="s">
        <v>1384</v>
      </c>
      <c r="H1818" t="s">
        <v>383</v>
      </c>
      <c r="I1818" s="938" t="s">
        <v>488</v>
      </c>
      <c r="J1818" s="938" t="s">
        <v>450</v>
      </c>
      <c r="K1818" s="938" t="s">
        <v>435</v>
      </c>
      <c r="L1818" s="938" t="s">
        <v>125</v>
      </c>
      <c r="M1818" s="963" t="s">
        <v>100</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HUM_ASR_FY_2022</v>
      </c>
      <c r="AB1818" s="958">
        <f t="shared" si="311"/>
        <v>45032</v>
      </c>
      <c r="AC1818" t="str">
        <f t="shared" si="312"/>
        <v>Unaudited</v>
      </c>
    </row>
    <row r="1819" spans="1:29" x14ac:dyDescent="0.25">
      <c r="A1819" t="s">
        <v>420</v>
      </c>
      <c r="B1819" t="s">
        <v>1385</v>
      </c>
      <c r="C1819" t="s">
        <v>1386</v>
      </c>
      <c r="D1819">
        <v>1900</v>
      </c>
      <c r="E1819" s="958">
        <v>1</v>
      </c>
      <c r="F1819" t="s">
        <v>1031</v>
      </c>
      <c r="G1819" s="958" t="s">
        <v>1384</v>
      </c>
      <c r="H1819" t="s">
        <v>383</v>
      </c>
      <c r="I1819" s="938" t="s">
        <v>488</v>
      </c>
      <c r="J1819" s="938" t="s">
        <v>450</v>
      </c>
      <c r="K1819" s="938" t="s">
        <v>435</v>
      </c>
      <c r="L1819" s="946" t="s">
        <v>126</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HUM_ASR_FY_2022</v>
      </c>
      <c r="AB1819" s="958">
        <f t="shared" si="311"/>
        <v>45032</v>
      </c>
      <c r="AC1819" t="str">
        <f t="shared" si="312"/>
        <v>Unaudited</v>
      </c>
    </row>
    <row r="1820" spans="1:29" x14ac:dyDescent="0.25">
      <c r="A1820" t="s">
        <v>420</v>
      </c>
      <c r="B1820" t="s">
        <v>1385</v>
      </c>
      <c r="C1820" t="s">
        <v>1386</v>
      </c>
      <c r="D1820">
        <v>1900</v>
      </c>
      <c r="E1820" s="958">
        <v>1</v>
      </c>
      <c r="F1820" t="s">
        <v>1031</v>
      </c>
      <c r="G1820" s="958" t="s">
        <v>1384</v>
      </c>
      <c r="H1820" t="s">
        <v>383</v>
      </c>
      <c r="I1820" s="963" t="s">
        <v>488</v>
      </c>
      <c r="J1820" s="963" t="s">
        <v>436</v>
      </c>
      <c r="K1820" s="963" t="s">
        <v>436</v>
      </c>
      <c r="L1820" s="938" t="s">
        <v>128</v>
      </c>
      <c r="M1820" s="963" t="s">
        <v>326</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HUM_ASR_FY_2022</v>
      </c>
      <c r="AB1820" s="958">
        <f t="shared" si="311"/>
        <v>45032</v>
      </c>
      <c r="AC1820" t="str">
        <f t="shared" si="312"/>
        <v>Unaudited</v>
      </c>
    </row>
    <row r="1821" spans="1:29" x14ac:dyDescent="0.25">
      <c r="A1821" t="s">
        <v>420</v>
      </c>
      <c r="B1821" t="s">
        <v>1385</v>
      </c>
      <c r="C1821" t="s">
        <v>1386</v>
      </c>
      <c r="D1821">
        <v>1900</v>
      </c>
      <c r="E1821" s="958">
        <v>1</v>
      </c>
      <c r="F1821" t="s">
        <v>1031</v>
      </c>
      <c r="G1821" s="958" t="s">
        <v>1384</v>
      </c>
      <c r="H1821" t="s">
        <v>383</v>
      </c>
      <c r="I1821" s="938" t="s">
        <v>488</v>
      </c>
      <c r="J1821" s="938" t="s">
        <v>436</v>
      </c>
      <c r="K1821" s="938" t="s">
        <v>436</v>
      </c>
      <c r="L1821" s="938" t="s">
        <v>129</v>
      </c>
      <c r="M1821" s="963" t="s">
        <v>325</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HUM_ASR_FY_2022</v>
      </c>
      <c r="AB1821" s="958">
        <f t="shared" si="311"/>
        <v>45032</v>
      </c>
      <c r="AC1821" t="str">
        <f t="shared" si="312"/>
        <v>Unaudited</v>
      </c>
    </row>
    <row r="1822" spans="1:29" ht="30" x14ac:dyDescent="0.25">
      <c r="A1822" t="s">
        <v>420</v>
      </c>
      <c r="B1822" t="s">
        <v>1385</v>
      </c>
      <c r="C1822" t="s">
        <v>1386</v>
      </c>
      <c r="D1822">
        <v>1900</v>
      </c>
      <c r="E1822" s="958">
        <v>1</v>
      </c>
      <c r="F1822" t="s">
        <v>1031</v>
      </c>
      <c r="G1822" s="958" t="s">
        <v>1384</v>
      </c>
      <c r="H1822" t="s">
        <v>383</v>
      </c>
      <c r="I1822" s="938" t="s">
        <v>488</v>
      </c>
      <c r="J1822" s="938" t="s">
        <v>436</v>
      </c>
      <c r="K1822" s="938" t="s">
        <v>436</v>
      </c>
      <c r="L1822" s="938" t="s">
        <v>130</v>
      </c>
      <c r="M1822" s="963" t="s">
        <v>179</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HUM_ASR_FY_2022</v>
      </c>
      <c r="AB1822" s="958">
        <f t="shared" si="311"/>
        <v>45032</v>
      </c>
      <c r="AC1822" t="str">
        <f t="shared" si="312"/>
        <v>Unaudited</v>
      </c>
    </row>
    <row r="1823" spans="1:29" x14ac:dyDescent="0.25">
      <c r="A1823" t="s">
        <v>420</v>
      </c>
      <c r="B1823" t="s">
        <v>1385</v>
      </c>
      <c r="C1823" t="s">
        <v>1386</v>
      </c>
      <c r="D1823">
        <v>1900</v>
      </c>
      <c r="E1823" s="958">
        <v>1</v>
      </c>
      <c r="F1823" t="s">
        <v>1031</v>
      </c>
      <c r="G1823" s="958" t="s">
        <v>1384</v>
      </c>
      <c r="H1823" t="s">
        <v>383</v>
      </c>
      <c r="I1823" s="938" t="s">
        <v>488</v>
      </c>
      <c r="J1823" s="938" t="s">
        <v>436</v>
      </c>
      <c r="K1823" s="938" t="s">
        <v>436</v>
      </c>
      <c r="L1823" s="938" t="s">
        <v>131</v>
      </c>
      <c r="M1823" s="963" t="s">
        <v>494</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HUM_ASR_FY_2022</v>
      </c>
      <c r="AB1823" s="958">
        <f t="shared" si="311"/>
        <v>45032</v>
      </c>
      <c r="AC1823" t="str">
        <f t="shared" si="312"/>
        <v>Unaudited</v>
      </c>
    </row>
    <row r="1824" spans="1:29" x14ac:dyDescent="0.25">
      <c r="A1824" t="s">
        <v>420</v>
      </c>
      <c r="B1824" t="s">
        <v>1385</v>
      </c>
      <c r="C1824" t="s">
        <v>1386</v>
      </c>
      <c r="D1824">
        <v>1900</v>
      </c>
      <c r="E1824" s="958">
        <v>1</v>
      </c>
      <c r="F1824" t="s">
        <v>1031</v>
      </c>
      <c r="G1824" s="958" t="s">
        <v>1384</v>
      </c>
      <c r="H1824" t="s">
        <v>383</v>
      </c>
      <c r="I1824" s="938" t="s">
        <v>488</v>
      </c>
      <c r="J1824" s="938" t="s">
        <v>436</v>
      </c>
      <c r="K1824" s="938" t="s">
        <v>436</v>
      </c>
      <c r="L1824" s="946" t="s">
        <v>132</v>
      </c>
      <c r="M1824" s="961" t="s">
        <v>495</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HUM_ASR_FY_2022</v>
      </c>
      <c r="AB1824" s="958">
        <f t="shared" si="311"/>
        <v>45032</v>
      </c>
      <c r="AC1824" t="str">
        <f t="shared" si="312"/>
        <v>Unaudited</v>
      </c>
    </row>
    <row r="1825" spans="1:29" x14ac:dyDescent="0.25">
      <c r="A1825" t="s">
        <v>420</v>
      </c>
      <c r="B1825" t="s">
        <v>1385</v>
      </c>
      <c r="C1825" t="s">
        <v>1386</v>
      </c>
      <c r="D1825">
        <v>1900</v>
      </c>
      <c r="E1825" s="958">
        <v>1</v>
      </c>
      <c r="F1825" t="s">
        <v>1031</v>
      </c>
      <c r="G1825" s="958" t="s">
        <v>1384</v>
      </c>
      <c r="H1825" t="s">
        <v>383</v>
      </c>
      <c r="I1825" s="963" t="s">
        <v>488</v>
      </c>
      <c r="J1825" s="963" t="s">
        <v>436</v>
      </c>
      <c r="K1825" s="963" t="s">
        <v>436</v>
      </c>
      <c r="L1825" s="938" t="s">
        <v>133</v>
      </c>
      <c r="M1825" s="963" t="s">
        <v>496</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HUM_ASR_FY_2022</v>
      </c>
      <c r="AB1825" s="958">
        <f t="shared" si="311"/>
        <v>45032</v>
      </c>
      <c r="AC1825" t="str">
        <f t="shared" si="312"/>
        <v>Unaudited</v>
      </c>
    </row>
    <row r="1826" spans="1:29" x14ac:dyDescent="0.25">
      <c r="A1826" t="s">
        <v>420</v>
      </c>
      <c r="B1826" t="s">
        <v>1385</v>
      </c>
      <c r="C1826" t="s">
        <v>1386</v>
      </c>
      <c r="D1826">
        <v>1900</v>
      </c>
      <c r="E1826" s="958">
        <v>1</v>
      </c>
      <c r="F1826" t="s">
        <v>1031</v>
      </c>
      <c r="G1826" s="958" t="s">
        <v>1384</v>
      </c>
      <c r="H1826" t="s">
        <v>383</v>
      </c>
      <c r="I1826" s="938" t="s">
        <v>489</v>
      </c>
      <c r="J1826" s="938" t="s">
        <v>26</v>
      </c>
      <c r="K1826" s="938" t="s">
        <v>26</v>
      </c>
      <c r="L1826" s="938" t="s">
        <v>269</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653974.96578690817</v>
      </c>
      <c r="AA1826" t="str">
        <f t="shared" si="310"/>
        <v>HUM_ASR_FY_2022</v>
      </c>
      <c r="AB1826" s="958">
        <f t="shared" si="311"/>
        <v>45032</v>
      </c>
      <c r="AC1826" t="str">
        <f t="shared" si="312"/>
        <v>Unaudited</v>
      </c>
    </row>
    <row r="1827" spans="1:29" x14ac:dyDescent="0.25">
      <c r="A1827" t="s">
        <v>420</v>
      </c>
      <c r="B1827" t="s">
        <v>1385</v>
      </c>
      <c r="C1827" t="s">
        <v>1386</v>
      </c>
      <c r="D1827">
        <v>1900</v>
      </c>
      <c r="E1827" s="958">
        <v>1</v>
      </c>
      <c r="F1827" t="s">
        <v>438</v>
      </c>
      <c r="G1827" s="958">
        <v>91</v>
      </c>
      <c r="H1827" t="s">
        <v>384</v>
      </c>
      <c r="I1827" s="938" t="s">
        <v>432</v>
      </c>
      <c r="J1827" s="938" t="s">
        <v>432</v>
      </c>
      <c r="K1827" s="938" t="s">
        <v>432</v>
      </c>
      <c r="L1827" s="938"/>
      <c r="M1827" s="963" t="s">
        <v>432</v>
      </c>
      <c r="N1827" s="679">
        <f t="shared" ca="1" si="313"/>
        <v>93925.049539170504</v>
      </c>
      <c r="O1827" s="679">
        <f t="shared" ca="1" si="314"/>
        <v>71667.879032258075</v>
      </c>
      <c r="P1827" s="679">
        <f t="shared" ca="1" si="314"/>
        <v>3734.9815668202764</v>
      </c>
      <c r="Q1827" s="679">
        <f t="shared" ca="1" si="314"/>
        <v>6854.2039170506814</v>
      </c>
      <c r="R1827" s="679">
        <f t="shared" ca="1" si="314"/>
        <v>2492.3225806451615</v>
      </c>
      <c r="S1827" s="679">
        <f t="shared" ca="1" si="314"/>
        <v>2785.9389400921664</v>
      </c>
      <c r="T1827" s="679">
        <f t="shared" ca="1" si="314"/>
        <v>533</v>
      </c>
      <c r="U1827" s="679">
        <f t="shared" ca="1" si="314"/>
        <v>20.70967741935484</v>
      </c>
      <c r="V1827" s="679">
        <f t="shared" ca="1" si="314"/>
        <v>158</v>
      </c>
      <c r="W1827" s="679">
        <f t="shared" ca="1" si="306"/>
        <v>11</v>
      </c>
      <c r="X1827" s="679">
        <f t="shared" ca="1" si="314"/>
        <v>5011.0138248847934</v>
      </c>
      <c r="Y1827" s="679">
        <f t="shared" ca="1" si="314"/>
        <v>656</v>
      </c>
      <c r="Z1827" s="679">
        <f t="shared" ca="1" si="314"/>
        <v>0</v>
      </c>
      <c r="AA1827" t="str">
        <f t="shared" si="310"/>
        <v>HUM_ASR_FY_2022</v>
      </c>
      <c r="AB1827" s="958">
        <f t="shared" si="311"/>
        <v>45032</v>
      </c>
      <c r="AC1827" t="str">
        <f t="shared" si="312"/>
        <v>Unaudited</v>
      </c>
    </row>
    <row r="1828" spans="1:29" x14ac:dyDescent="0.25">
      <c r="A1828" t="s">
        <v>420</v>
      </c>
      <c r="B1828" t="s">
        <v>1385</v>
      </c>
      <c r="C1828" t="s">
        <v>1386</v>
      </c>
      <c r="D1828">
        <v>1900</v>
      </c>
      <c r="E1828" s="958">
        <v>1</v>
      </c>
      <c r="F1828" t="s">
        <v>438</v>
      </c>
      <c r="G1828" s="958">
        <v>91</v>
      </c>
      <c r="H1828" t="s">
        <v>384</v>
      </c>
      <c r="I1828" s="938" t="s">
        <v>487</v>
      </c>
      <c r="J1828" s="938" t="s">
        <v>12</v>
      </c>
      <c r="K1828" s="938" t="s">
        <v>12</v>
      </c>
      <c r="L1828" s="938">
        <v>1.1000000000000001</v>
      </c>
      <c r="M1828" s="963" t="s">
        <v>12</v>
      </c>
      <c r="N1828" s="679">
        <f t="shared" ca="1" si="313"/>
        <v>34746114.769999996</v>
      </c>
      <c r="O1828" s="679">
        <f t="shared" ca="1" si="314"/>
        <v>15595049.140000004</v>
      </c>
      <c r="P1828" s="679">
        <f t="shared" ca="1" si="314"/>
        <v>2249773.4499999993</v>
      </c>
      <c r="Q1828" s="679">
        <f t="shared" ca="1" si="314"/>
        <v>8486149.2699999977</v>
      </c>
      <c r="R1828" s="679">
        <f t="shared" ca="1" si="314"/>
        <v>4215710.9600000009</v>
      </c>
      <c r="S1828" s="679">
        <f t="shared" ca="1" si="314"/>
        <v>634269.98999999987</v>
      </c>
      <c r="T1828" s="679">
        <f t="shared" ca="1" si="314"/>
        <v>284142.8</v>
      </c>
      <c r="U1828" s="679">
        <f t="shared" ca="1" si="314"/>
        <v>3169.9</v>
      </c>
      <c r="V1828" s="679">
        <f t="shared" ca="1" si="314"/>
        <v>590063.65000000014</v>
      </c>
      <c r="W1828" s="679">
        <f t="shared" ca="1" si="306"/>
        <v>309004.19</v>
      </c>
      <c r="X1828" s="679">
        <f t="shared" ca="1" si="314"/>
        <v>654364.95999999985</v>
      </c>
      <c r="Y1828" s="679">
        <f t="shared" ca="1" si="314"/>
        <v>1724416.4599999995</v>
      </c>
      <c r="Z1828" s="679">
        <f t="shared" ca="1" si="314"/>
        <v>0</v>
      </c>
      <c r="AA1828" t="str">
        <f t="shared" si="310"/>
        <v>HUM_ASR_FY_2022</v>
      </c>
      <c r="AB1828" s="958">
        <f t="shared" si="311"/>
        <v>45032</v>
      </c>
      <c r="AC1828" t="str">
        <f t="shared" si="312"/>
        <v>Unaudited</v>
      </c>
    </row>
    <row r="1829" spans="1:29" x14ac:dyDescent="0.25">
      <c r="A1829" t="s">
        <v>420</v>
      </c>
      <c r="B1829" t="s">
        <v>1385</v>
      </c>
      <c r="C1829" t="s">
        <v>1386</v>
      </c>
      <c r="D1829">
        <v>1900</v>
      </c>
      <c r="E1829" s="958">
        <v>1</v>
      </c>
      <c r="F1829" t="s">
        <v>438</v>
      </c>
      <c r="G1829" s="958">
        <v>91</v>
      </c>
      <c r="H1829" t="s">
        <v>384</v>
      </c>
      <c r="I1829" s="938" t="s">
        <v>487</v>
      </c>
      <c r="J1829" s="938" t="s">
        <v>12</v>
      </c>
      <c r="K1829" s="938" t="s">
        <v>1328</v>
      </c>
      <c r="L1829" s="946" t="s">
        <v>1319</v>
      </c>
      <c r="M1829" s="961" t="s">
        <v>1328</v>
      </c>
      <c r="N1829" s="679">
        <f t="shared" ca="1" si="313"/>
        <v>54262.346089877392</v>
      </c>
      <c r="O1829" s="679">
        <f t="shared" ca="1" si="314"/>
        <v>41403.941490113786</v>
      </c>
      <c r="P1829" s="679">
        <f t="shared" ca="1" si="314"/>
        <v>2157.7722174486939</v>
      </c>
      <c r="Q1829" s="679">
        <f t="shared" ca="1" si="314"/>
        <v>3959.8082401062734</v>
      </c>
      <c r="R1829" s="679">
        <f t="shared" ca="1" si="314"/>
        <v>1439.8637115669972</v>
      </c>
      <c r="S1829" s="679">
        <f t="shared" ca="1" si="314"/>
        <v>1609.4916499299022</v>
      </c>
      <c r="T1829" s="679">
        <f t="shared" ca="1" si="314"/>
        <v>307.92456972666366</v>
      </c>
      <c r="U1829" s="679">
        <f t="shared" ca="1" si="314"/>
        <v>11.964387445652612</v>
      </c>
      <c r="V1829" s="679">
        <f t="shared" ca="1" si="314"/>
        <v>91.279703596271773</v>
      </c>
      <c r="W1829" s="679">
        <f t="shared" ca="1" si="306"/>
        <v>6.3549160731581624</v>
      </c>
      <c r="X1829" s="679">
        <f t="shared" ca="1" si="314"/>
        <v>2894.9611180525576</v>
      </c>
      <c r="Y1829" s="679">
        <f t="shared" ca="1" si="314"/>
        <v>378.98408581743223</v>
      </c>
      <c r="Z1829" s="679">
        <f t="shared" ca="1" si="314"/>
        <v>0</v>
      </c>
      <c r="AA1829" t="str">
        <f t="shared" si="310"/>
        <v>HUM_ASR_FY_2022</v>
      </c>
      <c r="AB1829" s="958">
        <f t="shared" si="311"/>
        <v>45032</v>
      </c>
      <c r="AC1829" t="str">
        <f t="shared" si="312"/>
        <v>Unaudited</v>
      </c>
    </row>
    <row r="1830" spans="1:29" x14ac:dyDescent="0.25">
      <c r="A1830" t="s">
        <v>420</v>
      </c>
      <c r="B1830" t="s">
        <v>1385</v>
      </c>
      <c r="C1830" t="s">
        <v>1386</v>
      </c>
      <c r="D1830">
        <v>1900</v>
      </c>
      <c r="E1830" s="958">
        <v>1</v>
      </c>
      <c r="F1830" t="s">
        <v>438</v>
      </c>
      <c r="G1830" s="958">
        <v>91</v>
      </c>
      <c r="H1830" t="s">
        <v>384</v>
      </c>
      <c r="I1830" s="963" t="s">
        <v>487</v>
      </c>
      <c r="J1830" s="963" t="s">
        <v>490</v>
      </c>
      <c r="K1830" s="963" t="s">
        <v>491</v>
      </c>
      <c r="L1830" s="938" t="s">
        <v>63</v>
      </c>
      <c r="M1830" s="963" t="s">
        <v>343</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HUM_ASR_FY_2022</v>
      </c>
      <c r="AB1830" s="958">
        <f t="shared" si="311"/>
        <v>45032</v>
      </c>
      <c r="AC1830" t="str">
        <f t="shared" si="312"/>
        <v>Unaudited</v>
      </c>
    </row>
    <row r="1831" spans="1:29" x14ac:dyDescent="0.25">
      <c r="A1831" t="s">
        <v>420</v>
      </c>
      <c r="B1831" t="s">
        <v>1385</v>
      </c>
      <c r="C1831" t="s">
        <v>1386</v>
      </c>
      <c r="D1831">
        <v>1900</v>
      </c>
      <c r="E1831" s="958">
        <v>1</v>
      </c>
      <c r="F1831" t="s">
        <v>438</v>
      </c>
      <c r="G1831" s="958">
        <v>91</v>
      </c>
      <c r="H1831" t="s">
        <v>384</v>
      </c>
      <c r="I1831" s="938" t="s">
        <v>487</v>
      </c>
      <c r="J1831" s="938" t="s">
        <v>490</v>
      </c>
      <c r="K1831" s="938" t="s">
        <v>1019</v>
      </c>
      <c r="L1831" s="938" t="s">
        <v>915</v>
      </c>
      <c r="M1831" s="963" t="s">
        <v>916</v>
      </c>
      <c r="N1831" s="679">
        <f t="shared" ca="1" si="313"/>
        <v>741241.89999999863</v>
      </c>
      <c r="O1831" s="679">
        <f t="shared" ca="1" si="314"/>
        <v>665392.10999999871</v>
      </c>
      <c r="P1831" s="679">
        <f t="shared" ca="1" si="314"/>
        <v>58610.090000000004</v>
      </c>
      <c r="Q1831" s="679">
        <f t="shared" ca="1" si="314"/>
        <v>6895.880000000001</v>
      </c>
      <c r="R1831" s="679">
        <f t="shared" ca="1" si="314"/>
        <v>10343.820000000002</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HUM_ASR_FY_2022</v>
      </c>
      <c r="AB1831" s="958">
        <f t="shared" si="311"/>
        <v>45032</v>
      </c>
      <c r="AC1831" t="str">
        <f t="shared" si="312"/>
        <v>Unaudited</v>
      </c>
    </row>
    <row r="1832" spans="1:29" x14ac:dyDescent="0.25">
      <c r="A1832" t="s">
        <v>420</v>
      </c>
      <c r="B1832" t="s">
        <v>1385</v>
      </c>
      <c r="C1832" t="s">
        <v>1386</v>
      </c>
      <c r="D1832">
        <v>1900</v>
      </c>
      <c r="E1832" s="958">
        <v>1</v>
      </c>
      <c r="F1832" t="s">
        <v>438</v>
      </c>
      <c r="G1832" s="958">
        <v>91</v>
      </c>
      <c r="H1832" t="s">
        <v>384</v>
      </c>
      <c r="I1832" s="938" t="s">
        <v>487</v>
      </c>
      <c r="J1832" s="938" t="s">
        <v>13</v>
      </c>
      <c r="K1832" s="938" t="s">
        <v>492</v>
      </c>
      <c r="L1832" s="938" t="s">
        <v>94</v>
      </c>
      <c r="M1832" s="963" t="s">
        <v>146</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HUM_ASR_FY_2022</v>
      </c>
      <c r="AB1832" s="958">
        <f t="shared" si="311"/>
        <v>45032</v>
      </c>
      <c r="AC1832" t="str">
        <f t="shared" si="312"/>
        <v>Unaudited</v>
      </c>
    </row>
    <row r="1833" spans="1:29" x14ac:dyDescent="0.25">
      <c r="A1833" t="s">
        <v>420</v>
      </c>
      <c r="B1833" t="s">
        <v>1385</v>
      </c>
      <c r="C1833" t="s">
        <v>1386</v>
      </c>
      <c r="D1833">
        <v>1900</v>
      </c>
      <c r="E1833" s="958">
        <v>1</v>
      </c>
      <c r="F1833" t="s">
        <v>438</v>
      </c>
      <c r="G1833" s="958">
        <v>91</v>
      </c>
      <c r="H1833" t="s">
        <v>384</v>
      </c>
      <c r="I1833" s="938" t="s">
        <v>487</v>
      </c>
      <c r="J1833" s="938" t="s">
        <v>13</v>
      </c>
      <c r="K1833" s="938" t="s">
        <v>13</v>
      </c>
      <c r="L1833" s="938" t="s">
        <v>35</v>
      </c>
      <c r="M1833" s="963" t="s">
        <v>13</v>
      </c>
      <c r="N1833" s="679">
        <f t="shared" ca="1" si="313"/>
        <v>9071.5346389713668</v>
      </c>
      <c r="O1833" s="679">
        <f t="shared" ca="1" si="314"/>
        <v>6921.8770746733053</v>
      </c>
      <c r="P1833" s="679">
        <f t="shared" ca="1" si="314"/>
        <v>360.73459450452066</v>
      </c>
      <c r="Q1833" s="679">
        <f t="shared" ca="1" si="314"/>
        <v>661.99750291499936</v>
      </c>
      <c r="R1833" s="679">
        <f t="shared" ca="1" si="314"/>
        <v>240.71523765749154</v>
      </c>
      <c r="S1833" s="679">
        <f t="shared" ca="1" si="314"/>
        <v>269.07349765693255</v>
      </c>
      <c r="T1833" s="679">
        <f t="shared" ca="1" si="314"/>
        <v>51.478577720156508</v>
      </c>
      <c r="U1833" s="679">
        <f t="shared" ca="1" si="314"/>
        <v>2.0001965076766011</v>
      </c>
      <c r="V1833" s="679">
        <f t="shared" ca="1" si="314"/>
        <v>15.260066190965718</v>
      </c>
      <c r="W1833" s="679">
        <f t="shared" ca="1" si="306"/>
        <v>1.0624096715229299</v>
      </c>
      <c r="X1833" s="679">
        <f t="shared" ca="1" si="314"/>
        <v>483.97723197206483</v>
      </c>
      <c r="Y1833" s="679">
        <f t="shared" ca="1" si="314"/>
        <v>63.358249501731088</v>
      </c>
      <c r="Z1833" s="679">
        <f t="shared" ca="1" si="314"/>
        <v>0</v>
      </c>
      <c r="AA1833" t="str">
        <f t="shared" si="310"/>
        <v>HUM_ASR_FY_2022</v>
      </c>
      <c r="AB1833" s="958">
        <f t="shared" si="311"/>
        <v>45032</v>
      </c>
      <c r="AC1833" t="str">
        <f t="shared" si="312"/>
        <v>Unaudited</v>
      </c>
    </row>
    <row r="1834" spans="1:29" x14ac:dyDescent="0.25">
      <c r="A1834" t="s">
        <v>420</v>
      </c>
      <c r="B1834" t="s">
        <v>1385</v>
      </c>
      <c r="C1834" t="s">
        <v>1386</v>
      </c>
      <c r="D1834">
        <v>1900</v>
      </c>
      <c r="E1834" s="958">
        <v>1</v>
      </c>
      <c r="F1834" t="s">
        <v>438</v>
      </c>
      <c r="G1834" s="958">
        <v>91</v>
      </c>
      <c r="H1834" t="s">
        <v>384</v>
      </c>
      <c r="I1834" s="938" t="s">
        <v>488</v>
      </c>
      <c r="J1834" s="938" t="s">
        <v>444</v>
      </c>
      <c r="K1834" s="938" t="s">
        <v>0</v>
      </c>
      <c r="L1834" s="938">
        <v>2.1</v>
      </c>
      <c r="M1834" s="963" t="s">
        <v>147</v>
      </c>
      <c r="N1834" s="679">
        <f t="shared" ca="1" si="313"/>
        <v>4146616.65</v>
      </c>
      <c r="O1834" s="679">
        <f t="shared" ca="1" si="314"/>
        <v>1866335.6000000003</v>
      </c>
      <c r="P1834" s="679">
        <f t="shared" ca="1" si="314"/>
        <v>120768.97</v>
      </c>
      <c r="Q1834" s="679">
        <f t="shared" ca="1" si="314"/>
        <v>1287828.3899999999</v>
      </c>
      <c r="R1834" s="679">
        <f t="shared" ca="1" si="314"/>
        <v>526703.69000000006</v>
      </c>
      <c r="S1834" s="679">
        <f t="shared" ca="1" si="314"/>
        <v>-11174.02</v>
      </c>
      <c r="T1834" s="679">
        <f t="shared" ca="1" si="314"/>
        <v>7407.39</v>
      </c>
      <c r="U1834" s="679">
        <f t="shared" ca="1" si="314"/>
        <v>0</v>
      </c>
      <c r="V1834" s="679">
        <f t="shared" ca="1" si="314"/>
        <v>0</v>
      </c>
      <c r="W1834" s="679">
        <f t="shared" ca="1" si="306"/>
        <v>5045.8999999999996</v>
      </c>
      <c r="X1834" s="679">
        <f t="shared" ca="1" si="314"/>
        <v>-10141.18</v>
      </c>
      <c r="Y1834" s="679">
        <f t="shared" ca="1" si="314"/>
        <v>353841.91</v>
      </c>
      <c r="Z1834" s="679">
        <f t="shared" ca="1" si="314"/>
        <v>0</v>
      </c>
      <c r="AA1834" t="str">
        <f t="shared" si="310"/>
        <v>HUM_ASR_FY_2022</v>
      </c>
      <c r="AB1834" s="958">
        <f t="shared" si="311"/>
        <v>45032</v>
      </c>
      <c r="AC1834" t="str">
        <f t="shared" si="312"/>
        <v>Unaudited</v>
      </c>
    </row>
    <row r="1835" spans="1:29" ht="30" x14ac:dyDescent="0.25">
      <c r="A1835" t="s">
        <v>420</v>
      </c>
      <c r="B1835" t="s">
        <v>1385</v>
      </c>
      <c r="C1835" t="s">
        <v>1386</v>
      </c>
      <c r="D1835">
        <v>1900</v>
      </c>
      <c r="E1835" s="958">
        <v>1</v>
      </c>
      <c r="F1835" t="s">
        <v>438</v>
      </c>
      <c r="G1835" s="958">
        <v>91</v>
      </c>
      <c r="H1835" t="s">
        <v>384</v>
      </c>
      <c r="I1835" s="938" t="s">
        <v>488</v>
      </c>
      <c r="J1835" s="938" t="s">
        <v>444</v>
      </c>
      <c r="K1835" s="938" t="s">
        <v>0</v>
      </c>
      <c r="L1835" s="938">
        <v>2.2000000000000002</v>
      </c>
      <c r="M1835" s="963" t="s">
        <v>148</v>
      </c>
      <c r="N1835" s="679">
        <f t="shared" ca="1" si="313"/>
        <v>23504.702921225846</v>
      </c>
      <c r="O1835" s="679">
        <f t="shared" ca="1" si="314"/>
        <v>10579.146212927062</v>
      </c>
      <c r="P1835" s="679">
        <f t="shared" ca="1" si="314"/>
        <v>684.56744414809521</v>
      </c>
      <c r="Q1835" s="679">
        <f t="shared" ca="1" si="314"/>
        <v>7299.9329997072618</v>
      </c>
      <c r="R1835" s="679">
        <f t="shared" ca="1" si="314"/>
        <v>2985.5698768207653</v>
      </c>
      <c r="S1835" s="679">
        <f t="shared" ca="1" si="314"/>
        <v>-63.338871833217581</v>
      </c>
      <c r="T1835" s="679">
        <f t="shared" ca="1" si="314"/>
        <v>41.988087172625214</v>
      </c>
      <c r="U1835" s="679">
        <f t="shared" ca="1" si="314"/>
        <v>0</v>
      </c>
      <c r="V1835" s="679">
        <f t="shared" ca="1" si="314"/>
        <v>0</v>
      </c>
      <c r="W1835" s="679">
        <f t="shared" ca="1" si="306"/>
        <v>28.602205238869498</v>
      </c>
      <c r="X1835" s="679">
        <f t="shared" ca="1" si="314"/>
        <v>-57.484316321036601</v>
      </c>
      <c r="Y1835" s="679">
        <f t="shared" ca="1" si="314"/>
        <v>2005.7192833654233</v>
      </c>
      <c r="Z1835" s="679">
        <f t="shared" ca="1" si="314"/>
        <v>0</v>
      </c>
      <c r="AA1835" t="str">
        <f t="shared" si="310"/>
        <v>HUM_ASR_FY_2022</v>
      </c>
      <c r="AB1835" s="958">
        <f t="shared" si="311"/>
        <v>45032</v>
      </c>
      <c r="AC1835" t="str">
        <f t="shared" si="312"/>
        <v>Unaudited</v>
      </c>
    </row>
    <row r="1836" spans="1:29" x14ac:dyDescent="0.25">
      <c r="A1836" t="s">
        <v>420</v>
      </c>
      <c r="B1836" t="s">
        <v>1385</v>
      </c>
      <c r="C1836" t="s">
        <v>1386</v>
      </c>
      <c r="D1836">
        <v>1900</v>
      </c>
      <c r="E1836" s="958">
        <v>1</v>
      </c>
      <c r="F1836" t="s">
        <v>438</v>
      </c>
      <c r="G1836" s="958">
        <v>91</v>
      </c>
      <c r="H1836" t="s">
        <v>384</v>
      </c>
      <c r="I1836" s="938" t="s">
        <v>488</v>
      </c>
      <c r="J1836" s="938" t="s">
        <v>444</v>
      </c>
      <c r="K1836" s="938" t="s">
        <v>0</v>
      </c>
      <c r="L1836" s="938">
        <v>2.2999999999999998</v>
      </c>
      <c r="M1836" s="963" t="s">
        <v>149</v>
      </c>
      <c r="N1836" s="679">
        <f t="shared" ca="1" si="313"/>
        <v>2444800.8300000015</v>
      </c>
      <c r="O1836" s="679">
        <f t="shared" ca="1" si="314"/>
        <v>1590531.0800000019</v>
      </c>
      <c r="P1836" s="679">
        <f t="shared" ca="1" si="314"/>
        <v>175097.84</v>
      </c>
      <c r="Q1836" s="679">
        <f t="shared" ca="1" si="314"/>
        <v>373792.16999999987</v>
      </c>
      <c r="R1836" s="679">
        <f t="shared" ca="1" si="314"/>
        <v>197684.84999999998</v>
      </c>
      <c r="S1836" s="679">
        <f t="shared" ca="1" si="314"/>
        <v>5515.76</v>
      </c>
      <c r="T1836" s="679">
        <f t="shared" ca="1" si="314"/>
        <v>14596.740000000002</v>
      </c>
      <c r="U1836" s="679">
        <f t="shared" ca="1" si="314"/>
        <v>221.79</v>
      </c>
      <c r="V1836" s="679">
        <f t="shared" ca="1" si="314"/>
        <v>13098.289999999999</v>
      </c>
      <c r="W1836" s="679">
        <f t="shared" ca="1" si="306"/>
        <v>158.38</v>
      </c>
      <c r="X1836" s="679">
        <f t="shared" ca="1" si="314"/>
        <v>10828.76</v>
      </c>
      <c r="Y1836" s="679">
        <f t="shared" ca="1" si="314"/>
        <v>63275.17</v>
      </c>
      <c r="Z1836" s="679">
        <f t="shared" ca="1" si="314"/>
        <v>0</v>
      </c>
      <c r="AA1836" t="str">
        <f t="shared" si="310"/>
        <v>HUM_ASR_FY_2022</v>
      </c>
      <c r="AB1836" s="958">
        <f t="shared" si="311"/>
        <v>45032</v>
      </c>
      <c r="AC1836" t="str">
        <f t="shared" si="312"/>
        <v>Unaudited</v>
      </c>
    </row>
    <row r="1837" spans="1:29" x14ac:dyDescent="0.25">
      <c r="A1837" t="s">
        <v>420</v>
      </c>
      <c r="B1837" t="s">
        <v>1385</v>
      </c>
      <c r="C1837" t="s">
        <v>1386</v>
      </c>
      <c r="D1837">
        <v>1900</v>
      </c>
      <c r="E1837" s="958">
        <v>1</v>
      </c>
      <c r="F1837" t="s">
        <v>438</v>
      </c>
      <c r="G1837" s="958">
        <v>91</v>
      </c>
      <c r="H1837" t="s">
        <v>384</v>
      </c>
      <c r="I1837" s="938" t="s">
        <v>488</v>
      </c>
      <c r="J1837" s="938" t="s">
        <v>444</v>
      </c>
      <c r="K1837" s="938" t="s">
        <v>0</v>
      </c>
      <c r="L1837" s="946">
        <v>2.4</v>
      </c>
      <c r="M1837" s="961" t="s">
        <v>150</v>
      </c>
      <c r="N1837" s="679">
        <f t="shared" ca="1" si="313"/>
        <v>881260.99999999977</v>
      </c>
      <c r="O1837" s="679">
        <f t="shared" ca="1" si="314"/>
        <v>64050.320000000014</v>
      </c>
      <c r="P1837" s="679">
        <f t="shared" ca="1" si="314"/>
        <v>9123.16</v>
      </c>
      <c r="Q1837" s="679">
        <f t="shared" ca="1" si="314"/>
        <v>402391.66999999993</v>
      </c>
      <c r="R1837" s="679">
        <f t="shared" ca="1" si="314"/>
        <v>69279.559999999983</v>
      </c>
      <c r="S1837" s="679">
        <f t="shared" ca="1" si="314"/>
        <v>182662.72999999992</v>
      </c>
      <c r="T1837" s="679">
        <f t="shared" ca="1" si="314"/>
        <v>0</v>
      </c>
      <c r="U1837" s="679">
        <f t="shared" ca="1" si="314"/>
        <v>0</v>
      </c>
      <c r="V1837" s="679">
        <f t="shared" ca="1" si="314"/>
        <v>0</v>
      </c>
      <c r="W1837" s="679">
        <f t="shared" ca="1" si="306"/>
        <v>386.38</v>
      </c>
      <c r="X1837" s="679">
        <f t="shared" ca="1" si="314"/>
        <v>68336.38</v>
      </c>
      <c r="Y1837" s="679">
        <f t="shared" ca="1" si="314"/>
        <v>85030.8</v>
      </c>
      <c r="Z1837" s="679">
        <f t="shared" ca="1" si="314"/>
        <v>0</v>
      </c>
      <c r="AA1837" t="str">
        <f t="shared" si="310"/>
        <v>HUM_ASR_FY_2022</v>
      </c>
      <c r="AB1837" s="958">
        <f t="shared" si="311"/>
        <v>45032</v>
      </c>
      <c r="AC1837" t="str">
        <f t="shared" si="312"/>
        <v>Unaudited</v>
      </c>
    </row>
    <row r="1838" spans="1:29" ht="30" x14ac:dyDescent="0.25">
      <c r="A1838" t="s">
        <v>420</v>
      </c>
      <c r="B1838" t="s">
        <v>1385</v>
      </c>
      <c r="C1838" t="s">
        <v>1386</v>
      </c>
      <c r="D1838">
        <v>1900</v>
      </c>
      <c r="E1838" s="958">
        <v>1</v>
      </c>
      <c r="F1838" t="s">
        <v>438</v>
      </c>
      <c r="G1838" s="958">
        <v>91</v>
      </c>
      <c r="H1838" t="s">
        <v>384</v>
      </c>
      <c r="I1838" s="963" t="s">
        <v>488</v>
      </c>
      <c r="J1838" s="963" t="s">
        <v>444</v>
      </c>
      <c r="K1838" s="963" t="s">
        <v>0</v>
      </c>
      <c r="L1838" s="938">
        <v>2.5</v>
      </c>
      <c r="M1838" s="963" t="s">
        <v>151</v>
      </c>
      <c r="N1838" s="679">
        <f t="shared" ca="1" si="313"/>
        <v>18853.465803688123</v>
      </c>
      <c r="O1838" s="679">
        <f t="shared" ca="1" si="314"/>
        <v>1370.2756820457071</v>
      </c>
      <c r="P1838" s="679">
        <f t="shared" ca="1" si="314"/>
        <v>195.17848297107824</v>
      </c>
      <c r="Q1838" s="679">
        <f t="shared" ca="1" si="314"/>
        <v>8608.6614408602636</v>
      </c>
      <c r="R1838" s="679">
        <f t="shared" ca="1" si="314"/>
        <v>1482.1486657806934</v>
      </c>
      <c r="S1838" s="679">
        <f t="shared" ca="1" si="314"/>
        <v>3907.8383517066072</v>
      </c>
      <c r="T1838" s="679">
        <f t="shared" ca="1" si="314"/>
        <v>0</v>
      </c>
      <c r="U1838" s="679">
        <f t="shared" ca="1" si="314"/>
        <v>0</v>
      </c>
      <c r="V1838" s="679">
        <f t="shared" ca="1" si="314"/>
        <v>0</v>
      </c>
      <c r="W1838" s="679">
        <f t="shared" ca="1" si="306"/>
        <v>8.2661119886492411</v>
      </c>
      <c r="X1838" s="679">
        <f t="shared" ca="1" si="314"/>
        <v>1461.9705211938772</v>
      </c>
      <c r="Y1838" s="679">
        <f t="shared" ca="1" si="314"/>
        <v>1819.1265471412494</v>
      </c>
      <c r="Z1838" s="679">
        <f t="shared" ca="1" si="314"/>
        <v>0</v>
      </c>
      <c r="AA1838" t="str">
        <f t="shared" si="310"/>
        <v>HUM_ASR_FY_2022</v>
      </c>
      <c r="AB1838" s="958">
        <f t="shared" si="311"/>
        <v>45032</v>
      </c>
      <c r="AC1838" t="str">
        <f t="shared" si="312"/>
        <v>Unaudited</v>
      </c>
    </row>
    <row r="1839" spans="1:29" x14ac:dyDescent="0.25">
      <c r="A1839" t="s">
        <v>420</v>
      </c>
      <c r="B1839" t="s">
        <v>1385</v>
      </c>
      <c r="C1839" t="s">
        <v>1386</v>
      </c>
      <c r="D1839">
        <v>1900</v>
      </c>
      <c r="E1839" s="958">
        <v>1</v>
      </c>
      <c r="F1839" t="s">
        <v>438</v>
      </c>
      <c r="G1839" s="958">
        <v>91</v>
      </c>
      <c r="H1839" t="s">
        <v>384</v>
      </c>
      <c r="I1839" s="938" t="s">
        <v>488</v>
      </c>
      <c r="J1839" s="938" t="s">
        <v>444</v>
      </c>
      <c r="K1839" s="938" t="s">
        <v>0</v>
      </c>
      <c r="L1839" s="938" t="s">
        <v>96</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HUM_ASR_FY_2022</v>
      </c>
      <c r="AB1839" s="958">
        <f t="shared" si="311"/>
        <v>45032</v>
      </c>
      <c r="AC1839" t="str">
        <f t="shared" si="312"/>
        <v>Unaudited</v>
      </c>
    </row>
    <row r="1840" spans="1:29" x14ac:dyDescent="0.25">
      <c r="A1840" t="s">
        <v>420</v>
      </c>
      <c r="B1840" t="s">
        <v>1385</v>
      </c>
      <c r="C1840" t="s">
        <v>1386</v>
      </c>
      <c r="D1840">
        <v>1900</v>
      </c>
      <c r="E1840" s="958">
        <v>1</v>
      </c>
      <c r="F1840" t="s">
        <v>438</v>
      </c>
      <c r="G1840" s="958">
        <v>91</v>
      </c>
      <c r="H1840" t="s">
        <v>384</v>
      </c>
      <c r="I1840" s="938" t="s">
        <v>488</v>
      </c>
      <c r="J1840" s="938" t="s">
        <v>444</v>
      </c>
      <c r="K1840" s="938" t="s">
        <v>0</v>
      </c>
      <c r="L1840" s="938" t="s">
        <v>152</v>
      </c>
      <c r="M1840" s="963" t="s">
        <v>451</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HUM_ASR_FY_2022</v>
      </c>
      <c r="AB1840" s="958">
        <f t="shared" si="311"/>
        <v>45032</v>
      </c>
      <c r="AC1840" t="str">
        <f t="shared" si="312"/>
        <v>Unaudited</v>
      </c>
    </row>
    <row r="1841" spans="1:29" x14ac:dyDescent="0.25">
      <c r="A1841" t="s">
        <v>420</v>
      </c>
      <c r="B1841" t="s">
        <v>1385</v>
      </c>
      <c r="C1841" t="s">
        <v>1386</v>
      </c>
      <c r="D1841">
        <v>1900</v>
      </c>
      <c r="E1841" s="958">
        <v>1</v>
      </c>
      <c r="F1841" t="s">
        <v>438</v>
      </c>
      <c r="G1841" s="958">
        <v>91</v>
      </c>
      <c r="H1841" t="s">
        <v>384</v>
      </c>
      <c r="I1841" s="938" t="s">
        <v>488</v>
      </c>
      <c r="J1841" s="938" t="s">
        <v>444</v>
      </c>
      <c r="K1841" s="938" t="s">
        <v>0</v>
      </c>
      <c r="L1841" s="938" t="s">
        <v>917</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HUM_ASR_FY_2022</v>
      </c>
      <c r="AB1841" s="958">
        <f t="shared" si="311"/>
        <v>45032</v>
      </c>
      <c r="AC1841" t="str">
        <f t="shared" si="312"/>
        <v>Unaudited</v>
      </c>
    </row>
    <row r="1842" spans="1:29" x14ac:dyDescent="0.25">
      <c r="A1842" t="s">
        <v>420</v>
      </c>
      <c r="B1842" t="s">
        <v>1385</v>
      </c>
      <c r="C1842" t="s">
        <v>1386</v>
      </c>
      <c r="D1842">
        <v>1900</v>
      </c>
      <c r="E1842" s="958">
        <v>1</v>
      </c>
      <c r="F1842" t="s">
        <v>438</v>
      </c>
      <c r="G1842" s="958">
        <v>91</v>
      </c>
      <c r="H1842" t="s">
        <v>384</v>
      </c>
      <c r="I1842" s="938" t="s">
        <v>488</v>
      </c>
      <c r="J1842" s="938" t="s">
        <v>444</v>
      </c>
      <c r="K1842" s="938" t="s">
        <v>53</v>
      </c>
      <c r="L1842" s="938">
        <v>3.1</v>
      </c>
      <c r="M1842" s="963" t="s">
        <v>33</v>
      </c>
      <c r="N1842" s="679">
        <f t="shared" ca="1" si="313"/>
        <v>5352046.3099999921</v>
      </c>
      <c r="O1842" s="679">
        <f t="shared" ca="1" si="318"/>
        <v>2922381.9799999897</v>
      </c>
      <c r="P1842" s="679">
        <f t="shared" ca="1" si="318"/>
        <v>288943.63000000053</v>
      </c>
      <c r="Q1842" s="679">
        <f t="shared" ca="1" si="318"/>
        <v>1172613.8800000011</v>
      </c>
      <c r="R1842" s="679">
        <f t="shared" ca="1" si="318"/>
        <v>369219.11000000022</v>
      </c>
      <c r="S1842" s="679">
        <f t="shared" ca="1" si="318"/>
        <v>72437.239999999991</v>
      </c>
      <c r="T1842" s="679">
        <f t="shared" ca="1" si="318"/>
        <v>27944.340000000007</v>
      </c>
      <c r="U1842" s="679">
        <f t="shared" ca="1" si="318"/>
        <v>208.07999999999998</v>
      </c>
      <c r="V1842" s="679">
        <f t="shared" ca="1" si="316"/>
        <v>29849.399999999998</v>
      </c>
      <c r="W1842" s="679">
        <f t="shared" ca="1" si="315"/>
        <v>1601.18</v>
      </c>
      <c r="X1842" s="679">
        <f t="shared" ca="1" si="317"/>
        <v>219777.83000000002</v>
      </c>
      <c r="Y1842" s="679">
        <f t="shared" ca="1" si="317"/>
        <v>247069.64000000054</v>
      </c>
      <c r="Z1842" s="679">
        <f t="shared" ca="1" si="317"/>
        <v>0</v>
      </c>
      <c r="AA1842" t="str">
        <f t="shared" si="310"/>
        <v>HUM_ASR_FY_2022</v>
      </c>
      <c r="AB1842" s="958">
        <f t="shared" si="311"/>
        <v>45032</v>
      </c>
      <c r="AC1842" t="str">
        <f t="shared" si="312"/>
        <v>Unaudited</v>
      </c>
    </row>
    <row r="1843" spans="1:29" x14ac:dyDescent="0.25">
      <c r="A1843" t="s">
        <v>420</v>
      </c>
      <c r="B1843" t="s">
        <v>1385</v>
      </c>
      <c r="C1843" t="s">
        <v>1386</v>
      </c>
      <c r="D1843">
        <v>1900</v>
      </c>
      <c r="E1843" s="958">
        <v>1</v>
      </c>
      <c r="F1843" t="s">
        <v>438</v>
      </c>
      <c r="G1843" s="958">
        <v>91</v>
      </c>
      <c r="H1843" t="s">
        <v>384</v>
      </c>
      <c r="I1843" s="938" t="s">
        <v>488</v>
      </c>
      <c r="J1843" s="938" t="s">
        <v>444</v>
      </c>
      <c r="K1843" s="938" t="s">
        <v>53</v>
      </c>
      <c r="L1843" s="938">
        <v>3.2</v>
      </c>
      <c r="M1843" s="963" t="s">
        <v>34</v>
      </c>
      <c r="N1843" s="679">
        <f t="shared" ca="1" si="313"/>
        <v>235546.44999999998</v>
      </c>
      <c r="O1843" s="679">
        <f t="shared" ca="1" si="318"/>
        <v>119868.48</v>
      </c>
      <c r="P1843" s="679">
        <f t="shared" ca="1" si="318"/>
        <v>10095.660000000003</v>
      </c>
      <c r="Q1843" s="679">
        <f t="shared" ca="1" si="318"/>
        <v>57439.909999999982</v>
      </c>
      <c r="R1843" s="679">
        <f t="shared" ca="1" si="318"/>
        <v>21717.289999999986</v>
      </c>
      <c r="S1843" s="679">
        <f t="shared" ca="1" si="318"/>
        <v>1715.0699999999995</v>
      </c>
      <c r="T1843" s="679">
        <f t="shared" ca="1" si="318"/>
        <v>1072.3800000000001</v>
      </c>
      <c r="U1843" s="679">
        <f t="shared" ca="1" si="318"/>
        <v>0</v>
      </c>
      <c r="V1843" s="679">
        <f t="shared" ca="1" si="316"/>
        <v>332.21999999999997</v>
      </c>
      <c r="W1843" s="679">
        <f t="shared" ca="1" si="315"/>
        <v>0</v>
      </c>
      <c r="X1843" s="679">
        <f t="shared" ca="1" si="317"/>
        <v>6956.0100000000011</v>
      </c>
      <c r="Y1843" s="679">
        <f t="shared" ca="1" si="317"/>
        <v>16349.43</v>
      </c>
      <c r="Z1843" s="679">
        <f t="shared" ca="1" si="317"/>
        <v>0</v>
      </c>
      <c r="AA1843" t="str">
        <f t="shared" si="310"/>
        <v>HUM_ASR_FY_2022</v>
      </c>
      <c r="AB1843" s="958">
        <f t="shared" si="311"/>
        <v>45032</v>
      </c>
      <c r="AC1843" t="str">
        <f t="shared" si="312"/>
        <v>Unaudited</v>
      </c>
    </row>
    <row r="1844" spans="1:29" x14ac:dyDescent="0.25">
      <c r="A1844" t="s">
        <v>420</v>
      </c>
      <c r="B1844" t="s">
        <v>1385</v>
      </c>
      <c r="C1844" t="s">
        <v>1386</v>
      </c>
      <c r="D1844">
        <v>1900</v>
      </c>
      <c r="E1844" s="958">
        <v>1</v>
      </c>
      <c r="F1844" t="s">
        <v>438</v>
      </c>
      <c r="G1844" s="958">
        <v>91</v>
      </c>
      <c r="H1844" t="s">
        <v>384</v>
      </c>
      <c r="I1844" s="938" t="s">
        <v>488</v>
      </c>
      <c r="J1844" s="938" t="s">
        <v>444</v>
      </c>
      <c r="K1844" s="938" t="s">
        <v>53</v>
      </c>
      <c r="L1844" s="938">
        <v>3.3</v>
      </c>
      <c r="M1844" s="963"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HUM_ASR_FY_2022</v>
      </c>
      <c r="AB1844" s="958">
        <f t="shared" si="311"/>
        <v>45032</v>
      </c>
      <c r="AC1844" t="str">
        <f t="shared" si="312"/>
        <v>Unaudited</v>
      </c>
    </row>
    <row r="1845" spans="1:29" x14ac:dyDescent="0.25">
      <c r="A1845" t="s">
        <v>420</v>
      </c>
      <c r="B1845" t="s">
        <v>1385</v>
      </c>
      <c r="C1845" t="s">
        <v>1386</v>
      </c>
      <c r="D1845">
        <v>1900</v>
      </c>
      <c r="E1845" s="958">
        <v>1</v>
      </c>
      <c r="F1845" t="s">
        <v>438</v>
      </c>
      <c r="G1845" s="958">
        <v>91</v>
      </c>
      <c r="H1845" t="s">
        <v>384</v>
      </c>
      <c r="I1845" s="938" t="s">
        <v>488</v>
      </c>
      <c r="J1845" s="938" t="s">
        <v>444</v>
      </c>
      <c r="K1845" s="938" t="s">
        <v>53</v>
      </c>
      <c r="L1845" s="946" t="s">
        <v>44</v>
      </c>
      <c r="M1845" s="961" t="s">
        <v>153</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HUM_ASR_FY_2022</v>
      </c>
      <c r="AB1845" s="958">
        <f t="shared" si="311"/>
        <v>45032</v>
      </c>
      <c r="AC1845" t="str">
        <f t="shared" si="312"/>
        <v>Unaudited</v>
      </c>
    </row>
    <row r="1846" spans="1:29" x14ac:dyDescent="0.25">
      <c r="A1846" t="s">
        <v>420</v>
      </c>
      <c r="B1846" t="s">
        <v>1385</v>
      </c>
      <c r="C1846" t="s">
        <v>1386</v>
      </c>
      <c r="D1846">
        <v>1900</v>
      </c>
      <c r="E1846" s="958">
        <v>1</v>
      </c>
      <c r="F1846" t="s">
        <v>438</v>
      </c>
      <c r="G1846" s="958">
        <v>91</v>
      </c>
      <c r="H1846" t="s">
        <v>384</v>
      </c>
      <c r="I1846" s="938" t="s">
        <v>488</v>
      </c>
      <c r="J1846" s="938" t="s">
        <v>444</v>
      </c>
      <c r="K1846" s="938" t="s">
        <v>53</v>
      </c>
      <c r="L1846" s="938" t="s">
        <v>41</v>
      </c>
      <c r="M1846" s="963" t="s">
        <v>52</v>
      </c>
      <c r="N1846" s="679">
        <f t="shared" ca="1" si="313"/>
        <v>6989.0899999999992</v>
      </c>
      <c r="O1846" s="679">
        <f t="shared" ca="1" si="318"/>
        <v>6043.0899999999992</v>
      </c>
      <c r="P1846" s="679">
        <f t="shared" ca="1" si="318"/>
        <v>175</v>
      </c>
      <c r="Q1846" s="679">
        <f t="shared" ca="1" si="318"/>
        <v>531</v>
      </c>
      <c r="R1846" s="679">
        <f t="shared" ca="1" si="318"/>
        <v>105</v>
      </c>
      <c r="S1846" s="679">
        <f t="shared" ca="1" si="318"/>
        <v>15</v>
      </c>
      <c r="T1846" s="679">
        <f t="shared" ca="1" si="318"/>
        <v>105</v>
      </c>
      <c r="U1846" s="679">
        <f t="shared" ca="1" si="318"/>
        <v>0</v>
      </c>
      <c r="V1846" s="679">
        <f t="shared" ca="1" si="316"/>
        <v>0</v>
      </c>
      <c r="W1846" s="679">
        <f t="shared" ca="1" si="315"/>
        <v>0</v>
      </c>
      <c r="X1846" s="679">
        <f t="shared" ca="1" si="317"/>
        <v>0</v>
      </c>
      <c r="Y1846" s="679">
        <f t="shared" ca="1" si="317"/>
        <v>15</v>
      </c>
      <c r="Z1846" s="679">
        <f t="shared" ca="1" si="317"/>
        <v>0</v>
      </c>
      <c r="AA1846" t="str">
        <f t="shared" si="310"/>
        <v>HUM_ASR_FY_2022</v>
      </c>
      <c r="AB1846" s="958">
        <f t="shared" si="311"/>
        <v>45032</v>
      </c>
      <c r="AC1846" t="str">
        <f t="shared" si="312"/>
        <v>Unaudited</v>
      </c>
    </row>
    <row r="1847" spans="1:29" x14ac:dyDescent="0.25">
      <c r="A1847" t="s">
        <v>420</v>
      </c>
      <c r="B1847" t="s">
        <v>1385</v>
      </c>
      <c r="C1847" t="s">
        <v>1386</v>
      </c>
      <c r="D1847">
        <v>1900</v>
      </c>
      <c r="E1847" s="958">
        <v>1</v>
      </c>
      <c r="F1847" t="s">
        <v>438</v>
      </c>
      <c r="G1847" s="958">
        <v>91</v>
      </c>
      <c r="H1847" t="s">
        <v>384</v>
      </c>
      <c r="I1847" s="938" t="s">
        <v>488</v>
      </c>
      <c r="J1847" s="938" t="s">
        <v>444</v>
      </c>
      <c r="K1847" s="938" t="s">
        <v>53</v>
      </c>
      <c r="L1847" s="938" t="s">
        <v>42</v>
      </c>
      <c r="M1847" s="963" t="s">
        <v>154</v>
      </c>
      <c r="N1847" s="679">
        <f t="shared" ca="1" si="313"/>
        <v>31672.73923635844</v>
      </c>
      <c r="O1847" s="679">
        <f t="shared" ca="1" si="318"/>
        <v>17294.290265880136</v>
      </c>
      <c r="P1847" s="679">
        <f t="shared" ca="1" si="318"/>
        <v>1709.9321861056292</v>
      </c>
      <c r="Q1847" s="679">
        <f t="shared" ca="1" si="318"/>
        <v>6939.3819662548103</v>
      </c>
      <c r="R1847" s="679">
        <f t="shared" ca="1" si="318"/>
        <v>2184.9924150059101</v>
      </c>
      <c r="S1847" s="679">
        <f t="shared" ca="1" si="318"/>
        <v>428.67450702636324</v>
      </c>
      <c r="T1847" s="679">
        <f t="shared" ca="1" si="318"/>
        <v>165.37110157257632</v>
      </c>
      <c r="U1847" s="679">
        <f t="shared" ca="1" si="318"/>
        <v>1.2313913592241459</v>
      </c>
      <c r="V1847" s="679">
        <f t="shared" ca="1" si="316"/>
        <v>176.64500787209352</v>
      </c>
      <c r="W1847" s="679">
        <f t="shared" ca="1" si="315"/>
        <v>9.4755825478783073</v>
      </c>
      <c r="X1847" s="679">
        <f t="shared" ca="1" si="317"/>
        <v>1300.617650956523</v>
      </c>
      <c r="Y1847" s="679">
        <f t="shared" ca="1" si="317"/>
        <v>1462.1271617773023</v>
      </c>
      <c r="Z1847" s="679">
        <f t="shared" ca="1" si="317"/>
        <v>0</v>
      </c>
      <c r="AA1847" t="str">
        <f t="shared" si="310"/>
        <v>HUM_ASR_FY_2022</v>
      </c>
      <c r="AB1847" s="958">
        <f t="shared" si="311"/>
        <v>45032</v>
      </c>
      <c r="AC1847" t="str">
        <f t="shared" si="312"/>
        <v>Unaudited</v>
      </c>
    </row>
    <row r="1848" spans="1:29" x14ac:dyDescent="0.25">
      <c r="A1848" t="s">
        <v>420</v>
      </c>
      <c r="B1848" t="s">
        <v>1385</v>
      </c>
      <c r="C1848" t="s">
        <v>1386</v>
      </c>
      <c r="D1848">
        <v>1900</v>
      </c>
      <c r="E1848" s="958">
        <v>1</v>
      </c>
      <c r="F1848" t="s">
        <v>438</v>
      </c>
      <c r="G1848" s="958">
        <v>91</v>
      </c>
      <c r="H1848" t="s">
        <v>384</v>
      </c>
      <c r="I1848" s="938" t="s">
        <v>488</v>
      </c>
      <c r="J1848" s="938" t="s">
        <v>444</v>
      </c>
      <c r="K1848" s="938" t="s">
        <v>53</v>
      </c>
      <c r="L1848" s="938" t="s">
        <v>43</v>
      </c>
      <c r="M1848" s="963" t="s">
        <v>462</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HUM_ASR_FY_2022</v>
      </c>
      <c r="AB1848" s="958">
        <f t="shared" si="311"/>
        <v>45032</v>
      </c>
      <c r="AC1848" t="str">
        <f t="shared" si="312"/>
        <v>Unaudited</v>
      </c>
    </row>
    <row r="1849" spans="1:29" x14ac:dyDescent="0.25">
      <c r="A1849" t="s">
        <v>420</v>
      </c>
      <c r="B1849" t="s">
        <v>1385</v>
      </c>
      <c r="C1849" t="s">
        <v>1386</v>
      </c>
      <c r="D1849">
        <v>1900</v>
      </c>
      <c r="E1849" s="958">
        <v>1</v>
      </c>
      <c r="F1849" t="s">
        <v>438</v>
      </c>
      <c r="G1849" s="958">
        <v>91</v>
      </c>
      <c r="H1849" t="s">
        <v>384</v>
      </c>
      <c r="I1849" s="938" t="s">
        <v>488</v>
      </c>
      <c r="J1849" s="938" t="s">
        <v>444</v>
      </c>
      <c r="K1849" s="938" t="s">
        <v>920</v>
      </c>
      <c r="L1849" s="938" t="s">
        <v>921</v>
      </c>
      <c r="M1849" s="963" t="s">
        <v>920</v>
      </c>
      <c r="N1849" s="679">
        <f t="shared" ca="1" si="313"/>
        <v>541614.56000000006</v>
      </c>
      <c r="O1849" s="679">
        <f t="shared" ca="1" si="318"/>
        <v>473826.79000000004</v>
      </c>
      <c r="P1849" s="679">
        <f t="shared" ca="1" si="318"/>
        <v>52138.259999999995</v>
      </c>
      <c r="Q1849" s="679">
        <f t="shared" ca="1" si="318"/>
        <v>5882.9</v>
      </c>
      <c r="R1849" s="679">
        <f t="shared" ca="1" si="318"/>
        <v>4904.47</v>
      </c>
      <c r="S1849" s="679">
        <f t="shared" ca="1" si="318"/>
        <v>146.08000000000001</v>
      </c>
      <c r="T1849" s="679">
        <f t="shared" ca="1" si="318"/>
        <v>165.26</v>
      </c>
      <c r="U1849" s="679">
        <f t="shared" ca="1" si="318"/>
        <v>0</v>
      </c>
      <c r="V1849" s="679">
        <f t="shared" ca="1" si="316"/>
        <v>260</v>
      </c>
      <c r="W1849" s="679">
        <f t="shared" ca="1" si="315"/>
        <v>0</v>
      </c>
      <c r="X1849" s="679">
        <f t="shared" ca="1" si="317"/>
        <v>0</v>
      </c>
      <c r="Y1849" s="679">
        <f t="shared" ca="1" si="317"/>
        <v>4290.8</v>
      </c>
      <c r="Z1849" s="679">
        <f t="shared" ca="1" si="317"/>
        <v>0</v>
      </c>
      <c r="AA1849" t="str">
        <f t="shared" si="310"/>
        <v>HUM_ASR_FY_2022</v>
      </c>
      <c r="AB1849" s="958">
        <f t="shared" si="311"/>
        <v>45032</v>
      </c>
      <c r="AC1849" t="str">
        <f t="shared" si="312"/>
        <v>Unaudited</v>
      </c>
    </row>
    <row r="1850" spans="1:29" x14ac:dyDescent="0.25">
      <c r="A1850" t="s">
        <v>420</v>
      </c>
      <c r="B1850" t="s">
        <v>1385</v>
      </c>
      <c r="C1850" t="s">
        <v>1386</v>
      </c>
      <c r="D1850">
        <v>1900</v>
      </c>
      <c r="E1850" s="958">
        <v>1</v>
      </c>
      <c r="F1850" t="s">
        <v>438</v>
      </c>
      <c r="G1850" s="958">
        <v>91</v>
      </c>
      <c r="H1850" t="s">
        <v>384</v>
      </c>
      <c r="I1850" s="938" t="s">
        <v>488</v>
      </c>
      <c r="J1850" s="938" t="s">
        <v>444</v>
      </c>
      <c r="K1850" s="938" t="s">
        <v>920</v>
      </c>
      <c r="L1850" s="946" t="s">
        <v>922</v>
      </c>
      <c r="M1850" s="961" t="s">
        <v>925</v>
      </c>
      <c r="N1850" s="679">
        <f t="shared" ca="1" si="313"/>
        <v>3070.0907282110215</v>
      </c>
      <c r="O1850" s="679">
        <f t="shared" ca="1" si="318"/>
        <v>2685.8421877672395</v>
      </c>
      <c r="P1850" s="679">
        <f t="shared" ca="1" si="318"/>
        <v>295.54077831854363</v>
      </c>
      <c r="Q1850" s="679">
        <f t="shared" ca="1" si="318"/>
        <v>33.34666029840966</v>
      </c>
      <c r="R1850" s="679">
        <f t="shared" ca="1" si="318"/>
        <v>27.800522707124248</v>
      </c>
      <c r="S1850" s="679">
        <f t="shared" ca="1" si="318"/>
        <v>0.82804061540935314</v>
      </c>
      <c r="T1850" s="679">
        <f t="shared" ca="1" si="318"/>
        <v>0.93676062501745394</v>
      </c>
      <c r="U1850" s="679">
        <f t="shared" ca="1" si="318"/>
        <v>0</v>
      </c>
      <c r="V1850" s="679">
        <f t="shared" ca="1" si="316"/>
        <v>1.4737853231546536</v>
      </c>
      <c r="W1850" s="679">
        <f t="shared" ca="1" si="315"/>
        <v>0</v>
      </c>
      <c r="X1850" s="679">
        <f t="shared" ca="1" si="317"/>
        <v>0</v>
      </c>
      <c r="Y1850" s="679">
        <f t="shared" ca="1" si="317"/>
        <v>24.321992556123032</v>
      </c>
      <c r="Z1850" s="679">
        <f t="shared" ca="1" si="317"/>
        <v>0</v>
      </c>
      <c r="AA1850" t="str">
        <f t="shared" si="310"/>
        <v>HUM_ASR_FY_2022</v>
      </c>
      <c r="AB1850" s="958">
        <f t="shared" si="311"/>
        <v>45032</v>
      </c>
      <c r="AC1850" t="str">
        <f t="shared" si="312"/>
        <v>Unaudited</v>
      </c>
    </row>
    <row r="1851" spans="1:29" x14ac:dyDescent="0.25">
      <c r="A1851" t="s">
        <v>420</v>
      </c>
      <c r="B1851" t="s">
        <v>1385</v>
      </c>
      <c r="C1851" t="s">
        <v>1386</v>
      </c>
      <c r="D1851">
        <v>1900</v>
      </c>
      <c r="E1851" s="958">
        <v>1</v>
      </c>
      <c r="F1851" t="s">
        <v>438</v>
      </c>
      <c r="G1851" s="958">
        <v>91</v>
      </c>
      <c r="H1851" t="s">
        <v>384</v>
      </c>
      <c r="I1851" s="963" t="s">
        <v>488</v>
      </c>
      <c r="J1851" s="963" t="s">
        <v>444</v>
      </c>
      <c r="K1851" s="963" t="s">
        <v>920</v>
      </c>
      <c r="L1851" s="954" t="s">
        <v>923</v>
      </c>
      <c r="M1851" s="963" t="s">
        <v>926</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HUM_ASR_FY_2022</v>
      </c>
      <c r="AB1851" s="958">
        <f t="shared" si="311"/>
        <v>45032</v>
      </c>
      <c r="AC1851" t="str">
        <f t="shared" si="312"/>
        <v>Unaudited</v>
      </c>
    </row>
    <row r="1852" spans="1:29" x14ac:dyDescent="0.25">
      <c r="A1852" t="s">
        <v>420</v>
      </c>
      <c r="B1852" t="s">
        <v>1385</v>
      </c>
      <c r="C1852" t="s">
        <v>1386</v>
      </c>
      <c r="D1852">
        <v>1900</v>
      </c>
      <c r="E1852" s="958">
        <v>1</v>
      </c>
      <c r="F1852" t="s">
        <v>438</v>
      </c>
      <c r="G1852" s="958">
        <v>91</v>
      </c>
      <c r="H1852" t="s">
        <v>384</v>
      </c>
      <c r="I1852" s="959" t="s">
        <v>488</v>
      </c>
      <c r="J1852" s="959" t="s">
        <v>444</v>
      </c>
      <c r="K1852" s="959" t="s">
        <v>445</v>
      </c>
      <c r="L1852" s="954">
        <v>5.0999999999999996</v>
      </c>
      <c r="M1852" s="959" t="s">
        <v>37</v>
      </c>
      <c r="N1852" s="679">
        <f t="shared" ca="1" si="313"/>
        <v>1934.61</v>
      </c>
      <c r="O1852" s="679">
        <f t="shared" ca="1" si="319"/>
        <v>120.5</v>
      </c>
      <c r="P1852" s="679">
        <f t="shared" ca="1" si="319"/>
        <v>182.9</v>
      </c>
      <c r="Q1852" s="679">
        <f t="shared" ca="1" si="319"/>
        <v>403.34000000000003</v>
      </c>
      <c r="R1852" s="679">
        <f t="shared" ca="1" si="319"/>
        <v>932.49</v>
      </c>
      <c r="S1852" s="679">
        <f t="shared" ca="1" si="319"/>
        <v>360</v>
      </c>
      <c r="T1852" s="679">
        <f t="shared" ca="1" si="319"/>
        <v>0</v>
      </c>
      <c r="U1852" s="679">
        <f t="shared" ca="1" si="319"/>
        <v>0</v>
      </c>
      <c r="V1852" s="679">
        <f t="shared" ca="1" si="316"/>
        <v>0</v>
      </c>
      <c r="W1852" s="679">
        <f t="shared" ca="1" si="315"/>
        <v>0</v>
      </c>
      <c r="X1852" s="679">
        <f t="shared" ca="1" si="317"/>
        <v>-64.620000000000019</v>
      </c>
      <c r="Y1852" s="679">
        <f t="shared" ca="1" si="317"/>
        <v>0</v>
      </c>
      <c r="Z1852" s="679">
        <f t="shared" ca="1" si="317"/>
        <v>0</v>
      </c>
      <c r="AA1852" t="str">
        <f t="shared" si="310"/>
        <v>HUM_ASR_FY_2022</v>
      </c>
      <c r="AB1852" s="958">
        <f t="shared" si="311"/>
        <v>45032</v>
      </c>
      <c r="AC1852" t="str">
        <f t="shared" si="312"/>
        <v>Unaudited</v>
      </c>
    </row>
    <row r="1853" spans="1:29" ht="30" x14ac:dyDescent="0.25">
      <c r="A1853" t="s">
        <v>420</v>
      </c>
      <c r="B1853" t="s">
        <v>1385</v>
      </c>
      <c r="C1853" t="s">
        <v>1386</v>
      </c>
      <c r="D1853">
        <v>1900</v>
      </c>
      <c r="E1853" s="958">
        <v>1</v>
      </c>
      <c r="F1853" t="s">
        <v>438</v>
      </c>
      <c r="G1853" s="958">
        <v>91</v>
      </c>
      <c r="H1853" t="s">
        <v>384</v>
      </c>
      <c r="I1853" s="959" t="s">
        <v>488</v>
      </c>
      <c r="J1853" s="959" t="s">
        <v>444</v>
      </c>
      <c r="K1853" s="959" t="s">
        <v>445</v>
      </c>
      <c r="L1853" s="938">
        <v>5.2</v>
      </c>
      <c r="M1853" s="959" t="s">
        <v>303</v>
      </c>
      <c r="N1853" s="679">
        <f t="shared" ca="1" si="313"/>
        <v>3379388.2700000005</v>
      </c>
      <c r="O1853" s="679">
        <f t="shared" ca="1" si="319"/>
        <v>944442.03</v>
      </c>
      <c r="P1853" s="679">
        <f t="shared" ca="1" si="319"/>
        <v>937513.00999999989</v>
      </c>
      <c r="Q1853" s="679">
        <f t="shared" ca="1" si="319"/>
        <v>176185.83000000002</v>
      </c>
      <c r="R1853" s="679">
        <f t="shared" ca="1" si="319"/>
        <v>882106.43000000017</v>
      </c>
      <c r="S1853" s="679">
        <f t="shared" ca="1" si="319"/>
        <v>65575.570000000007</v>
      </c>
      <c r="T1853" s="679">
        <f t="shared" ca="1" si="319"/>
        <v>86904.17</v>
      </c>
      <c r="U1853" s="679">
        <f t="shared" ca="1" si="319"/>
        <v>1655.14</v>
      </c>
      <c r="V1853" s="679">
        <f t="shared" ca="1" si="316"/>
        <v>28108.309999999998</v>
      </c>
      <c r="W1853" s="679">
        <f t="shared" ca="1" si="315"/>
        <v>156.24</v>
      </c>
      <c r="X1853" s="679">
        <f t="shared" ca="1" si="317"/>
        <v>161808.24000000002</v>
      </c>
      <c r="Y1853" s="679">
        <f t="shared" ca="1" si="317"/>
        <v>94933.299999999988</v>
      </c>
      <c r="Z1853" s="679">
        <f t="shared" ca="1" si="317"/>
        <v>0</v>
      </c>
      <c r="AA1853" t="str">
        <f t="shared" si="310"/>
        <v>HUM_ASR_FY_2022</v>
      </c>
      <c r="AB1853" s="958">
        <f t="shared" si="311"/>
        <v>45032</v>
      </c>
      <c r="AC1853" t="str">
        <f t="shared" si="312"/>
        <v>Unaudited</v>
      </c>
    </row>
    <row r="1854" spans="1:29" ht="30" x14ac:dyDescent="0.25">
      <c r="A1854" t="s">
        <v>420</v>
      </c>
      <c r="B1854" t="s">
        <v>1385</v>
      </c>
      <c r="C1854" t="s">
        <v>1386</v>
      </c>
      <c r="D1854">
        <v>1900</v>
      </c>
      <c r="E1854" s="958">
        <v>1</v>
      </c>
      <c r="F1854" t="s">
        <v>438</v>
      </c>
      <c r="G1854" s="958">
        <v>91</v>
      </c>
      <c r="H1854" t="s">
        <v>384</v>
      </c>
      <c r="I1854" s="959" t="s">
        <v>488</v>
      </c>
      <c r="J1854" s="959" t="s">
        <v>444</v>
      </c>
      <c r="K1854" s="959" t="s">
        <v>445</v>
      </c>
      <c r="L1854" s="938">
        <v>5.3</v>
      </c>
      <c r="M1854" s="959" t="s">
        <v>304</v>
      </c>
      <c r="N1854" s="679">
        <f t="shared" ca="1" si="313"/>
        <v>10.966153169339325</v>
      </c>
      <c r="O1854" s="679">
        <f t="shared" ca="1" si="319"/>
        <v>0.68304281323129157</v>
      </c>
      <c r="P1854" s="679">
        <f t="shared" ca="1" si="319"/>
        <v>1.0367512907884084</v>
      </c>
      <c r="Q1854" s="679">
        <f t="shared" ca="1" si="319"/>
        <v>2.2862945086199931</v>
      </c>
      <c r="R1854" s="679">
        <f t="shared" ca="1" si="319"/>
        <v>5.2857310614941664</v>
      </c>
      <c r="S1854" s="679">
        <f t="shared" ca="1" si="319"/>
        <v>2.0406258320602904</v>
      </c>
      <c r="T1854" s="679">
        <f t="shared" ca="1" si="319"/>
        <v>0</v>
      </c>
      <c r="U1854" s="679">
        <f t="shared" ca="1" si="319"/>
        <v>0</v>
      </c>
      <c r="V1854" s="679">
        <f t="shared" ca="1" si="316"/>
        <v>0</v>
      </c>
      <c r="W1854" s="679">
        <f t="shared" ca="1" si="315"/>
        <v>0</v>
      </c>
      <c r="X1854" s="679">
        <f t="shared" ca="1" si="317"/>
        <v>-0.36629233685482215</v>
      </c>
      <c r="Y1854" s="679">
        <f t="shared" ca="1" si="317"/>
        <v>0</v>
      </c>
      <c r="Z1854" s="679">
        <f t="shared" ca="1" si="317"/>
        <v>0</v>
      </c>
      <c r="AA1854" t="str">
        <f t="shared" si="310"/>
        <v>HUM_ASR_FY_2022</v>
      </c>
      <c r="AB1854" s="958">
        <f t="shared" si="311"/>
        <v>45032</v>
      </c>
      <c r="AC1854" t="str">
        <f t="shared" si="312"/>
        <v>Unaudited</v>
      </c>
    </row>
    <row r="1855" spans="1:29" x14ac:dyDescent="0.25">
      <c r="A1855" t="s">
        <v>420</v>
      </c>
      <c r="B1855" t="s">
        <v>1385</v>
      </c>
      <c r="C1855" t="s">
        <v>1386</v>
      </c>
      <c r="D1855">
        <v>1900</v>
      </c>
      <c r="E1855" s="958">
        <v>1</v>
      </c>
      <c r="F1855" t="s">
        <v>438</v>
      </c>
      <c r="G1855" s="958">
        <v>91</v>
      </c>
      <c r="H1855" t="s">
        <v>384</v>
      </c>
      <c r="I1855" s="966" t="s">
        <v>488</v>
      </c>
      <c r="J1855" s="966" t="s">
        <v>444</v>
      </c>
      <c r="K1855" s="966" t="s">
        <v>445</v>
      </c>
      <c r="L1855" s="946" t="s">
        <v>82</v>
      </c>
      <c r="M1855" s="966" t="s">
        <v>453</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HUM_ASR_FY_2022</v>
      </c>
      <c r="AB1855" s="958">
        <f t="shared" si="311"/>
        <v>45032</v>
      </c>
      <c r="AC1855" t="str">
        <f t="shared" si="312"/>
        <v>Unaudited</v>
      </c>
    </row>
    <row r="1856" spans="1:29" x14ac:dyDescent="0.25">
      <c r="A1856" t="s">
        <v>420</v>
      </c>
      <c r="B1856" t="s">
        <v>1385</v>
      </c>
      <c r="C1856" t="s">
        <v>1386</v>
      </c>
      <c r="D1856">
        <v>1900</v>
      </c>
      <c r="E1856" s="958">
        <v>1</v>
      </c>
      <c r="F1856" t="s">
        <v>438</v>
      </c>
      <c r="G1856" s="958">
        <v>91</v>
      </c>
      <c r="H1856" t="s">
        <v>384</v>
      </c>
      <c r="I1856" s="938" t="s">
        <v>488</v>
      </c>
      <c r="J1856" s="938" t="s">
        <v>444</v>
      </c>
      <c r="K1856" s="938" t="s">
        <v>446</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HUM_ASR_FY_2022</v>
      </c>
      <c r="AB1856" s="958">
        <f t="shared" si="311"/>
        <v>45032</v>
      </c>
      <c r="AC1856" t="str">
        <f t="shared" si="312"/>
        <v>Unaudited</v>
      </c>
    </row>
    <row r="1857" spans="1:29" x14ac:dyDescent="0.25">
      <c r="A1857" t="s">
        <v>420</v>
      </c>
      <c r="B1857" t="s">
        <v>1385</v>
      </c>
      <c r="C1857" t="s">
        <v>1386</v>
      </c>
      <c r="D1857">
        <v>1900</v>
      </c>
      <c r="E1857" s="958">
        <v>1</v>
      </c>
      <c r="F1857" t="s">
        <v>438</v>
      </c>
      <c r="G1857" s="958">
        <v>91</v>
      </c>
      <c r="H1857" t="s">
        <v>384</v>
      </c>
      <c r="I1857" s="938" t="s">
        <v>488</v>
      </c>
      <c r="J1857" s="938" t="s">
        <v>444</v>
      </c>
      <c r="K1857" s="938" t="s">
        <v>446</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HUM_ASR_FY_2022</v>
      </c>
      <c r="AB1857" s="958">
        <f t="shared" si="311"/>
        <v>45032</v>
      </c>
      <c r="AC1857" t="str">
        <f t="shared" si="312"/>
        <v>Unaudited</v>
      </c>
    </row>
    <row r="1858" spans="1:29" x14ac:dyDescent="0.25">
      <c r="A1858" t="s">
        <v>420</v>
      </c>
      <c r="B1858" t="s">
        <v>1385</v>
      </c>
      <c r="C1858" t="s">
        <v>1386</v>
      </c>
      <c r="D1858">
        <v>1900</v>
      </c>
      <c r="E1858" s="958">
        <v>1</v>
      </c>
      <c r="F1858" t="s">
        <v>438</v>
      </c>
      <c r="G1858" s="958">
        <v>91</v>
      </c>
      <c r="H1858" t="s">
        <v>384</v>
      </c>
      <c r="I1858" s="959" t="s">
        <v>488</v>
      </c>
      <c r="J1858" s="959" t="s">
        <v>444</v>
      </c>
      <c r="K1858" s="959" t="s">
        <v>446</v>
      </c>
      <c r="L1858" s="938">
        <v>6.3</v>
      </c>
      <c r="M1858" s="959" t="s">
        <v>184</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HUM_ASR_FY_2022</v>
      </c>
      <c r="AB1858" s="958">
        <f t="shared" ref="AB1858:AB1921" si="322">file_date</f>
        <v>45032</v>
      </c>
      <c r="AC1858" t="str">
        <f t="shared" ref="AC1858:AC1921" si="323">status</f>
        <v>Unaudited</v>
      </c>
    </row>
    <row r="1859" spans="1:29" x14ac:dyDescent="0.25">
      <c r="A1859" t="s">
        <v>420</v>
      </c>
      <c r="B1859" t="s">
        <v>1385</v>
      </c>
      <c r="C1859" t="s">
        <v>1386</v>
      </c>
      <c r="D1859">
        <v>1900</v>
      </c>
      <c r="E1859" s="958">
        <v>1</v>
      </c>
      <c r="F1859" t="s">
        <v>438</v>
      </c>
      <c r="G1859" s="958">
        <v>91</v>
      </c>
      <c r="H1859" t="s">
        <v>384</v>
      </c>
      <c r="I1859" s="938" t="s">
        <v>488</v>
      </c>
      <c r="J1859" s="938" t="s">
        <v>444</v>
      </c>
      <c r="K1859" s="938" t="s">
        <v>446</v>
      </c>
      <c r="L1859" s="938" t="s">
        <v>87</v>
      </c>
      <c r="M1859" s="959" t="s">
        <v>454</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HUM_ASR_FY_2022</v>
      </c>
      <c r="AB1859" s="958">
        <f t="shared" si="322"/>
        <v>45032</v>
      </c>
      <c r="AC1859" t="str">
        <f t="shared" si="323"/>
        <v>Unaudited</v>
      </c>
    </row>
    <row r="1860" spans="1:29" x14ac:dyDescent="0.25">
      <c r="A1860" t="s">
        <v>420</v>
      </c>
      <c r="B1860" t="s">
        <v>1385</v>
      </c>
      <c r="C1860" t="s">
        <v>1386</v>
      </c>
      <c r="D1860">
        <v>1900</v>
      </c>
      <c r="E1860" s="958">
        <v>1</v>
      </c>
      <c r="F1860" t="s">
        <v>438</v>
      </c>
      <c r="G1860" s="958">
        <v>91</v>
      </c>
      <c r="H1860" t="s">
        <v>384</v>
      </c>
      <c r="I1860" s="938" t="s">
        <v>488</v>
      </c>
      <c r="J1860" s="938" t="s">
        <v>444</v>
      </c>
      <c r="K1860" s="938" t="s">
        <v>447</v>
      </c>
      <c r="L1860" s="938">
        <v>7.1</v>
      </c>
      <c r="M1860" s="959" t="s">
        <v>20</v>
      </c>
      <c r="N1860" s="679">
        <f t="shared" ca="1" si="313"/>
        <v>241396.45999999973</v>
      </c>
      <c r="O1860" s="679">
        <f t="shared" ca="1" si="320"/>
        <v>45729.61</v>
      </c>
      <c r="P1860" s="679">
        <f t="shared" ca="1" si="320"/>
        <v>10605.809999999998</v>
      </c>
      <c r="Q1860" s="679">
        <f t="shared" ca="1" si="320"/>
        <v>45821.969999999994</v>
      </c>
      <c r="R1860" s="679">
        <f t="shared" ca="1" si="320"/>
        <v>22350.010000000002</v>
      </c>
      <c r="S1860" s="679">
        <f t="shared" ca="1" si="320"/>
        <v>12115.039999999999</v>
      </c>
      <c r="T1860" s="679">
        <f t="shared" ca="1" si="320"/>
        <v>462</v>
      </c>
      <c r="U1860" s="679">
        <f t="shared" ca="1" si="320"/>
        <v>254.53</v>
      </c>
      <c r="V1860" s="679">
        <f t="shared" ca="1" si="320"/>
        <v>1086</v>
      </c>
      <c r="W1860" s="679">
        <f t="shared" ca="1" si="315"/>
        <v>0</v>
      </c>
      <c r="X1860" s="679">
        <f t="shared" ca="1" si="320"/>
        <v>75541.549999999712</v>
      </c>
      <c r="Y1860" s="679">
        <f t="shared" ca="1" si="320"/>
        <v>27429.94</v>
      </c>
      <c r="Z1860" s="679">
        <f t="shared" ca="1" si="320"/>
        <v>0</v>
      </c>
      <c r="AA1860" t="str">
        <f t="shared" si="321"/>
        <v>HUM_ASR_FY_2022</v>
      </c>
      <c r="AB1860" s="958">
        <f t="shared" si="322"/>
        <v>45032</v>
      </c>
      <c r="AC1860" t="str">
        <f t="shared" si="323"/>
        <v>Unaudited</v>
      </c>
    </row>
    <row r="1861" spans="1:29" x14ac:dyDescent="0.25">
      <c r="A1861" t="s">
        <v>420</v>
      </c>
      <c r="B1861" t="s">
        <v>1385</v>
      </c>
      <c r="C1861" t="s">
        <v>1386</v>
      </c>
      <c r="D1861">
        <v>1900</v>
      </c>
      <c r="E1861" s="958">
        <v>1</v>
      </c>
      <c r="F1861" t="s">
        <v>438</v>
      </c>
      <c r="G1861" s="958">
        <v>91</v>
      </c>
      <c r="H1861" t="s">
        <v>384</v>
      </c>
      <c r="I1861" s="959" t="s">
        <v>488</v>
      </c>
      <c r="J1861" s="959" t="s">
        <v>444</v>
      </c>
      <c r="K1861" s="959" t="s">
        <v>447</v>
      </c>
      <c r="L1861" s="938">
        <v>7.2</v>
      </c>
      <c r="M1861" s="959" t="s">
        <v>21</v>
      </c>
      <c r="N1861" s="679">
        <f t="shared" ca="1" si="313"/>
        <v>681921.17000000027</v>
      </c>
      <c r="O1861" s="679">
        <f t="shared" ca="1" si="320"/>
        <v>521059.30000000005</v>
      </c>
      <c r="P1861" s="679">
        <f t="shared" ca="1" si="320"/>
        <v>26595.81</v>
      </c>
      <c r="Q1861" s="679">
        <f t="shared" ca="1" si="320"/>
        <v>50056.780000000006</v>
      </c>
      <c r="R1861" s="679">
        <f t="shared" ca="1" si="320"/>
        <v>17730.54</v>
      </c>
      <c r="S1861" s="679">
        <f t="shared" ca="1" si="320"/>
        <v>20455.55</v>
      </c>
      <c r="T1861" s="679">
        <f t="shared" ca="1" si="320"/>
        <v>3839.46</v>
      </c>
      <c r="U1861" s="679">
        <f t="shared" ca="1" si="320"/>
        <v>129.42000000000002</v>
      </c>
      <c r="V1861" s="679">
        <f t="shared" ca="1" si="320"/>
        <v>1136.0200000000002</v>
      </c>
      <c r="W1861" s="679">
        <f t="shared" ca="1" si="315"/>
        <v>64.710000000000008</v>
      </c>
      <c r="X1861" s="679">
        <f t="shared" ca="1" si="320"/>
        <v>36050.660000000003</v>
      </c>
      <c r="Y1861" s="679">
        <f t="shared" ca="1" si="320"/>
        <v>4802.92</v>
      </c>
      <c r="Z1861" s="679">
        <f t="shared" ca="1" si="320"/>
        <v>0</v>
      </c>
      <c r="AA1861" t="str">
        <f t="shared" si="321"/>
        <v>HUM_ASR_FY_2022</v>
      </c>
      <c r="AB1861" s="958">
        <f t="shared" si="322"/>
        <v>45032</v>
      </c>
      <c r="AC1861" t="str">
        <f t="shared" si="323"/>
        <v>Unaudited</v>
      </c>
    </row>
    <row r="1862" spans="1:29" x14ac:dyDescent="0.25">
      <c r="A1862" t="s">
        <v>420</v>
      </c>
      <c r="B1862" t="s">
        <v>1385</v>
      </c>
      <c r="C1862" t="s">
        <v>1386</v>
      </c>
      <c r="D1862">
        <v>1900</v>
      </c>
      <c r="E1862" s="958">
        <v>1</v>
      </c>
      <c r="F1862" t="s">
        <v>438</v>
      </c>
      <c r="G1862" s="958">
        <v>91</v>
      </c>
      <c r="H1862" t="s">
        <v>384</v>
      </c>
      <c r="I1862" s="959" t="s">
        <v>488</v>
      </c>
      <c r="J1862" s="959" t="s">
        <v>444</v>
      </c>
      <c r="K1862" s="959" t="s">
        <v>447</v>
      </c>
      <c r="L1862" s="954">
        <v>7.3</v>
      </c>
      <c r="M1862" s="959" t="s">
        <v>155</v>
      </c>
      <c r="N1862" s="679">
        <f t="shared" ca="1" si="313"/>
        <v>1368.3329223441888</v>
      </c>
      <c r="O1862" s="679">
        <f t="shared" ca="1" si="320"/>
        <v>259.21395404456268</v>
      </c>
      <c r="P1862" s="679">
        <f t="shared" ca="1" si="320"/>
        <v>60.118027377564829</v>
      </c>
      <c r="Q1862" s="679">
        <f t="shared" ca="1" si="320"/>
        <v>259.73748793858789</v>
      </c>
      <c r="R1862" s="679">
        <f t="shared" ca="1" si="320"/>
        <v>126.68891042446057</v>
      </c>
      <c r="S1862" s="679">
        <f t="shared" ca="1" si="320"/>
        <v>68.672954390121376</v>
      </c>
      <c r="T1862" s="679">
        <f t="shared" ca="1" si="320"/>
        <v>2.6188031511440388</v>
      </c>
      <c r="U1862" s="679">
        <f t="shared" ca="1" si="320"/>
        <v>1.4427791473175158</v>
      </c>
      <c r="V1862" s="679">
        <f t="shared" ca="1" si="320"/>
        <v>6.1558879267152085</v>
      </c>
      <c r="W1862" s="679">
        <f t="shared" ca="1" si="315"/>
        <v>0</v>
      </c>
      <c r="X1862" s="679">
        <f t="shared" ca="1" si="320"/>
        <v>428.20010645520392</v>
      </c>
      <c r="Y1862" s="679">
        <f t="shared" ca="1" si="320"/>
        <v>155.48401148851065</v>
      </c>
      <c r="Z1862" s="679">
        <f t="shared" ca="1" si="320"/>
        <v>0</v>
      </c>
      <c r="AA1862" t="str">
        <f t="shared" si="321"/>
        <v>HUM_ASR_FY_2022</v>
      </c>
      <c r="AB1862" s="958">
        <f t="shared" si="322"/>
        <v>45032</v>
      </c>
      <c r="AC1862" t="str">
        <f t="shared" si="323"/>
        <v>Unaudited</v>
      </c>
    </row>
    <row r="1863" spans="1:29" x14ac:dyDescent="0.25">
      <c r="A1863" t="s">
        <v>420</v>
      </c>
      <c r="B1863" t="s">
        <v>1385</v>
      </c>
      <c r="C1863" t="s">
        <v>1386</v>
      </c>
      <c r="D1863">
        <v>1900</v>
      </c>
      <c r="E1863" s="958">
        <v>1</v>
      </c>
      <c r="F1863" t="s">
        <v>438</v>
      </c>
      <c r="G1863" s="958">
        <v>91</v>
      </c>
      <c r="H1863" t="s">
        <v>384</v>
      </c>
      <c r="I1863" s="938" t="s">
        <v>488</v>
      </c>
      <c r="J1863" s="938" t="s">
        <v>444</v>
      </c>
      <c r="K1863" s="938" t="s">
        <v>447</v>
      </c>
      <c r="L1863" s="938" t="s">
        <v>91</v>
      </c>
      <c r="M1863" s="959" t="s">
        <v>455</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HUM_ASR_FY_2022</v>
      </c>
      <c r="AB1863" s="958">
        <f t="shared" si="322"/>
        <v>45032</v>
      </c>
      <c r="AC1863" t="str">
        <f t="shared" si="323"/>
        <v>Unaudited</v>
      </c>
    </row>
    <row r="1864" spans="1:29" x14ac:dyDescent="0.25">
      <c r="A1864" t="s">
        <v>420</v>
      </c>
      <c r="B1864" t="s">
        <v>1385</v>
      </c>
      <c r="C1864" t="s">
        <v>1386</v>
      </c>
      <c r="D1864">
        <v>1900</v>
      </c>
      <c r="E1864" s="958">
        <v>1</v>
      </c>
      <c r="F1864" t="s">
        <v>438</v>
      </c>
      <c r="G1864" s="958">
        <v>91</v>
      </c>
      <c r="H1864" t="s">
        <v>384</v>
      </c>
      <c r="I1864" s="938" t="s">
        <v>488</v>
      </c>
      <c r="J1864" s="938" t="s">
        <v>444</v>
      </c>
      <c r="K1864" s="938" t="s">
        <v>448</v>
      </c>
      <c r="L1864" s="938">
        <v>8.1</v>
      </c>
      <c r="M1864" s="959" t="s">
        <v>22</v>
      </c>
      <c r="N1864" s="679">
        <f t="shared" ca="1" si="313"/>
        <v>6327649.4899999993</v>
      </c>
      <c r="O1864" s="679">
        <f t="shared" ca="1" si="320"/>
        <v>2040887.9400000002</v>
      </c>
      <c r="P1864" s="679">
        <f t="shared" ca="1" si="320"/>
        <v>562182.37</v>
      </c>
      <c r="Q1864" s="679">
        <f t="shared" ca="1" si="320"/>
        <v>1427664.2699999998</v>
      </c>
      <c r="R1864" s="679">
        <f t="shared" ca="1" si="320"/>
        <v>1520566.1099999999</v>
      </c>
      <c r="S1864" s="679">
        <f t="shared" ca="1" si="320"/>
        <v>9177.33</v>
      </c>
      <c r="T1864" s="679">
        <f t="shared" ca="1" si="320"/>
        <v>14609.64</v>
      </c>
      <c r="U1864" s="679">
        <f t="shared" ca="1" si="320"/>
        <v>0</v>
      </c>
      <c r="V1864" s="679">
        <f t="shared" ca="1" si="320"/>
        <v>231774.87000000002</v>
      </c>
      <c r="W1864" s="679">
        <f t="shared" ca="1" si="315"/>
        <v>0</v>
      </c>
      <c r="X1864" s="679">
        <f t="shared" ca="1" si="320"/>
        <v>6047.2900000000009</v>
      </c>
      <c r="Y1864" s="679">
        <f t="shared" ca="1" si="320"/>
        <v>514739.66999999993</v>
      </c>
      <c r="Z1864" s="679">
        <f t="shared" ca="1" si="320"/>
        <v>0</v>
      </c>
      <c r="AA1864" t="str">
        <f t="shared" si="321"/>
        <v>HUM_ASR_FY_2022</v>
      </c>
      <c r="AB1864" s="958">
        <f t="shared" si="322"/>
        <v>45032</v>
      </c>
      <c r="AC1864" t="str">
        <f t="shared" si="323"/>
        <v>Unaudited</v>
      </c>
    </row>
    <row r="1865" spans="1:29" x14ac:dyDescent="0.25">
      <c r="A1865" t="s">
        <v>420</v>
      </c>
      <c r="B1865" t="s">
        <v>1385</v>
      </c>
      <c r="C1865" t="s">
        <v>1386</v>
      </c>
      <c r="D1865">
        <v>1900</v>
      </c>
      <c r="E1865" s="958">
        <v>1</v>
      </c>
      <c r="F1865" t="s">
        <v>438</v>
      </c>
      <c r="G1865" s="958">
        <v>91</v>
      </c>
      <c r="H1865" t="s">
        <v>384</v>
      </c>
      <c r="I1865" s="938" t="s">
        <v>488</v>
      </c>
      <c r="J1865" s="938" t="s">
        <v>444</v>
      </c>
      <c r="K1865" s="938" t="s">
        <v>448</v>
      </c>
      <c r="L1865" s="938" t="s">
        <v>112</v>
      </c>
      <c r="M1865" s="959" t="s">
        <v>443</v>
      </c>
      <c r="N1865" s="679">
        <f t="shared" ca="1" si="313"/>
        <v>90589.5</v>
      </c>
      <c r="O1865" s="679">
        <f t="shared" ca="1" si="320"/>
        <v>30825</v>
      </c>
      <c r="P1865" s="679">
        <f t="shared" ca="1" si="320"/>
        <v>9076.5</v>
      </c>
      <c r="Q1865" s="679">
        <f t="shared" ca="1" si="320"/>
        <v>0</v>
      </c>
      <c r="R1865" s="679">
        <f t="shared" ca="1" si="320"/>
        <v>25344</v>
      </c>
      <c r="S1865" s="679">
        <f t="shared" ca="1" si="320"/>
        <v>0</v>
      </c>
      <c r="T1865" s="679">
        <f t="shared" ca="1" si="320"/>
        <v>0</v>
      </c>
      <c r="U1865" s="679">
        <f t="shared" ca="1" si="320"/>
        <v>0</v>
      </c>
      <c r="V1865" s="679">
        <f t="shared" ca="1" si="320"/>
        <v>25344</v>
      </c>
      <c r="W1865" s="679">
        <f t="shared" ca="1" si="315"/>
        <v>0</v>
      </c>
      <c r="X1865" s="679">
        <f t="shared" ca="1" si="320"/>
        <v>0</v>
      </c>
      <c r="Y1865" s="679">
        <f t="shared" ca="1" si="320"/>
        <v>0</v>
      </c>
      <c r="Z1865" s="679">
        <f t="shared" ca="1" si="320"/>
        <v>0</v>
      </c>
      <c r="AA1865" t="str">
        <f t="shared" si="321"/>
        <v>HUM_ASR_FY_2022</v>
      </c>
      <c r="AB1865" s="958">
        <f t="shared" si="322"/>
        <v>45032</v>
      </c>
      <c r="AC1865" t="str">
        <f t="shared" si="323"/>
        <v>Unaudited</v>
      </c>
    </row>
    <row r="1866" spans="1:29" x14ac:dyDescent="0.25">
      <c r="A1866" t="s">
        <v>420</v>
      </c>
      <c r="B1866" t="s">
        <v>1385</v>
      </c>
      <c r="C1866" t="s">
        <v>1386</v>
      </c>
      <c r="D1866">
        <v>1900</v>
      </c>
      <c r="E1866" s="958">
        <v>1</v>
      </c>
      <c r="F1866" t="s">
        <v>438</v>
      </c>
      <c r="G1866" s="958">
        <v>91</v>
      </c>
      <c r="H1866" t="s">
        <v>384</v>
      </c>
      <c r="I1866" s="938" t="s">
        <v>488</v>
      </c>
      <c r="J1866" s="938" t="s">
        <v>444</v>
      </c>
      <c r="K1866" s="938" t="s">
        <v>448</v>
      </c>
      <c r="L1866" s="954" t="s">
        <v>114</v>
      </c>
      <c r="M1866" s="959" t="s">
        <v>157</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HUM_ASR_FY_2022</v>
      </c>
      <c r="AB1866" s="958">
        <f t="shared" si="322"/>
        <v>45032</v>
      </c>
      <c r="AC1866" t="str">
        <f t="shared" si="323"/>
        <v>Unaudited</v>
      </c>
    </row>
    <row r="1867" spans="1:29" x14ac:dyDescent="0.25">
      <c r="A1867" t="s">
        <v>420</v>
      </c>
      <c r="B1867" t="s">
        <v>1385</v>
      </c>
      <c r="C1867" t="s">
        <v>1386</v>
      </c>
      <c r="D1867">
        <v>1900</v>
      </c>
      <c r="E1867" s="958">
        <v>1</v>
      </c>
      <c r="F1867" t="s">
        <v>438</v>
      </c>
      <c r="G1867" s="958">
        <v>91</v>
      </c>
      <c r="H1867" t="s">
        <v>384</v>
      </c>
      <c r="I1867" s="938" t="s">
        <v>488</v>
      </c>
      <c r="J1867" s="938" t="s">
        <v>444</v>
      </c>
      <c r="K1867" s="938" t="s">
        <v>448</v>
      </c>
      <c r="L1867" s="954" t="s">
        <v>115</v>
      </c>
      <c r="M1867" s="959" t="s">
        <v>113</v>
      </c>
      <c r="N1867" s="679">
        <f t="shared" ca="1" si="313"/>
        <v>-27859.730000000007</v>
      </c>
      <c r="O1867" s="679">
        <f t="shared" ca="1" si="320"/>
        <v>-8985.7358658240428</v>
      </c>
      <c r="P1867" s="679">
        <f t="shared" ca="1" si="320"/>
        <v>-2475.208063232988</v>
      </c>
      <c r="Q1867" s="679">
        <f t="shared" ca="1" si="320"/>
        <v>-6285.8003047901293</v>
      </c>
      <c r="R1867" s="679">
        <f t="shared" ca="1" si="320"/>
        <v>-6694.8337354492596</v>
      </c>
      <c r="S1867" s="679">
        <f t="shared" ca="1" si="320"/>
        <v>-40.406463146380766</v>
      </c>
      <c r="T1867" s="679">
        <f t="shared" ca="1" si="320"/>
        <v>-64.324142233295547</v>
      </c>
      <c r="U1867" s="679">
        <f t="shared" ca="1" si="320"/>
        <v>0</v>
      </c>
      <c r="V1867" s="679">
        <f t="shared" ca="1" si="320"/>
        <v>-1020.4713945027796</v>
      </c>
      <c r="W1867" s="679">
        <f t="shared" ca="1" si="315"/>
        <v>0</v>
      </c>
      <c r="X1867" s="679">
        <f t="shared" ca="1" si="320"/>
        <v>-26.6253475161596</v>
      </c>
      <c r="Y1867" s="679">
        <f t="shared" ca="1" si="320"/>
        <v>-2266.3246833049693</v>
      </c>
      <c r="Z1867" s="679">
        <f t="shared" ca="1" si="320"/>
        <v>0</v>
      </c>
      <c r="AA1867" t="str">
        <f t="shared" si="321"/>
        <v>HUM_ASR_FY_2022</v>
      </c>
      <c r="AB1867" s="958">
        <f t="shared" si="322"/>
        <v>45032</v>
      </c>
      <c r="AC1867" t="str">
        <f t="shared" si="323"/>
        <v>Unaudited</v>
      </c>
    </row>
    <row r="1868" spans="1:29" x14ac:dyDescent="0.25">
      <c r="A1868" t="s">
        <v>420</v>
      </c>
      <c r="B1868" t="s">
        <v>1385</v>
      </c>
      <c r="C1868" t="s">
        <v>1386</v>
      </c>
      <c r="D1868">
        <v>1900</v>
      </c>
      <c r="E1868" s="958">
        <v>1</v>
      </c>
      <c r="F1868" t="s">
        <v>438</v>
      </c>
      <c r="G1868" s="958">
        <v>91</v>
      </c>
      <c r="H1868" t="s">
        <v>384</v>
      </c>
      <c r="I1868" s="938" t="s">
        <v>488</v>
      </c>
      <c r="J1868" s="938" t="s">
        <v>444</v>
      </c>
      <c r="K1868" s="938" t="s">
        <v>448</v>
      </c>
      <c r="L1868" s="938" t="s">
        <v>116</v>
      </c>
      <c r="M1868" s="959" t="s">
        <v>158</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HUM_ASR_FY_2022</v>
      </c>
      <c r="AB1868" s="958">
        <f t="shared" si="322"/>
        <v>45032</v>
      </c>
      <c r="AC1868" t="str">
        <f t="shared" si="323"/>
        <v>Unaudited</v>
      </c>
    </row>
    <row r="1869" spans="1:29" x14ac:dyDescent="0.25">
      <c r="A1869" t="s">
        <v>420</v>
      </c>
      <c r="B1869" t="s">
        <v>1385</v>
      </c>
      <c r="C1869" t="s">
        <v>1386</v>
      </c>
      <c r="D1869">
        <v>1900</v>
      </c>
      <c r="E1869" s="958">
        <v>1</v>
      </c>
      <c r="F1869" t="s">
        <v>438</v>
      </c>
      <c r="G1869" s="958">
        <v>91</v>
      </c>
      <c r="H1869" t="s">
        <v>384</v>
      </c>
      <c r="I1869" s="959" t="s">
        <v>488</v>
      </c>
      <c r="J1869" s="959" t="s">
        <v>444</v>
      </c>
      <c r="K1869" s="959" t="s">
        <v>448</v>
      </c>
      <c r="L1869" s="938" t="s">
        <v>159</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HUM_ASR_FY_2022</v>
      </c>
      <c r="AB1869" s="958">
        <f t="shared" si="322"/>
        <v>45032</v>
      </c>
      <c r="AC1869" t="str">
        <f t="shared" si="323"/>
        <v>Unaudited</v>
      </c>
    </row>
    <row r="1870" spans="1:29" x14ac:dyDescent="0.25">
      <c r="A1870" t="s">
        <v>420</v>
      </c>
      <c r="B1870" t="s">
        <v>1385</v>
      </c>
      <c r="C1870" t="s">
        <v>1386</v>
      </c>
      <c r="D1870">
        <v>1900</v>
      </c>
      <c r="E1870" s="958">
        <v>1</v>
      </c>
      <c r="F1870" t="s">
        <v>438</v>
      </c>
      <c r="G1870" s="958">
        <v>91</v>
      </c>
      <c r="H1870" t="s">
        <v>384</v>
      </c>
      <c r="I1870" s="938" t="s">
        <v>488</v>
      </c>
      <c r="J1870" s="938" t="s">
        <v>444</v>
      </c>
      <c r="K1870" s="938" t="s">
        <v>448</v>
      </c>
      <c r="L1870" s="938" t="s">
        <v>442</v>
      </c>
      <c r="M1870" s="959" t="s">
        <v>456</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HUM_ASR_FY_2022</v>
      </c>
      <c r="AB1870" s="958">
        <f t="shared" si="322"/>
        <v>45032</v>
      </c>
      <c r="AC1870" t="str">
        <f t="shared" si="323"/>
        <v>Unaudited</v>
      </c>
    </row>
    <row r="1871" spans="1:29" ht="30" x14ac:dyDescent="0.25">
      <c r="A1871" t="s">
        <v>420</v>
      </c>
      <c r="B1871" t="s">
        <v>1385</v>
      </c>
      <c r="C1871" t="s">
        <v>1386</v>
      </c>
      <c r="D1871">
        <v>1900</v>
      </c>
      <c r="E1871" s="958">
        <v>1</v>
      </c>
      <c r="F1871" t="s">
        <v>438</v>
      </c>
      <c r="G1871" s="958">
        <v>91</v>
      </c>
      <c r="H1871" t="s">
        <v>384</v>
      </c>
      <c r="I1871" s="938" t="s">
        <v>488</v>
      </c>
      <c r="J1871" s="938" t="s">
        <v>444</v>
      </c>
      <c r="K1871" s="938" t="s">
        <v>449</v>
      </c>
      <c r="L1871" s="938">
        <v>9.1</v>
      </c>
      <c r="M1871" s="959" t="s">
        <v>185</v>
      </c>
      <c r="N1871" s="679">
        <f t="shared" ca="1" si="313"/>
        <v>366098.02</v>
      </c>
      <c r="O1871" s="679">
        <f t="shared" ca="1" si="320"/>
        <v>29030.14</v>
      </c>
      <c r="P1871" s="679">
        <f t="shared" ca="1" si="320"/>
        <v>108</v>
      </c>
      <c r="Q1871" s="679">
        <f t="shared" ca="1" si="320"/>
        <v>107077.94999999998</v>
      </c>
      <c r="R1871" s="679">
        <f t="shared" ca="1" si="320"/>
        <v>12301.220000000001</v>
      </c>
      <c r="S1871" s="679">
        <f t="shared" ca="1" si="320"/>
        <v>10242.769999999999</v>
      </c>
      <c r="T1871" s="679">
        <f t="shared" ca="1" si="320"/>
        <v>0</v>
      </c>
      <c r="U1871" s="679">
        <f t="shared" ca="1" si="320"/>
        <v>1151.5</v>
      </c>
      <c r="V1871" s="679">
        <f t="shared" ca="1" si="320"/>
        <v>0</v>
      </c>
      <c r="W1871" s="679">
        <f t="shared" ca="1" si="315"/>
        <v>206186.44000000003</v>
      </c>
      <c r="X1871" s="679">
        <f t="shared" ca="1" si="320"/>
        <v>0</v>
      </c>
      <c r="Y1871" s="679">
        <f t="shared" ca="1" si="320"/>
        <v>0</v>
      </c>
      <c r="Z1871" s="679">
        <f t="shared" ca="1" si="320"/>
        <v>0</v>
      </c>
      <c r="AA1871" t="str">
        <f t="shared" si="321"/>
        <v>HUM_ASR_FY_2022</v>
      </c>
      <c r="AB1871" s="958">
        <f t="shared" si="322"/>
        <v>45032</v>
      </c>
      <c r="AC1871" t="str">
        <f t="shared" si="323"/>
        <v>Unaudited</v>
      </c>
    </row>
    <row r="1872" spans="1:29" x14ac:dyDescent="0.25">
      <c r="A1872" t="s">
        <v>420</v>
      </c>
      <c r="B1872" t="s">
        <v>1385</v>
      </c>
      <c r="C1872" t="s">
        <v>1386</v>
      </c>
      <c r="D1872">
        <v>1900</v>
      </c>
      <c r="E1872" s="958">
        <v>1</v>
      </c>
      <c r="F1872" t="s">
        <v>438</v>
      </c>
      <c r="G1872" s="958">
        <v>91</v>
      </c>
      <c r="H1872" t="s">
        <v>384</v>
      </c>
      <c r="I1872" s="938" t="s">
        <v>488</v>
      </c>
      <c r="J1872" s="938" t="s">
        <v>444</v>
      </c>
      <c r="K1872" s="938" t="s">
        <v>449</v>
      </c>
      <c r="L1872" s="938" t="s">
        <v>106</v>
      </c>
      <c r="M1872" s="959" t="s">
        <v>186</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HUM_ASR_FY_2022</v>
      </c>
      <c r="AB1872" s="958">
        <f t="shared" si="322"/>
        <v>45032</v>
      </c>
      <c r="AC1872" t="str">
        <f t="shared" si="323"/>
        <v>Unaudited</v>
      </c>
    </row>
    <row r="1873" spans="1:29" x14ac:dyDescent="0.25">
      <c r="A1873" t="s">
        <v>420</v>
      </c>
      <c r="B1873" t="s">
        <v>1385</v>
      </c>
      <c r="C1873" t="s">
        <v>1386</v>
      </c>
      <c r="D1873">
        <v>1900</v>
      </c>
      <c r="E1873" s="958">
        <v>1</v>
      </c>
      <c r="F1873" t="s">
        <v>438</v>
      </c>
      <c r="G1873" s="958">
        <v>91</v>
      </c>
      <c r="H1873" t="s">
        <v>384</v>
      </c>
      <c r="I1873" s="959" t="s">
        <v>488</v>
      </c>
      <c r="J1873" s="959" t="s">
        <v>444</v>
      </c>
      <c r="K1873" s="959" t="s">
        <v>449</v>
      </c>
      <c r="L1873" s="938" t="s">
        <v>1321</v>
      </c>
      <c r="M1873" s="959" t="s">
        <v>1322</v>
      </c>
      <c r="N1873" s="679">
        <f t="shared" ca="1" si="313"/>
        <v>849956.28</v>
      </c>
      <c r="O1873" s="679">
        <f t="shared" ca="1" si="320"/>
        <v>1447.55</v>
      </c>
      <c r="P1873" s="679">
        <f t="shared" ca="1" si="320"/>
        <v>14091</v>
      </c>
      <c r="Q1873" s="679">
        <f t="shared" ca="1" si="320"/>
        <v>222852.10000000003</v>
      </c>
      <c r="R1873" s="679">
        <f t="shared" ca="1" si="320"/>
        <v>19340.04</v>
      </c>
      <c r="S1873" s="679">
        <f t="shared" ca="1" si="320"/>
        <v>592225.59</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HUM_ASR_FY_2022</v>
      </c>
      <c r="AB1873" s="958">
        <f t="shared" si="322"/>
        <v>45032</v>
      </c>
      <c r="AC1873" t="str">
        <f t="shared" si="323"/>
        <v>Unaudited</v>
      </c>
    </row>
    <row r="1874" spans="1:29" x14ac:dyDescent="0.25">
      <c r="A1874" t="s">
        <v>420</v>
      </c>
      <c r="B1874" t="s">
        <v>1385</v>
      </c>
      <c r="C1874" t="s">
        <v>1386</v>
      </c>
      <c r="D1874">
        <v>1900</v>
      </c>
      <c r="E1874" s="958">
        <v>1</v>
      </c>
      <c r="F1874" t="s">
        <v>438</v>
      </c>
      <c r="G1874" s="958">
        <v>91</v>
      </c>
      <c r="H1874" t="s">
        <v>384</v>
      </c>
      <c r="I1874" s="959" t="s">
        <v>488</v>
      </c>
      <c r="J1874" s="959" t="s">
        <v>444</v>
      </c>
      <c r="K1874" s="959" t="s">
        <v>449</v>
      </c>
      <c r="L1874" s="938" t="s">
        <v>107</v>
      </c>
      <c r="M1874" s="959" t="s">
        <v>187</v>
      </c>
      <c r="N1874" s="679">
        <f t="shared" ca="1" si="313"/>
        <v>214804.24000000011</v>
      </c>
      <c r="O1874" s="679">
        <f t="shared" ca="1" si="320"/>
        <v>87439.220000000103</v>
      </c>
      <c r="P1874" s="679">
        <f t="shared" ca="1" si="320"/>
        <v>7859.53</v>
      </c>
      <c r="Q1874" s="679">
        <f t="shared" ca="1" si="320"/>
        <v>78216.359999999986</v>
      </c>
      <c r="R1874" s="679">
        <f t="shared" ca="1" si="320"/>
        <v>22930.219999999994</v>
      </c>
      <c r="S1874" s="679">
        <f t="shared" ca="1" si="320"/>
        <v>1640</v>
      </c>
      <c r="T1874" s="679">
        <f t="shared" ca="1" si="320"/>
        <v>118.34</v>
      </c>
      <c r="U1874" s="679">
        <f t="shared" ca="1" si="320"/>
        <v>0</v>
      </c>
      <c r="V1874" s="679">
        <f t="shared" ca="1" si="320"/>
        <v>92.47</v>
      </c>
      <c r="W1874" s="679">
        <f t="shared" ca="1" si="315"/>
        <v>16508.099999999999</v>
      </c>
      <c r="X1874" s="679">
        <f t="shared" ca="1" si="320"/>
        <v>0</v>
      </c>
      <c r="Y1874" s="679">
        <f t="shared" ca="1" si="320"/>
        <v>0</v>
      </c>
      <c r="Z1874" s="679">
        <f t="shared" ca="1" si="320"/>
        <v>0</v>
      </c>
      <c r="AA1874" t="str">
        <f t="shared" si="321"/>
        <v>HUM_ASR_FY_2022</v>
      </c>
      <c r="AB1874" s="958">
        <f t="shared" si="322"/>
        <v>45032</v>
      </c>
      <c r="AC1874" t="str">
        <f t="shared" si="323"/>
        <v>Unaudited</v>
      </c>
    </row>
    <row r="1875" spans="1:29" x14ac:dyDescent="0.25">
      <c r="A1875" t="s">
        <v>420</v>
      </c>
      <c r="B1875" t="s">
        <v>1385</v>
      </c>
      <c r="C1875" t="s">
        <v>1386</v>
      </c>
      <c r="D1875">
        <v>1900</v>
      </c>
      <c r="E1875" s="958">
        <v>1</v>
      </c>
      <c r="F1875" t="s">
        <v>438</v>
      </c>
      <c r="G1875" s="958">
        <v>91</v>
      </c>
      <c r="H1875" t="s">
        <v>384</v>
      </c>
      <c r="I1875" s="959" t="s">
        <v>488</v>
      </c>
      <c r="J1875" s="959" t="s">
        <v>444</v>
      </c>
      <c r="K1875" s="959" t="s">
        <v>449</v>
      </c>
      <c r="L1875" s="938" t="s">
        <v>108</v>
      </c>
      <c r="M1875" s="959" t="s">
        <v>160</v>
      </c>
      <c r="N1875" s="679">
        <f t="shared" ca="1" si="313"/>
        <v>719985.4599999974</v>
      </c>
      <c r="O1875" s="679">
        <f t="shared" ca="1" si="320"/>
        <v>483051.00999999756</v>
      </c>
      <c r="P1875" s="679">
        <f t="shared" ca="1" si="320"/>
        <v>40021.850000000006</v>
      </c>
      <c r="Q1875" s="679">
        <f t="shared" ca="1" si="320"/>
        <v>106786.65999999992</v>
      </c>
      <c r="R1875" s="679">
        <f t="shared" ca="1" si="320"/>
        <v>48236.790000000008</v>
      </c>
      <c r="S1875" s="679">
        <f t="shared" ca="1" si="320"/>
        <v>1121.2899999999995</v>
      </c>
      <c r="T1875" s="679">
        <f t="shared" ca="1" si="320"/>
        <v>7123.08</v>
      </c>
      <c r="U1875" s="679">
        <f t="shared" ca="1" si="320"/>
        <v>0</v>
      </c>
      <c r="V1875" s="679">
        <f t="shared" ca="1" si="320"/>
        <v>5993.57</v>
      </c>
      <c r="W1875" s="679">
        <f t="shared" ca="1" si="315"/>
        <v>2011.2700000000007</v>
      </c>
      <c r="X1875" s="679">
        <f t="shared" ca="1" si="320"/>
        <v>4123.9800000000005</v>
      </c>
      <c r="Y1875" s="679">
        <f t="shared" ca="1" si="320"/>
        <v>21515.960000000003</v>
      </c>
      <c r="Z1875" s="679">
        <f t="shared" ca="1" si="320"/>
        <v>0</v>
      </c>
      <c r="AA1875" t="str">
        <f t="shared" si="321"/>
        <v>HUM_ASR_FY_2022</v>
      </c>
      <c r="AB1875" s="958">
        <f t="shared" si="322"/>
        <v>45032</v>
      </c>
      <c r="AC1875" t="str">
        <f t="shared" si="323"/>
        <v>Unaudited</v>
      </c>
    </row>
    <row r="1876" spans="1:29" x14ac:dyDescent="0.25">
      <c r="A1876" t="s">
        <v>420</v>
      </c>
      <c r="B1876" t="s">
        <v>1385</v>
      </c>
      <c r="C1876" t="s">
        <v>1386</v>
      </c>
      <c r="D1876">
        <v>1900</v>
      </c>
      <c r="E1876" s="958">
        <v>1</v>
      </c>
      <c r="F1876" t="s">
        <v>438</v>
      </c>
      <c r="G1876" s="958">
        <v>91</v>
      </c>
      <c r="H1876" t="s">
        <v>384</v>
      </c>
      <c r="I1876" s="959" t="s">
        <v>488</v>
      </c>
      <c r="J1876" s="959" t="s">
        <v>444</v>
      </c>
      <c r="K1876" s="959" t="s">
        <v>449</v>
      </c>
      <c r="L1876" s="938" t="s">
        <v>109</v>
      </c>
      <c r="M1876" s="959" t="s">
        <v>134</v>
      </c>
      <c r="N1876" s="679">
        <f t="shared" ca="1" si="313"/>
        <v>259108.69792207787</v>
      </c>
      <c r="O1876" s="679">
        <f t="shared" ca="1" si="320"/>
        <v>192003.63169696968</v>
      </c>
      <c r="P1876" s="679">
        <f t="shared" ca="1" si="320"/>
        <v>10894.893826839825</v>
      </c>
      <c r="Q1876" s="679">
        <f t="shared" ca="1" si="320"/>
        <v>20984.520874458867</v>
      </c>
      <c r="R1876" s="679">
        <f t="shared" ca="1" si="320"/>
        <v>7574.2757402597435</v>
      </c>
      <c r="S1876" s="679">
        <f t="shared" ca="1" si="320"/>
        <v>8709.9292900432865</v>
      </c>
      <c r="T1876" s="679">
        <f t="shared" ca="1" si="320"/>
        <v>1303.0658701298698</v>
      </c>
      <c r="U1876" s="679">
        <f t="shared" ca="1" si="320"/>
        <v>59.28</v>
      </c>
      <c r="V1876" s="679">
        <f t="shared" ca="1" si="320"/>
        <v>507.00666666666666</v>
      </c>
      <c r="W1876" s="679">
        <f t="shared" ca="1" si="315"/>
        <v>21.636000000000003</v>
      </c>
      <c r="X1876" s="679">
        <f t="shared" ca="1" si="320"/>
        <v>14979.75333333333</v>
      </c>
      <c r="Y1876" s="679">
        <f t="shared" ca="1" si="320"/>
        <v>2070.7046233766232</v>
      </c>
      <c r="Z1876" s="679">
        <f t="shared" ca="1" si="320"/>
        <v>0</v>
      </c>
      <c r="AA1876" t="str">
        <f t="shared" si="321"/>
        <v>HUM_ASR_FY_2022</v>
      </c>
      <c r="AB1876" s="958">
        <f t="shared" si="322"/>
        <v>45032</v>
      </c>
      <c r="AC1876" t="str">
        <f t="shared" si="323"/>
        <v>Unaudited</v>
      </c>
    </row>
    <row r="1877" spans="1:29" x14ac:dyDescent="0.25">
      <c r="A1877" t="s">
        <v>420</v>
      </c>
      <c r="B1877" t="s">
        <v>1385</v>
      </c>
      <c r="C1877" t="s">
        <v>1386</v>
      </c>
      <c r="D1877">
        <v>1900</v>
      </c>
      <c r="E1877" s="958">
        <v>1</v>
      </c>
      <c r="F1877" t="s">
        <v>438</v>
      </c>
      <c r="G1877" s="958">
        <v>91</v>
      </c>
      <c r="H1877" t="s">
        <v>384</v>
      </c>
      <c r="I1877" s="959" t="s">
        <v>488</v>
      </c>
      <c r="J1877" s="959" t="s">
        <v>444</v>
      </c>
      <c r="K1877" s="959" t="s">
        <v>449</v>
      </c>
      <c r="L1877" s="954" t="s">
        <v>110</v>
      </c>
      <c r="M1877" s="959" t="s">
        <v>162</v>
      </c>
      <c r="N1877" s="679">
        <f t="shared" ca="1" si="313"/>
        <v>12343.860896808148</v>
      </c>
      <c r="O1877" s="679">
        <f t="shared" ca="1" si="320"/>
        <v>8281.7151245008099</v>
      </c>
      <c r="P1877" s="679">
        <f t="shared" ca="1" si="320"/>
        <v>686.15850830226896</v>
      </c>
      <c r="Q1877" s="679">
        <f t="shared" ca="1" si="320"/>
        <v>1830.8143009926205</v>
      </c>
      <c r="R1877" s="679">
        <f t="shared" ca="1" si="320"/>
        <v>827.0003478522309</v>
      </c>
      <c r="S1877" s="679">
        <f t="shared" ca="1" si="320"/>
        <v>19.224065698468479</v>
      </c>
      <c r="T1877" s="679">
        <f t="shared" ca="1" si="320"/>
        <v>122.12233935507042</v>
      </c>
      <c r="U1877" s="679">
        <f t="shared" ca="1" si="320"/>
        <v>0</v>
      </c>
      <c r="V1877" s="679">
        <f t="shared" ca="1" si="320"/>
        <v>102.75734506538878</v>
      </c>
      <c r="W1877" s="679">
        <f t="shared" ca="1" si="315"/>
        <v>34.482414555876474</v>
      </c>
      <c r="X1877" s="679">
        <f t="shared" ca="1" si="320"/>
        <v>70.703977079230242</v>
      </c>
      <c r="Y1877" s="679">
        <f t="shared" ca="1" si="320"/>
        <v>368.88247340618398</v>
      </c>
      <c r="Z1877" s="679">
        <f t="shared" ca="1" si="320"/>
        <v>0</v>
      </c>
      <c r="AA1877" t="str">
        <f t="shared" si="321"/>
        <v>HUM_ASR_FY_2022</v>
      </c>
      <c r="AB1877" s="958">
        <f t="shared" si="322"/>
        <v>45032</v>
      </c>
      <c r="AC1877" t="str">
        <f t="shared" si="323"/>
        <v>Unaudited</v>
      </c>
    </row>
    <row r="1878" spans="1:29" x14ac:dyDescent="0.25">
      <c r="A1878" t="s">
        <v>420</v>
      </c>
      <c r="B1878" t="s">
        <v>1385</v>
      </c>
      <c r="C1878" t="s">
        <v>1386</v>
      </c>
      <c r="D1878">
        <v>1900</v>
      </c>
      <c r="E1878" s="958">
        <v>1</v>
      </c>
      <c r="F1878" t="s">
        <v>438</v>
      </c>
      <c r="G1878" s="958">
        <v>91</v>
      </c>
      <c r="H1878" t="s">
        <v>384</v>
      </c>
      <c r="I1878" s="959" t="s">
        <v>488</v>
      </c>
      <c r="J1878" s="959" t="s">
        <v>444</v>
      </c>
      <c r="K1878" s="959" t="s">
        <v>449</v>
      </c>
      <c r="L1878" s="938" t="s">
        <v>111</v>
      </c>
      <c r="M1878" s="959" t="s">
        <v>463</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HUM_ASR_FY_2022</v>
      </c>
      <c r="AB1878" s="958">
        <f t="shared" si="322"/>
        <v>45032</v>
      </c>
      <c r="AC1878" t="str">
        <f t="shared" si="323"/>
        <v>Unaudited</v>
      </c>
    </row>
    <row r="1879" spans="1:29" x14ac:dyDescent="0.25">
      <c r="A1879" t="s">
        <v>420</v>
      </c>
      <c r="B1879" t="s">
        <v>1385</v>
      </c>
      <c r="C1879" t="s">
        <v>1386</v>
      </c>
      <c r="D1879">
        <v>1900</v>
      </c>
      <c r="E1879" s="958">
        <v>1</v>
      </c>
      <c r="F1879" t="s">
        <v>438</v>
      </c>
      <c r="G1879" s="958">
        <v>91</v>
      </c>
      <c r="H1879" t="s">
        <v>384</v>
      </c>
      <c r="I1879" s="938" t="s">
        <v>488</v>
      </c>
      <c r="J1879" s="938" t="s">
        <v>444</v>
      </c>
      <c r="K1879" s="938" t="s">
        <v>6</v>
      </c>
      <c r="L1879" s="938" t="s">
        <v>117</v>
      </c>
      <c r="M1879" s="959" t="s">
        <v>188</v>
      </c>
      <c r="N1879" s="679">
        <f t="shared" ca="1" si="313"/>
        <v>389419.50999999989</v>
      </c>
      <c r="O1879" s="679">
        <f t="shared" ca="1" si="320"/>
        <v>132712.99999999988</v>
      </c>
      <c r="P1879" s="679">
        <f t="shared" ca="1" si="320"/>
        <v>24901.699999999993</v>
      </c>
      <c r="Q1879" s="679">
        <f t="shared" ca="1" si="320"/>
        <v>79938.83</v>
      </c>
      <c r="R1879" s="679">
        <f t="shared" ca="1" si="320"/>
        <v>49649.570000000007</v>
      </c>
      <c r="S1879" s="679">
        <f t="shared" ca="1" si="320"/>
        <v>20193.91</v>
      </c>
      <c r="T1879" s="679">
        <f t="shared" ca="1" si="320"/>
        <v>209.89</v>
      </c>
      <c r="U1879" s="679">
        <f t="shared" ca="1" si="320"/>
        <v>90.59</v>
      </c>
      <c r="V1879" s="679">
        <f t="shared" ca="1" si="320"/>
        <v>2037.8700000000001</v>
      </c>
      <c r="W1879" s="679">
        <f t="shared" ca="1" si="315"/>
        <v>0</v>
      </c>
      <c r="X1879" s="679">
        <f t="shared" ca="1" si="320"/>
        <v>55628.37</v>
      </c>
      <c r="Y1879" s="679">
        <f t="shared" ca="1" si="320"/>
        <v>24055.780000000017</v>
      </c>
      <c r="Z1879" s="679">
        <f t="shared" ca="1" si="320"/>
        <v>0</v>
      </c>
      <c r="AA1879" t="str">
        <f t="shared" si="321"/>
        <v>HUM_ASR_FY_2022</v>
      </c>
      <c r="AB1879" s="958">
        <f t="shared" si="322"/>
        <v>45032</v>
      </c>
      <c r="AC1879" t="str">
        <f t="shared" si="323"/>
        <v>Unaudited</v>
      </c>
    </row>
    <row r="1880" spans="1:29" x14ac:dyDescent="0.25">
      <c r="A1880" t="s">
        <v>420</v>
      </c>
      <c r="B1880" t="s">
        <v>1385</v>
      </c>
      <c r="C1880" t="s">
        <v>1386</v>
      </c>
      <c r="D1880">
        <v>1900</v>
      </c>
      <c r="E1880" s="958">
        <v>1</v>
      </c>
      <c r="F1880" t="s">
        <v>438</v>
      </c>
      <c r="G1880" s="958">
        <v>91</v>
      </c>
      <c r="H1880" t="s">
        <v>384</v>
      </c>
      <c r="I1880" s="959" t="s">
        <v>488</v>
      </c>
      <c r="J1880" s="959" t="s">
        <v>444</v>
      </c>
      <c r="K1880" s="959" t="s">
        <v>6</v>
      </c>
      <c r="L1880" s="938" t="s">
        <v>45</v>
      </c>
      <c r="M1880" s="959" t="s">
        <v>163</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30410.962077922082</v>
      </c>
      <c r="O1880" s="679">
        <f t="shared" ca="1" si="320"/>
        <v>16973.778303030304</v>
      </c>
      <c r="P1880" s="679">
        <f t="shared" ca="1" si="320"/>
        <v>1970.4661731601732</v>
      </c>
      <c r="Q1880" s="679">
        <f t="shared" ca="1" si="320"/>
        <v>4012.0891255411252</v>
      </c>
      <c r="R1880" s="679">
        <f t="shared" ca="1" si="320"/>
        <v>1616.4542597402597</v>
      </c>
      <c r="S1880" s="679">
        <f t="shared" ca="1" si="320"/>
        <v>1916.0107099567099</v>
      </c>
      <c r="T1880" s="679">
        <f t="shared" ca="1" si="320"/>
        <v>8.9741298701298717</v>
      </c>
      <c r="U1880" s="679">
        <f t="shared" ca="1" si="320"/>
        <v>8.0399999999999991</v>
      </c>
      <c r="V1880" s="679">
        <f t="shared" ca="1" si="320"/>
        <v>63.783333333333331</v>
      </c>
      <c r="W1880" s="679">
        <f t="shared" ca="1" si="315"/>
        <v>0.14400000000000002</v>
      </c>
      <c r="X1880" s="679">
        <f t="shared" ca="1" si="320"/>
        <v>3392.8066666666668</v>
      </c>
      <c r="Y1880" s="679">
        <f t="shared" ca="1" si="320"/>
        <v>448.41537662337663</v>
      </c>
      <c r="Z1880" s="679">
        <f t="shared" ca="1" si="320"/>
        <v>0</v>
      </c>
      <c r="AA1880" t="str">
        <f t="shared" si="321"/>
        <v>HUM_ASR_FY_2022</v>
      </c>
      <c r="AB1880" s="958">
        <f t="shared" si="322"/>
        <v>45032</v>
      </c>
      <c r="AC1880" t="str">
        <f t="shared" si="323"/>
        <v>Unaudited</v>
      </c>
    </row>
    <row r="1881" spans="1:29" x14ac:dyDescent="0.25">
      <c r="A1881" t="s">
        <v>420</v>
      </c>
      <c r="B1881" t="s">
        <v>1385</v>
      </c>
      <c r="C1881" t="s">
        <v>1386</v>
      </c>
      <c r="D1881">
        <v>1900</v>
      </c>
      <c r="E1881" s="958">
        <v>1</v>
      </c>
      <c r="F1881" t="s">
        <v>438</v>
      </c>
      <c r="G1881" s="958">
        <v>91</v>
      </c>
      <c r="H1881" t="s">
        <v>384</v>
      </c>
      <c r="I1881" s="938" t="s">
        <v>488</v>
      </c>
      <c r="J1881" s="938" t="s">
        <v>444</v>
      </c>
      <c r="K1881" s="938" t="s">
        <v>6</v>
      </c>
      <c r="L1881" s="938" t="s">
        <v>46</v>
      </c>
      <c r="M1881" s="938" t="s">
        <v>164</v>
      </c>
      <c r="N1881" s="679">
        <f t="shared" ca="1" si="324"/>
        <v>1953.02675328642</v>
      </c>
      <c r="O1881" s="679">
        <f t="shared" ca="1" si="320"/>
        <v>665.58565468099027</v>
      </c>
      <c r="P1881" s="679">
        <f t="shared" ca="1" si="320"/>
        <v>124.88764700646979</v>
      </c>
      <c r="Q1881" s="679">
        <f t="shared" ca="1" si="320"/>
        <v>400.91127847296366</v>
      </c>
      <c r="R1881" s="679">
        <f t="shared" ca="1" si="320"/>
        <v>249.0038018361403</v>
      </c>
      <c r="S1881" s="679">
        <f t="shared" ca="1" si="320"/>
        <v>101.27701738276588</v>
      </c>
      <c r="T1881" s="679">
        <f t="shared" ca="1" si="320"/>
        <v>1.0526457322266332</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0.45432930050221881</v>
      </c>
      <c r="V1881" s="679">
        <f t="shared" ca="1" si="325"/>
        <v>10.220378094872025</v>
      </c>
      <c r="W1881" s="679">
        <f t="shared" ca="1" si="315"/>
        <v>0</v>
      </c>
      <c r="X1881" s="679">
        <f t="shared" ca="1" si="325"/>
        <v>278.98883353768201</v>
      </c>
      <c r="Y1881" s="679">
        <f t="shared" ca="1" si="325"/>
        <v>120.64516724180675</v>
      </c>
      <c r="Z1881" s="679">
        <f t="shared" ca="1" si="325"/>
        <v>0</v>
      </c>
      <c r="AA1881" t="str">
        <f t="shared" si="321"/>
        <v>HUM_ASR_FY_2022</v>
      </c>
      <c r="AB1881" s="958">
        <f t="shared" si="322"/>
        <v>45032</v>
      </c>
      <c r="AC1881" t="str">
        <f t="shared" si="323"/>
        <v>Unaudited</v>
      </c>
    </row>
    <row r="1882" spans="1:29" x14ac:dyDescent="0.25">
      <c r="A1882" t="s">
        <v>420</v>
      </c>
      <c r="B1882" t="s">
        <v>1385</v>
      </c>
      <c r="C1882" t="s">
        <v>1386</v>
      </c>
      <c r="D1882">
        <v>1900</v>
      </c>
      <c r="E1882" s="958">
        <v>1</v>
      </c>
      <c r="F1882" t="s">
        <v>438</v>
      </c>
      <c r="G1882" s="958">
        <v>91</v>
      </c>
      <c r="H1882" t="s">
        <v>384</v>
      </c>
      <c r="I1882" s="938" t="s">
        <v>488</v>
      </c>
      <c r="J1882" s="938" t="s">
        <v>444</v>
      </c>
      <c r="K1882" s="938" t="s">
        <v>6</v>
      </c>
      <c r="L1882" s="938" t="s">
        <v>165</v>
      </c>
      <c r="M1882" s="959" t="s">
        <v>461</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HUM_ASR_FY_2022</v>
      </c>
      <c r="AB1882" s="958">
        <f t="shared" si="322"/>
        <v>45032</v>
      </c>
      <c r="AC1882" t="str">
        <f t="shared" si="323"/>
        <v>Unaudited</v>
      </c>
    </row>
    <row r="1883" spans="1:29" x14ac:dyDescent="0.25">
      <c r="A1883" t="s">
        <v>420</v>
      </c>
      <c r="B1883" t="s">
        <v>1385</v>
      </c>
      <c r="C1883" t="s">
        <v>1386</v>
      </c>
      <c r="D1883">
        <v>1900</v>
      </c>
      <c r="E1883" s="958">
        <v>1</v>
      </c>
      <c r="F1883" t="s">
        <v>438</v>
      </c>
      <c r="G1883" s="958">
        <v>91</v>
      </c>
      <c r="H1883" t="s">
        <v>384</v>
      </c>
      <c r="I1883" s="938" t="s">
        <v>488</v>
      </c>
      <c r="J1883" s="938" t="s">
        <v>444</v>
      </c>
      <c r="K1883" s="938" t="s">
        <v>434</v>
      </c>
      <c r="L1883" s="938" t="s">
        <v>120</v>
      </c>
      <c r="M1883" s="959" t="s">
        <v>32</v>
      </c>
      <c r="N1883" s="679">
        <f t="shared" ca="1" si="324"/>
        <v>-58486.410909090919</v>
      </c>
      <c r="O1883" s="679">
        <f t="shared" ca="1" si="326"/>
        <v>-25368.820929943122</v>
      </c>
      <c r="P1883" s="679">
        <f t="shared" ca="1" si="326"/>
        <v>-3396.6028199051552</v>
      </c>
      <c r="Q1883" s="679">
        <f t="shared" ca="1" si="326"/>
        <v>-13770.109594674699</v>
      </c>
      <c r="R1883" s="679">
        <f t="shared" ca="1" si="326"/>
        <v>-7458.3418233960047</v>
      </c>
      <c r="S1883" s="679">
        <f t="shared" ca="1" si="326"/>
        <v>-2306.8329939983651</v>
      </c>
      <c r="T1883" s="679">
        <f t="shared" ca="1" si="326"/>
        <v>-189.11148585473003</v>
      </c>
      <c r="U1883" s="679">
        <f t="shared" ca="1" si="326"/>
        <v>-4.9470119234035765</v>
      </c>
      <c r="V1883" s="679">
        <f t="shared" ca="1" si="326"/>
        <v>-793.08785405756032</v>
      </c>
      <c r="W1883" s="679">
        <f t="shared" ca="1" si="315"/>
        <v>-596.02540733021215</v>
      </c>
      <c r="X1883" s="679">
        <f t="shared" ca="1" si="327"/>
        <v>-1122.1872542372616</v>
      </c>
      <c r="Y1883" s="679">
        <f t="shared" ca="1" si="327"/>
        <v>-3480.3437337704081</v>
      </c>
      <c r="Z1883" s="679">
        <f t="shared" ca="1" si="327"/>
        <v>0</v>
      </c>
      <c r="AA1883" t="str">
        <f t="shared" si="321"/>
        <v>HUM_ASR_FY_2022</v>
      </c>
      <c r="AB1883" s="958">
        <f t="shared" si="322"/>
        <v>45032</v>
      </c>
      <c r="AC1883" t="str">
        <f t="shared" si="323"/>
        <v>Unaudited</v>
      </c>
    </row>
    <row r="1884" spans="1:29" x14ac:dyDescent="0.25">
      <c r="A1884" t="s">
        <v>420</v>
      </c>
      <c r="B1884" t="s">
        <v>1385</v>
      </c>
      <c r="C1884" t="s">
        <v>1386</v>
      </c>
      <c r="D1884">
        <v>1900</v>
      </c>
      <c r="E1884" s="958">
        <v>1</v>
      </c>
      <c r="F1884" t="s">
        <v>438</v>
      </c>
      <c r="G1884" s="958">
        <v>91</v>
      </c>
      <c r="H1884" t="s">
        <v>384</v>
      </c>
      <c r="I1884" s="938" t="s">
        <v>488</v>
      </c>
      <c r="J1884" s="938" t="s">
        <v>444</v>
      </c>
      <c r="K1884" s="938" t="s">
        <v>434</v>
      </c>
      <c r="L1884" s="938" t="s">
        <v>943</v>
      </c>
      <c r="M1884" s="959" t="s">
        <v>935</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HUM_ASR_FY_2022</v>
      </c>
      <c r="AB1884" s="958">
        <f t="shared" si="322"/>
        <v>45032</v>
      </c>
      <c r="AC1884" t="str">
        <f t="shared" si="323"/>
        <v>Unaudited</v>
      </c>
    </row>
    <row r="1885" spans="1:29" x14ac:dyDescent="0.25">
      <c r="A1885" t="s">
        <v>420</v>
      </c>
      <c r="B1885" t="s">
        <v>1385</v>
      </c>
      <c r="C1885" t="s">
        <v>1386</v>
      </c>
      <c r="D1885">
        <v>1900</v>
      </c>
      <c r="E1885" s="958">
        <v>1</v>
      </c>
      <c r="F1885" t="s">
        <v>438</v>
      </c>
      <c r="G1885" s="958">
        <v>91</v>
      </c>
      <c r="H1885" t="s">
        <v>384</v>
      </c>
      <c r="I1885" s="938" t="s">
        <v>488</v>
      </c>
      <c r="J1885" s="938" t="s">
        <v>444</v>
      </c>
      <c r="K1885" s="938" t="s">
        <v>434</v>
      </c>
      <c r="L1885" s="944" t="s">
        <v>167</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HUM_ASR_FY_2022</v>
      </c>
      <c r="AB1885" s="958">
        <f t="shared" si="322"/>
        <v>45032</v>
      </c>
      <c r="AC1885" t="str">
        <f t="shared" si="323"/>
        <v>Unaudited</v>
      </c>
    </row>
    <row r="1886" spans="1:29" x14ac:dyDescent="0.25">
      <c r="A1886" t="s">
        <v>420</v>
      </c>
      <c r="B1886" t="s">
        <v>1385</v>
      </c>
      <c r="C1886" t="s">
        <v>1386</v>
      </c>
      <c r="D1886">
        <v>1900</v>
      </c>
      <c r="E1886" s="958">
        <v>1</v>
      </c>
      <c r="F1886" t="s">
        <v>438</v>
      </c>
      <c r="G1886" s="958">
        <v>91</v>
      </c>
      <c r="H1886" t="s">
        <v>384</v>
      </c>
      <c r="I1886" s="938" t="s">
        <v>488</v>
      </c>
      <c r="J1886" s="938" t="s">
        <v>444</v>
      </c>
      <c r="K1886" s="938" t="s">
        <v>434</v>
      </c>
      <c r="L1886" s="938" t="s">
        <v>168</v>
      </c>
      <c r="M1886" s="959" t="s">
        <v>329</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HUM_ASR_FY_2022</v>
      </c>
      <c r="AB1886" s="958">
        <f t="shared" si="322"/>
        <v>45032</v>
      </c>
      <c r="AC1886" t="str">
        <f t="shared" si="323"/>
        <v>Unaudited</v>
      </c>
    </row>
    <row r="1887" spans="1:29" x14ac:dyDescent="0.25">
      <c r="A1887" t="s">
        <v>420</v>
      </c>
      <c r="B1887" t="s">
        <v>1385</v>
      </c>
      <c r="C1887" t="s">
        <v>1386</v>
      </c>
      <c r="D1887">
        <v>1900</v>
      </c>
      <c r="E1887" s="958">
        <v>1</v>
      </c>
      <c r="F1887" t="s">
        <v>438</v>
      </c>
      <c r="G1887" s="958">
        <v>91</v>
      </c>
      <c r="H1887" t="s">
        <v>384</v>
      </c>
      <c r="I1887" s="938" t="s">
        <v>488</v>
      </c>
      <c r="J1887" s="938" t="s">
        <v>450</v>
      </c>
      <c r="K1887" s="938" t="s">
        <v>435</v>
      </c>
      <c r="L1887" s="938" t="s">
        <v>121</v>
      </c>
      <c r="M1887" s="959" t="s">
        <v>27</v>
      </c>
      <c r="N1887" s="679">
        <f t="shared" ca="1" si="324"/>
        <v>1892309.3993490334</v>
      </c>
      <c r="O1887" s="679">
        <f t="shared" ca="1" si="326"/>
        <v>17368.133627904124</v>
      </c>
      <c r="P1887" s="679">
        <f t="shared" ca="1" si="326"/>
        <v>1874941.2657211293</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HUM_ASR_FY_2022</v>
      </c>
      <c r="AB1887" s="958">
        <f t="shared" si="322"/>
        <v>45032</v>
      </c>
      <c r="AC1887" t="str">
        <f t="shared" si="323"/>
        <v>Unaudited</v>
      </c>
    </row>
    <row r="1888" spans="1:29" x14ac:dyDescent="0.25">
      <c r="A1888" t="s">
        <v>420</v>
      </c>
      <c r="B1888" t="s">
        <v>1385</v>
      </c>
      <c r="C1888" t="s">
        <v>1386</v>
      </c>
      <c r="D1888">
        <v>1900</v>
      </c>
      <c r="E1888" s="958">
        <v>1</v>
      </c>
      <c r="F1888" t="s">
        <v>438</v>
      </c>
      <c r="G1888" s="958">
        <v>91</v>
      </c>
      <c r="H1888" t="s">
        <v>384</v>
      </c>
      <c r="I1888" s="938" t="s">
        <v>488</v>
      </c>
      <c r="J1888" s="938" t="s">
        <v>450</v>
      </c>
      <c r="K1888" s="938" t="s">
        <v>435</v>
      </c>
      <c r="L1888" s="938" t="s">
        <v>122</v>
      </c>
      <c r="M1888" s="959" t="s">
        <v>97</v>
      </c>
      <c r="N1888" s="679">
        <f t="shared" ca="1" si="324"/>
        <v>76963.529110764794</v>
      </c>
      <c r="O1888" s="679">
        <f t="shared" ca="1" si="326"/>
        <v>0</v>
      </c>
      <c r="P1888" s="679">
        <f t="shared" ca="1" si="326"/>
        <v>76963.529110764794</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HUM_ASR_FY_2022</v>
      </c>
      <c r="AB1888" s="958">
        <f t="shared" si="322"/>
        <v>45032</v>
      </c>
      <c r="AC1888" t="str">
        <f t="shared" si="323"/>
        <v>Unaudited</v>
      </c>
    </row>
    <row r="1889" spans="1:29" x14ac:dyDescent="0.25">
      <c r="A1889" t="s">
        <v>420</v>
      </c>
      <c r="B1889" t="s">
        <v>1385</v>
      </c>
      <c r="C1889" t="s">
        <v>1386</v>
      </c>
      <c r="D1889">
        <v>1900</v>
      </c>
      <c r="E1889" s="958">
        <v>1</v>
      </c>
      <c r="F1889" t="s">
        <v>438</v>
      </c>
      <c r="G1889" s="958">
        <v>91</v>
      </c>
      <c r="H1889" t="s">
        <v>384</v>
      </c>
      <c r="I1889" s="938" t="s">
        <v>488</v>
      </c>
      <c r="J1889" s="938" t="s">
        <v>450</v>
      </c>
      <c r="K1889" s="938" t="s">
        <v>435</v>
      </c>
      <c r="L1889" s="938" t="s">
        <v>123</v>
      </c>
      <c r="M1889" s="959" t="s">
        <v>98</v>
      </c>
      <c r="N1889" s="679">
        <f t="shared" ca="1" si="324"/>
        <v>158933.63092670171</v>
      </c>
      <c r="O1889" s="679">
        <f t="shared" ca="1" si="326"/>
        <v>0</v>
      </c>
      <c r="P1889" s="679">
        <f t="shared" ca="1" si="326"/>
        <v>158933.63092670171</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HUM_ASR_FY_2022</v>
      </c>
      <c r="AB1889" s="958">
        <f t="shared" si="322"/>
        <v>45032</v>
      </c>
      <c r="AC1889" t="str">
        <f t="shared" si="323"/>
        <v>Unaudited</v>
      </c>
    </row>
    <row r="1890" spans="1:29" x14ac:dyDescent="0.25">
      <c r="A1890" t="s">
        <v>420</v>
      </c>
      <c r="B1890" t="s">
        <v>1385</v>
      </c>
      <c r="C1890" t="s">
        <v>1386</v>
      </c>
      <c r="D1890">
        <v>1900</v>
      </c>
      <c r="E1890" s="958">
        <v>1</v>
      </c>
      <c r="F1890" t="s">
        <v>438</v>
      </c>
      <c r="G1890" s="958">
        <v>91</v>
      </c>
      <c r="H1890" t="s">
        <v>384</v>
      </c>
      <c r="I1890" s="938" t="s">
        <v>488</v>
      </c>
      <c r="J1890" s="938" t="s">
        <v>450</v>
      </c>
      <c r="K1890" s="938" t="s">
        <v>435</v>
      </c>
      <c r="L1890" s="938" t="s">
        <v>124</v>
      </c>
      <c r="M1890" s="959" t="s">
        <v>99</v>
      </c>
      <c r="N1890" s="679">
        <f t="shared" ca="1" si="324"/>
        <v>120674.41093956964</v>
      </c>
      <c r="O1890" s="679">
        <f t="shared" ca="1" si="326"/>
        <v>0</v>
      </c>
      <c r="P1890" s="679">
        <f t="shared" ca="1" si="326"/>
        <v>120674.41093956964</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HUM_ASR_FY_2022</v>
      </c>
      <c r="AB1890" s="958">
        <f t="shared" si="322"/>
        <v>45032</v>
      </c>
      <c r="AC1890" t="str">
        <f t="shared" si="323"/>
        <v>Unaudited</v>
      </c>
    </row>
    <row r="1891" spans="1:29" x14ac:dyDescent="0.25">
      <c r="A1891" t="s">
        <v>420</v>
      </c>
      <c r="B1891" t="s">
        <v>1385</v>
      </c>
      <c r="C1891" t="s">
        <v>1386</v>
      </c>
      <c r="D1891">
        <v>1900</v>
      </c>
      <c r="E1891" s="958">
        <v>1</v>
      </c>
      <c r="F1891" t="s">
        <v>438</v>
      </c>
      <c r="G1891" s="958">
        <v>91</v>
      </c>
      <c r="H1891" t="s">
        <v>384</v>
      </c>
      <c r="I1891" s="938" t="s">
        <v>488</v>
      </c>
      <c r="J1891" s="938" t="s">
        <v>450</v>
      </c>
      <c r="K1891" s="938" t="s">
        <v>435</v>
      </c>
      <c r="L1891" s="938" t="s">
        <v>125</v>
      </c>
      <c r="M1891" s="959" t="s">
        <v>100</v>
      </c>
      <c r="N1891" s="679">
        <f t="shared" ca="1" si="324"/>
        <v>131387.00413305513</v>
      </c>
      <c r="O1891" s="679">
        <f t="shared" ca="1" si="326"/>
        <v>-129915.61011696412</v>
      </c>
      <c r="P1891" s="679">
        <f t="shared" ca="1" si="326"/>
        <v>261302.61425001925</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HUM_ASR_FY_2022</v>
      </c>
      <c r="AB1891" s="958">
        <f t="shared" si="322"/>
        <v>45032</v>
      </c>
      <c r="AC1891" t="str">
        <f t="shared" si="323"/>
        <v>Unaudited</v>
      </c>
    </row>
    <row r="1892" spans="1:29" x14ac:dyDescent="0.25">
      <c r="A1892" t="s">
        <v>420</v>
      </c>
      <c r="B1892" t="s">
        <v>1385</v>
      </c>
      <c r="C1892" t="s">
        <v>1386</v>
      </c>
      <c r="D1892">
        <v>1900</v>
      </c>
      <c r="E1892" s="958">
        <v>1</v>
      </c>
      <c r="F1892" t="s">
        <v>438</v>
      </c>
      <c r="G1892" s="958">
        <v>91</v>
      </c>
      <c r="H1892" t="s">
        <v>384</v>
      </c>
      <c r="I1892" s="938" t="s">
        <v>488</v>
      </c>
      <c r="J1892" s="938" t="s">
        <v>450</v>
      </c>
      <c r="K1892" s="938" t="s">
        <v>435</v>
      </c>
      <c r="L1892" s="938" t="s">
        <v>126</v>
      </c>
      <c r="M1892" s="959" t="s">
        <v>28</v>
      </c>
      <c r="N1892" s="679">
        <f t="shared" ca="1" si="324"/>
        <v>15067.956085003549</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15067.956085003549</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HUM_ASR_FY_2022</v>
      </c>
      <c r="AB1892" s="958">
        <f t="shared" si="322"/>
        <v>45032</v>
      </c>
      <c r="AC1892" t="str">
        <f t="shared" si="323"/>
        <v>Unaudited</v>
      </c>
    </row>
    <row r="1893" spans="1:29" x14ac:dyDescent="0.25">
      <c r="A1893" t="s">
        <v>420</v>
      </c>
      <c r="B1893" t="s">
        <v>1385</v>
      </c>
      <c r="C1893" t="s">
        <v>1386</v>
      </c>
      <c r="D1893">
        <v>1900</v>
      </c>
      <c r="E1893" s="958">
        <v>1</v>
      </c>
      <c r="F1893" t="s">
        <v>438</v>
      </c>
      <c r="G1893" s="958">
        <v>91</v>
      </c>
      <c r="H1893" t="s">
        <v>384</v>
      </c>
      <c r="I1893" s="938" t="s">
        <v>488</v>
      </c>
      <c r="J1893" s="938" t="s">
        <v>436</v>
      </c>
      <c r="K1893" s="938" t="s">
        <v>436</v>
      </c>
      <c r="L1893" s="938" t="s">
        <v>128</v>
      </c>
      <c r="M1893" s="959" t="s">
        <v>326</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HUM_ASR_FY_2022</v>
      </c>
      <c r="AB1893" s="958">
        <f t="shared" si="322"/>
        <v>45032</v>
      </c>
      <c r="AC1893" t="str">
        <f t="shared" si="323"/>
        <v>Unaudited</v>
      </c>
    </row>
    <row r="1894" spans="1:29" x14ac:dyDescent="0.25">
      <c r="A1894" t="s">
        <v>420</v>
      </c>
      <c r="B1894" t="s">
        <v>1385</v>
      </c>
      <c r="C1894" t="s">
        <v>1386</v>
      </c>
      <c r="D1894">
        <v>1900</v>
      </c>
      <c r="E1894" s="958">
        <v>1</v>
      </c>
      <c r="F1894" t="s">
        <v>438</v>
      </c>
      <c r="G1894" s="958">
        <v>91</v>
      </c>
      <c r="H1894" t="s">
        <v>384</v>
      </c>
      <c r="I1894" s="938" t="s">
        <v>488</v>
      </c>
      <c r="J1894" s="938" t="s">
        <v>436</v>
      </c>
      <c r="K1894" s="938" t="s">
        <v>436</v>
      </c>
      <c r="L1894" s="938" t="s">
        <v>129</v>
      </c>
      <c r="M1894" s="959" t="s">
        <v>325</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HUM_ASR_FY_2022</v>
      </c>
      <c r="AB1894" s="958">
        <f t="shared" si="322"/>
        <v>45032</v>
      </c>
      <c r="AC1894" t="str">
        <f t="shared" si="323"/>
        <v>Unaudited</v>
      </c>
    </row>
    <row r="1895" spans="1:29" ht="30" x14ac:dyDescent="0.25">
      <c r="A1895" t="s">
        <v>420</v>
      </c>
      <c r="B1895" t="s">
        <v>1385</v>
      </c>
      <c r="C1895" t="s">
        <v>1386</v>
      </c>
      <c r="D1895">
        <v>1900</v>
      </c>
      <c r="E1895" s="958">
        <v>1</v>
      </c>
      <c r="F1895" t="s">
        <v>438</v>
      </c>
      <c r="G1895" s="958">
        <v>91</v>
      </c>
      <c r="H1895" t="s">
        <v>384</v>
      </c>
      <c r="I1895" s="938" t="s">
        <v>488</v>
      </c>
      <c r="J1895" s="938" t="s">
        <v>436</v>
      </c>
      <c r="K1895" s="938" t="s">
        <v>436</v>
      </c>
      <c r="L1895" s="946" t="s">
        <v>130</v>
      </c>
      <c r="M1895" s="961" t="s">
        <v>179</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HUM_ASR_FY_2022</v>
      </c>
      <c r="AB1895" s="958">
        <f t="shared" si="322"/>
        <v>45032</v>
      </c>
      <c r="AC1895" t="str">
        <f t="shared" si="323"/>
        <v>Unaudited</v>
      </c>
    </row>
    <row r="1896" spans="1:29" x14ac:dyDescent="0.25">
      <c r="A1896" t="s">
        <v>420</v>
      </c>
      <c r="B1896" t="s">
        <v>1385</v>
      </c>
      <c r="C1896" t="s">
        <v>1386</v>
      </c>
      <c r="D1896">
        <v>1900</v>
      </c>
      <c r="E1896" s="958">
        <v>1</v>
      </c>
      <c r="F1896" t="s">
        <v>438</v>
      </c>
      <c r="G1896" s="958">
        <v>91</v>
      </c>
      <c r="H1896" t="s">
        <v>384</v>
      </c>
      <c r="I1896" s="938" t="s">
        <v>488</v>
      </c>
      <c r="J1896" s="938" t="s">
        <v>436</v>
      </c>
      <c r="K1896" s="938" t="s">
        <v>436</v>
      </c>
      <c r="L1896" s="948" t="s">
        <v>131</v>
      </c>
      <c r="M1896" s="962" t="s">
        <v>494</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HUM_ASR_FY_2022</v>
      </c>
      <c r="AB1896" s="958">
        <f t="shared" si="322"/>
        <v>45032</v>
      </c>
      <c r="AC1896" t="str">
        <f t="shared" si="323"/>
        <v>Unaudited</v>
      </c>
    </row>
    <row r="1897" spans="1:29" x14ac:dyDescent="0.25">
      <c r="A1897" t="s">
        <v>420</v>
      </c>
      <c r="B1897" t="s">
        <v>1385</v>
      </c>
      <c r="C1897" t="s">
        <v>1386</v>
      </c>
      <c r="D1897">
        <v>1900</v>
      </c>
      <c r="E1897" s="958">
        <v>1</v>
      </c>
      <c r="F1897" t="s">
        <v>438</v>
      </c>
      <c r="G1897" s="958">
        <v>91</v>
      </c>
      <c r="H1897" t="s">
        <v>384</v>
      </c>
      <c r="I1897" s="959" t="s">
        <v>488</v>
      </c>
      <c r="J1897" s="959" t="s">
        <v>436</v>
      </c>
      <c r="K1897" s="959" t="s">
        <v>436</v>
      </c>
      <c r="L1897" s="938" t="s">
        <v>132</v>
      </c>
      <c r="M1897" s="959" t="s">
        <v>495</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HUM_ASR_FY_2022</v>
      </c>
      <c r="AB1897" s="958">
        <f t="shared" si="322"/>
        <v>45032</v>
      </c>
      <c r="AC1897" t="str">
        <f t="shared" si="323"/>
        <v>Unaudited</v>
      </c>
    </row>
    <row r="1898" spans="1:29" x14ac:dyDescent="0.25">
      <c r="A1898" t="s">
        <v>420</v>
      </c>
      <c r="B1898" t="s">
        <v>1385</v>
      </c>
      <c r="C1898" t="s">
        <v>1386</v>
      </c>
      <c r="D1898">
        <v>1900</v>
      </c>
      <c r="E1898" s="958">
        <v>1</v>
      </c>
      <c r="F1898" t="s">
        <v>438</v>
      </c>
      <c r="G1898" s="958">
        <v>91</v>
      </c>
      <c r="H1898" t="s">
        <v>384</v>
      </c>
      <c r="I1898" s="938" t="s">
        <v>488</v>
      </c>
      <c r="J1898" s="938" t="s">
        <v>436</v>
      </c>
      <c r="K1898" s="938" t="s">
        <v>436</v>
      </c>
      <c r="L1898" s="938" t="s">
        <v>133</v>
      </c>
      <c r="M1898" s="963" t="s">
        <v>496</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HUM_ASR_FY_2022</v>
      </c>
      <c r="AB1898" s="958">
        <f t="shared" si="322"/>
        <v>45032</v>
      </c>
      <c r="AC1898" t="str">
        <f t="shared" si="323"/>
        <v>Unaudited</v>
      </c>
    </row>
    <row r="1899" spans="1:29" x14ac:dyDescent="0.25">
      <c r="A1899" t="s">
        <v>420</v>
      </c>
      <c r="B1899" t="s">
        <v>1385</v>
      </c>
      <c r="C1899" t="s">
        <v>1386</v>
      </c>
      <c r="D1899">
        <v>1900</v>
      </c>
      <c r="E1899" s="958">
        <v>1</v>
      </c>
      <c r="F1899" t="s">
        <v>438</v>
      </c>
      <c r="G1899" s="958">
        <v>91</v>
      </c>
      <c r="H1899" t="s">
        <v>384</v>
      </c>
      <c r="I1899" s="938" t="s">
        <v>489</v>
      </c>
      <c r="J1899" s="938" t="s">
        <v>26</v>
      </c>
      <c r="K1899" s="938" t="s">
        <v>26</v>
      </c>
      <c r="L1899" s="938" t="s">
        <v>269</v>
      </c>
      <c r="M1899" s="963" t="s">
        <v>26</v>
      </c>
      <c r="N1899" s="679">
        <f t="shared" ca="1" si="324"/>
        <v>1280909.0120613754</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HUM_ASR_FY_2022</v>
      </c>
      <c r="AB1899" s="958">
        <f t="shared" si="322"/>
        <v>45032</v>
      </c>
      <c r="AC1899" t="str">
        <f t="shared" si="323"/>
        <v>Unaudited</v>
      </c>
    </row>
    <row r="1900" spans="1:29" x14ac:dyDescent="0.25">
      <c r="A1900" t="s">
        <v>420</v>
      </c>
      <c r="B1900" t="s">
        <v>1385</v>
      </c>
      <c r="C1900" t="s">
        <v>1386</v>
      </c>
      <c r="D1900">
        <v>1900</v>
      </c>
      <c r="E1900" s="958">
        <v>1</v>
      </c>
      <c r="F1900" t="s">
        <v>439</v>
      </c>
      <c r="G1900" s="958">
        <v>182</v>
      </c>
      <c r="H1900" t="s">
        <v>384</v>
      </c>
      <c r="I1900" s="938" t="s">
        <v>432</v>
      </c>
      <c r="J1900" s="938" t="s">
        <v>432</v>
      </c>
      <c r="K1900" s="938" t="s">
        <v>432</v>
      </c>
      <c r="L1900" s="938"/>
      <c r="M1900" s="963" t="s">
        <v>432</v>
      </c>
      <c r="N1900" s="679">
        <f t="shared" ca="1" si="324"/>
        <v>101722.45376344085</v>
      </c>
      <c r="O1900" s="679">
        <f t="shared" ca="1" si="328"/>
        <v>78413.481720430093</v>
      </c>
      <c r="P1900" s="679">
        <f t="shared" ca="1" si="328"/>
        <v>3986.6172043010752</v>
      </c>
      <c r="Q1900" s="679">
        <f t="shared" ca="1" si="328"/>
        <v>7257.9698924731265</v>
      </c>
      <c r="R1900" s="679">
        <f t="shared" ca="1" si="328"/>
        <v>2551.1333333333332</v>
      </c>
      <c r="S1900" s="679">
        <f t="shared" ca="1" si="328"/>
        <v>3003.7139784946248</v>
      </c>
      <c r="T1900" s="679">
        <f t="shared" ca="1" si="328"/>
        <v>504</v>
      </c>
      <c r="U1900" s="679">
        <f t="shared" ca="1" si="328"/>
        <v>21.56666666666667</v>
      </c>
      <c r="V1900" s="679">
        <f t="shared" ca="1" si="328"/>
        <v>161</v>
      </c>
      <c r="W1900" s="679">
        <f t="shared" ca="1" si="315"/>
        <v>8.8000000000000007</v>
      </c>
      <c r="X1900" s="679">
        <f t="shared" ca="1" si="327"/>
        <v>5147.1709677419358</v>
      </c>
      <c r="Y1900" s="679">
        <f t="shared" ca="1" si="327"/>
        <v>667</v>
      </c>
      <c r="Z1900" s="679">
        <f t="shared" ca="1" si="327"/>
        <v>0</v>
      </c>
      <c r="AA1900" t="str">
        <f t="shared" si="321"/>
        <v>HUM_ASR_FY_2022</v>
      </c>
      <c r="AB1900" s="958">
        <f t="shared" si="322"/>
        <v>45032</v>
      </c>
      <c r="AC1900" t="str">
        <f t="shared" si="323"/>
        <v>Unaudited</v>
      </c>
    </row>
    <row r="1901" spans="1:29" x14ac:dyDescent="0.25">
      <c r="A1901" t="s">
        <v>420</v>
      </c>
      <c r="B1901" t="s">
        <v>1385</v>
      </c>
      <c r="C1901" t="s">
        <v>1386</v>
      </c>
      <c r="D1901">
        <v>1900</v>
      </c>
      <c r="E1901" s="958">
        <v>1</v>
      </c>
      <c r="F1901" t="s">
        <v>439</v>
      </c>
      <c r="G1901" s="958">
        <v>182</v>
      </c>
      <c r="H1901" t="s">
        <v>384</v>
      </c>
      <c r="I1901" s="938" t="s">
        <v>487</v>
      </c>
      <c r="J1901" s="938" t="s">
        <v>12</v>
      </c>
      <c r="K1901" s="938" t="s">
        <v>12</v>
      </c>
      <c r="L1901" s="938">
        <v>1.1000000000000001</v>
      </c>
      <c r="M1901" s="963" t="s">
        <v>12</v>
      </c>
      <c r="N1901" s="679">
        <f t="shared" ca="1" si="324"/>
        <v>37108373.520000003</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17264461.620000005</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2400305.0499999998</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8970175.9900000002</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4251091.34</v>
      </c>
      <c r="S1901" s="679">
        <f t="shared" ca="1" si="329"/>
        <v>681560.47999999928</v>
      </c>
      <c r="T1901" s="679">
        <f t="shared" ca="1" si="329"/>
        <v>255654.08000000002</v>
      </c>
      <c r="U1901" s="679">
        <f t="shared" ca="1" si="329"/>
        <v>3202.48</v>
      </c>
      <c r="V1901" s="679">
        <f t="shared" ca="1" si="329"/>
        <v>605218.85</v>
      </c>
      <c r="W1901" s="679">
        <f t="shared" ca="1" si="315"/>
        <v>247203.35000000003</v>
      </c>
      <c r="X1901" s="679">
        <f t="shared" ca="1" si="329"/>
        <v>669424.80999999982</v>
      </c>
      <c r="Y1901" s="679">
        <f t="shared" ca="1" si="329"/>
        <v>1760075.4699999995</v>
      </c>
      <c r="Z1901" s="679">
        <f t="shared" ca="1" si="329"/>
        <v>0</v>
      </c>
      <c r="AA1901" t="str">
        <f t="shared" si="321"/>
        <v>HUM_ASR_FY_2022</v>
      </c>
      <c r="AB1901" s="958">
        <f t="shared" si="322"/>
        <v>45032</v>
      </c>
      <c r="AC1901" t="str">
        <f t="shared" si="323"/>
        <v>Unaudited</v>
      </c>
    </row>
    <row r="1902" spans="1:29" x14ac:dyDescent="0.25">
      <c r="A1902" t="s">
        <v>420</v>
      </c>
      <c r="B1902" t="s">
        <v>1385</v>
      </c>
      <c r="C1902" t="s">
        <v>1386</v>
      </c>
      <c r="D1902">
        <v>1900</v>
      </c>
      <c r="E1902" s="958">
        <v>1</v>
      </c>
      <c r="F1902" t="s">
        <v>439</v>
      </c>
      <c r="G1902" s="958">
        <v>182</v>
      </c>
      <c r="H1902" t="s">
        <v>384</v>
      </c>
      <c r="I1902" s="938" t="s">
        <v>487</v>
      </c>
      <c r="J1902" s="938" t="s">
        <v>12</v>
      </c>
      <c r="K1902" s="938" t="s">
        <v>1328</v>
      </c>
      <c r="L1902" s="938" t="s">
        <v>1319</v>
      </c>
      <c r="M1902" s="963" t="s">
        <v>1328</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58767.059674761666</v>
      </c>
      <c r="O1902" s="679">
        <f t="shared" ca="1" si="329"/>
        <v>45301.008667041358</v>
      </c>
      <c r="P1902" s="679">
        <f t="shared" ca="1" si="329"/>
        <v>2303.1470681037963</v>
      </c>
      <c r="Q1902" s="679">
        <f t="shared" ca="1" si="329"/>
        <v>4193.0717752886812</v>
      </c>
      <c r="R1902" s="679">
        <f t="shared" ca="1" si="329"/>
        <v>1473.8398386154145</v>
      </c>
      <c r="S1902" s="679">
        <f t="shared" ca="1" si="329"/>
        <v>1735.3045673732129</v>
      </c>
      <c r="T1902" s="679">
        <f t="shared" ca="1" si="329"/>
        <v>291.17070007924673</v>
      </c>
      <c r="U1902" s="679">
        <f t="shared" ca="1" si="329"/>
        <v>12.459486967676762</v>
      </c>
      <c r="V1902" s="679">
        <f t="shared" ca="1" si="329"/>
        <v>93.012862525314915</v>
      </c>
      <c r="W1902" s="679">
        <f t="shared" ca="1" si="315"/>
        <v>5.0839328585265307</v>
      </c>
      <c r="X1902" s="679">
        <f t="shared" ca="1" si="329"/>
        <v>2973.621774017844</v>
      </c>
      <c r="Y1902" s="679">
        <f t="shared" ca="1" si="329"/>
        <v>385.3390018905904</v>
      </c>
      <c r="Z1902" s="679">
        <f t="shared" ca="1" si="329"/>
        <v>0</v>
      </c>
      <c r="AA1902" t="str">
        <f t="shared" si="321"/>
        <v>HUM_ASR_FY_2022</v>
      </c>
      <c r="AB1902" s="958">
        <f t="shared" si="322"/>
        <v>45032</v>
      </c>
      <c r="AC1902" t="str">
        <f t="shared" si="323"/>
        <v>Unaudited</v>
      </c>
    </row>
    <row r="1903" spans="1:29" x14ac:dyDescent="0.25">
      <c r="A1903" t="s">
        <v>420</v>
      </c>
      <c r="B1903" t="s">
        <v>1385</v>
      </c>
      <c r="C1903" t="s">
        <v>1386</v>
      </c>
      <c r="D1903">
        <v>1900</v>
      </c>
      <c r="E1903" s="958">
        <v>1</v>
      </c>
      <c r="F1903" t="s">
        <v>439</v>
      </c>
      <c r="G1903" s="958">
        <v>182</v>
      </c>
      <c r="H1903" t="s">
        <v>384</v>
      </c>
      <c r="I1903" s="938" t="s">
        <v>487</v>
      </c>
      <c r="J1903" s="938" t="s">
        <v>490</v>
      </c>
      <c r="K1903" s="938" t="s">
        <v>491</v>
      </c>
      <c r="L1903" s="938" t="s">
        <v>63</v>
      </c>
      <c r="M1903" s="963" t="s">
        <v>343</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HUM_ASR_FY_2022</v>
      </c>
      <c r="AB1903" s="958">
        <f t="shared" si="322"/>
        <v>45032</v>
      </c>
      <c r="AC1903" t="str">
        <f t="shared" si="323"/>
        <v>Unaudited</v>
      </c>
    </row>
    <row r="1904" spans="1:29" x14ac:dyDescent="0.25">
      <c r="A1904" t="s">
        <v>420</v>
      </c>
      <c r="B1904" t="s">
        <v>1385</v>
      </c>
      <c r="C1904" t="s">
        <v>1386</v>
      </c>
      <c r="D1904">
        <v>1900</v>
      </c>
      <c r="E1904" s="958">
        <v>1</v>
      </c>
      <c r="F1904" t="s">
        <v>439</v>
      </c>
      <c r="G1904" s="958">
        <v>182</v>
      </c>
      <c r="H1904" t="s">
        <v>384</v>
      </c>
      <c r="I1904" s="938" t="s">
        <v>487</v>
      </c>
      <c r="J1904" s="938" t="s">
        <v>490</v>
      </c>
      <c r="K1904" s="938" t="s">
        <v>1019</v>
      </c>
      <c r="L1904" s="946" t="s">
        <v>915</v>
      </c>
      <c r="M1904" s="961" t="s">
        <v>916</v>
      </c>
      <c r="N1904" s="679">
        <f t="shared" ca="1" si="330"/>
        <v>741189.73999999894</v>
      </c>
      <c r="O1904" s="679">
        <f t="shared" ca="1" si="329"/>
        <v>672239.08999999892</v>
      </c>
      <c r="P1904" s="679">
        <f t="shared" ca="1" si="329"/>
        <v>55160.519999999982</v>
      </c>
      <c r="Q1904" s="679">
        <f t="shared" ca="1" si="329"/>
        <v>13790.13</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HUM_ASR_FY_2022</v>
      </c>
      <c r="AB1904" s="958">
        <f t="shared" si="322"/>
        <v>45032</v>
      </c>
      <c r="AC1904" t="str">
        <f t="shared" si="323"/>
        <v>Unaudited</v>
      </c>
    </row>
    <row r="1905" spans="1:29" x14ac:dyDescent="0.25">
      <c r="A1905" t="s">
        <v>420</v>
      </c>
      <c r="B1905" t="s">
        <v>1385</v>
      </c>
      <c r="C1905" t="s">
        <v>1386</v>
      </c>
      <c r="D1905">
        <v>1900</v>
      </c>
      <c r="E1905" s="958">
        <v>1</v>
      </c>
      <c r="F1905" t="s">
        <v>439</v>
      </c>
      <c r="G1905" s="958">
        <v>182</v>
      </c>
      <c r="H1905" t="s">
        <v>384</v>
      </c>
      <c r="I1905" s="963" t="s">
        <v>487</v>
      </c>
      <c r="J1905" s="963" t="s">
        <v>13</v>
      </c>
      <c r="K1905" s="963" t="s">
        <v>492</v>
      </c>
      <c r="L1905" s="938" t="s">
        <v>94</v>
      </c>
      <c r="M1905" s="963" t="s">
        <v>146</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HUM_ASR_FY_2022</v>
      </c>
      <c r="AB1905" s="958">
        <f t="shared" si="322"/>
        <v>45032</v>
      </c>
      <c r="AC1905" t="str">
        <f t="shared" si="323"/>
        <v>Unaudited</v>
      </c>
    </row>
    <row r="1906" spans="1:29" x14ac:dyDescent="0.25">
      <c r="A1906" t="s">
        <v>420</v>
      </c>
      <c r="B1906" t="s">
        <v>1385</v>
      </c>
      <c r="C1906" t="s">
        <v>1386</v>
      </c>
      <c r="D1906">
        <v>1900</v>
      </c>
      <c r="E1906" s="958">
        <v>1</v>
      </c>
      <c r="F1906" t="s">
        <v>439</v>
      </c>
      <c r="G1906" s="958">
        <v>182</v>
      </c>
      <c r="H1906" t="s">
        <v>384</v>
      </c>
      <c r="I1906" s="938" t="s">
        <v>487</v>
      </c>
      <c r="J1906" s="938" t="s">
        <v>13</v>
      </c>
      <c r="K1906" s="938" t="s">
        <v>13</v>
      </c>
      <c r="L1906" s="944" t="s">
        <v>35</v>
      </c>
      <c r="M1906" s="964" t="s">
        <v>13</v>
      </c>
      <c r="N1906" s="679">
        <f t="shared" ca="1" si="330"/>
        <v>9824.6289717566924</v>
      </c>
      <c r="O1906" s="679">
        <f t="shared" ca="1" si="329"/>
        <v>7573.3855779610358</v>
      </c>
      <c r="P1906" s="679">
        <f t="shared" ca="1" si="329"/>
        <v>385.0382431371969</v>
      </c>
      <c r="Q1906" s="679">
        <f t="shared" ca="1" si="329"/>
        <v>700.99430994415343</v>
      </c>
      <c r="R1906" s="679">
        <f t="shared" ca="1" si="329"/>
        <v>246.39533878889668</v>
      </c>
      <c r="S1906" s="679">
        <f t="shared" ca="1" si="329"/>
        <v>290.10679829466426</v>
      </c>
      <c r="T1906" s="679">
        <f t="shared" ca="1" si="329"/>
        <v>48.677679495232418</v>
      </c>
      <c r="U1906" s="679">
        <f t="shared" ca="1" si="329"/>
        <v>2.0829668408343505</v>
      </c>
      <c r="V1906" s="679">
        <f t="shared" ca="1" si="329"/>
        <v>15.549814283199245</v>
      </c>
      <c r="W1906" s="679">
        <f t="shared" ca="1" si="329"/>
        <v>0.84992773721834391</v>
      </c>
      <c r="X1906" s="679">
        <f t="shared" ca="1" si="329"/>
        <v>497.12765610100644</v>
      </c>
      <c r="Y1906" s="679">
        <f t="shared" ca="1" si="329"/>
        <v>64.420659173254009</v>
      </c>
      <c r="Z1906" s="679">
        <f t="shared" ca="1" si="329"/>
        <v>0</v>
      </c>
      <c r="AA1906" t="str">
        <f t="shared" si="321"/>
        <v>HUM_ASR_FY_2022</v>
      </c>
      <c r="AB1906" s="958">
        <f t="shared" si="322"/>
        <v>45032</v>
      </c>
      <c r="AC1906" t="str">
        <f t="shared" si="323"/>
        <v>Unaudited</v>
      </c>
    </row>
    <row r="1907" spans="1:29" x14ac:dyDescent="0.25">
      <c r="A1907" t="s">
        <v>420</v>
      </c>
      <c r="B1907" t="s">
        <v>1385</v>
      </c>
      <c r="C1907" t="s">
        <v>1386</v>
      </c>
      <c r="D1907">
        <v>1900</v>
      </c>
      <c r="E1907" s="958">
        <v>1</v>
      </c>
      <c r="F1907" t="s">
        <v>439</v>
      </c>
      <c r="G1907" s="958">
        <v>182</v>
      </c>
      <c r="H1907" t="s">
        <v>384</v>
      </c>
      <c r="I1907" s="938" t="s">
        <v>488</v>
      </c>
      <c r="J1907" s="938" t="s">
        <v>444</v>
      </c>
      <c r="K1907" s="938" t="s">
        <v>0</v>
      </c>
      <c r="L1907" s="944">
        <v>2.1</v>
      </c>
      <c r="M1907" s="964" t="s">
        <v>147</v>
      </c>
      <c r="N1907" s="679">
        <f t="shared" ca="1" si="330"/>
        <v>5998375.5199999996</v>
      </c>
      <c r="O1907" s="679">
        <f t="shared" ca="1" si="329"/>
        <v>2758043.6399999997</v>
      </c>
      <c r="P1907" s="679">
        <f t="shared" ca="1" si="329"/>
        <v>150379.86000000004</v>
      </c>
      <c r="Q1907" s="679">
        <f t="shared" ca="1" si="329"/>
        <v>1936330.2499999998</v>
      </c>
      <c r="R1907" s="679">
        <f t="shared" ca="1" si="329"/>
        <v>590588.8600000001</v>
      </c>
      <c r="S1907" s="679">
        <f t="shared" ca="1" si="329"/>
        <v>28586.29</v>
      </c>
      <c r="T1907" s="679">
        <f t="shared" ca="1" si="329"/>
        <v>0</v>
      </c>
      <c r="U1907" s="679">
        <f t="shared" ca="1" si="329"/>
        <v>0</v>
      </c>
      <c r="V1907" s="679">
        <f t="shared" ca="1" si="329"/>
        <v>0</v>
      </c>
      <c r="W1907" s="679">
        <f t="shared" ca="1" si="329"/>
        <v>0</v>
      </c>
      <c r="X1907" s="679">
        <f t="shared" ca="1" si="329"/>
        <v>28782.319999999996</v>
      </c>
      <c r="Y1907" s="679">
        <f t="shared" ca="1" si="329"/>
        <v>505664.30000000005</v>
      </c>
      <c r="Z1907" s="679">
        <f t="shared" ca="1" si="329"/>
        <v>0</v>
      </c>
      <c r="AA1907" t="str">
        <f t="shared" si="321"/>
        <v>HUM_ASR_FY_2022</v>
      </c>
      <c r="AB1907" s="958">
        <f t="shared" si="322"/>
        <v>45032</v>
      </c>
      <c r="AC1907" t="str">
        <f t="shared" si="323"/>
        <v>Unaudited</v>
      </c>
    </row>
    <row r="1908" spans="1:29" ht="30" x14ac:dyDescent="0.25">
      <c r="A1908" t="s">
        <v>420</v>
      </c>
      <c r="B1908" t="s">
        <v>1385</v>
      </c>
      <c r="C1908" t="s">
        <v>1386</v>
      </c>
      <c r="D1908">
        <v>1900</v>
      </c>
      <c r="E1908" s="958">
        <v>1</v>
      </c>
      <c r="F1908" t="s">
        <v>439</v>
      </c>
      <c r="G1908" s="958">
        <v>182</v>
      </c>
      <c r="H1908" t="s">
        <v>384</v>
      </c>
      <c r="I1908" s="938" t="s">
        <v>488</v>
      </c>
      <c r="J1908" s="938" t="s">
        <v>444</v>
      </c>
      <c r="K1908" s="938" t="s">
        <v>0</v>
      </c>
      <c r="L1908" s="948">
        <v>2.2000000000000002</v>
      </c>
      <c r="M1908" s="965" t="s">
        <v>148</v>
      </c>
      <c r="N1908" s="679">
        <f t="shared" ca="1" si="330"/>
        <v>68059.550952689926</v>
      </c>
      <c r="O1908" s="679">
        <f t="shared" ca="1" si="329"/>
        <v>31293.674599139198</v>
      </c>
      <c r="P1908" s="679">
        <f t="shared" ca="1" si="329"/>
        <v>1706.2595880840054</v>
      </c>
      <c r="Q1908" s="679">
        <f t="shared" ca="1" si="329"/>
        <v>21970.242921888592</v>
      </c>
      <c r="R1908" s="679">
        <f t="shared" ca="1" si="329"/>
        <v>6701.0163793915099</v>
      </c>
      <c r="S1908" s="679">
        <f t="shared" ca="1" si="329"/>
        <v>324.34949334471986</v>
      </c>
      <c r="T1908" s="679">
        <f t="shared" ca="1" si="329"/>
        <v>0</v>
      </c>
      <c r="U1908" s="679">
        <f t="shared" ca="1" si="329"/>
        <v>0</v>
      </c>
      <c r="V1908" s="679">
        <f t="shared" ca="1" si="329"/>
        <v>0</v>
      </c>
      <c r="W1908" s="679">
        <f t="shared" ca="1" si="329"/>
        <v>0</v>
      </c>
      <c r="X1908" s="679">
        <f t="shared" ca="1" si="329"/>
        <v>326.57371450739487</v>
      </c>
      <c r="Y1908" s="679">
        <f t="shared" ca="1" si="329"/>
        <v>5737.4342563345035</v>
      </c>
      <c r="Z1908" s="679">
        <f t="shared" ca="1" si="329"/>
        <v>0</v>
      </c>
      <c r="AA1908" t="str">
        <f t="shared" si="321"/>
        <v>HUM_ASR_FY_2022</v>
      </c>
      <c r="AB1908" s="958">
        <f t="shared" si="322"/>
        <v>45032</v>
      </c>
      <c r="AC1908" t="str">
        <f t="shared" si="323"/>
        <v>Unaudited</v>
      </c>
    </row>
    <row r="1909" spans="1:29" x14ac:dyDescent="0.25">
      <c r="A1909" t="s">
        <v>420</v>
      </c>
      <c r="B1909" t="s">
        <v>1385</v>
      </c>
      <c r="C1909" t="s">
        <v>1386</v>
      </c>
      <c r="D1909">
        <v>1900</v>
      </c>
      <c r="E1909" s="958">
        <v>1</v>
      </c>
      <c r="F1909" t="s">
        <v>439</v>
      </c>
      <c r="G1909" s="958">
        <v>182</v>
      </c>
      <c r="H1909" t="s">
        <v>384</v>
      </c>
      <c r="I1909" s="964" t="s">
        <v>488</v>
      </c>
      <c r="J1909" s="964" t="s">
        <v>444</v>
      </c>
      <c r="K1909" s="964" t="s">
        <v>0</v>
      </c>
      <c r="L1909" s="944">
        <v>2.2999999999999998</v>
      </c>
      <c r="M1909" s="964" t="s">
        <v>149</v>
      </c>
      <c r="N1909" s="679">
        <f t="shared" ca="1" si="330"/>
        <v>2499563.1799999969</v>
      </c>
      <c r="O1909" s="679">
        <f t="shared" ca="1" si="329"/>
        <v>1575314.8399999971</v>
      </c>
      <c r="P1909" s="679">
        <f t="shared" ca="1" si="329"/>
        <v>126696.48999999998</v>
      </c>
      <c r="Q1909" s="679">
        <f t="shared" ca="1" si="329"/>
        <v>435707.71000000008</v>
      </c>
      <c r="R1909" s="679">
        <f t="shared" ca="1" si="329"/>
        <v>245647.77000000002</v>
      </c>
      <c r="S1909" s="679">
        <f t="shared" ca="1" si="329"/>
        <v>13371.15</v>
      </c>
      <c r="T1909" s="679">
        <f t="shared" ca="1" si="329"/>
        <v>15321.719999999998</v>
      </c>
      <c r="U1909" s="679">
        <f t="shared" ca="1" si="329"/>
        <v>0</v>
      </c>
      <c r="V1909" s="679">
        <f t="shared" ca="1" si="329"/>
        <v>12846.53</v>
      </c>
      <c r="W1909" s="679">
        <f t="shared" ca="1" si="329"/>
        <v>149.19</v>
      </c>
      <c r="X1909" s="679">
        <f t="shared" ca="1" si="329"/>
        <v>15306.259999999998</v>
      </c>
      <c r="Y1909" s="679">
        <f t="shared" ca="1" si="329"/>
        <v>59201.52</v>
      </c>
      <c r="Z1909" s="679">
        <f t="shared" ca="1" si="329"/>
        <v>0</v>
      </c>
      <c r="AA1909" t="str">
        <f t="shared" si="321"/>
        <v>HUM_ASR_FY_2022</v>
      </c>
      <c r="AB1909" s="958">
        <f t="shared" si="322"/>
        <v>45032</v>
      </c>
      <c r="AC1909" t="str">
        <f t="shared" si="323"/>
        <v>Unaudited</v>
      </c>
    </row>
    <row r="1910" spans="1:29" x14ac:dyDescent="0.25">
      <c r="A1910" t="s">
        <v>420</v>
      </c>
      <c r="B1910" t="s">
        <v>1385</v>
      </c>
      <c r="C1910" t="s">
        <v>1386</v>
      </c>
      <c r="D1910">
        <v>1900</v>
      </c>
      <c r="E1910" s="958">
        <v>1</v>
      </c>
      <c r="F1910" t="s">
        <v>439</v>
      </c>
      <c r="G1910" s="958">
        <v>182</v>
      </c>
      <c r="H1910" t="s">
        <v>384</v>
      </c>
      <c r="I1910" s="938" t="s">
        <v>488</v>
      </c>
      <c r="J1910" s="938" t="s">
        <v>444</v>
      </c>
      <c r="K1910" s="938" t="s">
        <v>0</v>
      </c>
      <c r="L1910" s="938">
        <v>2.4</v>
      </c>
      <c r="M1910" s="963" t="s">
        <v>150</v>
      </c>
      <c r="N1910" s="679">
        <f t="shared" ca="1" si="330"/>
        <v>884234.38000000012</v>
      </c>
      <c r="O1910" s="679">
        <f t="shared" ca="1" si="329"/>
        <v>120783.19999999992</v>
      </c>
      <c r="P1910" s="679">
        <f t="shared" ca="1" si="329"/>
        <v>9153.119999999999</v>
      </c>
      <c r="Q1910" s="679">
        <f t="shared" ca="1" si="329"/>
        <v>439893.35</v>
      </c>
      <c r="R1910" s="679">
        <f t="shared" ca="1" si="329"/>
        <v>109219.38999999998</v>
      </c>
      <c r="S1910" s="679">
        <f t="shared" ca="1" si="329"/>
        <v>84528.669999999984</v>
      </c>
      <c r="T1910" s="679">
        <f t="shared" ca="1" si="329"/>
        <v>0</v>
      </c>
      <c r="U1910" s="679">
        <f t="shared" ca="1" si="329"/>
        <v>0</v>
      </c>
      <c r="V1910" s="679">
        <f t="shared" ca="1" si="329"/>
        <v>654.16999999999996</v>
      </c>
      <c r="W1910" s="679">
        <f t="shared" ca="1" si="329"/>
        <v>1768.26</v>
      </c>
      <c r="X1910" s="679">
        <f t="shared" ca="1" si="329"/>
        <v>46157.429999999993</v>
      </c>
      <c r="Y1910" s="679">
        <f t="shared" ca="1" si="329"/>
        <v>72076.790000000008</v>
      </c>
      <c r="Z1910" s="679">
        <f t="shared" ca="1" si="329"/>
        <v>0</v>
      </c>
      <c r="AA1910" t="str">
        <f t="shared" si="321"/>
        <v>HUM_ASR_FY_2022</v>
      </c>
      <c r="AB1910" s="958">
        <f t="shared" si="322"/>
        <v>45032</v>
      </c>
      <c r="AC1910" t="str">
        <f t="shared" si="323"/>
        <v>Unaudited</v>
      </c>
    </row>
    <row r="1911" spans="1:29" ht="30" x14ac:dyDescent="0.25">
      <c r="A1911" t="s">
        <v>420</v>
      </c>
      <c r="B1911" t="s">
        <v>1385</v>
      </c>
      <c r="C1911" t="s">
        <v>1386</v>
      </c>
      <c r="D1911">
        <v>1900</v>
      </c>
      <c r="E1911" s="958">
        <v>1</v>
      </c>
      <c r="F1911" t="s">
        <v>439</v>
      </c>
      <c r="G1911" s="958">
        <v>182</v>
      </c>
      <c r="H1911" t="s">
        <v>384</v>
      </c>
      <c r="I1911" s="938" t="s">
        <v>488</v>
      </c>
      <c r="J1911" s="938" t="s">
        <v>444</v>
      </c>
      <c r="K1911" s="938" t="s">
        <v>0</v>
      </c>
      <c r="L1911" s="938">
        <v>2.5</v>
      </c>
      <c r="M1911" s="963" t="s">
        <v>151</v>
      </c>
      <c r="N1911" s="679">
        <f t="shared" ca="1" si="330"/>
        <v>38393.685370403029</v>
      </c>
      <c r="O1911" s="679">
        <f t="shared" ca="1" si="329"/>
        <v>5244.4377686722173</v>
      </c>
      <c r="P1911" s="679">
        <f t="shared" ca="1" si="329"/>
        <v>397.43083664937734</v>
      </c>
      <c r="Q1911" s="679">
        <f t="shared" ca="1" si="329"/>
        <v>19100.2829774981</v>
      </c>
      <c r="R1911" s="679">
        <f t="shared" ca="1" si="329"/>
        <v>4742.3341490152688</v>
      </c>
      <c r="S1911" s="679">
        <f t="shared" ca="1" si="329"/>
        <v>3670.2567036113501</v>
      </c>
      <c r="T1911" s="679">
        <f t="shared" ca="1" si="329"/>
        <v>0</v>
      </c>
      <c r="U1911" s="679">
        <f t="shared" ca="1" si="329"/>
        <v>0</v>
      </c>
      <c r="V1911" s="679">
        <f t="shared" ca="1" si="329"/>
        <v>28.404230514941705</v>
      </c>
      <c r="W1911" s="679">
        <f t="shared" ca="1" si="329"/>
        <v>76.778306327637807</v>
      </c>
      <c r="X1911" s="679">
        <f t="shared" ca="1" si="329"/>
        <v>2004.1675431421274</v>
      </c>
      <c r="Y1911" s="679">
        <f t="shared" ca="1" si="329"/>
        <v>3129.5928549720188</v>
      </c>
      <c r="Z1911" s="679">
        <f t="shared" ca="1" si="329"/>
        <v>0</v>
      </c>
      <c r="AA1911" t="str">
        <f t="shared" si="321"/>
        <v>HUM_ASR_FY_2022</v>
      </c>
      <c r="AB1911" s="958">
        <f t="shared" si="322"/>
        <v>45032</v>
      </c>
      <c r="AC1911" t="str">
        <f t="shared" si="323"/>
        <v>Unaudited</v>
      </c>
    </row>
    <row r="1912" spans="1:29" x14ac:dyDescent="0.25">
      <c r="A1912" t="s">
        <v>420</v>
      </c>
      <c r="B1912" t="s">
        <v>1385</v>
      </c>
      <c r="C1912" t="s">
        <v>1386</v>
      </c>
      <c r="D1912">
        <v>1900</v>
      </c>
      <c r="E1912" s="958">
        <v>1</v>
      </c>
      <c r="F1912" t="s">
        <v>439</v>
      </c>
      <c r="G1912" s="958">
        <v>182</v>
      </c>
      <c r="H1912" t="s">
        <v>384</v>
      </c>
      <c r="I1912" s="938" t="s">
        <v>488</v>
      </c>
      <c r="J1912" s="938" t="s">
        <v>444</v>
      </c>
      <c r="K1912" s="938" t="s">
        <v>0</v>
      </c>
      <c r="L1912" s="938" t="s">
        <v>96</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HUM_ASR_FY_2022</v>
      </c>
      <c r="AB1912" s="958">
        <f t="shared" si="322"/>
        <v>45032</v>
      </c>
      <c r="AC1912" t="str">
        <f t="shared" si="323"/>
        <v>Unaudited</v>
      </c>
    </row>
    <row r="1913" spans="1:29" x14ac:dyDescent="0.25">
      <c r="A1913" t="s">
        <v>420</v>
      </c>
      <c r="B1913" t="s">
        <v>1385</v>
      </c>
      <c r="C1913" t="s">
        <v>1386</v>
      </c>
      <c r="D1913">
        <v>1900</v>
      </c>
      <c r="E1913" s="958">
        <v>1</v>
      </c>
      <c r="F1913" t="s">
        <v>439</v>
      </c>
      <c r="G1913" s="958">
        <v>182</v>
      </c>
      <c r="H1913" t="s">
        <v>384</v>
      </c>
      <c r="I1913" s="938" t="s">
        <v>488</v>
      </c>
      <c r="J1913" s="938" t="s">
        <v>444</v>
      </c>
      <c r="K1913" s="938" t="s">
        <v>0</v>
      </c>
      <c r="L1913" s="946" t="s">
        <v>152</v>
      </c>
      <c r="M1913" s="961" t="s">
        <v>451</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HUM_ASR_FY_2022</v>
      </c>
      <c r="AB1913" s="958">
        <f t="shared" si="322"/>
        <v>45032</v>
      </c>
      <c r="AC1913" t="str">
        <f t="shared" si="323"/>
        <v>Unaudited</v>
      </c>
    </row>
    <row r="1914" spans="1:29" x14ac:dyDescent="0.25">
      <c r="A1914" t="s">
        <v>420</v>
      </c>
      <c r="B1914" t="s">
        <v>1385</v>
      </c>
      <c r="C1914" t="s">
        <v>1386</v>
      </c>
      <c r="D1914">
        <v>1900</v>
      </c>
      <c r="E1914" s="958">
        <v>1</v>
      </c>
      <c r="F1914" t="s">
        <v>439</v>
      </c>
      <c r="G1914" s="958">
        <v>182</v>
      </c>
      <c r="H1914" t="s">
        <v>384</v>
      </c>
      <c r="I1914" s="963" t="s">
        <v>488</v>
      </c>
      <c r="J1914" s="963" t="s">
        <v>444</v>
      </c>
      <c r="K1914" s="963" t="s">
        <v>0</v>
      </c>
      <c r="L1914" s="938" t="s">
        <v>917</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HUM_ASR_FY_2022</v>
      </c>
      <c r="AB1914" s="958">
        <f t="shared" si="322"/>
        <v>45032</v>
      </c>
      <c r="AC1914" t="str">
        <f t="shared" si="323"/>
        <v>Unaudited</v>
      </c>
    </row>
    <row r="1915" spans="1:29" x14ac:dyDescent="0.25">
      <c r="A1915" t="s">
        <v>420</v>
      </c>
      <c r="B1915" t="s">
        <v>1385</v>
      </c>
      <c r="C1915" t="s">
        <v>1386</v>
      </c>
      <c r="D1915">
        <v>1900</v>
      </c>
      <c r="E1915" s="958">
        <v>1</v>
      </c>
      <c r="F1915" t="s">
        <v>439</v>
      </c>
      <c r="G1915" s="958">
        <v>182</v>
      </c>
      <c r="H1915" t="s">
        <v>384</v>
      </c>
      <c r="I1915" s="938" t="s">
        <v>488</v>
      </c>
      <c r="J1915" s="938" t="s">
        <v>444</v>
      </c>
      <c r="K1915" s="938" t="s">
        <v>53</v>
      </c>
      <c r="L1915" s="938">
        <v>3.1</v>
      </c>
      <c r="M1915" s="963" t="s">
        <v>33</v>
      </c>
      <c r="N1915" s="679">
        <f t="shared" ca="1" si="330"/>
        <v>5785153.4199999766</v>
      </c>
      <c r="O1915" s="679">
        <f t="shared" ca="1" si="329"/>
        <v>3169076.8999999762</v>
      </c>
      <c r="P1915" s="679">
        <f t="shared" ca="1" si="329"/>
        <v>285656.42000000109</v>
      </c>
      <c r="Q1915" s="679">
        <f t="shared" ca="1" si="329"/>
        <v>1385347.7699999984</v>
      </c>
      <c r="R1915" s="679">
        <f t="shared" ca="1" si="329"/>
        <v>453434.81000000163</v>
      </c>
      <c r="S1915" s="679">
        <f t="shared" ca="1" si="329"/>
        <v>50897.66</v>
      </c>
      <c r="T1915" s="679">
        <f t="shared" ca="1" si="329"/>
        <v>29827.869999999995</v>
      </c>
      <c r="U1915" s="679">
        <f t="shared" ca="1" si="329"/>
        <v>69.260000000000005</v>
      </c>
      <c r="V1915" s="679">
        <f t="shared" ca="1" si="329"/>
        <v>24548.599999999995</v>
      </c>
      <c r="W1915" s="679">
        <f t="shared" ca="1" si="329"/>
        <v>636.88</v>
      </c>
      <c r="X1915" s="679">
        <f t="shared" ca="1" si="329"/>
        <v>134115.31999999931</v>
      </c>
      <c r="Y1915" s="679">
        <f t="shared" ca="1" si="329"/>
        <v>251541.93000000028</v>
      </c>
      <c r="Z1915" s="679">
        <f t="shared" ca="1" si="329"/>
        <v>0</v>
      </c>
      <c r="AA1915" t="str">
        <f t="shared" si="321"/>
        <v>HUM_ASR_FY_2022</v>
      </c>
      <c r="AB1915" s="958">
        <f t="shared" si="322"/>
        <v>45032</v>
      </c>
      <c r="AC1915" t="str">
        <f t="shared" si="323"/>
        <v>Unaudited</v>
      </c>
    </row>
    <row r="1916" spans="1:29" x14ac:dyDescent="0.25">
      <c r="A1916" t="s">
        <v>420</v>
      </c>
      <c r="B1916" t="s">
        <v>1385</v>
      </c>
      <c r="C1916" t="s">
        <v>1386</v>
      </c>
      <c r="D1916">
        <v>1900</v>
      </c>
      <c r="E1916" s="958">
        <v>1</v>
      </c>
      <c r="F1916" t="s">
        <v>439</v>
      </c>
      <c r="G1916" s="958">
        <v>182</v>
      </c>
      <c r="H1916" t="s">
        <v>384</v>
      </c>
      <c r="I1916" s="938" t="s">
        <v>488</v>
      </c>
      <c r="J1916" s="938" t="s">
        <v>444</v>
      </c>
      <c r="K1916" s="938" t="s">
        <v>53</v>
      </c>
      <c r="L1916" s="938">
        <v>3.2</v>
      </c>
      <c r="M1916" s="963" t="s">
        <v>34</v>
      </c>
      <c r="N1916" s="679">
        <f t="shared" ca="1" si="330"/>
        <v>272059.5400000001</v>
      </c>
      <c r="O1916" s="679">
        <f t="shared" ca="1" si="329"/>
        <v>139578.49000000011</v>
      </c>
      <c r="P1916" s="679">
        <f t="shared" ca="1" si="329"/>
        <v>10330.44</v>
      </c>
      <c r="Q1916" s="679">
        <f t="shared" ca="1" si="329"/>
        <v>69032.430000000008</v>
      </c>
      <c r="R1916" s="679">
        <f t="shared" ca="1" si="329"/>
        <v>27873.360000000004</v>
      </c>
      <c r="S1916" s="679">
        <f t="shared" ca="1" si="329"/>
        <v>1385.56</v>
      </c>
      <c r="T1916" s="679">
        <f t="shared" ca="1" si="329"/>
        <v>1249.23</v>
      </c>
      <c r="U1916" s="679">
        <f t="shared" ca="1" si="329"/>
        <v>0</v>
      </c>
      <c r="V1916" s="679">
        <f t="shared" ca="1" si="329"/>
        <v>533.24</v>
      </c>
      <c r="W1916" s="679">
        <f t="shared" ca="1" si="329"/>
        <v>0</v>
      </c>
      <c r="X1916" s="679">
        <f t="shared" ca="1" si="329"/>
        <v>4025.9600000000009</v>
      </c>
      <c r="Y1916" s="679">
        <f t="shared" ca="1" si="329"/>
        <v>18050.829999999998</v>
      </c>
      <c r="Z1916" s="679">
        <f t="shared" ca="1" si="329"/>
        <v>0</v>
      </c>
      <c r="AA1916" t="str">
        <f t="shared" si="321"/>
        <v>HUM_ASR_FY_2022</v>
      </c>
      <c r="AB1916" s="958">
        <f t="shared" si="322"/>
        <v>45032</v>
      </c>
      <c r="AC1916" t="str">
        <f t="shared" si="323"/>
        <v>Unaudited</v>
      </c>
    </row>
    <row r="1917" spans="1:29" x14ac:dyDescent="0.25">
      <c r="A1917" t="s">
        <v>420</v>
      </c>
      <c r="B1917" t="s">
        <v>1385</v>
      </c>
      <c r="C1917" t="s">
        <v>1386</v>
      </c>
      <c r="D1917">
        <v>1900</v>
      </c>
      <c r="E1917" s="958">
        <v>1</v>
      </c>
      <c r="F1917" t="s">
        <v>439</v>
      </c>
      <c r="G1917" s="958">
        <v>182</v>
      </c>
      <c r="H1917" t="s">
        <v>384</v>
      </c>
      <c r="I1917" s="938" t="s">
        <v>488</v>
      </c>
      <c r="J1917" s="938" t="s">
        <v>444</v>
      </c>
      <c r="K1917" s="938" t="s">
        <v>53</v>
      </c>
      <c r="L1917" s="938">
        <v>3.3</v>
      </c>
      <c r="M1917" s="963" t="s">
        <v>54</v>
      </c>
      <c r="N1917" s="679">
        <f t="shared" ca="1" si="330"/>
        <v>340.54</v>
      </c>
      <c r="O1917" s="679">
        <f t="shared" ca="1" si="330"/>
        <v>340.54</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HUM_ASR_FY_2022</v>
      </c>
      <c r="AB1917" s="958">
        <f t="shared" si="322"/>
        <v>45032</v>
      </c>
      <c r="AC1917" t="str">
        <f t="shared" si="323"/>
        <v>Unaudited</v>
      </c>
    </row>
    <row r="1918" spans="1:29" x14ac:dyDescent="0.25">
      <c r="A1918" t="s">
        <v>420</v>
      </c>
      <c r="B1918" t="s">
        <v>1385</v>
      </c>
      <c r="C1918" t="s">
        <v>1386</v>
      </c>
      <c r="D1918">
        <v>1900</v>
      </c>
      <c r="E1918" s="958">
        <v>1</v>
      </c>
      <c r="F1918" t="s">
        <v>439</v>
      </c>
      <c r="G1918" s="958">
        <v>182</v>
      </c>
      <c r="H1918" t="s">
        <v>384</v>
      </c>
      <c r="I1918" s="938" t="s">
        <v>488</v>
      </c>
      <c r="J1918" s="938" t="s">
        <v>444</v>
      </c>
      <c r="K1918" s="938" t="s">
        <v>53</v>
      </c>
      <c r="L1918" s="946" t="s">
        <v>44</v>
      </c>
      <c r="M1918" s="961" t="s">
        <v>153</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HUM_ASR_FY_2022</v>
      </c>
      <c r="AB1918" s="958">
        <f t="shared" si="322"/>
        <v>45032</v>
      </c>
      <c r="AC1918" t="str">
        <f t="shared" si="323"/>
        <v>Unaudited</v>
      </c>
    </row>
    <row r="1919" spans="1:29" x14ac:dyDescent="0.25">
      <c r="A1919" t="s">
        <v>420</v>
      </c>
      <c r="B1919" t="s">
        <v>1385</v>
      </c>
      <c r="C1919" t="s">
        <v>1386</v>
      </c>
      <c r="D1919">
        <v>1900</v>
      </c>
      <c r="E1919" s="958">
        <v>1</v>
      </c>
      <c r="F1919" t="s">
        <v>439</v>
      </c>
      <c r="G1919" s="958">
        <v>182</v>
      </c>
      <c r="H1919" t="s">
        <v>384</v>
      </c>
      <c r="I1919" s="963" t="s">
        <v>488</v>
      </c>
      <c r="J1919" s="963" t="s">
        <v>444</v>
      </c>
      <c r="K1919" s="963" t="s">
        <v>53</v>
      </c>
      <c r="L1919" s="938" t="s">
        <v>41</v>
      </c>
      <c r="M1919" s="963" t="s">
        <v>52</v>
      </c>
      <c r="N1919" s="679">
        <f t="shared" ca="1" si="330"/>
        <v>11153.049999999996</v>
      </c>
      <c r="O1919" s="679">
        <f t="shared" ca="1" si="330"/>
        <v>9976.0499999999956</v>
      </c>
      <c r="P1919" s="679">
        <f t="shared" ca="1" si="330"/>
        <v>451.5</v>
      </c>
      <c r="Q1919" s="679">
        <f t="shared" ca="1" si="330"/>
        <v>539</v>
      </c>
      <c r="R1919" s="679">
        <f t="shared" ca="1" si="330"/>
        <v>108.5</v>
      </c>
      <c r="S1919" s="679">
        <f t="shared" ca="1" si="330"/>
        <v>0</v>
      </c>
      <c r="T1919" s="679">
        <f t="shared" ca="1" si="330"/>
        <v>63</v>
      </c>
      <c r="U1919" s="679">
        <f t="shared" ca="1" si="330"/>
        <v>0</v>
      </c>
      <c r="V1919" s="679">
        <f t="shared" ca="1" si="330"/>
        <v>0</v>
      </c>
      <c r="W1919" s="679">
        <f t="shared" ca="1" si="331"/>
        <v>0</v>
      </c>
      <c r="X1919" s="679">
        <f t="shared" ca="1" si="330"/>
        <v>0</v>
      </c>
      <c r="Y1919" s="679">
        <f t="shared" ca="1" si="330"/>
        <v>15</v>
      </c>
      <c r="Z1919" s="679">
        <f t="shared" ca="1" si="330"/>
        <v>0</v>
      </c>
      <c r="AA1919" t="str">
        <f t="shared" si="321"/>
        <v>HUM_ASR_FY_2022</v>
      </c>
      <c r="AB1919" s="958">
        <f t="shared" si="322"/>
        <v>45032</v>
      </c>
      <c r="AC1919" t="str">
        <f t="shared" si="323"/>
        <v>Unaudited</v>
      </c>
    </row>
    <row r="1920" spans="1:29" x14ac:dyDescent="0.25">
      <c r="A1920" t="s">
        <v>420</v>
      </c>
      <c r="B1920" t="s">
        <v>1385</v>
      </c>
      <c r="C1920" t="s">
        <v>1386</v>
      </c>
      <c r="D1920">
        <v>1900</v>
      </c>
      <c r="E1920" s="958">
        <v>1</v>
      </c>
      <c r="F1920" t="s">
        <v>439</v>
      </c>
      <c r="G1920" s="958">
        <v>182</v>
      </c>
      <c r="H1920" t="s">
        <v>384</v>
      </c>
      <c r="I1920" s="938" t="s">
        <v>488</v>
      </c>
      <c r="J1920" s="938" t="s">
        <v>444</v>
      </c>
      <c r="K1920" s="938" t="s">
        <v>53</v>
      </c>
      <c r="L1920" s="938" t="s">
        <v>42</v>
      </c>
      <c r="M1920" s="963" t="s">
        <v>154</v>
      </c>
      <c r="N1920" s="679">
        <f t="shared" ca="1" si="330"/>
        <v>68731.003870510205</v>
      </c>
      <c r="O1920" s="679">
        <f t="shared" ca="1" si="330"/>
        <v>37650.485798152564</v>
      </c>
      <c r="P1920" s="679">
        <f t="shared" ca="1" si="330"/>
        <v>3393.7652268271636</v>
      </c>
      <c r="Q1920" s="679">
        <f t="shared" ca="1" si="330"/>
        <v>16458.741199965094</v>
      </c>
      <c r="R1920" s="679">
        <f t="shared" ca="1" si="330"/>
        <v>5387.070561239203</v>
      </c>
      <c r="S1920" s="679">
        <f t="shared" ca="1" si="330"/>
        <v>604.69394888751742</v>
      </c>
      <c r="T1920" s="679">
        <f t="shared" ca="1" si="330"/>
        <v>354.37252905543227</v>
      </c>
      <c r="U1920" s="679">
        <f t="shared" ca="1" si="330"/>
        <v>0.82284928029990889</v>
      </c>
      <c r="V1920" s="679">
        <f t="shared" ca="1" si="330"/>
        <v>291.65171588753014</v>
      </c>
      <c r="W1920" s="679">
        <f t="shared" ca="1" si="331"/>
        <v>7.5665066364049371</v>
      </c>
      <c r="X1920" s="679">
        <f t="shared" ca="1" si="330"/>
        <v>1593.3683878023592</v>
      </c>
      <c r="Y1920" s="679">
        <f t="shared" ca="1" si="330"/>
        <v>2988.4651467766425</v>
      </c>
      <c r="Z1920" s="679">
        <f t="shared" ca="1" si="330"/>
        <v>0</v>
      </c>
      <c r="AA1920" t="str">
        <f t="shared" si="321"/>
        <v>HUM_ASR_FY_2022</v>
      </c>
      <c r="AB1920" s="958">
        <f t="shared" si="322"/>
        <v>45032</v>
      </c>
      <c r="AC1920" t="str">
        <f t="shared" si="323"/>
        <v>Unaudited</v>
      </c>
    </row>
    <row r="1921" spans="1:29" x14ac:dyDescent="0.25">
      <c r="A1921" t="s">
        <v>420</v>
      </c>
      <c r="B1921" t="s">
        <v>1385</v>
      </c>
      <c r="C1921" t="s">
        <v>1386</v>
      </c>
      <c r="D1921">
        <v>1900</v>
      </c>
      <c r="E1921" s="958">
        <v>1</v>
      </c>
      <c r="F1921" t="s">
        <v>439</v>
      </c>
      <c r="G1921" s="958">
        <v>182</v>
      </c>
      <c r="H1921" t="s">
        <v>384</v>
      </c>
      <c r="I1921" s="938" t="s">
        <v>488</v>
      </c>
      <c r="J1921" s="938" t="s">
        <v>444</v>
      </c>
      <c r="K1921" s="938" t="s">
        <v>53</v>
      </c>
      <c r="L1921" s="938" t="s">
        <v>43</v>
      </c>
      <c r="M1921" s="963" t="s">
        <v>462</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HUM_ASR_FY_2022</v>
      </c>
      <c r="AB1921" s="958">
        <f t="shared" si="322"/>
        <v>45032</v>
      </c>
      <c r="AC1921" t="str">
        <f t="shared" si="323"/>
        <v>Unaudited</v>
      </c>
    </row>
    <row r="1922" spans="1:29" x14ac:dyDescent="0.25">
      <c r="A1922" t="s">
        <v>420</v>
      </c>
      <c r="B1922" t="s">
        <v>1385</v>
      </c>
      <c r="C1922" t="s">
        <v>1386</v>
      </c>
      <c r="D1922">
        <v>1900</v>
      </c>
      <c r="E1922" s="958">
        <v>1</v>
      </c>
      <c r="F1922" t="s">
        <v>439</v>
      </c>
      <c r="G1922" s="958">
        <v>182</v>
      </c>
      <c r="H1922" t="s">
        <v>384</v>
      </c>
      <c r="I1922" s="938" t="s">
        <v>488</v>
      </c>
      <c r="J1922" s="938" t="s">
        <v>444</v>
      </c>
      <c r="K1922" s="938" t="s">
        <v>920</v>
      </c>
      <c r="L1922" s="938" t="s">
        <v>921</v>
      </c>
      <c r="M1922" s="963" t="s">
        <v>920</v>
      </c>
      <c r="N1922" s="679">
        <f t="shared" ca="1" si="330"/>
        <v>630611.34000000102</v>
      </c>
      <c r="O1922" s="679">
        <f t="shared" ca="1" si="330"/>
        <v>564326.74000000092</v>
      </c>
      <c r="P1922" s="679">
        <f t="shared" ca="1" si="330"/>
        <v>50104.04</v>
      </c>
      <c r="Q1922" s="679">
        <f t="shared" ca="1" si="330"/>
        <v>15192.65</v>
      </c>
      <c r="R1922" s="679">
        <f t="shared" ca="1" si="330"/>
        <v>493.85</v>
      </c>
      <c r="S1922" s="679">
        <f t="shared" ca="1" si="330"/>
        <v>165.26</v>
      </c>
      <c r="T1922" s="679">
        <f t="shared" ca="1" si="330"/>
        <v>0</v>
      </c>
      <c r="U1922" s="679">
        <f t="shared" ca="1" si="330"/>
        <v>0</v>
      </c>
      <c r="V1922" s="679">
        <f t="shared" ca="1" si="330"/>
        <v>328.8</v>
      </c>
      <c r="W1922" s="679">
        <f t="shared" ca="1" si="331"/>
        <v>0</v>
      </c>
      <c r="X1922" s="679">
        <f t="shared" ca="1" si="330"/>
        <v>0</v>
      </c>
      <c r="Y1922" s="679">
        <f t="shared" ca="1" si="330"/>
        <v>0</v>
      </c>
      <c r="Z1922" s="679">
        <f t="shared" ca="1" si="330"/>
        <v>0</v>
      </c>
      <c r="AA1922" t="str">
        <f t="shared" ref="AA1922:AA1985" si="332">file_name</f>
        <v>HUM_ASR_FY_2022</v>
      </c>
      <c r="AB1922" s="958">
        <f t="shared" ref="AB1922:AB1985" si="333">file_date</f>
        <v>45032</v>
      </c>
      <c r="AC1922" t="str">
        <f t="shared" ref="AC1922:AC1985" si="334">status</f>
        <v>Unaudited</v>
      </c>
    </row>
    <row r="1923" spans="1:29" x14ac:dyDescent="0.25">
      <c r="A1923" t="s">
        <v>420</v>
      </c>
      <c r="B1923" t="s">
        <v>1385</v>
      </c>
      <c r="C1923" t="s">
        <v>1386</v>
      </c>
      <c r="D1923">
        <v>1900</v>
      </c>
      <c r="E1923" s="958">
        <v>1</v>
      </c>
      <c r="F1923" t="s">
        <v>439</v>
      </c>
      <c r="G1923" s="958">
        <v>182</v>
      </c>
      <c r="H1923" t="s">
        <v>384</v>
      </c>
      <c r="I1923" s="938" t="s">
        <v>488</v>
      </c>
      <c r="J1923" s="938" t="s">
        <v>444</v>
      </c>
      <c r="K1923" s="938" t="s">
        <v>920</v>
      </c>
      <c r="L1923" s="946" t="s">
        <v>922</v>
      </c>
      <c r="M1923" s="961" t="s">
        <v>925</v>
      </c>
      <c r="N1923" s="679">
        <f t="shared" ca="1" si="330"/>
        <v>7155.1246638313405</v>
      </c>
      <c r="O1923" s="679">
        <f t="shared" ca="1" si="330"/>
        <v>6403.0376869428592</v>
      </c>
      <c r="P1923" s="679">
        <f t="shared" ca="1" si="330"/>
        <v>568.49699588591534</v>
      </c>
      <c r="Q1923" s="679">
        <f t="shared" ca="1" si="330"/>
        <v>172.38082766471825</v>
      </c>
      <c r="R1923" s="679">
        <f t="shared" ca="1" si="330"/>
        <v>5.6033853042241555</v>
      </c>
      <c r="S1923" s="679">
        <f t="shared" ca="1" si="330"/>
        <v>1.8750945740125218</v>
      </c>
      <c r="T1923" s="679">
        <f t="shared" ca="1" si="330"/>
        <v>0</v>
      </c>
      <c r="U1923" s="679">
        <f t="shared" ca="1" si="330"/>
        <v>0</v>
      </c>
      <c r="V1923" s="679">
        <f t="shared" ca="1" si="330"/>
        <v>3.7306734596110203</v>
      </c>
      <c r="W1923" s="679">
        <f t="shared" ca="1" si="331"/>
        <v>0</v>
      </c>
      <c r="X1923" s="679">
        <f t="shared" ca="1" si="330"/>
        <v>0</v>
      </c>
      <c r="Y1923" s="679">
        <f t="shared" ca="1" si="330"/>
        <v>0</v>
      </c>
      <c r="Z1923" s="679">
        <f t="shared" ca="1" si="330"/>
        <v>0</v>
      </c>
      <c r="AA1923" t="str">
        <f t="shared" si="332"/>
        <v>HUM_ASR_FY_2022</v>
      </c>
      <c r="AB1923" s="958">
        <f t="shared" si="333"/>
        <v>45032</v>
      </c>
      <c r="AC1923" t="str">
        <f t="shared" si="334"/>
        <v>Unaudited</v>
      </c>
    </row>
    <row r="1924" spans="1:29" x14ac:dyDescent="0.25">
      <c r="A1924" t="s">
        <v>420</v>
      </c>
      <c r="B1924" t="s">
        <v>1385</v>
      </c>
      <c r="C1924" t="s">
        <v>1386</v>
      </c>
      <c r="D1924">
        <v>1900</v>
      </c>
      <c r="E1924" s="958">
        <v>1</v>
      </c>
      <c r="F1924" t="s">
        <v>439</v>
      </c>
      <c r="G1924" s="958">
        <v>182</v>
      </c>
      <c r="H1924" t="s">
        <v>384</v>
      </c>
      <c r="I1924" s="963" t="s">
        <v>488</v>
      </c>
      <c r="J1924" s="963" t="s">
        <v>444</v>
      </c>
      <c r="K1924" s="963" t="s">
        <v>920</v>
      </c>
      <c r="L1924" s="938" t="s">
        <v>923</v>
      </c>
      <c r="M1924" s="963" t="s">
        <v>926</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HUM_ASR_FY_2022</v>
      </c>
      <c r="AB1924" s="958">
        <f t="shared" si="333"/>
        <v>45032</v>
      </c>
      <c r="AC1924" t="str">
        <f t="shared" si="334"/>
        <v>Unaudited</v>
      </c>
    </row>
    <row r="1925" spans="1:29" x14ac:dyDescent="0.25">
      <c r="A1925" t="s">
        <v>420</v>
      </c>
      <c r="B1925" t="s">
        <v>1385</v>
      </c>
      <c r="C1925" t="s">
        <v>1386</v>
      </c>
      <c r="D1925">
        <v>1900</v>
      </c>
      <c r="E1925" s="958">
        <v>1</v>
      </c>
      <c r="F1925" t="s">
        <v>439</v>
      </c>
      <c r="G1925" s="958">
        <v>182</v>
      </c>
      <c r="H1925" t="s">
        <v>384</v>
      </c>
      <c r="I1925" s="938" t="s">
        <v>488</v>
      </c>
      <c r="J1925" s="938" t="s">
        <v>444</v>
      </c>
      <c r="K1925" s="938" t="s">
        <v>445</v>
      </c>
      <c r="L1925" s="938">
        <v>5.0999999999999996</v>
      </c>
      <c r="M1925" s="963" t="s">
        <v>37</v>
      </c>
      <c r="N1925" s="679">
        <f t="shared" ca="1" si="330"/>
        <v>605.43000000000006</v>
      </c>
      <c r="O1925" s="679">
        <f t="shared" ca="1" si="330"/>
        <v>60</v>
      </c>
      <c r="P1925" s="679">
        <f t="shared" ca="1" si="330"/>
        <v>130.86000000000001</v>
      </c>
      <c r="Q1925" s="679">
        <f t="shared" ca="1" si="330"/>
        <v>0</v>
      </c>
      <c r="R1925" s="679">
        <f t="shared" ca="1" si="330"/>
        <v>0</v>
      </c>
      <c r="S1925" s="679">
        <f t="shared" ca="1" si="330"/>
        <v>0</v>
      </c>
      <c r="T1925" s="679">
        <f t="shared" ca="1" si="330"/>
        <v>252</v>
      </c>
      <c r="U1925" s="679">
        <f t="shared" ca="1" si="330"/>
        <v>0</v>
      </c>
      <c r="V1925" s="679">
        <f t="shared" ca="1" si="330"/>
        <v>0</v>
      </c>
      <c r="W1925" s="679">
        <f t="shared" ca="1" si="331"/>
        <v>0</v>
      </c>
      <c r="X1925" s="679">
        <f t="shared" ca="1" si="330"/>
        <v>11.67</v>
      </c>
      <c r="Y1925" s="679">
        <f t="shared" ca="1" si="330"/>
        <v>150.9</v>
      </c>
      <c r="Z1925" s="679">
        <f t="shared" ca="1" si="330"/>
        <v>0</v>
      </c>
      <c r="AA1925" t="str">
        <f t="shared" si="332"/>
        <v>HUM_ASR_FY_2022</v>
      </c>
      <c r="AB1925" s="958">
        <f t="shared" si="333"/>
        <v>45032</v>
      </c>
      <c r="AC1925" t="str">
        <f t="shared" si="334"/>
        <v>Unaudited</v>
      </c>
    </row>
    <row r="1926" spans="1:29" ht="30" x14ac:dyDescent="0.25">
      <c r="A1926" t="s">
        <v>420</v>
      </c>
      <c r="B1926" t="s">
        <v>1385</v>
      </c>
      <c r="C1926" t="s">
        <v>1386</v>
      </c>
      <c r="D1926">
        <v>1900</v>
      </c>
      <c r="E1926" s="958">
        <v>1</v>
      </c>
      <c r="F1926" t="s">
        <v>439</v>
      </c>
      <c r="G1926" s="958">
        <v>182</v>
      </c>
      <c r="H1926" t="s">
        <v>384</v>
      </c>
      <c r="I1926" s="938" t="s">
        <v>488</v>
      </c>
      <c r="J1926" s="938" t="s">
        <v>444</v>
      </c>
      <c r="K1926" s="938" t="s">
        <v>445</v>
      </c>
      <c r="L1926" s="938">
        <v>5.2</v>
      </c>
      <c r="M1926" s="963" t="s">
        <v>303</v>
      </c>
      <c r="N1926" s="679">
        <f t="shared" ca="1" si="330"/>
        <v>3552025.2100000004</v>
      </c>
      <c r="O1926" s="679">
        <f t="shared" ca="1" si="330"/>
        <v>1032728.11</v>
      </c>
      <c r="P1926" s="679">
        <f t="shared" ca="1" si="330"/>
        <v>991385.57000000018</v>
      </c>
      <c r="Q1926" s="679">
        <f t="shared" ca="1" si="330"/>
        <v>188432.2</v>
      </c>
      <c r="R1926" s="679">
        <f t="shared" ca="1" si="330"/>
        <v>895648.19000000006</v>
      </c>
      <c r="S1926" s="679">
        <f t="shared" ca="1" si="330"/>
        <v>70276.25</v>
      </c>
      <c r="T1926" s="679">
        <f t="shared" ca="1" si="330"/>
        <v>82162.41</v>
      </c>
      <c r="U1926" s="679">
        <f t="shared" ca="1" si="330"/>
        <v>1533.3300000000002</v>
      </c>
      <c r="V1926" s="679">
        <f t="shared" ca="1" si="330"/>
        <v>29922.140000000003</v>
      </c>
      <c r="W1926" s="679">
        <f t="shared" ca="1" si="331"/>
        <v>104.16</v>
      </c>
      <c r="X1926" s="679">
        <f t="shared" ca="1" si="330"/>
        <v>162381.80000000002</v>
      </c>
      <c r="Y1926" s="679">
        <f t="shared" ca="1" si="330"/>
        <v>97451.049999999988</v>
      </c>
      <c r="Z1926" s="679">
        <f t="shared" ca="1" si="330"/>
        <v>0</v>
      </c>
      <c r="AA1926" t="str">
        <f t="shared" si="332"/>
        <v>HUM_ASR_FY_2022</v>
      </c>
      <c r="AB1926" s="958">
        <f t="shared" si="333"/>
        <v>45032</v>
      </c>
      <c r="AC1926" t="str">
        <f t="shared" si="334"/>
        <v>Unaudited</v>
      </c>
    </row>
    <row r="1927" spans="1:29" ht="30" x14ac:dyDescent="0.25">
      <c r="A1927" t="s">
        <v>420</v>
      </c>
      <c r="B1927" t="s">
        <v>1385</v>
      </c>
      <c r="C1927" t="s">
        <v>1386</v>
      </c>
      <c r="D1927">
        <v>1900</v>
      </c>
      <c r="E1927" s="958">
        <v>1</v>
      </c>
      <c r="F1927" t="s">
        <v>439</v>
      </c>
      <c r="G1927" s="958">
        <v>182</v>
      </c>
      <c r="H1927" t="s">
        <v>384</v>
      </c>
      <c r="I1927" s="938" t="s">
        <v>488</v>
      </c>
      <c r="J1927" s="938" t="s">
        <v>444</v>
      </c>
      <c r="K1927" s="938" t="s">
        <v>445</v>
      </c>
      <c r="L1927" s="938">
        <v>5.3</v>
      </c>
      <c r="M1927" s="963" t="s">
        <v>304</v>
      </c>
      <c r="N1927" s="679">
        <f t="shared" ca="1" si="330"/>
        <v>6.8694088584315702</v>
      </c>
      <c r="O1927" s="679">
        <f t="shared" ca="1" si="330"/>
        <v>0.68077982839617157</v>
      </c>
      <c r="P1927" s="679">
        <f t="shared" ca="1" si="330"/>
        <v>1.4847808057320504</v>
      </c>
      <c r="Q1927" s="679">
        <f t="shared" ca="1" si="330"/>
        <v>0</v>
      </c>
      <c r="R1927" s="679">
        <f t="shared" ca="1" si="330"/>
        <v>0</v>
      </c>
      <c r="S1927" s="679">
        <f t="shared" ca="1" si="330"/>
        <v>0</v>
      </c>
      <c r="T1927" s="679">
        <f t="shared" ca="1" si="330"/>
        <v>2.8592752792639207</v>
      </c>
      <c r="U1927" s="679">
        <f t="shared" ca="1" si="330"/>
        <v>0</v>
      </c>
      <c r="V1927" s="679">
        <f t="shared" ca="1" si="330"/>
        <v>0</v>
      </c>
      <c r="W1927" s="679">
        <f t="shared" ca="1" si="331"/>
        <v>0</v>
      </c>
      <c r="X1927" s="679">
        <f t="shared" ca="1" si="330"/>
        <v>0.13241167662305536</v>
      </c>
      <c r="Y1927" s="679">
        <f t="shared" ca="1" si="330"/>
        <v>1.7121612684163718</v>
      </c>
      <c r="Z1927" s="679">
        <f t="shared" ca="1" si="330"/>
        <v>0</v>
      </c>
      <c r="AA1927" t="str">
        <f t="shared" si="332"/>
        <v>HUM_ASR_FY_2022</v>
      </c>
      <c r="AB1927" s="958">
        <f t="shared" si="333"/>
        <v>45032</v>
      </c>
      <c r="AC1927" t="str">
        <f t="shared" si="334"/>
        <v>Unaudited</v>
      </c>
    </row>
    <row r="1928" spans="1:29" x14ac:dyDescent="0.25">
      <c r="A1928" t="s">
        <v>420</v>
      </c>
      <c r="B1928" t="s">
        <v>1385</v>
      </c>
      <c r="C1928" t="s">
        <v>1386</v>
      </c>
      <c r="D1928">
        <v>1900</v>
      </c>
      <c r="E1928" s="958">
        <v>1</v>
      </c>
      <c r="F1928" t="s">
        <v>439</v>
      </c>
      <c r="G1928" s="958">
        <v>182</v>
      </c>
      <c r="H1928" t="s">
        <v>384</v>
      </c>
      <c r="I1928" s="938" t="s">
        <v>488</v>
      </c>
      <c r="J1928" s="938" t="s">
        <v>444</v>
      </c>
      <c r="K1928" s="938" t="s">
        <v>445</v>
      </c>
      <c r="L1928" s="938" t="s">
        <v>82</v>
      </c>
      <c r="M1928" s="963" t="s">
        <v>453</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HUM_ASR_FY_2022</v>
      </c>
      <c r="AB1928" s="958">
        <f t="shared" si="333"/>
        <v>45032</v>
      </c>
      <c r="AC1928" t="str">
        <f t="shared" si="334"/>
        <v>Unaudited</v>
      </c>
    </row>
    <row r="1929" spans="1:29" x14ac:dyDescent="0.25">
      <c r="A1929" t="s">
        <v>420</v>
      </c>
      <c r="B1929" t="s">
        <v>1385</v>
      </c>
      <c r="C1929" t="s">
        <v>1386</v>
      </c>
      <c r="D1929">
        <v>1900</v>
      </c>
      <c r="E1929" s="958">
        <v>1</v>
      </c>
      <c r="F1929" t="s">
        <v>439</v>
      </c>
      <c r="G1929" s="958">
        <v>182</v>
      </c>
      <c r="H1929" t="s">
        <v>384</v>
      </c>
      <c r="I1929" s="938" t="s">
        <v>488</v>
      </c>
      <c r="J1929" s="938" t="s">
        <v>444</v>
      </c>
      <c r="K1929" s="938" t="s">
        <v>446</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HUM_ASR_FY_2022</v>
      </c>
      <c r="AB1929" s="958">
        <f t="shared" si="333"/>
        <v>45032</v>
      </c>
      <c r="AC1929" t="str">
        <f t="shared" si="334"/>
        <v>Unaudited</v>
      </c>
    </row>
    <row r="1930" spans="1:29" x14ac:dyDescent="0.25">
      <c r="A1930" t="s">
        <v>420</v>
      </c>
      <c r="B1930" t="s">
        <v>1385</v>
      </c>
      <c r="C1930" t="s">
        <v>1386</v>
      </c>
      <c r="D1930">
        <v>1900</v>
      </c>
      <c r="E1930" s="958">
        <v>1</v>
      </c>
      <c r="F1930" t="s">
        <v>439</v>
      </c>
      <c r="G1930" s="958">
        <v>182</v>
      </c>
      <c r="H1930" t="s">
        <v>384</v>
      </c>
      <c r="I1930" s="938" t="s">
        <v>488</v>
      </c>
      <c r="J1930" s="938" t="s">
        <v>444</v>
      </c>
      <c r="K1930" s="938" t="s">
        <v>446</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HUM_ASR_FY_2022</v>
      </c>
      <c r="AB1930" s="958">
        <f t="shared" si="333"/>
        <v>45032</v>
      </c>
      <c r="AC1930" t="str">
        <f t="shared" si="334"/>
        <v>Unaudited</v>
      </c>
    </row>
    <row r="1931" spans="1:29" x14ac:dyDescent="0.25">
      <c r="A1931" t="s">
        <v>420</v>
      </c>
      <c r="B1931" t="s">
        <v>1385</v>
      </c>
      <c r="C1931" t="s">
        <v>1386</v>
      </c>
      <c r="D1931">
        <v>1900</v>
      </c>
      <c r="E1931" s="958">
        <v>1</v>
      </c>
      <c r="F1931" t="s">
        <v>439</v>
      </c>
      <c r="G1931" s="958">
        <v>182</v>
      </c>
      <c r="H1931" t="s">
        <v>384</v>
      </c>
      <c r="I1931" s="938" t="s">
        <v>488</v>
      </c>
      <c r="J1931" s="938" t="s">
        <v>444</v>
      </c>
      <c r="K1931" s="938" t="s">
        <v>446</v>
      </c>
      <c r="L1931" s="946">
        <v>6.3</v>
      </c>
      <c r="M1931" s="961" t="s">
        <v>184</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HUM_ASR_FY_2022</v>
      </c>
      <c r="AB1931" s="958">
        <f t="shared" si="333"/>
        <v>45032</v>
      </c>
      <c r="AC1931" t="str">
        <f t="shared" si="334"/>
        <v>Unaudited</v>
      </c>
    </row>
    <row r="1932" spans="1:29" x14ac:dyDescent="0.25">
      <c r="A1932" t="s">
        <v>420</v>
      </c>
      <c r="B1932" t="s">
        <v>1385</v>
      </c>
      <c r="C1932" t="s">
        <v>1386</v>
      </c>
      <c r="D1932">
        <v>1900</v>
      </c>
      <c r="E1932" s="958">
        <v>1</v>
      </c>
      <c r="F1932" t="s">
        <v>439</v>
      </c>
      <c r="G1932" s="958">
        <v>182</v>
      </c>
      <c r="H1932" t="s">
        <v>384</v>
      </c>
      <c r="I1932" s="963" t="s">
        <v>488</v>
      </c>
      <c r="J1932" s="963" t="s">
        <v>444</v>
      </c>
      <c r="K1932" s="963" t="s">
        <v>446</v>
      </c>
      <c r="L1932" s="938" t="s">
        <v>87</v>
      </c>
      <c r="M1932" s="963" t="s">
        <v>454</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HUM_ASR_FY_2022</v>
      </c>
      <c r="AB1932" s="958">
        <f t="shared" si="333"/>
        <v>45032</v>
      </c>
      <c r="AC1932" t="str">
        <f t="shared" si="334"/>
        <v>Unaudited</v>
      </c>
    </row>
    <row r="1933" spans="1:29" x14ac:dyDescent="0.25">
      <c r="A1933" t="s">
        <v>420</v>
      </c>
      <c r="B1933" t="s">
        <v>1385</v>
      </c>
      <c r="C1933" t="s">
        <v>1386</v>
      </c>
      <c r="D1933">
        <v>1900</v>
      </c>
      <c r="E1933" s="958">
        <v>1</v>
      </c>
      <c r="F1933" t="s">
        <v>439</v>
      </c>
      <c r="G1933" s="958">
        <v>182</v>
      </c>
      <c r="H1933" t="s">
        <v>384</v>
      </c>
      <c r="I1933" s="938" t="s">
        <v>488</v>
      </c>
      <c r="J1933" s="938" t="s">
        <v>444</v>
      </c>
      <c r="K1933" s="938" t="s">
        <v>447</v>
      </c>
      <c r="L1933" s="938">
        <v>7.1</v>
      </c>
      <c r="M1933" s="963" t="s">
        <v>20</v>
      </c>
      <c r="N1933" s="679">
        <f t="shared" ca="1" si="330"/>
        <v>303105.96999999968</v>
      </c>
      <c r="O1933" s="679">
        <f t="shared" ca="1" si="330"/>
        <v>51805.120000000003</v>
      </c>
      <c r="P1933" s="679">
        <f t="shared" ca="1" si="330"/>
        <v>11803.25</v>
      </c>
      <c r="Q1933" s="679">
        <f t="shared" ca="1" si="330"/>
        <v>53346.44</v>
      </c>
      <c r="R1933" s="679">
        <f t="shared" ca="1" si="330"/>
        <v>36577.32</v>
      </c>
      <c r="S1933" s="679">
        <f t="shared" ca="1" si="330"/>
        <v>13062.03</v>
      </c>
      <c r="T1933" s="679">
        <f t="shared" ca="1" si="330"/>
        <v>0</v>
      </c>
      <c r="U1933" s="679">
        <f t="shared" ca="1" si="330"/>
        <v>317.02999999999997</v>
      </c>
      <c r="V1933" s="679">
        <f t="shared" ca="1" si="330"/>
        <v>2770</v>
      </c>
      <c r="W1933" s="679">
        <f t="shared" ca="1" si="331"/>
        <v>0</v>
      </c>
      <c r="X1933" s="679">
        <f t="shared" ca="1" si="330"/>
        <v>81281.179999999687</v>
      </c>
      <c r="Y1933" s="679">
        <f t="shared" ca="1" si="330"/>
        <v>52143.6</v>
      </c>
      <c r="Z1933" s="679">
        <f t="shared" ca="1" si="330"/>
        <v>0</v>
      </c>
      <c r="AA1933" t="str">
        <f t="shared" si="332"/>
        <v>HUM_ASR_FY_2022</v>
      </c>
      <c r="AB1933" s="958">
        <f t="shared" si="333"/>
        <v>45032</v>
      </c>
      <c r="AC1933" t="str">
        <f t="shared" si="334"/>
        <v>Unaudited</v>
      </c>
    </row>
    <row r="1934" spans="1:29" x14ac:dyDescent="0.25">
      <c r="A1934" t="s">
        <v>420</v>
      </c>
      <c r="B1934" t="s">
        <v>1385</v>
      </c>
      <c r="C1934" t="s">
        <v>1386</v>
      </c>
      <c r="D1934">
        <v>1900</v>
      </c>
      <c r="E1934" s="958">
        <v>1</v>
      </c>
      <c r="F1934" t="s">
        <v>439</v>
      </c>
      <c r="G1934" s="958">
        <v>182</v>
      </c>
      <c r="H1934" t="s">
        <v>384</v>
      </c>
      <c r="I1934" s="938" t="s">
        <v>488</v>
      </c>
      <c r="J1934" s="938" t="s">
        <v>444</v>
      </c>
      <c r="K1934" s="938" t="s">
        <v>447</v>
      </c>
      <c r="L1934" s="938">
        <v>7.2</v>
      </c>
      <c r="M1934" s="963" t="s">
        <v>21</v>
      </c>
      <c r="N1934" s="679">
        <f t="shared" ca="1" si="330"/>
        <v>740088.27000000014</v>
      </c>
      <c r="O1934" s="679">
        <f t="shared" ca="1" si="330"/>
        <v>571223.93000000005</v>
      </c>
      <c r="P1934" s="679">
        <f t="shared" ca="1" si="330"/>
        <v>28242.32</v>
      </c>
      <c r="Q1934" s="679">
        <f t="shared" ca="1" si="330"/>
        <v>53220.380000000005</v>
      </c>
      <c r="R1934" s="679">
        <f t="shared" ca="1" si="330"/>
        <v>18046.900000000001</v>
      </c>
      <c r="S1934" s="679">
        <f t="shared" ca="1" si="330"/>
        <v>22432.799999999999</v>
      </c>
      <c r="T1934" s="679">
        <f t="shared" ca="1" si="330"/>
        <v>3623.76</v>
      </c>
      <c r="U1934" s="679">
        <f t="shared" ca="1" si="330"/>
        <v>136.60999999999999</v>
      </c>
      <c r="V1934" s="679">
        <f t="shared" ca="1" si="330"/>
        <v>1157.5899999999999</v>
      </c>
      <c r="W1934" s="679">
        <f t="shared" ca="1" si="331"/>
        <v>43.14</v>
      </c>
      <c r="X1934" s="679">
        <f t="shared" ca="1" si="330"/>
        <v>37035.69</v>
      </c>
      <c r="Y1934" s="679">
        <f t="shared" ca="1" si="330"/>
        <v>4925.1499999999996</v>
      </c>
      <c r="Z1934" s="679">
        <f t="shared" ca="1" si="330"/>
        <v>0</v>
      </c>
      <c r="AA1934" t="str">
        <f t="shared" si="332"/>
        <v>HUM_ASR_FY_2022</v>
      </c>
      <c r="AB1934" s="958">
        <f t="shared" si="333"/>
        <v>45032</v>
      </c>
      <c r="AC1934" t="str">
        <f t="shared" si="334"/>
        <v>Unaudited</v>
      </c>
    </row>
    <row r="1935" spans="1:29" x14ac:dyDescent="0.25">
      <c r="A1935" t="s">
        <v>420</v>
      </c>
      <c r="B1935" t="s">
        <v>1385</v>
      </c>
      <c r="C1935" t="s">
        <v>1386</v>
      </c>
      <c r="D1935">
        <v>1900</v>
      </c>
      <c r="E1935" s="958">
        <v>1</v>
      </c>
      <c r="F1935" t="s">
        <v>439</v>
      </c>
      <c r="G1935" s="958">
        <v>182</v>
      </c>
      <c r="H1935" t="s">
        <v>384</v>
      </c>
      <c r="I1935" s="938" t="s">
        <v>488</v>
      </c>
      <c r="J1935" s="938" t="s">
        <v>444</v>
      </c>
      <c r="K1935" s="938" t="s">
        <v>447</v>
      </c>
      <c r="L1935" s="938">
        <v>7.3</v>
      </c>
      <c r="M1935" s="963" t="s">
        <v>155</v>
      </c>
      <c r="N1935" s="679">
        <f t="shared" ca="1" si="330"/>
        <v>3439.1405040409163</v>
      </c>
      <c r="O1935" s="679">
        <f t="shared" ca="1" si="330"/>
        <v>587.79801172738473</v>
      </c>
      <c r="P1935" s="679">
        <f t="shared" ca="1" si="330"/>
        <v>133.92357515861858</v>
      </c>
      <c r="Q1935" s="679">
        <f t="shared" ca="1" si="330"/>
        <v>605.28633781244457</v>
      </c>
      <c r="R1935" s="679">
        <f t="shared" ca="1" si="330"/>
        <v>415.01836054653103</v>
      </c>
      <c r="S1935" s="679">
        <f t="shared" ca="1" si="330"/>
        <v>148.20610903176077</v>
      </c>
      <c r="T1935" s="679">
        <f t="shared" ca="1" si="330"/>
        <v>0</v>
      </c>
      <c r="U1935" s="679">
        <f t="shared" ca="1" si="330"/>
        <v>3.5971271499406381</v>
      </c>
      <c r="V1935" s="679">
        <f t="shared" ca="1" si="330"/>
        <v>31.429335410956597</v>
      </c>
      <c r="W1935" s="679">
        <f t="shared" ca="1" si="331"/>
        <v>0</v>
      </c>
      <c r="X1935" s="679">
        <f t="shared" ca="1" si="330"/>
        <v>922.24312953730225</v>
      </c>
      <c r="Y1935" s="679">
        <f t="shared" ca="1" si="330"/>
        <v>591.63851766597702</v>
      </c>
      <c r="Z1935" s="679">
        <f t="shared" ca="1" si="330"/>
        <v>0</v>
      </c>
      <c r="AA1935" t="str">
        <f t="shared" si="332"/>
        <v>HUM_ASR_FY_2022</v>
      </c>
      <c r="AB1935" s="958">
        <f t="shared" si="333"/>
        <v>45032</v>
      </c>
      <c r="AC1935" t="str">
        <f t="shared" si="334"/>
        <v>Unaudited</v>
      </c>
    </row>
    <row r="1936" spans="1:29" x14ac:dyDescent="0.25">
      <c r="A1936" t="s">
        <v>420</v>
      </c>
      <c r="B1936" t="s">
        <v>1385</v>
      </c>
      <c r="C1936" t="s">
        <v>1386</v>
      </c>
      <c r="D1936">
        <v>1900</v>
      </c>
      <c r="E1936" s="958">
        <v>1</v>
      </c>
      <c r="F1936" t="s">
        <v>439</v>
      </c>
      <c r="G1936" s="958">
        <v>182</v>
      </c>
      <c r="H1936" t="s">
        <v>384</v>
      </c>
      <c r="I1936" s="938" t="s">
        <v>488</v>
      </c>
      <c r="J1936" s="938" t="s">
        <v>444</v>
      </c>
      <c r="K1936" s="938" t="s">
        <v>447</v>
      </c>
      <c r="L1936" s="938" t="s">
        <v>91</v>
      </c>
      <c r="M1936" s="963" t="s">
        <v>455</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HUM_ASR_FY_2022</v>
      </c>
      <c r="AB1936" s="958">
        <f t="shared" si="333"/>
        <v>45032</v>
      </c>
      <c r="AC1936" t="str">
        <f t="shared" si="334"/>
        <v>Unaudited</v>
      </c>
    </row>
    <row r="1937" spans="1:29" x14ac:dyDescent="0.25">
      <c r="A1937" t="s">
        <v>420</v>
      </c>
      <c r="B1937" t="s">
        <v>1385</v>
      </c>
      <c r="C1937" t="s">
        <v>1386</v>
      </c>
      <c r="D1937">
        <v>1900</v>
      </c>
      <c r="E1937" s="958">
        <v>1</v>
      </c>
      <c r="F1937" t="s">
        <v>439</v>
      </c>
      <c r="G1937" s="958">
        <v>182</v>
      </c>
      <c r="H1937" t="s">
        <v>384</v>
      </c>
      <c r="I1937" s="938" t="s">
        <v>488</v>
      </c>
      <c r="J1937" s="938" t="s">
        <v>444</v>
      </c>
      <c r="K1937" s="938" t="s">
        <v>448</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6543848.5200000005</v>
      </c>
      <c r="O1937" s="679">
        <f t="shared" ca="1" si="335"/>
        <v>1911106.2200000002</v>
      </c>
      <c r="P1937" s="679">
        <f t="shared" ca="1" si="335"/>
        <v>593374.06999999995</v>
      </c>
      <c r="Q1937" s="679">
        <f t="shared" ca="1" si="335"/>
        <v>1683950.7500000002</v>
      </c>
      <c r="R1937" s="679">
        <f t="shared" ca="1" si="335"/>
        <v>1482620.8800000001</v>
      </c>
      <c r="S1937" s="679">
        <f t="shared" ca="1" si="335"/>
        <v>9124.31</v>
      </c>
      <c r="T1937" s="679">
        <f t="shared" ca="1" si="335"/>
        <v>14521.939999999999</v>
      </c>
      <c r="U1937" s="679">
        <f t="shared" ca="1" si="335"/>
        <v>0</v>
      </c>
      <c r="V1937" s="679">
        <f t="shared" ca="1" si="335"/>
        <v>257243</v>
      </c>
      <c r="W1937" s="679">
        <f t="shared" ca="1" si="331"/>
        <v>0</v>
      </c>
      <c r="X1937" s="679">
        <f t="shared" ca="1" si="335"/>
        <v>6471.4400000000005</v>
      </c>
      <c r="Y1937" s="679">
        <f t="shared" ca="1" si="335"/>
        <v>585435.91000000015</v>
      </c>
      <c r="Z1937" s="679">
        <f t="shared" ca="1" si="335"/>
        <v>0</v>
      </c>
      <c r="AA1937" t="str">
        <f t="shared" si="332"/>
        <v>HUM_ASR_FY_2022</v>
      </c>
      <c r="AB1937" s="958">
        <f t="shared" si="333"/>
        <v>45032</v>
      </c>
      <c r="AC1937" t="str">
        <f t="shared" si="334"/>
        <v>Unaudited</v>
      </c>
    </row>
    <row r="1938" spans="1:29" x14ac:dyDescent="0.25">
      <c r="A1938" t="s">
        <v>420</v>
      </c>
      <c r="B1938" t="s">
        <v>1385</v>
      </c>
      <c r="C1938" t="s">
        <v>1386</v>
      </c>
      <c r="D1938">
        <v>1900</v>
      </c>
      <c r="E1938" s="958">
        <v>1</v>
      </c>
      <c r="F1938" t="s">
        <v>439</v>
      </c>
      <c r="G1938" s="958">
        <v>182</v>
      </c>
      <c r="H1938" t="s">
        <v>384</v>
      </c>
      <c r="I1938" s="938" t="s">
        <v>488</v>
      </c>
      <c r="J1938" s="938" t="s">
        <v>444</v>
      </c>
      <c r="K1938" s="938" t="s">
        <v>448</v>
      </c>
      <c r="L1938" s="938" t="s">
        <v>112</v>
      </c>
      <c r="M1938" s="963" t="s">
        <v>443</v>
      </c>
      <c r="N1938" s="679">
        <f t="shared" ca="1" si="335"/>
        <v>47092.5</v>
      </c>
      <c r="O1938" s="679">
        <f t="shared" ca="1" si="335"/>
        <v>0</v>
      </c>
      <c r="P1938" s="679">
        <f t="shared" ca="1" si="335"/>
        <v>9076.5</v>
      </c>
      <c r="Q1938" s="679">
        <f t="shared" ca="1" si="335"/>
        <v>25344</v>
      </c>
      <c r="R1938" s="679">
        <f t="shared" ca="1" si="335"/>
        <v>0</v>
      </c>
      <c r="S1938" s="679">
        <f t="shared" ca="1" si="335"/>
        <v>0</v>
      </c>
      <c r="T1938" s="679">
        <f t="shared" ca="1" si="335"/>
        <v>0</v>
      </c>
      <c r="U1938" s="679">
        <f t="shared" ca="1" si="335"/>
        <v>0</v>
      </c>
      <c r="V1938" s="679">
        <f t="shared" ca="1" si="335"/>
        <v>12672</v>
      </c>
      <c r="W1938" s="679">
        <f t="shared" ca="1" si="331"/>
        <v>0</v>
      </c>
      <c r="X1938" s="679">
        <f t="shared" ca="1" si="335"/>
        <v>0</v>
      </c>
      <c r="Y1938" s="679">
        <f t="shared" ca="1" si="335"/>
        <v>0</v>
      </c>
      <c r="Z1938" s="679">
        <f t="shared" ca="1" si="335"/>
        <v>0</v>
      </c>
      <c r="AA1938" t="str">
        <f t="shared" si="332"/>
        <v>HUM_ASR_FY_2022</v>
      </c>
      <c r="AB1938" s="958">
        <f t="shared" si="333"/>
        <v>45032</v>
      </c>
      <c r="AC1938" t="str">
        <f t="shared" si="334"/>
        <v>Unaudited</v>
      </c>
    </row>
    <row r="1939" spans="1:29" x14ac:dyDescent="0.25">
      <c r="A1939" t="s">
        <v>420</v>
      </c>
      <c r="B1939" t="s">
        <v>1385</v>
      </c>
      <c r="C1939" t="s">
        <v>1386</v>
      </c>
      <c r="D1939">
        <v>1900</v>
      </c>
      <c r="E1939" s="958">
        <v>1</v>
      </c>
      <c r="F1939" t="s">
        <v>439</v>
      </c>
      <c r="G1939" s="958">
        <v>182</v>
      </c>
      <c r="H1939" t="s">
        <v>384</v>
      </c>
      <c r="I1939" s="938" t="s">
        <v>488</v>
      </c>
      <c r="J1939" s="938" t="s">
        <v>444</v>
      </c>
      <c r="K1939" s="938" t="s">
        <v>448</v>
      </c>
      <c r="L1939" s="946" t="s">
        <v>114</v>
      </c>
      <c r="M1939" s="961" t="s">
        <v>157</v>
      </c>
      <c r="N1939" s="679">
        <f t="shared" ca="1" si="335"/>
        <v>2.7307213550017768</v>
      </c>
      <c r="O1939" s="679">
        <f t="shared" ca="1" si="335"/>
        <v>0.79749684771595597</v>
      </c>
      <c r="P1939" s="679">
        <f t="shared" ca="1" si="335"/>
        <v>0.24761258447549134</v>
      </c>
      <c r="Q1939" s="679">
        <f t="shared" ca="1" si="335"/>
        <v>0.702705794570602</v>
      </c>
      <c r="R1939" s="679">
        <f t="shared" ca="1" si="335"/>
        <v>0.61869165919927605</v>
      </c>
      <c r="S1939" s="679">
        <f t="shared" ca="1" si="335"/>
        <v>3.8075374285491954E-3</v>
      </c>
      <c r="T1939" s="679">
        <f t="shared" ca="1" si="335"/>
        <v>6.0599464600770581E-3</v>
      </c>
      <c r="U1939" s="679">
        <f t="shared" ca="1" si="335"/>
        <v>0</v>
      </c>
      <c r="V1939" s="679">
        <f t="shared" ca="1" si="335"/>
        <v>0.10734645696302303</v>
      </c>
      <c r="W1939" s="679">
        <f t="shared" ca="1" si="331"/>
        <v>0</v>
      </c>
      <c r="X1939" s="679">
        <f t="shared" ca="1" si="335"/>
        <v>2.7005055742966217E-3</v>
      </c>
      <c r="Y1939" s="679">
        <f t="shared" ca="1" si="335"/>
        <v>0.24430002261450554</v>
      </c>
      <c r="Z1939" s="679">
        <f t="shared" ca="1" si="335"/>
        <v>0</v>
      </c>
      <c r="AA1939" t="str">
        <f t="shared" si="332"/>
        <v>HUM_ASR_FY_2022</v>
      </c>
      <c r="AB1939" s="958">
        <f t="shared" si="333"/>
        <v>45032</v>
      </c>
      <c r="AC1939" t="str">
        <f t="shared" si="334"/>
        <v>Unaudited</v>
      </c>
    </row>
    <row r="1940" spans="1:29" x14ac:dyDescent="0.25">
      <c r="A1940" t="s">
        <v>420</v>
      </c>
      <c r="B1940" t="s">
        <v>1385</v>
      </c>
      <c r="C1940" t="s">
        <v>1386</v>
      </c>
      <c r="D1940">
        <v>1900</v>
      </c>
      <c r="E1940" s="958">
        <v>1</v>
      </c>
      <c r="F1940" t="s">
        <v>439</v>
      </c>
      <c r="G1940" s="958">
        <v>182</v>
      </c>
      <c r="H1940" t="s">
        <v>384</v>
      </c>
      <c r="I1940" s="938" t="s">
        <v>488</v>
      </c>
      <c r="J1940" s="938" t="s">
        <v>444</v>
      </c>
      <c r="K1940" s="938" t="s">
        <v>448</v>
      </c>
      <c r="L1940" s="938" t="s">
        <v>115</v>
      </c>
      <c r="M1940" s="963" t="s">
        <v>113</v>
      </c>
      <c r="N1940" s="679">
        <f t="shared" ca="1" si="335"/>
        <v>-23297.880000000008</v>
      </c>
      <c r="O1940" s="679">
        <f t="shared" ca="1" si="335"/>
        <v>-6804.0577719261782</v>
      </c>
      <c r="P1940" s="679">
        <f t="shared" ca="1" si="335"/>
        <v>-2112.573027282056</v>
      </c>
      <c r="Q1940" s="679">
        <f t="shared" ca="1" si="335"/>
        <v>-5995.3225352792879</v>
      </c>
      <c r="R1940" s="679">
        <f t="shared" ca="1" si="335"/>
        <v>-5278.5334565987796</v>
      </c>
      <c r="S1940" s="679">
        <f t="shared" ca="1" si="335"/>
        <v>-32.485024494851849</v>
      </c>
      <c r="T1940" s="679">
        <f t="shared" ca="1" si="335"/>
        <v>-51.702054907469048</v>
      </c>
      <c r="U1940" s="679">
        <f t="shared" ca="1" si="335"/>
        <v>0</v>
      </c>
      <c r="V1940" s="679">
        <f t="shared" ca="1" si="335"/>
        <v>-915.85502422968705</v>
      </c>
      <c r="W1940" s="679">
        <f t="shared" ca="1" si="331"/>
        <v>0</v>
      </c>
      <c r="X1940" s="679">
        <f t="shared" ca="1" si="335"/>
        <v>-23.040085980963394</v>
      </c>
      <c r="Y1940" s="679">
        <f t="shared" ca="1" si="335"/>
        <v>-2084.3110193007351</v>
      </c>
      <c r="Z1940" s="679">
        <f t="shared" ca="1" si="335"/>
        <v>0</v>
      </c>
      <c r="AA1940" t="str">
        <f t="shared" si="332"/>
        <v>HUM_ASR_FY_2022</v>
      </c>
      <c r="AB1940" s="958">
        <f t="shared" si="333"/>
        <v>45032</v>
      </c>
      <c r="AC1940" t="str">
        <f t="shared" si="334"/>
        <v>Unaudited</v>
      </c>
    </row>
    <row r="1941" spans="1:29" x14ac:dyDescent="0.25">
      <c r="A1941" t="s">
        <v>420</v>
      </c>
      <c r="B1941" t="s">
        <v>1385</v>
      </c>
      <c r="C1941" t="s">
        <v>1386</v>
      </c>
      <c r="D1941">
        <v>1900</v>
      </c>
      <c r="E1941" s="958">
        <v>1</v>
      </c>
      <c r="F1941" t="s">
        <v>439</v>
      </c>
      <c r="G1941" s="958">
        <v>182</v>
      </c>
      <c r="H1941" t="s">
        <v>384</v>
      </c>
      <c r="I1941" s="938" t="s">
        <v>488</v>
      </c>
      <c r="J1941" s="938" t="s">
        <v>444</v>
      </c>
      <c r="K1941" s="938" t="s">
        <v>448</v>
      </c>
      <c r="L1941" s="938" t="s">
        <v>116</v>
      </c>
      <c r="M1941" s="963" t="s">
        <v>158</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HUM_ASR_FY_2022</v>
      </c>
      <c r="AB1941" s="958">
        <f t="shared" si="333"/>
        <v>45032</v>
      </c>
      <c r="AC1941" t="str">
        <f t="shared" si="334"/>
        <v>Unaudited</v>
      </c>
    </row>
    <row r="1942" spans="1:29" x14ac:dyDescent="0.25">
      <c r="A1942" t="s">
        <v>420</v>
      </c>
      <c r="B1942" t="s">
        <v>1385</v>
      </c>
      <c r="C1942" t="s">
        <v>1386</v>
      </c>
      <c r="D1942">
        <v>1900</v>
      </c>
      <c r="E1942" s="958">
        <v>1</v>
      </c>
      <c r="F1942" t="s">
        <v>439</v>
      </c>
      <c r="G1942" s="958">
        <v>182</v>
      </c>
      <c r="H1942" t="s">
        <v>384</v>
      </c>
      <c r="I1942" s="938" t="s">
        <v>488</v>
      </c>
      <c r="J1942" s="938" t="s">
        <v>444</v>
      </c>
      <c r="K1942" s="938" t="s">
        <v>448</v>
      </c>
      <c r="L1942" s="938" t="s">
        <v>159</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HUM_ASR_FY_2022</v>
      </c>
      <c r="AB1942" s="958">
        <f t="shared" si="333"/>
        <v>45032</v>
      </c>
      <c r="AC1942" t="str">
        <f t="shared" si="334"/>
        <v>Unaudited</v>
      </c>
    </row>
    <row r="1943" spans="1:29" x14ac:dyDescent="0.25">
      <c r="A1943" t="s">
        <v>420</v>
      </c>
      <c r="B1943" t="s">
        <v>1385</v>
      </c>
      <c r="C1943" t="s">
        <v>1386</v>
      </c>
      <c r="D1943">
        <v>1900</v>
      </c>
      <c r="E1943" s="958">
        <v>1</v>
      </c>
      <c r="F1943" t="s">
        <v>439</v>
      </c>
      <c r="G1943" s="958">
        <v>182</v>
      </c>
      <c r="H1943" t="s">
        <v>384</v>
      </c>
      <c r="I1943" s="938" t="s">
        <v>488</v>
      </c>
      <c r="J1943" s="938" t="s">
        <v>444</v>
      </c>
      <c r="K1943" s="938" t="s">
        <v>448</v>
      </c>
      <c r="L1943" s="938" t="s">
        <v>442</v>
      </c>
      <c r="M1943" s="963" t="s">
        <v>456</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HUM_ASR_FY_2022</v>
      </c>
      <c r="AB1943" s="958">
        <f t="shared" si="333"/>
        <v>45032</v>
      </c>
      <c r="AC1943" t="str">
        <f t="shared" si="334"/>
        <v>Unaudited</v>
      </c>
    </row>
    <row r="1944" spans="1:29" ht="30" x14ac:dyDescent="0.25">
      <c r="A1944" t="s">
        <v>420</v>
      </c>
      <c r="B1944" t="s">
        <v>1385</v>
      </c>
      <c r="C1944" t="s">
        <v>1386</v>
      </c>
      <c r="D1944">
        <v>1900</v>
      </c>
      <c r="E1944" s="958">
        <v>1</v>
      </c>
      <c r="F1944" t="s">
        <v>439</v>
      </c>
      <c r="G1944" s="958">
        <v>182</v>
      </c>
      <c r="H1944" t="s">
        <v>384</v>
      </c>
      <c r="I1944" s="938" t="s">
        <v>488</v>
      </c>
      <c r="J1944" s="938" t="s">
        <v>444</v>
      </c>
      <c r="K1944" s="938" t="s">
        <v>449</v>
      </c>
      <c r="L1944" s="946">
        <v>9.1</v>
      </c>
      <c r="M1944" s="961" t="s">
        <v>185</v>
      </c>
      <c r="N1944" s="679">
        <f t="shared" ca="1" si="335"/>
        <v>198212.91000000003</v>
      </c>
      <c r="O1944" s="679">
        <f t="shared" ca="1" si="335"/>
        <v>12542.470000000001</v>
      </c>
      <c r="P1944" s="679">
        <f t="shared" ca="1" si="335"/>
        <v>0</v>
      </c>
      <c r="Q1944" s="679">
        <f t="shared" ca="1" si="335"/>
        <v>95127.97</v>
      </c>
      <c r="R1944" s="679">
        <f t="shared" ca="1" si="335"/>
        <v>6945.75</v>
      </c>
      <c r="S1944" s="679">
        <f t="shared" ca="1" si="335"/>
        <v>10264.890000000001</v>
      </c>
      <c r="T1944" s="679">
        <f t="shared" ca="1" si="335"/>
        <v>0</v>
      </c>
      <c r="U1944" s="679">
        <f t="shared" ca="1" si="335"/>
        <v>980</v>
      </c>
      <c r="V1944" s="679">
        <f t="shared" ca="1" si="335"/>
        <v>0</v>
      </c>
      <c r="W1944" s="679">
        <f t="shared" ca="1" si="331"/>
        <v>72351.830000000045</v>
      </c>
      <c r="X1944" s="679">
        <f t="shared" ca="1" si="335"/>
        <v>0</v>
      </c>
      <c r="Y1944" s="679">
        <f t="shared" ca="1" si="335"/>
        <v>0</v>
      </c>
      <c r="Z1944" s="679">
        <f t="shared" ca="1" si="335"/>
        <v>0</v>
      </c>
      <c r="AA1944" t="str">
        <f t="shared" si="332"/>
        <v>HUM_ASR_FY_2022</v>
      </c>
      <c r="AB1944" s="958">
        <f t="shared" si="333"/>
        <v>45032</v>
      </c>
      <c r="AC1944" t="str">
        <f t="shared" si="334"/>
        <v>Unaudited</v>
      </c>
    </row>
    <row r="1945" spans="1:29" x14ac:dyDescent="0.25">
      <c r="A1945" t="s">
        <v>420</v>
      </c>
      <c r="B1945" t="s">
        <v>1385</v>
      </c>
      <c r="C1945" t="s">
        <v>1386</v>
      </c>
      <c r="D1945">
        <v>1900</v>
      </c>
      <c r="E1945" s="958">
        <v>1</v>
      </c>
      <c r="F1945" t="s">
        <v>439</v>
      </c>
      <c r="G1945" s="958">
        <v>182</v>
      </c>
      <c r="H1945" t="s">
        <v>384</v>
      </c>
      <c r="I1945" s="963" t="s">
        <v>488</v>
      </c>
      <c r="J1945" s="963" t="s">
        <v>444</v>
      </c>
      <c r="K1945" s="963" t="s">
        <v>449</v>
      </c>
      <c r="L1945" s="954" t="s">
        <v>106</v>
      </c>
      <c r="M1945" s="963" t="s">
        <v>186</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HUM_ASR_FY_2022</v>
      </c>
      <c r="AB1945" s="958">
        <f t="shared" si="333"/>
        <v>45032</v>
      </c>
      <c r="AC1945" t="str">
        <f t="shared" si="334"/>
        <v>Unaudited</v>
      </c>
    </row>
    <row r="1946" spans="1:29" x14ac:dyDescent="0.25">
      <c r="A1946" t="s">
        <v>420</v>
      </c>
      <c r="B1946" t="s">
        <v>1385</v>
      </c>
      <c r="C1946" t="s">
        <v>1386</v>
      </c>
      <c r="D1946">
        <v>1900</v>
      </c>
      <c r="E1946" s="958">
        <v>1</v>
      </c>
      <c r="F1946" t="s">
        <v>439</v>
      </c>
      <c r="G1946" s="958">
        <v>182</v>
      </c>
      <c r="H1946" t="s">
        <v>384</v>
      </c>
      <c r="I1946" s="959" t="s">
        <v>488</v>
      </c>
      <c r="J1946" s="959" t="s">
        <v>444</v>
      </c>
      <c r="K1946" s="959" t="s">
        <v>449</v>
      </c>
      <c r="L1946" s="954" t="s">
        <v>1321</v>
      </c>
      <c r="M1946" s="959" t="s">
        <v>1322</v>
      </c>
      <c r="N1946" s="679">
        <f t="shared" ca="1" si="335"/>
        <v>710297.95000000019</v>
      </c>
      <c r="O1946" s="679">
        <f t="shared" ca="1" si="335"/>
        <v>0</v>
      </c>
      <c r="P1946" s="679">
        <f t="shared" ca="1" si="335"/>
        <v>0</v>
      </c>
      <c r="Q1946" s="679">
        <f t="shared" ca="1" si="335"/>
        <v>194641.53000000003</v>
      </c>
      <c r="R1946" s="679">
        <f t="shared" ca="1" si="335"/>
        <v>48426.979999999996</v>
      </c>
      <c r="S1946" s="679">
        <f t="shared" ca="1" si="335"/>
        <v>465613.54000000015</v>
      </c>
      <c r="T1946" s="679">
        <f t="shared" ca="1" si="335"/>
        <v>0</v>
      </c>
      <c r="U1946" s="679">
        <f t="shared" ca="1" si="335"/>
        <v>1615.9</v>
      </c>
      <c r="V1946" s="679">
        <f t="shared" ca="1" si="335"/>
        <v>0</v>
      </c>
      <c r="W1946" s="679">
        <f t="shared" ca="1" si="331"/>
        <v>0</v>
      </c>
      <c r="X1946" s="679">
        <f t="shared" ca="1" si="335"/>
        <v>0</v>
      </c>
      <c r="Y1946" s="679">
        <f t="shared" ca="1" si="335"/>
        <v>0</v>
      </c>
      <c r="Z1946" s="679">
        <f t="shared" ca="1" si="335"/>
        <v>0</v>
      </c>
      <c r="AA1946" t="str">
        <f t="shared" si="332"/>
        <v>HUM_ASR_FY_2022</v>
      </c>
      <c r="AB1946" s="958">
        <f t="shared" si="333"/>
        <v>45032</v>
      </c>
      <c r="AC1946" t="str">
        <f t="shared" si="334"/>
        <v>Unaudited</v>
      </c>
    </row>
    <row r="1947" spans="1:29" x14ac:dyDescent="0.25">
      <c r="A1947" t="s">
        <v>420</v>
      </c>
      <c r="B1947" t="s">
        <v>1385</v>
      </c>
      <c r="C1947" t="s">
        <v>1386</v>
      </c>
      <c r="D1947">
        <v>1900</v>
      </c>
      <c r="E1947" s="958">
        <v>1</v>
      </c>
      <c r="F1947" t="s">
        <v>439</v>
      </c>
      <c r="G1947" s="958">
        <v>182</v>
      </c>
      <c r="H1947" t="s">
        <v>384</v>
      </c>
      <c r="I1947" s="959" t="s">
        <v>488</v>
      </c>
      <c r="J1947" s="959" t="s">
        <v>444</v>
      </c>
      <c r="K1947" s="959" t="s">
        <v>449</v>
      </c>
      <c r="L1947" s="938" t="s">
        <v>107</v>
      </c>
      <c r="M1947" s="959" t="s">
        <v>187</v>
      </c>
      <c r="N1947" s="679">
        <f t="shared" ca="1" si="335"/>
        <v>224578.65000000005</v>
      </c>
      <c r="O1947" s="679">
        <f t="shared" ca="1" si="335"/>
        <v>76123.160000000018</v>
      </c>
      <c r="P1947" s="679">
        <f t="shared" ca="1" si="335"/>
        <v>26657.249999999996</v>
      </c>
      <c r="Q1947" s="679">
        <f t="shared" ca="1" si="335"/>
        <v>86532.830000000016</v>
      </c>
      <c r="R1947" s="679">
        <f t="shared" ca="1" si="335"/>
        <v>23413.62</v>
      </c>
      <c r="S1947" s="679">
        <f t="shared" ca="1" si="335"/>
        <v>2643.95</v>
      </c>
      <c r="T1947" s="679">
        <f t="shared" ca="1" si="335"/>
        <v>512.48</v>
      </c>
      <c r="U1947" s="679">
        <f t="shared" ca="1" si="335"/>
        <v>0</v>
      </c>
      <c r="V1947" s="679">
        <f t="shared" ca="1" si="335"/>
        <v>129.87</v>
      </c>
      <c r="W1947" s="679">
        <f t="shared" ca="1" si="331"/>
        <v>8565.489999999998</v>
      </c>
      <c r="X1947" s="679">
        <f t="shared" ca="1" si="335"/>
        <v>0</v>
      </c>
      <c r="Y1947" s="679">
        <f t="shared" ca="1" si="335"/>
        <v>0</v>
      </c>
      <c r="Z1947" s="679">
        <f t="shared" ca="1" si="335"/>
        <v>0</v>
      </c>
      <c r="AA1947" t="str">
        <f t="shared" si="332"/>
        <v>HUM_ASR_FY_2022</v>
      </c>
      <c r="AB1947" s="958">
        <f t="shared" si="333"/>
        <v>45032</v>
      </c>
      <c r="AC1947" t="str">
        <f t="shared" si="334"/>
        <v>Unaudited</v>
      </c>
    </row>
    <row r="1948" spans="1:29" x14ac:dyDescent="0.25">
      <c r="A1948" t="s">
        <v>420</v>
      </c>
      <c r="B1948" t="s">
        <v>1385</v>
      </c>
      <c r="C1948" t="s">
        <v>1386</v>
      </c>
      <c r="D1948">
        <v>1900</v>
      </c>
      <c r="E1948" s="958">
        <v>1</v>
      </c>
      <c r="F1948" t="s">
        <v>439</v>
      </c>
      <c r="G1948" s="958">
        <v>182</v>
      </c>
      <c r="H1948" t="s">
        <v>384</v>
      </c>
      <c r="I1948" s="959" t="s">
        <v>488</v>
      </c>
      <c r="J1948" s="959" t="s">
        <v>444</v>
      </c>
      <c r="K1948" s="959" t="s">
        <v>449</v>
      </c>
      <c r="L1948" s="938" t="s">
        <v>108</v>
      </c>
      <c r="M1948" s="959" t="s">
        <v>160</v>
      </c>
      <c r="N1948" s="679">
        <f t="shared" ca="1" si="335"/>
        <v>694597.63999999827</v>
      </c>
      <c r="O1948" s="679">
        <f t="shared" ca="1" si="335"/>
        <v>451316.25999999826</v>
      </c>
      <c r="P1948" s="679">
        <f t="shared" ca="1" si="335"/>
        <v>47647.450000000004</v>
      </c>
      <c r="Q1948" s="679">
        <f t="shared" ca="1" si="335"/>
        <v>94672.69</v>
      </c>
      <c r="R1948" s="679">
        <f t="shared" ca="1" si="335"/>
        <v>65309.769999999982</v>
      </c>
      <c r="S1948" s="679">
        <f t="shared" ca="1" si="335"/>
        <v>160.29999999999993</v>
      </c>
      <c r="T1948" s="679">
        <f t="shared" ca="1" si="335"/>
        <v>8003.83</v>
      </c>
      <c r="U1948" s="679">
        <f t="shared" ca="1" si="335"/>
        <v>0</v>
      </c>
      <c r="V1948" s="679">
        <f t="shared" ca="1" si="335"/>
        <v>6409.9900000000007</v>
      </c>
      <c r="W1948" s="679">
        <f t="shared" ca="1" si="331"/>
        <v>2837.8200000000011</v>
      </c>
      <c r="X1948" s="679">
        <f t="shared" ca="1" si="335"/>
        <v>2099.29</v>
      </c>
      <c r="Y1948" s="679">
        <f t="shared" ca="1" si="335"/>
        <v>16140.240000000002</v>
      </c>
      <c r="Z1948" s="679">
        <f t="shared" ca="1" si="335"/>
        <v>0</v>
      </c>
      <c r="AA1948" t="str">
        <f t="shared" si="332"/>
        <v>HUM_ASR_FY_2022</v>
      </c>
      <c r="AB1948" s="958">
        <f t="shared" si="333"/>
        <v>45032</v>
      </c>
      <c r="AC1948" t="str">
        <f t="shared" si="334"/>
        <v>Unaudited</v>
      </c>
    </row>
    <row r="1949" spans="1:29" x14ac:dyDescent="0.25">
      <c r="A1949" t="s">
        <v>420</v>
      </c>
      <c r="B1949" t="s">
        <v>1385</v>
      </c>
      <c r="C1949" t="s">
        <v>1386</v>
      </c>
      <c r="D1949">
        <v>1900</v>
      </c>
      <c r="E1949" s="958">
        <v>1</v>
      </c>
      <c r="F1949" t="s">
        <v>439</v>
      </c>
      <c r="G1949" s="958">
        <v>182</v>
      </c>
      <c r="H1949" t="s">
        <v>384</v>
      </c>
      <c r="I1949" s="966" t="s">
        <v>488</v>
      </c>
      <c r="J1949" s="966" t="s">
        <v>444</v>
      </c>
      <c r="K1949" s="966" t="s">
        <v>449</v>
      </c>
      <c r="L1949" s="946" t="s">
        <v>109</v>
      </c>
      <c r="M1949" s="966" t="s">
        <v>134</v>
      </c>
      <c r="N1949" s="679">
        <f t="shared" ca="1" si="335"/>
        <v>217669.72718614721</v>
      </c>
      <c r="O1949" s="679">
        <f t="shared" ca="1" si="335"/>
        <v>164123.32591341992</v>
      </c>
      <c r="P1949" s="679">
        <f t="shared" ca="1" si="335"/>
        <v>8882.5606839826851</v>
      </c>
      <c r="Q1949" s="679">
        <f t="shared" ca="1" si="335"/>
        <v>16927.76148917749</v>
      </c>
      <c r="R1949" s="679">
        <f t="shared" ca="1" si="335"/>
        <v>5821.5209177489196</v>
      </c>
      <c r="S1949" s="679">
        <f t="shared" ca="1" si="335"/>
        <v>7112.409575757576</v>
      </c>
      <c r="T1949" s="679">
        <f t="shared" ca="1" si="335"/>
        <v>1014.2578181818178</v>
      </c>
      <c r="U1949" s="679">
        <f t="shared" ca="1" si="335"/>
        <v>47.469696969696962</v>
      </c>
      <c r="V1949" s="679">
        <f t="shared" ca="1" si="335"/>
        <v>397.07648484848471</v>
      </c>
      <c r="W1949" s="679">
        <f t="shared" ca="1" si="331"/>
        <v>11.21490909090909</v>
      </c>
      <c r="X1949" s="679">
        <f t="shared" ca="1" si="335"/>
        <v>11744.235454545456</v>
      </c>
      <c r="Y1949" s="679">
        <f t="shared" ca="1" si="335"/>
        <v>1587.8942424242418</v>
      </c>
      <c r="Z1949" s="679">
        <f t="shared" ca="1" si="335"/>
        <v>0</v>
      </c>
      <c r="AA1949" t="str">
        <f t="shared" si="332"/>
        <v>HUM_ASR_FY_2022</v>
      </c>
      <c r="AB1949" s="958">
        <f t="shared" si="333"/>
        <v>45032</v>
      </c>
      <c r="AC1949" t="str">
        <f t="shared" si="334"/>
        <v>Unaudited</v>
      </c>
    </row>
    <row r="1950" spans="1:29" x14ac:dyDescent="0.25">
      <c r="A1950" t="s">
        <v>420</v>
      </c>
      <c r="B1950" t="s">
        <v>1385</v>
      </c>
      <c r="C1950" t="s">
        <v>1386</v>
      </c>
      <c r="D1950">
        <v>1900</v>
      </c>
      <c r="E1950" s="958">
        <v>1</v>
      </c>
      <c r="F1950" t="s">
        <v>439</v>
      </c>
      <c r="G1950" s="958">
        <v>182</v>
      </c>
      <c r="H1950" t="s">
        <v>384</v>
      </c>
      <c r="I1950" s="938" t="s">
        <v>488</v>
      </c>
      <c r="J1950" s="938" t="s">
        <v>444</v>
      </c>
      <c r="K1950" s="938" t="s">
        <v>449</v>
      </c>
      <c r="L1950" s="938" t="s">
        <v>110</v>
      </c>
      <c r="M1950" s="959" t="s">
        <v>162</v>
      </c>
      <c r="N1950" s="679">
        <f t="shared" ca="1" si="335"/>
        <v>20969.631482015509</v>
      </c>
      <c r="O1950" s="679">
        <f t="shared" ca="1" si="335"/>
        <v>13625.061631423749</v>
      </c>
      <c r="P1950" s="679">
        <f t="shared" ca="1" si="335"/>
        <v>1438.4579071673245</v>
      </c>
      <c r="Q1950" s="679">
        <f t="shared" ca="1" si="335"/>
        <v>2858.131537433816</v>
      </c>
      <c r="R1950" s="679">
        <f t="shared" ca="1" si="335"/>
        <v>1971.6764500887095</v>
      </c>
      <c r="S1950" s="679">
        <f t="shared" ca="1" si="335"/>
        <v>4.8393943961098014</v>
      </c>
      <c r="T1950" s="679">
        <f t="shared" ca="1" si="335"/>
        <v>241.63250186784489</v>
      </c>
      <c r="U1950" s="679">
        <f t="shared" ca="1" si="335"/>
        <v>0</v>
      </c>
      <c r="V1950" s="679">
        <f t="shared" ca="1" si="335"/>
        <v>193.5150947293817</v>
      </c>
      <c r="W1950" s="679">
        <f t="shared" ca="1" si="331"/>
        <v>85.672677511967123</v>
      </c>
      <c r="X1950" s="679">
        <f t="shared" ca="1" si="335"/>
        <v>63.376745238985343</v>
      </c>
      <c r="Y1950" s="679">
        <f t="shared" ca="1" si="335"/>
        <v>487.26754215762514</v>
      </c>
      <c r="Z1950" s="679">
        <f t="shared" ca="1" si="335"/>
        <v>0</v>
      </c>
      <c r="AA1950" t="str">
        <f t="shared" si="332"/>
        <v>HUM_ASR_FY_2022</v>
      </c>
      <c r="AB1950" s="958">
        <f t="shared" si="333"/>
        <v>45032</v>
      </c>
      <c r="AC1950" t="str">
        <f t="shared" si="334"/>
        <v>Unaudited</v>
      </c>
    </row>
    <row r="1951" spans="1:29" x14ac:dyDescent="0.25">
      <c r="A1951" t="s">
        <v>420</v>
      </c>
      <c r="B1951" t="s">
        <v>1385</v>
      </c>
      <c r="C1951" t="s">
        <v>1386</v>
      </c>
      <c r="D1951">
        <v>1900</v>
      </c>
      <c r="E1951" s="958">
        <v>1</v>
      </c>
      <c r="F1951" t="s">
        <v>439</v>
      </c>
      <c r="G1951" s="958">
        <v>182</v>
      </c>
      <c r="H1951" t="s">
        <v>384</v>
      </c>
      <c r="I1951" s="938" t="s">
        <v>488</v>
      </c>
      <c r="J1951" s="938" t="s">
        <v>444</v>
      </c>
      <c r="K1951" s="938" t="s">
        <v>449</v>
      </c>
      <c r="L1951" s="944" t="s">
        <v>111</v>
      </c>
      <c r="M1951" s="960" t="s">
        <v>463</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HUM_ASR_FY_2022</v>
      </c>
      <c r="AB1951" s="958">
        <f t="shared" si="333"/>
        <v>45032</v>
      </c>
      <c r="AC1951" t="str">
        <f t="shared" si="334"/>
        <v>Unaudited</v>
      </c>
    </row>
    <row r="1952" spans="1:29" x14ac:dyDescent="0.25">
      <c r="A1952" t="s">
        <v>420</v>
      </c>
      <c r="B1952" t="s">
        <v>1385</v>
      </c>
      <c r="C1952" t="s">
        <v>1386</v>
      </c>
      <c r="D1952">
        <v>1900</v>
      </c>
      <c r="E1952" s="958">
        <v>1</v>
      </c>
      <c r="F1952" t="s">
        <v>439</v>
      </c>
      <c r="G1952" s="958">
        <v>182</v>
      </c>
      <c r="H1952" t="s">
        <v>384</v>
      </c>
      <c r="I1952" s="959" t="s">
        <v>488</v>
      </c>
      <c r="J1952" s="959" t="s">
        <v>444</v>
      </c>
      <c r="K1952" s="959" t="s">
        <v>6</v>
      </c>
      <c r="L1952" s="938" t="s">
        <v>117</v>
      </c>
      <c r="M1952" s="959" t="s">
        <v>188</v>
      </c>
      <c r="N1952" s="679">
        <f t="shared" ca="1" si="335"/>
        <v>353381.56999999989</v>
      </c>
      <c r="O1952" s="679">
        <f t="shared" ca="1" si="335"/>
        <v>111475.16999999998</v>
      </c>
      <c r="P1952" s="679">
        <f t="shared" ca="1" si="335"/>
        <v>28841.219999999994</v>
      </c>
      <c r="Q1952" s="679">
        <f t="shared" ca="1" si="335"/>
        <v>87638.2</v>
      </c>
      <c r="R1952" s="679">
        <f t="shared" ca="1" si="335"/>
        <v>40723.029999999992</v>
      </c>
      <c r="S1952" s="679">
        <f t="shared" ca="1" si="335"/>
        <v>6601.9800000000005</v>
      </c>
      <c r="T1952" s="679">
        <f t="shared" ca="1" si="335"/>
        <v>99.82</v>
      </c>
      <c r="U1952" s="679">
        <f t="shared" ca="1" si="335"/>
        <v>38.629999999999995</v>
      </c>
      <c r="V1952" s="679">
        <f t="shared" ca="1" si="335"/>
        <v>2593.7200000000007</v>
      </c>
      <c r="W1952" s="679">
        <f t="shared" ca="1" si="331"/>
        <v>0</v>
      </c>
      <c r="X1952" s="679">
        <f t="shared" ca="1" si="335"/>
        <v>49729.420000000006</v>
      </c>
      <c r="Y1952" s="679">
        <f t="shared" ca="1" si="335"/>
        <v>25640.38000000003</v>
      </c>
      <c r="Z1952" s="679">
        <f t="shared" ca="1" si="335"/>
        <v>0</v>
      </c>
      <c r="AA1952" t="str">
        <f t="shared" si="332"/>
        <v>HUM_ASR_FY_2022</v>
      </c>
      <c r="AB1952" s="958">
        <f t="shared" si="333"/>
        <v>45032</v>
      </c>
      <c r="AC1952" t="str">
        <f t="shared" si="334"/>
        <v>Unaudited</v>
      </c>
    </row>
    <row r="1953" spans="1:29" x14ac:dyDescent="0.25">
      <c r="A1953" t="s">
        <v>420</v>
      </c>
      <c r="B1953" t="s">
        <v>1385</v>
      </c>
      <c r="C1953" t="s">
        <v>1386</v>
      </c>
      <c r="D1953">
        <v>1900</v>
      </c>
      <c r="E1953" s="958">
        <v>1</v>
      </c>
      <c r="F1953" t="s">
        <v>439</v>
      </c>
      <c r="G1953" s="958">
        <v>182</v>
      </c>
      <c r="H1953" t="s">
        <v>384</v>
      </c>
      <c r="I1953" s="938" t="s">
        <v>488</v>
      </c>
      <c r="J1953" s="938" t="s">
        <v>444</v>
      </c>
      <c r="K1953" s="938" t="s">
        <v>6</v>
      </c>
      <c r="L1953" s="938" t="s">
        <v>45</v>
      </c>
      <c r="M1953" s="959" t="s">
        <v>163</v>
      </c>
      <c r="N1953" s="679">
        <f t="shared" ca="1" si="335"/>
        <v>43037.502813852821</v>
      </c>
      <c r="O1953" s="679">
        <f t="shared" ca="1" si="335"/>
        <v>26633.924086580089</v>
      </c>
      <c r="P1953" s="679">
        <f t="shared" ca="1" si="335"/>
        <v>2476.1893160173158</v>
      </c>
      <c r="Q1953" s="679">
        <f t="shared" ca="1" si="335"/>
        <v>4979.3085108225105</v>
      </c>
      <c r="R1953" s="679">
        <f t="shared" ca="1" si="335"/>
        <v>1882.0890822510821</v>
      </c>
      <c r="S1953" s="679">
        <f t="shared" ca="1" si="335"/>
        <v>2412.8304242424238</v>
      </c>
      <c r="T1953" s="679">
        <f t="shared" ca="1" si="335"/>
        <v>55.802181818181815</v>
      </c>
      <c r="U1953" s="679">
        <f t="shared" ca="1" si="335"/>
        <v>9.7903030303030327</v>
      </c>
      <c r="V1953" s="679">
        <f t="shared" ca="1" si="335"/>
        <v>81.87351515151515</v>
      </c>
      <c r="W1953" s="679">
        <f t="shared" ca="1" si="331"/>
        <v>0.80509090909090908</v>
      </c>
      <c r="X1953" s="679">
        <f t="shared" ca="1" si="335"/>
        <v>3978.0445454545461</v>
      </c>
      <c r="Y1953" s="679">
        <f t="shared" ca="1" si="335"/>
        <v>526.84575757575749</v>
      </c>
      <c r="Z1953" s="679">
        <f t="shared" ca="1" si="335"/>
        <v>0</v>
      </c>
      <c r="AA1953" t="str">
        <f t="shared" si="332"/>
        <v>HUM_ASR_FY_2022</v>
      </c>
      <c r="AB1953" s="958">
        <f t="shared" si="333"/>
        <v>45032</v>
      </c>
      <c r="AC1953" t="str">
        <f t="shared" si="334"/>
        <v>Unaudited</v>
      </c>
    </row>
    <row r="1954" spans="1:29" x14ac:dyDescent="0.25">
      <c r="A1954" t="s">
        <v>420</v>
      </c>
      <c r="B1954" t="s">
        <v>1385</v>
      </c>
      <c r="C1954" t="s">
        <v>1386</v>
      </c>
      <c r="D1954">
        <v>1900</v>
      </c>
      <c r="E1954" s="958">
        <v>1</v>
      </c>
      <c r="F1954" t="s">
        <v>439</v>
      </c>
      <c r="G1954" s="958">
        <v>182</v>
      </c>
      <c r="H1954" t="s">
        <v>384</v>
      </c>
      <c r="I1954" s="938" t="s">
        <v>488</v>
      </c>
      <c r="J1954" s="938" t="s">
        <v>444</v>
      </c>
      <c r="K1954" s="938" t="s">
        <v>6</v>
      </c>
      <c r="L1954" s="938" t="s">
        <v>46</v>
      </c>
      <c r="M1954" s="959" t="s">
        <v>164</v>
      </c>
      <c r="N1954" s="679">
        <f t="shared" ca="1" si="335"/>
        <v>3478.8671840003681</v>
      </c>
      <c r="O1954" s="679">
        <f t="shared" ca="1" si="335"/>
        <v>1097.4180423270582</v>
      </c>
      <c r="P1954" s="679">
        <f t="shared" ca="1" si="335"/>
        <v>283.92757948450759</v>
      </c>
      <c r="Q1954" s="679">
        <f t="shared" ca="1" si="335"/>
        <v>862.75483479475474</v>
      </c>
      <c r="R1954" s="679">
        <f t="shared" ca="1" si="335"/>
        <v>400.89813597257631</v>
      </c>
      <c r="S1954" s="679">
        <f t="shared" ca="1" si="335"/>
        <v>64.993235418097086</v>
      </c>
      <c r="T1954" s="679">
        <f t="shared" ca="1" si="335"/>
        <v>0.98267864480571743</v>
      </c>
      <c r="U1954" s="679">
        <f t="shared" ca="1" si="335"/>
        <v>0.38029328840758225</v>
      </c>
      <c r="V1954" s="679">
        <f t="shared" ca="1" si="335"/>
        <v>25.533893554452874</v>
      </c>
      <c r="W1954" s="679">
        <f t="shared" ca="1" si="331"/>
        <v>0</v>
      </c>
      <c r="X1954" s="679">
        <f t="shared" ca="1" si="335"/>
        <v>489.56160140827831</v>
      </c>
      <c r="Y1954" s="679">
        <f t="shared" ca="1" si="335"/>
        <v>252.41688910742988</v>
      </c>
      <c r="Z1954" s="679">
        <f t="shared" ca="1" si="335"/>
        <v>0</v>
      </c>
      <c r="AA1954" t="str">
        <f t="shared" si="332"/>
        <v>HUM_ASR_FY_2022</v>
      </c>
      <c r="AB1954" s="958">
        <f t="shared" si="333"/>
        <v>45032</v>
      </c>
      <c r="AC1954" t="str">
        <f t="shared" si="334"/>
        <v>Unaudited</v>
      </c>
    </row>
    <row r="1955" spans="1:29" x14ac:dyDescent="0.25">
      <c r="A1955" t="s">
        <v>420</v>
      </c>
      <c r="B1955" t="s">
        <v>1385</v>
      </c>
      <c r="C1955" t="s">
        <v>1386</v>
      </c>
      <c r="D1955">
        <v>1900</v>
      </c>
      <c r="E1955" s="958">
        <v>1</v>
      </c>
      <c r="F1955" t="s">
        <v>439</v>
      </c>
      <c r="G1955" s="958">
        <v>182</v>
      </c>
      <c r="H1955" t="s">
        <v>384</v>
      </c>
      <c r="I1955" s="959" t="s">
        <v>488</v>
      </c>
      <c r="J1955" s="959" t="s">
        <v>444</v>
      </c>
      <c r="K1955" s="959" t="s">
        <v>6</v>
      </c>
      <c r="L1955" s="938" t="s">
        <v>165</v>
      </c>
      <c r="M1955" s="959" t="s">
        <v>461</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HUM_ASR_FY_2022</v>
      </c>
      <c r="AB1955" s="958">
        <f t="shared" si="333"/>
        <v>45032</v>
      </c>
      <c r="AC1955" t="str">
        <f t="shared" si="334"/>
        <v>Unaudited</v>
      </c>
    </row>
    <row r="1956" spans="1:29" x14ac:dyDescent="0.25">
      <c r="A1956" t="s">
        <v>420</v>
      </c>
      <c r="B1956" t="s">
        <v>1385</v>
      </c>
      <c r="C1956" t="s">
        <v>1386</v>
      </c>
      <c r="D1956">
        <v>1900</v>
      </c>
      <c r="E1956" s="958">
        <v>1</v>
      </c>
      <c r="F1956" t="s">
        <v>439</v>
      </c>
      <c r="G1956" s="958">
        <v>182</v>
      </c>
      <c r="H1956" t="s">
        <v>384</v>
      </c>
      <c r="I1956" s="959" t="s">
        <v>488</v>
      </c>
      <c r="J1956" s="959" t="s">
        <v>444</v>
      </c>
      <c r="K1956" s="959" t="s">
        <v>434</v>
      </c>
      <c r="L1956" s="954" t="s">
        <v>120</v>
      </c>
      <c r="M1956" s="959" t="s">
        <v>32</v>
      </c>
      <c r="N1956" s="679">
        <f t="shared" ca="1" si="335"/>
        <v>-19471.970909090909</v>
      </c>
      <c r="O1956" s="679">
        <f t="shared" ca="1" si="335"/>
        <v>-8475.4907065272564</v>
      </c>
      <c r="P1956" s="679">
        <f t="shared" ca="1" si="335"/>
        <v>-1044.5954833901594</v>
      </c>
      <c r="Q1956" s="679">
        <f t="shared" ca="1" si="335"/>
        <v>-5112.9723014304927</v>
      </c>
      <c r="R1956" s="679">
        <f t="shared" ca="1" si="335"/>
        <v>-2422.8753924142839</v>
      </c>
      <c r="S1956" s="679">
        <f t="shared" ca="1" si="335"/>
        <v>-531.9891805326414</v>
      </c>
      <c r="T1956" s="679">
        <f t="shared" ca="1" si="335"/>
        <v>-54.051403236268335</v>
      </c>
      <c r="U1956" s="679">
        <f t="shared" ca="1" si="335"/>
        <v>-2.3413556631039101</v>
      </c>
      <c r="V1956" s="679">
        <f t="shared" ca="1" si="335"/>
        <v>-247.87920901321542</v>
      </c>
      <c r="W1956" s="679">
        <f t="shared" ca="1" si="331"/>
        <v>-66.896129648240262</v>
      </c>
      <c r="X1956" s="679">
        <f t="shared" ca="1" si="335"/>
        <v>-285.19368610719164</v>
      </c>
      <c r="Y1956" s="679">
        <f t="shared" ca="1" si="335"/>
        <v>-1227.6860611280583</v>
      </c>
      <c r="Z1956" s="679">
        <f t="shared" ca="1" si="335"/>
        <v>0</v>
      </c>
      <c r="AA1956" t="str">
        <f t="shared" si="332"/>
        <v>HUM_ASR_FY_2022</v>
      </c>
      <c r="AB1956" s="958">
        <f t="shared" si="333"/>
        <v>45032</v>
      </c>
      <c r="AC1956" t="str">
        <f t="shared" si="334"/>
        <v>Unaudited</v>
      </c>
    </row>
    <row r="1957" spans="1:29" x14ac:dyDescent="0.25">
      <c r="A1957" t="s">
        <v>420</v>
      </c>
      <c r="B1957" t="s">
        <v>1385</v>
      </c>
      <c r="C1957" t="s">
        <v>1386</v>
      </c>
      <c r="D1957">
        <v>1900</v>
      </c>
      <c r="E1957" s="958">
        <v>1</v>
      </c>
      <c r="F1957" t="s">
        <v>439</v>
      </c>
      <c r="G1957" s="958">
        <v>182</v>
      </c>
      <c r="H1957" t="s">
        <v>384</v>
      </c>
      <c r="I1957" s="938" t="s">
        <v>488</v>
      </c>
      <c r="J1957" s="938" t="s">
        <v>444</v>
      </c>
      <c r="K1957" s="938" t="s">
        <v>434</v>
      </c>
      <c r="L1957" s="938" t="s">
        <v>943</v>
      </c>
      <c r="M1957" s="959" t="s">
        <v>935</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HUM_ASR_FY_2022</v>
      </c>
      <c r="AB1957" s="958">
        <f t="shared" si="333"/>
        <v>45032</v>
      </c>
      <c r="AC1957" t="str">
        <f t="shared" si="334"/>
        <v>Unaudited</v>
      </c>
    </row>
    <row r="1958" spans="1:29" x14ac:dyDescent="0.25">
      <c r="A1958" t="s">
        <v>420</v>
      </c>
      <c r="B1958" t="s">
        <v>1385</v>
      </c>
      <c r="C1958" t="s">
        <v>1386</v>
      </c>
      <c r="D1958">
        <v>1900</v>
      </c>
      <c r="E1958" s="958">
        <v>1</v>
      </c>
      <c r="F1958" t="s">
        <v>439</v>
      </c>
      <c r="G1958" s="958">
        <v>182</v>
      </c>
      <c r="H1958" t="s">
        <v>384</v>
      </c>
      <c r="I1958" s="938" t="s">
        <v>488</v>
      </c>
      <c r="J1958" s="938" t="s">
        <v>444</v>
      </c>
      <c r="K1958" s="938" t="s">
        <v>434</v>
      </c>
      <c r="L1958" s="938" t="s">
        <v>167</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HUM_ASR_FY_2022</v>
      </c>
      <c r="AB1958" s="958">
        <f t="shared" si="333"/>
        <v>45032</v>
      </c>
      <c r="AC1958" t="str">
        <f t="shared" si="334"/>
        <v>Unaudited</v>
      </c>
    </row>
    <row r="1959" spans="1:29" x14ac:dyDescent="0.25">
      <c r="A1959" t="s">
        <v>420</v>
      </c>
      <c r="B1959" t="s">
        <v>1385</v>
      </c>
      <c r="C1959" t="s">
        <v>1386</v>
      </c>
      <c r="D1959">
        <v>1900</v>
      </c>
      <c r="E1959" s="958">
        <v>1</v>
      </c>
      <c r="F1959" t="s">
        <v>439</v>
      </c>
      <c r="G1959" s="958">
        <v>182</v>
      </c>
      <c r="H1959" t="s">
        <v>384</v>
      </c>
      <c r="I1959" s="938" t="s">
        <v>488</v>
      </c>
      <c r="J1959" s="938" t="s">
        <v>444</v>
      </c>
      <c r="K1959" s="938" t="s">
        <v>434</v>
      </c>
      <c r="L1959" s="938" t="s">
        <v>168</v>
      </c>
      <c r="M1959" s="959" t="s">
        <v>329</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HUM_ASR_FY_2022</v>
      </c>
      <c r="AB1959" s="958">
        <f t="shared" si="333"/>
        <v>45032</v>
      </c>
      <c r="AC1959" t="str">
        <f t="shared" si="334"/>
        <v>Unaudited</v>
      </c>
    </row>
    <row r="1960" spans="1:29" x14ac:dyDescent="0.25">
      <c r="A1960" t="s">
        <v>420</v>
      </c>
      <c r="B1960" t="s">
        <v>1385</v>
      </c>
      <c r="C1960" t="s">
        <v>1386</v>
      </c>
      <c r="D1960">
        <v>1900</v>
      </c>
      <c r="E1960" s="958">
        <v>1</v>
      </c>
      <c r="F1960" t="s">
        <v>439</v>
      </c>
      <c r="G1960" s="958">
        <v>182</v>
      </c>
      <c r="H1960" t="s">
        <v>384</v>
      </c>
      <c r="I1960" s="938" t="s">
        <v>488</v>
      </c>
      <c r="J1960" s="938" t="s">
        <v>450</v>
      </c>
      <c r="K1960" s="938" t="s">
        <v>435</v>
      </c>
      <c r="L1960" s="954" t="s">
        <v>121</v>
      </c>
      <c r="M1960" s="959" t="s">
        <v>27</v>
      </c>
      <c r="N1960" s="679">
        <f t="shared" ca="1" si="337"/>
        <v>2021392.2247115597</v>
      </c>
      <c r="O1960" s="679">
        <f t="shared" ca="1" si="336"/>
        <v>-2426.8304601819273</v>
      </c>
      <c r="P1960" s="679">
        <f t="shared" ca="1" si="336"/>
        <v>2023819.0551717416</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HUM_ASR_FY_2022</v>
      </c>
      <c r="AB1960" s="958">
        <f t="shared" si="333"/>
        <v>45032</v>
      </c>
      <c r="AC1960" t="str">
        <f t="shared" si="334"/>
        <v>Unaudited</v>
      </c>
    </row>
    <row r="1961" spans="1:29" x14ac:dyDescent="0.25">
      <c r="A1961" t="s">
        <v>420</v>
      </c>
      <c r="B1961" t="s">
        <v>1385</v>
      </c>
      <c r="C1961" t="s">
        <v>1386</v>
      </c>
      <c r="D1961">
        <v>1900</v>
      </c>
      <c r="E1961" s="958">
        <v>1</v>
      </c>
      <c r="F1961" t="s">
        <v>439</v>
      </c>
      <c r="G1961" s="958">
        <v>182</v>
      </c>
      <c r="H1961" t="s">
        <v>384</v>
      </c>
      <c r="I1961" s="938" t="s">
        <v>488</v>
      </c>
      <c r="J1961" s="938" t="s">
        <v>450</v>
      </c>
      <c r="K1961" s="938" t="s">
        <v>435</v>
      </c>
      <c r="L1961" s="954" t="s">
        <v>122</v>
      </c>
      <c r="M1961" s="959" t="s">
        <v>97</v>
      </c>
      <c r="N1961" s="679">
        <f t="shared" ca="1" si="337"/>
        <v>118437.88253267205</v>
      </c>
      <c r="O1961" s="679">
        <f t="shared" ca="1" si="336"/>
        <v>0</v>
      </c>
      <c r="P1961" s="679">
        <f t="shared" ca="1" si="336"/>
        <v>118437.88253267205</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HUM_ASR_FY_2022</v>
      </c>
      <c r="AB1961" s="958">
        <f t="shared" si="333"/>
        <v>45032</v>
      </c>
      <c r="AC1961" t="str">
        <f t="shared" si="334"/>
        <v>Unaudited</v>
      </c>
    </row>
    <row r="1962" spans="1:29" x14ac:dyDescent="0.25">
      <c r="A1962" t="s">
        <v>420</v>
      </c>
      <c r="B1962" t="s">
        <v>1385</v>
      </c>
      <c r="C1962" t="s">
        <v>1386</v>
      </c>
      <c r="D1962">
        <v>1900</v>
      </c>
      <c r="E1962" s="958">
        <v>1</v>
      </c>
      <c r="F1962" t="s">
        <v>439</v>
      </c>
      <c r="G1962" s="958">
        <v>182</v>
      </c>
      <c r="H1962" t="s">
        <v>384</v>
      </c>
      <c r="I1962" s="938" t="s">
        <v>488</v>
      </c>
      <c r="J1962" s="938" t="s">
        <v>450</v>
      </c>
      <c r="K1962" s="938" t="s">
        <v>435</v>
      </c>
      <c r="L1962" s="938" t="s">
        <v>123</v>
      </c>
      <c r="M1962" s="959" t="s">
        <v>98</v>
      </c>
      <c r="N1962" s="679">
        <f t="shared" ca="1" si="337"/>
        <v>170432.96023160534</v>
      </c>
      <c r="O1962" s="679">
        <f t="shared" ca="1" si="336"/>
        <v>0</v>
      </c>
      <c r="P1962" s="679">
        <f t="shared" ca="1" si="336"/>
        <v>170432.96023160534</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HUM_ASR_FY_2022</v>
      </c>
      <c r="AB1962" s="958">
        <f t="shared" si="333"/>
        <v>45032</v>
      </c>
      <c r="AC1962" t="str">
        <f t="shared" si="334"/>
        <v>Unaudited</v>
      </c>
    </row>
    <row r="1963" spans="1:29" x14ac:dyDescent="0.25">
      <c r="A1963" t="s">
        <v>420</v>
      </c>
      <c r="B1963" t="s">
        <v>1385</v>
      </c>
      <c r="C1963" t="s">
        <v>1386</v>
      </c>
      <c r="D1963">
        <v>1900</v>
      </c>
      <c r="E1963" s="958">
        <v>1</v>
      </c>
      <c r="F1963" t="s">
        <v>439</v>
      </c>
      <c r="G1963" s="958">
        <v>182</v>
      </c>
      <c r="H1963" t="s">
        <v>384</v>
      </c>
      <c r="I1963" s="959" t="s">
        <v>488</v>
      </c>
      <c r="J1963" s="959" t="s">
        <v>450</v>
      </c>
      <c r="K1963" s="959" t="s">
        <v>435</v>
      </c>
      <c r="L1963" s="938" t="s">
        <v>124</v>
      </c>
      <c r="M1963" s="959" t="s">
        <v>99</v>
      </c>
      <c r="N1963" s="679">
        <f t="shared" ca="1" si="337"/>
        <v>89036.625200368027</v>
      </c>
      <c r="O1963" s="679">
        <f t="shared" ca="1" si="336"/>
        <v>0</v>
      </c>
      <c r="P1963" s="679">
        <f t="shared" ca="1" si="336"/>
        <v>89036.625200368027</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HUM_ASR_FY_2022</v>
      </c>
      <c r="AB1963" s="958">
        <f t="shared" si="333"/>
        <v>45032</v>
      </c>
      <c r="AC1963" t="str">
        <f t="shared" si="334"/>
        <v>Unaudited</v>
      </c>
    </row>
    <row r="1964" spans="1:29" x14ac:dyDescent="0.25">
      <c r="A1964" t="s">
        <v>420</v>
      </c>
      <c r="B1964" t="s">
        <v>1385</v>
      </c>
      <c r="C1964" t="s">
        <v>1386</v>
      </c>
      <c r="D1964">
        <v>1900</v>
      </c>
      <c r="E1964" s="958">
        <v>1</v>
      </c>
      <c r="F1964" t="s">
        <v>439</v>
      </c>
      <c r="G1964" s="958">
        <v>182</v>
      </c>
      <c r="H1964" t="s">
        <v>384</v>
      </c>
      <c r="I1964" s="938" t="s">
        <v>488</v>
      </c>
      <c r="J1964" s="938" t="s">
        <v>450</v>
      </c>
      <c r="K1964" s="938" t="s">
        <v>435</v>
      </c>
      <c r="L1964" s="938" t="s">
        <v>125</v>
      </c>
      <c r="M1964" s="959" t="s">
        <v>100</v>
      </c>
      <c r="N1964" s="679">
        <f t="shared" ca="1" si="337"/>
        <v>441137.60888265894</v>
      </c>
      <c r="O1964" s="679">
        <f t="shared" ca="1" si="336"/>
        <v>3364.5873151604319</v>
      </c>
      <c r="P1964" s="679">
        <f t="shared" ca="1" si="336"/>
        <v>437773.02156749851</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HUM_ASR_FY_2022</v>
      </c>
      <c r="AB1964" s="958">
        <f t="shared" si="333"/>
        <v>45032</v>
      </c>
      <c r="AC1964" t="str">
        <f t="shared" si="334"/>
        <v>Unaudited</v>
      </c>
    </row>
    <row r="1965" spans="1:29" x14ac:dyDescent="0.25">
      <c r="A1965" t="s">
        <v>420</v>
      </c>
      <c r="B1965" t="s">
        <v>1385</v>
      </c>
      <c r="C1965" t="s">
        <v>1386</v>
      </c>
      <c r="D1965">
        <v>1900</v>
      </c>
      <c r="E1965" s="958">
        <v>1</v>
      </c>
      <c r="F1965" t="s">
        <v>439</v>
      </c>
      <c r="G1965" s="958">
        <v>182</v>
      </c>
      <c r="H1965" t="s">
        <v>384</v>
      </c>
      <c r="I1965" s="938" t="s">
        <v>488</v>
      </c>
      <c r="J1965" s="938" t="s">
        <v>450</v>
      </c>
      <c r="K1965" s="938" t="s">
        <v>435</v>
      </c>
      <c r="L1965" s="938" t="s">
        <v>126</v>
      </c>
      <c r="M1965" s="959" t="s">
        <v>28</v>
      </c>
      <c r="N1965" s="679">
        <f t="shared" ca="1" si="337"/>
        <v>12622.193000160558</v>
      </c>
      <c r="O1965" s="679">
        <f t="shared" ca="1" si="336"/>
        <v>0</v>
      </c>
      <c r="P1965" s="679">
        <f t="shared" ca="1" si="336"/>
        <v>12622.193000160558</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HUM_ASR_FY_2022</v>
      </c>
      <c r="AB1965" s="958">
        <f t="shared" si="333"/>
        <v>45032</v>
      </c>
      <c r="AC1965" t="str">
        <f t="shared" si="334"/>
        <v>Unaudited</v>
      </c>
    </row>
    <row r="1966" spans="1:29" x14ac:dyDescent="0.25">
      <c r="A1966" t="s">
        <v>420</v>
      </c>
      <c r="B1966" t="s">
        <v>1385</v>
      </c>
      <c r="C1966" t="s">
        <v>1386</v>
      </c>
      <c r="D1966">
        <v>1900</v>
      </c>
      <c r="E1966" s="958">
        <v>1</v>
      </c>
      <c r="F1966" t="s">
        <v>439</v>
      </c>
      <c r="G1966" s="958">
        <v>182</v>
      </c>
      <c r="H1966" t="s">
        <v>384</v>
      </c>
      <c r="I1966" s="938" t="s">
        <v>488</v>
      </c>
      <c r="J1966" s="938" t="s">
        <v>436</v>
      </c>
      <c r="K1966" s="938" t="s">
        <v>436</v>
      </c>
      <c r="L1966" s="938" t="s">
        <v>128</v>
      </c>
      <c r="M1966" s="959" t="s">
        <v>326</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HUM_ASR_FY_2022</v>
      </c>
      <c r="AB1966" s="958">
        <f t="shared" si="333"/>
        <v>45032</v>
      </c>
      <c r="AC1966" t="str">
        <f t="shared" si="334"/>
        <v>Unaudited</v>
      </c>
    </row>
    <row r="1967" spans="1:29" x14ac:dyDescent="0.25">
      <c r="A1967" t="s">
        <v>420</v>
      </c>
      <c r="B1967" t="s">
        <v>1385</v>
      </c>
      <c r="C1967" t="s">
        <v>1386</v>
      </c>
      <c r="D1967">
        <v>1900</v>
      </c>
      <c r="E1967" s="958">
        <v>1</v>
      </c>
      <c r="F1967" t="s">
        <v>439</v>
      </c>
      <c r="G1967" s="958">
        <v>182</v>
      </c>
      <c r="H1967" t="s">
        <v>384</v>
      </c>
      <c r="I1967" s="959" t="s">
        <v>488</v>
      </c>
      <c r="J1967" s="959" t="s">
        <v>436</v>
      </c>
      <c r="K1967" s="959" t="s">
        <v>436</v>
      </c>
      <c r="L1967" s="938" t="s">
        <v>129</v>
      </c>
      <c r="M1967" s="959" t="s">
        <v>325</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HUM_ASR_FY_2022</v>
      </c>
      <c r="AB1967" s="958">
        <f t="shared" si="333"/>
        <v>45032</v>
      </c>
      <c r="AC1967" t="str">
        <f t="shared" si="334"/>
        <v>Unaudited</v>
      </c>
    </row>
    <row r="1968" spans="1:29" ht="30" x14ac:dyDescent="0.25">
      <c r="A1968" t="s">
        <v>420</v>
      </c>
      <c r="B1968" t="s">
        <v>1385</v>
      </c>
      <c r="C1968" t="s">
        <v>1386</v>
      </c>
      <c r="D1968">
        <v>1900</v>
      </c>
      <c r="E1968" s="958">
        <v>1</v>
      </c>
      <c r="F1968" t="s">
        <v>439</v>
      </c>
      <c r="G1968" s="958">
        <v>182</v>
      </c>
      <c r="H1968" t="s">
        <v>384</v>
      </c>
      <c r="I1968" s="959" t="s">
        <v>488</v>
      </c>
      <c r="J1968" s="959" t="s">
        <v>436</v>
      </c>
      <c r="K1968" s="959" t="s">
        <v>436</v>
      </c>
      <c r="L1968" s="938" t="s">
        <v>130</v>
      </c>
      <c r="M1968" s="959" t="s">
        <v>179</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HUM_ASR_FY_2022</v>
      </c>
      <c r="AB1968" s="958">
        <f t="shared" si="333"/>
        <v>45032</v>
      </c>
      <c r="AC1968" t="str">
        <f t="shared" si="334"/>
        <v>Unaudited</v>
      </c>
    </row>
    <row r="1969" spans="1:29" x14ac:dyDescent="0.25">
      <c r="A1969" t="s">
        <v>420</v>
      </c>
      <c r="B1969" t="s">
        <v>1385</v>
      </c>
      <c r="C1969" t="s">
        <v>1386</v>
      </c>
      <c r="D1969">
        <v>1900</v>
      </c>
      <c r="E1969" s="958">
        <v>1</v>
      </c>
      <c r="F1969" t="s">
        <v>439</v>
      </c>
      <c r="G1969" s="958">
        <v>182</v>
      </c>
      <c r="H1969" t="s">
        <v>384</v>
      </c>
      <c r="I1969" s="959" t="s">
        <v>488</v>
      </c>
      <c r="J1969" s="959" t="s">
        <v>436</v>
      </c>
      <c r="K1969" s="959" t="s">
        <v>436</v>
      </c>
      <c r="L1969" s="938" t="s">
        <v>131</v>
      </c>
      <c r="M1969" s="959" t="s">
        <v>494</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HUM_ASR_FY_2022</v>
      </c>
      <c r="AB1969" s="958">
        <f t="shared" si="333"/>
        <v>45032</v>
      </c>
      <c r="AC1969" t="str">
        <f t="shared" si="334"/>
        <v>Unaudited</v>
      </c>
    </row>
    <row r="1970" spans="1:29" x14ac:dyDescent="0.25">
      <c r="A1970" t="s">
        <v>420</v>
      </c>
      <c r="B1970" t="s">
        <v>1385</v>
      </c>
      <c r="C1970" t="s">
        <v>1386</v>
      </c>
      <c r="D1970">
        <v>1900</v>
      </c>
      <c r="E1970" s="958">
        <v>1</v>
      </c>
      <c r="F1970" t="s">
        <v>439</v>
      </c>
      <c r="G1970" s="958">
        <v>182</v>
      </c>
      <c r="H1970" t="s">
        <v>384</v>
      </c>
      <c r="I1970" s="959" t="s">
        <v>488</v>
      </c>
      <c r="J1970" s="959" t="s">
        <v>436</v>
      </c>
      <c r="K1970" s="959" t="s">
        <v>436</v>
      </c>
      <c r="L1970" s="938" t="s">
        <v>132</v>
      </c>
      <c r="M1970" s="959" t="s">
        <v>495</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HUM_ASR_FY_2022</v>
      </c>
      <c r="AB1970" s="958">
        <f t="shared" si="333"/>
        <v>45032</v>
      </c>
      <c r="AC1970" t="str">
        <f t="shared" si="334"/>
        <v>Unaudited</v>
      </c>
    </row>
    <row r="1971" spans="1:29" x14ac:dyDescent="0.25">
      <c r="A1971" t="s">
        <v>420</v>
      </c>
      <c r="B1971" t="s">
        <v>1385</v>
      </c>
      <c r="C1971" t="s">
        <v>1386</v>
      </c>
      <c r="D1971">
        <v>1900</v>
      </c>
      <c r="E1971" s="958">
        <v>1</v>
      </c>
      <c r="F1971" t="s">
        <v>439</v>
      </c>
      <c r="G1971" s="958">
        <v>182</v>
      </c>
      <c r="H1971" t="s">
        <v>384</v>
      </c>
      <c r="I1971" s="959" t="s">
        <v>488</v>
      </c>
      <c r="J1971" s="959" t="s">
        <v>436</v>
      </c>
      <c r="K1971" s="959" t="s">
        <v>436</v>
      </c>
      <c r="L1971" s="954" t="s">
        <v>133</v>
      </c>
      <c r="M1971" s="959" t="s">
        <v>496</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HUM_ASR_FY_2022</v>
      </c>
      <c r="AB1971" s="958">
        <f t="shared" si="333"/>
        <v>45032</v>
      </c>
      <c r="AC1971" t="str">
        <f t="shared" si="334"/>
        <v>Unaudited</v>
      </c>
    </row>
    <row r="1972" spans="1:29" ht="30" x14ac:dyDescent="0.25">
      <c r="A1972" t="s">
        <v>420</v>
      </c>
      <c r="B1972" t="s">
        <v>1385</v>
      </c>
      <c r="C1972" t="s">
        <v>1386</v>
      </c>
      <c r="D1972">
        <v>1900</v>
      </c>
      <c r="E1972" s="958">
        <v>1</v>
      </c>
      <c r="F1972" t="s">
        <v>439</v>
      </c>
      <c r="G1972" s="958">
        <v>182</v>
      </c>
      <c r="H1972" t="s">
        <v>384</v>
      </c>
      <c r="I1972" s="959" t="s">
        <v>489</v>
      </c>
      <c r="J1972" s="959" t="s">
        <v>26</v>
      </c>
      <c r="K1972" s="959" t="s">
        <v>26</v>
      </c>
      <c r="L1972" s="938" t="s">
        <v>269</v>
      </c>
      <c r="M1972" s="959" t="s">
        <v>26</v>
      </c>
      <c r="N1972" s="679">
        <f t="shared" ca="1" si="337"/>
        <v>1109806.2321852446</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HUM_ASR_FY_2022</v>
      </c>
      <c r="AB1972" s="958">
        <f t="shared" si="333"/>
        <v>45032</v>
      </c>
      <c r="AC1972" t="str">
        <f t="shared" si="334"/>
        <v>Unaudited</v>
      </c>
    </row>
    <row r="1973" spans="1:29" x14ac:dyDescent="0.25">
      <c r="A1973" t="s">
        <v>420</v>
      </c>
      <c r="B1973" t="s">
        <v>1385</v>
      </c>
      <c r="C1973" t="s">
        <v>1386</v>
      </c>
      <c r="D1973">
        <v>1900</v>
      </c>
      <c r="E1973" s="958">
        <v>1</v>
      </c>
      <c r="F1973" t="s">
        <v>440</v>
      </c>
      <c r="G1973" s="958">
        <v>274</v>
      </c>
      <c r="H1973" t="s">
        <v>384</v>
      </c>
      <c r="I1973" s="938" t="s">
        <v>432</v>
      </c>
      <c r="J1973" s="938" t="s">
        <v>432</v>
      </c>
      <c r="K1973" s="938" t="s">
        <v>432</v>
      </c>
      <c r="L1973" s="938"/>
      <c r="M1973" s="959" t="s">
        <v>432</v>
      </c>
      <c r="N1973" s="679">
        <f t="shared" ca="1" si="337"/>
        <v>110562.10430107525</v>
      </c>
      <c r="O1973" s="679">
        <f t="shared" ca="1" si="336"/>
        <v>85939.188172042981</v>
      </c>
      <c r="P1973" s="679">
        <f t="shared" ca="1" si="336"/>
        <v>4231.6569892473053</v>
      </c>
      <c r="Q1973" s="679">
        <f t="shared" ca="1" si="336"/>
        <v>7593.0430107526945</v>
      </c>
      <c r="R1973" s="679">
        <f t="shared" ca="1" si="336"/>
        <v>2569.2333333333336</v>
      </c>
      <c r="S1973" s="679">
        <f t="shared" ca="1" si="336"/>
        <v>3312.1440860215057</v>
      </c>
      <c r="T1973" s="679">
        <f t="shared" ca="1" si="336"/>
        <v>509.41935483870964</v>
      </c>
      <c r="U1973" s="679">
        <f t="shared" ca="1" si="336"/>
        <v>23</v>
      </c>
      <c r="V1973" s="679">
        <f t="shared" ca="1" si="336"/>
        <v>183</v>
      </c>
      <c r="W1973" s="679">
        <f t="shared" ca="1" si="331"/>
        <v>12</v>
      </c>
      <c r="X1973" s="679">
        <f t="shared" ca="1" si="336"/>
        <v>5483.4193548387102</v>
      </c>
      <c r="Y1973" s="679">
        <f t="shared" ca="1" si="336"/>
        <v>706</v>
      </c>
      <c r="Z1973" s="679">
        <f t="shared" ca="1" si="336"/>
        <v>0</v>
      </c>
      <c r="AA1973" t="str">
        <f t="shared" si="332"/>
        <v>HUM_ASR_FY_2022</v>
      </c>
      <c r="AB1973" s="958">
        <f t="shared" si="333"/>
        <v>45032</v>
      </c>
      <c r="AC1973" t="str">
        <f t="shared" si="334"/>
        <v>Unaudited</v>
      </c>
    </row>
    <row r="1974" spans="1:29" x14ac:dyDescent="0.25">
      <c r="A1974" t="s">
        <v>420</v>
      </c>
      <c r="B1974" t="s">
        <v>1385</v>
      </c>
      <c r="C1974" t="s">
        <v>1386</v>
      </c>
      <c r="D1974">
        <v>1900</v>
      </c>
      <c r="E1974" s="958">
        <v>1</v>
      </c>
      <c r="F1974" t="s">
        <v>440</v>
      </c>
      <c r="G1974" s="958">
        <v>274</v>
      </c>
      <c r="H1974" t="s">
        <v>384</v>
      </c>
      <c r="I1974" s="959" t="s">
        <v>487</v>
      </c>
      <c r="J1974" s="959" t="s">
        <v>12</v>
      </c>
      <c r="K1974" s="959" t="s">
        <v>12</v>
      </c>
      <c r="L1974" s="938">
        <v>1.1000000000000001</v>
      </c>
      <c r="M1974" s="959" t="s">
        <v>12</v>
      </c>
      <c r="N1974" s="679">
        <f t="shared" ca="1" si="337"/>
        <v>40347540.850000001</v>
      </c>
      <c r="O1974" s="679">
        <f t="shared" ca="1" si="336"/>
        <v>19240742.41</v>
      </c>
      <c r="P1974" s="679">
        <f t="shared" ca="1" si="336"/>
        <v>2636845.5100000007</v>
      </c>
      <c r="Q1974" s="679">
        <f t="shared" ca="1" si="336"/>
        <v>9571469.9299999997</v>
      </c>
      <c r="R1974" s="679">
        <f t="shared" ca="1" si="336"/>
        <v>4294661.1600000011</v>
      </c>
      <c r="S1974" s="679">
        <f t="shared" ca="1" si="336"/>
        <v>748984.15999999992</v>
      </c>
      <c r="T1974" s="679">
        <f t="shared" ca="1" si="336"/>
        <v>259549.12</v>
      </c>
      <c r="U1974" s="679">
        <f t="shared" ca="1" si="336"/>
        <v>3560.56</v>
      </c>
      <c r="V1974" s="679">
        <f t="shared" ca="1" si="336"/>
        <v>684680.03</v>
      </c>
      <c r="W1974" s="679">
        <f t="shared" ca="1" si="331"/>
        <v>337095.48</v>
      </c>
      <c r="X1974" s="679">
        <f t="shared" ca="1" si="336"/>
        <v>711863.43</v>
      </c>
      <c r="Y1974" s="679">
        <f t="shared" ca="1" si="336"/>
        <v>1858089.06</v>
      </c>
      <c r="Z1974" s="679">
        <f t="shared" ca="1" si="336"/>
        <v>0</v>
      </c>
      <c r="AA1974" t="str">
        <f t="shared" si="332"/>
        <v>HUM_ASR_FY_2022</v>
      </c>
      <c r="AB1974" s="958">
        <f t="shared" si="333"/>
        <v>45032</v>
      </c>
      <c r="AC1974" t="str">
        <f t="shared" si="334"/>
        <v>Unaudited</v>
      </c>
    </row>
    <row r="1975" spans="1:29" x14ac:dyDescent="0.25">
      <c r="A1975" t="s">
        <v>420</v>
      </c>
      <c r="B1975" t="s">
        <v>1385</v>
      </c>
      <c r="C1975" t="s">
        <v>1386</v>
      </c>
      <c r="D1975">
        <v>1900</v>
      </c>
      <c r="E1975" s="958">
        <v>1</v>
      </c>
      <c r="F1975" t="s">
        <v>440</v>
      </c>
      <c r="G1975" s="958">
        <v>274</v>
      </c>
      <c r="H1975" t="s">
        <v>384</v>
      </c>
      <c r="I1975" s="938" t="s">
        <v>487</v>
      </c>
      <c r="J1975" s="938" t="s">
        <v>12</v>
      </c>
      <c r="K1975" s="938" t="s">
        <v>1328</v>
      </c>
      <c r="L1975" s="938" t="s">
        <v>1319</v>
      </c>
      <c r="M1975" s="938" t="s">
        <v>1328</v>
      </c>
      <c r="N1975" s="679">
        <f t="shared" ca="1" si="337"/>
        <v>63873.899427735654</v>
      </c>
      <c r="O1975" s="679">
        <f t="shared" ca="1" si="336"/>
        <v>49648.757111698163</v>
      </c>
      <c r="P1975" s="679">
        <f t="shared" ca="1" si="336"/>
        <v>2444.7113651872523</v>
      </c>
      <c r="Q1975" s="679">
        <f t="shared" ca="1" si="336"/>
        <v>4386.6500975648678</v>
      </c>
      <c r="R1975" s="679">
        <f t="shared" ca="1" si="336"/>
        <v>1484.2965641539749</v>
      </c>
      <c r="S1975" s="679">
        <f t="shared" ca="1" si="336"/>
        <v>1913.4906989885287</v>
      </c>
      <c r="T1975" s="679">
        <f t="shared" ca="1" si="336"/>
        <v>294.30156782203426</v>
      </c>
      <c r="U1975" s="679">
        <f t="shared" ca="1" si="336"/>
        <v>13.287551789330703</v>
      </c>
      <c r="V1975" s="679">
        <f t="shared" ca="1" si="336"/>
        <v>105.72269467163125</v>
      </c>
      <c r="W1975" s="679">
        <f t="shared" ca="1" si="331"/>
        <v>6.9326357161725403</v>
      </c>
      <c r="X1975" s="679">
        <f t="shared" ca="1" si="336"/>
        <v>3167.8790721755531</v>
      </c>
      <c r="Y1975" s="679">
        <f t="shared" ca="1" si="336"/>
        <v>407.87006796815115</v>
      </c>
      <c r="Z1975" s="679">
        <f t="shared" ca="1" si="336"/>
        <v>0</v>
      </c>
      <c r="AA1975" t="str">
        <f t="shared" si="332"/>
        <v>HUM_ASR_FY_2022</v>
      </c>
      <c r="AB1975" s="958">
        <f t="shared" si="333"/>
        <v>45032</v>
      </c>
      <c r="AC1975" t="str">
        <f t="shared" si="334"/>
        <v>Unaudited</v>
      </c>
    </row>
    <row r="1976" spans="1:29" x14ac:dyDescent="0.25">
      <c r="A1976" t="s">
        <v>420</v>
      </c>
      <c r="B1976" t="s">
        <v>1385</v>
      </c>
      <c r="C1976" t="s">
        <v>1386</v>
      </c>
      <c r="D1976">
        <v>1900</v>
      </c>
      <c r="E1976" s="958">
        <v>1</v>
      </c>
      <c r="F1976" t="s">
        <v>440</v>
      </c>
      <c r="G1976" s="958">
        <v>274</v>
      </c>
      <c r="H1976" t="s">
        <v>384</v>
      </c>
      <c r="I1976" s="938" t="s">
        <v>487</v>
      </c>
      <c r="J1976" s="938" t="s">
        <v>490</v>
      </c>
      <c r="K1976" s="938" t="s">
        <v>491</v>
      </c>
      <c r="L1976" s="938" t="s">
        <v>63</v>
      </c>
      <c r="M1976" s="959" t="s">
        <v>343</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HUM_ASR_FY_2022</v>
      </c>
      <c r="AB1976" s="958">
        <f t="shared" si="333"/>
        <v>45032</v>
      </c>
      <c r="AC1976" t="str">
        <f t="shared" si="334"/>
        <v>Unaudited</v>
      </c>
    </row>
    <row r="1977" spans="1:29" x14ac:dyDescent="0.25">
      <c r="A1977" t="s">
        <v>420</v>
      </c>
      <c r="B1977" t="s">
        <v>1385</v>
      </c>
      <c r="C1977" t="s">
        <v>1386</v>
      </c>
      <c r="D1977">
        <v>1900</v>
      </c>
      <c r="E1977" s="958">
        <v>1</v>
      </c>
      <c r="F1977" t="s">
        <v>440</v>
      </c>
      <c r="G1977" s="958">
        <v>274</v>
      </c>
      <c r="H1977" t="s">
        <v>384</v>
      </c>
      <c r="I1977" s="938" t="s">
        <v>487</v>
      </c>
      <c r="J1977" s="938" t="s">
        <v>490</v>
      </c>
      <c r="K1977" s="938" t="s">
        <v>1019</v>
      </c>
      <c r="L1977" s="938" t="s">
        <v>915</v>
      </c>
      <c r="M1977" s="959" t="s">
        <v>916</v>
      </c>
      <c r="N1977" s="679">
        <f t="shared" ca="1" si="337"/>
        <v>840943.65000000305</v>
      </c>
      <c r="O1977" s="679">
        <f t="shared" ca="1" si="336"/>
        <v>792695.31000000285</v>
      </c>
      <c r="P1977" s="679">
        <f t="shared" ca="1" si="336"/>
        <v>37909.410000000003</v>
      </c>
      <c r="Q1977" s="679">
        <f t="shared" ca="1" si="336"/>
        <v>3446.31</v>
      </c>
      <c r="R1977" s="679">
        <f t="shared" ca="1" si="336"/>
        <v>3446.31</v>
      </c>
      <c r="S1977" s="679">
        <f t="shared" ca="1" si="336"/>
        <v>0</v>
      </c>
      <c r="T1977" s="679">
        <f t="shared" ca="1" si="336"/>
        <v>0</v>
      </c>
      <c r="U1977" s="679">
        <f t="shared" ca="1" si="336"/>
        <v>0</v>
      </c>
      <c r="V1977" s="679">
        <f t="shared" ca="1" si="336"/>
        <v>3446.31</v>
      </c>
      <c r="W1977" s="679">
        <f t="shared" ca="1" si="331"/>
        <v>0</v>
      </c>
      <c r="X1977" s="679">
        <f t="shared" ca="1" si="336"/>
        <v>0</v>
      </c>
      <c r="Y1977" s="679">
        <f t="shared" ca="1" si="336"/>
        <v>0</v>
      </c>
      <c r="Z1977" s="679">
        <f t="shared" ca="1" si="336"/>
        <v>0</v>
      </c>
      <c r="AA1977" t="str">
        <f t="shared" si="332"/>
        <v>HUM_ASR_FY_2022</v>
      </c>
      <c r="AB1977" s="958">
        <f t="shared" si="333"/>
        <v>45032</v>
      </c>
      <c r="AC1977" t="str">
        <f t="shared" si="334"/>
        <v>Unaudited</v>
      </c>
    </row>
    <row r="1978" spans="1:29" x14ac:dyDescent="0.25">
      <c r="A1978" t="s">
        <v>420</v>
      </c>
      <c r="B1978" t="s">
        <v>1385</v>
      </c>
      <c r="C1978" t="s">
        <v>1386</v>
      </c>
      <c r="D1978">
        <v>1900</v>
      </c>
      <c r="E1978" s="958">
        <v>1</v>
      </c>
      <c r="F1978" t="s">
        <v>440</v>
      </c>
      <c r="G1978" s="958">
        <v>274</v>
      </c>
      <c r="H1978" t="s">
        <v>384</v>
      </c>
      <c r="I1978" s="938" t="s">
        <v>487</v>
      </c>
      <c r="J1978" s="938" t="s">
        <v>13</v>
      </c>
      <c r="K1978" s="938" t="s">
        <v>492</v>
      </c>
      <c r="L1978" s="938" t="s">
        <v>94</v>
      </c>
      <c r="M1978" s="959" t="s">
        <v>146</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HUM_ASR_FY_2022</v>
      </c>
      <c r="AB1978" s="958">
        <f t="shared" si="333"/>
        <v>45032</v>
      </c>
      <c r="AC1978" t="str">
        <f t="shared" si="334"/>
        <v>Unaudited</v>
      </c>
    </row>
    <row r="1979" spans="1:29" x14ac:dyDescent="0.25">
      <c r="A1979" t="s">
        <v>420</v>
      </c>
      <c r="B1979" t="s">
        <v>1385</v>
      </c>
      <c r="C1979" t="s">
        <v>1386</v>
      </c>
      <c r="D1979">
        <v>1900</v>
      </c>
      <c r="E1979" s="958">
        <v>1</v>
      </c>
      <c r="F1979" t="s">
        <v>440</v>
      </c>
      <c r="G1979" s="958">
        <v>274</v>
      </c>
      <c r="H1979" t="s">
        <v>384</v>
      </c>
      <c r="I1979" s="938" t="s">
        <v>487</v>
      </c>
      <c r="J1979" s="938" t="s">
        <v>13</v>
      </c>
      <c r="K1979" s="938" t="s">
        <v>13</v>
      </c>
      <c r="L1979" s="944" t="s">
        <v>35</v>
      </c>
      <c r="M1979" s="960" t="s">
        <v>13</v>
      </c>
      <c r="N1979" s="679">
        <f t="shared" ca="1" si="337"/>
        <v>10678.386264853569</v>
      </c>
      <c r="O1979" s="679">
        <f t="shared" ca="1" si="336"/>
        <v>8300.2386069824934</v>
      </c>
      <c r="P1979" s="679">
        <f t="shared" ca="1" si="336"/>
        <v>408.70484654035812</v>
      </c>
      <c r="Q1979" s="679">
        <f t="shared" ca="1" si="336"/>
        <v>733.35657553756801</v>
      </c>
      <c r="R1979" s="679">
        <f t="shared" ca="1" si="336"/>
        <v>248.14348561203897</v>
      </c>
      <c r="S1979" s="679">
        <f t="shared" ca="1" si="336"/>
        <v>319.89581004242928</v>
      </c>
      <c r="T1979" s="679">
        <f t="shared" ca="1" si="336"/>
        <v>49.201095403783299</v>
      </c>
      <c r="U1979" s="679">
        <f t="shared" ca="1" si="336"/>
        <v>2.2214020404570349</v>
      </c>
      <c r="V1979" s="679">
        <f t="shared" ca="1" si="336"/>
        <v>17.674633626245104</v>
      </c>
      <c r="W1979" s="679">
        <f t="shared" ca="1" si="331"/>
        <v>1.1589923689341053</v>
      </c>
      <c r="X1979" s="679">
        <f t="shared" ca="1" si="336"/>
        <v>529.60343232697005</v>
      </c>
      <c r="Y1979" s="679">
        <f t="shared" ca="1" si="336"/>
        <v>68.187384372289856</v>
      </c>
      <c r="Z1979" s="679">
        <f t="shared" ca="1" si="336"/>
        <v>0</v>
      </c>
      <c r="AA1979" t="str">
        <f t="shared" si="332"/>
        <v>HUM_ASR_FY_2022</v>
      </c>
      <c r="AB1979" s="958">
        <f t="shared" si="333"/>
        <v>45032</v>
      </c>
      <c r="AC1979" t="str">
        <f t="shared" si="334"/>
        <v>Unaudited</v>
      </c>
    </row>
    <row r="1980" spans="1:29" x14ac:dyDescent="0.25">
      <c r="A1980" t="s">
        <v>420</v>
      </c>
      <c r="B1980" t="s">
        <v>1385</v>
      </c>
      <c r="C1980" t="s">
        <v>1386</v>
      </c>
      <c r="D1980">
        <v>1900</v>
      </c>
      <c r="E1980" s="958">
        <v>1</v>
      </c>
      <c r="F1980" t="s">
        <v>440</v>
      </c>
      <c r="G1980" s="958">
        <v>274</v>
      </c>
      <c r="H1980" t="s">
        <v>384</v>
      </c>
      <c r="I1980" s="938" t="s">
        <v>488</v>
      </c>
      <c r="J1980" s="938" t="s">
        <v>444</v>
      </c>
      <c r="K1980" s="938" t="s">
        <v>0</v>
      </c>
      <c r="L1980" s="938">
        <v>2.1</v>
      </c>
      <c r="M1980" s="959" t="s">
        <v>147</v>
      </c>
      <c r="N1980" s="679">
        <f t="shared" ca="1" si="337"/>
        <v>6771007.3300000001</v>
      </c>
      <c r="O1980" s="679">
        <f t="shared" ca="1" si="336"/>
        <v>4171953.7600000007</v>
      </c>
      <c r="P1980" s="679">
        <f t="shared" ca="1" si="336"/>
        <v>161241.84000000003</v>
      </c>
      <c r="Q1980" s="679">
        <f t="shared" ca="1" si="336"/>
        <v>1541785.3199999998</v>
      </c>
      <c r="R1980" s="679">
        <f t="shared" ca="1" si="336"/>
        <v>417546.2900000001</v>
      </c>
      <c r="S1980" s="679">
        <f t="shared" ca="1" si="336"/>
        <v>7345.51</v>
      </c>
      <c r="T1980" s="679">
        <f t="shared" ca="1" si="336"/>
        <v>0</v>
      </c>
      <c r="U1980" s="679">
        <f t="shared" ca="1" si="336"/>
        <v>0</v>
      </c>
      <c r="V1980" s="679">
        <f t="shared" ca="1" si="336"/>
        <v>13457.419999999998</v>
      </c>
      <c r="W1980" s="679">
        <f t="shared" ca="1" si="331"/>
        <v>21464.6</v>
      </c>
      <c r="X1980" s="679">
        <f t="shared" ca="1" si="336"/>
        <v>33194.859999999993</v>
      </c>
      <c r="Y1980" s="679">
        <f t="shared" ca="1" si="336"/>
        <v>403017.73000000004</v>
      </c>
      <c r="Z1980" s="679">
        <f t="shared" ca="1" si="336"/>
        <v>0</v>
      </c>
      <c r="AA1980" t="str">
        <f t="shared" si="332"/>
        <v>HUM_ASR_FY_2022</v>
      </c>
      <c r="AB1980" s="958">
        <f t="shared" si="333"/>
        <v>45032</v>
      </c>
      <c r="AC1980" t="str">
        <f t="shared" si="334"/>
        <v>Unaudited</v>
      </c>
    </row>
    <row r="1981" spans="1:29" ht="30" x14ac:dyDescent="0.25">
      <c r="A1981" t="s">
        <v>420</v>
      </c>
      <c r="B1981" t="s">
        <v>1385</v>
      </c>
      <c r="C1981" t="s">
        <v>1386</v>
      </c>
      <c r="D1981">
        <v>1900</v>
      </c>
      <c r="E1981" s="958">
        <v>1</v>
      </c>
      <c r="F1981" t="s">
        <v>440</v>
      </c>
      <c r="G1981" s="958">
        <v>274</v>
      </c>
      <c r="H1981" t="s">
        <v>384</v>
      </c>
      <c r="I1981" s="938" t="s">
        <v>488</v>
      </c>
      <c r="J1981" s="938" t="s">
        <v>444</v>
      </c>
      <c r="K1981" s="938" t="s">
        <v>0</v>
      </c>
      <c r="L1981" s="938">
        <v>2.2000000000000002</v>
      </c>
      <c r="M1981" s="959" t="s">
        <v>148</v>
      </c>
      <c r="N1981" s="679">
        <f t="shared" ca="1" si="337"/>
        <v>168747.52767904612</v>
      </c>
      <c r="O1981" s="679">
        <f t="shared" ca="1" si="336"/>
        <v>103973.72920748274</v>
      </c>
      <c r="P1981" s="679">
        <f t="shared" ca="1" si="336"/>
        <v>4018.480638451817</v>
      </c>
      <c r="Q1981" s="679">
        <f t="shared" ca="1" si="336"/>
        <v>38424.483726241509</v>
      </c>
      <c r="R1981" s="679">
        <f t="shared" ca="1" si="336"/>
        <v>10406.118424488257</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183.06532420216865</v>
      </c>
      <c r="T1981" s="679">
        <f t="shared" ca="1" si="338"/>
        <v>0</v>
      </c>
      <c r="U1981" s="679">
        <f t="shared" ca="1" si="338"/>
        <v>0</v>
      </c>
      <c r="V1981" s="679">
        <f t="shared" ca="1" si="338"/>
        <v>335.3867812071249</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534.94229234864133</v>
      </c>
      <c r="X1981" s="679">
        <f t="shared" ca="1" si="338"/>
        <v>827.28466883110889</v>
      </c>
      <c r="Y1981" s="679">
        <f t="shared" ca="1" si="338"/>
        <v>10044.036615792787</v>
      </c>
      <c r="Z1981" s="679">
        <f t="shared" ca="1" si="338"/>
        <v>0</v>
      </c>
      <c r="AA1981" t="str">
        <f t="shared" si="332"/>
        <v>HUM_ASR_FY_2022</v>
      </c>
      <c r="AB1981" s="958">
        <f t="shared" si="333"/>
        <v>45032</v>
      </c>
      <c r="AC1981" t="str">
        <f t="shared" si="334"/>
        <v>Unaudited</v>
      </c>
    </row>
    <row r="1982" spans="1:29" x14ac:dyDescent="0.25">
      <c r="A1982" t="s">
        <v>420</v>
      </c>
      <c r="B1982" t="s">
        <v>1385</v>
      </c>
      <c r="C1982" t="s">
        <v>1386</v>
      </c>
      <c r="D1982">
        <v>1900</v>
      </c>
      <c r="E1982" s="958">
        <v>1</v>
      </c>
      <c r="F1982" t="s">
        <v>440</v>
      </c>
      <c r="G1982" s="958">
        <v>274</v>
      </c>
      <c r="H1982" t="s">
        <v>384</v>
      </c>
      <c r="I1982" s="938" t="s">
        <v>488</v>
      </c>
      <c r="J1982" s="938" t="s">
        <v>444</v>
      </c>
      <c r="K1982" s="938" t="s">
        <v>0</v>
      </c>
      <c r="L1982" s="938">
        <v>2.2999999999999998</v>
      </c>
      <c r="M1982" s="959" t="s">
        <v>149</v>
      </c>
      <c r="N1982" s="679">
        <f t="shared" ca="1" si="337"/>
        <v>2684077.5100000002</v>
      </c>
      <c r="O1982" s="679">
        <f t="shared" ca="1" si="338"/>
        <v>1755195.7999999998</v>
      </c>
      <c r="P1982" s="679">
        <f t="shared" ca="1" si="338"/>
        <v>155518.61000000002</v>
      </c>
      <c r="Q1982" s="679">
        <f t="shared" ca="1" si="338"/>
        <v>471127.50999999995</v>
      </c>
      <c r="R1982" s="679">
        <f t="shared" ca="1" si="338"/>
        <v>195311.44</v>
      </c>
      <c r="S1982" s="679">
        <f t="shared" ca="1" si="338"/>
        <v>9175.5</v>
      </c>
      <c r="T1982" s="679">
        <f t="shared" ca="1" si="338"/>
        <v>16156.079999999996</v>
      </c>
      <c r="U1982" s="679">
        <f t="shared" ca="1" si="338"/>
        <v>0</v>
      </c>
      <c r="V1982" s="679">
        <f t="shared" ca="1" si="338"/>
        <v>13421.99</v>
      </c>
      <c r="W1982" s="679">
        <f t="shared" ca="1" si="339"/>
        <v>1079.1499999999999</v>
      </c>
      <c r="X1982" s="679">
        <f t="shared" ca="1" si="338"/>
        <v>10066.850000000002</v>
      </c>
      <c r="Y1982" s="679">
        <f t="shared" ca="1" si="338"/>
        <v>57024.580000000009</v>
      </c>
      <c r="Z1982" s="679">
        <f t="shared" ca="1" si="338"/>
        <v>0</v>
      </c>
      <c r="AA1982" t="str">
        <f t="shared" si="332"/>
        <v>HUM_ASR_FY_2022</v>
      </c>
      <c r="AB1982" s="958">
        <f t="shared" si="333"/>
        <v>45032</v>
      </c>
      <c r="AC1982" t="str">
        <f t="shared" si="334"/>
        <v>Unaudited</v>
      </c>
    </row>
    <row r="1983" spans="1:29" x14ac:dyDescent="0.25">
      <c r="A1983" t="s">
        <v>420</v>
      </c>
      <c r="B1983" t="s">
        <v>1385</v>
      </c>
      <c r="C1983" t="s">
        <v>1386</v>
      </c>
      <c r="D1983">
        <v>1900</v>
      </c>
      <c r="E1983" s="958">
        <v>1</v>
      </c>
      <c r="F1983" t="s">
        <v>440</v>
      </c>
      <c r="G1983" s="958">
        <v>274</v>
      </c>
      <c r="H1983" t="s">
        <v>384</v>
      </c>
      <c r="I1983" s="938" t="s">
        <v>488</v>
      </c>
      <c r="J1983" s="938" t="s">
        <v>444</v>
      </c>
      <c r="K1983" s="938" t="s">
        <v>0</v>
      </c>
      <c r="L1983" s="938">
        <v>2.4</v>
      </c>
      <c r="M1983" s="959" t="s">
        <v>150</v>
      </c>
      <c r="N1983" s="679">
        <f t="shared" ca="1" si="337"/>
        <v>1002220.3999999999</v>
      </c>
      <c r="O1983" s="679">
        <f t="shared" ca="1" si="338"/>
        <v>187997.54</v>
      </c>
      <c r="P1983" s="679">
        <f t="shared" ca="1" si="338"/>
        <v>20788.219999999998</v>
      </c>
      <c r="Q1983" s="679">
        <f t="shared" ca="1" si="338"/>
        <v>411686.13000000006</v>
      </c>
      <c r="R1983" s="679">
        <f t="shared" ca="1" si="338"/>
        <v>119586.09</v>
      </c>
      <c r="S1983" s="679">
        <f t="shared" ca="1" si="338"/>
        <v>92741.449999999968</v>
      </c>
      <c r="T1983" s="679">
        <f t="shared" ca="1" si="338"/>
        <v>979.58</v>
      </c>
      <c r="U1983" s="679">
        <f t="shared" ca="1" si="338"/>
        <v>44.96</v>
      </c>
      <c r="V1983" s="679">
        <f t="shared" ca="1" si="338"/>
        <v>0</v>
      </c>
      <c r="W1983" s="679">
        <f t="shared" ca="1" si="339"/>
        <v>2055.08</v>
      </c>
      <c r="X1983" s="679">
        <f t="shared" ca="1" si="338"/>
        <v>54528.529999999984</v>
      </c>
      <c r="Y1983" s="679">
        <f t="shared" ca="1" si="338"/>
        <v>111812.81999999999</v>
      </c>
      <c r="Z1983" s="679">
        <f t="shared" ca="1" si="338"/>
        <v>0</v>
      </c>
      <c r="AA1983" t="str">
        <f t="shared" si="332"/>
        <v>HUM_ASR_FY_2022</v>
      </c>
      <c r="AB1983" s="958">
        <f t="shared" si="333"/>
        <v>45032</v>
      </c>
      <c r="AC1983" t="str">
        <f t="shared" si="334"/>
        <v>Unaudited</v>
      </c>
    </row>
    <row r="1984" spans="1:29" ht="30" x14ac:dyDescent="0.25">
      <c r="A1984" t="s">
        <v>420</v>
      </c>
      <c r="B1984" t="s">
        <v>1385</v>
      </c>
      <c r="C1984" t="s">
        <v>1386</v>
      </c>
      <c r="D1984">
        <v>1900</v>
      </c>
      <c r="E1984" s="958">
        <v>1</v>
      </c>
      <c r="F1984" t="s">
        <v>440</v>
      </c>
      <c r="G1984" s="958">
        <v>274</v>
      </c>
      <c r="H1984" t="s">
        <v>384</v>
      </c>
      <c r="I1984" s="938" t="s">
        <v>488</v>
      </c>
      <c r="J1984" s="938" t="s">
        <v>444</v>
      </c>
      <c r="K1984" s="938" t="s">
        <v>0</v>
      </c>
      <c r="L1984" s="938">
        <v>2.5</v>
      </c>
      <c r="M1984" s="959" t="s">
        <v>151</v>
      </c>
      <c r="N1984" s="679">
        <f t="shared" ca="1" si="337"/>
        <v>91870.179470169751</v>
      </c>
      <c r="O1984" s="679">
        <f t="shared" ca="1" si="338"/>
        <v>17233.10335705641</v>
      </c>
      <c r="P1984" s="679">
        <f t="shared" ca="1" si="338"/>
        <v>1905.5863383596784</v>
      </c>
      <c r="Q1984" s="679">
        <f t="shared" ca="1" si="338"/>
        <v>37737.885447631721</v>
      </c>
      <c r="R1984" s="679">
        <f t="shared" ca="1" si="338"/>
        <v>10962.055402619895</v>
      </c>
      <c r="S1984" s="679">
        <f t="shared" ca="1" si="338"/>
        <v>8501.2973751320296</v>
      </c>
      <c r="T1984" s="679">
        <f t="shared" ca="1" si="338"/>
        <v>89.794810009244372</v>
      </c>
      <c r="U1984" s="679">
        <f t="shared" ca="1" si="338"/>
        <v>4.1213322628224613</v>
      </c>
      <c r="V1984" s="679">
        <f t="shared" ca="1" si="338"/>
        <v>0</v>
      </c>
      <c r="W1984" s="679">
        <f t="shared" ca="1" si="339"/>
        <v>188.38228440127187</v>
      </c>
      <c r="X1984" s="679">
        <f t="shared" ca="1" si="338"/>
        <v>4998.4472849929361</v>
      </c>
      <c r="Y1984" s="679">
        <f t="shared" ca="1" si="338"/>
        <v>10249.505837703749</v>
      </c>
      <c r="Z1984" s="679">
        <f t="shared" ca="1" si="338"/>
        <v>0</v>
      </c>
      <c r="AA1984" t="str">
        <f t="shared" si="332"/>
        <v>HUM_ASR_FY_2022</v>
      </c>
      <c r="AB1984" s="958">
        <f t="shared" si="333"/>
        <v>45032</v>
      </c>
      <c r="AC1984" t="str">
        <f t="shared" si="334"/>
        <v>Unaudited</v>
      </c>
    </row>
    <row r="1985" spans="1:29" x14ac:dyDescent="0.25">
      <c r="A1985" t="s">
        <v>420</v>
      </c>
      <c r="B1985" t="s">
        <v>1385</v>
      </c>
      <c r="C1985" t="s">
        <v>1386</v>
      </c>
      <c r="D1985">
        <v>1900</v>
      </c>
      <c r="E1985" s="958">
        <v>1</v>
      </c>
      <c r="F1985" t="s">
        <v>440</v>
      </c>
      <c r="G1985" s="958">
        <v>274</v>
      </c>
      <c r="H1985" t="s">
        <v>384</v>
      </c>
      <c r="I1985" s="938" t="s">
        <v>488</v>
      </c>
      <c r="J1985" s="938" t="s">
        <v>444</v>
      </c>
      <c r="K1985" s="938" t="s">
        <v>0</v>
      </c>
      <c r="L1985" s="938" t="s">
        <v>96</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HUM_ASR_FY_2022</v>
      </c>
      <c r="AB1985" s="958">
        <f t="shared" si="333"/>
        <v>45032</v>
      </c>
      <c r="AC1985" t="str">
        <f t="shared" si="334"/>
        <v>Unaudited</v>
      </c>
    </row>
    <row r="1986" spans="1:29" x14ac:dyDescent="0.25">
      <c r="A1986" t="s">
        <v>420</v>
      </c>
      <c r="B1986" t="s">
        <v>1385</v>
      </c>
      <c r="C1986" t="s">
        <v>1386</v>
      </c>
      <c r="D1986">
        <v>1900</v>
      </c>
      <c r="E1986" s="958">
        <v>1</v>
      </c>
      <c r="F1986" t="s">
        <v>440</v>
      </c>
      <c r="G1986" s="958">
        <v>274</v>
      </c>
      <c r="H1986" t="s">
        <v>384</v>
      </c>
      <c r="I1986" s="938" t="s">
        <v>488</v>
      </c>
      <c r="J1986" s="938" t="s">
        <v>444</v>
      </c>
      <c r="K1986" s="938" t="s">
        <v>0</v>
      </c>
      <c r="L1986" s="938" t="s">
        <v>152</v>
      </c>
      <c r="M1986" s="959" t="s">
        <v>451</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HUM_ASR_FY_2022</v>
      </c>
      <c r="AB1986" s="958">
        <f t="shared" ref="AB1986:AB2049" si="341">file_date</f>
        <v>45032</v>
      </c>
      <c r="AC1986" t="str">
        <f t="shared" ref="AC1986:AC2049" si="342">status</f>
        <v>Unaudited</v>
      </c>
    </row>
    <row r="1987" spans="1:29" x14ac:dyDescent="0.25">
      <c r="A1987" t="s">
        <v>420</v>
      </c>
      <c r="B1987" t="s">
        <v>1385</v>
      </c>
      <c r="C1987" t="s">
        <v>1386</v>
      </c>
      <c r="D1987">
        <v>1900</v>
      </c>
      <c r="E1987" s="958">
        <v>1</v>
      </c>
      <c r="F1987" t="s">
        <v>440</v>
      </c>
      <c r="G1987" s="958">
        <v>274</v>
      </c>
      <c r="H1987" t="s">
        <v>384</v>
      </c>
      <c r="I1987" s="938" t="s">
        <v>488</v>
      </c>
      <c r="J1987" s="938" t="s">
        <v>444</v>
      </c>
      <c r="K1987" s="938" t="s">
        <v>0</v>
      </c>
      <c r="L1987" s="938" t="s">
        <v>917</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HUM_ASR_FY_2022</v>
      </c>
      <c r="AB1987" s="958">
        <f t="shared" si="341"/>
        <v>45032</v>
      </c>
      <c r="AC1987" t="str">
        <f t="shared" si="342"/>
        <v>Unaudited</v>
      </c>
    </row>
    <row r="1988" spans="1:29" x14ac:dyDescent="0.25">
      <c r="A1988" t="s">
        <v>420</v>
      </c>
      <c r="B1988" t="s">
        <v>1385</v>
      </c>
      <c r="C1988" t="s">
        <v>1386</v>
      </c>
      <c r="D1988">
        <v>1900</v>
      </c>
      <c r="E1988" s="958">
        <v>1</v>
      </c>
      <c r="F1988" t="s">
        <v>440</v>
      </c>
      <c r="G1988" s="958">
        <v>274</v>
      </c>
      <c r="H1988" t="s">
        <v>384</v>
      </c>
      <c r="I1988" s="938" t="s">
        <v>488</v>
      </c>
      <c r="J1988" s="938" t="s">
        <v>444</v>
      </c>
      <c r="K1988" s="938" t="s">
        <v>53</v>
      </c>
      <c r="L1988" s="938">
        <v>3.1</v>
      </c>
      <c r="M1988" s="959" t="s">
        <v>33</v>
      </c>
      <c r="N1988" s="679">
        <f t="shared" ca="1" si="337"/>
        <v>5684650.5499999905</v>
      </c>
      <c r="O1988" s="679">
        <f t="shared" ca="1" si="338"/>
        <v>3234267.5799999866</v>
      </c>
      <c r="P1988" s="679">
        <f t="shared" ca="1" si="338"/>
        <v>299518.50000000023</v>
      </c>
      <c r="Q1988" s="679">
        <f t="shared" ca="1" si="338"/>
        <v>1299091.8000000031</v>
      </c>
      <c r="R1988" s="679">
        <f t="shared" ca="1" si="338"/>
        <v>364702.51000000146</v>
      </c>
      <c r="S1988" s="679">
        <f t="shared" ca="1" si="338"/>
        <v>71799.360000000015</v>
      </c>
      <c r="T1988" s="679">
        <f t="shared" ca="1" si="338"/>
        <v>22370.33</v>
      </c>
      <c r="U1988" s="679">
        <f t="shared" ca="1" si="338"/>
        <v>152.35999999999999</v>
      </c>
      <c r="V1988" s="679">
        <f t="shared" ca="1" si="338"/>
        <v>25749.789999999986</v>
      </c>
      <c r="W1988" s="679">
        <f t="shared" ca="1" si="339"/>
        <v>2860.8900000000008</v>
      </c>
      <c r="X1988" s="679">
        <f t="shared" ca="1" si="338"/>
        <v>124084.04999999903</v>
      </c>
      <c r="Y1988" s="679">
        <f t="shared" ca="1" si="338"/>
        <v>240053.38000000012</v>
      </c>
      <c r="Z1988" s="679">
        <f t="shared" ca="1" si="338"/>
        <v>0</v>
      </c>
      <c r="AA1988" t="str">
        <f t="shared" si="340"/>
        <v>HUM_ASR_FY_2022</v>
      </c>
      <c r="AB1988" s="958">
        <f t="shared" si="341"/>
        <v>45032</v>
      </c>
      <c r="AC1988" t="str">
        <f t="shared" si="342"/>
        <v>Unaudited</v>
      </c>
    </row>
    <row r="1989" spans="1:29" x14ac:dyDescent="0.25">
      <c r="A1989" t="s">
        <v>420</v>
      </c>
      <c r="B1989" t="s">
        <v>1385</v>
      </c>
      <c r="C1989" t="s">
        <v>1386</v>
      </c>
      <c r="D1989">
        <v>1900</v>
      </c>
      <c r="E1989" s="958">
        <v>1</v>
      </c>
      <c r="F1989" t="s">
        <v>440</v>
      </c>
      <c r="G1989" s="958">
        <v>274</v>
      </c>
      <c r="H1989" t="s">
        <v>384</v>
      </c>
      <c r="I1989" s="938" t="s">
        <v>488</v>
      </c>
      <c r="J1989" s="938" t="s">
        <v>444</v>
      </c>
      <c r="K1989" s="938" t="s">
        <v>53</v>
      </c>
      <c r="L1989" s="946">
        <v>3.2</v>
      </c>
      <c r="M1989" s="961" t="s">
        <v>34</v>
      </c>
      <c r="N1989" s="679">
        <f t="shared" ca="1" si="337"/>
        <v>280065.39</v>
      </c>
      <c r="O1989" s="679">
        <f t="shared" ca="1" si="338"/>
        <v>154414.54</v>
      </c>
      <c r="P1989" s="679">
        <f t="shared" ca="1" si="338"/>
        <v>13595.449999999999</v>
      </c>
      <c r="Q1989" s="679">
        <f t="shared" ca="1" si="338"/>
        <v>73449.62</v>
      </c>
      <c r="R1989" s="679">
        <f t="shared" ca="1" si="338"/>
        <v>22073.47</v>
      </c>
      <c r="S1989" s="679">
        <f t="shared" ca="1" si="338"/>
        <v>336.22</v>
      </c>
      <c r="T1989" s="679">
        <f t="shared" ca="1" si="338"/>
        <v>1350.11</v>
      </c>
      <c r="U1989" s="679">
        <f t="shared" ca="1" si="338"/>
        <v>0</v>
      </c>
      <c r="V1989" s="679">
        <f t="shared" ca="1" si="338"/>
        <v>1173.03</v>
      </c>
      <c r="W1989" s="679">
        <f t="shared" ca="1" si="339"/>
        <v>0</v>
      </c>
      <c r="X1989" s="679">
        <f t="shared" ca="1" si="338"/>
        <v>3587.36</v>
      </c>
      <c r="Y1989" s="679">
        <f t="shared" ca="1" si="338"/>
        <v>10085.59</v>
      </c>
      <c r="Z1989" s="679">
        <f t="shared" ca="1" si="338"/>
        <v>0</v>
      </c>
      <c r="AA1989" t="str">
        <f t="shared" si="340"/>
        <v>HUM_ASR_FY_2022</v>
      </c>
      <c r="AB1989" s="958">
        <f t="shared" si="341"/>
        <v>45032</v>
      </c>
      <c r="AC1989" t="str">
        <f t="shared" si="342"/>
        <v>Unaudited</v>
      </c>
    </row>
    <row r="1990" spans="1:29" x14ac:dyDescent="0.25">
      <c r="A1990" t="s">
        <v>420</v>
      </c>
      <c r="B1990" t="s">
        <v>1385</v>
      </c>
      <c r="C1990" t="s">
        <v>1386</v>
      </c>
      <c r="D1990">
        <v>1900</v>
      </c>
      <c r="E1990" s="958">
        <v>1</v>
      </c>
      <c r="F1990" t="s">
        <v>440</v>
      </c>
      <c r="G1990" s="958">
        <v>274</v>
      </c>
      <c r="H1990" t="s">
        <v>384</v>
      </c>
      <c r="I1990" s="938" t="s">
        <v>488</v>
      </c>
      <c r="J1990" s="938" t="s">
        <v>444</v>
      </c>
      <c r="K1990" s="938" t="s">
        <v>53</v>
      </c>
      <c r="L1990" s="948">
        <v>3.3</v>
      </c>
      <c r="M1990" s="962" t="s">
        <v>54</v>
      </c>
      <c r="N1990" s="679">
        <f t="shared" ca="1" si="337"/>
        <v>180.46</v>
      </c>
      <c r="O1990" s="679">
        <f t="shared" ca="1" si="338"/>
        <v>180.46</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HUM_ASR_FY_2022</v>
      </c>
      <c r="AB1990" s="958">
        <f t="shared" si="341"/>
        <v>45032</v>
      </c>
      <c r="AC1990" t="str">
        <f t="shared" si="342"/>
        <v>Unaudited</v>
      </c>
    </row>
    <row r="1991" spans="1:29" x14ac:dyDescent="0.25">
      <c r="A1991" t="s">
        <v>420</v>
      </c>
      <c r="B1991" t="s">
        <v>1385</v>
      </c>
      <c r="C1991" t="s">
        <v>1386</v>
      </c>
      <c r="D1991">
        <v>1900</v>
      </c>
      <c r="E1991" s="958">
        <v>1</v>
      </c>
      <c r="F1991" t="s">
        <v>440</v>
      </c>
      <c r="G1991" s="958">
        <v>274</v>
      </c>
      <c r="H1991" t="s">
        <v>384</v>
      </c>
      <c r="I1991" s="959" t="s">
        <v>488</v>
      </c>
      <c r="J1991" s="959" t="s">
        <v>444</v>
      </c>
      <c r="K1991" s="959" t="s">
        <v>53</v>
      </c>
      <c r="L1991" s="938" t="s">
        <v>44</v>
      </c>
      <c r="M1991" s="959" t="s">
        <v>153</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HUM_ASR_FY_2022</v>
      </c>
      <c r="AB1991" s="958">
        <f t="shared" si="341"/>
        <v>45032</v>
      </c>
      <c r="AC1991" t="str">
        <f t="shared" si="342"/>
        <v>Unaudited</v>
      </c>
    </row>
    <row r="1992" spans="1:29" x14ac:dyDescent="0.25">
      <c r="A1992" t="s">
        <v>420</v>
      </c>
      <c r="B1992" t="s">
        <v>1385</v>
      </c>
      <c r="C1992" t="s">
        <v>1386</v>
      </c>
      <c r="D1992">
        <v>1900</v>
      </c>
      <c r="E1992" s="958">
        <v>1</v>
      </c>
      <c r="F1992" t="s">
        <v>440</v>
      </c>
      <c r="G1992" s="958">
        <v>274</v>
      </c>
      <c r="H1992" t="s">
        <v>384</v>
      </c>
      <c r="I1992" s="938" t="s">
        <v>488</v>
      </c>
      <c r="J1992" s="938" t="s">
        <v>444</v>
      </c>
      <c r="K1992" s="938" t="s">
        <v>53</v>
      </c>
      <c r="L1992" s="938" t="s">
        <v>41</v>
      </c>
      <c r="M1992" s="963" t="s">
        <v>52</v>
      </c>
      <c r="N1992" s="679">
        <f t="shared" ca="1" si="337"/>
        <v>17881.779999999995</v>
      </c>
      <c r="O1992" s="679">
        <f t="shared" ca="1" si="338"/>
        <v>16645.779999999995</v>
      </c>
      <c r="P1992" s="679">
        <f t="shared" ca="1" si="338"/>
        <v>553</v>
      </c>
      <c r="Q1992" s="679">
        <f t="shared" ca="1" si="338"/>
        <v>525.5</v>
      </c>
      <c r="R1992" s="679">
        <f t="shared" ca="1" si="338"/>
        <v>52.5</v>
      </c>
      <c r="S1992" s="679">
        <f t="shared" ca="1" si="338"/>
        <v>0</v>
      </c>
      <c r="T1992" s="679">
        <f t="shared" ca="1" si="338"/>
        <v>105</v>
      </c>
      <c r="U1992" s="679">
        <f t="shared" ca="1" si="338"/>
        <v>0</v>
      </c>
      <c r="V1992" s="679">
        <f t="shared" ca="1" si="338"/>
        <v>0</v>
      </c>
      <c r="W1992" s="679">
        <f t="shared" ca="1" si="339"/>
        <v>0</v>
      </c>
      <c r="X1992" s="679">
        <f t="shared" ca="1" si="338"/>
        <v>0</v>
      </c>
      <c r="Y1992" s="679">
        <f t="shared" ca="1" si="338"/>
        <v>0</v>
      </c>
      <c r="Z1992" s="679">
        <f t="shared" ca="1" si="338"/>
        <v>0</v>
      </c>
      <c r="AA1992" t="str">
        <f t="shared" si="340"/>
        <v>HUM_ASR_FY_2022</v>
      </c>
      <c r="AB1992" s="958">
        <f t="shared" si="341"/>
        <v>45032</v>
      </c>
      <c r="AC1992" t="str">
        <f t="shared" si="342"/>
        <v>Unaudited</v>
      </c>
    </row>
    <row r="1993" spans="1:29" x14ac:dyDescent="0.25">
      <c r="A1993" t="s">
        <v>420</v>
      </c>
      <c r="B1993" t="s">
        <v>1385</v>
      </c>
      <c r="C1993" t="s">
        <v>1386</v>
      </c>
      <c r="D1993">
        <v>1900</v>
      </c>
      <c r="E1993" s="958">
        <v>1</v>
      </c>
      <c r="F1993" t="s">
        <v>440</v>
      </c>
      <c r="G1993" s="958">
        <v>274</v>
      </c>
      <c r="H1993" t="s">
        <v>384</v>
      </c>
      <c r="I1993" s="938" t="s">
        <v>488</v>
      </c>
      <c r="J1993" s="938" t="s">
        <v>444</v>
      </c>
      <c r="K1993" s="938" t="s">
        <v>53</v>
      </c>
      <c r="L1993" s="938" t="s">
        <v>42</v>
      </c>
      <c r="M1993" s="963" t="s">
        <v>154</v>
      </c>
      <c r="N1993" s="679">
        <f t="shared" ca="1" si="337"/>
        <v>148657.57357873669</v>
      </c>
      <c r="O1993" s="679">
        <f t="shared" ca="1" si="338"/>
        <v>84578.351214072682</v>
      </c>
      <c r="P1993" s="679">
        <f t="shared" ca="1" si="338"/>
        <v>7832.6175127762172</v>
      </c>
      <c r="Q1993" s="679">
        <f t="shared" ca="1" si="338"/>
        <v>33972.155921534046</v>
      </c>
      <c r="R1993" s="679">
        <f t="shared" ca="1" si="338"/>
        <v>9537.224801738299</v>
      </c>
      <c r="S1993" s="679">
        <f t="shared" ca="1" si="338"/>
        <v>1877.6033017730922</v>
      </c>
      <c r="T1993" s="679">
        <f t="shared" ca="1" si="338"/>
        <v>584.99971963195276</v>
      </c>
      <c r="U1993" s="679">
        <f t="shared" ca="1" si="338"/>
        <v>3.9843201813797253</v>
      </c>
      <c r="V1993" s="679">
        <f t="shared" ca="1" si="338"/>
        <v>673.37495381523888</v>
      </c>
      <c r="W1993" s="679">
        <f t="shared" ca="1" si="339"/>
        <v>74.814267286081957</v>
      </c>
      <c r="X1993" s="679">
        <f t="shared" ca="1" si="338"/>
        <v>3244.884383055442</v>
      </c>
      <c r="Y1993" s="679">
        <f t="shared" ca="1" si="338"/>
        <v>6277.5631828722544</v>
      </c>
      <c r="Z1993" s="679">
        <f t="shared" ca="1" si="338"/>
        <v>0</v>
      </c>
      <c r="AA1993" t="str">
        <f t="shared" si="340"/>
        <v>HUM_ASR_FY_2022</v>
      </c>
      <c r="AB1993" s="958">
        <f t="shared" si="341"/>
        <v>45032</v>
      </c>
      <c r="AC1993" t="str">
        <f t="shared" si="342"/>
        <v>Unaudited</v>
      </c>
    </row>
    <row r="1994" spans="1:29" x14ac:dyDescent="0.25">
      <c r="A1994" t="s">
        <v>420</v>
      </c>
      <c r="B1994" t="s">
        <v>1385</v>
      </c>
      <c r="C1994" t="s">
        <v>1386</v>
      </c>
      <c r="D1994">
        <v>1900</v>
      </c>
      <c r="E1994" s="958">
        <v>1</v>
      </c>
      <c r="F1994" t="s">
        <v>440</v>
      </c>
      <c r="G1994" s="958">
        <v>274</v>
      </c>
      <c r="H1994" t="s">
        <v>384</v>
      </c>
      <c r="I1994" s="938" t="s">
        <v>488</v>
      </c>
      <c r="J1994" s="938" t="s">
        <v>444</v>
      </c>
      <c r="K1994" s="938" t="s">
        <v>53</v>
      </c>
      <c r="L1994" s="938" t="s">
        <v>43</v>
      </c>
      <c r="M1994" s="963" t="s">
        <v>462</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HUM_ASR_FY_2022</v>
      </c>
      <c r="AB1994" s="958">
        <f t="shared" si="341"/>
        <v>45032</v>
      </c>
      <c r="AC1994" t="str">
        <f t="shared" si="342"/>
        <v>Unaudited</v>
      </c>
    </row>
    <row r="1995" spans="1:29" x14ac:dyDescent="0.25">
      <c r="A1995" t="s">
        <v>420</v>
      </c>
      <c r="B1995" t="s">
        <v>1385</v>
      </c>
      <c r="C1995" t="s">
        <v>1386</v>
      </c>
      <c r="D1995">
        <v>1900</v>
      </c>
      <c r="E1995" s="958">
        <v>1</v>
      </c>
      <c r="F1995" t="s">
        <v>440</v>
      </c>
      <c r="G1995" s="958">
        <v>274</v>
      </c>
      <c r="H1995" t="s">
        <v>384</v>
      </c>
      <c r="I1995" s="938" t="s">
        <v>488</v>
      </c>
      <c r="J1995" s="938" t="s">
        <v>444</v>
      </c>
      <c r="K1995" s="938" t="s">
        <v>920</v>
      </c>
      <c r="L1995" s="938" t="s">
        <v>921</v>
      </c>
      <c r="M1995" s="963" t="s">
        <v>920</v>
      </c>
      <c r="N1995" s="679">
        <f t="shared" ca="1" si="337"/>
        <v>714038.42000000016</v>
      </c>
      <c r="O1995" s="679">
        <f t="shared" ca="1" si="338"/>
        <v>656757.7200000002</v>
      </c>
      <c r="P1995" s="679">
        <f t="shared" ca="1" si="338"/>
        <v>46780.500000000007</v>
      </c>
      <c r="Q1995" s="679">
        <f t="shared" ca="1" si="338"/>
        <v>5598.58</v>
      </c>
      <c r="R1995" s="679">
        <f t="shared" ca="1" si="338"/>
        <v>2177.9700000000003</v>
      </c>
      <c r="S1995" s="679">
        <f t="shared" ca="1" si="338"/>
        <v>-4.1899999999999977</v>
      </c>
      <c r="T1995" s="679">
        <f t="shared" ca="1" si="338"/>
        <v>55.46</v>
      </c>
      <c r="U1995" s="679">
        <f t="shared" ca="1" si="338"/>
        <v>0</v>
      </c>
      <c r="V1995" s="679">
        <f t="shared" ca="1" si="338"/>
        <v>2644.34</v>
      </c>
      <c r="W1995" s="679">
        <f t="shared" ca="1" si="339"/>
        <v>0</v>
      </c>
      <c r="X1995" s="679">
        <f t="shared" ca="1" si="338"/>
        <v>28.04</v>
      </c>
      <c r="Y1995" s="679">
        <f t="shared" ca="1" si="338"/>
        <v>0</v>
      </c>
      <c r="Z1995" s="679">
        <f t="shared" ca="1" si="338"/>
        <v>0</v>
      </c>
      <c r="AA1995" t="str">
        <f t="shared" si="340"/>
        <v>HUM_ASR_FY_2022</v>
      </c>
      <c r="AB1995" s="958">
        <f t="shared" si="341"/>
        <v>45032</v>
      </c>
      <c r="AC1995" t="str">
        <f t="shared" si="342"/>
        <v>Unaudited</v>
      </c>
    </row>
    <row r="1996" spans="1:29" x14ac:dyDescent="0.25">
      <c r="A1996" t="s">
        <v>420</v>
      </c>
      <c r="B1996" t="s">
        <v>1385</v>
      </c>
      <c r="C1996" t="s">
        <v>1386</v>
      </c>
      <c r="D1996">
        <v>1900</v>
      </c>
      <c r="E1996" s="958">
        <v>1</v>
      </c>
      <c r="F1996" t="s">
        <v>440</v>
      </c>
      <c r="G1996" s="958">
        <v>274</v>
      </c>
      <c r="H1996" t="s">
        <v>384</v>
      </c>
      <c r="I1996" s="938" t="s">
        <v>488</v>
      </c>
      <c r="J1996" s="938" t="s">
        <v>444</v>
      </c>
      <c r="K1996" s="938" t="s">
        <v>920</v>
      </c>
      <c r="L1996" s="938" t="s">
        <v>922</v>
      </c>
      <c r="M1996" s="963" t="s">
        <v>925</v>
      </c>
      <c r="N1996" s="679">
        <f t="shared" ca="1" si="337"/>
        <v>17795.316438219306</v>
      </c>
      <c r="O1996" s="679">
        <f t="shared" ca="1" si="338"/>
        <v>16367.762746776893</v>
      </c>
      <c r="P1996" s="679">
        <f t="shared" ca="1" si="338"/>
        <v>1165.8669580246369</v>
      </c>
      <c r="Q1996" s="679">
        <f t="shared" ca="1" si="338"/>
        <v>139.52821012724471</v>
      </c>
      <c r="R1996" s="679">
        <f t="shared" ca="1" si="338"/>
        <v>54.279523702588001</v>
      </c>
      <c r="S1996" s="679">
        <f t="shared" ca="1" si="338"/>
        <v>-0.10442347888806713</v>
      </c>
      <c r="T1996" s="679">
        <f t="shared" ca="1" si="338"/>
        <v>1.3821780761652045</v>
      </c>
      <c r="U1996" s="679">
        <f t="shared" ca="1" si="338"/>
        <v>0</v>
      </c>
      <c r="V1996" s="679">
        <f t="shared" ca="1" si="338"/>
        <v>65.902430110470561</v>
      </c>
      <c r="W1996" s="679">
        <f t="shared" ca="1" si="339"/>
        <v>0</v>
      </c>
      <c r="X1996" s="679">
        <f t="shared" ca="1" si="338"/>
        <v>0.69881488019603921</v>
      </c>
      <c r="Y1996" s="679">
        <f t="shared" ca="1" si="338"/>
        <v>0</v>
      </c>
      <c r="Z1996" s="679">
        <f t="shared" ca="1" si="338"/>
        <v>0</v>
      </c>
      <c r="AA1996" t="str">
        <f t="shared" si="340"/>
        <v>HUM_ASR_FY_2022</v>
      </c>
      <c r="AB1996" s="958">
        <f t="shared" si="341"/>
        <v>45032</v>
      </c>
      <c r="AC1996" t="str">
        <f t="shared" si="342"/>
        <v>Unaudited</v>
      </c>
    </row>
    <row r="1997" spans="1:29" x14ac:dyDescent="0.25">
      <c r="A1997" t="s">
        <v>420</v>
      </c>
      <c r="B1997" t="s">
        <v>1385</v>
      </c>
      <c r="C1997" t="s">
        <v>1386</v>
      </c>
      <c r="D1997">
        <v>1900</v>
      </c>
      <c r="E1997" s="958">
        <v>1</v>
      </c>
      <c r="F1997" t="s">
        <v>440</v>
      </c>
      <c r="G1997" s="958">
        <v>274</v>
      </c>
      <c r="H1997" t="s">
        <v>384</v>
      </c>
      <c r="I1997" s="938" t="s">
        <v>488</v>
      </c>
      <c r="J1997" s="938" t="s">
        <v>444</v>
      </c>
      <c r="K1997" s="938" t="s">
        <v>920</v>
      </c>
      <c r="L1997" s="938" t="s">
        <v>923</v>
      </c>
      <c r="M1997" s="963" t="s">
        <v>926</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HUM_ASR_FY_2022</v>
      </c>
      <c r="AB1997" s="958">
        <f t="shared" si="341"/>
        <v>45032</v>
      </c>
      <c r="AC1997" t="str">
        <f t="shared" si="342"/>
        <v>Unaudited</v>
      </c>
    </row>
    <row r="1998" spans="1:29" x14ac:dyDescent="0.25">
      <c r="A1998" t="s">
        <v>420</v>
      </c>
      <c r="B1998" t="s">
        <v>1385</v>
      </c>
      <c r="C1998" t="s">
        <v>1386</v>
      </c>
      <c r="D1998">
        <v>1900</v>
      </c>
      <c r="E1998" s="958">
        <v>1</v>
      </c>
      <c r="F1998" t="s">
        <v>440</v>
      </c>
      <c r="G1998" s="958">
        <v>274</v>
      </c>
      <c r="H1998" t="s">
        <v>384</v>
      </c>
      <c r="I1998" s="938" t="s">
        <v>488</v>
      </c>
      <c r="J1998" s="938" t="s">
        <v>444</v>
      </c>
      <c r="K1998" s="938" t="s">
        <v>445</v>
      </c>
      <c r="L1998" s="946">
        <v>5.0999999999999996</v>
      </c>
      <c r="M1998" s="961" t="s">
        <v>37</v>
      </c>
      <c r="N1998" s="679">
        <f t="shared" ca="1" si="337"/>
        <v>98.17</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21.75</v>
      </c>
      <c r="Y1998" s="679">
        <f t="shared" ca="1" si="338"/>
        <v>76.42</v>
      </c>
      <c r="Z1998" s="679">
        <f t="shared" ca="1" si="338"/>
        <v>0</v>
      </c>
      <c r="AA1998" t="str">
        <f t="shared" si="340"/>
        <v>HUM_ASR_FY_2022</v>
      </c>
      <c r="AB1998" s="958">
        <f t="shared" si="341"/>
        <v>45032</v>
      </c>
      <c r="AC1998" t="str">
        <f t="shared" si="342"/>
        <v>Unaudited</v>
      </c>
    </row>
    <row r="1999" spans="1:29" ht="30" x14ac:dyDescent="0.25">
      <c r="A1999" t="s">
        <v>420</v>
      </c>
      <c r="B1999" t="s">
        <v>1385</v>
      </c>
      <c r="C1999" t="s">
        <v>1386</v>
      </c>
      <c r="D1999">
        <v>1900</v>
      </c>
      <c r="E1999" s="958">
        <v>1</v>
      </c>
      <c r="F1999" t="s">
        <v>440</v>
      </c>
      <c r="G1999" s="958">
        <v>274</v>
      </c>
      <c r="H1999" t="s">
        <v>384</v>
      </c>
      <c r="I1999" s="963" t="s">
        <v>488</v>
      </c>
      <c r="J1999" s="963" t="s">
        <v>444</v>
      </c>
      <c r="K1999" s="963" t="s">
        <v>445</v>
      </c>
      <c r="L1999" s="938">
        <v>5.2</v>
      </c>
      <c r="M1999" s="963" t="s">
        <v>303</v>
      </c>
      <c r="N1999" s="679">
        <f t="shared" ca="1" si="337"/>
        <v>3749529.6000000001</v>
      </c>
      <c r="O1999" s="679">
        <f t="shared" ca="1" si="338"/>
        <v>1129177.6500000001</v>
      </c>
      <c r="P1999" s="679">
        <f t="shared" ca="1" si="338"/>
        <v>1055562.97</v>
      </c>
      <c r="Q1999" s="679">
        <f t="shared" ca="1" si="338"/>
        <v>197428.15000000002</v>
      </c>
      <c r="R1999" s="679">
        <f t="shared" ca="1" si="338"/>
        <v>897319.74</v>
      </c>
      <c r="S1999" s="679">
        <f t="shared" ca="1" si="338"/>
        <v>72925.080000000016</v>
      </c>
      <c r="T1999" s="679">
        <f t="shared" ca="1" si="338"/>
        <v>83147.62999999999</v>
      </c>
      <c r="U1999" s="679">
        <f t="shared" ca="1" si="338"/>
        <v>2009.1999999999998</v>
      </c>
      <c r="V1999" s="679">
        <f t="shared" ca="1" si="338"/>
        <v>33669.18</v>
      </c>
      <c r="W1999" s="679">
        <f t="shared" ca="1" si="339"/>
        <v>156.24</v>
      </c>
      <c r="X1999" s="679">
        <f t="shared" ca="1" si="338"/>
        <v>172150.84000000003</v>
      </c>
      <c r="Y1999" s="679">
        <f t="shared" ca="1" si="338"/>
        <v>105982.92000000001</v>
      </c>
      <c r="Z1999" s="679">
        <f t="shared" ca="1" si="338"/>
        <v>0</v>
      </c>
      <c r="AA1999" t="str">
        <f t="shared" si="340"/>
        <v>HUM_ASR_FY_2022</v>
      </c>
      <c r="AB1999" s="958">
        <f t="shared" si="341"/>
        <v>45032</v>
      </c>
      <c r="AC1999" t="str">
        <f t="shared" si="342"/>
        <v>Unaudited</v>
      </c>
    </row>
    <row r="2000" spans="1:29" ht="30" x14ac:dyDescent="0.25">
      <c r="A2000" t="s">
        <v>420</v>
      </c>
      <c r="B2000" t="s">
        <v>1385</v>
      </c>
      <c r="C2000" t="s">
        <v>1386</v>
      </c>
      <c r="D2000">
        <v>1900</v>
      </c>
      <c r="E2000" s="958">
        <v>1</v>
      </c>
      <c r="F2000" t="s">
        <v>440</v>
      </c>
      <c r="G2000" s="958">
        <v>274</v>
      </c>
      <c r="H2000" t="s">
        <v>384</v>
      </c>
      <c r="I2000" s="938" t="s">
        <v>488</v>
      </c>
      <c r="J2000" s="938" t="s">
        <v>444</v>
      </c>
      <c r="K2000" s="938" t="s">
        <v>445</v>
      </c>
      <c r="L2000" s="944">
        <v>5.3</v>
      </c>
      <c r="M2000" s="964" t="s">
        <v>304</v>
      </c>
      <c r="N2000" s="679">
        <f t="shared" ca="1" si="337"/>
        <v>2.4465997428261459</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0.54205505150726974</v>
      </c>
      <c r="Y2000" s="679">
        <f t="shared" ca="1" si="338"/>
        <v>1.9045446913188762</v>
      </c>
      <c r="Z2000" s="679">
        <f t="shared" ca="1" si="338"/>
        <v>0</v>
      </c>
      <c r="AA2000" t="str">
        <f t="shared" si="340"/>
        <v>HUM_ASR_FY_2022</v>
      </c>
      <c r="AB2000" s="958">
        <f t="shared" si="341"/>
        <v>45032</v>
      </c>
      <c r="AC2000" t="str">
        <f t="shared" si="342"/>
        <v>Unaudited</v>
      </c>
    </row>
    <row r="2001" spans="1:29" x14ac:dyDescent="0.25">
      <c r="A2001" t="s">
        <v>420</v>
      </c>
      <c r="B2001" t="s">
        <v>1385</v>
      </c>
      <c r="C2001" t="s">
        <v>1386</v>
      </c>
      <c r="D2001">
        <v>1900</v>
      </c>
      <c r="E2001" s="958">
        <v>1</v>
      </c>
      <c r="F2001" t="s">
        <v>440</v>
      </c>
      <c r="G2001" s="958">
        <v>274</v>
      </c>
      <c r="H2001" t="s">
        <v>384</v>
      </c>
      <c r="I2001" s="938" t="s">
        <v>488</v>
      </c>
      <c r="J2001" s="938" t="s">
        <v>444</v>
      </c>
      <c r="K2001" s="938" t="s">
        <v>445</v>
      </c>
      <c r="L2001" s="944" t="s">
        <v>82</v>
      </c>
      <c r="M2001" s="964" t="s">
        <v>453</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HUM_ASR_FY_2022</v>
      </c>
      <c r="AB2001" s="958">
        <f t="shared" si="341"/>
        <v>45032</v>
      </c>
      <c r="AC2001" t="str">
        <f t="shared" si="342"/>
        <v>Unaudited</v>
      </c>
    </row>
    <row r="2002" spans="1:29" x14ac:dyDescent="0.25">
      <c r="A2002" t="s">
        <v>420</v>
      </c>
      <c r="B2002" t="s">
        <v>1385</v>
      </c>
      <c r="C2002" t="s">
        <v>1386</v>
      </c>
      <c r="D2002">
        <v>1900</v>
      </c>
      <c r="E2002" s="958">
        <v>1</v>
      </c>
      <c r="F2002" t="s">
        <v>440</v>
      </c>
      <c r="G2002" s="958">
        <v>274</v>
      </c>
      <c r="H2002" t="s">
        <v>384</v>
      </c>
      <c r="I2002" s="938" t="s">
        <v>488</v>
      </c>
      <c r="J2002" s="938" t="s">
        <v>444</v>
      </c>
      <c r="K2002" s="938" t="s">
        <v>446</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HUM_ASR_FY_2022</v>
      </c>
      <c r="AB2002" s="958">
        <f t="shared" si="341"/>
        <v>45032</v>
      </c>
      <c r="AC2002" t="str">
        <f t="shared" si="342"/>
        <v>Unaudited</v>
      </c>
    </row>
    <row r="2003" spans="1:29" x14ac:dyDescent="0.25">
      <c r="A2003" t="s">
        <v>420</v>
      </c>
      <c r="B2003" t="s">
        <v>1385</v>
      </c>
      <c r="C2003" t="s">
        <v>1386</v>
      </c>
      <c r="D2003">
        <v>1900</v>
      </c>
      <c r="E2003" s="958">
        <v>1</v>
      </c>
      <c r="F2003" t="s">
        <v>440</v>
      </c>
      <c r="G2003" s="958">
        <v>274</v>
      </c>
      <c r="H2003" t="s">
        <v>384</v>
      </c>
      <c r="I2003" s="964" t="s">
        <v>488</v>
      </c>
      <c r="J2003" s="964" t="s">
        <v>444</v>
      </c>
      <c r="K2003" s="964" t="s">
        <v>446</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HUM_ASR_FY_2022</v>
      </c>
      <c r="AB2003" s="958">
        <f t="shared" si="341"/>
        <v>45032</v>
      </c>
      <c r="AC2003" t="str">
        <f t="shared" si="342"/>
        <v>Unaudited</v>
      </c>
    </row>
    <row r="2004" spans="1:29" x14ac:dyDescent="0.25">
      <c r="A2004" t="s">
        <v>420</v>
      </c>
      <c r="B2004" t="s">
        <v>1385</v>
      </c>
      <c r="C2004" t="s">
        <v>1386</v>
      </c>
      <c r="D2004">
        <v>1900</v>
      </c>
      <c r="E2004" s="958">
        <v>1</v>
      </c>
      <c r="F2004" t="s">
        <v>440</v>
      </c>
      <c r="G2004" s="958">
        <v>274</v>
      </c>
      <c r="H2004" t="s">
        <v>384</v>
      </c>
      <c r="I2004" s="938" t="s">
        <v>488</v>
      </c>
      <c r="J2004" s="938" t="s">
        <v>444</v>
      </c>
      <c r="K2004" s="938" t="s">
        <v>446</v>
      </c>
      <c r="L2004" s="938">
        <v>6.3</v>
      </c>
      <c r="M2004" s="963" t="s">
        <v>184</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HUM_ASR_FY_2022</v>
      </c>
      <c r="AB2004" s="958">
        <f t="shared" si="341"/>
        <v>45032</v>
      </c>
      <c r="AC2004" t="str">
        <f t="shared" si="342"/>
        <v>Unaudited</v>
      </c>
    </row>
    <row r="2005" spans="1:29" x14ac:dyDescent="0.25">
      <c r="A2005" t="s">
        <v>420</v>
      </c>
      <c r="B2005" t="s">
        <v>1385</v>
      </c>
      <c r="C2005" t="s">
        <v>1386</v>
      </c>
      <c r="D2005">
        <v>1900</v>
      </c>
      <c r="E2005" s="958">
        <v>1</v>
      </c>
      <c r="F2005" t="s">
        <v>440</v>
      </c>
      <c r="G2005" s="958">
        <v>274</v>
      </c>
      <c r="H2005" t="s">
        <v>384</v>
      </c>
      <c r="I2005" s="938" t="s">
        <v>488</v>
      </c>
      <c r="J2005" s="938" t="s">
        <v>444</v>
      </c>
      <c r="K2005" s="938" t="s">
        <v>446</v>
      </c>
      <c r="L2005" s="938" t="s">
        <v>87</v>
      </c>
      <c r="M2005" s="963" t="s">
        <v>454</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HUM_ASR_FY_2022</v>
      </c>
      <c r="AB2005" s="958">
        <f t="shared" si="341"/>
        <v>45032</v>
      </c>
      <c r="AC2005" t="str">
        <f t="shared" si="342"/>
        <v>Unaudited</v>
      </c>
    </row>
    <row r="2006" spans="1:29" x14ac:dyDescent="0.25">
      <c r="A2006" t="s">
        <v>420</v>
      </c>
      <c r="B2006" t="s">
        <v>1385</v>
      </c>
      <c r="C2006" t="s">
        <v>1386</v>
      </c>
      <c r="D2006">
        <v>1900</v>
      </c>
      <c r="E2006" s="958">
        <v>1</v>
      </c>
      <c r="F2006" t="s">
        <v>440</v>
      </c>
      <c r="G2006" s="958">
        <v>274</v>
      </c>
      <c r="H2006" t="s">
        <v>384</v>
      </c>
      <c r="I2006" s="938" t="s">
        <v>488</v>
      </c>
      <c r="J2006" s="938" t="s">
        <v>444</v>
      </c>
      <c r="K2006" s="938" t="s">
        <v>447</v>
      </c>
      <c r="L2006" s="938">
        <v>7.1</v>
      </c>
      <c r="M2006" s="963" t="s">
        <v>20</v>
      </c>
      <c r="N2006" s="679">
        <f t="shared" ca="1" si="337"/>
        <v>291067.95999999973</v>
      </c>
      <c r="O2006" s="679">
        <f t="shared" ca="1" si="344"/>
        <v>56707.72</v>
      </c>
      <c r="P2006" s="679">
        <f t="shared" ca="1" si="344"/>
        <v>11549.63</v>
      </c>
      <c r="Q2006" s="679">
        <f t="shared" ca="1" si="344"/>
        <v>52483.94</v>
      </c>
      <c r="R2006" s="679">
        <f t="shared" ca="1" si="344"/>
        <v>25399</v>
      </c>
      <c r="S2006" s="679">
        <f t="shared" ca="1" si="344"/>
        <v>15858.769999999999</v>
      </c>
      <c r="T2006" s="679">
        <f t="shared" ca="1" si="344"/>
        <v>272</v>
      </c>
      <c r="U2006" s="679">
        <f t="shared" ca="1" si="344"/>
        <v>0</v>
      </c>
      <c r="V2006" s="679">
        <f t="shared" ca="1" si="344"/>
        <v>2336</v>
      </c>
      <c r="W2006" s="679">
        <f t="shared" ca="1" si="339"/>
        <v>0</v>
      </c>
      <c r="X2006" s="679">
        <f t="shared" ca="1" si="345"/>
        <v>87901.899999999703</v>
      </c>
      <c r="Y2006" s="679">
        <f t="shared" ca="1" si="345"/>
        <v>38559</v>
      </c>
      <c r="Z2006" s="679">
        <f t="shared" ca="1" si="345"/>
        <v>0</v>
      </c>
      <c r="AA2006" t="str">
        <f t="shared" si="340"/>
        <v>HUM_ASR_FY_2022</v>
      </c>
      <c r="AB2006" s="958">
        <f t="shared" si="341"/>
        <v>45032</v>
      </c>
      <c r="AC2006" t="str">
        <f t="shared" si="342"/>
        <v>Unaudited</v>
      </c>
    </row>
    <row r="2007" spans="1:29" x14ac:dyDescent="0.25">
      <c r="A2007" t="s">
        <v>420</v>
      </c>
      <c r="B2007" t="s">
        <v>1385</v>
      </c>
      <c r="C2007" t="s">
        <v>1386</v>
      </c>
      <c r="D2007">
        <v>1900</v>
      </c>
      <c r="E2007" s="958">
        <v>1</v>
      </c>
      <c r="F2007" t="s">
        <v>440</v>
      </c>
      <c r="G2007" s="958">
        <v>274</v>
      </c>
      <c r="H2007" t="s">
        <v>384</v>
      </c>
      <c r="I2007" s="938" t="s">
        <v>488</v>
      </c>
      <c r="J2007" s="938" t="s">
        <v>444</v>
      </c>
      <c r="K2007" s="938" t="s">
        <v>447</v>
      </c>
      <c r="L2007" s="946">
        <v>7.2</v>
      </c>
      <c r="M2007" s="961" t="s">
        <v>21</v>
      </c>
      <c r="N2007" s="679">
        <f t="shared" ca="1" si="337"/>
        <v>804266.21000000008</v>
      </c>
      <c r="O2007" s="679">
        <f t="shared" ca="1" si="344"/>
        <v>626026.1100000001</v>
      </c>
      <c r="P2007" s="679">
        <f t="shared" ca="1" si="344"/>
        <v>30025.439999999999</v>
      </c>
      <c r="Q2007" s="679">
        <f t="shared" ca="1" si="344"/>
        <v>55600.27</v>
      </c>
      <c r="R2007" s="679">
        <f t="shared" ca="1" si="344"/>
        <v>18111.609999999997</v>
      </c>
      <c r="S2007" s="679">
        <f t="shared" ca="1" si="344"/>
        <v>24596.99</v>
      </c>
      <c r="T2007" s="679">
        <f t="shared" ca="1" si="344"/>
        <v>3666.9</v>
      </c>
      <c r="U2007" s="679">
        <f t="shared" ca="1" si="344"/>
        <v>1366.1000000000001</v>
      </c>
      <c r="V2007" s="679">
        <f t="shared" ca="1" si="344"/>
        <v>1315.77</v>
      </c>
      <c r="W2007" s="679">
        <f t="shared" ca="1" si="339"/>
        <v>64.710000000000008</v>
      </c>
      <c r="X2007" s="679">
        <f t="shared" ca="1" si="345"/>
        <v>39523.43</v>
      </c>
      <c r="Y2007" s="679">
        <f t="shared" ca="1" si="345"/>
        <v>3968.88</v>
      </c>
      <c r="Z2007" s="679">
        <f t="shared" ca="1" si="345"/>
        <v>0</v>
      </c>
      <c r="AA2007" t="str">
        <f t="shared" si="340"/>
        <v>HUM_ASR_FY_2022</v>
      </c>
      <c r="AB2007" s="958">
        <f t="shared" si="341"/>
        <v>45032</v>
      </c>
      <c r="AC2007" t="str">
        <f t="shared" si="342"/>
        <v>Unaudited</v>
      </c>
    </row>
    <row r="2008" spans="1:29" x14ac:dyDescent="0.25">
      <c r="A2008" t="s">
        <v>420</v>
      </c>
      <c r="B2008" t="s">
        <v>1385</v>
      </c>
      <c r="C2008" t="s">
        <v>1386</v>
      </c>
      <c r="D2008">
        <v>1900</v>
      </c>
      <c r="E2008" s="958">
        <v>1</v>
      </c>
      <c r="F2008" t="s">
        <v>440</v>
      </c>
      <c r="G2008" s="958">
        <v>274</v>
      </c>
      <c r="H2008" t="s">
        <v>384</v>
      </c>
      <c r="I2008" s="963" t="s">
        <v>488</v>
      </c>
      <c r="J2008" s="963" t="s">
        <v>444</v>
      </c>
      <c r="K2008" s="963" t="s">
        <v>447</v>
      </c>
      <c r="L2008" s="938">
        <v>7.3</v>
      </c>
      <c r="M2008" s="963" t="s">
        <v>155</v>
      </c>
      <c r="N2008" s="679">
        <f t="shared" ca="1" si="337"/>
        <v>7254.016462065093</v>
      </c>
      <c r="O2008" s="679">
        <f t="shared" ca="1" si="344"/>
        <v>1413.2738430096476</v>
      </c>
      <c r="P2008" s="679">
        <f t="shared" ca="1" si="344"/>
        <v>287.84070273746698</v>
      </c>
      <c r="Q2008" s="679">
        <f t="shared" ca="1" si="344"/>
        <v>1308.0084965519291</v>
      </c>
      <c r="R2008" s="679">
        <f t="shared" ca="1" si="344"/>
        <v>632.99568980382276</v>
      </c>
      <c r="S2008" s="679">
        <f t="shared" ca="1" si="344"/>
        <v>395.23339720422734</v>
      </c>
      <c r="T2008" s="679">
        <f t="shared" ca="1" si="344"/>
        <v>6.7788034027575801</v>
      </c>
      <c r="U2008" s="679">
        <f t="shared" ca="1" si="344"/>
        <v>0</v>
      </c>
      <c r="V2008" s="679">
        <f t="shared" ca="1" si="344"/>
        <v>58.217958635447459</v>
      </c>
      <c r="W2008" s="679">
        <f t="shared" ca="1" si="339"/>
        <v>0</v>
      </c>
      <c r="X2008" s="679">
        <f t="shared" ca="1" si="345"/>
        <v>2190.6974221649066</v>
      </c>
      <c r="Y2008" s="679">
        <f t="shared" ca="1" si="345"/>
        <v>960.97014855488794</v>
      </c>
      <c r="Z2008" s="679">
        <f t="shared" ca="1" si="345"/>
        <v>0</v>
      </c>
      <c r="AA2008" t="str">
        <f t="shared" si="340"/>
        <v>HUM_ASR_FY_2022</v>
      </c>
      <c r="AB2008" s="958">
        <f t="shared" si="341"/>
        <v>45032</v>
      </c>
      <c r="AC2008" t="str">
        <f t="shared" si="342"/>
        <v>Unaudited</v>
      </c>
    </row>
    <row r="2009" spans="1:29" x14ac:dyDescent="0.25">
      <c r="A2009" t="s">
        <v>420</v>
      </c>
      <c r="B2009" t="s">
        <v>1385</v>
      </c>
      <c r="C2009" t="s">
        <v>1386</v>
      </c>
      <c r="D2009">
        <v>1900</v>
      </c>
      <c r="E2009" s="958">
        <v>1</v>
      </c>
      <c r="F2009" t="s">
        <v>440</v>
      </c>
      <c r="G2009" s="958">
        <v>274</v>
      </c>
      <c r="H2009" t="s">
        <v>384</v>
      </c>
      <c r="I2009" s="938" t="s">
        <v>488</v>
      </c>
      <c r="J2009" s="938" t="s">
        <v>444</v>
      </c>
      <c r="K2009" s="938" t="s">
        <v>447</v>
      </c>
      <c r="L2009" s="938" t="s">
        <v>91</v>
      </c>
      <c r="M2009" s="963" t="s">
        <v>455</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HUM_ASR_FY_2022</v>
      </c>
      <c r="AB2009" s="958">
        <f t="shared" si="341"/>
        <v>45032</v>
      </c>
      <c r="AC2009" t="str">
        <f t="shared" si="342"/>
        <v>Unaudited</v>
      </c>
    </row>
    <row r="2010" spans="1:29" x14ac:dyDescent="0.25">
      <c r="A2010" t="s">
        <v>420</v>
      </c>
      <c r="B2010" t="s">
        <v>1385</v>
      </c>
      <c r="C2010" t="s">
        <v>1386</v>
      </c>
      <c r="D2010">
        <v>1900</v>
      </c>
      <c r="E2010" s="958">
        <v>1</v>
      </c>
      <c r="F2010" t="s">
        <v>440</v>
      </c>
      <c r="G2010" s="958">
        <v>274</v>
      </c>
      <c r="H2010" t="s">
        <v>384</v>
      </c>
      <c r="I2010" s="938" t="s">
        <v>488</v>
      </c>
      <c r="J2010" s="938" t="s">
        <v>444</v>
      </c>
      <c r="K2010" s="938" t="s">
        <v>448</v>
      </c>
      <c r="L2010" s="938">
        <v>8.1</v>
      </c>
      <c r="M2010" s="963" t="s">
        <v>22</v>
      </c>
      <c r="N2010" s="679">
        <f t="shared" ca="1" si="337"/>
        <v>6792378.21</v>
      </c>
      <c r="O2010" s="679">
        <f t="shared" ca="1" si="344"/>
        <v>1939116.6</v>
      </c>
      <c r="P2010" s="679">
        <f t="shared" ca="1" si="344"/>
        <v>576183.14</v>
      </c>
      <c r="Q2010" s="679">
        <f t="shared" ca="1" si="344"/>
        <v>1939670.3599999994</v>
      </c>
      <c r="R2010" s="679">
        <f t="shared" ca="1" si="344"/>
        <v>1452995.48</v>
      </c>
      <c r="S2010" s="679">
        <f t="shared" ca="1" si="344"/>
        <v>17316.269999999997</v>
      </c>
      <c r="T2010" s="679">
        <f t="shared" ca="1" si="344"/>
        <v>13013.36</v>
      </c>
      <c r="U2010" s="679">
        <f t="shared" ca="1" si="344"/>
        <v>0</v>
      </c>
      <c r="V2010" s="679">
        <f t="shared" ca="1" si="344"/>
        <v>246893.8</v>
      </c>
      <c r="W2010" s="679">
        <f t="shared" ca="1" si="339"/>
        <v>0</v>
      </c>
      <c r="X2010" s="679">
        <f t="shared" ca="1" si="345"/>
        <v>16579.460000000003</v>
      </c>
      <c r="Y2010" s="679">
        <f t="shared" ca="1" si="345"/>
        <v>590609.74</v>
      </c>
      <c r="Z2010" s="679">
        <f t="shared" ca="1" si="345"/>
        <v>0</v>
      </c>
      <c r="AA2010" t="str">
        <f t="shared" si="340"/>
        <v>HUM_ASR_FY_2022</v>
      </c>
      <c r="AB2010" s="958">
        <f t="shared" si="341"/>
        <v>45032</v>
      </c>
      <c r="AC2010" t="str">
        <f t="shared" si="342"/>
        <v>Unaudited</v>
      </c>
    </row>
    <row r="2011" spans="1:29" x14ac:dyDescent="0.25">
      <c r="A2011" t="s">
        <v>420</v>
      </c>
      <c r="B2011" t="s">
        <v>1385</v>
      </c>
      <c r="C2011" t="s">
        <v>1386</v>
      </c>
      <c r="D2011">
        <v>1900</v>
      </c>
      <c r="E2011" s="958">
        <v>1</v>
      </c>
      <c r="F2011" t="s">
        <v>440</v>
      </c>
      <c r="G2011" s="958">
        <v>274</v>
      </c>
      <c r="H2011" t="s">
        <v>384</v>
      </c>
      <c r="I2011" s="938" t="s">
        <v>488</v>
      </c>
      <c r="J2011" s="938" t="s">
        <v>444</v>
      </c>
      <c r="K2011" s="938" t="s">
        <v>448</v>
      </c>
      <c r="L2011" s="938" t="s">
        <v>112</v>
      </c>
      <c r="M2011" s="963" t="s">
        <v>443</v>
      </c>
      <c r="N2011" s="679">
        <f t="shared" ca="1" si="337"/>
        <v>25344</v>
      </c>
      <c r="O2011" s="679">
        <f t="shared" ca="1" si="344"/>
        <v>25344</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HUM_ASR_FY_2022</v>
      </c>
      <c r="AB2011" s="958">
        <f t="shared" si="341"/>
        <v>45032</v>
      </c>
      <c r="AC2011" t="str">
        <f t="shared" si="342"/>
        <v>Unaudited</v>
      </c>
    </row>
    <row r="2012" spans="1:29" x14ac:dyDescent="0.25">
      <c r="A2012" t="s">
        <v>420</v>
      </c>
      <c r="B2012" t="s">
        <v>1385</v>
      </c>
      <c r="C2012" t="s">
        <v>1386</v>
      </c>
      <c r="D2012">
        <v>1900</v>
      </c>
      <c r="E2012" s="958">
        <v>1</v>
      </c>
      <c r="F2012" t="s">
        <v>440</v>
      </c>
      <c r="G2012" s="958">
        <v>274</v>
      </c>
      <c r="H2012" t="s">
        <v>384</v>
      </c>
      <c r="I2012" s="938" t="s">
        <v>488</v>
      </c>
      <c r="J2012" s="938" t="s">
        <v>444</v>
      </c>
      <c r="K2012" s="938" t="s">
        <v>448</v>
      </c>
      <c r="L2012" s="946" t="s">
        <v>114</v>
      </c>
      <c r="M2012" s="961" t="s">
        <v>157</v>
      </c>
      <c r="N2012" s="679">
        <f t="shared" ca="1" si="337"/>
        <v>28.733403702725369</v>
      </c>
      <c r="O2012" s="679">
        <f t="shared" ca="1" si="344"/>
        <v>8.2029325181608552</v>
      </c>
      <c r="P2012" s="679">
        <f t="shared" ca="1" si="344"/>
        <v>2.4373941286057934</v>
      </c>
      <c r="Q2012" s="679">
        <f t="shared" ca="1" si="344"/>
        <v>8.2052750569804651</v>
      </c>
      <c r="R2012" s="679">
        <f t="shared" ca="1" si="344"/>
        <v>6.1465225307404108</v>
      </c>
      <c r="S2012" s="679">
        <f t="shared" ca="1" si="344"/>
        <v>7.3252012940456107E-2</v>
      </c>
      <c r="T2012" s="679">
        <f t="shared" ca="1" si="344"/>
        <v>5.5049662260914969E-2</v>
      </c>
      <c r="U2012" s="679">
        <f t="shared" ca="1" si="344"/>
        <v>0</v>
      </c>
      <c r="V2012" s="679">
        <f t="shared" ca="1" si="344"/>
        <v>1.0444205266214019</v>
      </c>
      <c r="W2012" s="679">
        <f t="shared" ca="1" si="339"/>
        <v>0</v>
      </c>
      <c r="X2012" s="679">
        <f t="shared" ca="1" si="345"/>
        <v>7.0135128319538498E-2</v>
      </c>
      <c r="Y2012" s="679">
        <f t="shared" ca="1" si="345"/>
        <v>2.4984221380955263</v>
      </c>
      <c r="Z2012" s="679">
        <f t="shared" ca="1" si="345"/>
        <v>0</v>
      </c>
      <c r="AA2012" t="str">
        <f t="shared" si="340"/>
        <v>HUM_ASR_FY_2022</v>
      </c>
      <c r="AB2012" s="958">
        <f t="shared" si="341"/>
        <v>45032</v>
      </c>
      <c r="AC2012" t="str">
        <f t="shared" si="342"/>
        <v>Unaudited</v>
      </c>
    </row>
    <row r="2013" spans="1:29" x14ac:dyDescent="0.25">
      <c r="A2013" t="s">
        <v>420</v>
      </c>
      <c r="B2013" t="s">
        <v>1385</v>
      </c>
      <c r="C2013" t="s">
        <v>1386</v>
      </c>
      <c r="D2013">
        <v>1900</v>
      </c>
      <c r="E2013" s="958">
        <v>1</v>
      </c>
      <c r="F2013" t="s">
        <v>440</v>
      </c>
      <c r="G2013" s="958">
        <v>274</v>
      </c>
      <c r="H2013" t="s">
        <v>384</v>
      </c>
      <c r="I2013" s="963" t="s">
        <v>488</v>
      </c>
      <c r="J2013" s="963" t="s">
        <v>444</v>
      </c>
      <c r="K2013" s="963" t="s">
        <v>448</v>
      </c>
      <c r="L2013" s="938" t="s">
        <v>115</v>
      </c>
      <c r="M2013" s="963" t="s">
        <v>113</v>
      </c>
      <c r="N2013" s="679">
        <f t="shared" ca="1" si="337"/>
        <v>-33683.25</v>
      </c>
      <c r="O2013" s="679">
        <f t="shared" ca="1" si="344"/>
        <v>-9616.0353851894833</v>
      </c>
      <c r="P2013" s="679">
        <f t="shared" ca="1" si="344"/>
        <v>-2857.2791664975616</v>
      </c>
      <c r="Q2013" s="679">
        <f t="shared" ca="1" si="344"/>
        <v>-9618.7814685115973</v>
      </c>
      <c r="R2013" s="679">
        <f t="shared" ca="1" si="344"/>
        <v>-7205.3717399976758</v>
      </c>
      <c r="S2013" s="679">
        <f t="shared" ca="1" si="344"/>
        <v>-85.87099149143225</v>
      </c>
      <c r="T2013" s="679">
        <f t="shared" ca="1" si="344"/>
        <v>-64.53295806977745</v>
      </c>
      <c r="U2013" s="679">
        <f t="shared" ca="1" si="344"/>
        <v>0</v>
      </c>
      <c r="V2013" s="679">
        <f t="shared" ca="1" si="344"/>
        <v>-1224.3407731045647</v>
      </c>
      <c r="W2013" s="679">
        <f t="shared" ca="1" si="339"/>
        <v>0</v>
      </c>
      <c r="X2013" s="679">
        <f t="shared" ca="1" si="345"/>
        <v>-82.217167357204644</v>
      </c>
      <c r="Y2013" s="679">
        <f t="shared" ca="1" si="345"/>
        <v>-2928.8203497806994</v>
      </c>
      <c r="Z2013" s="679">
        <f t="shared" ca="1" si="345"/>
        <v>0</v>
      </c>
      <c r="AA2013" t="str">
        <f t="shared" si="340"/>
        <v>HUM_ASR_FY_2022</v>
      </c>
      <c r="AB2013" s="958">
        <f t="shared" si="341"/>
        <v>45032</v>
      </c>
      <c r="AC2013" t="str">
        <f t="shared" si="342"/>
        <v>Unaudited</v>
      </c>
    </row>
    <row r="2014" spans="1:29" x14ac:dyDescent="0.25">
      <c r="A2014" t="s">
        <v>420</v>
      </c>
      <c r="B2014" t="s">
        <v>1385</v>
      </c>
      <c r="C2014" t="s">
        <v>1386</v>
      </c>
      <c r="D2014">
        <v>1900</v>
      </c>
      <c r="E2014" s="958">
        <v>1</v>
      </c>
      <c r="F2014" t="s">
        <v>440</v>
      </c>
      <c r="G2014" s="958">
        <v>274</v>
      </c>
      <c r="H2014" t="s">
        <v>384</v>
      </c>
      <c r="I2014" s="938" t="s">
        <v>488</v>
      </c>
      <c r="J2014" s="938" t="s">
        <v>444</v>
      </c>
      <c r="K2014" s="938" t="s">
        <v>448</v>
      </c>
      <c r="L2014" s="938" t="s">
        <v>116</v>
      </c>
      <c r="M2014" s="963" t="s">
        <v>158</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HUM_ASR_FY_2022</v>
      </c>
      <c r="AB2014" s="958">
        <f t="shared" si="341"/>
        <v>45032</v>
      </c>
      <c r="AC2014" t="str">
        <f t="shared" si="342"/>
        <v>Unaudited</v>
      </c>
    </row>
    <row r="2015" spans="1:29" x14ac:dyDescent="0.25">
      <c r="A2015" t="s">
        <v>420</v>
      </c>
      <c r="B2015" t="s">
        <v>1385</v>
      </c>
      <c r="C2015" t="s">
        <v>1386</v>
      </c>
      <c r="D2015">
        <v>1900</v>
      </c>
      <c r="E2015" s="958">
        <v>1</v>
      </c>
      <c r="F2015" t="s">
        <v>440</v>
      </c>
      <c r="G2015" s="958">
        <v>274</v>
      </c>
      <c r="H2015" t="s">
        <v>384</v>
      </c>
      <c r="I2015" s="938" t="s">
        <v>488</v>
      </c>
      <c r="J2015" s="938" t="s">
        <v>444</v>
      </c>
      <c r="K2015" s="938" t="s">
        <v>448</v>
      </c>
      <c r="L2015" s="938" t="s">
        <v>159</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HUM_ASR_FY_2022</v>
      </c>
      <c r="AB2015" s="958">
        <f t="shared" si="341"/>
        <v>45032</v>
      </c>
      <c r="AC2015" t="str">
        <f t="shared" si="342"/>
        <v>Unaudited</v>
      </c>
    </row>
    <row r="2016" spans="1:29" x14ac:dyDescent="0.25">
      <c r="A2016" t="s">
        <v>420</v>
      </c>
      <c r="B2016" t="s">
        <v>1385</v>
      </c>
      <c r="C2016" t="s">
        <v>1386</v>
      </c>
      <c r="D2016">
        <v>1900</v>
      </c>
      <c r="E2016" s="958">
        <v>1</v>
      </c>
      <c r="F2016" t="s">
        <v>440</v>
      </c>
      <c r="G2016" s="958">
        <v>274</v>
      </c>
      <c r="H2016" t="s">
        <v>384</v>
      </c>
      <c r="I2016" s="938" t="s">
        <v>488</v>
      </c>
      <c r="J2016" s="938" t="s">
        <v>444</v>
      </c>
      <c r="K2016" s="938" t="s">
        <v>448</v>
      </c>
      <c r="L2016" s="938" t="s">
        <v>442</v>
      </c>
      <c r="M2016" s="963" t="s">
        <v>456</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HUM_ASR_FY_2022</v>
      </c>
      <c r="AB2016" s="958">
        <f t="shared" si="341"/>
        <v>45032</v>
      </c>
      <c r="AC2016" t="str">
        <f t="shared" si="342"/>
        <v>Unaudited</v>
      </c>
    </row>
    <row r="2017" spans="1:29" ht="30" x14ac:dyDescent="0.25">
      <c r="A2017" t="s">
        <v>420</v>
      </c>
      <c r="B2017" t="s">
        <v>1385</v>
      </c>
      <c r="C2017" t="s">
        <v>1386</v>
      </c>
      <c r="D2017">
        <v>1900</v>
      </c>
      <c r="E2017" s="958">
        <v>1</v>
      </c>
      <c r="F2017" t="s">
        <v>440</v>
      </c>
      <c r="G2017" s="958">
        <v>274</v>
      </c>
      <c r="H2017" t="s">
        <v>384</v>
      </c>
      <c r="I2017" s="938" t="s">
        <v>488</v>
      </c>
      <c r="J2017" s="938" t="s">
        <v>444</v>
      </c>
      <c r="K2017" s="938" t="s">
        <v>449</v>
      </c>
      <c r="L2017" s="946">
        <v>9.1</v>
      </c>
      <c r="M2017" s="961" t="s">
        <v>185</v>
      </c>
      <c r="N2017" s="679">
        <f t="shared" ca="1" si="337"/>
        <v>279028.7899999998</v>
      </c>
      <c r="O2017" s="679">
        <f t="shared" ca="1" si="346"/>
        <v>918</v>
      </c>
      <c r="P2017" s="679">
        <f t="shared" ca="1" si="346"/>
        <v>0</v>
      </c>
      <c r="Q2017" s="679">
        <f t="shared" ca="1" si="346"/>
        <v>87601.56</v>
      </c>
      <c r="R2017" s="679">
        <f t="shared" ca="1" si="346"/>
        <v>1898.75</v>
      </c>
      <c r="S2017" s="679">
        <f t="shared" ca="1" si="346"/>
        <v>8798.2899999999991</v>
      </c>
      <c r="T2017" s="679">
        <f t="shared" ca="1" si="346"/>
        <v>0</v>
      </c>
      <c r="U2017" s="679">
        <f t="shared" ca="1" si="346"/>
        <v>1127</v>
      </c>
      <c r="V2017" s="679">
        <f t="shared" ca="1" si="346"/>
        <v>0</v>
      </c>
      <c r="W2017" s="679">
        <f t="shared" ca="1" si="339"/>
        <v>178685.18999999983</v>
      </c>
      <c r="X2017" s="679">
        <f t="shared" ca="1" si="345"/>
        <v>0</v>
      </c>
      <c r="Y2017" s="679">
        <f t="shared" ca="1" si="345"/>
        <v>0</v>
      </c>
      <c r="Z2017" s="679">
        <f t="shared" ca="1" si="345"/>
        <v>0</v>
      </c>
      <c r="AA2017" t="str">
        <f t="shared" si="340"/>
        <v>HUM_ASR_FY_2022</v>
      </c>
      <c r="AB2017" s="958">
        <f t="shared" si="341"/>
        <v>45032</v>
      </c>
      <c r="AC2017" t="str">
        <f t="shared" si="342"/>
        <v>Unaudited</v>
      </c>
    </row>
    <row r="2018" spans="1:29" x14ac:dyDescent="0.25">
      <c r="A2018" t="s">
        <v>420</v>
      </c>
      <c r="B2018" t="s">
        <v>1385</v>
      </c>
      <c r="C2018" t="s">
        <v>1386</v>
      </c>
      <c r="D2018">
        <v>1900</v>
      </c>
      <c r="E2018" s="958">
        <v>1</v>
      </c>
      <c r="F2018" t="s">
        <v>440</v>
      </c>
      <c r="G2018" s="958">
        <v>274</v>
      </c>
      <c r="H2018" t="s">
        <v>384</v>
      </c>
      <c r="I2018" s="963" t="s">
        <v>488</v>
      </c>
      <c r="J2018" s="963" t="s">
        <v>444</v>
      </c>
      <c r="K2018" s="963" t="s">
        <v>449</v>
      </c>
      <c r="L2018" s="938" t="s">
        <v>106</v>
      </c>
      <c r="M2018" s="963" t="s">
        <v>186</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HUM_ASR_FY_2022</v>
      </c>
      <c r="AB2018" s="958">
        <f t="shared" si="341"/>
        <v>45032</v>
      </c>
      <c r="AC2018" t="str">
        <f t="shared" si="342"/>
        <v>Unaudited</v>
      </c>
    </row>
    <row r="2019" spans="1:29" x14ac:dyDescent="0.25">
      <c r="A2019" t="s">
        <v>420</v>
      </c>
      <c r="B2019" t="s">
        <v>1385</v>
      </c>
      <c r="C2019" t="s">
        <v>1386</v>
      </c>
      <c r="D2019">
        <v>1900</v>
      </c>
      <c r="E2019" s="958">
        <v>1</v>
      </c>
      <c r="F2019" t="s">
        <v>440</v>
      </c>
      <c r="G2019" s="958">
        <v>274</v>
      </c>
      <c r="H2019" t="s">
        <v>384</v>
      </c>
      <c r="I2019" s="938" t="s">
        <v>488</v>
      </c>
      <c r="J2019" s="938" t="s">
        <v>444</v>
      </c>
      <c r="K2019" s="938" t="s">
        <v>449</v>
      </c>
      <c r="L2019" s="938" t="s">
        <v>1321</v>
      </c>
      <c r="M2019" s="963" t="s">
        <v>1322</v>
      </c>
      <c r="N2019" s="679">
        <f t="shared" ca="1" si="337"/>
        <v>719779.21</v>
      </c>
      <c r="O2019" s="679">
        <f t="shared" ca="1" si="346"/>
        <v>6963.37</v>
      </c>
      <c r="P2019" s="679">
        <f t="shared" ca="1" si="346"/>
        <v>28413</v>
      </c>
      <c r="Q2019" s="679">
        <f t="shared" ca="1" si="346"/>
        <v>196911.52</v>
      </c>
      <c r="R2019" s="679">
        <f t="shared" ca="1" si="346"/>
        <v>63562.8</v>
      </c>
      <c r="S2019" s="679">
        <f t="shared" ca="1" si="346"/>
        <v>423928.52</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HUM_ASR_FY_2022</v>
      </c>
      <c r="AB2019" s="958">
        <f t="shared" si="341"/>
        <v>45032</v>
      </c>
      <c r="AC2019" t="str">
        <f t="shared" si="342"/>
        <v>Unaudited</v>
      </c>
    </row>
    <row r="2020" spans="1:29" x14ac:dyDescent="0.25">
      <c r="A2020" t="s">
        <v>420</v>
      </c>
      <c r="B2020" t="s">
        <v>1385</v>
      </c>
      <c r="C2020" t="s">
        <v>1386</v>
      </c>
      <c r="D2020">
        <v>1900</v>
      </c>
      <c r="E2020" s="958">
        <v>1</v>
      </c>
      <c r="F2020" t="s">
        <v>440</v>
      </c>
      <c r="G2020" s="958">
        <v>274</v>
      </c>
      <c r="H2020" t="s">
        <v>384</v>
      </c>
      <c r="I2020" s="938" t="s">
        <v>488</v>
      </c>
      <c r="J2020" s="938" t="s">
        <v>444</v>
      </c>
      <c r="K2020" s="938" t="s">
        <v>449</v>
      </c>
      <c r="L2020" s="938" t="s">
        <v>107</v>
      </c>
      <c r="M2020" s="963" t="s">
        <v>187</v>
      </c>
      <c r="N2020" s="679">
        <f t="shared" ca="1" si="337"/>
        <v>182330.50999999998</v>
      </c>
      <c r="O2020" s="679">
        <f t="shared" ca="1" si="346"/>
        <v>75013.849999999991</v>
      </c>
      <c r="P2020" s="679">
        <f t="shared" ca="1" si="346"/>
        <v>1581.67</v>
      </c>
      <c r="Q2020" s="679">
        <f t="shared" ca="1" si="346"/>
        <v>81154.7</v>
      </c>
      <c r="R2020" s="679">
        <f t="shared" ca="1" si="346"/>
        <v>13885.589999999998</v>
      </c>
      <c r="S2020" s="679">
        <f t="shared" ca="1" si="346"/>
        <v>1378.31</v>
      </c>
      <c r="T2020" s="679">
        <f t="shared" ca="1" si="346"/>
        <v>0</v>
      </c>
      <c r="U2020" s="679">
        <f t="shared" ca="1" si="346"/>
        <v>0</v>
      </c>
      <c r="V2020" s="679">
        <f t="shared" ca="1" si="346"/>
        <v>162.64000000000001</v>
      </c>
      <c r="W2020" s="679">
        <f t="shared" ca="1" si="339"/>
        <v>9153.75</v>
      </c>
      <c r="X2020" s="679">
        <f t="shared" ca="1" si="345"/>
        <v>0</v>
      </c>
      <c r="Y2020" s="679">
        <f t="shared" ca="1" si="345"/>
        <v>0</v>
      </c>
      <c r="Z2020" s="679">
        <f t="shared" ca="1" si="345"/>
        <v>0</v>
      </c>
      <c r="AA2020" t="str">
        <f t="shared" si="340"/>
        <v>HUM_ASR_FY_2022</v>
      </c>
      <c r="AB2020" s="958">
        <f t="shared" si="341"/>
        <v>45032</v>
      </c>
      <c r="AC2020" t="str">
        <f t="shared" si="342"/>
        <v>Unaudited</v>
      </c>
    </row>
    <row r="2021" spans="1:29" x14ac:dyDescent="0.25">
      <c r="A2021" t="s">
        <v>420</v>
      </c>
      <c r="B2021" t="s">
        <v>1385</v>
      </c>
      <c r="C2021" t="s">
        <v>1386</v>
      </c>
      <c r="D2021">
        <v>1900</v>
      </c>
      <c r="E2021" s="958">
        <v>1</v>
      </c>
      <c r="F2021" t="s">
        <v>440</v>
      </c>
      <c r="G2021" s="958">
        <v>274</v>
      </c>
      <c r="H2021" t="s">
        <v>384</v>
      </c>
      <c r="I2021" s="938" t="s">
        <v>488</v>
      </c>
      <c r="J2021" s="938" t="s">
        <v>444</v>
      </c>
      <c r="K2021" s="938" t="s">
        <v>449</v>
      </c>
      <c r="L2021" s="938" t="s">
        <v>108</v>
      </c>
      <c r="M2021" s="963" t="s">
        <v>160</v>
      </c>
      <c r="N2021" s="679">
        <f t="shared" ca="1" si="337"/>
        <v>690899.76999999909</v>
      </c>
      <c r="O2021" s="679">
        <f t="shared" ca="1" si="346"/>
        <v>447177.08999999933</v>
      </c>
      <c r="P2021" s="679">
        <f t="shared" ca="1" si="346"/>
        <v>50070.03</v>
      </c>
      <c r="Q2021" s="679">
        <f t="shared" ca="1" si="346"/>
        <v>121088.31999999999</v>
      </c>
      <c r="R2021" s="679">
        <f t="shared" ca="1" si="346"/>
        <v>43431.339999999916</v>
      </c>
      <c r="S2021" s="679">
        <f t="shared" ca="1" si="346"/>
        <v>1201.7300000000005</v>
      </c>
      <c r="T2021" s="679">
        <f t="shared" ca="1" si="346"/>
        <v>4694.83</v>
      </c>
      <c r="U2021" s="679">
        <f t="shared" ca="1" si="346"/>
        <v>0</v>
      </c>
      <c r="V2021" s="679">
        <f t="shared" ca="1" si="346"/>
        <v>3967.1000000000008</v>
      </c>
      <c r="W2021" s="679">
        <f t="shared" ca="1" si="339"/>
        <v>2601.3300000000008</v>
      </c>
      <c r="X2021" s="679">
        <f t="shared" ca="1" si="345"/>
        <v>2093.19</v>
      </c>
      <c r="Y2021" s="679">
        <f t="shared" ca="1" si="345"/>
        <v>14574.81</v>
      </c>
      <c r="Z2021" s="679">
        <f t="shared" ca="1" si="345"/>
        <v>0</v>
      </c>
      <c r="AA2021" t="str">
        <f t="shared" si="340"/>
        <v>HUM_ASR_FY_2022</v>
      </c>
      <c r="AB2021" s="958">
        <f t="shared" si="341"/>
        <v>45032</v>
      </c>
      <c r="AC2021" t="str">
        <f t="shared" si="342"/>
        <v>Unaudited</v>
      </c>
    </row>
    <row r="2022" spans="1:29" x14ac:dyDescent="0.25">
      <c r="A2022" t="s">
        <v>420</v>
      </c>
      <c r="B2022" t="s">
        <v>1385</v>
      </c>
      <c r="C2022" t="s">
        <v>1386</v>
      </c>
      <c r="D2022">
        <v>1900</v>
      </c>
      <c r="E2022" s="958">
        <v>1</v>
      </c>
      <c r="F2022" t="s">
        <v>440</v>
      </c>
      <c r="G2022" s="958">
        <v>274</v>
      </c>
      <c r="H2022" t="s">
        <v>384</v>
      </c>
      <c r="I2022" s="938" t="s">
        <v>488</v>
      </c>
      <c r="J2022" s="938" t="s">
        <v>444</v>
      </c>
      <c r="K2022" s="938" t="s">
        <v>449</v>
      </c>
      <c r="L2022" s="938" t="s">
        <v>109</v>
      </c>
      <c r="M2022" s="963" t="s">
        <v>134</v>
      </c>
      <c r="N2022" s="679">
        <f t="shared" ca="1" si="337"/>
        <v>208447.16425974024</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160876.39194805195</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8060.1819653679659</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14914.536251082252</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4865.1536796536802</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6504.3866666666654</v>
      </c>
      <c r="T2022" s="679">
        <f t="shared" ca="1" si="347"/>
        <v>921.48688311688272</v>
      </c>
      <c r="U2022" s="679">
        <f t="shared" ca="1" si="347"/>
        <v>47.710303030303017</v>
      </c>
      <c r="V2022" s="679">
        <f t="shared" ca="1" si="347"/>
        <v>386.37393939393939</v>
      </c>
      <c r="W2022" s="679">
        <f t="shared" ca="1" si="339"/>
        <v>15.859636363636367</v>
      </c>
      <c r="X2022" s="679">
        <f t="shared" ca="1" si="347"/>
        <v>10452.628787878792</v>
      </c>
      <c r="Y2022" s="679">
        <f t="shared" ca="1" si="347"/>
        <v>1402.4541991341985</v>
      </c>
      <c r="Z2022" s="679">
        <f t="shared" ca="1" si="347"/>
        <v>0</v>
      </c>
      <c r="AA2022" t="str">
        <f t="shared" si="340"/>
        <v>HUM_ASR_FY_2022</v>
      </c>
      <c r="AB2022" s="958">
        <f t="shared" si="341"/>
        <v>45032</v>
      </c>
      <c r="AC2022" t="str">
        <f t="shared" si="342"/>
        <v>Unaudited</v>
      </c>
    </row>
    <row r="2023" spans="1:29" x14ac:dyDescent="0.25">
      <c r="A2023" t="s">
        <v>420</v>
      </c>
      <c r="B2023" t="s">
        <v>1385</v>
      </c>
      <c r="C2023" t="s">
        <v>1386</v>
      </c>
      <c r="D2023">
        <v>1900</v>
      </c>
      <c r="E2023" s="958">
        <v>1</v>
      </c>
      <c r="F2023" t="s">
        <v>440</v>
      </c>
      <c r="G2023" s="958">
        <v>274</v>
      </c>
      <c r="H2023" t="s">
        <v>384</v>
      </c>
      <c r="I2023" s="938" t="s">
        <v>488</v>
      </c>
      <c r="J2023" s="938" t="s">
        <v>444</v>
      </c>
      <c r="K2023" s="938" t="s">
        <v>449</v>
      </c>
      <c r="L2023" s="938" t="s">
        <v>110</v>
      </c>
      <c r="M2023" s="963" t="s">
        <v>162</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47557.417762893754</v>
      </c>
      <c r="O2023" s="679">
        <f t="shared" ca="1" si="347"/>
        <v>30781.002696129326</v>
      </c>
      <c r="P2023" s="679">
        <f t="shared" ca="1" si="347"/>
        <v>3446.5221114643386</v>
      </c>
      <c r="Q2023" s="679">
        <f t="shared" ca="1" si="347"/>
        <v>8334.9974489743563</v>
      </c>
      <c r="R2023" s="679">
        <f t="shared" ca="1" si="347"/>
        <v>2989.5543030536492</v>
      </c>
      <c r="S2023" s="679">
        <f t="shared" ca="1" si="347"/>
        <v>82.719922816304305</v>
      </c>
      <c r="T2023" s="679">
        <f t="shared" ca="1" si="347"/>
        <v>323.16408447460731</v>
      </c>
      <c r="U2023" s="679">
        <f t="shared" ca="1" si="347"/>
        <v>0</v>
      </c>
      <c r="V2023" s="679">
        <f t="shared" ca="1" si="347"/>
        <v>273.07149343409981</v>
      </c>
      <c r="W2023" s="679">
        <f t="shared" ca="1" si="339"/>
        <v>179.0600357981717</v>
      </c>
      <c r="X2023" s="679">
        <f t="shared" ca="1" si="347"/>
        <v>144.08271012611814</v>
      </c>
      <c r="Y2023" s="679">
        <f t="shared" ca="1" si="347"/>
        <v>1003.2429566227853</v>
      </c>
      <c r="Z2023" s="679">
        <f t="shared" ca="1" si="347"/>
        <v>0</v>
      </c>
      <c r="AA2023" t="str">
        <f t="shared" si="340"/>
        <v>HUM_ASR_FY_2022</v>
      </c>
      <c r="AB2023" s="958">
        <f t="shared" si="341"/>
        <v>45032</v>
      </c>
      <c r="AC2023" t="str">
        <f t="shared" si="342"/>
        <v>Unaudited</v>
      </c>
    </row>
    <row r="2024" spans="1:29" x14ac:dyDescent="0.25">
      <c r="A2024" t="s">
        <v>420</v>
      </c>
      <c r="B2024" t="s">
        <v>1385</v>
      </c>
      <c r="C2024" t="s">
        <v>1386</v>
      </c>
      <c r="D2024">
        <v>1900</v>
      </c>
      <c r="E2024" s="958">
        <v>1</v>
      </c>
      <c r="F2024" t="s">
        <v>440</v>
      </c>
      <c r="G2024" s="958">
        <v>274</v>
      </c>
      <c r="H2024" t="s">
        <v>384</v>
      </c>
      <c r="I2024" s="938" t="s">
        <v>488</v>
      </c>
      <c r="J2024" s="938" t="s">
        <v>444</v>
      </c>
      <c r="K2024" s="938" t="s">
        <v>449</v>
      </c>
      <c r="L2024" s="938" t="s">
        <v>111</v>
      </c>
      <c r="M2024" s="963" t="s">
        <v>463</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HUM_ASR_FY_2022</v>
      </c>
      <c r="AB2024" s="958">
        <f t="shared" si="341"/>
        <v>45032</v>
      </c>
      <c r="AC2024" t="str">
        <f t="shared" si="342"/>
        <v>Unaudited</v>
      </c>
    </row>
    <row r="2025" spans="1:29" x14ac:dyDescent="0.25">
      <c r="A2025" t="s">
        <v>420</v>
      </c>
      <c r="B2025" t="s">
        <v>1385</v>
      </c>
      <c r="C2025" t="s">
        <v>1386</v>
      </c>
      <c r="D2025">
        <v>1900</v>
      </c>
      <c r="E2025" s="958">
        <v>1</v>
      </c>
      <c r="F2025" t="s">
        <v>440</v>
      </c>
      <c r="G2025" s="958">
        <v>274</v>
      </c>
      <c r="H2025" t="s">
        <v>384</v>
      </c>
      <c r="I2025" s="938" t="s">
        <v>488</v>
      </c>
      <c r="J2025" s="938" t="s">
        <v>444</v>
      </c>
      <c r="K2025" s="938" t="s">
        <v>6</v>
      </c>
      <c r="L2025" s="946" t="s">
        <v>117</v>
      </c>
      <c r="M2025" s="961" t="s">
        <v>188</v>
      </c>
      <c r="N2025" s="679">
        <f t="shared" ca="1" si="348"/>
        <v>358795.01999999967</v>
      </c>
      <c r="O2025" s="679">
        <f t="shared" ca="1" si="347"/>
        <v>127968.33999999981</v>
      </c>
      <c r="P2025" s="679">
        <f t="shared" ca="1" si="347"/>
        <v>21353.740000000005</v>
      </c>
      <c r="Q2025" s="679">
        <f t="shared" ca="1" si="347"/>
        <v>78217.25999999998</v>
      </c>
      <c r="R2025" s="679">
        <f t="shared" ca="1" si="347"/>
        <v>41174.920000000013</v>
      </c>
      <c r="S2025" s="679">
        <f t="shared" ca="1" si="347"/>
        <v>12180.470000000001</v>
      </c>
      <c r="T2025" s="679">
        <f t="shared" ca="1" si="347"/>
        <v>48</v>
      </c>
      <c r="U2025" s="679">
        <f t="shared" ca="1" si="347"/>
        <v>50.56</v>
      </c>
      <c r="V2025" s="679">
        <f t="shared" ca="1" si="347"/>
        <v>3518.1400000000003</v>
      </c>
      <c r="W2025" s="679">
        <f t="shared" ca="1" si="339"/>
        <v>0</v>
      </c>
      <c r="X2025" s="679">
        <f t="shared" ca="1" si="347"/>
        <v>54010.039999999906</v>
      </c>
      <c r="Y2025" s="679">
        <f t="shared" ca="1" si="347"/>
        <v>20273.55000000001</v>
      </c>
      <c r="Z2025" s="679">
        <f t="shared" ca="1" si="347"/>
        <v>0</v>
      </c>
      <c r="AA2025" t="str">
        <f t="shared" si="340"/>
        <v>HUM_ASR_FY_2022</v>
      </c>
      <c r="AB2025" s="958">
        <f t="shared" si="341"/>
        <v>45032</v>
      </c>
      <c r="AC2025" t="str">
        <f t="shared" si="342"/>
        <v>Unaudited</v>
      </c>
    </row>
    <row r="2026" spans="1:29" x14ac:dyDescent="0.25">
      <c r="A2026" t="s">
        <v>420</v>
      </c>
      <c r="B2026" t="s">
        <v>1385</v>
      </c>
      <c r="C2026" t="s">
        <v>1386</v>
      </c>
      <c r="D2026">
        <v>1900</v>
      </c>
      <c r="E2026" s="958">
        <v>1</v>
      </c>
      <c r="F2026" t="s">
        <v>440</v>
      </c>
      <c r="G2026" s="958">
        <v>274</v>
      </c>
      <c r="H2026" t="s">
        <v>384</v>
      </c>
      <c r="I2026" s="963" t="s">
        <v>488</v>
      </c>
      <c r="J2026" s="963" t="s">
        <v>444</v>
      </c>
      <c r="K2026" s="963" t="s">
        <v>6</v>
      </c>
      <c r="L2026" s="938" t="s">
        <v>45</v>
      </c>
      <c r="M2026" s="963" t="s">
        <v>163</v>
      </c>
      <c r="N2026" s="679">
        <f t="shared" ca="1" si="348"/>
        <v>51883.855740259743</v>
      </c>
      <c r="O2026" s="679">
        <f t="shared" ca="1" si="347"/>
        <v>33445.758051948054</v>
      </c>
      <c r="P2026" s="679">
        <f t="shared" ca="1" si="347"/>
        <v>2824.3680346320348</v>
      </c>
      <c r="Q2026" s="679">
        <f t="shared" ca="1" si="347"/>
        <v>5528.4537489177492</v>
      </c>
      <c r="R2026" s="679">
        <f t="shared" ca="1" si="347"/>
        <v>2004.8463203463202</v>
      </c>
      <c r="S2026" s="679">
        <f t="shared" ca="1" si="347"/>
        <v>2796.7333333333336</v>
      </c>
      <c r="T2026" s="679">
        <f t="shared" ca="1" si="347"/>
        <v>80.40311688311688</v>
      </c>
      <c r="U2026" s="679">
        <f t="shared" ca="1" si="347"/>
        <v>11.76969696969697</v>
      </c>
      <c r="V2026" s="679">
        <f t="shared" ca="1" si="347"/>
        <v>102.9460606060606</v>
      </c>
      <c r="W2026" s="679">
        <f t="shared" ca="1" si="339"/>
        <v>1.4203636363636363</v>
      </c>
      <c r="X2026" s="679">
        <f t="shared" ca="1" si="347"/>
        <v>4499.2112121212122</v>
      </c>
      <c r="Y2026" s="679">
        <f t="shared" ca="1" si="347"/>
        <v>587.94580086580083</v>
      </c>
      <c r="Z2026" s="679">
        <f t="shared" ca="1" si="347"/>
        <v>0</v>
      </c>
      <c r="AA2026" t="str">
        <f t="shared" si="340"/>
        <v>HUM_ASR_FY_2022</v>
      </c>
      <c r="AB2026" s="958">
        <f t="shared" si="341"/>
        <v>45032</v>
      </c>
      <c r="AC2026" t="str">
        <f t="shared" si="342"/>
        <v>Unaudited</v>
      </c>
    </row>
    <row r="2027" spans="1:29" x14ac:dyDescent="0.25">
      <c r="A2027" t="s">
        <v>420</v>
      </c>
      <c r="B2027" t="s">
        <v>1385</v>
      </c>
      <c r="C2027" t="s">
        <v>1386</v>
      </c>
      <c r="D2027">
        <v>1900</v>
      </c>
      <c r="E2027" s="958">
        <v>1</v>
      </c>
      <c r="F2027" t="s">
        <v>440</v>
      </c>
      <c r="G2027" s="958">
        <v>274</v>
      </c>
      <c r="H2027" t="s">
        <v>384</v>
      </c>
      <c r="I2027" s="938" t="s">
        <v>488</v>
      </c>
      <c r="J2027" s="938" t="s">
        <v>444</v>
      </c>
      <c r="K2027" s="938" t="s">
        <v>6</v>
      </c>
      <c r="L2027" s="938" t="s">
        <v>46</v>
      </c>
      <c r="M2027" s="963" t="s">
        <v>164</v>
      </c>
      <c r="N2027" s="679">
        <f t="shared" ca="1" si="348"/>
        <v>7669.1294479100497</v>
      </c>
      <c r="O2027" s="679">
        <f t="shared" ca="1" si="347"/>
        <v>2735.2825707953384</v>
      </c>
      <c r="P2027" s="679">
        <f t="shared" ca="1" si="347"/>
        <v>456.42940154803409</v>
      </c>
      <c r="Q2027" s="679">
        <f t="shared" ca="1" si="347"/>
        <v>1671.8690577166794</v>
      </c>
      <c r="R2027" s="679">
        <f t="shared" ca="1" si="347"/>
        <v>880.10082048335244</v>
      </c>
      <c r="S2027" s="679">
        <f t="shared" ca="1" si="347"/>
        <v>260.35367259664031</v>
      </c>
      <c r="T2027" s="679">
        <f t="shared" ca="1" si="347"/>
        <v>1.0259847349600413</v>
      </c>
      <c r="U2027" s="679">
        <f t="shared" ca="1" si="347"/>
        <v>1.080703920824577</v>
      </c>
      <c r="V2027" s="679">
        <f t="shared" ca="1" si="347"/>
        <v>75.19912365525667</v>
      </c>
      <c r="W2027" s="679">
        <f t="shared" ca="1" si="339"/>
        <v>0</v>
      </c>
      <c r="X2027" s="679">
        <f t="shared" ca="1" si="347"/>
        <v>1154.4474286371069</v>
      </c>
      <c r="Y2027" s="679">
        <f t="shared" ca="1" si="347"/>
        <v>433.3406838218574</v>
      </c>
      <c r="Z2027" s="679">
        <f t="shared" ca="1" si="347"/>
        <v>0</v>
      </c>
      <c r="AA2027" t="str">
        <f t="shared" si="340"/>
        <v>HUM_ASR_FY_2022</v>
      </c>
      <c r="AB2027" s="958">
        <f t="shared" si="341"/>
        <v>45032</v>
      </c>
      <c r="AC2027" t="str">
        <f t="shared" si="342"/>
        <v>Unaudited</v>
      </c>
    </row>
    <row r="2028" spans="1:29" x14ac:dyDescent="0.25">
      <c r="A2028" t="s">
        <v>420</v>
      </c>
      <c r="B2028" t="s">
        <v>1385</v>
      </c>
      <c r="C2028" t="s">
        <v>1386</v>
      </c>
      <c r="D2028">
        <v>1900</v>
      </c>
      <c r="E2028" s="958">
        <v>1</v>
      </c>
      <c r="F2028" t="s">
        <v>440</v>
      </c>
      <c r="G2028" s="958">
        <v>274</v>
      </c>
      <c r="H2028" t="s">
        <v>384</v>
      </c>
      <c r="I2028" s="938" t="s">
        <v>488</v>
      </c>
      <c r="J2028" s="938" t="s">
        <v>444</v>
      </c>
      <c r="K2028" s="938" t="s">
        <v>6</v>
      </c>
      <c r="L2028" s="938" t="s">
        <v>165</v>
      </c>
      <c r="M2028" s="963" t="s">
        <v>461</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HUM_ASR_FY_2022</v>
      </c>
      <c r="AB2028" s="958">
        <f t="shared" si="341"/>
        <v>45032</v>
      </c>
      <c r="AC2028" t="str">
        <f t="shared" si="342"/>
        <v>Unaudited</v>
      </c>
    </row>
    <row r="2029" spans="1:29" x14ac:dyDescent="0.25">
      <c r="A2029" t="s">
        <v>420</v>
      </c>
      <c r="B2029" t="s">
        <v>1385</v>
      </c>
      <c r="C2029" t="s">
        <v>1386</v>
      </c>
      <c r="D2029">
        <v>1900</v>
      </c>
      <c r="E2029" s="958">
        <v>1</v>
      </c>
      <c r="F2029" t="s">
        <v>440</v>
      </c>
      <c r="G2029" s="958">
        <v>274</v>
      </c>
      <c r="H2029" t="s">
        <v>384</v>
      </c>
      <c r="I2029" s="938" t="s">
        <v>488</v>
      </c>
      <c r="J2029" s="938" t="s">
        <v>444</v>
      </c>
      <c r="K2029" s="938" t="s">
        <v>434</v>
      </c>
      <c r="L2029" s="938" t="s">
        <v>120</v>
      </c>
      <c r="M2029" s="963" t="s">
        <v>32</v>
      </c>
      <c r="N2029" s="679">
        <f t="shared" ca="1" si="348"/>
        <v>-18990.319999999996</v>
      </c>
      <c r="O2029" s="679">
        <f t="shared" ca="1" si="347"/>
        <v>-9214.5103505496936</v>
      </c>
      <c r="P2029" s="679">
        <f t="shared" ca="1" si="347"/>
        <v>-993.77250870696002</v>
      </c>
      <c r="Q2029" s="679">
        <f t="shared" ca="1" si="347"/>
        <v>-4560.6220644356517</v>
      </c>
      <c r="R2029" s="679">
        <f t="shared" ca="1" si="347"/>
        <v>-1979.6925622741305</v>
      </c>
      <c r="S2029" s="679">
        <f t="shared" ca="1" si="347"/>
        <v>-475.41396979276044</v>
      </c>
      <c r="T2029" s="679">
        <f t="shared" ca="1" si="347"/>
        <v>-42.283013311801369</v>
      </c>
      <c r="U2029" s="679">
        <f t="shared" ca="1" si="347"/>
        <v>-0.98741155044451179</v>
      </c>
      <c r="V2029" s="679">
        <f t="shared" ca="1" si="347"/>
        <v>-224.14396548303867</v>
      </c>
      <c r="W2029" s="679">
        <f t="shared" ca="1" si="339"/>
        <v>-156.49145159413436</v>
      </c>
      <c r="X2029" s="679">
        <f t="shared" ca="1" si="347"/>
        <v>-277.22746524938623</v>
      </c>
      <c r="Y2029" s="679">
        <f t="shared" ca="1" si="347"/>
        <v>-1065.1752370519935</v>
      </c>
      <c r="Z2029" s="679">
        <f t="shared" ca="1" si="347"/>
        <v>0</v>
      </c>
      <c r="AA2029" t="str">
        <f t="shared" si="340"/>
        <v>HUM_ASR_FY_2022</v>
      </c>
      <c r="AB2029" s="958">
        <f t="shared" si="341"/>
        <v>45032</v>
      </c>
      <c r="AC2029" t="str">
        <f t="shared" si="342"/>
        <v>Unaudited</v>
      </c>
    </row>
    <row r="2030" spans="1:29" x14ac:dyDescent="0.25">
      <c r="A2030" t="s">
        <v>420</v>
      </c>
      <c r="B2030" t="s">
        <v>1385</v>
      </c>
      <c r="C2030" t="s">
        <v>1386</v>
      </c>
      <c r="D2030">
        <v>1900</v>
      </c>
      <c r="E2030" s="958">
        <v>1</v>
      </c>
      <c r="F2030" t="s">
        <v>440</v>
      </c>
      <c r="G2030" s="958">
        <v>274</v>
      </c>
      <c r="H2030" t="s">
        <v>384</v>
      </c>
      <c r="I2030" s="938" t="s">
        <v>488</v>
      </c>
      <c r="J2030" s="938" t="s">
        <v>444</v>
      </c>
      <c r="K2030" s="938" t="s">
        <v>434</v>
      </c>
      <c r="L2030" s="938" t="s">
        <v>943</v>
      </c>
      <c r="M2030" s="963" t="s">
        <v>935</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HUM_ASR_FY_2022</v>
      </c>
      <c r="AB2030" s="958">
        <f t="shared" si="341"/>
        <v>45032</v>
      </c>
      <c r="AC2030" t="str">
        <f t="shared" si="342"/>
        <v>Unaudited</v>
      </c>
    </row>
    <row r="2031" spans="1:29" x14ac:dyDescent="0.25">
      <c r="A2031" t="s">
        <v>420</v>
      </c>
      <c r="B2031" t="s">
        <v>1385</v>
      </c>
      <c r="C2031" t="s">
        <v>1386</v>
      </c>
      <c r="D2031">
        <v>1900</v>
      </c>
      <c r="E2031" s="958">
        <v>1</v>
      </c>
      <c r="F2031" t="s">
        <v>440</v>
      </c>
      <c r="G2031" s="958">
        <v>274</v>
      </c>
      <c r="H2031" t="s">
        <v>384</v>
      </c>
      <c r="I2031" s="938" t="s">
        <v>488</v>
      </c>
      <c r="J2031" s="938" t="s">
        <v>444</v>
      </c>
      <c r="K2031" s="938" t="s">
        <v>434</v>
      </c>
      <c r="L2031" s="938" t="s">
        <v>167</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HUM_ASR_FY_2022</v>
      </c>
      <c r="AB2031" s="958">
        <f t="shared" si="341"/>
        <v>45032</v>
      </c>
      <c r="AC2031" t="str">
        <f t="shared" si="342"/>
        <v>Unaudited</v>
      </c>
    </row>
    <row r="2032" spans="1:29" x14ac:dyDescent="0.25">
      <c r="A2032" t="s">
        <v>420</v>
      </c>
      <c r="B2032" t="s">
        <v>1385</v>
      </c>
      <c r="C2032" t="s">
        <v>1386</v>
      </c>
      <c r="D2032">
        <v>1900</v>
      </c>
      <c r="E2032" s="958">
        <v>1</v>
      </c>
      <c r="F2032" t="s">
        <v>440</v>
      </c>
      <c r="G2032" s="958">
        <v>274</v>
      </c>
      <c r="H2032" t="s">
        <v>384</v>
      </c>
      <c r="I2032" s="938" t="s">
        <v>488</v>
      </c>
      <c r="J2032" s="938" t="s">
        <v>444</v>
      </c>
      <c r="K2032" s="938" t="s">
        <v>434</v>
      </c>
      <c r="L2032" s="938" t="s">
        <v>168</v>
      </c>
      <c r="M2032" s="963" t="s">
        <v>329</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HUM_ASR_FY_2022</v>
      </c>
      <c r="AB2032" s="958">
        <f t="shared" si="341"/>
        <v>45032</v>
      </c>
      <c r="AC2032" t="str">
        <f t="shared" si="342"/>
        <v>Unaudited</v>
      </c>
    </row>
    <row r="2033" spans="1:29" x14ac:dyDescent="0.25">
      <c r="A2033" t="s">
        <v>420</v>
      </c>
      <c r="B2033" t="s">
        <v>1385</v>
      </c>
      <c r="C2033" t="s">
        <v>1386</v>
      </c>
      <c r="D2033">
        <v>1900</v>
      </c>
      <c r="E2033" s="958">
        <v>1</v>
      </c>
      <c r="F2033" t="s">
        <v>440</v>
      </c>
      <c r="G2033" s="958">
        <v>274</v>
      </c>
      <c r="H2033" t="s">
        <v>384</v>
      </c>
      <c r="I2033" s="938" t="s">
        <v>488</v>
      </c>
      <c r="J2033" s="938" t="s">
        <v>450</v>
      </c>
      <c r="K2033" s="938" t="s">
        <v>435</v>
      </c>
      <c r="L2033" s="946" t="s">
        <v>121</v>
      </c>
      <c r="M2033" s="961" t="s">
        <v>27</v>
      </c>
      <c r="N2033" s="679">
        <f t="shared" ca="1" si="348"/>
        <v>2123185.5087908637</v>
      </c>
      <c r="O2033" s="679">
        <f t="shared" ca="1" si="347"/>
        <v>14924.603708897308</v>
      </c>
      <c r="P2033" s="679">
        <f t="shared" ca="1" si="347"/>
        <v>2108260.9050819664</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HUM_ASR_FY_2022</v>
      </c>
      <c r="AB2033" s="958">
        <f t="shared" si="341"/>
        <v>45032</v>
      </c>
      <c r="AC2033" t="str">
        <f t="shared" si="342"/>
        <v>Unaudited</v>
      </c>
    </row>
    <row r="2034" spans="1:29" x14ac:dyDescent="0.25">
      <c r="A2034" t="s">
        <v>420</v>
      </c>
      <c r="B2034" t="s">
        <v>1385</v>
      </c>
      <c r="C2034" t="s">
        <v>1386</v>
      </c>
      <c r="D2034">
        <v>1900</v>
      </c>
      <c r="E2034" s="958">
        <v>1</v>
      </c>
      <c r="F2034" t="s">
        <v>440</v>
      </c>
      <c r="G2034" s="958">
        <v>274</v>
      </c>
      <c r="H2034" t="s">
        <v>384</v>
      </c>
      <c r="I2034" s="938" t="s">
        <v>488</v>
      </c>
      <c r="J2034" s="938" t="s">
        <v>450</v>
      </c>
      <c r="K2034" s="938" t="s">
        <v>435</v>
      </c>
      <c r="L2034" s="938" t="s">
        <v>122</v>
      </c>
      <c r="M2034" s="963" t="s">
        <v>97</v>
      </c>
      <c r="N2034" s="679">
        <f t="shared" ca="1" si="348"/>
        <v>87950.332114366203</v>
      </c>
      <c r="O2034" s="679">
        <f t="shared" ca="1" si="347"/>
        <v>0</v>
      </c>
      <c r="P2034" s="679">
        <f t="shared" ca="1" si="347"/>
        <v>87950.332114366203</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HUM_ASR_FY_2022</v>
      </c>
      <c r="AB2034" s="958">
        <f t="shared" si="341"/>
        <v>45032</v>
      </c>
      <c r="AC2034" t="str">
        <f t="shared" si="342"/>
        <v>Unaudited</v>
      </c>
    </row>
    <row r="2035" spans="1:29" x14ac:dyDescent="0.25">
      <c r="A2035" t="s">
        <v>420</v>
      </c>
      <c r="B2035" t="s">
        <v>1385</v>
      </c>
      <c r="C2035" t="s">
        <v>1386</v>
      </c>
      <c r="D2035">
        <v>1900</v>
      </c>
      <c r="E2035" s="958">
        <v>1</v>
      </c>
      <c r="F2035" t="s">
        <v>440</v>
      </c>
      <c r="G2035" s="958">
        <v>274</v>
      </c>
      <c r="H2035" t="s">
        <v>384</v>
      </c>
      <c r="I2035" s="938" t="s">
        <v>488</v>
      </c>
      <c r="J2035" s="938" t="s">
        <v>450</v>
      </c>
      <c r="K2035" s="938" t="s">
        <v>435</v>
      </c>
      <c r="L2035" s="938" t="s">
        <v>123</v>
      </c>
      <c r="M2035" s="963" t="s">
        <v>98</v>
      </c>
      <c r="N2035" s="679">
        <f t="shared" ca="1" si="348"/>
        <v>166622.35809059057</v>
      </c>
      <c r="O2035" s="679">
        <f t="shared" ca="1" si="347"/>
        <v>0</v>
      </c>
      <c r="P2035" s="679">
        <f t="shared" ca="1" si="347"/>
        <v>166622.35809059057</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HUM_ASR_FY_2022</v>
      </c>
      <c r="AB2035" s="958">
        <f t="shared" si="341"/>
        <v>45032</v>
      </c>
      <c r="AC2035" t="str">
        <f t="shared" si="342"/>
        <v>Unaudited</v>
      </c>
    </row>
    <row r="2036" spans="1:29" x14ac:dyDescent="0.25">
      <c r="A2036" t="s">
        <v>420</v>
      </c>
      <c r="B2036" t="s">
        <v>1385</v>
      </c>
      <c r="C2036" t="s">
        <v>1386</v>
      </c>
      <c r="D2036">
        <v>1900</v>
      </c>
      <c r="E2036" s="958">
        <v>1</v>
      </c>
      <c r="F2036" t="s">
        <v>440</v>
      </c>
      <c r="G2036" s="958">
        <v>274</v>
      </c>
      <c r="H2036" t="s">
        <v>384</v>
      </c>
      <c r="I2036" s="938" t="s">
        <v>488</v>
      </c>
      <c r="J2036" s="938" t="s">
        <v>450</v>
      </c>
      <c r="K2036" s="938" t="s">
        <v>435</v>
      </c>
      <c r="L2036" s="938" t="s">
        <v>124</v>
      </c>
      <c r="M2036" s="963" t="s">
        <v>99</v>
      </c>
      <c r="N2036" s="679">
        <f t="shared" ca="1" si="348"/>
        <v>130025.14611154326</v>
      </c>
      <c r="O2036" s="679">
        <f t="shared" ca="1" si="347"/>
        <v>0</v>
      </c>
      <c r="P2036" s="679">
        <f t="shared" ca="1" si="347"/>
        <v>130025.14611154326</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HUM_ASR_FY_2022</v>
      </c>
      <c r="AB2036" s="958">
        <f t="shared" si="341"/>
        <v>45032</v>
      </c>
      <c r="AC2036" t="str">
        <f t="shared" si="342"/>
        <v>Unaudited</v>
      </c>
    </row>
    <row r="2037" spans="1:29" x14ac:dyDescent="0.25">
      <c r="A2037" t="s">
        <v>420</v>
      </c>
      <c r="B2037" t="s">
        <v>1385</v>
      </c>
      <c r="C2037" t="s">
        <v>1386</v>
      </c>
      <c r="D2037">
        <v>1900</v>
      </c>
      <c r="E2037" s="958">
        <v>1</v>
      </c>
      <c r="F2037" t="s">
        <v>440</v>
      </c>
      <c r="G2037" s="958">
        <v>274</v>
      </c>
      <c r="H2037" t="s">
        <v>384</v>
      </c>
      <c r="I2037" s="938" t="s">
        <v>488</v>
      </c>
      <c r="J2037" s="938" t="s">
        <v>450</v>
      </c>
      <c r="K2037" s="938" t="s">
        <v>435</v>
      </c>
      <c r="L2037" s="938" t="s">
        <v>125</v>
      </c>
      <c r="M2037" s="963" t="s">
        <v>100</v>
      </c>
      <c r="N2037" s="679">
        <f t="shared" ca="1" si="348"/>
        <v>258363.29584289889</v>
      </c>
      <c r="O2037" s="679">
        <f t="shared" ca="1" si="347"/>
        <v>4004.7999674662278</v>
      </c>
      <c r="P2037" s="679">
        <f t="shared" ca="1" si="347"/>
        <v>254358.49587543268</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HUM_ASR_FY_2022</v>
      </c>
      <c r="AB2037" s="958">
        <f t="shared" si="341"/>
        <v>45032</v>
      </c>
      <c r="AC2037" t="str">
        <f t="shared" si="342"/>
        <v>Unaudited</v>
      </c>
    </row>
    <row r="2038" spans="1:29" x14ac:dyDescent="0.25">
      <c r="A2038" t="s">
        <v>420</v>
      </c>
      <c r="B2038" t="s">
        <v>1385</v>
      </c>
      <c r="C2038" t="s">
        <v>1386</v>
      </c>
      <c r="D2038">
        <v>1900</v>
      </c>
      <c r="E2038" s="958">
        <v>1</v>
      </c>
      <c r="F2038" t="s">
        <v>440</v>
      </c>
      <c r="G2038" s="958">
        <v>274</v>
      </c>
      <c r="H2038" t="s">
        <v>384</v>
      </c>
      <c r="I2038" s="938" t="s">
        <v>488</v>
      </c>
      <c r="J2038" s="938" t="s">
        <v>450</v>
      </c>
      <c r="K2038" s="938" t="s">
        <v>435</v>
      </c>
      <c r="L2038" s="946" t="s">
        <v>126</v>
      </c>
      <c r="M2038" s="961" t="s">
        <v>28</v>
      </c>
      <c r="N2038" s="679">
        <f t="shared" ca="1" si="348"/>
        <v>4665.5646621863052</v>
      </c>
      <c r="O2038" s="679">
        <f t="shared" ca="1" si="347"/>
        <v>0</v>
      </c>
      <c r="P2038" s="679">
        <f t="shared" ca="1" si="347"/>
        <v>4665.5646621863052</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HUM_ASR_FY_2022</v>
      </c>
      <c r="AB2038" s="958">
        <f t="shared" si="341"/>
        <v>45032</v>
      </c>
      <c r="AC2038" t="str">
        <f t="shared" si="342"/>
        <v>Unaudited</v>
      </c>
    </row>
    <row r="2039" spans="1:29" x14ac:dyDescent="0.25">
      <c r="A2039" t="s">
        <v>420</v>
      </c>
      <c r="B2039" t="s">
        <v>1385</v>
      </c>
      <c r="C2039" t="s">
        <v>1386</v>
      </c>
      <c r="D2039">
        <v>1900</v>
      </c>
      <c r="E2039" s="958">
        <v>1</v>
      </c>
      <c r="F2039" t="s">
        <v>440</v>
      </c>
      <c r="G2039" s="958">
        <v>274</v>
      </c>
      <c r="H2039" t="s">
        <v>384</v>
      </c>
      <c r="I2039" s="963" t="s">
        <v>488</v>
      </c>
      <c r="J2039" s="963" t="s">
        <v>436</v>
      </c>
      <c r="K2039" s="963" t="s">
        <v>436</v>
      </c>
      <c r="L2039" s="954" t="s">
        <v>128</v>
      </c>
      <c r="M2039" s="963" t="s">
        <v>326</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HUM_ASR_FY_2022</v>
      </c>
      <c r="AB2039" s="958">
        <f t="shared" si="341"/>
        <v>45032</v>
      </c>
      <c r="AC2039" t="str">
        <f t="shared" si="342"/>
        <v>Unaudited</v>
      </c>
    </row>
    <row r="2040" spans="1:29" x14ac:dyDescent="0.25">
      <c r="A2040" t="s">
        <v>420</v>
      </c>
      <c r="B2040" t="s">
        <v>1385</v>
      </c>
      <c r="C2040" t="s">
        <v>1386</v>
      </c>
      <c r="D2040">
        <v>1900</v>
      </c>
      <c r="E2040" s="958">
        <v>1</v>
      </c>
      <c r="F2040" t="s">
        <v>440</v>
      </c>
      <c r="G2040" s="958">
        <v>274</v>
      </c>
      <c r="H2040" t="s">
        <v>384</v>
      </c>
      <c r="I2040" s="959" t="s">
        <v>488</v>
      </c>
      <c r="J2040" s="959" t="s">
        <v>436</v>
      </c>
      <c r="K2040" s="959" t="s">
        <v>436</v>
      </c>
      <c r="L2040" s="954" t="s">
        <v>129</v>
      </c>
      <c r="M2040" s="959" t="s">
        <v>325</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HUM_ASR_FY_2022</v>
      </c>
      <c r="AB2040" s="958">
        <f t="shared" si="341"/>
        <v>45032</v>
      </c>
      <c r="AC2040" t="str">
        <f t="shared" si="342"/>
        <v>Unaudited</v>
      </c>
    </row>
    <row r="2041" spans="1:29" ht="30" x14ac:dyDescent="0.25">
      <c r="A2041" t="s">
        <v>420</v>
      </c>
      <c r="B2041" t="s">
        <v>1385</v>
      </c>
      <c r="C2041" t="s">
        <v>1386</v>
      </c>
      <c r="D2041">
        <v>1900</v>
      </c>
      <c r="E2041" s="958">
        <v>1</v>
      </c>
      <c r="F2041" t="s">
        <v>440</v>
      </c>
      <c r="G2041" s="958">
        <v>274</v>
      </c>
      <c r="H2041" t="s">
        <v>384</v>
      </c>
      <c r="I2041" s="959" t="s">
        <v>488</v>
      </c>
      <c r="J2041" s="959" t="s">
        <v>436</v>
      </c>
      <c r="K2041" s="959" t="s">
        <v>436</v>
      </c>
      <c r="L2041" s="938" t="s">
        <v>130</v>
      </c>
      <c r="M2041" s="959" t="s">
        <v>179</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HUM_ASR_FY_2022</v>
      </c>
      <c r="AB2041" s="958">
        <f t="shared" si="341"/>
        <v>45032</v>
      </c>
      <c r="AC2041" t="str">
        <f t="shared" si="342"/>
        <v>Unaudited</v>
      </c>
    </row>
    <row r="2042" spans="1:29" x14ac:dyDescent="0.25">
      <c r="A2042" t="s">
        <v>420</v>
      </c>
      <c r="B2042" t="s">
        <v>1385</v>
      </c>
      <c r="C2042" t="s">
        <v>1386</v>
      </c>
      <c r="D2042">
        <v>1900</v>
      </c>
      <c r="E2042" s="958">
        <v>1</v>
      </c>
      <c r="F2042" t="s">
        <v>440</v>
      </c>
      <c r="G2042" s="958">
        <v>274</v>
      </c>
      <c r="H2042" t="s">
        <v>384</v>
      </c>
      <c r="I2042" s="959" t="s">
        <v>488</v>
      </c>
      <c r="J2042" s="959" t="s">
        <v>436</v>
      </c>
      <c r="K2042" s="959" t="s">
        <v>436</v>
      </c>
      <c r="L2042" s="938" t="s">
        <v>131</v>
      </c>
      <c r="M2042" s="959" t="s">
        <v>494</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HUM_ASR_FY_2022</v>
      </c>
      <c r="AB2042" s="958">
        <f t="shared" si="341"/>
        <v>45032</v>
      </c>
      <c r="AC2042" t="str">
        <f t="shared" si="342"/>
        <v>Unaudited</v>
      </c>
    </row>
    <row r="2043" spans="1:29" x14ac:dyDescent="0.25">
      <c r="A2043" t="s">
        <v>420</v>
      </c>
      <c r="B2043" t="s">
        <v>1385</v>
      </c>
      <c r="C2043" t="s">
        <v>1386</v>
      </c>
      <c r="D2043">
        <v>1900</v>
      </c>
      <c r="E2043" s="958">
        <v>1</v>
      </c>
      <c r="F2043" t="s">
        <v>440</v>
      </c>
      <c r="G2043" s="958">
        <v>274</v>
      </c>
      <c r="H2043" t="s">
        <v>384</v>
      </c>
      <c r="I2043" s="966" t="s">
        <v>488</v>
      </c>
      <c r="J2043" s="966" t="s">
        <v>436</v>
      </c>
      <c r="K2043" s="966" t="s">
        <v>436</v>
      </c>
      <c r="L2043" s="946" t="s">
        <v>132</v>
      </c>
      <c r="M2043" s="966" t="s">
        <v>495</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HUM_ASR_FY_2022</v>
      </c>
      <c r="AB2043" s="958">
        <f t="shared" si="341"/>
        <v>45032</v>
      </c>
      <c r="AC2043" t="str">
        <f t="shared" si="342"/>
        <v>Unaudited</v>
      </c>
    </row>
    <row r="2044" spans="1:29" x14ac:dyDescent="0.25">
      <c r="A2044" t="s">
        <v>420</v>
      </c>
      <c r="B2044" t="s">
        <v>1385</v>
      </c>
      <c r="C2044" t="s">
        <v>1386</v>
      </c>
      <c r="D2044">
        <v>1900</v>
      </c>
      <c r="E2044" s="958">
        <v>1</v>
      </c>
      <c r="F2044" t="s">
        <v>440</v>
      </c>
      <c r="G2044" s="958">
        <v>274</v>
      </c>
      <c r="H2044" t="s">
        <v>384</v>
      </c>
      <c r="I2044" s="938" t="s">
        <v>488</v>
      </c>
      <c r="J2044" s="938" t="s">
        <v>436</v>
      </c>
      <c r="K2044" s="938" t="s">
        <v>436</v>
      </c>
      <c r="L2044" s="938" t="s">
        <v>133</v>
      </c>
      <c r="M2044" s="959" t="s">
        <v>496</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HUM_ASR_FY_2022</v>
      </c>
      <c r="AB2044" s="958">
        <f t="shared" si="341"/>
        <v>45032</v>
      </c>
      <c r="AC2044" t="str">
        <f t="shared" si="342"/>
        <v>Unaudited</v>
      </c>
    </row>
    <row r="2045" spans="1:29" x14ac:dyDescent="0.25">
      <c r="A2045" t="s">
        <v>420</v>
      </c>
      <c r="B2045" t="s">
        <v>1385</v>
      </c>
      <c r="C2045" t="s">
        <v>1386</v>
      </c>
      <c r="D2045">
        <v>1900</v>
      </c>
      <c r="E2045" s="958">
        <v>1</v>
      </c>
      <c r="F2045" t="s">
        <v>440</v>
      </c>
      <c r="G2045" s="958">
        <v>274</v>
      </c>
      <c r="H2045" t="s">
        <v>384</v>
      </c>
      <c r="I2045" s="938" t="s">
        <v>489</v>
      </c>
      <c r="J2045" s="938" t="s">
        <v>26</v>
      </c>
      <c r="K2045" s="938" t="s">
        <v>26</v>
      </c>
      <c r="L2045" s="944" t="s">
        <v>269</v>
      </c>
      <c r="M2045" s="960" t="s">
        <v>26</v>
      </c>
      <c r="N2045" s="679">
        <f t="shared" ca="1" si="348"/>
        <v>1443257.2022869363</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HUM_ASR_FY_2022</v>
      </c>
      <c r="AB2045" s="958">
        <f t="shared" si="341"/>
        <v>45032</v>
      </c>
      <c r="AC2045" t="str">
        <f t="shared" si="342"/>
        <v>Unaudited</v>
      </c>
    </row>
    <row r="2046" spans="1:29" x14ac:dyDescent="0.25">
      <c r="A2046" t="s">
        <v>420</v>
      </c>
      <c r="B2046" t="s">
        <v>1385</v>
      </c>
      <c r="C2046" t="s">
        <v>1386</v>
      </c>
      <c r="D2046">
        <v>1900</v>
      </c>
      <c r="E2046" s="958">
        <v>1</v>
      </c>
      <c r="F2046" t="s">
        <v>441</v>
      </c>
      <c r="G2046" s="958">
        <v>366</v>
      </c>
      <c r="H2046" t="s">
        <v>384</v>
      </c>
      <c r="I2046" s="959" t="s">
        <v>432</v>
      </c>
      <c r="J2046" s="959" t="s">
        <v>432</v>
      </c>
      <c r="K2046" s="959" t="s">
        <v>432</v>
      </c>
      <c r="L2046" s="938"/>
      <c r="M2046" s="959" t="s">
        <v>432</v>
      </c>
      <c r="N2046" s="679">
        <f t="shared" ca="1" si="348"/>
        <v>117579.93655913982</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91964.021505376368</v>
      </c>
      <c r="P2046" s="679">
        <f t="shared" ca="1" si="350"/>
        <v>4484.1612903225841</v>
      </c>
      <c r="Q2046" s="679">
        <f t="shared" ca="1" si="350"/>
        <v>7873.7215053763412</v>
      </c>
      <c r="R2046" s="679">
        <f t="shared" ca="1" si="350"/>
        <v>2583.6451612903229</v>
      </c>
      <c r="S2046" s="679">
        <f t="shared" ca="1" si="350"/>
        <v>3520.175268817206</v>
      </c>
      <c r="T2046" s="679">
        <f t="shared" ca="1" si="350"/>
        <v>537</v>
      </c>
      <c r="U2046" s="679">
        <f t="shared" ca="1" si="349"/>
        <v>24.322580645161288</v>
      </c>
      <c r="V2046" s="679">
        <f t="shared" ca="1" si="349"/>
        <v>202</v>
      </c>
      <c r="W2046" s="679">
        <f t="shared" ca="1" si="349"/>
        <v>10</v>
      </c>
      <c r="X2046" s="679">
        <f t="shared" ca="1" si="349"/>
        <v>5616.8892473118285</v>
      </c>
      <c r="Y2046" s="679">
        <f t="shared" ca="1" si="349"/>
        <v>764</v>
      </c>
      <c r="Z2046" s="679">
        <f t="shared" ca="1" si="349"/>
        <v>0</v>
      </c>
      <c r="AA2046" t="str">
        <f t="shared" si="340"/>
        <v>HUM_ASR_FY_2022</v>
      </c>
      <c r="AB2046" s="958">
        <f t="shared" si="341"/>
        <v>45032</v>
      </c>
      <c r="AC2046" t="str">
        <f t="shared" si="342"/>
        <v>Unaudited</v>
      </c>
    </row>
    <row r="2047" spans="1:29" x14ac:dyDescent="0.25">
      <c r="A2047" t="s">
        <v>420</v>
      </c>
      <c r="B2047" t="s">
        <v>1385</v>
      </c>
      <c r="C2047" t="s">
        <v>1386</v>
      </c>
      <c r="D2047">
        <v>1900</v>
      </c>
      <c r="E2047" s="958">
        <v>1</v>
      </c>
      <c r="F2047" t="s">
        <v>441</v>
      </c>
      <c r="G2047" s="958">
        <v>366</v>
      </c>
      <c r="H2047" t="s">
        <v>384</v>
      </c>
      <c r="I2047" s="938" t="s">
        <v>487</v>
      </c>
      <c r="J2047" s="938" t="s">
        <v>12</v>
      </c>
      <c r="K2047" s="938" t="s">
        <v>12</v>
      </c>
      <c r="L2047" s="938">
        <v>1.1000000000000001</v>
      </c>
      <c r="M2047" s="959" t="s">
        <v>12</v>
      </c>
      <c r="N2047" s="679">
        <f t="shared" ca="1" si="348"/>
        <v>40959636.089999996</v>
      </c>
      <c r="O2047" s="679">
        <f t="shared" ca="1" si="350"/>
        <v>20370817.900000006</v>
      </c>
      <c r="P2047" s="679">
        <f t="shared" ca="1" si="350"/>
        <v>2581912.6099999994</v>
      </c>
      <c r="Q2047" s="679">
        <f t="shared" ca="1" si="350"/>
        <v>9146866.5399999991</v>
      </c>
      <c r="R2047" s="679">
        <f t="shared" ca="1" si="350"/>
        <v>4269788.93</v>
      </c>
      <c r="S2047" s="679">
        <f t="shared" ca="1" si="350"/>
        <v>654695.18000000017</v>
      </c>
      <c r="T2047" s="679">
        <f t="shared" ca="1" si="350"/>
        <v>260413.69000000003</v>
      </c>
      <c r="U2047" s="679">
        <f t="shared" ca="1" si="349"/>
        <v>3579.41</v>
      </c>
      <c r="V2047" s="679">
        <f t="shared" ca="1" si="349"/>
        <v>600929.1</v>
      </c>
      <c r="W2047" s="679">
        <f t="shared" ca="1" si="349"/>
        <v>307660.90000000002</v>
      </c>
      <c r="X2047" s="679">
        <f t="shared" ca="1" si="349"/>
        <v>748663.40999999968</v>
      </c>
      <c r="Y2047" s="679">
        <f t="shared" ca="1" si="349"/>
        <v>2014308.4200000002</v>
      </c>
      <c r="Z2047" s="679">
        <f t="shared" ca="1" si="349"/>
        <v>0</v>
      </c>
      <c r="AA2047" t="str">
        <f t="shared" si="340"/>
        <v>HUM_ASR_FY_2022</v>
      </c>
      <c r="AB2047" s="958">
        <f t="shared" si="341"/>
        <v>45032</v>
      </c>
      <c r="AC2047" t="str">
        <f t="shared" si="342"/>
        <v>Unaudited</v>
      </c>
    </row>
    <row r="2048" spans="1:29" x14ac:dyDescent="0.25">
      <c r="A2048" t="s">
        <v>420</v>
      </c>
      <c r="B2048" t="s">
        <v>1385</v>
      </c>
      <c r="C2048" t="s">
        <v>1386</v>
      </c>
      <c r="D2048">
        <v>1900</v>
      </c>
      <c r="E2048" s="958">
        <v>1</v>
      </c>
      <c r="F2048" t="s">
        <v>441</v>
      </c>
      <c r="G2048" s="958">
        <v>366</v>
      </c>
      <c r="H2048" t="s">
        <v>384</v>
      </c>
      <c r="I2048" s="938" t="s">
        <v>487</v>
      </c>
      <c r="J2048" s="938" t="s">
        <v>12</v>
      </c>
      <c r="K2048" s="938" t="s">
        <v>1328</v>
      </c>
      <c r="L2048" s="938" t="s">
        <v>1319</v>
      </c>
      <c r="M2048" s="959" t="s">
        <v>1328</v>
      </c>
      <c r="N2048" s="679">
        <f t="shared" ca="1" si="348"/>
        <v>67928.238974599502</v>
      </c>
      <c r="O2048" s="679">
        <f t="shared" ca="1" si="350"/>
        <v>53129.421674252655</v>
      </c>
      <c r="P2048" s="679">
        <f t="shared" ca="1" si="350"/>
        <v>2590.5880598640574</v>
      </c>
      <c r="Q2048" s="679">
        <f t="shared" ca="1" si="350"/>
        <v>4548.8035772806534</v>
      </c>
      <c r="R2048" s="679">
        <f t="shared" ca="1" si="350"/>
        <v>1492.6225602564714</v>
      </c>
      <c r="S2048" s="679">
        <f t="shared" ca="1" si="350"/>
        <v>2033.6743996491198</v>
      </c>
      <c r="T2048" s="679">
        <f t="shared" ca="1" si="350"/>
        <v>310.23544829872117</v>
      </c>
      <c r="U2048" s="679">
        <f t="shared" ca="1" si="349"/>
        <v>14.051632607511008</v>
      </c>
      <c r="V2048" s="679">
        <f t="shared" ca="1" si="349"/>
        <v>116.69936788890443</v>
      </c>
      <c r="W2048" s="679">
        <f t="shared" ca="1" si="349"/>
        <v>5.7771964301437846</v>
      </c>
      <c r="X2048" s="679">
        <f t="shared" ca="1" si="349"/>
        <v>3244.9872508082904</v>
      </c>
      <c r="Y2048" s="679">
        <f t="shared" ca="1" si="349"/>
        <v>441.37780726298513</v>
      </c>
      <c r="Z2048" s="679">
        <f t="shared" ca="1" si="349"/>
        <v>0</v>
      </c>
      <c r="AA2048" t="str">
        <f t="shared" si="340"/>
        <v>HUM_ASR_FY_2022</v>
      </c>
      <c r="AB2048" s="958">
        <f t="shared" si="341"/>
        <v>45032</v>
      </c>
      <c r="AC2048" t="str">
        <f t="shared" si="342"/>
        <v>Unaudited</v>
      </c>
    </row>
    <row r="2049" spans="1:29" x14ac:dyDescent="0.25">
      <c r="A2049" t="s">
        <v>420</v>
      </c>
      <c r="B2049" t="s">
        <v>1385</v>
      </c>
      <c r="C2049" t="s">
        <v>1386</v>
      </c>
      <c r="D2049">
        <v>1900</v>
      </c>
      <c r="E2049" s="958">
        <v>1</v>
      </c>
      <c r="F2049" t="s">
        <v>441</v>
      </c>
      <c r="G2049" s="958">
        <v>366</v>
      </c>
      <c r="H2049" t="s">
        <v>384</v>
      </c>
      <c r="I2049" s="959" t="s">
        <v>487</v>
      </c>
      <c r="J2049" s="959" t="s">
        <v>490</v>
      </c>
      <c r="K2049" s="959" t="s">
        <v>491</v>
      </c>
      <c r="L2049" s="938" t="s">
        <v>63</v>
      </c>
      <c r="M2049" s="959" t="s">
        <v>343</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HUM_ASR_FY_2022</v>
      </c>
      <c r="AB2049" s="958">
        <f t="shared" si="341"/>
        <v>45032</v>
      </c>
      <c r="AC2049" t="str">
        <f t="shared" si="342"/>
        <v>Unaudited</v>
      </c>
    </row>
    <row r="2050" spans="1:29" x14ac:dyDescent="0.25">
      <c r="A2050" t="s">
        <v>420</v>
      </c>
      <c r="B2050" t="s">
        <v>1385</v>
      </c>
      <c r="C2050" t="s">
        <v>1386</v>
      </c>
      <c r="D2050">
        <v>1900</v>
      </c>
      <c r="E2050" s="958">
        <v>1</v>
      </c>
      <c r="F2050" t="s">
        <v>441</v>
      </c>
      <c r="G2050" s="958">
        <v>366</v>
      </c>
      <c r="H2050" t="s">
        <v>384</v>
      </c>
      <c r="I2050" s="959" t="s">
        <v>487</v>
      </c>
      <c r="J2050" s="959" t="s">
        <v>490</v>
      </c>
      <c r="K2050" s="959" t="s">
        <v>1019</v>
      </c>
      <c r="L2050" s="954" t="s">
        <v>915</v>
      </c>
      <c r="M2050" s="959" t="s">
        <v>916</v>
      </c>
      <c r="N2050" s="679">
        <f t="shared" ca="1" si="348"/>
        <v>1068214.3399999929</v>
      </c>
      <c r="O2050" s="679">
        <f t="shared" ca="1" si="350"/>
        <v>968048.20999999309</v>
      </c>
      <c r="P2050" s="679">
        <f t="shared" ca="1" si="350"/>
        <v>89644.810000000027</v>
      </c>
      <c r="Q2050" s="679">
        <f t="shared" ca="1" si="350"/>
        <v>3447.94</v>
      </c>
      <c r="R2050" s="679">
        <f t="shared" ca="1" si="350"/>
        <v>3625.44</v>
      </c>
      <c r="S2050" s="679">
        <f t="shared" ca="1" si="350"/>
        <v>0</v>
      </c>
      <c r="T2050" s="679">
        <f t="shared" ca="1" si="350"/>
        <v>0</v>
      </c>
      <c r="U2050" s="679">
        <f t="shared" ca="1" si="349"/>
        <v>0</v>
      </c>
      <c r="V2050" s="679">
        <f t="shared" ca="1" si="349"/>
        <v>3447.94</v>
      </c>
      <c r="W2050" s="679">
        <f t="shared" ca="1" si="349"/>
        <v>0</v>
      </c>
      <c r="X2050" s="679">
        <f t="shared" ca="1" si="349"/>
        <v>0</v>
      </c>
      <c r="Y2050" s="679">
        <f t="shared" ca="1" si="349"/>
        <v>0</v>
      </c>
      <c r="Z2050" s="679">
        <f t="shared" ca="1" si="349"/>
        <v>0</v>
      </c>
      <c r="AA2050" t="str">
        <f t="shared" ref="AA2050:AA2113" si="351">file_name</f>
        <v>HUM_ASR_FY_2022</v>
      </c>
      <c r="AB2050" s="958">
        <f t="shared" ref="AB2050:AB2113" si="352">file_date</f>
        <v>45032</v>
      </c>
      <c r="AC2050" t="str">
        <f t="shared" ref="AC2050:AC2113" si="353">status</f>
        <v>Unaudited</v>
      </c>
    </row>
    <row r="2051" spans="1:29" x14ac:dyDescent="0.25">
      <c r="A2051" t="s">
        <v>420</v>
      </c>
      <c r="B2051" t="s">
        <v>1385</v>
      </c>
      <c r="C2051" t="s">
        <v>1386</v>
      </c>
      <c r="D2051">
        <v>1900</v>
      </c>
      <c r="E2051" s="958">
        <v>1</v>
      </c>
      <c r="F2051" t="s">
        <v>441</v>
      </c>
      <c r="G2051" s="958">
        <v>366</v>
      </c>
      <c r="H2051" t="s">
        <v>384</v>
      </c>
      <c r="I2051" s="938" t="s">
        <v>487</v>
      </c>
      <c r="J2051" s="938" t="s">
        <v>13</v>
      </c>
      <c r="K2051" s="938" t="s">
        <v>492</v>
      </c>
      <c r="L2051" s="938" t="s">
        <v>94</v>
      </c>
      <c r="M2051" s="959" t="s">
        <v>146</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HUM_ASR_FY_2022</v>
      </c>
      <c r="AB2051" s="958">
        <f t="shared" si="352"/>
        <v>45032</v>
      </c>
      <c r="AC2051" t="str">
        <f t="shared" si="353"/>
        <v>Unaudited</v>
      </c>
    </row>
    <row r="2052" spans="1:29" x14ac:dyDescent="0.25">
      <c r="A2052" t="s">
        <v>420</v>
      </c>
      <c r="B2052" t="s">
        <v>1385</v>
      </c>
      <c r="C2052" t="s">
        <v>1386</v>
      </c>
      <c r="D2052">
        <v>1900</v>
      </c>
      <c r="E2052" s="958">
        <v>1</v>
      </c>
      <c r="F2052" t="s">
        <v>441</v>
      </c>
      <c r="G2052" s="958">
        <v>366</v>
      </c>
      <c r="H2052" t="s">
        <v>384</v>
      </c>
      <c r="I2052" s="938" t="s">
        <v>487</v>
      </c>
      <c r="J2052" s="938" t="s">
        <v>13</v>
      </c>
      <c r="K2052" s="938" t="s">
        <v>13</v>
      </c>
      <c r="L2052" s="938" t="s">
        <v>35</v>
      </c>
      <c r="M2052" s="959" t="s">
        <v>13</v>
      </c>
      <c r="N2052" s="679">
        <f t="shared" ca="1" si="348"/>
        <v>11356.187434316604</v>
      </c>
      <c r="O2052" s="679">
        <f t="shared" ca="1" si="350"/>
        <v>8882.1332617685966</v>
      </c>
      <c r="P2052" s="679">
        <f t="shared" ca="1" si="350"/>
        <v>433.09239304613209</v>
      </c>
      <c r="Q2052" s="679">
        <f t="shared" ca="1" si="350"/>
        <v>760.46526165362786</v>
      </c>
      <c r="R2052" s="679">
        <f t="shared" ca="1" si="350"/>
        <v>249.53541883075079</v>
      </c>
      <c r="S2052" s="679">
        <f t="shared" ca="1" si="350"/>
        <v>339.98802282247533</v>
      </c>
      <c r="T2052" s="679">
        <f t="shared" ca="1" si="350"/>
        <v>51.864908509801204</v>
      </c>
      <c r="U2052" s="679">
        <f t="shared" ca="1" si="349"/>
        <v>2.3491404467105248</v>
      </c>
      <c r="V2052" s="679">
        <f t="shared" ca="1" si="349"/>
        <v>19.509704877057437</v>
      </c>
      <c r="W2052" s="679">
        <f t="shared" ca="1" si="349"/>
        <v>0.96582697411175444</v>
      </c>
      <c r="X2052" s="679">
        <f t="shared" ca="1" si="349"/>
        <v>542.49431456520324</v>
      </c>
      <c r="Y2052" s="679">
        <f t="shared" ca="1" si="349"/>
        <v>73.789180822138036</v>
      </c>
      <c r="Z2052" s="679">
        <f t="shared" ca="1" si="349"/>
        <v>0</v>
      </c>
      <c r="AA2052" t="str">
        <f t="shared" si="351"/>
        <v>HUM_ASR_FY_2022</v>
      </c>
      <c r="AB2052" s="958">
        <f t="shared" si="352"/>
        <v>45032</v>
      </c>
      <c r="AC2052" t="str">
        <f t="shared" si="353"/>
        <v>Unaudited</v>
      </c>
    </row>
    <row r="2053" spans="1:29" x14ac:dyDescent="0.25">
      <c r="A2053" t="s">
        <v>420</v>
      </c>
      <c r="B2053" t="s">
        <v>1385</v>
      </c>
      <c r="C2053" t="s">
        <v>1386</v>
      </c>
      <c r="D2053">
        <v>1900</v>
      </c>
      <c r="E2053" s="958">
        <v>1</v>
      </c>
      <c r="F2053" t="s">
        <v>441</v>
      </c>
      <c r="G2053" s="958">
        <v>366</v>
      </c>
      <c r="H2053" t="s">
        <v>384</v>
      </c>
      <c r="I2053" s="938" t="s">
        <v>488</v>
      </c>
      <c r="J2053" s="938" t="s">
        <v>444</v>
      </c>
      <c r="K2053" s="938" t="s">
        <v>0</v>
      </c>
      <c r="L2053" s="938">
        <v>2.1</v>
      </c>
      <c r="M2053" s="959" t="s">
        <v>147</v>
      </c>
      <c r="N2053" s="679">
        <f t="shared" ca="1" si="348"/>
        <v>5721445.9500000002</v>
      </c>
      <c r="O2053" s="679">
        <f t="shared" ca="1" si="350"/>
        <v>3518019.4000000004</v>
      </c>
      <c r="P2053" s="679">
        <f t="shared" ca="1" si="350"/>
        <v>147873.74</v>
      </c>
      <c r="Q2053" s="679">
        <f t="shared" ca="1" si="350"/>
        <v>1175438.6399999997</v>
      </c>
      <c r="R2053" s="679">
        <f t="shared" ca="1" si="350"/>
        <v>406145.24000000011</v>
      </c>
      <c r="S2053" s="679">
        <f t="shared" ca="1" si="350"/>
        <v>15886.09</v>
      </c>
      <c r="T2053" s="679">
        <f t="shared" ca="1" si="350"/>
        <v>0</v>
      </c>
      <c r="U2053" s="679">
        <f t="shared" ca="1" si="349"/>
        <v>0</v>
      </c>
      <c r="V2053" s="679">
        <f t="shared" ca="1" si="349"/>
        <v>22605.989999999998</v>
      </c>
      <c r="W2053" s="679">
        <f t="shared" ca="1" si="349"/>
        <v>35077.050000000003</v>
      </c>
      <c r="X2053" s="679">
        <f t="shared" ca="1" si="349"/>
        <v>30368.89</v>
      </c>
      <c r="Y2053" s="679">
        <f t="shared" ca="1" si="349"/>
        <v>370030.91000000003</v>
      </c>
      <c r="Z2053" s="679">
        <f t="shared" ca="1" si="349"/>
        <v>0</v>
      </c>
      <c r="AA2053" t="str">
        <f t="shared" si="351"/>
        <v>HUM_ASR_FY_2022</v>
      </c>
      <c r="AB2053" s="958">
        <f t="shared" si="352"/>
        <v>45032</v>
      </c>
      <c r="AC2053" t="str">
        <f t="shared" si="353"/>
        <v>Unaudited</v>
      </c>
    </row>
    <row r="2054" spans="1:29" ht="30" x14ac:dyDescent="0.25">
      <c r="A2054" t="s">
        <v>420</v>
      </c>
      <c r="B2054" t="s">
        <v>1385</v>
      </c>
      <c r="C2054" t="s">
        <v>1386</v>
      </c>
      <c r="D2054">
        <v>1900</v>
      </c>
      <c r="E2054" s="958">
        <v>1</v>
      </c>
      <c r="F2054" t="s">
        <v>441</v>
      </c>
      <c r="G2054" s="958">
        <v>366</v>
      </c>
      <c r="H2054" t="s">
        <v>384</v>
      </c>
      <c r="I2054" s="938" t="s">
        <v>488</v>
      </c>
      <c r="J2054" s="938" t="s">
        <v>444</v>
      </c>
      <c r="K2054" s="938" t="s">
        <v>0</v>
      </c>
      <c r="L2054" s="954">
        <v>2.2000000000000002</v>
      </c>
      <c r="M2054" s="959" t="s">
        <v>148</v>
      </c>
      <c r="N2054" s="679">
        <f t="shared" ca="1" si="348"/>
        <v>496477.71862795815</v>
      </c>
      <c r="O2054" s="679">
        <f t="shared" ca="1" si="350"/>
        <v>305275.67000801576</v>
      </c>
      <c r="P2054" s="679">
        <f t="shared" ca="1" si="350"/>
        <v>12831.724309164161</v>
      </c>
      <c r="Q2054" s="679">
        <f t="shared" ca="1" si="350"/>
        <v>101998.53314603971</v>
      </c>
      <c r="R2054" s="679">
        <f t="shared" ca="1" si="350"/>
        <v>35243.199699685108</v>
      </c>
      <c r="S2054" s="679">
        <f t="shared" ca="1" si="350"/>
        <v>1378.5133670830921</v>
      </c>
      <c r="T2054" s="679">
        <f t="shared" ca="1" si="350"/>
        <v>0</v>
      </c>
      <c r="U2054" s="679">
        <f t="shared" ca="1" si="349"/>
        <v>0</v>
      </c>
      <c r="V2054" s="679">
        <f t="shared" ca="1" si="349"/>
        <v>1961.6318043739338</v>
      </c>
      <c r="W2054" s="679">
        <f t="shared" ca="1" si="349"/>
        <v>3043.806393067267</v>
      </c>
      <c r="X2054" s="679">
        <f t="shared" ca="1" si="349"/>
        <v>2635.256429270893</v>
      </c>
      <c r="Y2054" s="679">
        <f t="shared" ca="1" si="349"/>
        <v>32109.383471258232</v>
      </c>
      <c r="Z2054" s="679">
        <f t="shared" ca="1" si="349"/>
        <v>0</v>
      </c>
      <c r="AA2054" t="str">
        <f t="shared" si="351"/>
        <v>HUM_ASR_FY_2022</v>
      </c>
      <c r="AB2054" s="958">
        <f t="shared" si="352"/>
        <v>45032</v>
      </c>
      <c r="AC2054" t="str">
        <f t="shared" si="353"/>
        <v>Unaudited</v>
      </c>
    </row>
    <row r="2055" spans="1:29" x14ac:dyDescent="0.25">
      <c r="A2055" t="s">
        <v>420</v>
      </c>
      <c r="B2055" t="s">
        <v>1385</v>
      </c>
      <c r="C2055" t="s">
        <v>1386</v>
      </c>
      <c r="D2055">
        <v>1900</v>
      </c>
      <c r="E2055" s="958">
        <v>1</v>
      </c>
      <c r="F2055" t="s">
        <v>441</v>
      </c>
      <c r="G2055" s="958">
        <v>366</v>
      </c>
      <c r="H2055" t="s">
        <v>384</v>
      </c>
      <c r="I2055" s="938" t="s">
        <v>488</v>
      </c>
      <c r="J2055" s="938" t="s">
        <v>444</v>
      </c>
      <c r="K2055" s="938" t="s">
        <v>0</v>
      </c>
      <c r="L2055" s="954">
        <v>2.2999999999999998</v>
      </c>
      <c r="M2055" s="959" t="s">
        <v>149</v>
      </c>
      <c r="N2055" s="679">
        <f t="shared" ca="1" si="348"/>
        <v>2959168.5100000072</v>
      </c>
      <c r="O2055" s="679">
        <f t="shared" ca="1" si="350"/>
        <v>2014698.800000007</v>
      </c>
      <c r="P2055" s="679">
        <f t="shared" ca="1" si="350"/>
        <v>175559.78000000012</v>
      </c>
      <c r="Q2055" s="679">
        <f t="shared" ca="1" si="350"/>
        <v>468943.25</v>
      </c>
      <c r="R2055" s="679">
        <f t="shared" ca="1" si="350"/>
        <v>186177.65</v>
      </c>
      <c r="S2055" s="679">
        <f t="shared" ca="1" si="350"/>
        <v>13184.439999999999</v>
      </c>
      <c r="T2055" s="679">
        <f t="shared" ca="1" si="350"/>
        <v>9022.7000000000007</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41.1</v>
      </c>
      <c r="V2055" s="679">
        <f t="shared" ca="1" si="354"/>
        <v>7932.0000000000009</v>
      </c>
      <c r="W2055" s="679">
        <f t="shared" ca="1" si="354"/>
        <v>1912.5099999999998</v>
      </c>
      <c r="X2055" s="679">
        <f t="shared" ca="1" si="354"/>
        <v>7205.5399999999991</v>
      </c>
      <c r="Y2055" s="679">
        <f t="shared" ca="1" si="354"/>
        <v>74490.740000000005</v>
      </c>
      <c r="Z2055" s="679">
        <f t="shared" ca="1" si="354"/>
        <v>0</v>
      </c>
      <c r="AA2055" t="str">
        <f t="shared" si="351"/>
        <v>HUM_ASR_FY_2022</v>
      </c>
      <c r="AB2055" s="958">
        <f t="shared" si="352"/>
        <v>45032</v>
      </c>
      <c r="AC2055" t="str">
        <f t="shared" si="353"/>
        <v>Unaudited</v>
      </c>
    </row>
    <row r="2056" spans="1:29" x14ac:dyDescent="0.25">
      <c r="A2056" t="s">
        <v>420</v>
      </c>
      <c r="B2056" t="s">
        <v>1385</v>
      </c>
      <c r="C2056" t="s">
        <v>1386</v>
      </c>
      <c r="D2056">
        <v>1900</v>
      </c>
      <c r="E2056" s="958">
        <v>1</v>
      </c>
      <c r="F2056" t="s">
        <v>441</v>
      </c>
      <c r="G2056" s="958">
        <v>366</v>
      </c>
      <c r="H2056" t="s">
        <v>384</v>
      </c>
      <c r="I2056" s="938" t="s">
        <v>488</v>
      </c>
      <c r="J2056" s="938" t="s">
        <v>444</v>
      </c>
      <c r="K2056" s="938" t="s">
        <v>0</v>
      </c>
      <c r="L2056" s="938">
        <v>2.4</v>
      </c>
      <c r="M2056" s="959" t="s">
        <v>150</v>
      </c>
      <c r="N2056" s="679">
        <f t="shared" ca="1" si="348"/>
        <v>801666.38999999978</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136420.25</v>
      </c>
      <c r="P2056" s="679">
        <f t="shared" ca="1" si="355"/>
        <v>6686.38</v>
      </c>
      <c r="Q2056" s="679">
        <f t="shared" ca="1" si="355"/>
        <v>319075.37999999971</v>
      </c>
      <c r="R2056" s="679">
        <f t="shared" ca="1" si="355"/>
        <v>27014.609999999997</v>
      </c>
      <c r="S2056" s="679">
        <f t="shared" ca="1" si="355"/>
        <v>124644.56000000001</v>
      </c>
      <c r="T2056" s="679">
        <f t="shared" ca="1" si="355"/>
        <v>743.93</v>
      </c>
      <c r="U2056" s="679">
        <f t="shared" ca="1" si="354"/>
        <v>0</v>
      </c>
      <c r="V2056" s="679">
        <f t="shared" ca="1" si="354"/>
        <v>15125.480000000001</v>
      </c>
      <c r="W2056" s="679">
        <f t="shared" ca="1" si="354"/>
        <v>5899.670000000001</v>
      </c>
      <c r="X2056" s="679">
        <f t="shared" ca="1" si="354"/>
        <v>78902.12</v>
      </c>
      <c r="Y2056" s="679">
        <f t="shared" ca="1" si="354"/>
        <v>87154.010000000009</v>
      </c>
      <c r="Z2056" s="679">
        <f t="shared" ca="1" si="354"/>
        <v>0</v>
      </c>
      <c r="AA2056" t="str">
        <f t="shared" si="351"/>
        <v>HUM_ASR_FY_2022</v>
      </c>
      <c r="AB2056" s="958">
        <f t="shared" si="352"/>
        <v>45032</v>
      </c>
      <c r="AC2056" t="str">
        <f t="shared" si="353"/>
        <v>Unaudited</v>
      </c>
    </row>
    <row r="2057" spans="1:29" ht="30" x14ac:dyDescent="0.25">
      <c r="A2057" t="s">
        <v>420</v>
      </c>
      <c r="B2057" t="s">
        <v>1385</v>
      </c>
      <c r="C2057" t="s">
        <v>1386</v>
      </c>
      <c r="D2057">
        <v>1900</v>
      </c>
      <c r="E2057" s="958">
        <v>1</v>
      </c>
      <c r="F2057" t="s">
        <v>441</v>
      </c>
      <c r="G2057" s="958">
        <v>366</v>
      </c>
      <c r="H2057" t="s">
        <v>384</v>
      </c>
      <c r="I2057" s="959" t="s">
        <v>488</v>
      </c>
      <c r="J2057" s="959" t="s">
        <v>444</v>
      </c>
      <c r="K2057" s="959" t="s">
        <v>0</v>
      </c>
      <c r="L2057" s="938">
        <v>2.5</v>
      </c>
      <c r="M2057" s="959" t="s">
        <v>151</v>
      </c>
      <c r="N2057" s="679">
        <f t="shared" ca="1" si="348"/>
        <v>326345.95303454861</v>
      </c>
      <c r="O2057" s="679">
        <f t="shared" ca="1" si="355"/>
        <v>55534.567813752794</v>
      </c>
      <c r="P2057" s="679">
        <f t="shared" ca="1" si="355"/>
        <v>2721.9215881697942</v>
      </c>
      <c r="Q2057" s="679">
        <f t="shared" ca="1" si="355"/>
        <v>129890.6381443292</v>
      </c>
      <c r="R2057" s="679">
        <f t="shared" ca="1" si="355"/>
        <v>10997.228717929223</v>
      </c>
      <c r="S2057" s="679">
        <f t="shared" ca="1" si="355"/>
        <v>50740.867062883837</v>
      </c>
      <c r="T2057" s="679">
        <f t="shared" ca="1" si="355"/>
        <v>302.84236419215705</v>
      </c>
      <c r="U2057" s="679">
        <f t="shared" ca="1" si="354"/>
        <v>0</v>
      </c>
      <c r="V2057" s="679">
        <f t="shared" ca="1" si="354"/>
        <v>6157.3483025838295</v>
      </c>
      <c r="W2057" s="679">
        <f t="shared" ca="1" si="354"/>
        <v>2401.664149521519</v>
      </c>
      <c r="X2057" s="679">
        <f t="shared" ca="1" si="354"/>
        <v>32119.829232015483</v>
      </c>
      <c r="Y2057" s="679">
        <f t="shared" ca="1" si="354"/>
        <v>35479.045659170755</v>
      </c>
      <c r="Z2057" s="679">
        <f t="shared" ca="1" si="354"/>
        <v>0</v>
      </c>
      <c r="AA2057" t="str">
        <f t="shared" si="351"/>
        <v>HUM_ASR_FY_2022</v>
      </c>
      <c r="AB2057" s="958">
        <f t="shared" si="352"/>
        <v>45032</v>
      </c>
      <c r="AC2057" t="str">
        <f t="shared" si="353"/>
        <v>Unaudited</v>
      </c>
    </row>
    <row r="2058" spans="1:29" x14ac:dyDescent="0.25">
      <c r="A2058" t="s">
        <v>420</v>
      </c>
      <c r="B2058" t="s">
        <v>1385</v>
      </c>
      <c r="C2058" t="s">
        <v>1386</v>
      </c>
      <c r="D2058">
        <v>1900</v>
      </c>
      <c r="E2058" s="958">
        <v>1</v>
      </c>
      <c r="F2058" t="s">
        <v>441</v>
      </c>
      <c r="G2058" s="958">
        <v>366</v>
      </c>
      <c r="H2058" t="s">
        <v>384</v>
      </c>
      <c r="I2058" s="938" t="s">
        <v>488</v>
      </c>
      <c r="J2058" s="938" t="s">
        <v>444</v>
      </c>
      <c r="K2058" s="938" t="s">
        <v>0</v>
      </c>
      <c r="L2058" s="938" t="s">
        <v>96</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HUM_ASR_FY_2022</v>
      </c>
      <c r="AB2058" s="958">
        <f t="shared" si="352"/>
        <v>45032</v>
      </c>
      <c r="AC2058" t="str">
        <f t="shared" si="353"/>
        <v>Unaudited</v>
      </c>
    </row>
    <row r="2059" spans="1:29" x14ac:dyDescent="0.25">
      <c r="A2059" t="s">
        <v>420</v>
      </c>
      <c r="B2059" t="s">
        <v>1385</v>
      </c>
      <c r="C2059" t="s">
        <v>1386</v>
      </c>
      <c r="D2059">
        <v>1900</v>
      </c>
      <c r="E2059" s="958">
        <v>1</v>
      </c>
      <c r="F2059" t="s">
        <v>441</v>
      </c>
      <c r="G2059" s="958">
        <v>366</v>
      </c>
      <c r="H2059" t="s">
        <v>384</v>
      </c>
      <c r="I2059" s="938" t="s">
        <v>488</v>
      </c>
      <c r="J2059" s="938" t="s">
        <v>444</v>
      </c>
      <c r="K2059" s="938" t="s">
        <v>0</v>
      </c>
      <c r="L2059" s="938" t="s">
        <v>152</v>
      </c>
      <c r="M2059" s="959" t="s">
        <v>451</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HUM_ASR_FY_2022</v>
      </c>
      <c r="AB2059" s="958">
        <f t="shared" si="352"/>
        <v>45032</v>
      </c>
      <c r="AC2059" t="str">
        <f t="shared" si="353"/>
        <v>Unaudited</v>
      </c>
    </row>
    <row r="2060" spans="1:29" x14ac:dyDescent="0.25">
      <c r="A2060" t="s">
        <v>420</v>
      </c>
      <c r="B2060" t="s">
        <v>1385</v>
      </c>
      <c r="C2060" t="s">
        <v>1386</v>
      </c>
      <c r="D2060">
        <v>1900</v>
      </c>
      <c r="E2060" s="958">
        <v>1</v>
      </c>
      <c r="F2060" t="s">
        <v>441</v>
      </c>
      <c r="G2060" s="958">
        <v>366</v>
      </c>
      <c r="H2060" t="s">
        <v>384</v>
      </c>
      <c r="I2060" s="938" t="s">
        <v>488</v>
      </c>
      <c r="J2060" s="938" t="s">
        <v>444</v>
      </c>
      <c r="K2060" s="938" t="s">
        <v>0</v>
      </c>
      <c r="L2060" s="938" t="s">
        <v>917</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HUM_ASR_FY_2022</v>
      </c>
      <c r="AB2060" s="958">
        <f t="shared" si="352"/>
        <v>45032</v>
      </c>
      <c r="AC2060" t="str">
        <f t="shared" si="353"/>
        <v>Unaudited</v>
      </c>
    </row>
    <row r="2061" spans="1:29" x14ac:dyDescent="0.25">
      <c r="A2061" t="s">
        <v>420</v>
      </c>
      <c r="B2061" t="s">
        <v>1385</v>
      </c>
      <c r="C2061" t="s">
        <v>1386</v>
      </c>
      <c r="D2061">
        <v>1900</v>
      </c>
      <c r="E2061" s="958">
        <v>1</v>
      </c>
      <c r="F2061" t="s">
        <v>441</v>
      </c>
      <c r="G2061" s="958">
        <v>366</v>
      </c>
      <c r="H2061" t="s">
        <v>384</v>
      </c>
      <c r="I2061" s="959" t="s">
        <v>488</v>
      </c>
      <c r="J2061" s="959" t="s">
        <v>444</v>
      </c>
      <c r="K2061" s="959" t="s">
        <v>53</v>
      </c>
      <c r="L2061" s="938">
        <v>3.1</v>
      </c>
      <c r="M2061" s="959" t="s">
        <v>33</v>
      </c>
      <c r="N2061" s="679">
        <f t="shared" ca="1" si="348"/>
        <v>6101686.9099999815</v>
      </c>
      <c r="O2061" s="679">
        <f t="shared" ca="1" si="355"/>
        <v>3662581.1499999808</v>
      </c>
      <c r="P2061" s="679">
        <f t="shared" ca="1" si="355"/>
        <v>331572.40000000119</v>
      </c>
      <c r="Q2061" s="679">
        <f t="shared" ca="1" si="355"/>
        <v>1239513.4699999988</v>
      </c>
      <c r="R2061" s="679">
        <f t="shared" ca="1" si="355"/>
        <v>400076.71000000089</v>
      </c>
      <c r="S2061" s="679">
        <f t="shared" ca="1" si="355"/>
        <v>68504.680000000008</v>
      </c>
      <c r="T2061" s="679">
        <f t="shared" ca="1" si="355"/>
        <v>25254.230000000003</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298.37</v>
      </c>
      <c r="V2061" s="679">
        <f t="shared" ca="1" si="356"/>
        <v>42112.69999999999</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2120.96</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110004.91999999914</v>
      </c>
      <c r="Y2061" s="679">
        <f t="shared" ca="1" si="358"/>
        <v>219647.32000000021</v>
      </c>
      <c r="Z2061" s="679">
        <f t="shared" ca="1" si="358"/>
        <v>0</v>
      </c>
      <c r="AA2061" t="str">
        <f t="shared" si="351"/>
        <v>HUM_ASR_FY_2022</v>
      </c>
      <c r="AB2061" s="958">
        <f t="shared" si="352"/>
        <v>45032</v>
      </c>
      <c r="AC2061" t="str">
        <f t="shared" si="353"/>
        <v>Unaudited</v>
      </c>
    </row>
    <row r="2062" spans="1:29" x14ac:dyDescent="0.25">
      <c r="A2062" t="s">
        <v>420</v>
      </c>
      <c r="B2062" t="s">
        <v>1385</v>
      </c>
      <c r="C2062" t="s">
        <v>1386</v>
      </c>
      <c r="D2062">
        <v>1900</v>
      </c>
      <c r="E2062" s="958">
        <v>1</v>
      </c>
      <c r="F2062" t="s">
        <v>441</v>
      </c>
      <c r="G2062" s="958">
        <v>366</v>
      </c>
      <c r="H2062" t="s">
        <v>384</v>
      </c>
      <c r="I2062" s="959" t="s">
        <v>488</v>
      </c>
      <c r="J2062" s="959" t="s">
        <v>444</v>
      </c>
      <c r="K2062" s="959" t="s">
        <v>53</v>
      </c>
      <c r="L2062" s="938">
        <v>3.2</v>
      </c>
      <c r="M2062" s="959" t="s">
        <v>34</v>
      </c>
      <c r="N2062" s="679">
        <f t="shared" ca="1" si="348"/>
        <v>302339.55000000005</v>
      </c>
      <c r="O2062" s="679">
        <f t="shared" ca="1" si="355"/>
        <v>168567.06999999998</v>
      </c>
      <c r="P2062" s="679">
        <f t="shared" ca="1" si="355"/>
        <v>15842.390000000001</v>
      </c>
      <c r="Q2062" s="679">
        <f t="shared" ca="1" si="355"/>
        <v>66763.799999999988</v>
      </c>
      <c r="R2062" s="679">
        <f t="shared" ca="1" si="355"/>
        <v>20739</v>
      </c>
      <c r="S2062" s="679">
        <f t="shared" ca="1" si="355"/>
        <v>2860.08</v>
      </c>
      <c r="T2062" s="679">
        <f t="shared" ca="1" si="355"/>
        <v>403.06000000000006</v>
      </c>
      <c r="U2062" s="679">
        <f t="shared" ca="1" si="356"/>
        <v>26.81</v>
      </c>
      <c r="V2062" s="679">
        <f t="shared" ca="1" si="356"/>
        <v>932.96</v>
      </c>
      <c r="W2062" s="679">
        <f t="shared" ca="1" si="357"/>
        <v>0</v>
      </c>
      <c r="X2062" s="679">
        <f t="shared" ca="1" si="358"/>
        <v>3146.71</v>
      </c>
      <c r="Y2062" s="679">
        <f t="shared" ca="1" si="358"/>
        <v>23057.67</v>
      </c>
      <c r="Z2062" s="679">
        <f t="shared" ca="1" si="358"/>
        <v>0</v>
      </c>
      <c r="AA2062" t="str">
        <f t="shared" si="351"/>
        <v>HUM_ASR_FY_2022</v>
      </c>
      <c r="AB2062" s="958">
        <f t="shared" si="352"/>
        <v>45032</v>
      </c>
      <c r="AC2062" t="str">
        <f t="shared" si="353"/>
        <v>Unaudited</v>
      </c>
    </row>
    <row r="2063" spans="1:29" x14ac:dyDescent="0.25">
      <c r="A2063" t="s">
        <v>420</v>
      </c>
      <c r="B2063" t="s">
        <v>1385</v>
      </c>
      <c r="C2063" t="s">
        <v>1386</v>
      </c>
      <c r="D2063">
        <v>1900</v>
      </c>
      <c r="E2063" s="958">
        <v>1</v>
      </c>
      <c r="F2063" t="s">
        <v>441</v>
      </c>
      <c r="G2063" s="958">
        <v>366</v>
      </c>
      <c r="H2063" t="s">
        <v>384</v>
      </c>
      <c r="I2063" s="959" t="s">
        <v>488</v>
      </c>
      <c r="J2063" s="959" t="s">
        <v>444</v>
      </c>
      <c r="K2063" s="959" t="s">
        <v>53</v>
      </c>
      <c r="L2063" s="938">
        <v>3.3</v>
      </c>
      <c r="M2063" s="959" t="s">
        <v>54</v>
      </c>
      <c r="N2063" s="679">
        <f t="shared" ca="1" si="348"/>
        <v>19</v>
      </c>
      <c r="O2063" s="679">
        <f t="shared" ca="1" si="355"/>
        <v>19</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HUM_ASR_FY_2022</v>
      </c>
      <c r="AB2063" s="958">
        <f t="shared" si="352"/>
        <v>45032</v>
      </c>
      <c r="AC2063" t="str">
        <f t="shared" si="353"/>
        <v>Unaudited</v>
      </c>
    </row>
    <row r="2064" spans="1:29" x14ac:dyDescent="0.25">
      <c r="A2064" t="s">
        <v>420</v>
      </c>
      <c r="B2064" t="s">
        <v>1385</v>
      </c>
      <c r="C2064" t="s">
        <v>1386</v>
      </c>
      <c r="D2064">
        <v>1900</v>
      </c>
      <c r="E2064" s="958">
        <v>1</v>
      </c>
      <c r="F2064" t="s">
        <v>441</v>
      </c>
      <c r="G2064" s="958">
        <v>366</v>
      </c>
      <c r="H2064" t="s">
        <v>384</v>
      </c>
      <c r="I2064" s="959" t="s">
        <v>488</v>
      </c>
      <c r="J2064" s="959" t="s">
        <v>444</v>
      </c>
      <c r="K2064" s="959" t="s">
        <v>53</v>
      </c>
      <c r="L2064" s="938" t="s">
        <v>44</v>
      </c>
      <c r="M2064" s="959" t="s">
        <v>153</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HUM_ASR_FY_2022</v>
      </c>
      <c r="AB2064" s="958">
        <f t="shared" si="352"/>
        <v>45032</v>
      </c>
      <c r="AC2064" t="str">
        <f t="shared" si="353"/>
        <v>Unaudited</v>
      </c>
    </row>
    <row r="2065" spans="1:29" x14ac:dyDescent="0.25">
      <c r="A2065" t="s">
        <v>420</v>
      </c>
      <c r="B2065" t="s">
        <v>1385</v>
      </c>
      <c r="C2065" t="s">
        <v>1386</v>
      </c>
      <c r="D2065">
        <v>1900</v>
      </c>
      <c r="E2065" s="958">
        <v>1</v>
      </c>
      <c r="F2065" t="s">
        <v>441</v>
      </c>
      <c r="G2065" s="958">
        <v>366</v>
      </c>
      <c r="H2065" t="s">
        <v>384</v>
      </c>
      <c r="I2065" s="959" t="s">
        <v>488</v>
      </c>
      <c r="J2065" s="959" t="s">
        <v>444</v>
      </c>
      <c r="K2065" s="959" t="s">
        <v>53</v>
      </c>
      <c r="L2065" s="954" t="s">
        <v>41</v>
      </c>
      <c r="M2065" s="959" t="s">
        <v>52</v>
      </c>
      <c r="N2065" s="679">
        <f t="shared" ca="1" si="348"/>
        <v>23173.139999999996</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21531.889999999996</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743.5</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594.25</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177.5</v>
      </c>
      <c r="S2065" s="679">
        <f t="shared" ca="1" si="359"/>
        <v>0</v>
      </c>
      <c r="T2065" s="679">
        <f t="shared" ca="1" si="359"/>
        <v>126</v>
      </c>
      <c r="U2065" s="679">
        <f t="shared" ca="1" si="359"/>
        <v>0</v>
      </c>
      <c r="V2065" s="679">
        <f t="shared" ca="1" si="359"/>
        <v>0</v>
      </c>
      <c r="W2065" s="679">
        <f t="shared" ca="1" si="357"/>
        <v>0</v>
      </c>
      <c r="X2065" s="679">
        <f t="shared" ca="1" si="359"/>
        <v>0</v>
      </c>
      <c r="Y2065" s="679">
        <f t="shared" ca="1" si="359"/>
        <v>0</v>
      </c>
      <c r="Z2065" s="679">
        <f t="shared" ca="1" si="359"/>
        <v>0</v>
      </c>
      <c r="AA2065" t="str">
        <f t="shared" si="351"/>
        <v>HUM_ASR_FY_2022</v>
      </c>
      <c r="AB2065" s="958">
        <f t="shared" si="352"/>
        <v>45032</v>
      </c>
      <c r="AC2065" t="str">
        <f t="shared" si="353"/>
        <v>Unaudited</v>
      </c>
    </row>
    <row r="2066" spans="1:29" x14ac:dyDescent="0.25">
      <c r="A2066" t="s">
        <v>420</v>
      </c>
      <c r="B2066" t="s">
        <v>1385</v>
      </c>
      <c r="C2066" t="s">
        <v>1386</v>
      </c>
      <c r="D2066">
        <v>1900</v>
      </c>
      <c r="E2066" s="958">
        <v>1</v>
      </c>
      <c r="F2066" t="s">
        <v>441</v>
      </c>
      <c r="G2066" s="958">
        <v>366</v>
      </c>
      <c r="H2066" t="s">
        <v>384</v>
      </c>
      <c r="I2066" s="959" t="s">
        <v>488</v>
      </c>
      <c r="J2066" s="959" t="s">
        <v>444</v>
      </c>
      <c r="K2066" s="959" t="s">
        <v>53</v>
      </c>
      <c r="L2066" s="938" t="s">
        <v>42</v>
      </c>
      <c r="M2066" s="959" t="s">
        <v>154</v>
      </c>
      <c r="N2066" s="679">
        <f t="shared" ca="1" si="348"/>
        <v>555710.2011897054</v>
      </c>
      <c r="O2066" s="679">
        <f t="shared" ca="1" si="359"/>
        <v>333569.01751291571</v>
      </c>
      <c r="P2066" s="679">
        <f t="shared" ca="1" si="359"/>
        <v>30197.905567880855</v>
      </c>
      <c r="Q2066" s="679">
        <f t="shared" ca="1" si="359"/>
        <v>112888.49951677567</v>
      </c>
      <c r="R2066" s="679">
        <f t="shared" ca="1" si="359"/>
        <v>36436.925113454672</v>
      </c>
      <c r="S2066" s="679">
        <f t="shared" ca="1" si="359"/>
        <v>6239.0532432671989</v>
      </c>
      <c r="T2066" s="679">
        <f t="shared" ca="1" si="359"/>
        <v>2300.0251309504083</v>
      </c>
      <c r="U2066" s="679">
        <f t="shared" ca="1" si="359"/>
        <v>27.174002071006448</v>
      </c>
      <c r="V2066" s="679">
        <f t="shared" ca="1" si="359"/>
        <v>3835.4077052507723</v>
      </c>
      <c r="W2066" s="679">
        <f t="shared" ca="1" si="357"/>
        <v>193.16610729135584</v>
      </c>
      <c r="X2066" s="679">
        <f t="shared" ca="1" si="359"/>
        <v>10018.681247782537</v>
      </c>
      <c r="Y2066" s="679">
        <f t="shared" ca="1" si="359"/>
        <v>20004.346042065295</v>
      </c>
      <c r="Z2066" s="679">
        <f t="shared" ca="1" si="359"/>
        <v>0</v>
      </c>
      <c r="AA2066" t="str">
        <f t="shared" si="351"/>
        <v>HUM_ASR_FY_2022</v>
      </c>
      <c r="AB2066" s="958">
        <f t="shared" si="352"/>
        <v>45032</v>
      </c>
      <c r="AC2066" t="str">
        <f t="shared" si="353"/>
        <v>Unaudited</v>
      </c>
    </row>
    <row r="2067" spans="1:29" x14ac:dyDescent="0.25">
      <c r="A2067" t="s">
        <v>420</v>
      </c>
      <c r="B2067" t="s">
        <v>1385</v>
      </c>
      <c r="C2067" t="s">
        <v>1386</v>
      </c>
      <c r="D2067">
        <v>1900</v>
      </c>
      <c r="E2067" s="958">
        <v>1</v>
      </c>
      <c r="F2067" t="s">
        <v>441</v>
      </c>
      <c r="G2067" s="958">
        <v>366</v>
      </c>
      <c r="H2067" t="s">
        <v>384</v>
      </c>
      <c r="I2067" s="938" t="s">
        <v>488</v>
      </c>
      <c r="J2067" s="938" t="s">
        <v>444</v>
      </c>
      <c r="K2067" s="938" t="s">
        <v>53</v>
      </c>
      <c r="L2067" s="938" t="s">
        <v>43</v>
      </c>
      <c r="M2067" s="959" t="s">
        <v>462</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HUM_ASR_FY_2022</v>
      </c>
      <c r="AB2067" s="958">
        <f t="shared" si="352"/>
        <v>45032</v>
      </c>
      <c r="AC2067" t="str">
        <f t="shared" si="353"/>
        <v>Unaudited</v>
      </c>
    </row>
    <row r="2068" spans="1:29" x14ac:dyDescent="0.25">
      <c r="A2068" t="s">
        <v>420</v>
      </c>
      <c r="B2068" t="s">
        <v>1385</v>
      </c>
      <c r="C2068" t="s">
        <v>1386</v>
      </c>
      <c r="D2068">
        <v>1900</v>
      </c>
      <c r="E2068" s="958">
        <v>1</v>
      </c>
      <c r="F2068" t="s">
        <v>441</v>
      </c>
      <c r="G2068" s="958">
        <v>366</v>
      </c>
      <c r="H2068" t="s">
        <v>384</v>
      </c>
      <c r="I2068" s="959" t="s">
        <v>488</v>
      </c>
      <c r="J2068" s="959" t="s">
        <v>444</v>
      </c>
      <c r="K2068" s="959" t="s">
        <v>920</v>
      </c>
      <c r="L2068" s="938" t="s">
        <v>921</v>
      </c>
      <c r="M2068" s="959" t="s">
        <v>920</v>
      </c>
      <c r="N2068" s="679">
        <f t="shared" ca="1" si="348"/>
        <v>796072.55000000086</v>
      </c>
      <c r="O2068" s="679">
        <f t="shared" ca="1" si="359"/>
        <v>715974.22000000102</v>
      </c>
      <c r="P2068" s="679">
        <f t="shared" ca="1" si="359"/>
        <v>62085.86</v>
      </c>
      <c r="Q2068" s="679">
        <f t="shared" ca="1" si="359"/>
        <v>4799.8399999999992</v>
      </c>
      <c r="R2068" s="679">
        <f t="shared" ca="1" si="359"/>
        <v>523.57999999999993</v>
      </c>
      <c r="S2068" s="679">
        <f t="shared" ca="1" si="359"/>
        <v>0</v>
      </c>
      <c r="T2068" s="679">
        <f t="shared" ca="1" si="359"/>
        <v>0</v>
      </c>
      <c r="U2068" s="679">
        <f t="shared" ca="1" si="359"/>
        <v>0</v>
      </c>
      <c r="V2068" s="679">
        <f t="shared" ca="1" si="359"/>
        <v>2476.3599999999997</v>
      </c>
      <c r="W2068" s="679">
        <f t="shared" ca="1" si="357"/>
        <v>0</v>
      </c>
      <c r="X2068" s="679">
        <f t="shared" ca="1" si="359"/>
        <v>0</v>
      </c>
      <c r="Y2068" s="679">
        <f t="shared" ca="1" si="359"/>
        <v>10212.69</v>
      </c>
      <c r="Z2068" s="679">
        <f t="shared" ca="1" si="359"/>
        <v>0</v>
      </c>
      <c r="AA2068" t="str">
        <f t="shared" si="351"/>
        <v>HUM_ASR_FY_2022</v>
      </c>
      <c r="AB2068" s="958">
        <f t="shared" si="352"/>
        <v>45032</v>
      </c>
      <c r="AC2068" t="str">
        <f t="shared" si="353"/>
        <v>Unaudited</v>
      </c>
    </row>
    <row r="2069" spans="1:29" x14ac:dyDescent="0.25">
      <c r="A2069" t="s">
        <v>420</v>
      </c>
      <c r="B2069" t="s">
        <v>1385</v>
      </c>
      <c r="C2069" t="s">
        <v>1386</v>
      </c>
      <c r="D2069">
        <v>1900</v>
      </c>
      <c r="E2069" s="958">
        <v>1</v>
      </c>
      <c r="F2069" t="s">
        <v>441</v>
      </c>
      <c r="G2069" s="958">
        <v>366</v>
      </c>
      <c r="H2069" t="s">
        <v>384</v>
      </c>
      <c r="I2069" s="938" t="s">
        <v>488</v>
      </c>
      <c r="J2069" s="938" t="s">
        <v>444</v>
      </c>
      <c r="K2069" s="938" t="s">
        <v>920</v>
      </c>
      <c r="L2069" s="938" t="s">
        <v>922</v>
      </c>
      <c r="M2069" s="938" t="s">
        <v>925</v>
      </c>
      <c r="N2069" s="679">
        <f t="shared" ca="1" si="348"/>
        <v>69079.09066000038</v>
      </c>
      <c r="O2069" s="679">
        <f t="shared" ca="1" si="359"/>
        <v>62128.568625564425</v>
      </c>
      <c r="P2069" s="679">
        <f t="shared" ca="1" si="359"/>
        <v>5387.492322959868</v>
      </c>
      <c r="Q2069" s="679">
        <f t="shared" ca="1" si="359"/>
        <v>416.50548371941193</v>
      </c>
      <c r="R2069" s="679">
        <f t="shared" ca="1" si="359"/>
        <v>45.433585529061318</v>
      </c>
      <c r="S2069" s="679">
        <f t="shared" ca="1" si="359"/>
        <v>0</v>
      </c>
      <c r="T2069" s="679">
        <f t="shared" ca="1" si="359"/>
        <v>0</v>
      </c>
      <c r="U2069" s="679">
        <f t="shared" ca="1" si="359"/>
        <v>0</v>
      </c>
      <c r="V2069" s="679">
        <f t="shared" ca="1" si="359"/>
        <v>214.88581279030194</v>
      </c>
      <c r="W2069" s="679">
        <f t="shared" ca="1" si="357"/>
        <v>0</v>
      </c>
      <c r="X2069" s="679">
        <f t="shared" ca="1" si="359"/>
        <v>0</v>
      </c>
      <c r="Y2069" s="679">
        <f t="shared" ca="1" si="359"/>
        <v>886.20482943731497</v>
      </c>
      <c r="Z2069" s="679">
        <f t="shared" ca="1" si="359"/>
        <v>0</v>
      </c>
      <c r="AA2069" t="str">
        <f t="shared" si="351"/>
        <v>HUM_ASR_FY_2022</v>
      </c>
      <c r="AB2069" s="958">
        <f t="shared" si="352"/>
        <v>45032</v>
      </c>
      <c r="AC2069" t="str">
        <f t="shared" si="353"/>
        <v>Unaudited</v>
      </c>
    </row>
    <row r="2070" spans="1:29" x14ac:dyDescent="0.25">
      <c r="A2070" t="s">
        <v>420</v>
      </c>
      <c r="B2070" t="s">
        <v>1385</v>
      </c>
      <c r="C2070" t="s">
        <v>1386</v>
      </c>
      <c r="D2070">
        <v>1900</v>
      </c>
      <c r="E2070" s="958">
        <v>1</v>
      </c>
      <c r="F2070" t="s">
        <v>441</v>
      </c>
      <c r="G2070" s="958">
        <v>366</v>
      </c>
      <c r="H2070" t="s">
        <v>384</v>
      </c>
      <c r="I2070" s="938" t="s">
        <v>488</v>
      </c>
      <c r="J2070" s="938" t="s">
        <v>444</v>
      </c>
      <c r="K2070" s="938" t="s">
        <v>920</v>
      </c>
      <c r="L2070" s="938" t="s">
        <v>923</v>
      </c>
      <c r="M2070" s="959" t="s">
        <v>926</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HUM_ASR_FY_2022</v>
      </c>
      <c r="AB2070" s="958">
        <f t="shared" si="352"/>
        <v>45032</v>
      </c>
      <c r="AC2070" t="str">
        <f t="shared" si="353"/>
        <v>Unaudited</v>
      </c>
    </row>
    <row r="2071" spans="1:29" x14ac:dyDescent="0.25">
      <c r="A2071" t="s">
        <v>420</v>
      </c>
      <c r="B2071" t="s">
        <v>1385</v>
      </c>
      <c r="C2071" t="s">
        <v>1386</v>
      </c>
      <c r="D2071">
        <v>1900</v>
      </c>
      <c r="E2071" s="958">
        <v>1</v>
      </c>
      <c r="F2071" t="s">
        <v>441</v>
      </c>
      <c r="G2071" s="958">
        <v>366</v>
      </c>
      <c r="H2071" t="s">
        <v>384</v>
      </c>
      <c r="I2071" s="938" t="s">
        <v>488</v>
      </c>
      <c r="J2071" s="938" t="s">
        <v>444</v>
      </c>
      <c r="K2071" s="938" t="s">
        <v>445</v>
      </c>
      <c r="L2071" s="938">
        <v>5.0999999999999996</v>
      </c>
      <c r="M2071" s="959" t="s">
        <v>37</v>
      </c>
      <c r="N2071" s="679">
        <f t="shared" ca="1" si="348"/>
        <v>273.43</v>
      </c>
      <c r="O2071" s="679">
        <f t="shared" ca="1" si="359"/>
        <v>66.47</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131.76000000000002</v>
      </c>
      <c r="Y2071" s="679">
        <f t="shared" ca="1" si="359"/>
        <v>75.2</v>
      </c>
      <c r="Z2071" s="679">
        <f t="shared" ca="1" si="359"/>
        <v>0</v>
      </c>
      <c r="AA2071" t="str">
        <f t="shared" si="351"/>
        <v>HUM_ASR_FY_2022</v>
      </c>
      <c r="AB2071" s="958">
        <f t="shared" si="352"/>
        <v>45032</v>
      </c>
      <c r="AC2071" t="str">
        <f t="shared" si="353"/>
        <v>Unaudited</v>
      </c>
    </row>
    <row r="2072" spans="1:29" ht="30" x14ac:dyDescent="0.25">
      <c r="A2072" t="s">
        <v>420</v>
      </c>
      <c r="B2072" t="s">
        <v>1385</v>
      </c>
      <c r="C2072" t="s">
        <v>1386</v>
      </c>
      <c r="D2072">
        <v>1900</v>
      </c>
      <c r="E2072" s="958">
        <v>1</v>
      </c>
      <c r="F2072" t="s">
        <v>441</v>
      </c>
      <c r="G2072" s="958">
        <v>366</v>
      </c>
      <c r="H2072" t="s">
        <v>384</v>
      </c>
      <c r="I2072" s="938" t="s">
        <v>488</v>
      </c>
      <c r="J2072" s="938" t="s">
        <v>444</v>
      </c>
      <c r="K2072" s="938" t="s">
        <v>445</v>
      </c>
      <c r="L2072" s="938">
        <v>5.2</v>
      </c>
      <c r="M2072" s="959" t="s">
        <v>303</v>
      </c>
      <c r="N2072" s="679">
        <f t="shared" ca="1" si="348"/>
        <v>4006613.49</v>
      </c>
      <c r="O2072" s="679">
        <f t="shared" ca="1" si="359"/>
        <v>1218538.48</v>
      </c>
      <c r="P2072" s="679">
        <f t="shared" ca="1" si="359"/>
        <v>1146355.6600000001</v>
      </c>
      <c r="Q2072" s="679">
        <f t="shared" ca="1" si="359"/>
        <v>207971.59</v>
      </c>
      <c r="R2072" s="679">
        <f t="shared" ca="1" si="359"/>
        <v>922668.7699999999</v>
      </c>
      <c r="S2072" s="679">
        <f t="shared" ca="1" si="359"/>
        <v>82063.250000000015</v>
      </c>
      <c r="T2072" s="679">
        <f t="shared" ca="1" si="359"/>
        <v>86667.64</v>
      </c>
      <c r="U2072" s="679">
        <f t="shared" ca="1" si="359"/>
        <v>4458.72</v>
      </c>
      <c r="V2072" s="679">
        <f t="shared" ca="1" si="359"/>
        <v>38363.020000000004</v>
      </c>
      <c r="W2072" s="679">
        <f t="shared" ca="1" si="357"/>
        <v>161.22</v>
      </c>
      <c r="X2072" s="679">
        <f t="shared" ca="1" si="359"/>
        <v>182331.36</v>
      </c>
      <c r="Y2072" s="679">
        <f t="shared" ca="1" si="359"/>
        <v>117033.78000000001</v>
      </c>
      <c r="Z2072" s="679">
        <f t="shared" ca="1" si="359"/>
        <v>0</v>
      </c>
      <c r="AA2072" t="str">
        <f t="shared" si="351"/>
        <v>HUM_ASR_FY_2022</v>
      </c>
      <c r="AB2072" s="958">
        <f t="shared" si="352"/>
        <v>45032</v>
      </c>
      <c r="AC2072" t="str">
        <f t="shared" si="353"/>
        <v>Unaudited</v>
      </c>
    </row>
    <row r="2073" spans="1:29" ht="30" x14ac:dyDescent="0.25">
      <c r="A2073" t="s">
        <v>420</v>
      </c>
      <c r="B2073" t="s">
        <v>1385</v>
      </c>
      <c r="C2073" t="s">
        <v>1386</v>
      </c>
      <c r="D2073">
        <v>1900</v>
      </c>
      <c r="E2073" s="958">
        <v>1</v>
      </c>
      <c r="F2073" t="s">
        <v>441</v>
      </c>
      <c r="G2073" s="958">
        <v>366</v>
      </c>
      <c r="H2073" t="s">
        <v>384</v>
      </c>
      <c r="I2073" s="938" t="s">
        <v>488</v>
      </c>
      <c r="J2073" s="938" t="s">
        <v>444</v>
      </c>
      <c r="K2073" s="938" t="s">
        <v>445</v>
      </c>
      <c r="L2073" s="944">
        <v>5.3</v>
      </c>
      <c r="M2073" s="960" t="s">
        <v>304</v>
      </c>
      <c r="N2073" s="679">
        <f t="shared" ca="1" si="348"/>
        <v>23.726852231199128</v>
      </c>
      <c r="O2073" s="679">
        <f t="shared" ca="1" si="359"/>
        <v>5.7679254939392379</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11.433456643319305</v>
      </c>
      <c r="Y2073" s="679">
        <f t="shared" ca="1" si="359"/>
        <v>6.5254700939405863</v>
      </c>
      <c r="Z2073" s="679">
        <f t="shared" ca="1" si="359"/>
        <v>0</v>
      </c>
      <c r="AA2073" t="str">
        <f t="shared" si="351"/>
        <v>HUM_ASR_FY_2022</v>
      </c>
      <c r="AB2073" s="958">
        <f t="shared" si="352"/>
        <v>45032</v>
      </c>
      <c r="AC2073" t="str">
        <f t="shared" si="353"/>
        <v>Unaudited</v>
      </c>
    </row>
    <row r="2074" spans="1:29" x14ac:dyDescent="0.25">
      <c r="A2074" t="s">
        <v>420</v>
      </c>
      <c r="B2074" t="s">
        <v>1385</v>
      </c>
      <c r="C2074" t="s">
        <v>1386</v>
      </c>
      <c r="D2074">
        <v>1900</v>
      </c>
      <c r="E2074" s="958">
        <v>1</v>
      </c>
      <c r="F2074" t="s">
        <v>441</v>
      </c>
      <c r="G2074" s="958">
        <v>366</v>
      </c>
      <c r="H2074" t="s">
        <v>384</v>
      </c>
      <c r="I2074" s="938" t="s">
        <v>488</v>
      </c>
      <c r="J2074" s="938" t="s">
        <v>444</v>
      </c>
      <c r="K2074" s="938" t="s">
        <v>445</v>
      </c>
      <c r="L2074" s="938" t="s">
        <v>82</v>
      </c>
      <c r="M2074" s="959" t="s">
        <v>453</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HUM_ASR_FY_2022</v>
      </c>
      <c r="AB2074" s="958">
        <f t="shared" si="352"/>
        <v>45032</v>
      </c>
      <c r="AC2074" t="str">
        <f t="shared" si="353"/>
        <v>Unaudited</v>
      </c>
    </row>
    <row r="2075" spans="1:29" x14ac:dyDescent="0.25">
      <c r="A2075" t="s">
        <v>420</v>
      </c>
      <c r="B2075" t="s">
        <v>1385</v>
      </c>
      <c r="C2075" t="s">
        <v>1386</v>
      </c>
      <c r="D2075">
        <v>1900</v>
      </c>
      <c r="E2075" s="958">
        <v>1</v>
      </c>
      <c r="F2075" t="s">
        <v>441</v>
      </c>
      <c r="G2075" s="958">
        <v>366</v>
      </c>
      <c r="H2075" t="s">
        <v>384</v>
      </c>
      <c r="I2075" s="938" t="s">
        <v>488</v>
      </c>
      <c r="J2075" s="938" t="s">
        <v>444</v>
      </c>
      <c r="K2075" s="938" t="s">
        <v>446</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HUM_ASR_FY_2022</v>
      </c>
      <c r="AB2075" s="958">
        <f t="shared" si="352"/>
        <v>45032</v>
      </c>
      <c r="AC2075" t="str">
        <f t="shared" si="353"/>
        <v>Unaudited</v>
      </c>
    </row>
    <row r="2076" spans="1:29" x14ac:dyDescent="0.25">
      <c r="A2076" t="s">
        <v>420</v>
      </c>
      <c r="B2076" t="s">
        <v>1385</v>
      </c>
      <c r="C2076" t="s">
        <v>1386</v>
      </c>
      <c r="D2076">
        <v>1900</v>
      </c>
      <c r="E2076" s="958">
        <v>1</v>
      </c>
      <c r="F2076" t="s">
        <v>441</v>
      </c>
      <c r="G2076" s="958">
        <v>366</v>
      </c>
      <c r="H2076" t="s">
        <v>384</v>
      </c>
      <c r="I2076" s="938" t="s">
        <v>488</v>
      </c>
      <c r="J2076" s="938" t="s">
        <v>444</v>
      </c>
      <c r="K2076" s="938" t="s">
        <v>446</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HUM_ASR_FY_2022</v>
      </c>
      <c r="AB2076" s="958">
        <f t="shared" si="352"/>
        <v>45032</v>
      </c>
      <c r="AC2076" t="str">
        <f t="shared" si="353"/>
        <v>Unaudited</v>
      </c>
    </row>
    <row r="2077" spans="1:29" x14ac:dyDescent="0.25">
      <c r="A2077" t="s">
        <v>420</v>
      </c>
      <c r="B2077" t="s">
        <v>1385</v>
      </c>
      <c r="C2077" t="s">
        <v>1386</v>
      </c>
      <c r="D2077">
        <v>1900</v>
      </c>
      <c r="E2077" s="958">
        <v>1</v>
      </c>
      <c r="F2077" t="s">
        <v>441</v>
      </c>
      <c r="G2077" s="958">
        <v>366</v>
      </c>
      <c r="H2077" t="s">
        <v>384</v>
      </c>
      <c r="I2077" s="938" t="s">
        <v>488</v>
      </c>
      <c r="J2077" s="938" t="s">
        <v>444</v>
      </c>
      <c r="K2077" s="938" t="s">
        <v>446</v>
      </c>
      <c r="L2077" s="938">
        <v>6.3</v>
      </c>
      <c r="M2077" s="959" t="s">
        <v>184</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HUM_ASR_FY_2022</v>
      </c>
      <c r="AB2077" s="958">
        <f t="shared" si="352"/>
        <v>45032</v>
      </c>
      <c r="AC2077" t="str">
        <f t="shared" si="353"/>
        <v>Unaudited</v>
      </c>
    </row>
    <row r="2078" spans="1:29" x14ac:dyDescent="0.25">
      <c r="A2078" t="s">
        <v>420</v>
      </c>
      <c r="B2078" t="s">
        <v>1385</v>
      </c>
      <c r="C2078" t="s">
        <v>1386</v>
      </c>
      <c r="D2078">
        <v>1900</v>
      </c>
      <c r="E2078" s="958">
        <v>1</v>
      </c>
      <c r="F2078" t="s">
        <v>441</v>
      </c>
      <c r="G2078" s="958">
        <v>366</v>
      </c>
      <c r="H2078" t="s">
        <v>384</v>
      </c>
      <c r="I2078" s="938" t="s">
        <v>488</v>
      </c>
      <c r="J2078" s="938" t="s">
        <v>444</v>
      </c>
      <c r="K2078" s="938" t="s">
        <v>446</v>
      </c>
      <c r="L2078" s="938" t="s">
        <v>87</v>
      </c>
      <c r="M2078" s="959" t="s">
        <v>454</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HUM_ASR_FY_2022</v>
      </c>
      <c r="AB2078" s="958">
        <f t="shared" si="352"/>
        <v>45032</v>
      </c>
      <c r="AC2078" t="str">
        <f t="shared" si="353"/>
        <v>Unaudited</v>
      </c>
    </row>
    <row r="2079" spans="1:29" x14ac:dyDescent="0.25">
      <c r="A2079" t="s">
        <v>420</v>
      </c>
      <c r="B2079" t="s">
        <v>1385</v>
      </c>
      <c r="C2079" t="s">
        <v>1386</v>
      </c>
      <c r="D2079">
        <v>1900</v>
      </c>
      <c r="E2079" s="958">
        <v>1</v>
      </c>
      <c r="F2079" t="s">
        <v>441</v>
      </c>
      <c r="G2079" s="958">
        <v>366</v>
      </c>
      <c r="H2079" t="s">
        <v>384</v>
      </c>
      <c r="I2079" s="938" t="s">
        <v>488</v>
      </c>
      <c r="J2079" s="938" t="s">
        <v>444</v>
      </c>
      <c r="K2079" s="938" t="s">
        <v>447</v>
      </c>
      <c r="L2079" s="938">
        <v>7.1</v>
      </c>
      <c r="M2079" s="959" t="s">
        <v>20</v>
      </c>
      <c r="N2079" s="679">
        <f t="shared" ca="1" si="348"/>
        <v>284508.94999999966</v>
      </c>
      <c r="O2079" s="679">
        <f t="shared" ca="1" si="359"/>
        <v>58517.14</v>
      </c>
      <c r="P2079" s="679">
        <f t="shared" ca="1" si="359"/>
        <v>11018.169999999998</v>
      </c>
      <c r="Q2079" s="679">
        <f t="shared" ca="1" si="359"/>
        <v>42075.079999999994</v>
      </c>
      <c r="R2079" s="679">
        <f t="shared" ca="1" si="359"/>
        <v>29153.409999999996</v>
      </c>
      <c r="S2079" s="679">
        <f t="shared" ca="1" si="359"/>
        <v>15977.319999999991</v>
      </c>
      <c r="T2079" s="679">
        <f t="shared" ca="1" si="359"/>
        <v>192.73</v>
      </c>
      <c r="U2079" s="679">
        <f t="shared" ca="1" si="359"/>
        <v>494.83</v>
      </c>
      <c r="V2079" s="679">
        <f t="shared" ca="1" si="359"/>
        <v>3004.63</v>
      </c>
      <c r="W2079" s="679">
        <f t="shared" ca="1" si="357"/>
        <v>0</v>
      </c>
      <c r="X2079" s="679">
        <f t="shared" ca="1" si="359"/>
        <v>86971.929999999687</v>
      </c>
      <c r="Y2079" s="679">
        <f t="shared" ca="1" si="359"/>
        <v>37103.71</v>
      </c>
      <c r="Z2079" s="679">
        <f t="shared" ca="1" si="359"/>
        <v>0</v>
      </c>
      <c r="AA2079" t="str">
        <f t="shared" si="351"/>
        <v>HUM_ASR_FY_2022</v>
      </c>
      <c r="AB2079" s="958">
        <f t="shared" si="352"/>
        <v>45032</v>
      </c>
      <c r="AC2079" t="str">
        <f t="shared" si="353"/>
        <v>Unaudited</v>
      </c>
    </row>
    <row r="2080" spans="1:29" x14ac:dyDescent="0.25">
      <c r="A2080" t="s">
        <v>420</v>
      </c>
      <c r="B2080" t="s">
        <v>1385</v>
      </c>
      <c r="C2080" t="s">
        <v>1386</v>
      </c>
      <c r="D2080">
        <v>1900</v>
      </c>
      <c r="E2080" s="958">
        <v>1</v>
      </c>
      <c r="F2080" t="s">
        <v>441</v>
      </c>
      <c r="G2080" s="958">
        <v>366</v>
      </c>
      <c r="H2080" t="s">
        <v>384</v>
      </c>
      <c r="I2080" s="938" t="s">
        <v>488</v>
      </c>
      <c r="J2080" s="938" t="s">
        <v>444</v>
      </c>
      <c r="K2080" s="938" t="s">
        <v>447</v>
      </c>
      <c r="L2080" s="938">
        <v>7.2</v>
      </c>
      <c r="M2080" s="959" t="s">
        <v>21</v>
      </c>
      <c r="N2080" s="679">
        <f t="shared" ca="1" si="348"/>
        <v>852043.76</v>
      </c>
      <c r="O2080" s="679">
        <f t="shared" ca="1" si="359"/>
        <v>666513</v>
      </c>
      <c r="P2080" s="679">
        <f t="shared" ca="1" si="359"/>
        <v>32110.54</v>
      </c>
      <c r="Q2080" s="679">
        <f t="shared" ca="1" si="359"/>
        <v>57160.499999999993</v>
      </c>
      <c r="R2080" s="679">
        <f t="shared" ca="1" si="359"/>
        <v>18420.78</v>
      </c>
      <c r="S2080" s="679">
        <f t="shared" ca="1" si="359"/>
        <v>26049.37</v>
      </c>
      <c r="T2080" s="679">
        <f t="shared" ca="1" si="359"/>
        <v>3861.0299999999997</v>
      </c>
      <c r="U2080" s="679">
        <f t="shared" ca="1" si="359"/>
        <v>172.56</v>
      </c>
      <c r="V2080" s="679">
        <f t="shared" ca="1" si="359"/>
        <v>1502.7100000000003</v>
      </c>
      <c r="W2080" s="679">
        <f t="shared" ca="1" si="357"/>
        <v>64.710000000000008</v>
      </c>
      <c r="X2080" s="679">
        <f t="shared" ca="1" si="359"/>
        <v>40594.74</v>
      </c>
      <c r="Y2080" s="679">
        <f t="shared" ca="1" si="359"/>
        <v>5593.82</v>
      </c>
      <c r="Z2080" s="679">
        <f t="shared" ca="1" si="359"/>
        <v>0</v>
      </c>
      <c r="AA2080" t="str">
        <f t="shared" si="351"/>
        <v>HUM_ASR_FY_2022</v>
      </c>
      <c r="AB2080" s="958">
        <f t="shared" si="352"/>
        <v>45032</v>
      </c>
      <c r="AC2080" t="str">
        <f t="shared" si="353"/>
        <v>Unaudited</v>
      </c>
    </row>
    <row r="2081" spans="1:29" x14ac:dyDescent="0.25">
      <c r="A2081" t="s">
        <v>420</v>
      </c>
      <c r="B2081" t="s">
        <v>1385</v>
      </c>
      <c r="C2081" t="s">
        <v>1386</v>
      </c>
      <c r="D2081">
        <v>1900</v>
      </c>
      <c r="E2081" s="958">
        <v>1</v>
      </c>
      <c r="F2081" t="s">
        <v>441</v>
      </c>
      <c r="G2081" s="958">
        <v>366</v>
      </c>
      <c r="H2081" t="s">
        <v>384</v>
      </c>
      <c r="I2081" s="938" t="s">
        <v>488</v>
      </c>
      <c r="J2081" s="938" t="s">
        <v>444</v>
      </c>
      <c r="K2081" s="938" t="s">
        <v>447</v>
      </c>
      <c r="L2081" s="938">
        <v>7.3</v>
      </c>
      <c r="M2081" s="959" t="s">
        <v>155</v>
      </c>
      <c r="N2081" s="679">
        <f t="shared" ca="1" si="348"/>
        <v>24688.226658024396</v>
      </c>
      <c r="O2081" s="679">
        <f t="shared" ca="1" si="359"/>
        <v>5077.8171150656153</v>
      </c>
      <c r="P2081" s="679">
        <f t="shared" ca="1" si="359"/>
        <v>956.10025033182592</v>
      </c>
      <c r="Q2081" s="679">
        <f t="shared" ca="1" si="359"/>
        <v>3651.0595244701799</v>
      </c>
      <c r="R2081" s="679">
        <f t="shared" ca="1" si="359"/>
        <v>2529.783312385483</v>
      </c>
      <c r="S2081" s="679">
        <f t="shared" ca="1" si="359"/>
        <v>1386.4298383154082</v>
      </c>
      <c r="T2081" s="679">
        <f t="shared" ca="1" si="359"/>
        <v>16.724120361770858</v>
      </c>
      <c r="U2081" s="679">
        <f t="shared" ca="1" si="359"/>
        <v>42.938808066284828</v>
      </c>
      <c r="V2081" s="679">
        <f t="shared" ca="1" si="359"/>
        <v>260.72637245155181</v>
      </c>
      <c r="W2081" s="679">
        <f t="shared" ca="1" si="357"/>
        <v>0</v>
      </c>
      <c r="X2081" s="679">
        <f t="shared" ca="1" si="359"/>
        <v>7546.9777689799439</v>
      </c>
      <c r="Y2081" s="679">
        <f t="shared" ca="1" si="359"/>
        <v>3219.669547596332</v>
      </c>
      <c r="Z2081" s="679">
        <f t="shared" ca="1" si="359"/>
        <v>0</v>
      </c>
      <c r="AA2081" t="str">
        <f t="shared" si="351"/>
        <v>HUM_ASR_FY_2022</v>
      </c>
      <c r="AB2081" s="958">
        <f t="shared" si="352"/>
        <v>45032</v>
      </c>
      <c r="AC2081" t="str">
        <f t="shared" si="353"/>
        <v>Unaudited</v>
      </c>
    </row>
    <row r="2082" spans="1:29" x14ac:dyDescent="0.25">
      <c r="A2082" t="s">
        <v>420</v>
      </c>
      <c r="B2082" t="s">
        <v>1385</v>
      </c>
      <c r="C2082" t="s">
        <v>1386</v>
      </c>
      <c r="D2082">
        <v>1900</v>
      </c>
      <c r="E2082" s="958">
        <v>1</v>
      </c>
      <c r="F2082" t="s">
        <v>441</v>
      </c>
      <c r="G2082" s="958">
        <v>366</v>
      </c>
      <c r="H2082" t="s">
        <v>384</v>
      </c>
      <c r="I2082" s="938" t="s">
        <v>488</v>
      </c>
      <c r="J2082" s="938" t="s">
        <v>444</v>
      </c>
      <c r="K2082" s="938" t="s">
        <v>447</v>
      </c>
      <c r="L2082" s="938" t="s">
        <v>91</v>
      </c>
      <c r="M2082" s="959" t="s">
        <v>455</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HUM_ASR_FY_2022</v>
      </c>
      <c r="AB2082" s="958">
        <f t="shared" si="352"/>
        <v>45032</v>
      </c>
      <c r="AC2082" t="str">
        <f t="shared" si="353"/>
        <v>Unaudited</v>
      </c>
    </row>
    <row r="2083" spans="1:29" x14ac:dyDescent="0.25">
      <c r="A2083" t="s">
        <v>420</v>
      </c>
      <c r="B2083" t="s">
        <v>1385</v>
      </c>
      <c r="C2083" t="s">
        <v>1386</v>
      </c>
      <c r="D2083">
        <v>1900</v>
      </c>
      <c r="E2083" s="958">
        <v>1</v>
      </c>
      <c r="F2083" t="s">
        <v>441</v>
      </c>
      <c r="G2083" s="958">
        <v>366</v>
      </c>
      <c r="H2083" t="s">
        <v>384</v>
      </c>
      <c r="I2083" s="938" t="s">
        <v>488</v>
      </c>
      <c r="J2083" s="938" t="s">
        <v>444</v>
      </c>
      <c r="K2083" s="938" t="s">
        <v>448</v>
      </c>
      <c r="L2083" s="946">
        <v>8.1</v>
      </c>
      <c r="M2083" s="961" t="s">
        <v>22</v>
      </c>
      <c r="N2083" s="679">
        <f t="shared" ca="1" si="348"/>
        <v>7381451.6599999992</v>
      </c>
      <c r="O2083" s="679">
        <f t="shared" ca="1" si="359"/>
        <v>2171730.8099999996</v>
      </c>
      <c r="P2083" s="679">
        <f t="shared" ca="1" si="359"/>
        <v>640887.56999999995</v>
      </c>
      <c r="Q2083" s="679">
        <f t="shared" ca="1" si="359"/>
        <v>2341059.7199999997</v>
      </c>
      <c r="R2083" s="679">
        <f t="shared" ca="1" si="359"/>
        <v>1305017.97</v>
      </c>
      <c r="S2083" s="679">
        <f t="shared" ca="1" si="359"/>
        <v>25537.82</v>
      </c>
      <c r="T2083" s="679">
        <f t="shared" ca="1" si="359"/>
        <v>37566.39</v>
      </c>
      <c r="U2083" s="679">
        <f t="shared" ca="1" si="359"/>
        <v>0</v>
      </c>
      <c r="V2083" s="679">
        <f t="shared" ca="1" si="359"/>
        <v>266475.10000000003</v>
      </c>
      <c r="W2083" s="679">
        <f t="shared" ca="1" si="357"/>
        <v>0</v>
      </c>
      <c r="X2083" s="679">
        <f t="shared" ca="1" si="359"/>
        <v>5621.53</v>
      </c>
      <c r="Y2083" s="679">
        <f t="shared" ca="1" si="359"/>
        <v>587554.75</v>
      </c>
      <c r="Z2083" s="679">
        <f t="shared" ca="1" si="359"/>
        <v>0</v>
      </c>
      <c r="AA2083" t="str">
        <f t="shared" si="351"/>
        <v>HUM_ASR_FY_2022</v>
      </c>
      <c r="AB2083" s="958">
        <f t="shared" si="352"/>
        <v>45032</v>
      </c>
      <c r="AC2083" t="str">
        <f t="shared" si="353"/>
        <v>Unaudited</v>
      </c>
    </row>
    <row r="2084" spans="1:29" x14ac:dyDescent="0.25">
      <c r="A2084" t="s">
        <v>420</v>
      </c>
      <c r="B2084" t="s">
        <v>1385</v>
      </c>
      <c r="C2084" t="s">
        <v>1386</v>
      </c>
      <c r="D2084">
        <v>1900</v>
      </c>
      <c r="E2084" s="958">
        <v>1</v>
      </c>
      <c r="F2084" t="s">
        <v>441</v>
      </c>
      <c r="G2084" s="958">
        <v>366</v>
      </c>
      <c r="H2084" t="s">
        <v>384</v>
      </c>
      <c r="I2084" s="938" t="s">
        <v>488</v>
      </c>
      <c r="J2084" s="938" t="s">
        <v>444</v>
      </c>
      <c r="K2084" s="938" t="s">
        <v>448</v>
      </c>
      <c r="L2084" s="948" t="s">
        <v>112</v>
      </c>
      <c r="M2084" s="962" t="s">
        <v>443</v>
      </c>
      <c r="N2084" s="679">
        <f t="shared" ca="1" si="348"/>
        <v>25344</v>
      </c>
      <c r="O2084" s="679">
        <f t="shared" ca="1" si="359"/>
        <v>0</v>
      </c>
      <c r="P2084" s="679">
        <f t="shared" ca="1" si="359"/>
        <v>25344</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HUM_ASR_FY_2022</v>
      </c>
      <c r="AB2084" s="958">
        <f t="shared" si="352"/>
        <v>45032</v>
      </c>
      <c r="AC2084" t="str">
        <f t="shared" si="353"/>
        <v>Unaudited</v>
      </c>
    </row>
    <row r="2085" spans="1:29" x14ac:dyDescent="0.25">
      <c r="A2085" t="s">
        <v>420</v>
      </c>
      <c r="B2085" t="s">
        <v>1385</v>
      </c>
      <c r="C2085" t="s">
        <v>1386</v>
      </c>
      <c r="D2085">
        <v>1900</v>
      </c>
      <c r="E2085" s="958">
        <v>1</v>
      </c>
      <c r="F2085" t="s">
        <v>441</v>
      </c>
      <c r="G2085" s="958">
        <v>366</v>
      </c>
      <c r="H2085" t="s">
        <v>384</v>
      </c>
      <c r="I2085" s="959" t="s">
        <v>488</v>
      </c>
      <c r="J2085" s="959" t="s">
        <v>444</v>
      </c>
      <c r="K2085" s="959" t="s">
        <v>448</v>
      </c>
      <c r="L2085" s="938" t="s">
        <v>114</v>
      </c>
      <c r="M2085" s="959" t="s">
        <v>157</v>
      </c>
      <c r="N2085" s="679">
        <f t="shared" ca="1" si="348"/>
        <v>19.37248934138611</v>
      </c>
      <c r="O2085" s="679">
        <f t="shared" ca="1" si="359"/>
        <v>5.6996691039882554</v>
      </c>
      <c r="P2085" s="679">
        <f t="shared" ca="1" si="359"/>
        <v>1.681998093428122</v>
      </c>
      <c r="Q2085" s="679">
        <f t="shared" ca="1" si="359"/>
        <v>6.1440698337172819</v>
      </c>
      <c r="R2085" s="679">
        <f t="shared" ca="1" si="359"/>
        <v>3.4249965831439639</v>
      </c>
      <c r="S2085" s="679">
        <f t="shared" ca="1" si="359"/>
        <v>6.7023556956036082E-2</v>
      </c>
      <c r="T2085" s="679">
        <f t="shared" ca="1" si="359"/>
        <v>9.8592326196897936E-2</v>
      </c>
      <c r="U2085" s="679">
        <f t="shared" ca="1" si="359"/>
        <v>0</v>
      </c>
      <c r="V2085" s="679">
        <f t="shared" ca="1" si="359"/>
        <v>0.69935918736271985</v>
      </c>
      <c r="W2085" s="679">
        <f t="shared" ca="1" si="357"/>
        <v>0</v>
      </c>
      <c r="X2085" s="679">
        <f t="shared" ca="1" si="359"/>
        <v>1.4753606068766462E-2</v>
      </c>
      <c r="Y2085" s="679">
        <f t="shared" ca="1" si="359"/>
        <v>1.5420270505240674</v>
      </c>
      <c r="Z2085" s="679">
        <f t="shared" ca="1" si="359"/>
        <v>0</v>
      </c>
      <c r="AA2085" t="str">
        <f t="shared" si="351"/>
        <v>HUM_ASR_FY_2022</v>
      </c>
      <c r="AB2085" s="958">
        <f t="shared" si="352"/>
        <v>45032</v>
      </c>
      <c r="AC2085" t="str">
        <f t="shared" si="353"/>
        <v>Unaudited</v>
      </c>
    </row>
    <row r="2086" spans="1:29" x14ac:dyDescent="0.25">
      <c r="A2086" t="s">
        <v>420</v>
      </c>
      <c r="B2086" t="s">
        <v>1385</v>
      </c>
      <c r="C2086" t="s">
        <v>1386</v>
      </c>
      <c r="D2086">
        <v>1900</v>
      </c>
      <c r="E2086" s="958">
        <v>1</v>
      </c>
      <c r="F2086" t="s">
        <v>441</v>
      </c>
      <c r="G2086" s="958">
        <v>366</v>
      </c>
      <c r="H2086" t="s">
        <v>384</v>
      </c>
      <c r="I2086" s="938" t="s">
        <v>488</v>
      </c>
      <c r="J2086" s="938" t="s">
        <v>444</v>
      </c>
      <c r="K2086" s="938" t="s">
        <v>448</v>
      </c>
      <c r="L2086" s="938" t="s">
        <v>115</v>
      </c>
      <c r="M2086" s="963" t="s">
        <v>113</v>
      </c>
      <c r="N2086" s="679">
        <f t="shared" ca="1" si="348"/>
        <v>-40254.770000000004</v>
      </c>
      <c r="O2086" s="679">
        <f t="shared" ca="1" si="359"/>
        <v>-11843.540848774413</v>
      </c>
      <c r="P2086" s="679">
        <f t="shared" ca="1" si="359"/>
        <v>-3495.0823922633267</v>
      </c>
      <c r="Q2086" s="679">
        <f t="shared" ca="1" si="359"/>
        <v>-12766.976595612414</v>
      </c>
      <c r="R2086" s="679">
        <f t="shared" ca="1" si="359"/>
        <v>-7116.9196315263698</v>
      </c>
      <c r="S2086" s="679">
        <f t="shared" ca="1" si="359"/>
        <v>-139.27058223143607</v>
      </c>
      <c r="T2086" s="679">
        <f t="shared" ca="1" si="359"/>
        <v>-204.86842681298552</v>
      </c>
      <c r="U2086" s="679">
        <f t="shared" ca="1" si="359"/>
        <v>0</v>
      </c>
      <c r="V2086" s="679">
        <f t="shared" ca="1" si="359"/>
        <v>-1453.2228016009258</v>
      </c>
      <c r="W2086" s="679">
        <f t="shared" ca="1" si="357"/>
        <v>0</v>
      </c>
      <c r="X2086" s="679">
        <f t="shared" ca="1" si="359"/>
        <v>-30.657031654678619</v>
      </c>
      <c r="Y2086" s="679">
        <f t="shared" ca="1" si="359"/>
        <v>-3204.231689523454</v>
      </c>
      <c r="Z2086" s="679">
        <f t="shared" ca="1" si="359"/>
        <v>0</v>
      </c>
      <c r="AA2086" t="str">
        <f t="shared" si="351"/>
        <v>HUM_ASR_FY_2022</v>
      </c>
      <c r="AB2086" s="958">
        <f t="shared" si="352"/>
        <v>45032</v>
      </c>
      <c r="AC2086" t="str">
        <f t="shared" si="353"/>
        <v>Unaudited</v>
      </c>
    </row>
    <row r="2087" spans="1:29" x14ac:dyDescent="0.25">
      <c r="A2087" t="s">
        <v>420</v>
      </c>
      <c r="B2087" t="s">
        <v>1385</v>
      </c>
      <c r="C2087" t="s">
        <v>1386</v>
      </c>
      <c r="D2087">
        <v>1900</v>
      </c>
      <c r="E2087" s="958">
        <v>1</v>
      </c>
      <c r="F2087" t="s">
        <v>441</v>
      </c>
      <c r="G2087" s="958">
        <v>366</v>
      </c>
      <c r="H2087" t="s">
        <v>384</v>
      </c>
      <c r="I2087" s="938" t="s">
        <v>488</v>
      </c>
      <c r="J2087" s="938" t="s">
        <v>444</v>
      </c>
      <c r="K2087" s="938" t="s">
        <v>448</v>
      </c>
      <c r="L2087" s="938" t="s">
        <v>116</v>
      </c>
      <c r="M2087" s="963" t="s">
        <v>158</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HUM_ASR_FY_2022</v>
      </c>
      <c r="AB2087" s="958">
        <f t="shared" si="352"/>
        <v>45032</v>
      </c>
      <c r="AC2087" t="str">
        <f t="shared" si="353"/>
        <v>Unaudited</v>
      </c>
    </row>
    <row r="2088" spans="1:29" x14ac:dyDescent="0.25">
      <c r="A2088" t="s">
        <v>420</v>
      </c>
      <c r="B2088" t="s">
        <v>1385</v>
      </c>
      <c r="C2088" t="s">
        <v>1386</v>
      </c>
      <c r="D2088">
        <v>1900</v>
      </c>
      <c r="E2088" s="958">
        <v>1</v>
      </c>
      <c r="F2088" t="s">
        <v>441</v>
      </c>
      <c r="G2088" s="958">
        <v>366</v>
      </c>
      <c r="H2088" t="s">
        <v>384</v>
      </c>
      <c r="I2088" s="938" t="s">
        <v>488</v>
      </c>
      <c r="J2088" s="938" t="s">
        <v>444</v>
      </c>
      <c r="K2088" s="938" t="s">
        <v>448</v>
      </c>
      <c r="L2088" s="938" t="s">
        <v>159</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HUM_ASR_FY_2022</v>
      </c>
      <c r="AB2088" s="958">
        <f t="shared" si="352"/>
        <v>45032</v>
      </c>
      <c r="AC2088" t="str">
        <f t="shared" si="353"/>
        <v>Unaudited</v>
      </c>
    </row>
    <row r="2089" spans="1:29" x14ac:dyDescent="0.25">
      <c r="A2089" t="s">
        <v>420</v>
      </c>
      <c r="B2089" t="s">
        <v>1385</v>
      </c>
      <c r="C2089" t="s">
        <v>1386</v>
      </c>
      <c r="D2089">
        <v>1900</v>
      </c>
      <c r="E2089" s="958">
        <v>1</v>
      </c>
      <c r="F2089" t="s">
        <v>441</v>
      </c>
      <c r="G2089" s="958">
        <v>366</v>
      </c>
      <c r="H2089" t="s">
        <v>384</v>
      </c>
      <c r="I2089" s="938" t="s">
        <v>488</v>
      </c>
      <c r="J2089" s="938" t="s">
        <v>444</v>
      </c>
      <c r="K2089" s="938" t="s">
        <v>448</v>
      </c>
      <c r="L2089" s="938" t="s">
        <v>442</v>
      </c>
      <c r="M2089" s="963" t="s">
        <v>456</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HUM_ASR_FY_2022</v>
      </c>
      <c r="AB2089" s="958">
        <f t="shared" si="352"/>
        <v>45032</v>
      </c>
      <c r="AC2089" t="str">
        <f t="shared" si="353"/>
        <v>Unaudited</v>
      </c>
    </row>
    <row r="2090" spans="1:29" ht="30" x14ac:dyDescent="0.25">
      <c r="A2090" t="s">
        <v>420</v>
      </c>
      <c r="B2090" t="s">
        <v>1385</v>
      </c>
      <c r="C2090" t="s">
        <v>1386</v>
      </c>
      <c r="D2090">
        <v>1900</v>
      </c>
      <c r="E2090" s="958">
        <v>1</v>
      </c>
      <c r="F2090" t="s">
        <v>441</v>
      </c>
      <c r="G2090" s="958">
        <v>366</v>
      </c>
      <c r="H2090" t="s">
        <v>384</v>
      </c>
      <c r="I2090" s="938" t="s">
        <v>488</v>
      </c>
      <c r="J2090" s="938" t="s">
        <v>444</v>
      </c>
      <c r="K2090" s="938" t="s">
        <v>449</v>
      </c>
      <c r="L2090" s="938">
        <v>9.1</v>
      </c>
      <c r="M2090" s="963" t="s">
        <v>185</v>
      </c>
      <c r="N2090" s="679">
        <f t="shared" ca="1" si="360"/>
        <v>191336.81</v>
      </c>
      <c r="O2090" s="679">
        <f t="shared" ca="1" si="361"/>
        <v>720.25</v>
      </c>
      <c r="P2090" s="679">
        <f t="shared" ca="1" si="361"/>
        <v>0</v>
      </c>
      <c r="Q2090" s="679">
        <f t="shared" ca="1" si="361"/>
        <v>58885.94</v>
      </c>
      <c r="R2090" s="679">
        <f t="shared" ca="1" si="361"/>
        <v>3386.4399999999996</v>
      </c>
      <c r="S2090" s="679">
        <f t="shared" ca="1" si="361"/>
        <v>9307.3100000000013</v>
      </c>
      <c r="T2090" s="679">
        <f t="shared" ca="1" si="361"/>
        <v>0</v>
      </c>
      <c r="U2090" s="679">
        <f t="shared" ca="1" si="361"/>
        <v>788.82999999999993</v>
      </c>
      <c r="V2090" s="679">
        <f t="shared" ca="1" si="361"/>
        <v>0</v>
      </c>
      <c r="W2090" s="679">
        <f t="shared" ca="1" si="357"/>
        <v>118248.03999999998</v>
      </c>
      <c r="X2090" s="679">
        <f t="shared" ca="1" si="361"/>
        <v>0</v>
      </c>
      <c r="Y2090" s="679">
        <f t="shared" ca="1" si="361"/>
        <v>0</v>
      </c>
      <c r="Z2090" s="679">
        <f t="shared" ca="1" si="361"/>
        <v>0</v>
      </c>
      <c r="AA2090" t="str">
        <f t="shared" si="351"/>
        <v>HUM_ASR_FY_2022</v>
      </c>
      <c r="AB2090" s="958">
        <f t="shared" si="352"/>
        <v>45032</v>
      </c>
      <c r="AC2090" t="str">
        <f t="shared" si="353"/>
        <v>Unaudited</v>
      </c>
    </row>
    <row r="2091" spans="1:29" x14ac:dyDescent="0.25">
      <c r="A2091" t="s">
        <v>420</v>
      </c>
      <c r="B2091" t="s">
        <v>1385</v>
      </c>
      <c r="C2091" t="s">
        <v>1386</v>
      </c>
      <c r="D2091">
        <v>1900</v>
      </c>
      <c r="E2091" s="958">
        <v>1</v>
      </c>
      <c r="F2091" t="s">
        <v>441</v>
      </c>
      <c r="G2091" s="958">
        <v>366</v>
      </c>
      <c r="H2091" t="s">
        <v>384</v>
      </c>
      <c r="I2091" s="938" t="s">
        <v>488</v>
      </c>
      <c r="J2091" s="938" t="s">
        <v>444</v>
      </c>
      <c r="K2091" s="938" t="s">
        <v>449</v>
      </c>
      <c r="L2091" s="938" t="s">
        <v>106</v>
      </c>
      <c r="M2091" s="963" t="s">
        <v>186</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HUM_ASR_FY_2022</v>
      </c>
      <c r="AB2091" s="958">
        <f t="shared" si="352"/>
        <v>45032</v>
      </c>
      <c r="AC2091" t="str">
        <f t="shared" si="353"/>
        <v>Unaudited</v>
      </c>
    </row>
    <row r="2092" spans="1:29" x14ac:dyDescent="0.25">
      <c r="A2092" t="s">
        <v>420</v>
      </c>
      <c r="B2092" t="s">
        <v>1385</v>
      </c>
      <c r="C2092" t="s">
        <v>1386</v>
      </c>
      <c r="D2092">
        <v>1900</v>
      </c>
      <c r="E2092" s="958">
        <v>1</v>
      </c>
      <c r="F2092" t="s">
        <v>441</v>
      </c>
      <c r="G2092" s="958">
        <v>366</v>
      </c>
      <c r="H2092" t="s">
        <v>384</v>
      </c>
      <c r="I2092" s="938" t="s">
        <v>488</v>
      </c>
      <c r="J2092" s="938" t="s">
        <v>444</v>
      </c>
      <c r="K2092" s="938" t="s">
        <v>449</v>
      </c>
      <c r="L2092" s="946" t="s">
        <v>1321</v>
      </c>
      <c r="M2092" s="961" t="s">
        <v>1322</v>
      </c>
      <c r="N2092" s="679">
        <f t="shared" ca="1" si="360"/>
        <v>551373.27</v>
      </c>
      <c r="O2092" s="679">
        <f t="shared" ca="1" si="361"/>
        <v>0</v>
      </c>
      <c r="P2092" s="679">
        <f t="shared" ca="1" si="361"/>
        <v>0</v>
      </c>
      <c r="Q2092" s="679">
        <f t="shared" ca="1" si="361"/>
        <v>115213.37999999999</v>
      </c>
      <c r="R2092" s="679">
        <f t="shared" ca="1" si="361"/>
        <v>43995.299999999996</v>
      </c>
      <c r="S2092" s="679">
        <f t="shared" ca="1" si="361"/>
        <v>392164.59</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HUM_ASR_FY_2022</v>
      </c>
      <c r="AB2092" s="958">
        <f t="shared" si="352"/>
        <v>45032</v>
      </c>
      <c r="AC2092" t="str">
        <f t="shared" si="353"/>
        <v>Unaudited</v>
      </c>
    </row>
    <row r="2093" spans="1:29" x14ac:dyDescent="0.25">
      <c r="A2093" t="s">
        <v>420</v>
      </c>
      <c r="B2093" t="s">
        <v>1385</v>
      </c>
      <c r="C2093" t="s">
        <v>1386</v>
      </c>
      <c r="D2093">
        <v>1900</v>
      </c>
      <c r="E2093" s="958">
        <v>1</v>
      </c>
      <c r="F2093" t="s">
        <v>441</v>
      </c>
      <c r="G2093" s="958">
        <v>366</v>
      </c>
      <c r="H2093" t="s">
        <v>384</v>
      </c>
      <c r="I2093" s="963" t="s">
        <v>488</v>
      </c>
      <c r="J2093" s="963" t="s">
        <v>444</v>
      </c>
      <c r="K2093" s="963" t="s">
        <v>449</v>
      </c>
      <c r="L2093" s="938" t="s">
        <v>107</v>
      </c>
      <c r="M2093" s="963" t="s">
        <v>187</v>
      </c>
      <c r="N2093" s="679">
        <f t="shared" ca="1" si="360"/>
        <v>182051.41999999995</v>
      </c>
      <c r="O2093" s="679">
        <f t="shared" ca="1" si="361"/>
        <v>70365.209999999977</v>
      </c>
      <c r="P2093" s="679">
        <f t="shared" ca="1" si="361"/>
        <v>3551.55</v>
      </c>
      <c r="Q2093" s="679">
        <f t="shared" ca="1" si="361"/>
        <v>71514.179999999993</v>
      </c>
      <c r="R2093" s="679">
        <f t="shared" ca="1" si="361"/>
        <v>23384.18</v>
      </c>
      <c r="S2093" s="679">
        <f t="shared" ca="1" si="361"/>
        <v>1147.0600000000002</v>
      </c>
      <c r="T2093" s="679">
        <f t="shared" ca="1" si="361"/>
        <v>128.12</v>
      </c>
      <c r="U2093" s="679">
        <f t="shared" ca="1" si="361"/>
        <v>0</v>
      </c>
      <c r="V2093" s="679">
        <f t="shared" ca="1" si="361"/>
        <v>52.440000000000005</v>
      </c>
      <c r="W2093" s="679">
        <f t="shared" ca="1" si="357"/>
        <v>11908.679999999998</v>
      </c>
      <c r="X2093" s="679">
        <f t="shared" ca="1" si="361"/>
        <v>0</v>
      </c>
      <c r="Y2093" s="679">
        <f t="shared" ca="1" si="361"/>
        <v>0</v>
      </c>
      <c r="Z2093" s="679">
        <f t="shared" ca="1" si="361"/>
        <v>0</v>
      </c>
      <c r="AA2093" t="str">
        <f t="shared" si="351"/>
        <v>HUM_ASR_FY_2022</v>
      </c>
      <c r="AB2093" s="958">
        <f t="shared" si="352"/>
        <v>45032</v>
      </c>
      <c r="AC2093" t="str">
        <f t="shared" si="353"/>
        <v>Unaudited</v>
      </c>
    </row>
    <row r="2094" spans="1:29" x14ac:dyDescent="0.25">
      <c r="A2094" t="s">
        <v>420</v>
      </c>
      <c r="B2094" t="s">
        <v>1385</v>
      </c>
      <c r="C2094" t="s">
        <v>1386</v>
      </c>
      <c r="D2094">
        <v>1900</v>
      </c>
      <c r="E2094" s="958">
        <v>1</v>
      </c>
      <c r="F2094" t="s">
        <v>441</v>
      </c>
      <c r="G2094" s="958">
        <v>366</v>
      </c>
      <c r="H2094" t="s">
        <v>384</v>
      </c>
      <c r="I2094" s="938" t="s">
        <v>488</v>
      </c>
      <c r="J2094" s="938" t="s">
        <v>444</v>
      </c>
      <c r="K2094" s="938" t="s">
        <v>449</v>
      </c>
      <c r="L2094" s="944" t="s">
        <v>108</v>
      </c>
      <c r="M2094" s="964" t="s">
        <v>160</v>
      </c>
      <c r="N2094" s="679">
        <f t="shared" ca="1" si="360"/>
        <v>690894.30000000016</v>
      </c>
      <c r="O2094" s="679">
        <f t="shared" ca="1" si="361"/>
        <v>453480.14000000054</v>
      </c>
      <c r="P2094" s="679">
        <f t="shared" ca="1" si="361"/>
        <v>51526.280000000006</v>
      </c>
      <c r="Q2094" s="679">
        <f t="shared" ca="1" si="361"/>
        <v>116006.38999999959</v>
      </c>
      <c r="R2094" s="679">
        <f t="shared" ca="1" si="361"/>
        <v>40099.51999999999</v>
      </c>
      <c r="S2094" s="679">
        <f t="shared" ca="1" si="361"/>
        <v>1481.1200000000001</v>
      </c>
      <c r="T2094" s="679">
        <f t="shared" ca="1" si="361"/>
        <v>2672.6400000000003</v>
      </c>
      <c r="U2094" s="679">
        <f t="shared" ca="1" si="361"/>
        <v>4.37</v>
      </c>
      <c r="V2094" s="679">
        <f t="shared" ca="1" si="361"/>
        <v>4229.7700000000004</v>
      </c>
      <c r="W2094" s="679">
        <f t="shared" ca="1" si="357"/>
        <v>3993.8300000000013</v>
      </c>
      <c r="X2094" s="679">
        <f t="shared" ca="1" si="361"/>
        <v>1659.5300000000002</v>
      </c>
      <c r="Y2094" s="679">
        <f t="shared" ca="1" si="361"/>
        <v>15740.710000000001</v>
      </c>
      <c r="Z2094" s="679">
        <f t="shared" ca="1" si="361"/>
        <v>0</v>
      </c>
      <c r="AA2094" t="str">
        <f t="shared" si="351"/>
        <v>HUM_ASR_FY_2022</v>
      </c>
      <c r="AB2094" s="958">
        <f t="shared" si="352"/>
        <v>45032</v>
      </c>
      <c r="AC2094" t="str">
        <f t="shared" si="353"/>
        <v>Unaudited</v>
      </c>
    </row>
    <row r="2095" spans="1:29" x14ac:dyDescent="0.25">
      <c r="A2095" t="s">
        <v>420</v>
      </c>
      <c r="B2095" t="s">
        <v>1385</v>
      </c>
      <c r="C2095" t="s">
        <v>1386</v>
      </c>
      <c r="D2095">
        <v>1900</v>
      </c>
      <c r="E2095" s="958">
        <v>1</v>
      </c>
      <c r="F2095" t="s">
        <v>441</v>
      </c>
      <c r="G2095" s="958">
        <v>366</v>
      </c>
      <c r="H2095" t="s">
        <v>384</v>
      </c>
      <c r="I2095" s="938" t="s">
        <v>488</v>
      </c>
      <c r="J2095" s="938" t="s">
        <v>444</v>
      </c>
      <c r="K2095" s="938" t="s">
        <v>449</v>
      </c>
      <c r="L2095" s="944" t="s">
        <v>109</v>
      </c>
      <c r="M2095" s="964" t="s">
        <v>134</v>
      </c>
      <c r="N2095" s="679">
        <f t="shared" ca="1" si="360"/>
        <v>228453.13431168834</v>
      </c>
      <c r="O2095" s="679">
        <f t="shared" ca="1" si="361"/>
        <v>177295.04535930738</v>
      </c>
      <c r="P2095" s="679">
        <f t="shared" ca="1" si="361"/>
        <v>8902.1584242424233</v>
      </c>
      <c r="Q2095" s="679">
        <f t="shared" ca="1" si="361"/>
        <v>15683.451021645014</v>
      </c>
      <c r="R2095" s="679">
        <f t="shared" ca="1" si="361"/>
        <v>5155.3438961038964</v>
      </c>
      <c r="S2095" s="679">
        <f t="shared" ca="1" si="361"/>
        <v>7017.4084935064939</v>
      </c>
      <c r="T2095" s="679">
        <f t="shared" ca="1" si="361"/>
        <v>1030.0893766233764</v>
      </c>
      <c r="U2095" s="679">
        <f t="shared" ca="1" si="361"/>
        <v>402.19496103896103</v>
      </c>
      <c r="V2095" s="679">
        <f t="shared" ca="1" si="361"/>
        <v>450.50161904761899</v>
      </c>
      <c r="W2095" s="679">
        <f t="shared" ca="1" si="357"/>
        <v>16.181610389610391</v>
      </c>
      <c r="X2095" s="679">
        <f t="shared" ca="1" si="361"/>
        <v>10937.939584415584</v>
      </c>
      <c r="Y2095" s="679">
        <f t="shared" ca="1" si="361"/>
        <v>1562.8199653679656</v>
      </c>
      <c r="Z2095" s="679">
        <f t="shared" ca="1" si="361"/>
        <v>0</v>
      </c>
      <c r="AA2095" t="str">
        <f t="shared" si="351"/>
        <v>HUM_ASR_FY_2022</v>
      </c>
      <c r="AB2095" s="958">
        <f t="shared" si="352"/>
        <v>45032</v>
      </c>
      <c r="AC2095" t="str">
        <f t="shared" si="353"/>
        <v>Unaudited</v>
      </c>
    </row>
    <row r="2096" spans="1:29" x14ac:dyDescent="0.25">
      <c r="A2096" t="s">
        <v>420</v>
      </c>
      <c r="B2096" t="s">
        <v>1385</v>
      </c>
      <c r="C2096" t="s">
        <v>1386</v>
      </c>
      <c r="D2096">
        <v>1900</v>
      </c>
      <c r="E2096" s="958">
        <v>1</v>
      </c>
      <c r="F2096" t="s">
        <v>441</v>
      </c>
      <c r="G2096" s="958">
        <v>366</v>
      </c>
      <c r="H2096" t="s">
        <v>384</v>
      </c>
      <c r="I2096" s="938" t="s">
        <v>488</v>
      </c>
      <c r="J2096" s="938" t="s">
        <v>444</v>
      </c>
      <c r="K2096" s="938" t="s">
        <v>449</v>
      </c>
      <c r="L2096" s="948" t="s">
        <v>110</v>
      </c>
      <c r="M2096" s="965" t="s">
        <v>162</v>
      </c>
      <c r="N2096" s="679">
        <f t="shared" ca="1" si="360"/>
        <v>143006.06412462037</v>
      </c>
      <c r="O2096" s="679">
        <f t="shared" ca="1" si="361"/>
        <v>93864.444937643726</v>
      </c>
      <c r="P2096" s="679">
        <f t="shared" ca="1" si="361"/>
        <v>10665.264573442197</v>
      </c>
      <c r="Q2096" s="679">
        <f t="shared" ca="1" si="361"/>
        <v>24011.802163088712</v>
      </c>
      <c r="R2096" s="679">
        <f t="shared" ca="1" si="361"/>
        <v>8300.0750309946052</v>
      </c>
      <c r="S2096" s="679">
        <f t="shared" ca="1" si="361"/>
        <v>306.5724260516518</v>
      </c>
      <c r="T2096" s="679">
        <f t="shared" ca="1" si="361"/>
        <v>553.2014480681421</v>
      </c>
      <c r="U2096" s="679">
        <f t="shared" ca="1" si="361"/>
        <v>0.90453271972947391</v>
      </c>
      <c r="V2096" s="679">
        <f t="shared" ca="1" si="361"/>
        <v>875.50694781009986</v>
      </c>
      <c r="W2096" s="679">
        <f t="shared" ca="1" si="357"/>
        <v>826.67046042040408</v>
      </c>
      <c r="X2096" s="679">
        <f t="shared" ca="1" si="361"/>
        <v>343.50095752234643</v>
      </c>
      <c r="Y2096" s="679">
        <f t="shared" ca="1" si="361"/>
        <v>3258.1206468587934</v>
      </c>
      <c r="Z2096" s="679">
        <f t="shared" ca="1" si="361"/>
        <v>0</v>
      </c>
      <c r="AA2096" t="str">
        <f t="shared" si="351"/>
        <v>HUM_ASR_FY_2022</v>
      </c>
      <c r="AB2096" s="958">
        <f t="shared" si="352"/>
        <v>45032</v>
      </c>
      <c r="AC2096" t="str">
        <f t="shared" si="353"/>
        <v>Unaudited</v>
      </c>
    </row>
    <row r="2097" spans="1:29" x14ac:dyDescent="0.25">
      <c r="A2097" t="s">
        <v>420</v>
      </c>
      <c r="B2097" t="s">
        <v>1385</v>
      </c>
      <c r="C2097" t="s">
        <v>1386</v>
      </c>
      <c r="D2097">
        <v>1900</v>
      </c>
      <c r="E2097" s="958">
        <v>1</v>
      </c>
      <c r="F2097" t="s">
        <v>441</v>
      </c>
      <c r="G2097" s="958">
        <v>366</v>
      </c>
      <c r="H2097" t="s">
        <v>384</v>
      </c>
      <c r="I2097" s="964" t="s">
        <v>488</v>
      </c>
      <c r="J2097" s="964" t="s">
        <v>444</v>
      </c>
      <c r="K2097" s="964" t="s">
        <v>449</v>
      </c>
      <c r="L2097" s="944" t="s">
        <v>111</v>
      </c>
      <c r="M2097" s="964" t="s">
        <v>463</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HUM_ASR_FY_2022</v>
      </c>
      <c r="AB2097" s="958">
        <f t="shared" si="352"/>
        <v>45032</v>
      </c>
      <c r="AC2097" t="str">
        <f t="shared" si="353"/>
        <v>Unaudited</v>
      </c>
    </row>
    <row r="2098" spans="1:29" x14ac:dyDescent="0.25">
      <c r="A2098" t="s">
        <v>420</v>
      </c>
      <c r="B2098" t="s">
        <v>1385</v>
      </c>
      <c r="C2098" t="s">
        <v>1386</v>
      </c>
      <c r="D2098">
        <v>1900</v>
      </c>
      <c r="E2098" s="958">
        <v>1</v>
      </c>
      <c r="F2098" t="s">
        <v>441</v>
      </c>
      <c r="G2098" s="958">
        <v>366</v>
      </c>
      <c r="H2098" t="s">
        <v>384</v>
      </c>
      <c r="I2098" s="938" t="s">
        <v>488</v>
      </c>
      <c r="J2098" s="938" t="s">
        <v>444</v>
      </c>
      <c r="K2098" s="938" t="s">
        <v>6</v>
      </c>
      <c r="L2098" s="938" t="s">
        <v>117</v>
      </c>
      <c r="M2098" s="963" t="s">
        <v>188</v>
      </c>
      <c r="N2098" s="679">
        <f t="shared" ca="1" si="360"/>
        <v>380795.04999999981</v>
      </c>
      <c r="O2098" s="679">
        <f t="shared" ca="1" si="361"/>
        <v>144058.1699999999</v>
      </c>
      <c r="P2098" s="679">
        <f t="shared" ca="1" si="361"/>
        <v>23268.579999999994</v>
      </c>
      <c r="Q2098" s="679">
        <f t="shared" ca="1" si="361"/>
        <v>76888.129999999976</v>
      </c>
      <c r="R2098" s="679">
        <f t="shared" ca="1" si="361"/>
        <v>35286.829999999994</v>
      </c>
      <c r="S2098" s="679">
        <f t="shared" ca="1" si="361"/>
        <v>7790.7900000000009</v>
      </c>
      <c r="T2098" s="679">
        <f t="shared" ca="1" si="361"/>
        <v>3417.85</v>
      </c>
      <c r="U2098" s="679">
        <f t="shared" ca="1" si="361"/>
        <v>139.87</v>
      </c>
      <c r="V2098" s="679">
        <f t="shared" ca="1" si="361"/>
        <v>3538.39</v>
      </c>
      <c r="W2098" s="679">
        <f t="shared" ca="1" si="357"/>
        <v>0</v>
      </c>
      <c r="X2098" s="679">
        <f t="shared" ca="1" si="361"/>
        <v>53707.830000000016</v>
      </c>
      <c r="Y2098" s="679">
        <f t="shared" ca="1" si="361"/>
        <v>32698.61</v>
      </c>
      <c r="Z2098" s="679">
        <f t="shared" ca="1" si="361"/>
        <v>0</v>
      </c>
      <c r="AA2098" t="str">
        <f t="shared" si="351"/>
        <v>HUM_ASR_FY_2022</v>
      </c>
      <c r="AB2098" s="958">
        <f t="shared" si="352"/>
        <v>45032</v>
      </c>
      <c r="AC2098" t="str">
        <f t="shared" si="353"/>
        <v>Unaudited</v>
      </c>
    </row>
    <row r="2099" spans="1:29" x14ac:dyDescent="0.25">
      <c r="A2099" t="s">
        <v>420</v>
      </c>
      <c r="B2099" t="s">
        <v>1385</v>
      </c>
      <c r="C2099" t="s">
        <v>1386</v>
      </c>
      <c r="D2099">
        <v>1900</v>
      </c>
      <c r="E2099" s="958">
        <v>1</v>
      </c>
      <c r="F2099" t="s">
        <v>441</v>
      </c>
      <c r="G2099" s="958">
        <v>366</v>
      </c>
      <c r="H2099" t="s">
        <v>384</v>
      </c>
      <c r="I2099" s="938" t="s">
        <v>488</v>
      </c>
      <c r="J2099" s="938" t="s">
        <v>444</v>
      </c>
      <c r="K2099" s="938" t="s">
        <v>6</v>
      </c>
      <c r="L2099" s="938" t="s">
        <v>45</v>
      </c>
      <c r="M2099" s="963" t="s">
        <v>163</v>
      </c>
      <c r="N2099" s="679">
        <f t="shared" ca="1" si="360"/>
        <v>57008.775688311682</v>
      </c>
      <c r="O2099" s="679">
        <f t="shared" ca="1" si="361"/>
        <v>37086.92464069264</v>
      </c>
      <c r="P2099" s="679">
        <f t="shared" ca="1" si="361"/>
        <v>3141.5015757575757</v>
      </c>
      <c r="Q2099" s="679">
        <f t="shared" ca="1" si="361"/>
        <v>5875.9389783549777</v>
      </c>
      <c r="R2099" s="679">
        <f t="shared" ca="1" si="361"/>
        <v>2123.4961038961037</v>
      </c>
      <c r="S2099" s="679">
        <f t="shared" ca="1" si="361"/>
        <v>3082.3415064935066</v>
      </c>
      <c r="T2099" s="679">
        <f t="shared" ca="1" si="361"/>
        <v>86.680623376623359</v>
      </c>
      <c r="U2099" s="679">
        <f t="shared" ca="1" si="361"/>
        <v>14.705038961038962</v>
      </c>
      <c r="V2099" s="679">
        <f t="shared" ca="1" si="361"/>
        <v>121.92838095238093</v>
      </c>
      <c r="W2099" s="679">
        <f t="shared" ca="1" si="357"/>
        <v>1.4583896103896103</v>
      </c>
      <c r="X2099" s="679">
        <f t="shared" ca="1" si="361"/>
        <v>4814.400415584415</v>
      </c>
      <c r="Y2099" s="679">
        <f t="shared" ca="1" si="361"/>
        <v>659.4000346320347</v>
      </c>
      <c r="Z2099" s="679">
        <f t="shared" ca="1" si="361"/>
        <v>0</v>
      </c>
      <c r="AA2099" t="str">
        <f t="shared" si="351"/>
        <v>HUM_ASR_FY_2022</v>
      </c>
      <c r="AB2099" s="958">
        <f t="shared" si="352"/>
        <v>45032</v>
      </c>
      <c r="AC2099" t="str">
        <f t="shared" si="353"/>
        <v>Unaudited</v>
      </c>
    </row>
    <row r="2100" spans="1:29" x14ac:dyDescent="0.25">
      <c r="A2100" t="s">
        <v>420</v>
      </c>
      <c r="B2100" t="s">
        <v>1385</v>
      </c>
      <c r="C2100" t="s">
        <v>1386</v>
      </c>
      <c r="D2100">
        <v>1900</v>
      </c>
      <c r="E2100" s="958">
        <v>1</v>
      </c>
      <c r="F2100" t="s">
        <v>441</v>
      </c>
      <c r="G2100" s="958">
        <v>366</v>
      </c>
      <c r="H2100" t="s">
        <v>384</v>
      </c>
      <c r="I2100" s="938" t="s">
        <v>488</v>
      </c>
      <c r="J2100" s="938" t="s">
        <v>444</v>
      </c>
      <c r="K2100" s="938" t="s">
        <v>6</v>
      </c>
      <c r="L2100" s="938" t="s">
        <v>46</v>
      </c>
      <c r="M2100" s="963" t="s">
        <v>164</v>
      </c>
      <c r="N2100" s="679">
        <f t="shared" ca="1" si="360"/>
        <v>28342.147149901488</v>
      </c>
      <c r="O2100" s="679">
        <f t="shared" ca="1" si="361"/>
        <v>10722.087517381124</v>
      </c>
      <c r="P2100" s="679">
        <f t="shared" ca="1" si="361"/>
        <v>1731.8542305874371</v>
      </c>
      <c r="Q2100" s="679">
        <f t="shared" ca="1" si="361"/>
        <v>5722.6970112682775</v>
      </c>
      <c r="R2100" s="679">
        <f t="shared" ca="1" si="361"/>
        <v>2626.3590566987627</v>
      </c>
      <c r="S2100" s="679">
        <f t="shared" ca="1" si="361"/>
        <v>579.8597345054277</v>
      </c>
      <c r="T2100" s="679">
        <f t="shared" ca="1" si="361"/>
        <v>254.38673017490851</v>
      </c>
      <c r="U2100" s="679">
        <f t="shared" ca="1" si="361"/>
        <v>10.410366736271181</v>
      </c>
      <c r="V2100" s="679">
        <f t="shared" ca="1" si="361"/>
        <v>263.35838675880876</v>
      </c>
      <c r="W2100" s="679">
        <f t="shared" ca="1" si="357"/>
        <v>0</v>
      </c>
      <c r="X2100" s="679">
        <f t="shared" ca="1" si="361"/>
        <v>3997.4133617595453</v>
      </c>
      <c r="Y2100" s="679">
        <f t="shared" ca="1" si="361"/>
        <v>2433.7207540309159</v>
      </c>
      <c r="Z2100" s="679">
        <f t="shared" ca="1" si="361"/>
        <v>0</v>
      </c>
      <c r="AA2100" t="str">
        <f t="shared" si="351"/>
        <v>HUM_ASR_FY_2022</v>
      </c>
      <c r="AB2100" s="958">
        <f t="shared" si="352"/>
        <v>45032</v>
      </c>
      <c r="AC2100" t="str">
        <f t="shared" si="353"/>
        <v>Unaudited</v>
      </c>
    </row>
    <row r="2101" spans="1:29" x14ac:dyDescent="0.25">
      <c r="A2101" t="s">
        <v>420</v>
      </c>
      <c r="B2101" t="s">
        <v>1385</v>
      </c>
      <c r="C2101" t="s">
        <v>1386</v>
      </c>
      <c r="D2101">
        <v>1900</v>
      </c>
      <c r="E2101" s="958">
        <v>1</v>
      </c>
      <c r="F2101" t="s">
        <v>441</v>
      </c>
      <c r="G2101" s="958">
        <v>366</v>
      </c>
      <c r="H2101" t="s">
        <v>384</v>
      </c>
      <c r="I2101" s="938" t="s">
        <v>488</v>
      </c>
      <c r="J2101" s="938" t="s">
        <v>444</v>
      </c>
      <c r="K2101" s="938" t="s">
        <v>6</v>
      </c>
      <c r="L2101" s="946" t="s">
        <v>165</v>
      </c>
      <c r="M2101" s="961" t="s">
        <v>461</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HUM_ASR_FY_2022</v>
      </c>
      <c r="AB2101" s="958">
        <f t="shared" si="352"/>
        <v>45032</v>
      </c>
      <c r="AC2101" t="str">
        <f t="shared" si="353"/>
        <v>Unaudited</v>
      </c>
    </row>
    <row r="2102" spans="1:29" x14ac:dyDescent="0.25">
      <c r="A2102" t="s">
        <v>420</v>
      </c>
      <c r="B2102" t="s">
        <v>1385</v>
      </c>
      <c r="C2102" t="s">
        <v>1386</v>
      </c>
      <c r="D2102">
        <v>1900</v>
      </c>
      <c r="E2102" s="958">
        <v>1</v>
      </c>
      <c r="F2102" t="s">
        <v>441</v>
      </c>
      <c r="G2102" s="958">
        <v>366</v>
      </c>
      <c r="H2102" t="s">
        <v>384</v>
      </c>
      <c r="I2102" s="963" t="s">
        <v>488</v>
      </c>
      <c r="J2102" s="963" t="s">
        <v>444</v>
      </c>
      <c r="K2102" s="963" t="s">
        <v>434</v>
      </c>
      <c r="L2102" s="938" t="s">
        <v>120</v>
      </c>
      <c r="M2102" s="963" t="s">
        <v>32</v>
      </c>
      <c r="N2102" s="679">
        <f t="shared" ca="1" si="360"/>
        <v>-4805.1327272727285</v>
      </c>
      <c r="O2102" s="679">
        <f t="shared" ca="1" si="361"/>
        <v>-2391.3042228630179</v>
      </c>
      <c r="P2102" s="679">
        <f t="shared" ca="1" si="361"/>
        <v>-272.23217903626397</v>
      </c>
      <c r="Q2102" s="679">
        <f t="shared" ca="1" si="361"/>
        <v>-1110.1937530038178</v>
      </c>
      <c r="R2102" s="679">
        <f t="shared" ca="1" si="361"/>
        <v>-458.77191864442284</v>
      </c>
      <c r="S2102" s="679">
        <f t="shared" ca="1" si="361"/>
        <v>-123.79506202716779</v>
      </c>
      <c r="T2102" s="679">
        <f t="shared" ca="1" si="361"/>
        <v>-14.453040142237258</v>
      </c>
      <c r="U2102" s="679">
        <f t="shared" ca="1" si="361"/>
        <v>-0.32742941123731978</v>
      </c>
      <c r="V2102" s="679">
        <f t="shared" ca="1" si="361"/>
        <v>-66.981722684221296</v>
      </c>
      <c r="W2102" s="679">
        <f t="shared" ca="1" si="357"/>
        <v>-32.695992383731017</v>
      </c>
      <c r="X2102" s="679">
        <f t="shared" ca="1" si="361"/>
        <v>-68.926667360625814</v>
      </c>
      <c r="Y2102" s="679">
        <f t="shared" ca="1" si="361"/>
        <v>-265.45073971598487</v>
      </c>
      <c r="Z2102" s="679">
        <f t="shared" ca="1" si="361"/>
        <v>0</v>
      </c>
      <c r="AA2102" t="str">
        <f t="shared" si="351"/>
        <v>HUM_ASR_FY_2022</v>
      </c>
      <c r="AB2102" s="958">
        <f t="shared" si="352"/>
        <v>45032</v>
      </c>
      <c r="AC2102" t="str">
        <f t="shared" si="353"/>
        <v>Unaudited</v>
      </c>
    </row>
    <row r="2103" spans="1:29" x14ac:dyDescent="0.25">
      <c r="A2103" t="s">
        <v>420</v>
      </c>
      <c r="B2103" t="s">
        <v>1385</v>
      </c>
      <c r="C2103" t="s">
        <v>1386</v>
      </c>
      <c r="D2103">
        <v>1900</v>
      </c>
      <c r="E2103" s="958">
        <v>1</v>
      </c>
      <c r="F2103" t="s">
        <v>441</v>
      </c>
      <c r="G2103" s="958">
        <v>366</v>
      </c>
      <c r="H2103" t="s">
        <v>384</v>
      </c>
      <c r="I2103" s="938" t="s">
        <v>488</v>
      </c>
      <c r="J2103" s="938" t="s">
        <v>444</v>
      </c>
      <c r="K2103" s="938" t="s">
        <v>434</v>
      </c>
      <c r="L2103" s="938" t="s">
        <v>943</v>
      </c>
      <c r="M2103" s="963" t="s">
        <v>935</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HUM_ASR_FY_2022</v>
      </c>
      <c r="AB2103" s="958">
        <f t="shared" si="352"/>
        <v>45032</v>
      </c>
      <c r="AC2103" t="str">
        <f t="shared" si="353"/>
        <v>Unaudited</v>
      </c>
    </row>
    <row r="2104" spans="1:29" x14ac:dyDescent="0.25">
      <c r="A2104" t="s">
        <v>420</v>
      </c>
      <c r="B2104" t="s">
        <v>1385</v>
      </c>
      <c r="C2104" t="s">
        <v>1386</v>
      </c>
      <c r="D2104">
        <v>1900</v>
      </c>
      <c r="E2104" s="958">
        <v>1</v>
      </c>
      <c r="F2104" t="s">
        <v>441</v>
      </c>
      <c r="G2104" s="958">
        <v>366</v>
      </c>
      <c r="H2104" t="s">
        <v>384</v>
      </c>
      <c r="I2104" s="938" t="s">
        <v>488</v>
      </c>
      <c r="J2104" s="938" t="s">
        <v>444</v>
      </c>
      <c r="K2104" s="938" t="s">
        <v>434</v>
      </c>
      <c r="L2104" s="938" t="s">
        <v>167</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HUM_ASR_FY_2022</v>
      </c>
      <c r="AB2104" s="958">
        <f t="shared" si="352"/>
        <v>45032</v>
      </c>
      <c r="AC2104" t="str">
        <f t="shared" si="353"/>
        <v>Unaudited</v>
      </c>
    </row>
    <row r="2105" spans="1:29" x14ac:dyDescent="0.25">
      <c r="A2105" t="s">
        <v>420</v>
      </c>
      <c r="B2105" t="s">
        <v>1385</v>
      </c>
      <c r="C2105" t="s">
        <v>1386</v>
      </c>
      <c r="D2105">
        <v>1900</v>
      </c>
      <c r="E2105" s="958">
        <v>1</v>
      </c>
      <c r="F2105" t="s">
        <v>441</v>
      </c>
      <c r="G2105" s="958">
        <v>366</v>
      </c>
      <c r="H2105" t="s">
        <v>384</v>
      </c>
      <c r="I2105" s="938" t="s">
        <v>488</v>
      </c>
      <c r="J2105" s="938" t="s">
        <v>444</v>
      </c>
      <c r="K2105" s="938" t="s">
        <v>434</v>
      </c>
      <c r="L2105" s="938" t="s">
        <v>168</v>
      </c>
      <c r="M2105" s="963" t="s">
        <v>329</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HUM_ASR_FY_2022</v>
      </c>
      <c r="AB2105" s="958">
        <f t="shared" si="352"/>
        <v>45032</v>
      </c>
      <c r="AC2105" t="str">
        <f t="shared" si="353"/>
        <v>Unaudited</v>
      </c>
    </row>
    <row r="2106" spans="1:29" x14ac:dyDescent="0.25">
      <c r="A2106" t="s">
        <v>420</v>
      </c>
      <c r="B2106" t="s">
        <v>1385</v>
      </c>
      <c r="C2106" t="s">
        <v>1386</v>
      </c>
      <c r="D2106">
        <v>1900</v>
      </c>
      <c r="E2106" s="958">
        <v>1</v>
      </c>
      <c r="F2106" t="s">
        <v>441</v>
      </c>
      <c r="G2106" s="958">
        <v>366</v>
      </c>
      <c r="H2106" t="s">
        <v>384</v>
      </c>
      <c r="I2106" s="938" t="s">
        <v>488</v>
      </c>
      <c r="J2106" s="938" t="s">
        <v>450</v>
      </c>
      <c r="K2106" s="938" t="s">
        <v>435</v>
      </c>
      <c r="L2106" s="946" t="s">
        <v>121</v>
      </c>
      <c r="M2106" s="961" t="s">
        <v>27</v>
      </c>
      <c r="N2106" s="679">
        <f t="shared" ca="1" si="360"/>
        <v>2866840.607613482</v>
      </c>
      <c r="O2106" s="679">
        <f t="shared" ca="1" si="361"/>
        <v>-9152.846968089525</v>
      </c>
      <c r="P2106" s="679">
        <f t="shared" ca="1" si="361"/>
        <v>2875993.4545815717</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HUM_ASR_FY_2022</v>
      </c>
      <c r="AB2106" s="958">
        <f t="shared" si="352"/>
        <v>45032</v>
      </c>
      <c r="AC2106" t="str">
        <f t="shared" si="353"/>
        <v>Unaudited</v>
      </c>
    </row>
    <row r="2107" spans="1:29" x14ac:dyDescent="0.25">
      <c r="A2107" t="s">
        <v>420</v>
      </c>
      <c r="B2107" t="s">
        <v>1385</v>
      </c>
      <c r="C2107" t="s">
        <v>1386</v>
      </c>
      <c r="D2107">
        <v>1900</v>
      </c>
      <c r="E2107" s="958">
        <v>1</v>
      </c>
      <c r="F2107" t="s">
        <v>441</v>
      </c>
      <c r="G2107" s="958">
        <v>366</v>
      </c>
      <c r="H2107" t="s">
        <v>384</v>
      </c>
      <c r="I2107" s="963" t="s">
        <v>488</v>
      </c>
      <c r="J2107" s="963" t="s">
        <v>450</v>
      </c>
      <c r="K2107" s="963" t="s">
        <v>435</v>
      </c>
      <c r="L2107" s="938" t="s">
        <v>122</v>
      </c>
      <c r="M2107" s="963" t="s">
        <v>97</v>
      </c>
      <c r="N2107" s="679">
        <f t="shared" ca="1" si="360"/>
        <v>129397.60510254352</v>
      </c>
      <c r="O2107" s="679">
        <f t="shared" ca="1" si="361"/>
        <v>0</v>
      </c>
      <c r="P2107" s="679">
        <f t="shared" ca="1" si="361"/>
        <v>129397.60510254352</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HUM_ASR_FY_2022</v>
      </c>
      <c r="AB2107" s="958">
        <f t="shared" si="352"/>
        <v>45032</v>
      </c>
      <c r="AC2107" t="str">
        <f t="shared" si="353"/>
        <v>Unaudited</v>
      </c>
    </row>
    <row r="2108" spans="1:29" x14ac:dyDescent="0.25">
      <c r="A2108" t="s">
        <v>420</v>
      </c>
      <c r="B2108" t="s">
        <v>1385</v>
      </c>
      <c r="C2108" t="s">
        <v>1386</v>
      </c>
      <c r="D2108">
        <v>1900</v>
      </c>
      <c r="E2108" s="958">
        <v>1</v>
      </c>
      <c r="F2108" t="s">
        <v>441</v>
      </c>
      <c r="G2108" s="958">
        <v>366</v>
      </c>
      <c r="H2108" t="s">
        <v>384</v>
      </c>
      <c r="I2108" s="938" t="s">
        <v>488</v>
      </c>
      <c r="J2108" s="938" t="s">
        <v>450</v>
      </c>
      <c r="K2108" s="938" t="s">
        <v>435</v>
      </c>
      <c r="L2108" s="938" t="s">
        <v>123</v>
      </c>
      <c r="M2108" s="963" t="s">
        <v>98</v>
      </c>
      <c r="N2108" s="679">
        <f t="shared" ca="1" si="360"/>
        <v>253259.336263164</v>
      </c>
      <c r="O2108" s="679">
        <f t="shared" ca="1" si="361"/>
        <v>0</v>
      </c>
      <c r="P2108" s="679">
        <f t="shared" ca="1" si="361"/>
        <v>253259.336263164</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HUM_ASR_FY_2022</v>
      </c>
      <c r="AB2108" s="958">
        <f t="shared" si="352"/>
        <v>45032</v>
      </c>
      <c r="AC2108" t="str">
        <f t="shared" si="353"/>
        <v>Unaudited</v>
      </c>
    </row>
    <row r="2109" spans="1:29" x14ac:dyDescent="0.25">
      <c r="A2109" t="s">
        <v>420</v>
      </c>
      <c r="B2109" t="s">
        <v>1385</v>
      </c>
      <c r="C2109" t="s">
        <v>1386</v>
      </c>
      <c r="D2109">
        <v>1900</v>
      </c>
      <c r="E2109" s="958">
        <v>1</v>
      </c>
      <c r="F2109" t="s">
        <v>441</v>
      </c>
      <c r="G2109" s="958">
        <v>366</v>
      </c>
      <c r="H2109" t="s">
        <v>384</v>
      </c>
      <c r="I2109" s="938" t="s">
        <v>488</v>
      </c>
      <c r="J2109" s="938" t="s">
        <v>450</v>
      </c>
      <c r="K2109" s="938" t="s">
        <v>435</v>
      </c>
      <c r="L2109" s="938" t="s">
        <v>124</v>
      </c>
      <c r="M2109" s="963" t="s">
        <v>99</v>
      </c>
      <c r="N2109" s="679">
        <f t="shared" ca="1" si="360"/>
        <v>584669.94218749949</v>
      </c>
      <c r="O2109" s="679">
        <f t="shared" ca="1" si="361"/>
        <v>0</v>
      </c>
      <c r="P2109" s="679">
        <f t="shared" ca="1" si="361"/>
        <v>584669.94218749949</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HUM_ASR_FY_2022</v>
      </c>
      <c r="AB2109" s="958">
        <f t="shared" si="352"/>
        <v>45032</v>
      </c>
      <c r="AC2109" t="str">
        <f t="shared" si="353"/>
        <v>Unaudited</v>
      </c>
    </row>
    <row r="2110" spans="1:29" x14ac:dyDescent="0.25">
      <c r="A2110" t="s">
        <v>420</v>
      </c>
      <c r="B2110" t="s">
        <v>1385</v>
      </c>
      <c r="C2110" t="s">
        <v>1386</v>
      </c>
      <c r="D2110">
        <v>1900</v>
      </c>
      <c r="E2110" s="958">
        <v>1</v>
      </c>
      <c r="F2110" t="s">
        <v>441</v>
      </c>
      <c r="G2110" s="958">
        <v>366</v>
      </c>
      <c r="H2110" t="s">
        <v>384</v>
      </c>
      <c r="I2110" s="938" t="s">
        <v>488</v>
      </c>
      <c r="J2110" s="938" t="s">
        <v>450</v>
      </c>
      <c r="K2110" s="938" t="s">
        <v>435</v>
      </c>
      <c r="L2110" s="938" t="s">
        <v>125</v>
      </c>
      <c r="M2110" s="963" t="s">
        <v>100</v>
      </c>
      <c r="N2110" s="679">
        <f t="shared" ca="1" si="360"/>
        <v>556952.15193766367</v>
      </c>
      <c r="O2110" s="679">
        <f t="shared" ca="1" si="361"/>
        <v>5915.5712569343304</v>
      </c>
      <c r="P2110" s="679">
        <f t="shared" ca="1" si="361"/>
        <v>551036.58068072936</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HUM_ASR_FY_2022</v>
      </c>
      <c r="AB2110" s="958">
        <f t="shared" si="352"/>
        <v>45032</v>
      </c>
      <c r="AC2110" t="str">
        <f t="shared" si="353"/>
        <v>Unaudited</v>
      </c>
    </row>
    <row r="2111" spans="1:29" x14ac:dyDescent="0.25">
      <c r="A2111" t="s">
        <v>420</v>
      </c>
      <c r="B2111" t="s">
        <v>1385</v>
      </c>
      <c r="C2111" t="s">
        <v>1386</v>
      </c>
      <c r="D2111">
        <v>1900</v>
      </c>
      <c r="E2111" s="958">
        <v>1</v>
      </c>
      <c r="F2111" t="s">
        <v>441</v>
      </c>
      <c r="G2111" s="958">
        <v>366</v>
      </c>
      <c r="H2111" t="s">
        <v>384</v>
      </c>
      <c r="I2111" s="938" t="s">
        <v>488</v>
      </c>
      <c r="J2111" s="938" t="s">
        <v>450</v>
      </c>
      <c r="K2111" s="938" t="s">
        <v>435</v>
      </c>
      <c r="L2111" s="946" t="s">
        <v>126</v>
      </c>
      <c r="M2111" s="961" t="s">
        <v>28</v>
      </c>
      <c r="N2111" s="679">
        <f t="shared" ca="1" si="360"/>
        <v>14827.211421919457</v>
      </c>
      <c r="O2111" s="679">
        <f t="shared" ca="1" si="361"/>
        <v>0</v>
      </c>
      <c r="P2111" s="679">
        <f t="shared" ca="1" si="361"/>
        <v>14827.211421919457</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HUM_ASR_FY_2022</v>
      </c>
      <c r="AB2111" s="958">
        <f t="shared" si="352"/>
        <v>45032</v>
      </c>
      <c r="AC2111" t="str">
        <f t="shared" si="353"/>
        <v>Unaudited</v>
      </c>
    </row>
    <row r="2112" spans="1:29" x14ac:dyDescent="0.25">
      <c r="A2112" t="s">
        <v>420</v>
      </c>
      <c r="B2112" t="s">
        <v>1385</v>
      </c>
      <c r="C2112" t="s">
        <v>1386</v>
      </c>
      <c r="D2112">
        <v>1900</v>
      </c>
      <c r="E2112" s="958">
        <v>1</v>
      </c>
      <c r="F2112" t="s">
        <v>441</v>
      </c>
      <c r="G2112" s="958">
        <v>366</v>
      </c>
      <c r="H2112" t="s">
        <v>384</v>
      </c>
      <c r="I2112" s="963" t="s">
        <v>488</v>
      </c>
      <c r="J2112" s="963" t="s">
        <v>436</v>
      </c>
      <c r="K2112" s="963" t="s">
        <v>436</v>
      </c>
      <c r="L2112" s="938" t="s">
        <v>128</v>
      </c>
      <c r="M2112" s="963" t="s">
        <v>326</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HUM_ASR_FY_2022</v>
      </c>
      <c r="AB2112" s="958">
        <f t="shared" si="352"/>
        <v>45032</v>
      </c>
      <c r="AC2112" t="str">
        <f t="shared" si="353"/>
        <v>Unaudited</v>
      </c>
    </row>
    <row r="2113" spans="1:29" x14ac:dyDescent="0.25">
      <c r="A2113" t="s">
        <v>420</v>
      </c>
      <c r="B2113" t="s">
        <v>1385</v>
      </c>
      <c r="C2113" t="s">
        <v>1386</v>
      </c>
      <c r="D2113">
        <v>1900</v>
      </c>
      <c r="E2113" s="958">
        <v>1</v>
      </c>
      <c r="F2113" t="s">
        <v>441</v>
      </c>
      <c r="G2113" s="958">
        <v>366</v>
      </c>
      <c r="H2113" t="s">
        <v>384</v>
      </c>
      <c r="I2113" s="938" t="s">
        <v>488</v>
      </c>
      <c r="J2113" s="938" t="s">
        <v>436</v>
      </c>
      <c r="K2113" s="938" t="s">
        <v>436</v>
      </c>
      <c r="L2113" s="938" t="s">
        <v>129</v>
      </c>
      <c r="M2113" s="963" t="s">
        <v>325</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HUM_ASR_FY_2022</v>
      </c>
      <c r="AB2113" s="958">
        <f t="shared" si="352"/>
        <v>45032</v>
      </c>
      <c r="AC2113" t="str">
        <f t="shared" si="353"/>
        <v>Unaudited</v>
      </c>
    </row>
    <row r="2114" spans="1:29" ht="30" x14ac:dyDescent="0.25">
      <c r="A2114" t="s">
        <v>420</v>
      </c>
      <c r="B2114" t="s">
        <v>1385</v>
      </c>
      <c r="C2114" t="s">
        <v>1386</v>
      </c>
      <c r="D2114">
        <v>1900</v>
      </c>
      <c r="E2114" s="958">
        <v>1</v>
      </c>
      <c r="F2114" t="s">
        <v>441</v>
      </c>
      <c r="G2114" s="958">
        <v>366</v>
      </c>
      <c r="H2114" t="s">
        <v>384</v>
      </c>
      <c r="I2114" s="938" t="s">
        <v>488</v>
      </c>
      <c r="J2114" s="938" t="s">
        <v>436</v>
      </c>
      <c r="K2114" s="938" t="s">
        <v>436</v>
      </c>
      <c r="L2114" s="938" t="s">
        <v>130</v>
      </c>
      <c r="M2114" s="963" t="s">
        <v>179</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HUM_ASR_FY_2022</v>
      </c>
      <c r="AB2114" s="958">
        <f t="shared" ref="AB2114:AB2177" si="366">file_date</f>
        <v>45032</v>
      </c>
      <c r="AC2114" t="str">
        <f t="shared" ref="AC2114:AC2177" si="367">status</f>
        <v>Unaudited</v>
      </c>
    </row>
    <row r="2115" spans="1:29" x14ac:dyDescent="0.25">
      <c r="A2115" t="s">
        <v>420</v>
      </c>
      <c r="B2115" t="s">
        <v>1385</v>
      </c>
      <c r="C2115" t="s">
        <v>1386</v>
      </c>
      <c r="D2115">
        <v>1900</v>
      </c>
      <c r="E2115" s="958">
        <v>1</v>
      </c>
      <c r="F2115" t="s">
        <v>441</v>
      </c>
      <c r="G2115" s="958">
        <v>366</v>
      </c>
      <c r="H2115" t="s">
        <v>384</v>
      </c>
      <c r="I2115" s="938" t="s">
        <v>488</v>
      </c>
      <c r="J2115" s="938" t="s">
        <v>436</v>
      </c>
      <c r="K2115" s="938" t="s">
        <v>436</v>
      </c>
      <c r="L2115" s="938" t="s">
        <v>131</v>
      </c>
      <c r="M2115" s="963" t="s">
        <v>494</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HUM_ASR_FY_2022</v>
      </c>
      <c r="AB2115" s="958">
        <f t="shared" si="366"/>
        <v>45032</v>
      </c>
      <c r="AC2115" t="str">
        <f t="shared" si="367"/>
        <v>Unaudited</v>
      </c>
    </row>
    <row r="2116" spans="1:29" x14ac:dyDescent="0.25">
      <c r="A2116" t="s">
        <v>420</v>
      </c>
      <c r="B2116" t="s">
        <v>1385</v>
      </c>
      <c r="C2116" t="s">
        <v>1386</v>
      </c>
      <c r="D2116">
        <v>1900</v>
      </c>
      <c r="E2116" s="958">
        <v>1</v>
      </c>
      <c r="F2116" t="s">
        <v>441</v>
      </c>
      <c r="G2116" s="958">
        <v>366</v>
      </c>
      <c r="H2116" t="s">
        <v>384</v>
      </c>
      <c r="I2116" s="938" t="s">
        <v>488</v>
      </c>
      <c r="J2116" s="938" t="s">
        <v>436</v>
      </c>
      <c r="K2116" s="938" t="s">
        <v>436</v>
      </c>
      <c r="L2116" s="938" t="s">
        <v>132</v>
      </c>
      <c r="M2116" s="963" t="s">
        <v>495</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HUM_ASR_FY_2022</v>
      </c>
      <c r="AB2116" s="958">
        <f t="shared" si="366"/>
        <v>45032</v>
      </c>
      <c r="AC2116" t="str">
        <f t="shared" si="367"/>
        <v>Unaudited</v>
      </c>
    </row>
    <row r="2117" spans="1:29" x14ac:dyDescent="0.25">
      <c r="A2117" t="s">
        <v>420</v>
      </c>
      <c r="B2117" t="s">
        <v>1385</v>
      </c>
      <c r="C2117" t="s">
        <v>1386</v>
      </c>
      <c r="D2117">
        <v>1900</v>
      </c>
      <c r="E2117" s="958">
        <v>1</v>
      </c>
      <c r="F2117" t="s">
        <v>441</v>
      </c>
      <c r="G2117" s="958">
        <v>366</v>
      </c>
      <c r="H2117" t="s">
        <v>384</v>
      </c>
      <c r="I2117" s="938" t="s">
        <v>488</v>
      </c>
      <c r="J2117" s="938" t="s">
        <v>436</v>
      </c>
      <c r="K2117" s="938" t="s">
        <v>436</v>
      </c>
      <c r="L2117" s="938" t="s">
        <v>133</v>
      </c>
      <c r="M2117" s="963" t="s">
        <v>496</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HUM_ASR_FY_2022</v>
      </c>
      <c r="AB2117" s="958">
        <f t="shared" si="366"/>
        <v>45032</v>
      </c>
      <c r="AC2117" t="str">
        <f t="shared" si="367"/>
        <v>Unaudited</v>
      </c>
    </row>
    <row r="2118" spans="1:29" x14ac:dyDescent="0.25">
      <c r="A2118" t="s">
        <v>420</v>
      </c>
      <c r="B2118" t="s">
        <v>1385</v>
      </c>
      <c r="C2118" t="s">
        <v>1386</v>
      </c>
      <c r="D2118">
        <v>1900</v>
      </c>
      <c r="E2118" s="958">
        <v>1</v>
      </c>
      <c r="F2118" t="s">
        <v>441</v>
      </c>
      <c r="G2118" s="958">
        <v>366</v>
      </c>
      <c r="H2118" t="s">
        <v>384</v>
      </c>
      <c r="I2118" s="938" t="s">
        <v>489</v>
      </c>
      <c r="J2118" s="938" t="s">
        <v>26</v>
      </c>
      <c r="K2118" s="938" t="s">
        <v>26</v>
      </c>
      <c r="L2118" s="938" t="s">
        <v>269</v>
      </c>
      <c r="M2118" s="963" t="s">
        <v>26</v>
      </c>
      <c r="N2118" s="679">
        <f t="shared" ca="1" si="360"/>
        <v>976576.21004851582</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HUM_ASR_FY_2022</v>
      </c>
      <c r="AB2118" s="958">
        <f t="shared" si="366"/>
        <v>45032</v>
      </c>
      <c r="AC2118" t="str">
        <f t="shared" si="367"/>
        <v>Unaudited</v>
      </c>
    </row>
    <row r="2119" spans="1:29" x14ac:dyDescent="0.25">
      <c r="A2119" t="s">
        <v>420</v>
      </c>
      <c r="B2119" t="s">
        <v>1385</v>
      </c>
      <c r="C2119" t="s">
        <v>1386</v>
      </c>
      <c r="D2119">
        <v>1900</v>
      </c>
      <c r="E2119" s="958">
        <v>1</v>
      </c>
      <c r="F2119" t="s">
        <v>1031</v>
      </c>
      <c r="G2119" s="958" t="s">
        <v>1384</v>
      </c>
      <c r="H2119" t="s">
        <v>384</v>
      </c>
      <c r="I2119" s="938" t="s">
        <v>432</v>
      </c>
      <c r="J2119" s="938" t="s">
        <v>432</v>
      </c>
      <c r="K2119" s="938" t="s">
        <v>432</v>
      </c>
      <c r="L2119" s="946"/>
      <c r="M2119" s="961" t="s">
        <v>432</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-30</v>
      </c>
      <c r="AA2119" t="str">
        <f t="shared" si="365"/>
        <v>HUM_ASR_FY_2022</v>
      </c>
      <c r="AB2119" s="958">
        <f t="shared" si="366"/>
        <v>45032</v>
      </c>
      <c r="AC2119" t="str">
        <f t="shared" si="367"/>
        <v>Unaudited</v>
      </c>
    </row>
    <row r="2120" spans="1:29" x14ac:dyDescent="0.25">
      <c r="A2120" t="s">
        <v>420</v>
      </c>
      <c r="B2120" t="s">
        <v>1385</v>
      </c>
      <c r="C2120" t="s">
        <v>1386</v>
      </c>
      <c r="D2120">
        <v>1900</v>
      </c>
      <c r="E2120" s="958">
        <v>1</v>
      </c>
      <c r="F2120" t="s">
        <v>1031</v>
      </c>
      <c r="G2120" s="958" t="s">
        <v>1384</v>
      </c>
      <c r="H2120" t="s">
        <v>384</v>
      </c>
      <c r="I2120" s="963" t="s">
        <v>487</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-41863.419999999634</v>
      </c>
      <c r="AA2120" t="str">
        <f t="shared" si="365"/>
        <v>HUM_ASR_FY_2022</v>
      </c>
      <c r="AB2120" s="958">
        <f t="shared" si="366"/>
        <v>45032</v>
      </c>
      <c r="AC2120" t="str">
        <f t="shared" si="367"/>
        <v>Unaudited</v>
      </c>
    </row>
    <row r="2121" spans="1:29" x14ac:dyDescent="0.25">
      <c r="A2121" t="s">
        <v>420</v>
      </c>
      <c r="B2121" t="s">
        <v>1385</v>
      </c>
      <c r="C2121" t="s">
        <v>1386</v>
      </c>
      <c r="D2121">
        <v>1900</v>
      </c>
      <c r="E2121" s="958">
        <v>1</v>
      </c>
      <c r="F2121" t="s">
        <v>1031</v>
      </c>
      <c r="G2121" s="958" t="s">
        <v>1384</v>
      </c>
      <c r="H2121" t="s">
        <v>384</v>
      </c>
      <c r="I2121" s="938" t="s">
        <v>487</v>
      </c>
      <c r="J2121" s="938" t="s">
        <v>12</v>
      </c>
      <c r="K2121" s="938" t="s">
        <v>1328</v>
      </c>
      <c r="L2121" s="938" t="s">
        <v>1319</v>
      </c>
      <c r="M2121" s="963" t="s">
        <v>1328</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422931.13239995047</v>
      </c>
      <c r="AA2121" t="str">
        <f t="shared" si="365"/>
        <v>HUM_ASR_FY_2022</v>
      </c>
      <c r="AB2121" s="958">
        <f t="shared" si="366"/>
        <v>45032</v>
      </c>
      <c r="AC2121" t="str">
        <f t="shared" si="367"/>
        <v>Unaudited</v>
      </c>
    </row>
    <row r="2122" spans="1:29" x14ac:dyDescent="0.25">
      <c r="A2122" t="s">
        <v>420</v>
      </c>
      <c r="B2122" t="s">
        <v>1385</v>
      </c>
      <c r="C2122" t="s">
        <v>1386</v>
      </c>
      <c r="D2122">
        <v>1900</v>
      </c>
      <c r="E2122" s="958">
        <v>1</v>
      </c>
      <c r="F2122" t="s">
        <v>1031</v>
      </c>
      <c r="G2122" s="958" t="s">
        <v>1384</v>
      </c>
      <c r="H2122" t="s">
        <v>384</v>
      </c>
      <c r="I2122" s="938" t="s">
        <v>487</v>
      </c>
      <c r="J2122" s="938" t="s">
        <v>490</v>
      </c>
      <c r="K2122" s="938" t="s">
        <v>491</v>
      </c>
      <c r="L2122" s="938" t="s">
        <v>63</v>
      </c>
      <c r="M2122" s="963" t="s">
        <v>343</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HUM_ASR_FY_2022</v>
      </c>
      <c r="AB2122" s="958">
        <f t="shared" si="366"/>
        <v>45032</v>
      </c>
      <c r="AC2122" t="str">
        <f t="shared" si="367"/>
        <v>Unaudited</v>
      </c>
    </row>
    <row r="2123" spans="1:29" x14ac:dyDescent="0.25">
      <c r="A2123" t="s">
        <v>420</v>
      </c>
      <c r="B2123" t="s">
        <v>1385</v>
      </c>
      <c r="C2123" t="s">
        <v>1386</v>
      </c>
      <c r="D2123">
        <v>1900</v>
      </c>
      <c r="E2123" s="958">
        <v>1</v>
      </c>
      <c r="F2123" t="s">
        <v>1031</v>
      </c>
      <c r="G2123" s="958" t="s">
        <v>1384</v>
      </c>
      <c r="H2123" t="s">
        <v>384</v>
      </c>
      <c r="I2123" s="938" t="s">
        <v>487</v>
      </c>
      <c r="J2123" s="938" t="s">
        <v>490</v>
      </c>
      <c r="K2123" s="938" t="s">
        <v>1019</v>
      </c>
      <c r="L2123" s="938" t="s">
        <v>915</v>
      </c>
      <c r="M2123" s="963" t="s">
        <v>916</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89620.359999999986</v>
      </c>
      <c r="AA2123" t="str">
        <f t="shared" si="365"/>
        <v>HUM_ASR_FY_2022</v>
      </c>
      <c r="AB2123" s="958">
        <f t="shared" si="366"/>
        <v>45032</v>
      </c>
      <c r="AC2123" t="str">
        <f t="shared" si="367"/>
        <v>Unaudited</v>
      </c>
    </row>
    <row r="2124" spans="1:29" x14ac:dyDescent="0.25">
      <c r="A2124" t="s">
        <v>420</v>
      </c>
      <c r="B2124" t="s">
        <v>1385</v>
      </c>
      <c r="C2124" t="s">
        <v>1386</v>
      </c>
      <c r="D2124">
        <v>1900</v>
      </c>
      <c r="E2124" s="958">
        <v>1</v>
      </c>
      <c r="F2124" t="s">
        <v>1031</v>
      </c>
      <c r="G2124" s="958" t="s">
        <v>1384</v>
      </c>
      <c r="H2124" t="s">
        <v>384</v>
      </c>
      <c r="I2124" s="938" t="s">
        <v>487</v>
      </c>
      <c r="J2124" s="938" t="s">
        <v>13</v>
      </c>
      <c r="K2124" s="938" t="s">
        <v>492</v>
      </c>
      <c r="L2124" s="938" t="s">
        <v>94</v>
      </c>
      <c r="M2124" s="963" t="s">
        <v>146</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HUM_ASR_FY_2022</v>
      </c>
      <c r="AB2124" s="958">
        <f t="shared" si="366"/>
        <v>45032</v>
      </c>
      <c r="AC2124" t="str">
        <f t="shared" si="367"/>
        <v>Unaudited</v>
      </c>
    </row>
    <row r="2125" spans="1:29" x14ac:dyDescent="0.25">
      <c r="A2125" t="s">
        <v>420</v>
      </c>
      <c r="B2125" t="s">
        <v>1385</v>
      </c>
      <c r="C2125" t="s">
        <v>1386</v>
      </c>
      <c r="D2125">
        <v>1900</v>
      </c>
      <c r="E2125" s="958">
        <v>1</v>
      </c>
      <c r="F2125" t="s">
        <v>1031</v>
      </c>
      <c r="G2125" s="958" t="s">
        <v>1384</v>
      </c>
      <c r="H2125" t="s">
        <v>384</v>
      </c>
      <c r="I2125" s="938" t="s">
        <v>487</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8188.2299999999086</v>
      </c>
      <c r="AA2125" t="str">
        <f t="shared" si="365"/>
        <v>HUM_ASR_FY_2022</v>
      </c>
      <c r="AB2125" s="958">
        <f t="shared" si="366"/>
        <v>45032</v>
      </c>
      <c r="AC2125" t="str">
        <f t="shared" si="367"/>
        <v>Unaudited</v>
      </c>
    </row>
    <row r="2126" spans="1:29" x14ac:dyDescent="0.25">
      <c r="A2126" t="s">
        <v>420</v>
      </c>
      <c r="B2126" t="s">
        <v>1385</v>
      </c>
      <c r="C2126" t="s">
        <v>1386</v>
      </c>
      <c r="D2126">
        <v>1900</v>
      </c>
      <c r="E2126" s="958">
        <v>1</v>
      </c>
      <c r="F2126" t="s">
        <v>1031</v>
      </c>
      <c r="G2126" s="958" t="s">
        <v>1384</v>
      </c>
      <c r="H2126" t="s">
        <v>384</v>
      </c>
      <c r="I2126" s="938" t="s">
        <v>488</v>
      </c>
      <c r="J2126" s="938" t="s">
        <v>444</v>
      </c>
      <c r="K2126" s="938" t="s">
        <v>0</v>
      </c>
      <c r="L2126" s="938">
        <v>2.1</v>
      </c>
      <c r="M2126" s="963" t="s">
        <v>147</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1259914.3499999999</v>
      </c>
      <c r="AA2126" t="str">
        <f t="shared" si="365"/>
        <v>HUM_ASR_FY_2022</v>
      </c>
      <c r="AB2126" s="958">
        <f t="shared" si="366"/>
        <v>45032</v>
      </c>
      <c r="AC2126" t="str">
        <f t="shared" si="367"/>
        <v>Unaudited</v>
      </c>
    </row>
    <row r="2127" spans="1:29" ht="30" x14ac:dyDescent="0.25">
      <c r="A2127" t="s">
        <v>420</v>
      </c>
      <c r="B2127" t="s">
        <v>1385</v>
      </c>
      <c r="C2127" t="s">
        <v>1386</v>
      </c>
      <c r="D2127">
        <v>1900</v>
      </c>
      <c r="E2127" s="958">
        <v>1</v>
      </c>
      <c r="F2127" t="s">
        <v>1031</v>
      </c>
      <c r="G2127" s="958" t="s">
        <v>1384</v>
      </c>
      <c r="H2127" t="s">
        <v>384</v>
      </c>
      <c r="I2127" s="938" t="s">
        <v>488</v>
      </c>
      <c r="J2127" s="938" t="s">
        <v>444</v>
      </c>
      <c r="K2127" s="938" t="s">
        <v>0</v>
      </c>
      <c r="L2127" s="946">
        <v>2.2000000000000002</v>
      </c>
      <c r="M2127" s="961" t="s">
        <v>148</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-1593753.7868104461</v>
      </c>
      <c r="AA2127" t="str">
        <f t="shared" si="365"/>
        <v>HUM_ASR_FY_2022</v>
      </c>
      <c r="AB2127" s="958">
        <f t="shared" si="366"/>
        <v>45032</v>
      </c>
      <c r="AC2127" t="str">
        <f t="shared" si="367"/>
        <v>Unaudited</v>
      </c>
    </row>
    <row r="2128" spans="1:29" x14ac:dyDescent="0.25">
      <c r="A2128" t="s">
        <v>420</v>
      </c>
      <c r="B2128" t="s">
        <v>1385</v>
      </c>
      <c r="C2128" t="s">
        <v>1386</v>
      </c>
      <c r="D2128">
        <v>1900</v>
      </c>
      <c r="E2128" s="958">
        <v>1</v>
      </c>
      <c r="F2128" t="s">
        <v>1031</v>
      </c>
      <c r="G2128" s="958" t="s">
        <v>1384</v>
      </c>
      <c r="H2128" t="s">
        <v>384</v>
      </c>
      <c r="I2128" s="938" t="s">
        <v>488</v>
      </c>
      <c r="J2128" s="938" t="s">
        <v>444</v>
      </c>
      <c r="K2128" s="938" t="s">
        <v>0</v>
      </c>
      <c r="L2128" s="938">
        <v>2.2999999999999998</v>
      </c>
      <c r="M2128" s="963" t="s">
        <v>149</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-130073.74000000008</v>
      </c>
      <c r="AA2128" t="str">
        <f t="shared" si="365"/>
        <v>HUM_ASR_FY_2022</v>
      </c>
      <c r="AB2128" s="958">
        <f t="shared" si="366"/>
        <v>45032</v>
      </c>
      <c r="AC2128" t="str">
        <f t="shared" si="367"/>
        <v>Unaudited</v>
      </c>
    </row>
    <row r="2129" spans="1:29" x14ac:dyDescent="0.25">
      <c r="A2129" t="s">
        <v>420</v>
      </c>
      <c r="B2129" t="s">
        <v>1385</v>
      </c>
      <c r="C2129" t="s">
        <v>1386</v>
      </c>
      <c r="D2129">
        <v>1900</v>
      </c>
      <c r="E2129" s="958">
        <v>1</v>
      </c>
      <c r="F2129" t="s">
        <v>1031</v>
      </c>
      <c r="G2129" s="958" t="s">
        <v>1384</v>
      </c>
      <c r="H2129" t="s">
        <v>384</v>
      </c>
      <c r="I2129" s="938" t="s">
        <v>488</v>
      </c>
      <c r="J2129" s="938" t="s">
        <v>444</v>
      </c>
      <c r="K2129" s="938" t="s">
        <v>0</v>
      </c>
      <c r="L2129" s="938">
        <v>2.4</v>
      </c>
      <c r="M2129" s="963" t="s">
        <v>150</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-1574654.2400000002</v>
      </c>
      <c r="AA2129" t="str">
        <f t="shared" si="365"/>
        <v>HUM_ASR_FY_2022</v>
      </c>
      <c r="AB2129" s="958">
        <f t="shared" si="366"/>
        <v>45032</v>
      </c>
      <c r="AC2129" t="str">
        <f t="shared" si="367"/>
        <v>Unaudited</v>
      </c>
    </row>
    <row r="2130" spans="1:29" ht="30" x14ac:dyDescent="0.25">
      <c r="A2130" t="s">
        <v>420</v>
      </c>
      <c r="B2130" t="s">
        <v>1385</v>
      </c>
      <c r="C2130" t="s">
        <v>1386</v>
      </c>
      <c r="D2130">
        <v>1900</v>
      </c>
      <c r="E2130" s="958">
        <v>1</v>
      </c>
      <c r="F2130" t="s">
        <v>1031</v>
      </c>
      <c r="G2130" s="958" t="s">
        <v>1384</v>
      </c>
      <c r="H2130" t="s">
        <v>384</v>
      </c>
      <c r="I2130" s="938" t="s">
        <v>488</v>
      </c>
      <c r="J2130" s="938" t="s">
        <v>444</v>
      </c>
      <c r="K2130" s="938" t="s">
        <v>0</v>
      </c>
      <c r="L2130" s="938">
        <v>2.5</v>
      </c>
      <c r="M2130" s="963" t="s">
        <v>151</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HUM_ASR_FY_2022</v>
      </c>
      <c r="AB2130" s="958">
        <f t="shared" si="366"/>
        <v>45032</v>
      </c>
      <c r="AC2130" t="str">
        <f t="shared" si="367"/>
        <v>Unaudited</v>
      </c>
    </row>
    <row r="2131" spans="1:29" x14ac:dyDescent="0.25">
      <c r="A2131" t="s">
        <v>420</v>
      </c>
      <c r="B2131" t="s">
        <v>1385</v>
      </c>
      <c r="C2131" t="s">
        <v>1386</v>
      </c>
      <c r="D2131">
        <v>1900</v>
      </c>
      <c r="E2131" s="958">
        <v>1</v>
      </c>
      <c r="F2131" t="s">
        <v>1031</v>
      </c>
      <c r="G2131" s="958" t="s">
        <v>1384</v>
      </c>
      <c r="H2131" t="s">
        <v>384</v>
      </c>
      <c r="I2131" s="938" t="s">
        <v>488</v>
      </c>
      <c r="J2131" s="938" t="s">
        <v>444</v>
      </c>
      <c r="K2131" s="938" t="s">
        <v>0</v>
      </c>
      <c r="L2131" s="938" t="s">
        <v>96</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HUM_ASR_FY_2022</v>
      </c>
      <c r="AB2131" s="958">
        <f t="shared" si="366"/>
        <v>45032</v>
      </c>
      <c r="AC2131" t="str">
        <f t="shared" si="367"/>
        <v>Unaudited</v>
      </c>
    </row>
    <row r="2132" spans="1:29" x14ac:dyDescent="0.25">
      <c r="A2132" t="s">
        <v>420</v>
      </c>
      <c r="B2132" t="s">
        <v>1385</v>
      </c>
      <c r="C2132" t="s">
        <v>1386</v>
      </c>
      <c r="D2132">
        <v>1900</v>
      </c>
      <c r="E2132" s="958">
        <v>1</v>
      </c>
      <c r="F2132" t="s">
        <v>1031</v>
      </c>
      <c r="G2132" s="958" t="s">
        <v>1384</v>
      </c>
      <c r="H2132" t="s">
        <v>384</v>
      </c>
      <c r="I2132" s="938" t="s">
        <v>488</v>
      </c>
      <c r="J2132" s="938" t="s">
        <v>444</v>
      </c>
      <c r="K2132" s="938" t="s">
        <v>0</v>
      </c>
      <c r="L2132" s="946" t="s">
        <v>152</v>
      </c>
      <c r="M2132" s="961" t="s">
        <v>451</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HUM_ASR_FY_2022</v>
      </c>
      <c r="AB2132" s="958">
        <f t="shared" si="366"/>
        <v>45032</v>
      </c>
      <c r="AC2132" t="str">
        <f t="shared" si="367"/>
        <v>Unaudited</v>
      </c>
    </row>
    <row r="2133" spans="1:29" x14ac:dyDescent="0.25">
      <c r="A2133" t="s">
        <v>420</v>
      </c>
      <c r="B2133" t="s">
        <v>1385</v>
      </c>
      <c r="C2133" t="s">
        <v>1386</v>
      </c>
      <c r="D2133">
        <v>1900</v>
      </c>
      <c r="E2133" s="958">
        <v>1</v>
      </c>
      <c r="F2133" t="s">
        <v>1031</v>
      </c>
      <c r="G2133" s="958" t="s">
        <v>1384</v>
      </c>
      <c r="H2133" t="s">
        <v>384</v>
      </c>
      <c r="I2133" s="963" t="s">
        <v>488</v>
      </c>
      <c r="J2133" s="963" t="s">
        <v>444</v>
      </c>
      <c r="K2133" s="963" t="s">
        <v>0</v>
      </c>
      <c r="L2133" s="954" t="s">
        <v>917</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HUM_ASR_FY_2022</v>
      </c>
      <c r="AB2133" s="958">
        <f t="shared" si="366"/>
        <v>45032</v>
      </c>
      <c r="AC2133" t="str">
        <f t="shared" si="367"/>
        <v>Unaudited</v>
      </c>
    </row>
    <row r="2134" spans="1:29" x14ac:dyDescent="0.25">
      <c r="A2134" t="s">
        <v>420</v>
      </c>
      <c r="B2134" t="s">
        <v>1385</v>
      </c>
      <c r="C2134" t="s">
        <v>1386</v>
      </c>
      <c r="D2134">
        <v>1900</v>
      </c>
      <c r="E2134" s="958">
        <v>1</v>
      </c>
      <c r="F2134" t="s">
        <v>1031</v>
      </c>
      <c r="G2134" s="958" t="s">
        <v>1384</v>
      </c>
      <c r="H2134" t="s">
        <v>384</v>
      </c>
      <c r="I2134" s="959" t="s">
        <v>488</v>
      </c>
      <c r="J2134" s="959" t="s">
        <v>444</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239803.95000000059</v>
      </c>
      <c r="AA2134" t="str">
        <f t="shared" si="365"/>
        <v>HUM_ASR_FY_2022</v>
      </c>
      <c r="AB2134" s="958">
        <f t="shared" si="366"/>
        <v>45032</v>
      </c>
      <c r="AC2134" t="str">
        <f t="shared" si="367"/>
        <v>Unaudited</v>
      </c>
    </row>
    <row r="2135" spans="1:29" x14ac:dyDescent="0.25">
      <c r="A2135" t="s">
        <v>420</v>
      </c>
      <c r="B2135" t="s">
        <v>1385</v>
      </c>
      <c r="C2135" t="s">
        <v>1386</v>
      </c>
      <c r="D2135">
        <v>1900</v>
      </c>
      <c r="E2135" s="958">
        <v>1</v>
      </c>
      <c r="F2135" t="s">
        <v>1031</v>
      </c>
      <c r="G2135" s="958" t="s">
        <v>1384</v>
      </c>
      <c r="H2135" t="s">
        <v>384</v>
      </c>
      <c r="I2135" s="959" t="s">
        <v>488</v>
      </c>
      <c r="J2135" s="959" t="s">
        <v>444</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24271.479999999992</v>
      </c>
      <c r="AA2135" t="str">
        <f t="shared" si="365"/>
        <v>HUM_ASR_FY_2022</v>
      </c>
      <c r="AB2135" s="958">
        <f t="shared" si="366"/>
        <v>45032</v>
      </c>
      <c r="AC2135" t="str">
        <f t="shared" si="367"/>
        <v>Unaudited</v>
      </c>
    </row>
    <row r="2136" spans="1:29" x14ac:dyDescent="0.25">
      <c r="A2136" t="s">
        <v>420</v>
      </c>
      <c r="B2136" t="s">
        <v>1385</v>
      </c>
      <c r="C2136" t="s">
        <v>1386</v>
      </c>
      <c r="D2136">
        <v>1900</v>
      </c>
      <c r="E2136" s="958">
        <v>1</v>
      </c>
      <c r="F2136" t="s">
        <v>1031</v>
      </c>
      <c r="G2136" s="958" t="s">
        <v>1384</v>
      </c>
      <c r="H2136" t="s">
        <v>384</v>
      </c>
      <c r="I2136" s="959" t="s">
        <v>488</v>
      </c>
      <c r="J2136" s="959" t="s">
        <v>444</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HUM_ASR_FY_2022</v>
      </c>
      <c r="AB2136" s="958">
        <f t="shared" si="366"/>
        <v>45032</v>
      </c>
      <c r="AC2136" t="str">
        <f t="shared" si="367"/>
        <v>Unaudited</v>
      </c>
    </row>
    <row r="2137" spans="1:29" x14ac:dyDescent="0.25">
      <c r="A2137" t="s">
        <v>420</v>
      </c>
      <c r="B2137" t="s">
        <v>1385</v>
      </c>
      <c r="C2137" t="s">
        <v>1386</v>
      </c>
      <c r="D2137">
        <v>1900</v>
      </c>
      <c r="E2137" s="958">
        <v>1</v>
      </c>
      <c r="F2137" t="s">
        <v>1031</v>
      </c>
      <c r="G2137" s="958" t="s">
        <v>1384</v>
      </c>
      <c r="H2137" t="s">
        <v>384</v>
      </c>
      <c r="I2137" s="966" t="s">
        <v>488</v>
      </c>
      <c r="J2137" s="966" t="s">
        <v>444</v>
      </c>
      <c r="K2137" s="966" t="s">
        <v>53</v>
      </c>
      <c r="L2137" s="946" t="s">
        <v>44</v>
      </c>
      <c r="M2137" s="966" t="s">
        <v>153</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HUM_ASR_FY_2022</v>
      </c>
      <c r="AB2137" s="958">
        <f t="shared" si="366"/>
        <v>45032</v>
      </c>
      <c r="AC2137" t="str">
        <f t="shared" si="367"/>
        <v>Unaudited</v>
      </c>
    </row>
    <row r="2138" spans="1:29" x14ac:dyDescent="0.25">
      <c r="A2138" t="s">
        <v>420</v>
      </c>
      <c r="B2138" t="s">
        <v>1385</v>
      </c>
      <c r="C2138" t="s">
        <v>1386</v>
      </c>
      <c r="D2138">
        <v>1900</v>
      </c>
      <c r="E2138" s="958">
        <v>1</v>
      </c>
      <c r="F2138" t="s">
        <v>1031</v>
      </c>
      <c r="G2138" s="958" t="s">
        <v>1384</v>
      </c>
      <c r="H2138" t="s">
        <v>384</v>
      </c>
      <c r="I2138" s="938" t="s">
        <v>488</v>
      </c>
      <c r="J2138" s="938" t="s">
        <v>444</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HUM_ASR_FY_2022</v>
      </c>
      <c r="AB2138" s="958">
        <f t="shared" si="366"/>
        <v>45032</v>
      </c>
      <c r="AC2138" t="str">
        <f t="shared" si="367"/>
        <v>Unaudited</v>
      </c>
    </row>
    <row r="2139" spans="1:29" x14ac:dyDescent="0.25">
      <c r="A2139" t="s">
        <v>420</v>
      </c>
      <c r="B2139" t="s">
        <v>1385</v>
      </c>
      <c r="C2139" t="s">
        <v>1386</v>
      </c>
      <c r="D2139">
        <v>1900</v>
      </c>
      <c r="E2139" s="958">
        <v>1</v>
      </c>
      <c r="F2139" t="s">
        <v>1031</v>
      </c>
      <c r="G2139" s="958" t="s">
        <v>1384</v>
      </c>
      <c r="H2139" t="s">
        <v>384</v>
      </c>
      <c r="I2139" s="938" t="s">
        <v>488</v>
      </c>
      <c r="J2139" s="938" t="s">
        <v>444</v>
      </c>
      <c r="K2139" s="938" t="s">
        <v>53</v>
      </c>
      <c r="L2139" s="944" t="s">
        <v>42</v>
      </c>
      <c r="M2139" s="960" t="s">
        <v>154</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-334047.48232774541</v>
      </c>
      <c r="AA2139" t="str">
        <f t="shared" si="365"/>
        <v>HUM_ASR_FY_2022</v>
      </c>
      <c r="AB2139" s="958">
        <f t="shared" si="366"/>
        <v>45032</v>
      </c>
      <c r="AC2139" t="str">
        <f t="shared" si="367"/>
        <v>Unaudited</v>
      </c>
    </row>
    <row r="2140" spans="1:29" x14ac:dyDescent="0.25">
      <c r="A2140" t="s">
        <v>420</v>
      </c>
      <c r="B2140" t="s">
        <v>1385</v>
      </c>
      <c r="C2140" t="s">
        <v>1386</v>
      </c>
      <c r="D2140">
        <v>1900</v>
      </c>
      <c r="E2140" s="958">
        <v>1</v>
      </c>
      <c r="F2140" t="s">
        <v>1031</v>
      </c>
      <c r="G2140" s="958" t="s">
        <v>1384</v>
      </c>
      <c r="H2140" t="s">
        <v>384</v>
      </c>
      <c r="I2140" s="959" t="s">
        <v>488</v>
      </c>
      <c r="J2140" s="959" t="s">
        <v>444</v>
      </c>
      <c r="K2140" s="959" t="s">
        <v>53</v>
      </c>
      <c r="L2140" s="938" t="s">
        <v>43</v>
      </c>
      <c r="M2140" s="959" t="s">
        <v>462</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HUM_ASR_FY_2022</v>
      </c>
      <c r="AB2140" s="958">
        <f t="shared" si="366"/>
        <v>45032</v>
      </c>
      <c r="AC2140" t="str">
        <f t="shared" si="367"/>
        <v>Unaudited</v>
      </c>
    </row>
    <row r="2141" spans="1:29" x14ac:dyDescent="0.25">
      <c r="A2141" t="s">
        <v>420</v>
      </c>
      <c r="B2141" t="s">
        <v>1385</v>
      </c>
      <c r="C2141" t="s">
        <v>1386</v>
      </c>
      <c r="D2141">
        <v>1900</v>
      </c>
      <c r="E2141" s="958">
        <v>1</v>
      </c>
      <c r="F2141" t="s">
        <v>1031</v>
      </c>
      <c r="G2141" s="958" t="s">
        <v>1384</v>
      </c>
      <c r="H2141" t="s">
        <v>384</v>
      </c>
      <c r="I2141" s="938" t="s">
        <v>488</v>
      </c>
      <c r="J2141" s="938" t="s">
        <v>444</v>
      </c>
      <c r="K2141" s="938" t="s">
        <v>920</v>
      </c>
      <c r="L2141" s="938" t="s">
        <v>921</v>
      </c>
      <c r="M2141" s="959" t="s">
        <v>920</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-5717.7599999999893</v>
      </c>
      <c r="AA2141" t="str">
        <f t="shared" si="365"/>
        <v>HUM_ASR_FY_2022</v>
      </c>
      <c r="AB2141" s="958">
        <f t="shared" si="366"/>
        <v>45032</v>
      </c>
      <c r="AC2141" t="str">
        <f t="shared" si="367"/>
        <v>Unaudited</v>
      </c>
    </row>
    <row r="2142" spans="1:29" x14ac:dyDescent="0.25">
      <c r="A2142" t="s">
        <v>420</v>
      </c>
      <c r="B2142" t="s">
        <v>1385</v>
      </c>
      <c r="C2142" t="s">
        <v>1386</v>
      </c>
      <c r="D2142">
        <v>1900</v>
      </c>
      <c r="E2142" s="958">
        <v>1</v>
      </c>
      <c r="F2142" t="s">
        <v>1031</v>
      </c>
      <c r="G2142" s="958" t="s">
        <v>1384</v>
      </c>
      <c r="H2142" t="s">
        <v>384</v>
      </c>
      <c r="I2142" s="938" t="s">
        <v>488</v>
      </c>
      <c r="J2142" s="938" t="s">
        <v>444</v>
      </c>
      <c r="K2142" s="938" t="s">
        <v>920</v>
      </c>
      <c r="L2142" s="938" t="s">
        <v>922</v>
      </c>
      <c r="M2142" s="959" t="s">
        <v>925</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HUM_ASR_FY_2022</v>
      </c>
      <c r="AB2142" s="958">
        <f t="shared" si="366"/>
        <v>45032</v>
      </c>
      <c r="AC2142" t="str">
        <f t="shared" si="367"/>
        <v>Unaudited</v>
      </c>
    </row>
    <row r="2143" spans="1:29" x14ac:dyDescent="0.25">
      <c r="A2143" t="s">
        <v>420</v>
      </c>
      <c r="B2143" t="s">
        <v>1385</v>
      </c>
      <c r="C2143" t="s">
        <v>1386</v>
      </c>
      <c r="D2143">
        <v>1900</v>
      </c>
      <c r="E2143" s="958">
        <v>1</v>
      </c>
      <c r="F2143" t="s">
        <v>1031</v>
      </c>
      <c r="G2143" s="958" t="s">
        <v>1384</v>
      </c>
      <c r="H2143" t="s">
        <v>384</v>
      </c>
      <c r="I2143" s="959" t="s">
        <v>488</v>
      </c>
      <c r="J2143" s="959" t="s">
        <v>444</v>
      </c>
      <c r="K2143" s="959" t="s">
        <v>920</v>
      </c>
      <c r="L2143" s="938" t="s">
        <v>923</v>
      </c>
      <c r="M2143" s="959" t="s">
        <v>926</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HUM_ASR_FY_2022</v>
      </c>
      <c r="AB2143" s="958">
        <f t="shared" si="366"/>
        <v>45032</v>
      </c>
      <c r="AC2143" t="str">
        <f t="shared" si="367"/>
        <v>Unaudited</v>
      </c>
    </row>
    <row r="2144" spans="1:29" x14ac:dyDescent="0.25">
      <c r="A2144" t="s">
        <v>420</v>
      </c>
      <c r="B2144" t="s">
        <v>1385</v>
      </c>
      <c r="C2144" t="s">
        <v>1386</v>
      </c>
      <c r="D2144">
        <v>1900</v>
      </c>
      <c r="E2144" s="958">
        <v>1</v>
      </c>
      <c r="F2144" t="s">
        <v>1031</v>
      </c>
      <c r="G2144" s="958" t="s">
        <v>1384</v>
      </c>
      <c r="H2144" t="s">
        <v>384</v>
      </c>
      <c r="I2144" s="959" t="s">
        <v>488</v>
      </c>
      <c r="J2144" s="959" t="s">
        <v>444</v>
      </c>
      <c r="K2144" s="959" t="s">
        <v>445</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-672.36999999999989</v>
      </c>
      <c r="AA2144" t="str">
        <f t="shared" si="365"/>
        <v>HUM_ASR_FY_2022</v>
      </c>
      <c r="AB2144" s="958">
        <f t="shared" si="366"/>
        <v>45032</v>
      </c>
      <c r="AC2144" t="str">
        <f t="shared" si="367"/>
        <v>Unaudited</v>
      </c>
    </row>
    <row r="2145" spans="1:29" ht="30" x14ac:dyDescent="0.25">
      <c r="A2145" t="s">
        <v>420</v>
      </c>
      <c r="B2145" t="s">
        <v>1385</v>
      </c>
      <c r="C2145" t="s">
        <v>1386</v>
      </c>
      <c r="D2145">
        <v>1900</v>
      </c>
      <c r="E2145" s="958">
        <v>1</v>
      </c>
      <c r="F2145" t="s">
        <v>1031</v>
      </c>
      <c r="G2145" s="958" t="s">
        <v>1384</v>
      </c>
      <c r="H2145" t="s">
        <v>384</v>
      </c>
      <c r="I2145" s="938" t="s">
        <v>488</v>
      </c>
      <c r="J2145" s="938" t="s">
        <v>444</v>
      </c>
      <c r="K2145" s="938" t="s">
        <v>445</v>
      </c>
      <c r="L2145" s="938">
        <v>5.2</v>
      </c>
      <c r="M2145" s="959" t="s">
        <v>303</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HUM_ASR_FY_2022</v>
      </c>
      <c r="AB2145" s="958">
        <f t="shared" si="366"/>
        <v>45032</v>
      </c>
      <c r="AC2145" t="str">
        <f t="shared" si="367"/>
        <v>Unaudited</v>
      </c>
    </row>
    <row r="2146" spans="1:29" ht="30" x14ac:dyDescent="0.25">
      <c r="A2146" t="s">
        <v>420</v>
      </c>
      <c r="B2146" t="s">
        <v>1385</v>
      </c>
      <c r="C2146" t="s">
        <v>1386</v>
      </c>
      <c r="D2146">
        <v>1900</v>
      </c>
      <c r="E2146" s="958">
        <v>1</v>
      </c>
      <c r="F2146" t="s">
        <v>1031</v>
      </c>
      <c r="G2146" s="958" t="s">
        <v>1384</v>
      </c>
      <c r="H2146" t="s">
        <v>384</v>
      </c>
      <c r="I2146" s="938" t="s">
        <v>488</v>
      </c>
      <c r="J2146" s="938" t="s">
        <v>444</v>
      </c>
      <c r="K2146" s="938" t="s">
        <v>445</v>
      </c>
      <c r="L2146" s="938">
        <v>5.3</v>
      </c>
      <c r="M2146" s="959" t="s">
        <v>304</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HUM_ASR_FY_2022</v>
      </c>
      <c r="AB2146" s="958">
        <f t="shared" si="366"/>
        <v>45032</v>
      </c>
      <c r="AC2146" t="str">
        <f t="shared" si="367"/>
        <v>Unaudited</v>
      </c>
    </row>
    <row r="2147" spans="1:29" x14ac:dyDescent="0.25">
      <c r="A2147" t="s">
        <v>420</v>
      </c>
      <c r="B2147" t="s">
        <v>1385</v>
      </c>
      <c r="C2147" t="s">
        <v>1386</v>
      </c>
      <c r="D2147">
        <v>1900</v>
      </c>
      <c r="E2147" s="958">
        <v>1</v>
      </c>
      <c r="F2147" t="s">
        <v>1031</v>
      </c>
      <c r="G2147" s="958" t="s">
        <v>1384</v>
      </c>
      <c r="H2147" t="s">
        <v>384</v>
      </c>
      <c r="I2147" s="938" t="s">
        <v>488</v>
      </c>
      <c r="J2147" s="938" t="s">
        <v>444</v>
      </c>
      <c r="K2147" s="938" t="s">
        <v>445</v>
      </c>
      <c r="L2147" s="938" t="s">
        <v>82</v>
      </c>
      <c r="M2147" s="959" t="s">
        <v>453</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HUM_ASR_FY_2022</v>
      </c>
      <c r="AB2147" s="958">
        <f t="shared" si="366"/>
        <v>45032</v>
      </c>
      <c r="AC2147" t="str">
        <f t="shared" si="367"/>
        <v>Unaudited</v>
      </c>
    </row>
    <row r="2148" spans="1:29" x14ac:dyDescent="0.25">
      <c r="A2148" t="s">
        <v>420</v>
      </c>
      <c r="B2148" t="s">
        <v>1385</v>
      </c>
      <c r="C2148" t="s">
        <v>1386</v>
      </c>
      <c r="D2148">
        <v>1900</v>
      </c>
      <c r="E2148" s="958">
        <v>1</v>
      </c>
      <c r="F2148" t="s">
        <v>1031</v>
      </c>
      <c r="G2148" s="958" t="s">
        <v>1384</v>
      </c>
      <c r="H2148" t="s">
        <v>384</v>
      </c>
      <c r="I2148" s="938" t="s">
        <v>488</v>
      </c>
      <c r="J2148" s="938" t="s">
        <v>444</v>
      </c>
      <c r="K2148" s="938" t="s">
        <v>446</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HUM_ASR_FY_2022</v>
      </c>
      <c r="AB2148" s="958">
        <f t="shared" si="366"/>
        <v>45032</v>
      </c>
      <c r="AC2148" t="str">
        <f t="shared" si="367"/>
        <v>Unaudited</v>
      </c>
    </row>
    <row r="2149" spans="1:29" x14ac:dyDescent="0.25">
      <c r="A2149" t="s">
        <v>420</v>
      </c>
      <c r="B2149" t="s">
        <v>1385</v>
      </c>
      <c r="C2149" t="s">
        <v>1386</v>
      </c>
      <c r="D2149">
        <v>1900</v>
      </c>
      <c r="E2149" s="958">
        <v>1</v>
      </c>
      <c r="F2149" t="s">
        <v>1031</v>
      </c>
      <c r="G2149" s="958" t="s">
        <v>1384</v>
      </c>
      <c r="H2149" t="s">
        <v>384</v>
      </c>
      <c r="I2149" s="938" t="s">
        <v>488</v>
      </c>
      <c r="J2149" s="938" t="s">
        <v>444</v>
      </c>
      <c r="K2149" s="938" t="s">
        <v>446</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HUM_ASR_FY_2022</v>
      </c>
      <c r="AB2149" s="958">
        <f t="shared" si="366"/>
        <v>45032</v>
      </c>
      <c r="AC2149" t="str">
        <f t="shared" si="367"/>
        <v>Unaudited</v>
      </c>
    </row>
    <row r="2150" spans="1:29" x14ac:dyDescent="0.25">
      <c r="A2150" t="s">
        <v>420</v>
      </c>
      <c r="B2150" t="s">
        <v>1385</v>
      </c>
      <c r="C2150" t="s">
        <v>1386</v>
      </c>
      <c r="D2150">
        <v>1900</v>
      </c>
      <c r="E2150" s="958">
        <v>1</v>
      </c>
      <c r="F2150" t="s">
        <v>1031</v>
      </c>
      <c r="G2150" s="958" t="s">
        <v>1384</v>
      </c>
      <c r="H2150" t="s">
        <v>384</v>
      </c>
      <c r="I2150" s="938" t="s">
        <v>488</v>
      </c>
      <c r="J2150" s="938" t="s">
        <v>444</v>
      </c>
      <c r="K2150" s="938" t="s">
        <v>446</v>
      </c>
      <c r="L2150" s="938">
        <v>6.3</v>
      </c>
      <c r="M2150" s="959" t="s">
        <v>184</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HUM_ASR_FY_2022</v>
      </c>
      <c r="AB2150" s="958">
        <f t="shared" si="366"/>
        <v>45032</v>
      </c>
      <c r="AC2150" t="str">
        <f t="shared" si="367"/>
        <v>Unaudited</v>
      </c>
    </row>
    <row r="2151" spans="1:29" x14ac:dyDescent="0.25">
      <c r="A2151" t="s">
        <v>420</v>
      </c>
      <c r="B2151" t="s">
        <v>1385</v>
      </c>
      <c r="C2151" t="s">
        <v>1386</v>
      </c>
      <c r="D2151">
        <v>1900</v>
      </c>
      <c r="E2151" s="958">
        <v>1</v>
      </c>
      <c r="F2151" t="s">
        <v>1031</v>
      </c>
      <c r="G2151" s="958" t="s">
        <v>1384</v>
      </c>
      <c r="H2151" t="s">
        <v>384</v>
      </c>
      <c r="I2151" s="959" t="s">
        <v>488</v>
      </c>
      <c r="J2151" s="959" t="s">
        <v>444</v>
      </c>
      <c r="K2151" s="959" t="s">
        <v>446</v>
      </c>
      <c r="L2151" s="938" t="s">
        <v>87</v>
      </c>
      <c r="M2151" s="959" t="s">
        <v>454</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HUM_ASR_FY_2022</v>
      </c>
      <c r="AB2151" s="958">
        <f t="shared" si="366"/>
        <v>45032</v>
      </c>
      <c r="AC2151" t="str">
        <f t="shared" si="367"/>
        <v>Unaudited</v>
      </c>
    </row>
    <row r="2152" spans="1:29" x14ac:dyDescent="0.25">
      <c r="A2152" t="s">
        <v>420</v>
      </c>
      <c r="B2152" t="s">
        <v>1385</v>
      </c>
      <c r="C2152" t="s">
        <v>1386</v>
      </c>
      <c r="D2152">
        <v>1900</v>
      </c>
      <c r="E2152" s="958">
        <v>1</v>
      </c>
      <c r="F2152" t="s">
        <v>1031</v>
      </c>
      <c r="G2152" s="958" t="s">
        <v>1384</v>
      </c>
      <c r="H2152" t="s">
        <v>384</v>
      </c>
      <c r="I2152" s="938" t="s">
        <v>488</v>
      </c>
      <c r="J2152" s="938" t="s">
        <v>444</v>
      </c>
      <c r="K2152" s="938" t="s">
        <v>447</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47523.959999999861</v>
      </c>
      <c r="AA2152" t="str">
        <f t="shared" si="365"/>
        <v>HUM_ASR_FY_2022</v>
      </c>
      <c r="AB2152" s="958">
        <f t="shared" si="366"/>
        <v>45032</v>
      </c>
      <c r="AC2152" t="str">
        <f t="shared" si="367"/>
        <v>Unaudited</v>
      </c>
    </row>
    <row r="2153" spans="1:29" x14ac:dyDescent="0.25">
      <c r="A2153" t="s">
        <v>420</v>
      </c>
      <c r="B2153" t="s">
        <v>1385</v>
      </c>
      <c r="C2153" t="s">
        <v>1386</v>
      </c>
      <c r="D2153">
        <v>1900</v>
      </c>
      <c r="E2153" s="958">
        <v>1</v>
      </c>
      <c r="F2153" t="s">
        <v>1031</v>
      </c>
      <c r="G2153" s="958" t="s">
        <v>1384</v>
      </c>
      <c r="H2153" t="s">
        <v>384</v>
      </c>
      <c r="I2153" s="938" t="s">
        <v>488</v>
      </c>
      <c r="J2153" s="938" t="s">
        <v>444</v>
      </c>
      <c r="K2153" s="938" t="s">
        <v>447</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HUM_ASR_FY_2022</v>
      </c>
      <c r="AB2153" s="958">
        <f t="shared" si="366"/>
        <v>45032</v>
      </c>
      <c r="AC2153" t="str">
        <f t="shared" si="367"/>
        <v>Unaudited</v>
      </c>
    </row>
    <row r="2154" spans="1:29" x14ac:dyDescent="0.25">
      <c r="A2154" t="s">
        <v>420</v>
      </c>
      <c r="B2154" t="s">
        <v>1385</v>
      </c>
      <c r="C2154" t="s">
        <v>1386</v>
      </c>
      <c r="D2154">
        <v>1900</v>
      </c>
      <c r="E2154" s="958">
        <v>1</v>
      </c>
      <c r="F2154" t="s">
        <v>1031</v>
      </c>
      <c r="G2154" s="958" t="s">
        <v>1384</v>
      </c>
      <c r="H2154" t="s">
        <v>384</v>
      </c>
      <c r="I2154" s="938" t="s">
        <v>488</v>
      </c>
      <c r="J2154" s="938" t="s">
        <v>444</v>
      </c>
      <c r="K2154" s="938" t="s">
        <v>447</v>
      </c>
      <c r="L2154" s="938">
        <v>7.3</v>
      </c>
      <c r="M2154" s="959" t="s">
        <v>155</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-60116.381097038822</v>
      </c>
      <c r="AA2154" t="str">
        <f t="shared" si="365"/>
        <v>HUM_ASR_FY_2022</v>
      </c>
      <c r="AB2154" s="958">
        <f t="shared" si="366"/>
        <v>45032</v>
      </c>
      <c r="AC2154" t="str">
        <f t="shared" si="367"/>
        <v>Unaudited</v>
      </c>
    </row>
    <row r="2155" spans="1:29" x14ac:dyDescent="0.25">
      <c r="A2155" t="s">
        <v>420</v>
      </c>
      <c r="B2155" t="s">
        <v>1385</v>
      </c>
      <c r="C2155" t="s">
        <v>1386</v>
      </c>
      <c r="D2155">
        <v>1900</v>
      </c>
      <c r="E2155" s="958">
        <v>1</v>
      </c>
      <c r="F2155" t="s">
        <v>1031</v>
      </c>
      <c r="G2155" s="958" t="s">
        <v>1384</v>
      </c>
      <c r="H2155" t="s">
        <v>384</v>
      </c>
      <c r="I2155" s="959" t="s">
        <v>488</v>
      </c>
      <c r="J2155" s="959" t="s">
        <v>444</v>
      </c>
      <c r="K2155" s="959" t="s">
        <v>447</v>
      </c>
      <c r="L2155" s="938" t="s">
        <v>91</v>
      </c>
      <c r="M2155" s="959" t="s">
        <v>455</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HUM_ASR_FY_2022</v>
      </c>
      <c r="AB2155" s="958">
        <f t="shared" si="366"/>
        <v>45032</v>
      </c>
      <c r="AC2155" t="str">
        <f t="shared" si="367"/>
        <v>Unaudited</v>
      </c>
    </row>
    <row r="2156" spans="1:29" x14ac:dyDescent="0.25">
      <c r="A2156" t="s">
        <v>420</v>
      </c>
      <c r="B2156" t="s">
        <v>1385</v>
      </c>
      <c r="C2156" t="s">
        <v>1386</v>
      </c>
      <c r="D2156">
        <v>1900</v>
      </c>
      <c r="E2156" s="958">
        <v>1</v>
      </c>
      <c r="F2156" t="s">
        <v>1031</v>
      </c>
      <c r="G2156" s="958" t="s">
        <v>1384</v>
      </c>
      <c r="H2156" t="s">
        <v>384</v>
      </c>
      <c r="I2156" s="959" t="s">
        <v>488</v>
      </c>
      <c r="J2156" s="959" t="s">
        <v>444</v>
      </c>
      <c r="K2156" s="959" t="s">
        <v>448</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-12814.720000000007</v>
      </c>
      <c r="AA2156" t="str">
        <f t="shared" si="365"/>
        <v>HUM_ASR_FY_2022</v>
      </c>
      <c r="AB2156" s="958">
        <f t="shared" si="366"/>
        <v>45032</v>
      </c>
      <c r="AC2156" t="str">
        <f t="shared" si="367"/>
        <v>Unaudited</v>
      </c>
    </row>
    <row r="2157" spans="1:29" x14ac:dyDescent="0.25">
      <c r="A2157" t="s">
        <v>420</v>
      </c>
      <c r="B2157" t="s">
        <v>1385</v>
      </c>
      <c r="C2157" t="s">
        <v>1386</v>
      </c>
      <c r="D2157">
        <v>1900</v>
      </c>
      <c r="E2157" s="958">
        <v>1</v>
      </c>
      <c r="F2157" t="s">
        <v>1031</v>
      </c>
      <c r="G2157" s="958" t="s">
        <v>1384</v>
      </c>
      <c r="H2157" t="s">
        <v>384</v>
      </c>
      <c r="I2157" s="959" t="s">
        <v>488</v>
      </c>
      <c r="J2157" s="959" t="s">
        <v>444</v>
      </c>
      <c r="K2157" s="959" t="s">
        <v>448</v>
      </c>
      <c r="L2157" s="938" t="s">
        <v>112</v>
      </c>
      <c r="M2157" s="959" t="s">
        <v>443</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HUM_ASR_FY_2022</v>
      </c>
      <c r="AB2157" s="958">
        <f t="shared" si="366"/>
        <v>45032</v>
      </c>
      <c r="AC2157" t="str">
        <f t="shared" si="367"/>
        <v>Unaudited</v>
      </c>
    </row>
    <row r="2158" spans="1:29" x14ac:dyDescent="0.25">
      <c r="A2158" t="s">
        <v>420</v>
      </c>
      <c r="B2158" t="s">
        <v>1385</v>
      </c>
      <c r="C2158" t="s">
        <v>1386</v>
      </c>
      <c r="D2158">
        <v>1900</v>
      </c>
      <c r="E2158" s="958">
        <v>1</v>
      </c>
      <c r="F2158" t="s">
        <v>1031</v>
      </c>
      <c r="G2158" s="958" t="s">
        <v>1384</v>
      </c>
      <c r="H2158" t="s">
        <v>384</v>
      </c>
      <c r="I2158" s="959" t="s">
        <v>488</v>
      </c>
      <c r="J2158" s="959" t="s">
        <v>444</v>
      </c>
      <c r="K2158" s="959" t="s">
        <v>448</v>
      </c>
      <c r="L2158" s="938" t="s">
        <v>114</v>
      </c>
      <c r="M2158" s="959" t="s">
        <v>157</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HUM_ASR_FY_2022</v>
      </c>
      <c r="AB2158" s="958">
        <f t="shared" si="366"/>
        <v>45032</v>
      </c>
      <c r="AC2158" t="str">
        <f t="shared" si="367"/>
        <v>Unaudited</v>
      </c>
    </row>
    <row r="2159" spans="1:29" x14ac:dyDescent="0.25">
      <c r="A2159" t="s">
        <v>420</v>
      </c>
      <c r="B2159" t="s">
        <v>1385</v>
      </c>
      <c r="C2159" t="s">
        <v>1386</v>
      </c>
      <c r="D2159">
        <v>1900</v>
      </c>
      <c r="E2159" s="958">
        <v>1</v>
      </c>
      <c r="F2159" t="s">
        <v>1031</v>
      </c>
      <c r="G2159" s="958" t="s">
        <v>1384</v>
      </c>
      <c r="H2159" t="s">
        <v>384</v>
      </c>
      <c r="I2159" s="959" t="s">
        <v>488</v>
      </c>
      <c r="J2159" s="959" t="s">
        <v>444</v>
      </c>
      <c r="K2159" s="959" t="s">
        <v>448</v>
      </c>
      <c r="L2159" s="954" t="s">
        <v>115</v>
      </c>
      <c r="M2159" s="959" t="s">
        <v>113</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24245.34</v>
      </c>
      <c r="AA2159" t="str">
        <f t="shared" si="365"/>
        <v>HUM_ASR_FY_2022</v>
      </c>
      <c r="AB2159" s="958">
        <f t="shared" si="366"/>
        <v>45032</v>
      </c>
      <c r="AC2159" t="str">
        <f t="shared" si="367"/>
        <v>Unaudited</v>
      </c>
    </row>
    <row r="2160" spans="1:29" x14ac:dyDescent="0.25">
      <c r="A2160" t="s">
        <v>420</v>
      </c>
      <c r="B2160" t="s">
        <v>1385</v>
      </c>
      <c r="C2160" t="s">
        <v>1386</v>
      </c>
      <c r="D2160">
        <v>1900</v>
      </c>
      <c r="E2160" s="958">
        <v>1</v>
      </c>
      <c r="F2160" t="s">
        <v>1031</v>
      </c>
      <c r="G2160" s="958" t="s">
        <v>1384</v>
      </c>
      <c r="H2160" t="s">
        <v>384</v>
      </c>
      <c r="I2160" s="959" t="s">
        <v>488</v>
      </c>
      <c r="J2160" s="959" t="s">
        <v>444</v>
      </c>
      <c r="K2160" s="959" t="s">
        <v>448</v>
      </c>
      <c r="L2160" s="938" t="s">
        <v>116</v>
      </c>
      <c r="M2160" s="959" t="s">
        <v>158</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HUM_ASR_FY_2022</v>
      </c>
      <c r="AB2160" s="958">
        <f t="shared" si="366"/>
        <v>45032</v>
      </c>
      <c r="AC2160" t="str">
        <f t="shared" si="367"/>
        <v>Unaudited</v>
      </c>
    </row>
    <row r="2161" spans="1:29" x14ac:dyDescent="0.25">
      <c r="A2161" t="s">
        <v>420</v>
      </c>
      <c r="B2161" t="s">
        <v>1385</v>
      </c>
      <c r="C2161" t="s">
        <v>1386</v>
      </c>
      <c r="D2161">
        <v>1900</v>
      </c>
      <c r="E2161" s="958">
        <v>1</v>
      </c>
      <c r="F2161" t="s">
        <v>1031</v>
      </c>
      <c r="G2161" s="958" t="s">
        <v>1384</v>
      </c>
      <c r="H2161" t="s">
        <v>384</v>
      </c>
      <c r="I2161" s="938" t="s">
        <v>488</v>
      </c>
      <c r="J2161" s="938" t="s">
        <v>444</v>
      </c>
      <c r="K2161" s="938" t="s">
        <v>448</v>
      </c>
      <c r="L2161" s="938" t="s">
        <v>159</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HUM_ASR_FY_2022</v>
      </c>
      <c r="AB2161" s="958">
        <f t="shared" si="366"/>
        <v>45032</v>
      </c>
      <c r="AC2161" t="str">
        <f t="shared" si="367"/>
        <v>Unaudited</v>
      </c>
    </row>
    <row r="2162" spans="1:29" x14ac:dyDescent="0.25">
      <c r="A2162" t="s">
        <v>420</v>
      </c>
      <c r="B2162" t="s">
        <v>1385</v>
      </c>
      <c r="C2162" t="s">
        <v>1386</v>
      </c>
      <c r="D2162">
        <v>1900</v>
      </c>
      <c r="E2162" s="958">
        <v>1</v>
      </c>
      <c r="F2162" t="s">
        <v>1031</v>
      </c>
      <c r="G2162" s="958" t="s">
        <v>1384</v>
      </c>
      <c r="H2162" t="s">
        <v>384</v>
      </c>
      <c r="I2162" s="959" t="s">
        <v>488</v>
      </c>
      <c r="J2162" s="959" t="s">
        <v>444</v>
      </c>
      <c r="K2162" s="959" t="s">
        <v>448</v>
      </c>
      <c r="L2162" s="938" t="s">
        <v>442</v>
      </c>
      <c r="M2162" s="959" t="s">
        <v>456</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HUM_ASR_FY_2022</v>
      </c>
      <c r="AB2162" s="958">
        <f t="shared" si="366"/>
        <v>45032</v>
      </c>
      <c r="AC2162" t="str">
        <f t="shared" si="367"/>
        <v>Unaudited</v>
      </c>
    </row>
    <row r="2163" spans="1:29" x14ac:dyDescent="0.25">
      <c r="A2163" t="s">
        <v>420</v>
      </c>
      <c r="B2163" t="s">
        <v>1385</v>
      </c>
      <c r="C2163" t="s">
        <v>1386</v>
      </c>
      <c r="D2163">
        <v>1900</v>
      </c>
      <c r="E2163" s="958">
        <v>1</v>
      </c>
      <c r="F2163" t="s">
        <v>1031</v>
      </c>
      <c r="G2163" s="958" t="s">
        <v>1384</v>
      </c>
      <c r="H2163" t="s">
        <v>384</v>
      </c>
      <c r="I2163" s="938" t="s">
        <v>488</v>
      </c>
      <c r="J2163" s="938" t="s">
        <v>444</v>
      </c>
      <c r="K2163" s="938" t="s">
        <v>449</v>
      </c>
      <c r="L2163" s="938">
        <v>9.1</v>
      </c>
      <c r="M2163" s="938" t="s">
        <v>185</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36338.03</v>
      </c>
      <c r="AA2163" t="str">
        <f t="shared" si="365"/>
        <v>HUM_ASR_FY_2022</v>
      </c>
      <c r="AB2163" s="958">
        <f t="shared" si="366"/>
        <v>45032</v>
      </c>
      <c r="AC2163" t="str">
        <f t="shared" si="367"/>
        <v>Unaudited</v>
      </c>
    </row>
    <row r="2164" spans="1:29" x14ac:dyDescent="0.25">
      <c r="A2164" t="s">
        <v>420</v>
      </c>
      <c r="B2164" t="s">
        <v>1385</v>
      </c>
      <c r="C2164" t="s">
        <v>1386</v>
      </c>
      <c r="D2164">
        <v>1900</v>
      </c>
      <c r="E2164" s="958">
        <v>1</v>
      </c>
      <c r="F2164" t="s">
        <v>1031</v>
      </c>
      <c r="G2164" s="958" t="s">
        <v>1384</v>
      </c>
      <c r="H2164" t="s">
        <v>384</v>
      </c>
      <c r="I2164" s="938" t="s">
        <v>488</v>
      </c>
      <c r="J2164" s="938" t="s">
        <v>444</v>
      </c>
      <c r="K2164" s="938" t="s">
        <v>449</v>
      </c>
      <c r="L2164" s="938" t="s">
        <v>106</v>
      </c>
      <c r="M2164" s="959" t="s">
        <v>186</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HUM_ASR_FY_2022</v>
      </c>
      <c r="AB2164" s="958">
        <f t="shared" si="366"/>
        <v>45032</v>
      </c>
      <c r="AC2164" t="str">
        <f t="shared" si="367"/>
        <v>Unaudited</v>
      </c>
    </row>
    <row r="2165" spans="1:29" x14ac:dyDescent="0.25">
      <c r="A2165" t="s">
        <v>420</v>
      </c>
      <c r="B2165" t="s">
        <v>1385</v>
      </c>
      <c r="C2165" t="s">
        <v>1386</v>
      </c>
      <c r="D2165">
        <v>1900</v>
      </c>
      <c r="E2165" s="958">
        <v>1</v>
      </c>
      <c r="F2165" t="s">
        <v>1031</v>
      </c>
      <c r="G2165" s="958" t="s">
        <v>1384</v>
      </c>
      <c r="H2165" t="s">
        <v>384</v>
      </c>
      <c r="I2165" s="938" t="s">
        <v>488</v>
      </c>
      <c r="J2165" s="938" t="s">
        <v>444</v>
      </c>
      <c r="K2165" s="938" t="s">
        <v>449</v>
      </c>
      <c r="L2165" s="938" t="s">
        <v>1321</v>
      </c>
      <c r="M2165" s="959" t="s">
        <v>1322</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488305.01999999996</v>
      </c>
      <c r="AA2165" t="str">
        <f t="shared" si="365"/>
        <v>HUM_ASR_FY_2022</v>
      </c>
      <c r="AB2165" s="958">
        <f t="shared" si="366"/>
        <v>45032</v>
      </c>
      <c r="AC2165" t="str">
        <f t="shared" si="367"/>
        <v>Unaudited</v>
      </c>
    </row>
    <row r="2166" spans="1:29" x14ac:dyDescent="0.25">
      <c r="A2166" t="s">
        <v>420</v>
      </c>
      <c r="B2166" t="s">
        <v>1385</v>
      </c>
      <c r="C2166" t="s">
        <v>1386</v>
      </c>
      <c r="D2166">
        <v>1900</v>
      </c>
      <c r="E2166" s="958">
        <v>1</v>
      </c>
      <c r="F2166" t="s">
        <v>1031</v>
      </c>
      <c r="G2166" s="958" t="s">
        <v>1384</v>
      </c>
      <c r="H2166" t="s">
        <v>384</v>
      </c>
      <c r="I2166" s="938" t="s">
        <v>488</v>
      </c>
      <c r="J2166" s="938" t="s">
        <v>444</v>
      </c>
      <c r="K2166" s="938" t="s">
        <v>449</v>
      </c>
      <c r="L2166" s="938" t="s">
        <v>107</v>
      </c>
      <c r="M2166" s="959" t="s">
        <v>187</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21729.540000000008</v>
      </c>
      <c r="AA2166" t="str">
        <f t="shared" si="365"/>
        <v>HUM_ASR_FY_2022</v>
      </c>
      <c r="AB2166" s="958">
        <f t="shared" si="366"/>
        <v>45032</v>
      </c>
      <c r="AC2166" t="str">
        <f t="shared" si="367"/>
        <v>Unaudited</v>
      </c>
    </row>
    <row r="2167" spans="1:29" x14ac:dyDescent="0.25">
      <c r="A2167" t="s">
        <v>420</v>
      </c>
      <c r="B2167" t="s">
        <v>1385</v>
      </c>
      <c r="C2167" t="s">
        <v>1386</v>
      </c>
      <c r="D2167">
        <v>1900</v>
      </c>
      <c r="E2167" s="958">
        <v>1</v>
      </c>
      <c r="F2167" t="s">
        <v>1031</v>
      </c>
      <c r="G2167" s="958" t="s">
        <v>1384</v>
      </c>
      <c r="H2167" t="s">
        <v>384</v>
      </c>
      <c r="I2167" s="938" t="s">
        <v>488</v>
      </c>
      <c r="J2167" s="938" t="s">
        <v>444</v>
      </c>
      <c r="K2167" s="938" t="s">
        <v>449</v>
      </c>
      <c r="L2167" s="944" t="s">
        <v>108</v>
      </c>
      <c r="M2167" s="960" t="s">
        <v>160</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-19724.100000000042</v>
      </c>
      <c r="AA2167" t="str">
        <f t="shared" si="365"/>
        <v>HUM_ASR_FY_2022</v>
      </c>
      <c r="AB2167" s="958">
        <f t="shared" si="366"/>
        <v>45032</v>
      </c>
      <c r="AC2167" t="str">
        <f t="shared" si="367"/>
        <v>Unaudited</v>
      </c>
    </row>
    <row r="2168" spans="1:29" x14ac:dyDescent="0.25">
      <c r="A2168" t="s">
        <v>420</v>
      </c>
      <c r="B2168" t="s">
        <v>1385</v>
      </c>
      <c r="C2168" t="s">
        <v>1386</v>
      </c>
      <c r="D2168">
        <v>1900</v>
      </c>
      <c r="E2168" s="958">
        <v>1</v>
      </c>
      <c r="F2168" t="s">
        <v>1031</v>
      </c>
      <c r="G2168" s="958" t="s">
        <v>1384</v>
      </c>
      <c r="H2168" t="s">
        <v>384</v>
      </c>
      <c r="I2168" s="938" t="s">
        <v>488</v>
      </c>
      <c r="J2168" s="938" t="s">
        <v>444</v>
      </c>
      <c r="K2168" s="938" t="s">
        <v>449</v>
      </c>
      <c r="L2168" s="938" t="s">
        <v>109</v>
      </c>
      <c r="M2168" s="959" t="s">
        <v>134</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HUM_ASR_FY_2022</v>
      </c>
      <c r="AB2168" s="958">
        <f t="shared" si="366"/>
        <v>45032</v>
      </c>
      <c r="AC2168" t="str">
        <f t="shared" si="367"/>
        <v>Unaudited</v>
      </c>
    </row>
    <row r="2169" spans="1:29" x14ac:dyDescent="0.25">
      <c r="A2169" t="s">
        <v>420</v>
      </c>
      <c r="B2169" t="s">
        <v>1385</v>
      </c>
      <c r="C2169" t="s">
        <v>1386</v>
      </c>
      <c r="D2169">
        <v>1900</v>
      </c>
      <c r="E2169" s="958">
        <v>1</v>
      </c>
      <c r="F2169" t="s">
        <v>1031</v>
      </c>
      <c r="G2169" s="958" t="s">
        <v>1384</v>
      </c>
      <c r="H2169" t="s">
        <v>384</v>
      </c>
      <c r="I2169" s="938" t="s">
        <v>488</v>
      </c>
      <c r="J2169" s="938" t="s">
        <v>444</v>
      </c>
      <c r="K2169" s="938" t="s">
        <v>449</v>
      </c>
      <c r="L2169" s="938" t="s">
        <v>110</v>
      </c>
      <c r="M2169" s="959" t="s">
        <v>162</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-666194.51175828197</v>
      </c>
      <c r="AA2169" t="str">
        <f t="shared" si="365"/>
        <v>HUM_ASR_FY_2022</v>
      </c>
      <c r="AB2169" s="958">
        <f t="shared" si="366"/>
        <v>45032</v>
      </c>
      <c r="AC2169" t="str">
        <f t="shared" si="367"/>
        <v>Unaudited</v>
      </c>
    </row>
    <row r="2170" spans="1:29" x14ac:dyDescent="0.25">
      <c r="A2170" t="s">
        <v>420</v>
      </c>
      <c r="B2170" t="s">
        <v>1385</v>
      </c>
      <c r="C2170" t="s">
        <v>1386</v>
      </c>
      <c r="D2170">
        <v>1900</v>
      </c>
      <c r="E2170" s="958">
        <v>1</v>
      </c>
      <c r="F2170" t="s">
        <v>1031</v>
      </c>
      <c r="G2170" s="958" t="s">
        <v>1384</v>
      </c>
      <c r="H2170" t="s">
        <v>384</v>
      </c>
      <c r="I2170" s="938" t="s">
        <v>488</v>
      </c>
      <c r="J2170" s="938" t="s">
        <v>444</v>
      </c>
      <c r="K2170" s="938" t="s">
        <v>449</v>
      </c>
      <c r="L2170" s="938" t="s">
        <v>111</v>
      </c>
      <c r="M2170" s="959" t="s">
        <v>463</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HUM_ASR_FY_2022</v>
      </c>
      <c r="AB2170" s="958">
        <f t="shared" si="366"/>
        <v>45032</v>
      </c>
      <c r="AC2170" t="str">
        <f t="shared" si="367"/>
        <v>Unaudited</v>
      </c>
    </row>
    <row r="2171" spans="1:29" x14ac:dyDescent="0.25">
      <c r="A2171" t="s">
        <v>420</v>
      </c>
      <c r="B2171" t="s">
        <v>1385</v>
      </c>
      <c r="C2171" t="s">
        <v>1386</v>
      </c>
      <c r="D2171">
        <v>1900</v>
      </c>
      <c r="E2171" s="958">
        <v>1</v>
      </c>
      <c r="F2171" t="s">
        <v>1031</v>
      </c>
      <c r="G2171" s="958" t="s">
        <v>1384</v>
      </c>
      <c r="H2171" t="s">
        <v>384</v>
      </c>
      <c r="I2171" s="938" t="s">
        <v>488</v>
      </c>
      <c r="J2171" s="938" t="s">
        <v>444</v>
      </c>
      <c r="K2171" s="938" t="s">
        <v>6</v>
      </c>
      <c r="L2171" s="938" t="s">
        <v>117</v>
      </c>
      <c r="M2171" s="959" t="s">
        <v>188</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HUM_ASR_FY_2022</v>
      </c>
      <c r="AB2171" s="958">
        <f t="shared" si="366"/>
        <v>45032</v>
      </c>
      <c r="AC2171" t="str">
        <f t="shared" si="367"/>
        <v>Unaudited</v>
      </c>
    </row>
    <row r="2172" spans="1:29" x14ac:dyDescent="0.25">
      <c r="A2172" t="s">
        <v>420</v>
      </c>
      <c r="B2172" t="s">
        <v>1385</v>
      </c>
      <c r="C2172" t="s">
        <v>1386</v>
      </c>
      <c r="D2172">
        <v>1900</v>
      </c>
      <c r="E2172" s="958">
        <v>1</v>
      </c>
      <c r="F2172" t="s">
        <v>1031</v>
      </c>
      <c r="G2172" s="958" t="s">
        <v>1384</v>
      </c>
      <c r="H2172" t="s">
        <v>384</v>
      </c>
      <c r="I2172" s="938" t="s">
        <v>488</v>
      </c>
      <c r="J2172" s="938" t="s">
        <v>444</v>
      </c>
      <c r="K2172" s="938" t="s">
        <v>6</v>
      </c>
      <c r="L2172" s="938" t="s">
        <v>45</v>
      </c>
      <c r="M2172" s="959" t="s">
        <v>163</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HUM_ASR_FY_2022</v>
      </c>
      <c r="AB2172" s="958">
        <f t="shared" si="366"/>
        <v>45032</v>
      </c>
      <c r="AC2172" t="str">
        <f t="shared" si="367"/>
        <v>Unaudited</v>
      </c>
    </row>
    <row r="2173" spans="1:29" x14ac:dyDescent="0.25">
      <c r="A2173" t="s">
        <v>420</v>
      </c>
      <c r="B2173" t="s">
        <v>1385</v>
      </c>
      <c r="C2173" t="s">
        <v>1386</v>
      </c>
      <c r="D2173">
        <v>1900</v>
      </c>
      <c r="E2173" s="958">
        <v>1</v>
      </c>
      <c r="F2173" t="s">
        <v>1031</v>
      </c>
      <c r="G2173" s="958" t="s">
        <v>1384</v>
      </c>
      <c r="H2173" t="s">
        <v>384</v>
      </c>
      <c r="I2173" s="938" t="s">
        <v>488</v>
      </c>
      <c r="J2173" s="938" t="s">
        <v>444</v>
      </c>
      <c r="K2173" s="938" t="s">
        <v>6</v>
      </c>
      <c r="L2173" s="938" t="s">
        <v>46</v>
      </c>
      <c r="M2173" s="959" t="s">
        <v>164</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HUM_ASR_FY_2022</v>
      </c>
      <c r="AB2173" s="958">
        <f t="shared" si="366"/>
        <v>45032</v>
      </c>
      <c r="AC2173" t="str">
        <f t="shared" si="367"/>
        <v>Unaudited</v>
      </c>
    </row>
    <row r="2174" spans="1:29" x14ac:dyDescent="0.25">
      <c r="A2174" t="s">
        <v>420</v>
      </c>
      <c r="B2174" t="s">
        <v>1385</v>
      </c>
      <c r="C2174" t="s">
        <v>1386</v>
      </c>
      <c r="D2174">
        <v>1900</v>
      </c>
      <c r="E2174" s="958">
        <v>1</v>
      </c>
      <c r="F2174" t="s">
        <v>1031</v>
      </c>
      <c r="G2174" s="958" t="s">
        <v>1384</v>
      </c>
      <c r="H2174" t="s">
        <v>384</v>
      </c>
      <c r="I2174" s="938" t="s">
        <v>488</v>
      </c>
      <c r="J2174" s="938" t="s">
        <v>444</v>
      </c>
      <c r="K2174" s="938" t="s">
        <v>6</v>
      </c>
      <c r="L2174" s="938" t="s">
        <v>165</v>
      </c>
      <c r="M2174" s="959" t="s">
        <v>461</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HUM_ASR_FY_2022</v>
      </c>
      <c r="AB2174" s="958">
        <f t="shared" si="366"/>
        <v>45032</v>
      </c>
      <c r="AC2174" t="str">
        <f t="shared" si="367"/>
        <v>Unaudited</v>
      </c>
    </row>
    <row r="2175" spans="1:29" x14ac:dyDescent="0.25">
      <c r="A2175" t="s">
        <v>420</v>
      </c>
      <c r="B2175" t="s">
        <v>1385</v>
      </c>
      <c r="C2175" t="s">
        <v>1386</v>
      </c>
      <c r="D2175">
        <v>1900</v>
      </c>
      <c r="E2175" s="958">
        <v>1</v>
      </c>
      <c r="F2175" t="s">
        <v>1031</v>
      </c>
      <c r="G2175" s="958" t="s">
        <v>1384</v>
      </c>
      <c r="H2175" t="s">
        <v>384</v>
      </c>
      <c r="I2175" s="938" t="s">
        <v>488</v>
      </c>
      <c r="J2175" s="938" t="s">
        <v>444</v>
      </c>
      <c r="K2175" s="938" t="s">
        <v>434</v>
      </c>
      <c r="L2175" s="938" t="s">
        <v>120</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HUM_ASR_FY_2022</v>
      </c>
      <c r="AB2175" s="958">
        <f t="shared" si="366"/>
        <v>45032</v>
      </c>
      <c r="AC2175" t="str">
        <f t="shared" si="367"/>
        <v>Unaudited</v>
      </c>
    </row>
    <row r="2176" spans="1:29" x14ac:dyDescent="0.25">
      <c r="A2176" t="s">
        <v>420</v>
      </c>
      <c r="B2176" t="s">
        <v>1385</v>
      </c>
      <c r="C2176" t="s">
        <v>1386</v>
      </c>
      <c r="D2176">
        <v>1900</v>
      </c>
      <c r="E2176" s="958">
        <v>1</v>
      </c>
      <c r="F2176" t="s">
        <v>1031</v>
      </c>
      <c r="G2176" s="958" t="s">
        <v>1384</v>
      </c>
      <c r="H2176" t="s">
        <v>384</v>
      </c>
      <c r="I2176" s="938" t="s">
        <v>488</v>
      </c>
      <c r="J2176" s="938" t="s">
        <v>444</v>
      </c>
      <c r="K2176" s="938" t="s">
        <v>434</v>
      </c>
      <c r="L2176" s="938" t="s">
        <v>943</v>
      </c>
      <c r="M2176" s="959" t="s">
        <v>935</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HUM_ASR_FY_2022</v>
      </c>
      <c r="AB2176" s="958">
        <f t="shared" si="366"/>
        <v>45032</v>
      </c>
      <c r="AC2176" t="str">
        <f t="shared" si="367"/>
        <v>Unaudited</v>
      </c>
    </row>
    <row r="2177" spans="1:29" x14ac:dyDescent="0.25">
      <c r="A2177" t="s">
        <v>420</v>
      </c>
      <c r="B2177" t="s">
        <v>1385</v>
      </c>
      <c r="C2177" t="s">
        <v>1386</v>
      </c>
      <c r="D2177">
        <v>1900</v>
      </c>
      <c r="E2177" s="958">
        <v>1</v>
      </c>
      <c r="F2177" t="s">
        <v>1031</v>
      </c>
      <c r="G2177" s="958" t="s">
        <v>1384</v>
      </c>
      <c r="H2177" t="s">
        <v>384</v>
      </c>
      <c r="I2177" s="938" t="s">
        <v>488</v>
      </c>
      <c r="J2177" s="938" t="s">
        <v>444</v>
      </c>
      <c r="K2177" s="938" t="s">
        <v>434</v>
      </c>
      <c r="L2177" s="946" t="s">
        <v>167</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HUM_ASR_FY_2022</v>
      </c>
      <c r="AB2177" s="958">
        <f t="shared" si="366"/>
        <v>45032</v>
      </c>
      <c r="AC2177" t="str">
        <f t="shared" si="367"/>
        <v>Unaudited</v>
      </c>
    </row>
    <row r="2178" spans="1:29" x14ac:dyDescent="0.25">
      <c r="A2178" t="s">
        <v>420</v>
      </c>
      <c r="B2178" t="s">
        <v>1385</v>
      </c>
      <c r="C2178" t="s">
        <v>1386</v>
      </c>
      <c r="D2178">
        <v>1900</v>
      </c>
      <c r="E2178" s="958">
        <v>1</v>
      </c>
      <c r="F2178" t="s">
        <v>1031</v>
      </c>
      <c r="G2178" s="958" t="s">
        <v>1384</v>
      </c>
      <c r="H2178" t="s">
        <v>384</v>
      </c>
      <c r="I2178" s="938" t="s">
        <v>488</v>
      </c>
      <c r="J2178" s="938" t="s">
        <v>444</v>
      </c>
      <c r="K2178" s="938" t="s">
        <v>434</v>
      </c>
      <c r="L2178" s="948" t="s">
        <v>168</v>
      </c>
      <c r="M2178" s="962" t="s">
        <v>329</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HUM_ASR_FY_2022</v>
      </c>
      <c r="AB2178" s="958">
        <f t="shared" ref="AB2178:AB2241" si="379">file_date</f>
        <v>45032</v>
      </c>
      <c r="AC2178" t="str">
        <f t="shared" ref="AC2178:AC2241" si="380">status</f>
        <v>Unaudited</v>
      </c>
    </row>
    <row r="2179" spans="1:29" x14ac:dyDescent="0.25">
      <c r="A2179" t="s">
        <v>420</v>
      </c>
      <c r="B2179" t="s">
        <v>1385</v>
      </c>
      <c r="C2179" t="s">
        <v>1386</v>
      </c>
      <c r="D2179">
        <v>1900</v>
      </c>
      <c r="E2179" s="958">
        <v>1</v>
      </c>
      <c r="F2179" t="s">
        <v>1031</v>
      </c>
      <c r="G2179" s="958" t="s">
        <v>1384</v>
      </c>
      <c r="H2179" t="s">
        <v>384</v>
      </c>
      <c r="I2179" s="959" t="s">
        <v>488</v>
      </c>
      <c r="J2179" s="959" t="s">
        <v>450</v>
      </c>
      <c r="K2179" s="959" t="s">
        <v>435</v>
      </c>
      <c r="L2179" s="938" t="s">
        <v>121</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HUM_ASR_FY_2022</v>
      </c>
      <c r="AB2179" s="958">
        <f t="shared" si="379"/>
        <v>45032</v>
      </c>
      <c r="AC2179" t="str">
        <f t="shared" si="380"/>
        <v>Unaudited</v>
      </c>
    </row>
    <row r="2180" spans="1:29" x14ac:dyDescent="0.25">
      <c r="A2180" t="s">
        <v>420</v>
      </c>
      <c r="B2180" t="s">
        <v>1385</v>
      </c>
      <c r="C2180" t="s">
        <v>1386</v>
      </c>
      <c r="D2180">
        <v>1900</v>
      </c>
      <c r="E2180" s="958">
        <v>1</v>
      </c>
      <c r="F2180" t="s">
        <v>1031</v>
      </c>
      <c r="G2180" s="958" t="s">
        <v>1384</v>
      </c>
      <c r="H2180" t="s">
        <v>384</v>
      </c>
      <c r="I2180" s="938" t="s">
        <v>488</v>
      </c>
      <c r="J2180" s="938" t="s">
        <v>450</v>
      </c>
      <c r="K2180" s="938" t="s">
        <v>435</v>
      </c>
      <c r="L2180" s="938" t="s">
        <v>122</v>
      </c>
      <c r="M2180" s="963" t="s">
        <v>97</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HUM_ASR_FY_2022</v>
      </c>
      <c r="AB2180" s="958">
        <f t="shared" si="379"/>
        <v>45032</v>
      </c>
      <c r="AC2180" t="str">
        <f t="shared" si="380"/>
        <v>Unaudited</v>
      </c>
    </row>
    <row r="2181" spans="1:29" x14ac:dyDescent="0.25">
      <c r="A2181" t="s">
        <v>420</v>
      </c>
      <c r="B2181" t="s">
        <v>1385</v>
      </c>
      <c r="C2181" t="s">
        <v>1386</v>
      </c>
      <c r="D2181">
        <v>1900</v>
      </c>
      <c r="E2181" s="958">
        <v>1</v>
      </c>
      <c r="F2181" t="s">
        <v>1031</v>
      </c>
      <c r="G2181" s="958" t="s">
        <v>1384</v>
      </c>
      <c r="H2181" t="s">
        <v>384</v>
      </c>
      <c r="I2181" s="938" t="s">
        <v>488</v>
      </c>
      <c r="J2181" s="938" t="s">
        <v>450</v>
      </c>
      <c r="K2181" s="938" t="s">
        <v>435</v>
      </c>
      <c r="L2181" s="938" t="s">
        <v>123</v>
      </c>
      <c r="M2181" s="963" t="s">
        <v>98</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HUM_ASR_FY_2022</v>
      </c>
      <c r="AB2181" s="958">
        <f t="shared" si="379"/>
        <v>45032</v>
      </c>
      <c r="AC2181" t="str">
        <f t="shared" si="380"/>
        <v>Unaudited</v>
      </c>
    </row>
    <row r="2182" spans="1:29" x14ac:dyDescent="0.25">
      <c r="A2182" t="s">
        <v>420</v>
      </c>
      <c r="B2182" t="s">
        <v>1385</v>
      </c>
      <c r="C2182" t="s">
        <v>1386</v>
      </c>
      <c r="D2182">
        <v>1900</v>
      </c>
      <c r="E2182" s="958">
        <v>1</v>
      </c>
      <c r="F2182" t="s">
        <v>1031</v>
      </c>
      <c r="G2182" s="958" t="s">
        <v>1384</v>
      </c>
      <c r="H2182" t="s">
        <v>384</v>
      </c>
      <c r="I2182" s="938" t="s">
        <v>488</v>
      </c>
      <c r="J2182" s="938" t="s">
        <v>450</v>
      </c>
      <c r="K2182" s="938" t="s">
        <v>435</v>
      </c>
      <c r="L2182" s="938" t="s">
        <v>124</v>
      </c>
      <c r="M2182" s="963" t="s">
        <v>99</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HUM_ASR_FY_2022</v>
      </c>
      <c r="AB2182" s="958">
        <f t="shared" si="379"/>
        <v>45032</v>
      </c>
      <c r="AC2182" t="str">
        <f t="shared" si="380"/>
        <v>Unaudited</v>
      </c>
    </row>
    <row r="2183" spans="1:29" x14ac:dyDescent="0.25">
      <c r="A2183" t="s">
        <v>420</v>
      </c>
      <c r="B2183" t="s">
        <v>1385</v>
      </c>
      <c r="C2183" t="s">
        <v>1386</v>
      </c>
      <c r="D2183">
        <v>1900</v>
      </c>
      <c r="E2183" s="958">
        <v>1</v>
      </c>
      <c r="F2183" t="s">
        <v>1031</v>
      </c>
      <c r="G2183" s="958" t="s">
        <v>1384</v>
      </c>
      <c r="H2183" t="s">
        <v>384</v>
      </c>
      <c r="I2183" s="938" t="s">
        <v>488</v>
      </c>
      <c r="J2183" s="938" t="s">
        <v>450</v>
      </c>
      <c r="K2183" s="938" t="s">
        <v>435</v>
      </c>
      <c r="L2183" s="938" t="s">
        <v>125</v>
      </c>
      <c r="M2183" s="963" t="s">
        <v>100</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HUM_ASR_FY_2022</v>
      </c>
      <c r="AB2183" s="958">
        <f t="shared" si="379"/>
        <v>45032</v>
      </c>
      <c r="AC2183" t="str">
        <f t="shared" si="380"/>
        <v>Unaudited</v>
      </c>
    </row>
    <row r="2184" spans="1:29" x14ac:dyDescent="0.25">
      <c r="A2184" t="s">
        <v>420</v>
      </c>
      <c r="B2184" t="s">
        <v>1385</v>
      </c>
      <c r="C2184" t="s">
        <v>1386</v>
      </c>
      <c r="D2184">
        <v>1900</v>
      </c>
      <c r="E2184" s="958">
        <v>1</v>
      </c>
      <c r="F2184" t="s">
        <v>1031</v>
      </c>
      <c r="G2184" s="958" t="s">
        <v>1384</v>
      </c>
      <c r="H2184" t="s">
        <v>384</v>
      </c>
      <c r="I2184" s="938" t="s">
        <v>488</v>
      </c>
      <c r="J2184" s="938" t="s">
        <v>450</v>
      </c>
      <c r="K2184" s="938" t="s">
        <v>435</v>
      </c>
      <c r="L2184" s="938" t="s">
        <v>126</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HUM_ASR_FY_2022</v>
      </c>
      <c r="AB2184" s="958">
        <f t="shared" si="379"/>
        <v>45032</v>
      </c>
      <c r="AC2184" t="str">
        <f t="shared" si="380"/>
        <v>Unaudited</v>
      </c>
    </row>
    <row r="2185" spans="1:29" x14ac:dyDescent="0.25">
      <c r="A2185" t="s">
        <v>420</v>
      </c>
      <c r="B2185" t="s">
        <v>1385</v>
      </c>
      <c r="C2185" t="s">
        <v>1386</v>
      </c>
      <c r="D2185">
        <v>1900</v>
      </c>
      <c r="E2185" s="958">
        <v>1</v>
      </c>
      <c r="F2185" t="s">
        <v>1031</v>
      </c>
      <c r="G2185" s="958" t="s">
        <v>1384</v>
      </c>
      <c r="H2185" t="s">
        <v>384</v>
      </c>
      <c r="I2185" s="938" t="s">
        <v>488</v>
      </c>
      <c r="J2185" s="938" t="s">
        <v>436</v>
      </c>
      <c r="K2185" s="938" t="s">
        <v>436</v>
      </c>
      <c r="L2185" s="938" t="s">
        <v>128</v>
      </c>
      <c r="M2185" s="963" t="s">
        <v>326</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HUM_ASR_FY_2022</v>
      </c>
      <c r="AB2185" s="958">
        <f t="shared" si="379"/>
        <v>45032</v>
      </c>
      <c r="AC2185" t="str">
        <f t="shared" si="380"/>
        <v>Unaudited</v>
      </c>
    </row>
    <row r="2186" spans="1:29" x14ac:dyDescent="0.25">
      <c r="A2186" t="s">
        <v>420</v>
      </c>
      <c r="B2186" t="s">
        <v>1385</v>
      </c>
      <c r="C2186" t="s">
        <v>1386</v>
      </c>
      <c r="D2186">
        <v>1900</v>
      </c>
      <c r="E2186" s="958">
        <v>1</v>
      </c>
      <c r="F2186" t="s">
        <v>1031</v>
      </c>
      <c r="G2186" s="958" t="s">
        <v>1384</v>
      </c>
      <c r="H2186" t="s">
        <v>384</v>
      </c>
      <c r="I2186" s="938" t="s">
        <v>488</v>
      </c>
      <c r="J2186" s="938" t="s">
        <v>436</v>
      </c>
      <c r="K2186" s="938" t="s">
        <v>436</v>
      </c>
      <c r="L2186" s="946" t="s">
        <v>129</v>
      </c>
      <c r="M2186" s="961" t="s">
        <v>325</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HUM_ASR_FY_2022</v>
      </c>
      <c r="AB2186" s="958">
        <f t="shared" si="379"/>
        <v>45032</v>
      </c>
      <c r="AC2186" t="str">
        <f t="shared" si="380"/>
        <v>Unaudited</v>
      </c>
    </row>
    <row r="2187" spans="1:29" ht="30" x14ac:dyDescent="0.25">
      <c r="A2187" t="s">
        <v>420</v>
      </c>
      <c r="B2187" t="s">
        <v>1385</v>
      </c>
      <c r="C2187" t="s">
        <v>1386</v>
      </c>
      <c r="D2187">
        <v>1900</v>
      </c>
      <c r="E2187" s="958">
        <v>1</v>
      </c>
      <c r="F2187" t="s">
        <v>1031</v>
      </c>
      <c r="G2187" s="958" t="s">
        <v>1384</v>
      </c>
      <c r="H2187" t="s">
        <v>384</v>
      </c>
      <c r="I2187" s="963" t="s">
        <v>488</v>
      </c>
      <c r="J2187" s="963" t="s">
        <v>436</v>
      </c>
      <c r="K2187" s="963" t="s">
        <v>436</v>
      </c>
      <c r="L2187" s="938" t="s">
        <v>130</v>
      </c>
      <c r="M2187" s="963" t="s">
        <v>179</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HUM_ASR_FY_2022</v>
      </c>
      <c r="AB2187" s="958">
        <f t="shared" si="379"/>
        <v>45032</v>
      </c>
      <c r="AC2187" t="str">
        <f t="shared" si="380"/>
        <v>Unaudited</v>
      </c>
    </row>
    <row r="2188" spans="1:29" x14ac:dyDescent="0.25">
      <c r="A2188" t="s">
        <v>420</v>
      </c>
      <c r="B2188" t="s">
        <v>1385</v>
      </c>
      <c r="C2188" t="s">
        <v>1386</v>
      </c>
      <c r="D2188">
        <v>1900</v>
      </c>
      <c r="E2188" s="958">
        <v>1</v>
      </c>
      <c r="F2188" t="s">
        <v>1031</v>
      </c>
      <c r="G2188" s="958" t="s">
        <v>1384</v>
      </c>
      <c r="H2188" t="s">
        <v>384</v>
      </c>
      <c r="I2188" s="938" t="s">
        <v>488</v>
      </c>
      <c r="J2188" s="938" t="s">
        <v>436</v>
      </c>
      <c r="K2188" s="938" t="s">
        <v>436</v>
      </c>
      <c r="L2188" s="944" t="s">
        <v>131</v>
      </c>
      <c r="M2188" s="964" t="s">
        <v>494</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HUM_ASR_FY_2022</v>
      </c>
      <c r="AB2188" s="958">
        <f t="shared" si="379"/>
        <v>45032</v>
      </c>
      <c r="AC2188" t="str">
        <f t="shared" si="380"/>
        <v>Unaudited</v>
      </c>
    </row>
    <row r="2189" spans="1:29" x14ac:dyDescent="0.25">
      <c r="A2189" t="s">
        <v>420</v>
      </c>
      <c r="B2189" t="s">
        <v>1385</v>
      </c>
      <c r="C2189" t="s">
        <v>1386</v>
      </c>
      <c r="D2189">
        <v>1900</v>
      </c>
      <c r="E2189" s="958">
        <v>1</v>
      </c>
      <c r="F2189" t="s">
        <v>1031</v>
      </c>
      <c r="G2189" s="958" t="s">
        <v>1384</v>
      </c>
      <c r="H2189" t="s">
        <v>384</v>
      </c>
      <c r="I2189" s="938" t="s">
        <v>488</v>
      </c>
      <c r="J2189" s="938" t="s">
        <v>436</v>
      </c>
      <c r="K2189" s="938" t="s">
        <v>436</v>
      </c>
      <c r="L2189" s="944" t="s">
        <v>132</v>
      </c>
      <c r="M2189" s="964" t="s">
        <v>495</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HUM_ASR_FY_2022</v>
      </c>
      <c r="AB2189" s="958">
        <f t="shared" si="379"/>
        <v>45032</v>
      </c>
      <c r="AC2189" t="str">
        <f t="shared" si="380"/>
        <v>Unaudited</v>
      </c>
    </row>
    <row r="2190" spans="1:29" x14ac:dyDescent="0.25">
      <c r="A2190" t="s">
        <v>420</v>
      </c>
      <c r="B2190" t="s">
        <v>1385</v>
      </c>
      <c r="C2190" t="s">
        <v>1386</v>
      </c>
      <c r="D2190">
        <v>1900</v>
      </c>
      <c r="E2190" s="958">
        <v>1</v>
      </c>
      <c r="F2190" t="s">
        <v>1031</v>
      </c>
      <c r="G2190" s="958" t="s">
        <v>1384</v>
      </c>
      <c r="H2190" t="s">
        <v>384</v>
      </c>
      <c r="I2190" s="938" t="s">
        <v>488</v>
      </c>
      <c r="J2190" s="938" t="s">
        <v>436</v>
      </c>
      <c r="K2190" s="938" t="s">
        <v>436</v>
      </c>
      <c r="L2190" s="948" t="s">
        <v>133</v>
      </c>
      <c r="M2190" s="965" t="s">
        <v>496</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HUM_ASR_FY_2022</v>
      </c>
      <c r="AB2190" s="958">
        <f t="shared" si="379"/>
        <v>45032</v>
      </c>
      <c r="AC2190" t="str">
        <f t="shared" si="380"/>
        <v>Unaudited</v>
      </c>
    </row>
    <row r="2191" spans="1:29" ht="30" x14ac:dyDescent="0.25">
      <c r="A2191" t="s">
        <v>420</v>
      </c>
      <c r="B2191" t="s">
        <v>1385</v>
      </c>
      <c r="C2191" t="s">
        <v>1386</v>
      </c>
      <c r="D2191">
        <v>1900</v>
      </c>
      <c r="E2191" s="958">
        <v>1</v>
      </c>
      <c r="F2191" t="s">
        <v>1031</v>
      </c>
      <c r="G2191" s="958" t="s">
        <v>1384</v>
      </c>
      <c r="H2191" t="s">
        <v>384</v>
      </c>
      <c r="I2191" s="964" t="s">
        <v>489</v>
      </c>
      <c r="J2191" s="964" t="s">
        <v>26</v>
      </c>
      <c r="K2191" s="964" t="s">
        <v>26</v>
      </c>
      <c r="L2191" s="944" t="s">
        <v>269</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585007.0905749083</v>
      </c>
      <c r="AA2191" t="str">
        <f t="shared" si="378"/>
        <v>HUM_ASR_FY_2022</v>
      </c>
      <c r="AB2191" s="958">
        <f t="shared" si="379"/>
        <v>45032</v>
      </c>
      <c r="AC2191" t="str">
        <f t="shared" si="380"/>
        <v>Unaudited</v>
      </c>
    </row>
    <row r="2192" spans="1:29" x14ac:dyDescent="0.25">
      <c r="A2192" t="s">
        <v>420</v>
      </c>
      <c r="B2192" t="s">
        <v>1385</v>
      </c>
      <c r="C2192" t="s">
        <v>1386</v>
      </c>
      <c r="D2192">
        <v>1900</v>
      </c>
      <c r="E2192" s="958">
        <v>1</v>
      </c>
      <c r="F2192" t="s">
        <v>438</v>
      </c>
      <c r="G2192" s="958">
        <v>91</v>
      </c>
      <c r="H2192" t="s">
        <v>385</v>
      </c>
      <c r="I2192" s="938" t="s">
        <v>432</v>
      </c>
      <c r="J2192" s="938" t="s">
        <v>432</v>
      </c>
      <c r="K2192" s="938" t="s">
        <v>432</v>
      </c>
      <c r="L2192" s="938"/>
      <c r="M2192" s="963" t="s">
        <v>432</v>
      </c>
      <c r="N2192" s="679">
        <f t="shared" ca="1" si="377"/>
        <v>242292.44124423972</v>
      </c>
      <c r="O2192" s="679">
        <f t="shared" ca="1" si="377"/>
        <v>200016.06797235028</v>
      </c>
      <c r="P2192" s="679">
        <f t="shared" ca="1" si="377"/>
        <v>8868.9815668202809</v>
      </c>
      <c r="Q2192" s="679">
        <f t="shared" ca="1" si="377"/>
        <v>14179.993087557605</v>
      </c>
      <c r="R2192" s="679">
        <f t="shared" ca="1" si="377"/>
        <v>5708.4320276497701</v>
      </c>
      <c r="S2192" s="679">
        <f t="shared" ca="1" si="377"/>
        <v>6257.3778801843318</v>
      </c>
      <c r="T2192" s="679">
        <f t="shared" ca="1" si="377"/>
        <v>1416</v>
      </c>
      <c r="U2192" s="679">
        <f t="shared" ca="1" si="377"/>
        <v>91</v>
      </c>
      <c r="V2192" s="679">
        <f t="shared" ca="1" si="377"/>
        <v>541.25</v>
      </c>
      <c r="W2192" s="679">
        <f t="shared" ca="1" si="381"/>
        <v>23</v>
      </c>
      <c r="X2192" s="679">
        <f t="shared" ca="1" si="377"/>
        <v>4493.3387096774195</v>
      </c>
      <c r="Y2192" s="679">
        <f t="shared" ca="1" si="377"/>
        <v>697</v>
      </c>
      <c r="Z2192" s="679">
        <f t="shared" ca="1" si="377"/>
        <v>0</v>
      </c>
      <c r="AA2192" t="str">
        <f t="shared" si="378"/>
        <v>HUM_ASR_FY_2022</v>
      </c>
      <c r="AB2192" s="958">
        <f t="shared" si="379"/>
        <v>45032</v>
      </c>
      <c r="AC2192" t="str">
        <f t="shared" si="380"/>
        <v>Unaudited</v>
      </c>
    </row>
    <row r="2193" spans="1:29" x14ac:dyDescent="0.25">
      <c r="A2193" t="s">
        <v>420</v>
      </c>
      <c r="B2193" t="s">
        <v>1385</v>
      </c>
      <c r="C2193" t="s">
        <v>1386</v>
      </c>
      <c r="D2193">
        <v>1900</v>
      </c>
      <c r="E2193" s="958">
        <v>1</v>
      </c>
      <c r="F2193" t="s">
        <v>438</v>
      </c>
      <c r="G2193" s="958">
        <v>91</v>
      </c>
      <c r="H2193" t="s">
        <v>385</v>
      </c>
      <c r="I2193" s="938" t="s">
        <v>487</v>
      </c>
      <c r="J2193" s="938" t="s">
        <v>12</v>
      </c>
      <c r="K2193" s="938" t="s">
        <v>12</v>
      </c>
      <c r="L2193" s="938">
        <v>1.1000000000000001</v>
      </c>
      <c r="M2193" s="963" t="s">
        <v>12</v>
      </c>
      <c r="N2193" s="679">
        <f t="shared" ca="1" si="377"/>
        <v>68679315.179999992</v>
      </c>
      <c r="O2193" s="679">
        <f t="shared" ca="1" si="377"/>
        <v>36596548.349999987</v>
      </c>
      <c r="P2193" s="679">
        <f t="shared" ca="1" si="377"/>
        <v>4763137.8800000027</v>
      </c>
      <c r="Q2193" s="679">
        <f t="shared" ca="1" si="377"/>
        <v>13495197.079999998</v>
      </c>
      <c r="R2193" s="679">
        <f t="shared" ca="1" si="377"/>
        <v>7500812.6799999978</v>
      </c>
      <c r="S2193" s="679">
        <f t="shared" ca="1" si="377"/>
        <v>1254483.8499999999</v>
      </c>
      <c r="T2193" s="679">
        <f t="shared" ca="1" si="377"/>
        <v>534107.01</v>
      </c>
      <c r="U2193" s="679">
        <f t="shared" ca="1" si="377"/>
        <v>14454.719999999998</v>
      </c>
      <c r="V2193" s="679">
        <f t="shared" ca="1" si="377"/>
        <v>1728648.4700000002</v>
      </c>
      <c r="W2193" s="679">
        <f t="shared" ca="1" si="381"/>
        <v>607008.18000000005</v>
      </c>
      <c r="X2193" s="679">
        <f t="shared" ca="1" si="377"/>
        <v>518955.05999999988</v>
      </c>
      <c r="Y2193" s="679">
        <f t="shared" ca="1" si="377"/>
        <v>1665961.9000000001</v>
      </c>
      <c r="Z2193" s="679">
        <f t="shared" ca="1" si="377"/>
        <v>0</v>
      </c>
      <c r="AA2193" t="str">
        <f t="shared" si="378"/>
        <v>HUM_ASR_FY_2022</v>
      </c>
      <c r="AB2193" s="958">
        <f t="shared" si="379"/>
        <v>45032</v>
      </c>
      <c r="AC2193" t="str">
        <f t="shared" si="380"/>
        <v>Unaudited</v>
      </c>
    </row>
    <row r="2194" spans="1:29" x14ac:dyDescent="0.25">
      <c r="A2194" t="s">
        <v>420</v>
      </c>
      <c r="B2194" t="s">
        <v>1385</v>
      </c>
      <c r="C2194" t="s">
        <v>1386</v>
      </c>
      <c r="D2194">
        <v>1900</v>
      </c>
      <c r="E2194" s="958">
        <v>1</v>
      </c>
      <c r="F2194" t="s">
        <v>438</v>
      </c>
      <c r="G2194" s="958">
        <v>91</v>
      </c>
      <c r="H2194" t="s">
        <v>385</v>
      </c>
      <c r="I2194" s="938" t="s">
        <v>487</v>
      </c>
      <c r="J2194" s="938" t="s">
        <v>12</v>
      </c>
      <c r="K2194" s="938" t="s">
        <v>1328</v>
      </c>
      <c r="L2194" s="938" t="s">
        <v>1319</v>
      </c>
      <c r="M2194" s="963" t="s">
        <v>1328</v>
      </c>
      <c r="N2194" s="679">
        <f t="shared" ca="1" si="377"/>
        <v>139977.1026607044</v>
      </c>
      <c r="O2194" s="679">
        <f t="shared" ca="1" si="377"/>
        <v>115553.21138612584</v>
      </c>
      <c r="P2194" s="679">
        <f t="shared" ca="1" si="377"/>
        <v>5123.7848646845159</v>
      </c>
      <c r="Q2194" s="679">
        <f t="shared" ca="1" si="377"/>
        <v>8192.0605444901321</v>
      </c>
      <c r="R2194" s="679">
        <f t="shared" ca="1" si="377"/>
        <v>3297.8733131856693</v>
      </c>
      <c r="S2194" s="679">
        <f t="shared" ca="1" si="377"/>
        <v>3615.0101151461599</v>
      </c>
      <c r="T2194" s="679">
        <f t="shared" ca="1" si="377"/>
        <v>818.0510145083598</v>
      </c>
      <c r="U2194" s="679">
        <f t="shared" ca="1" si="377"/>
        <v>52.572487514308435</v>
      </c>
      <c r="V2194" s="679">
        <f t="shared" ca="1" si="377"/>
        <v>312.69075678153234</v>
      </c>
      <c r="W2194" s="679">
        <f t="shared" ca="1" si="381"/>
        <v>13.287551789330703</v>
      </c>
      <c r="X2194" s="679">
        <f t="shared" ca="1" si="377"/>
        <v>2595.8900352975265</v>
      </c>
      <c r="Y2194" s="679">
        <f t="shared" ca="1" si="377"/>
        <v>402.67059118102173</v>
      </c>
      <c r="Z2194" s="679">
        <f t="shared" ca="1" si="377"/>
        <v>0</v>
      </c>
      <c r="AA2194" t="str">
        <f t="shared" si="378"/>
        <v>HUM_ASR_FY_2022</v>
      </c>
      <c r="AB2194" s="958">
        <f t="shared" si="379"/>
        <v>45032</v>
      </c>
      <c r="AC2194" t="str">
        <f t="shared" si="380"/>
        <v>Unaudited</v>
      </c>
    </row>
    <row r="2195" spans="1:29" x14ac:dyDescent="0.25">
      <c r="A2195" t="s">
        <v>420</v>
      </c>
      <c r="B2195" t="s">
        <v>1385</v>
      </c>
      <c r="C2195" t="s">
        <v>1386</v>
      </c>
      <c r="D2195">
        <v>1900</v>
      </c>
      <c r="E2195" s="958">
        <v>1</v>
      </c>
      <c r="F2195" t="s">
        <v>438</v>
      </c>
      <c r="G2195" s="958">
        <v>91</v>
      </c>
      <c r="H2195" t="s">
        <v>385</v>
      </c>
      <c r="I2195" s="938" t="s">
        <v>487</v>
      </c>
      <c r="J2195" s="938" t="s">
        <v>490</v>
      </c>
      <c r="K2195" s="938" t="s">
        <v>491</v>
      </c>
      <c r="L2195" s="946" t="s">
        <v>63</v>
      </c>
      <c r="M2195" s="961" t="s">
        <v>343</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HUM_ASR_FY_2022</v>
      </c>
      <c r="AB2195" s="958">
        <f t="shared" si="379"/>
        <v>45032</v>
      </c>
      <c r="AC2195" t="str">
        <f t="shared" si="380"/>
        <v>Unaudited</v>
      </c>
    </row>
    <row r="2196" spans="1:29" x14ac:dyDescent="0.25">
      <c r="A2196" t="s">
        <v>420</v>
      </c>
      <c r="B2196" t="s">
        <v>1385</v>
      </c>
      <c r="C2196" t="s">
        <v>1386</v>
      </c>
      <c r="D2196">
        <v>1900</v>
      </c>
      <c r="E2196" s="958">
        <v>1</v>
      </c>
      <c r="F2196" t="s">
        <v>438</v>
      </c>
      <c r="G2196" s="958">
        <v>91</v>
      </c>
      <c r="H2196" t="s">
        <v>385</v>
      </c>
      <c r="I2196" s="963" t="s">
        <v>487</v>
      </c>
      <c r="J2196" s="963" t="s">
        <v>490</v>
      </c>
      <c r="K2196" s="963" t="s">
        <v>1019</v>
      </c>
      <c r="L2196" s="938" t="s">
        <v>915</v>
      </c>
      <c r="M2196" s="963" t="s">
        <v>916</v>
      </c>
      <c r="N2196" s="679">
        <f t="shared" ca="1" si="377"/>
        <v>1719081.3000000131</v>
      </c>
      <c r="O2196" s="679">
        <f t="shared" ca="1" si="377"/>
        <v>1564672.8000000129</v>
      </c>
      <c r="P2196" s="679">
        <f t="shared" ca="1" si="377"/>
        <v>130389.40000000008</v>
      </c>
      <c r="Q2196" s="679">
        <f t="shared" ca="1" si="377"/>
        <v>6862.6</v>
      </c>
      <c r="R2196" s="679">
        <f t="shared" ca="1" si="377"/>
        <v>13725.2</v>
      </c>
      <c r="S2196" s="679">
        <f t="shared" ca="1" si="377"/>
        <v>0</v>
      </c>
      <c r="T2196" s="679">
        <f t="shared" ca="1" si="377"/>
        <v>0</v>
      </c>
      <c r="U2196" s="679">
        <f t="shared" ca="1" si="377"/>
        <v>0</v>
      </c>
      <c r="V2196" s="679">
        <f t="shared" ca="1" si="377"/>
        <v>3431.3</v>
      </c>
      <c r="W2196" s="679">
        <f t="shared" ca="1" si="381"/>
        <v>0</v>
      </c>
      <c r="X2196" s="679">
        <f t="shared" ca="1" si="377"/>
        <v>0</v>
      </c>
      <c r="Y2196" s="679">
        <f t="shared" ca="1" si="377"/>
        <v>0</v>
      </c>
      <c r="Z2196" s="679">
        <f t="shared" ca="1" si="377"/>
        <v>0</v>
      </c>
      <c r="AA2196" t="str">
        <f t="shared" si="378"/>
        <v>HUM_ASR_FY_2022</v>
      </c>
      <c r="AB2196" s="958">
        <f t="shared" si="379"/>
        <v>45032</v>
      </c>
      <c r="AC2196" t="str">
        <f t="shared" si="380"/>
        <v>Unaudited</v>
      </c>
    </row>
    <row r="2197" spans="1:29" x14ac:dyDescent="0.25">
      <c r="A2197" t="s">
        <v>420</v>
      </c>
      <c r="B2197" t="s">
        <v>1385</v>
      </c>
      <c r="C2197" t="s">
        <v>1386</v>
      </c>
      <c r="D2197">
        <v>1900</v>
      </c>
      <c r="E2197" s="958">
        <v>1</v>
      </c>
      <c r="F2197" t="s">
        <v>438</v>
      </c>
      <c r="G2197" s="958">
        <v>91</v>
      </c>
      <c r="H2197" t="s">
        <v>385</v>
      </c>
      <c r="I2197" s="938" t="s">
        <v>487</v>
      </c>
      <c r="J2197" s="938" t="s">
        <v>13</v>
      </c>
      <c r="K2197" s="938" t="s">
        <v>492</v>
      </c>
      <c r="L2197" s="938" t="s">
        <v>94</v>
      </c>
      <c r="M2197" s="963" t="s">
        <v>146</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HUM_ASR_FY_2022</v>
      </c>
      <c r="AB2197" s="958">
        <f t="shared" si="379"/>
        <v>45032</v>
      </c>
      <c r="AC2197" t="str">
        <f t="shared" si="380"/>
        <v>Unaudited</v>
      </c>
    </row>
    <row r="2198" spans="1:29" x14ac:dyDescent="0.25">
      <c r="A2198" t="s">
        <v>420</v>
      </c>
      <c r="B2198" t="s">
        <v>1385</v>
      </c>
      <c r="C2198" t="s">
        <v>1386</v>
      </c>
      <c r="D2198">
        <v>1900</v>
      </c>
      <c r="E2198" s="958">
        <v>1</v>
      </c>
      <c r="F2198" t="s">
        <v>438</v>
      </c>
      <c r="G2198" s="958">
        <v>91</v>
      </c>
      <c r="H2198" t="s">
        <v>385</v>
      </c>
      <c r="I2198" s="938" t="s">
        <v>487</v>
      </c>
      <c r="J2198" s="938" t="s">
        <v>13</v>
      </c>
      <c r="K2198" s="938" t="s">
        <v>13</v>
      </c>
      <c r="L2198" s="938" t="s">
        <v>35</v>
      </c>
      <c r="M2198" s="963" t="s">
        <v>13</v>
      </c>
      <c r="N2198" s="679">
        <f t="shared" ca="1" si="377"/>
        <v>91786.136026764638</v>
      </c>
      <c r="O2198" s="679">
        <f t="shared" ca="1" si="377"/>
        <v>87702.969859403849</v>
      </c>
      <c r="P2198" s="679">
        <f t="shared" ca="1" si="377"/>
        <v>856.59016301349584</v>
      </c>
      <c r="Q2198" s="679">
        <f t="shared" ca="1" si="377"/>
        <v>1369.5419816681353</v>
      </c>
      <c r="R2198" s="679">
        <f t="shared" ca="1" si="377"/>
        <v>551.33576321876035</v>
      </c>
      <c r="S2198" s="679">
        <f t="shared" ca="1" si="377"/>
        <v>604.35443438922573</v>
      </c>
      <c r="T2198" s="679">
        <f t="shared" ca="1" si="377"/>
        <v>136.7610995342244</v>
      </c>
      <c r="U2198" s="679">
        <f t="shared" ca="1" si="377"/>
        <v>8.7890254644169641</v>
      </c>
      <c r="V2198" s="679">
        <f t="shared" ca="1" si="377"/>
        <v>52.275384973798708</v>
      </c>
      <c r="W2198" s="679">
        <f t="shared" ca="1" si="381"/>
        <v>2.2214020404570349</v>
      </c>
      <c r="X2198" s="679">
        <f t="shared" ca="1" si="377"/>
        <v>433.97877296269564</v>
      </c>
      <c r="Y2198" s="679">
        <f t="shared" ca="1" si="377"/>
        <v>67.318140095589271</v>
      </c>
      <c r="Z2198" s="679">
        <f t="shared" ca="1" si="377"/>
        <v>0</v>
      </c>
      <c r="AA2198" t="str">
        <f t="shared" si="378"/>
        <v>HUM_ASR_FY_2022</v>
      </c>
      <c r="AB2198" s="958">
        <f t="shared" si="379"/>
        <v>45032</v>
      </c>
      <c r="AC2198" t="str">
        <f t="shared" si="380"/>
        <v>Unaudited</v>
      </c>
    </row>
    <row r="2199" spans="1:29" x14ac:dyDescent="0.25">
      <c r="A2199" t="s">
        <v>420</v>
      </c>
      <c r="B2199" t="s">
        <v>1385</v>
      </c>
      <c r="C2199" t="s">
        <v>1386</v>
      </c>
      <c r="D2199">
        <v>1900</v>
      </c>
      <c r="E2199" s="958">
        <v>1</v>
      </c>
      <c r="F2199" t="s">
        <v>438</v>
      </c>
      <c r="G2199" s="958">
        <v>91</v>
      </c>
      <c r="H2199" t="s">
        <v>385</v>
      </c>
      <c r="I2199" s="938" t="s">
        <v>488</v>
      </c>
      <c r="J2199" s="938" t="s">
        <v>444</v>
      </c>
      <c r="K2199" s="938" t="s">
        <v>0</v>
      </c>
      <c r="L2199" s="938">
        <v>2.1</v>
      </c>
      <c r="M2199" s="963" t="s">
        <v>147</v>
      </c>
      <c r="N2199" s="679">
        <f t="shared" ca="1" si="377"/>
        <v>8884419.5199999996</v>
      </c>
      <c r="O2199" s="679">
        <f t="shared" ca="1" si="377"/>
        <v>4686668.2</v>
      </c>
      <c r="P2199" s="679">
        <f t="shared" ca="1" si="377"/>
        <v>442905.83</v>
      </c>
      <c r="Q2199" s="679">
        <f t="shared" ca="1" si="377"/>
        <v>2251398.9000000004</v>
      </c>
      <c r="R2199" s="679">
        <f t="shared" ca="1" si="377"/>
        <v>861950.67999999993</v>
      </c>
      <c r="S2199" s="679">
        <f t="shared" ca="1" si="377"/>
        <v>14364.310000000007</v>
      </c>
      <c r="T2199" s="679">
        <f t="shared" ca="1" si="377"/>
        <v>25431.93</v>
      </c>
      <c r="U2199" s="679">
        <f t="shared" ca="1" si="377"/>
        <v>0</v>
      </c>
      <c r="V2199" s="679">
        <f t="shared" ca="1" si="377"/>
        <v>63673.329999999994</v>
      </c>
      <c r="W2199" s="679">
        <f t="shared" ca="1" si="381"/>
        <v>0</v>
      </c>
      <c r="X2199" s="679">
        <f t="shared" ca="1" si="377"/>
        <v>57795.369999999995</v>
      </c>
      <c r="Y2199" s="679">
        <f t="shared" ca="1" si="377"/>
        <v>480230.97</v>
      </c>
      <c r="Z2199" s="679">
        <f t="shared" ca="1" si="377"/>
        <v>0</v>
      </c>
      <c r="AA2199" t="str">
        <f t="shared" si="378"/>
        <v>HUM_ASR_FY_2022</v>
      </c>
      <c r="AB2199" s="958">
        <f t="shared" si="379"/>
        <v>45032</v>
      </c>
      <c r="AC2199" t="str">
        <f t="shared" si="380"/>
        <v>Unaudited</v>
      </c>
    </row>
    <row r="2200" spans="1:29" ht="30" x14ac:dyDescent="0.25">
      <c r="A2200" t="s">
        <v>420</v>
      </c>
      <c r="B2200" t="s">
        <v>1385</v>
      </c>
      <c r="C2200" t="s">
        <v>1386</v>
      </c>
      <c r="D2200">
        <v>1900</v>
      </c>
      <c r="E2200" s="958">
        <v>1</v>
      </c>
      <c r="F2200" t="s">
        <v>438</v>
      </c>
      <c r="G2200" s="958">
        <v>91</v>
      </c>
      <c r="H2200" t="s">
        <v>385</v>
      </c>
      <c r="I2200" s="938" t="s">
        <v>488</v>
      </c>
      <c r="J2200" s="938" t="s">
        <v>444</v>
      </c>
      <c r="K2200" s="938" t="s">
        <v>0</v>
      </c>
      <c r="L2200" s="946">
        <v>2.2000000000000002</v>
      </c>
      <c r="M2200" s="961" t="s">
        <v>148</v>
      </c>
      <c r="N2200" s="679">
        <f t="shared" ca="1" si="377"/>
        <v>50360.488820479688</v>
      </c>
      <c r="O2200" s="679">
        <f t="shared" ca="1" si="377"/>
        <v>26565.933875598625</v>
      </c>
      <c r="P2200" s="679">
        <f t="shared" ca="1" si="377"/>
        <v>2510.5696607447321</v>
      </c>
      <c r="Q2200" s="679">
        <f t="shared" ca="1" si="377"/>
        <v>12761.840982255899</v>
      </c>
      <c r="R2200" s="679">
        <f t="shared" ca="1" si="377"/>
        <v>4885.8856210275917</v>
      </c>
      <c r="S2200" s="679">
        <f t="shared" ca="1" si="377"/>
        <v>81.42272790478323</v>
      </c>
      <c r="T2200" s="679">
        <f t="shared" ca="1" si="377"/>
        <v>144.15848143652519</v>
      </c>
      <c r="U2200" s="679">
        <f t="shared" ca="1" si="377"/>
        <v>0</v>
      </c>
      <c r="V2200" s="679">
        <f t="shared" ca="1" si="377"/>
        <v>360.92622780916514</v>
      </c>
      <c r="W2200" s="679">
        <f t="shared" ca="1" si="381"/>
        <v>0</v>
      </c>
      <c r="X2200" s="679">
        <f t="shared" ca="1" si="377"/>
        <v>327.6075694318954</v>
      </c>
      <c r="Y2200" s="679">
        <f t="shared" ca="1" si="377"/>
        <v>2722.1436742704732</v>
      </c>
      <c r="Z2200" s="679">
        <f t="shared" ca="1" si="377"/>
        <v>0</v>
      </c>
      <c r="AA2200" t="str">
        <f t="shared" si="378"/>
        <v>HUM_ASR_FY_2022</v>
      </c>
      <c r="AB2200" s="958">
        <f t="shared" si="379"/>
        <v>45032</v>
      </c>
      <c r="AC2200" t="str">
        <f t="shared" si="380"/>
        <v>Unaudited</v>
      </c>
    </row>
    <row r="2201" spans="1:29" x14ac:dyDescent="0.25">
      <c r="A2201" t="s">
        <v>420</v>
      </c>
      <c r="B2201" t="s">
        <v>1385</v>
      </c>
      <c r="C2201" t="s">
        <v>1386</v>
      </c>
      <c r="D2201">
        <v>1900</v>
      </c>
      <c r="E2201" s="958">
        <v>1</v>
      </c>
      <c r="F2201" t="s">
        <v>438</v>
      </c>
      <c r="G2201" s="958">
        <v>91</v>
      </c>
      <c r="H2201" t="s">
        <v>385</v>
      </c>
      <c r="I2201" s="963" t="s">
        <v>488</v>
      </c>
      <c r="J2201" s="963" t="s">
        <v>444</v>
      </c>
      <c r="K2201" s="963" t="s">
        <v>0</v>
      </c>
      <c r="L2201" s="938">
        <v>2.2999999999999998</v>
      </c>
      <c r="M2201" s="963" t="s">
        <v>149</v>
      </c>
      <c r="N2201" s="679">
        <f t="shared" ca="1" si="377"/>
        <v>5658516.7200000193</v>
      </c>
      <c r="O2201" s="679">
        <f t="shared" ca="1" si="377"/>
        <v>3729340.9300000207</v>
      </c>
      <c r="P2201" s="679">
        <f t="shared" ca="1" si="377"/>
        <v>382435.89999999973</v>
      </c>
      <c r="Q2201" s="679">
        <f t="shared" ca="1" si="377"/>
        <v>879449.42999999912</v>
      </c>
      <c r="R2201" s="679">
        <f t="shared" ca="1" si="377"/>
        <v>500587.51000000007</v>
      </c>
      <c r="S2201" s="679">
        <f t="shared" ca="1" si="377"/>
        <v>17288.930000000004</v>
      </c>
      <c r="T2201" s="679">
        <f t="shared" ca="1" si="377"/>
        <v>21628.170000000006</v>
      </c>
      <c r="U2201" s="679">
        <f t="shared" ca="1" si="377"/>
        <v>247.88000000000002</v>
      </c>
      <c r="V2201" s="679">
        <f t="shared" ca="1" si="377"/>
        <v>22300.339999999997</v>
      </c>
      <c r="W2201" s="679">
        <f t="shared" ca="1" si="381"/>
        <v>7005.7100000000028</v>
      </c>
      <c r="X2201" s="679">
        <f t="shared" ca="1" si="377"/>
        <v>10971.48</v>
      </c>
      <c r="Y2201" s="679">
        <f t="shared" ca="1" si="377"/>
        <v>87260.440000000017</v>
      </c>
      <c r="Z2201" s="679">
        <f t="shared" ca="1" si="377"/>
        <v>0</v>
      </c>
      <c r="AA2201" t="str">
        <f t="shared" si="378"/>
        <v>HUM_ASR_FY_2022</v>
      </c>
      <c r="AB2201" s="958">
        <f t="shared" si="379"/>
        <v>45032</v>
      </c>
      <c r="AC2201" t="str">
        <f t="shared" si="380"/>
        <v>Unaudited</v>
      </c>
    </row>
    <row r="2202" spans="1:29" x14ac:dyDescent="0.25">
      <c r="A2202" t="s">
        <v>420</v>
      </c>
      <c r="B2202" t="s">
        <v>1385</v>
      </c>
      <c r="C2202" t="s">
        <v>1386</v>
      </c>
      <c r="D2202">
        <v>1900</v>
      </c>
      <c r="E2202" s="958">
        <v>1</v>
      </c>
      <c r="F2202" t="s">
        <v>438</v>
      </c>
      <c r="G2202" s="958">
        <v>91</v>
      </c>
      <c r="H2202" t="s">
        <v>385</v>
      </c>
      <c r="I2202" s="938" t="s">
        <v>488</v>
      </c>
      <c r="J2202" s="938" t="s">
        <v>444</v>
      </c>
      <c r="K2202" s="938" t="s">
        <v>0</v>
      </c>
      <c r="L2202" s="938">
        <v>2.4</v>
      </c>
      <c r="M2202" s="963" t="s">
        <v>150</v>
      </c>
      <c r="N2202" s="679">
        <f t="shared" ca="1" si="377"/>
        <v>1237856.23</v>
      </c>
      <c r="O2202" s="679">
        <f t="shared" ca="1" si="377"/>
        <v>123437.83999999997</v>
      </c>
      <c r="P2202" s="679">
        <f t="shared" ca="1" si="377"/>
        <v>7416.8300000000008</v>
      </c>
      <c r="Q2202" s="679">
        <f t="shared" ca="1" si="377"/>
        <v>656767.00999999978</v>
      </c>
      <c r="R2202" s="679">
        <f t="shared" ca="1" si="377"/>
        <v>157881.37</v>
      </c>
      <c r="S2202" s="679">
        <f t="shared" ca="1" si="377"/>
        <v>105730.26000000004</v>
      </c>
      <c r="T2202" s="679">
        <f t="shared" ca="1" si="377"/>
        <v>380.79</v>
      </c>
      <c r="U2202" s="679">
        <f t="shared" ca="1" si="377"/>
        <v>2613.3000000000002</v>
      </c>
      <c r="V2202" s="679">
        <f t="shared" ca="1" si="377"/>
        <v>18352.699999999997</v>
      </c>
      <c r="W2202" s="679">
        <f t="shared" ca="1" si="381"/>
        <v>1887.8100000000002</v>
      </c>
      <c r="X2202" s="679">
        <f t="shared" ca="1" si="377"/>
        <v>50621.260000000024</v>
      </c>
      <c r="Y2202" s="679">
        <f t="shared" ca="1" si="377"/>
        <v>112767.05999999995</v>
      </c>
      <c r="Z2202" s="679">
        <f t="shared" ca="1" si="377"/>
        <v>0</v>
      </c>
      <c r="AA2202" t="str">
        <f t="shared" si="378"/>
        <v>HUM_ASR_FY_2022</v>
      </c>
      <c r="AB2202" s="958">
        <f t="shared" si="379"/>
        <v>45032</v>
      </c>
      <c r="AC2202" t="str">
        <f t="shared" si="380"/>
        <v>Unaudited</v>
      </c>
    </row>
    <row r="2203" spans="1:29" ht="30" x14ac:dyDescent="0.25">
      <c r="A2203" t="s">
        <v>420</v>
      </c>
      <c r="B2203" t="s">
        <v>1385</v>
      </c>
      <c r="C2203" t="s">
        <v>1386</v>
      </c>
      <c r="D2203">
        <v>1900</v>
      </c>
      <c r="E2203" s="958">
        <v>1</v>
      </c>
      <c r="F2203" t="s">
        <v>438</v>
      </c>
      <c r="G2203" s="958">
        <v>91</v>
      </c>
      <c r="H2203" t="s">
        <v>385</v>
      </c>
      <c r="I2203" s="938" t="s">
        <v>488</v>
      </c>
      <c r="J2203" s="938" t="s">
        <v>444</v>
      </c>
      <c r="K2203" s="938" t="s">
        <v>0</v>
      </c>
      <c r="L2203" s="938">
        <v>2.5</v>
      </c>
      <c r="M2203" s="963" t="s">
        <v>151</v>
      </c>
      <c r="N2203" s="679">
        <f t="shared" ca="1" si="377"/>
        <v>39091.43552581071</v>
      </c>
      <c r="O2203" s="679">
        <f t="shared" ca="1" si="377"/>
        <v>3898.1605834833808</v>
      </c>
      <c r="P2203" s="679">
        <f t="shared" ca="1" si="377"/>
        <v>234.22310662919128</v>
      </c>
      <c r="Q2203" s="679">
        <f t="shared" ca="1" si="377"/>
        <v>20740.668103996595</v>
      </c>
      <c r="R2203" s="679">
        <f t="shared" ca="1" si="377"/>
        <v>4985.8854740196011</v>
      </c>
      <c r="S2203" s="679">
        <f t="shared" ca="1" si="377"/>
        <v>3338.9561257184168</v>
      </c>
      <c r="T2203" s="679">
        <f t="shared" ca="1" si="377"/>
        <v>12.025328445350608</v>
      </c>
      <c r="U2203" s="679">
        <f t="shared" ca="1" si="377"/>
        <v>82.527878427045721</v>
      </c>
      <c r="V2203" s="679">
        <f t="shared" ca="1" si="377"/>
        <v>579.57731389738717</v>
      </c>
      <c r="W2203" s="679">
        <f t="shared" ca="1" si="381"/>
        <v>59.616941864065055</v>
      </c>
      <c r="X2203" s="679">
        <f t="shared" ca="1" si="377"/>
        <v>1598.6167646668482</v>
      </c>
      <c r="Y2203" s="679">
        <f t="shared" ca="1" si="377"/>
        <v>3561.1779046628276</v>
      </c>
      <c r="Z2203" s="679">
        <f t="shared" ca="1" si="377"/>
        <v>0</v>
      </c>
      <c r="AA2203" t="str">
        <f t="shared" si="378"/>
        <v>HUM_ASR_FY_2022</v>
      </c>
      <c r="AB2203" s="958">
        <f t="shared" si="379"/>
        <v>45032</v>
      </c>
      <c r="AC2203" t="str">
        <f t="shared" si="380"/>
        <v>Unaudited</v>
      </c>
    </row>
    <row r="2204" spans="1:29" x14ac:dyDescent="0.25">
      <c r="A2204" t="s">
        <v>420</v>
      </c>
      <c r="B2204" t="s">
        <v>1385</v>
      </c>
      <c r="C2204" t="s">
        <v>1386</v>
      </c>
      <c r="D2204">
        <v>1900</v>
      </c>
      <c r="E2204" s="958">
        <v>1</v>
      </c>
      <c r="F2204" t="s">
        <v>438</v>
      </c>
      <c r="G2204" s="958">
        <v>91</v>
      </c>
      <c r="H2204" t="s">
        <v>385</v>
      </c>
      <c r="I2204" s="938" t="s">
        <v>488</v>
      </c>
      <c r="J2204" s="938" t="s">
        <v>444</v>
      </c>
      <c r="K2204" s="938" t="s">
        <v>0</v>
      </c>
      <c r="L2204" s="938" t="s">
        <v>96</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HUM_ASR_FY_2022</v>
      </c>
      <c r="AB2204" s="958">
        <f t="shared" si="379"/>
        <v>45032</v>
      </c>
      <c r="AC2204" t="str">
        <f t="shared" si="380"/>
        <v>Unaudited</v>
      </c>
    </row>
    <row r="2205" spans="1:29" x14ac:dyDescent="0.25">
      <c r="A2205" t="s">
        <v>420</v>
      </c>
      <c r="B2205" t="s">
        <v>1385</v>
      </c>
      <c r="C2205" t="s">
        <v>1386</v>
      </c>
      <c r="D2205">
        <v>1900</v>
      </c>
      <c r="E2205" s="958">
        <v>1</v>
      </c>
      <c r="F2205" t="s">
        <v>438</v>
      </c>
      <c r="G2205" s="958">
        <v>91</v>
      </c>
      <c r="H2205" t="s">
        <v>385</v>
      </c>
      <c r="I2205" s="938" t="s">
        <v>488</v>
      </c>
      <c r="J2205" s="938" t="s">
        <v>444</v>
      </c>
      <c r="K2205" s="938" t="s">
        <v>0</v>
      </c>
      <c r="L2205" s="946" t="s">
        <v>152</v>
      </c>
      <c r="M2205" s="961" t="s">
        <v>451</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HUM_ASR_FY_2022</v>
      </c>
      <c r="AB2205" s="958">
        <f t="shared" si="379"/>
        <v>45032</v>
      </c>
      <c r="AC2205" t="str">
        <f t="shared" si="380"/>
        <v>Unaudited</v>
      </c>
    </row>
    <row r="2206" spans="1:29" x14ac:dyDescent="0.25">
      <c r="A2206" t="s">
        <v>420</v>
      </c>
      <c r="B2206" t="s">
        <v>1385</v>
      </c>
      <c r="C2206" t="s">
        <v>1386</v>
      </c>
      <c r="D2206">
        <v>1900</v>
      </c>
      <c r="E2206" s="958">
        <v>1</v>
      </c>
      <c r="F2206" t="s">
        <v>438</v>
      </c>
      <c r="G2206" s="958">
        <v>91</v>
      </c>
      <c r="H2206" t="s">
        <v>385</v>
      </c>
      <c r="I2206" s="963" t="s">
        <v>488</v>
      </c>
      <c r="J2206" s="963" t="s">
        <v>444</v>
      </c>
      <c r="K2206" s="963" t="s">
        <v>0</v>
      </c>
      <c r="L2206" s="938" t="s">
        <v>917</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HUM_ASR_FY_2022</v>
      </c>
      <c r="AB2206" s="958">
        <f t="shared" si="379"/>
        <v>45032</v>
      </c>
      <c r="AC2206" t="str">
        <f t="shared" si="380"/>
        <v>Unaudited</v>
      </c>
    </row>
    <row r="2207" spans="1:29" x14ac:dyDescent="0.25">
      <c r="A2207" t="s">
        <v>420</v>
      </c>
      <c r="B2207" t="s">
        <v>1385</v>
      </c>
      <c r="C2207" t="s">
        <v>1386</v>
      </c>
      <c r="D2207">
        <v>1900</v>
      </c>
      <c r="E2207" s="958">
        <v>1</v>
      </c>
      <c r="F2207" t="s">
        <v>438</v>
      </c>
      <c r="G2207" s="958">
        <v>91</v>
      </c>
      <c r="H2207" t="s">
        <v>385</v>
      </c>
      <c r="I2207" s="938" t="s">
        <v>488</v>
      </c>
      <c r="J2207" s="938" t="s">
        <v>444</v>
      </c>
      <c r="K2207" s="938" t="s">
        <v>53</v>
      </c>
      <c r="L2207" s="938">
        <v>3.1</v>
      </c>
      <c r="M2207" s="963" t="s">
        <v>33</v>
      </c>
      <c r="N2207" s="679">
        <f t="shared" ca="1" si="377"/>
        <v>11569429.52999978</v>
      </c>
      <c r="O2207" s="679">
        <f t="shared" ca="1" si="377"/>
        <v>7745330.3599997768</v>
      </c>
      <c r="P2207" s="679">
        <f t="shared" ca="1" si="377"/>
        <v>577626.46000000217</v>
      </c>
      <c r="Q2207" s="679">
        <f t="shared" ca="1" si="377"/>
        <v>1753534.8900000013</v>
      </c>
      <c r="R2207" s="679">
        <f t="shared" ca="1" si="377"/>
        <v>884631.53000000189</v>
      </c>
      <c r="S2207" s="679">
        <f t="shared" ca="1" si="377"/>
        <v>89386.87</v>
      </c>
      <c r="T2207" s="679">
        <f t="shared" ca="1" si="377"/>
        <v>62696.88</v>
      </c>
      <c r="U2207" s="679">
        <f t="shared" ca="1" si="377"/>
        <v>1883.5400000000002</v>
      </c>
      <c r="V2207" s="679">
        <f t="shared" ca="1" si="377"/>
        <v>58489.86</v>
      </c>
      <c r="W2207" s="679">
        <f t="shared" ca="1" si="381"/>
        <v>9828.43</v>
      </c>
      <c r="X2207" s="679">
        <f t="shared" ca="1" si="377"/>
        <v>178247.15</v>
      </c>
      <c r="Y2207" s="679">
        <f t="shared" ca="1" si="377"/>
        <v>207773.56000000011</v>
      </c>
      <c r="Z2207" s="679">
        <f t="shared" ca="1" si="377"/>
        <v>0</v>
      </c>
      <c r="AA2207" t="str">
        <f t="shared" si="378"/>
        <v>HUM_ASR_FY_2022</v>
      </c>
      <c r="AB2207" s="958">
        <f t="shared" si="379"/>
        <v>45032</v>
      </c>
      <c r="AC2207" t="str">
        <f t="shared" si="380"/>
        <v>Unaudited</v>
      </c>
    </row>
    <row r="2208" spans="1:29" x14ac:dyDescent="0.25">
      <c r="A2208" t="s">
        <v>420</v>
      </c>
      <c r="B2208" t="s">
        <v>1385</v>
      </c>
      <c r="C2208" t="s">
        <v>1386</v>
      </c>
      <c r="D2208">
        <v>1900</v>
      </c>
      <c r="E2208" s="958">
        <v>1</v>
      </c>
      <c r="F2208" t="s">
        <v>438</v>
      </c>
      <c r="G2208" s="958">
        <v>91</v>
      </c>
      <c r="H2208" t="s">
        <v>385</v>
      </c>
      <c r="I2208" s="938" t="s">
        <v>488</v>
      </c>
      <c r="J2208" s="938" t="s">
        <v>444</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547487.0399999998</v>
      </c>
      <c r="O2208" s="679">
        <f t="shared" ca="1" si="382"/>
        <v>282138.18000000011</v>
      </c>
      <c r="P2208" s="679">
        <f t="shared" ca="1" si="382"/>
        <v>32203.35</v>
      </c>
      <c r="Q2208" s="679">
        <f t="shared" ca="1" si="382"/>
        <v>126990.76999999977</v>
      </c>
      <c r="R2208" s="679">
        <f t="shared" ca="1" si="382"/>
        <v>63288.58</v>
      </c>
      <c r="S2208" s="679">
        <f t="shared" ca="1" si="382"/>
        <v>213.72999999999982</v>
      </c>
      <c r="T2208" s="679">
        <f t="shared" ca="1" si="382"/>
        <v>940.29000000000019</v>
      </c>
      <c r="U2208" s="679">
        <f t="shared" ca="1" si="382"/>
        <v>0</v>
      </c>
      <c r="V2208" s="679">
        <f t="shared" ca="1" si="382"/>
        <v>6053.75</v>
      </c>
      <c r="W2208" s="679">
        <f t="shared" ca="1" si="381"/>
        <v>1056.47</v>
      </c>
      <c r="X2208" s="679">
        <f t="shared" ca="1" si="382"/>
        <v>10092.769999999997</v>
      </c>
      <c r="Y2208" s="679">
        <f t="shared" ca="1" si="382"/>
        <v>24509.149999999991</v>
      </c>
      <c r="Z2208" s="679">
        <f t="shared" ca="1" si="382"/>
        <v>0</v>
      </c>
      <c r="AA2208" t="str">
        <f t="shared" si="378"/>
        <v>HUM_ASR_FY_2022</v>
      </c>
      <c r="AB2208" s="958">
        <f t="shared" si="379"/>
        <v>45032</v>
      </c>
      <c r="AC2208" t="str">
        <f t="shared" si="380"/>
        <v>Unaudited</v>
      </c>
    </row>
    <row r="2209" spans="1:29" x14ac:dyDescent="0.25">
      <c r="A2209" t="s">
        <v>420</v>
      </c>
      <c r="B2209" t="s">
        <v>1385</v>
      </c>
      <c r="C2209" t="s">
        <v>1386</v>
      </c>
      <c r="D2209">
        <v>1900</v>
      </c>
      <c r="E2209" s="958">
        <v>1</v>
      </c>
      <c r="F2209" t="s">
        <v>438</v>
      </c>
      <c r="G2209" s="958">
        <v>91</v>
      </c>
      <c r="H2209" t="s">
        <v>385</v>
      </c>
      <c r="I2209" s="938" t="s">
        <v>488</v>
      </c>
      <c r="J2209" s="938" t="s">
        <v>444</v>
      </c>
      <c r="K2209" s="938" t="s">
        <v>53</v>
      </c>
      <c r="L2209" s="938">
        <v>3.3</v>
      </c>
      <c r="M2209" s="963" t="s">
        <v>54</v>
      </c>
      <c r="N2209" s="679">
        <f t="shared" ca="1" si="382"/>
        <v>3521.5299999999997</v>
      </c>
      <c r="O2209" s="679">
        <f t="shared" ca="1" si="382"/>
        <v>1241.3800000000001</v>
      </c>
      <c r="P2209" s="679">
        <f t="shared" ca="1" si="382"/>
        <v>247.93</v>
      </c>
      <c r="Q2209" s="679">
        <f t="shared" ca="1" si="382"/>
        <v>946.72</v>
      </c>
      <c r="R2209" s="679">
        <f t="shared" ca="1" si="382"/>
        <v>400.7</v>
      </c>
      <c r="S2209" s="679">
        <f t="shared" ca="1" si="382"/>
        <v>337.06</v>
      </c>
      <c r="T2209" s="679">
        <f t="shared" ca="1" si="382"/>
        <v>0</v>
      </c>
      <c r="U2209" s="679">
        <f t="shared" ca="1" si="382"/>
        <v>0</v>
      </c>
      <c r="V2209" s="679">
        <f t="shared" ca="1" si="382"/>
        <v>310.77999999999997</v>
      </c>
      <c r="W2209" s="679">
        <f t="shared" ca="1" si="381"/>
        <v>0</v>
      </c>
      <c r="X2209" s="679">
        <f t="shared" ca="1" si="382"/>
        <v>0</v>
      </c>
      <c r="Y2209" s="679">
        <f t="shared" ca="1" si="382"/>
        <v>36.96</v>
      </c>
      <c r="Z2209" s="679">
        <f t="shared" ca="1" si="382"/>
        <v>0</v>
      </c>
      <c r="AA2209" t="str">
        <f t="shared" si="378"/>
        <v>HUM_ASR_FY_2022</v>
      </c>
      <c r="AB2209" s="958">
        <f t="shared" si="379"/>
        <v>45032</v>
      </c>
      <c r="AC2209" t="str">
        <f t="shared" si="380"/>
        <v>Unaudited</v>
      </c>
    </row>
    <row r="2210" spans="1:29" x14ac:dyDescent="0.25">
      <c r="A2210" t="s">
        <v>420</v>
      </c>
      <c r="B2210" t="s">
        <v>1385</v>
      </c>
      <c r="C2210" t="s">
        <v>1386</v>
      </c>
      <c r="D2210">
        <v>1900</v>
      </c>
      <c r="E2210" s="958">
        <v>1</v>
      </c>
      <c r="F2210" t="s">
        <v>438</v>
      </c>
      <c r="G2210" s="958">
        <v>91</v>
      </c>
      <c r="H2210" t="s">
        <v>385</v>
      </c>
      <c r="I2210" s="938" t="s">
        <v>488</v>
      </c>
      <c r="J2210" s="938" t="s">
        <v>444</v>
      </c>
      <c r="K2210" s="938" t="s">
        <v>53</v>
      </c>
      <c r="L2210" s="938" t="s">
        <v>44</v>
      </c>
      <c r="M2210" s="963" t="s">
        <v>153</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HUM_ASR_FY_2022</v>
      </c>
      <c r="AB2210" s="958">
        <f t="shared" si="379"/>
        <v>45032</v>
      </c>
      <c r="AC2210" t="str">
        <f t="shared" si="380"/>
        <v>Unaudited</v>
      </c>
    </row>
    <row r="2211" spans="1:29" x14ac:dyDescent="0.25">
      <c r="A2211" t="s">
        <v>420</v>
      </c>
      <c r="B2211" t="s">
        <v>1385</v>
      </c>
      <c r="C2211" t="s">
        <v>1386</v>
      </c>
      <c r="D2211">
        <v>1900</v>
      </c>
      <c r="E2211" s="958">
        <v>1</v>
      </c>
      <c r="F2211" t="s">
        <v>438</v>
      </c>
      <c r="G2211" s="958">
        <v>91</v>
      </c>
      <c r="H2211" t="s">
        <v>385</v>
      </c>
      <c r="I2211" s="938" t="s">
        <v>488</v>
      </c>
      <c r="J2211" s="938" t="s">
        <v>444</v>
      </c>
      <c r="K2211" s="938" t="s">
        <v>53</v>
      </c>
      <c r="L2211" s="938" t="s">
        <v>41</v>
      </c>
      <c r="M2211" s="963" t="s">
        <v>52</v>
      </c>
      <c r="N2211" s="679">
        <f t="shared" ca="1" si="382"/>
        <v>208777.56000000006</v>
      </c>
      <c r="O2211" s="679">
        <f t="shared" ca="1" si="382"/>
        <v>197085.08000000005</v>
      </c>
      <c r="P2211" s="679">
        <f t="shared" ca="1" si="382"/>
        <v>3847.5</v>
      </c>
      <c r="Q2211" s="679">
        <f t="shared" ca="1" si="382"/>
        <v>5687.48</v>
      </c>
      <c r="R2211" s="679">
        <f t="shared" ca="1" si="382"/>
        <v>803</v>
      </c>
      <c r="S2211" s="679">
        <f t="shared" ca="1" si="382"/>
        <v>0</v>
      </c>
      <c r="T2211" s="679">
        <f t="shared" ca="1" si="382"/>
        <v>1302</v>
      </c>
      <c r="U2211" s="679">
        <f t="shared" ca="1" si="382"/>
        <v>0</v>
      </c>
      <c r="V2211" s="679">
        <f t="shared" ca="1" si="382"/>
        <v>0</v>
      </c>
      <c r="W2211" s="679">
        <f t="shared" ca="1" si="381"/>
        <v>0</v>
      </c>
      <c r="X2211" s="679">
        <f t="shared" ca="1" si="382"/>
        <v>0</v>
      </c>
      <c r="Y2211" s="679">
        <f t="shared" ca="1" si="382"/>
        <v>52.5</v>
      </c>
      <c r="Z2211" s="679">
        <f t="shared" ca="1" si="382"/>
        <v>0</v>
      </c>
      <c r="AA2211" t="str">
        <f t="shared" si="378"/>
        <v>HUM_ASR_FY_2022</v>
      </c>
      <c r="AB2211" s="958">
        <f t="shared" si="379"/>
        <v>45032</v>
      </c>
      <c r="AC2211" t="str">
        <f t="shared" si="380"/>
        <v>Unaudited</v>
      </c>
    </row>
    <row r="2212" spans="1:29" x14ac:dyDescent="0.25">
      <c r="A2212" t="s">
        <v>420</v>
      </c>
      <c r="B2212" t="s">
        <v>1385</v>
      </c>
      <c r="C2212" t="s">
        <v>1386</v>
      </c>
      <c r="D2212">
        <v>1900</v>
      </c>
      <c r="E2212" s="958">
        <v>1</v>
      </c>
      <c r="F2212" t="s">
        <v>438</v>
      </c>
      <c r="G2212" s="958">
        <v>91</v>
      </c>
      <c r="H2212" t="s">
        <v>385</v>
      </c>
      <c r="I2212" s="938" t="s">
        <v>488</v>
      </c>
      <c r="J2212" s="938" t="s">
        <v>444</v>
      </c>
      <c r="K2212" s="938" t="s">
        <v>53</v>
      </c>
      <c r="L2212" s="938" t="s">
        <v>42</v>
      </c>
      <c r="M2212" s="963" t="s">
        <v>154</v>
      </c>
      <c r="N2212" s="679">
        <f t="shared" ca="1" si="382"/>
        <v>68703.553007631461</v>
      </c>
      <c r="O2212" s="679">
        <f t="shared" ca="1" si="382"/>
        <v>45994.637295644759</v>
      </c>
      <c r="P2212" s="679">
        <f t="shared" ca="1" si="382"/>
        <v>3430.1596297653759</v>
      </c>
      <c r="Q2212" s="679">
        <f t="shared" ca="1" si="382"/>
        <v>10413.13894980339</v>
      </c>
      <c r="R2212" s="679">
        <f t="shared" ca="1" si="382"/>
        <v>5253.2693211865208</v>
      </c>
      <c r="S2212" s="679">
        <f t="shared" ca="1" si="382"/>
        <v>530.81230542154276</v>
      </c>
      <c r="T2212" s="679">
        <f t="shared" ca="1" si="382"/>
        <v>372.31727003683898</v>
      </c>
      <c r="U2212" s="679">
        <f t="shared" ca="1" si="382"/>
        <v>11.185157392284717</v>
      </c>
      <c r="V2212" s="679">
        <f t="shared" ca="1" si="382"/>
        <v>347.33442876323204</v>
      </c>
      <c r="W2212" s="679">
        <f t="shared" ca="1" si="381"/>
        <v>58.364853663342892</v>
      </c>
      <c r="X2212" s="679">
        <f t="shared" ca="1" si="382"/>
        <v>1058.4975245952739</v>
      </c>
      <c r="Y2212" s="679">
        <f t="shared" ca="1" si="382"/>
        <v>1233.8362713588845</v>
      </c>
      <c r="Z2212" s="679">
        <f t="shared" ca="1" si="382"/>
        <v>0</v>
      </c>
      <c r="AA2212" t="str">
        <f t="shared" si="378"/>
        <v>HUM_ASR_FY_2022</v>
      </c>
      <c r="AB2212" s="958">
        <f t="shared" si="379"/>
        <v>45032</v>
      </c>
      <c r="AC2212" t="str">
        <f t="shared" si="380"/>
        <v>Unaudited</v>
      </c>
    </row>
    <row r="2213" spans="1:29" x14ac:dyDescent="0.25">
      <c r="A2213" t="s">
        <v>420</v>
      </c>
      <c r="B2213" t="s">
        <v>1385</v>
      </c>
      <c r="C2213" t="s">
        <v>1386</v>
      </c>
      <c r="D2213">
        <v>1900</v>
      </c>
      <c r="E2213" s="958">
        <v>1</v>
      </c>
      <c r="F2213" t="s">
        <v>438</v>
      </c>
      <c r="G2213" s="958">
        <v>91</v>
      </c>
      <c r="H2213" t="s">
        <v>385</v>
      </c>
      <c r="I2213" s="938" t="s">
        <v>488</v>
      </c>
      <c r="J2213" s="938" t="s">
        <v>444</v>
      </c>
      <c r="K2213" s="938" t="s">
        <v>53</v>
      </c>
      <c r="L2213" s="946" t="s">
        <v>43</v>
      </c>
      <c r="M2213" s="961" t="s">
        <v>462</v>
      </c>
      <c r="N2213" s="679">
        <f t="shared" ca="1" si="382"/>
        <v>313261.07499999995</v>
      </c>
      <c r="O2213" s="679">
        <f t="shared" ca="1" si="382"/>
        <v>258998.96144268379</v>
      </c>
      <c r="P2213" s="679">
        <f t="shared" ca="1" si="382"/>
        <v>11119.017441992004</v>
      </c>
      <c r="Q2213" s="679">
        <f t="shared" ca="1" si="382"/>
        <v>17951.529630850291</v>
      </c>
      <c r="R2213" s="679">
        <f t="shared" ca="1" si="382"/>
        <v>7141.9038239811352</v>
      </c>
      <c r="S2213" s="679">
        <f t="shared" ca="1" si="382"/>
        <v>8406.7295393732147</v>
      </c>
      <c r="T2213" s="679">
        <f t="shared" ca="1" si="382"/>
        <v>1868.6164394423924</v>
      </c>
      <c r="U2213" s="679">
        <f t="shared" ca="1" si="382"/>
        <v>119.94036956304197</v>
      </c>
      <c r="V2213" s="679">
        <f t="shared" ca="1" si="382"/>
        <v>682.84233126231845</v>
      </c>
      <c r="W2213" s="679">
        <f t="shared" ca="1" si="381"/>
        <v>32.711009880829621</v>
      </c>
      <c r="X2213" s="679">
        <f t="shared" ca="1" si="382"/>
        <v>6085.6107965793444</v>
      </c>
      <c r="Y2213" s="679">
        <f t="shared" ca="1" si="382"/>
        <v>853.21217439163945</v>
      </c>
      <c r="Z2213" s="679">
        <f t="shared" ca="1" si="382"/>
        <v>0</v>
      </c>
      <c r="AA2213" t="str">
        <f t="shared" si="378"/>
        <v>HUM_ASR_FY_2022</v>
      </c>
      <c r="AB2213" s="958">
        <f t="shared" si="379"/>
        <v>45032</v>
      </c>
      <c r="AC2213" t="str">
        <f t="shared" si="380"/>
        <v>Unaudited</v>
      </c>
    </row>
    <row r="2214" spans="1:29" x14ac:dyDescent="0.25">
      <c r="A2214" t="s">
        <v>420</v>
      </c>
      <c r="B2214" t="s">
        <v>1385</v>
      </c>
      <c r="C2214" t="s">
        <v>1386</v>
      </c>
      <c r="D2214">
        <v>1900</v>
      </c>
      <c r="E2214" s="958">
        <v>1</v>
      </c>
      <c r="F2214" t="s">
        <v>438</v>
      </c>
      <c r="G2214" s="958">
        <v>91</v>
      </c>
      <c r="H2214" t="s">
        <v>385</v>
      </c>
      <c r="I2214" s="963" t="s">
        <v>488</v>
      </c>
      <c r="J2214" s="963" t="s">
        <v>444</v>
      </c>
      <c r="K2214" s="963" t="s">
        <v>920</v>
      </c>
      <c r="L2214" s="938" t="s">
        <v>921</v>
      </c>
      <c r="M2214" s="963" t="s">
        <v>920</v>
      </c>
      <c r="N2214" s="679">
        <f t="shared" ca="1" si="382"/>
        <v>1361823.5600000024</v>
      </c>
      <c r="O2214" s="679">
        <f t="shared" ca="1" si="382"/>
        <v>1235179.3700000024</v>
      </c>
      <c r="P2214" s="679">
        <f t="shared" ca="1" si="382"/>
        <v>89616.320000000007</v>
      </c>
      <c r="Q2214" s="679">
        <f t="shared" ca="1" si="382"/>
        <v>10612.810000000001</v>
      </c>
      <c r="R2214" s="679">
        <f t="shared" ca="1" si="382"/>
        <v>19533.660000000003</v>
      </c>
      <c r="S2214" s="679">
        <f t="shared" ca="1" si="382"/>
        <v>174.38</v>
      </c>
      <c r="T2214" s="679">
        <f t="shared" ca="1" si="382"/>
        <v>302.83000000000004</v>
      </c>
      <c r="U2214" s="679">
        <f t="shared" ca="1" si="382"/>
        <v>0</v>
      </c>
      <c r="V2214" s="679">
        <f t="shared" ca="1" si="382"/>
        <v>6388.74</v>
      </c>
      <c r="W2214" s="679">
        <f t="shared" ca="1" si="381"/>
        <v>0</v>
      </c>
      <c r="X2214" s="679">
        <f t="shared" ca="1" si="382"/>
        <v>0</v>
      </c>
      <c r="Y2214" s="679">
        <f t="shared" ca="1" si="382"/>
        <v>15.45</v>
      </c>
      <c r="Z2214" s="679">
        <f t="shared" ca="1" si="382"/>
        <v>0</v>
      </c>
      <c r="AA2214" t="str">
        <f t="shared" si="378"/>
        <v>HUM_ASR_FY_2022</v>
      </c>
      <c r="AB2214" s="958">
        <f t="shared" si="379"/>
        <v>45032</v>
      </c>
      <c r="AC2214" t="str">
        <f t="shared" si="380"/>
        <v>Unaudited</v>
      </c>
    </row>
    <row r="2215" spans="1:29" x14ac:dyDescent="0.25">
      <c r="A2215" t="s">
        <v>420</v>
      </c>
      <c r="B2215" t="s">
        <v>1385</v>
      </c>
      <c r="C2215" t="s">
        <v>1386</v>
      </c>
      <c r="D2215">
        <v>1900</v>
      </c>
      <c r="E2215" s="958">
        <v>1</v>
      </c>
      <c r="F2215" t="s">
        <v>438</v>
      </c>
      <c r="G2215" s="958">
        <v>91</v>
      </c>
      <c r="H2215" t="s">
        <v>385</v>
      </c>
      <c r="I2215" s="938" t="s">
        <v>488</v>
      </c>
      <c r="J2215" s="938" t="s">
        <v>444</v>
      </c>
      <c r="K2215" s="938" t="s">
        <v>920</v>
      </c>
      <c r="L2215" s="938" t="s">
        <v>922</v>
      </c>
      <c r="M2215" s="963" t="s">
        <v>925</v>
      </c>
      <c r="N2215" s="679">
        <f t="shared" ca="1" si="382"/>
        <v>7719.3675979008603</v>
      </c>
      <c r="O2215" s="679">
        <f t="shared" ca="1" si="382"/>
        <v>7001.4970268054403</v>
      </c>
      <c r="P2215" s="679">
        <f t="shared" ca="1" si="382"/>
        <v>507.98160435050323</v>
      </c>
      <c r="Q2215" s="679">
        <f t="shared" ca="1" si="382"/>
        <v>60.15770621318822</v>
      </c>
      <c r="R2215" s="679">
        <f t="shared" ca="1" si="382"/>
        <v>110.72469775189666</v>
      </c>
      <c r="S2215" s="679">
        <f t="shared" ca="1" si="382"/>
        <v>0.98845647942964787</v>
      </c>
      <c r="T2215" s="679">
        <f t="shared" ca="1" si="382"/>
        <v>1.7165631131189374</v>
      </c>
      <c r="U2215" s="679">
        <f t="shared" ca="1" si="382"/>
        <v>0</v>
      </c>
      <c r="V2215" s="679">
        <f t="shared" ca="1" si="382"/>
        <v>36.213966328657925</v>
      </c>
      <c r="W2215" s="679">
        <f t="shared" ca="1" si="381"/>
        <v>0</v>
      </c>
      <c r="X2215" s="679">
        <f t="shared" ca="1" si="382"/>
        <v>0</v>
      </c>
      <c r="Y2215" s="679">
        <f t="shared" ca="1" si="382"/>
        <v>8.7576858625920739E-2</v>
      </c>
      <c r="Z2215" s="679">
        <f t="shared" ca="1" si="382"/>
        <v>0</v>
      </c>
      <c r="AA2215" t="str">
        <f t="shared" si="378"/>
        <v>HUM_ASR_FY_2022</v>
      </c>
      <c r="AB2215" s="958">
        <f t="shared" si="379"/>
        <v>45032</v>
      </c>
      <c r="AC2215" t="str">
        <f t="shared" si="380"/>
        <v>Unaudited</v>
      </c>
    </row>
    <row r="2216" spans="1:29" x14ac:dyDescent="0.25">
      <c r="A2216" t="s">
        <v>420</v>
      </c>
      <c r="B2216" t="s">
        <v>1385</v>
      </c>
      <c r="C2216" t="s">
        <v>1386</v>
      </c>
      <c r="D2216">
        <v>1900</v>
      </c>
      <c r="E2216" s="958">
        <v>1</v>
      </c>
      <c r="F2216" t="s">
        <v>438</v>
      </c>
      <c r="G2216" s="958">
        <v>91</v>
      </c>
      <c r="H2216" t="s">
        <v>385</v>
      </c>
      <c r="I2216" s="938" t="s">
        <v>488</v>
      </c>
      <c r="J2216" s="938" t="s">
        <v>444</v>
      </c>
      <c r="K2216" s="938" t="s">
        <v>920</v>
      </c>
      <c r="L2216" s="938" t="s">
        <v>923</v>
      </c>
      <c r="M2216" s="963" t="s">
        <v>926</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HUM_ASR_FY_2022</v>
      </c>
      <c r="AB2216" s="958">
        <f t="shared" si="379"/>
        <v>45032</v>
      </c>
      <c r="AC2216" t="str">
        <f t="shared" si="380"/>
        <v>Unaudited</v>
      </c>
    </row>
    <row r="2217" spans="1:29" x14ac:dyDescent="0.25">
      <c r="A2217" t="s">
        <v>420</v>
      </c>
      <c r="B2217" t="s">
        <v>1385</v>
      </c>
      <c r="C2217" t="s">
        <v>1386</v>
      </c>
      <c r="D2217">
        <v>1900</v>
      </c>
      <c r="E2217" s="958">
        <v>1</v>
      </c>
      <c r="F2217" t="s">
        <v>438</v>
      </c>
      <c r="G2217" s="958">
        <v>91</v>
      </c>
      <c r="H2217" t="s">
        <v>385</v>
      </c>
      <c r="I2217" s="938" t="s">
        <v>488</v>
      </c>
      <c r="J2217" s="938" t="s">
        <v>444</v>
      </c>
      <c r="K2217" s="938" t="s">
        <v>445</v>
      </c>
      <c r="L2217" s="938">
        <v>5.0999999999999996</v>
      </c>
      <c r="M2217" s="963" t="s">
        <v>37</v>
      </c>
      <c r="N2217" s="679">
        <f t="shared" ca="1" si="382"/>
        <v>7859.79</v>
      </c>
      <c r="O2217" s="679">
        <f t="shared" ca="1" si="382"/>
        <v>3207.2200000000003</v>
      </c>
      <c r="P2217" s="679">
        <f t="shared" ca="1" si="382"/>
        <v>1651.62</v>
      </c>
      <c r="Q2217" s="679">
        <f t="shared" ca="1" si="382"/>
        <v>36</v>
      </c>
      <c r="R2217" s="679">
        <f t="shared" ca="1" si="382"/>
        <v>3152.92</v>
      </c>
      <c r="S2217" s="679">
        <f t="shared" ca="1" si="382"/>
        <v>664.98</v>
      </c>
      <c r="T2217" s="679">
        <f t="shared" ca="1" si="382"/>
        <v>0</v>
      </c>
      <c r="U2217" s="679">
        <f t="shared" ca="1" si="382"/>
        <v>0</v>
      </c>
      <c r="V2217" s="679">
        <f t="shared" ca="1" si="382"/>
        <v>0</v>
      </c>
      <c r="W2217" s="679">
        <f t="shared" ca="1" si="381"/>
        <v>0</v>
      </c>
      <c r="X2217" s="679">
        <f t="shared" ca="1" si="382"/>
        <v>-772.7</v>
      </c>
      <c r="Y2217" s="679">
        <f t="shared" ca="1" si="382"/>
        <v>-80.25</v>
      </c>
      <c r="Z2217" s="679">
        <f t="shared" ca="1" si="382"/>
        <v>0</v>
      </c>
      <c r="AA2217" t="str">
        <f t="shared" si="378"/>
        <v>HUM_ASR_FY_2022</v>
      </c>
      <c r="AB2217" s="958">
        <f t="shared" si="379"/>
        <v>45032</v>
      </c>
      <c r="AC2217" t="str">
        <f t="shared" si="380"/>
        <v>Unaudited</v>
      </c>
    </row>
    <row r="2218" spans="1:29" ht="30" x14ac:dyDescent="0.25">
      <c r="A2218" t="s">
        <v>420</v>
      </c>
      <c r="B2218" t="s">
        <v>1385</v>
      </c>
      <c r="C2218" t="s">
        <v>1386</v>
      </c>
      <c r="D2218">
        <v>1900</v>
      </c>
      <c r="E2218" s="958">
        <v>1</v>
      </c>
      <c r="F2218" t="s">
        <v>438</v>
      </c>
      <c r="G2218" s="958">
        <v>91</v>
      </c>
      <c r="H2218" t="s">
        <v>385</v>
      </c>
      <c r="I2218" s="938" t="s">
        <v>488</v>
      </c>
      <c r="J2218" s="938" t="s">
        <v>444</v>
      </c>
      <c r="K2218" s="938" t="s">
        <v>445</v>
      </c>
      <c r="L2218" s="938">
        <v>5.2</v>
      </c>
      <c r="M2218" s="963" t="s">
        <v>303</v>
      </c>
      <c r="N2218" s="679">
        <f t="shared" ca="1" si="382"/>
        <v>3289024.29</v>
      </c>
      <c r="O2218" s="679">
        <f t="shared" ca="1" si="382"/>
        <v>1031435.52</v>
      </c>
      <c r="P2218" s="679">
        <f t="shared" ca="1" si="382"/>
        <v>921235.9800000001</v>
      </c>
      <c r="Q2218" s="679">
        <f t="shared" ca="1" si="382"/>
        <v>167713.10000000003</v>
      </c>
      <c r="R2218" s="679">
        <f t="shared" ca="1" si="382"/>
        <v>903522</v>
      </c>
      <c r="S2218" s="679">
        <f t="shared" ca="1" si="382"/>
        <v>60393.040000000008</v>
      </c>
      <c r="T2218" s="679">
        <f t="shared" ca="1" si="382"/>
        <v>98690.36</v>
      </c>
      <c r="U2218" s="679">
        <f t="shared" ca="1" si="382"/>
        <v>1685.0299999999997</v>
      </c>
      <c r="V2218" s="679">
        <f t="shared" ca="1" si="382"/>
        <v>43403.02</v>
      </c>
      <c r="W2218" s="679">
        <f t="shared" ca="1" si="381"/>
        <v>416.64</v>
      </c>
      <c r="X2218" s="679">
        <f t="shared" ca="1" si="382"/>
        <v>19042.980000000003</v>
      </c>
      <c r="Y2218" s="679">
        <f t="shared" ca="1" si="382"/>
        <v>41486.620000000003</v>
      </c>
      <c r="Z2218" s="679">
        <f t="shared" ca="1" si="382"/>
        <v>0</v>
      </c>
      <c r="AA2218" t="str">
        <f t="shared" si="378"/>
        <v>HUM_ASR_FY_2022</v>
      </c>
      <c r="AB2218" s="958">
        <f t="shared" si="379"/>
        <v>45032</v>
      </c>
      <c r="AC2218" t="str">
        <f t="shared" si="380"/>
        <v>Unaudited</v>
      </c>
    </row>
    <row r="2219" spans="1:29" ht="30" x14ac:dyDescent="0.25">
      <c r="A2219" t="s">
        <v>420</v>
      </c>
      <c r="B2219" t="s">
        <v>1385</v>
      </c>
      <c r="C2219" t="s">
        <v>1386</v>
      </c>
      <c r="D2219">
        <v>1900</v>
      </c>
      <c r="E2219" s="958">
        <v>1</v>
      </c>
      <c r="F2219" t="s">
        <v>438</v>
      </c>
      <c r="G2219" s="958">
        <v>91</v>
      </c>
      <c r="H2219" t="s">
        <v>385</v>
      </c>
      <c r="I2219" s="938" t="s">
        <v>488</v>
      </c>
      <c r="J2219" s="938" t="s">
        <v>444</v>
      </c>
      <c r="K2219" s="938" t="s">
        <v>445</v>
      </c>
      <c r="L2219" s="938">
        <v>5.3</v>
      </c>
      <c r="M2219" s="963" t="s">
        <v>304</v>
      </c>
      <c r="N2219" s="679">
        <f t="shared" ca="1" si="382"/>
        <v>44.5524736349143</v>
      </c>
      <c r="O2219" s="679">
        <f t="shared" ca="1" si="382"/>
        <v>18.179822169723344</v>
      </c>
      <c r="P2219" s="679">
        <f t="shared" ca="1" si="382"/>
        <v>9.3620512131872662</v>
      </c>
      <c r="Q2219" s="679">
        <f t="shared" ca="1" si="382"/>
        <v>0.20406258320602899</v>
      </c>
      <c r="R2219" s="679">
        <f t="shared" ca="1" si="382"/>
        <v>17.872027773387579</v>
      </c>
      <c r="S2219" s="679">
        <f t="shared" ca="1" si="382"/>
        <v>3.7693760161206988</v>
      </c>
      <c r="T2219" s="679">
        <f t="shared" ca="1" si="382"/>
        <v>0</v>
      </c>
      <c r="U2219" s="679">
        <f t="shared" ca="1" si="382"/>
        <v>0</v>
      </c>
      <c r="V2219" s="679">
        <f t="shared" ca="1" si="382"/>
        <v>0</v>
      </c>
      <c r="W2219" s="679">
        <f t="shared" ca="1" si="381"/>
        <v>0</v>
      </c>
      <c r="X2219" s="679">
        <f t="shared" ca="1" si="382"/>
        <v>-4.3799766123138495</v>
      </c>
      <c r="Y2219" s="679">
        <f t="shared" ca="1" si="382"/>
        <v>-0.45488950839677295</v>
      </c>
      <c r="Z2219" s="679">
        <f t="shared" ca="1" si="382"/>
        <v>0</v>
      </c>
      <c r="AA2219" t="str">
        <f t="shared" si="378"/>
        <v>HUM_ASR_FY_2022</v>
      </c>
      <c r="AB2219" s="958">
        <f t="shared" si="379"/>
        <v>45032</v>
      </c>
      <c r="AC2219" t="str">
        <f t="shared" si="380"/>
        <v>Unaudited</v>
      </c>
    </row>
    <row r="2220" spans="1:29" x14ac:dyDescent="0.25">
      <c r="A2220" t="s">
        <v>420</v>
      </c>
      <c r="B2220" t="s">
        <v>1385</v>
      </c>
      <c r="C2220" t="s">
        <v>1386</v>
      </c>
      <c r="D2220">
        <v>1900</v>
      </c>
      <c r="E2220" s="958">
        <v>1</v>
      </c>
      <c r="F2220" t="s">
        <v>438</v>
      </c>
      <c r="G2220" s="958">
        <v>91</v>
      </c>
      <c r="H2220" t="s">
        <v>385</v>
      </c>
      <c r="I2220" s="938" t="s">
        <v>488</v>
      </c>
      <c r="J2220" s="938" t="s">
        <v>444</v>
      </c>
      <c r="K2220" s="938" t="s">
        <v>445</v>
      </c>
      <c r="L2220" s="938" t="s">
        <v>82</v>
      </c>
      <c r="M2220" s="963" t="s">
        <v>453</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HUM_ASR_FY_2022</v>
      </c>
      <c r="AB2220" s="958">
        <f t="shared" si="379"/>
        <v>45032</v>
      </c>
      <c r="AC2220" t="str">
        <f t="shared" si="380"/>
        <v>Unaudited</v>
      </c>
    </row>
    <row r="2221" spans="1:29" x14ac:dyDescent="0.25">
      <c r="A2221" t="s">
        <v>420</v>
      </c>
      <c r="B2221" t="s">
        <v>1385</v>
      </c>
      <c r="C2221" t="s">
        <v>1386</v>
      </c>
      <c r="D2221">
        <v>1900</v>
      </c>
      <c r="E2221" s="958">
        <v>1</v>
      </c>
      <c r="F2221" t="s">
        <v>438</v>
      </c>
      <c r="G2221" s="958">
        <v>91</v>
      </c>
      <c r="H2221" t="s">
        <v>385</v>
      </c>
      <c r="I2221" s="938" t="s">
        <v>488</v>
      </c>
      <c r="J2221" s="938" t="s">
        <v>444</v>
      </c>
      <c r="K2221" s="938" t="s">
        <v>446</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HUM_ASR_FY_2022</v>
      </c>
      <c r="AB2221" s="958">
        <f t="shared" si="379"/>
        <v>45032</v>
      </c>
      <c r="AC2221" t="str">
        <f t="shared" si="380"/>
        <v>Unaudited</v>
      </c>
    </row>
    <row r="2222" spans="1:29" x14ac:dyDescent="0.25">
      <c r="A2222" t="s">
        <v>420</v>
      </c>
      <c r="B2222" t="s">
        <v>1385</v>
      </c>
      <c r="C2222" t="s">
        <v>1386</v>
      </c>
      <c r="D2222">
        <v>1900</v>
      </c>
      <c r="E2222" s="958">
        <v>1</v>
      </c>
      <c r="F2222" t="s">
        <v>438</v>
      </c>
      <c r="G2222" s="958">
        <v>91</v>
      </c>
      <c r="H2222" t="s">
        <v>385</v>
      </c>
      <c r="I2222" s="938" t="s">
        <v>488</v>
      </c>
      <c r="J2222" s="938" t="s">
        <v>444</v>
      </c>
      <c r="K2222" s="938" t="s">
        <v>446</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HUM_ASR_FY_2022</v>
      </c>
      <c r="AB2222" s="958">
        <f t="shared" si="379"/>
        <v>45032</v>
      </c>
      <c r="AC2222" t="str">
        <f t="shared" si="380"/>
        <v>Unaudited</v>
      </c>
    </row>
    <row r="2223" spans="1:29" x14ac:dyDescent="0.25">
      <c r="A2223" t="s">
        <v>420</v>
      </c>
      <c r="B2223" t="s">
        <v>1385</v>
      </c>
      <c r="C2223" t="s">
        <v>1386</v>
      </c>
      <c r="D2223">
        <v>1900</v>
      </c>
      <c r="E2223" s="958">
        <v>1</v>
      </c>
      <c r="F2223" t="s">
        <v>438</v>
      </c>
      <c r="G2223" s="958">
        <v>91</v>
      </c>
      <c r="H2223" t="s">
        <v>385</v>
      </c>
      <c r="I2223" s="938" t="s">
        <v>488</v>
      </c>
      <c r="J2223" s="938" t="s">
        <v>444</v>
      </c>
      <c r="K2223" s="938" t="s">
        <v>446</v>
      </c>
      <c r="L2223" s="938">
        <v>6.3</v>
      </c>
      <c r="M2223" s="963" t="s">
        <v>184</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HUM_ASR_FY_2022</v>
      </c>
      <c r="AB2223" s="958">
        <f t="shared" si="379"/>
        <v>45032</v>
      </c>
      <c r="AC2223" t="str">
        <f t="shared" si="380"/>
        <v>Unaudited</v>
      </c>
    </row>
    <row r="2224" spans="1:29" x14ac:dyDescent="0.25">
      <c r="A2224" t="s">
        <v>420</v>
      </c>
      <c r="B2224" t="s">
        <v>1385</v>
      </c>
      <c r="C2224" t="s">
        <v>1386</v>
      </c>
      <c r="D2224">
        <v>1900</v>
      </c>
      <c r="E2224" s="958">
        <v>1</v>
      </c>
      <c r="F2224" t="s">
        <v>438</v>
      </c>
      <c r="G2224" s="958">
        <v>91</v>
      </c>
      <c r="H2224" t="s">
        <v>385</v>
      </c>
      <c r="I2224" s="938" t="s">
        <v>488</v>
      </c>
      <c r="J2224" s="938" t="s">
        <v>444</v>
      </c>
      <c r="K2224" s="938" t="s">
        <v>446</v>
      </c>
      <c r="L2224" s="938" t="s">
        <v>87</v>
      </c>
      <c r="M2224" s="963" t="s">
        <v>454</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HUM_ASR_FY_2022</v>
      </c>
      <c r="AB2224" s="958">
        <f t="shared" si="379"/>
        <v>45032</v>
      </c>
      <c r="AC2224" t="str">
        <f t="shared" si="380"/>
        <v>Unaudited</v>
      </c>
    </row>
    <row r="2225" spans="1:29" x14ac:dyDescent="0.25">
      <c r="A2225" t="s">
        <v>420</v>
      </c>
      <c r="B2225" t="s">
        <v>1385</v>
      </c>
      <c r="C2225" t="s">
        <v>1386</v>
      </c>
      <c r="D2225">
        <v>1900</v>
      </c>
      <c r="E2225" s="958">
        <v>1</v>
      </c>
      <c r="F2225" t="s">
        <v>438</v>
      </c>
      <c r="G2225" s="958">
        <v>91</v>
      </c>
      <c r="H2225" t="s">
        <v>385</v>
      </c>
      <c r="I2225" s="938" t="s">
        <v>488</v>
      </c>
      <c r="J2225" s="938" t="s">
        <v>444</v>
      </c>
      <c r="K2225" s="938" t="s">
        <v>447</v>
      </c>
      <c r="L2225" s="938">
        <v>7.1</v>
      </c>
      <c r="M2225" s="963" t="s">
        <v>20</v>
      </c>
      <c r="N2225" s="679">
        <f t="shared" ca="1" si="382"/>
        <v>325750.29000000004</v>
      </c>
      <c r="O2225" s="679">
        <f t="shared" ca="1" si="382"/>
        <v>92630.92</v>
      </c>
      <c r="P2225" s="679">
        <f t="shared" ca="1" si="382"/>
        <v>19268.060000000001</v>
      </c>
      <c r="Q2225" s="679">
        <f t="shared" ca="1" si="382"/>
        <v>41123.680000000008</v>
      </c>
      <c r="R2225" s="679">
        <f t="shared" ca="1" si="382"/>
        <v>47444.63</v>
      </c>
      <c r="S2225" s="679">
        <f t="shared" ca="1" si="382"/>
        <v>21869.909999999996</v>
      </c>
      <c r="T2225" s="679">
        <f t="shared" ca="1" si="382"/>
        <v>272</v>
      </c>
      <c r="U2225" s="679">
        <f t="shared" ca="1" si="382"/>
        <v>90.64</v>
      </c>
      <c r="V2225" s="679">
        <f t="shared" ca="1" si="382"/>
        <v>1852</v>
      </c>
      <c r="W2225" s="679">
        <f t="shared" ca="1" si="381"/>
        <v>0</v>
      </c>
      <c r="X2225" s="679">
        <f t="shared" ca="1" si="382"/>
        <v>68277.040000000008</v>
      </c>
      <c r="Y2225" s="679">
        <f t="shared" ca="1" si="382"/>
        <v>32921.410000000003</v>
      </c>
      <c r="Z2225" s="679">
        <f t="shared" ca="1" si="382"/>
        <v>0</v>
      </c>
      <c r="AA2225" t="str">
        <f t="shared" si="378"/>
        <v>HUM_ASR_FY_2022</v>
      </c>
      <c r="AB2225" s="958">
        <f t="shared" si="379"/>
        <v>45032</v>
      </c>
      <c r="AC2225" t="str">
        <f t="shared" si="380"/>
        <v>Unaudited</v>
      </c>
    </row>
    <row r="2226" spans="1:29" x14ac:dyDescent="0.25">
      <c r="A2226" t="s">
        <v>420</v>
      </c>
      <c r="B2226" t="s">
        <v>1385</v>
      </c>
      <c r="C2226" t="s">
        <v>1386</v>
      </c>
      <c r="D2226">
        <v>1900</v>
      </c>
      <c r="E2226" s="958">
        <v>1</v>
      </c>
      <c r="F2226" t="s">
        <v>438</v>
      </c>
      <c r="G2226" s="958">
        <v>91</v>
      </c>
      <c r="H2226" t="s">
        <v>385</v>
      </c>
      <c r="I2226" s="938" t="s">
        <v>488</v>
      </c>
      <c r="J2226" s="938" t="s">
        <v>444</v>
      </c>
      <c r="K2226" s="938" t="s">
        <v>447</v>
      </c>
      <c r="L2226" s="946">
        <v>7.2</v>
      </c>
      <c r="M2226" s="961" t="s">
        <v>21</v>
      </c>
      <c r="N2226" s="679">
        <f t="shared" ca="1" si="382"/>
        <v>1534168.7399999998</v>
      </c>
      <c r="O2226" s="679">
        <f t="shared" ca="1" si="382"/>
        <v>1268560.9099999999</v>
      </c>
      <c r="P2226" s="679">
        <f t="shared" ca="1" si="382"/>
        <v>55276.52</v>
      </c>
      <c r="Q2226" s="679">
        <f t="shared" ca="1" si="382"/>
        <v>90053.93</v>
      </c>
      <c r="R2226" s="679">
        <f t="shared" ca="1" si="382"/>
        <v>35790.1</v>
      </c>
      <c r="S2226" s="679">
        <f t="shared" ca="1" si="382"/>
        <v>36123.470000000016</v>
      </c>
      <c r="T2226" s="679">
        <f t="shared" ca="1" si="382"/>
        <v>8912.93</v>
      </c>
      <c r="U2226" s="679">
        <f t="shared" ca="1" si="382"/>
        <v>3245.64</v>
      </c>
      <c r="V2226" s="679">
        <f t="shared" ca="1" si="382"/>
        <v>3396.6</v>
      </c>
      <c r="W2226" s="679">
        <f t="shared" ca="1" si="381"/>
        <v>150.96</v>
      </c>
      <c r="X2226" s="679">
        <f t="shared" ca="1" si="382"/>
        <v>28210.65</v>
      </c>
      <c r="Y2226" s="679">
        <f t="shared" ca="1" si="382"/>
        <v>4447.03</v>
      </c>
      <c r="Z2226" s="679">
        <f t="shared" ca="1" si="382"/>
        <v>0</v>
      </c>
      <c r="AA2226" t="str">
        <f t="shared" si="378"/>
        <v>HUM_ASR_FY_2022</v>
      </c>
      <c r="AB2226" s="958">
        <f t="shared" si="379"/>
        <v>45032</v>
      </c>
      <c r="AC2226" t="str">
        <f t="shared" si="380"/>
        <v>Unaudited</v>
      </c>
    </row>
    <row r="2227" spans="1:29" x14ac:dyDescent="0.25">
      <c r="A2227" t="s">
        <v>420</v>
      </c>
      <c r="B2227" t="s">
        <v>1385</v>
      </c>
      <c r="C2227" t="s">
        <v>1386</v>
      </c>
      <c r="D2227">
        <v>1900</v>
      </c>
      <c r="E2227" s="958">
        <v>1</v>
      </c>
      <c r="F2227" t="s">
        <v>438</v>
      </c>
      <c r="G2227" s="958">
        <v>91</v>
      </c>
      <c r="H2227" t="s">
        <v>385</v>
      </c>
      <c r="I2227" s="963" t="s">
        <v>488</v>
      </c>
      <c r="J2227" s="963" t="s">
        <v>444</v>
      </c>
      <c r="K2227" s="963" t="s">
        <v>447</v>
      </c>
      <c r="L2227" s="954">
        <v>7.3</v>
      </c>
      <c r="M2227" s="963" t="s">
        <v>155</v>
      </c>
      <c r="N2227" s="679">
        <f t="shared" ca="1" si="382"/>
        <v>1846.4846015975854</v>
      </c>
      <c r="O2227" s="679">
        <f t="shared" ca="1" si="382"/>
        <v>525.06957833197259</v>
      </c>
      <c r="P2227" s="679">
        <f t="shared" ca="1" si="382"/>
        <v>109.21916936024328</v>
      </c>
      <c r="Q2227" s="679">
        <f t="shared" ca="1" si="382"/>
        <v>233.10567699272534</v>
      </c>
      <c r="R2227" s="679">
        <f t="shared" ca="1" si="382"/>
        <v>268.93538214039603</v>
      </c>
      <c r="S2227" s="679">
        <f t="shared" ca="1" si="382"/>
        <v>123.96750914120456</v>
      </c>
      <c r="T2227" s="679">
        <f t="shared" ca="1" si="382"/>
        <v>1.5418061842233299</v>
      </c>
      <c r="U2227" s="679">
        <f t="shared" ca="1" si="382"/>
        <v>0.51378423727206846</v>
      </c>
      <c r="V2227" s="679">
        <f t="shared" ca="1" si="382"/>
        <v>10.49788622493238</v>
      </c>
      <c r="W2227" s="679">
        <f t="shared" ca="1" si="381"/>
        <v>0</v>
      </c>
      <c r="X2227" s="679">
        <f t="shared" ca="1" si="382"/>
        <v>387.02192100170475</v>
      </c>
      <c r="Y2227" s="679">
        <f t="shared" ca="1" si="382"/>
        <v>186.61188798291099</v>
      </c>
      <c r="Z2227" s="679">
        <f t="shared" ca="1" si="382"/>
        <v>0</v>
      </c>
      <c r="AA2227" t="str">
        <f t="shared" si="378"/>
        <v>HUM_ASR_FY_2022</v>
      </c>
      <c r="AB2227" s="958">
        <f t="shared" si="379"/>
        <v>45032</v>
      </c>
      <c r="AC2227" t="str">
        <f t="shared" si="380"/>
        <v>Unaudited</v>
      </c>
    </row>
    <row r="2228" spans="1:29" x14ac:dyDescent="0.25">
      <c r="A2228" t="s">
        <v>420</v>
      </c>
      <c r="B2228" t="s">
        <v>1385</v>
      </c>
      <c r="C2228" t="s">
        <v>1386</v>
      </c>
      <c r="D2228">
        <v>1900</v>
      </c>
      <c r="E2228" s="958">
        <v>1</v>
      </c>
      <c r="F2228" t="s">
        <v>438</v>
      </c>
      <c r="G2228" s="958">
        <v>91</v>
      </c>
      <c r="H2228" t="s">
        <v>385</v>
      </c>
      <c r="I2228" s="959" t="s">
        <v>488</v>
      </c>
      <c r="J2228" s="959" t="s">
        <v>444</v>
      </c>
      <c r="K2228" s="959" t="s">
        <v>447</v>
      </c>
      <c r="L2228" s="954" t="s">
        <v>91</v>
      </c>
      <c r="M2228" s="959" t="s">
        <v>455</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HUM_ASR_FY_2022</v>
      </c>
      <c r="AB2228" s="958">
        <f t="shared" si="379"/>
        <v>45032</v>
      </c>
      <c r="AC2228" t="str">
        <f t="shared" si="380"/>
        <v>Unaudited</v>
      </c>
    </row>
    <row r="2229" spans="1:29" x14ac:dyDescent="0.25">
      <c r="A2229" t="s">
        <v>420</v>
      </c>
      <c r="B2229" t="s">
        <v>1385</v>
      </c>
      <c r="C2229" t="s">
        <v>1386</v>
      </c>
      <c r="D2229">
        <v>1900</v>
      </c>
      <c r="E2229" s="958">
        <v>1</v>
      </c>
      <c r="F2229" t="s">
        <v>438</v>
      </c>
      <c r="G2229" s="958">
        <v>91</v>
      </c>
      <c r="H2229" t="s">
        <v>385</v>
      </c>
      <c r="I2229" s="959" t="s">
        <v>488</v>
      </c>
      <c r="J2229" s="959" t="s">
        <v>444</v>
      </c>
      <c r="K2229" s="959" t="s">
        <v>448</v>
      </c>
      <c r="L2229" s="938">
        <v>8.1</v>
      </c>
      <c r="M2229" s="959" t="s">
        <v>22</v>
      </c>
      <c r="N2229" s="679">
        <f t="shared" ca="1" si="382"/>
        <v>14016090.5</v>
      </c>
      <c r="O2229" s="679">
        <f t="shared" ca="1" si="382"/>
        <v>4774316.6800000006</v>
      </c>
      <c r="P2229" s="679">
        <f t="shared" ca="1" si="382"/>
        <v>1293348.3399999999</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3112295.9000000004</v>
      </c>
      <c r="R2229" s="679">
        <f t="shared" ca="1" si="383"/>
        <v>3272512.5699999994</v>
      </c>
      <c r="S2229" s="679">
        <f t="shared" ca="1" si="383"/>
        <v>10203.790000000001</v>
      </c>
      <c r="T2229" s="679">
        <f t="shared" ca="1" si="383"/>
        <v>100980.15000000001</v>
      </c>
      <c r="U2229" s="679">
        <f t="shared" ca="1" si="383"/>
        <v>77.67</v>
      </c>
      <c r="V2229" s="679">
        <f t="shared" ca="1" si="383"/>
        <v>883779.2</v>
      </c>
      <c r="W2229" s="679">
        <f t="shared" ca="1" si="381"/>
        <v>0</v>
      </c>
      <c r="X2229" s="679">
        <f t="shared" ca="1" si="383"/>
        <v>5940.54</v>
      </c>
      <c r="Y2229" s="679">
        <f t="shared" ca="1" si="383"/>
        <v>562635.6599999998</v>
      </c>
      <c r="Z2229" s="679">
        <f t="shared" ca="1" si="383"/>
        <v>0</v>
      </c>
      <c r="AA2229" t="str">
        <f t="shared" si="378"/>
        <v>HUM_ASR_FY_2022</v>
      </c>
      <c r="AB2229" s="958">
        <f t="shared" si="379"/>
        <v>45032</v>
      </c>
      <c r="AC2229" t="str">
        <f t="shared" si="380"/>
        <v>Unaudited</v>
      </c>
    </row>
    <row r="2230" spans="1:29" x14ac:dyDescent="0.25">
      <c r="A2230" t="s">
        <v>420</v>
      </c>
      <c r="B2230" t="s">
        <v>1385</v>
      </c>
      <c r="C2230" t="s">
        <v>1386</v>
      </c>
      <c r="D2230">
        <v>1900</v>
      </c>
      <c r="E2230" s="958">
        <v>1</v>
      </c>
      <c r="F2230" t="s">
        <v>438</v>
      </c>
      <c r="G2230" s="958">
        <v>91</v>
      </c>
      <c r="H2230" t="s">
        <v>385</v>
      </c>
      <c r="I2230" s="959" t="s">
        <v>488</v>
      </c>
      <c r="J2230" s="959" t="s">
        <v>444</v>
      </c>
      <c r="K2230" s="959" t="s">
        <v>448</v>
      </c>
      <c r="L2230" s="938" t="s">
        <v>112</v>
      </c>
      <c r="M2230" s="959" t="s">
        <v>443</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50688</v>
      </c>
      <c r="O2230" s="679">
        <f t="shared" ca="1" si="383"/>
        <v>12672</v>
      </c>
      <c r="P2230" s="679">
        <f t="shared" ca="1" si="383"/>
        <v>25344</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12672</v>
      </c>
      <c r="Z2230" s="679">
        <f t="shared" ca="1" si="383"/>
        <v>0</v>
      </c>
      <c r="AA2230" t="str">
        <f t="shared" si="378"/>
        <v>HUM_ASR_FY_2022</v>
      </c>
      <c r="AB2230" s="958">
        <f t="shared" si="379"/>
        <v>45032</v>
      </c>
      <c r="AC2230" t="str">
        <f t="shared" si="380"/>
        <v>Unaudited</v>
      </c>
    </row>
    <row r="2231" spans="1:29" x14ac:dyDescent="0.25">
      <c r="A2231" t="s">
        <v>420</v>
      </c>
      <c r="B2231" t="s">
        <v>1385</v>
      </c>
      <c r="C2231" t="s">
        <v>1386</v>
      </c>
      <c r="D2231">
        <v>1900</v>
      </c>
      <c r="E2231" s="958">
        <v>1</v>
      </c>
      <c r="F2231" t="s">
        <v>438</v>
      </c>
      <c r="G2231" s="958">
        <v>91</v>
      </c>
      <c r="H2231" t="s">
        <v>385</v>
      </c>
      <c r="I2231" s="966" t="s">
        <v>488</v>
      </c>
      <c r="J2231" s="966" t="s">
        <v>444</v>
      </c>
      <c r="K2231" s="966" t="s">
        <v>448</v>
      </c>
      <c r="L2231" s="946" t="s">
        <v>114</v>
      </c>
      <c r="M2231" s="966" t="s">
        <v>157</v>
      </c>
      <c r="N2231" s="679">
        <f t="shared" ca="1" si="384"/>
        <v>1.8422316539433174</v>
      </c>
      <c r="O2231" s="679">
        <f t="shared" ca="1" si="383"/>
        <v>0.62752144143515409</v>
      </c>
      <c r="P2231" s="679">
        <f t="shared" ca="1" si="383"/>
        <v>0.16999371197860369</v>
      </c>
      <c r="Q2231" s="679">
        <f t="shared" ca="1" si="383"/>
        <v>0.40907056239527034</v>
      </c>
      <c r="R2231" s="679">
        <f t="shared" ca="1" si="383"/>
        <v>0.43012894675454572</v>
      </c>
      <c r="S2231" s="679">
        <f t="shared" ca="1" si="383"/>
        <v>1.3411546485227305E-3</v>
      </c>
      <c r="T2231" s="679">
        <f t="shared" ca="1" si="383"/>
        <v>1.3272519091535852E-2</v>
      </c>
      <c r="U2231" s="679">
        <f t="shared" ca="1" si="383"/>
        <v>1.020870495676219E-5</v>
      </c>
      <c r="V2231" s="679">
        <f t="shared" ca="1" si="383"/>
        <v>0.11616120895742658</v>
      </c>
      <c r="W2231" s="679">
        <f t="shared" ca="1" si="381"/>
        <v>0</v>
      </c>
      <c r="X2231" s="679">
        <f t="shared" ca="1" si="383"/>
        <v>7.8080623334420062E-4</v>
      </c>
      <c r="Y2231" s="679">
        <f t="shared" ca="1" si="383"/>
        <v>7.3951093743957308E-2</v>
      </c>
      <c r="Z2231" s="679">
        <f t="shared" ca="1" si="383"/>
        <v>0</v>
      </c>
      <c r="AA2231" t="str">
        <f t="shared" si="378"/>
        <v>HUM_ASR_FY_2022</v>
      </c>
      <c r="AB2231" s="958">
        <f t="shared" si="379"/>
        <v>45032</v>
      </c>
      <c r="AC2231" t="str">
        <f t="shared" si="380"/>
        <v>Unaudited</v>
      </c>
    </row>
    <row r="2232" spans="1:29" x14ac:dyDescent="0.25">
      <c r="A2232" t="s">
        <v>420</v>
      </c>
      <c r="B2232" t="s">
        <v>1385</v>
      </c>
      <c r="C2232" t="s">
        <v>1386</v>
      </c>
      <c r="D2232">
        <v>1900</v>
      </c>
      <c r="E2232" s="958">
        <v>1</v>
      </c>
      <c r="F2232" t="s">
        <v>438</v>
      </c>
      <c r="G2232" s="958">
        <v>91</v>
      </c>
      <c r="H2232" t="s">
        <v>385</v>
      </c>
      <c r="I2232" s="938" t="s">
        <v>488</v>
      </c>
      <c r="J2232" s="938" t="s">
        <v>444</v>
      </c>
      <c r="K2232" s="938" t="s">
        <v>448</v>
      </c>
      <c r="L2232" s="938" t="s">
        <v>115</v>
      </c>
      <c r="M2232" s="959" t="s">
        <v>113</v>
      </c>
      <c r="N2232" s="679">
        <f t="shared" ca="1" si="384"/>
        <v>-81161.220000000045</v>
      </c>
      <c r="O2232" s="679">
        <f t="shared" ca="1" si="383"/>
        <v>-27646.037703248974</v>
      </c>
      <c r="P2232" s="679">
        <f t="shared" ca="1" si="383"/>
        <v>-7489.2302642719687</v>
      </c>
      <c r="Q2232" s="679">
        <f t="shared" ca="1" si="383"/>
        <v>-18021.982110132503</v>
      </c>
      <c r="R2232" s="679">
        <f t="shared" ca="1" si="383"/>
        <v>-18949.728716901154</v>
      </c>
      <c r="S2232" s="679">
        <f t="shared" ca="1" si="383"/>
        <v>-59.085808915389094</v>
      </c>
      <c r="T2232" s="679">
        <f t="shared" ca="1" si="383"/>
        <v>-584.7331086926846</v>
      </c>
      <c r="U2232" s="679">
        <f t="shared" ca="1" si="383"/>
        <v>-0.44975394225658022</v>
      </c>
      <c r="V2232" s="679">
        <f t="shared" ca="1" si="383"/>
        <v>-5117.5895362992997</v>
      </c>
      <c r="W2232" s="679">
        <f t="shared" ca="1" si="381"/>
        <v>0</v>
      </c>
      <c r="X2232" s="679">
        <f t="shared" ca="1" si="383"/>
        <v>-34.39914103428486</v>
      </c>
      <c r="Y2232" s="679">
        <f t="shared" ca="1" si="383"/>
        <v>-3257.9838565615141</v>
      </c>
      <c r="Z2232" s="679">
        <f t="shared" ca="1" si="383"/>
        <v>0</v>
      </c>
      <c r="AA2232" t="str">
        <f t="shared" si="378"/>
        <v>HUM_ASR_FY_2022</v>
      </c>
      <c r="AB2232" s="958">
        <f t="shared" si="379"/>
        <v>45032</v>
      </c>
      <c r="AC2232" t="str">
        <f t="shared" si="380"/>
        <v>Unaudited</v>
      </c>
    </row>
    <row r="2233" spans="1:29" x14ac:dyDescent="0.25">
      <c r="A2233" t="s">
        <v>420</v>
      </c>
      <c r="B2233" t="s">
        <v>1385</v>
      </c>
      <c r="C2233" t="s">
        <v>1386</v>
      </c>
      <c r="D2233">
        <v>1900</v>
      </c>
      <c r="E2233" s="958">
        <v>1</v>
      </c>
      <c r="F2233" t="s">
        <v>438</v>
      </c>
      <c r="G2233" s="958">
        <v>91</v>
      </c>
      <c r="H2233" t="s">
        <v>385</v>
      </c>
      <c r="I2233" s="938" t="s">
        <v>488</v>
      </c>
      <c r="J2233" s="938" t="s">
        <v>444</v>
      </c>
      <c r="K2233" s="938" t="s">
        <v>448</v>
      </c>
      <c r="L2233" s="944" t="s">
        <v>116</v>
      </c>
      <c r="M2233" s="960" t="s">
        <v>158</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HUM_ASR_FY_2022</v>
      </c>
      <c r="AB2233" s="958">
        <f t="shared" si="379"/>
        <v>45032</v>
      </c>
      <c r="AC2233" t="str">
        <f t="shared" si="380"/>
        <v>Unaudited</v>
      </c>
    </row>
    <row r="2234" spans="1:29" x14ac:dyDescent="0.25">
      <c r="A2234" t="s">
        <v>420</v>
      </c>
      <c r="B2234" t="s">
        <v>1385</v>
      </c>
      <c r="C2234" t="s">
        <v>1386</v>
      </c>
      <c r="D2234">
        <v>1900</v>
      </c>
      <c r="E2234" s="958">
        <v>1</v>
      </c>
      <c r="F2234" t="s">
        <v>438</v>
      </c>
      <c r="G2234" s="958">
        <v>91</v>
      </c>
      <c r="H2234" t="s">
        <v>385</v>
      </c>
      <c r="I2234" s="959" t="s">
        <v>488</v>
      </c>
      <c r="J2234" s="959" t="s">
        <v>444</v>
      </c>
      <c r="K2234" s="959" t="s">
        <v>448</v>
      </c>
      <c r="L2234" s="938" t="s">
        <v>159</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HUM_ASR_FY_2022</v>
      </c>
      <c r="AB2234" s="958">
        <f t="shared" si="379"/>
        <v>45032</v>
      </c>
      <c r="AC2234" t="str">
        <f t="shared" si="380"/>
        <v>Unaudited</v>
      </c>
    </row>
    <row r="2235" spans="1:29" x14ac:dyDescent="0.25">
      <c r="A2235" t="s">
        <v>420</v>
      </c>
      <c r="B2235" t="s">
        <v>1385</v>
      </c>
      <c r="C2235" t="s">
        <v>1386</v>
      </c>
      <c r="D2235">
        <v>1900</v>
      </c>
      <c r="E2235" s="958">
        <v>1</v>
      </c>
      <c r="F2235" t="s">
        <v>438</v>
      </c>
      <c r="G2235" s="958">
        <v>91</v>
      </c>
      <c r="H2235" t="s">
        <v>385</v>
      </c>
      <c r="I2235" s="938" t="s">
        <v>488</v>
      </c>
      <c r="J2235" s="938" t="s">
        <v>444</v>
      </c>
      <c r="K2235" s="938" t="s">
        <v>448</v>
      </c>
      <c r="L2235" s="938" t="s">
        <v>442</v>
      </c>
      <c r="M2235" s="959" t="s">
        <v>456</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HUM_ASR_FY_2022</v>
      </c>
      <c r="AB2235" s="958">
        <f t="shared" si="379"/>
        <v>45032</v>
      </c>
      <c r="AC2235" t="str">
        <f t="shared" si="380"/>
        <v>Unaudited</v>
      </c>
    </row>
    <row r="2236" spans="1:29" ht="30" x14ac:dyDescent="0.25">
      <c r="A2236" t="s">
        <v>420</v>
      </c>
      <c r="B2236" t="s">
        <v>1385</v>
      </c>
      <c r="C2236" t="s">
        <v>1386</v>
      </c>
      <c r="D2236">
        <v>1900</v>
      </c>
      <c r="E2236" s="958">
        <v>1</v>
      </c>
      <c r="F2236" t="s">
        <v>438</v>
      </c>
      <c r="G2236" s="958">
        <v>91</v>
      </c>
      <c r="H2236" t="s">
        <v>385</v>
      </c>
      <c r="I2236" s="938" t="s">
        <v>488</v>
      </c>
      <c r="J2236" s="938" t="s">
        <v>444</v>
      </c>
      <c r="K2236" s="938" t="s">
        <v>449</v>
      </c>
      <c r="L2236" s="938">
        <v>9.1</v>
      </c>
      <c r="M2236" s="959" t="s">
        <v>185</v>
      </c>
      <c r="N2236" s="679">
        <f t="shared" ca="1" si="384"/>
        <v>432610.18000000139</v>
      </c>
      <c r="O2236" s="679">
        <f t="shared" ca="1" si="383"/>
        <v>51173.43</v>
      </c>
      <c r="P2236" s="679">
        <f t="shared" ca="1" si="383"/>
        <v>117.49000000000001</v>
      </c>
      <c r="Q2236" s="679">
        <f t="shared" ca="1" si="383"/>
        <v>51827.72</v>
      </c>
      <c r="R2236" s="679">
        <f t="shared" ca="1" si="383"/>
        <v>6849.21</v>
      </c>
      <c r="S2236" s="679">
        <f t="shared" ca="1" si="383"/>
        <v>1017.0099999999998</v>
      </c>
      <c r="T2236" s="679">
        <f t="shared" ca="1" si="383"/>
        <v>888</v>
      </c>
      <c r="U2236" s="679">
        <f t="shared" ca="1" si="383"/>
        <v>0</v>
      </c>
      <c r="V2236" s="679">
        <f t="shared" ca="1" si="383"/>
        <v>0</v>
      </c>
      <c r="W2236" s="679">
        <f t="shared" ca="1" si="381"/>
        <v>320737.3200000014</v>
      </c>
      <c r="X2236" s="679">
        <f t="shared" ca="1" si="383"/>
        <v>0</v>
      </c>
      <c r="Y2236" s="679">
        <f t="shared" ca="1" si="383"/>
        <v>0</v>
      </c>
      <c r="Z2236" s="679">
        <f t="shared" ca="1" si="383"/>
        <v>0</v>
      </c>
      <c r="AA2236" t="str">
        <f t="shared" si="378"/>
        <v>HUM_ASR_FY_2022</v>
      </c>
      <c r="AB2236" s="958">
        <f t="shared" si="379"/>
        <v>45032</v>
      </c>
      <c r="AC2236" t="str">
        <f t="shared" si="380"/>
        <v>Unaudited</v>
      </c>
    </row>
    <row r="2237" spans="1:29" x14ac:dyDescent="0.25">
      <c r="A2237" t="s">
        <v>420</v>
      </c>
      <c r="B2237" t="s">
        <v>1385</v>
      </c>
      <c r="C2237" t="s">
        <v>1386</v>
      </c>
      <c r="D2237">
        <v>1900</v>
      </c>
      <c r="E2237" s="958">
        <v>1</v>
      </c>
      <c r="F2237" t="s">
        <v>438</v>
      </c>
      <c r="G2237" s="958">
        <v>91</v>
      </c>
      <c r="H2237" t="s">
        <v>385</v>
      </c>
      <c r="I2237" s="959" t="s">
        <v>488</v>
      </c>
      <c r="J2237" s="959" t="s">
        <v>444</v>
      </c>
      <c r="K2237" s="959" t="s">
        <v>449</v>
      </c>
      <c r="L2237" s="938" t="s">
        <v>106</v>
      </c>
      <c r="M2237" s="959" t="s">
        <v>186</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HUM_ASR_FY_2022</v>
      </c>
      <c r="AB2237" s="958">
        <f t="shared" si="379"/>
        <v>45032</v>
      </c>
      <c r="AC2237" t="str">
        <f t="shared" si="380"/>
        <v>Unaudited</v>
      </c>
    </row>
    <row r="2238" spans="1:29" x14ac:dyDescent="0.25">
      <c r="A2238" t="s">
        <v>420</v>
      </c>
      <c r="B2238" t="s">
        <v>1385</v>
      </c>
      <c r="C2238" t="s">
        <v>1386</v>
      </c>
      <c r="D2238">
        <v>1900</v>
      </c>
      <c r="E2238" s="958">
        <v>1</v>
      </c>
      <c r="F2238" t="s">
        <v>438</v>
      </c>
      <c r="G2238" s="958">
        <v>91</v>
      </c>
      <c r="H2238" t="s">
        <v>385</v>
      </c>
      <c r="I2238" s="959" t="s">
        <v>488</v>
      </c>
      <c r="J2238" s="959" t="s">
        <v>444</v>
      </c>
      <c r="K2238" s="959" t="s">
        <v>449</v>
      </c>
      <c r="L2238" s="954" t="s">
        <v>1321</v>
      </c>
      <c r="M2238" s="959" t="s">
        <v>1322</v>
      </c>
      <c r="N2238" s="679">
        <f t="shared" ca="1" si="384"/>
        <v>415925.35999999993</v>
      </c>
      <c r="O2238" s="679">
        <f t="shared" ca="1" si="383"/>
        <v>0</v>
      </c>
      <c r="P2238" s="679">
        <f t="shared" ca="1" si="383"/>
        <v>3465</v>
      </c>
      <c r="Q2238" s="679">
        <f t="shared" ca="1" si="383"/>
        <v>88980.44</v>
      </c>
      <c r="R2238" s="679">
        <f t="shared" ca="1" si="383"/>
        <v>108247.55999999998</v>
      </c>
      <c r="S2238" s="679">
        <f t="shared" ca="1" si="383"/>
        <v>215232.35999999993</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HUM_ASR_FY_2022</v>
      </c>
      <c r="AB2238" s="958">
        <f t="shared" si="379"/>
        <v>45032</v>
      </c>
      <c r="AC2238" t="str">
        <f t="shared" si="380"/>
        <v>Unaudited</v>
      </c>
    </row>
    <row r="2239" spans="1:29" x14ac:dyDescent="0.25">
      <c r="A2239" t="s">
        <v>420</v>
      </c>
      <c r="B2239" t="s">
        <v>1385</v>
      </c>
      <c r="C2239" t="s">
        <v>1386</v>
      </c>
      <c r="D2239">
        <v>1900</v>
      </c>
      <c r="E2239" s="958">
        <v>1</v>
      </c>
      <c r="F2239" t="s">
        <v>438</v>
      </c>
      <c r="G2239" s="958">
        <v>91</v>
      </c>
      <c r="H2239" t="s">
        <v>385</v>
      </c>
      <c r="I2239" s="938" t="s">
        <v>488</v>
      </c>
      <c r="J2239" s="938" t="s">
        <v>444</v>
      </c>
      <c r="K2239" s="938" t="s">
        <v>449</v>
      </c>
      <c r="L2239" s="938" t="s">
        <v>107</v>
      </c>
      <c r="M2239" s="959" t="s">
        <v>187</v>
      </c>
      <c r="N2239" s="679">
        <f t="shared" ca="1" si="384"/>
        <v>481387.36000000004</v>
      </c>
      <c r="O2239" s="679">
        <f t="shared" ca="1" si="383"/>
        <v>160252.65</v>
      </c>
      <c r="P2239" s="679">
        <f t="shared" ca="1" si="383"/>
        <v>22012.78</v>
      </c>
      <c r="Q2239" s="679">
        <f t="shared" ca="1" si="383"/>
        <v>239709.07000000007</v>
      </c>
      <c r="R2239" s="679">
        <f t="shared" ca="1" si="383"/>
        <v>45144.209999999992</v>
      </c>
      <c r="S2239" s="679">
        <f t="shared" ca="1" si="383"/>
        <v>-9923.39</v>
      </c>
      <c r="T2239" s="679">
        <f t="shared" ca="1" si="383"/>
        <v>1052.04</v>
      </c>
      <c r="U2239" s="679">
        <f t="shared" ca="1" si="383"/>
        <v>0</v>
      </c>
      <c r="V2239" s="679">
        <f t="shared" ca="1" si="383"/>
        <v>617.54</v>
      </c>
      <c r="W2239" s="679">
        <f t="shared" ca="1" si="381"/>
        <v>22522.46</v>
      </c>
      <c r="X2239" s="679">
        <f t="shared" ca="1" si="383"/>
        <v>0</v>
      </c>
      <c r="Y2239" s="679">
        <f t="shared" ca="1" si="383"/>
        <v>0</v>
      </c>
      <c r="Z2239" s="679">
        <f t="shared" ca="1" si="383"/>
        <v>0</v>
      </c>
      <c r="AA2239" t="str">
        <f t="shared" si="378"/>
        <v>HUM_ASR_FY_2022</v>
      </c>
      <c r="AB2239" s="958">
        <f t="shared" si="379"/>
        <v>45032</v>
      </c>
      <c r="AC2239" t="str">
        <f t="shared" si="380"/>
        <v>Unaudited</v>
      </c>
    </row>
    <row r="2240" spans="1:29" x14ac:dyDescent="0.25">
      <c r="A2240" t="s">
        <v>420</v>
      </c>
      <c r="B2240" t="s">
        <v>1385</v>
      </c>
      <c r="C2240" t="s">
        <v>1386</v>
      </c>
      <c r="D2240">
        <v>1900</v>
      </c>
      <c r="E2240" s="958">
        <v>1</v>
      </c>
      <c r="F2240" t="s">
        <v>438</v>
      </c>
      <c r="G2240" s="958">
        <v>91</v>
      </c>
      <c r="H2240" t="s">
        <v>385</v>
      </c>
      <c r="I2240" s="938" t="s">
        <v>488</v>
      </c>
      <c r="J2240" s="938" t="s">
        <v>444</v>
      </c>
      <c r="K2240" s="938" t="s">
        <v>449</v>
      </c>
      <c r="L2240" s="938" t="s">
        <v>108</v>
      </c>
      <c r="M2240" s="959" t="s">
        <v>160</v>
      </c>
      <c r="N2240" s="679">
        <f t="shared" ca="1" si="384"/>
        <v>1866785.740000006</v>
      </c>
      <c r="O2240" s="679">
        <f t="shared" ca="1" si="383"/>
        <v>1344869.9200000074</v>
      </c>
      <c r="P2240" s="679">
        <f t="shared" ca="1" si="383"/>
        <v>136638.7799999998</v>
      </c>
      <c r="Q2240" s="679">
        <f t="shared" ca="1" si="383"/>
        <v>190472.35999999923</v>
      </c>
      <c r="R2240" s="679">
        <f t="shared" ca="1" si="383"/>
        <v>114245.6799999997</v>
      </c>
      <c r="S2240" s="679">
        <f t="shared" ca="1" si="383"/>
        <v>1816.16</v>
      </c>
      <c r="T2240" s="679">
        <f t="shared" ca="1" si="383"/>
        <v>7882.6200000000008</v>
      </c>
      <c r="U2240" s="679">
        <f t="shared" ca="1" si="383"/>
        <v>17.739999999999998</v>
      </c>
      <c r="V2240" s="679">
        <f t="shared" ca="1" si="383"/>
        <v>20491.780000000013</v>
      </c>
      <c r="W2240" s="679">
        <f t="shared" ca="1" si="381"/>
        <v>6537.23</v>
      </c>
      <c r="X2240" s="679">
        <f t="shared" ca="1" si="383"/>
        <v>8122.7900000000009</v>
      </c>
      <c r="Y2240" s="679">
        <f t="shared" ca="1" si="383"/>
        <v>35690.68</v>
      </c>
      <c r="Z2240" s="679">
        <f t="shared" ca="1" si="383"/>
        <v>0</v>
      </c>
      <c r="AA2240" t="str">
        <f t="shared" si="378"/>
        <v>HUM_ASR_FY_2022</v>
      </c>
      <c r="AB2240" s="958">
        <f t="shared" si="379"/>
        <v>45032</v>
      </c>
      <c r="AC2240" t="str">
        <f t="shared" si="380"/>
        <v>Unaudited</v>
      </c>
    </row>
    <row r="2241" spans="1:29" x14ac:dyDescent="0.25">
      <c r="A2241" t="s">
        <v>420</v>
      </c>
      <c r="B2241" t="s">
        <v>1385</v>
      </c>
      <c r="C2241" t="s">
        <v>1386</v>
      </c>
      <c r="D2241">
        <v>1900</v>
      </c>
      <c r="E2241" s="958">
        <v>1</v>
      </c>
      <c r="F2241" t="s">
        <v>438</v>
      </c>
      <c r="G2241" s="958">
        <v>91</v>
      </c>
      <c r="H2241" t="s">
        <v>385</v>
      </c>
      <c r="I2241" s="938" t="s">
        <v>488</v>
      </c>
      <c r="J2241" s="938" t="s">
        <v>444</v>
      </c>
      <c r="K2241" s="938" t="s">
        <v>449</v>
      </c>
      <c r="L2241" s="938" t="s">
        <v>109</v>
      </c>
      <c r="M2241" s="959" t="s">
        <v>134</v>
      </c>
      <c r="N2241" s="679">
        <f t="shared" ca="1" si="384"/>
        <v>1049489.4677439628</v>
      </c>
      <c r="O2241" s="679">
        <f t="shared" ca="1" si="383"/>
        <v>901116.16646346415</v>
      </c>
      <c r="P2241" s="679">
        <f t="shared" ca="1" si="383"/>
        <v>32717.810267511592</v>
      </c>
      <c r="Q2241" s="679">
        <f t="shared" ca="1" si="383"/>
        <v>52331.552354978397</v>
      </c>
      <c r="R2241" s="679">
        <f t="shared" ca="1" si="383"/>
        <v>18659.381047619041</v>
      </c>
      <c r="S2241" s="679">
        <f t="shared" ca="1" si="383"/>
        <v>19034.76866666667</v>
      </c>
      <c r="T2241" s="679">
        <f t="shared" ca="1" si="383"/>
        <v>7123.0046666666667</v>
      </c>
      <c r="U2241" s="679">
        <f t="shared" ca="1" si="383"/>
        <v>360.69533333333339</v>
      </c>
      <c r="V2241" s="679">
        <f t="shared" ca="1" si="383"/>
        <v>1915.6838701298707</v>
      </c>
      <c r="W2241" s="679">
        <f t="shared" ca="1" si="381"/>
        <v>114.85599999999999</v>
      </c>
      <c r="X2241" s="679">
        <f t="shared" ca="1" si="383"/>
        <v>13870.449999999999</v>
      </c>
      <c r="Y2241" s="679">
        <f t="shared" ca="1" si="383"/>
        <v>2245.0990735930732</v>
      </c>
      <c r="Z2241" s="679">
        <f t="shared" ca="1" si="383"/>
        <v>0</v>
      </c>
      <c r="AA2241" t="str">
        <f t="shared" si="378"/>
        <v>HUM_ASR_FY_2022</v>
      </c>
      <c r="AB2241" s="958">
        <f t="shared" si="379"/>
        <v>45032</v>
      </c>
      <c r="AC2241" t="str">
        <f t="shared" si="380"/>
        <v>Unaudited</v>
      </c>
    </row>
    <row r="2242" spans="1:29" x14ac:dyDescent="0.25">
      <c r="A2242" t="s">
        <v>420</v>
      </c>
      <c r="B2242" t="s">
        <v>1385</v>
      </c>
      <c r="C2242" t="s">
        <v>1386</v>
      </c>
      <c r="D2242">
        <v>1900</v>
      </c>
      <c r="E2242" s="958">
        <v>1</v>
      </c>
      <c r="F2242" t="s">
        <v>438</v>
      </c>
      <c r="G2242" s="958">
        <v>91</v>
      </c>
      <c r="H2242" t="s">
        <v>385</v>
      </c>
      <c r="I2242" s="938" t="s">
        <v>488</v>
      </c>
      <c r="J2242" s="938" t="s">
        <v>444</v>
      </c>
      <c r="K2242" s="938" t="s">
        <v>449</v>
      </c>
      <c r="L2242" s="954" t="s">
        <v>110</v>
      </c>
      <c r="M2242" s="959" t="s">
        <v>162</v>
      </c>
      <c r="N2242" s="679">
        <f t="shared" ca="1" si="384"/>
        <v>18414.975671422613</v>
      </c>
      <c r="O2242" s="679">
        <f t="shared" ca="1" si="383"/>
        <v>13266.518126514151</v>
      </c>
      <c r="P2242" s="679">
        <f t="shared" ca="1" si="383"/>
        <v>1347.8782034583439</v>
      </c>
      <c r="Q2242" s="679">
        <f t="shared" ca="1" si="383"/>
        <v>1878.9215068026094</v>
      </c>
      <c r="R2242" s="679">
        <f t="shared" ca="1" si="383"/>
        <v>1126.9806559402584</v>
      </c>
      <c r="S2242" s="679">
        <f t="shared" ca="1" si="383"/>
        <v>17.915576222159693</v>
      </c>
      <c r="T2242" s="679">
        <f t="shared" ca="1" si="383"/>
        <v>77.758391022993806</v>
      </c>
      <c r="U2242" s="679">
        <f t="shared" ca="1" si="383"/>
        <v>0.17499687372319228</v>
      </c>
      <c r="V2242" s="679">
        <f t="shared" ca="1" si="383"/>
        <v>202.14190738576323</v>
      </c>
      <c r="W2242" s="679">
        <f t="shared" ca="1" si="381"/>
        <v>64.486742548447822</v>
      </c>
      <c r="X2242" s="679">
        <f t="shared" ca="1" si="383"/>
        <v>80.127556702931756</v>
      </c>
      <c r="Y2242" s="679">
        <f t="shared" ca="1" si="383"/>
        <v>352.07200795123254</v>
      </c>
      <c r="Z2242" s="679">
        <f t="shared" ca="1" si="383"/>
        <v>0</v>
      </c>
      <c r="AA2242" t="str">
        <f t="shared" ref="AA2242:AA2305" si="385">file_name</f>
        <v>HUM_ASR_FY_2022</v>
      </c>
      <c r="AB2242" s="958">
        <f t="shared" ref="AB2242:AB2305" si="386">file_date</f>
        <v>45032</v>
      </c>
      <c r="AC2242" t="str">
        <f t="shared" ref="AC2242:AC2305" si="387">status</f>
        <v>Unaudited</v>
      </c>
    </row>
    <row r="2243" spans="1:29" x14ac:dyDescent="0.25">
      <c r="A2243" t="s">
        <v>420</v>
      </c>
      <c r="B2243" t="s">
        <v>1385</v>
      </c>
      <c r="C2243" t="s">
        <v>1386</v>
      </c>
      <c r="D2243">
        <v>1900</v>
      </c>
      <c r="E2243" s="958">
        <v>1</v>
      </c>
      <c r="F2243" t="s">
        <v>438</v>
      </c>
      <c r="G2243" s="958">
        <v>91</v>
      </c>
      <c r="H2243" t="s">
        <v>385</v>
      </c>
      <c r="I2243" s="938" t="s">
        <v>488</v>
      </c>
      <c r="J2243" s="938" t="s">
        <v>444</v>
      </c>
      <c r="K2243" s="938" t="s">
        <v>449</v>
      </c>
      <c r="L2243" s="954" t="s">
        <v>111</v>
      </c>
      <c r="M2243" s="959" t="s">
        <v>463</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HUM_ASR_FY_2022</v>
      </c>
      <c r="AB2243" s="958">
        <f t="shared" si="386"/>
        <v>45032</v>
      </c>
      <c r="AC2243" t="str">
        <f t="shared" si="387"/>
        <v>Unaudited</v>
      </c>
    </row>
    <row r="2244" spans="1:29" x14ac:dyDescent="0.25">
      <c r="A2244" t="s">
        <v>420</v>
      </c>
      <c r="B2244" t="s">
        <v>1385</v>
      </c>
      <c r="C2244" t="s">
        <v>1386</v>
      </c>
      <c r="D2244">
        <v>1900</v>
      </c>
      <c r="E2244" s="958">
        <v>1</v>
      </c>
      <c r="F2244" t="s">
        <v>438</v>
      </c>
      <c r="G2244" s="958">
        <v>91</v>
      </c>
      <c r="H2244" t="s">
        <v>385</v>
      </c>
      <c r="I2244" s="938" t="s">
        <v>488</v>
      </c>
      <c r="J2244" s="938" t="s">
        <v>444</v>
      </c>
      <c r="K2244" s="938" t="s">
        <v>6</v>
      </c>
      <c r="L2244" s="938" t="s">
        <v>117</v>
      </c>
      <c r="M2244" s="959" t="s">
        <v>188</v>
      </c>
      <c r="N2244" s="679">
        <f t="shared" ca="1" si="384"/>
        <v>738509.64999999944</v>
      </c>
      <c r="O2244" s="679">
        <f t="shared" ca="1" si="383"/>
        <v>308690.93999999977</v>
      </c>
      <c r="P2244" s="679">
        <f t="shared" ca="1" si="383"/>
        <v>57697.32</v>
      </c>
      <c r="Q2244" s="679">
        <f t="shared" ca="1" si="383"/>
        <v>181515.39999999994</v>
      </c>
      <c r="R2244" s="679">
        <f t="shared" ca="1" si="383"/>
        <v>94585.879999999874</v>
      </c>
      <c r="S2244" s="679">
        <f t="shared" ca="1" si="383"/>
        <v>17408.080000000002</v>
      </c>
      <c r="T2244" s="679">
        <f t="shared" ca="1" si="383"/>
        <v>815.90999999999985</v>
      </c>
      <c r="U2244" s="679">
        <f t="shared" ca="1" si="383"/>
        <v>150.59</v>
      </c>
      <c r="V2244" s="679">
        <f t="shared" ca="1" si="383"/>
        <v>4944.96</v>
      </c>
      <c r="W2244" s="679">
        <f t="shared" ca="1" si="381"/>
        <v>0</v>
      </c>
      <c r="X2244" s="679">
        <f t="shared" ca="1" si="383"/>
        <v>49428.369999999981</v>
      </c>
      <c r="Y2244" s="679">
        <f t="shared" ca="1" si="383"/>
        <v>23272.2</v>
      </c>
      <c r="Z2244" s="679">
        <f t="shared" ca="1" si="383"/>
        <v>0</v>
      </c>
      <c r="AA2244" t="str">
        <f t="shared" si="385"/>
        <v>HUM_ASR_FY_2022</v>
      </c>
      <c r="AB2244" s="958">
        <f t="shared" si="386"/>
        <v>45032</v>
      </c>
      <c r="AC2244" t="str">
        <f t="shared" si="387"/>
        <v>Unaudited</v>
      </c>
    </row>
    <row r="2245" spans="1:29" x14ac:dyDescent="0.25">
      <c r="A2245" t="s">
        <v>420</v>
      </c>
      <c r="B2245" t="s">
        <v>1385</v>
      </c>
      <c r="C2245" t="s">
        <v>1386</v>
      </c>
      <c r="D2245">
        <v>1900</v>
      </c>
      <c r="E2245" s="958">
        <v>1</v>
      </c>
      <c r="F2245" t="s">
        <v>438</v>
      </c>
      <c r="G2245" s="958">
        <v>91</v>
      </c>
      <c r="H2245" t="s">
        <v>385</v>
      </c>
      <c r="I2245" s="959" t="s">
        <v>488</v>
      </c>
      <c r="J2245" s="959" t="s">
        <v>444</v>
      </c>
      <c r="K2245" s="959" t="s">
        <v>6</v>
      </c>
      <c r="L2245" s="938" t="s">
        <v>45</v>
      </c>
      <c r="M2245" s="959" t="s">
        <v>163</v>
      </c>
      <c r="N2245" s="679">
        <f t="shared" ca="1" si="384"/>
        <v>67172.602256037135</v>
      </c>
      <c r="O2245" s="679">
        <f t="shared" ca="1" si="383"/>
        <v>44211.513536535756</v>
      </c>
      <c r="P2245" s="679">
        <f t="shared" ca="1" si="383"/>
        <v>4233.1497324883949</v>
      </c>
      <c r="Q2245" s="679">
        <f t="shared" ca="1" si="383"/>
        <v>7206.1076450216451</v>
      </c>
      <c r="R2245" s="679">
        <f t="shared" ca="1" si="383"/>
        <v>3623.9689523809525</v>
      </c>
      <c r="S2245" s="679">
        <f t="shared" ca="1" si="383"/>
        <v>4226.5813333333335</v>
      </c>
      <c r="T2245" s="679">
        <f t="shared" ca="1" si="383"/>
        <v>41.565333333333328</v>
      </c>
      <c r="U2245" s="679">
        <f t="shared" ca="1" si="383"/>
        <v>42.354666666666667</v>
      </c>
      <c r="V2245" s="679">
        <f t="shared" ca="1" si="383"/>
        <v>220.25612987012988</v>
      </c>
      <c r="W2245" s="679">
        <f t="shared" ca="1" si="381"/>
        <v>0.70399999999999996</v>
      </c>
      <c r="X2245" s="679">
        <f t="shared" ca="1" si="383"/>
        <v>2924.1099999999997</v>
      </c>
      <c r="Y2245" s="679">
        <f t="shared" ca="1" si="383"/>
        <v>442.29092640692636</v>
      </c>
      <c r="Z2245" s="679">
        <f t="shared" ca="1" si="383"/>
        <v>0</v>
      </c>
      <c r="AA2245" t="str">
        <f t="shared" si="385"/>
        <v>HUM_ASR_FY_2022</v>
      </c>
      <c r="AB2245" s="958">
        <f t="shared" si="386"/>
        <v>45032</v>
      </c>
      <c r="AC2245" t="str">
        <f t="shared" si="387"/>
        <v>Unaudited</v>
      </c>
    </row>
    <row r="2246" spans="1:29" x14ac:dyDescent="0.25">
      <c r="A2246" t="s">
        <v>420</v>
      </c>
      <c r="B2246" t="s">
        <v>1385</v>
      </c>
      <c r="C2246" t="s">
        <v>1386</v>
      </c>
      <c r="D2246">
        <v>1900</v>
      </c>
      <c r="E2246" s="958">
        <v>1</v>
      </c>
      <c r="F2246" t="s">
        <v>438</v>
      </c>
      <c r="G2246" s="958">
        <v>91</v>
      </c>
      <c r="H2246" t="s">
        <v>385</v>
      </c>
      <c r="I2246" s="938" t="s">
        <v>488</v>
      </c>
      <c r="J2246" s="938" t="s">
        <v>444</v>
      </c>
      <c r="K2246" s="938" t="s">
        <v>6</v>
      </c>
      <c r="L2246" s="938" t="s">
        <v>46</v>
      </c>
      <c r="M2246" s="959" t="s">
        <v>164</v>
      </c>
      <c r="N2246" s="679">
        <f t="shared" ca="1" si="384"/>
        <v>3249.0808220271356</v>
      </c>
      <c r="O2246" s="679">
        <f t="shared" ca="1" si="383"/>
        <v>1358.0889743113432</v>
      </c>
      <c r="P2246" s="679">
        <f t="shared" ca="1" si="383"/>
        <v>253.83995441950256</v>
      </c>
      <c r="Q2246" s="679">
        <f t="shared" ca="1" si="383"/>
        <v>798.57887441631192</v>
      </c>
      <c r="R2246" s="679">
        <f t="shared" ca="1" si="383"/>
        <v>416.13155460129707</v>
      </c>
      <c r="S2246" s="679">
        <f t="shared" ca="1" si="383"/>
        <v>76.587027503722098</v>
      </c>
      <c r="T2246" s="679">
        <f t="shared" ca="1" si="383"/>
        <v>3.5896044601450519</v>
      </c>
      <c r="U2246" s="679">
        <f t="shared" ca="1" si="383"/>
        <v>0.66252225815744814</v>
      </c>
      <c r="V2246" s="679">
        <f t="shared" ca="1" si="383"/>
        <v>21.755402521404175</v>
      </c>
      <c r="W2246" s="679">
        <f t="shared" ca="1" si="381"/>
        <v>0</v>
      </c>
      <c r="X2246" s="679">
        <f t="shared" ca="1" si="383"/>
        <v>217.46062361007935</v>
      </c>
      <c r="Y2246" s="679">
        <f t="shared" ca="1" si="383"/>
        <v>102.38628392517275</v>
      </c>
      <c r="Z2246" s="679">
        <f t="shared" ca="1" si="383"/>
        <v>0</v>
      </c>
      <c r="AA2246" t="str">
        <f t="shared" si="385"/>
        <v>HUM_ASR_FY_2022</v>
      </c>
      <c r="AB2246" s="958">
        <f t="shared" si="386"/>
        <v>45032</v>
      </c>
      <c r="AC2246" t="str">
        <f t="shared" si="387"/>
        <v>Unaudited</v>
      </c>
    </row>
    <row r="2247" spans="1:29" x14ac:dyDescent="0.25">
      <c r="A2247" t="s">
        <v>420</v>
      </c>
      <c r="B2247" t="s">
        <v>1385</v>
      </c>
      <c r="C2247" t="s">
        <v>1386</v>
      </c>
      <c r="D2247">
        <v>1900</v>
      </c>
      <c r="E2247" s="958">
        <v>1</v>
      </c>
      <c r="F2247" t="s">
        <v>438</v>
      </c>
      <c r="G2247" s="958">
        <v>91</v>
      </c>
      <c r="H2247" t="s">
        <v>385</v>
      </c>
      <c r="I2247" s="938" t="s">
        <v>488</v>
      </c>
      <c r="J2247" s="938" t="s">
        <v>444</v>
      </c>
      <c r="K2247" s="938" t="s">
        <v>6</v>
      </c>
      <c r="L2247" s="938" t="s">
        <v>165</v>
      </c>
      <c r="M2247" s="959" t="s">
        <v>461</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HUM_ASR_FY_2022</v>
      </c>
      <c r="AB2247" s="958">
        <f t="shared" si="386"/>
        <v>45032</v>
      </c>
      <c r="AC2247" t="str">
        <f t="shared" si="387"/>
        <v>Unaudited</v>
      </c>
    </row>
    <row r="2248" spans="1:29" x14ac:dyDescent="0.25">
      <c r="A2248" t="s">
        <v>420</v>
      </c>
      <c r="B2248" t="s">
        <v>1385</v>
      </c>
      <c r="C2248" t="s">
        <v>1386</v>
      </c>
      <c r="D2248">
        <v>1900</v>
      </c>
      <c r="E2248" s="958">
        <v>1</v>
      </c>
      <c r="F2248" t="s">
        <v>438</v>
      </c>
      <c r="G2248" s="958">
        <v>91</v>
      </c>
      <c r="H2248" t="s">
        <v>385</v>
      </c>
      <c r="I2248" s="938" t="s">
        <v>488</v>
      </c>
      <c r="J2248" s="938" t="s">
        <v>444</v>
      </c>
      <c r="K2248" s="938" t="s">
        <v>434</v>
      </c>
      <c r="L2248" s="938" t="s">
        <v>120</v>
      </c>
      <c r="M2248" s="959" t="s">
        <v>32</v>
      </c>
      <c r="N2248" s="679">
        <f t="shared" ca="1" si="384"/>
        <v>-58486.410909090904</v>
      </c>
      <c r="O2248" s="679">
        <f t="shared" ca="1" si="383"/>
        <v>-30184.494922500518</v>
      </c>
      <c r="P2248" s="679">
        <f t="shared" ca="1" si="383"/>
        <v>-3796.532473441122</v>
      </c>
      <c r="Q2248" s="679">
        <f t="shared" ca="1" si="383"/>
        <v>-11776.227189342266</v>
      </c>
      <c r="R2248" s="679">
        <f t="shared" ca="1" si="383"/>
        <v>-7583.8255300735627</v>
      </c>
      <c r="S2248" s="679">
        <f t="shared" ca="1" si="383"/>
        <v>-597.84990341896332</v>
      </c>
      <c r="T2248" s="679">
        <f t="shared" ca="1" si="383"/>
        <v>-274.09178189566762</v>
      </c>
      <c r="U2248" s="679">
        <f t="shared" ca="1" si="383"/>
        <v>-6.2537845176824796</v>
      </c>
      <c r="V2248" s="679">
        <f t="shared" ca="1" si="383"/>
        <v>-1331.9373361767314</v>
      </c>
      <c r="W2248" s="679">
        <f t="shared" ca="1" si="381"/>
        <v>-454.88800044108996</v>
      </c>
      <c r="X2248" s="679">
        <f t="shared" ca="1" si="383"/>
        <v>-539.9565311773946</v>
      </c>
      <c r="Y2248" s="679">
        <f t="shared" ca="1" si="383"/>
        <v>-1940.3534561059125</v>
      </c>
      <c r="Z2248" s="679">
        <f t="shared" ca="1" si="383"/>
        <v>0</v>
      </c>
      <c r="AA2248" t="str">
        <f t="shared" si="385"/>
        <v>HUM_ASR_FY_2022</v>
      </c>
      <c r="AB2248" s="958">
        <f t="shared" si="386"/>
        <v>45032</v>
      </c>
      <c r="AC2248" t="str">
        <f t="shared" si="387"/>
        <v>Unaudited</v>
      </c>
    </row>
    <row r="2249" spans="1:29" x14ac:dyDescent="0.25">
      <c r="A2249" t="s">
        <v>420</v>
      </c>
      <c r="B2249" t="s">
        <v>1385</v>
      </c>
      <c r="C2249" t="s">
        <v>1386</v>
      </c>
      <c r="D2249">
        <v>1900</v>
      </c>
      <c r="E2249" s="958">
        <v>1</v>
      </c>
      <c r="F2249" t="s">
        <v>438</v>
      </c>
      <c r="G2249" s="958">
        <v>91</v>
      </c>
      <c r="H2249" t="s">
        <v>385</v>
      </c>
      <c r="I2249" s="959" t="s">
        <v>488</v>
      </c>
      <c r="J2249" s="959" t="s">
        <v>444</v>
      </c>
      <c r="K2249" s="959" t="s">
        <v>434</v>
      </c>
      <c r="L2249" s="938" t="s">
        <v>943</v>
      </c>
      <c r="M2249" s="959" t="s">
        <v>935</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HUM_ASR_FY_2022</v>
      </c>
      <c r="AB2249" s="958">
        <f t="shared" si="386"/>
        <v>45032</v>
      </c>
      <c r="AC2249" t="str">
        <f t="shared" si="387"/>
        <v>Unaudited</v>
      </c>
    </row>
    <row r="2250" spans="1:29" x14ac:dyDescent="0.25">
      <c r="A2250" t="s">
        <v>420</v>
      </c>
      <c r="B2250" t="s">
        <v>1385</v>
      </c>
      <c r="C2250" t="s">
        <v>1386</v>
      </c>
      <c r="D2250">
        <v>1900</v>
      </c>
      <c r="E2250" s="958">
        <v>1</v>
      </c>
      <c r="F2250" t="s">
        <v>438</v>
      </c>
      <c r="G2250" s="958">
        <v>91</v>
      </c>
      <c r="H2250" t="s">
        <v>385</v>
      </c>
      <c r="I2250" s="959" t="s">
        <v>488</v>
      </c>
      <c r="J2250" s="959" t="s">
        <v>444</v>
      </c>
      <c r="K2250" s="959" t="s">
        <v>434</v>
      </c>
      <c r="L2250" s="938" t="s">
        <v>167</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HUM_ASR_FY_2022</v>
      </c>
      <c r="AB2250" s="958">
        <f t="shared" si="386"/>
        <v>45032</v>
      </c>
      <c r="AC2250" t="str">
        <f t="shared" si="387"/>
        <v>Unaudited</v>
      </c>
    </row>
    <row r="2251" spans="1:29" x14ac:dyDescent="0.25">
      <c r="A2251" t="s">
        <v>420</v>
      </c>
      <c r="B2251" t="s">
        <v>1385</v>
      </c>
      <c r="C2251" t="s">
        <v>1386</v>
      </c>
      <c r="D2251">
        <v>1900</v>
      </c>
      <c r="E2251" s="958">
        <v>1</v>
      </c>
      <c r="F2251" t="s">
        <v>438</v>
      </c>
      <c r="G2251" s="958">
        <v>91</v>
      </c>
      <c r="H2251" t="s">
        <v>385</v>
      </c>
      <c r="I2251" s="959" t="s">
        <v>488</v>
      </c>
      <c r="J2251" s="959" t="s">
        <v>444</v>
      </c>
      <c r="K2251" s="959" t="s">
        <v>434</v>
      </c>
      <c r="L2251" s="938" t="s">
        <v>168</v>
      </c>
      <c r="M2251" s="959" t="s">
        <v>329</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HUM_ASR_FY_2022</v>
      </c>
      <c r="AB2251" s="958">
        <f t="shared" si="386"/>
        <v>45032</v>
      </c>
      <c r="AC2251" t="str">
        <f t="shared" si="387"/>
        <v>Unaudited</v>
      </c>
    </row>
    <row r="2252" spans="1:29" x14ac:dyDescent="0.25">
      <c r="A2252" t="s">
        <v>420</v>
      </c>
      <c r="B2252" t="s">
        <v>1385</v>
      </c>
      <c r="C2252" t="s">
        <v>1386</v>
      </c>
      <c r="D2252">
        <v>1900</v>
      </c>
      <c r="E2252" s="958">
        <v>1</v>
      </c>
      <c r="F2252" t="s">
        <v>438</v>
      </c>
      <c r="G2252" s="958">
        <v>91</v>
      </c>
      <c r="H2252" t="s">
        <v>385</v>
      </c>
      <c r="I2252" s="959" t="s">
        <v>488</v>
      </c>
      <c r="J2252" s="959" t="s">
        <v>450</v>
      </c>
      <c r="K2252" s="959" t="s">
        <v>435</v>
      </c>
      <c r="L2252" s="938" t="s">
        <v>121</v>
      </c>
      <c r="M2252" s="959" t="s">
        <v>27</v>
      </c>
      <c r="N2252" s="679">
        <f t="shared" ca="1" si="384"/>
        <v>4881421.0487925177</v>
      </c>
      <c r="O2252" s="679">
        <f t="shared" ca="1" si="383"/>
        <v>44803.018522582839</v>
      </c>
      <c r="P2252" s="679">
        <f t="shared" ca="1" si="383"/>
        <v>4836618.0302699348</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HUM_ASR_FY_2022</v>
      </c>
      <c r="AB2252" s="958">
        <f t="shared" si="386"/>
        <v>45032</v>
      </c>
      <c r="AC2252" t="str">
        <f t="shared" si="387"/>
        <v>Unaudited</v>
      </c>
    </row>
    <row r="2253" spans="1:29" x14ac:dyDescent="0.25">
      <c r="A2253" t="s">
        <v>420</v>
      </c>
      <c r="B2253" t="s">
        <v>1385</v>
      </c>
      <c r="C2253" t="s">
        <v>1386</v>
      </c>
      <c r="D2253">
        <v>1900</v>
      </c>
      <c r="E2253" s="958">
        <v>1</v>
      </c>
      <c r="F2253" t="s">
        <v>438</v>
      </c>
      <c r="G2253" s="958">
        <v>91</v>
      </c>
      <c r="H2253" t="s">
        <v>385</v>
      </c>
      <c r="I2253" s="959" t="s">
        <v>488</v>
      </c>
      <c r="J2253" s="959" t="s">
        <v>450</v>
      </c>
      <c r="K2253" s="959" t="s">
        <v>435</v>
      </c>
      <c r="L2253" s="954" t="s">
        <v>122</v>
      </c>
      <c r="M2253" s="959" t="s">
        <v>97</v>
      </c>
      <c r="N2253" s="679">
        <f t="shared" ca="1" si="384"/>
        <v>198535.92183174865</v>
      </c>
      <c r="O2253" s="679">
        <f t="shared" ca="1" si="388"/>
        <v>0</v>
      </c>
      <c r="P2253" s="679">
        <f t="shared" ca="1" si="388"/>
        <v>198535.92183174865</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HUM_ASR_FY_2022</v>
      </c>
      <c r="AB2253" s="958">
        <f t="shared" si="386"/>
        <v>45032</v>
      </c>
      <c r="AC2253" t="str">
        <f t="shared" si="387"/>
        <v>Unaudited</v>
      </c>
    </row>
    <row r="2254" spans="1:29" x14ac:dyDescent="0.25">
      <c r="A2254" t="s">
        <v>420</v>
      </c>
      <c r="B2254" t="s">
        <v>1385</v>
      </c>
      <c r="C2254" t="s">
        <v>1386</v>
      </c>
      <c r="D2254">
        <v>1900</v>
      </c>
      <c r="E2254" s="958">
        <v>1</v>
      </c>
      <c r="F2254" t="s">
        <v>438</v>
      </c>
      <c r="G2254" s="958">
        <v>91</v>
      </c>
      <c r="H2254" t="s">
        <v>385</v>
      </c>
      <c r="I2254" s="959" t="s">
        <v>488</v>
      </c>
      <c r="J2254" s="959" t="s">
        <v>450</v>
      </c>
      <c r="K2254" s="959" t="s">
        <v>435</v>
      </c>
      <c r="L2254" s="938" t="s">
        <v>123</v>
      </c>
      <c r="M2254" s="959" t="s">
        <v>98</v>
      </c>
      <c r="N2254" s="679">
        <f t="shared" ca="1" si="384"/>
        <v>409986.85079380299</v>
      </c>
      <c r="O2254" s="679">
        <f t="shared" ca="1" si="388"/>
        <v>0</v>
      </c>
      <c r="P2254" s="679">
        <f t="shared" ca="1" si="388"/>
        <v>409986.85079380299</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HUM_ASR_FY_2022</v>
      </c>
      <c r="AB2254" s="958">
        <f t="shared" si="386"/>
        <v>45032</v>
      </c>
      <c r="AC2254" t="str">
        <f t="shared" si="387"/>
        <v>Unaudited</v>
      </c>
    </row>
    <row r="2255" spans="1:29" x14ac:dyDescent="0.25">
      <c r="A2255" t="s">
        <v>420</v>
      </c>
      <c r="B2255" t="s">
        <v>1385</v>
      </c>
      <c r="C2255" t="s">
        <v>1386</v>
      </c>
      <c r="D2255">
        <v>1900</v>
      </c>
      <c r="E2255" s="958">
        <v>1</v>
      </c>
      <c r="F2255" t="s">
        <v>438</v>
      </c>
      <c r="G2255" s="958">
        <v>91</v>
      </c>
      <c r="H2255" t="s">
        <v>385</v>
      </c>
      <c r="I2255" s="938" t="s">
        <v>488</v>
      </c>
      <c r="J2255" s="938" t="s">
        <v>450</v>
      </c>
      <c r="K2255" s="938" t="s">
        <v>435</v>
      </c>
      <c r="L2255" s="938" t="s">
        <v>124</v>
      </c>
      <c r="M2255" s="959" t="s">
        <v>99</v>
      </c>
      <c r="N2255" s="679">
        <f t="shared" ca="1" si="384"/>
        <v>311292.96816561528</v>
      </c>
      <c r="O2255" s="679">
        <f t="shared" ca="1" si="388"/>
        <v>0</v>
      </c>
      <c r="P2255" s="679">
        <f t="shared" ca="1" si="388"/>
        <v>311292.96816561528</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HUM_ASR_FY_2022</v>
      </c>
      <c r="AB2255" s="958">
        <f t="shared" si="386"/>
        <v>45032</v>
      </c>
      <c r="AC2255" t="str">
        <f t="shared" si="387"/>
        <v>Unaudited</v>
      </c>
    </row>
    <row r="2256" spans="1:29" x14ac:dyDescent="0.25">
      <c r="A2256" t="s">
        <v>420</v>
      </c>
      <c r="B2256" t="s">
        <v>1385</v>
      </c>
      <c r="C2256" t="s">
        <v>1386</v>
      </c>
      <c r="D2256">
        <v>1900</v>
      </c>
      <c r="E2256" s="958">
        <v>1</v>
      </c>
      <c r="F2256" t="s">
        <v>438</v>
      </c>
      <c r="G2256" s="958">
        <v>91</v>
      </c>
      <c r="H2256" t="s">
        <v>385</v>
      </c>
      <c r="I2256" s="959" t="s">
        <v>488</v>
      </c>
      <c r="J2256" s="959" t="s">
        <v>450</v>
      </c>
      <c r="K2256" s="959" t="s">
        <v>435</v>
      </c>
      <c r="L2256" s="938" t="s">
        <v>125</v>
      </c>
      <c r="M2256" s="959" t="s">
        <v>100</v>
      </c>
      <c r="N2256" s="679">
        <f t="shared" ca="1" si="384"/>
        <v>338927.28521747829</v>
      </c>
      <c r="O2256" s="679">
        <f t="shared" ca="1" si="388"/>
        <v>-335131.66187824798</v>
      </c>
      <c r="P2256" s="679">
        <f t="shared" ca="1" si="388"/>
        <v>674058.94709572627</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HUM_ASR_FY_2022</v>
      </c>
      <c r="AB2256" s="958">
        <f t="shared" si="386"/>
        <v>45032</v>
      </c>
      <c r="AC2256" t="str">
        <f t="shared" si="387"/>
        <v>Unaudited</v>
      </c>
    </row>
    <row r="2257" spans="1:29" x14ac:dyDescent="0.25">
      <c r="A2257" t="s">
        <v>420</v>
      </c>
      <c r="B2257" t="s">
        <v>1385</v>
      </c>
      <c r="C2257" t="s">
        <v>1386</v>
      </c>
      <c r="D2257">
        <v>1900</v>
      </c>
      <c r="E2257" s="958">
        <v>1</v>
      </c>
      <c r="F2257" t="s">
        <v>438</v>
      </c>
      <c r="G2257" s="958">
        <v>91</v>
      </c>
      <c r="H2257" t="s">
        <v>385</v>
      </c>
      <c r="I2257" s="938" t="s">
        <v>488</v>
      </c>
      <c r="J2257" s="938" t="s">
        <v>450</v>
      </c>
      <c r="K2257" s="938" t="s">
        <v>435</v>
      </c>
      <c r="L2257" s="938" t="s">
        <v>126</v>
      </c>
      <c r="M2257" s="938" t="s">
        <v>28</v>
      </c>
      <c r="N2257" s="679">
        <f t="shared" ca="1" si="384"/>
        <v>38869.456559757265</v>
      </c>
      <c r="O2257" s="679">
        <f t="shared" ca="1" si="388"/>
        <v>0</v>
      </c>
      <c r="P2257" s="679">
        <f t="shared" ca="1" si="388"/>
        <v>38869.456559757265</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HUM_ASR_FY_2022</v>
      </c>
      <c r="AB2257" s="958">
        <f t="shared" si="386"/>
        <v>45032</v>
      </c>
      <c r="AC2257" t="str">
        <f t="shared" si="387"/>
        <v>Unaudited</v>
      </c>
    </row>
    <row r="2258" spans="1:29" x14ac:dyDescent="0.25">
      <c r="A2258" t="s">
        <v>420</v>
      </c>
      <c r="B2258" t="s">
        <v>1385</v>
      </c>
      <c r="C2258" t="s">
        <v>1386</v>
      </c>
      <c r="D2258">
        <v>1900</v>
      </c>
      <c r="E2258" s="958">
        <v>1</v>
      </c>
      <c r="F2258" t="s">
        <v>438</v>
      </c>
      <c r="G2258" s="958">
        <v>91</v>
      </c>
      <c r="H2258" t="s">
        <v>385</v>
      </c>
      <c r="I2258" s="938" t="s">
        <v>488</v>
      </c>
      <c r="J2258" s="938" t="s">
        <v>436</v>
      </c>
      <c r="K2258" s="938" t="s">
        <v>436</v>
      </c>
      <c r="L2258" s="938" t="s">
        <v>128</v>
      </c>
      <c r="M2258" s="959" t="s">
        <v>326</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HUM_ASR_FY_2022</v>
      </c>
      <c r="AB2258" s="958">
        <f t="shared" si="386"/>
        <v>45032</v>
      </c>
      <c r="AC2258" t="str">
        <f t="shared" si="387"/>
        <v>Unaudited</v>
      </c>
    </row>
    <row r="2259" spans="1:29" x14ac:dyDescent="0.25">
      <c r="A2259" t="s">
        <v>420</v>
      </c>
      <c r="B2259" t="s">
        <v>1385</v>
      </c>
      <c r="C2259" t="s">
        <v>1386</v>
      </c>
      <c r="D2259">
        <v>1900</v>
      </c>
      <c r="E2259" s="958">
        <v>1</v>
      </c>
      <c r="F2259" t="s">
        <v>438</v>
      </c>
      <c r="G2259" s="958">
        <v>91</v>
      </c>
      <c r="H2259" t="s">
        <v>385</v>
      </c>
      <c r="I2259" s="938" t="s">
        <v>488</v>
      </c>
      <c r="J2259" s="938" t="s">
        <v>436</v>
      </c>
      <c r="K2259" s="938" t="s">
        <v>436</v>
      </c>
      <c r="L2259" s="938" t="s">
        <v>129</v>
      </c>
      <c r="M2259" s="959" t="s">
        <v>325</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HUM_ASR_FY_2022</v>
      </c>
      <c r="AB2259" s="958">
        <f t="shared" si="386"/>
        <v>45032</v>
      </c>
      <c r="AC2259" t="str">
        <f t="shared" si="387"/>
        <v>Unaudited</v>
      </c>
    </row>
    <row r="2260" spans="1:29" ht="30" x14ac:dyDescent="0.25">
      <c r="A2260" t="s">
        <v>420</v>
      </c>
      <c r="B2260" t="s">
        <v>1385</v>
      </c>
      <c r="C2260" t="s">
        <v>1386</v>
      </c>
      <c r="D2260">
        <v>1900</v>
      </c>
      <c r="E2260" s="958">
        <v>1</v>
      </c>
      <c r="F2260" t="s">
        <v>438</v>
      </c>
      <c r="G2260" s="958">
        <v>91</v>
      </c>
      <c r="H2260" t="s">
        <v>385</v>
      </c>
      <c r="I2260" s="938" t="s">
        <v>488</v>
      </c>
      <c r="J2260" s="938" t="s">
        <v>436</v>
      </c>
      <c r="K2260" s="938" t="s">
        <v>436</v>
      </c>
      <c r="L2260" s="938" t="s">
        <v>130</v>
      </c>
      <c r="M2260" s="959" t="s">
        <v>179</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HUM_ASR_FY_2022</v>
      </c>
      <c r="AB2260" s="958">
        <f t="shared" si="386"/>
        <v>45032</v>
      </c>
      <c r="AC2260" t="str">
        <f t="shared" si="387"/>
        <v>Unaudited</v>
      </c>
    </row>
    <row r="2261" spans="1:29" x14ac:dyDescent="0.25">
      <c r="A2261" t="s">
        <v>420</v>
      </c>
      <c r="B2261" t="s">
        <v>1385</v>
      </c>
      <c r="C2261" t="s">
        <v>1386</v>
      </c>
      <c r="D2261">
        <v>1900</v>
      </c>
      <c r="E2261" s="958">
        <v>1</v>
      </c>
      <c r="F2261" t="s">
        <v>438</v>
      </c>
      <c r="G2261" s="958">
        <v>91</v>
      </c>
      <c r="H2261" t="s">
        <v>385</v>
      </c>
      <c r="I2261" s="938" t="s">
        <v>488</v>
      </c>
      <c r="J2261" s="938" t="s">
        <v>436</v>
      </c>
      <c r="K2261" s="938" t="s">
        <v>436</v>
      </c>
      <c r="L2261" s="944" t="s">
        <v>131</v>
      </c>
      <c r="M2261" s="960" t="s">
        <v>494</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HUM_ASR_FY_2022</v>
      </c>
      <c r="AB2261" s="958">
        <f t="shared" si="386"/>
        <v>45032</v>
      </c>
      <c r="AC2261" t="str">
        <f t="shared" si="387"/>
        <v>Unaudited</v>
      </c>
    </row>
    <row r="2262" spans="1:29" x14ac:dyDescent="0.25">
      <c r="A2262" t="s">
        <v>420</v>
      </c>
      <c r="B2262" t="s">
        <v>1385</v>
      </c>
      <c r="C2262" t="s">
        <v>1386</v>
      </c>
      <c r="D2262">
        <v>1900</v>
      </c>
      <c r="E2262" s="958">
        <v>1</v>
      </c>
      <c r="F2262" t="s">
        <v>438</v>
      </c>
      <c r="G2262" s="958">
        <v>91</v>
      </c>
      <c r="H2262" t="s">
        <v>385</v>
      </c>
      <c r="I2262" s="938" t="s">
        <v>488</v>
      </c>
      <c r="J2262" s="938" t="s">
        <v>436</v>
      </c>
      <c r="K2262" s="938" t="s">
        <v>436</v>
      </c>
      <c r="L2262" s="938" t="s">
        <v>132</v>
      </c>
      <c r="M2262" s="959" t="s">
        <v>495</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HUM_ASR_FY_2022</v>
      </c>
      <c r="AB2262" s="958">
        <f t="shared" si="386"/>
        <v>45032</v>
      </c>
      <c r="AC2262" t="str">
        <f t="shared" si="387"/>
        <v>Unaudited</v>
      </c>
    </row>
    <row r="2263" spans="1:29" x14ac:dyDescent="0.25">
      <c r="A2263" t="s">
        <v>420</v>
      </c>
      <c r="B2263" t="s">
        <v>1385</v>
      </c>
      <c r="C2263" t="s">
        <v>1386</v>
      </c>
      <c r="D2263">
        <v>1900</v>
      </c>
      <c r="E2263" s="958">
        <v>1</v>
      </c>
      <c r="F2263" t="s">
        <v>438</v>
      </c>
      <c r="G2263" s="958">
        <v>91</v>
      </c>
      <c r="H2263" t="s">
        <v>385</v>
      </c>
      <c r="I2263" s="938" t="s">
        <v>488</v>
      </c>
      <c r="J2263" s="938" t="s">
        <v>436</v>
      </c>
      <c r="K2263" s="938" t="s">
        <v>436</v>
      </c>
      <c r="L2263" s="938" t="s">
        <v>133</v>
      </c>
      <c r="M2263" s="959" t="s">
        <v>496</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HUM_ASR_FY_2022</v>
      </c>
      <c r="AB2263" s="958">
        <f t="shared" si="386"/>
        <v>45032</v>
      </c>
      <c r="AC2263" t="str">
        <f t="shared" si="387"/>
        <v>Unaudited</v>
      </c>
    </row>
    <row r="2264" spans="1:29" x14ac:dyDescent="0.25">
      <c r="A2264" t="s">
        <v>420</v>
      </c>
      <c r="B2264" t="s">
        <v>1385</v>
      </c>
      <c r="C2264" t="s">
        <v>1386</v>
      </c>
      <c r="D2264">
        <v>1900</v>
      </c>
      <c r="E2264" s="958">
        <v>1</v>
      </c>
      <c r="F2264" t="s">
        <v>438</v>
      </c>
      <c r="G2264" s="958">
        <v>91</v>
      </c>
      <c r="H2264" t="s">
        <v>385</v>
      </c>
      <c r="I2264" s="938" t="s">
        <v>489</v>
      </c>
      <c r="J2264" s="938" t="s">
        <v>26</v>
      </c>
      <c r="K2264" s="938" t="s">
        <v>26</v>
      </c>
      <c r="L2264" s="938" t="s">
        <v>269</v>
      </c>
      <c r="M2264" s="959" t="s">
        <v>26</v>
      </c>
      <c r="N2264" s="679">
        <f t="shared" ca="1" si="384"/>
        <v>2212252.1602709237</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HUM_ASR_FY_2022</v>
      </c>
      <c r="AB2264" s="958">
        <f t="shared" si="386"/>
        <v>45032</v>
      </c>
      <c r="AC2264" t="str">
        <f t="shared" si="387"/>
        <v>Unaudited</v>
      </c>
    </row>
    <row r="2265" spans="1:29" x14ac:dyDescent="0.25">
      <c r="A2265" t="s">
        <v>420</v>
      </c>
      <c r="B2265" t="s">
        <v>1385</v>
      </c>
      <c r="C2265" t="s">
        <v>1386</v>
      </c>
      <c r="D2265">
        <v>1900</v>
      </c>
      <c r="E2265" s="958">
        <v>1</v>
      </c>
      <c r="F2265" t="s">
        <v>439</v>
      </c>
      <c r="G2265" s="958">
        <v>182</v>
      </c>
      <c r="H2265" t="s">
        <v>385</v>
      </c>
      <c r="I2265" s="938" t="s">
        <v>432</v>
      </c>
      <c r="J2265" s="938" t="s">
        <v>432</v>
      </c>
      <c r="K2265" s="938" t="s">
        <v>432</v>
      </c>
      <c r="L2265" s="938"/>
      <c r="M2265" s="959" t="s">
        <v>432</v>
      </c>
      <c r="N2265" s="679">
        <f t="shared" ca="1" si="384"/>
        <v>254105.08709677414</v>
      </c>
      <c r="O2265" s="679">
        <f t="shared" ca="1" si="388"/>
        <v>210889.36666666661</v>
      </c>
      <c r="P2265" s="679">
        <f t="shared" ca="1" si="388"/>
        <v>9377.529032258064</v>
      </c>
      <c r="Q2265" s="679">
        <f t="shared" ca="1" si="388"/>
        <v>14464.765591397851</v>
      </c>
      <c r="R2265" s="679">
        <f t="shared" ca="1" si="388"/>
        <v>5784.4989247311796</v>
      </c>
      <c r="S2265" s="679">
        <f t="shared" ca="1" si="388"/>
        <v>6358.1838709677404</v>
      </c>
      <c r="T2265" s="679">
        <f t="shared" ca="1" si="388"/>
        <v>1406.6580645161289</v>
      </c>
      <c r="U2265" s="679">
        <f t="shared" ca="1" si="388"/>
        <v>91.966666666666697</v>
      </c>
      <c r="V2265" s="679">
        <f t="shared" ca="1" si="388"/>
        <v>539</v>
      </c>
      <c r="W2265" s="679">
        <f t="shared" ca="1" si="389"/>
        <v>22</v>
      </c>
      <c r="X2265" s="679">
        <f t="shared" ca="1" si="388"/>
        <v>4449.1182795698924</v>
      </c>
      <c r="Y2265" s="679">
        <f t="shared" ca="1" si="388"/>
        <v>722</v>
      </c>
      <c r="Z2265" s="679">
        <f t="shared" ca="1" si="388"/>
        <v>0</v>
      </c>
      <c r="AA2265" t="str">
        <f t="shared" si="385"/>
        <v>HUM_ASR_FY_2022</v>
      </c>
      <c r="AB2265" s="958">
        <f t="shared" si="386"/>
        <v>45032</v>
      </c>
      <c r="AC2265" t="str">
        <f t="shared" si="387"/>
        <v>Unaudited</v>
      </c>
    </row>
    <row r="2266" spans="1:29" x14ac:dyDescent="0.25">
      <c r="A2266" t="s">
        <v>420</v>
      </c>
      <c r="B2266" t="s">
        <v>1385</v>
      </c>
      <c r="C2266" t="s">
        <v>1386</v>
      </c>
      <c r="D2266">
        <v>1900</v>
      </c>
      <c r="E2266" s="958">
        <v>1</v>
      </c>
      <c r="F2266" t="s">
        <v>439</v>
      </c>
      <c r="G2266" s="958">
        <v>182</v>
      </c>
      <c r="H2266" t="s">
        <v>385</v>
      </c>
      <c r="I2266" s="938" t="s">
        <v>487</v>
      </c>
      <c r="J2266" s="938" t="s">
        <v>12</v>
      </c>
      <c r="K2266" s="938" t="s">
        <v>12</v>
      </c>
      <c r="L2266" s="938">
        <v>1.1000000000000001</v>
      </c>
      <c r="M2266" s="959" t="s">
        <v>12</v>
      </c>
      <c r="N2266" s="679">
        <f t="shared" ca="1" si="384"/>
        <v>71678077.199999988</v>
      </c>
      <c r="O2266" s="679">
        <f t="shared" ca="1" si="388"/>
        <v>38780285.100000001</v>
      </c>
      <c r="P2266" s="679">
        <f t="shared" ca="1" si="388"/>
        <v>5069040.3</v>
      </c>
      <c r="Q2266" s="679">
        <f t="shared" ca="1" si="388"/>
        <v>13640659.16</v>
      </c>
      <c r="R2266" s="679">
        <f t="shared" ca="1" si="388"/>
        <v>7810513.7599999998</v>
      </c>
      <c r="S2266" s="679">
        <f t="shared" ca="1" si="388"/>
        <v>1269821.2199999993</v>
      </c>
      <c r="T2266" s="679">
        <f t="shared" ca="1" si="388"/>
        <v>536683.79</v>
      </c>
      <c r="U2266" s="679">
        <f t="shared" ca="1" si="388"/>
        <v>14670.1</v>
      </c>
      <c r="V2266" s="679">
        <f t="shared" ca="1" si="388"/>
        <v>1730998.01</v>
      </c>
      <c r="W2266" s="679">
        <f t="shared" ca="1" si="389"/>
        <v>580616.52</v>
      </c>
      <c r="X2266" s="679">
        <f t="shared" ca="1" si="388"/>
        <v>515822.96000000008</v>
      </c>
      <c r="Y2266" s="679">
        <f t="shared" ca="1" si="388"/>
        <v>1728966.28</v>
      </c>
      <c r="Z2266" s="679">
        <f t="shared" ca="1" si="388"/>
        <v>0</v>
      </c>
      <c r="AA2266" t="str">
        <f t="shared" si="385"/>
        <v>HUM_ASR_FY_2022</v>
      </c>
      <c r="AB2266" s="958">
        <f t="shared" si="386"/>
        <v>45032</v>
      </c>
      <c r="AC2266" t="str">
        <f t="shared" si="387"/>
        <v>Unaudited</v>
      </c>
    </row>
    <row r="2267" spans="1:29" x14ac:dyDescent="0.25">
      <c r="A2267" t="s">
        <v>420</v>
      </c>
      <c r="B2267" t="s">
        <v>1385</v>
      </c>
      <c r="C2267" t="s">
        <v>1386</v>
      </c>
      <c r="D2267">
        <v>1900</v>
      </c>
      <c r="E2267" s="958">
        <v>1</v>
      </c>
      <c r="F2267" t="s">
        <v>439</v>
      </c>
      <c r="G2267" s="958">
        <v>182</v>
      </c>
      <c r="H2267" t="s">
        <v>385</v>
      </c>
      <c r="I2267" s="938" t="s">
        <v>487</v>
      </c>
      <c r="J2267" s="938" t="s">
        <v>12</v>
      </c>
      <c r="K2267" s="938" t="s">
        <v>1328</v>
      </c>
      <c r="L2267" s="938" t="s">
        <v>1319</v>
      </c>
      <c r="M2267" s="959" t="s">
        <v>1328</v>
      </c>
      <c r="N2267" s="679">
        <f t="shared" ca="1" si="384"/>
        <v>146801.50020568588</v>
      </c>
      <c r="O2267" s="679">
        <f t="shared" ca="1" si="388"/>
        <v>121834.92962619499</v>
      </c>
      <c r="P2267" s="679">
        <f t="shared" ca="1" si="388"/>
        <v>5417.5827248730975</v>
      </c>
      <c r="Q2267" s="679">
        <f t="shared" ca="1" si="388"/>
        <v>8356.5792137490298</v>
      </c>
      <c r="R2267" s="679">
        <f t="shared" ca="1" si="388"/>
        <v>3341.8186538127529</v>
      </c>
      <c r="S2267" s="679">
        <f t="shared" ca="1" si="388"/>
        <v>3673.2477161552615</v>
      </c>
      <c r="T2267" s="679">
        <f t="shared" ca="1" si="388"/>
        <v>812.65399487555453</v>
      </c>
      <c r="U2267" s="679">
        <f t="shared" ca="1" si="388"/>
        <v>53.13094983588902</v>
      </c>
      <c r="V2267" s="679">
        <f t="shared" ca="1" si="388"/>
        <v>311.39088758474992</v>
      </c>
      <c r="W2267" s="679">
        <f t="shared" ca="1" si="389"/>
        <v>12.709832146316325</v>
      </c>
      <c r="X2267" s="679">
        <f t="shared" ca="1" si="388"/>
        <v>2570.3430242018635</v>
      </c>
      <c r="Y2267" s="679">
        <f t="shared" ca="1" si="388"/>
        <v>417.11358225638116</v>
      </c>
      <c r="Z2267" s="679">
        <f t="shared" ca="1" si="388"/>
        <v>0</v>
      </c>
      <c r="AA2267" t="str">
        <f t="shared" si="385"/>
        <v>HUM_ASR_FY_2022</v>
      </c>
      <c r="AB2267" s="958">
        <f t="shared" si="386"/>
        <v>45032</v>
      </c>
      <c r="AC2267" t="str">
        <f t="shared" si="387"/>
        <v>Unaudited</v>
      </c>
    </row>
    <row r="2268" spans="1:29" x14ac:dyDescent="0.25">
      <c r="A2268" t="s">
        <v>420</v>
      </c>
      <c r="B2268" t="s">
        <v>1385</v>
      </c>
      <c r="C2268" t="s">
        <v>1386</v>
      </c>
      <c r="D2268">
        <v>1900</v>
      </c>
      <c r="E2268" s="958">
        <v>1</v>
      </c>
      <c r="F2268" t="s">
        <v>439</v>
      </c>
      <c r="G2268" s="958">
        <v>182</v>
      </c>
      <c r="H2268" t="s">
        <v>385</v>
      </c>
      <c r="I2268" s="938" t="s">
        <v>487</v>
      </c>
      <c r="J2268" s="938" t="s">
        <v>490</v>
      </c>
      <c r="K2268" s="938" t="s">
        <v>491</v>
      </c>
      <c r="L2268" s="938" t="s">
        <v>63</v>
      </c>
      <c r="M2268" s="959" t="s">
        <v>343</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HUM_ASR_FY_2022</v>
      </c>
      <c r="AB2268" s="958">
        <f t="shared" si="386"/>
        <v>45032</v>
      </c>
      <c r="AC2268" t="str">
        <f t="shared" si="387"/>
        <v>Unaudited</v>
      </c>
    </row>
    <row r="2269" spans="1:29" x14ac:dyDescent="0.25">
      <c r="A2269" t="s">
        <v>420</v>
      </c>
      <c r="B2269" t="s">
        <v>1385</v>
      </c>
      <c r="C2269" t="s">
        <v>1386</v>
      </c>
      <c r="D2269">
        <v>1900</v>
      </c>
      <c r="E2269" s="958">
        <v>1</v>
      </c>
      <c r="F2269" t="s">
        <v>439</v>
      </c>
      <c r="G2269" s="958">
        <v>182</v>
      </c>
      <c r="H2269" t="s">
        <v>385</v>
      </c>
      <c r="I2269" s="938" t="s">
        <v>487</v>
      </c>
      <c r="J2269" s="938" t="s">
        <v>490</v>
      </c>
      <c r="K2269" s="938" t="s">
        <v>1019</v>
      </c>
      <c r="L2269" s="938" t="s">
        <v>915</v>
      </c>
      <c r="M2269" s="959" t="s">
        <v>916</v>
      </c>
      <c r="N2269" s="679">
        <f t="shared" ca="1" si="384"/>
        <v>1626436.2000000121</v>
      </c>
      <c r="O2269" s="679">
        <f t="shared" ca="1" si="388"/>
        <v>1520065.9000000122</v>
      </c>
      <c r="P2269" s="679">
        <f t="shared" ca="1" si="388"/>
        <v>82351.200000000041</v>
      </c>
      <c r="Q2269" s="679">
        <f t="shared" ca="1" si="388"/>
        <v>13725.2</v>
      </c>
      <c r="R2269" s="679">
        <f t="shared" ca="1" si="388"/>
        <v>10293.900000000001</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HUM_ASR_FY_2022</v>
      </c>
      <c r="AB2269" s="958">
        <f t="shared" si="386"/>
        <v>45032</v>
      </c>
      <c r="AC2269" t="str">
        <f t="shared" si="387"/>
        <v>Unaudited</v>
      </c>
    </row>
    <row r="2270" spans="1:29" x14ac:dyDescent="0.25">
      <c r="A2270" t="s">
        <v>420</v>
      </c>
      <c r="B2270" t="s">
        <v>1385</v>
      </c>
      <c r="C2270" t="s">
        <v>1386</v>
      </c>
      <c r="D2270">
        <v>1900</v>
      </c>
      <c r="E2270" s="958">
        <v>1</v>
      </c>
      <c r="F2270" t="s">
        <v>439</v>
      </c>
      <c r="G2270" s="958">
        <v>182</v>
      </c>
      <c r="H2270" t="s">
        <v>385</v>
      </c>
      <c r="I2270" s="938" t="s">
        <v>487</v>
      </c>
      <c r="J2270" s="938" t="s">
        <v>13</v>
      </c>
      <c r="K2270" s="938" t="s">
        <v>492</v>
      </c>
      <c r="L2270" s="938" t="s">
        <v>94</v>
      </c>
      <c r="M2270" s="959" t="s">
        <v>146</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HUM_ASR_FY_2022</v>
      </c>
      <c r="AB2270" s="958">
        <f t="shared" si="386"/>
        <v>45032</v>
      </c>
      <c r="AC2270" t="str">
        <f t="shared" si="387"/>
        <v>Unaudited</v>
      </c>
    </row>
    <row r="2271" spans="1:29" x14ac:dyDescent="0.25">
      <c r="A2271" t="s">
        <v>420</v>
      </c>
      <c r="B2271" t="s">
        <v>1385</v>
      </c>
      <c r="C2271" t="s">
        <v>1386</v>
      </c>
      <c r="D2271">
        <v>1900</v>
      </c>
      <c r="E2271" s="958">
        <v>1</v>
      </c>
      <c r="F2271" t="s">
        <v>439</v>
      </c>
      <c r="G2271" s="958">
        <v>182</v>
      </c>
      <c r="H2271" t="s">
        <v>385</v>
      </c>
      <c r="I2271" s="938" t="s">
        <v>487</v>
      </c>
      <c r="J2271" s="938" t="s">
        <v>13</v>
      </c>
      <c r="K2271" s="938" t="s">
        <v>13</v>
      </c>
      <c r="L2271" s="946" t="s">
        <v>35</v>
      </c>
      <c r="M2271" s="961" t="s">
        <v>13</v>
      </c>
      <c r="N2271" s="679">
        <f t="shared" ca="1" si="384"/>
        <v>24542.154737708111</v>
      </c>
      <c r="O2271" s="679">
        <f t="shared" ca="1" si="388"/>
        <v>20368.263888001089</v>
      </c>
      <c r="P2271" s="679">
        <f t="shared" ca="1" si="388"/>
        <v>905.70704898709334</v>
      </c>
      <c r="Q2271" s="679">
        <f t="shared" ca="1" si="388"/>
        <v>1397.0460782375608</v>
      </c>
      <c r="R2271" s="679">
        <f t="shared" ca="1" si="388"/>
        <v>558.68250932258115</v>
      </c>
      <c r="S2271" s="679">
        <f t="shared" ca="1" si="388"/>
        <v>614.09054889429331</v>
      </c>
      <c r="T2271" s="679">
        <f t="shared" ca="1" si="388"/>
        <v>135.85883020615097</v>
      </c>
      <c r="U2271" s="679">
        <f t="shared" ca="1" si="388"/>
        <v>8.8823887385811044</v>
      </c>
      <c r="V2271" s="679">
        <f t="shared" ca="1" si="388"/>
        <v>52.058073904623555</v>
      </c>
      <c r="W2271" s="679">
        <f t="shared" ca="1" si="389"/>
        <v>2.1248193430458597</v>
      </c>
      <c r="X2271" s="679">
        <f t="shared" ca="1" si="388"/>
        <v>429.70784454222832</v>
      </c>
      <c r="Y2271" s="679">
        <f t="shared" ca="1" si="388"/>
        <v>69.732707530868652</v>
      </c>
      <c r="Z2271" s="679">
        <f t="shared" ca="1" si="388"/>
        <v>0</v>
      </c>
      <c r="AA2271" t="str">
        <f t="shared" si="385"/>
        <v>HUM_ASR_FY_2022</v>
      </c>
      <c r="AB2271" s="958">
        <f t="shared" si="386"/>
        <v>45032</v>
      </c>
      <c r="AC2271" t="str">
        <f t="shared" si="387"/>
        <v>Unaudited</v>
      </c>
    </row>
    <row r="2272" spans="1:29" x14ac:dyDescent="0.25">
      <c r="A2272" t="s">
        <v>420</v>
      </c>
      <c r="B2272" t="s">
        <v>1385</v>
      </c>
      <c r="C2272" t="s">
        <v>1386</v>
      </c>
      <c r="D2272">
        <v>1900</v>
      </c>
      <c r="E2272" s="958">
        <v>1</v>
      </c>
      <c r="F2272" t="s">
        <v>439</v>
      </c>
      <c r="G2272" s="958">
        <v>182</v>
      </c>
      <c r="H2272" t="s">
        <v>385</v>
      </c>
      <c r="I2272" s="938" t="s">
        <v>488</v>
      </c>
      <c r="J2272" s="938" t="s">
        <v>444</v>
      </c>
      <c r="K2272" s="938" t="s">
        <v>0</v>
      </c>
      <c r="L2272" s="948">
        <v>2.1</v>
      </c>
      <c r="M2272" s="962" t="s">
        <v>147</v>
      </c>
      <c r="N2272" s="679">
        <f t="shared" ca="1" si="384"/>
        <v>8994150.2799999993</v>
      </c>
      <c r="O2272" s="679">
        <f t="shared" ca="1" si="388"/>
        <v>3489771.1100000003</v>
      </c>
      <c r="P2272" s="679">
        <f t="shared" ca="1" si="388"/>
        <v>531216.89999999991</v>
      </c>
      <c r="Q2272" s="679">
        <f t="shared" ca="1" si="388"/>
        <v>3158646.2899999996</v>
      </c>
      <c r="R2272" s="679">
        <f t="shared" ca="1" si="388"/>
        <v>1140758.6599999999</v>
      </c>
      <c r="S2272" s="679">
        <f t="shared" ca="1" si="388"/>
        <v>23522.2</v>
      </c>
      <c r="T2272" s="679">
        <f t="shared" ca="1" si="388"/>
        <v>9762.5400000000009</v>
      </c>
      <c r="U2272" s="679">
        <f t="shared" ca="1" si="388"/>
        <v>1362.54</v>
      </c>
      <c r="V2272" s="679">
        <f t="shared" ca="1" si="388"/>
        <v>34823.780000000006</v>
      </c>
      <c r="W2272" s="679">
        <f t="shared" ca="1" si="389"/>
        <v>110274.82999999999</v>
      </c>
      <c r="X2272" s="679">
        <f t="shared" ca="1" si="388"/>
        <v>30653.149999999994</v>
      </c>
      <c r="Y2272" s="679">
        <f t="shared" ca="1" si="388"/>
        <v>463358.28</v>
      </c>
      <c r="Z2272" s="679">
        <f t="shared" ca="1" si="388"/>
        <v>0</v>
      </c>
      <c r="AA2272" t="str">
        <f t="shared" si="385"/>
        <v>HUM_ASR_FY_2022</v>
      </c>
      <c r="AB2272" s="958">
        <f t="shared" si="386"/>
        <v>45032</v>
      </c>
      <c r="AC2272" t="str">
        <f t="shared" si="387"/>
        <v>Unaudited</v>
      </c>
    </row>
    <row r="2273" spans="1:29" ht="30" x14ac:dyDescent="0.25">
      <c r="A2273" t="s">
        <v>420</v>
      </c>
      <c r="B2273" t="s">
        <v>1385</v>
      </c>
      <c r="C2273" t="s">
        <v>1386</v>
      </c>
      <c r="D2273">
        <v>1900</v>
      </c>
      <c r="E2273" s="958">
        <v>1</v>
      </c>
      <c r="F2273" t="s">
        <v>439</v>
      </c>
      <c r="G2273" s="958">
        <v>182</v>
      </c>
      <c r="H2273" t="s">
        <v>385</v>
      </c>
      <c r="I2273" s="959" t="s">
        <v>488</v>
      </c>
      <c r="J2273" s="959" t="s">
        <v>444</v>
      </c>
      <c r="K2273" s="959" t="s">
        <v>0</v>
      </c>
      <c r="L2273" s="938">
        <v>2.2000000000000002</v>
      </c>
      <c r="M2273" s="959" t="s">
        <v>148</v>
      </c>
      <c r="N2273" s="679">
        <f t="shared" ca="1" si="384"/>
        <v>102050.60140312962</v>
      </c>
      <c r="O2273" s="679">
        <f t="shared" ca="1" si="388"/>
        <v>39596.096290128611</v>
      </c>
      <c r="P2273" s="679">
        <f t="shared" ca="1" si="388"/>
        <v>6027.3625003857678</v>
      </c>
      <c r="Q2273" s="679">
        <f t="shared" ca="1" si="388"/>
        <v>35839.044654506717</v>
      </c>
      <c r="R2273" s="679">
        <f t="shared" ca="1" si="388"/>
        <v>12943.424746604107</v>
      </c>
      <c r="S2273" s="679">
        <f t="shared" ca="1" si="388"/>
        <v>266.89065465834034</v>
      </c>
      <c r="T2273" s="679">
        <f t="shared" ca="1" si="388"/>
        <v>110.76900509851265</v>
      </c>
      <c r="U2273" s="679">
        <f t="shared" ca="1" si="388"/>
        <v>15.459829123048657</v>
      </c>
      <c r="V2273" s="679">
        <f t="shared" ca="1" si="388"/>
        <v>395.12211620843379</v>
      </c>
      <c r="W2273" s="679">
        <f t="shared" ca="1" si="389"/>
        <v>1251.2146640636161</v>
      </c>
      <c r="X2273" s="679">
        <f t="shared" ca="1" si="388"/>
        <v>347.80076994670162</v>
      </c>
      <c r="Y2273" s="679">
        <f t="shared" ca="1" si="388"/>
        <v>5257.4161724057521</v>
      </c>
      <c r="Z2273" s="679">
        <f t="shared" ca="1" si="388"/>
        <v>0</v>
      </c>
      <c r="AA2273" t="str">
        <f t="shared" si="385"/>
        <v>HUM_ASR_FY_2022</v>
      </c>
      <c r="AB2273" s="958">
        <f t="shared" si="386"/>
        <v>45032</v>
      </c>
      <c r="AC2273" t="str">
        <f t="shared" si="387"/>
        <v>Unaudited</v>
      </c>
    </row>
    <row r="2274" spans="1:29" x14ac:dyDescent="0.25">
      <c r="A2274" t="s">
        <v>420</v>
      </c>
      <c r="B2274" t="s">
        <v>1385</v>
      </c>
      <c r="C2274" t="s">
        <v>1386</v>
      </c>
      <c r="D2274">
        <v>1900</v>
      </c>
      <c r="E2274" s="958">
        <v>1</v>
      </c>
      <c r="F2274" t="s">
        <v>439</v>
      </c>
      <c r="G2274" s="958">
        <v>182</v>
      </c>
      <c r="H2274" t="s">
        <v>385</v>
      </c>
      <c r="I2274" s="938" t="s">
        <v>488</v>
      </c>
      <c r="J2274" s="938" t="s">
        <v>444</v>
      </c>
      <c r="K2274" s="938" t="s">
        <v>0</v>
      </c>
      <c r="L2274" s="938">
        <v>2.2999999999999998</v>
      </c>
      <c r="M2274" s="963" t="s">
        <v>149</v>
      </c>
      <c r="N2274" s="679">
        <f t="shared" ca="1" si="384"/>
        <v>5992565.6500000553</v>
      </c>
      <c r="O2274" s="679">
        <f t="shared" ca="1" si="388"/>
        <v>4109130.620000056</v>
      </c>
      <c r="P2274" s="679">
        <f t="shared" ca="1" si="388"/>
        <v>336804.91999999981</v>
      </c>
      <c r="Q2274" s="679">
        <f t="shared" ca="1" si="388"/>
        <v>857224.96999999834</v>
      </c>
      <c r="R2274" s="679">
        <f t="shared" ca="1" si="388"/>
        <v>520518.68</v>
      </c>
      <c r="S2274" s="679">
        <f t="shared" ca="1" si="388"/>
        <v>12189.48</v>
      </c>
      <c r="T2274" s="679">
        <f t="shared" ca="1" si="388"/>
        <v>33759.039999999994</v>
      </c>
      <c r="U2274" s="679">
        <f t="shared" ca="1" si="388"/>
        <v>249.82</v>
      </c>
      <c r="V2274" s="679">
        <f t="shared" ca="1" si="388"/>
        <v>39826.400000000009</v>
      </c>
      <c r="W2274" s="679">
        <f t="shared" ca="1" si="389"/>
        <v>2866.1099999999988</v>
      </c>
      <c r="X2274" s="679">
        <f t="shared" ca="1" si="388"/>
        <v>12393.94</v>
      </c>
      <c r="Y2274" s="679">
        <f t="shared" ca="1" si="388"/>
        <v>67601.670000000027</v>
      </c>
      <c r="Z2274" s="679">
        <f t="shared" ca="1" si="388"/>
        <v>0</v>
      </c>
      <c r="AA2274" t="str">
        <f t="shared" si="385"/>
        <v>HUM_ASR_FY_2022</v>
      </c>
      <c r="AB2274" s="958">
        <f t="shared" si="386"/>
        <v>45032</v>
      </c>
      <c r="AC2274" t="str">
        <f t="shared" si="387"/>
        <v>Unaudited</v>
      </c>
    </row>
    <row r="2275" spans="1:29" x14ac:dyDescent="0.25">
      <c r="A2275" t="s">
        <v>420</v>
      </c>
      <c r="B2275" t="s">
        <v>1385</v>
      </c>
      <c r="C2275" t="s">
        <v>1386</v>
      </c>
      <c r="D2275">
        <v>1900</v>
      </c>
      <c r="E2275" s="958">
        <v>1</v>
      </c>
      <c r="F2275" t="s">
        <v>439</v>
      </c>
      <c r="G2275" s="958">
        <v>182</v>
      </c>
      <c r="H2275" t="s">
        <v>385</v>
      </c>
      <c r="I2275" s="938" t="s">
        <v>488</v>
      </c>
      <c r="J2275" s="938" t="s">
        <v>444</v>
      </c>
      <c r="K2275" s="938" t="s">
        <v>0</v>
      </c>
      <c r="L2275" s="938">
        <v>2.4</v>
      </c>
      <c r="M2275" s="963" t="s">
        <v>150</v>
      </c>
      <c r="N2275" s="679">
        <f t="shared" ca="1" si="384"/>
        <v>1393857.5099999993</v>
      </c>
      <c r="O2275" s="679">
        <f t="shared" ca="1" si="388"/>
        <v>263839.05</v>
      </c>
      <c r="P2275" s="679">
        <f t="shared" ca="1" si="388"/>
        <v>25553.3</v>
      </c>
      <c r="Q2275" s="679">
        <f t="shared" ca="1" si="388"/>
        <v>619839.86999999976</v>
      </c>
      <c r="R2275" s="679">
        <f t="shared" ca="1" si="388"/>
        <v>179742.65999999997</v>
      </c>
      <c r="S2275" s="679">
        <f t="shared" ca="1" si="388"/>
        <v>148041.99999999974</v>
      </c>
      <c r="T2275" s="679">
        <f t="shared" ca="1" si="388"/>
        <v>116.4</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904.51</v>
      </c>
      <c r="V2275" s="679">
        <f t="shared" ca="1" si="390"/>
        <v>24534.230000000003</v>
      </c>
      <c r="W2275" s="679">
        <f t="shared" ca="1" si="389"/>
        <v>1382.2300000000002</v>
      </c>
      <c r="X2275" s="679">
        <f t="shared" ca="1" si="390"/>
        <v>66405.620000000024</v>
      </c>
      <c r="Y2275" s="679">
        <f t="shared" ca="1" si="390"/>
        <v>63497.64</v>
      </c>
      <c r="Z2275" s="679">
        <f t="shared" ca="1" si="390"/>
        <v>0</v>
      </c>
      <c r="AA2275" t="str">
        <f t="shared" si="385"/>
        <v>HUM_ASR_FY_2022</v>
      </c>
      <c r="AB2275" s="958">
        <f t="shared" si="386"/>
        <v>45032</v>
      </c>
      <c r="AC2275" t="str">
        <f t="shared" si="387"/>
        <v>Unaudited</v>
      </c>
    </row>
    <row r="2276" spans="1:29" ht="30" x14ac:dyDescent="0.25">
      <c r="A2276" t="s">
        <v>420</v>
      </c>
      <c r="B2276" t="s">
        <v>1385</v>
      </c>
      <c r="C2276" t="s">
        <v>1386</v>
      </c>
      <c r="D2276">
        <v>1900</v>
      </c>
      <c r="E2276" s="958">
        <v>1</v>
      </c>
      <c r="F2276" t="s">
        <v>439</v>
      </c>
      <c r="G2276" s="958">
        <v>182</v>
      </c>
      <c r="H2276" t="s">
        <v>385</v>
      </c>
      <c r="I2276" s="938" t="s">
        <v>488</v>
      </c>
      <c r="J2276" s="938" t="s">
        <v>444</v>
      </c>
      <c r="K2276" s="938" t="s">
        <v>0</v>
      </c>
      <c r="L2276" s="938">
        <v>2.5</v>
      </c>
      <c r="M2276" s="963" t="s">
        <v>151</v>
      </c>
      <c r="N2276" s="679">
        <f t="shared" ca="1" si="384"/>
        <v>83808.798188772387</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15863.912585847766</v>
      </c>
      <c r="P2276" s="679">
        <f t="shared" ca="1" si="391"/>
        <v>1536.4492764810354</v>
      </c>
      <c r="Q2276" s="679">
        <f t="shared" ca="1" si="391"/>
        <v>37269.257582997059</v>
      </c>
      <c r="R2276" s="679">
        <f t="shared" ca="1" si="391"/>
        <v>10807.429173914004</v>
      </c>
      <c r="S2276" s="679">
        <f t="shared" ca="1" si="391"/>
        <v>8901.3561375166828</v>
      </c>
      <c r="T2276" s="679">
        <f t="shared" ca="1" si="391"/>
        <v>6.9988101647298988</v>
      </c>
      <c r="U2276" s="679">
        <f t="shared" ca="1" si="391"/>
        <v>54.385685413228877</v>
      </c>
      <c r="V2276" s="679">
        <f t="shared" ca="1" si="391"/>
        <v>1475.1754150156466</v>
      </c>
      <c r="W2276" s="679">
        <f t="shared" ca="1" si="389"/>
        <v>83.109668161465734</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3992.7863251820554</v>
      </c>
      <c r="Y2276" s="679">
        <f t="shared" ca="1" si="392"/>
        <v>3817.9375280786926</v>
      </c>
      <c r="Z2276" s="679">
        <f t="shared" ca="1" si="392"/>
        <v>0</v>
      </c>
      <c r="AA2276" t="str">
        <f t="shared" si="385"/>
        <v>HUM_ASR_FY_2022</v>
      </c>
      <c r="AB2276" s="958">
        <f t="shared" si="386"/>
        <v>45032</v>
      </c>
      <c r="AC2276" t="str">
        <f t="shared" si="387"/>
        <v>Unaudited</v>
      </c>
    </row>
    <row r="2277" spans="1:29" x14ac:dyDescent="0.25">
      <c r="A2277" t="s">
        <v>420</v>
      </c>
      <c r="B2277" t="s">
        <v>1385</v>
      </c>
      <c r="C2277" t="s">
        <v>1386</v>
      </c>
      <c r="D2277">
        <v>1900</v>
      </c>
      <c r="E2277" s="958">
        <v>1</v>
      </c>
      <c r="F2277" t="s">
        <v>439</v>
      </c>
      <c r="G2277" s="958">
        <v>182</v>
      </c>
      <c r="H2277" t="s">
        <v>385</v>
      </c>
      <c r="I2277" s="938" t="s">
        <v>488</v>
      </c>
      <c r="J2277" s="938" t="s">
        <v>444</v>
      </c>
      <c r="K2277" s="938" t="s">
        <v>0</v>
      </c>
      <c r="L2277" s="938" t="s">
        <v>96</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HUM_ASR_FY_2022</v>
      </c>
      <c r="AB2277" s="958">
        <f t="shared" si="386"/>
        <v>45032</v>
      </c>
      <c r="AC2277" t="str">
        <f t="shared" si="387"/>
        <v>Unaudited</v>
      </c>
    </row>
    <row r="2278" spans="1:29" x14ac:dyDescent="0.25">
      <c r="A2278" t="s">
        <v>420</v>
      </c>
      <c r="B2278" t="s">
        <v>1385</v>
      </c>
      <c r="C2278" t="s">
        <v>1386</v>
      </c>
      <c r="D2278">
        <v>1900</v>
      </c>
      <c r="E2278" s="958">
        <v>1</v>
      </c>
      <c r="F2278" t="s">
        <v>439</v>
      </c>
      <c r="G2278" s="958">
        <v>182</v>
      </c>
      <c r="H2278" t="s">
        <v>385</v>
      </c>
      <c r="I2278" s="938" t="s">
        <v>488</v>
      </c>
      <c r="J2278" s="938" t="s">
        <v>444</v>
      </c>
      <c r="K2278" s="938" t="s">
        <v>0</v>
      </c>
      <c r="L2278" s="938" t="s">
        <v>152</v>
      </c>
      <c r="M2278" s="963" t="s">
        <v>451</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HUM_ASR_FY_2022</v>
      </c>
      <c r="AB2278" s="958">
        <f t="shared" si="386"/>
        <v>45032</v>
      </c>
      <c r="AC2278" t="str">
        <f t="shared" si="387"/>
        <v>Unaudited</v>
      </c>
    </row>
    <row r="2279" spans="1:29" x14ac:dyDescent="0.25">
      <c r="A2279" t="s">
        <v>420</v>
      </c>
      <c r="B2279" t="s">
        <v>1385</v>
      </c>
      <c r="C2279" t="s">
        <v>1386</v>
      </c>
      <c r="D2279">
        <v>1900</v>
      </c>
      <c r="E2279" s="958">
        <v>1</v>
      </c>
      <c r="F2279" t="s">
        <v>439</v>
      </c>
      <c r="G2279" s="958">
        <v>182</v>
      </c>
      <c r="H2279" t="s">
        <v>385</v>
      </c>
      <c r="I2279" s="938" t="s">
        <v>488</v>
      </c>
      <c r="J2279" s="938" t="s">
        <v>444</v>
      </c>
      <c r="K2279" s="938" t="s">
        <v>0</v>
      </c>
      <c r="L2279" s="938" t="s">
        <v>917</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HUM_ASR_FY_2022</v>
      </c>
      <c r="AB2279" s="958">
        <f t="shared" si="386"/>
        <v>45032</v>
      </c>
      <c r="AC2279" t="str">
        <f t="shared" si="387"/>
        <v>Unaudited</v>
      </c>
    </row>
    <row r="2280" spans="1:29" x14ac:dyDescent="0.25">
      <c r="A2280" t="s">
        <v>420</v>
      </c>
      <c r="B2280" t="s">
        <v>1385</v>
      </c>
      <c r="C2280" t="s">
        <v>1386</v>
      </c>
      <c r="D2280">
        <v>1900</v>
      </c>
      <c r="E2280" s="958">
        <v>1</v>
      </c>
      <c r="F2280" t="s">
        <v>439</v>
      </c>
      <c r="G2280" s="958">
        <v>182</v>
      </c>
      <c r="H2280" t="s">
        <v>385</v>
      </c>
      <c r="I2280" s="938" t="s">
        <v>488</v>
      </c>
      <c r="J2280" s="938" t="s">
        <v>444</v>
      </c>
      <c r="K2280" s="938" t="s">
        <v>53</v>
      </c>
      <c r="L2280" s="946">
        <v>3.1</v>
      </c>
      <c r="M2280" s="961" t="s">
        <v>33</v>
      </c>
      <c r="N2280" s="679">
        <f t="shared" ca="1" si="384"/>
        <v>11682202.229999676</v>
      </c>
      <c r="O2280" s="679">
        <f t="shared" ca="1" si="391"/>
        <v>7903919.0799996695</v>
      </c>
      <c r="P2280" s="679">
        <f t="shared" ca="1" si="391"/>
        <v>642993.28999999911</v>
      </c>
      <c r="Q2280" s="679">
        <f t="shared" ca="1" si="391"/>
        <v>1689392.5600000028</v>
      </c>
      <c r="R2280" s="679">
        <f t="shared" ca="1" si="391"/>
        <v>942256.33000000136</v>
      </c>
      <c r="S2280" s="679">
        <f t="shared" ca="1" si="391"/>
        <v>50118.330000000009</v>
      </c>
      <c r="T2280" s="679">
        <f t="shared" ca="1" si="391"/>
        <v>76491.140000000014</v>
      </c>
      <c r="U2280" s="679">
        <f t="shared" ca="1" si="391"/>
        <v>958.88</v>
      </c>
      <c r="V2280" s="679">
        <f t="shared" ca="1" si="391"/>
        <v>51193.049999999988</v>
      </c>
      <c r="W2280" s="679">
        <f t="shared" ca="1" si="389"/>
        <v>11711.750000000002</v>
      </c>
      <c r="X2280" s="679">
        <f t="shared" ca="1" si="392"/>
        <v>86165.389999999621</v>
      </c>
      <c r="Y2280" s="679">
        <f t="shared" ca="1" si="392"/>
        <v>227002.43000000148</v>
      </c>
      <c r="Z2280" s="679">
        <f t="shared" ca="1" si="392"/>
        <v>0</v>
      </c>
      <c r="AA2280" t="str">
        <f t="shared" si="385"/>
        <v>HUM_ASR_FY_2022</v>
      </c>
      <c r="AB2280" s="958">
        <f t="shared" si="386"/>
        <v>45032</v>
      </c>
      <c r="AC2280" t="str">
        <f t="shared" si="387"/>
        <v>Unaudited</v>
      </c>
    </row>
    <row r="2281" spans="1:29" x14ac:dyDescent="0.25">
      <c r="A2281" t="s">
        <v>420</v>
      </c>
      <c r="B2281" t="s">
        <v>1385</v>
      </c>
      <c r="C2281" t="s">
        <v>1386</v>
      </c>
      <c r="D2281">
        <v>1900</v>
      </c>
      <c r="E2281" s="958">
        <v>1</v>
      </c>
      <c r="F2281" t="s">
        <v>439</v>
      </c>
      <c r="G2281" s="958">
        <v>182</v>
      </c>
      <c r="H2281" t="s">
        <v>385</v>
      </c>
      <c r="I2281" s="963" t="s">
        <v>488</v>
      </c>
      <c r="J2281" s="963" t="s">
        <v>444</v>
      </c>
      <c r="K2281" s="963" t="s">
        <v>53</v>
      </c>
      <c r="L2281" s="938">
        <v>3.2</v>
      </c>
      <c r="M2281" s="963" t="s">
        <v>34</v>
      </c>
      <c r="N2281" s="679">
        <f t="shared" ca="1" si="384"/>
        <v>583563.01000000024</v>
      </c>
      <c r="O2281" s="679">
        <f t="shared" ca="1" si="391"/>
        <v>270879.49000000022</v>
      </c>
      <c r="P2281" s="679">
        <f t="shared" ca="1" si="391"/>
        <v>38310.379999999976</v>
      </c>
      <c r="Q2281" s="679">
        <f t="shared" ca="1" si="391"/>
        <v>147939.39999999997</v>
      </c>
      <c r="R2281" s="679">
        <f t="shared" ca="1" si="391"/>
        <v>84698.909999999989</v>
      </c>
      <c r="S2281" s="679">
        <f t="shared" ca="1" si="391"/>
        <v>1645.8800000000003</v>
      </c>
      <c r="T2281" s="679">
        <f t="shared" ca="1" si="391"/>
        <v>1972.27</v>
      </c>
      <c r="U2281" s="679">
        <f t="shared" ca="1" si="391"/>
        <v>10.039999999999999</v>
      </c>
      <c r="V2281" s="679">
        <f t="shared" ca="1" si="391"/>
        <v>3118.0299999999997</v>
      </c>
      <c r="W2281" s="679">
        <f t="shared" ca="1" si="389"/>
        <v>476.85999999999996</v>
      </c>
      <c r="X2281" s="679">
        <f t="shared" ca="1" si="392"/>
        <v>5222.5999999999995</v>
      </c>
      <c r="Y2281" s="679">
        <f t="shared" ca="1" si="392"/>
        <v>29289.149999999994</v>
      </c>
      <c r="Z2281" s="679">
        <f t="shared" ca="1" si="392"/>
        <v>0</v>
      </c>
      <c r="AA2281" t="str">
        <f t="shared" si="385"/>
        <v>HUM_ASR_FY_2022</v>
      </c>
      <c r="AB2281" s="958">
        <f t="shared" si="386"/>
        <v>45032</v>
      </c>
      <c r="AC2281" t="str">
        <f t="shared" si="387"/>
        <v>Unaudited</v>
      </c>
    </row>
    <row r="2282" spans="1:29" x14ac:dyDescent="0.25">
      <c r="A2282" t="s">
        <v>420</v>
      </c>
      <c r="B2282" t="s">
        <v>1385</v>
      </c>
      <c r="C2282" t="s">
        <v>1386</v>
      </c>
      <c r="D2282">
        <v>1900</v>
      </c>
      <c r="E2282" s="958">
        <v>1</v>
      </c>
      <c r="F2282" t="s">
        <v>439</v>
      </c>
      <c r="G2282" s="958">
        <v>182</v>
      </c>
      <c r="H2282" t="s">
        <v>385</v>
      </c>
      <c r="I2282" s="938" t="s">
        <v>488</v>
      </c>
      <c r="J2282" s="938" t="s">
        <v>444</v>
      </c>
      <c r="K2282" s="938" t="s">
        <v>53</v>
      </c>
      <c r="L2282" s="944">
        <v>3.3</v>
      </c>
      <c r="M2282" s="964" t="s">
        <v>54</v>
      </c>
      <c r="N2282" s="679">
        <f t="shared" ca="1" si="384"/>
        <v>1316.31</v>
      </c>
      <c r="O2282" s="679">
        <f t="shared" ca="1" si="391"/>
        <v>792.62</v>
      </c>
      <c r="P2282" s="679">
        <f t="shared" ca="1" si="391"/>
        <v>53.46</v>
      </c>
      <c r="Q2282" s="679">
        <f t="shared" ca="1" si="391"/>
        <v>262.2</v>
      </c>
      <c r="R2282" s="679">
        <f t="shared" ca="1" si="391"/>
        <v>171.06</v>
      </c>
      <c r="S2282" s="679">
        <f t="shared" ca="1" si="391"/>
        <v>0</v>
      </c>
      <c r="T2282" s="679">
        <f t="shared" ca="1" si="391"/>
        <v>0</v>
      </c>
      <c r="U2282" s="679">
        <f t="shared" ca="1" si="391"/>
        <v>0</v>
      </c>
      <c r="V2282" s="679">
        <f t="shared" ca="1" si="391"/>
        <v>0</v>
      </c>
      <c r="W2282" s="679">
        <f t="shared" ca="1" si="389"/>
        <v>0</v>
      </c>
      <c r="X2282" s="679">
        <f t="shared" ca="1" si="392"/>
        <v>1.0000000000005116E-2</v>
      </c>
      <c r="Y2282" s="679">
        <f t="shared" ca="1" si="392"/>
        <v>36.96</v>
      </c>
      <c r="Z2282" s="679">
        <f t="shared" ca="1" si="392"/>
        <v>0</v>
      </c>
      <c r="AA2282" t="str">
        <f t="shared" si="385"/>
        <v>HUM_ASR_FY_2022</v>
      </c>
      <c r="AB2282" s="958">
        <f t="shared" si="386"/>
        <v>45032</v>
      </c>
      <c r="AC2282" t="str">
        <f t="shared" si="387"/>
        <v>Unaudited</v>
      </c>
    </row>
    <row r="2283" spans="1:29" x14ac:dyDescent="0.25">
      <c r="A2283" t="s">
        <v>420</v>
      </c>
      <c r="B2283" t="s">
        <v>1385</v>
      </c>
      <c r="C2283" t="s">
        <v>1386</v>
      </c>
      <c r="D2283">
        <v>1900</v>
      </c>
      <c r="E2283" s="958">
        <v>1</v>
      </c>
      <c r="F2283" t="s">
        <v>439</v>
      </c>
      <c r="G2283" s="958">
        <v>182</v>
      </c>
      <c r="H2283" t="s">
        <v>385</v>
      </c>
      <c r="I2283" s="938" t="s">
        <v>488</v>
      </c>
      <c r="J2283" s="938" t="s">
        <v>444</v>
      </c>
      <c r="K2283" s="938" t="s">
        <v>53</v>
      </c>
      <c r="L2283" s="944" t="s">
        <v>44</v>
      </c>
      <c r="M2283" s="964" t="s">
        <v>153</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HUM_ASR_FY_2022</v>
      </c>
      <c r="AB2283" s="958">
        <f t="shared" si="386"/>
        <v>45032</v>
      </c>
      <c r="AC2283" t="str">
        <f t="shared" si="387"/>
        <v>Unaudited</v>
      </c>
    </row>
    <row r="2284" spans="1:29" x14ac:dyDescent="0.25">
      <c r="A2284" t="s">
        <v>420</v>
      </c>
      <c r="B2284" t="s">
        <v>1385</v>
      </c>
      <c r="C2284" t="s">
        <v>1386</v>
      </c>
      <c r="D2284">
        <v>1900</v>
      </c>
      <c r="E2284" s="958">
        <v>1</v>
      </c>
      <c r="F2284" t="s">
        <v>439</v>
      </c>
      <c r="G2284" s="958">
        <v>182</v>
      </c>
      <c r="H2284" t="s">
        <v>385</v>
      </c>
      <c r="I2284" s="938" t="s">
        <v>488</v>
      </c>
      <c r="J2284" s="938" t="s">
        <v>444</v>
      </c>
      <c r="K2284" s="938" t="s">
        <v>53</v>
      </c>
      <c r="L2284" s="948" t="s">
        <v>41</v>
      </c>
      <c r="M2284" s="965" t="s">
        <v>52</v>
      </c>
      <c r="N2284" s="679">
        <f t="shared" ca="1" si="384"/>
        <v>225155.12999999998</v>
      </c>
      <c r="O2284" s="679">
        <f t="shared" ca="1" si="391"/>
        <v>213161.16999999998</v>
      </c>
      <c r="P2284" s="679">
        <f t="shared" ca="1" si="391"/>
        <v>4131.5</v>
      </c>
      <c r="Q2284" s="679">
        <f t="shared" ca="1" si="391"/>
        <v>5642.9599999999991</v>
      </c>
      <c r="R2284" s="679">
        <f t="shared" ca="1" si="391"/>
        <v>861</v>
      </c>
      <c r="S2284" s="679">
        <f t="shared" ca="1" si="391"/>
        <v>25</v>
      </c>
      <c r="T2284" s="679">
        <f t="shared" ca="1" si="391"/>
        <v>1281</v>
      </c>
      <c r="U2284" s="679">
        <f t="shared" ca="1" si="391"/>
        <v>0</v>
      </c>
      <c r="V2284" s="679">
        <f t="shared" ca="1" si="391"/>
        <v>0</v>
      </c>
      <c r="W2284" s="679">
        <f t="shared" ca="1" si="389"/>
        <v>0</v>
      </c>
      <c r="X2284" s="679">
        <f t="shared" ca="1" si="392"/>
        <v>0</v>
      </c>
      <c r="Y2284" s="679">
        <f t="shared" ca="1" si="392"/>
        <v>52.5</v>
      </c>
      <c r="Z2284" s="679">
        <f t="shared" ca="1" si="392"/>
        <v>0</v>
      </c>
      <c r="AA2284" t="str">
        <f t="shared" si="385"/>
        <v>HUM_ASR_FY_2022</v>
      </c>
      <c r="AB2284" s="958">
        <f t="shared" si="386"/>
        <v>45032</v>
      </c>
      <c r="AC2284" t="str">
        <f t="shared" si="387"/>
        <v>Unaudited</v>
      </c>
    </row>
    <row r="2285" spans="1:29" x14ac:dyDescent="0.25">
      <c r="A2285" t="s">
        <v>420</v>
      </c>
      <c r="B2285" t="s">
        <v>1385</v>
      </c>
      <c r="C2285" t="s">
        <v>1386</v>
      </c>
      <c r="D2285">
        <v>1900</v>
      </c>
      <c r="E2285" s="958">
        <v>1</v>
      </c>
      <c r="F2285" t="s">
        <v>439</v>
      </c>
      <c r="G2285" s="958">
        <v>182</v>
      </c>
      <c r="H2285" t="s">
        <v>385</v>
      </c>
      <c r="I2285" s="964" t="s">
        <v>488</v>
      </c>
      <c r="J2285" s="964" t="s">
        <v>444</v>
      </c>
      <c r="K2285" s="964" t="s">
        <v>53</v>
      </c>
      <c r="L2285" s="944" t="s">
        <v>42</v>
      </c>
      <c r="M2285" s="964" t="s">
        <v>154</v>
      </c>
      <c r="N2285" s="679">
        <f t="shared" ca="1" si="384"/>
        <v>139186.36120884347</v>
      </c>
      <c r="O2285" s="679">
        <f t="shared" ca="1" si="391"/>
        <v>94170.406775635376</v>
      </c>
      <c r="P2285" s="679">
        <f t="shared" ca="1" si="391"/>
        <v>7660.8754543709892</v>
      </c>
      <c r="Q2285" s="679">
        <f t="shared" ca="1" si="391"/>
        <v>20128.088732778237</v>
      </c>
      <c r="R2285" s="679">
        <f t="shared" ca="1" si="391"/>
        <v>11226.413249542171</v>
      </c>
      <c r="S2285" s="679">
        <f t="shared" ca="1" si="391"/>
        <v>597.12953475932193</v>
      </c>
      <c r="T2285" s="679">
        <f t="shared" ca="1" si="391"/>
        <v>911.34558636351528</v>
      </c>
      <c r="U2285" s="679">
        <f t="shared" ca="1" si="391"/>
        <v>11.424474205146472</v>
      </c>
      <c r="V2285" s="679">
        <f t="shared" ca="1" si="391"/>
        <v>609.93417237586914</v>
      </c>
      <c r="W2285" s="679">
        <f t="shared" ca="1" si="389"/>
        <v>139.53840498511201</v>
      </c>
      <c r="X2285" s="679">
        <f t="shared" ca="1" si="392"/>
        <v>1026.6084133899772</v>
      </c>
      <c r="Y2285" s="679">
        <f t="shared" ca="1" si="392"/>
        <v>2704.5964104377863</v>
      </c>
      <c r="Z2285" s="679">
        <f t="shared" ca="1" si="392"/>
        <v>0</v>
      </c>
      <c r="AA2285" t="str">
        <f t="shared" si="385"/>
        <v>HUM_ASR_FY_2022</v>
      </c>
      <c r="AB2285" s="958">
        <f t="shared" si="386"/>
        <v>45032</v>
      </c>
      <c r="AC2285" t="str">
        <f t="shared" si="387"/>
        <v>Unaudited</v>
      </c>
    </row>
    <row r="2286" spans="1:29" x14ac:dyDescent="0.25">
      <c r="A2286" t="s">
        <v>420</v>
      </c>
      <c r="B2286" t="s">
        <v>1385</v>
      </c>
      <c r="C2286" t="s">
        <v>1386</v>
      </c>
      <c r="D2286">
        <v>1900</v>
      </c>
      <c r="E2286" s="958">
        <v>1</v>
      </c>
      <c r="F2286" t="s">
        <v>439</v>
      </c>
      <c r="G2286" s="958">
        <v>182</v>
      </c>
      <c r="H2286" t="s">
        <v>385</v>
      </c>
      <c r="I2286" s="938" t="s">
        <v>488</v>
      </c>
      <c r="J2286" s="938" t="s">
        <v>444</v>
      </c>
      <c r="K2286" s="938" t="s">
        <v>53</v>
      </c>
      <c r="L2286" s="938" t="s">
        <v>43</v>
      </c>
      <c r="M2286" s="963" t="s">
        <v>462</v>
      </c>
      <c r="N2286" s="679">
        <f t="shared" ca="1" si="384"/>
        <v>478415.08500000014</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397721.06588974566</v>
      </c>
      <c r="P2286" s="679">
        <f t="shared" ca="1" si="393"/>
        <v>16981.595600903765</v>
      </c>
      <c r="Q2286" s="679">
        <f t="shared" ca="1" si="393"/>
        <v>26531.372649772184</v>
      </c>
      <c r="R2286" s="679">
        <f t="shared" ca="1" si="393"/>
        <v>10472.017223738234</v>
      </c>
      <c r="S2286" s="679">
        <f t="shared" ca="1" si="393"/>
        <v>12574.006193733729</v>
      </c>
      <c r="T2286" s="679">
        <f t="shared" ca="1" si="393"/>
        <v>2716.8157532420387</v>
      </c>
      <c r="U2286" s="679">
        <f t="shared" ca="1" si="393"/>
        <v>177.6609860679952</v>
      </c>
      <c r="V2286" s="679">
        <f t="shared" ca="1" si="393"/>
        <v>1002.0878090576808</v>
      </c>
      <c r="W2286" s="679">
        <f t="shared" ca="1" si="389"/>
        <v>45.912389658021233</v>
      </c>
      <c r="X2286" s="679">
        <f t="shared" ca="1" si="392"/>
        <v>8903.0112119467249</v>
      </c>
      <c r="Y2286" s="679">
        <f t="shared" ca="1" si="392"/>
        <v>1289.5392921339876</v>
      </c>
      <c r="Z2286" s="679">
        <f t="shared" ca="1" si="392"/>
        <v>0</v>
      </c>
      <c r="AA2286" t="str">
        <f t="shared" si="385"/>
        <v>HUM_ASR_FY_2022</v>
      </c>
      <c r="AB2286" s="958">
        <f t="shared" si="386"/>
        <v>45032</v>
      </c>
      <c r="AC2286" t="str">
        <f t="shared" si="387"/>
        <v>Unaudited</v>
      </c>
    </row>
    <row r="2287" spans="1:29" x14ac:dyDescent="0.25">
      <c r="A2287" t="s">
        <v>420</v>
      </c>
      <c r="B2287" t="s">
        <v>1385</v>
      </c>
      <c r="C2287" t="s">
        <v>1386</v>
      </c>
      <c r="D2287">
        <v>1900</v>
      </c>
      <c r="E2287" s="958">
        <v>1</v>
      </c>
      <c r="F2287" t="s">
        <v>439</v>
      </c>
      <c r="G2287" s="958">
        <v>182</v>
      </c>
      <c r="H2287" t="s">
        <v>385</v>
      </c>
      <c r="I2287" s="938" t="s">
        <v>488</v>
      </c>
      <c r="J2287" s="938" t="s">
        <v>444</v>
      </c>
      <c r="K2287" s="938" t="s">
        <v>920</v>
      </c>
      <c r="L2287" s="938" t="s">
        <v>921</v>
      </c>
      <c r="M2287" s="963" t="s">
        <v>920</v>
      </c>
      <c r="N2287" s="679">
        <f t="shared" ca="1" si="384"/>
        <v>1352542.2799999947</v>
      </c>
      <c r="O2287" s="679">
        <f t="shared" ca="1" si="393"/>
        <v>1240151.6899999951</v>
      </c>
      <c r="P2287" s="679">
        <f t="shared" ca="1" si="393"/>
        <v>87212.000000000015</v>
      </c>
      <c r="Q2287" s="679">
        <f t="shared" ca="1" si="393"/>
        <v>15691.980000000003</v>
      </c>
      <c r="R2287" s="679">
        <f t="shared" ca="1" si="393"/>
        <v>8756.01</v>
      </c>
      <c r="S2287" s="679">
        <f t="shared" ca="1" si="393"/>
        <v>151.39000000000001</v>
      </c>
      <c r="T2287" s="679">
        <f t="shared" ca="1" si="393"/>
        <v>300.14</v>
      </c>
      <c r="U2287" s="679">
        <f t="shared" ca="1" si="393"/>
        <v>0</v>
      </c>
      <c r="V2287" s="679">
        <f t="shared" ca="1" si="393"/>
        <v>251.94000000000003</v>
      </c>
      <c r="W2287" s="679">
        <f t="shared" ca="1" si="389"/>
        <v>0</v>
      </c>
      <c r="X2287" s="679">
        <f t="shared" ca="1" si="392"/>
        <v>0</v>
      </c>
      <c r="Y2287" s="679">
        <f t="shared" ca="1" si="392"/>
        <v>27.13</v>
      </c>
      <c r="Z2287" s="679">
        <f t="shared" ca="1" si="392"/>
        <v>0</v>
      </c>
      <c r="AA2287" t="str">
        <f t="shared" si="385"/>
        <v>HUM_ASR_FY_2022</v>
      </c>
      <c r="AB2287" s="958">
        <f t="shared" si="386"/>
        <v>45032</v>
      </c>
      <c r="AC2287" t="str">
        <f t="shared" si="387"/>
        <v>Unaudited</v>
      </c>
    </row>
    <row r="2288" spans="1:29" x14ac:dyDescent="0.25">
      <c r="A2288" t="s">
        <v>420</v>
      </c>
      <c r="B2288" t="s">
        <v>1385</v>
      </c>
      <c r="C2288" t="s">
        <v>1386</v>
      </c>
      <c r="D2288">
        <v>1900</v>
      </c>
      <c r="E2288" s="958">
        <v>1</v>
      </c>
      <c r="F2288" t="s">
        <v>439</v>
      </c>
      <c r="G2288" s="958">
        <v>182</v>
      </c>
      <c r="H2288" t="s">
        <v>385</v>
      </c>
      <c r="I2288" s="938" t="s">
        <v>488</v>
      </c>
      <c r="J2288" s="938" t="s">
        <v>444</v>
      </c>
      <c r="K2288" s="938" t="s">
        <v>920</v>
      </c>
      <c r="L2288" s="938" t="s">
        <v>922</v>
      </c>
      <c r="M2288" s="963" t="s">
        <v>925</v>
      </c>
      <c r="N2288" s="679">
        <f t="shared" ca="1" si="384"/>
        <v>15346.391687949394</v>
      </c>
      <c r="O2288" s="679">
        <f t="shared" ca="1" si="393"/>
        <v>14071.170911723651</v>
      </c>
      <c r="P2288" s="679">
        <f t="shared" ca="1" si="393"/>
        <v>989.53617323478238</v>
      </c>
      <c r="Q2288" s="679">
        <f t="shared" ca="1" si="393"/>
        <v>178.04639085993603</v>
      </c>
      <c r="R2288" s="679">
        <f t="shared" ca="1" si="393"/>
        <v>99.34858308725272</v>
      </c>
      <c r="S2288" s="679">
        <f t="shared" ca="1" si="393"/>
        <v>1.7177209703482741</v>
      </c>
      <c r="T2288" s="679">
        <f t="shared" ca="1" si="393"/>
        <v>3.405487628247116</v>
      </c>
      <c r="U2288" s="679">
        <f t="shared" ca="1" si="393"/>
        <v>0</v>
      </c>
      <c r="V2288" s="679">
        <f t="shared" ca="1" si="393"/>
        <v>2.8585944994355259</v>
      </c>
      <c r="W2288" s="679">
        <f t="shared" ca="1" si="389"/>
        <v>0</v>
      </c>
      <c r="X2288" s="679">
        <f t="shared" ca="1" si="392"/>
        <v>0</v>
      </c>
      <c r="Y2288" s="679">
        <f t="shared" ca="1" si="392"/>
        <v>0.30782594573980232</v>
      </c>
      <c r="Z2288" s="679">
        <f t="shared" ca="1" si="392"/>
        <v>0</v>
      </c>
      <c r="AA2288" t="str">
        <f t="shared" si="385"/>
        <v>HUM_ASR_FY_2022</v>
      </c>
      <c r="AB2288" s="958">
        <f t="shared" si="386"/>
        <v>45032</v>
      </c>
      <c r="AC2288" t="str">
        <f t="shared" si="387"/>
        <v>Unaudited</v>
      </c>
    </row>
    <row r="2289" spans="1:29" x14ac:dyDescent="0.25">
      <c r="A2289" t="s">
        <v>420</v>
      </c>
      <c r="B2289" t="s">
        <v>1385</v>
      </c>
      <c r="C2289" t="s">
        <v>1386</v>
      </c>
      <c r="D2289">
        <v>1900</v>
      </c>
      <c r="E2289" s="958">
        <v>1</v>
      </c>
      <c r="F2289" t="s">
        <v>439</v>
      </c>
      <c r="G2289" s="958">
        <v>182</v>
      </c>
      <c r="H2289" t="s">
        <v>385</v>
      </c>
      <c r="I2289" s="938" t="s">
        <v>488</v>
      </c>
      <c r="J2289" s="938" t="s">
        <v>444</v>
      </c>
      <c r="K2289" s="938" t="s">
        <v>920</v>
      </c>
      <c r="L2289" s="946" t="s">
        <v>923</v>
      </c>
      <c r="M2289" s="961" t="s">
        <v>926</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HUM_ASR_FY_2022</v>
      </c>
      <c r="AB2289" s="958">
        <f t="shared" si="386"/>
        <v>45032</v>
      </c>
      <c r="AC2289" t="str">
        <f t="shared" si="387"/>
        <v>Unaudited</v>
      </c>
    </row>
    <row r="2290" spans="1:29" x14ac:dyDescent="0.25">
      <c r="A2290" t="s">
        <v>420</v>
      </c>
      <c r="B2290" t="s">
        <v>1385</v>
      </c>
      <c r="C2290" t="s">
        <v>1386</v>
      </c>
      <c r="D2290">
        <v>1900</v>
      </c>
      <c r="E2290" s="958">
        <v>1</v>
      </c>
      <c r="F2290" t="s">
        <v>439</v>
      </c>
      <c r="G2290" s="958">
        <v>182</v>
      </c>
      <c r="H2290" t="s">
        <v>385</v>
      </c>
      <c r="I2290" s="963" t="s">
        <v>488</v>
      </c>
      <c r="J2290" s="963" t="s">
        <v>444</v>
      </c>
      <c r="K2290" s="963" t="s">
        <v>445</v>
      </c>
      <c r="L2290" s="938">
        <v>5.0999999999999996</v>
      </c>
      <c r="M2290" s="963" t="s">
        <v>37</v>
      </c>
      <c r="N2290" s="679">
        <f t="shared" ca="1" si="384"/>
        <v>2660.79</v>
      </c>
      <c r="O2290" s="679">
        <f t="shared" ca="1" si="393"/>
        <v>1084.7</v>
      </c>
      <c r="P2290" s="679">
        <f t="shared" ca="1" si="393"/>
        <v>0</v>
      </c>
      <c r="Q2290" s="679">
        <f t="shared" ca="1" si="393"/>
        <v>214.47</v>
      </c>
      <c r="R2290" s="679">
        <f t="shared" ca="1" si="393"/>
        <v>744</v>
      </c>
      <c r="S2290" s="679">
        <f t="shared" ca="1" si="393"/>
        <v>94.66</v>
      </c>
      <c r="T2290" s="679">
        <f t="shared" ca="1" si="393"/>
        <v>0</v>
      </c>
      <c r="U2290" s="679">
        <f t="shared" ca="1" si="393"/>
        <v>0</v>
      </c>
      <c r="V2290" s="679">
        <f t="shared" ca="1" si="393"/>
        <v>0</v>
      </c>
      <c r="W2290" s="679">
        <f t="shared" ca="1" si="389"/>
        <v>0</v>
      </c>
      <c r="X2290" s="679">
        <f t="shared" ca="1" si="392"/>
        <v>11.529999999999998</v>
      </c>
      <c r="Y2290" s="679">
        <f t="shared" ca="1" si="392"/>
        <v>511.43</v>
      </c>
      <c r="Z2290" s="679">
        <f t="shared" ca="1" si="392"/>
        <v>0</v>
      </c>
      <c r="AA2290" t="str">
        <f t="shared" si="385"/>
        <v>HUM_ASR_FY_2022</v>
      </c>
      <c r="AB2290" s="958">
        <f t="shared" si="386"/>
        <v>45032</v>
      </c>
      <c r="AC2290" t="str">
        <f t="shared" si="387"/>
        <v>Unaudited</v>
      </c>
    </row>
    <row r="2291" spans="1:29" ht="30" x14ac:dyDescent="0.25">
      <c r="A2291" t="s">
        <v>420</v>
      </c>
      <c r="B2291" t="s">
        <v>1385</v>
      </c>
      <c r="C2291" t="s">
        <v>1386</v>
      </c>
      <c r="D2291">
        <v>1900</v>
      </c>
      <c r="E2291" s="958">
        <v>1</v>
      </c>
      <c r="F2291" t="s">
        <v>439</v>
      </c>
      <c r="G2291" s="958">
        <v>182</v>
      </c>
      <c r="H2291" t="s">
        <v>385</v>
      </c>
      <c r="I2291" s="938" t="s">
        <v>488</v>
      </c>
      <c r="J2291" s="938" t="s">
        <v>444</v>
      </c>
      <c r="K2291" s="938" t="s">
        <v>445</v>
      </c>
      <c r="L2291" s="938">
        <v>5.2</v>
      </c>
      <c r="M2291" s="963" t="s">
        <v>303</v>
      </c>
      <c r="N2291" s="679">
        <f t="shared" ca="1" si="384"/>
        <v>3390498.6999999993</v>
      </c>
      <c r="O2291" s="679">
        <f t="shared" ca="1" si="393"/>
        <v>1094615.3399999999</v>
      </c>
      <c r="P2291" s="679">
        <f t="shared" ca="1" si="393"/>
        <v>967862.82000000007</v>
      </c>
      <c r="Q2291" s="679">
        <f t="shared" ca="1" si="393"/>
        <v>170934.78</v>
      </c>
      <c r="R2291" s="679">
        <f t="shared" ca="1" si="393"/>
        <v>888713.48</v>
      </c>
      <c r="S2291" s="679">
        <f t="shared" ca="1" si="393"/>
        <v>60000.32</v>
      </c>
      <c r="T2291" s="679">
        <f t="shared" ca="1" si="393"/>
        <v>98415.61</v>
      </c>
      <c r="U2291" s="679">
        <f t="shared" ca="1" si="393"/>
        <v>1728.58</v>
      </c>
      <c r="V2291" s="679">
        <f t="shared" ca="1" si="393"/>
        <v>44629.58</v>
      </c>
      <c r="W2291" s="679">
        <f t="shared" ca="1" si="389"/>
        <v>399.28</v>
      </c>
      <c r="X2291" s="679">
        <f t="shared" ca="1" si="392"/>
        <v>19383.550000000003</v>
      </c>
      <c r="Y2291" s="679">
        <f t="shared" ca="1" si="392"/>
        <v>43815.360000000001</v>
      </c>
      <c r="Z2291" s="679">
        <f t="shared" ca="1" si="392"/>
        <v>0</v>
      </c>
      <c r="AA2291" t="str">
        <f t="shared" si="385"/>
        <v>HUM_ASR_FY_2022</v>
      </c>
      <c r="AB2291" s="958">
        <f t="shared" si="386"/>
        <v>45032</v>
      </c>
      <c r="AC2291" t="str">
        <f t="shared" si="387"/>
        <v>Unaudited</v>
      </c>
    </row>
    <row r="2292" spans="1:29" ht="30" x14ac:dyDescent="0.25">
      <c r="A2292" t="s">
        <v>420</v>
      </c>
      <c r="B2292" t="s">
        <v>1385</v>
      </c>
      <c r="C2292" t="s">
        <v>1386</v>
      </c>
      <c r="D2292">
        <v>1900</v>
      </c>
      <c r="E2292" s="958">
        <v>1</v>
      </c>
      <c r="F2292" t="s">
        <v>439</v>
      </c>
      <c r="G2292" s="958">
        <v>182</v>
      </c>
      <c r="H2292" t="s">
        <v>385</v>
      </c>
      <c r="I2292" s="938" t="s">
        <v>488</v>
      </c>
      <c r="J2292" s="938" t="s">
        <v>444</v>
      </c>
      <c r="K2292" s="938" t="s">
        <v>445</v>
      </c>
      <c r="L2292" s="938">
        <v>5.3</v>
      </c>
      <c r="M2292" s="963" t="s">
        <v>304</v>
      </c>
      <c r="N2292" s="679">
        <f t="shared" ca="1" si="384"/>
        <v>30.190202659970822</v>
      </c>
      <c r="O2292" s="679">
        <f t="shared" ca="1" si="393"/>
        <v>12.307364664355456</v>
      </c>
      <c r="P2292" s="679">
        <f t="shared" ca="1" si="393"/>
        <v>0</v>
      </c>
      <c r="Q2292" s="679">
        <f t="shared" ca="1" si="393"/>
        <v>2.4334474966021151</v>
      </c>
      <c r="R2292" s="679">
        <f t="shared" ca="1" si="393"/>
        <v>8.4416698721125272</v>
      </c>
      <c r="S2292" s="679">
        <f t="shared" ca="1" si="393"/>
        <v>1.0740436425996933</v>
      </c>
      <c r="T2292" s="679">
        <f t="shared" ca="1" si="393"/>
        <v>0</v>
      </c>
      <c r="U2292" s="679">
        <f t="shared" ca="1" si="393"/>
        <v>0</v>
      </c>
      <c r="V2292" s="679">
        <f t="shared" ca="1" si="393"/>
        <v>0</v>
      </c>
      <c r="W2292" s="679">
        <f t="shared" ca="1" si="389"/>
        <v>0</v>
      </c>
      <c r="X2292" s="679">
        <f t="shared" ca="1" si="392"/>
        <v>0.13082319035679763</v>
      </c>
      <c r="Y2292" s="679">
        <f t="shared" ca="1" si="392"/>
        <v>5.8028537939442337</v>
      </c>
      <c r="Z2292" s="679">
        <f t="shared" ca="1" si="392"/>
        <v>0</v>
      </c>
      <c r="AA2292" t="str">
        <f t="shared" si="385"/>
        <v>HUM_ASR_FY_2022</v>
      </c>
      <c r="AB2292" s="958">
        <f t="shared" si="386"/>
        <v>45032</v>
      </c>
      <c r="AC2292" t="str">
        <f t="shared" si="387"/>
        <v>Unaudited</v>
      </c>
    </row>
    <row r="2293" spans="1:29" x14ac:dyDescent="0.25">
      <c r="A2293" t="s">
        <v>420</v>
      </c>
      <c r="B2293" t="s">
        <v>1385</v>
      </c>
      <c r="C2293" t="s">
        <v>1386</v>
      </c>
      <c r="D2293">
        <v>1900</v>
      </c>
      <c r="E2293" s="958">
        <v>1</v>
      </c>
      <c r="F2293" t="s">
        <v>439</v>
      </c>
      <c r="G2293" s="958">
        <v>182</v>
      </c>
      <c r="H2293" t="s">
        <v>385</v>
      </c>
      <c r="I2293" s="938" t="s">
        <v>488</v>
      </c>
      <c r="J2293" s="938" t="s">
        <v>444</v>
      </c>
      <c r="K2293" s="938" t="s">
        <v>445</v>
      </c>
      <c r="L2293" s="938" t="s">
        <v>82</v>
      </c>
      <c r="M2293" s="963" t="s">
        <v>453</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HUM_ASR_FY_2022</v>
      </c>
      <c r="AB2293" s="958">
        <f t="shared" si="386"/>
        <v>45032</v>
      </c>
      <c r="AC2293" t="str">
        <f t="shared" si="387"/>
        <v>Unaudited</v>
      </c>
    </row>
    <row r="2294" spans="1:29" x14ac:dyDescent="0.25">
      <c r="A2294" t="s">
        <v>420</v>
      </c>
      <c r="B2294" t="s">
        <v>1385</v>
      </c>
      <c r="C2294" t="s">
        <v>1386</v>
      </c>
      <c r="D2294">
        <v>1900</v>
      </c>
      <c r="E2294" s="958">
        <v>1</v>
      </c>
      <c r="F2294" t="s">
        <v>439</v>
      </c>
      <c r="G2294" s="958">
        <v>182</v>
      </c>
      <c r="H2294" t="s">
        <v>385</v>
      </c>
      <c r="I2294" s="938" t="s">
        <v>488</v>
      </c>
      <c r="J2294" s="938" t="s">
        <v>444</v>
      </c>
      <c r="K2294" s="938" t="s">
        <v>446</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HUM_ASR_FY_2022</v>
      </c>
      <c r="AB2294" s="958">
        <f t="shared" si="386"/>
        <v>45032</v>
      </c>
      <c r="AC2294" t="str">
        <f t="shared" si="387"/>
        <v>Unaudited</v>
      </c>
    </row>
    <row r="2295" spans="1:29" x14ac:dyDescent="0.25">
      <c r="A2295" t="s">
        <v>420</v>
      </c>
      <c r="B2295" t="s">
        <v>1385</v>
      </c>
      <c r="C2295" t="s">
        <v>1386</v>
      </c>
      <c r="D2295">
        <v>1900</v>
      </c>
      <c r="E2295" s="958">
        <v>1</v>
      </c>
      <c r="F2295" t="s">
        <v>439</v>
      </c>
      <c r="G2295" s="958">
        <v>182</v>
      </c>
      <c r="H2295" t="s">
        <v>385</v>
      </c>
      <c r="I2295" s="963" t="s">
        <v>488</v>
      </c>
      <c r="J2295" s="963" t="s">
        <v>444</v>
      </c>
      <c r="K2295" s="963" t="s">
        <v>446</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HUM_ASR_FY_2022</v>
      </c>
      <c r="AB2295" s="958">
        <f t="shared" si="386"/>
        <v>45032</v>
      </c>
      <c r="AC2295" t="str">
        <f t="shared" si="387"/>
        <v>Unaudited</v>
      </c>
    </row>
    <row r="2296" spans="1:29" x14ac:dyDescent="0.25">
      <c r="A2296" t="s">
        <v>420</v>
      </c>
      <c r="B2296" t="s">
        <v>1385</v>
      </c>
      <c r="C2296" t="s">
        <v>1386</v>
      </c>
      <c r="D2296">
        <v>1900</v>
      </c>
      <c r="E2296" s="958">
        <v>1</v>
      </c>
      <c r="F2296" t="s">
        <v>439</v>
      </c>
      <c r="G2296" s="958">
        <v>182</v>
      </c>
      <c r="H2296" t="s">
        <v>385</v>
      </c>
      <c r="I2296" s="938" t="s">
        <v>488</v>
      </c>
      <c r="J2296" s="938" t="s">
        <v>444</v>
      </c>
      <c r="K2296" s="938" t="s">
        <v>446</v>
      </c>
      <c r="L2296" s="938">
        <v>6.3</v>
      </c>
      <c r="M2296" s="963" t="s">
        <v>184</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HUM_ASR_FY_2022</v>
      </c>
      <c r="AB2296" s="958">
        <f t="shared" si="386"/>
        <v>45032</v>
      </c>
      <c r="AC2296" t="str">
        <f t="shared" si="387"/>
        <v>Unaudited</v>
      </c>
    </row>
    <row r="2297" spans="1:29" x14ac:dyDescent="0.25">
      <c r="A2297" t="s">
        <v>420</v>
      </c>
      <c r="B2297" t="s">
        <v>1385</v>
      </c>
      <c r="C2297" t="s">
        <v>1386</v>
      </c>
      <c r="D2297">
        <v>1900</v>
      </c>
      <c r="E2297" s="958">
        <v>1</v>
      </c>
      <c r="F2297" t="s">
        <v>439</v>
      </c>
      <c r="G2297" s="958">
        <v>182</v>
      </c>
      <c r="H2297" t="s">
        <v>385</v>
      </c>
      <c r="I2297" s="938" t="s">
        <v>488</v>
      </c>
      <c r="J2297" s="938" t="s">
        <v>444</v>
      </c>
      <c r="K2297" s="938" t="s">
        <v>446</v>
      </c>
      <c r="L2297" s="938" t="s">
        <v>87</v>
      </c>
      <c r="M2297" s="963" t="s">
        <v>454</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HUM_ASR_FY_2022</v>
      </c>
      <c r="AB2297" s="958">
        <f t="shared" si="386"/>
        <v>45032</v>
      </c>
      <c r="AC2297" t="str">
        <f t="shared" si="387"/>
        <v>Unaudited</v>
      </c>
    </row>
    <row r="2298" spans="1:29" x14ac:dyDescent="0.25">
      <c r="A2298" t="s">
        <v>420</v>
      </c>
      <c r="B2298" t="s">
        <v>1385</v>
      </c>
      <c r="C2298" t="s">
        <v>1386</v>
      </c>
      <c r="D2298">
        <v>1900</v>
      </c>
      <c r="E2298" s="958">
        <v>1</v>
      </c>
      <c r="F2298" t="s">
        <v>439</v>
      </c>
      <c r="G2298" s="958">
        <v>182</v>
      </c>
      <c r="H2298" t="s">
        <v>385</v>
      </c>
      <c r="I2298" s="938" t="s">
        <v>488</v>
      </c>
      <c r="J2298" s="938" t="s">
        <v>444</v>
      </c>
      <c r="K2298" s="938" t="s">
        <v>447</v>
      </c>
      <c r="L2298" s="938">
        <v>7.1</v>
      </c>
      <c r="M2298" s="963" t="s">
        <v>20</v>
      </c>
      <c r="N2298" s="679">
        <f t="shared" ca="1" si="395"/>
        <v>339765.93999999994</v>
      </c>
      <c r="O2298" s="679">
        <f t="shared" ca="1" si="394"/>
        <v>106354.88</v>
      </c>
      <c r="P2298" s="679">
        <f t="shared" ca="1" si="394"/>
        <v>19687.190000000002</v>
      </c>
      <c r="Q2298" s="679">
        <f t="shared" ca="1" si="394"/>
        <v>55737.18</v>
      </c>
      <c r="R2298" s="679">
        <f t="shared" ca="1" si="394"/>
        <v>49797</v>
      </c>
      <c r="S2298" s="679">
        <f t="shared" ca="1" si="394"/>
        <v>18361.919999999998</v>
      </c>
      <c r="T2298" s="679">
        <f t="shared" ca="1" si="394"/>
        <v>1086</v>
      </c>
      <c r="U2298" s="679">
        <f t="shared" ca="1" si="394"/>
        <v>96.09</v>
      </c>
      <c r="V2298" s="679">
        <f t="shared" ca="1" si="394"/>
        <v>1766</v>
      </c>
      <c r="W2298" s="679">
        <f t="shared" ca="1" si="389"/>
        <v>0</v>
      </c>
      <c r="X2298" s="679">
        <f t="shared" ca="1" si="394"/>
        <v>60820.879999999983</v>
      </c>
      <c r="Y2298" s="679">
        <f t="shared" ca="1" si="394"/>
        <v>26058.799999999999</v>
      </c>
      <c r="Z2298" s="679">
        <f t="shared" ca="1" si="394"/>
        <v>0</v>
      </c>
      <c r="AA2298" t="str">
        <f t="shared" si="385"/>
        <v>HUM_ASR_FY_2022</v>
      </c>
      <c r="AB2298" s="958">
        <f t="shared" si="386"/>
        <v>45032</v>
      </c>
      <c r="AC2298" t="str">
        <f t="shared" si="387"/>
        <v>Unaudited</v>
      </c>
    </row>
    <row r="2299" spans="1:29" x14ac:dyDescent="0.25">
      <c r="A2299" t="s">
        <v>420</v>
      </c>
      <c r="B2299" t="s">
        <v>1385</v>
      </c>
      <c r="C2299" t="s">
        <v>1386</v>
      </c>
      <c r="D2299">
        <v>1900</v>
      </c>
      <c r="E2299" s="958">
        <v>1</v>
      </c>
      <c r="F2299" t="s">
        <v>439</v>
      </c>
      <c r="G2299" s="958">
        <v>182</v>
      </c>
      <c r="H2299" t="s">
        <v>385</v>
      </c>
      <c r="I2299" s="938" t="s">
        <v>488</v>
      </c>
      <c r="J2299" s="938" t="s">
        <v>444</v>
      </c>
      <c r="K2299" s="938" t="s">
        <v>447</v>
      </c>
      <c r="L2299" s="946">
        <v>7.2</v>
      </c>
      <c r="M2299" s="961" t="s">
        <v>21</v>
      </c>
      <c r="N2299" s="679">
        <f t="shared" ca="1" si="395"/>
        <v>1611894.2699999998</v>
      </c>
      <c r="O2299" s="679">
        <f t="shared" ca="1" si="394"/>
        <v>1340380.1299999999</v>
      </c>
      <c r="P2299" s="679">
        <f t="shared" ca="1" si="394"/>
        <v>58031.54</v>
      </c>
      <c r="Q2299" s="679">
        <f t="shared" ca="1" si="394"/>
        <v>91991.25</v>
      </c>
      <c r="R2299" s="679">
        <f t="shared" ca="1" si="394"/>
        <v>36242.980000000003</v>
      </c>
      <c r="S2299" s="679">
        <f t="shared" ca="1" si="394"/>
        <v>39639.58</v>
      </c>
      <c r="T2299" s="679">
        <f t="shared" ca="1" si="394"/>
        <v>8862.61</v>
      </c>
      <c r="U2299" s="679">
        <f t="shared" ca="1" si="394"/>
        <v>578.67999999999995</v>
      </c>
      <c r="V2299" s="679">
        <f t="shared" ca="1" si="394"/>
        <v>3371.4399999999991</v>
      </c>
      <c r="W2299" s="679">
        <f t="shared" ca="1" si="389"/>
        <v>144.67000000000002</v>
      </c>
      <c r="X2299" s="679">
        <f t="shared" ca="1" si="394"/>
        <v>28053.4</v>
      </c>
      <c r="Y2299" s="679">
        <f t="shared" ca="1" si="394"/>
        <v>4597.99</v>
      </c>
      <c r="Z2299" s="679">
        <f t="shared" ca="1" si="394"/>
        <v>0</v>
      </c>
      <c r="AA2299" t="str">
        <f t="shared" si="385"/>
        <v>HUM_ASR_FY_2022</v>
      </c>
      <c r="AB2299" s="958">
        <f t="shared" si="386"/>
        <v>45032</v>
      </c>
      <c r="AC2299" t="str">
        <f t="shared" si="387"/>
        <v>Unaudited</v>
      </c>
    </row>
    <row r="2300" spans="1:29" x14ac:dyDescent="0.25">
      <c r="A2300" t="s">
        <v>420</v>
      </c>
      <c r="B2300" t="s">
        <v>1385</v>
      </c>
      <c r="C2300" t="s">
        <v>1386</v>
      </c>
      <c r="D2300">
        <v>1900</v>
      </c>
      <c r="E2300" s="958">
        <v>1</v>
      </c>
      <c r="F2300" t="s">
        <v>439</v>
      </c>
      <c r="G2300" s="958">
        <v>182</v>
      </c>
      <c r="H2300" t="s">
        <v>385</v>
      </c>
      <c r="I2300" s="963" t="s">
        <v>488</v>
      </c>
      <c r="J2300" s="963" t="s">
        <v>444</v>
      </c>
      <c r="K2300" s="963" t="s">
        <v>447</v>
      </c>
      <c r="L2300" s="938">
        <v>7.3</v>
      </c>
      <c r="M2300" s="963" t="s">
        <v>155</v>
      </c>
      <c r="N2300" s="679">
        <f t="shared" ca="1" si="395"/>
        <v>3855.0966388010665</v>
      </c>
      <c r="O2300" s="679">
        <f t="shared" ca="1" si="394"/>
        <v>1206.7376159249243</v>
      </c>
      <c r="P2300" s="679">
        <f t="shared" ca="1" si="394"/>
        <v>223.37736383004719</v>
      </c>
      <c r="Q2300" s="679">
        <f t="shared" ca="1" si="394"/>
        <v>632.41246392810899</v>
      </c>
      <c r="R2300" s="679">
        <f t="shared" ca="1" si="394"/>
        <v>565.01321857740277</v>
      </c>
      <c r="S2300" s="679">
        <f t="shared" ca="1" si="394"/>
        <v>208.34041244373722</v>
      </c>
      <c r="T2300" s="679">
        <f t="shared" ca="1" si="394"/>
        <v>12.32211489397071</v>
      </c>
      <c r="U2300" s="679">
        <f t="shared" ca="1" si="394"/>
        <v>1.0902688951764692</v>
      </c>
      <c r="V2300" s="679">
        <f t="shared" ca="1" si="394"/>
        <v>20.037619615793989</v>
      </c>
      <c r="W2300" s="679">
        <f t="shared" ca="1" si="389"/>
        <v>0</v>
      </c>
      <c r="X2300" s="679">
        <f t="shared" ca="1" si="394"/>
        <v>690.09380415506905</v>
      </c>
      <c r="Y2300" s="679">
        <f t="shared" ca="1" si="394"/>
        <v>295.67175653683603</v>
      </c>
      <c r="Z2300" s="679">
        <f t="shared" ca="1" si="394"/>
        <v>0</v>
      </c>
      <c r="AA2300" t="str">
        <f t="shared" si="385"/>
        <v>HUM_ASR_FY_2022</v>
      </c>
      <c r="AB2300" s="958">
        <f t="shared" si="386"/>
        <v>45032</v>
      </c>
      <c r="AC2300" t="str">
        <f t="shared" si="387"/>
        <v>Unaudited</v>
      </c>
    </row>
    <row r="2301" spans="1:29" x14ac:dyDescent="0.25">
      <c r="A2301" t="s">
        <v>420</v>
      </c>
      <c r="B2301" t="s">
        <v>1385</v>
      </c>
      <c r="C2301" t="s">
        <v>1386</v>
      </c>
      <c r="D2301">
        <v>1900</v>
      </c>
      <c r="E2301" s="958">
        <v>1</v>
      </c>
      <c r="F2301" t="s">
        <v>439</v>
      </c>
      <c r="G2301" s="958">
        <v>182</v>
      </c>
      <c r="H2301" t="s">
        <v>385</v>
      </c>
      <c r="I2301" s="938" t="s">
        <v>488</v>
      </c>
      <c r="J2301" s="938" t="s">
        <v>444</v>
      </c>
      <c r="K2301" s="938" t="s">
        <v>447</v>
      </c>
      <c r="L2301" s="938" t="s">
        <v>91</v>
      </c>
      <c r="M2301" s="963" t="s">
        <v>455</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HUM_ASR_FY_2022</v>
      </c>
      <c r="AB2301" s="958">
        <f t="shared" si="386"/>
        <v>45032</v>
      </c>
      <c r="AC2301" t="str">
        <f t="shared" si="387"/>
        <v>Unaudited</v>
      </c>
    </row>
    <row r="2302" spans="1:29" x14ac:dyDescent="0.25">
      <c r="A2302" t="s">
        <v>420</v>
      </c>
      <c r="B2302" t="s">
        <v>1385</v>
      </c>
      <c r="C2302" t="s">
        <v>1386</v>
      </c>
      <c r="D2302">
        <v>1900</v>
      </c>
      <c r="E2302" s="958">
        <v>1</v>
      </c>
      <c r="F2302" t="s">
        <v>439</v>
      </c>
      <c r="G2302" s="958">
        <v>182</v>
      </c>
      <c r="H2302" t="s">
        <v>385</v>
      </c>
      <c r="I2302" s="938" t="s">
        <v>488</v>
      </c>
      <c r="J2302" s="938" t="s">
        <v>444</v>
      </c>
      <c r="K2302" s="938" t="s">
        <v>448</v>
      </c>
      <c r="L2302" s="938">
        <v>8.1</v>
      </c>
      <c r="M2302" s="963" t="s">
        <v>22</v>
      </c>
      <c r="N2302" s="679">
        <f t="shared" ca="1" si="395"/>
        <v>14753786.690000001</v>
      </c>
      <c r="O2302" s="679">
        <f t="shared" ca="1" si="394"/>
        <v>5130327.9300000016</v>
      </c>
      <c r="P2302" s="679">
        <f t="shared" ca="1" si="394"/>
        <v>1488060.56</v>
      </c>
      <c r="Q2302" s="679">
        <f t="shared" ca="1" si="394"/>
        <v>3317951.95</v>
      </c>
      <c r="R2302" s="679">
        <f t="shared" ca="1" si="394"/>
        <v>3226376.19</v>
      </c>
      <c r="S2302" s="679">
        <f t="shared" ca="1" si="394"/>
        <v>10564.710000000001</v>
      </c>
      <c r="T2302" s="679">
        <f t="shared" ca="1" si="394"/>
        <v>66856.02</v>
      </c>
      <c r="U2302" s="679">
        <f t="shared" ca="1" si="394"/>
        <v>6.94</v>
      </c>
      <c r="V2302" s="679">
        <f t="shared" ca="1" si="394"/>
        <v>862422.9</v>
      </c>
      <c r="W2302" s="679">
        <f t="shared" ca="1" si="389"/>
        <v>0</v>
      </c>
      <c r="X2302" s="679">
        <f t="shared" ca="1" si="394"/>
        <v>4547.0999999999995</v>
      </c>
      <c r="Y2302" s="679">
        <f t="shared" ca="1" si="394"/>
        <v>646672.3899999999</v>
      </c>
      <c r="Z2302" s="679">
        <f t="shared" ca="1" si="394"/>
        <v>0</v>
      </c>
      <c r="AA2302" t="str">
        <f t="shared" si="385"/>
        <v>HUM_ASR_FY_2022</v>
      </c>
      <c r="AB2302" s="958">
        <f t="shared" si="386"/>
        <v>45032</v>
      </c>
      <c r="AC2302" t="str">
        <f t="shared" si="387"/>
        <v>Unaudited</v>
      </c>
    </row>
    <row r="2303" spans="1:29" x14ac:dyDescent="0.25">
      <c r="A2303" t="s">
        <v>420</v>
      </c>
      <c r="B2303" t="s">
        <v>1385</v>
      </c>
      <c r="C2303" t="s">
        <v>1386</v>
      </c>
      <c r="D2303">
        <v>1900</v>
      </c>
      <c r="E2303" s="958">
        <v>1</v>
      </c>
      <c r="F2303" t="s">
        <v>439</v>
      </c>
      <c r="G2303" s="958">
        <v>182</v>
      </c>
      <c r="H2303" t="s">
        <v>385</v>
      </c>
      <c r="I2303" s="938" t="s">
        <v>488</v>
      </c>
      <c r="J2303" s="938" t="s">
        <v>444</v>
      </c>
      <c r="K2303" s="938" t="s">
        <v>448</v>
      </c>
      <c r="L2303" s="938" t="s">
        <v>112</v>
      </c>
      <c r="M2303" s="963" t="s">
        <v>443</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HUM_ASR_FY_2022</v>
      </c>
      <c r="AB2303" s="958">
        <f t="shared" si="386"/>
        <v>45032</v>
      </c>
      <c r="AC2303" t="str">
        <f t="shared" si="387"/>
        <v>Unaudited</v>
      </c>
    </row>
    <row r="2304" spans="1:29" x14ac:dyDescent="0.25">
      <c r="A2304" t="s">
        <v>420</v>
      </c>
      <c r="B2304" t="s">
        <v>1385</v>
      </c>
      <c r="C2304" t="s">
        <v>1386</v>
      </c>
      <c r="D2304">
        <v>1900</v>
      </c>
      <c r="E2304" s="958">
        <v>1</v>
      </c>
      <c r="F2304" t="s">
        <v>439</v>
      </c>
      <c r="G2304" s="958">
        <v>182</v>
      </c>
      <c r="H2304" t="s">
        <v>385</v>
      </c>
      <c r="I2304" s="938" t="s">
        <v>488</v>
      </c>
      <c r="J2304" s="938" t="s">
        <v>444</v>
      </c>
      <c r="K2304" s="938" t="s">
        <v>448</v>
      </c>
      <c r="L2304" s="938" t="s">
        <v>114</v>
      </c>
      <c r="M2304" s="963" t="s">
        <v>157</v>
      </c>
      <c r="N2304" s="679">
        <f t="shared" ca="1" si="395"/>
        <v>8.5399290940110415</v>
      </c>
      <c r="O2304" s="679">
        <f t="shared" ca="1" si="394"/>
        <v>2.9695858881381492</v>
      </c>
      <c r="P2304" s="679">
        <f t="shared" ca="1" si="394"/>
        <v>0.86133356385094673</v>
      </c>
      <c r="Q2304" s="679">
        <f t="shared" ca="1" si="394"/>
        <v>1.9205289452599283</v>
      </c>
      <c r="R2304" s="679">
        <f t="shared" ca="1" si="394"/>
        <v>1.8675221807212865</v>
      </c>
      <c r="S2304" s="679">
        <f t="shared" ca="1" si="394"/>
        <v>6.1151673258188731E-3</v>
      </c>
      <c r="T2304" s="679">
        <f t="shared" ca="1" si="394"/>
        <v>3.869824624038834E-2</v>
      </c>
      <c r="U2304" s="679">
        <f t="shared" ca="1" si="394"/>
        <v>4.0170777277542856E-6</v>
      </c>
      <c r="V2304" s="679">
        <f t="shared" ca="1" si="394"/>
        <v>0.49919593998490802</v>
      </c>
      <c r="W2304" s="679">
        <f t="shared" ca="1" si="389"/>
        <v>0</v>
      </c>
      <c r="X2304" s="679">
        <f t="shared" ca="1" si="394"/>
        <v>2.6319962731803327E-3</v>
      </c>
      <c r="Y2304" s="679">
        <f t="shared" ca="1" si="394"/>
        <v>0.37431314913870795</v>
      </c>
      <c r="Z2304" s="679">
        <f t="shared" ca="1" si="394"/>
        <v>0</v>
      </c>
      <c r="AA2304" t="str">
        <f t="shared" si="385"/>
        <v>HUM_ASR_FY_2022</v>
      </c>
      <c r="AB2304" s="958">
        <f t="shared" si="386"/>
        <v>45032</v>
      </c>
      <c r="AC2304" t="str">
        <f t="shared" si="387"/>
        <v>Unaudited</v>
      </c>
    </row>
    <row r="2305" spans="1:29" x14ac:dyDescent="0.25">
      <c r="A2305" t="s">
        <v>420</v>
      </c>
      <c r="B2305" t="s">
        <v>1385</v>
      </c>
      <c r="C2305" t="s">
        <v>1386</v>
      </c>
      <c r="D2305">
        <v>1900</v>
      </c>
      <c r="E2305" s="958">
        <v>1</v>
      </c>
      <c r="F2305" t="s">
        <v>439</v>
      </c>
      <c r="G2305" s="958">
        <v>182</v>
      </c>
      <c r="H2305" t="s">
        <v>385</v>
      </c>
      <c r="I2305" s="938" t="s">
        <v>488</v>
      </c>
      <c r="J2305" s="938" t="s">
        <v>444</v>
      </c>
      <c r="K2305" s="938" t="s">
        <v>448</v>
      </c>
      <c r="L2305" s="938" t="s">
        <v>115</v>
      </c>
      <c r="M2305" s="963" t="s">
        <v>113</v>
      </c>
      <c r="N2305" s="679">
        <f t="shared" ca="1" si="395"/>
        <v>-94241.300000000017</v>
      </c>
      <c r="O2305" s="679">
        <f t="shared" ca="1" si="394"/>
        <v>-32770.486906741986</v>
      </c>
      <c r="P2305" s="679">
        <f t="shared" ca="1" si="394"/>
        <v>-9505.1368573858654</v>
      </c>
      <c r="Q2305" s="679">
        <f t="shared" ca="1" si="394"/>
        <v>-21193.752605727492</v>
      </c>
      <c r="R2305" s="679">
        <f t="shared" ca="1" si="394"/>
        <v>-20608.803205805805</v>
      </c>
      <c r="S2305" s="679">
        <f t="shared" ca="1" si="394"/>
        <v>-67.483150288314235</v>
      </c>
      <c r="T2305" s="679">
        <f t="shared" ca="1" si="394"/>
        <v>-427.04956835905023</v>
      </c>
      <c r="U2305" s="679">
        <f t="shared" ca="1" si="394"/>
        <v>-4.4329949710015776E-2</v>
      </c>
      <c r="V2305" s="679">
        <f t="shared" ca="1" si="394"/>
        <v>-5508.8132256146919</v>
      </c>
      <c r="W2305" s="679">
        <f t="shared" ca="1" si="389"/>
        <v>0</v>
      </c>
      <c r="X2305" s="679">
        <f t="shared" ca="1" si="394"/>
        <v>-29.045059701212203</v>
      </c>
      <c r="Y2305" s="679">
        <f t="shared" ca="1" si="394"/>
        <v>-4130.6850904258936</v>
      </c>
      <c r="Z2305" s="679">
        <f t="shared" ca="1" si="394"/>
        <v>0</v>
      </c>
      <c r="AA2305" t="str">
        <f t="shared" si="385"/>
        <v>HUM_ASR_FY_2022</v>
      </c>
      <c r="AB2305" s="958">
        <f t="shared" si="386"/>
        <v>45032</v>
      </c>
      <c r="AC2305" t="str">
        <f t="shared" si="387"/>
        <v>Unaudited</v>
      </c>
    </row>
    <row r="2306" spans="1:29" x14ac:dyDescent="0.25">
      <c r="A2306" t="s">
        <v>420</v>
      </c>
      <c r="B2306" t="s">
        <v>1385</v>
      </c>
      <c r="C2306" t="s">
        <v>1386</v>
      </c>
      <c r="D2306">
        <v>1900</v>
      </c>
      <c r="E2306" s="958">
        <v>1</v>
      </c>
      <c r="F2306" t="s">
        <v>439</v>
      </c>
      <c r="G2306" s="958">
        <v>182</v>
      </c>
      <c r="H2306" t="s">
        <v>385</v>
      </c>
      <c r="I2306" s="938" t="s">
        <v>488</v>
      </c>
      <c r="J2306" s="938" t="s">
        <v>444</v>
      </c>
      <c r="K2306" s="938" t="s">
        <v>448</v>
      </c>
      <c r="L2306" s="938" t="s">
        <v>116</v>
      </c>
      <c r="M2306" s="963" t="s">
        <v>158</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HUM_ASR_FY_2022</v>
      </c>
      <c r="AB2306" s="958">
        <f t="shared" ref="AB2306:AB2369" si="397">file_date</f>
        <v>45032</v>
      </c>
      <c r="AC2306" t="str">
        <f t="shared" ref="AC2306:AC2369" si="398">status</f>
        <v>Unaudited</v>
      </c>
    </row>
    <row r="2307" spans="1:29" x14ac:dyDescent="0.25">
      <c r="A2307" t="s">
        <v>420</v>
      </c>
      <c r="B2307" t="s">
        <v>1385</v>
      </c>
      <c r="C2307" t="s">
        <v>1386</v>
      </c>
      <c r="D2307">
        <v>1900</v>
      </c>
      <c r="E2307" s="958">
        <v>1</v>
      </c>
      <c r="F2307" t="s">
        <v>439</v>
      </c>
      <c r="G2307" s="958">
        <v>182</v>
      </c>
      <c r="H2307" t="s">
        <v>385</v>
      </c>
      <c r="I2307" s="938" t="s">
        <v>488</v>
      </c>
      <c r="J2307" s="938" t="s">
        <v>444</v>
      </c>
      <c r="K2307" s="938" t="s">
        <v>448</v>
      </c>
      <c r="L2307" s="946" t="s">
        <v>159</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HUM_ASR_FY_2022</v>
      </c>
      <c r="AB2307" s="958">
        <f t="shared" si="397"/>
        <v>45032</v>
      </c>
      <c r="AC2307" t="str">
        <f t="shared" si="398"/>
        <v>Unaudited</v>
      </c>
    </row>
    <row r="2308" spans="1:29" x14ac:dyDescent="0.25">
      <c r="A2308" t="s">
        <v>420</v>
      </c>
      <c r="B2308" t="s">
        <v>1385</v>
      </c>
      <c r="C2308" t="s">
        <v>1386</v>
      </c>
      <c r="D2308">
        <v>1900</v>
      </c>
      <c r="E2308" s="958">
        <v>1</v>
      </c>
      <c r="F2308" t="s">
        <v>439</v>
      </c>
      <c r="G2308" s="958">
        <v>182</v>
      </c>
      <c r="H2308" t="s">
        <v>385</v>
      </c>
      <c r="I2308" s="963" t="s">
        <v>488</v>
      </c>
      <c r="J2308" s="963" t="s">
        <v>444</v>
      </c>
      <c r="K2308" s="963" t="s">
        <v>448</v>
      </c>
      <c r="L2308" s="938" t="s">
        <v>442</v>
      </c>
      <c r="M2308" s="963" t="s">
        <v>456</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HUM_ASR_FY_2022</v>
      </c>
      <c r="AB2308" s="958">
        <f t="shared" si="397"/>
        <v>45032</v>
      </c>
      <c r="AC2308" t="str">
        <f t="shared" si="398"/>
        <v>Unaudited</v>
      </c>
    </row>
    <row r="2309" spans="1:29" ht="30" x14ac:dyDescent="0.25">
      <c r="A2309" t="s">
        <v>420</v>
      </c>
      <c r="B2309" t="s">
        <v>1385</v>
      </c>
      <c r="C2309" t="s">
        <v>1386</v>
      </c>
      <c r="D2309">
        <v>1900</v>
      </c>
      <c r="E2309" s="958">
        <v>1</v>
      </c>
      <c r="F2309" t="s">
        <v>439</v>
      </c>
      <c r="G2309" s="958">
        <v>182</v>
      </c>
      <c r="H2309" t="s">
        <v>385</v>
      </c>
      <c r="I2309" s="938" t="s">
        <v>488</v>
      </c>
      <c r="J2309" s="938" t="s">
        <v>444</v>
      </c>
      <c r="K2309" s="938" t="s">
        <v>449</v>
      </c>
      <c r="L2309" s="938">
        <v>9.1</v>
      </c>
      <c r="M2309" s="963" t="s">
        <v>185</v>
      </c>
      <c r="N2309" s="679">
        <f t="shared" ca="1" si="395"/>
        <v>435280.8000000015</v>
      </c>
      <c r="O2309" s="679">
        <f t="shared" ca="1" si="394"/>
        <v>87462.98000000001</v>
      </c>
      <c r="P2309" s="679">
        <f t="shared" ca="1" si="394"/>
        <v>48.57</v>
      </c>
      <c r="Q2309" s="679">
        <f t="shared" ca="1" si="394"/>
        <v>117099.38000000006</v>
      </c>
      <c r="R2309" s="679">
        <f t="shared" ca="1" si="394"/>
        <v>8965.5400000000009</v>
      </c>
      <c r="S2309" s="679">
        <f t="shared" ca="1" si="394"/>
        <v>917.55000000000007</v>
      </c>
      <c r="T2309" s="679">
        <f t="shared" ca="1" si="394"/>
        <v>1008.25</v>
      </c>
      <c r="U2309" s="679">
        <f t="shared" ca="1" si="394"/>
        <v>0</v>
      </c>
      <c r="V2309" s="679">
        <f t="shared" ca="1" si="394"/>
        <v>86.92</v>
      </c>
      <c r="W2309" s="679">
        <f t="shared" ca="1" si="389"/>
        <v>219691.61000000141</v>
      </c>
      <c r="X2309" s="679">
        <f t="shared" ca="1" si="394"/>
        <v>0</v>
      </c>
      <c r="Y2309" s="679">
        <f t="shared" ca="1" si="394"/>
        <v>0</v>
      </c>
      <c r="Z2309" s="679">
        <f t="shared" ca="1" si="394"/>
        <v>0</v>
      </c>
      <c r="AA2309" t="str">
        <f t="shared" si="396"/>
        <v>HUM_ASR_FY_2022</v>
      </c>
      <c r="AB2309" s="958">
        <f t="shared" si="397"/>
        <v>45032</v>
      </c>
      <c r="AC2309" t="str">
        <f t="shared" si="398"/>
        <v>Unaudited</v>
      </c>
    </row>
    <row r="2310" spans="1:29" x14ac:dyDescent="0.25">
      <c r="A2310" t="s">
        <v>420</v>
      </c>
      <c r="B2310" t="s">
        <v>1385</v>
      </c>
      <c r="C2310" t="s">
        <v>1386</v>
      </c>
      <c r="D2310">
        <v>1900</v>
      </c>
      <c r="E2310" s="958">
        <v>1</v>
      </c>
      <c r="F2310" t="s">
        <v>439</v>
      </c>
      <c r="G2310" s="958">
        <v>182</v>
      </c>
      <c r="H2310" t="s">
        <v>385</v>
      </c>
      <c r="I2310" s="938" t="s">
        <v>488</v>
      </c>
      <c r="J2310" s="938" t="s">
        <v>444</v>
      </c>
      <c r="K2310" s="938" t="s">
        <v>449</v>
      </c>
      <c r="L2310" s="938" t="s">
        <v>106</v>
      </c>
      <c r="M2310" s="963" t="s">
        <v>186</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HUM_ASR_FY_2022</v>
      </c>
      <c r="AB2310" s="958">
        <f t="shared" si="397"/>
        <v>45032</v>
      </c>
      <c r="AC2310" t="str">
        <f t="shared" si="398"/>
        <v>Unaudited</v>
      </c>
    </row>
    <row r="2311" spans="1:29" x14ac:dyDescent="0.25">
      <c r="A2311" t="s">
        <v>420</v>
      </c>
      <c r="B2311" t="s">
        <v>1385</v>
      </c>
      <c r="C2311" t="s">
        <v>1386</v>
      </c>
      <c r="D2311">
        <v>1900</v>
      </c>
      <c r="E2311" s="958">
        <v>1</v>
      </c>
      <c r="F2311" t="s">
        <v>439</v>
      </c>
      <c r="G2311" s="958">
        <v>182</v>
      </c>
      <c r="H2311" t="s">
        <v>385</v>
      </c>
      <c r="I2311" s="938" t="s">
        <v>488</v>
      </c>
      <c r="J2311" s="938" t="s">
        <v>444</v>
      </c>
      <c r="K2311" s="938" t="s">
        <v>449</v>
      </c>
      <c r="L2311" s="938" t="s">
        <v>1321</v>
      </c>
      <c r="M2311" s="963" t="s">
        <v>1322</v>
      </c>
      <c r="N2311" s="679">
        <f t="shared" ca="1" si="395"/>
        <v>356827.44999999995</v>
      </c>
      <c r="O2311" s="679">
        <f t="shared" ca="1" si="394"/>
        <v>2434.9499999999998</v>
      </c>
      <c r="P2311" s="679">
        <f t="shared" ca="1" si="394"/>
        <v>0</v>
      </c>
      <c r="Q2311" s="679">
        <f t="shared" ca="1" si="394"/>
        <v>58297.7</v>
      </c>
      <c r="R2311" s="679">
        <f t="shared" ca="1" si="394"/>
        <v>28667.780000000002</v>
      </c>
      <c r="S2311" s="679">
        <f t="shared" ca="1" si="394"/>
        <v>267427.01999999996</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HUM_ASR_FY_2022</v>
      </c>
      <c r="AB2311" s="958">
        <f t="shared" si="397"/>
        <v>45032</v>
      </c>
      <c r="AC2311" t="str">
        <f t="shared" si="398"/>
        <v>Unaudited</v>
      </c>
    </row>
    <row r="2312" spans="1:29" x14ac:dyDescent="0.25">
      <c r="A2312" t="s">
        <v>420</v>
      </c>
      <c r="B2312" t="s">
        <v>1385</v>
      </c>
      <c r="C2312" t="s">
        <v>1386</v>
      </c>
      <c r="D2312">
        <v>1900</v>
      </c>
      <c r="E2312" s="958">
        <v>1</v>
      </c>
      <c r="F2312" t="s">
        <v>439</v>
      </c>
      <c r="G2312" s="958">
        <v>182</v>
      </c>
      <c r="H2312" t="s">
        <v>385</v>
      </c>
      <c r="I2312" s="938" t="s">
        <v>488</v>
      </c>
      <c r="J2312" s="938" t="s">
        <v>444</v>
      </c>
      <c r="K2312" s="938" t="s">
        <v>449</v>
      </c>
      <c r="L2312" s="938" t="s">
        <v>107</v>
      </c>
      <c r="M2312" s="963" t="s">
        <v>187</v>
      </c>
      <c r="N2312" s="679">
        <f t="shared" ca="1" si="395"/>
        <v>556867.54999999912</v>
      </c>
      <c r="O2312" s="679">
        <f t="shared" ca="1" si="394"/>
        <v>242685.42999999924</v>
      </c>
      <c r="P2312" s="679">
        <f t="shared" ca="1" si="394"/>
        <v>20084.099999999995</v>
      </c>
      <c r="Q2312" s="679">
        <f t="shared" ca="1" si="394"/>
        <v>207856.30999999997</v>
      </c>
      <c r="R2312" s="679">
        <f t="shared" ca="1" si="394"/>
        <v>66962.89</v>
      </c>
      <c r="S2312" s="679">
        <f t="shared" ca="1" si="394"/>
        <v>4528.5300000000007</v>
      </c>
      <c r="T2312" s="679">
        <f t="shared" ca="1" si="394"/>
        <v>429.1</v>
      </c>
      <c r="U2312" s="679">
        <f t="shared" ca="1" si="394"/>
        <v>15.879999999999999</v>
      </c>
      <c r="V2312" s="679">
        <f t="shared" ca="1" si="394"/>
        <v>385.63</v>
      </c>
      <c r="W2312" s="679">
        <f t="shared" ca="1" si="389"/>
        <v>13919.679999999991</v>
      </c>
      <c r="X2312" s="679">
        <f t="shared" ca="1" si="394"/>
        <v>0</v>
      </c>
      <c r="Y2312" s="679">
        <f t="shared" ca="1" si="394"/>
        <v>0</v>
      </c>
      <c r="Z2312" s="679">
        <f t="shared" ca="1" si="394"/>
        <v>0</v>
      </c>
      <c r="AA2312" t="str">
        <f t="shared" si="396"/>
        <v>HUM_ASR_FY_2022</v>
      </c>
      <c r="AB2312" s="958">
        <f t="shared" si="397"/>
        <v>45032</v>
      </c>
      <c r="AC2312" t="str">
        <f t="shared" si="398"/>
        <v>Unaudited</v>
      </c>
    </row>
    <row r="2313" spans="1:29" x14ac:dyDescent="0.25">
      <c r="A2313" t="s">
        <v>420</v>
      </c>
      <c r="B2313" t="s">
        <v>1385</v>
      </c>
      <c r="C2313" t="s">
        <v>1386</v>
      </c>
      <c r="D2313">
        <v>1900</v>
      </c>
      <c r="E2313" s="958">
        <v>1</v>
      </c>
      <c r="F2313" t="s">
        <v>439</v>
      </c>
      <c r="G2313" s="958">
        <v>182</v>
      </c>
      <c r="H2313" t="s">
        <v>385</v>
      </c>
      <c r="I2313" s="938" t="s">
        <v>488</v>
      </c>
      <c r="J2313" s="938" t="s">
        <v>444</v>
      </c>
      <c r="K2313" s="938" t="s">
        <v>449</v>
      </c>
      <c r="L2313" s="938" t="s">
        <v>108</v>
      </c>
      <c r="M2313" s="963" t="s">
        <v>160</v>
      </c>
      <c r="N2313" s="679">
        <f t="shared" ca="1" si="395"/>
        <v>1806047.1599999981</v>
      </c>
      <c r="O2313" s="679">
        <f t="shared" ca="1" si="394"/>
        <v>1273471.6799999983</v>
      </c>
      <c r="P2313" s="679">
        <f t="shared" ca="1" si="394"/>
        <v>123326.40999999992</v>
      </c>
      <c r="Q2313" s="679">
        <f t="shared" ca="1" si="394"/>
        <v>243066.33999999973</v>
      </c>
      <c r="R2313" s="679">
        <f t="shared" ca="1" si="394"/>
        <v>96637.209999999905</v>
      </c>
      <c r="S2313" s="679">
        <f t="shared" ca="1" si="394"/>
        <v>454.7600000000001</v>
      </c>
      <c r="T2313" s="679">
        <f t="shared" ca="1" si="394"/>
        <v>16594.78</v>
      </c>
      <c r="U2313" s="679">
        <f t="shared" ca="1" si="394"/>
        <v>0</v>
      </c>
      <c r="V2313" s="679">
        <f t="shared" ca="1" si="394"/>
        <v>14969.369999999999</v>
      </c>
      <c r="W2313" s="679">
        <f t="shared" ca="1" si="389"/>
        <v>7420.9199999999992</v>
      </c>
      <c r="X2313" s="679">
        <f t="shared" ca="1" si="394"/>
        <v>2268.8200000000011</v>
      </c>
      <c r="Y2313" s="679">
        <f t="shared" ca="1" si="394"/>
        <v>27836.870000000003</v>
      </c>
      <c r="Z2313" s="679">
        <f t="shared" ca="1" si="394"/>
        <v>0</v>
      </c>
      <c r="AA2313" t="str">
        <f t="shared" si="396"/>
        <v>HUM_ASR_FY_2022</v>
      </c>
      <c r="AB2313" s="958">
        <f t="shared" si="397"/>
        <v>45032</v>
      </c>
      <c r="AC2313" t="str">
        <f t="shared" si="398"/>
        <v>Unaudited</v>
      </c>
    </row>
    <row r="2314" spans="1:29" x14ac:dyDescent="0.25">
      <c r="A2314" t="s">
        <v>420</v>
      </c>
      <c r="B2314" t="s">
        <v>1385</v>
      </c>
      <c r="C2314" t="s">
        <v>1386</v>
      </c>
      <c r="D2314">
        <v>1900</v>
      </c>
      <c r="E2314" s="958">
        <v>1</v>
      </c>
      <c r="F2314" t="s">
        <v>439</v>
      </c>
      <c r="G2314" s="958">
        <v>182</v>
      </c>
      <c r="H2314" t="s">
        <v>385</v>
      </c>
      <c r="I2314" s="938" t="s">
        <v>488</v>
      </c>
      <c r="J2314" s="938" t="s">
        <v>444</v>
      </c>
      <c r="K2314" s="938" t="s">
        <v>449</v>
      </c>
      <c r="L2314" s="938" t="s">
        <v>109</v>
      </c>
      <c r="M2314" s="963" t="s">
        <v>134</v>
      </c>
      <c r="N2314" s="679">
        <f t="shared" ca="1" si="395"/>
        <v>956123.03963229549</v>
      </c>
      <c r="O2314" s="679">
        <f t="shared" ca="1" si="394"/>
        <v>834698.2247414072</v>
      </c>
      <c r="P2314" s="679">
        <f t="shared" ca="1" si="394"/>
        <v>28169.892864914196</v>
      </c>
      <c r="Q2314" s="679">
        <f t="shared" ca="1" si="394"/>
        <v>43614.868251082262</v>
      </c>
      <c r="R2314" s="679">
        <f t="shared" ca="1" si="394"/>
        <v>14592.913220779225</v>
      </c>
      <c r="S2314" s="679">
        <f t="shared" ca="1" si="394"/>
        <v>14639.620138528138</v>
      </c>
      <c r="T2314" s="679">
        <f t="shared" ca="1" si="394"/>
        <v>6492.0118008658019</v>
      </c>
      <c r="U2314" s="679">
        <f t="shared" ca="1" si="394"/>
        <v>233.65260606060608</v>
      </c>
      <c r="V2314" s="679">
        <f t="shared" ca="1" si="394"/>
        <v>1505.2227878787878</v>
      </c>
      <c r="W2314" s="679">
        <f t="shared" ca="1" si="389"/>
        <v>88.266242424242407</v>
      </c>
      <c r="X2314" s="679">
        <f t="shared" ca="1" si="394"/>
        <v>10320.61878787879</v>
      </c>
      <c r="Y2314" s="679">
        <f t="shared" ca="1" si="394"/>
        <v>1767.7481904761903</v>
      </c>
      <c r="Z2314" s="679">
        <f t="shared" ca="1" si="394"/>
        <v>0</v>
      </c>
      <c r="AA2314" t="str">
        <f t="shared" si="396"/>
        <v>HUM_ASR_FY_2022</v>
      </c>
      <c r="AB2314" s="958">
        <f t="shared" si="397"/>
        <v>45032</v>
      </c>
      <c r="AC2314" t="str">
        <f t="shared" si="398"/>
        <v>Unaudited</v>
      </c>
    </row>
    <row r="2315" spans="1:29" x14ac:dyDescent="0.25">
      <c r="A2315" t="s">
        <v>420</v>
      </c>
      <c r="B2315" t="s">
        <v>1385</v>
      </c>
      <c r="C2315" t="s">
        <v>1386</v>
      </c>
      <c r="D2315">
        <v>1900</v>
      </c>
      <c r="E2315" s="958">
        <v>1</v>
      </c>
      <c r="F2315" t="s">
        <v>439</v>
      </c>
      <c r="G2315" s="958">
        <v>182</v>
      </c>
      <c r="H2315" t="s">
        <v>385</v>
      </c>
      <c r="I2315" s="938" t="s">
        <v>488</v>
      </c>
      <c r="J2315" s="938" t="s">
        <v>444</v>
      </c>
      <c r="K2315" s="938" t="s">
        <v>449</v>
      </c>
      <c r="L2315" s="946" t="s">
        <v>110</v>
      </c>
      <c r="M2315" s="961" t="s">
        <v>162</v>
      </c>
      <c r="N2315" s="679">
        <f t="shared" ca="1" si="395"/>
        <v>35900.998342010054</v>
      </c>
      <c r="O2315" s="679">
        <f t="shared" ca="1" si="394"/>
        <v>25314.347091731957</v>
      </c>
      <c r="P2315" s="679">
        <f t="shared" ca="1" si="394"/>
        <v>2451.5092069556231</v>
      </c>
      <c r="Q2315" s="679">
        <f t="shared" ca="1" si="394"/>
        <v>4831.7255842524364</v>
      </c>
      <c r="R2315" s="679">
        <f t="shared" ca="1" si="394"/>
        <v>1920.9754832683761</v>
      </c>
      <c r="S2315" s="679">
        <f t="shared" ca="1" si="394"/>
        <v>9.0398182105125748</v>
      </c>
      <c r="T2315" s="679">
        <f t="shared" ca="1" si="394"/>
        <v>329.87464694223286</v>
      </c>
      <c r="U2315" s="679">
        <f t="shared" ca="1" si="394"/>
        <v>0</v>
      </c>
      <c r="V2315" s="679">
        <f t="shared" ca="1" si="394"/>
        <v>297.5643933633138</v>
      </c>
      <c r="W2315" s="679">
        <f t="shared" ca="1" si="389"/>
        <v>147.51466213993524</v>
      </c>
      <c r="X2315" s="679">
        <f t="shared" ca="1" si="394"/>
        <v>45.100097529191537</v>
      </c>
      <c r="Y2315" s="679">
        <f t="shared" ca="1" si="394"/>
        <v>553.34735761648153</v>
      </c>
      <c r="Z2315" s="679">
        <f t="shared" ca="1" si="394"/>
        <v>0</v>
      </c>
      <c r="AA2315" t="str">
        <f t="shared" si="396"/>
        <v>HUM_ASR_FY_2022</v>
      </c>
      <c r="AB2315" s="958">
        <f t="shared" si="397"/>
        <v>45032</v>
      </c>
      <c r="AC2315" t="str">
        <f t="shared" si="398"/>
        <v>Unaudited</v>
      </c>
    </row>
    <row r="2316" spans="1:29" x14ac:dyDescent="0.25">
      <c r="A2316" t="s">
        <v>420</v>
      </c>
      <c r="B2316" t="s">
        <v>1385</v>
      </c>
      <c r="C2316" t="s">
        <v>1386</v>
      </c>
      <c r="D2316">
        <v>1900</v>
      </c>
      <c r="E2316" s="958">
        <v>1</v>
      </c>
      <c r="F2316" t="s">
        <v>439</v>
      </c>
      <c r="G2316" s="958">
        <v>182</v>
      </c>
      <c r="H2316" t="s">
        <v>385</v>
      </c>
      <c r="I2316" s="938" t="s">
        <v>488</v>
      </c>
      <c r="J2316" s="938" t="s">
        <v>444</v>
      </c>
      <c r="K2316" s="938" t="s">
        <v>449</v>
      </c>
      <c r="L2316" s="938" t="s">
        <v>111</v>
      </c>
      <c r="M2316" s="963" t="s">
        <v>463</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HUM_ASR_FY_2022</v>
      </c>
      <c r="AB2316" s="958">
        <f t="shared" si="397"/>
        <v>45032</v>
      </c>
      <c r="AC2316" t="str">
        <f t="shared" si="398"/>
        <v>Unaudited</v>
      </c>
    </row>
    <row r="2317" spans="1:29" x14ac:dyDescent="0.25">
      <c r="A2317" t="s">
        <v>420</v>
      </c>
      <c r="B2317" t="s">
        <v>1385</v>
      </c>
      <c r="C2317" t="s">
        <v>1386</v>
      </c>
      <c r="D2317">
        <v>1900</v>
      </c>
      <c r="E2317" s="958">
        <v>1</v>
      </c>
      <c r="F2317" t="s">
        <v>439</v>
      </c>
      <c r="G2317" s="958">
        <v>182</v>
      </c>
      <c r="H2317" t="s">
        <v>385</v>
      </c>
      <c r="I2317" s="938" t="s">
        <v>488</v>
      </c>
      <c r="J2317" s="938" t="s">
        <v>444</v>
      </c>
      <c r="K2317" s="938" t="s">
        <v>6</v>
      </c>
      <c r="L2317" s="938" t="s">
        <v>117</v>
      </c>
      <c r="M2317" s="963" t="s">
        <v>188</v>
      </c>
      <c r="N2317" s="679">
        <f t="shared" ca="1" si="395"/>
        <v>688884.24999999977</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305761.56999999977</v>
      </c>
      <c r="P2317" s="679">
        <f t="shared" ca="1" si="400"/>
        <v>42257.19000000001</v>
      </c>
      <c r="Q2317" s="679">
        <f t="shared" ca="1" si="400"/>
        <v>153260.05999999982</v>
      </c>
      <c r="R2317" s="679">
        <f t="shared" ca="1" si="400"/>
        <v>99174.299999999988</v>
      </c>
      <c r="S2317" s="679">
        <f t="shared" ca="1" si="400"/>
        <v>15117.419999999998</v>
      </c>
      <c r="T2317" s="679">
        <f t="shared" ca="1" si="400"/>
        <v>665.31000000000006</v>
      </c>
      <c r="U2317" s="679">
        <f t="shared" ca="1" si="400"/>
        <v>90</v>
      </c>
      <c r="V2317" s="679">
        <f t="shared" ca="1" si="400"/>
        <v>6579.48</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46227.80000000001</v>
      </c>
      <c r="Y2317" s="679">
        <f t="shared" ca="1" si="402"/>
        <v>19751.120000000003</v>
      </c>
      <c r="Z2317" s="679">
        <f t="shared" ca="1" si="402"/>
        <v>0</v>
      </c>
      <c r="AA2317" t="str">
        <f t="shared" si="396"/>
        <v>HUM_ASR_FY_2022</v>
      </c>
      <c r="AB2317" s="958">
        <f t="shared" si="397"/>
        <v>45032</v>
      </c>
      <c r="AC2317" t="str">
        <f t="shared" si="398"/>
        <v>Unaudited</v>
      </c>
    </row>
    <row r="2318" spans="1:29" x14ac:dyDescent="0.25">
      <c r="A2318" t="s">
        <v>420</v>
      </c>
      <c r="B2318" t="s">
        <v>1385</v>
      </c>
      <c r="C2318" t="s">
        <v>1386</v>
      </c>
      <c r="D2318">
        <v>1900</v>
      </c>
      <c r="E2318" s="958">
        <v>1</v>
      </c>
      <c r="F2318" t="s">
        <v>439</v>
      </c>
      <c r="G2318" s="958">
        <v>182</v>
      </c>
      <c r="H2318" t="s">
        <v>385</v>
      </c>
      <c r="I2318" s="938" t="s">
        <v>488</v>
      </c>
      <c r="J2318" s="938" t="s">
        <v>444</v>
      </c>
      <c r="K2318" s="938" t="s">
        <v>6</v>
      </c>
      <c r="L2318" s="938" t="s">
        <v>45</v>
      </c>
      <c r="M2318" s="963" t="s">
        <v>163</v>
      </c>
      <c r="N2318" s="679">
        <f t="shared" ca="1" si="395"/>
        <v>95868.840367704586</v>
      </c>
      <c r="O2318" s="679">
        <f t="shared" ca="1" si="400"/>
        <v>68126.865258592807</v>
      </c>
      <c r="P2318" s="679">
        <f t="shared" ca="1" si="400"/>
        <v>5351.6071350857974</v>
      </c>
      <c r="Q2318" s="679">
        <f t="shared" ca="1" si="400"/>
        <v>8745.1117489177486</v>
      </c>
      <c r="R2318" s="679">
        <f t="shared" ca="1" si="400"/>
        <v>4202.3967792207795</v>
      </c>
      <c r="S2318" s="679">
        <f t="shared" ca="1" si="400"/>
        <v>4893.2998614718626</v>
      </c>
      <c r="T2318" s="679">
        <f t="shared" ca="1" si="400"/>
        <v>174.15819913419915</v>
      </c>
      <c r="U2318" s="679">
        <f t="shared" ca="1" si="400"/>
        <v>50.867393939393942</v>
      </c>
      <c r="V2318" s="679">
        <f t="shared" ca="1" si="400"/>
        <v>267.06721212121209</v>
      </c>
      <c r="W2318" s="679">
        <f t="shared" ca="1" si="401"/>
        <v>2.9437575757575756</v>
      </c>
      <c r="X2318" s="679">
        <f t="shared" ca="1" si="402"/>
        <v>3489.4012121212118</v>
      </c>
      <c r="Y2318" s="679">
        <f t="shared" ca="1" si="402"/>
        <v>565.12180952380959</v>
      </c>
      <c r="Z2318" s="679">
        <f t="shared" ca="1" si="402"/>
        <v>0</v>
      </c>
      <c r="AA2318" t="str">
        <f t="shared" si="396"/>
        <v>HUM_ASR_FY_2022</v>
      </c>
      <c r="AB2318" s="958">
        <f t="shared" si="397"/>
        <v>45032</v>
      </c>
      <c r="AC2318" t="str">
        <f t="shared" si="398"/>
        <v>Unaudited</v>
      </c>
    </row>
    <row r="2319" spans="1:29" x14ac:dyDescent="0.25">
      <c r="A2319" t="s">
        <v>420</v>
      </c>
      <c r="B2319" t="s">
        <v>1385</v>
      </c>
      <c r="C2319" t="s">
        <v>1386</v>
      </c>
      <c r="D2319">
        <v>1900</v>
      </c>
      <c r="E2319" s="958">
        <v>1</v>
      </c>
      <c r="F2319" t="s">
        <v>439</v>
      </c>
      <c r="G2319" s="958">
        <v>182</v>
      </c>
      <c r="H2319" t="s">
        <v>385</v>
      </c>
      <c r="I2319" s="938" t="s">
        <v>488</v>
      </c>
      <c r="J2319" s="938" t="s">
        <v>444</v>
      </c>
      <c r="K2319" s="938" t="s">
        <v>6</v>
      </c>
      <c r="L2319" s="938" t="s">
        <v>46</v>
      </c>
      <c r="M2319" s="963" t="s">
        <v>164</v>
      </c>
      <c r="N2319" s="679">
        <f t="shared" ca="1" si="395"/>
        <v>5898.0937573038027</v>
      </c>
      <c r="O2319" s="679">
        <f t="shared" ca="1" si="400"/>
        <v>2617.8714453704079</v>
      </c>
      <c r="P2319" s="679">
        <f t="shared" ca="1" si="400"/>
        <v>361.79789063286159</v>
      </c>
      <c r="Q2319" s="679">
        <f t="shared" ca="1" si="400"/>
        <v>1312.1830019049003</v>
      </c>
      <c r="R2319" s="679">
        <f t="shared" ca="1" si="400"/>
        <v>849.11118190751904</v>
      </c>
      <c r="S2319" s="679">
        <f t="shared" ca="1" si="400"/>
        <v>129.43242718720845</v>
      </c>
      <c r="T2319" s="679">
        <f t="shared" ca="1" si="400"/>
        <v>5.6962555867285332</v>
      </c>
      <c r="U2319" s="679">
        <f t="shared" ca="1" si="400"/>
        <v>0.77056259909751534</v>
      </c>
      <c r="V2319" s="679">
        <f t="shared" ca="1" si="400"/>
        <v>56.332235661223557</v>
      </c>
      <c r="W2319" s="679">
        <f t="shared" ca="1" si="401"/>
        <v>0</v>
      </c>
      <c r="X2319" s="679">
        <f t="shared" ca="1" si="402"/>
        <v>395.79348576177927</v>
      </c>
      <c r="Y2319" s="679">
        <f t="shared" ca="1" si="402"/>
        <v>169.10527069207689</v>
      </c>
      <c r="Z2319" s="679">
        <f t="shared" ca="1" si="402"/>
        <v>0</v>
      </c>
      <c r="AA2319" t="str">
        <f t="shared" si="396"/>
        <v>HUM_ASR_FY_2022</v>
      </c>
      <c r="AB2319" s="958">
        <f t="shared" si="397"/>
        <v>45032</v>
      </c>
      <c r="AC2319" t="str">
        <f t="shared" si="398"/>
        <v>Unaudited</v>
      </c>
    </row>
    <row r="2320" spans="1:29" x14ac:dyDescent="0.25">
      <c r="A2320" t="s">
        <v>420</v>
      </c>
      <c r="B2320" t="s">
        <v>1385</v>
      </c>
      <c r="C2320" t="s">
        <v>1386</v>
      </c>
      <c r="D2320">
        <v>1900</v>
      </c>
      <c r="E2320" s="958">
        <v>1</v>
      </c>
      <c r="F2320" t="s">
        <v>439</v>
      </c>
      <c r="G2320" s="958">
        <v>182</v>
      </c>
      <c r="H2320" t="s">
        <v>385</v>
      </c>
      <c r="I2320" s="938" t="s">
        <v>488</v>
      </c>
      <c r="J2320" s="938" t="s">
        <v>444</v>
      </c>
      <c r="K2320" s="938" t="s">
        <v>6</v>
      </c>
      <c r="L2320" s="946" t="s">
        <v>165</v>
      </c>
      <c r="M2320" s="961" t="s">
        <v>461</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HUM_ASR_FY_2022</v>
      </c>
      <c r="AB2320" s="958">
        <f t="shared" si="397"/>
        <v>45032</v>
      </c>
      <c r="AC2320" t="str">
        <f t="shared" si="398"/>
        <v>Unaudited</v>
      </c>
    </row>
    <row r="2321" spans="1:29" x14ac:dyDescent="0.25">
      <c r="A2321" t="s">
        <v>420</v>
      </c>
      <c r="B2321" t="s">
        <v>1385</v>
      </c>
      <c r="C2321" t="s">
        <v>1386</v>
      </c>
      <c r="D2321">
        <v>1900</v>
      </c>
      <c r="E2321" s="958">
        <v>1</v>
      </c>
      <c r="F2321" t="s">
        <v>439</v>
      </c>
      <c r="G2321" s="958">
        <v>182</v>
      </c>
      <c r="H2321" t="s">
        <v>385</v>
      </c>
      <c r="I2321" s="963" t="s">
        <v>488</v>
      </c>
      <c r="J2321" s="963" t="s">
        <v>444</v>
      </c>
      <c r="K2321" s="963" t="s">
        <v>434</v>
      </c>
      <c r="L2321" s="954" t="s">
        <v>120</v>
      </c>
      <c r="M2321" s="963" t="s">
        <v>32</v>
      </c>
      <c r="N2321" s="679">
        <f t="shared" ca="1" si="395"/>
        <v>-19471.970909090916</v>
      </c>
      <c r="O2321" s="679">
        <f t="shared" ca="1" si="400"/>
        <v>-9724.9267960598809</v>
      </c>
      <c r="P2321" s="679">
        <f t="shared" ca="1" si="400"/>
        <v>-1333.8885618373552</v>
      </c>
      <c r="Q2321" s="679">
        <f t="shared" ca="1" si="400"/>
        <v>-4234.0634923765956</v>
      </c>
      <c r="R2321" s="679">
        <f t="shared" ca="1" si="400"/>
        <v>-2564.6938172309383</v>
      </c>
      <c r="S2321" s="679">
        <f t="shared" ca="1" si="400"/>
        <v>-220.47484464772884</v>
      </c>
      <c r="T2321" s="679">
        <f t="shared" ca="1" si="400"/>
        <v>-83.161737074206698</v>
      </c>
      <c r="U2321" s="679">
        <f t="shared" ca="1" si="400"/>
        <v>-1.4728353377378001</v>
      </c>
      <c r="V2321" s="679">
        <f t="shared" ca="1" si="400"/>
        <v>-412.37210061558045</v>
      </c>
      <c r="W2321" s="679">
        <f t="shared" ca="1" si="401"/>
        <v>-146.59724534095102</v>
      </c>
      <c r="X2321" s="679">
        <f t="shared" ca="1" si="402"/>
        <v>-125.44695531439042</v>
      </c>
      <c r="Y2321" s="679">
        <f t="shared" ca="1" si="402"/>
        <v>-624.87252325554994</v>
      </c>
      <c r="Z2321" s="679">
        <f t="shared" ca="1" si="402"/>
        <v>0</v>
      </c>
      <c r="AA2321" t="str">
        <f t="shared" si="396"/>
        <v>HUM_ASR_FY_2022</v>
      </c>
      <c r="AB2321" s="958">
        <f t="shared" si="397"/>
        <v>45032</v>
      </c>
      <c r="AC2321" t="str">
        <f t="shared" si="398"/>
        <v>Unaudited</v>
      </c>
    </row>
    <row r="2322" spans="1:29" x14ac:dyDescent="0.25">
      <c r="A2322" t="s">
        <v>420</v>
      </c>
      <c r="B2322" t="s">
        <v>1385</v>
      </c>
      <c r="C2322" t="s">
        <v>1386</v>
      </c>
      <c r="D2322">
        <v>1900</v>
      </c>
      <c r="E2322" s="958">
        <v>1</v>
      </c>
      <c r="F2322" t="s">
        <v>439</v>
      </c>
      <c r="G2322" s="958">
        <v>182</v>
      </c>
      <c r="H2322" t="s">
        <v>385</v>
      </c>
      <c r="I2322" s="959" t="s">
        <v>488</v>
      </c>
      <c r="J2322" s="959" t="s">
        <v>444</v>
      </c>
      <c r="K2322" s="959" t="s">
        <v>434</v>
      </c>
      <c r="L2322" s="954" t="s">
        <v>943</v>
      </c>
      <c r="M2322" s="959" t="s">
        <v>935</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HUM_ASR_FY_2022</v>
      </c>
      <c r="AB2322" s="958">
        <f t="shared" si="397"/>
        <v>45032</v>
      </c>
      <c r="AC2322" t="str">
        <f t="shared" si="398"/>
        <v>Unaudited</v>
      </c>
    </row>
    <row r="2323" spans="1:29" x14ac:dyDescent="0.25">
      <c r="A2323" t="s">
        <v>420</v>
      </c>
      <c r="B2323" t="s">
        <v>1385</v>
      </c>
      <c r="C2323" t="s">
        <v>1386</v>
      </c>
      <c r="D2323">
        <v>1900</v>
      </c>
      <c r="E2323" s="958">
        <v>1</v>
      </c>
      <c r="F2323" t="s">
        <v>439</v>
      </c>
      <c r="G2323" s="958">
        <v>182</v>
      </c>
      <c r="H2323" t="s">
        <v>385</v>
      </c>
      <c r="I2323" s="959" t="s">
        <v>488</v>
      </c>
      <c r="J2323" s="959" t="s">
        <v>444</v>
      </c>
      <c r="K2323" s="959" t="s">
        <v>434</v>
      </c>
      <c r="L2323" s="938" t="s">
        <v>167</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HUM_ASR_FY_2022</v>
      </c>
      <c r="AB2323" s="958">
        <f t="shared" si="397"/>
        <v>45032</v>
      </c>
      <c r="AC2323" t="str">
        <f t="shared" si="398"/>
        <v>Unaudited</v>
      </c>
    </row>
    <row r="2324" spans="1:29" x14ac:dyDescent="0.25">
      <c r="A2324" t="s">
        <v>420</v>
      </c>
      <c r="B2324" t="s">
        <v>1385</v>
      </c>
      <c r="C2324" t="s">
        <v>1386</v>
      </c>
      <c r="D2324">
        <v>1900</v>
      </c>
      <c r="E2324" s="958">
        <v>1</v>
      </c>
      <c r="F2324" t="s">
        <v>439</v>
      </c>
      <c r="G2324" s="958">
        <v>182</v>
      </c>
      <c r="H2324" t="s">
        <v>385</v>
      </c>
      <c r="I2324" s="959" t="s">
        <v>488</v>
      </c>
      <c r="J2324" s="959" t="s">
        <v>444</v>
      </c>
      <c r="K2324" s="959" t="s">
        <v>434</v>
      </c>
      <c r="L2324" s="938" t="s">
        <v>168</v>
      </c>
      <c r="M2324" s="959" t="s">
        <v>329</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HUM_ASR_FY_2022</v>
      </c>
      <c r="AB2324" s="958">
        <f t="shared" si="397"/>
        <v>45032</v>
      </c>
      <c r="AC2324" t="str">
        <f t="shared" si="398"/>
        <v>Unaudited</v>
      </c>
    </row>
    <row r="2325" spans="1:29" x14ac:dyDescent="0.25">
      <c r="A2325" t="s">
        <v>420</v>
      </c>
      <c r="B2325" t="s">
        <v>1385</v>
      </c>
      <c r="C2325" t="s">
        <v>1386</v>
      </c>
      <c r="D2325">
        <v>1900</v>
      </c>
      <c r="E2325" s="958">
        <v>1</v>
      </c>
      <c r="F2325" t="s">
        <v>439</v>
      </c>
      <c r="G2325" s="958">
        <v>182</v>
      </c>
      <c r="H2325" t="s">
        <v>385</v>
      </c>
      <c r="I2325" s="966" t="s">
        <v>488</v>
      </c>
      <c r="J2325" s="966" t="s">
        <v>450</v>
      </c>
      <c r="K2325" s="966" t="s">
        <v>435</v>
      </c>
      <c r="L2325" s="946" t="s">
        <v>121</v>
      </c>
      <c r="M2325" s="966" t="s">
        <v>27</v>
      </c>
      <c r="N2325" s="679">
        <f t="shared" ca="1" si="395"/>
        <v>4894752.0617817482</v>
      </c>
      <c r="O2325" s="679">
        <f t="shared" ca="1" si="400"/>
        <v>-7480.6111711320846</v>
      </c>
      <c r="P2325" s="679">
        <f t="shared" ca="1" si="400"/>
        <v>4902232.6729528802</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HUM_ASR_FY_2022</v>
      </c>
      <c r="AB2325" s="958">
        <f t="shared" si="397"/>
        <v>45032</v>
      </c>
      <c r="AC2325" t="str">
        <f t="shared" si="398"/>
        <v>Unaudited</v>
      </c>
    </row>
    <row r="2326" spans="1:29" x14ac:dyDescent="0.25">
      <c r="A2326" t="s">
        <v>420</v>
      </c>
      <c r="B2326" t="s">
        <v>1385</v>
      </c>
      <c r="C2326" t="s">
        <v>1386</v>
      </c>
      <c r="D2326">
        <v>1900</v>
      </c>
      <c r="E2326" s="958">
        <v>1</v>
      </c>
      <c r="F2326" t="s">
        <v>439</v>
      </c>
      <c r="G2326" s="958">
        <v>182</v>
      </c>
      <c r="H2326" t="s">
        <v>385</v>
      </c>
      <c r="I2326" s="938" t="s">
        <v>488</v>
      </c>
      <c r="J2326" s="938" t="s">
        <v>450</v>
      </c>
      <c r="K2326" s="938" t="s">
        <v>435</v>
      </c>
      <c r="L2326" s="938" t="s">
        <v>122</v>
      </c>
      <c r="M2326" s="959" t="s">
        <v>97</v>
      </c>
      <c r="N2326" s="679">
        <f t="shared" ca="1" si="395"/>
        <v>289564.14551442908</v>
      </c>
      <c r="O2326" s="679">
        <f t="shared" ca="1" si="400"/>
        <v>0</v>
      </c>
      <c r="P2326" s="679">
        <f t="shared" ca="1" si="400"/>
        <v>289564.14551442908</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HUM_ASR_FY_2022</v>
      </c>
      <c r="AB2326" s="958">
        <f t="shared" si="397"/>
        <v>45032</v>
      </c>
      <c r="AC2326" t="str">
        <f t="shared" si="398"/>
        <v>Unaudited</v>
      </c>
    </row>
    <row r="2327" spans="1:29" x14ac:dyDescent="0.25">
      <c r="A2327" t="s">
        <v>420</v>
      </c>
      <c r="B2327" t="s">
        <v>1385</v>
      </c>
      <c r="C2327" t="s">
        <v>1386</v>
      </c>
      <c r="D2327">
        <v>1900</v>
      </c>
      <c r="E2327" s="958">
        <v>1</v>
      </c>
      <c r="F2327" t="s">
        <v>439</v>
      </c>
      <c r="G2327" s="958">
        <v>182</v>
      </c>
      <c r="H2327" t="s">
        <v>385</v>
      </c>
      <c r="I2327" s="938" t="s">
        <v>488</v>
      </c>
      <c r="J2327" s="938" t="s">
        <v>450</v>
      </c>
      <c r="K2327" s="938" t="s">
        <v>435</v>
      </c>
      <c r="L2327" s="944" t="s">
        <v>123</v>
      </c>
      <c r="M2327" s="960" t="s">
        <v>98</v>
      </c>
      <c r="N2327" s="679">
        <f t="shared" ca="1" si="395"/>
        <v>412749.55614325695</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412749.55614325695</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HUM_ASR_FY_2022</v>
      </c>
      <c r="AB2327" s="958">
        <f t="shared" si="397"/>
        <v>45032</v>
      </c>
      <c r="AC2327" t="str">
        <f t="shared" si="398"/>
        <v>Unaudited</v>
      </c>
    </row>
    <row r="2328" spans="1:29" x14ac:dyDescent="0.25">
      <c r="A2328" t="s">
        <v>420</v>
      </c>
      <c r="B2328" t="s">
        <v>1385</v>
      </c>
      <c r="C2328" t="s">
        <v>1386</v>
      </c>
      <c r="D2328">
        <v>1900</v>
      </c>
      <c r="E2328" s="958">
        <v>1</v>
      </c>
      <c r="F2328" t="s">
        <v>439</v>
      </c>
      <c r="G2328" s="958">
        <v>182</v>
      </c>
      <c r="H2328" t="s">
        <v>385</v>
      </c>
      <c r="I2328" s="959" t="s">
        <v>488</v>
      </c>
      <c r="J2328" s="959" t="s">
        <v>450</v>
      </c>
      <c r="K2328" s="959" t="s">
        <v>435</v>
      </c>
      <c r="L2328" s="938" t="s">
        <v>124</v>
      </c>
      <c r="M2328" s="959" t="s">
        <v>99</v>
      </c>
      <c r="N2328" s="679">
        <f t="shared" ca="1" si="395"/>
        <v>212551.614134148</v>
      </c>
      <c r="O2328" s="679">
        <f t="shared" ca="1" si="403"/>
        <v>0</v>
      </c>
      <c r="P2328" s="679">
        <f t="shared" ca="1" si="403"/>
        <v>212551.614134148</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HUM_ASR_FY_2022</v>
      </c>
      <c r="AB2328" s="958">
        <f t="shared" si="397"/>
        <v>45032</v>
      </c>
      <c r="AC2328" t="str">
        <f t="shared" si="398"/>
        <v>Unaudited</v>
      </c>
    </row>
    <row r="2329" spans="1:29" x14ac:dyDescent="0.25">
      <c r="A2329" t="s">
        <v>420</v>
      </c>
      <c r="B2329" t="s">
        <v>1385</v>
      </c>
      <c r="C2329" t="s">
        <v>1386</v>
      </c>
      <c r="D2329">
        <v>1900</v>
      </c>
      <c r="E2329" s="958">
        <v>1</v>
      </c>
      <c r="F2329" t="s">
        <v>439</v>
      </c>
      <c r="G2329" s="958">
        <v>182</v>
      </c>
      <c r="H2329" t="s">
        <v>385</v>
      </c>
      <c r="I2329" s="938" t="s">
        <v>488</v>
      </c>
      <c r="J2329" s="938" t="s">
        <v>450</v>
      </c>
      <c r="K2329" s="938" t="s">
        <v>435</v>
      </c>
      <c r="L2329" s="938" t="s">
        <v>125</v>
      </c>
      <c r="M2329" s="959" t="s">
        <v>100</v>
      </c>
      <c r="N2329" s="679">
        <f t="shared" ca="1" si="395"/>
        <v>1091202.1075028044</v>
      </c>
      <c r="O2329" s="679">
        <f t="shared" ca="1" si="403"/>
        <v>19015.405435825465</v>
      </c>
      <c r="P2329" s="679">
        <f t="shared" ca="1" si="403"/>
        <v>1072186.7020669789</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HUM_ASR_FY_2022</v>
      </c>
      <c r="AB2329" s="958">
        <f t="shared" si="397"/>
        <v>45032</v>
      </c>
      <c r="AC2329" t="str">
        <f t="shared" si="398"/>
        <v>Unaudited</v>
      </c>
    </row>
    <row r="2330" spans="1:29" x14ac:dyDescent="0.25">
      <c r="A2330" t="s">
        <v>420</v>
      </c>
      <c r="B2330" t="s">
        <v>1385</v>
      </c>
      <c r="C2330" t="s">
        <v>1386</v>
      </c>
      <c r="D2330">
        <v>1900</v>
      </c>
      <c r="E2330" s="958">
        <v>1</v>
      </c>
      <c r="F2330" t="s">
        <v>439</v>
      </c>
      <c r="G2330" s="958">
        <v>182</v>
      </c>
      <c r="H2330" t="s">
        <v>385</v>
      </c>
      <c r="I2330" s="938" t="s">
        <v>488</v>
      </c>
      <c r="J2330" s="938" t="s">
        <v>450</v>
      </c>
      <c r="K2330" s="938" t="s">
        <v>435</v>
      </c>
      <c r="L2330" s="938" t="s">
        <v>126</v>
      </c>
      <c r="M2330" s="959" t="s">
        <v>28</v>
      </c>
      <c r="N2330" s="679">
        <f t="shared" ca="1" si="395"/>
        <v>30298.741968701332</v>
      </c>
      <c r="O2330" s="679">
        <f t="shared" ca="1" si="403"/>
        <v>0</v>
      </c>
      <c r="P2330" s="679">
        <f t="shared" ca="1" si="403"/>
        <v>30298.741968701332</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HUM_ASR_FY_2022</v>
      </c>
      <c r="AB2330" s="958">
        <f t="shared" si="397"/>
        <v>45032</v>
      </c>
      <c r="AC2330" t="str">
        <f t="shared" si="398"/>
        <v>Unaudited</v>
      </c>
    </row>
    <row r="2331" spans="1:29" x14ac:dyDescent="0.25">
      <c r="A2331" t="s">
        <v>420</v>
      </c>
      <c r="B2331" t="s">
        <v>1385</v>
      </c>
      <c r="C2331" t="s">
        <v>1386</v>
      </c>
      <c r="D2331">
        <v>1900</v>
      </c>
      <c r="E2331" s="958">
        <v>1</v>
      </c>
      <c r="F2331" t="s">
        <v>439</v>
      </c>
      <c r="G2331" s="958">
        <v>182</v>
      </c>
      <c r="H2331" t="s">
        <v>385</v>
      </c>
      <c r="I2331" s="959" t="s">
        <v>488</v>
      </c>
      <c r="J2331" s="959" t="s">
        <v>436</v>
      </c>
      <c r="K2331" s="959" t="s">
        <v>436</v>
      </c>
      <c r="L2331" s="938" t="s">
        <v>128</v>
      </c>
      <c r="M2331" s="959" t="s">
        <v>326</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HUM_ASR_FY_2022</v>
      </c>
      <c r="AB2331" s="958">
        <f t="shared" si="397"/>
        <v>45032</v>
      </c>
      <c r="AC2331" t="str">
        <f t="shared" si="398"/>
        <v>Unaudited</v>
      </c>
    </row>
    <row r="2332" spans="1:29" x14ac:dyDescent="0.25">
      <c r="A2332" t="s">
        <v>420</v>
      </c>
      <c r="B2332" t="s">
        <v>1385</v>
      </c>
      <c r="C2332" t="s">
        <v>1386</v>
      </c>
      <c r="D2332">
        <v>1900</v>
      </c>
      <c r="E2332" s="958">
        <v>1</v>
      </c>
      <c r="F2332" t="s">
        <v>439</v>
      </c>
      <c r="G2332" s="958">
        <v>182</v>
      </c>
      <c r="H2332" t="s">
        <v>385</v>
      </c>
      <c r="I2332" s="959" t="s">
        <v>488</v>
      </c>
      <c r="J2332" s="959" t="s">
        <v>436</v>
      </c>
      <c r="K2332" s="959" t="s">
        <v>436</v>
      </c>
      <c r="L2332" s="954" t="s">
        <v>129</v>
      </c>
      <c r="M2332" s="959" t="s">
        <v>325</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HUM_ASR_FY_2022</v>
      </c>
      <c r="AB2332" s="958">
        <f t="shared" si="397"/>
        <v>45032</v>
      </c>
      <c r="AC2332" t="str">
        <f t="shared" si="398"/>
        <v>Unaudited</v>
      </c>
    </row>
    <row r="2333" spans="1:29" ht="30" x14ac:dyDescent="0.25">
      <c r="A2333" t="s">
        <v>420</v>
      </c>
      <c r="B2333" t="s">
        <v>1385</v>
      </c>
      <c r="C2333" t="s">
        <v>1386</v>
      </c>
      <c r="D2333">
        <v>1900</v>
      </c>
      <c r="E2333" s="958">
        <v>1</v>
      </c>
      <c r="F2333" t="s">
        <v>439</v>
      </c>
      <c r="G2333" s="958">
        <v>182</v>
      </c>
      <c r="H2333" t="s">
        <v>385</v>
      </c>
      <c r="I2333" s="938" t="s">
        <v>488</v>
      </c>
      <c r="J2333" s="938" t="s">
        <v>436</v>
      </c>
      <c r="K2333" s="938" t="s">
        <v>436</v>
      </c>
      <c r="L2333" s="938" t="s">
        <v>130</v>
      </c>
      <c r="M2333" s="959" t="s">
        <v>179</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HUM_ASR_FY_2022</v>
      </c>
      <c r="AB2333" s="958">
        <f t="shared" si="397"/>
        <v>45032</v>
      </c>
      <c r="AC2333" t="str">
        <f t="shared" si="398"/>
        <v>Unaudited</v>
      </c>
    </row>
    <row r="2334" spans="1:29" x14ac:dyDescent="0.25">
      <c r="A2334" t="s">
        <v>420</v>
      </c>
      <c r="B2334" t="s">
        <v>1385</v>
      </c>
      <c r="C2334" t="s">
        <v>1386</v>
      </c>
      <c r="D2334">
        <v>1900</v>
      </c>
      <c r="E2334" s="958">
        <v>1</v>
      </c>
      <c r="F2334" t="s">
        <v>439</v>
      </c>
      <c r="G2334" s="958">
        <v>182</v>
      </c>
      <c r="H2334" t="s">
        <v>385</v>
      </c>
      <c r="I2334" s="938" t="s">
        <v>488</v>
      </c>
      <c r="J2334" s="938" t="s">
        <v>436</v>
      </c>
      <c r="K2334" s="938" t="s">
        <v>436</v>
      </c>
      <c r="L2334" s="938" t="s">
        <v>131</v>
      </c>
      <c r="M2334" s="959" t="s">
        <v>494</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HUM_ASR_FY_2022</v>
      </c>
      <c r="AB2334" s="958">
        <f t="shared" si="397"/>
        <v>45032</v>
      </c>
      <c r="AC2334" t="str">
        <f t="shared" si="398"/>
        <v>Unaudited</v>
      </c>
    </row>
    <row r="2335" spans="1:29" x14ac:dyDescent="0.25">
      <c r="A2335" t="s">
        <v>420</v>
      </c>
      <c r="B2335" t="s">
        <v>1385</v>
      </c>
      <c r="C2335" t="s">
        <v>1386</v>
      </c>
      <c r="D2335">
        <v>1900</v>
      </c>
      <c r="E2335" s="958">
        <v>1</v>
      </c>
      <c r="F2335" t="s">
        <v>439</v>
      </c>
      <c r="G2335" s="958">
        <v>182</v>
      </c>
      <c r="H2335" t="s">
        <v>385</v>
      </c>
      <c r="I2335" s="938" t="s">
        <v>488</v>
      </c>
      <c r="J2335" s="938" t="s">
        <v>436</v>
      </c>
      <c r="K2335" s="938" t="s">
        <v>436</v>
      </c>
      <c r="L2335" s="938" t="s">
        <v>132</v>
      </c>
      <c r="M2335" s="959" t="s">
        <v>495</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HUM_ASR_FY_2022</v>
      </c>
      <c r="AB2335" s="958">
        <f t="shared" si="397"/>
        <v>45032</v>
      </c>
      <c r="AC2335" t="str">
        <f t="shared" si="398"/>
        <v>Unaudited</v>
      </c>
    </row>
    <row r="2336" spans="1:29" x14ac:dyDescent="0.25">
      <c r="A2336" t="s">
        <v>420</v>
      </c>
      <c r="B2336" t="s">
        <v>1385</v>
      </c>
      <c r="C2336" t="s">
        <v>1386</v>
      </c>
      <c r="D2336">
        <v>1900</v>
      </c>
      <c r="E2336" s="958">
        <v>1</v>
      </c>
      <c r="F2336" t="s">
        <v>439</v>
      </c>
      <c r="G2336" s="958">
        <v>182</v>
      </c>
      <c r="H2336" t="s">
        <v>385</v>
      </c>
      <c r="I2336" s="938" t="s">
        <v>488</v>
      </c>
      <c r="J2336" s="938" t="s">
        <v>436</v>
      </c>
      <c r="K2336" s="938" t="s">
        <v>436</v>
      </c>
      <c r="L2336" s="954" t="s">
        <v>133</v>
      </c>
      <c r="M2336" s="959" t="s">
        <v>496</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HUM_ASR_FY_2022</v>
      </c>
      <c r="AB2336" s="958">
        <f t="shared" si="397"/>
        <v>45032</v>
      </c>
      <c r="AC2336" t="str">
        <f t="shared" si="398"/>
        <v>Unaudited</v>
      </c>
    </row>
    <row r="2337" spans="1:29" x14ac:dyDescent="0.25">
      <c r="A2337" t="s">
        <v>420</v>
      </c>
      <c r="B2337" t="s">
        <v>1385</v>
      </c>
      <c r="C2337" t="s">
        <v>1386</v>
      </c>
      <c r="D2337">
        <v>1900</v>
      </c>
      <c r="E2337" s="958">
        <v>1</v>
      </c>
      <c r="F2337" t="s">
        <v>439</v>
      </c>
      <c r="G2337" s="958">
        <v>182</v>
      </c>
      <c r="H2337" t="s">
        <v>385</v>
      </c>
      <c r="I2337" s="938" t="s">
        <v>489</v>
      </c>
      <c r="J2337" s="938" t="s">
        <v>26</v>
      </c>
      <c r="K2337" s="938" t="s">
        <v>26</v>
      </c>
      <c r="L2337" s="954" t="s">
        <v>269</v>
      </c>
      <c r="M2337" s="959" t="s">
        <v>26</v>
      </c>
      <c r="N2337" s="679">
        <f t="shared" ca="1" si="395"/>
        <v>2262164.5478524165</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HUM_ASR_FY_2022</v>
      </c>
      <c r="AB2337" s="958">
        <f t="shared" si="397"/>
        <v>45032</v>
      </c>
      <c r="AC2337" t="str">
        <f t="shared" si="398"/>
        <v>Unaudited</v>
      </c>
    </row>
    <row r="2338" spans="1:29" x14ac:dyDescent="0.25">
      <c r="A2338" t="s">
        <v>420</v>
      </c>
      <c r="B2338" t="s">
        <v>1385</v>
      </c>
      <c r="C2338" t="s">
        <v>1386</v>
      </c>
      <c r="D2338">
        <v>1900</v>
      </c>
      <c r="E2338" s="958">
        <v>1</v>
      </c>
      <c r="F2338" t="s">
        <v>440</v>
      </c>
      <c r="G2338" s="958">
        <v>274</v>
      </c>
      <c r="H2338" t="s">
        <v>385</v>
      </c>
      <c r="I2338" s="938" t="s">
        <v>432</v>
      </c>
      <c r="J2338" s="938" t="s">
        <v>432</v>
      </c>
      <c r="K2338" s="938" t="s">
        <v>432</v>
      </c>
      <c r="L2338" s="938"/>
      <c r="M2338" s="959" t="s">
        <v>432</v>
      </c>
      <c r="N2338" s="679">
        <f t="shared" ca="1" si="395"/>
        <v>268043.96881720435</v>
      </c>
      <c r="O2338" s="679">
        <f t="shared" ca="1" si="404"/>
        <v>223892.44623655919</v>
      </c>
      <c r="P2338" s="679">
        <f t="shared" ca="1" si="404"/>
        <v>9889.2569892473057</v>
      </c>
      <c r="Q2338" s="679">
        <f t="shared" ca="1" si="404"/>
        <v>14628.010752688167</v>
      </c>
      <c r="R2338" s="679">
        <f t="shared" ca="1" si="404"/>
        <v>5831.6688172042941</v>
      </c>
      <c r="S2338" s="679">
        <f t="shared" ca="1" si="404"/>
        <v>6490.295698924725</v>
      </c>
      <c r="T2338" s="679">
        <f t="shared" ca="1" si="404"/>
        <v>1419.3548387096769</v>
      </c>
      <c r="U2338" s="679">
        <f t="shared" ca="1" si="404"/>
        <v>92</v>
      </c>
      <c r="V2338" s="679">
        <f t="shared" ca="1" si="404"/>
        <v>544</v>
      </c>
      <c r="W2338" s="679">
        <f t="shared" ca="1" si="401"/>
        <v>23</v>
      </c>
      <c r="X2338" s="679">
        <f t="shared" ca="1" si="404"/>
        <v>4492.9354838709678</v>
      </c>
      <c r="Y2338" s="679">
        <f t="shared" ca="1" si="404"/>
        <v>741</v>
      </c>
      <c r="Z2338" s="679">
        <f t="shared" ca="1" si="404"/>
        <v>0</v>
      </c>
      <c r="AA2338" t="str">
        <f t="shared" si="396"/>
        <v>HUM_ASR_FY_2022</v>
      </c>
      <c r="AB2338" s="958">
        <f t="shared" si="397"/>
        <v>45032</v>
      </c>
      <c r="AC2338" t="str">
        <f t="shared" si="398"/>
        <v>Unaudited</v>
      </c>
    </row>
    <row r="2339" spans="1:29" x14ac:dyDescent="0.25">
      <c r="A2339" t="s">
        <v>420</v>
      </c>
      <c r="B2339" t="s">
        <v>1385</v>
      </c>
      <c r="C2339" t="s">
        <v>1386</v>
      </c>
      <c r="D2339">
        <v>1900</v>
      </c>
      <c r="E2339" s="958">
        <v>1</v>
      </c>
      <c r="F2339" t="s">
        <v>440</v>
      </c>
      <c r="G2339" s="958">
        <v>274</v>
      </c>
      <c r="H2339" t="s">
        <v>385</v>
      </c>
      <c r="I2339" s="959" t="s">
        <v>487</v>
      </c>
      <c r="J2339" s="959" t="s">
        <v>12</v>
      </c>
      <c r="K2339" s="959" t="s">
        <v>12</v>
      </c>
      <c r="L2339" s="938">
        <v>1.1000000000000001</v>
      </c>
      <c r="M2339" s="959" t="s">
        <v>12</v>
      </c>
      <c r="N2339" s="679">
        <f t="shared" ca="1" si="395"/>
        <v>74703434.109999985</v>
      </c>
      <c r="O2339" s="679">
        <f t="shared" ca="1" si="404"/>
        <v>41479050.459999979</v>
      </c>
      <c r="P2339" s="679">
        <f t="shared" ca="1" si="404"/>
        <v>5285260.7500000009</v>
      </c>
      <c r="Q2339" s="679">
        <f t="shared" ca="1" si="404"/>
        <v>13538899.090000005</v>
      </c>
      <c r="R2339" s="679">
        <f t="shared" ca="1" si="404"/>
        <v>7900889.4599999981</v>
      </c>
      <c r="S2339" s="679">
        <f t="shared" ca="1" si="404"/>
        <v>1295351.5899999999</v>
      </c>
      <c r="T2339" s="679">
        <f t="shared" ca="1" si="404"/>
        <v>545507.4800000001</v>
      </c>
      <c r="U2339" s="679">
        <f t="shared" ca="1" si="404"/>
        <v>14769.44</v>
      </c>
      <c r="V2339" s="679">
        <f t="shared" ca="1" si="404"/>
        <v>1749661.0599999998</v>
      </c>
      <c r="W2339" s="679">
        <f t="shared" ca="1" si="401"/>
        <v>607008.18000000005</v>
      </c>
      <c r="X2339" s="679">
        <f t="shared" ca="1" si="404"/>
        <v>520687.6</v>
      </c>
      <c r="Y2339" s="679">
        <f t="shared" ca="1" si="404"/>
        <v>1766349</v>
      </c>
      <c r="Z2339" s="679">
        <f t="shared" ca="1" si="404"/>
        <v>0</v>
      </c>
      <c r="AA2339" t="str">
        <f t="shared" si="396"/>
        <v>HUM_ASR_FY_2022</v>
      </c>
      <c r="AB2339" s="958">
        <f t="shared" si="397"/>
        <v>45032</v>
      </c>
      <c r="AC2339" t="str">
        <f t="shared" si="398"/>
        <v>Unaudited</v>
      </c>
    </row>
    <row r="2340" spans="1:29" x14ac:dyDescent="0.25">
      <c r="A2340" t="s">
        <v>420</v>
      </c>
      <c r="B2340" t="s">
        <v>1385</v>
      </c>
      <c r="C2340" t="s">
        <v>1386</v>
      </c>
      <c r="D2340">
        <v>1900</v>
      </c>
      <c r="E2340" s="958">
        <v>1</v>
      </c>
      <c r="F2340" t="s">
        <v>440</v>
      </c>
      <c r="G2340" s="958">
        <v>274</v>
      </c>
      <c r="H2340" t="s">
        <v>385</v>
      </c>
      <c r="I2340" s="938" t="s">
        <v>487</v>
      </c>
      <c r="J2340" s="938" t="s">
        <v>12</v>
      </c>
      <c r="K2340" s="938" t="s">
        <v>1328</v>
      </c>
      <c r="L2340" s="938" t="s">
        <v>1319</v>
      </c>
      <c r="M2340" s="959" t="s">
        <v>1328</v>
      </c>
      <c r="N2340" s="679">
        <f t="shared" ca="1" si="395"/>
        <v>154854.26597723246</v>
      </c>
      <c r="O2340" s="679">
        <f t="shared" ca="1" si="404"/>
        <v>129347.06411340089</v>
      </c>
      <c r="P2340" s="679">
        <f t="shared" ca="1" si="404"/>
        <v>5713.2180175054</v>
      </c>
      <c r="Q2340" s="679">
        <f t="shared" ca="1" si="404"/>
        <v>8450.8891500534955</v>
      </c>
      <c r="R2340" s="679">
        <f t="shared" ca="1" si="404"/>
        <v>3369.0696272533473</v>
      </c>
      <c r="S2340" s="679">
        <f t="shared" ca="1" si="404"/>
        <v>3749.5713142405475</v>
      </c>
      <c r="T2340" s="679">
        <f t="shared" ca="1" si="404"/>
        <v>819.98917073008511</v>
      </c>
      <c r="U2340" s="679">
        <f t="shared" ca="1" si="404"/>
        <v>53.150207157322811</v>
      </c>
      <c r="V2340" s="679">
        <f t="shared" ca="1" si="404"/>
        <v>314.27948579982188</v>
      </c>
      <c r="W2340" s="679">
        <f t="shared" ca="1" si="401"/>
        <v>13.287551789330703</v>
      </c>
      <c r="X2340" s="679">
        <f t="shared" ca="1" si="404"/>
        <v>2595.6570838285688</v>
      </c>
      <c r="Y2340" s="679">
        <f t="shared" ca="1" si="404"/>
        <v>428.09025547365439</v>
      </c>
      <c r="Z2340" s="679">
        <f t="shared" ca="1" si="404"/>
        <v>0</v>
      </c>
      <c r="AA2340" t="str">
        <f t="shared" si="396"/>
        <v>HUM_ASR_FY_2022</v>
      </c>
      <c r="AB2340" s="958">
        <f t="shared" si="397"/>
        <v>45032</v>
      </c>
      <c r="AC2340" t="str">
        <f t="shared" si="398"/>
        <v>Unaudited</v>
      </c>
    </row>
    <row r="2341" spans="1:29" x14ac:dyDescent="0.25">
      <c r="A2341" t="s">
        <v>420</v>
      </c>
      <c r="B2341" t="s">
        <v>1385</v>
      </c>
      <c r="C2341" t="s">
        <v>1386</v>
      </c>
      <c r="D2341">
        <v>1900</v>
      </c>
      <c r="E2341" s="958">
        <v>1</v>
      </c>
      <c r="F2341" t="s">
        <v>440</v>
      </c>
      <c r="G2341" s="958">
        <v>274</v>
      </c>
      <c r="H2341" t="s">
        <v>385</v>
      </c>
      <c r="I2341" s="938" t="s">
        <v>487</v>
      </c>
      <c r="J2341" s="938" t="s">
        <v>490</v>
      </c>
      <c r="K2341" s="938" t="s">
        <v>491</v>
      </c>
      <c r="L2341" s="938" t="s">
        <v>63</v>
      </c>
      <c r="M2341" s="959" t="s">
        <v>343</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HUM_ASR_FY_2022</v>
      </c>
      <c r="AB2341" s="958">
        <f t="shared" si="397"/>
        <v>45032</v>
      </c>
      <c r="AC2341" t="str">
        <f t="shared" si="398"/>
        <v>Unaudited</v>
      </c>
    </row>
    <row r="2342" spans="1:29" x14ac:dyDescent="0.25">
      <c r="A2342" t="s">
        <v>420</v>
      </c>
      <c r="B2342" t="s">
        <v>1385</v>
      </c>
      <c r="C2342" t="s">
        <v>1386</v>
      </c>
      <c r="D2342">
        <v>1900</v>
      </c>
      <c r="E2342" s="958">
        <v>1</v>
      </c>
      <c r="F2342" t="s">
        <v>440</v>
      </c>
      <c r="G2342" s="958">
        <v>274</v>
      </c>
      <c r="H2342" t="s">
        <v>385</v>
      </c>
      <c r="I2342" s="938" t="s">
        <v>487</v>
      </c>
      <c r="J2342" s="938" t="s">
        <v>490</v>
      </c>
      <c r="K2342" s="938" t="s">
        <v>1019</v>
      </c>
      <c r="L2342" s="938" t="s">
        <v>915</v>
      </c>
      <c r="M2342" s="959" t="s">
        <v>916</v>
      </c>
      <c r="N2342" s="679">
        <f t="shared" ca="1" si="395"/>
        <v>1763688.2000000142</v>
      </c>
      <c r="O2342" s="679">
        <f t="shared" ca="1" si="404"/>
        <v>1647024.000000014</v>
      </c>
      <c r="P2342" s="679">
        <f t="shared" ca="1" si="404"/>
        <v>106370.30000000006</v>
      </c>
      <c r="Q2342" s="679">
        <f t="shared" ca="1" si="404"/>
        <v>3431.3</v>
      </c>
      <c r="R2342" s="679">
        <f t="shared" ca="1" si="404"/>
        <v>6862.6</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HUM_ASR_FY_2022</v>
      </c>
      <c r="AB2342" s="958">
        <f t="shared" si="397"/>
        <v>45032</v>
      </c>
      <c r="AC2342" t="str">
        <f t="shared" si="398"/>
        <v>Unaudited</v>
      </c>
    </row>
    <row r="2343" spans="1:29" x14ac:dyDescent="0.25">
      <c r="A2343" t="s">
        <v>420</v>
      </c>
      <c r="B2343" t="s">
        <v>1385</v>
      </c>
      <c r="C2343" t="s">
        <v>1386</v>
      </c>
      <c r="D2343">
        <v>1900</v>
      </c>
      <c r="E2343" s="958">
        <v>1</v>
      </c>
      <c r="F2343" t="s">
        <v>440</v>
      </c>
      <c r="G2343" s="958">
        <v>274</v>
      </c>
      <c r="H2343" t="s">
        <v>385</v>
      </c>
      <c r="I2343" s="959" t="s">
        <v>487</v>
      </c>
      <c r="J2343" s="959" t="s">
        <v>13</v>
      </c>
      <c r="K2343" s="959" t="s">
        <v>492</v>
      </c>
      <c r="L2343" s="938" t="s">
        <v>94</v>
      </c>
      <c r="M2343" s="959" t="s">
        <v>146</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HUM_ASR_FY_2022</v>
      </c>
      <c r="AB2343" s="958">
        <f t="shared" si="397"/>
        <v>45032</v>
      </c>
      <c r="AC2343" t="str">
        <f t="shared" si="398"/>
        <v>Unaudited</v>
      </c>
    </row>
    <row r="2344" spans="1:29" x14ac:dyDescent="0.25">
      <c r="A2344" t="s">
        <v>420</v>
      </c>
      <c r="B2344" t="s">
        <v>1385</v>
      </c>
      <c r="C2344" t="s">
        <v>1386</v>
      </c>
      <c r="D2344">
        <v>1900</v>
      </c>
      <c r="E2344" s="958">
        <v>1</v>
      </c>
      <c r="F2344" t="s">
        <v>440</v>
      </c>
      <c r="G2344" s="958">
        <v>274</v>
      </c>
      <c r="H2344" t="s">
        <v>385</v>
      </c>
      <c r="I2344" s="959" t="s">
        <v>487</v>
      </c>
      <c r="J2344" s="959" t="s">
        <v>13</v>
      </c>
      <c r="K2344" s="959" t="s">
        <v>13</v>
      </c>
      <c r="L2344" s="938" t="s">
        <v>35</v>
      </c>
      <c r="M2344" s="959" t="s">
        <v>13</v>
      </c>
      <c r="N2344" s="679">
        <f t="shared" ca="1" si="395"/>
        <v>25888.40953316259</v>
      </c>
      <c r="O2344" s="679">
        <f t="shared" ca="1" si="404"/>
        <v>21624.136387513463</v>
      </c>
      <c r="P2344" s="679">
        <f t="shared" ca="1" si="404"/>
        <v>955.13111541382432</v>
      </c>
      <c r="Q2344" s="679">
        <f t="shared" ca="1" si="404"/>
        <v>1412.8127362543019</v>
      </c>
      <c r="R2344" s="679">
        <f t="shared" ca="1" si="404"/>
        <v>563.23830477422973</v>
      </c>
      <c r="S2344" s="679">
        <f t="shared" ca="1" si="404"/>
        <v>626.8502655983001</v>
      </c>
      <c r="T2344" s="679">
        <f t="shared" ca="1" si="404"/>
        <v>137.08511890618442</v>
      </c>
      <c r="U2344" s="679">
        <f t="shared" ca="1" si="404"/>
        <v>8.8856081618281397</v>
      </c>
      <c r="V2344" s="679">
        <f t="shared" ca="1" si="404"/>
        <v>52.540987391679437</v>
      </c>
      <c r="W2344" s="679">
        <f t="shared" ca="1" si="401"/>
        <v>2.2214020404570349</v>
      </c>
      <c r="X2344" s="679">
        <f t="shared" ca="1" si="404"/>
        <v>433.93982832664273</v>
      </c>
      <c r="Y2344" s="679">
        <f t="shared" ca="1" si="404"/>
        <v>71.567778781681</v>
      </c>
      <c r="Z2344" s="679">
        <f t="shared" ca="1" si="404"/>
        <v>0</v>
      </c>
      <c r="AA2344" t="str">
        <f t="shared" si="396"/>
        <v>HUM_ASR_FY_2022</v>
      </c>
      <c r="AB2344" s="958">
        <f t="shared" si="397"/>
        <v>45032</v>
      </c>
      <c r="AC2344" t="str">
        <f t="shared" si="398"/>
        <v>Unaudited</v>
      </c>
    </row>
    <row r="2345" spans="1:29" x14ac:dyDescent="0.25">
      <c r="A2345" t="s">
        <v>420</v>
      </c>
      <c r="B2345" t="s">
        <v>1385</v>
      </c>
      <c r="C2345" t="s">
        <v>1386</v>
      </c>
      <c r="D2345">
        <v>1900</v>
      </c>
      <c r="E2345" s="958">
        <v>1</v>
      </c>
      <c r="F2345" t="s">
        <v>440</v>
      </c>
      <c r="G2345" s="958">
        <v>274</v>
      </c>
      <c r="H2345" t="s">
        <v>385</v>
      </c>
      <c r="I2345" s="959" t="s">
        <v>488</v>
      </c>
      <c r="J2345" s="959" t="s">
        <v>444</v>
      </c>
      <c r="K2345" s="959" t="s">
        <v>0</v>
      </c>
      <c r="L2345" s="938">
        <v>2.1</v>
      </c>
      <c r="M2345" s="959" t="s">
        <v>147</v>
      </c>
      <c r="N2345" s="679">
        <f t="shared" ca="1" si="395"/>
        <v>10362661.869999995</v>
      </c>
      <c r="O2345" s="679">
        <f t="shared" ca="1" si="404"/>
        <v>6348679.5299999993</v>
      </c>
      <c r="P2345" s="679">
        <f t="shared" ca="1" si="404"/>
        <v>259694.82</v>
      </c>
      <c r="Q2345" s="679">
        <f t="shared" ca="1" si="404"/>
        <v>2476772.75</v>
      </c>
      <c r="R2345" s="679">
        <f t="shared" ca="1" si="404"/>
        <v>748288.62000000011</v>
      </c>
      <c r="S2345" s="679">
        <f t="shared" ca="1" si="404"/>
        <v>33063.54</v>
      </c>
      <c r="T2345" s="679">
        <f t="shared" ca="1" si="404"/>
        <v>31994.61</v>
      </c>
      <c r="U2345" s="679">
        <f t="shared" ca="1" si="404"/>
        <v>0</v>
      </c>
      <c r="V2345" s="679">
        <f t="shared" ca="1" si="404"/>
        <v>30350.18</v>
      </c>
      <c r="W2345" s="679">
        <f t="shared" ca="1" si="401"/>
        <v>52814.01</v>
      </c>
      <c r="X2345" s="679">
        <f t="shared" ca="1" si="404"/>
        <v>31646.36</v>
      </c>
      <c r="Y2345" s="679">
        <f t="shared" ca="1" si="404"/>
        <v>349357.45</v>
      </c>
      <c r="Z2345" s="679">
        <f t="shared" ca="1" si="404"/>
        <v>0</v>
      </c>
      <c r="AA2345" t="str">
        <f t="shared" si="396"/>
        <v>HUM_ASR_FY_2022</v>
      </c>
      <c r="AB2345" s="958">
        <f t="shared" si="397"/>
        <v>45032</v>
      </c>
      <c r="AC2345" t="str">
        <f t="shared" si="398"/>
        <v>Unaudited</v>
      </c>
    </row>
    <row r="2346" spans="1:29" ht="30" x14ac:dyDescent="0.25">
      <c r="A2346" t="s">
        <v>420</v>
      </c>
      <c r="B2346" t="s">
        <v>1385</v>
      </c>
      <c r="C2346" t="s">
        <v>1386</v>
      </c>
      <c r="D2346">
        <v>1900</v>
      </c>
      <c r="E2346" s="958">
        <v>1</v>
      </c>
      <c r="F2346" t="s">
        <v>440</v>
      </c>
      <c r="G2346" s="958">
        <v>274</v>
      </c>
      <c r="H2346" t="s">
        <v>385</v>
      </c>
      <c r="I2346" s="959" t="s">
        <v>488</v>
      </c>
      <c r="J2346" s="959" t="s">
        <v>444</v>
      </c>
      <c r="K2346" s="959" t="s">
        <v>0</v>
      </c>
      <c r="L2346" s="938">
        <v>2.2000000000000002</v>
      </c>
      <c r="M2346" s="959" t="s">
        <v>148</v>
      </c>
      <c r="N2346" s="679">
        <f t="shared" ca="1" si="395"/>
        <v>258258.9983308173</v>
      </c>
      <c r="O2346" s="679">
        <f t="shared" ca="1" si="404"/>
        <v>158222.24412125529</v>
      </c>
      <c r="P2346" s="679">
        <f t="shared" ca="1" si="404"/>
        <v>6472.132829023969</v>
      </c>
      <c r="Q2346" s="679">
        <f t="shared" ca="1" si="404"/>
        <v>61726.30715278408</v>
      </c>
      <c r="R2346" s="679">
        <f t="shared" ca="1" si="404"/>
        <v>18648.902365811697</v>
      </c>
      <c r="S2346" s="679">
        <f t="shared" ca="1" si="404"/>
        <v>824.01190242357222</v>
      </c>
      <c r="T2346" s="679">
        <f t="shared" ca="1" si="404"/>
        <v>797.37195271287499</v>
      </c>
      <c r="U2346" s="679">
        <f t="shared" ca="1" si="404"/>
        <v>0</v>
      </c>
      <c r="V2346" s="679">
        <f t="shared" ca="1" si="404"/>
        <v>756.38935094965188</v>
      </c>
      <c r="W2346" s="679">
        <f t="shared" ca="1" si="401"/>
        <v>1316.2345246370344</v>
      </c>
      <c r="X2346" s="679">
        <f t="shared" ca="1" si="404"/>
        <v>788.69284137092529</v>
      </c>
      <c r="Y2346" s="679">
        <f t="shared" ca="1" si="404"/>
        <v>8706.7112898482137</v>
      </c>
      <c r="Z2346" s="679">
        <f t="shared" ca="1" si="404"/>
        <v>0</v>
      </c>
      <c r="AA2346" t="str">
        <f t="shared" si="396"/>
        <v>HUM_ASR_FY_2022</v>
      </c>
      <c r="AB2346" s="958">
        <f t="shared" si="397"/>
        <v>45032</v>
      </c>
      <c r="AC2346" t="str">
        <f t="shared" si="398"/>
        <v>Unaudited</v>
      </c>
    </row>
    <row r="2347" spans="1:29" x14ac:dyDescent="0.25">
      <c r="A2347" t="s">
        <v>420</v>
      </c>
      <c r="B2347" t="s">
        <v>1385</v>
      </c>
      <c r="C2347" t="s">
        <v>1386</v>
      </c>
      <c r="D2347">
        <v>1900</v>
      </c>
      <c r="E2347" s="958">
        <v>1</v>
      </c>
      <c r="F2347" t="s">
        <v>440</v>
      </c>
      <c r="G2347" s="958">
        <v>274</v>
      </c>
      <c r="H2347" t="s">
        <v>385</v>
      </c>
      <c r="I2347" s="959" t="s">
        <v>488</v>
      </c>
      <c r="J2347" s="959" t="s">
        <v>444</v>
      </c>
      <c r="K2347" s="959" t="s">
        <v>0</v>
      </c>
      <c r="L2347" s="954">
        <v>2.2999999999999998</v>
      </c>
      <c r="M2347" s="959" t="s">
        <v>149</v>
      </c>
      <c r="N2347" s="679">
        <f t="shared" ca="1" si="395"/>
        <v>6121193.5399999879</v>
      </c>
      <c r="O2347" s="679">
        <f t="shared" ca="1" si="404"/>
        <v>4177055.5799999889</v>
      </c>
      <c r="P2347" s="679">
        <f t="shared" ca="1" si="404"/>
        <v>380328.64999999973</v>
      </c>
      <c r="Q2347" s="679">
        <f t="shared" ca="1" si="404"/>
        <v>878654.77</v>
      </c>
      <c r="R2347" s="679">
        <f t="shared" ca="1" si="404"/>
        <v>462951.34999999992</v>
      </c>
      <c r="S2347" s="679">
        <f t="shared" ca="1" si="404"/>
        <v>12319.949999999999</v>
      </c>
      <c r="T2347" s="679">
        <f t="shared" ca="1" si="404"/>
        <v>64153.060000000005</v>
      </c>
      <c r="U2347" s="679">
        <f t="shared" ca="1" si="404"/>
        <v>113.69</v>
      </c>
      <c r="V2347" s="679">
        <f t="shared" ca="1" si="404"/>
        <v>45074.55000000001</v>
      </c>
      <c r="W2347" s="679">
        <f t="shared" ca="1" si="401"/>
        <v>3035.88</v>
      </c>
      <c r="X2347" s="679">
        <f t="shared" ca="1" si="404"/>
        <v>9248.5</v>
      </c>
      <c r="Y2347" s="679">
        <f t="shared" ca="1" si="404"/>
        <v>88257.56</v>
      </c>
      <c r="Z2347" s="679">
        <f t="shared" ca="1" si="404"/>
        <v>0</v>
      </c>
      <c r="AA2347" t="str">
        <f t="shared" si="396"/>
        <v>HUM_ASR_FY_2022</v>
      </c>
      <c r="AB2347" s="958">
        <f t="shared" si="397"/>
        <v>45032</v>
      </c>
      <c r="AC2347" t="str">
        <f t="shared" si="398"/>
        <v>Unaudited</v>
      </c>
    </row>
    <row r="2348" spans="1:29" x14ac:dyDescent="0.25">
      <c r="A2348" t="s">
        <v>420</v>
      </c>
      <c r="B2348" t="s">
        <v>1385</v>
      </c>
      <c r="C2348" t="s">
        <v>1386</v>
      </c>
      <c r="D2348">
        <v>1900</v>
      </c>
      <c r="E2348" s="958">
        <v>1</v>
      </c>
      <c r="F2348" t="s">
        <v>440</v>
      </c>
      <c r="G2348" s="958">
        <v>274</v>
      </c>
      <c r="H2348" t="s">
        <v>385</v>
      </c>
      <c r="I2348" s="959" t="s">
        <v>488</v>
      </c>
      <c r="J2348" s="959" t="s">
        <v>444</v>
      </c>
      <c r="K2348" s="959" t="s">
        <v>0</v>
      </c>
      <c r="L2348" s="938">
        <v>2.4</v>
      </c>
      <c r="M2348" s="959" t="s">
        <v>150</v>
      </c>
      <c r="N2348" s="679">
        <f t="shared" ca="1" si="395"/>
        <v>1290657.2900000003</v>
      </c>
      <c r="O2348" s="679">
        <f t="shared" ca="1" si="404"/>
        <v>380416.21</v>
      </c>
      <c r="P2348" s="679">
        <f t="shared" ca="1" si="404"/>
        <v>20732.249999999996</v>
      </c>
      <c r="Q2348" s="679">
        <f t="shared" ca="1" si="404"/>
        <v>355579.6100000001</v>
      </c>
      <c r="R2348" s="679">
        <f t="shared" ca="1" si="404"/>
        <v>176243.6100000001</v>
      </c>
      <c r="S2348" s="679">
        <f t="shared" ca="1" si="404"/>
        <v>164535.65999999986</v>
      </c>
      <c r="T2348" s="679">
        <f t="shared" ca="1" si="404"/>
        <v>4549.76</v>
      </c>
      <c r="U2348" s="679">
        <f t="shared" ca="1" si="404"/>
        <v>153.84</v>
      </c>
      <c r="V2348" s="679">
        <f t="shared" ca="1" si="404"/>
        <v>11563.36</v>
      </c>
      <c r="W2348" s="679">
        <f t="shared" ca="1" si="401"/>
        <v>3431.44</v>
      </c>
      <c r="X2348" s="679">
        <f t="shared" ca="1" si="404"/>
        <v>67579.310000000012</v>
      </c>
      <c r="Y2348" s="679">
        <f t="shared" ca="1" si="404"/>
        <v>105872.24</v>
      </c>
      <c r="Z2348" s="679">
        <f t="shared" ca="1" si="404"/>
        <v>0</v>
      </c>
      <c r="AA2348" t="str">
        <f t="shared" si="396"/>
        <v>HUM_ASR_FY_2022</v>
      </c>
      <c r="AB2348" s="958">
        <f t="shared" si="397"/>
        <v>45032</v>
      </c>
      <c r="AC2348" t="str">
        <f t="shared" si="398"/>
        <v>Unaudited</v>
      </c>
    </row>
    <row r="2349" spans="1:29" ht="30" x14ac:dyDescent="0.25">
      <c r="A2349" t="s">
        <v>420</v>
      </c>
      <c r="B2349" t="s">
        <v>1385</v>
      </c>
      <c r="C2349" t="s">
        <v>1386</v>
      </c>
      <c r="D2349">
        <v>1900</v>
      </c>
      <c r="E2349" s="958">
        <v>1</v>
      </c>
      <c r="F2349" t="s">
        <v>440</v>
      </c>
      <c r="G2349" s="958">
        <v>274</v>
      </c>
      <c r="H2349" t="s">
        <v>385</v>
      </c>
      <c r="I2349" s="938" t="s">
        <v>488</v>
      </c>
      <c r="J2349" s="938" t="s">
        <v>444</v>
      </c>
      <c r="K2349" s="938" t="s">
        <v>0</v>
      </c>
      <c r="L2349" s="938">
        <v>2.5</v>
      </c>
      <c r="M2349" s="959" t="s">
        <v>151</v>
      </c>
      <c r="N2349" s="679">
        <f t="shared" ca="1" si="395"/>
        <v>184718.675099763</v>
      </c>
      <c r="O2349" s="679">
        <f t="shared" ca="1" si="404"/>
        <v>54445.110132739588</v>
      </c>
      <c r="P2349" s="679">
        <f t="shared" ca="1" si="404"/>
        <v>2967.1964676518123</v>
      </c>
      <c r="Q2349" s="679">
        <f t="shared" ca="1" si="404"/>
        <v>50890.499717156097</v>
      </c>
      <c r="R2349" s="679">
        <f t="shared" ca="1" si="404"/>
        <v>25223.958665277722</v>
      </c>
      <c r="S2349" s="679">
        <f t="shared" ca="1" si="404"/>
        <v>23548.31864147689</v>
      </c>
      <c r="T2349" s="679">
        <f t="shared" ca="1" si="404"/>
        <v>651.16095940689081</v>
      </c>
      <c r="U2349" s="679">
        <f t="shared" ca="1" si="404"/>
        <v>22.017557408556954</v>
      </c>
      <c r="V2349" s="679">
        <f t="shared" ca="1" si="404"/>
        <v>1654.9463249857718</v>
      </c>
      <c r="W2349" s="679">
        <f t="shared" ca="1" si="401"/>
        <v>491.10717104796328</v>
      </c>
      <c r="X2349" s="679">
        <f t="shared" ca="1" si="404"/>
        <v>9671.9405717347054</v>
      </c>
      <c r="Y2349" s="679">
        <f t="shared" ca="1" si="404"/>
        <v>15152.418890877012</v>
      </c>
      <c r="Z2349" s="679">
        <f t="shared" ca="1" si="404"/>
        <v>0</v>
      </c>
      <c r="AA2349" t="str">
        <f t="shared" si="396"/>
        <v>HUM_ASR_FY_2022</v>
      </c>
      <c r="AB2349" s="958">
        <f t="shared" si="397"/>
        <v>45032</v>
      </c>
      <c r="AC2349" t="str">
        <f t="shared" si="398"/>
        <v>Unaudited</v>
      </c>
    </row>
    <row r="2350" spans="1:29" x14ac:dyDescent="0.25">
      <c r="A2350" t="s">
        <v>420</v>
      </c>
      <c r="B2350" t="s">
        <v>1385</v>
      </c>
      <c r="C2350" t="s">
        <v>1386</v>
      </c>
      <c r="D2350">
        <v>1900</v>
      </c>
      <c r="E2350" s="958">
        <v>1</v>
      </c>
      <c r="F2350" t="s">
        <v>440</v>
      </c>
      <c r="G2350" s="958">
        <v>274</v>
      </c>
      <c r="H2350" t="s">
        <v>385</v>
      </c>
      <c r="I2350" s="959" t="s">
        <v>488</v>
      </c>
      <c r="J2350" s="959" t="s">
        <v>444</v>
      </c>
      <c r="K2350" s="959" t="s">
        <v>0</v>
      </c>
      <c r="L2350" s="938" t="s">
        <v>96</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HUM_ASR_FY_2022</v>
      </c>
      <c r="AB2350" s="958">
        <f t="shared" si="397"/>
        <v>45032</v>
      </c>
      <c r="AC2350" t="str">
        <f t="shared" si="398"/>
        <v>Unaudited</v>
      </c>
    </row>
    <row r="2351" spans="1:29" x14ac:dyDescent="0.25">
      <c r="A2351" t="s">
        <v>420</v>
      </c>
      <c r="B2351" t="s">
        <v>1385</v>
      </c>
      <c r="C2351" t="s">
        <v>1386</v>
      </c>
      <c r="D2351">
        <v>1900</v>
      </c>
      <c r="E2351" s="958">
        <v>1</v>
      </c>
      <c r="F2351" t="s">
        <v>440</v>
      </c>
      <c r="G2351" s="958">
        <v>274</v>
      </c>
      <c r="H2351" t="s">
        <v>385</v>
      </c>
      <c r="I2351" s="938" t="s">
        <v>488</v>
      </c>
      <c r="J2351" s="938" t="s">
        <v>444</v>
      </c>
      <c r="K2351" s="938" t="s">
        <v>0</v>
      </c>
      <c r="L2351" s="938" t="s">
        <v>152</v>
      </c>
      <c r="M2351" s="938" t="s">
        <v>451</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HUM_ASR_FY_2022</v>
      </c>
      <c r="AB2351" s="958">
        <f t="shared" si="397"/>
        <v>45032</v>
      </c>
      <c r="AC2351" t="str">
        <f t="shared" si="398"/>
        <v>Unaudited</v>
      </c>
    </row>
    <row r="2352" spans="1:29" x14ac:dyDescent="0.25">
      <c r="A2352" t="s">
        <v>420</v>
      </c>
      <c r="B2352" t="s">
        <v>1385</v>
      </c>
      <c r="C2352" t="s">
        <v>1386</v>
      </c>
      <c r="D2352">
        <v>1900</v>
      </c>
      <c r="E2352" s="958">
        <v>1</v>
      </c>
      <c r="F2352" t="s">
        <v>440</v>
      </c>
      <c r="G2352" s="958">
        <v>274</v>
      </c>
      <c r="H2352" t="s">
        <v>385</v>
      </c>
      <c r="I2352" s="938" t="s">
        <v>488</v>
      </c>
      <c r="J2352" s="938" t="s">
        <v>444</v>
      </c>
      <c r="K2352" s="938" t="s">
        <v>0</v>
      </c>
      <c r="L2352" s="938" t="s">
        <v>917</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HUM_ASR_FY_2022</v>
      </c>
      <c r="AB2352" s="958">
        <f t="shared" si="397"/>
        <v>45032</v>
      </c>
      <c r="AC2352" t="str">
        <f t="shared" si="398"/>
        <v>Unaudited</v>
      </c>
    </row>
    <row r="2353" spans="1:29" x14ac:dyDescent="0.25">
      <c r="A2353" t="s">
        <v>420</v>
      </c>
      <c r="B2353" t="s">
        <v>1385</v>
      </c>
      <c r="C2353" t="s">
        <v>1386</v>
      </c>
      <c r="D2353">
        <v>1900</v>
      </c>
      <c r="E2353" s="958">
        <v>1</v>
      </c>
      <c r="F2353" t="s">
        <v>440</v>
      </c>
      <c r="G2353" s="958">
        <v>274</v>
      </c>
      <c r="H2353" t="s">
        <v>385</v>
      </c>
      <c r="I2353" s="938" t="s">
        <v>488</v>
      </c>
      <c r="J2353" s="938" t="s">
        <v>444</v>
      </c>
      <c r="K2353" s="938" t="s">
        <v>53</v>
      </c>
      <c r="L2353" s="938">
        <v>3.1</v>
      </c>
      <c r="M2353" s="959" t="s">
        <v>33</v>
      </c>
      <c r="N2353" s="679">
        <f t="shared" ca="1" si="395"/>
        <v>11020344.179999791</v>
      </c>
      <c r="O2353" s="679">
        <f t="shared" ca="1" si="404"/>
        <v>7721963.7899997812</v>
      </c>
      <c r="P2353" s="679">
        <f t="shared" ca="1" si="404"/>
        <v>517343.13000000129</v>
      </c>
      <c r="Q2353" s="679">
        <f t="shared" ca="1" si="404"/>
        <v>1490985.5000000063</v>
      </c>
      <c r="R2353" s="679">
        <f t="shared" ca="1" si="404"/>
        <v>779209.81000000308</v>
      </c>
      <c r="S2353" s="679">
        <f t="shared" ca="1" si="404"/>
        <v>64614.75</v>
      </c>
      <c r="T2353" s="679">
        <f t="shared" ca="1" si="404"/>
        <v>67951.090000000011</v>
      </c>
      <c r="U2353" s="679">
        <f t="shared" ca="1" si="404"/>
        <v>786.8900000000001</v>
      </c>
      <c r="V2353" s="679">
        <f t="shared" ca="1" si="404"/>
        <v>48027.01</v>
      </c>
      <c r="W2353" s="679">
        <f t="shared" ca="1" si="401"/>
        <v>12465.48</v>
      </c>
      <c r="X2353" s="679">
        <f t="shared" ca="1" si="404"/>
        <v>90908.149999999616</v>
      </c>
      <c r="Y2353" s="679">
        <f t="shared" ca="1" si="404"/>
        <v>226088.58</v>
      </c>
      <c r="Z2353" s="679">
        <f t="shared" ca="1" si="404"/>
        <v>0</v>
      </c>
      <c r="AA2353" t="str">
        <f t="shared" si="396"/>
        <v>HUM_ASR_FY_2022</v>
      </c>
      <c r="AB2353" s="958">
        <f t="shared" si="397"/>
        <v>45032</v>
      </c>
      <c r="AC2353" t="str">
        <f t="shared" si="398"/>
        <v>Unaudited</v>
      </c>
    </row>
    <row r="2354" spans="1:29" x14ac:dyDescent="0.25">
      <c r="A2354" t="s">
        <v>420</v>
      </c>
      <c r="B2354" t="s">
        <v>1385</v>
      </c>
      <c r="C2354" t="s">
        <v>1386</v>
      </c>
      <c r="D2354">
        <v>1900</v>
      </c>
      <c r="E2354" s="958">
        <v>1</v>
      </c>
      <c r="F2354" t="s">
        <v>440</v>
      </c>
      <c r="G2354" s="958">
        <v>274</v>
      </c>
      <c r="H2354" t="s">
        <v>385</v>
      </c>
      <c r="I2354" s="938" t="s">
        <v>488</v>
      </c>
      <c r="J2354" s="938" t="s">
        <v>444</v>
      </c>
      <c r="K2354" s="938" t="s">
        <v>53</v>
      </c>
      <c r="L2354" s="938">
        <v>3.2</v>
      </c>
      <c r="M2354" s="959" t="s">
        <v>34</v>
      </c>
      <c r="N2354" s="679">
        <f t="shared" ca="1" si="395"/>
        <v>517916.72999999986</v>
      </c>
      <c r="O2354" s="679">
        <f t="shared" ca="1" si="404"/>
        <v>258244.3600000001</v>
      </c>
      <c r="P2354" s="679">
        <f t="shared" ca="1" si="404"/>
        <v>26897.91</v>
      </c>
      <c r="Q2354" s="679">
        <f t="shared" ca="1" si="404"/>
        <v>120918.39999999979</v>
      </c>
      <c r="R2354" s="679">
        <f t="shared" ca="1" si="404"/>
        <v>60593.949999999983</v>
      </c>
      <c r="S2354" s="679">
        <f t="shared" ca="1" si="404"/>
        <v>2151.44</v>
      </c>
      <c r="T2354" s="679">
        <f t="shared" ca="1" si="404"/>
        <v>1771.04</v>
      </c>
      <c r="U2354" s="679">
        <f t="shared" ca="1" si="404"/>
        <v>0</v>
      </c>
      <c r="V2354" s="679">
        <f t="shared" ca="1" si="404"/>
        <v>3086.16</v>
      </c>
      <c r="W2354" s="679">
        <f t="shared" ca="1" si="401"/>
        <v>1616.4</v>
      </c>
      <c r="X2354" s="679">
        <f t="shared" ca="1" si="404"/>
        <v>4037.38</v>
      </c>
      <c r="Y2354" s="679">
        <f t="shared" ca="1" si="404"/>
        <v>38599.689999999981</v>
      </c>
      <c r="Z2354" s="679">
        <f t="shared" ca="1" si="404"/>
        <v>0</v>
      </c>
      <c r="AA2354" t="str">
        <f t="shared" si="396"/>
        <v>HUM_ASR_FY_2022</v>
      </c>
      <c r="AB2354" s="958">
        <f t="shared" si="397"/>
        <v>45032</v>
      </c>
      <c r="AC2354" t="str">
        <f t="shared" si="398"/>
        <v>Unaudited</v>
      </c>
    </row>
    <row r="2355" spans="1:29" x14ac:dyDescent="0.25">
      <c r="A2355" t="s">
        <v>420</v>
      </c>
      <c r="B2355" t="s">
        <v>1385</v>
      </c>
      <c r="C2355" t="s">
        <v>1386</v>
      </c>
      <c r="D2355">
        <v>1900</v>
      </c>
      <c r="E2355" s="958">
        <v>1</v>
      </c>
      <c r="F2355" t="s">
        <v>440</v>
      </c>
      <c r="G2355" s="958">
        <v>274</v>
      </c>
      <c r="H2355" t="s">
        <v>385</v>
      </c>
      <c r="I2355" s="938" t="s">
        <v>488</v>
      </c>
      <c r="J2355" s="938" t="s">
        <v>444</v>
      </c>
      <c r="K2355" s="938" t="s">
        <v>53</v>
      </c>
      <c r="L2355" s="944">
        <v>3.3</v>
      </c>
      <c r="M2355" s="960" t="s">
        <v>54</v>
      </c>
      <c r="N2355" s="679">
        <f t="shared" ca="1" si="395"/>
        <v>612.8900000000001</v>
      </c>
      <c r="O2355" s="679">
        <f t="shared" ca="1" si="404"/>
        <v>526.44000000000005</v>
      </c>
      <c r="P2355" s="679">
        <f t="shared" ca="1" si="404"/>
        <v>0</v>
      </c>
      <c r="Q2355" s="679">
        <f t="shared" ca="1" si="404"/>
        <v>86.45</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HUM_ASR_FY_2022</v>
      </c>
      <c r="AB2355" s="958">
        <f t="shared" si="397"/>
        <v>45032</v>
      </c>
      <c r="AC2355" t="str">
        <f t="shared" si="398"/>
        <v>Unaudited</v>
      </c>
    </row>
    <row r="2356" spans="1:29" x14ac:dyDescent="0.25">
      <c r="A2356" t="s">
        <v>420</v>
      </c>
      <c r="B2356" t="s">
        <v>1385</v>
      </c>
      <c r="C2356" t="s">
        <v>1386</v>
      </c>
      <c r="D2356">
        <v>1900</v>
      </c>
      <c r="E2356" s="958">
        <v>1</v>
      </c>
      <c r="F2356" t="s">
        <v>440</v>
      </c>
      <c r="G2356" s="958">
        <v>274</v>
      </c>
      <c r="H2356" t="s">
        <v>385</v>
      </c>
      <c r="I2356" s="938" t="s">
        <v>488</v>
      </c>
      <c r="J2356" s="938" t="s">
        <v>444</v>
      </c>
      <c r="K2356" s="938" t="s">
        <v>53</v>
      </c>
      <c r="L2356" s="938" t="s">
        <v>44</v>
      </c>
      <c r="M2356" s="959" t="s">
        <v>153</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HUM_ASR_FY_2022</v>
      </c>
      <c r="AB2356" s="958">
        <f t="shared" si="397"/>
        <v>45032</v>
      </c>
      <c r="AC2356" t="str">
        <f t="shared" si="398"/>
        <v>Unaudited</v>
      </c>
    </row>
    <row r="2357" spans="1:29" x14ac:dyDescent="0.25">
      <c r="A2357" t="s">
        <v>420</v>
      </c>
      <c r="B2357" t="s">
        <v>1385</v>
      </c>
      <c r="C2357" t="s">
        <v>1386</v>
      </c>
      <c r="D2357">
        <v>1900</v>
      </c>
      <c r="E2357" s="958">
        <v>1</v>
      </c>
      <c r="F2357" t="s">
        <v>440</v>
      </c>
      <c r="G2357" s="958">
        <v>274</v>
      </c>
      <c r="H2357" t="s">
        <v>385</v>
      </c>
      <c r="I2357" s="938" t="s">
        <v>488</v>
      </c>
      <c r="J2357" s="938" t="s">
        <v>444</v>
      </c>
      <c r="K2357" s="938" t="s">
        <v>53</v>
      </c>
      <c r="L2357" s="938" t="s">
        <v>41</v>
      </c>
      <c r="M2357" s="959" t="s">
        <v>52</v>
      </c>
      <c r="N2357" s="679">
        <f t="shared" ca="1" si="395"/>
        <v>239880.16999999998</v>
      </c>
      <c r="O2357" s="679">
        <f t="shared" ca="1" si="404"/>
        <v>227168.96</v>
      </c>
      <c r="P2357" s="679">
        <f t="shared" ca="1" si="404"/>
        <v>4763</v>
      </c>
      <c r="Q2357" s="679">
        <f t="shared" ca="1" si="404"/>
        <v>5497.9599999999991</v>
      </c>
      <c r="R2357" s="679">
        <f t="shared" ca="1" si="404"/>
        <v>970</v>
      </c>
      <c r="S2357" s="679">
        <f t="shared" ca="1" si="404"/>
        <v>0</v>
      </c>
      <c r="T2357" s="679">
        <f t="shared" ca="1" si="404"/>
        <v>1355.25</v>
      </c>
      <c r="U2357" s="679">
        <f t="shared" ca="1" si="404"/>
        <v>0</v>
      </c>
      <c r="V2357" s="679">
        <f t="shared" ca="1" si="404"/>
        <v>20</v>
      </c>
      <c r="W2357" s="679">
        <f t="shared" ca="1" si="401"/>
        <v>0</v>
      </c>
      <c r="X2357" s="679">
        <f t="shared" ca="1" si="404"/>
        <v>0</v>
      </c>
      <c r="Y2357" s="679">
        <f t="shared" ca="1" si="404"/>
        <v>105</v>
      </c>
      <c r="Z2357" s="679">
        <f t="shared" ca="1" si="404"/>
        <v>0</v>
      </c>
      <c r="AA2357" t="str">
        <f t="shared" si="396"/>
        <v>HUM_ASR_FY_2022</v>
      </c>
      <c r="AB2357" s="958">
        <f t="shared" si="397"/>
        <v>45032</v>
      </c>
      <c r="AC2357" t="str">
        <f t="shared" si="398"/>
        <v>Unaudited</v>
      </c>
    </row>
    <row r="2358" spans="1:29" x14ac:dyDescent="0.25">
      <c r="A2358" t="s">
        <v>420</v>
      </c>
      <c r="B2358" t="s">
        <v>1385</v>
      </c>
      <c r="C2358" t="s">
        <v>1386</v>
      </c>
      <c r="D2358">
        <v>1900</v>
      </c>
      <c r="E2358" s="958">
        <v>1</v>
      </c>
      <c r="F2358" t="s">
        <v>440</v>
      </c>
      <c r="G2358" s="958">
        <v>274</v>
      </c>
      <c r="H2358" t="s">
        <v>385</v>
      </c>
      <c r="I2358" s="938" t="s">
        <v>488</v>
      </c>
      <c r="J2358" s="938" t="s">
        <v>444</v>
      </c>
      <c r="K2358" s="938" t="s">
        <v>53</v>
      </c>
      <c r="L2358" s="938" t="s">
        <v>42</v>
      </c>
      <c r="M2358" s="959" t="s">
        <v>154</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287572.63595378259</v>
      </c>
      <c r="O2358" s="679">
        <f t="shared" ca="1" si="404"/>
        <v>201502.37102939017</v>
      </c>
      <c r="P2358" s="679">
        <f t="shared" ca="1" si="404"/>
        <v>13499.916622992769</v>
      </c>
      <c r="Q2358" s="679">
        <f t="shared" ca="1" si="404"/>
        <v>38906.827536477038</v>
      </c>
      <c r="R2358" s="679">
        <f t="shared" ca="1" si="404"/>
        <v>20333.250519472545</v>
      </c>
      <c r="S2358" s="679">
        <f t="shared" ca="1" si="404"/>
        <v>1686.102872605112</v>
      </c>
      <c r="T2358" s="679">
        <f t="shared" ca="1" si="404"/>
        <v>1773.1636823735835</v>
      </c>
      <c r="U2358" s="679">
        <f t="shared" ca="1" si="404"/>
        <v>20.533662815753935</v>
      </c>
      <c r="V2358" s="679">
        <f t="shared" ca="1" si="404"/>
        <v>1253.250682292115</v>
      </c>
      <c r="W2358" s="679">
        <f t="shared" ca="1" si="401"/>
        <v>325.28302959311253</v>
      </c>
      <c r="X2358" s="679">
        <f t="shared" ca="1" si="404"/>
        <v>2372.22140236116</v>
      </c>
      <c r="Y2358" s="679">
        <f t="shared" ca="1" si="404"/>
        <v>5899.7149134092551</v>
      </c>
      <c r="Z2358" s="679">
        <f t="shared" ca="1" si="404"/>
        <v>0</v>
      </c>
      <c r="AA2358" t="str">
        <f t="shared" si="396"/>
        <v>HUM_ASR_FY_2022</v>
      </c>
      <c r="AB2358" s="958">
        <f t="shared" si="397"/>
        <v>45032</v>
      </c>
      <c r="AC2358" t="str">
        <f t="shared" si="398"/>
        <v>Unaudited</v>
      </c>
    </row>
    <row r="2359" spans="1:29" x14ac:dyDescent="0.25">
      <c r="A2359" t="s">
        <v>420</v>
      </c>
      <c r="B2359" t="s">
        <v>1385</v>
      </c>
      <c r="C2359" t="s">
        <v>1386</v>
      </c>
      <c r="D2359">
        <v>1900</v>
      </c>
      <c r="E2359" s="958">
        <v>1</v>
      </c>
      <c r="F2359" t="s">
        <v>440</v>
      </c>
      <c r="G2359" s="958">
        <v>274</v>
      </c>
      <c r="H2359" t="s">
        <v>385</v>
      </c>
      <c r="I2359" s="938" t="s">
        <v>488</v>
      </c>
      <c r="J2359" s="938" t="s">
        <v>444</v>
      </c>
      <c r="K2359" s="938" t="s">
        <v>53</v>
      </c>
      <c r="L2359" s="938" t="s">
        <v>43</v>
      </c>
      <c r="M2359" s="959" t="s">
        <v>462</v>
      </c>
      <c r="N2359" s="679">
        <f t="shared" ca="1" si="405"/>
        <v>190725.89000000007</v>
      </c>
      <c r="O2359" s="679">
        <f t="shared" ca="1" si="404"/>
        <v>159369.03936481869</v>
      </c>
      <c r="P2359" s="679">
        <f t="shared" ca="1" si="404"/>
        <v>6802.9176611909679</v>
      </c>
      <c r="Q2359" s="679">
        <f t="shared" ca="1" si="404"/>
        <v>10124.897772073926</v>
      </c>
      <c r="R2359" s="679">
        <f t="shared" ca="1" si="404"/>
        <v>3983.9188199863124</v>
      </c>
      <c r="S2359" s="679">
        <f t="shared" ca="1" si="404"/>
        <v>4970.6836009582494</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1040.5185044490079</v>
      </c>
      <c r="U2359" s="679">
        <f t="shared" ca="1" si="406"/>
        <v>66.040288843258068</v>
      </c>
      <c r="V2359" s="679">
        <f t="shared" ca="1" si="406"/>
        <v>387.02680903490773</v>
      </c>
      <c r="W2359" s="679">
        <f t="shared" ca="1" si="401"/>
        <v>18.429848049281322</v>
      </c>
      <c r="X2359" s="679">
        <f t="shared" ca="1" si="406"/>
        <v>3461.7397919233413</v>
      </c>
      <c r="Y2359" s="679">
        <f t="shared" ca="1" si="406"/>
        <v>500.67753867214253</v>
      </c>
      <c r="Z2359" s="679">
        <f t="shared" ca="1" si="406"/>
        <v>0</v>
      </c>
      <c r="AA2359" t="str">
        <f t="shared" si="396"/>
        <v>HUM_ASR_FY_2022</v>
      </c>
      <c r="AB2359" s="958">
        <f t="shared" si="397"/>
        <v>45032</v>
      </c>
      <c r="AC2359" t="str">
        <f t="shared" si="398"/>
        <v>Unaudited</v>
      </c>
    </row>
    <row r="2360" spans="1:29" x14ac:dyDescent="0.25">
      <c r="A2360" t="s">
        <v>420</v>
      </c>
      <c r="B2360" t="s">
        <v>1385</v>
      </c>
      <c r="C2360" t="s">
        <v>1386</v>
      </c>
      <c r="D2360">
        <v>1900</v>
      </c>
      <c r="E2360" s="958">
        <v>1</v>
      </c>
      <c r="F2360" t="s">
        <v>440</v>
      </c>
      <c r="G2360" s="958">
        <v>274</v>
      </c>
      <c r="H2360" t="s">
        <v>385</v>
      </c>
      <c r="I2360" s="938" t="s">
        <v>488</v>
      </c>
      <c r="J2360" s="938" t="s">
        <v>444</v>
      </c>
      <c r="K2360" s="938" t="s">
        <v>920</v>
      </c>
      <c r="L2360" s="938" t="s">
        <v>921</v>
      </c>
      <c r="M2360" s="959" t="s">
        <v>920</v>
      </c>
      <c r="N2360" s="679">
        <f t="shared" ca="1" si="405"/>
        <v>1477195.2399999988</v>
      </c>
      <c r="O2360" s="679">
        <f t="shared" ca="1" si="406"/>
        <v>1375767.689999999</v>
      </c>
      <c r="P2360" s="679">
        <f t="shared" ca="1" si="406"/>
        <v>81306.290000000008</v>
      </c>
      <c r="Q2360" s="679">
        <f t="shared" ca="1" si="406"/>
        <v>11632.81</v>
      </c>
      <c r="R2360" s="679">
        <f t="shared" ca="1" si="406"/>
        <v>4630.91</v>
      </c>
      <c r="S2360" s="679">
        <f t="shared" ca="1" si="406"/>
        <v>233.15</v>
      </c>
      <c r="T2360" s="679">
        <f t="shared" ca="1" si="406"/>
        <v>204.75</v>
      </c>
      <c r="U2360" s="679">
        <f t="shared" ca="1" si="406"/>
        <v>0</v>
      </c>
      <c r="V2360" s="679">
        <f t="shared" ca="1" si="406"/>
        <v>3409.46</v>
      </c>
      <c r="W2360" s="679">
        <f t="shared" ca="1" si="401"/>
        <v>0</v>
      </c>
      <c r="X2360" s="679">
        <f t="shared" ca="1" si="406"/>
        <v>0</v>
      </c>
      <c r="Y2360" s="679">
        <f t="shared" ca="1" si="406"/>
        <v>10.18</v>
      </c>
      <c r="Z2360" s="679">
        <f t="shared" ca="1" si="406"/>
        <v>0</v>
      </c>
      <c r="AA2360" t="str">
        <f t="shared" si="396"/>
        <v>HUM_ASR_FY_2022</v>
      </c>
      <c r="AB2360" s="958">
        <f t="shared" si="397"/>
        <v>45032</v>
      </c>
      <c r="AC2360" t="str">
        <f t="shared" si="398"/>
        <v>Unaudited</v>
      </c>
    </row>
    <row r="2361" spans="1:29" x14ac:dyDescent="0.25">
      <c r="A2361" t="s">
        <v>420</v>
      </c>
      <c r="B2361" t="s">
        <v>1385</v>
      </c>
      <c r="C2361" t="s">
        <v>1386</v>
      </c>
      <c r="D2361">
        <v>1900</v>
      </c>
      <c r="E2361" s="958">
        <v>1</v>
      </c>
      <c r="F2361" t="s">
        <v>440</v>
      </c>
      <c r="G2361" s="958">
        <v>274</v>
      </c>
      <c r="H2361" t="s">
        <v>385</v>
      </c>
      <c r="I2361" s="938" t="s">
        <v>488</v>
      </c>
      <c r="J2361" s="938" t="s">
        <v>444</v>
      </c>
      <c r="K2361" s="938" t="s">
        <v>920</v>
      </c>
      <c r="L2361" s="938" t="s">
        <v>922</v>
      </c>
      <c r="M2361" s="959" t="s">
        <v>925</v>
      </c>
      <c r="N2361" s="679">
        <f t="shared" ca="1" si="405"/>
        <v>36814.765145034158</v>
      </c>
      <c r="O2361" s="679">
        <f t="shared" ca="1" si="406"/>
        <v>34286.980508735025</v>
      </c>
      <c r="P2361" s="679">
        <f t="shared" ca="1" si="406"/>
        <v>2026.3211592558625</v>
      </c>
      <c r="Q2361" s="679">
        <f t="shared" ca="1" si="406"/>
        <v>289.91372063100141</v>
      </c>
      <c r="R2361" s="679">
        <f t="shared" ca="1" si="406"/>
        <v>115.41186935979449</v>
      </c>
      <c r="S2361" s="679">
        <f t="shared" ca="1" si="406"/>
        <v>5.8105809314445942</v>
      </c>
      <c r="T2361" s="679">
        <f t="shared" ca="1" si="406"/>
        <v>5.1027941055684352</v>
      </c>
      <c r="U2361" s="679">
        <f t="shared" ca="1" si="406"/>
        <v>0</v>
      </c>
      <c r="V2361" s="679">
        <f t="shared" ca="1" si="406"/>
        <v>84.970805329286236</v>
      </c>
      <c r="W2361" s="679">
        <f t="shared" ca="1" si="401"/>
        <v>0</v>
      </c>
      <c r="X2361" s="679">
        <f t="shared" ca="1" si="406"/>
        <v>0</v>
      </c>
      <c r="Y2361" s="679">
        <f t="shared" ca="1" si="406"/>
        <v>0.25370668617673586</v>
      </c>
      <c r="Z2361" s="679">
        <f t="shared" ca="1" si="406"/>
        <v>0</v>
      </c>
      <c r="AA2361" t="str">
        <f t="shared" si="396"/>
        <v>HUM_ASR_FY_2022</v>
      </c>
      <c r="AB2361" s="958">
        <f t="shared" si="397"/>
        <v>45032</v>
      </c>
      <c r="AC2361" t="str">
        <f t="shared" si="398"/>
        <v>Unaudited</v>
      </c>
    </row>
    <row r="2362" spans="1:29" x14ac:dyDescent="0.25">
      <c r="A2362" t="s">
        <v>420</v>
      </c>
      <c r="B2362" t="s">
        <v>1385</v>
      </c>
      <c r="C2362" t="s">
        <v>1386</v>
      </c>
      <c r="D2362">
        <v>1900</v>
      </c>
      <c r="E2362" s="958">
        <v>1</v>
      </c>
      <c r="F2362" t="s">
        <v>440</v>
      </c>
      <c r="G2362" s="958">
        <v>274</v>
      </c>
      <c r="H2362" t="s">
        <v>385</v>
      </c>
      <c r="I2362" s="938" t="s">
        <v>488</v>
      </c>
      <c r="J2362" s="938" t="s">
        <v>444</v>
      </c>
      <c r="K2362" s="938" t="s">
        <v>920</v>
      </c>
      <c r="L2362" s="938" t="s">
        <v>923</v>
      </c>
      <c r="M2362" s="959" t="s">
        <v>926</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HUM_ASR_FY_2022</v>
      </c>
      <c r="AB2362" s="958">
        <f t="shared" si="397"/>
        <v>45032</v>
      </c>
      <c r="AC2362" t="str">
        <f t="shared" si="398"/>
        <v>Unaudited</v>
      </c>
    </row>
    <row r="2363" spans="1:29" x14ac:dyDescent="0.25">
      <c r="A2363" t="s">
        <v>420</v>
      </c>
      <c r="B2363" t="s">
        <v>1385</v>
      </c>
      <c r="C2363" t="s">
        <v>1386</v>
      </c>
      <c r="D2363">
        <v>1900</v>
      </c>
      <c r="E2363" s="958">
        <v>1</v>
      </c>
      <c r="F2363" t="s">
        <v>440</v>
      </c>
      <c r="G2363" s="958">
        <v>274</v>
      </c>
      <c r="H2363" t="s">
        <v>385</v>
      </c>
      <c r="I2363" s="938" t="s">
        <v>488</v>
      </c>
      <c r="J2363" s="938" t="s">
        <v>444</v>
      </c>
      <c r="K2363" s="938" t="s">
        <v>445</v>
      </c>
      <c r="L2363" s="938">
        <v>5.0999999999999996</v>
      </c>
      <c r="M2363" s="959" t="s">
        <v>37</v>
      </c>
      <c r="N2363" s="679">
        <f t="shared" ca="1" si="405"/>
        <v>986.19000000000017</v>
      </c>
      <c r="O2363" s="679">
        <f t="shared" ca="1" si="406"/>
        <v>842.88000000000011</v>
      </c>
      <c r="P2363" s="679">
        <f t="shared" ca="1" si="406"/>
        <v>0</v>
      </c>
      <c r="Q2363" s="679">
        <f t="shared" ca="1" si="406"/>
        <v>0</v>
      </c>
      <c r="R2363" s="679">
        <f t="shared" ca="1" si="406"/>
        <v>-50.3</v>
      </c>
      <c r="S2363" s="679">
        <f t="shared" ca="1" si="406"/>
        <v>69.19</v>
      </c>
      <c r="T2363" s="679">
        <f t="shared" ca="1" si="406"/>
        <v>0</v>
      </c>
      <c r="U2363" s="679">
        <f t="shared" ca="1" si="406"/>
        <v>0</v>
      </c>
      <c r="V2363" s="679">
        <f t="shared" ca="1" si="406"/>
        <v>0</v>
      </c>
      <c r="W2363" s="679">
        <f t="shared" ca="1" si="401"/>
        <v>0</v>
      </c>
      <c r="X2363" s="679">
        <f t="shared" ca="1" si="406"/>
        <v>11.53</v>
      </c>
      <c r="Y2363" s="679">
        <f t="shared" ca="1" si="406"/>
        <v>112.89000000000001</v>
      </c>
      <c r="Z2363" s="679">
        <f t="shared" ca="1" si="406"/>
        <v>0</v>
      </c>
      <c r="AA2363" t="str">
        <f t="shared" si="396"/>
        <v>HUM_ASR_FY_2022</v>
      </c>
      <c r="AB2363" s="958">
        <f t="shared" si="397"/>
        <v>45032</v>
      </c>
      <c r="AC2363" t="str">
        <f t="shared" si="398"/>
        <v>Unaudited</v>
      </c>
    </row>
    <row r="2364" spans="1:29" ht="30" x14ac:dyDescent="0.25">
      <c r="A2364" t="s">
        <v>420</v>
      </c>
      <c r="B2364" t="s">
        <v>1385</v>
      </c>
      <c r="C2364" t="s">
        <v>1386</v>
      </c>
      <c r="D2364">
        <v>1900</v>
      </c>
      <c r="E2364" s="958">
        <v>1</v>
      </c>
      <c r="F2364" t="s">
        <v>440</v>
      </c>
      <c r="G2364" s="958">
        <v>274</v>
      </c>
      <c r="H2364" t="s">
        <v>385</v>
      </c>
      <c r="I2364" s="938" t="s">
        <v>488</v>
      </c>
      <c r="J2364" s="938" t="s">
        <v>444</v>
      </c>
      <c r="K2364" s="938" t="s">
        <v>445</v>
      </c>
      <c r="L2364" s="938">
        <v>5.2</v>
      </c>
      <c r="M2364" s="959" t="s">
        <v>303</v>
      </c>
      <c r="N2364" s="679">
        <f t="shared" ca="1" si="405"/>
        <v>3560827.6599999997</v>
      </c>
      <c r="O2364" s="679">
        <f t="shared" ca="1" si="406"/>
        <v>1168773.22</v>
      </c>
      <c r="P2364" s="679">
        <f t="shared" ca="1" si="406"/>
        <v>1022438.0999999999</v>
      </c>
      <c r="Q2364" s="679">
        <f t="shared" ca="1" si="406"/>
        <v>173522.15</v>
      </c>
      <c r="R2364" s="679">
        <f t="shared" ca="1" si="406"/>
        <v>921035.17</v>
      </c>
      <c r="S2364" s="679">
        <f t="shared" ca="1" si="406"/>
        <v>61395.98</v>
      </c>
      <c r="T2364" s="679">
        <f t="shared" ca="1" si="406"/>
        <v>98857.5</v>
      </c>
      <c r="U2364" s="679">
        <f t="shared" ca="1" si="406"/>
        <v>1725.73</v>
      </c>
      <c r="V2364" s="679">
        <f t="shared" ca="1" si="406"/>
        <v>46473.81</v>
      </c>
      <c r="W2364" s="679">
        <f t="shared" ca="1" si="401"/>
        <v>416.64</v>
      </c>
      <c r="X2364" s="679">
        <f t="shared" ca="1" si="406"/>
        <v>19679.36</v>
      </c>
      <c r="Y2364" s="679">
        <f t="shared" ca="1" si="406"/>
        <v>46510.000000000007</v>
      </c>
      <c r="Z2364" s="679">
        <f t="shared" ca="1" si="406"/>
        <v>0</v>
      </c>
      <c r="AA2364" t="str">
        <f t="shared" si="396"/>
        <v>HUM_ASR_FY_2022</v>
      </c>
      <c r="AB2364" s="958">
        <f t="shared" si="397"/>
        <v>45032</v>
      </c>
      <c r="AC2364" t="str">
        <f t="shared" si="398"/>
        <v>Unaudited</v>
      </c>
    </row>
    <row r="2365" spans="1:29" ht="30" x14ac:dyDescent="0.25">
      <c r="A2365" t="s">
        <v>420</v>
      </c>
      <c r="B2365" t="s">
        <v>1385</v>
      </c>
      <c r="C2365" t="s">
        <v>1386</v>
      </c>
      <c r="D2365">
        <v>1900</v>
      </c>
      <c r="E2365" s="958">
        <v>1</v>
      </c>
      <c r="F2365" t="s">
        <v>440</v>
      </c>
      <c r="G2365" s="958">
        <v>274</v>
      </c>
      <c r="H2365" t="s">
        <v>385</v>
      </c>
      <c r="I2365" s="938" t="s">
        <v>488</v>
      </c>
      <c r="J2365" s="938" t="s">
        <v>444</v>
      </c>
      <c r="K2365" s="938" t="s">
        <v>445</v>
      </c>
      <c r="L2365" s="946">
        <v>5.3</v>
      </c>
      <c r="M2365" s="961" t="s">
        <v>304</v>
      </c>
      <c r="N2365" s="679">
        <f t="shared" ca="1" si="405"/>
        <v>24.577897528549634</v>
      </c>
      <c r="O2365" s="679">
        <f t="shared" ca="1" si="406"/>
        <v>21.006315485721732</v>
      </c>
      <c r="P2365" s="679">
        <f t="shared" ca="1" si="406"/>
        <v>0</v>
      </c>
      <c r="Q2365" s="679">
        <f t="shared" ca="1" si="406"/>
        <v>0</v>
      </c>
      <c r="R2365" s="679">
        <f t="shared" ca="1" si="406"/>
        <v>-1.2535801880834792</v>
      </c>
      <c r="S2365" s="679">
        <f t="shared" ca="1" si="406"/>
        <v>1.7243581155764598</v>
      </c>
      <c r="T2365" s="679">
        <f t="shared" ca="1" si="406"/>
        <v>0</v>
      </c>
      <c r="U2365" s="679">
        <f t="shared" ca="1" si="406"/>
        <v>0</v>
      </c>
      <c r="V2365" s="679">
        <f t="shared" ca="1" si="406"/>
        <v>0</v>
      </c>
      <c r="W2365" s="679">
        <f t="shared" ca="1" si="401"/>
        <v>0</v>
      </c>
      <c r="X2365" s="679">
        <f t="shared" ca="1" si="406"/>
        <v>0.28735148247718717</v>
      </c>
      <c r="Y2365" s="679">
        <f t="shared" ca="1" si="406"/>
        <v>2.8134526328577336</v>
      </c>
      <c r="Z2365" s="679">
        <f t="shared" ca="1" si="406"/>
        <v>0</v>
      </c>
      <c r="AA2365" t="str">
        <f t="shared" si="396"/>
        <v>HUM_ASR_FY_2022</v>
      </c>
      <c r="AB2365" s="958">
        <f t="shared" si="397"/>
        <v>45032</v>
      </c>
      <c r="AC2365" t="str">
        <f t="shared" si="398"/>
        <v>Unaudited</v>
      </c>
    </row>
    <row r="2366" spans="1:29" x14ac:dyDescent="0.25">
      <c r="A2366" t="s">
        <v>420</v>
      </c>
      <c r="B2366" t="s">
        <v>1385</v>
      </c>
      <c r="C2366" t="s">
        <v>1386</v>
      </c>
      <c r="D2366">
        <v>1900</v>
      </c>
      <c r="E2366" s="958">
        <v>1</v>
      </c>
      <c r="F2366" t="s">
        <v>440</v>
      </c>
      <c r="G2366" s="958">
        <v>274</v>
      </c>
      <c r="H2366" t="s">
        <v>385</v>
      </c>
      <c r="I2366" s="938" t="s">
        <v>488</v>
      </c>
      <c r="J2366" s="938" t="s">
        <v>444</v>
      </c>
      <c r="K2366" s="938" t="s">
        <v>445</v>
      </c>
      <c r="L2366" s="948" t="s">
        <v>82</v>
      </c>
      <c r="M2366" s="962" t="s">
        <v>453</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HUM_ASR_FY_2022</v>
      </c>
      <c r="AB2366" s="958">
        <f t="shared" si="397"/>
        <v>45032</v>
      </c>
      <c r="AC2366" t="str">
        <f t="shared" si="398"/>
        <v>Unaudited</v>
      </c>
    </row>
    <row r="2367" spans="1:29" x14ac:dyDescent="0.25">
      <c r="A2367" t="s">
        <v>420</v>
      </c>
      <c r="B2367" t="s">
        <v>1385</v>
      </c>
      <c r="C2367" t="s">
        <v>1386</v>
      </c>
      <c r="D2367">
        <v>1900</v>
      </c>
      <c r="E2367" s="958">
        <v>1</v>
      </c>
      <c r="F2367" t="s">
        <v>440</v>
      </c>
      <c r="G2367" s="958">
        <v>274</v>
      </c>
      <c r="H2367" t="s">
        <v>385</v>
      </c>
      <c r="I2367" s="959" t="s">
        <v>488</v>
      </c>
      <c r="J2367" s="959" t="s">
        <v>444</v>
      </c>
      <c r="K2367" s="959" t="s">
        <v>446</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HUM_ASR_FY_2022</v>
      </c>
      <c r="AB2367" s="958">
        <f t="shared" si="397"/>
        <v>45032</v>
      </c>
      <c r="AC2367" t="str">
        <f t="shared" si="398"/>
        <v>Unaudited</v>
      </c>
    </row>
    <row r="2368" spans="1:29" x14ac:dyDescent="0.25">
      <c r="A2368" t="s">
        <v>420</v>
      </c>
      <c r="B2368" t="s">
        <v>1385</v>
      </c>
      <c r="C2368" t="s">
        <v>1386</v>
      </c>
      <c r="D2368">
        <v>1900</v>
      </c>
      <c r="E2368" s="958">
        <v>1</v>
      </c>
      <c r="F2368" t="s">
        <v>440</v>
      </c>
      <c r="G2368" s="958">
        <v>274</v>
      </c>
      <c r="H2368" t="s">
        <v>385</v>
      </c>
      <c r="I2368" s="938" t="s">
        <v>488</v>
      </c>
      <c r="J2368" s="938" t="s">
        <v>444</v>
      </c>
      <c r="K2368" s="938" t="s">
        <v>446</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HUM_ASR_FY_2022</v>
      </c>
      <c r="AB2368" s="958">
        <f t="shared" si="397"/>
        <v>45032</v>
      </c>
      <c r="AC2368" t="str">
        <f t="shared" si="398"/>
        <v>Unaudited</v>
      </c>
    </row>
    <row r="2369" spans="1:29" x14ac:dyDescent="0.25">
      <c r="A2369" t="s">
        <v>420</v>
      </c>
      <c r="B2369" t="s">
        <v>1385</v>
      </c>
      <c r="C2369" t="s">
        <v>1386</v>
      </c>
      <c r="D2369">
        <v>1900</v>
      </c>
      <c r="E2369" s="958">
        <v>1</v>
      </c>
      <c r="F2369" t="s">
        <v>440</v>
      </c>
      <c r="G2369" s="958">
        <v>274</v>
      </c>
      <c r="H2369" t="s">
        <v>385</v>
      </c>
      <c r="I2369" s="938" t="s">
        <v>488</v>
      </c>
      <c r="J2369" s="938" t="s">
        <v>444</v>
      </c>
      <c r="K2369" s="938" t="s">
        <v>446</v>
      </c>
      <c r="L2369" s="938">
        <v>6.3</v>
      </c>
      <c r="M2369" s="963" t="s">
        <v>184</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HUM_ASR_FY_2022</v>
      </c>
      <c r="AB2369" s="958">
        <f t="shared" si="397"/>
        <v>45032</v>
      </c>
      <c r="AC2369" t="str">
        <f t="shared" si="398"/>
        <v>Unaudited</v>
      </c>
    </row>
    <row r="2370" spans="1:29" x14ac:dyDescent="0.25">
      <c r="A2370" t="s">
        <v>420</v>
      </c>
      <c r="B2370" t="s">
        <v>1385</v>
      </c>
      <c r="C2370" t="s">
        <v>1386</v>
      </c>
      <c r="D2370">
        <v>1900</v>
      </c>
      <c r="E2370" s="958">
        <v>1</v>
      </c>
      <c r="F2370" t="s">
        <v>440</v>
      </c>
      <c r="G2370" s="958">
        <v>274</v>
      </c>
      <c r="H2370" t="s">
        <v>385</v>
      </c>
      <c r="I2370" s="938" t="s">
        <v>488</v>
      </c>
      <c r="J2370" s="938" t="s">
        <v>444</v>
      </c>
      <c r="K2370" s="938" t="s">
        <v>446</v>
      </c>
      <c r="L2370" s="938" t="s">
        <v>87</v>
      </c>
      <c r="M2370" s="963" t="s">
        <v>454</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HUM_ASR_FY_2022</v>
      </c>
      <c r="AB2370" s="958">
        <f t="shared" ref="AB2370:AB2433" si="408">file_date</f>
        <v>45032</v>
      </c>
      <c r="AC2370" t="str">
        <f t="shared" ref="AC2370:AC2433" si="409">status</f>
        <v>Unaudited</v>
      </c>
    </row>
    <row r="2371" spans="1:29" x14ac:dyDescent="0.25">
      <c r="A2371" t="s">
        <v>420</v>
      </c>
      <c r="B2371" t="s">
        <v>1385</v>
      </c>
      <c r="C2371" t="s">
        <v>1386</v>
      </c>
      <c r="D2371">
        <v>1900</v>
      </c>
      <c r="E2371" s="958">
        <v>1</v>
      </c>
      <c r="F2371" t="s">
        <v>440</v>
      </c>
      <c r="G2371" s="958">
        <v>274</v>
      </c>
      <c r="H2371" t="s">
        <v>385</v>
      </c>
      <c r="I2371" s="938" t="s">
        <v>488</v>
      </c>
      <c r="J2371" s="938" t="s">
        <v>444</v>
      </c>
      <c r="K2371" s="938" t="s">
        <v>447</v>
      </c>
      <c r="L2371" s="938">
        <v>7.1</v>
      </c>
      <c r="M2371" s="963" t="s">
        <v>20</v>
      </c>
      <c r="N2371" s="679">
        <f t="shared" ca="1" si="405"/>
        <v>327552.49999999988</v>
      </c>
      <c r="O2371" s="679">
        <f t="shared" ca="1" si="406"/>
        <v>97790.379999999976</v>
      </c>
      <c r="P2371" s="679">
        <f t="shared" ca="1" si="406"/>
        <v>19068</v>
      </c>
      <c r="Q2371" s="679">
        <f t="shared" ca="1" si="406"/>
        <v>53638</v>
      </c>
      <c r="R2371" s="679">
        <f t="shared" ca="1" si="406"/>
        <v>44279</v>
      </c>
      <c r="S2371" s="679">
        <f t="shared" ca="1" si="406"/>
        <v>17732.86</v>
      </c>
      <c r="T2371" s="679">
        <f t="shared" ca="1" si="406"/>
        <v>1114</v>
      </c>
      <c r="U2371" s="679">
        <f t="shared" ca="1" si="406"/>
        <v>133.18</v>
      </c>
      <c r="V2371" s="679">
        <f t="shared" ca="1" si="406"/>
        <v>2960</v>
      </c>
      <c r="W2371" s="679">
        <f t="shared" ca="1" si="401"/>
        <v>0</v>
      </c>
      <c r="X2371" s="679">
        <f t="shared" ca="1" si="406"/>
        <v>62389.0799999999</v>
      </c>
      <c r="Y2371" s="679">
        <f t="shared" ca="1" si="406"/>
        <v>28448</v>
      </c>
      <c r="Z2371" s="679">
        <f t="shared" ca="1" si="406"/>
        <v>0</v>
      </c>
      <c r="AA2371" t="str">
        <f t="shared" si="407"/>
        <v>HUM_ASR_FY_2022</v>
      </c>
      <c r="AB2371" s="958">
        <f t="shared" si="408"/>
        <v>45032</v>
      </c>
      <c r="AC2371" t="str">
        <f t="shared" si="409"/>
        <v>Unaudited</v>
      </c>
    </row>
    <row r="2372" spans="1:29" x14ac:dyDescent="0.25">
      <c r="A2372" t="s">
        <v>420</v>
      </c>
      <c r="B2372" t="s">
        <v>1385</v>
      </c>
      <c r="C2372" t="s">
        <v>1386</v>
      </c>
      <c r="D2372">
        <v>1900</v>
      </c>
      <c r="E2372" s="958">
        <v>1</v>
      </c>
      <c r="F2372" t="s">
        <v>440</v>
      </c>
      <c r="G2372" s="958">
        <v>274</v>
      </c>
      <c r="H2372" t="s">
        <v>385</v>
      </c>
      <c r="I2372" s="938" t="s">
        <v>488</v>
      </c>
      <c r="J2372" s="938" t="s">
        <v>444</v>
      </c>
      <c r="K2372" s="938" t="s">
        <v>447</v>
      </c>
      <c r="L2372" s="938">
        <v>7.2</v>
      </c>
      <c r="M2372" s="963" t="s">
        <v>21</v>
      </c>
      <c r="N2372" s="679">
        <f t="shared" ca="1" si="405"/>
        <v>1699488.81</v>
      </c>
      <c r="O2372" s="679">
        <f t="shared" ca="1" si="406"/>
        <v>1422099.8099999998</v>
      </c>
      <c r="P2372" s="679">
        <f t="shared" ca="1" si="406"/>
        <v>61214.28</v>
      </c>
      <c r="Q2372" s="679">
        <f t="shared" ca="1" si="406"/>
        <v>92790.080000000016</v>
      </c>
      <c r="R2372" s="679">
        <f t="shared" ca="1" si="406"/>
        <v>36463.129999999997</v>
      </c>
      <c r="S2372" s="679">
        <f t="shared" ca="1" si="406"/>
        <v>40740.330000000024</v>
      </c>
      <c r="T2372" s="679">
        <f t="shared" ca="1" si="406"/>
        <v>8931.7999999999993</v>
      </c>
      <c r="U2372" s="679">
        <f t="shared" ca="1" si="406"/>
        <v>559.80999999999995</v>
      </c>
      <c r="V2372" s="679">
        <f t="shared" ca="1" si="406"/>
        <v>3415.47</v>
      </c>
      <c r="W2372" s="679">
        <f t="shared" ca="1" si="401"/>
        <v>150.96</v>
      </c>
      <c r="X2372" s="679">
        <f t="shared" ca="1" si="406"/>
        <v>28355.320000000003</v>
      </c>
      <c r="Y2372" s="679">
        <f t="shared" ca="1" si="406"/>
        <v>4767.8199999999988</v>
      </c>
      <c r="Z2372" s="679">
        <f t="shared" ca="1" si="406"/>
        <v>0</v>
      </c>
      <c r="AA2372" t="str">
        <f t="shared" si="407"/>
        <v>HUM_ASR_FY_2022</v>
      </c>
      <c r="AB2372" s="958">
        <f t="shared" si="408"/>
        <v>45032</v>
      </c>
      <c r="AC2372" t="str">
        <f t="shared" si="409"/>
        <v>Unaudited</v>
      </c>
    </row>
    <row r="2373" spans="1:29" x14ac:dyDescent="0.25">
      <c r="A2373" t="s">
        <v>420</v>
      </c>
      <c r="B2373" t="s">
        <v>1385</v>
      </c>
      <c r="C2373" t="s">
        <v>1386</v>
      </c>
      <c r="D2373">
        <v>1900</v>
      </c>
      <c r="E2373" s="958">
        <v>1</v>
      </c>
      <c r="F2373" t="s">
        <v>440</v>
      </c>
      <c r="G2373" s="958">
        <v>274</v>
      </c>
      <c r="H2373" t="s">
        <v>385</v>
      </c>
      <c r="I2373" s="938" t="s">
        <v>488</v>
      </c>
      <c r="J2373" s="938" t="s">
        <v>444</v>
      </c>
      <c r="K2373" s="938" t="s">
        <v>447</v>
      </c>
      <c r="L2373" s="938">
        <v>7.3</v>
      </c>
      <c r="M2373" s="963" t="s">
        <v>155</v>
      </c>
      <c r="N2373" s="679">
        <f t="shared" ca="1" si="405"/>
        <v>8163.2867705211484</v>
      </c>
      <c r="O2373" s="679">
        <f t="shared" ca="1" si="406"/>
        <v>2437.1388261064594</v>
      </c>
      <c r="P2373" s="679">
        <f t="shared" ca="1" si="406"/>
        <v>475.21405619037353</v>
      </c>
      <c r="Q2373" s="679">
        <f t="shared" ca="1" si="406"/>
        <v>1336.770062195262</v>
      </c>
      <c r="R2373" s="679">
        <f t="shared" ca="1" si="406"/>
        <v>1103.524396583467</v>
      </c>
      <c r="S2373" s="679">
        <f t="shared" ca="1" si="406"/>
        <v>441.93960186994053</v>
      </c>
      <c r="T2373" s="679">
        <f t="shared" ca="1" si="406"/>
        <v>27.763187465705688</v>
      </c>
      <c r="U2373" s="679">
        <f t="shared" ca="1" si="406"/>
        <v>3.3191214602178492</v>
      </c>
      <c r="V2373" s="679">
        <f t="shared" ca="1" si="406"/>
        <v>73.769331147656047</v>
      </c>
      <c r="W2373" s="679">
        <f t="shared" ca="1" si="401"/>
        <v>0</v>
      </c>
      <c r="X2373" s="679">
        <f t="shared" ca="1" si="406"/>
        <v>1554.865102201891</v>
      </c>
      <c r="Y2373" s="679">
        <f t="shared" ca="1" si="406"/>
        <v>708.9830853001755</v>
      </c>
      <c r="Z2373" s="679">
        <f t="shared" ca="1" si="406"/>
        <v>0</v>
      </c>
      <c r="AA2373" t="str">
        <f t="shared" si="407"/>
        <v>HUM_ASR_FY_2022</v>
      </c>
      <c r="AB2373" s="958">
        <f t="shared" si="408"/>
        <v>45032</v>
      </c>
      <c r="AC2373" t="str">
        <f t="shared" si="409"/>
        <v>Unaudited</v>
      </c>
    </row>
    <row r="2374" spans="1:29" x14ac:dyDescent="0.25">
      <c r="A2374" t="s">
        <v>420</v>
      </c>
      <c r="B2374" t="s">
        <v>1385</v>
      </c>
      <c r="C2374" t="s">
        <v>1386</v>
      </c>
      <c r="D2374">
        <v>1900</v>
      </c>
      <c r="E2374" s="958">
        <v>1</v>
      </c>
      <c r="F2374" t="s">
        <v>440</v>
      </c>
      <c r="G2374" s="958">
        <v>274</v>
      </c>
      <c r="H2374" t="s">
        <v>385</v>
      </c>
      <c r="I2374" s="938" t="s">
        <v>488</v>
      </c>
      <c r="J2374" s="938" t="s">
        <v>444</v>
      </c>
      <c r="K2374" s="938" t="s">
        <v>447</v>
      </c>
      <c r="L2374" s="946" t="s">
        <v>91</v>
      </c>
      <c r="M2374" s="961" t="s">
        <v>455</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HUM_ASR_FY_2022</v>
      </c>
      <c r="AB2374" s="958">
        <f t="shared" si="408"/>
        <v>45032</v>
      </c>
      <c r="AC2374" t="str">
        <f t="shared" si="409"/>
        <v>Unaudited</v>
      </c>
    </row>
    <row r="2375" spans="1:29" x14ac:dyDescent="0.25">
      <c r="A2375" t="s">
        <v>420</v>
      </c>
      <c r="B2375" t="s">
        <v>1385</v>
      </c>
      <c r="C2375" t="s">
        <v>1386</v>
      </c>
      <c r="D2375">
        <v>1900</v>
      </c>
      <c r="E2375" s="958">
        <v>1</v>
      </c>
      <c r="F2375" t="s">
        <v>440</v>
      </c>
      <c r="G2375" s="958">
        <v>274</v>
      </c>
      <c r="H2375" t="s">
        <v>385</v>
      </c>
      <c r="I2375" s="963" t="s">
        <v>488</v>
      </c>
      <c r="J2375" s="963" t="s">
        <v>444</v>
      </c>
      <c r="K2375" s="963" t="s">
        <v>448</v>
      </c>
      <c r="L2375" s="938">
        <v>8.1</v>
      </c>
      <c r="M2375" s="963" t="s">
        <v>22</v>
      </c>
      <c r="N2375" s="679">
        <f t="shared" ca="1" si="405"/>
        <v>15544651.610000001</v>
      </c>
      <c r="O2375" s="679">
        <f t="shared" ca="1" si="406"/>
        <v>5408085.9900000012</v>
      </c>
      <c r="P2375" s="679">
        <f t="shared" ca="1" si="406"/>
        <v>1502679.92</v>
      </c>
      <c r="Q2375" s="679">
        <f t="shared" ca="1" si="406"/>
        <v>3432490.1600000006</v>
      </c>
      <c r="R2375" s="679">
        <f t="shared" ca="1" si="406"/>
        <v>3628142.1799999992</v>
      </c>
      <c r="S2375" s="679">
        <f t="shared" ca="1" si="406"/>
        <v>6704.0199999999986</v>
      </c>
      <c r="T2375" s="679">
        <f t="shared" ca="1" si="406"/>
        <v>74888.960000000021</v>
      </c>
      <c r="U2375" s="679">
        <f t="shared" ca="1" si="406"/>
        <v>50.78</v>
      </c>
      <c r="V2375" s="679">
        <f t="shared" ca="1" si="406"/>
        <v>857528.05</v>
      </c>
      <c r="W2375" s="679">
        <f t="shared" ca="1" si="401"/>
        <v>0</v>
      </c>
      <c r="X2375" s="679">
        <f t="shared" ca="1" si="406"/>
        <v>15005.539999999999</v>
      </c>
      <c r="Y2375" s="679">
        <f t="shared" ca="1" si="406"/>
        <v>619076.01</v>
      </c>
      <c r="Z2375" s="679">
        <f t="shared" ca="1" si="406"/>
        <v>0</v>
      </c>
      <c r="AA2375" t="str">
        <f t="shared" si="407"/>
        <v>HUM_ASR_FY_2022</v>
      </c>
      <c r="AB2375" s="958">
        <f t="shared" si="408"/>
        <v>45032</v>
      </c>
      <c r="AC2375" t="str">
        <f t="shared" si="409"/>
        <v>Unaudited</v>
      </c>
    </row>
    <row r="2376" spans="1:29" x14ac:dyDescent="0.25">
      <c r="A2376" t="s">
        <v>420</v>
      </c>
      <c r="B2376" t="s">
        <v>1385</v>
      </c>
      <c r="C2376" t="s">
        <v>1386</v>
      </c>
      <c r="D2376">
        <v>1900</v>
      </c>
      <c r="E2376" s="958">
        <v>1</v>
      </c>
      <c r="F2376" t="s">
        <v>440</v>
      </c>
      <c r="G2376" s="958">
        <v>274</v>
      </c>
      <c r="H2376" t="s">
        <v>385</v>
      </c>
      <c r="I2376" s="938" t="s">
        <v>488</v>
      </c>
      <c r="J2376" s="938" t="s">
        <v>444</v>
      </c>
      <c r="K2376" s="938" t="s">
        <v>448</v>
      </c>
      <c r="L2376" s="944" t="s">
        <v>112</v>
      </c>
      <c r="M2376" s="964" t="s">
        <v>443</v>
      </c>
      <c r="N2376" s="679">
        <f t="shared" ca="1" si="405"/>
        <v>38016</v>
      </c>
      <c r="O2376" s="679">
        <f t="shared" ca="1" si="406"/>
        <v>25344</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12672</v>
      </c>
      <c r="Z2376" s="679">
        <f t="shared" ca="1" si="406"/>
        <v>0</v>
      </c>
      <c r="AA2376" t="str">
        <f t="shared" si="407"/>
        <v>HUM_ASR_FY_2022</v>
      </c>
      <c r="AB2376" s="958">
        <f t="shared" si="408"/>
        <v>45032</v>
      </c>
      <c r="AC2376" t="str">
        <f t="shared" si="409"/>
        <v>Unaudited</v>
      </c>
    </row>
    <row r="2377" spans="1:29" x14ac:dyDescent="0.25">
      <c r="A2377" t="s">
        <v>420</v>
      </c>
      <c r="B2377" t="s">
        <v>1385</v>
      </c>
      <c r="C2377" t="s">
        <v>1386</v>
      </c>
      <c r="D2377">
        <v>1900</v>
      </c>
      <c r="E2377" s="958">
        <v>1</v>
      </c>
      <c r="F2377" t="s">
        <v>440</v>
      </c>
      <c r="G2377" s="958">
        <v>274</v>
      </c>
      <c r="H2377" t="s">
        <v>385</v>
      </c>
      <c r="I2377" s="938" t="s">
        <v>488</v>
      </c>
      <c r="J2377" s="938" t="s">
        <v>444</v>
      </c>
      <c r="K2377" s="938" t="s">
        <v>448</v>
      </c>
      <c r="L2377" s="944" t="s">
        <v>114</v>
      </c>
      <c r="M2377" s="964" t="s">
        <v>157</v>
      </c>
      <c r="N2377" s="679">
        <f t="shared" ca="1" si="405"/>
        <v>73.028397966906113</v>
      </c>
      <c r="O2377" s="679">
        <f t="shared" ca="1" si="406"/>
        <v>25.407057412782343</v>
      </c>
      <c r="P2377" s="679">
        <f t="shared" ca="1" si="406"/>
        <v>7.0595539847315125</v>
      </c>
      <c r="Q2377" s="679">
        <f t="shared" ca="1" si="406"/>
        <v>16.125755900551141</v>
      </c>
      <c r="R2377" s="679">
        <f t="shared" ca="1" si="406"/>
        <v>17.044924366854833</v>
      </c>
      <c r="S2377" s="679">
        <f t="shared" ca="1" si="406"/>
        <v>3.1495324103831608E-2</v>
      </c>
      <c r="T2377" s="679">
        <f t="shared" ca="1" si="406"/>
        <v>0.35182652602451697</v>
      </c>
      <c r="U2377" s="679">
        <f t="shared" ca="1" si="406"/>
        <v>2.3856321401078298E-4</v>
      </c>
      <c r="V2377" s="679">
        <f t="shared" ca="1" si="406"/>
        <v>4.0286460754706468</v>
      </c>
      <c r="W2377" s="679">
        <f t="shared" ca="1" si="401"/>
        <v>0</v>
      </c>
      <c r="X2377" s="679">
        <f t="shared" ca="1" si="406"/>
        <v>7.0495664638979202E-2</v>
      </c>
      <c r="Y2377" s="679">
        <f t="shared" ca="1" si="406"/>
        <v>2.9084041485342973</v>
      </c>
      <c r="Z2377" s="679">
        <f t="shared" ca="1" si="406"/>
        <v>0</v>
      </c>
      <c r="AA2377" t="str">
        <f t="shared" si="407"/>
        <v>HUM_ASR_FY_2022</v>
      </c>
      <c r="AB2377" s="958">
        <f t="shared" si="408"/>
        <v>45032</v>
      </c>
      <c r="AC2377" t="str">
        <f t="shared" si="409"/>
        <v>Unaudited</v>
      </c>
    </row>
    <row r="2378" spans="1:29" x14ac:dyDescent="0.25">
      <c r="A2378" t="s">
        <v>420</v>
      </c>
      <c r="B2378" t="s">
        <v>1385</v>
      </c>
      <c r="C2378" t="s">
        <v>1386</v>
      </c>
      <c r="D2378">
        <v>1900</v>
      </c>
      <c r="E2378" s="958">
        <v>1</v>
      </c>
      <c r="F2378" t="s">
        <v>440</v>
      </c>
      <c r="G2378" s="958">
        <v>274</v>
      </c>
      <c r="H2378" t="s">
        <v>385</v>
      </c>
      <c r="I2378" s="938" t="s">
        <v>488</v>
      </c>
      <c r="J2378" s="938" t="s">
        <v>444</v>
      </c>
      <c r="K2378" s="938" t="s">
        <v>448</v>
      </c>
      <c r="L2378" s="948" t="s">
        <v>115</v>
      </c>
      <c r="M2378" s="965" t="s">
        <v>113</v>
      </c>
      <c r="N2378" s="679">
        <f t="shared" ca="1" si="405"/>
        <v>-93935.49</v>
      </c>
      <c r="O2378" s="679">
        <f t="shared" ca="1" si="406"/>
        <v>-32680.771507672609</v>
      </c>
      <c r="P2378" s="679">
        <f t="shared" ca="1" si="406"/>
        <v>-9080.6135859329697</v>
      </c>
      <c r="Q2378" s="679">
        <f t="shared" ca="1" si="406"/>
        <v>-20742.352623223473</v>
      </c>
      <c r="R2378" s="679">
        <f t="shared" ca="1" si="406"/>
        <v>-21924.66721150067</v>
      </c>
      <c r="S2378" s="679">
        <f t="shared" ca="1" si="406"/>
        <v>-40.512030727319711</v>
      </c>
      <c r="T2378" s="679">
        <f t="shared" ca="1" si="406"/>
        <v>-452.5499399848178</v>
      </c>
      <c r="U2378" s="679">
        <f t="shared" ca="1" si="406"/>
        <v>-0.30686079700437879</v>
      </c>
      <c r="V2378" s="679">
        <f t="shared" ca="1" si="406"/>
        <v>-5181.9956848485781</v>
      </c>
      <c r="W2378" s="679">
        <f t="shared" ca="1" si="401"/>
        <v>0</v>
      </c>
      <c r="X2378" s="679">
        <f t="shared" ca="1" si="406"/>
        <v>-90.677667662093057</v>
      </c>
      <c r="Y2378" s="679">
        <f t="shared" ca="1" si="406"/>
        <v>-3741.0428876504679</v>
      </c>
      <c r="Z2378" s="679">
        <f t="shared" ca="1" si="406"/>
        <v>0</v>
      </c>
      <c r="AA2378" t="str">
        <f t="shared" si="407"/>
        <v>HUM_ASR_FY_2022</v>
      </c>
      <c r="AB2378" s="958">
        <f t="shared" si="408"/>
        <v>45032</v>
      </c>
      <c r="AC2378" t="str">
        <f t="shared" si="409"/>
        <v>Unaudited</v>
      </c>
    </row>
    <row r="2379" spans="1:29" x14ac:dyDescent="0.25">
      <c r="A2379" t="s">
        <v>420</v>
      </c>
      <c r="B2379" t="s">
        <v>1385</v>
      </c>
      <c r="C2379" t="s">
        <v>1386</v>
      </c>
      <c r="D2379">
        <v>1900</v>
      </c>
      <c r="E2379" s="958">
        <v>1</v>
      </c>
      <c r="F2379" t="s">
        <v>440</v>
      </c>
      <c r="G2379" s="958">
        <v>274</v>
      </c>
      <c r="H2379" t="s">
        <v>385</v>
      </c>
      <c r="I2379" s="964" t="s">
        <v>488</v>
      </c>
      <c r="J2379" s="964" t="s">
        <v>444</v>
      </c>
      <c r="K2379" s="964" t="s">
        <v>448</v>
      </c>
      <c r="L2379" s="944" t="s">
        <v>116</v>
      </c>
      <c r="M2379" s="964" t="s">
        <v>158</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HUM_ASR_FY_2022</v>
      </c>
      <c r="AB2379" s="958">
        <f t="shared" si="408"/>
        <v>45032</v>
      </c>
      <c r="AC2379" t="str">
        <f t="shared" si="409"/>
        <v>Unaudited</v>
      </c>
    </row>
    <row r="2380" spans="1:29" x14ac:dyDescent="0.25">
      <c r="A2380" t="s">
        <v>420</v>
      </c>
      <c r="B2380" t="s">
        <v>1385</v>
      </c>
      <c r="C2380" t="s">
        <v>1386</v>
      </c>
      <c r="D2380">
        <v>1900</v>
      </c>
      <c r="E2380" s="958">
        <v>1</v>
      </c>
      <c r="F2380" t="s">
        <v>440</v>
      </c>
      <c r="G2380" s="958">
        <v>274</v>
      </c>
      <c r="H2380" t="s">
        <v>385</v>
      </c>
      <c r="I2380" s="938" t="s">
        <v>488</v>
      </c>
      <c r="J2380" s="938" t="s">
        <v>444</v>
      </c>
      <c r="K2380" s="938" t="s">
        <v>448</v>
      </c>
      <c r="L2380" s="938" t="s">
        <v>159</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HUM_ASR_FY_2022</v>
      </c>
      <c r="AB2380" s="958">
        <f t="shared" si="408"/>
        <v>45032</v>
      </c>
      <c r="AC2380" t="str">
        <f t="shared" si="409"/>
        <v>Unaudited</v>
      </c>
    </row>
    <row r="2381" spans="1:29" x14ac:dyDescent="0.25">
      <c r="A2381" t="s">
        <v>420</v>
      </c>
      <c r="B2381" t="s">
        <v>1385</v>
      </c>
      <c r="C2381" t="s">
        <v>1386</v>
      </c>
      <c r="D2381">
        <v>1900</v>
      </c>
      <c r="E2381" s="958">
        <v>1</v>
      </c>
      <c r="F2381" t="s">
        <v>440</v>
      </c>
      <c r="G2381" s="958">
        <v>274</v>
      </c>
      <c r="H2381" t="s">
        <v>385</v>
      </c>
      <c r="I2381" s="938" t="s">
        <v>488</v>
      </c>
      <c r="J2381" s="938" t="s">
        <v>444</v>
      </c>
      <c r="K2381" s="938" t="s">
        <v>448</v>
      </c>
      <c r="L2381" s="938" t="s">
        <v>442</v>
      </c>
      <c r="M2381" s="963" t="s">
        <v>456</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HUM_ASR_FY_2022</v>
      </c>
      <c r="AB2381" s="958">
        <f t="shared" si="408"/>
        <v>45032</v>
      </c>
      <c r="AC2381" t="str">
        <f t="shared" si="409"/>
        <v>Unaudited</v>
      </c>
    </row>
    <row r="2382" spans="1:29" ht="30" x14ac:dyDescent="0.25">
      <c r="A2382" t="s">
        <v>420</v>
      </c>
      <c r="B2382" t="s">
        <v>1385</v>
      </c>
      <c r="C2382" t="s">
        <v>1386</v>
      </c>
      <c r="D2382">
        <v>1900</v>
      </c>
      <c r="E2382" s="958">
        <v>1</v>
      </c>
      <c r="F2382" t="s">
        <v>440</v>
      </c>
      <c r="G2382" s="958">
        <v>274</v>
      </c>
      <c r="H2382" t="s">
        <v>385</v>
      </c>
      <c r="I2382" s="938" t="s">
        <v>488</v>
      </c>
      <c r="J2382" s="938" t="s">
        <v>444</v>
      </c>
      <c r="K2382" s="938" t="s">
        <v>449</v>
      </c>
      <c r="L2382" s="938">
        <v>9.1</v>
      </c>
      <c r="M2382" s="963" t="s">
        <v>185</v>
      </c>
      <c r="N2382" s="679">
        <f t="shared" ca="1" si="405"/>
        <v>432727.20000000135</v>
      </c>
      <c r="O2382" s="679">
        <f t="shared" ca="1" si="406"/>
        <v>64745.96</v>
      </c>
      <c r="P2382" s="679">
        <f t="shared" ca="1" si="406"/>
        <v>0</v>
      </c>
      <c r="Q2382" s="679">
        <f t="shared" ca="1" si="406"/>
        <v>125286.79999999999</v>
      </c>
      <c r="R2382" s="679">
        <f t="shared" ca="1" si="406"/>
        <v>1230.29</v>
      </c>
      <c r="S2382" s="679">
        <f t="shared" ca="1" si="406"/>
        <v>2314.56</v>
      </c>
      <c r="T2382" s="679">
        <f t="shared" ca="1" si="406"/>
        <v>1563.25</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237586.34000000136</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HUM_ASR_FY_2022</v>
      </c>
      <c r="AB2382" s="958">
        <f t="shared" si="408"/>
        <v>45032</v>
      </c>
      <c r="AC2382" t="str">
        <f t="shared" si="409"/>
        <v>Unaudited</v>
      </c>
    </row>
    <row r="2383" spans="1:29" x14ac:dyDescent="0.25">
      <c r="A2383" t="s">
        <v>420</v>
      </c>
      <c r="B2383" t="s">
        <v>1385</v>
      </c>
      <c r="C2383" t="s">
        <v>1386</v>
      </c>
      <c r="D2383">
        <v>1900</v>
      </c>
      <c r="E2383" s="958">
        <v>1</v>
      </c>
      <c r="F2383" t="s">
        <v>440</v>
      </c>
      <c r="G2383" s="958">
        <v>274</v>
      </c>
      <c r="H2383" t="s">
        <v>385</v>
      </c>
      <c r="I2383" s="938" t="s">
        <v>488</v>
      </c>
      <c r="J2383" s="938" t="s">
        <v>444</v>
      </c>
      <c r="K2383" s="938" t="s">
        <v>449</v>
      </c>
      <c r="L2383" s="946" t="s">
        <v>106</v>
      </c>
      <c r="M2383" s="961" t="s">
        <v>186</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HUM_ASR_FY_2022</v>
      </c>
      <c r="AB2383" s="958">
        <f t="shared" si="408"/>
        <v>45032</v>
      </c>
      <c r="AC2383" t="str">
        <f t="shared" si="409"/>
        <v>Unaudited</v>
      </c>
    </row>
    <row r="2384" spans="1:29" x14ac:dyDescent="0.25">
      <c r="A2384" t="s">
        <v>420</v>
      </c>
      <c r="B2384" t="s">
        <v>1385</v>
      </c>
      <c r="C2384" t="s">
        <v>1386</v>
      </c>
      <c r="D2384">
        <v>1900</v>
      </c>
      <c r="E2384" s="958">
        <v>1</v>
      </c>
      <c r="F2384" t="s">
        <v>440</v>
      </c>
      <c r="G2384" s="958">
        <v>274</v>
      </c>
      <c r="H2384" t="s">
        <v>385</v>
      </c>
      <c r="I2384" s="963" t="s">
        <v>488</v>
      </c>
      <c r="J2384" s="963" t="s">
        <v>444</v>
      </c>
      <c r="K2384" s="963" t="s">
        <v>449</v>
      </c>
      <c r="L2384" s="938" t="s">
        <v>1321</v>
      </c>
      <c r="M2384" s="963" t="s">
        <v>1322</v>
      </c>
      <c r="N2384" s="679">
        <f t="shared" ca="1" si="405"/>
        <v>728251.13</v>
      </c>
      <c r="O2384" s="679">
        <f t="shared" ca="1" si="413"/>
        <v>0</v>
      </c>
      <c r="P2384" s="679">
        <f t="shared" ca="1" si="413"/>
        <v>0</v>
      </c>
      <c r="Q2384" s="679">
        <f t="shared" ca="1" si="413"/>
        <v>121998.63</v>
      </c>
      <c r="R2384" s="679">
        <f t="shared" ca="1" si="413"/>
        <v>102524.39</v>
      </c>
      <c r="S2384" s="679">
        <f t="shared" ca="1" si="413"/>
        <v>463625.08999999997</v>
      </c>
      <c r="T2384" s="679">
        <f t="shared" ca="1" si="413"/>
        <v>0</v>
      </c>
      <c r="U2384" s="679">
        <f t="shared" ca="1" si="413"/>
        <v>31472.030000000006</v>
      </c>
      <c r="V2384" s="679">
        <f t="shared" ca="1" si="411"/>
        <v>8630.99</v>
      </c>
      <c r="W2384" s="679">
        <f t="shared" ca="1" si="410"/>
        <v>0</v>
      </c>
      <c r="X2384" s="679">
        <f t="shared" ca="1" si="412"/>
        <v>0</v>
      </c>
      <c r="Y2384" s="679">
        <f t="shared" ca="1" si="412"/>
        <v>0</v>
      </c>
      <c r="Z2384" s="679">
        <f t="shared" ca="1" si="412"/>
        <v>0</v>
      </c>
      <c r="AA2384" t="str">
        <f t="shared" si="407"/>
        <v>HUM_ASR_FY_2022</v>
      </c>
      <c r="AB2384" s="958">
        <f t="shared" si="408"/>
        <v>45032</v>
      </c>
      <c r="AC2384" t="str">
        <f t="shared" si="409"/>
        <v>Unaudited</v>
      </c>
    </row>
    <row r="2385" spans="1:29" x14ac:dyDescent="0.25">
      <c r="A2385" t="s">
        <v>420</v>
      </c>
      <c r="B2385" t="s">
        <v>1385</v>
      </c>
      <c r="C2385" t="s">
        <v>1386</v>
      </c>
      <c r="D2385">
        <v>1900</v>
      </c>
      <c r="E2385" s="958">
        <v>1</v>
      </c>
      <c r="F2385" t="s">
        <v>440</v>
      </c>
      <c r="G2385" s="958">
        <v>274</v>
      </c>
      <c r="H2385" t="s">
        <v>385</v>
      </c>
      <c r="I2385" s="938" t="s">
        <v>488</v>
      </c>
      <c r="J2385" s="938" t="s">
        <v>444</v>
      </c>
      <c r="K2385" s="938" t="s">
        <v>449</v>
      </c>
      <c r="L2385" s="938" t="s">
        <v>107</v>
      </c>
      <c r="M2385" s="963" t="s">
        <v>187</v>
      </c>
      <c r="N2385" s="679">
        <f t="shared" ca="1" si="405"/>
        <v>494347.99999999942</v>
      </c>
      <c r="O2385" s="679">
        <f t="shared" ca="1" si="413"/>
        <v>192137.84999999945</v>
      </c>
      <c r="P2385" s="679">
        <f t="shared" ca="1" si="413"/>
        <v>33229.629999999997</v>
      </c>
      <c r="Q2385" s="679">
        <f t="shared" ca="1" si="413"/>
        <v>195881.50999999998</v>
      </c>
      <c r="R2385" s="679">
        <f t="shared" ca="1" si="413"/>
        <v>44441.109999999986</v>
      </c>
      <c r="S2385" s="679">
        <f t="shared" ca="1" si="413"/>
        <v>3631.96</v>
      </c>
      <c r="T2385" s="679">
        <f t="shared" ca="1" si="413"/>
        <v>1120.5</v>
      </c>
      <c r="U2385" s="679">
        <f t="shared" ca="1" si="413"/>
        <v>3.33</v>
      </c>
      <c r="V2385" s="679">
        <f t="shared" ca="1" si="411"/>
        <v>76.949999999999989</v>
      </c>
      <c r="W2385" s="679">
        <f t="shared" ca="1" si="410"/>
        <v>23825.159999999989</v>
      </c>
      <c r="X2385" s="679">
        <f t="shared" ca="1" si="412"/>
        <v>0</v>
      </c>
      <c r="Y2385" s="679">
        <f t="shared" ca="1" si="412"/>
        <v>0</v>
      </c>
      <c r="Z2385" s="679">
        <f t="shared" ca="1" si="412"/>
        <v>0</v>
      </c>
      <c r="AA2385" t="str">
        <f t="shared" si="407"/>
        <v>HUM_ASR_FY_2022</v>
      </c>
      <c r="AB2385" s="958">
        <f t="shared" si="408"/>
        <v>45032</v>
      </c>
      <c r="AC2385" t="str">
        <f t="shared" si="409"/>
        <v>Unaudited</v>
      </c>
    </row>
    <row r="2386" spans="1:29" x14ac:dyDescent="0.25">
      <c r="A2386" t="s">
        <v>420</v>
      </c>
      <c r="B2386" t="s">
        <v>1385</v>
      </c>
      <c r="C2386" t="s">
        <v>1386</v>
      </c>
      <c r="D2386">
        <v>1900</v>
      </c>
      <c r="E2386" s="958">
        <v>1</v>
      </c>
      <c r="F2386" t="s">
        <v>440</v>
      </c>
      <c r="G2386" s="958">
        <v>274</v>
      </c>
      <c r="H2386" t="s">
        <v>385</v>
      </c>
      <c r="I2386" s="938" t="s">
        <v>488</v>
      </c>
      <c r="J2386" s="938" t="s">
        <v>444</v>
      </c>
      <c r="K2386" s="938" t="s">
        <v>449</v>
      </c>
      <c r="L2386" s="938" t="s">
        <v>108</v>
      </c>
      <c r="M2386" s="963" t="s">
        <v>160</v>
      </c>
      <c r="N2386" s="679">
        <f t="shared" ca="1" si="405"/>
        <v>1757178.7000000067</v>
      </c>
      <c r="O2386" s="679">
        <f t="shared" ca="1" si="413"/>
        <v>1299790.6500000064</v>
      </c>
      <c r="P2386" s="679">
        <f t="shared" ca="1" si="413"/>
        <v>122894.72000000019</v>
      </c>
      <c r="Q2386" s="679">
        <f t="shared" ca="1" si="413"/>
        <v>206305.95999999958</v>
      </c>
      <c r="R2386" s="679">
        <f t="shared" ca="1" si="413"/>
        <v>80348.960000000108</v>
      </c>
      <c r="S2386" s="679">
        <f t="shared" ca="1" si="413"/>
        <v>1268.8500000000008</v>
      </c>
      <c r="T2386" s="679">
        <f t="shared" ca="1" si="413"/>
        <v>15322.04</v>
      </c>
      <c r="U2386" s="679">
        <f t="shared" ca="1" si="413"/>
        <v>0</v>
      </c>
      <c r="V2386" s="679">
        <f t="shared" ca="1" si="411"/>
        <v>11178.779999999999</v>
      </c>
      <c r="W2386" s="679">
        <f t="shared" ca="1" si="410"/>
        <v>5809.8100000000031</v>
      </c>
      <c r="X2386" s="679">
        <f t="shared" ca="1" si="412"/>
        <v>2530.83</v>
      </c>
      <c r="Y2386" s="679">
        <f t="shared" ca="1" si="412"/>
        <v>11728.1</v>
      </c>
      <c r="Z2386" s="679">
        <f t="shared" ca="1" si="412"/>
        <v>0</v>
      </c>
      <c r="AA2386" t="str">
        <f t="shared" si="407"/>
        <v>HUM_ASR_FY_2022</v>
      </c>
      <c r="AB2386" s="958">
        <f t="shared" si="408"/>
        <v>45032</v>
      </c>
      <c r="AC2386" t="str">
        <f t="shared" si="409"/>
        <v>Unaudited</v>
      </c>
    </row>
    <row r="2387" spans="1:29" x14ac:dyDescent="0.25">
      <c r="A2387" t="s">
        <v>420</v>
      </c>
      <c r="B2387" t="s">
        <v>1385</v>
      </c>
      <c r="C2387" t="s">
        <v>1386</v>
      </c>
      <c r="D2387">
        <v>1900</v>
      </c>
      <c r="E2387" s="958">
        <v>1</v>
      </c>
      <c r="F2387" t="s">
        <v>440</v>
      </c>
      <c r="G2387" s="958">
        <v>274</v>
      </c>
      <c r="H2387" t="s">
        <v>385</v>
      </c>
      <c r="I2387" s="938" t="s">
        <v>488</v>
      </c>
      <c r="J2387" s="938" t="s">
        <v>444</v>
      </c>
      <c r="K2387" s="938" t="s">
        <v>449</v>
      </c>
      <c r="L2387" s="938" t="s">
        <v>109</v>
      </c>
      <c r="M2387" s="963" t="s">
        <v>134</v>
      </c>
      <c r="N2387" s="679">
        <f t="shared" ca="1" si="405"/>
        <v>930337.65956532629</v>
      </c>
      <c r="O2387" s="679">
        <f t="shared" ca="1" si="413"/>
        <v>821463.6019125334</v>
      </c>
      <c r="P2387" s="679">
        <f t="shared" ca="1" si="413"/>
        <v>26506.275860585192</v>
      </c>
      <c r="Q2387" s="679">
        <f t="shared" ca="1" si="413"/>
        <v>39057.8228917749</v>
      </c>
      <c r="R2387" s="679">
        <f t="shared" ca="1" si="413"/>
        <v>12610.572649350648</v>
      </c>
      <c r="S2387" s="679">
        <f t="shared" ca="1" si="413"/>
        <v>12574.421636363639</v>
      </c>
      <c r="T2387" s="679">
        <f t="shared" ca="1" si="413"/>
        <v>6223.5370562770559</v>
      </c>
      <c r="U2387" s="679">
        <f t="shared" ca="1" si="413"/>
        <v>192.31551515151509</v>
      </c>
      <c r="V2387" s="679">
        <f t="shared" ca="1" si="411"/>
        <v>1331.1808831168837</v>
      </c>
      <c r="W2387" s="679">
        <f t="shared" ca="1" si="410"/>
        <v>99.452363636363629</v>
      </c>
      <c r="X2387" s="679">
        <f t="shared" ca="1" si="412"/>
        <v>8704.2649696969693</v>
      </c>
      <c r="Y2387" s="679">
        <f t="shared" ca="1" si="412"/>
        <v>1574.2138268398267</v>
      </c>
      <c r="Z2387" s="679">
        <f t="shared" ca="1" si="412"/>
        <v>0</v>
      </c>
      <c r="AA2387" t="str">
        <f t="shared" si="407"/>
        <v>HUM_ASR_FY_2022</v>
      </c>
      <c r="AB2387" s="958">
        <f t="shared" si="408"/>
        <v>45032</v>
      </c>
      <c r="AC2387" t="str">
        <f t="shared" si="409"/>
        <v>Unaudited</v>
      </c>
    </row>
    <row r="2388" spans="1:29" x14ac:dyDescent="0.25">
      <c r="A2388" t="s">
        <v>420</v>
      </c>
      <c r="B2388" t="s">
        <v>1385</v>
      </c>
      <c r="C2388" t="s">
        <v>1386</v>
      </c>
      <c r="D2388">
        <v>1900</v>
      </c>
      <c r="E2388" s="958">
        <v>1</v>
      </c>
      <c r="F2388" t="s">
        <v>440</v>
      </c>
      <c r="G2388" s="958">
        <v>274</v>
      </c>
      <c r="H2388" t="s">
        <v>385</v>
      </c>
      <c r="I2388" s="938" t="s">
        <v>488</v>
      </c>
      <c r="J2388" s="938" t="s">
        <v>444</v>
      </c>
      <c r="K2388" s="938" t="s">
        <v>449</v>
      </c>
      <c r="L2388" s="946" t="s">
        <v>110</v>
      </c>
      <c r="M2388" s="961" t="s">
        <v>162</v>
      </c>
      <c r="N2388" s="679">
        <f t="shared" ca="1" si="405"/>
        <v>85720.049273164012</v>
      </c>
      <c r="O2388" s="679">
        <f t="shared" ca="1" si="413"/>
        <v>63407.391953247577</v>
      </c>
      <c r="P2388" s="679">
        <f t="shared" ca="1" si="413"/>
        <v>5995.1452028252297</v>
      </c>
      <c r="Q2388" s="679">
        <f t="shared" ca="1" si="413"/>
        <v>10064.17677186009</v>
      </c>
      <c r="R2388" s="679">
        <f t="shared" ca="1" si="413"/>
        <v>3919.6450595761657</v>
      </c>
      <c r="S2388" s="679">
        <f t="shared" ca="1" si="413"/>
        <v>61.898021254328803</v>
      </c>
      <c r="T2388" s="679">
        <f t="shared" ca="1" si="413"/>
        <v>747.45159599611884</v>
      </c>
      <c r="U2388" s="679">
        <f t="shared" ca="1" si="413"/>
        <v>0</v>
      </c>
      <c r="V2388" s="679">
        <f t="shared" ca="1" si="411"/>
        <v>545.33188480708134</v>
      </c>
      <c r="W2388" s="679">
        <f t="shared" ca="1" si="410"/>
        <v>283.41864118186703</v>
      </c>
      <c r="X2388" s="679">
        <f t="shared" ca="1" si="412"/>
        <v>123.46090485959164</v>
      </c>
      <c r="Y2388" s="679">
        <f t="shared" ca="1" si="412"/>
        <v>572.12923755597046</v>
      </c>
      <c r="Z2388" s="679">
        <f t="shared" ca="1" si="412"/>
        <v>0</v>
      </c>
      <c r="AA2388" t="str">
        <f t="shared" si="407"/>
        <v>HUM_ASR_FY_2022</v>
      </c>
      <c r="AB2388" s="958">
        <f t="shared" si="408"/>
        <v>45032</v>
      </c>
      <c r="AC2388" t="str">
        <f t="shared" si="409"/>
        <v>Unaudited</v>
      </c>
    </row>
    <row r="2389" spans="1:29" x14ac:dyDescent="0.25">
      <c r="A2389" t="s">
        <v>420</v>
      </c>
      <c r="B2389" t="s">
        <v>1385</v>
      </c>
      <c r="C2389" t="s">
        <v>1386</v>
      </c>
      <c r="D2389">
        <v>1900</v>
      </c>
      <c r="E2389" s="958">
        <v>1</v>
      </c>
      <c r="F2389" t="s">
        <v>440</v>
      </c>
      <c r="G2389" s="958">
        <v>274</v>
      </c>
      <c r="H2389" t="s">
        <v>385</v>
      </c>
      <c r="I2389" s="963" t="s">
        <v>488</v>
      </c>
      <c r="J2389" s="963" t="s">
        <v>444</v>
      </c>
      <c r="K2389" s="963" t="s">
        <v>449</v>
      </c>
      <c r="L2389" s="938" t="s">
        <v>111</v>
      </c>
      <c r="M2389" s="963" t="s">
        <v>463</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HUM_ASR_FY_2022</v>
      </c>
      <c r="AB2389" s="958">
        <f t="shared" si="408"/>
        <v>45032</v>
      </c>
      <c r="AC2389" t="str">
        <f t="shared" si="409"/>
        <v>Unaudited</v>
      </c>
    </row>
    <row r="2390" spans="1:29" x14ac:dyDescent="0.25">
      <c r="A2390" t="s">
        <v>420</v>
      </c>
      <c r="B2390" t="s">
        <v>1385</v>
      </c>
      <c r="C2390" t="s">
        <v>1386</v>
      </c>
      <c r="D2390">
        <v>1900</v>
      </c>
      <c r="E2390" s="958">
        <v>1</v>
      </c>
      <c r="F2390" t="s">
        <v>440</v>
      </c>
      <c r="G2390" s="958">
        <v>274</v>
      </c>
      <c r="H2390" t="s">
        <v>385</v>
      </c>
      <c r="I2390" s="938" t="s">
        <v>488</v>
      </c>
      <c r="J2390" s="938" t="s">
        <v>444</v>
      </c>
      <c r="K2390" s="938" t="s">
        <v>6</v>
      </c>
      <c r="L2390" s="938" t="s">
        <v>117</v>
      </c>
      <c r="M2390" s="963" t="s">
        <v>188</v>
      </c>
      <c r="N2390" s="679">
        <f t="shared" ca="1" si="405"/>
        <v>718172.14999999979</v>
      </c>
      <c r="O2390" s="679">
        <f t="shared" ca="1" si="413"/>
        <v>345523.50000000006</v>
      </c>
      <c r="P2390" s="679">
        <f t="shared" ca="1" si="413"/>
        <v>45145.529999999992</v>
      </c>
      <c r="Q2390" s="679">
        <f t="shared" ca="1" si="413"/>
        <v>139938.89999999991</v>
      </c>
      <c r="R2390" s="679">
        <f t="shared" ca="1" si="413"/>
        <v>83779.89999999998</v>
      </c>
      <c r="S2390" s="679">
        <f t="shared" ca="1" si="413"/>
        <v>19938.949999999997</v>
      </c>
      <c r="T2390" s="679">
        <f t="shared" ca="1" si="413"/>
        <v>1527.32</v>
      </c>
      <c r="U2390" s="679">
        <f t="shared" ca="1" si="413"/>
        <v>199.14000000000001</v>
      </c>
      <c r="V2390" s="679">
        <f t="shared" ca="1" si="411"/>
        <v>6011.8300000000008</v>
      </c>
      <c r="W2390" s="679">
        <f t="shared" ca="1" si="410"/>
        <v>0</v>
      </c>
      <c r="X2390" s="679">
        <f t="shared" ca="1" si="412"/>
        <v>47149.349999999991</v>
      </c>
      <c r="Y2390" s="679">
        <f t="shared" ca="1" si="412"/>
        <v>28957.729999999996</v>
      </c>
      <c r="Z2390" s="679">
        <f t="shared" ca="1" si="412"/>
        <v>0</v>
      </c>
      <c r="AA2390" t="str">
        <f t="shared" si="407"/>
        <v>HUM_ASR_FY_2022</v>
      </c>
      <c r="AB2390" s="958">
        <f t="shared" si="408"/>
        <v>45032</v>
      </c>
      <c r="AC2390" t="str">
        <f t="shared" si="409"/>
        <v>Unaudited</v>
      </c>
    </row>
    <row r="2391" spans="1:29" x14ac:dyDescent="0.25">
      <c r="A2391" t="s">
        <v>420</v>
      </c>
      <c r="B2391" t="s">
        <v>1385</v>
      </c>
      <c r="C2391" t="s">
        <v>1386</v>
      </c>
      <c r="D2391">
        <v>1900</v>
      </c>
      <c r="E2391" s="958">
        <v>1</v>
      </c>
      <c r="F2391" t="s">
        <v>440</v>
      </c>
      <c r="G2391" s="958">
        <v>274</v>
      </c>
      <c r="H2391" t="s">
        <v>385</v>
      </c>
      <c r="I2391" s="938" t="s">
        <v>488</v>
      </c>
      <c r="J2391" s="938" t="s">
        <v>444</v>
      </c>
      <c r="K2391" s="938" t="s">
        <v>6</v>
      </c>
      <c r="L2391" s="938" t="s">
        <v>45</v>
      </c>
      <c r="M2391" s="963" t="s">
        <v>163</v>
      </c>
      <c r="N2391" s="679">
        <f t="shared" ca="1" si="405"/>
        <v>114787.64043467377</v>
      </c>
      <c r="O2391" s="679">
        <f t="shared" ca="1" si="413"/>
        <v>84337.098087466758</v>
      </c>
      <c r="P2391" s="679">
        <f t="shared" ca="1" si="413"/>
        <v>6136.0441394148011</v>
      </c>
      <c r="Q2391" s="679">
        <f t="shared" ca="1" si="413"/>
        <v>9498.6071082251074</v>
      </c>
      <c r="R2391" s="679">
        <f t="shared" ca="1" si="413"/>
        <v>4507.0173506493511</v>
      </c>
      <c r="S2391" s="679">
        <f t="shared" ca="1" si="413"/>
        <v>5352.6483636363637</v>
      </c>
      <c r="T2391" s="679">
        <f t="shared" ca="1" si="413"/>
        <v>242.92294372294373</v>
      </c>
      <c r="U2391" s="679">
        <f t="shared" ca="1" si="413"/>
        <v>53.324484848484843</v>
      </c>
      <c r="V2391" s="679">
        <f t="shared" ca="1" si="411"/>
        <v>296.07911688311685</v>
      </c>
      <c r="W2391" s="679">
        <f t="shared" ca="1" si="410"/>
        <v>4.1076363636363631</v>
      </c>
      <c r="X2391" s="679">
        <f t="shared" ca="1" si="412"/>
        <v>3737.8150303030307</v>
      </c>
      <c r="Y2391" s="679">
        <f t="shared" ca="1" si="412"/>
        <v>621.97617316017318</v>
      </c>
      <c r="Z2391" s="679">
        <f t="shared" ca="1" si="412"/>
        <v>0</v>
      </c>
      <c r="AA2391" t="str">
        <f t="shared" si="407"/>
        <v>HUM_ASR_FY_2022</v>
      </c>
      <c r="AB2391" s="958">
        <f t="shared" si="408"/>
        <v>45032</v>
      </c>
      <c r="AC2391" t="str">
        <f t="shared" si="409"/>
        <v>Unaudited</v>
      </c>
    </row>
    <row r="2392" spans="1:29" x14ac:dyDescent="0.25">
      <c r="A2392" t="s">
        <v>420</v>
      </c>
      <c r="B2392" t="s">
        <v>1385</v>
      </c>
      <c r="C2392" t="s">
        <v>1386</v>
      </c>
      <c r="D2392">
        <v>1900</v>
      </c>
      <c r="E2392" s="958">
        <v>1</v>
      </c>
      <c r="F2392" t="s">
        <v>440</v>
      </c>
      <c r="G2392" s="958">
        <v>274</v>
      </c>
      <c r="H2392" t="s">
        <v>385</v>
      </c>
      <c r="I2392" s="938" t="s">
        <v>488</v>
      </c>
      <c r="J2392" s="938" t="s">
        <v>444</v>
      </c>
      <c r="K2392" s="938" t="s">
        <v>6</v>
      </c>
      <c r="L2392" s="938" t="s">
        <v>46</v>
      </c>
      <c r="M2392" s="963" t="s">
        <v>164</v>
      </c>
      <c r="N2392" s="679">
        <f t="shared" ca="1" si="405"/>
        <v>13325.247867201429</v>
      </c>
      <c r="O2392" s="679">
        <f t="shared" ca="1" si="413"/>
        <v>6410.9785953729524</v>
      </c>
      <c r="P2392" s="679">
        <f t="shared" ca="1" si="413"/>
        <v>837.6478778050332</v>
      </c>
      <c r="Q2392" s="679">
        <f t="shared" ca="1" si="413"/>
        <v>2596.4812597696987</v>
      </c>
      <c r="R2392" s="679">
        <f t="shared" ca="1" si="413"/>
        <v>1554.4851381237056</v>
      </c>
      <c r="S2392" s="679">
        <f t="shared" ca="1" si="413"/>
        <v>369.95510193723874</v>
      </c>
      <c r="T2392" s="679">
        <f t="shared" ca="1" si="413"/>
        <v>28.338494569211694</v>
      </c>
      <c r="U2392" s="679">
        <f t="shared" ca="1" si="413"/>
        <v>3.6949216984736779</v>
      </c>
      <c r="V2392" s="679">
        <f t="shared" ca="1" si="411"/>
        <v>111.54585273945472</v>
      </c>
      <c r="W2392" s="679">
        <f t="shared" ca="1" si="410"/>
        <v>0</v>
      </c>
      <c r="X2392" s="679">
        <f t="shared" ca="1" si="412"/>
        <v>874.82754034312461</v>
      </c>
      <c r="Y2392" s="679">
        <f t="shared" ca="1" si="412"/>
        <v>537.29308484253363</v>
      </c>
      <c r="Z2392" s="679">
        <f t="shared" ca="1" si="412"/>
        <v>0</v>
      </c>
      <c r="AA2392" t="str">
        <f t="shared" si="407"/>
        <v>HUM_ASR_FY_2022</v>
      </c>
      <c r="AB2392" s="958">
        <f t="shared" si="408"/>
        <v>45032</v>
      </c>
      <c r="AC2392" t="str">
        <f t="shared" si="409"/>
        <v>Unaudited</v>
      </c>
    </row>
    <row r="2393" spans="1:29" x14ac:dyDescent="0.25">
      <c r="A2393" t="s">
        <v>420</v>
      </c>
      <c r="B2393" t="s">
        <v>1385</v>
      </c>
      <c r="C2393" t="s">
        <v>1386</v>
      </c>
      <c r="D2393">
        <v>1900</v>
      </c>
      <c r="E2393" s="958">
        <v>1</v>
      </c>
      <c r="F2393" t="s">
        <v>440</v>
      </c>
      <c r="G2393" s="958">
        <v>274</v>
      </c>
      <c r="H2393" t="s">
        <v>385</v>
      </c>
      <c r="I2393" s="938" t="s">
        <v>488</v>
      </c>
      <c r="J2393" s="938" t="s">
        <v>444</v>
      </c>
      <c r="K2393" s="938" t="s">
        <v>6</v>
      </c>
      <c r="L2393" s="946" t="s">
        <v>165</v>
      </c>
      <c r="M2393" s="961" t="s">
        <v>461</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HUM_ASR_FY_2022</v>
      </c>
      <c r="AB2393" s="958">
        <f t="shared" si="408"/>
        <v>45032</v>
      </c>
      <c r="AC2393" t="str">
        <f t="shared" si="409"/>
        <v>Unaudited</v>
      </c>
    </row>
    <row r="2394" spans="1:29" x14ac:dyDescent="0.25">
      <c r="A2394" t="s">
        <v>420</v>
      </c>
      <c r="B2394" t="s">
        <v>1385</v>
      </c>
      <c r="C2394" t="s">
        <v>1386</v>
      </c>
      <c r="D2394">
        <v>1900</v>
      </c>
      <c r="E2394" s="958">
        <v>1</v>
      </c>
      <c r="F2394" t="s">
        <v>440</v>
      </c>
      <c r="G2394" s="958">
        <v>274</v>
      </c>
      <c r="H2394" t="s">
        <v>385</v>
      </c>
      <c r="I2394" s="963" t="s">
        <v>488</v>
      </c>
      <c r="J2394" s="963" t="s">
        <v>444</v>
      </c>
      <c r="K2394" s="963" t="s">
        <v>434</v>
      </c>
      <c r="L2394" s="938" t="s">
        <v>120</v>
      </c>
      <c r="M2394" s="963" t="s">
        <v>32</v>
      </c>
      <c r="N2394" s="679">
        <f t="shared" ca="1" si="405"/>
        <v>-18990.32</v>
      </c>
      <c r="O2394" s="679">
        <f t="shared" ca="1" si="414"/>
        <v>-10354.116679010429</v>
      </c>
      <c r="P2394" s="679">
        <f t="shared" ca="1" si="414"/>
        <v>-1122.9241854182328</v>
      </c>
      <c r="Q2394" s="679">
        <f t="shared" ca="1" si="414"/>
        <v>-3589.1127582366585</v>
      </c>
      <c r="R2394" s="679">
        <f t="shared" ca="1" si="414"/>
        <v>-2318.5364096747594</v>
      </c>
      <c r="S2394" s="679">
        <f t="shared" ca="1" si="414"/>
        <v>-296.48942606723614</v>
      </c>
      <c r="T2394" s="679">
        <f t="shared" ca="1" si="414"/>
        <v>-99.448619149913398</v>
      </c>
      <c r="U2394" s="679">
        <f t="shared" ca="1" si="414"/>
        <v>-12.318455013632738</v>
      </c>
      <c r="V2394" s="679">
        <f t="shared" ca="1" si="411"/>
        <v>-382.77993826386313</v>
      </c>
      <c r="W2394" s="679">
        <f t="shared" ca="1" si="410"/>
        <v>-127.47332365096605</v>
      </c>
      <c r="X2394" s="679">
        <f t="shared" ca="1" si="412"/>
        <v>-123.66722699877215</v>
      </c>
      <c r="Y2394" s="679">
        <f t="shared" ca="1" si="412"/>
        <v>-563.45297851553482</v>
      </c>
      <c r="Z2394" s="679">
        <f t="shared" ca="1" si="412"/>
        <v>0</v>
      </c>
      <c r="AA2394" t="str">
        <f t="shared" si="407"/>
        <v>HUM_ASR_FY_2022</v>
      </c>
      <c r="AB2394" s="958">
        <f t="shared" si="408"/>
        <v>45032</v>
      </c>
      <c r="AC2394" t="str">
        <f t="shared" si="409"/>
        <v>Unaudited</v>
      </c>
    </row>
    <row r="2395" spans="1:29" x14ac:dyDescent="0.25">
      <c r="A2395" t="s">
        <v>420</v>
      </c>
      <c r="B2395" t="s">
        <v>1385</v>
      </c>
      <c r="C2395" t="s">
        <v>1386</v>
      </c>
      <c r="D2395">
        <v>1900</v>
      </c>
      <c r="E2395" s="958">
        <v>1</v>
      </c>
      <c r="F2395" t="s">
        <v>440</v>
      </c>
      <c r="G2395" s="958">
        <v>274</v>
      </c>
      <c r="H2395" t="s">
        <v>385</v>
      </c>
      <c r="I2395" s="938" t="s">
        <v>488</v>
      </c>
      <c r="J2395" s="938" t="s">
        <v>444</v>
      </c>
      <c r="K2395" s="938" t="s">
        <v>434</v>
      </c>
      <c r="L2395" s="938" t="s">
        <v>943</v>
      </c>
      <c r="M2395" s="963" t="s">
        <v>935</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HUM_ASR_FY_2022</v>
      </c>
      <c r="AB2395" s="958">
        <f t="shared" si="408"/>
        <v>45032</v>
      </c>
      <c r="AC2395" t="str">
        <f t="shared" si="409"/>
        <v>Unaudited</v>
      </c>
    </row>
    <row r="2396" spans="1:29" x14ac:dyDescent="0.25">
      <c r="A2396" t="s">
        <v>420</v>
      </c>
      <c r="B2396" t="s">
        <v>1385</v>
      </c>
      <c r="C2396" t="s">
        <v>1386</v>
      </c>
      <c r="D2396">
        <v>1900</v>
      </c>
      <c r="E2396" s="958">
        <v>1</v>
      </c>
      <c r="F2396" t="s">
        <v>440</v>
      </c>
      <c r="G2396" s="958">
        <v>274</v>
      </c>
      <c r="H2396" t="s">
        <v>385</v>
      </c>
      <c r="I2396" s="938" t="s">
        <v>488</v>
      </c>
      <c r="J2396" s="938" t="s">
        <v>444</v>
      </c>
      <c r="K2396" s="938" t="s">
        <v>434</v>
      </c>
      <c r="L2396" s="938" t="s">
        <v>167</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HUM_ASR_FY_2022</v>
      </c>
      <c r="AB2396" s="958">
        <f t="shared" si="408"/>
        <v>45032</v>
      </c>
      <c r="AC2396" t="str">
        <f t="shared" si="409"/>
        <v>Unaudited</v>
      </c>
    </row>
    <row r="2397" spans="1:29" x14ac:dyDescent="0.25">
      <c r="A2397" t="s">
        <v>420</v>
      </c>
      <c r="B2397" t="s">
        <v>1385</v>
      </c>
      <c r="C2397" t="s">
        <v>1386</v>
      </c>
      <c r="D2397">
        <v>1900</v>
      </c>
      <c r="E2397" s="958">
        <v>1</v>
      </c>
      <c r="F2397" t="s">
        <v>440</v>
      </c>
      <c r="G2397" s="958">
        <v>274</v>
      </c>
      <c r="H2397" t="s">
        <v>385</v>
      </c>
      <c r="I2397" s="938" t="s">
        <v>488</v>
      </c>
      <c r="J2397" s="938" t="s">
        <v>444</v>
      </c>
      <c r="K2397" s="938" t="s">
        <v>434</v>
      </c>
      <c r="L2397" s="938" t="s">
        <v>168</v>
      </c>
      <c r="M2397" s="963" t="s">
        <v>329</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HUM_ASR_FY_2022</v>
      </c>
      <c r="AB2397" s="958">
        <f t="shared" si="408"/>
        <v>45032</v>
      </c>
      <c r="AC2397" t="str">
        <f t="shared" si="409"/>
        <v>Unaudited</v>
      </c>
    </row>
    <row r="2398" spans="1:29" x14ac:dyDescent="0.25">
      <c r="A2398" t="s">
        <v>420</v>
      </c>
      <c r="B2398" t="s">
        <v>1385</v>
      </c>
      <c r="C2398" t="s">
        <v>1386</v>
      </c>
      <c r="D2398">
        <v>1900</v>
      </c>
      <c r="E2398" s="958">
        <v>1</v>
      </c>
      <c r="F2398" t="s">
        <v>440</v>
      </c>
      <c r="G2398" s="958">
        <v>274</v>
      </c>
      <c r="H2398" t="s">
        <v>385</v>
      </c>
      <c r="I2398" s="938" t="s">
        <v>488</v>
      </c>
      <c r="J2398" s="938" t="s">
        <v>450</v>
      </c>
      <c r="K2398" s="938" t="s">
        <v>435</v>
      </c>
      <c r="L2398" s="938" t="s">
        <v>121</v>
      </c>
      <c r="M2398" s="963" t="s">
        <v>27</v>
      </c>
      <c r="N2398" s="679">
        <f t="shared" ca="1" si="405"/>
        <v>5941860.096938936</v>
      </c>
      <c r="O2398" s="679">
        <f t="shared" ca="1" si="414"/>
        <v>35083.823484024535</v>
      </c>
      <c r="P2398" s="679">
        <f t="shared" ca="1" si="414"/>
        <v>5906776.2734549111</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HUM_ASR_FY_2022</v>
      </c>
      <c r="AB2398" s="958">
        <f t="shared" si="408"/>
        <v>45032</v>
      </c>
      <c r="AC2398" t="str">
        <f t="shared" si="409"/>
        <v>Unaudited</v>
      </c>
    </row>
    <row r="2399" spans="1:29" x14ac:dyDescent="0.25">
      <c r="A2399" t="s">
        <v>420</v>
      </c>
      <c r="B2399" t="s">
        <v>1385</v>
      </c>
      <c r="C2399" t="s">
        <v>1386</v>
      </c>
      <c r="D2399">
        <v>1900</v>
      </c>
      <c r="E2399" s="958">
        <v>1</v>
      </c>
      <c r="F2399" t="s">
        <v>440</v>
      </c>
      <c r="G2399" s="958">
        <v>274</v>
      </c>
      <c r="H2399" t="s">
        <v>385</v>
      </c>
      <c r="I2399" s="938" t="s">
        <v>488</v>
      </c>
      <c r="J2399" s="938" t="s">
        <v>450</v>
      </c>
      <c r="K2399" s="938" t="s">
        <v>435</v>
      </c>
      <c r="L2399" s="938" t="s">
        <v>122</v>
      </c>
      <c r="M2399" s="963" t="s">
        <v>97</v>
      </c>
      <c r="N2399" s="679">
        <f t="shared" ca="1" si="405"/>
        <v>249905.59623566223</v>
      </c>
      <c r="O2399" s="679">
        <f t="shared" ca="1" si="414"/>
        <v>0</v>
      </c>
      <c r="P2399" s="679">
        <f t="shared" ca="1" si="414"/>
        <v>249905.59623566223</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HUM_ASR_FY_2022</v>
      </c>
      <c r="AB2399" s="958">
        <f t="shared" si="408"/>
        <v>45032</v>
      </c>
      <c r="AC2399" t="str">
        <f t="shared" si="409"/>
        <v>Unaudited</v>
      </c>
    </row>
    <row r="2400" spans="1:29" x14ac:dyDescent="0.25">
      <c r="A2400" t="s">
        <v>420</v>
      </c>
      <c r="B2400" t="s">
        <v>1385</v>
      </c>
      <c r="C2400" t="s">
        <v>1386</v>
      </c>
      <c r="D2400">
        <v>1900</v>
      </c>
      <c r="E2400" s="958">
        <v>1</v>
      </c>
      <c r="F2400" t="s">
        <v>440</v>
      </c>
      <c r="G2400" s="958">
        <v>274</v>
      </c>
      <c r="H2400" t="s">
        <v>385</v>
      </c>
      <c r="I2400" s="938" t="s">
        <v>488</v>
      </c>
      <c r="J2400" s="938" t="s">
        <v>450</v>
      </c>
      <c r="K2400" s="938" t="s">
        <v>435</v>
      </c>
      <c r="L2400" s="938" t="s">
        <v>123</v>
      </c>
      <c r="M2400" s="963" t="s">
        <v>98</v>
      </c>
      <c r="N2400" s="679">
        <f t="shared" ca="1" si="405"/>
        <v>469094.90055815643</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469094.90055815643</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HUM_ASR_FY_2022</v>
      </c>
      <c r="AB2400" s="958">
        <f t="shared" si="408"/>
        <v>45032</v>
      </c>
      <c r="AC2400" t="str">
        <f t="shared" si="409"/>
        <v>Unaudited</v>
      </c>
    </row>
    <row r="2401" spans="1:29" x14ac:dyDescent="0.25">
      <c r="A2401" t="s">
        <v>420</v>
      </c>
      <c r="B2401" t="s">
        <v>1385</v>
      </c>
      <c r="C2401" t="s">
        <v>1386</v>
      </c>
      <c r="D2401">
        <v>1900</v>
      </c>
      <c r="E2401" s="958">
        <v>1</v>
      </c>
      <c r="F2401" t="s">
        <v>440</v>
      </c>
      <c r="G2401" s="958">
        <v>274</v>
      </c>
      <c r="H2401" t="s">
        <v>385</v>
      </c>
      <c r="I2401" s="938" t="s">
        <v>488</v>
      </c>
      <c r="J2401" s="938" t="s">
        <v>450</v>
      </c>
      <c r="K2401" s="938" t="s">
        <v>435</v>
      </c>
      <c r="L2401" s="946" t="s">
        <v>124</v>
      </c>
      <c r="M2401" s="961" t="s">
        <v>99</v>
      </c>
      <c r="N2401" s="679">
        <f t="shared" ca="1" si="405"/>
        <v>361017.54453992913</v>
      </c>
      <c r="O2401" s="679">
        <f t="shared" ca="1" si="415"/>
        <v>0</v>
      </c>
      <c r="P2401" s="679">
        <f t="shared" ca="1" si="415"/>
        <v>361017.54453992913</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HUM_ASR_FY_2022</v>
      </c>
      <c r="AB2401" s="958">
        <f t="shared" si="408"/>
        <v>45032</v>
      </c>
      <c r="AC2401" t="str">
        <f t="shared" si="409"/>
        <v>Unaudited</v>
      </c>
    </row>
    <row r="2402" spans="1:29" x14ac:dyDescent="0.25">
      <c r="A2402" t="s">
        <v>420</v>
      </c>
      <c r="B2402" t="s">
        <v>1385</v>
      </c>
      <c r="C2402" t="s">
        <v>1386</v>
      </c>
      <c r="D2402">
        <v>1900</v>
      </c>
      <c r="E2402" s="958">
        <v>1</v>
      </c>
      <c r="F2402" t="s">
        <v>440</v>
      </c>
      <c r="G2402" s="958">
        <v>274</v>
      </c>
      <c r="H2402" t="s">
        <v>385</v>
      </c>
      <c r="I2402" s="963" t="s">
        <v>488</v>
      </c>
      <c r="J2402" s="963" t="s">
        <v>450</v>
      </c>
      <c r="K2402" s="963" t="s">
        <v>435</v>
      </c>
      <c r="L2402" s="938" t="s">
        <v>125</v>
      </c>
      <c r="M2402" s="963" t="s">
        <v>100</v>
      </c>
      <c r="N2402" s="679">
        <f t="shared" ca="1" si="405"/>
        <v>756045.50088145281</v>
      </c>
      <c r="O2402" s="679">
        <f t="shared" ca="1" si="415"/>
        <v>19017.95853321231</v>
      </c>
      <c r="P2402" s="679">
        <f t="shared" ca="1" si="415"/>
        <v>737027.5423482405</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HUM_ASR_FY_2022</v>
      </c>
      <c r="AB2402" s="958">
        <f t="shared" si="408"/>
        <v>45032</v>
      </c>
      <c r="AC2402" t="str">
        <f t="shared" si="409"/>
        <v>Unaudited</v>
      </c>
    </row>
    <row r="2403" spans="1:29" x14ac:dyDescent="0.25">
      <c r="A2403" t="s">
        <v>420</v>
      </c>
      <c r="B2403" t="s">
        <v>1385</v>
      </c>
      <c r="C2403" t="s">
        <v>1386</v>
      </c>
      <c r="D2403">
        <v>1900</v>
      </c>
      <c r="E2403" s="958">
        <v>1</v>
      </c>
      <c r="F2403" t="s">
        <v>440</v>
      </c>
      <c r="G2403" s="958">
        <v>274</v>
      </c>
      <c r="H2403" t="s">
        <v>385</v>
      </c>
      <c r="I2403" s="938" t="s">
        <v>488</v>
      </c>
      <c r="J2403" s="938" t="s">
        <v>450</v>
      </c>
      <c r="K2403" s="938" t="s">
        <v>435</v>
      </c>
      <c r="L2403" s="938" t="s">
        <v>126</v>
      </c>
      <c r="M2403" s="963" t="s">
        <v>28</v>
      </c>
      <c r="N2403" s="679">
        <f t="shared" ca="1" si="405"/>
        <v>15104.090316842776</v>
      </c>
      <c r="O2403" s="679">
        <f t="shared" ca="1" si="415"/>
        <v>0</v>
      </c>
      <c r="P2403" s="679">
        <f t="shared" ca="1" si="415"/>
        <v>15104.090316842776</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HUM_ASR_FY_2022</v>
      </c>
      <c r="AB2403" s="958">
        <f t="shared" si="408"/>
        <v>45032</v>
      </c>
      <c r="AC2403" t="str">
        <f t="shared" si="409"/>
        <v>Unaudited</v>
      </c>
    </row>
    <row r="2404" spans="1:29" x14ac:dyDescent="0.25">
      <c r="A2404" t="s">
        <v>420</v>
      </c>
      <c r="B2404" t="s">
        <v>1385</v>
      </c>
      <c r="C2404" t="s">
        <v>1386</v>
      </c>
      <c r="D2404">
        <v>1900</v>
      </c>
      <c r="E2404" s="958">
        <v>1</v>
      </c>
      <c r="F2404" t="s">
        <v>440</v>
      </c>
      <c r="G2404" s="958">
        <v>274</v>
      </c>
      <c r="H2404" t="s">
        <v>385</v>
      </c>
      <c r="I2404" s="938" t="s">
        <v>488</v>
      </c>
      <c r="J2404" s="938" t="s">
        <v>436</v>
      </c>
      <c r="K2404" s="938" t="s">
        <v>436</v>
      </c>
      <c r="L2404" s="938" t="s">
        <v>128</v>
      </c>
      <c r="M2404" s="963" t="s">
        <v>326</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HUM_ASR_FY_2022</v>
      </c>
      <c r="AB2404" s="958">
        <f t="shared" si="408"/>
        <v>45032</v>
      </c>
      <c r="AC2404" t="str">
        <f t="shared" si="409"/>
        <v>Unaudited</v>
      </c>
    </row>
    <row r="2405" spans="1:29" x14ac:dyDescent="0.25">
      <c r="A2405" t="s">
        <v>420</v>
      </c>
      <c r="B2405" t="s">
        <v>1385</v>
      </c>
      <c r="C2405" t="s">
        <v>1386</v>
      </c>
      <c r="D2405">
        <v>1900</v>
      </c>
      <c r="E2405" s="958">
        <v>1</v>
      </c>
      <c r="F2405" t="s">
        <v>440</v>
      </c>
      <c r="G2405" s="958">
        <v>274</v>
      </c>
      <c r="H2405" t="s">
        <v>385</v>
      </c>
      <c r="I2405" s="938" t="s">
        <v>488</v>
      </c>
      <c r="J2405" s="938" t="s">
        <v>436</v>
      </c>
      <c r="K2405" s="938" t="s">
        <v>436</v>
      </c>
      <c r="L2405" s="938" t="s">
        <v>129</v>
      </c>
      <c r="M2405" s="963" t="s">
        <v>325</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HUM_ASR_FY_2022</v>
      </c>
      <c r="AB2405" s="958">
        <f t="shared" si="408"/>
        <v>45032</v>
      </c>
      <c r="AC2405" t="str">
        <f t="shared" si="409"/>
        <v>Unaudited</v>
      </c>
    </row>
    <row r="2406" spans="1:29" ht="30" x14ac:dyDescent="0.25">
      <c r="A2406" t="s">
        <v>420</v>
      </c>
      <c r="B2406" t="s">
        <v>1385</v>
      </c>
      <c r="C2406" t="s">
        <v>1386</v>
      </c>
      <c r="D2406">
        <v>1900</v>
      </c>
      <c r="E2406" s="958">
        <v>1</v>
      </c>
      <c r="F2406" t="s">
        <v>440</v>
      </c>
      <c r="G2406" s="958">
        <v>274</v>
      </c>
      <c r="H2406" t="s">
        <v>385</v>
      </c>
      <c r="I2406" s="938" t="s">
        <v>488</v>
      </c>
      <c r="J2406" s="938" t="s">
        <v>436</v>
      </c>
      <c r="K2406" s="938" t="s">
        <v>436</v>
      </c>
      <c r="L2406" s="938" t="s">
        <v>130</v>
      </c>
      <c r="M2406" s="963" t="s">
        <v>179</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HUM_ASR_FY_2022</v>
      </c>
      <c r="AB2406" s="958">
        <f t="shared" si="408"/>
        <v>45032</v>
      </c>
      <c r="AC2406" t="str">
        <f t="shared" si="409"/>
        <v>Unaudited</v>
      </c>
    </row>
    <row r="2407" spans="1:29" x14ac:dyDescent="0.25">
      <c r="A2407" t="s">
        <v>420</v>
      </c>
      <c r="B2407" t="s">
        <v>1385</v>
      </c>
      <c r="C2407" t="s">
        <v>1386</v>
      </c>
      <c r="D2407">
        <v>1900</v>
      </c>
      <c r="E2407" s="958">
        <v>1</v>
      </c>
      <c r="F2407" t="s">
        <v>440</v>
      </c>
      <c r="G2407" s="958">
        <v>274</v>
      </c>
      <c r="H2407" t="s">
        <v>385</v>
      </c>
      <c r="I2407" s="938" t="s">
        <v>488</v>
      </c>
      <c r="J2407" s="938" t="s">
        <v>436</v>
      </c>
      <c r="K2407" s="938" t="s">
        <v>436</v>
      </c>
      <c r="L2407" s="938" t="s">
        <v>131</v>
      </c>
      <c r="M2407" s="963" t="s">
        <v>494</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HUM_ASR_FY_2022</v>
      </c>
      <c r="AB2407" s="958">
        <f t="shared" si="408"/>
        <v>45032</v>
      </c>
      <c r="AC2407" t="str">
        <f t="shared" si="409"/>
        <v>Unaudited</v>
      </c>
    </row>
    <row r="2408" spans="1:29" x14ac:dyDescent="0.25">
      <c r="A2408" t="s">
        <v>420</v>
      </c>
      <c r="B2408" t="s">
        <v>1385</v>
      </c>
      <c r="C2408" t="s">
        <v>1386</v>
      </c>
      <c r="D2408">
        <v>1900</v>
      </c>
      <c r="E2408" s="958">
        <v>1</v>
      </c>
      <c r="F2408" t="s">
        <v>440</v>
      </c>
      <c r="G2408" s="958">
        <v>274</v>
      </c>
      <c r="H2408" t="s">
        <v>385</v>
      </c>
      <c r="I2408" s="938" t="s">
        <v>488</v>
      </c>
      <c r="J2408" s="938" t="s">
        <v>436</v>
      </c>
      <c r="K2408" s="938" t="s">
        <v>436</v>
      </c>
      <c r="L2408" s="938" t="s">
        <v>132</v>
      </c>
      <c r="M2408" s="963" t="s">
        <v>495</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HUM_ASR_FY_2022</v>
      </c>
      <c r="AB2408" s="958">
        <f t="shared" si="408"/>
        <v>45032</v>
      </c>
      <c r="AC2408" t="str">
        <f t="shared" si="409"/>
        <v>Unaudited</v>
      </c>
    </row>
    <row r="2409" spans="1:29" x14ac:dyDescent="0.25">
      <c r="A2409" t="s">
        <v>420</v>
      </c>
      <c r="B2409" t="s">
        <v>1385</v>
      </c>
      <c r="C2409" t="s">
        <v>1386</v>
      </c>
      <c r="D2409">
        <v>1900</v>
      </c>
      <c r="E2409" s="958">
        <v>1</v>
      </c>
      <c r="F2409" t="s">
        <v>440</v>
      </c>
      <c r="G2409" s="958">
        <v>274</v>
      </c>
      <c r="H2409" t="s">
        <v>385</v>
      </c>
      <c r="I2409" s="938" t="s">
        <v>488</v>
      </c>
      <c r="J2409" s="938" t="s">
        <v>436</v>
      </c>
      <c r="K2409" s="938" t="s">
        <v>436</v>
      </c>
      <c r="L2409" s="946" t="s">
        <v>133</v>
      </c>
      <c r="M2409" s="961" t="s">
        <v>496</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HUM_ASR_FY_2022</v>
      </c>
      <c r="AB2409" s="958">
        <f t="shared" si="408"/>
        <v>45032</v>
      </c>
      <c r="AC2409" t="str">
        <f t="shared" si="409"/>
        <v>Unaudited</v>
      </c>
    </row>
    <row r="2410" spans="1:29" x14ac:dyDescent="0.25">
      <c r="A2410" t="s">
        <v>420</v>
      </c>
      <c r="B2410" t="s">
        <v>1385</v>
      </c>
      <c r="C2410" t="s">
        <v>1386</v>
      </c>
      <c r="D2410">
        <v>1900</v>
      </c>
      <c r="E2410" s="958">
        <v>1</v>
      </c>
      <c r="F2410" t="s">
        <v>440</v>
      </c>
      <c r="G2410" s="958">
        <v>274</v>
      </c>
      <c r="H2410" t="s">
        <v>385</v>
      </c>
      <c r="I2410" s="938" t="s">
        <v>489</v>
      </c>
      <c r="J2410" s="938" t="s">
        <v>26</v>
      </c>
      <c r="K2410" s="938" t="s">
        <v>26</v>
      </c>
      <c r="L2410" s="938" t="s">
        <v>269</v>
      </c>
      <c r="M2410" s="963" t="s">
        <v>26</v>
      </c>
      <c r="N2410" s="679">
        <f t="shared" ca="1" si="405"/>
        <v>2251207.394903894</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HUM_ASR_FY_2022</v>
      </c>
      <c r="AB2410" s="958">
        <f t="shared" si="408"/>
        <v>45032</v>
      </c>
      <c r="AC2410" t="str">
        <f t="shared" si="409"/>
        <v>Unaudited</v>
      </c>
    </row>
    <row r="2411" spans="1:29" x14ac:dyDescent="0.25">
      <c r="A2411" t="s">
        <v>420</v>
      </c>
      <c r="B2411" t="s">
        <v>1385</v>
      </c>
      <c r="C2411" t="s">
        <v>1386</v>
      </c>
      <c r="D2411">
        <v>1900</v>
      </c>
      <c r="E2411" s="958">
        <v>1</v>
      </c>
      <c r="F2411" t="s">
        <v>441</v>
      </c>
      <c r="G2411" s="958">
        <v>366</v>
      </c>
      <c r="H2411" t="s">
        <v>385</v>
      </c>
      <c r="I2411" s="938" t="s">
        <v>432</v>
      </c>
      <c r="J2411" s="938" t="s">
        <v>432</v>
      </c>
      <c r="K2411" s="938" t="s">
        <v>432</v>
      </c>
      <c r="L2411" s="938"/>
      <c r="M2411" s="963" t="s">
        <v>432</v>
      </c>
      <c r="N2411" s="679">
        <f t="shared" ca="1" si="405"/>
        <v>280613.91182795697</v>
      </c>
      <c r="O2411" s="679">
        <f t="shared" ca="1" si="415"/>
        <v>235670.60967741936</v>
      </c>
      <c r="P2411" s="679">
        <f t="shared" ca="1" si="415"/>
        <v>10386.820430107527</v>
      </c>
      <c r="Q2411" s="679">
        <f t="shared" ca="1" si="415"/>
        <v>14641.583870967743</v>
      </c>
      <c r="R2411" s="679">
        <f t="shared" ca="1" si="415"/>
        <v>5884.4</v>
      </c>
      <c r="S2411" s="679">
        <f t="shared" ca="1" si="415"/>
        <v>6534.6419354838699</v>
      </c>
      <c r="T2411" s="679">
        <f t="shared" ca="1" si="415"/>
        <v>1489.322580645161</v>
      </c>
      <c r="U2411" s="679">
        <f t="shared" ca="1" si="415"/>
        <v>101</v>
      </c>
      <c r="V2411" s="679">
        <f t="shared" ca="1" si="415"/>
        <v>586.5333333333333</v>
      </c>
      <c r="W2411" s="679">
        <f t="shared" ca="1" si="410"/>
        <v>21</v>
      </c>
      <c r="X2411" s="679">
        <f t="shared" ca="1" si="415"/>
        <v>4549.0000000000009</v>
      </c>
      <c r="Y2411" s="679">
        <f t="shared" ca="1" si="415"/>
        <v>749</v>
      </c>
      <c r="Z2411" s="679">
        <f t="shared" ca="1" si="415"/>
        <v>0</v>
      </c>
      <c r="AA2411" t="str">
        <f t="shared" si="407"/>
        <v>HUM_ASR_FY_2022</v>
      </c>
      <c r="AB2411" s="958">
        <f t="shared" si="408"/>
        <v>45032</v>
      </c>
      <c r="AC2411" t="str">
        <f t="shared" si="409"/>
        <v>Unaudited</v>
      </c>
    </row>
    <row r="2412" spans="1:29" x14ac:dyDescent="0.25">
      <c r="A2412" t="s">
        <v>420</v>
      </c>
      <c r="B2412" t="s">
        <v>1385</v>
      </c>
      <c r="C2412" t="s">
        <v>1386</v>
      </c>
      <c r="D2412">
        <v>1900</v>
      </c>
      <c r="E2412" s="958">
        <v>1</v>
      </c>
      <c r="F2412" t="s">
        <v>441</v>
      </c>
      <c r="G2412" s="958">
        <v>366</v>
      </c>
      <c r="H2412" t="s">
        <v>385</v>
      </c>
      <c r="I2412" s="938" t="s">
        <v>487</v>
      </c>
      <c r="J2412" s="938" t="s">
        <v>12</v>
      </c>
      <c r="K2412" s="938" t="s">
        <v>12</v>
      </c>
      <c r="L2412" s="938">
        <v>1.1000000000000001</v>
      </c>
      <c r="M2412" s="963" t="s">
        <v>12</v>
      </c>
      <c r="N2412" s="679">
        <f t="shared" ca="1" si="405"/>
        <v>74508328.800000012</v>
      </c>
      <c r="O2412" s="679">
        <f t="shared" ca="1" si="415"/>
        <v>42391621.460000016</v>
      </c>
      <c r="P2412" s="679">
        <f t="shared" ca="1" si="415"/>
        <v>5120758.3099999996</v>
      </c>
      <c r="Q2412" s="679">
        <f t="shared" ca="1" si="415"/>
        <v>12939440.379999995</v>
      </c>
      <c r="R2412" s="679">
        <f t="shared" ca="1" si="415"/>
        <v>7783634.7400000002</v>
      </c>
      <c r="S2412" s="679">
        <f t="shared" ca="1" si="415"/>
        <v>1140828.7499999995</v>
      </c>
      <c r="T2412" s="679">
        <f t="shared" ca="1" si="415"/>
        <v>575289.99999999988</v>
      </c>
      <c r="U2412" s="679">
        <f t="shared" ca="1" si="415"/>
        <v>17786.03</v>
      </c>
      <c r="V2412" s="679">
        <f t="shared" ca="1" si="415"/>
        <v>1496145.4100000001</v>
      </c>
      <c r="W2412" s="679">
        <f t="shared" ca="1" si="410"/>
        <v>650138.37</v>
      </c>
      <c r="X2412" s="679">
        <f t="shared" ca="1" si="415"/>
        <v>559535.38999999978</v>
      </c>
      <c r="Y2412" s="679">
        <f t="shared" ca="1" si="415"/>
        <v>1833149.96</v>
      </c>
      <c r="Z2412" s="679">
        <f t="shared" ca="1" si="415"/>
        <v>0</v>
      </c>
      <c r="AA2412" t="str">
        <f t="shared" si="407"/>
        <v>HUM_ASR_FY_2022</v>
      </c>
      <c r="AB2412" s="958">
        <f t="shared" si="408"/>
        <v>45032</v>
      </c>
      <c r="AC2412" t="str">
        <f t="shared" si="409"/>
        <v>Unaudited</v>
      </c>
    </row>
    <row r="2413" spans="1:29" x14ac:dyDescent="0.25">
      <c r="A2413" t="s">
        <v>420</v>
      </c>
      <c r="B2413" t="s">
        <v>1385</v>
      </c>
      <c r="C2413" t="s">
        <v>1386</v>
      </c>
      <c r="D2413">
        <v>1900</v>
      </c>
      <c r="E2413" s="958">
        <v>1</v>
      </c>
      <c r="F2413" t="s">
        <v>441</v>
      </c>
      <c r="G2413" s="958">
        <v>366</v>
      </c>
      <c r="H2413" t="s">
        <v>385</v>
      </c>
      <c r="I2413" s="938" t="s">
        <v>487</v>
      </c>
      <c r="J2413" s="938" t="s">
        <v>12</v>
      </c>
      <c r="K2413" s="938" t="s">
        <v>1328</v>
      </c>
      <c r="L2413" s="938" t="s">
        <v>1319</v>
      </c>
      <c r="M2413" s="963" t="s">
        <v>1328</v>
      </c>
      <c r="N2413" s="679">
        <f t="shared" ca="1" si="405"/>
        <v>162116.1689661156</v>
      </c>
      <c r="O2413" s="679">
        <f t="shared" ca="1" si="415"/>
        <v>136151.54049181961</v>
      </c>
      <c r="P2413" s="679">
        <f t="shared" ca="1" si="415"/>
        <v>6000.6701909361727</v>
      </c>
      <c r="Q2413" s="679">
        <f t="shared" ca="1" si="415"/>
        <v>8458.7306071005642</v>
      </c>
      <c r="R2413" s="679">
        <f t="shared" ca="1" si="415"/>
        <v>3399.5334673538082</v>
      </c>
      <c r="S2413" s="679">
        <f t="shared" ca="1" si="415"/>
        <v>3775.1910061945282</v>
      </c>
      <c r="T2413" s="679">
        <f t="shared" ca="1" si="415"/>
        <v>860.41090962357509</v>
      </c>
      <c r="U2413" s="679">
        <f t="shared" ca="1" si="415"/>
        <v>58.349683944452217</v>
      </c>
      <c r="V2413" s="679">
        <f t="shared" ca="1" si="415"/>
        <v>338.85182794936674</v>
      </c>
      <c r="W2413" s="679">
        <f t="shared" ca="1" si="410"/>
        <v>12.132112503301945</v>
      </c>
      <c r="X2413" s="679">
        <f t="shared" ca="1" si="415"/>
        <v>2628.046656072408</v>
      </c>
      <c r="Y2413" s="679">
        <f t="shared" ca="1" si="415"/>
        <v>432.7120126177694</v>
      </c>
      <c r="Z2413" s="679">
        <f t="shared" ca="1" si="415"/>
        <v>0</v>
      </c>
      <c r="AA2413" t="str">
        <f t="shared" si="407"/>
        <v>HUM_ASR_FY_2022</v>
      </c>
      <c r="AB2413" s="958">
        <f t="shared" si="408"/>
        <v>45032</v>
      </c>
      <c r="AC2413" t="str">
        <f t="shared" si="409"/>
        <v>Unaudited</v>
      </c>
    </row>
    <row r="2414" spans="1:29" x14ac:dyDescent="0.25">
      <c r="A2414" t="s">
        <v>420</v>
      </c>
      <c r="B2414" t="s">
        <v>1385</v>
      </c>
      <c r="C2414" t="s">
        <v>1386</v>
      </c>
      <c r="D2414">
        <v>1900</v>
      </c>
      <c r="E2414" s="958">
        <v>1</v>
      </c>
      <c r="F2414" t="s">
        <v>441</v>
      </c>
      <c r="G2414" s="958">
        <v>366</v>
      </c>
      <c r="H2414" t="s">
        <v>385</v>
      </c>
      <c r="I2414" s="938" t="s">
        <v>487</v>
      </c>
      <c r="J2414" s="938" t="s">
        <v>490</v>
      </c>
      <c r="K2414" s="938" t="s">
        <v>491</v>
      </c>
      <c r="L2414" s="946" t="s">
        <v>63</v>
      </c>
      <c r="M2414" s="961" t="s">
        <v>343</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HUM_ASR_FY_2022</v>
      </c>
      <c r="AB2414" s="958">
        <f t="shared" si="408"/>
        <v>45032</v>
      </c>
      <c r="AC2414" t="str">
        <f t="shared" si="409"/>
        <v>Unaudited</v>
      </c>
    </row>
    <row r="2415" spans="1:29" x14ac:dyDescent="0.25">
      <c r="A2415" t="s">
        <v>420</v>
      </c>
      <c r="B2415" t="s">
        <v>1385</v>
      </c>
      <c r="C2415" t="s">
        <v>1386</v>
      </c>
      <c r="D2415">
        <v>1900</v>
      </c>
      <c r="E2415" s="958">
        <v>1</v>
      </c>
      <c r="F2415" t="s">
        <v>441</v>
      </c>
      <c r="G2415" s="958">
        <v>366</v>
      </c>
      <c r="H2415" t="s">
        <v>385</v>
      </c>
      <c r="I2415" s="963" t="s">
        <v>487</v>
      </c>
      <c r="J2415" s="963" t="s">
        <v>490</v>
      </c>
      <c r="K2415" s="963" t="s">
        <v>1019</v>
      </c>
      <c r="L2415" s="954" t="s">
        <v>915</v>
      </c>
      <c r="M2415" s="963" t="s">
        <v>916</v>
      </c>
      <c r="N2415" s="679">
        <f t="shared" ca="1" si="405"/>
        <v>1944186.9200000137</v>
      </c>
      <c r="O2415" s="679">
        <f t="shared" ca="1" si="415"/>
        <v>1826406.2400000135</v>
      </c>
      <c r="P2415" s="679">
        <f t="shared" ca="1" si="415"/>
        <v>93482.460000000036</v>
      </c>
      <c r="Q2415" s="679">
        <f t="shared" ca="1" si="415"/>
        <v>14004.32</v>
      </c>
      <c r="R2415" s="679">
        <f t="shared" ca="1" si="415"/>
        <v>6862.6</v>
      </c>
      <c r="S2415" s="679">
        <f t="shared" ca="1" si="415"/>
        <v>0</v>
      </c>
      <c r="T2415" s="679">
        <f t="shared" ca="1" si="415"/>
        <v>0</v>
      </c>
      <c r="U2415" s="679">
        <f t="shared" ca="1" si="415"/>
        <v>0</v>
      </c>
      <c r="V2415" s="679">
        <f t="shared" ca="1" si="415"/>
        <v>3431.3</v>
      </c>
      <c r="W2415" s="679">
        <f t="shared" ca="1" si="410"/>
        <v>0</v>
      </c>
      <c r="X2415" s="679">
        <f t="shared" ca="1" si="415"/>
        <v>0</v>
      </c>
      <c r="Y2415" s="679">
        <f t="shared" ca="1" si="415"/>
        <v>0</v>
      </c>
      <c r="Z2415" s="679">
        <f t="shared" ca="1" si="415"/>
        <v>0</v>
      </c>
      <c r="AA2415" t="str">
        <f t="shared" si="407"/>
        <v>HUM_ASR_FY_2022</v>
      </c>
      <c r="AB2415" s="958">
        <f t="shared" si="408"/>
        <v>45032</v>
      </c>
      <c r="AC2415" t="str">
        <f t="shared" si="409"/>
        <v>Unaudited</v>
      </c>
    </row>
    <row r="2416" spans="1:29" x14ac:dyDescent="0.25">
      <c r="A2416" t="s">
        <v>420</v>
      </c>
      <c r="B2416" t="s">
        <v>1385</v>
      </c>
      <c r="C2416" t="s">
        <v>1386</v>
      </c>
      <c r="D2416">
        <v>1900</v>
      </c>
      <c r="E2416" s="958">
        <v>1</v>
      </c>
      <c r="F2416" t="s">
        <v>441</v>
      </c>
      <c r="G2416" s="958">
        <v>366</v>
      </c>
      <c r="H2416" t="s">
        <v>385</v>
      </c>
      <c r="I2416" s="959" t="s">
        <v>487</v>
      </c>
      <c r="J2416" s="959" t="s">
        <v>13</v>
      </c>
      <c r="K2416" s="959" t="s">
        <v>492</v>
      </c>
      <c r="L2416" s="954" t="s">
        <v>94</v>
      </c>
      <c r="M2416" s="959" t="s">
        <v>146</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HUM_ASR_FY_2022</v>
      </c>
      <c r="AB2416" s="958">
        <f t="shared" si="408"/>
        <v>45032</v>
      </c>
      <c r="AC2416" t="str">
        <f t="shared" si="409"/>
        <v>Unaudited</v>
      </c>
    </row>
    <row r="2417" spans="1:29" x14ac:dyDescent="0.25">
      <c r="A2417" t="s">
        <v>420</v>
      </c>
      <c r="B2417" t="s">
        <v>1385</v>
      </c>
      <c r="C2417" t="s">
        <v>1386</v>
      </c>
      <c r="D2417">
        <v>1900</v>
      </c>
      <c r="E2417" s="958">
        <v>1</v>
      </c>
      <c r="F2417" t="s">
        <v>441</v>
      </c>
      <c r="G2417" s="958">
        <v>366</v>
      </c>
      <c r="H2417" t="s">
        <v>385</v>
      </c>
      <c r="I2417" s="959" t="s">
        <v>487</v>
      </c>
      <c r="J2417" s="959" t="s">
        <v>13</v>
      </c>
      <c r="K2417" s="959" t="s">
        <v>13</v>
      </c>
      <c r="L2417" s="938" t="s">
        <v>35</v>
      </c>
      <c r="M2417" s="959" t="s">
        <v>13</v>
      </c>
      <c r="N2417" s="679">
        <f t="shared" ca="1" si="405"/>
        <v>27102.448535445834</v>
      </c>
      <c r="O2417" s="679">
        <f t="shared" ca="1" si="415"/>
        <v>22761.703183181427</v>
      </c>
      <c r="P2417" s="679">
        <f t="shared" ca="1" si="415"/>
        <v>1003.1871346652904</v>
      </c>
      <c r="Q2417" s="679">
        <f t="shared" ca="1" si="415"/>
        <v>1414.1236646300242</v>
      </c>
      <c r="R2417" s="679">
        <f t="shared" ca="1" si="415"/>
        <v>568.33122464632072</v>
      </c>
      <c r="S2417" s="679">
        <f t="shared" ca="1" si="415"/>
        <v>631.13334474521639</v>
      </c>
      <c r="T2417" s="679">
        <f t="shared" ca="1" si="415"/>
        <v>143.8427921540825</v>
      </c>
      <c r="U2417" s="679">
        <f t="shared" ca="1" si="415"/>
        <v>9.7548524385287187</v>
      </c>
      <c r="V2417" s="679">
        <f t="shared" ca="1" si="415"/>
        <v>56.648971454901428</v>
      </c>
      <c r="W2417" s="679">
        <f t="shared" ca="1" si="410"/>
        <v>2.0282366456346841</v>
      </c>
      <c r="X2417" s="679">
        <f t="shared" ca="1" si="415"/>
        <v>439.35469052343717</v>
      </c>
      <c r="Y2417" s="679">
        <f t="shared" ca="1" si="415"/>
        <v>72.340440360970405</v>
      </c>
      <c r="Z2417" s="679">
        <f t="shared" ca="1" si="415"/>
        <v>0</v>
      </c>
      <c r="AA2417" t="str">
        <f t="shared" si="407"/>
        <v>HUM_ASR_FY_2022</v>
      </c>
      <c r="AB2417" s="958">
        <f t="shared" si="408"/>
        <v>45032</v>
      </c>
      <c r="AC2417" t="str">
        <f t="shared" si="409"/>
        <v>Unaudited</v>
      </c>
    </row>
    <row r="2418" spans="1:29" x14ac:dyDescent="0.25">
      <c r="A2418" t="s">
        <v>420</v>
      </c>
      <c r="B2418" t="s">
        <v>1385</v>
      </c>
      <c r="C2418" t="s">
        <v>1386</v>
      </c>
      <c r="D2418">
        <v>1900</v>
      </c>
      <c r="E2418" s="958">
        <v>1</v>
      </c>
      <c r="F2418" t="s">
        <v>441</v>
      </c>
      <c r="G2418" s="958">
        <v>366</v>
      </c>
      <c r="H2418" t="s">
        <v>385</v>
      </c>
      <c r="I2418" s="959" t="s">
        <v>488</v>
      </c>
      <c r="J2418" s="959" t="s">
        <v>444</v>
      </c>
      <c r="K2418" s="959" t="s">
        <v>0</v>
      </c>
      <c r="L2418" s="938">
        <v>2.1</v>
      </c>
      <c r="M2418" s="959" t="s">
        <v>147</v>
      </c>
      <c r="N2418" s="679">
        <f t="shared" ca="1" si="405"/>
        <v>10710954.170000002</v>
      </c>
      <c r="O2418" s="679">
        <f t="shared" ca="1" si="415"/>
        <v>6181748.1399999987</v>
      </c>
      <c r="P2418" s="679">
        <f t="shared" ca="1" si="415"/>
        <v>288783.07</v>
      </c>
      <c r="Q2418" s="679">
        <f t="shared" ca="1" si="415"/>
        <v>2440188.5900000003</v>
      </c>
      <c r="R2418" s="679">
        <f t="shared" ca="1" si="415"/>
        <v>1019352.22</v>
      </c>
      <c r="S2418" s="679">
        <f t="shared" ca="1" si="415"/>
        <v>13573.060000000001</v>
      </c>
      <c r="T2418" s="679">
        <f t="shared" ca="1" si="415"/>
        <v>30358.550000000003</v>
      </c>
      <c r="U2418" s="679">
        <f t="shared" ca="1" si="415"/>
        <v>1556</v>
      </c>
      <c r="V2418" s="679">
        <f t="shared" ca="1" si="415"/>
        <v>126314.09999999998</v>
      </c>
      <c r="W2418" s="679">
        <f t="shared" ca="1" si="410"/>
        <v>12581.66</v>
      </c>
      <c r="X2418" s="679">
        <f t="shared" ca="1" si="415"/>
        <v>19170.57</v>
      </c>
      <c r="Y2418" s="679">
        <f t="shared" ca="1" si="415"/>
        <v>577328.21000000008</v>
      </c>
      <c r="Z2418" s="679">
        <f t="shared" ca="1" si="415"/>
        <v>0</v>
      </c>
      <c r="AA2418" t="str">
        <f t="shared" si="407"/>
        <v>HUM_ASR_FY_2022</v>
      </c>
      <c r="AB2418" s="958">
        <f t="shared" si="408"/>
        <v>45032</v>
      </c>
      <c r="AC2418" t="str">
        <f t="shared" si="409"/>
        <v>Unaudited</v>
      </c>
    </row>
    <row r="2419" spans="1:29" ht="30" x14ac:dyDescent="0.25">
      <c r="A2419" t="s">
        <v>420</v>
      </c>
      <c r="B2419" t="s">
        <v>1385</v>
      </c>
      <c r="C2419" t="s">
        <v>1386</v>
      </c>
      <c r="D2419">
        <v>1900</v>
      </c>
      <c r="E2419" s="958">
        <v>1</v>
      </c>
      <c r="F2419" t="s">
        <v>441</v>
      </c>
      <c r="G2419" s="958">
        <v>366</v>
      </c>
      <c r="H2419" t="s">
        <v>385</v>
      </c>
      <c r="I2419" s="966" t="s">
        <v>488</v>
      </c>
      <c r="J2419" s="966" t="s">
        <v>444</v>
      </c>
      <c r="K2419" s="966" t="s">
        <v>0</v>
      </c>
      <c r="L2419" s="946">
        <v>2.2000000000000002</v>
      </c>
      <c r="M2419" s="966" t="s">
        <v>148</v>
      </c>
      <c r="N2419" s="679">
        <f t="shared" ca="1" si="405"/>
        <v>929441.63715296739</v>
      </c>
      <c r="O2419" s="679">
        <f t="shared" ca="1" si="415"/>
        <v>536420.38052982441</v>
      </c>
      <c r="P2419" s="679">
        <f t="shared" ca="1" si="415"/>
        <v>25059.112857996664</v>
      </c>
      <c r="Q2419" s="679">
        <f t="shared" ca="1" si="415"/>
        <v>211747.04345239408</v>
      </c>
      <c r="R2419" s="679">
        <f t="shared" ca="1" si="415"/>
        <v>88454.154611727921</v>
      </c>
      <c r="S2419" s="679">
        <f t="shared" ca="1" si="415"/>
        <v>1177.8004935274089</v>
      </c>
      <c r="T2419" s="679">
        <f t="shared" ca="1" si="415"/>
        <v>2634.3591771329766</v>
      </c>
      <c r="U2419" s="679">
        <f t="shared" ca="1" si="415"/>
        <v>135.02169502887691</v>
      </c>
      <c r="V2419" s="679">
        <f t="shared" ca="1" si="415"/>
        <v>10960.889388205051</v>
      </c>
      <c r="W2419" s="679">
        <f t="shared" ca="1" si="410"/>
        <v>1091.7718891240484</v>
      </c>
      <c r="X2419" s="679">
        <f t="shared" ca="1" si="415"/>
        <v>1663.5236864201393</v>
      </c>
      <c r="Y2419" s="679">
        <f t="shared" ca="1" si="415"/>
        <v>50097.579371585744</v>
      </c>
      <c r="Z2419" s="679">
        <f t="shared" ca="1" si="415"/>
        <v>0</v>
      </c>
      <c r="AA2419" t="str">
        <f t="shared" si="407"/>
        <v>HUM_ASR_FY_2022</v>
      </c>
      <c r="AB2419" s="958">
        <f t="shared" si="408"/>
        <v>45032</v>
      </c>
      <c r="AC2419" t="str">
        <f t="shared" si="409"/>
        <v>Unaudited</v>
      </c>
    </row>
    <row r="2420" spans="1:29" x14ac:dyDescent="0.25">
      <c r="A2420" t="s">
        <v>420</v>
      </c>
      <c r="B2420" t="s">
        <v>1385</v>
      </c>
      <c r="C2420" t="s">
        <v>1386</v>
      </c>
      <c r="D2420">
        <v>1900</v>
      </c>
      <c r="E2420" s="958">
        <v>1</v>
      </c>
      <c r="F2420" t="s">
        <v>441</v>
      </c>
      <c r="G2420" s="958">
        <v>366</v>
      </c>
      <c r="H2420" t="s">
        <v>385</v>
      </c>
      <c r="I2420" s="938" t="s">
        <v>488</v>
      </c>
      <c r="J2420" s="938" t="s">
        <v>444</v>
      </c>
      <c r="K2420" s="938" t="s">
        <v>0</v>
      </c>
      <c r="L2420" s="938">
        <v>2.2999999999999998</v>
      </c>
      <c r="M2420" s="959" t="s">
        <v>149</v>
      </c>
      <c r="N2420" s="679">
        <f t="shared" ca="1" si="405"/>
        <v>6459509.1999999732</v>
      </c>
      <c r="O2420" s="679">
        <f t="shared" ca="1" si="415"/>
        <v>4755601.3399999728</v>
      </c>
      <c r="P2420" s="679">
        <f t="shared" ca="1" si="415"/>
        <v>334861.84999999998</v>
      </c>
      <c r="Q2420" s="679">
        <f t="shared" ca="1" si="415"/>
        <v>742820.65</v>
      </c>
      <c r="R2420" s="679">
        <f t="shared" ca="1" si="415"/>
        <v>447169.14999999997</v>
      </c>
      <c r="S2420" s="679">
        <f t="shared" ca="1" si="415"/>
        <v>14007.079999999998</v>
      </c>
      <c r="T2420" s="679">
        <f t="shared" ca="1" si="415"/>
        <v>36553.53</v>
      </c>
      <c r="U2420" s="679">
        <f t="shared" ca="1" si="415"/>
        <v>667.6400000000001</v>
      </c>
      <c r="V2420" s="679">
        <f t="shared" ca="1" si="415"/>
        <v>31363.309999999998</v>
      </c>
      <c r="W2420" s="679">
        <f t="shared" ca="1" si="410"/>
        <v>14122.289999999994</v>
      </c>
      <c r="X2420" s="679">
        <f t="shared" ca="1" si="415"/>
        <v>4946.8999999999996</v>
      </c>
      <c r="Y2420" s="679">
        <f t="shared" ca="1" si="415"/>
        <v>77395.460000000006</v>
      </c>
      <c r="Z2420" s="679">
        <f t="shared" ca="1" si="415"/>
        <v>0</v>
      </c>
      <c r="AA2420" t="str">
        <f t="shared" si="407"/>
        <v>HUM_ASR_FY_2022</v>
      </c>
      <c r="AB2420" s="958">
        <f t="shared" si="408"/>
        <v>45032</v>
      </c>
      <c r="AC2420" t="str">
        <f t="shared" si="409"/>
        <v>Unaudited</v>
      </c>
    </row>
    <row r="2421" spans="1:29" x14ac:dyDescent="0.25">
      <c r="A2421" t="s">
        <v>420</v>
      </c>
      <c r="B2421" t="s">
        <v>1385</v>
      </c>
      <c r="C2421" t="s">
        <v>1386</v>
      </c>
      <c r="D2421">
        <v>1900</v>
      </c>
      <c r="E2421" s="958">
        <v>1</v>
      </c>
      <c r="F2421" t="s">
        <v>441</v>
      </c>
      <c r="G2421" s="958">
        <v>366</v>
      </c>
      <c r="H2421" t="s">
        <v>385</v>
      </c>
      <c r="I2421" s="938" t="s">
        <v>488</v>
      </c>
      <c r="J2421" s="938" t="s">
        <v>444</v>
      </c>
      <c r="K2421" s="938" t="s">
        <v>0</v>
      </c>
      <c r="L2421" s="944">
        <v>2.4</v>
      </c>
      <c r="M2421" s="960" t="s">
        <v>150</v>
      </c>
      <c r="N2421" s="679">
        <f t="shared" ca="1" si="405"/>
        <v>1625641.5800000005</v>
      </c>
      <c r="O2421" s="679">
        <f t="shared" ca="1" si="415"/>
        <v>389703.89</v>
      </c>
      <c r="P2421" s="679">
        <f t="shared" ca="1" si="415"/>
        <v>25891.23</v>
      </c>
      <c r="Q2421" s="679">
        <f t="shared" ca="1" si="415"/>
        <v>628342.78000000096</v>
      </c>
      <c r="R2421" s="679">
        <f t="shared" ca="1" si="415"/>
        <v>275041.98999999987</v>
      </c>
      <c r="S2421" s="679">
        <f t="shared" ca="1" si="415"/>
        <v>147567.10999999999</v>
      </c>
      <c r="T2421" s="679">
        <f t="shared" ca="1" si="415"/>
        <v>2630.5099999999998</v>
      </c>
      <c r="U2421" s="679">
        <f t="shared" ca="1" si="415"/>
        <v>722.92</v>
      </c>
      <c r="V2421" s="679">
        <f t="shared" ca="1" si="415"/>
        <v>22821.569999999996</v>
      </c>
      <c r="W2421" s="679">
        <f t="shared" ca="1" si="410"/>
        <v>2872.64</v>
      </c>
      <c r="X2421" s="679">
        <f t="shared" ca="1" si="415"/>
        <v>66722.549999999814</v>
      </c>
      <c r="Y2421" s="679">
        <f t="shared" ca="1" si="415"/>
        <v>63324.39</v>
      </c>
      <c r="Z2421" s="679">
        <f t="shared" ca="1" si="415"/>
        <v>0</v>
      </c>
      <c r="AA2421" t="str">
        <f t="shared" si="407"/>
        <v>HUM_ASR_FY_2022</v>
      </c>
      <c r="AB2421" s="958">
        <f t="shared" si="408"/>
        <v>45032</v>
      </c>
      <c r="AC2421" t="str">
        <f t="shared" si="409"/>
        <v>Unaudited</v>
      </c>
    </row>
    <row r="2422" spans="1:29" ht="30" x14ac:dyDescent="0.25">
      <c r="A2422" t="s">
        <v>420</v>
      </c>
      <c r="B2422" t="s">
        <v>1385</v>
      </c>
      <c r="C2422" t="s">
        <v>1386</v>
      </c>
      <c r="D2422">
        <v>1900</v>
      </c>
      <c r="E2422" s="958">
        <v>1</v>
      </c>
      <c r="F2422" t="s">
        <v>441</v>
      </c>
      <c r="G2422" s="958">
        <v>366</v>
      </c>
      <c r="H2422" t="s">
        <v>385</v>
      </c>
      <c r="I2422" s="959" t="s">
        <v>488</v>
      </c>
      <c r="J2422" s="959" t="s">
        <v>444</v>
      </c>
      <c r="K2422" s="959" t="s">
        <v>0</v>
      </c>
      <c r="L2422" s="938">
        <v>2.5</v>
      </c>
      <c r="M2422" s="959" t="s">
        <v>151</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701587.89388151828</v>
      </c>
      <c r="O2422" s="679">
        <f t="shared" ca="1" si="415"/>
        <v>168186.84683405724</v>
      </c>
      <c r="P2422" s="679">
        <f t="shared" ca="1" si="415"/>
        <v>11174.033531857605</v>
      </c>
      <c r="Q2422" s="679">
        <f t="shared" ca="1" si="415"/>
        <v>271177.66491667787</v>
      </c>
      <c r="R2422" s="679">
        <f t="shared" ca="1" si="415"/>
        <v>118701.52244326912</v>
      </c>
      <c r="S2422" s="679">
        <f t="shared" ca="1" si="415"/>
        <v>63686.423369585747</v>
      </c>
      <c r="T2422" s="679">
        <f t="shared" ca="1" si="415"/>
        <v>1135.2649891830843</v>
      </c>
      <c r="U2422" s="679">
        <f t="shared" ca="1" si="415"/>
        <v>311.99492341037876</v>
      </c>
      <c r="V2422" s="679">
        <f t="shared" ca="1" si="415"/>
        <v>9849.2419413691641</v>
      </c>
      <c r="W2422" s="679">
        <f t="shared" ca="1" si="410"/>
        <v>1239.762486562262</v>
      </c>
      <c r="X2422" s="679">
        <f t="shared" ca="1" si="415"/>
        <v>28795.851376355764</v>
      </c>
      <c r="Y2422" s="679">
        <f t="shared" ca="1" si="415"/>
        <v>27329.287069190166</v>
      </c>
      <c r="Z2422" s="679">
        <f t="shared" ca="1" si="415"/>
        <v>0</v>
      </c>
      <c r="AA2422" t="str">
        <f t="shared" si="407"/>
        <v>HUM_ASR_FY_2022</v>
      </c>
      <c r="AB2422" s="958">
        <f t="shared" si="408"/>
        <v>45032</v>
      </c>
      <c r="AC2422" t="str">
        <f t="shared" si="409"/>
        <v>Unaudited</v>
      </c>
    </row>
    <row r="2423" spans="1:29" x14ac:dyDescent="0.25">
      <c r="A2423" t="s">
        <v>420</v>
      </c>
      <c r="B2423" t="s">
        <v>1385</v>
      </c>
      <c r="C2423" t="s">
        <v>1386</v>
      </c>
      <c r="D2423">
        <v>1900</v>
      </c>
      <c r="E2423" s="958">
        <v>1</v>
      </c>
      <c r="F2423" t="s">
        <v>441</v>
      </c>
      <c r="G2423" s="958">
        <v>366</v>
      </c>
      <c r="H2423" t="s">
        <v>385</v>
      </c>
      <c r="I2423" s="938" t="s">
        <v>488</v>
      </c>
      <c r="J2423" s="938" t="s">
        <v>444</v>
      </c>
      <c r="K2423" s="938" t="s">
        <v>0</v>
      </c>
      <c r="L2423" s="938" t="s">
        <v>96</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HUM_ASR_FY_2022</v>
      </c>
      <c r="AB2423" s="958">
        <f t="shared" si="408"/>
        <v>45032</v>
      </c>
      <c r="AC2423" t="str">
        <f t="shared" si="409"/>
        <v>Unaudited</v>
      </c>
    </row>
    <row r="2424" spans="1:29" x14ac:dyDescent="0.25">
      <c r="A2424" t="s">
        <v>420</v>
      </c>
      <c r="B2424" t="s">
        <v>1385</v>
      </c>
      <c r="C2424" t="s">
        <v>1386</v>
      </c>
      <c r="D2424">
        <v>1900</v>
      </c>
      <c r="E2424" s="958">
        <v>1</v>
      </c>
      <c r="F2424" t="s">
        <v>441</v>
      </c>
      <c r="G2424" s="958">
        <v>366</v>
      </c>
      <c r="H2424" t="s">
        <v>385</v>
      </c>
      <c r="I2424" s="938" t="s">
        <v>488</v>
      </c>
      <c r="J2424" s="938" t="s">
        <v>444</v>
      </c>
      <c r="K2424" s="938" t="s">
        <v>0</v>
      </c>
      <c r="L2424" s="938" t="s">
        <v>152</v>
      </c>
      <c r="M2424" s="959" t="s">
        <v>451</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HUM_ASR_FY_2022</v>
      </c>
      <c r="AB2424" s="958">
        <f t="shared" si="408"/>
        <v>45032</v>
      </c>
      <c r="AC2424" t="str">
        <f t="shared" si="409"/>
        <v>Unaudited</v>
      </c>
    </row>
    <row r="2425" spans="1:29" x14ac:dyDescent="0.25">
      <c r="A2425" t="s">
        <v>420</v>
      </c>
      <c r="B2425" t="s">
        <v>1385</v>
      </c>
      <c r="C2425" t="s">
        <v>1386</v>
      </c>
      <c r="D2425">
        <v>1900</v>
      </c>
      <c r="E2425" s="958">
        <v>1</v>
      </c>
      <c r="F2425" t="s">
        <v>441</v>
      </c>
      <c r="G2425" s="958">
        <v>366</v>
      </c>
      <c r="H2425" t="s">
        <v>385</v>
      </c>
      <c r="I2425" s="959" t="s">
        <v>488</v>
      </c>
      <c r="J2425" s="959" t="s">
        <v>444</v>
      </c>
      <c r="K2425" s="959" t="s">
        <v>0</v>
      </c>
      <c r="L2425" s="938" t="s">
        <v>917</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HUM_ASR_FY_2022</v>
      </c>
      <c r="AB2425" s="958">
        <f t="shared" si="408"/>
        <v>45032</v>
      </c>
      <c r="AC2425" t="str">
        <f t="shared" si="409"/>
        <v>Unaudited</v>
      </c>
    </row>
    <row r="2426" spans="1:29" x14ac:dyDescent="0.25">
      <c r="A2426" t="s">
        <v>420</v>
      </c>
      <c r="B2426" t="s">
        <v>1385</v>
      </c>
      <c r="C2426" t="s">
        <v>1386</v>
      </c>
      <c r="D2426">
        <v>1900</v>
      </c>
      <c r="E2426" s="958">
        <v>1</v>
      </c>
      <c r="F2426" t="s">
        <v>441</v>
      </c>
      <c r="G2426" s="958">
        <v>366</v>
      </c>
      <c r="H2426" t="s">
        <v>385</v>
      </c>
      <c r="I2426" s="959" t="s">
        <v>488</v>
      </c>
      <c r="J2426" s="959" t="s">
        <v>444</v>
      </c>
      <c r="K2426" s="959" t="s">
        <v>53</v>
      </c>
      <c r="L2426" s="954">
        <v>3.1</v>
      </c>
      <c r="M2426" s="959" t="s">
        <v>33</v>
      </c>
      <c r="N2426" s="679">
        <f t="shared" ca="1" si="416"/>
        <v>11919368.739999404</v>
      </c>
      <c r="O2426" s="679">
        <f t="shared" ca="1" si="418"/>
        <v>8554528.1099994015</v>
      </c>
      <c r="P2426" s="679">
        <f t="shared" ca="1" si="418"/>
        <v>595305.90000000154</v>
      </c>
      <c r="Q2426" s="679">
        <f t="shared" ca="1" si="418"/>
        <v>1379863.1999999997</v>
      </c>
      <c r="R2426" s="679">
        <f t="shared" ca="1" si="418"/>
        <v>818362.72000000207</v>
      </c>
      <c r="S2426" s="679">
        <f t="shared" ca="1" si="418"/>
        <v>74049.600000000006</v>
      </c>
      <c r="T2426" s="679">
        <f t="shared" ca="1" si="418"/>
        <v>84768.34</v>
      </c>
      <c r="U2426" s="679">
        <f t="shared" ca="1" si="418"/>
        <v>1094.06</v>
      </c>
      <c r="V2426" s="679">
        <f t="shared" ca="1" si="418"/>
        <v>92004.140000000101</v>
      </c>
      <c r="W2426" s="679">
        <f t="shared" ca="1" si="410"/>
        <v>12846.290000000005</v>
      </c>
      <c r="X2426" s="679">
        <f t="shared" ca="1" si="419"/>
        <v>87938.359999999724</v>
      </c>
      <c r="Y2426" s="679">
        <f t="shared" ca="1" si="419"/>
        <v>218608.02</v>
      </c>
      <c r="Z2426" s="679">
        <f t="shared" ca="1" si="419"/>
        <v>0</v>
      </c>
      <c r="AA2426" t="str">
        <f t="shared" si="407"/>
        <v>HUM_ASR_FY_2022</v>
      </c>
      <c r="AB2426" s="958">
        <f t="shared" si="408"/>
        <v>45032</v>
      </c>
      <c r="AC2426" t="str">
        <f t="shared" si="409"/>
        <v>Unaudited</v>
      </c>
    </row>
    <row r="2427" spans="1:29" x14ac:dyDescent="0.25">
      <c r="A2427" t="s">
        <v>420</v>
      </c>
      <c r="B2427" t="s">
        <v>1385</v>
      </c>
      <c r="C2427" t="s">
        <v>1386</v>
      </c>
      <c r="D2427">
        <v>1900</v>
      </c>
      <c r="E2427" s="958">
        <v>1</v>
      </c>
      <c r="F2427" t="s">
        <v>441</v>
      </c>
      <c r="G2427" s="958">
        <v>366</v>
      </c>
      <c r="H2427" t="s">
        <v>385</v>
      </c>
      <c r="I2427" s="938" t="s">
        <v>488</v>
      </c>
      <c r="J2427" s="938" t="s">
        <v>444</v>
      </c>
      <c r="K2427" s="938" t="s">
        <v>53</v>
      </c>
      <c r="L2427" s="938">
        <v>3.2</v>
      </c>
      <c r="M2427" s="959" t="s">
        <v>34</v>
      </c>
      <c r="N2427" s="679">
        <f t="shared" ca="1" si="416"/>
        <v>675828.86000000057</v>
      </c>
      <c r="O2427" s="679">
        <f t="shared" ca="1" si="418"/>
        <v>387496.18000000081</v>
      </c>
      <c r="P2427" s="679">
        <f t="shared" ca="1" si="418"/>
        <v>42402.1</v>
      </c>
      <c r="Q2427" s="679">
        <f t="shared" ca="1" si="418"/>
        <v>118150.3299999999</v>
      </c>
      <c r="R2427" s="679">
        <f t="shared" ca="1" si="418"/>
        <v>75497.049999999916</v>
      </c>
      <c r="S2427" s="679">
        <f t="shared" ca="1" si="418"/>
        <v>4092.37</v>
      </c>
      <c r="T2427" s="679">
        <f t="shared" ca="1" si="418"/>
        <v>1391.49</v>
      </c>
      <c r="U2427" s="679">
        <f t="shared" ca="1" si="418"/>
        <v>127.41000000000001</v>
      </c>
      <c r="V2427" s="679">
        <f t="shared" ca="1" si="418"/>
        <v>7600.2900000000009</v>
      </c>
      <c r="W2427" s="679">
        <f t="shared" ca="1" si="410"/>
        <v>232.97</v>
      </c>
      <c r="X2427" s="679">
        <f t="shared" ca="1" si="419"/>
        <v>4747.1900000000005</v>
      </c>
      <c r="Y2427" s="679">
        <f t="shared" ca="1" si="419"/>
        <v>34091.480000000003</v>
      </c>
      <c r="Z2427" s="679">
        <f t="shared" ca="1" si="419"/>
        <v>0</v>
      </c>
      <c r="AA2427" t="str">
        <f t="shared" si="407"/>
        <v>HUM_ASR_FY_2022</v>
      </c>
      <c r="AB2427" s="958">
        <f t="shared" si="408"/>
        <v>45032</v>
      </c>
      <c r="AC2427" t="str">
        <f t="shared" si="409"/>
        <v>Unaudited</v>
      </c>
    </row>
    <row r="2428" spans="1:29" x14ac:dyDescent="0.25">
      <c r="A2428" t="s">
        <v>420</v>
      </c>
      <c r="B2428" t="s">
        <v>1385</v>
      </c>
      <c r="C2428" t="s">
        <v>1386</v>
      </c>
      <c r="D2428">
        <v>1900</v>
      </c>
      <c r="E2428" s="958">
        <v>1</v>
      </c>
      <c r="F2428" t="s">
        <v>441</v>
      </c>
      <c r="G2428" s="958">
        <v>366</v>
      </c>
      <c r="H2428" t="s">
        <v>385</v>
      </c>
      <c r="I2428" s="938" t="s">
        <v>488</v>
      </c>
      <c r="J2428" s="938" t="s">
        <v>444</v>
      </c>
      <c r="K2428" s="938" t="s">
        <v>53</v>
      </c>
      <c r="L2428" s="938">
        <v>3.3</v>
      </c>
      <c r="M2428" s="959" t="s">
        <v>54</v>
      </c>
      <c r="N2428" s="679">
        <f t="shared" ca="1" si="416"/>
        <v>444.37</v>
      </c>
      <c r="O2428" s="679">
        <f t="shared" ca="1" si="418"/>
        <v>280.40999999999997</v>
      </c>
      <c r="P2428" s="679">
        <f t="shared" ca="1" si="418"/>
        <v>0</v>
      </c>
      <c r="Q2428" s="679">
        <f t="shared" ca="1" si="418"/>
        <v>0</v>
      </c>
      <c r="R2428" s="679">
        <f t="shared" ca="1" si="418"/>
        <v>0</v>
      </c>
      <c r="S2428" s="679">
        <f t="shared" ca="1" si="418"/>
        <v>0</v>
      </c>
      <c r="T2428" s="679">
        <f t="shared" ca="1" si="418"/>
        <v>0</v>
      </c>
      <c r="U2428" s="679">
        <f t="shared" ca="1" si="418"/>
        <v>0</v>
      </c>
      <c r="V2428" s="679">
        <f t="shared" ca="1" si="418"/>
        <v>163.96</v>
      </c>
      <c r="W2428" s="679">
        <f t="shared" ca="1" si="410"/>
        <v>0</v>
      </c>
      <c r="X2428" s="679">
        <f t="shared" ca="1" si="419"/>
        <v>0</v>
      </c>
      <c r="Y2428" s="679">
        <f t="shared" ca="1" si="419"/>
        <v>0</v>
      </c>
      <c r="Z2428" s="679">
        <f t="shared" ca="1" si="419"/>
        <v>0</v>
      </c>
      <c r="AA2428" t="str">
        <f t="shared" si="407"/>
        <v>HUM_ASR_FY_2022</v>
      </c>
      <c r="AB2428" s="958">
        <f t="shared" si="408"/>
        <v>45032</v>
      </c>
      <c r="AC2428" t="str">
        <f t="shared" si="409"/>
        <v>Unaudited</v>
      </c>
    </row>
    <row r="2429" spans="1:29" x14ac:dyDescent="0.25">
      <c r="A2429" t="s">
        <v>420</v>
      </c>
      <c r="B2429" t="s">
        <v>1385</v>
      </c>
      <c r="C2429" t="s">
        <v>1386</v>
      </c>
      <c r="D2429">
        <v>1900</v>
      </c>
      <c r="E2429" s="958">
        <v>1</v>
      </c>
      <c r="F2429" t="s">
        <v>441</v>
      </c>
      <c r="G2429" s="958">
        <v>366</v>
      </c>
      <c r="H2429" t="s">
        <v>385</v>
      </c>
      <c r="I2429" s="938" t="s">
        <v>488</v>
      </c>
      <c r="J2429" s="938" t="s">
        <v>444</v>
      </c>
      <c r="K2429" s="938" t="s">
        <v>53</v>
      </c>
      <c r="L2429" s="938" t="s">
        <v>44</v>
      </c>
      <c r="M2429" s="959" t="s">
        <v>153</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HUM_ASR_FY_2022</v>
      </c>
      <c r="AB2429" s="958">
        <f t="shared" si="408"/>
        <v>45032</v>
      </c>
      <c r="AC2429" t="str">
        <f t="shared" si="409"/>
        <v>Unaudited</v>
      </c>
    </row>
    <row r="2430" spans="1:29" x14ac:dyDescent="0.25">
      <c r="A2430" t="s">
        <v>420</v>
      </c>
      <c r="B2430" t="s">
        <v>1385</v>
      </c>
      <c r="C2430" t="s">
        <v>1386</v>
      </c>
      <c r="D2430">
        <v>1900</v>
      </c>
      <c r="E2430" s="958">
        <v>1</v>
      </c>
      <c r="F2430" t="s">
        <v>441</v>
      </c>
      <c r="G2430" s="958">
        <v>366</v>
      </c>
      <c r="H2430" t="s">
        <v>385</v>
      </c>
      <c r="I2430" s="938" t="s">
        <v>488</v>
      </c>
      <c r="J2430" s="938" t="s">
        <v>444</v>
      </c>
      <c r="K2430" s="938" t="s">
        <v>53</v>
      </c>
      <c r="L2430" s="954" t="s">
        <v>41</v>
      </c>
      <c r="M2430" s="959" t="s">
        <v>52</v>
      </c>
      <c r="N2430" s="679">
        <f t="shared" ca="1" si="416"/>
        <v>246179.80000000005</v>
      </c>
      <c r="O2430" s="679">
        <f t="shared" ca="1" si="418"/>
        <v>233384.11000000004</v>
      </c>
      <c r="P2430" s="679">
        <f t="shared" ca="1" si="418"/>
        <v>5039.5</v>
      </c>
      <c r="Q2430" s="679">
        <f t="shared" ca="1" si="418"/>
        <v>5302.6899999999987</v>
      </c>
      <c r="R2430" s="679">
        <f t="shared" ca="1" si="418"/>
        <v>756</v>
      </c>
      <c r="S2430" s="679">
        <f t="shared" ca="1" si="418"/>
        <v>105</v>
      </c>
      <c r="T2430" s="679">
        <f t="shared" ca="1" si="418"/>
        <v>1260</v>
      </c>
      <c r="U2430" s="679">
        <f t="shared" ca="1" si="418"/>
        <v>0</v>
      </c>
      <c r="V2430" s="679">
        <f t="shared" ca="1" si="418"/>
        <v>129.5</v>
      </c>
      <c r="W2430" s="679">
        <f t="shared" ca="1" si="410"/>
        <v>0</v>
      </c>
      <c r="X2430" s="679">
        <f t="shared" ca="1" si="419"/>
        <v>0</v>
      </c>
      <c r="Y2430" s="679">
        <f t="shared" ca="1" si="419"/>
        <v>203</v>
      </c>
      <c r="Z2430" s="679">
        <f t="shared" ca="1" si="419"/>
        <v>0</v>
      </c>
      <c r="AA2430" t="str">
        <f t="shared" si="407"/>
        <v>HUM_ASR_FY_2022</v>
      </c>
      <c r="AB2430" s="958">
        <f t="shared" si="408"/>
        <v>45032</v>
      </c>
      <c r="AC2430" t="str">
        <f t="shared" si="409"/>
        <v>Unaudited</v>
      </c>
    </row>
    <row r="2431" spans="1:29" x14ac:dyDescent="0.25">
      <c r="A2431" t="s">
        <v>420</v>
      </c>
      <c r="B2431" t="s">
        <v>1385</v>
      </c>
      <c r="C2431" t="s">
        <v>1386</v>
      </c>
      <c r="D2431">
        <v>1900</v>
      </c>
      <c r="E2431" s="958">
        <v>1</v>
      </c>
      <c r="F2431" t="s">
        <v>441</v>
      </c>
      <c r="G2431" s="958">
        <v>366</v>
      </c>
      <c r="H2431" t="s">
        <v>385</v>
      </c>
      <c r="I2431" s="938" t="s">
        <v>488</v>
      </c>
      <c r="J2431" s="938" t="s">
        <v>444</v>
      </c>
      <c r="K2431" s="938" t="s">
        <v>53</v>
      </c>
      <c r="L2431" s="954" t="s">
        <v>42</v>
      </c>
      <c r="M2431" s="959" t="s">
        <v>154</v>
      </c>
      <c r="N2431" s="679">
        <f t="shared" ca="1" si="416"/>
        <v>1092985.1727289094</v>
      </c>
      <c r="O2431" s="679">
        <f t="shared" ca="1" si="418"/>
        <v>784435.19853069645</v>
      </c>
      <c r="P2431" s="679">
        <f t="shared" ca="1" si="418"/>
        <v>54588.50515753682</v>
      </c>
      <c r="Q2431" s="679">
        <f t="shared" ca="1" si="418"/>
        <v>126531.03120579699</v>
      </c>
      <c r="R2431" s="679">
        <f t="shared" ca="1" si="418"/>
        <v>75042.42367068067</v>
      </c>
      <c r="S2431" s="679">
        <f t="shared" ca="1" si="418"/>
        <v>6790.2182248043036</v>
      </c>
      <c r="T2431" s="679">
        <f t="shared" ca="1" si="418"/>
        <v>7773.107851418612</v>
      </c>
      <c r="U2431" s="679">
        <f t="shared" ca="1" si="418"/>
        <v>100.3233798836104</v>
      </c>
      <c r="V2431" s="679">
        <f t="shared" ca="1" si="418"/>
        <v>8436.6179990904384</v>
      </c>
      <c r="W2431" s="679">
        <f t="shared" ca="1" si="410"/>
        <v>1177.9822237948797</v>
      </c>
      <c r="X2431" s="679">
        <f t="shared" ca="1" si="419"/>
        <v>8063.7931161194656</v>
      </c>
      <c r="Y2431" s="679">
        <f t="shared" ca="1" si="419"/>
        <v>20045.971369087525</v>
      </c>
      <c r="Z2431" s="679">
        <f t="shared" ca="1" si="419"/>
        <v>0</v>
      </c>
      <c r="AA2431" t="str">
        <f t="shared" si="407"/>
        <v>HUM_ASR_FY_2022</v>
      </c>
      <c r="AB2431" s="958">
        <f t="shared" si="408"/>
        <v>45032</v>
      </c>
      <c r="AC2431" t="str">
        <f t="shared" si="409"/>
        <v>Unaudited</v>
      </c>
    </row>
    <row r="2432" spans="1:29" x14ac:dyDescent="0.25">
      <c r="A2432" t="s">
        <v>420</v>
      </c>
      <c r="B2432" t="s">
        <v>1385</v>
      </c>
      <c r="C2432" t="s">
        <v>1386</v>
      </c>
      <c r="D2432">
        <v>1900</v>
      </c>
      <c r="E2432" s="958">
        <v>1</v>
      </c>
      <c r="F2432" t="s">
        <v>441</v>
      </c>
      <c r="G2432" s="958">
        <v>366</v>
      </c>
      <c r="H2432" t="s">
        <v>385</v>
      </c>
      <c r="I2432" s="938" t="s">
        <v>488</v>
      </c>
      <c r="J2432" s="938" t="s">
        <v>444</v>
      </c>
      <c r="K2432" s="938" t="s">
        <v>53</v>
      </c>
      <c r="L2432" s="938" t="s">
        <v>43</v>
      </c>
      <c r="M2432" s="959" t="s">
        <v>462</v>
      </c>
      <c r="N2432" s="679">
        <f t="shared" ca="1" si="416"/>
        <v>875178.59500000009</v>
      </c>
      <c r="O2432" s="679">
        <f t="shared" ca="1" si="418"/>
        <v>733010.72006544145</v>
      </c>
      <c r="P2432" s="679">
        <f t="shared" ca="1" si="418"/>
        <v>31311.147971314862</v>
      </c>
      <c r="Q2432" s="679">
        <f t="shared" ca="1" si="418"/>
        <v>43420.391751834926</v>
      </c>
      <c r="R2432" s="679">
        <f t="shared" ca="1" si="418"/>
        <v>16937.750485118111</v>
      </c>
      <c r="S2432" s="679">
        <f t="shared" ca="1" si="418"/>
        <v>23675.958717826852</v>
      </c>
      <c r="T2432" s="679">
        <f t="shared" ca="1" si="418"/>
        <v>4861.0584351908483</v>
      </c>
      <c r="U2432" s="679">
        <f t="shared" ca="1" si="418"/>
        <v>347.21845965648919</v>
      </c>
      <c r="V2432" s="679">
        <f t="shared" ca="1" si="418"/>
        <v>2784.9813951614237</v>
      </c>
      <c r="W2432" s="679">
        <f t="shared" ca="1" si="410"/>
        <v>75.954038049857004</v>
      </c>
      <c r="X2432" s="679">
        <f t="shared" ca="1" si="419"/>
        <v>16521.811705321274</v>
      </c>
      <c r="Y2432" s="679">
        <f t="shared" ca="1" si="419"/>
        <v>2231.6019750838941</v>
      </c>
      <c r="Z2432" s="679">
        <f t="shared" ca="1" si="419"/>
        <v>0</v>
      </c>
      <c r="AA2432" t="str">
        <f t="shared" si="407"/>
        <v>HUM_ASR_FY_2022</v>
      </c>
      <c r="AB2432" s="958">
        <f t="shared" si="408"/>
        <v>45032</v>
      </c>
      <c r="AC2432" t="str">
        <f t="shared" si="409"/>
        <v>Unaudited</v>
      </c>
    </row>
    <row r="2433" spans="1:29" x14ac:dyDescent="0.25">
      <c r="A2433" t="s">
        <v>420</v>
      </c>
      <c r="B2433" t="s">
        <v>1385</v>
      </c>
      <c r="C2433" t="s">
        <v>1386</v>
      </c>
      <c r="D2433">
        <v>1900</v>
      </c>
      <c r="E2433" s="958">
        <v>1</v>
      </c>
      <c r="F2433" t="s">
        <v>441</v>
      </c>
      <c r="G2433" s="958">
        <v>366</v>
      </c>
      <c r="H2433" t="s">
        <v>385</v>
      </c>
      <c r="I2433" s="959" t="s">
        <v>488</v>
      </c>
      <c r="J2433" s="959" t="s">
        <v>444</v>
      </c>
      <c r="K2433" s="959" t="s">
        <v>920</v>
      </c>
      <c r="L2433" s="938" t="s">
        <v>921</v>
      </c>
      <c r="M2433" s="959" t="s">
        <v>920</v>
      </c>
      <c r="N2433" s="679">
        <f t="shared" ca="1" si="416"/>
        <v>1444410.5300000026</v>
      </c>
      <c r="O2433" s="679">
        <f t="shared" ca="1" si="418"/>
        <v>1345604.9100000029</v>
      </c>
      <c r="P2433" s="679">
        <f t="shared" ca="1" si="418"/>
        <v>76359.569999999992</v>
      </c>
      <c r="Q2433" s="679">
        <f t="shared" ca="1" si="418"/>
        <v>14042.89</v>
      </c>
      <c r="R2433" s="679">
        <f t="shared" ca="1" si="418"/>
        <v>3955.2000000000003</v>
      </c>
      <c r="S2433" s="679">
        <f t="shared" ca="1" si="418"/>
        <v>362.88</v>
      </c>
      <c r="T2433" s="679">
        <f t="shared" ca="1" si="418"/>
        <v>201.48000000000002</v>
      </c>
      <c r="U2433" s="679">
        <f t="shared" ca="1" si="418"/>
        <v>0</v>
      </c>
      <c r="V2433" s="679">
        <f t="shared" ca="1" si="418"/>
        <v>2718.14</v>
      </c>
      <c r="W2433" s="679">
        <f t="shared" ca="1" si="410"/>
        <v>0</v>
      </c>
      <c r="X2433" s="679">
        <f t="shared" ca="1" si="419"/>
        <v>0</v>
      </c>
      <c r="Y2433" s="679">
        <f t="shared" ca="1" si="419"/>
        <v>1165.46</v>
      </c>
      <c r="Z2433" s="679">
        <f t="shared" ca="1" si="419"/>
        <v>0</v>
      </c>
      <c r="AA2433" t="str">
        <f t="shared" si="407"/>
        <v>HUM_ASR_FY_2022</v>
      </c>
      <c r="AB2433" s="958">
        <f t="shared" si="408"/>
        <v>45032</v>
      </c>
      <c r="AC2433" t="str">
        <f t="shared" si="409"/>
        <v>Unaudited</v>
      </c>
    </row>
    <row r="2434" spans="1:29" x14ac:dyDescent="0.25">
      <c r="A2434" t="s">
        <v>420</v>
      </c>
      <c r="B2434" t="s">
        <v>1385</v>
      </c>
      <c r="C2434" t="s">
        <v>1386</v>
      </c>
      <c r="D2434">
        <v>1900</v>
      </c>
      <c r="E2434" s="958">
        <v>1</v>
      </c>
      <c r="F2434" t="s">
        <v>441</v>
      </c>
      <c r="G2434" s="958">
        <v>366</v>
      </c>
      <c r="H2434" t="s">
        <v>385</v>
      </c>
      <c r="I2434" s="938" t="s">
        <v>488</v>
      </c>
      <c r="J2434" s="938" t="s">
        <v>444</v>
      </c>
      <c r="K2434" s="938" t="s">
        <v>920</v>
      </c>
      <c r="L2434" s="938" t="s">
        <v>922</v>
      </c>
      <c r="M2434" s="959" t="s">
        <v>925</v>
      </c>
      <c r="N2434" s="679">
        <f t="shared" ca="1" si="416"/>
        <v>125338.53346925389</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116764.68880937014</v>
      </c>
      <c r="P2434" s="679">
        <f t="shared" ca="1" si="420"/>
        <v>6626.0916279409948</v>
      </c>
      <c r="Q2434" s="679">
        <f t="shared" ca="1" si="420"/>
        <v>1218.5699298869326</v>
      </c>
      <c r="R2434" s="679">
        <f t="shared" ca="1" si="420"/>
        <v>343.21195898342836</v>
      </c>
      <c r="S2434" s="679">
        <f t="shared" ca="1" si="420"/>
        <v>31.48886419799415</v>
      </c>
      <c r="T2434" s="679">
        <f t="shared" ca="1" si="420"/>
        <v>17.483400459137627</v>
      </c>
      <c r="U2434" s="679">
        <f t="shared" ca="1" si="420"/>
        <v>0</v>
      </c>
      <c r="V2434" s="679">
        <f t="shared" ca="1" si="420"/>
        <v>235.86624044074026</v>
      </c>
      <c r="W2434" s="679">
        <f t="shared" ca="1" si="410"/>
        <v>0</v>
      </c>
      <c r="X2434" s="679">
        <f t="shared" ca="1" si="419"/>
        <v>0</v>
      </c>
      <c r="Y2434" s="679">
        <f t="shared" ca="1" si="419"/>
        <v>101.13263797452123</v>
      </c>
      <c r="Z2434" s="679">
        <f t="shared" ca="1" si="419"/>
        <v>0</v>
      </c>
      <c r="AA2434" t="str">
        <f t="shared" ref="AA2434:AA2497" si="421">file_name</f>
        <v>HUM_ASR_FY_2022</v>
      </c>
      <c r="AB2434" s="958">
        <f t="shared" ref="AB2434:AB2497" si="422">file_date</f>
        <v>45032</v>
      </c>
      <c r="AC2434" t="str">
        <f t="shared" ref="AC2434:AC2497" si="423">status</f>
        <v>Unaudited</v>
      </c>
    </row>
    <row r="2435" spans="1:29" x14ac:dyDescent="0.25">
      <c r="A2435" t="s">
        <v>420</v>
      </c>
      <c r="B2435" t="s">
        <v>1385</v>
      </c>
      <c r="C2435" t="s">
        <v>1386</v>
      </c>
      <c r="D2435">
        <v>1900</v>
      </c>
      <c r="E2435" s="958">
        <v>1</v>
      </c>
      <c r="F2435" t="s">
        <v>441</v>
      </c>
      <c r="G2435" s="958">
        <v>366</v>
      </c>
      <c r="H2435" t="s">
        <v>385</v>
      </c>
      <c r="I2435" s="938" t="s">
        <v>488</v>
      </c>
      <c r="J2435" s="938" t="s">
        <v>444</v>
      </c>
      <c r="K2435" s="938" t="s">
        <v>920</v>
      </c>
      <c r="L2435" s="938" t="s">
        <v>923</v>
      </c>
      <c r="M2435" s="959" t="s">
        <v>926</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HUM_ASR_FY_2022</v>
      </c>
      <c r="AB2435" s="958">
        <f t="shared" si="422"/>
        <v>45032</v>
      </c>
      <c r="AC2435" t="str">
        <f t="shared" si="423"/>
        <v>Unaudited</v>
      </c>
    </row>
    <row r="2436" spans="1:29" x14ac:dyDescent="0.25">
      <c r="A2436" t="s">
        <v>420</v>
      </c>
      <c r="B2436" t="s">
        <v>1385</v>
      </c>
      <c r="C2436" t="s">
        <v>1386</v>
      </c>
      <c r="D2436">
        <v>1900</v>
      </c>
      <c r="E2436" s="958">
        <v>1</v>
      </c>
      <c r="F2436" t="s">
        <v>441</v>
      </c>
      <c r="G2436" s="958">
        <v>366</v>
      </c>
      <c r="H2436" t="s">
        <v>385</v>
      </c>
      <c r="I2436" s="938" t="s">
        <v>488</v>
      </c>
      <c r="J2436" s="938" t="s">
        <v>444</v>
      </c>
      <c r="K2436" s="938" t="s">
        <v>445</v>
      </c>
      <c r="L2436" s="938">
        <v>5.0999999999999996</v>
      </c>
      <c r="M2436" s="959" t="s">
        <v>37</v>
      </c>
      <c r="N2436" s="679">
        <f t="shared" ca="1" si="416"/>
        <v>672.78</v>
      </c>
      <c r="O2436" s="679">
        <f t="shared" ca="1" si="420"/>
        <v>491.49</v>
      </c>
      <c r="P2436" s="679">
        <f t="shared" ca="1" si="420"/>
        <v>0</v>
      </c>
      <c r="Q2436" s="679">
        <f t="shared" ca="1" si="420"/>
        <v>0</v>
      </c>
      <c r="R2436" s="679">
        <f t="shared" ca="1" si="420"/>
        <v>0</v>
      </c>
      <c r="S2436" s="679">
        <f t="shared" ca="1" si="420"/>
        <v>57.66</v>
      </c>
      <c r="T2436" s="679">
        <f t="shared" ca="1" si="420"/>
        <v>93.26</v>
      </c>
      <c r="U2436" s="679">
        <f t="shared" ca="1" si="420"/>
        <v>0</v>
      </c>
      <c r="V2436" s="679">
        <f t="shared" ca="1" si="420"/>
        <v>0</v>
      </c>
      <c r="W2436" s="679">
        <f t="shared" ca="1" si="410"/>
        <v>0</v>
      </c>
      <c r="X2436" s="679">
        <f t="shared" ca="1" si="419"/>
        <v>30.369999999999997</v>
      </c>
      <c r="Y2436" s="679">
        <f t="shared" ca="1" si="419"/>
        <v>0</v>
      </c>
      <c r="Z2436" s="679">
        <f t="shared" ca="1" si="419"/>
        <v>0</v>
      </c>
      <c r="AA2436" t="str">
        <f t="shared" si="421"/>
        <v>HUM_ASR_FY_2022</v>
      </c>
      <c r="AB2436" s="958">
        <f t="shared" si="422"/>
        <v>45032</v>
      </c>
      <c r="AC2436" t="str">
        <f t="shared" si="423"/>
        <v>Unaudited</v>
      </c>
    </row>
    <row r="2437" spans="1:29" ht="30" x14ac:dyDescent="0.25">
      <c r="A2437" t="s">
        <v>420</v>
      </c>
      <c r="B2437" t="s">
        <v>1385</v>
      </c>
      <c r="C2437" t="s">
        <v>1386</v>
      </c>
      <c r="D2437">
        <v>1900</v>
      </c>
      <c r="E2437" s="958">
        <v>1</v>
      </c>
      <c r="F2437" t="s">
        <v>441</v>
      </c>
      <c r="G2437" s="958">
        <v>366</v>
      </c>
      <c r="H2437" t="s">
        <v>385</v>
      </c>
      <c r="I2437" s="959" t="s">
        <v>488</v>
      </c>
      <c r="J2437" s="959" t="s">
        <v>444</v>
      </c>
      <c r="K2437" s="959" t="s">
        <v>445</v>
      </c>
      <c r="L2437" s="938">
        <v>5.2</v>
      </c>
      <c r="M2437" s="959" t="s">
        <v>303</v>
      </c>
      <c r="N2437" s="679">
        <f t="shared" ca="1" si="416"/>
        <v>3772304.2399999998</v>
      </c>
      <c r="O2437" s="679">
        <f t="shared" ca="1" si="420"/>
        <v>1254670.0899999999</v>
      </c>
      <c r="P2437" s="679">
        <f t="shared" ca="1" si="420"/>
        <v>1107544.96</v>
      </c>
      <c r="Q2437" s="679">
        <f t="shared" ca="1" si="420"/>
        <v>176895.57</v>
      </c>
      <c r="R2437" s="679">
        <f t="shared" ca="1" si="420"/>
        <v>917318.50000000012</v>
      </c>
      <c r="S2437" s="679">
        <f t="shared" ca="1" si="420"/>
        <v>63469.240000000013</v>
      </c>
      <c r="T2437" s="679">
        <f t="shared" ca="1" si="420"/>
        <v>104700.39</v>
      </c>
      <c r="U2437" s="679">
        <f t="shared" ca="1" si="420"/>
        <v>28007.730000000003</v>
      </c>
      <c r="V2437" s="679">
        <f t="shared" ca="1" si="420"/>
        <v>50167.26</v>
      </c>
      <c r="W2437" s="679">
        <f t="shared" ca="1" si="410"/>
        <v>370.02</v>
      </c>
      <c r="X2437" s="679">
        <f t="shared" ca="1" si="419"/>
        <v>20205.91</v>
      </c>
      <c r="Y2437" s="679">
        <f t="shared" ca="1" si="419"/>
        <v>48954.570000000007</v>
      </c>
      <c r="Z2437" s="679">
        <f t="shared" ca="1" si="419"/>
        <v>0</v>
      </c>
      <c r="AA2437" t="str">
        <f t="shared" si="421"/>
        <v>HUM_ASR_FY_2022</v>
      </c>
      <c r="AB2437" s="958">
        <f t="shared" si="422"/>
        <v>45032</v>
      </c>
      <c r="AC2437" t="str">
        <f t="shared" si="423"/>
        <v>Unaudited</v>
      </c>
    </row>
    <row r="2438" spans="1:29" ht="30" x14ac:dyDescent="0.25">
      <c r="A2438" t="s">
        <v>420</v>
      </c>
      <c r="B2438" t="s">
        <v>1385</v>
      </c>
      <c r="C2438" t="s">
        <v>1386</v>
      </c>
      <c r="D2438">
        <v>1900</v>
      </c>
      <c r="E2438" s="958">
        <v>1</v>
      </c>
      <c r="F2438" t="s">
        <v>441</v>
      </c>
      <c r="G2438" s="958">
        <v>366</v>
      </c>
      <c r="H2438" t="s">
        <v>385</v>
      </c>
      <c r="I2438" s="959" t="s">
        <v>488</v>
      </c>
      <c r="J2438" s="959" t="s">
        <v>444</v>
      </c>
      <c r="K2438" s="959" t="s">
        <v>445</v>
      </c>
      <c r="L2438" s="938">
        <v>5.3</v>
      </c>
      <c r="M2438" s="959" t="s">
        <v>304</v>
      </c>
      <c r="N2438" s="679">
        <f t="shared" ca="1" si="416"/>
        <v>58.380395875017911</v>
      </c>
      <c r="O2438" s="679">
        <f t="shared" ca="1" si="420"/>
        <v>42.648980006261411</v>
      </c>
      <c r="P2438" s="679">
        <f t="shared" ca="1" si="420"/>
        <v>0</v>
      </c>
      <c r="Q2438" s="679">
        <f t="shared" ca="1" si="420"/>
        <v>0</v>
      </c>
      <c r="R2438" s="679">
        <f t="shared" ca="1" si="420"/>
        <v>0</v>
      </c>
      <c r="S2438" s="679">
        <f t="shared" ca="1" si="420"/>
        <v>5.0034389044762513</v>
      </c>
      <c r="T2438" s="679">
        <f t="shared" ca="1" si="420"/>
        <v>8.0926242149055714</v>
      </c>
      <c r="U2438" s="679">
        <f t="shared" ca="1" si="420"/>
        <v>0</v>
      </c>
      <c r="V2438" s="679">
        <f t="shared" ca="1" si="420"/>
        <v>0</v>
      </c>
      <c r="W2438" s="679">
        <f t="shared" ca="1" si="410"/>
        <v>0</v>
      </c>
      <c r="X2438" s="679">
        <f t="shared" ca="1" si="419"/>
        <v>2.6353527493746749</v>
      </c>
      <c r="Y2438" s="679">
        <f t="shared" ca="1" si="419"/>
        <v>0</v>
      </c>
      <c r="Z2438" s="679">
        <f t="shared" ca="1" si="419"/>
        <v>0</v>
      </c>
      <c r="AA2438" t="str">
        <f t="shared" si="421"/>
        <v>HUM_ASR_FY_2022</v>
      </c>
      <c r="AB2438" s="958">
        <f t="shared" si="422"/>
        <v>45032</v>
      </c>
      <c r="AC2438" t="str">
        <f t="shared" si="423"/>
        <v>Unaudited</v>
      </c>
    </row>
    <row r="2439" spans="1:29" x14ac:dyDescent="0.25">
      <c r="A2439" t="s">
        <v>420</v>
      </c>
      <c r="B2439" t="s">
        <v>1385</v>
      </c>
      <c r="C2439" t="s">
        <v>1386</v>
      </c>
      <c r="D2439">
        <v>1900</v>
      </c>
      <c r="E2439" s="958">
        <v>1</v>
      </c>
      <c r="F2439" t="s">
        <v>441</v>
      </c>
      <c r="G2439" s="958">
        <v>366</v>
      </c>
      <c r="H2439" t="s">
        <v>385</v>
      </c>
      <c r="I2439" s="959" t="s">
        <v>488</v>
      </c>
      <c r="J2439" s="959" t="s">
        <v>444</v>
      </c>
      <c r="K2439" s="959" t="s">
        <v>445</v>
      </c>
      <c r="L2439" s="938" t="s">
        <v>82</v>
      </c>
      <c r="M2439" s="959" t="s">
        <v>453</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HUM_ASR_FY_2022</v>
      </c>
      <c r="AB2439" s="958">
        <f t="shared" si="422"/>
        <v>45032</v>
      </c>
      <c r="AC2439" t="str">
        <f t="shared" si="423"/>
        <v>Unaudited</v>
      </c>
    </row>
    <row r="2440" spans="1:29" x14ac:dyDescent="0.25">
      <c r="A2440" t="s">
        <v>420</v>
      </c>
      <c r="B2440" t="s">
        <v>1385</v>
      </c>
      <c r="C2440" t="s">
        <v>1386</v>
      </c>
      <c r="D2440">
        <v>1900</v>
      </c>
      <c r="E2440" s="958">
        <v>1</v>
      </c>
      <c r="F2440" t="s">
        <v>441</v>
      </c>
      <c r="G2440" s="958">
        <v>366</v>
      </c>
      <c r="H2440" t="s">
        <v>385</v>
      </c>
      <c r="I2440" s="959" t="s">
        <v>488</v>
      </c>
      <c r="J2440" s="959" t="s">
        <v>444</v>
      </c>
      <c r="K2440" s="959" t="s">
        <v>446</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HUM_ASR_FY_2022</v>
      </c>
      <c r="AB2440" s="958">
        <f t="shared" si="422"/>
        <v>45032</v>
      </c>
      <c r="AC2440" t="str">
        <f t="shared" si="423"/>
        <v>Unaudited</v>
      </c>
    </row>
    <row r="2441" spans="1:29" x14ac:dyDescent="0.25">
      <c r="A2441" t="s">
        <v>420</v>
      </c>
      <c r="B2441" t="s">
        <v>1385</v>
      </c>
      <c r="C2441" t="s">
        <v>1386</v>
      </c>
      <c r="D2441">
        <v>1900</v>
      </c>
      <c r="E2441" s="958">
        <v>1</v>
      </c>
      <c r="F2441" t="s">
        <v>441</v>
      </c>
      <c r="G2441" s="958">
        <v>366</v>
      </c>
      <c r="H2441" t="s">
        <v>385</v>
      </c>
      <c r="I2441" s="959" t="s">
        <v>488</v>
      </c>
      <c r="J2441" s="959" t="s">
        <v>444</v>
      </c>
      <c r="K2441" s="959" t="s">
        <v>446</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HUM_ASR_FY_2022</v>
      </c>
      <c r="AB2441" s="958">
        <f t="shared" si="422"/>
        <v>45032</v>
      </c>
      <c r="AC2441" t="str">
        <f t="shared" si="423"/>
        <v>Unaudited</v>
      </c>
    </row>
    <row r="2442" spans="1:29" x14ac:dyDescent="0.25">
      <c r="A2442" t="s">
        <v>420</v>
      </c>
      <c r="B2442" t="s">
        <v>1385</v>
      </c>
      <c r="C2442" t="s">
        <v>1386</v>
      </c>
      <c r="D2442">
        <v>1900</v>
      </c>
      <c r="E2442" s="958">
        <v>1</v>
      </c>
      <c r="F2442" t="s">
        <v>441</v>
      </c>
      <c r="G2442" s="958">
        <v>366</v>
      </c>
      <c r="H2442" t="s">
        <v>385</v>
      </c>
      <c r="I2442" s="959" t="s">
        <v>488</v>
      </c>
      <c r="J2442" s="959" t="s">
        <v>444</v>
      </c>
      <c r="K2442" s="959" t="s">
        <v>446</v>
      </c>
      <c r="L2442" s="938">
        <v>6.3</v>
      </c>
      <c r="M2442" s="959" t="s">
        <v>184</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HUM_ASR_FY_2022</v>
      </c>
      <c r="AB2442" s="958">
        <f t="shared" si="422"/>
        <v>45032</v>
      </c>
      <c r="AC2442" t="str">
        <f t="shared" si="423"/>
        <v>Unaudited</v>
      </c>
    </row>
    <row r="2443" spans="1:29" x14ac:dyDescent="0.25">
      <c r="A2443" t="s">
        <v>420</v>
      </c>
      <c r="B2443" t="s">
        <v>1385</v>
      </c>
      <c r="C2443" t="s">
        <v>1386</v>
      </c>
      <c r="D2443">
        <v>1900</v>
      </c>
      <c r="E2443" s="958">
        <v>1</v>
      </c>
      <c r="F2443" t="s">
        <v>441</v>
      </c>
      <c r="G2443" s="958">
        <v>366</v>
      </c>
      <c r="H2443" t="s">
        <v>385</v>
      </c>
      <c r="I2443" s="938" t="s">
        <v>488</v>
      </c>
      <c r="J2443" s="938" t="s">
        <v>444</v>
      </c>
      <c r="K2443" s="938" t="s">
        <v>446</v>
      </c>
      <c r="L2443" s="938" t="s">
        <v>87</v>
      </c>
      <c r="M2443" s="959" t="s">
        <v>454</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HUM_ASR_FY_2022</v>
      </c>
      <c r="AB2443" s="958">
        <f t="shared" si="422"/>
        <v>45032</v>
      </c>
      <c r="AC2443" t="str">
        <f t="shared" si="423"/>
        <v>Unaudited</v>
      </c>
    </row>
    <row r="2444" spans="1:29" x14ac:dyDescent="0.25">
      <c r="A2444" t="s">
        <v>420</v>
      </c>
      <c r="B2444" t="s">
        <v>1385</v>
      </c>
      <c r="C2444" t="s">
        <v>1386</v>
      </c>
      <c r="D2444">
        <v>1900</v>
      </c>
      <c r="E2444" s="958">
        <v>1</v>
      </c>
      <c r="F2444" t="s">
        <v>441</v>
      </c>
      <c r="G2444" s="958">
        <v>366</v>
      </c>
      <c r="H2444" t="s">
        <v>385</v>
      </c>
      <c r="I2444" s="959" t="s">
        <v>488</v>
      </c>
      <c r="J2444" s="959" t="s">
        <v>444</v>
      </c>
      <c r="K2444" s="959" t="s">
        <v>447</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296339.43999999977</v>
      </c>
      <c r="O2444" s="679">
        <f t="shared" ca="1" si="424"/>
        <v>97820.209999999803</v>
      </c>
      <c r="P2444" s="679">
        <f t="shared" ca="1" si="424"/>
        <v>19208.2</v>
      </c>
      <c r="Q2444" s="679">
        <f t="shared" ca="1" si="424"/>
        <v>36705.870000000003</v>
      </c>
      <c r="R2444" s="679">
        <f t="shared" ca="1" si="424"/>
        <v>52832.819999999992</v>
      </c>
      <c r="S2444" s="679">
        <f t="shared" ca="1" si="424"/>
        <v>13373.99</v>
      </c>
      <c r="T2444" s="679">
        <f t="shared" ca="1" si="424"/>
        <v>1294.3400000000001</v>
      </c>
      <c r="U2444" s="679">
        <f t="shared" ca="1" si="424"/>
        <v>288.8</v>
      </c>
      <c r="V2444" s="679">
        <f t="shared" ca="1" si="424"/>
        <v>4187.3599999999997</v>
      </c>
      <c r="W2444" s="679">
        <f t="shared" ca="1" si="410"/>
        <v>0</v>
      </c>
      <c r="X2444" s="679">
        <f t="shared" ca="1" si="424"/>
        <v>52129.56</v>
      </c>
      <c r="Y2444" s="679">
        <f t="shared" ca="1" si="424"/>
        <v>18498.29</v>
      </c>
      <c r="Z2444" s="679">
        <f t="shared" ca="1" si="424"/>
        <v>0</v>
      </c>
      <c r="AA2444" t="str">
        <f t="shared" si="421"/>
        <v>HUM_ASR_FY_2022</v>
      </c>
      <c r="AB2444" s="958">
        <f t="shared" si="422"/>
        <v>45032</v>
      </c>
      <c r="AC2444" t="str">
        <f t="shared" si="423"/>
        <v>Unaudited</v>
      </c>
    </row>
    <row r="2445" spans="1:29" x14ac:dyDescent="0.25">
      <c r="A2445" t="s">
        <v>420</v>
      </c>
      <c r="B2445" t="s">
        <v>1385</v>
      </c>
      <c r="C2445" t="s">
        <v>1386</v>
      </c>
      <c r="D2445">
        <v>1900</v>
      </c>
      <c r="E2445" s="958">
        <v>1</v>
      </c>
      <c r="F2445" t="s">
        <v>441</v>
      </c>
      <c r="G2445" s="958">
        <v>366</v>
      </c>
      <c r="H2445" t="s">
        <v>385</v>
      </c>
      <c r="I2445" s="938" t="s">
        <v>488</v>
      </c>
      <c r="J2445" s="938" t="s">
        <v>444</v>
      </c>
      <c r="K2445" s="938" t="s">
        <v>447</v>
      </c>
      <c r="L2445" s="938">
        <v>7.2</v>
      </c>
      <c r="M2445" s="938" t="s">
        <v>21</v>
      </c>
      <c r="N2445" s="679">
        <f t="shared" ca="1" si="425"/>
        <v>1776346.3199999998</v>
      </c>
      <c r="O2445" s="679">
        <f t="shared" ca="1" si="424"/>
        <v>1493082.4599999997</v>
      </c>
      <c r="P2445" s="679">
        <f t="shared" ca="1" si="424"/>
        <v>65101.499999999993</v>
      </c>
      <c r="Q2445" s="679">
        <f t="shared" ca="1" si="424"/>
        <v>92626.54</v>
      </c>
      <c r="R2445" s="679">
        <f t="shared" ca="1" si="424"/>
        <v>36916.01</v>
      </c>
      <c r="S2445" s="679">
        <f t="shared" ca="1" si="424"/>
        <v>41205.79</v>
      </c>
      <c r="T2445" s="679">
        <f t="shared" ca="1" si="424"/>
        <v>9365.81</v>
      </c>
      <c r="U2445" s="679">
        <f t="shared" ca="1" si="424"/>
        <v>622.71</v>
      </c>
      <c r="V2445" s="679">
        <f t="shared" ca="1" si="424"/>
        <v>3698.5200000000004</v>
      </c>
      <c r="W2445" s="679">
        <f t="shared" ca="1" si="424"/>
        <v>132.09</v>
      </c>
      <c r="X2445" s="679">
        <f t="shared" ca="1" si="424"/>
        <v>28732.720000000001</v>
      </c>
      <c r="Y2445" s="679">
        <f t="shared" ca="1" si="424"/>
        <v>4862.17</v>
      </c>
      <c r="Z2445" s="679">
        <f t="shared" ca="1" si="424"/>
        <v>0</v>
      </c>
      <c r="AA2445" t="str">
        <f t="shared" si="421"/>
        <v>HUM_ASR_FY_2022</v>
      </c>
      <c r="AB2445" s="958">
        <f t="shared" si="422"/>
        <v>45032</v>
      </c>
      <c r="AC2445" t="str">
        <f t="shared" si="423"/>
        <v>Unaudited</v>
      </c>
    </row>
    <row r="2446" spans="1:29" x14ac:dyDescent="0.25">
      <c r="A2446" t="s">
        <v>420</v>
      </c>
      <c r="B2446" t="s">
        <v>1385</v>
      </c>
      <c r="C2446" t="s">
        <v>1386</v>
      </c>
      <c r="D2446">
        <v>1900</v>
      </c>
      <c r="E2446" s="958">
        <v>1</v>
      </c>
      <c r="F2446" t="s">
        <v>441</v>
      </c>
      <c r="G2446" s="958">
        <v>366</v>
      </c>
      <c r="H2446" t="s">
        <v>385</v>
      </c>
      <c r="I2446" s="938" t="s">
        <v>488</v>
      </c>
      <c r="J2446" s="938" t="s">
        <v>444</v>
      </c>
      <c r="K2446" s="938" t="s">
        <v>447</v>
      </c>
      <c r="L2446" s="938">
        <v>7.3</v>
      </c>
      <c r="M2446" s="959" t="s">
        <v>155</v>
      </c>
      <c r="N2446" s="679">
        <f t="shared" ca="1" si="425"/>
        <v>25714.815869349717</v>
      </c>
      <c r="O2446" s="679">
        <f t="shared" ca="1" si="424"/>
        <v>8488.3358369413072</v>
      </c>
      <c r="P2446" s="679">
        <f t="shared" ca="1" si="424"/>
        <v>1666.7890247131586</v>
      </c>
      <c r="Q2446" s="679">
        <f t="shared" ca="1" si="424"/>
        <v>3185.1470340036017</v>
      </c>
      <c r="R2446" s="679">
        <f t="shared" ca="1" si="424"/>
        <v>4584.5609958583227</v>
      </c>
      <c r="S2446" s="679">
        <f t="shared" ca="1" si="424"/>
        <v>1160.5262205008037</v>
      </c>
      <c r="T2446" s="679">
        <f t="shared" ca="1" si="424"/>
        <v>112.31618299722149</v>
      </c>
      <c r="U2446" s="679">
        <f t="shared" ca="1" si="424"/>
        <v>25.060581956516497</v>
      </c>
      <c r="V2446" s="679">
        <f t="shared" ca="1" si="424"/>
        <v>363.35761240110429</v>
      </c>
      <c r="W2446" s="679">
        <f t="shared" ca="1" si="424"/>
        <v>0</v>
      </c>
      <c r="X2446" s="679">
        <f t="shared" ca="1" si="424"/>
        <v>4523.5357019984212</v>
      </c>
      <c r="Y2446" s="679">
        <f t="shared" ca="1" si="424"/>
        <v>1605.1866779792574</v>
      </c>
      <c r="Z2446" s="679">
        <f t="shared" ca="1" si="424"/>
        <v>0</v>
      </c>
      <c r="AA2446" t="str">
        <f t="shared" si="421"/>
        <v>HUM_ASR_FY_2022</v>
      </c>
      <c r="AB2446" s="958">
        <f t="shared" si="422"/>
        <v>45032</v>
      </c>
      <c r="AC2446" t="str">
        <f t="shared" si="423"/>
        <v>Unaudited</v>
      </c>
    </row>
    <row r="2447" spans="1:29" x14ac:dyDescent="0.25">
      <c r="A2447" t="s">
        <v>420</v>
      </c>
      <c r="B2447" t="s">
        <v>1385</v>
      </c>
      <c r="C2447" t="s">
        <v>1386</v>
      </c>
      <c r="D2447">
        <v>1900</v>
      </c>
      <c r="E2447" s="958">
        <v>1</v>
      </c>
      <c r="F2447" t="s">
        <v>441</v>
      </c>
      <c r="G2447" s="958">
        <v>366</v>
      </c>
      <c r="H2447" t="s">
        <v>385</v>
      </c>
      <c r="I2447" s="938" t="s">
        <v>488</v>
      </c>
      <c r="J2447" s="938" t="s">
        <v>444</v>
      </c>
      <c r="K2447" s="938" t="s">
        <v>447</v>
      </c>
      <c r="L2447" s="938" t="s">
        <v>91</v>
      </c>
      <c r="M2447" s="959" t="s">
        <v>455</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HUM_ASR_FY_2022</v>
      </c>
      <c r="AB2447" s="958">
        <f t="shared" si="422"/>
        <v>45032</v>
      </c>
      <c r="AC2447" t="str">
        <f t="shared" si="423"/>
        <v>Unaudited</v>
      </c>
    </row>
    <row r="2448" spans="1:29" x14ac:dyDescent="0.25">
      <c r="A2448" t="s">
        <v>420</v>
      </c>
      <c r="B2448" t="s">
        <v>1385</v>
      </c>
      <c r="C2448" t="s">
        <v>1386</v>
      </c>
      <c r="D2448">
        <v>1900</v>
      </c>
      <c r="E2448" s="958">
        <v>1</v>
      </c>
      <c r="F2448" t="s">
        <v>441</v>
      </c>
      <c r="G2448" s="958">
        <v>366</v>
      </c>
      <c r="H2448" t="s">
        <v>385</v>
      </c>
      <c r="I2448" s="938" t="s">
        <v>488</v>
      </c>
      <c r="J2448" s="938" t="s">
        <v>444</v>
      </c>
      <c r="K2448" s="938" t="s">
        <v>448</v>
      </c>
      <c r="L2448" s="938">
        <v>8.1</v>
      </c>
      <c r="M2448" s="959" t="s">
        <v>22</v>
      </c>
      <c r="N2448" s="679">
        <f t="shared" ca="1" si="425"/>
        <v>16136412.809999999</v>
      </c>
      <c r="O2448" s="679">
        <f t="shared" ca="1" si="424"/>
        <v>5857102.9999999991</v>
      </c>
      <c r="P2448" s="679">
        <f t="shared" ca="1" si="424"/>
        <v>1568340.4600000002</v>
      </c>
      <c r="Q2448" s="679">
        <f t="shared" ca="1" si="424"/>
        <v>3466091.1700000004</v>
      </c>
      <c r="R2448" s="679">
        <f t="shared" ca="1" si="424"/>
        <v>3621399.0900000003</v>
      </c>
      <c r="S2448" s="679">
        <f t="shared" ca="1" si="424"/>
        <v>13099.95</v>
      </c>
      <c r="T2448" s="679">
        <f t="shared" ca="1" si="424"/>
        <v>102072.11000000002</v>
      </c>
      <c r="U2448" s="679">
        <f t="shared" ca="1" si="424"/>
        <v>3447.68</v>
      </c>
      <c r="V2448" s="679">
        <f t="shared" ca="1" si="424"/>
        <v>928487.8899999999</v>
      </c>
      <c r="W2448" s="679">
        <f t="shared" ca="1" si="424"/>
        <v>680.85</v>
      </c>
      <c r="X2448" s="679">
        <f t="shared" ca="1" si="424"/>
        <v>5111.8200000000015</v>
      </c>
      <c r="Y2448" s="679">
        <f t="shared" ca="1" si="424"/>
        <v>570578.79</v>
      </c>
      <c r="Z2448" s="679">
        <f t="shared" ca="1" si="424"/>
        <v>0</v>
      </c>
      <c r="AA2448" t="str">
        <f t="shared" si="421"/>
        <v>HUM_ASR_FY_2022</v>
      </c>
      <c r="AB2448" s="958">
        <f t="shared" si="422"/>
        <v>45032</v>
      </c>
      <c r="AC2448" t="str">
        <f t="shared" si="423"/>
        <v>Unaudited</v>
      </c>
    </row>
    <row r="2449" spans="1:29" x14ac:dyDescent="0.25">
      <c r="A2449" t="s">
        <v>420</v>
      </c>
      <c r="B2449" t="s">
        <v>1385</v>
      </c>
      <c r="C2449" t="s">
        <v>1386</v>
      </c>
      <c r="D2449">
        <v>1900</v>
      </c>
      <c r="E2449" s="958">
        <v>1</v>
      </c>
      <c r="F2449" t="s">
        <v>441</v>
      </c>
      <c r="G2449" s="958">
        <v>366</v>
      </c>
      <c r="H2449" t="s">
        <v>385</v>
      </c>
      <c r="I2449" s="938" t="s">
        <v>488</v>
      </c>
      <c r="J2449" s="938" t="s">
        <v>444</v>
      </c>
      <c r="K2449" s="938" t="s">
        <v>448</v>
      </c>
      <c r="L2449" s="944" t="s">
        <v>112</v>
      </c>
      <c r="M2449" s="960" t="s">
        <v>443</v>
      </c>
      <c r="N2449" s="679">
        <f t="shared" ca="1" si="425"/>
        <v>43497</v>
      </c>
      <c r="O2449" s="679">
        <f t="shared" ca="1" si="424"/>
        <v>12672</v>
      </c>
      <c r="P2449" s="679">
        <f t="shared" ca="1" si="424"/>
        <v>0</v>
      </c>
      <c r="Q2449" s="679">
        <f t="shared" ca="1" si="424"/>
        <v>18153</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12672</v>
      </c>
      <c r="Z2449" s="679">
        <f t="shared" ca="1" si="424"/>
        <v>0</v>
      </c>
      <c r="AA2449" t="str">
        <f t="shared" si="421"/>
        <v>HUM_ASR_FY_2022</v>
      </c>
      <c r="AB2449" s="958">
        <f t="shared" si="422"/>
        <v>45032</v>
      </c>
      <c r="AC2449" t="str">
        <f t="shared" si="423"/>
        <v>Unaudited</v>
      </c>
    </row>
    <row r="2450" spans="1:29" x14ac:dyDescent="0.25">
      <c r="A2450" t="s">
        <v>420</v>
      </c>
      <c r="B2450" t="s">
        <v>1385</v>
      </c>
      <c r="C2450" t="s">
        <v>1386</v>
      </c>
      <c r="D2450">
        <v>1900</v>
      </c>
      <c r="E2450" s="958">
        <v>1</v>
      </c>
      <c r="F2450" t="s">
        <v>441</v>
      </c>
      <c r="G2450" s="958">
        <v>366</v>
      </c>
      <c r="H2450" t="s">
        <v>385</v>
      </c>
      <c r="I2450" s="938" t="s">
        <v>488</v>
      </c>
      <c r="J2450" s="938" t="s">
        <v>444</v>
      </c>
      <c r="K2450" s="938" t="s">
        <v>448</v>
      </c>
      <c r="L2450" s="938" t="s">
        <v>114</v>
      </c>
      <c r="M2450" s="959" t="s">
        <v>157</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HUM_ASR_FY_2022</v>
      </c>
      <c r="AB2450" s="958">
        <f t="shared" si="422"/>
        <v>45032</v>
      </c>
      <c r="AC2450" t="str">
        <f t="shared" si="423"/>
        <v>Unaudited</v>
      </c>
    </row>
    <row r="2451" spans="1:29" x14ac:dyDescent="0.25">
      <c r="A2451" t="s">
        <v>420</v>
      </c>
      <c r="B2451" t="s">
        <v>1385</v>
      </c>
      <c r="C2451" t="s">
        <v>1386</v>
      </c>
      <c r="D2451">
        <v>1900</v>
      </c>
      <c r="E2451" s="958">
        <v>1</v>
      </c>
      <c r="F2451" t="s">
        <v>441</v>
      </c>
      <c r="G2451" s="958">
        <v>366</v>
      </c>
      <c r="H2451" t="s">
        <v>385</v>
      </c>
      <c r="I2451" s="938" t="s">
        <v>488</v>
      </c>
      <c r="J2451" s="938" t="s">
        <v>444</v>
      </c>
      <c r="K2451" s="938" t="s">
        <v>448</v>
      </c>
      <c r="L2451" s="938" t="s">
        <v>115</v>
      </c>
      <c r="M2451" s="959" t="s">
        <v>113</v>
      </c>
      <c r="N2451" s="679">
        <f t="shared" ca="1" si="425"/>
        <v>-120152.20000000003</v>
      </c>
      <c r="O2451" s="679">
        <f t="shared" ca="1" si="424"/>
        <v>-43612.15961458785</v>
      </c>
      <c r="P2451" s="679">
        <f t="shared" ca="1" si="424"/>
        <v>-11677.90876676339</v>
      </c>
      <c r="Q2451" s="679">
        <f t="shared" ca="1" si="424"/>
        <v>-25808.615854075571</v>
      </c>
      <c r="R2451" s="679">
        <f t="shared" ca="1" si="424"/>
        <v>-26965.043152084439</v>
      </c>
      <c r="S2451" s="679">
        <f t="shared" ca="1" si="424"/>
        <v>-97.542609433899358</v>
      </c>
      <c r="T2451" s="679">
        <f t="shared" ca="1" si="424"/>
        <v>-760.03190545185385</v>
      </c>
      <c r="U2451" s="679">
        <f t="shared" ca="1" si="424"/>
        <v>-25.671525745752167</v>
      </c>
      <c r="V2451" s="679">
        <f t="shared" ca="1" si="424"/>
        <v>-6913.5478851732478</v>
      </c>
      <c r="W2451" s="679">
        <f t="shared" ca="1" si="424"/>
        <v>-5.069628940039494</v>
      </c>
      <c r="X2451" s="679">
        <f t="shared" ca="1" si="424"/>
        <v>-38.062760678964075</v>
      </c>
      <c r="Y2451" s="679">
        <f t="shared" ca="1" si="424"/>
        <v>-4248.5462970650178</v>
      </c>
      <c r="Z2451" s="679">
        <f t="shared" ca="1" si="424"/>
        <v>0</v>
      </c>
      <c r="AA2451" t="str">
        <f t="shared" si="421"/>
        <v>HUM_ASR_FY_2022</v>
      </c>
      <c r="AB2451" s="958">
        <f t="shared" si="422"/>
        <v>45032</v>
      </c>
      <c r="AC2451" t="str">
        <f t="shared" si="423"/>
        <v>Unaudited</v>
      </c>
    </row>
    <row r="2452" spans="1:29" x14ac:dyDescent="0.25">
      <c r="A2452" t="s">
        <v>420</v>
      </c>
      <c r="B2452" t="s">
        <v>1385</v>
      </c>
      <c r="C2452" t="s">
        <v>1386</v>
      </c>
      <c r="D2452">
        <v>1900</v>
      </c>
      <c r="E2452" s="958">
        <v>1</v>
      </c>
      <c r="F2452" t="s">
        <v>441</v>
      </c>
      <c r="G2452" s="958">
        <v>366</v>
      </c>
      <c r="H2452" t="s">
        <v>385</v>
      </c>
      <c r="I2452" s="938" t="s">
        <v>488</v>
      </c>
      <c r="J2452" s="938" t="s">
        <v>444</v>
      </c>
      <c r="K2452" s="938" t="s">
        <v>448</v>
      </c>
      <c r="L2452" s="938" t="s">
        <v>116</v>
      </c>
      <c r="M2452" s="959" t="s">
        <v>158</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HUM_ASR_FY_2022</v>
      </c>
      <c r="AB2452" s="958">
        <f t="shared" si="422"/>
        <v>45032</v>
      </c>
      <c r="AC2452" t="str">
        <f t="shared" si="423"/>
        <v>Unaudited</v>
      </c>
    </row>
    <row r="2453" spans="1:29" x14ac:dyDescent="0.25">
      <c r="A2453" t="s">
        <v>420</v>
      </c>
      <c r="B2453" t="s">
        <v>1385</v>
      </c>
      <c r="C2453" t="s">
        <v>1386</v>
      </c>
      <c r="D2453">
        <v>1900</v>
      </c>
      <c r="E2453" s="958">
        <v>1</v>
      </c>
      <c r="F2453" t="s">
        <v>441</v>
      </c>
      <c r="G2453" s="958">
        <v>366</v>
      </c>
      <c r="H2453" t="s">
        <v>385</v>
      </c>
      <c r="I2453" s="938" t="s">
        <v>488</v>
      </c>
      <c r="J2453" s="938" t="s">
        <v>444</v>
      </c>
      <c r="K2453" s="938" t="s">
        <v>448</v>
      </c>
      <c r="L2453" s="938" t="s">
        <v>159</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HUM_ASR_FY_2022</v>
      </c>
      <c r="AB2453" s="958">
        <f t="shared" si="422"/>
        <v>45032</v>
      </c>
      <c r="AC2453" t="str">
        <f t="shared" si="423"/>
        <v>Unaudited</v>
      </c>
    </row>
    <row r="2454" spans="1:29" x14ac:dyDescent="0.25">
      <c r="A2454" t="s">
        <v>420</v>
      </c>
      <c r="B2454" t="s">
        <v>1385</v>
      </c>
      <c r="C2454" t="s">
        <v>1386</v>
      </c>
      <c r="D2454">
        <v>1900</v>
      </c>
      <c r="E2454" s="958">
        <v>1</v>
      </c>
      <c r="F2454" t="s">
        <v>441</v>
      </c>
      <c r="G2454" s="958">
        <v>366</v>
      </c>
      <c r="H2454" t="s">
        <v>385</v>
      </c>
      <c r="I2454" s="938" t="s">
        <v>488</v>
      </c>
      <c r="J2454" s="938" t="s">
        <v>444</v>
      </c>
      <c r="K2454" s="938" t="s">
        <v>448</v>
      </c>
      <c r="L2454" s="938" t="s">
        <v>442</v>
      </c>
      <c r="M2454" s="959" t="s">
        <v>456</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HUM_ASR_FY_2022</v>
      </c>
      <c r="AB2454" s="958">
        <f t="shared" si="422"/>
        <v>45032</v>
      </c>
      <c r="AC2454" t="str">
        <f t="shared" si="423"/>
        <v>Unaudited</v>
      </c>
    </row>
    <row r="2455" spans="1:29" ht="30" x14ac:dyDescent="0.25">
      <c r="A2455" t="s">
        <v>420</v>
      </c>
      <c r="B2455" t="s">
        <v>1385</v>
      </c>
      <c r="C2455" t="s">
        <v>1386</v>
      </c>
      <c r="D2455">
        <v>1900</v>
      </c>
      <c r="E2455" s="958">
        <v>1</v>
      </c>
      <c r="F2455" t="s">
        <v>441</v>
      </c>
      <c r="G2455" s="958">
        <v>366</v>
      </c>
      <c r="H2455" t="s">
        <v>385</v>
      </c>
      <c r="I2455" s="938" t="s">
        <v>488</v>
      </c>
      <c r="J2455" s="938" t="s">
        <v>444</v>
      </c>
      <c r="K2455" s="938" t="s">
        <v>449</v>
      </c>
      <c r="L2455" s="938">
        <v>9.1</v>
      </c>
      <c r="M2455" s="959" t="s">
        <v>185</v>
      </c>
      <c r="N2455" s="679">
        <f t="shared" ca="1" si="425"/>
        <v>433626.27000000118</v>
      </c>
      <c r="O2455" s="679">
        <f t="shared" ca="1" si="424"/>
        <v>86233.11</v>
      </c>
      <c r="P2455" s="679">
        <f t="shared" ca="1" si="424"/>
        <v>49.03</v>
      </c>
      <c r="Q2455" s="679">
        <f t="shared" ca="1" si="424"/>
        <v>70769.119999999995</v>
      </c>
      <c r="R2455" s="679">
        <f t="shared" ca="1" si="424"/>
        <v>11180.82</v>
      </c>
      <c r="S2455" s="679">
        <f t="shared" ca="1" si="424"/>
        <v>2294.6999999999998</v>
      </c>
      <c r="T2455" s="679">
        <f t="shared" ca="1" si="424"/>
        <v>425.5</v>
      </c>
      <c r="U2455" s="679">
        <f t="shared" ca="1" si="424"/>
        <v>0</v>
      </c>
      <c r="V2455" s="679">
        <f t="shared" ca="1" si="424"/>
        <v>0</v>
      </c>
      <c r="W2455" s="679">
        <f t="shared" ca="1" si="424"/>
        <v>262673.99000000115</v>
      </c>
      <c r="X2455" s="679">
        <f t="shared" ca="1" si="424"/>
        <v>0</v>
      </c>
      <c r="Y2455" s="679">
        <f t="shared" ca="1" si="424"/>
        <v>0</v>
      </c>
      <c r="Z2455" s="679">
        <f t="shared" ca="1" si="424"/>
        <v>0</v>
      </c>
      <c r="AA2455" t="str">
        <f t="shared" si="421"/>
        <v>HUM_ASR_FY_2022</v>
      </c>
      <c r="AB2455" s="958">
        <f t="shared" si="422"/>
        <v>45032</v>
      </c>
      <c r="AC2455" t="str">
        <f t="shared" si="423"/>
        <v>Unaudited</v>
      </c>
    </row>
    <row r="2456" spans="1:29" x14ac:dyDescent="0.25">
      <c r="A2456" t="s">
        <v>420</v>
      </c>
      <c r="B2456" t="s">
        <v>1385</v>
      </c>
      <c r="C2456" t="s">
        <v>1386</v>
      </c>
      <c r="D2456">
        <v>1900</v>
      </c>
      <c r="E2456" s="958">
        <v>1</v>
      </c>
      <c r="F2456" t="s">
        <v>441</v>
      </c>
      <c r="G2456" s="958">
        <v>366</v>
      </c>
      <c r="H2456" t="s">
        <v>385</v>
      </c>
      <c r="I2456" s="938" t="s">
        <v>488</v>
      </c>
      <c r="J2456" s="938" t="s">
        <v>444</v>
      </c>
      <c r="K2456" s="938" t="s">
        <v>449</v>
      </c>
      <c r="L2456" s="938" t="s">
        <v>106</v>
      </c>
      <c r="M2456" s="959" t="s">
        <v>186</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HUM_ASR_FY_2022</v>
      </c>
      <c r="AB2456" s="958">
        <f t="shared" si="422"/>
        <v>45032</v>
      </c>
      <c r="AC2456" t="str">
        <f t="shared" si="423"/>
        <v>Unaudited</v>
      </c>
    </row>
    <row r="2457" spans="1:29" x14ac:dyDescent="0.25">
      <c r="A2457" t="s">
        <v>420</v>
      </c>
      <c r="B2457" t="s">
        <v>1385</v>
      </c>
      <c r="C2457" t="s">
        <v>1386</v>
      </c>
      <c r="D2457">
        <v>1900</v>
      </c>
      <c r="E2457" s="958">
        <v>1</v>
      </c>
      <c r="F2457" t="s">
        <v>441</v>
      </c>
      <c r="G2457" s="958">
        <v>366</v>
      </c>
      <c r="H2457" t="s">
        <v>385</v>
      </c>
      <c r="I2457" s="938" t="s">
        <v>488</v>
      </c>
      <c r="J2457" s="938" t="s">
        <v>444</v>
      </c>
      <c r="K2457" s="938" t="s">
        <v>449</v>
      </c>
      <c r="L2457" s="938" t="s">
        <v>1321</v>
      </c>
      <c r="M2457" s="959" t="s">
        <v>1322</v>
      </c>
      <c r="N2457" s="679">
        <f t="shared" ca="1" si="425"/>
        <v>392015.2</v>
      </c>
      <c r="O2457" s="679">
        <f t="shared" ca="1" si="424"/>
        <v>11196.02</v>
      </c>
      <c r="P2457" s="679">
        <f t="shared" ca="1" si="424"/>
        <v>0</v>
      </c>
      <c r="Q2457" s="679">
        <f t="shared" ca="1" si="424"/>
        <v>33640.83</v>
      </c>
      <c r="R2457" s="679">
        <f t="shared" ca="1" si="424"/>
        <v>42127.92</v>
      </c>
      <c r="S2457" s="679">
        <f t="shared" ca="1" si="424"/>
        <v>305050.43</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HUM_ASR_FY_2022</v>
      </c>
      <c r="AB2457" s="958">
        <f t="shared" si="422"/>
        <v>45032</v>
      </c>
      <c r="AC2457" t="str">
        <f t="shared" si="423"/>
        <v>Unaudited</v>
      </c>
    </row>
    <row r="2458" spans="1:29" x14ac:dyDescent="0.25">
      <c r="A2458" t="s">
        <v>420</v>
      </c>
      <c r="B2458" t="s">
        <v>1385</v>
      </c>
      <c r="C2458" t="s">
        <v>1386</v>
      </c>
      <c r="D2458">
        <v>1900</v>
      </c>
      <c r="E2458" s="958">
        <v>1</v>
      </c>
      <c r="F2458" t="s">
        <v>441</v>
      </c>
      <c r="G2458" s="958">
        <v>366</v>
      </c>
      <c r="H2458" t="s">
        <v>385</v>
      </c>
      <c r="I2458" s="938" t="s">
        <v>488</v>
      </c>
      <c r="J2458" s="938" t="s">
        <v>444</v>
      </c>
      <c r="K2458" s="938" t="s">
        <v>449</v>
      </c>
      <c r="L2458" s="938" t="s">
        <v>107</v>
      </c>
      <c r="M2458" s="959" t="s">
        <v>187</v>
      </c>
      <c r="N2458" s="679">
        <f t="shared" ca="1" si="425"/>
        <v>509077.58999999939</v>
      </c>
      <c r="O2458" s="679">
        <f t="shared" ca="1" si="424"/>
        <v>244424.73999999947</v>
      </c>
      <c r="P2458" s="679">
        <f t="shared" ca="1" si="424"/>
        <v>24158.86</v>
      </c>
      <c r="Q2458" s="679">
        <f t="shared" ca="1" si="424"/>
        <v>179510.02000000002</v>
      </c>
      <c r="R2458" s="679">
        <f t="shared" ca="1" si="424"/>
        <v>40870.53</v>
      </c>
      <c r="S2458" s="679">
        <f t="shared" ca="1" si="424"/>
        <v>4704.1600000000008</v>
      </c>
      <c r="T2458" s="679">
        <f t="shared" ca="1" si="424"/>
        <v>1425.94</v>
      </c>
      <c r="U2458" s="679">
        <f t="shared" ca="1" si="424"/>
        <v>57.72</v>
      </c>
      <c r="V2458" s="679">
        <f t="shared" ca="1" si="424"/>
        <v>113.32999999999998</v>
      </c>
      <c r="W2458" s="679">
        <f t="shared" ca="1" si="424"/>
        <v>13812.289999999997</v>
      </c>
      <c r="X2458" s="679">
        <f t="shared" ca="1" si="424"/>
        <v>0</v>
      </c>
      <c r="Y2458" s="679">
        <f t="shared" ca="1" si="424"/>
        <v>0</v>
      </c>
      <c r="Z2458" s="679">
        <f t="shared" ca="1" si="424"/>
        <v>0</v>
      </c>
      <c r="AA2458" t="str">
        <f t="shared" si="421"/>
        <v>HUM_ASR_FY_2022</v>
      </c>
      <c r="AB2458" s="958">
        <f t="shared" si="422"/>
        <v>45032</v>
      </c>
      <c r="AC2458" t="str">
        <f t="shared" si="423"/>
        <v>Unaudited</v>
      </c>
    </row>
    <row r="2459" spans="1:29" x14ac:dyDescent="0.25">
      <c r="A2459" t="s">
        <v>420</v>
      </c>
      <c r="B2459" t="s">
        <v>1385</v>
      </c>
      <c r="C2459" t="s">
        <v>1386</v>
      </c>
      <c r="D2459">
        <v>1900</v>
      </c>
      <c r="E2459" s="958">
        <v>1</v>
      </c>
      <c r="F2459" t="s">
        <v>441</v>
      </c>
      <c r="G2459" s="958">
        <v>366</v>
      </c>
      <c r="H2459" t="s">
        <v>385</v>
      </c>
      <c r="I2459" s="938" t="s">
        <v>488</v>
      </c>
      <c r="J2459" s="938" t="s">
        <v>444</v>
      </c>
      <c r="K2459" s="938" t="s">
        <v>449</v>
      </c>
      <c r="L2459" s="946" t="s">
        <v>108</v>
      </c>
      <c r="M2459" s="961" t="s">
        <v>160</v>
      </c>
      <c r="N2459" s="679">
        <f t="shared" ca="1" si="425"/>
        <v>1806779.6800000593</v>
      </c>
      <c r="O2459" s="679">
        <f t="shared" ca="1" si="425"/>
        <v>1383656.1700000607</v>
      </c>
      <c r="P2459" s="679">
        <f t="shared" ca="1" si="425"/>
        <v>101331.63999999949</v>
      </c>
      <c r="Q2459" s="679">
        <f t="shared" ca="1" si="425"/>
        <v>179428.64999999927</v>
      </c>
      <c r="R2459" s="679">
        <f t="shared" ca="1" si="425"/>
        <v>80665.809999999794</v>
      </c>
      <c r="S2459" s="679">
        <f t="shared" ca="1" si="425"/>
        <v>2005.5300000000007</v>
      </c>
      <c r="T2459" s="679">
        <f t="shared" ca="1" si="425"/>
        <v>22213.559999999998</v>
      </c>
      <c r="U2459" s="679">
        <f t="shared" ca="1" si="425"/>
        <v>22.79</v>
      </c>
      <c r="V2459" s="679">
        <f t="shared" ca="1" si="425"/>
        <v>15814.839999999991</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6301.25</v>
      </c>
      <c r="X2459" s="679">
        <f t="shared" ca="1" si="425"/>
        <v>2041.04</v>
      </c>
      <c r="Y2459" s="679">
        <f t="shared" ca="1" si="425"/>
        <v>13298.399999999998</v>
      </c>
      <c r="Z2459" s="679">
        <f t="shared" ca="1" si="425"/>
        <v>0</v>
      </c>
      <c r="AA2459" t="str">
        <f t="shared" si="421"/>
        <v>HUM_ASR_FY_2022</v>
      </c>
      <c r="AB2459" s="958">
        <f t="shared" si="422"/>
        <v>45032</v>
      </c>
      <c r="AC2459" t="str">
        <f t="shared" si="423"/>
        <v>Unaudited</v>
      </c>
    </row>
    <row r="2460" spans="1:29" x14ac:dyDescent="0.25">
      <c r="A2460" t="s">
        <v>420</v>
      </c>
      <c r="B2460" t="s">
        <v>1385</v>
      </c>
      <c r="C2460" t="s">
        <v>1386</v>
      </c>
      <c r="D2460">
        <v>1900</v>
      </c>
      <c r="E2460" s="958">
        <v>1</v>
      </c>
      <c r="F2460" t="s">
        <v>441</v>
      </c>
      <c r="G2460" s="958">
        <v>366</v>
      </c>
      <c r="H2460" t="s">
        <v>385</v>
      </c>
      <c r="I2460" s="938" t="s">
        <v>488</v>
      </c>
      <c r="J2460" s="938" t="s">
        <v>444</v>
      </c>
      <c r="K2460" s="938" t="s">
        <v>449</v>
      </c>
      <c r="L2460" s="948" t="s">
        <v>109</v>
      </c>
      <c r="M2460" s="962" t="s">
        <v>134</v>
      </c>
      <c r="N2460" s="679">
        <f t="shared" ca="1" si="425"/>
        <v>1011385.1041195432</v>
      </c>
      <c r="O2460" s="679">
        <f t="shared" ca="1" si="425"/>
        <v>894077.95089281851</v>
      </c>
      <c r="P2460" s="679">
        <f t="shared" ca="1" si="425"/>
        <v>28976.779590361442</v>
      </c>
      <c r="Q2460" s="679">
        <f t="shared" ca="1" si="425"/>
        <v>40252.176181818177</v>
      </c>
      <c r="R2460" s="679">
        <f t="shared" ca="1" si="425"/>
        <v>13835.341194805187</v>
      </c>
      <c r="S2460" s="679">
        <f t="shared" ca="1" si="425"/>
        <v>12931.86174025973</v>
      </c>
      <c r="T2460" s="679">
        <f t="shared" ca="1" si="425"/>
        <v>6749.0464155844156</v>
      </c>
      <c r="U2460" s="679">
        <f t="shared" ca="1" si="425"/>
        <v>2140.1357142857141</v>
      </c>
      <c r="V2460" s="679">
        <f t="shared" ca="1" si="425"/>
        <v>1609.430961038961</v>
      </c>
      <c r="W2460" s="679">
        <f t="shared" ca="1" si="426"/>
        <v>87.487090909090909</v>
      </c>
      <c r="X2460" s="679">
        <f t="shared" ca="1" si="425"/>
        <v>8983.5355844155838</v>
      </c>
      <c r="Y2460" s="679">
        <f t="shared" ca="1" si="425"/>
        <v>1741.358753246752</v>
      </c>
      <c r="Z2460" s="679">
        <f t="shared" ca="1" si="425"/>
        <v>0</v>
      </c>
      <c r="AA2460" t="str">
        <f t="shared" si="421"/>
        <v>HUM_ASR_FY_2022</v>
      </c>
      <c r="AB2460" s="958">
        <f t="shared" si="422"/>
        <v>45032</v>
      </c>
      <c r="AC2460" t="str">
        <f t="shared" si="423"/>
        <v>Unaudited</v>
      </c>
    </row>
    <row r="2461" spans="1:29" x14ac:dyDescent="0.25">
      <c r="A2461" t="s">
        <v>420</v>
      </c>
      <c r="B2461" t="s">
        <v>1385</v>
      </c>
      <c r="C2461" t="s">
        <v>1386</v>
      </c>
      <c r="D2461">
        <v>1900</v>
      </c>
      <c r="E2461" s="958">
        <v>1</v>
      </c>
      <c r="F2461" t="s">
        <v>441</v>
      </c>
      <c r="G2461" s="958">
        <v>366</v>
      </c>
      <c r="H2461" t="s">
        <v>385</v>
      </c>
      <c r="I2461" s="959" t="s">
        <v>488</v>
      </c>
      <c r="J2461" s="959" t="s">
        <v>444</v>
      </c>
      <c r="K2461" s="959" t="s">
        <v>449</v>
      </c>
      <c r="L2461" s="938" t="s">
        <v>110</v>
      </c>
      <c r="M2461" s="959" t="s">
        <v>162</v>
      </c>
      <c r="N2461" s="679">
        <f t="shared" ca="1" si="425"/>
        <v>275112.66331929504</v>
      </c>
      <c r="O2461" s="679">
        <f t="shared" ca="1" si="425"/>
        <v>210684.97629267085</v>
      </c>
      <c r="P2461" s="679">
        <f t="shared" ca="1" si="425"/>
        <v>15429.450346104706</v>
      </c>
      <c r="Q2461" s="679">
        <f t="shared" ca="1" si="425"/>
        <v>27321.036606568319</v>
      </c>
      <c r="R2461" s="679">
        <f t="shared" ca="1" si="425"/>
        <v>12282.729362944481</v>
      </c>
      <c r="S2461" s="679">
        <f t="shared" ca="1" si="425"/>
        <v>305.37574989039496</v>
      </c>
      <c r="T2461" s="679">
        <f t="shared" ca="1" si="425"/>
        <v>3382.388965876989</v>
      </c>
      <c r="U2461" s="679">
        <f t="shared" ca="1" si="425"/>
        <v>3.4701616729752716</v>
      </c>
      <c r="V2461" s="679">
        <f t="shared" ca="1" si="425"/>
        <v>2408.0759821077763</v>
      </c>
      <c r="W2461" s="679">
        <f t="shared" ca="1" si="426"/>
        <v>959.47153320910195</v>
      </c>
      <c r="X2461" s="679">
        <f t="shared" ca="1" si="425"/>
        <v>310.78274598549581</v>
      </c>
      <c r="Y2461" s="679">
        <f t="shared" ca="1" si="425"/>
        <v>2024.905572263903</v>
      </c>
      <c r="Z2461" s="679">
        <f t="shared" ca="1" si="425"/>
        <v>0</v>
      </c>
      <c r="AA2461" t="str">
        <f t="shared" si="421"/>
        <v>HUM_ASR_FY_2022</v>
      </c>
      <c r="AB2461" s="958">
        <f t="shared" si="422"/>
        <v>45032</v>
      </c>
      <c r="AC2461" t="str">
        <f t="shared" si="423"/>
        <v>Unaudited</v>
      </c>
    </row>
    <row r="2462" spans="1:29" x14ac:dyDescent="0.25">
      <c r="A2462" t="s">
        <v>420</v>
      </c>
      <c r="B2462" t="s">
        <v>1385</v>
      </c>
      <c r="C2462" t="s">
        <v>1386</v>
      </c>
      <c r="D2462">
        <v>1900</v>
      </c>
      <c r="E2462" s="958">
        <v>1</v>
      </c>
      <c r="F2462" t="s">
        <v>441</v>
      </c>
      <c r="G2462" s="958">
        <v>366</v>
      </c>
      <c r="H2462" t="s">
        <v>385</v>
      </c>
      <c r="I2462" s="938" t="s">
        <v>488</v>
      </c>
      <c r="J2462" s="938" t="s">
        <v>444</v>
      </c>
      <c r="K2462" s="938" t="s">
        <v>449</v>
      </c>
      <c r="L2462" s="938" t="s">
        <v>111</v>
      </c>
      <c r="M2462" s="963" t="s">
        <v>463</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HUM_ASR_FY_2022</v>
      </c>
      <c r="AB2462" s="958">
        <f t="shared" si="422"/>
        <v>45032</v>
      </c>
      <c r="AC2462" t="str">
        <f t="shared" si="423"/>
        <v>Unaudited</v>
      </c>
    </row>
    <row r="2463" spans="1:29" x14ac:dyDescent="0.25">
      <c r="A2463" t="s">
        <v>420</v>
      </c>
      <c r="B2463" t="s">
        <v>1385</v>
      </c>
      <c r="C2463" t="s">
        <v>1386</v>
      </c>
      <c r="D2463">
        <v>1900</v>
      </c>
      <c r="E2463" s="958">
        <v>1</v>
      </c>
      <c r="F2463" t="s">
        <v>441</v>
      </c>
      <c r="G2463" s="958">
        <v>366</v>
      </c>
      <c r="H2463" t="s">
        <v>385</v>
      </c>
      <c r="I2463" s="938" t="s">
        <v>488</v>
      </c>
      <c r="J2463" s="938" t="s">
        <v>444</v>
      </c>
      <c r="K2463" s="938" t="s">
        <v>6</v>
      </c>
      <c r="L2463" s="938" t="s">
        <v>117</v>
      </c>
      <c r="M2463" s="963" t="s">
        <v>188</v>
      </c>
      <c r="N2463" s="679">
        <f t="shared" ca="1" si="425"/>
        <v>824662.62999999989</v>
      </c>
      <c r="O2463" s="679">
        <f t="shared" ca="1" si="425"/>
        <v>399880.3600000001</v>
      </c>
      <c r="P2463" s="679">
        <f t="shared" ca="1" si="425"/>
        <v>55005.179999999993</v>
      </c>
      <c r="Q2463" s="679">
        <f t="shared" ca="1" si="425"/>
        <v>135195.05999999991</v>
      </c>
      <c r="R2463" s="679">
        <f t="shared" ca="1" si="425"/>
        <v>128516.53999999979</v>
      </c>
      <c r="S2463" s="679">
        <f t="shared" ca="1" si="425"/>
        <v>18264.080000000002</v>
      </c>
      <c r="T2463" s="679">
        <f t="shared" ca="1" si="425"/>
        <v>3868.4200000000005</v>
      </c>
      <c r="U2463" s="679">
        <f t="shared" ca="1" si="425"/>
        <v>200.27</v>
      </c>
      <c r="V2463" s="679">
        <f t="shared" ca="1" si="425"/>
        <v>7339.3899999999994</v>
      </c>
      <c r="W2463" s="679">
        <f t="shared" ca="1" si="426"/>
        <v>0</v>
      </c>
      <c r="X2463" s="679">
        <f t="shared" ca="1" si="425"/>
        <v>51880.53</v>
      </c>
      <c r="Y2463" s="679">
        <f t="shared" ca="1" si="425"/>
        <v>24512.799999999988</v>
      </c>
      <c r="Z2463" s="679">
        <f t="shared" ca="1" si="425"/>
        <v>0</v>
      </c>
      <c r="AA2463" t="str">
        <f t="shared" si="421"/>
        <v>HUM_ASR_FY_2022</v>
      </c>
      <c r="AB2463" s="958">
        <f t="shared" si="422"/>
        <v>45032</v>
      </c>
      <c r="AC2463" t="str">
        <f t="shared" si="423"/>
        <v>Unaudited</v>
      </c>
    </row>
    <row r="2464" spans="1:29" x14ac:dyDescent="0.25">
      <c r="A2464" t="s">
        <v>420</v>
      </c>
      <c r="B2464" t="s">
        <v>1385</v>
      </c>
      <c r="C2464" t="s">
        <v>1386</v>
      </c>
      <c r="D2464">
        <v>1900</v>
      </c>
      <c r="E2464" s="958">
        <v>1</v>
      </c>
      <c r="F2464" t="s">
        <v>441</v>
      </c>
      <c r="G2464" s="958">
        <v>366</v>
      </c>
      <c r="H2464" t="s">
        <v>385</v>
      </c>
      <c r="I2464" s="938" t="s">
        <v>488</v>
      </c>
      <c r="J2464" s="938" t="s">
        <v>444</v>
      </c>
      <c r="K2464" s="938" t="s">
        <v>6</v>
      </c>
      <c r="L2464" s="938" t="s">
        <v>45</v>
      </c>
      <c r="M2464" s="963" t="s">
        <v>163</v>
      </c>
      <c r="N2464" s="679">
        <f t="shared" ca="1" si="425"/>
        <v>125396.85588045687</v>
      </c>
      <c r="O2464" s="679">
        <f t="shared" ca="1" si="425"/>
        <v>90254.229107181964</v>
      </c>
      <c r="P2464" s="679">
        <f t="shared" ca="1" si="425"/>
        <v>6818.1104096385543</v>
      </c>
      <c r="Q2464" s="679">
        <f t="shared" ca="1" si="425"/>
        <v>9870.9338181818166</v>
      </c>
      <c r="R2464" s="679">
        <f t="shared" ca="1" si="425"/>
        <v>4750.7388051948055</v>
      </c>
      <c r="S2464" s="679">
        <f t="shared" ca="1" si="425"/>
        <v>5642.6682597402596</v>
      </c>
      <c r="T2464" s="679">
        <f t="shared" ca="1" si="425"/>
        <v>261.02358441558437</v>
      </c>
      <c r="U2464" s="679">
        <f t="shared" ca="1" si="425"/>
        <v>3117.2742857142848</v>
      </c>
      <c r="V2464" s="679">
        <f t="shared" ca="1" si="425"/>
        <v>329.32903896103898</v>
      </c>
      <c r="W2464" s="679">
        <f t="shared" ca="1" si="426"/>
        <v>3.6829090909090914</v>
      </c>
      <c r="X2464" s="679">
        <f t="shared" ca="1" si="425"/>
        <v>3690.224415584416</v>
      </c>
      <c r="Y2464" s="679">
        <f t="shared" ca="1" si="425"/>
        <v>658.64124675324683</v>
      </c>
      <c r="Z2464" s="679">
        <f t="shared" ca="1" si="425"/>
        <v>0</v>
      </c>
      <c r="AA2464" t="str">
        <f t="shared" si="421"/>
        <v>HUM_ASR_FY_2022</v>
      </c>
      <c r="AB2464" s="958">
        <f t="shared" si="422"/>
        <v>45032</v>
      </c>
      <c r="AC2464" t="str">
        <f t="shared" si="423"/>
        <v>Unaudited</v>
      </c>
    </row>
    <row r="2465" spans="1:29" x14ac:dyDescent="0.25">
      <c r="A2465" t="s">
        <v>420</v>
      </c>
      <c r="B2465" t="s">
        <v>1385</v>
      </c>
      <c r="C2465" t="s">
        <v>1386</v>
      </c>
      <c r="D2465">
        <v>1900</v>
      </c>
      <c r="E2465" s="958">
        <v>1</v>
      </c>
      <c r="F2465" t="s">
        <v>441</v>
      </c>
      <c r="G2465" s="958">
        <v>366</v>
      </c>
      <c r="H2465" t="s">
        <v>385</v>
      </c>
      <c r="I2465" s="938" t="s">
        <v>488</v>
      </c>
      <c r="J2465" s="938" t="s">
        <v>444</v>
      </c>
      <c r="K2465" s="938" t="s">
        <v>6</v>
      </c>
      <c r="L2465" s="938" t="s">
        <v>46</v>
      </c>
      <c r="M2465" s="963" t="s">
        <v>164</v>
      </c>
      <c r="N2465" s="679">
        <f t="shared" ca="1" si="425"/>
        <v>53476.18316466023</v>
      </c>
      <c r="O2465" s="679">
        <f t="shared" ca="1" si="425"/>
        <v>25930.69528967292</v>
      </c>
      <c r="P2465" s="679">
        <f t="shared" ca="1" si="425"/>
        <v>3566.8732566250833</v>
      </c>
      <c r="Q2465" s="679">
        <f t="shared" ca="1" si="425"/>
        <v>8766.8769367143832</v>
      </c>
      <c r="R2465" s="679">
        <f t="shared" ca="1" si="425"/>
        <v>8333.8007358577324</v>
      </c>
      <c r="S2465" s="679">
        <f t="shared" ca="1" si="425"/>
        <v>1184.3549736381385</v>
      </c>
      <c r="T2465" s="679">
        <f t="shared" ca="1" si="425"/>
        <v>250.85208053848032</v>
      </c>
      <c r="U2465" s="679">
        <f t="shared" ca="1" si="425"/>
        <v>12.986735196654307</v>
      </c>
      <c r="V2465" s="679">
        <f t="shared" ca="1" si="425"/>
        <v>475.93106523679353</v>
      </c>
      <c r="W2465" s="679">
        <f t="shared" ca="1" si="426"/>
        <v>0</v>
      </c>
      <c r="X2465" s="679">
        <f t="shared" ca="1" si="425"/>
        <v>3364.2517849507149</v>
      </c>
      <c r="Y2465" s="679">
        <f t="shared" ca="1" si="425"/>
        <v>1589.560306229328</v>
      </c>
      <c r="Z2465" s="679">
        <f t="shared" ca="1" si="425"/>
        <v>0</v>
      </c>
      <c r="AA2465" t="str">
        <f t="shared" si="421"/>
        <v>HUM_ASR_FY_2022</v>
      </c>
      <c r="AB2465" s="958">
        <f t="shared" si="422"/>
        <v>45032</v>
      </c>
      <c r="AC2465" t="str">
        <f t="shared" si="423"/>
        <v>Unaudited</v>
      </c>
    </row>
    <row r="2466" spans="1:29" x14ac:dyDescent="0.25">
      <c r="A2466" t="s">
        <v>420</v>
      </c>
      <c r="B2466" t="s">
        <v>1385</v>
      </c>
      <c r="C2466" t="s">
        <v>1386</v>
      </c>
      <c r="D2466">
        <v>1900</v>
      </c>
      <c r="E2466" s="958">
        <v>1</v>
      </c>
      <c r="F2466" t="s">
        <v>441</v>
      </c>
      <c r="G2466" s="958">
        <v>366</v>
      </c>
      <c r="H2466" t="s">
        <v>385</v>
      </c>
      <c r="I2466" s="938" t="s">
        <v>488</v>
      </c>
      <c r="J2466" s="938" t="s">
        <v>444</v>
      </c>
      <c r="K2466" s="938" t="s">
        <v>6</v>
      </c>
      <c r="L2466" s="938" t="s">
        <v>165</v>
      </c>
      <c r="M2466" s="963" t="s">
        <v>461</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HUM_ASR_FY_2022</v>
      </c>
      <c r="AB2466" s="958">
        <f t="shared" si="422"/>
        <v>45032</v>
      </c>
      <c r="AC2466" t="str">
        <f t="shared" si="423"/>
        <v>Unaudited</v>
      </c>
    </row>
    <row r="2467" spans="1:29" x14ac:dyDescent="0.25">
      <c r="A2467" t="s">
        <v>420</v>
      </c>
      <c r="B2467" t="s">
        <v>1385</v>
      </c>
      <c r="C2467" t="s">
        <v>1386</v>
      </c>
      <c r="D2467">
        <v>1900</v>
      </c>
      <c r="E2467" s="958">
        <v>1</v>
      </c>
      <c r="F2467" t="s">
        <v>441</v>
      </c>
      <c r="G2467" s="958">
        <v>366</v>
      </c>
      <c r="H2467" t="s">
        <v>385</v>
      </c>
      <c r="I2467" s="938" t="s">
        <v>488</v>
      </c>
      <c r="J2467" s="938" t="s">
        <v>444</v>
      </c>
      <c r="K2467" s="938" t="s">
        <v>434</v>
      </c>
      <c r="L2467" s="938" t="s">
        <v>120</v>
      </c>
      <c r="M2467" s="963" t="s">
        <v>32</v>
      </c>
      <c r="N2467" s="679">
        <f t="shared" ca="1" si="425"/>
        <v>-4805.1327272727276</v>
      </c>
      <c r="O2467" s="679">
        <f t="shared" ca="1" si="425"/>
        <v>-2681.4499478661869</v>
      </c>
      <c r="P2467" s="679">
        <f t="shared" ca="1" si="425"/>
        <v>-282.02338787579367</v>
      </c>
      <c r="Q2467" s="679">
        <f t="shared" ca="1" si="425"/>
        <v>-851.22573644356078</v>
      </c>
      <c r="R2467" s="679">
        <f t="shared" ca="1" si="425"/>
        <v>-595.68096881936731</v>
      </c>
      <c r="S2467" s="679">
        <f t="shared" ca="1" si="425"/>
        <v>-55.356245909132475</v>
      </c>
      <c r="T2467" s="679">
        <f t="shared" ca="1" si="425"/>
        <v>-25.900525048196265</v>
      </c>
      <c r="U2467" s="679">
        <f t="shared" ca="1" si="425"/>
        <v>-0.73756060851315342</v>
      </c>
      <c r="V2467" s="679">
        <f t="shared" ca="1" si="425"/>
        <v>-111.36373200356712</v>
      </c>
      <c r="W2467" s="679">
        <f t="shared" ca="1" si="426"/>
        <v>-29.478418277769048</v>
      </c>
      <c r="X2467" s="679">
        <f t="shared" ca="1" si="425"/>
        <v>-26.636658434652734</v>
      </c>
      <c r="Y2467" s="679">
        <f t="shared" ca="1" si="425"/>
        <v>-145.27954598598831</v>
      </c>
      <c r="Z2467" s="679">
        <f t="shared" ca="1" si="425"/>
        <v>0</v>
      </c>
      <c r="AA2467" t="str">
        <f t="shared" si="421"/>
        <v>HUM_ASR_FY_2022</v>
      </c>
      <c r="AB2467" s="958">
        <f t="shared" si="422"/>
        <v>45032</v>
      </c>
      <c r="AC2467" t="str">
        <f t="shared" si="423"/>
        <v>Unaudited</v>
      </c>
    </row>
    <row r="2468" spans="1:29" x14ac:dyDescent="0.25">
      <c r="A2468" t="s">
        <v>420</v>
      </c>
      <c r="B2468" t="s">
        <v>1385</v>
      </c>
      <c r="C2468" t="s">
        <v>1386</v>
      </c>
      <c r="D2468">
        <v>1900</v>
      </c>
      <c r="E2468" s="958">
        <v>1</v>
      </c>
      <c r="F2468" t="s">
        <v>441</v>
      </c>
      <c r="G2468" s="958">
        <v>366</v>
      </c>
      <c r="H2468" t="s">
        <v>385</v>
      </c>
      <c r="I2468" s="938" t="s">
        <v>488</v>
      </c>
      <c r="J2468" s="938" t="s">
        <v>444</v>
      </c>
      <c r="K2468" s="938" t="s">
        <v>434</v>
      </c>
      <c r="L2468" s="946" t="s">
        <v>943</v>
      </c>
      <c r="M2468" s="961" t="s">
        <v>935</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HUM_ASR_FY_2022</v>
      </c>
      <c r="AB2468" s="958">
        <f t="shared" si="422"/>
        <v>45032</v>
      </c>
      <c r="AC2468" t="str">
        <f t="shared" si="423"/>
        <v>Unaudited</v>
      </c>
    </row>
    <row r="2469" spans="1:29" x14ac:dyDescent="0.25">
      <c r="A2469" t="s">
        <v>420</v>
      </c>
      <c r="B2469" t="s">
        <v>1385</v>
      </c>
      <c r="C2469" t="s">
        <v>1386</v>
      </c>
      <c r="D2469">
        <v>1900</v>
      </c>
      <c r="E2469" s="958">
        <v>1</v>
      </c>
      <c r="F2469" t="s">
        <v>441</v>
      </c>
      <c r="G2469" s="958">
        <v>366</v>
      </c>
      <c r="H2469" t="s">
        <v>385</v>
      </c>
      <c r="I2469" s="963" t="s">
        <v>488</v>
      </c>
      <c r="J2469" s="963" t="s">
        <v>444</v>
      </c>
      <c r="K2469" s="963" t="s">
        <v>434</v>
      </c>
      <c r="L2469" s="938" t="s">
        <v>167</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HUM_ASR_FY_2022</v>
      </c>
      <c r="AB2469" s="958">
        <f t="shared" si="422"/>
        <v>45032</v>
      </c>
      <c r="AC2469" t="str">
        <f t="shared" si="423"/>
        <v>Unaudited</v>
      </c>
    </row>
    <row r="2470" spans="1:29" x14ac:dyDescent="0.25">
      <c r="A2470" t="s">
        <v>420</v>
      </c>
      <c r="B2470" t="s">
        <v>1385</v>
      </c>
      <c r="C2470" t="s">
        <v>1386</v>
      </c>
      <c r="D2470">
        <v>1900</v>
      </c>
      <c r="E2470" s="958">
        <v>1</v>
      </c>
      <c r="F2470" t="s">
        <v>441</v>
      </c>
      <c r="G2470" s="958">
        <v>366</v>
      </c>
      <c r="H2470" t="s">
        <v>385</v>
      </c>
      <c r="I2470" s="938" t="s">
        <v>488</v>
      </c>
      <c r="J2470" s="938" t="s">
        <v>444</v>
      </c>
      <c r="K2470" s="938" t="s">
        <v>434</v>
      </c>
      <c r="L2470" s="944" t="s">
        <v>168</v>
      </c>
      <c r="M2470" s="964" t="s">
        <v>329</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HUM_ASR_FY_2022</v>
      </c>
      <c r="AB2470" s="958">
        <f t="shared" si="422"/>
        <v>45032</v>
      </c>
      <c r="AC2470" t="str">
        <f t="shared" si="423"/>
        <v>Unaudited</v>
      </c>
    </row>
    <row r="2471" spans="1:29" x14ac:dyDescent="0.25">
      <c r="A2471" t="s">
        <v>420</v>
      </c>
      <c r="B2471" t="s">
        <v>1385</v>
      </c>
      <c r="C2471" t="s">
        <v>1386</v>
      </c>
      <c r="D2471">
        <v>1900</v>
      </c>
      <c r="E2471" s="958">
        <v>1</v>
      </c>
      <c r="F2471" t="s">
        <v>441</v>
      </c>
      <c r="G2471" s="958">
        <v>366</v>
      </c>
      <c r="H2471" t="s">
        <v>385</v>
      </c>
      <c r="I2471" s="938" t="s">
        <v>488</v>
      </c>
      <c r="J2471" s="938" t="s">
        <v>450</v>
      </c>
      <c r="K2471" s="938" t="s">
        <v>435</v>
      </c>
      <c r="L2471" s="944" t="s">
        <v>121</v>
      </c>
      <c r="M2471" s="964" t="s">
        <v>27</v>
      </c>
      <c r="N2471" s="679">
        <f t="shared" ca="1" si="425"/>
        <v>7096125.5333742313</v>
      </c>
      <c r="O2471" s="679">
        <f t="shared" ca="1" si="425"/>
        <v>-22970.56806955779</v>
      </c>
      <c r="P2471" s="679">
        <f t="shared" ca="1" si="425"/>
        <v>7119096.101443789</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HUM_ASR_FY_2022</v>
      </c>
      <c r="AB2471" s="958">
        <f t="shared" si="422"/>
        <v>45032</v>
      </c>
      <c r="AC2471" t="str">
        <f t="shared" si="423"/>
        <v>Unaudited</v>
      </c>
    </row>
    <row r="2472" spans="1:29" x14ac:dyDescent="0.25">
      <c r="A2472" t="s">
        <v>420</v>
      </c>
      <c r="B2472" t="s">
        <v>1385</v>
      </c>
      <c r="C2472" t="s">
        <v>1386</v>
      </c>
      <c r="D2472">
        <v>1900</v>
      </c>
      <c r="E2472" s="958">
        <v>1</v>
      </c>
      <c r="F2472" t="s">
        <v>441</v>
      </c>
      <c r="G2472" s="958">
        <v>366</v>
      </c>
      <c r="H2472" t="s">
        <v>385</v>
      </c>
      <c r="I2472" s="938" t="s">
        <v>488</v>
      </c>
      <c r="J2472" s="938" t="s">
        <v>450</v>
      </c>
      <c r="K2472" s="938" t="s">
        <v>435</v>
      </c>
      <c r="L2472" s="948" t="s">
        <v>122</v>
      </c>
      <c r="M2472" s="965" t="s">
        <v>97</v>
      </c>
      <c r="N2472" s="679">
        <f t="shared" ca="1" si="425"/>
        <v>319757.37806295999</v>
      </c>
      <c r="O2472" s="679">
        <f t="shared" ca="1" si="425"/>
        <v>0</v>
      </c>
      <c r="P2472" s="679">
        <f t="shared" ca="1" si="425"/>
        <v>319757.37806295999</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HUM_ASR_FY_2022</v>
      </c>
      <c r="AB2472" s="958">
        <f t="shared" si="422"/>
        <v>45032</v>
      </c>
      <c r="AC2472" t="str">
        <f t="shared" si="423"/>
        <v>Unaudited</v>
      </c>
    </row>
    <row r="2473" spans="1:29" x14ac:dyDescent="0.25">
      <c r="A2473" t="s">
        <v>420</v>
      </c>
      <c r="B2473" t="s">
        <v>1385</v>
      </c>
      <c r="C2473" t="s">
        <v>1386</v>
      </c>
      <c r="D2473">
        <v>1900</v>
      </c>
      <c r="E2473" s="958">
        <v>1</v>
      </c>
      <c r="F2473" t="s">
        <v>441</v>
      </c>
      <c r="G2473" s="958">
        <v>366</v>
      </c>
      <c r="H2473" t="s">
        <v>385</v>
      </c>
      <c r="I2473" s="964" t="s">
        <v>488</v>
      </c>
      <c r="J2473" s="964" t="s">
        <v>450</v>
      </c>
      <c r="K2473" s="964" t="s">
        <v>435</v>
      </c>
      <c r="L2473" s="944" t="s">
        <v>123</v>
      </c>
      <c r="M2473" s="964" t="s">
        <v>98</v>
      </c>
      <c r="N2473" s="679">
        <f t="shared" ca="1" si="425"/>
        <v>628285.94433972391</v>
      </c>
      <c r="O2473" s="679">
        <f t="shared" ca="1" si="425"/>
        <v>0</v>
      </c>
      <c r="P2473" s="679">
        <f t="shared" ca="1" si="425"/>
        <v>628285.94433972391</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HUM_ASR_FY_2022</v>
      </c>
      <c r="AB2473" s="958">
        <f t="shared" si="422"/>
        <v>45032</v>
      </c>
      <c r="AC2473" t="str">
        <f t="shared" si="423"/>
        <v>Unaudited</v>
      </c>
    </row>
    <row r="2474" spans="1:29" x14ac:dyDescent="0.25">
      <c r="A2474" t="s">
        <v>420</v>
      </c>
      <c r="B2474" t="s">
        <v>1385</v>
      </c>
      <c r="C2474" t="s">
        <v>1386</v>
      </c>
      <c r="D2474">
        <v>1900</v>
      </c>
      <c r="E2474" s="958">
        <v>1</v>
      </c>
      <c r="F2474" t="s">
        <v>441</v>
      </c>
      <c r="G2474" s="958">
        <v>366</v>
      </c>
      <c r="H2474" t="s">
        <v>385</v>
      </c>
      <c r="I2474" s="938" t="s">
        <v>488</v>
      </c>
      <c r="J2474" s="938" t="s">
        <v>450</v>
      </c>
      <c r="K2474" s="938" t="s">
        <v>435</v>
      </c>
      <c r="L2474" s="938" t="s">
        <v>124</v>
      </c>
      <c r="M2474" s="963" t="s">
        <v>99</v>
      </c>
      <c r="N2474" s="679">
        <f t="shared" ca="1" si="425"/>
        <v>1484136.4835796689</v>
      </c>
      <c r="O2474" s="679">
        <f t="shared" ca="1" si="425"/>
        <v>0</v>
      </c>
      <c r="P2474" s="679">
        <f t="shared" ca="1" si="425"/>
        <v>1484136.4835796689</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HUM_ASR_FY_2022</v>
      </c>
      <c r="AB2474" s="958">
        <f t="shared" si="422"/>
        <v>45032</v>
      </c>
      <c r="AC2474" t="str">
        <f t="shared" si="423"/>
        <v>Unaudited</v>
      </c>
    </row>
    <row r="2475" spans="1:29" x14ac:dyDescent="0.25">
      <c r="A2475" t="s">
        <v>420</v>
      </c>
      <c r="B2475" t="s">
        <v>1385</v>
      </c>
      <c r="C2475" t="s">
        <v>1386</v>
      </c>
      <c r="D2475">
        <v>1900</v>
      </c>
      <c r="E2475" s="958">
        <v>1</v>
      </c>
      <c r="F2475" t="s">
        <v>441</v>
      </c>
      <c r="G2475" s="958">
        <v>366</v>
      </c>
      <c r="H2475" t="s">
        <v>385</v>
      </c>
      <c r="I2475" s="938" t="s">
        <v>488</v>
      </c>
      <c r="J2475" s="938" t="s">
        <v>450</v>
      </c>
      <c r="K2475" s="938" t="s">
        <v>435</v>
      </c>
      <c r="L2475" s="938" t="s">
        <v>125</v>
      </c>
      <c r="M2475" s="963" t="s">
        <v>100</v>
      </c>
      <c r="N2475" s="679">
        <f t="shared" ca="1" si="425"/>
        <v>1391008.4259074288</v>
      </c>
      <c r="O2475" s="679">
        <f t="shared" ca="1" si="425"/>
        <v>18737.032842076966</v>
      </c>
      <c r="P2475" s="679">
        <f t="shared" ca="1" si="425"/>
        <v>1372271.393065352</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HUM_ASR_FY_2022</v>
      </c>
      <c r="AB2475" s="958">
        <f t="shared" si="422"/>
        <v>45032</v>
      </c>
      <c r="AC2475" t="str">
        <f t="shared" si="423"/>
        <v>Unaudited</v>
      </c>
    </row>
    <row r="2476" spans="1:29" x14ac:dyDescent="0.25">
      <c r="A2476" t="s">
        <v>420</v>
      </c>
      <c r="B2476" t="s">
        <v>1385</v>
      </c>
      <c r="C2476" t="s">
        <v>1386</v>
      </c>
      <c r="D2476">
        <v>1900</v>
      </c>
      <c r="E2476" s="958">
        <v>1</v>
      </c>
      <c r="F2476" t="s">
        <v>441</v>
      </c>
      <c r="G2476" s="958">
        <v>366</v>
      </c>
      <c r="H2476" t="s">
        <v>385</v>
      </c>
      <c r="I2476" s="938" t="s">
        <v>488</v>
      </c>
      <c r="J2476" s="938" t="s">
        <v>450</v>
      </c>
      <c r="K2476" s="938" t="s">
        <v>435</v>
      </c>
      <c r="L2476" s="938" t="s">
        <v>126</v>
      </c>
      <c r="M2476" s="963" t="s">
        <v>28</v>
      </c>
      <c r="N2476" s="679">
        <f t="shared" ca="1" si="425"/>
        <v>36644.569239512559</v>
      </c>
      <c r="O2476" s="679">
        <f t="shared" ca="1" si="425"/>
        <v>0</v>
      </c>
      <c r="P2476" s="679">
        <f t="shared" ca="1" si="425"/>
        <v>36644.569239512559</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HUM_ASR_FY_2022</v>
      </c>
      <c r="AB2476" s="958">
        <f t="shared" si="422"/>
        <v>45032</v>
      </c>
      <c r="AC2476" t="str">
        <f t="shared" si="423"/>
        <v>Unaudited</v>
      </c>
    </row>
    <row r="2477" spans="1:29" x14ac:dyDescent="0.25">
      <c r="A2477" t="s">
        <v>420</v>
      </c>
      <c r="B2477" t="s">
        <v>1385</v>
      </c>
      <c r="C2477" t="s">
        <v>1386</v>
      </c>
      <c r="D2477">
        <v>1900</v>
      </c>
      <c r="E2477" s="958">
        <v>1</v>
      </c>
      <c r="F2477" t="s">
        <v>441</v>
      </c>
      <c r="G2477" s="958">
        <v>366</v>
      </c>
      <c r="H2477" t="s">
        <v>385</v>
      </c>
      <c r="I2477" s="938" t="s">
        <v>488</v>
      </c>
      <c r="J2477" s="938" t="s">
        <v>436</v>
      </c>
      <c r="K2477" s="938" t="s">
        <v>436</v>
      </c>
      <c r="L2477" s="946" t="s">
        <v>128</v>
      </c>
      <c r="M2477" s="961" t="s">
        <v>326</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HUM_ASR_FY_2022</v>
      </c>
      <c r="AB2477" s="958">
        <f t="shared" si="422"/>
        <v>45032</v>
      </c>
      <c r="AC2477" t="str">
        <f t="shared" si="423"/>
        <v>Unaudited</v>
      </c>
    </row>
    <row r="2478" spans="1:29" x14ac:dyDescent="0.25">
      <c r="A2478" t="s">
        <v>420</v>
      </c>
      <c r="B2478" t="s">
        <v>1385</v>
      </c>
      <c r="C2478" t="s">
        <v>1386</v>
      </c>
      <c r="D2478">
        <v>1900</v>
      </c>
      <c r="E2478" s="958">
        <v>1</v>
      </c>
      <c r="F2478" t="s">
        <v>441</v>
      </c>
      <c r="G2478" s="958">
        <v>366</v>
      </c>
      <c r="H2478" t="s">
        <v>385</v>
      </c>
      <c r="I2478" s="963" t="s">
        <v>488</v>
      </c>
      <c r="J2478" s="963" t="s">
        <v>436</v>
      </c>
      <c r="K2478" s="963" t="s">
        <v>436</v>
      </c>
      <c r="L2478" s="938" t="s">
        <v>129</v>
      </c>
      <c r="M2478" s="963" t="s">
        <v>325</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HUM_ASR_FY_2022</v>
      </c>
      <c r="AB2478" s="958">
        <f t="shared" si="422"/>
        <v>45032</v>
      </c>
      <c r="AC2478" t="str">
        <f t="shared" si="423"/>
        <v>Unaudited</v>
      </c>
    </row>
    <row r="2479" spans="1:29" ht="30" x14ac:dyDescent="0.25">
      <c r="A2479" t="s">
        <v>420</v>
      </c>
      <c r="B2479" t="s">
        <v>1385</v>
      </c>
      <c r="C2479" t="s">
        <v>1386</v>
      </c>
      <c r="D2479">
        <v>1900</v>
      </c>
      <c r="E2479" s="958">
        <v>1</v>
      </c>
      <c r="F2479" t="s">
        <v>441</v>
      </c>
      <c r="G2479" s="958">
        <v>366</v>
      </c>
      <c r="H2479" t="s">
        <v>385</v>
      </c>
      <c r="I2479" s="938" t="s">
        <v>488</v>
      </c>
      <c r="J2479" s="938" t="s">
        <v>436</v>
      </c>
      <c r="K2479" s="938" t="s">
        <v>436</v>
      </c>
      <c r="L2479" s="938" t="s">
        <v>130</v>
      </c>
      <c r="M2479" s="963" t="s">
        <v>179</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HUM_ASR_FY_2022</v>
      </c>
      <c r="AB2479" s="958">
        <f t="shared" si="422"/>
        <v>45032</v>
      </c>
      <c r="AC2479" t="str">
        <f t="shared" si="423"/>
        <v>Unaudited</v>
      </c>
    </row>
    <row r="2480" spans="1:29" x14ac:dyDescent="0.25">
      <c r="A2480" t="s">
        <v>420</v>
      </c>
      <c r="B2480" t="s">
        <v>1385</v>
      </c>
      <c r="C2480" t="s">
        <v>1386</v>
      </c>
      <c r="D2480">
        <v>1900</v>
      </c>
      <c r="E2480" s="958">
        <v>1</v>
      </c>
      <c r="F2480" t="s">
        <v>441</v>
      </c>
      <c r="G2480" s="958">
        <v>366</v>
      </c>
      <c r="H2480" t="s">
        <v>385</v>
      </c>
      <c r="I2480" s="938" t="s">
        <v>488</v>
      </c>
      <c r="J2480" s="938" t="s">
        <v>436</v>
      </c>
      <c r="K2480" s="938" t="s">
        <v>436</v>
      </c>
      <c r="L2480" s="938" t="s">
        <v>131</v>
      </c>
      <c r="M2480" s="963" t="s">
        <v>494</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HUM_ASR_FY_2022</v>
      </c>
      <c r="AB2480" s="958">
        <f t="shared" si="422"/>
        <v>45032</v>
      </c>
      <c r="AC2480" t="str">
        <f t="shared" si="423"/>
        <v>Unaudited</v>
      </c>
    </row>
    <row r="2481" spans="1:29" x14ac:dyDescent="0.25">
      <c r="A2481" t="s">
        <v>420</v>
      </c>
      <c r="B2481" t="s">
        <v>1385</v>
      </c>
      <c r="C2481" t="s">
        <v>1386</v>
      </c>
      <c r="D2481">
        <v>1900</v>
      </c>
      <c r="E2481" s="958">
        <v>1</v>
      </c>
      <c r="F2481" t="s">
        <v>441</v>
      </c>
      <c r="G2481" s="958">
        <v>366</v>
      </c>
      <c r="H2481" t="s">
        <v>385</v>
      </c>
      <c r="I2481" s="938" t="s">
        <v>488</v>
      </c>
      <c r="J2481" s="938" t="s">
        <v>436</v>
      </c>
      <c r="K2481" s="938" t="s">
        <v>436</v>
      </c>
      <c r="L2481" s="938" t="s">
        <v>132</v>
      </c>
      <c r="M2481" s="963" t="s">
        <v>495</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HUM_ASR_FY_2022</v>
      </c>
      <c r="AB2481" s="958">
        <f t="shared" si="422"/>
        <v>45032</v>
      </c>
      <c r="AC2481" t="str">
        <f t="shared" si="423"/>
        <v>Unaudited</v>
      </c>
    </row>
    <row r="2482" spans="1:29" x14ac:dyDescent="0.25">
      <c r="A2482" t="s">
        <v>420</v>
      </c>
      <c r="B2482" t="s">
        <v>1385</v>
      </c>
      <c r="C2482" t="s">
        <v>1386</v>
      </c>
      <c r="D2482">
        <v>1900</v>
      </c>
      <c r="E2482" s="958">
        <v>1</v>
      </c>
      <c r="F2482" t="s">
        <v>441</v>
      </c>
      <c r="G2482" s="958">
        <v>366</v>
      </c>
      <c r="H2482" t="s">
        <v>385</v>
      </c>
      <c r="I2482" s="938" t="s">
        <v>488</v>
      </c>
      <c r="J2482" s="938" t="s">
        <v>436</v>
      </c>
      <c r="K2482" s="938" t="s">
        <v>436</v>
      </c>
      <c r="L2482" s="946" t="s">
        <v>133</v>
      </c>
      <c r="M2482" s="961" t="s">
        <v>496</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HUM_ASR_FY_2022</v>
      </c>
      <c r="AB2482" s="958">
        <f t="shared" si="422"/>
        <v>45032</v>
      </c>
      <c r="AC2482" t="str">
        <f t="shared" si="423"/>
        <v>Unaudited</v>
      </c>
    </row>
    <row r="2483" spans="1:29" ht="30" x14ac:dyDescent="0.25">
      <c r="A2483" t="s">
        <v>420</v>
      </c>
      <c r="B2483" t="s">
        <v>1385</v>
      </c>
      <c r="C2483" t="s">
        <v>1386</v>
      </c>
      <c r="D2483">
        <v>1900</v>
      </c>
      <c r="E2483" s="958">
        <v>1</v>
      </c>
      <c r="F2483" t="s">
        <v>441</v>
      </c>
      <c r="G2483" s="958">
        <v>366</v>
      </c>
      <c r="H2483" t="s">
        <v>385</v>
      </c>
      <c r="I2483" s="963" t="s">
        <v>489</v>
      </c>
      <c r="J2483" s="963" t="s">
        <v>26</v>
      </c>
      <c r="K2483" s="963" t="s">
        <v>26</v>
      </c>
      <c r="L2483" s="938" t="s">
        <v>269</v>
      </c>
      <c r="M2483" s="963" t="s">
        <v>26</v>
      </c>
      <c r="N2483" s="679">
        <f t="shared" ca="1" si="427"/>
        <v>325391.58857206692</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HUM_ASR_FY_2022</v>
      </c>
      <c r="AB2483" s="958">
        <f t="shared" si="422"/>
        <v>45032</v>
      </c>
      <c r="AC2483" t="str">
        <f t="shared" si="423"/>
        <v>Unaudited</v>
      </c>
    </row>
    <row r="2484" spans="1:29" x14ac:dyDescent="0.25">
      <c r="A2484" t="s">
        <v>420</v>
      </c>
      <c r="B2484" t="s">
        <v>1385</v>
      </c>
      <c r="C2484" t="s">
        <v>1386</v>
      </c>
      <c r="D2484">
        <v>1900</v>
      </c>
      <c r="E2484" s="958">
        <v>1</v>
      </c>
      <c r="F2484" t="s">
        <v>1031</v>
      </c>
      <c r="G2484" s="958" t="s">
        <v>1384</v>
      </c>
      <c r="H2484" t="s">
        <v>385</v>
      </c>
      <c r="I2484" s="938" t="s">
        <v>432</v>
      </c>
      <c r="J2484" s="938" t="s">
        <v>432</v>
      </c>
      <c r="K2484" s="938" t="s">
        <v>432</v>
      </c>
      <c r="L2484" s="938"/>
      <c r="M2484" s="963" t="s">
        <v>432</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-60</v>
      </c>
      <c r="AA2484" t="str">
        <f t="shared" si="421"/>
        <v>HUM_ASR_FY_2022</v>
      </c>
      <c r="AB2484" s="958">
        <f t="shared" si="422"/>
        <v>45032</v>
      </c>
      <c r="AC2484" t="str">
        <f t="shared" si="423"/>
        <v>Unaudited</v>
      </c>
    </row>
    <row r="2485" spans="1:29" x14ac:dyDescent="0.25">
      <c r="A2485" t="s">
        <v>420</v>
      </c>
      <c r="B2485" t="s">
        <v>1385</v>
      </c>
      <c r="C2485" t="s">
        <v>1386</v>
      </c>
      <c r="D2485">
        <v>1900</v>
      </c>
      <c r="E2485" s="958">
        <v>1</v>
      </c>
      <c r="F2485" t="s">
        <v>1031</v>
      </c>
      <c r="G2485" s="958" t="s">
        <v>1384</v>
      </c>
      <c r="H2485" t="s">
        <v>385</v>
      </c>
      <c r="I2485" s="938" t="s">
        <v>487</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-1298575.2899999998</v>
      </c>
      <c r="AA2485" t="str">
        <f t="shared" si="421"/>
        <v>HUM_ASR_FY_2022</v>
      </c>
      <c r="AB2485" s="958">
        <f t="shared" si="422"/>
        <v>45032</v>
      </c>
      <c r="AC2485" t="str">
        <f t="shared" si="423"/>
        <v>Unaudited</v>
      </c>
    </row>
    <row r="2486" spans="1:29" x14ac:dyDescent="0.25">
      <c r="A2486" t="s">
        <v>420</v>
      </c>
      <c r="B2486" t="s">
        <v>1385</v>
      </c>
      <c r="C2486" t="s">
        <v>1386</v>
      </c>
      <c r="D2486">
        <v>1900</v>
      </c>
      <c r="E2486" s="958">
        <v>1</v>
      </c>
      <c r="F2486" t="s">
        <v>1031</v>
      </c>
      <c r="G2486" s="958" t="s">
        <v>1384</v>
      </c>
      <c r="H2486" t="s">
        <v>385</v>
      </c>
      <c r="I2486" s="938" t="s">
        <v>487</v>
      </c>
      <c r="J2486" s="938" t="s">
        <v>12</v>
      </c>
      <c r="K2486" s="938" t="s">
        <v>1328</v>
      </c>
      <c r="L2486" s="938" t="s">
        <v>1319</v>
      </c>
      <c r="M2486" s="963" t="s">
        <v>1328</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1042938.5850383291</v>
      </c>
      <c r="AA2486" t="str">
        <f t="shared" si="421"/>
        <v>HUM_ASR_FY_2022</v>
      </c>
      <c r="AB2486" s="958">
        <f t="shared" si="422"/>
        <v>45032</v>
      </c>
      <c r="AC2486" t="str">
        <f t="shared" si="423"/>
        <v>Unaudited</v>
      </c>
    </row>
    <row r="2487" spans="1:29" x14ac:dyDescent="0.25">
      <c r="A2487" t="s">
        <v>420</v>
      </c>
      <c r="B2487" t="s">
        <v>1385</v>
      </c>
      <c r="C2487" t="s">
        <v>1386</v>
      </c>
      <c r="D2487">
        <v>1900</v>
      </c>
      <c r="E2487" s="958">
        <v>1</v>
      </c>
      <c r="F2487" t="s">
        <v>1031</v>
      </c>
      <c r="G2487" s="958" t="s">
        <v>1384</v>
      </c>
      <c r="H2487" t="s">
        <v>385</v>
      </c>
      <c r="I2487" s="938" t="s">
        <v>487</v>
      </c>
      <c r="J2487" s="938" t="s">
        <v>490</v>
      </c>
      <c r="K2487" s="938" t="s">
        <v>491</v>
      </c>
      <c r="L2487" s="946" t="s">
        <v>63</v>
      </c>
      <c r="M2487" s="961" t="s">
        <v>343</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HUM_ASR_FY_2022</v>
      </c>
      <c r="AB2487" s="958">
        <f t="shared" si="422"/>
        <v>45032</v>
      </c>
      <c r="AC2487" t="str">
        <f t="shared" si="423"/>
        <v>Unaudited</v>
      </c>
    </row>
    <row r="2488" spans="1:29" x14ac:dyDescent="0.25">
      <c r="A2488" t="s">
        <v>420</v>
      </c>
      <c r="B2488" t="s">
        <v>1385</v>
      </c>
      <c r="C2488" t="s">
        <v>1386</v>
      </c>
      <c r="D2488">
        <v>1900</v>
      </c>
      <c r="E2488" s="958">
        <v>1</v>
      </c>
      <c r="F2488" t="s">
        <v>1031</v>
      </c>
      <c r="G2488" s="958" t="s">
        <v>1384</v>
      </c>
      <c r="H2488" t="s">
        <v>385</v>
      </c>
      <c r="I2488" s="963" t="s">
        <v>487</v>
      </c>
      <c r="J2488" s="963" t="s">
        <v>490</v>
      </c>
      <c r="K2488" s="963" t="s">
        <v>1019</v>
      </c>
      <c r="L2488" s="938" t="s">
        <v>915</v>
      </c>
      <c r="M2488" s="963" t="s">
        <v>916</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100581.22000000002</v>
      </c>
      <c r="AA2488" t="str">
        <f t="shared" si="421"/>
        <v>HUM_ASR_FY_2022</v>
      </c>
      <c r="AB2488" s="958">
        <f t="shared" si="422"/>
        <v>45032</v>
      </c>
      <c r="AC2488" t="str">
        <f t="shared" si="423"/>
        <v>Unaudited</v>
      </c>
    </row>
    <row r="2489" spans="1:29" x14ac:dyDescent="0.25">
      <c r="A2489" t="s">
        <v>420</v>
      </c>
      <c r="B2489" t="s">
        <v>1385</v>
      </c>
      <c r="C2489" t="s">
        <v>1386</v>
      </c>
      <c r="D2489">
        <v>1900</v>
      </c>
      <c r="E2489" s="958">
        <v>1</v>
      </c>
      <c r="F2489" t="s">
        <v>1031</v>
      </c>
      <c r="G2489" s="958" t="s">
        <v>1384</v>
      </c>
      <c r="H2489" t="s">
        <v>385</v>
      </c>
      <c r="I2489" s="938" t="s">
        <v>487</v>
      </c>
      <c r="J2489" s="938" t="s">
        <v>13</v>
      </c>
      <c r="K2489" s="938" t="s">
        <v>492</v>
      </c>
      <c r="L2489" s="938" t="s">
        <v>94</v>
      </c>
      <c r="M2489" s="963" t="s">
        <v>146</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HUM_ASR_FY_2022</v>
      </c>
      <c r="AB2489" s="958">
        <f t="shared" si="422"/>
        <v>45032</v>
      </c>
      <c r="AC2489" t="str">
        <f t="shared" si="423"/>
        <v>Unaudited</v>
      </c>
    </row>
    <row r="2490" spans="1:29" x14ac:dyDescent="0.25">
      <c r="A2490" t="s">
        <v>420</v>
      </c>
      <c r="B2490" t="s">
        <v>1385</v>
      </c>
      <c r="C2490" t="s">
        <v>1386</v>
      </c>
      <c r="D2490">
        <v>1900</v>
      </c>
      <c r="E2490" s="958">
        <v>1</v>
      </c>
      <c r="F2490" t="s">
        <v>1031</v>
      </c>
      <c r="G2490" s="958" t="s">
        <v>1384</v>
      </c>
      <c r="H2490" t="s">
        <v>385</v>
      </c>
      <c r="I2490" s="938" t="s">
        <v>487</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-58356.690000000221</v>
      </c>
      <c r="AA2490" t="str">
        <f t="shared" si="421"/>
        <v>HUM_ASR_FY_2022</v>
      </c>
      <c r="AB2490" s="958">
        <f t="shared" si="422"/>
        <v>45032</v>
      </c>
      <c r="AC2490" t="str">
        <f t="shared" si="423"/>
        <v>Unaudited</v>
      </c>
    </row>
    <row r="2491" spans="1:29" x14ac:dyDescent="0.25">
      <c r="A2491" t="s">
        <v>420</v>
      </c>
      <c r="B2491" t="s">
        <v>1385</v>
      </c>
      <c r="C2491" t="s">
        <v>1386</v>
      </c>
      <c r="D2491">
        <v>1900</v>
      </c>
      <c r="E2491" s="958">
        <v>1</v>
      </c>
      <c r="F2491" t="s">
        <v>1031</v>
      </c>
      <c r="G2491" s="958" t="s">
        <v>1384</v>
      </c>
      <c r="H2491" t="s">
        <v>385</v>
      </c>
      <c r="I2491" s="938" t="s">
        <v>488</v>
      </c>
      <c r="J2491" s="938" t="s">
        <v>444</v>
      </c>
      <c r="K2491" s="938" t="s">
        <v>0</v>
      </c>
      <c r="L2491" s="938">
        <v>2.1</v>
      </c>
      <c r="M2491" s="963" t="s">
        <v>147</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1682927.3600000003</v>
      </c>
      <c r="AA2491" t="str">
        <f t="shared" si="421"/>
        <v>HUM_ASR_FY_2022</v>
      </c>
      <c r="AB2491" s="958">
        <f t="shared" si="422"/>
        <v>45032</v>
      </c>
      <c r="AC2491" t="str">
        <f t="shared" si="423"/>
        <v>Unaudited</v>
      </c>
    </row>
    <row r="2492" spans="1:29" ht="30" x14ac:dyDescent="0.25">
      <c r="A2492" t="s">
        <v>420</v>
      </c>
      <c r="B2492" t="s">
        <v>1385</v>
      </c>
      <c r="C2492" t="s">
        <v>1386</v>
      </c>
      <c r="D2492">
        <v>1900</v>
      </c>
      <c r="E2492" s="958">
        <v>1</v>
      </c>
      <c r="F2492" t="s">
        <v>1031</v>
      </c>
      <c r="G2492" s="958" t="s">
        <v>1384</v>
      </c>
      <c r="H2492" t="s">
        <v>385</v>
      </c>
      <c r="I2492" s="938" t="s">
        <v>488</v>
      </c>
      <c r="J2492" s="938" t="s">
        <v>444</v>
      </c>
      <c r="K2492" s="938" t="s">
        <v>0</v>
      </c>
      <c r="L2492" s="938">
        <v>2.2000000000000002</v>
      </c>
      <c r="M2492" s="963" t="s">
        <v>148</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-2128852.5310684079</v>
      </c>
      <c r="AA2492" t="str">
        <f t="shared" si="421"/>
        <v>HUM_ASR_FY_2022</v>
      </c>
      <c r="AB2492" s="958">
        <f t="shared" si="422"/>
        <v>45032</v>
      </c>
      <c r="AC2492" t="str">
        <f t="shared" si="423"/>
        <v>Unaudited</v>
      </c>
    </row>
    <row r="2493" spans="1:29" x14ac:dyDescent="0.25">
      <c r="A2493" t="s">
        <v>420</v>
      </c>
      <c r="B2493" t="s">
        <v>1385</v>
      </c>
      <c r="C2493" t="s">
        <v>1386</v>
      </c>
      <c r="D2493">
        <v>1900</v>
      </c>
      <c r="E2493" s="958">
        <v>1</v>
      </c>
      <c r="F2493" t="s">
        <v>1031</v>
      </c>
      <c r="G2493" s="958" t="s">
        <v>1384</v>
      </c>
      <c r="H2493" t="s">
        <v>385</v>
      </c>
      <c r="I2493" s="938" t="s">
        <v>488</v>
      </c>
      <c r="J2493" s="938" t="s">
        <v>444</v>
      </c>
      <c r="K2493" s="938" t="s">
        <v>0</v>
      </c>
      <c r="L2493" s="938">
        <v>2.2999999999999998</v>
      </c>
      <c r="M2493" s="963" t="s">
        <v>149</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-768082.4300000061</v>
      </c>
      <c r="AA2493" t="str">
        <f t="shared" si="421"/>
        <v>HUM_ASR_FY_2022</v>
      </c>
      <c r="AB2493" s="958">
        <f t="shared" si="422"/>
        <v>45032</v>
      </c>
      <c r="AC2493" t="str">
        <f t="shared" si="423"/>
        <v>Unaudited</v>
      </c>
    </row>
    <row r="2494" spans="1:29" x14ac:dyDescent="0.25">
      <c r="A2494" t="s">
        <v>420</v>
      </c>
      <c r="B2494" t="s">
        <v>1385</v>
      </c>
      <c r="C2494" t="s">
        <v>1386</v>
      </c>
      <c r="D2494">
        <v>1900</v>
      </c>
      <c r="E2494" s="958">
        <v>1</v>
      </c>
      <c r="F2494" t="s">
        <v>1031</v>
      </c>
      <c r="G2494" s="958" t="s">
        <v>1384</v>
      </c>
      <c r="H2494" t="s">
        <v>385</v>
      </c>
      <c r="I2494" s="938" t="s">
        <v>488</v>
      </c>
      <c r="J2494" s="938" t="s">
        <v>444</v>
      </c>
      <c r="K2494" s="938" t="s">
        <v>0</v>
      </c>
      <c r="L2494" s="938">
        <v>2.4</v>
      </c>
      <c r="M2494" s="963" t="s">
        <v>150</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-927125.41</v>
      </c>
      <c r="AA2494" t="str">
        <f t="shared" si="421"/>
        <v>HUM_ASR_FY_2022</v>
      </c>
      <c r="AB2494" s="958">
        <f t="shared" si="422"/>
        <v>45032</v>
      </c>
      <c r="AC2494" t="str">
        <f t="shared" si="423"/>
        <v>Unaudited</v>
      </c>
    </row>
    <row r="2495" spans="1:29" ht="30" x14ac:dyDescent="0.25">
      <c r="A2495" t="s">
        <v>420</v>
      </c>
      <c r="B2495" t="s">
        <v>1385</v>
      </c>
      <c r="C2495" t="s">
        <v>1386</v>
      </c>
      <c r="D2495">
        <v>1900</v>
      </c>
      <c r="E2495" s="958">
        <v>1</v>
      </c>
      <c r="F2495" t="s">
        <v>1031</v>
      </c>
      <c r="G2495" s="958" t="s">
        <v>1384</v>
      </c>
      <c r="H2495" t="s">
        <v>385</v>
      </c>
      <c r="I2495" s="938" t="s">
        <v>488</v>
      </c>
      <c r="J2495" s="938" t="s">
        <v>444</v>
      </c>
      <c r="K2495" s="938" t="s">
        <v>0</v>
      </c>
      <c r="L2495" s="946">
        <v>2.5</v>
      </c>
      <c r="M2495" s="961" t="s">
        <v>151</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HUM_ASR_FY_2022</v>
      </c>
      <c r="AB2495" s="958">
        <f t="shared" si="422"/>
        <v>45032</v>
      </c>
      <c r="AC2495" t="str">
        <f t="shared" si="423"/>
        <v>Unaudited</v>
      </c>
    </row>
    <row r="2496" spans="1:29" x14ac:dyDescent="0.25">
      <c r="A2496" t="s">
        <v>420</v>
      </c>
      <c r="B2496" t="s">
        <v>1385</v>
      </c>
      <c r="C2496" t="s">
        <v>1386</v>
      </c>
      <c r="D2496">
        <v>1900</v>
      </c>
      <c r="E2496" s="958">
        <v>1</v>
      </c>
      <c r="F2496" t="s">
        <v>1031</v>
      </c>
      <c r="G2496" s="958" t="s">
        <v>1384</v>
      </c>
      <c r="H2496" t="s">
        <v>385</v>
      </c>
      <c r="I2496" s="963" t="s">
        <v>488</v>
      </c>
      <c r="J2496" s="963" t="s">
        <v>444</v>
      </c>
      <c r="K2496" s="963" t="s">
        <v>0</v>
      </c>
      <c r="L2496" s="938" t="s">
        <v>96</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HUM_ASR_FY_2022</v>
      </c>
      <c r="AB2496" s="958">
        <f t="shared" si="422"/>
        <v>45032</v>
      </c>
      <c r="AC2496" t="str">
        <f t="shared" si="423"/>
        <v>Unaudited</v>
      </c>
    </row>
    <row r="2497" spans="1:29" x14ac:dyDescent="0.25">
      <c r="A2497" t="s">
        <v>420</v>
      </c>
      <c r="B2497" t="s">
        <v>1385</v>
      </c>
      <c r="C2497" t="s">
        <v>1386</v>
      </c>
      <c r="D2497">
        <v>1900</v>
      </c>
      <c r="E2497" s="958">
        <v>1</v>
      </c>
      <c r="F2497" t="s">
        <v>1031</v>
      </c>
      <c r="G2497" s="958" t="s">
        <v>1384</v>
      </c>
      <c r="H2497" t="s">
        <v>385</v>
      </c>
      <c r="I2497" s="938" t="s">
        <v>488</v>
      </c>
      <c r="J2497" s="938" t="s">
        <v>444</v>
      </c>
      <c r="K2497" s="938" t="s">
        <v>0</v>
      </c>
      <c r="L2497" s="938" t="s">
        <v>152</v>
      </c>
      <c r="M2497" s="963" t="s">
        <v>451</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HUM_ASR_FY_2022</v>
      </c>
      <c r="AB2497" s="958">
        <f t="shared" si="422"/>
        <v>45032</v>
      </c>
      <c r="AC2497" t="str">
        <f t="shared" si="423"/>
        <v>Unaudited</v>
      </c>
    </row>
    <row r="2498" spans="1:29" x14ac:dyDescent="0.25">
      <c r="A2498" t="s">
        <v>420</v>
      </c>
      <c r="B2498" t="s">
        <v>1385</v>
      </c>
      <c r="C2498" t="s">
        <v>1386</v>
      </c>
      <c r="D2498">
        <v>1900</v>
      </c>
      <c r="E2498" s="958">
        <v>1</v>
      </c>
      <c r="F2498" t="s">
        <v>1031</v>
      </c>
      <c r="G2498" s="958" t="s">
        <v>1384</v>
      </c>
      <c r="H2498" t="s">
        <v>385</v>
      </c>
      <c r="I2498" s="938" t="s">
        <v>488</v>
      </c>
      <c r="J2498" s="938" t="s">
        <v>444</v>
      </c>
      <c r="K2498" s="938" t="s">
        <v>0</v>
      </c>
      <c r="L2498" s="938" t="s">
        <v>917</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HUM_ASR_FY_2022</v>
      </c>
      <c r="AB2498" s="958">
        <f t="shared" ref="AB2498:AB2561" si="429">file_date</f>
        <v>45032</v>
      </c>
      <c r="AC2498" t="str">
        <f t="shared" ref="AC2498:AC2561" si="430">status</f>
        <v>Unaudited</v>
      </c>
    </row>
    <row r="2499" spans="1:29" x14ac:dyDescent="0.25">
      <c r="A2499" t="s">
        <v>420</v>
      </c>
      <c r="B2499" t="s">
        <v>1385</v>
      </c>
      <c r="C2499" t="s">
        <v>1386</v>
      </c>
      <c r="D2499">
        <v>1900</v>
      </c>
      <c r="E2499" s="958">
        <v>1</v>
      </c>
      <c r="F2499" t="s">
        <v>1031</v>
      </c>
      <c r="G2499" s="958" t="s">
        <v>1384</v>
      </c>
      <c r="H2499" t="s">
        <v>385</v>
      </c>
      <c r="I2499" s="938" t="s">
        <v>488</v>
      </c>
      <c r="J2499" s="938" t="s">
        <v>444</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-79114.779999997554</v>
      </c>
      <c r="AA2499" t="str">
        <f t="shared" si="428"/>
        <v>HUM_ASR_FY_2022</v>
      </c>
      <c r="AB2499" s="958">
        <f t="shared" si="429"/>
        <v>45032</v>
      </c>
      <c r="AC2499" t="str">
        <f t="shared" si="430"/>
        <v>Unaudited</v>
      </c>
    </row>
    <row r="2500" spans="1:29" x14ac:dyDescent="0.25">
      <c r="A2500" t="s">
        <v>420</v>
      </c>
      <c r="B2500" t="s">
        <v>1385</v>
      </c>
      <c r="C2500" t="s">
        <v>1386</v>
      </c>
      <c r="D2500">
        <v>1900</v>
      </c>
      <c r="E2500" s="958">
        <v>1</v>
      </c>
      <c r="F2500" t="s">
        <v>1031</v>
      </c>
      <c r="G2500" s="958" t="s">
        <v>1384</v>
      </c>
      <c r="H2500" t="s">
        <v>385</v>
      </c>
      <c r="I2500" s="938" t="s">
        <v>488</v>
      </c>
      <c r="J2500" s="938" t="s">
        <v>444</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13886.980000000007</v>
      </c>
      <c r="AA2500" t="str">
        <f t="shared" si="428"/>
        <v>HUM_ASR_FY_2022</v>
      </c>
      <c r="AB2500" s="958">
        <f t="shared" si="429"/>
        <v>45032</v>
      </c>
      <c r="AC2500" t="str">
        <f t="shared" si="430"/>
        <v>Unaudited</v>
      </c>
    </row>
    <row r="2501" spans="1:29" x14ac:dyDescent="0.25">
      <c r="A2501" t="s">
        <v>420</v>
      </c>
      <c r="B2501" t="s">
        <v>1385</v>
      </c>
      <c r="C2501" t="s">
        <v>1386</v>
      </c>
      <c r="D2501">
        <v>1900</v>
      </c>
      <c r="E2501" s="958">
        <v>1</v>
      </c>
      <c r="F2501" t="s">
        <v>1031</v>
      </c>
      <c r="G2501" s="958" t="s">
        <v>1384</v>
      </c>
      <c r="H2501" t="s">
        <v>385</v>
      </c>
      <c r="I2501" s="938" t="s">
        <v>488</v>
      </c>
      <c r="J2501" s="938" t="s">
        <v>444</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-208.06</v>
      </c>
      <c r="AA2501" t="str">
        <f t="shared" si="428"/>
        <v>HUM_ASR_FY_2022</v>
      </c>
      <c r="AB2501" s="958">
        <f t="shared" si="429"/>
        <v>45032</v>
      </c>
      <c r="AC2501" t="str">
        <f t="shared" si="430"/>
        <v>Unaudited</v>
      </c>
    </row>
    <row r="2502" spans="1:29" x14ac:dyDescent="0.25">
      <c r="A2502" t="s">
        <v>420</v>
      </c>
      <c r="B2502" t="s">
        <v>1385</v>
      </c>
      <c r="C2502" t="s">
        <v>1386</v>
      </c>
      <c r="D2502">
        <v>1900</v>
      </c>
      <c r="E2502" s="958">
        <v>1</v>
      </c>
      <c r="F2502" t="s">
        <v>1031</v>
      </c>
      <c r="G2502" s="958" t="s">
        <v>1384</v>
      </c>
      <c r="H2502" t="s">
        <v>385</v>
      </c>
      <c r="I2502" s="938" t="s">
        <v>488</v>
      </c>
      <c r="J2502" s="938" t="s">
        <v>444</v>
      </c>
      <c r="K2502" s="938" t="s">
        <v>53</v>
      </c>
      <c r="L2502" s="938" t="s">
        <v>44</v>
      </c>
      <c r="M2502" s="963" t="s">
        <v>153</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HUM_ASR_FY_2022</v>
      </c>
      <c r="AB2502" s="958">
        <f t="shared" si="429"/>
        <v>45032</v>
      </c>
      <c r="AC2502" t="str">
        <f t="shared" si="430"/>
        <v>Unaudited</v>
      </c>
    </row>
    <row r="2503" spans="1:29" x14ac:dyDescent="0.25">
      <c r="A2503" t="s">
        <v>420</v>
      </c>
      <c r="B2503" t="s">
        <v>1385</v>
      </c>
      <c r="C2503" t="s">
        <v>1386</v>
      </c>
      <c r="D2503">
        <v>1900</v>
      </c>
      <c r="E2503" s="958">
        <v>1</v>
      </c>
      <c r="F2503" t="s">
        <v>1031</v>
      </c>
      <c r="G2503" s="958" t="s">
        <v>1384</v>
      </c>
      <c r="H2503" t="s">
        <v>385</v>
      </c>
      <c r="I2503" s="938" t="s">
        <v>488</v>
      </c>
      <c r="J2503" s="938" t="s">
        <v>444</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504</v>
      </c>
      <c r="AA2503" t="str">
        <f t="shared" si="428"/>
        <v>HUM_ASR_FY_2022</v>
      </c>
      <c r="AB2503" s="958">
        <f t="shared" si="429"/>
        <v>45032</v>
      </c>
      <c r="AC2503" t="str">
        <f t="shared" si="430"/>
        <v>Unaudited</v>
      </c>
    </row>
    <row r="2504" spans="1:29" x14ac:dyDescent="0.25">
      <c r="A2504" t="s">
        <v>420</v>
      </c>
      <c r="B2504" t="s">
        <v>1385</v>
      </c>
      <c r="C2504" t="s">
        <v>1386</v>
      </c>
      <c r="D2504">
        <v>1900</v>
      </c>
      <c r="E2504" s="958">
        <v>1</v>
      </c>
      <c r="F2504" t="s">
        <v>1031</v>
      </c>
      <c r="G2504" s="958" t="s">
        <v>1384</v>
      </c>
      <c r="H2504" t="s">
        <v>385</v>
      </c>
      <c r="I2504" s="938" t="s">
        <v>488</v>
      </c>
      <c r="J2504" s="938" t="s">
        <v>444</v>
      </c>
      <c r="K2504" s="938" t="s">
        <v>53</v>
      </c>
      <c r="L2504" s="938" t="s">
        <v>42</v>
      </c>
      <c r="M2504" s="963" t="s">
        <v>154</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HUM_ASR_FY_2022</v>
      </c>
      <c r="AB2504" s="958">
        <f t="shared" si="429"/>
        <v>45032</v>
      </c>
      <c r="AC2504" t="str">
        <f t="shared" si="430"/>
        <v>Unaudited</v>
      </c>
    </row>
    <row r="2505" spans="1:29" x14ac:dyDescent="0.25">
      <c r="A2505" t="s">
        <v>420</v>
      </c>
      <c r="B2505" t="s">
        <v>1385</v>
      </c>
      <c r="C2505" t="s">
        <v>1386</v>
      </c>
      <c r="D2505">
        <v>1900</v>
      </c>
      <c r="E2505" s="958">
        <v>1</v>
      </c>
      <c r="F2505" t="s">
        <v>1031</v>
      </c>
      <c r="G2505" s="958" t="s">
        <v>1384</v>
      </c>
      <c r="H2505" t="s">
        <v>385</v>
      </c>
      <c r="I2505" s="938" t="s">
        <v>488</v>
      </c>
      <c r="J2505" s="938" t="s">
        <v>444</v>
      </c>
      <c r="K2505" s="938" t="s">
        <v>53</v>
      </c>
      <c r="L2505" s="938" t="s">
        <v>43</v>
      </c>
      <c r="M2505" s="963" t="s">
        <v>462</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HUM_ASR_FY_2022</v>
      </c>
      <c r="AB2505" s="958">
        <f t="shared" si="429"/>
        <v>45032</v>
      </c>
      <c r="AC2505" t="str">
        <f t="shared" si="430"/>
        <v>Unaudited</v>
      </c>
    </row>
    <row r="2506" spans="1:29" x14ac:dyDescent="0.25">
      <c r="A2506" t="s">
        <v>420</v>
      </c>
      <c r="B2506" t="s">
        <v>1385</v>
      </c>
      <c r="C2506" t="s">
        <v>1386</v>
      </c>
      <c r="D2506">
        <v>1900</v>
      </c>
      <c r="E2506" s="958">
        <v>1</v>
      </c>
      <c r="F2506" t="s">
        <v>1031</v>
      </c>
      <c r="G2506" s="958" t="s">
        <v>1384</v>
      </c>
      <c r="H2506" t="s">
        <v>385</v>
      </c>
      <c r="I2506" s="938" t="s">
        <v>488</v>
      </c>
      <c r="J2506" s="938" t="s">
        <v>444</v>
      </c>
      <c r="K2506" s="938" t="s">
        <v>920</v>
      </c>
      <c r="L2506" s="938" t="s">
        <v>921</v>
      </c>
      <c r="M2506" s="963" t="s">
        <v>920</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-32560.889999999985</v>
      </c>
      <c r="AA2506" t="str">
        <f t="shared" si="428"/>
        <v>HUM_ASR_FY_2022</v>
      </c>
      <c r="AB2506" s="958">
        <f t="shared" si="429"/>
        <v>45032</v>
      </c>
      <c r="AC2506" t="str">
        <f t="shared" si="430"/>
        <v>Unaudited</v>
      </c>
    </row>
    <row r="2507" spans="1:29" x14ac:dyDescent="0.25">
      <c r="A2507" t="s">
        <v>420</v>
      </c>
      <c r="B2507" t="s">
        <v>1385</v>
      </c>
      <c r="C2507" t="s">
        <v>1386</v>
      </c>
      <c r="D2507">
        <v>1900</v>
      </c>
      <c r="E2507" s="958">
        <v>1</v>
      </c>
      <c r="F2507" t="s">
        <v>1031</v>
      </c>
      <c r="G2507" s="958" t="s">
        <v>1384</v>
      </c>
      <c r="H2507" t="s">
        <v>385</v>
      </c>
      <c r="I2507" s="938" t="s">
        <v>488</v>
      </c>
      <c r="J2507" s="938" t="s">
        <v>444</v>
      </c>
      <c r="K2507" s="938" t="s">
        <v>920</v>
      </c>
      <c r="L2507" s="938" t="s">
        <v>922</v>
      </c>
      <c r="M2507" s="963" t="s">
        <v>925</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HUM_ASR_FY_2022</v>
      </c>
      <c r="AB2507" s="958">
        <f t="shared" si="429"/>
        <v>45032</v>
      </c>
      <c r="AC2507" t="str">
        <f t="shared" si="430"/>
        <v>Unaudited</v>
      </c>
    </row>
    <row r="2508" spans="1:29" x14ac:dyDescent="0.25">
      <c r="A2508" t="s">
        <v>420</v>
      </c>
      <c r="B2508" t="s">
        <v>1385</v>
      </c>
      <c r="C2508" t="s">
        <v>1386</v>
      </c>
      <c r="D2508">
        <v>1900</v>
      </c>
      <c r="E2508" s="958">
        <v>1</v>
      </c>
      <c r="F2508" t="s">
        <v>1031</v>
      </c>
      <c r="G2508" s="958" t="s">
        <v>1384</v>
      </c>
      <c r="H2508" t="s">
        <v>385</v>
      </c>
      <c r="I2508" s="938" t="s">
        <v>488</v>
      </c>
      <c r="J2508" s="938" t="s">
        <v>444</v>
      </c>
      <c r="K2508" s="938" t="s">
        <v>920</v>
      </c>
      <c r="L2508" s="946" t="s">
        <v>923</v>
      </c>
      <c r="M2508" s="961" t="s">
        <v>926</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HUM_ASR_FY_2022</v>
      </c>
      <c r="AB2508" s="958">
        <f t="shared" si="429"/>
        <v>45032</v>
      </c>
      <c r="AC2508" t="str">
        <f t="shared" si="430"/>
        <v>Unaudited</v>
      </c>
    </row>
    <row r="2509" spans="1:29" x14ac:dyDescent="0.25">
      <c r="A2509" t="s">
        <v>420</v>
      </c>
      <c r="B2509" t="s">
        <v>1385</v>
      </c>
      <c r="C2509" t="s">
        <v>1386</v>
      </c>
      <c r="D2509">
        <v>1900</v>
      </c>
      <c r="E2509" s="958">
        <v>1</v>
      </c>
      <c r="F2509" t="s">
        <v>1031</v>
      </c>
      <c r="G2509" s="958" t="s">
        <v>1384</v>
      </c>
      <c r="H2509" t="s">
        <v>385</v>
      </c>
      <c r="I2509" s="963" t="s">
        <v>488</v>
      </c>
      <c r="J2509" s="963" t="s">
        <v>444</v>
      </c>
      <c r="K2509" s="963" t="s">
        <v>445</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-1014.72</v>
      </c>
      <c r="AA2509" t="str">
        <f t="shared" si="428"/>
        <v>HUM_ASR_FY_2022</v>
      </c>
      <c r="AB2509" s="958">
        <f t="shared" si="429"/>
        <v>45032</v>
      </c>
      <c r="AC2509" t="str">
        <f t="shared" si="430"/>
        <v>Unaudited</v>
      </c>
    </row>
    <row r="2510" spans="1:29" ht="30" x14ac:dyDescent="0.25">
      <c r="A2510" t="s">
        <v>420</v>
      </c>
      <c r="B2510" t="s">
        <v>1385</v>
      </c>
      <c r="C2510" t="s">
        <v>1386</v>
      </c>
      <c r="D2510">
        <v>1900</v>
      </c>
      <c r="E2510" s="958">
        <v>1</v>
      </c>
      <c r="F2510" t="s">
        <v>1031</v>
      </c>
      <c r="G2510" s="958" t="s">
        <v>1384</v>
      </c>
      <c r="H2510" t="s">
        <v>385</v>
      </c>
      <c r="I2510" s="959" t="s">
        <v>488</v>
      </c>
      <c r="J2510" s="959" t="s">
        <v>444</v>
      </c>
      <c r="K2510" s="959" t="s">
        <v>445</v>
      </c>
      <c r="L2510" s="954">
        <v>5.2</v>
      </c>
      <c r="M2510" s="959" t="s">
        <v>303</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HUM_ASR_FY_2022</v>
      </c>
      <c r="AB2510" s="958">
        <f t="shared" si="429"/>
        <v>45032</v>
      </c>
      <c r="AC2510" t="str">
        <f t="shared" si="430"/>
        <v>Unaudited</v>
      </c>
    </row>
    <row r="2511" spans="1:29" ht="30" x14ac:dyDescent="0.25">
      <c r="A2511" t="s">
        <v>420</v>
      </c>
      <c r="B2511" t="s">
        <v>1385</v>
      </c>
      <c r="C2511" t="s">
        <v>1386</v>
      </c>
      <c r="D2511">
        <v>1900</v>
      </c>
      <c r="E2511" s="958">
        <v>1</v>
      </c>
      <c r="F2511" t="s">
        <v>1031</v>
      </c>
      <c r="G2511" s="958" t="s">
        <v>1384</v>
      </c>
      <c r="H2511" t="s">
        <v>385</v>
      </c>
      <c r="I2511" s="959" t="s">
        <v>488</v>
      </c>
      <c r="J2511" s="959" t="s">
        <v>444</v>
      </c>
      <c r="K2511" s="959" t="s">
        <v>445</v>
      </c>
      <c r="L2511" s="938">
        <v>5.3</v>
      </c>
      <c r="M2511" s="959" t="s">
        <v>304</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HUM_ASR_FY_2022</v>
      </c>
      <c r="AB2511" s="958">
        <f t="shared" si="429"/>
        <v>45032</v>
      </c>
      <c r="AC2511" t="str">
        <f t="shared" si="430"/>
        <v>Unaudited</v>
      </c>
    </row>
    <row r="2512" spans="1:29" x14ac:dyDescent="0.25">
      <c r="A2512" t="s">
        <v>420</v>
      </c>
      <c r="B2512" t="s">
        <v>1385</v>
      </c>
      <c r="C2512" t="s">
        <v>1386</v>
      </c>
      <c r="D2512">
        <v>1900</v>
      </c>
      <c r="E2512" s="958">
        <v>1</v>
      </c>
      <c r="F2512" t="s">
        <v>1031</v>
      </c>
      <c r="G2512" s="958" t="s">
        <v>1384</v>
      </c>
      <c r="H2512" t="s">
        <v>385</v>
      </c>
      <c r="I2512" s="959" t="s">
        <v>488</v>
      </c>
      <c r="J2512" s="959" t="s">
        <v>444</v>
      </c>
      <c r="K2512" s="959" t="s">
        <v>445</v>
      </c>
      <c r="L2512" s="938" t="s">
        <v>82</v>
      </c>
      <c r="M2512" s="959" t="s">
        <v>453</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HUM_ASR_FY_2022</v>
      </c>
      <c r="AB2512" s="958">
        <f t="shared" si="429"/>
        <v>45032</v>
      </c>
      <c r="AC2512" t="str">
        <f t="shared" si="430"/>
        <v>Unaudited</v>
      </c>
    </row>
    <row r="2513" spans="1:29" x14ac:dyDescent="0.25">
      <c r="A2513" t="s">
        <v>420</v>
      </c>
      <c r="B2513" t="s">
        <v>1385</v>
      </c>
      <c r="C2513" t="s">
        <v>1386</v>
      </c>
      <c r="D2513">
        <v>1900</v>
      </c>
      <c r="E2513" s="958">
        <v>1</v>
      </c>
      <c r="F2513" t="s">
        <v>1031</v>
      </c>
      <c r="G2513" s="958" t="s">
        <v>1384</v>
      </c>
      <c r="H2513" t="s">
        <v>385</v>
      </c>
      <c r="I2513" s="966" t="s">
        <v>488</v>
      </c>
      <c r="J2513" s="966" t="s">
        <v>444</v>
      </c>
      <c r="K2513" s="966" t="s">
        <v>446</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HUM_ASR_FY_2022</v>
      </c>
      <c r="AB2513" s="958">
        <f t="shared" si="429"/>
        <v>45032</v>
      </c>
      <c r="AC2513" t="str">
        <f t="shared" si="430"/>
        <v>Unaudited</v>
      </c>
    </row>
    <row r="2514" spans="1:29" x14ac:dyDescent="0.25">
      <c r="A2514" t="s">
        <v>420</v>
      </c>
      <c r="B2514" t="s">
        <v>1385</v>
      </c>
      <c r="C2514" t="s">
        <v>1386</v>
      </c>
      <c r="D2514">
        <v>1900</v>
      </c>
      <c r="E2514" s="958">
        <v>1</v>
      </c>
      <c r="F2514" t="s">
        <v>1031</v>
      </c>
      <c r="G2514" s="958" t="s">
        <v>1384</v>
      </c>
      <c r="H2514" t="s">
        <v>385</v>
      </c>
      <c r="I2514" s="938" t="s">
        <v>488</v>
      </c>
      <c r="J2514" s="938" t="s">
        <v>444</v>
      </c>
      <c r="K2514" s="938" t="s">
        <v>446</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HUM_ASR_FY_2022</v>
      </c>
      <c r="AB2514" s="958">
        <f t="shared" si="429"/>
        <v>45032</v>
      </c>
      <c r="AC2514" t="str">
        <f t="shared" si="430"/>
        <v>Unaudited</v>
      </c>
    </row>
    <row r="2515" spans="1:29" x14ac:dyDescent="0.25">
      <c r="A2515" t="s">
        <v>420</v>
      </c>
      <c r="B2515" t="s">
        <v>1385</v>
      </c>
      <c r="C2515" t="s">
        <v>1386</v>
      </c>
      <c r="D2515">
        <v>1900</v>
      </c>
      <c r="E2515" s="958">
        <v>1</v>
      </c>
      <c r="F2515" t="s">
        <v>1031</v>
      </c>
      <c r="G2515" s="958" t="s">
        <v>1384</v>
      </c>
      <c r="H2515" t="s">
        <v>385</v>
      </c>
      <c r="I2515" s="938" t="s">
        <v>488</v>
      </c>
      <c r="J2515" s="938" t="s">
        <v>444</v>
      </c>
      <c r="K2515" s="938" t="s">
        <v>446</v>
      </c>
      <c r="L2515" s="944">
        <v>6.3</v>
      </c>
      <c r="M2515" s="960" t="s">
        <v>184</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HUM_ASR_FY_2022</v>
      </c>
      <c r="AB2515" s="958">
        <f t="shared" si="429"/>
        <v>45032</v>
      </c>
      <c r="AC2515" t="str">
        <f t="shared" si="430"/>
        <v>Unaudited</v>
      </c>
    </row>
    <row r="2516" spans="1:29" x14ac:dyDescent="0.25">
      <c r="A2516" t="s">
        <v>420</v>
      </c>
      <c r="B2516" t="s">
        <v>1385</v>
      </c>
      <c r="C2516" t="s">
        <v>1386</v>
      </c>
      <c r="D2516">
        <v>1900</v>
      </c>
      <c r="E2516" s="958">
        <v>1</v>
      </c>
      <c r="F2516" t="s">
        <v>1031</v>
      </c>
      <c r="G2516" s="958" t="s">
        <v>1384</v>
      </c>
      <c r="H2516" t="s">
        <v>385</v>
      </c>
      <c r="I2516" s="959" t="s">
        <v>488</v>
      </c>
      <c r="J2516" s="959" t="s">
        <v>444</v>
      </c>
      <c r="K2516" s="959" t="s">
        <v>446</v>
      </c>
      <c r="L2516" s="938" t="s">
        <v>87</v>
      </c>
      <c r="M2516" s="959" t="s">
        <v>454</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HUM_ASR_FY_2022</v>
      </c>
      <c r="AB2516" s="958">
        <f t="shared" si="429"/>
        <v>45032</v>
      </c>
      <c r="AC2516" t="str">
        <f t="shared" si="430"/>
        <v>Unaudited</v>
      </c>
    </row>
    <row r="2517" spans="1:29" x14ac:dyDescent="0.25">
      <c r="A2517" t="s">
        <v>420</v>
      </c>
      <c r="B2517" t="s">
        <v>1385</v>
      </c>
      <c r="C2517" t="s">
        <v>1386</v>
      </c>
      <c r="D2517">
        <v>1900</v>
      </c>
      <c r="E2517" s="958">
        <v>1</v>
      </c>
      <c r="F2517" t="s">
        <v>1031</v>
      </c>
      <c r="G2517" s="958" t="s">
        <v>1384</v>
      </c>
      <c r="H2517" t="s">
        <v>385</v>
      </c>
      <c r="I2517" s="938" t="s">
        <v>488</v>
      </c>
      <c r="J2517" s="938" t="s">
        <v>444</v>
      </c>
      <c r="K2517" s="938" t="s">
        <v>447</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69342.859999999986</v>
      </c>
      <c r="AA2517" t="str">
        <f t="shared" si="428"/>
        <v>HUM_ASR_FY_2022</v>
      </c>
      <c r="AB2517" s="958">
        <f t="shared" si="429"/>
        <v>45032</v>
      </c>
      <c r="AC2517" t="str">
        <f t="shared" si="430"/>
        <v>Unaudited</v>
      </c>
    </row>
    <row r="2518" spans="1:29" x14ac:dyDescent="0.25">
      <c r="A2518" t="s">
        <v>420</v>
      </c>
      <c r="B2518" t="s">
        <v>1385</v>
      </c>
      <c r="C2518" t="s">
        <v>1386</v>
      </c>
      <c r="D2518">
        <v>1900</v>
      </c>
      <c r="E2518" s="958">
        <v>1</v>
      </c>
      <c r="F2518" t="s">
        <v>1031</v>
      </c>
      <c r="G2518" s="958" t="s">
        <v>1384</v>
      </c>
      <c r="H2518" t="s">
        <v>385</v>
      </c>
      <c r="I2518" s="938" t="s">
        <v>488</v>
      </c>
      <c r="J2518" s="938" t="s">
        <v>444</v>
      </c>
      <c r="K2518" s="938" t="s">
        <v>447</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HUM_ASR_FY_2022</v>
      </c>
      <c r="AB2518" s="958">
        <f t="shared" si="429"/>
        <v>45032</v>
      </c>
      <c r="AC2518" t="str">
        <f t="shared" si="430"/>
        <v>Unaudited</v>
      </c>
    </row>
    <row r="2519" spans="1:29" x14ac:dyDescent="0.25">
      <c r="A2519" t="s">
        <v>420</v>
      </c>
      <c r="B2519" t="s">
        <v>1385</v>
      </c>
      <c r="C2519" t="s">
        <v>1386</v>
      </c>
      <c r="D2519">
        <v>1900</v>
      </c>
      <c r="E2519" s="958">
        <v>1</v>
      </c>
      <c r="F2519" t="s">
        <v>1031</v>
      </c>
      <c r="G2519" s="958" t="s">
        <v>1384</v>
      </c>
      <c r="H2519" t="s">
        <v>385</v>
      </c>
      <c r="I2519" s="959" t="s">
        <v>488</v>
      </c>
      <c r="J2519" s="959" t="s">
        <v>444</v>
      </c>
      <c r="K2519" s="959" t="s">
        <v>447</v>
      </c>
      <c r="L2519" s="938">
        <v>7.3</v>
      </c>
      <c r="M2519" s="959" t="s">
        <v>155</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-87716.633843615316</v>
      </c>
      <c r="AA2519" t="str">
        <f t="shared" si="428"/>
        <v>HUM_ASR_FY_2022</v>
      </c>
      <c r="AB2519" s="958">
        <f t="shared" si="429"/>
        <v>45032</v>
      </c>
      <c r="AC2519" t="str">
        <f t="shared" si="430"/>
        <v>Unaudited</v>
      </c>
    </row>
    <row r="2520" spans="1:29" x14ac:dyDescent="0.25">
      <c r="A2520" t="s">
        <v>420</v>
      </c>
      <c r="B2520" t="s">
        <v>1385</v>
      </c>
      <c r="C2520" t="s">
        <v>1386</v>
      </c>
      <c r="D2520">
        <v>1900</v>
      </c>
      <c r="E2520" s="958">
        <v>1</v>
      </c>
      <c r="F2520" t="s">
        <v>1031</v>
      </c>
      <c r="G2520" s="958" t="s">
        <v>1384</v>
      </c>
      <c r="H2520" t="s">
        <v>385</v>
      </c>
      <c r="I2520" s="959" t="s">
        <v>488</v>
      </c>
      <c r="J2520" s="959" t="s">
        <v>444</v>
      </c>
      <c r="K2520" s="959" t="s">
        <v>447</v>
      </c>
      <c r="L2520" s="954" t="s">
        <v>91</v>
      </c>
      <c r="M2520" s="959" t="s">
        <v>455</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HUM_ASR_FY_2022</v>
      </c>
      <c r="AB2520" s="958">
        <f t="shared" si="429"/>
        <v>45032</v>
      </c>
      <c r="AC2520" t="str">
        <f t="shared" si="430"/>
        <v>Unaudited</v>
      </c>
    </row>
    <row r="2521" spans="1:29" x14ac:dyDescent="0.25">
      <c r="A2521" t="s">
        <v>420</v>
      </c>
      <c r="B2521" t="s">
        <v>1385</v>
      </c>
      <c r="C2521" t="s">
        <v>1386</v>
      </c>
      <c r="D2521">
        <v>1900</v>
      </c>
      <c r="E2521" s="958">
        <v>1</v>
      </c>
      <c r="F2521" t="s">
        <v>1031</v>
      </c>
      <c r="G2521" s="958" t="s">
        <v>1384</v>
      </c>
      <c r="H2521" t="s">
        <v>385</v>
      </c>
      <c r="I2521" s="938" t="s">
        <v>488</v>
      </c>
      <c r="J2521" s="938" t="s">
        <v>444</v>
      </c>
      <c r="K2521" s="938" t="s">
        <v>448</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-116744.13000000006</v>
      </c>
      <c r="AA2521" t="str">
        <f t="shared" si="428"/>
        <v>HUM_ASR_FY_2022</v>
      </c>
      <c r="AB2521" s="958">
        <f t="shared" si="429"/>
        <v>45032</v>
      </c>
      <c r="AC2521" t="str">
        <f t="shared" si="430"/>
        <v>Unaudited</v>
      </c>
    </row>
    <row r="2522" spans="1:29" x14ac:dyDescent="0.25">
      <c r="A2522" t="s">
        <v>420</v>
      </c>
      <c r="B2522" t="s">
        <v>1385</v>
      </c>
      <c r="C2522" t="s">
        <v>1386</v>
      </c>
      <c r="D2522">
        <v>1900</v>
      </c>
      <c r="E2522" s="958">
        <v>1</v>
      </c>
      <c r="F2522" t="s">
        <v>1031</v>
      </c>
      <c r="G2522" s="958" t="s">
        <v>1384</v>
      </c>
      <c r="H2522" t="s">
        <v>385</v>
      </c>
      <c r="I2522" s="938" t="s">
        <v>488</v>
      </c>
      <c r="J2522" s="938" t="s">
        <v>444</v>
      </c>
      <c r="K2522" s="938" t="s">
        <v>448</v>
      </c>
      <c r="L2522" s="938" t="s">
        <v>112</v>
      </c>
      <c r="M2522" s="959" t="s">
        <v>443</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HUM_ASR_FY_2022</v>
      </c>
      <c r="AB2522" s="958">
        <f t="shared" si="429"/>
        <v>45032</v>
      </c>
      <c r="AC2522" t="str">
        <f t="shared" si="430"/>
        <v>Unaudited</v>
      </c>
    </row>
    <row r="2523" spans="1:29" x14ac:dyDescent="0.25">
      <c r="A2523" t="s">
        <v>420</v>
      </c>
      <c r="B2523" t="s">
        <v>1385</v>
      </c>
      <c r="C2523" t="s">
        <v>1386</v>
      </c>
      <c r="D2523">
        <v>1900</v>
      </c>
      <c r="E2523" s="958">
        <v>1</v>
      </c>
      <c r="F2523" t="s">
        <v>1031</v>
      </c>
      <c r="G2523" s="958" t="s">
        <v>1384</v>
      </c>
      <c r="H2523" t="s">
        <v>385</v>
      </c>
      <c r="I2523" s="938" t="s">
        <v>488</v>
      </c>
      <c r="J2523" s="938" t="s">
        <v>444</v>
      </c>
      <c r="K2523" s="938" t="s">
        <v>448</v>
      </c>
      <c r="L2523" s="938" t="s">
        <v>114</v>
      </c>
      <c r="M2523" s="959" t="s">
        <v>157</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HUM_ASR_FY_2022</v>
      </c>
      <c r="AB2523" s="958">
        <f t="shared" si="429"/>
        <v>45032</v>
      </c>
      <c r="AC2523" t="str">
        <f t="shared" si="430"/>
        <v>Unaudited</v>
      </c>
    </row>
    <row r="2524" spans="1:29" x14ac:dyDescent="0.25">
      <c r="A2524" t="s">
        <v>420</v>
      </c>
      <c r="B2524" t="s">
        <v>1385</v>
      </c>
      <c r="C2524" t="s">
        <v>1386</v>
      </c>
      <c r="D2524">
        <v>1900</v>
      </c>
      <c r="E2524" s="958">
        <v>1</v>
      </c>
      <c r="F2524" t="s">
        <v>1031</v>
      </c>
      <c r="G2524" s="958" t="s">
        <v>1384</v>
      </c>
      <c r="H2524" t="s">
        <v>385</v>
      </c>
      <c r="I2524" s="938" t="s">
        <v>488</v>
      </c>
      <c r="J2524" s="938" t="s">
        <v>444</v>
      </c>
      <c r="K2524" s="938" t="s">
        <v>448</v>
      </c>
      <c r="L2524" s="954" t="s">
        <v>115</v>
      </c>
      <c r="M2524" s="959" t="s">
        <v>113</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40791.640000000007</v>
      </c>
      <c r="AA2524" t="str">
        <f t="shared" si="428"/>
        <v>HUM_ASR_FY_2022</v>
      </c>
      <c r="AB2524" s="958">
        <f t="shared" si="429"/>
        <v>45032</v>
      </c>
      <c r="AC2524" t="str">
        <f t="shared" si="430"/>
        <v>Unaudited</v>
      </c>
    </row>
    <row r="2525" spans="1:29" x14ac:dyDescent="0.25">
      <c r="A2525" t="s">
        <v>420</v>
      </c>
      <c r="B2525" t="s">
        <v>1385</v>
      </c>
      <c r="C2525" t="s">
        <v>1386</v>
      </c>
      <c r="D2525">
        <v>1900</v>
      </c>
      <c r="E2525" s="958">
        <v>1</v>
      </c>
      <c r="F2525" t="s">
        <v>1031</v>
      </c>
      <c r="G2525" s="958" t="s">
        <v>1384</v>
      </c>
      <c r="H2525" t="s">
        <v>385</v>
      </c>
      <c r="I2525" s="938" t="s">
        <v>488</v>
      </c>
      <c r="J2525" s="938" t="s">
        <v>444</v>
      </c>
      <c r="K2525" s="938" t="s">
        <v>448</v>
      </c>
      <c r="L2525" s="954" t="s">
        <v>116</v>
      </c>
      <c r="M2525" s="959" t="s">
        <v>158</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HUM_ASR_FY_2022</v>
      </c>
      <c r="AB2525" s="958">
        <f t="shared" si="429"/>
        <v>45032</v>
      </c>
      <c r="AC2525" t="str">
        <f t="shared" si="430"/>
        <v>Unaudited</v>
      </c>
    </row>
    <row r="2526" spans="1:29" x14ac:dyDescent="0.25">
      <c r="A2526" t="s">
        <v>420</v>
      </c>
      <c r="B2526" t="s">
        <v>1385</v>
      </c>
      <c r="C2526" t="s">
        <v>1386</v>
      </c>
      <c r="D2526">
        <v>1900</v>
      </c>
      <c r="E2526" s="958">
        <v>1</v>
      </c>
      <c r="F2526" t="s">
        <v>1031</v>
      </c>
      <c r="G2526" s="958" t="s">
        <v>1384</v>
      </c>
      <c r="H2526" t="s">
        <v>385</v>
      </c>
      <c r="I2526" s="938" t="s">
        <v>488</v>
      </c>
      <c r="J2526" s="938" t="s">
        <v>444</v>
      </c>
      <c r="K2526" s="938" t="s">
        <v>448</v>
      </c>
      <c r="L2526" s="938" t="s">
        <v>159</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HUM_ASR_FY_2022</v>
      </c>
      <c r="AB2526" s="958">
        <f t="shared" si="429"/>
        <v>45032</v>
      </c>
      <c r="AC2526" t="str">
        <f t="shared" si="430"/>
        <v>Unaudited</v>
      </c>
    </row>
    <row r="2527" spans="1:29" x14ac:dyDescent="0.25">
      <c r="A2527" t="s">
        <v>420</v>
      </c>
      <c r="B2527" t="s">
        <v>1385</v>
      </c>
      <c r="C2527" t="s">
        <v>1386</v>
      </c>
      <c r="D2527">
        <v>1900</v>
      </c>
      <c r="E2527" s="958">
        <v>1</v>
      </c>
      <c r="F2527" t="s">
        <v>1031</v>
      </c>
      <c r="G2527" s="958" t="s">
        <v>1384</v>
      </c>
      <c r="H2527" t="s">
        <v>385</v>
      </c>
      <c r="I2527" s="959" t="s">
        <v>488</v>
      </c>
      <c r="J2527" s="959" t="s">
        <v>444</v>
      </c>
      <c r="K2527" s="959" t="s">
        <v>448</v>
      </c>
      <c r="L2527" s="938" t="s">
        <v>442</v>
      </c>
      <c r="M2527" s="959" t="s">
        <v>456</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HUM_ASR_FY_2022</v>
      </c>
      <c r="AB2527" s="958">
        <f t="shared" si="429"/>
        <v>45032</v>
      </c>
      <c r="AC2527" t="str">
        <f t="shared" si="430"/>
        <v>Unaudited</v>
      </c>
    </row>
    <row r="2528" spans="1:29" ht="30" x14ac:dyDescent="0.25">
      <c r="A2528" t="s">
        <v>420</v>
      </c>
      <c r="B2528" t="s">
        <v>1385</v>
      </c>
      <c r="C2528" t="s">
        <v>1386</v>
      </c>
      <c r="D2528">
        <v>1900</v>
      </c>
      <c r="E2528" s="958">
        <v>1</v>
      </c>
      <c r="F2528" t="s">
        <v>1031</v>
      </c>
      <c r="G2528" s="958" t="s">
        <v>1384</v>
      </c>
      <c r="H2528" t="s">
        <v>385</v>
      </c>
      <c r="I2528" s="938" t="s">
        <v>488</v>
      </c>
      <c r="J2528" s="938" t="s">
        <v>444</v>
      </c>
      <c r="K2528" s="938" t="s">
        <v>449</v>
      </c>
      <c r="L2528" s="938">
        <v>9.1</v>
      </c>
      <c r="M2528" s="959" t="s">
        <v>185</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237794.69999999952</v>
      </c>
      <c r="AA2528" t="str">
        <f t="shared" si="428"/>
        <v>HUM_ASR_FY_2022</v>
      </c>
      <c r="AB2528" s="958">
        <f t="shared" si="429"/>
        <v>45032</v>
      </c>
      <c r="AC2528" t="str">
        <f t="shared" si="430"/>
        <v>Unaudited</v>
      </c>
    </row>
    <row r="2529" spans="1:29" x14ac:dyDescent="0.25">
      <c r="A2529" t="s">
        <v>420</v>
      </c>
      <c r="B2529" t="s">
        <v>1385</v>
      </c>
      <c r="C2529" t="s">
        <v>1386</v>
      </c>
      <c r="D2529">
        <v>1900</v>
      </c>
      <c r="E2529" s="958">
        <v>1</v>
      </c>
      <c r="F2529" t="s">
        <v>1031</v>
      </c>
      <c r="G2529" s="958" t="s">
        <v>1384</v>
      </c>
      <c r="H2529" t="s">
        <v>385</v>
      </c>
      <c r="I2529" s="938" t="s">
        <v>488</v>
      </c>
      <c r="J2529" s="938" t="s">
        <v>444</v>
      </c>
      <c r="K2529" s="938" t="s">
        <v>449</v>
      </c>
      <c r="L2529" s="938" t="s">
        <v>106</v>
      </c>
      <c r="M2529" s="959" t="s">
        <v>186</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HUM_ASR_FY_2022</v>
      </c>
      <c r="AB2529" s="958">
        <f t="shared" si="429"/>
        <v>45032</v>
      </c>
      <c r="AC2529" t="str">
        <f t="shared" si="430"/>
        <v>Unaudited</v>
      </c>
    </row>
    <row r="2530" spans="1:29" x14ac:dyDescent="0.25">
      <c r="A2530" t="s">
        <v>420</v>
      </c>
      <c r="B2530" t="s">
        <v>1385</v>
      </c>
      <c r="C2530" t="s">
        <v>1386</v>
      </c>
      <c r="D2530">
        <v>1900</v>
      </c>
      <c r="E2530" s="958">
        <v>1</v>
      </c>
      <c r="F2530" t="s">
        <v>1031</v>
      </c>
      <c r="G2530" s="958" t="s">
        <v>1384</v>
      </c>
      <c r="H2530" t="s">
        <v>385</v>
      </c>
      <c r="I2530" s="938" t="s">
        <v>488</v>
      </c>
      <c r="J2530" s="938" t="s">
        <v>444</v>
      </c>
      <c r="K2530" s="938" t="s">
        <v>449</v>
      </c>
      <c r="L2530" s="938" t="s">
        <v>1321</v>
      </c>
      <c r="M2530" s="959" t="s">
        <v>1322</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682057.55</v>
      </c>
      <c r="AA2530" t="str">
        <f t="shared" si="428"/>
        <v>HUM_ASR_FY_2022</v>
      </c>
      <c r="AB2530" s="958">
        <f t="shared" si="429"/>
        <v>45032</v>
      </c>
      <c r="AC2530" t="str">
        <f t="shared" si="430"/>
        <v>Unaudited</v>
      </c>
    </row>
    <row r="2531" spans="1:29" x14ac:dyDescent="0.25">
      <c r="A2531" t="s">
        <v>420</v>
      </c>
      <c r="B2531" t="s">
        <v>1385</v>
      </c>
      <c r="C2531" t="s">
        <v>1386</v>
      </c>
      <c r="D2531">
        <v>1900</v>
      </c>
      <c r="E2531" s="958">
        <v>1</v>
      </c>
      <c r="F2531" t="s">
        <v>1031</v>
      </c>
      <c r="G2531" s="958" t="s">
        <v>1384</v>
      </c>
      <c r="H2531" t="s">
        <v>385</v>
      </c>
      <c r="I2531" s="959" t="s">
        <v>488</v>
      </c>
      <c r="J2531" s="959" t="s">
        <v>444</v>
      </c>
      <c r="K2531" s="959" t="s">
        <v>449</v>
      </c>
      <c r="L2531" s="938" t="s">
        <v>107</v>
      </c>
      <c r="M2531" s="959" t="s">
        <v>187</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4881.1800000000021</v>
      </c>
      <c r="AA2531" t="str">
        <f t="shared" si="428"/>
        <v>HUM_ASR_FY_2022</v>
      </c>
      <c r="AB2531" s="958">
        <f t="shared" si="429"/>
        <v>45032</v>
      </c>
      <c r="AC2531" t="str">
        <f t="shared" si="430"/>
        <v>Unaudited</v>
      </c>
    </row>
    <row r="2532" spans="1:29" x14ac:dyDescent="0.25">
      <c r="A2532" t="s">
        <v>420</v>
      </c>
      <c r="B2532" t="s">
        <v>1385</v>
      </c>
      <c r="C2532" t="s">
        <v>1386</v>
      </c>
      <c r="D2532">
        <v>1900</v>
      </c>
      <c r="E2532" s="958">
        <v>1</v>
      </c>
      <c r="F2532" t="s">
        <v>1031</v>
      </c>
      <c r="G2532" s="958" t="s">
        <v>1384</v>
      </c>
      <c r="H2532" t="s">
        <v>385</v>
      </c>
      <c r="I2532" s="959" t="s">
        <v>488</v>
      </c>
      <c r="J2532" s="959" t="s">
        <v>444</v>
      </c>
      <c r="K2532" s="959" t="s">
        <v>449</v>
      </c>
      <c r="L2532" s="938" t="s">
        <v>108</v>
      </c>
      <c r="M2532" s="959" t="s">
        <v>160</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-82847.509999999966</v>
      </c>
      <c r="AA2532" t="str">
        <f t="shared" si="428"/>
        <v>HUM_ASR_FY_2022</v>
      </c>
      <c r="AB2532" s="958">
        <f t="shared" si="429"/>
        <v>45032</v>
      </c>
      <c r="AC2532" t="str">
        <f t="shared" si="430"/>
        <v>Unaudited</v>
      </c>
    </row>
    <row r="2533" spans="1:29" x14ac:dyDescent="0.25">
      <c r="A2533" t="s">
        <v>420</v>
      </c>
      <c r="B2533" t="s">
        <v>1385</v>
      </c>
      <c r="C2533" t="s">
        <v>1386</v>
      </c>
      <c r="D2533">
        <v>1900</v>
      </c>
      <c r="E2533" s="958">
        <v>1</v>
      </c>
      <c r="F2533" t="s">
        <v>1031</v>
      </c>
      <c r="G2533" s="958" t="s">
        <v>1384</v>
      </c>
      <c r="H2533" t="s">
        <v>385</v>
      </c>
      <c r="I2533" s="959" t="s">
        <v>488</v>
      </c>
      <c r="J2533" s="959" t="s">
        <v>444</v>
      </c>
      <c r="K2533" s="959" t="s">
        <v>449</v>
      </c>
      <c r="L2533" s="938" t="s">
        <v>109</v>
      </c>
      <c r="M2533" s="959" t="s">
        <v>134</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HUM_ASR_FY_2022</v>
      </c>
      <c r="AB2533" s="958">
        <f t="shared" si="429"/>
        <v>45032</v>
      </c>
      <c r="AC2533" t="str">
        <f t="shared" si="430"/>
        <v>Unaudited</v>
      </c>
    </row>
    <row r="2534" spans="1:29" x14ac:dyDescent="0.25">
      <c r="A2534" t="s">
        <v>420</v>
      </c>
      <c r="B2534" t="s">
        <v>1385</v>
      </c>
      <c r="C2534" t="s">
        <v>1386</v>
      </c>
      <c r="D2534">
        <v>1900</v>
      </c>
      <c r="E2534" s="958">
        <v>1</v>
      </c>
      <c r="F2534" t="s">
        <v>1031</v>
      </c>
      <c r="G2534" s="958" t="s">
        <v>1384</v>
      </c>
      <c r="H2534" t="s">
        <v>385</v>
      </c>
      <c r="I2534" s="959" t="s">
        <v>488</v>
      </c>
      <c r="J2534" s="959" t="s">
        <v>444</v>
      </c>
      <c r="K2534" s="959" t="s">
        <v>449</v>
      </c>
      <c r="L2534" s="938" t="s">
        <v>110</v>
      </c>
      <c r="M2534" s="959" t="s">
        <v>162</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-1064960.3864440434</v>
      </c>
      <c r="AA2534" t="str">
        <f t="shared" si="428"/>
        <v>HUM_ASR_FY_2022</v>
      </c>
      <c r="AB2534" s="958">
        <f t="shared" si="429"/>
        <v>45032</v>
      </c>
      <c r="AC2534" t="str">
        <f t="shared" si="430"/>
        <v>Unaudited</v>
      </c>
    </row>
    <row r="2535" spans="1:29" x14ac:dyDescent="0.25">
      <c r="A2535" t="s">
        <v>420</v>
      </c>
      <c r="B2535" t="s">
        <v>1385</v>
      </c>
      <c r="C2535" t="s">
        <v>1386</v>
      </c>
      <c r="D2535">
        <v>1900</v>
      </c>
      <c r="E2535" s="958">
        <v>1</v>
      </c>
      <c r="F2535" t="s">
        <v>1031</v>
      </c>
      <c r="G2535" s="958" t="s">
        <v>1384</v>
      </c>
      <c r="H2535" t="s">
        <v>385</v>
      </c>
      <c r="I2535" s="959" t="s">
        <v>488</v>
      </c>
      <c r="J2535" s="959" t="s">
        <v>444</v>
      </c>
      <c r="K2535" s="959" t="s">
        <v>449</v>
      </c>
      <c r="L2535" s="954" t="s">
        <v>111</v>
      </c>
      <c r="M2535" s="959" t="s">
        <v>463</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HUM_ASR_FY_2022</v>
      </c>
      <c r="AB2535" s="958">
        <f t="shared" si="429"/>
        <v>45032</v>
      </c>
      <c r="AC2535" t="str">
        <f t="shared" si="430"/>
        <v>Unaudited</v>
      </c>
    </row>
    <row r="2536" spans="1:29" x14ac:dyDescent="0.25">
      <c r="A2536" t="s">
        <v>420</v>
      </c>
      <c r="B2536" t="s">
        <v>1385</v>
      </c>
      <c r="C2536" t="s">
        <v>1386</v>
      </c>
      <c r="D2536">
        <v>1900</v>
      </c>
      <c r="E2536" s="958">
        <v>1</v>
      </c>
      <c r="F2536" t="s">
        <v>1031</v>
      </c>
      <c r="G2536" s="958" t="s">
        <v>1384</v>
      </c>
      <c r="H2536" t="s">
        <v>385</v>
      </c>
      <c r="I2536" s="959" t="s">
        <v>488</v>
      </c>
      <c r="J2536" s="959" t="s">
        <v>444</v>
      </c>
      <c r="K2536" s="959" t="s">
        <v>6</v>
      </c>
      <c r="L2536" s="938" t="s">
        <v>117</v>
      </c>
      <c r="M2536" s="959" t="s">
        <v>188</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HUM_ASR_FY_2022</v>
      </c>
      <c r="AB2536" s="958">
        <f t="shared" si="429"/>
        <v>45032</v>
      </c>
      <c r="AC2536" t="str">
        <f t="shared" si="430"/>
        <v>Unaudited</v>
      </c>
    </row>
    <row r="2537" spans="1:29" x14ac:dyDescent="0.25">
      <c r="A2537" t="s">
        <v>420</v>
      </c>
      <c r="B2537" t="s">
        <v>1385</v>
      </c>
      <c r="C2537" t="s">
        <v>1386</v>
      </c>
      <c r="D2537">
        <v>1900</v>
      </c>
      <c r="E2537" s="958">
        <v>1</v>
      </c>
      <c r="F2537" t="s">
        <v>1031</v>
      </c>
      <c r="G2537" s="958" t="s">
        <v>1384</v>
      </c>
      <c r="H2537" t="s">
        <v>385</v>
      </c>
      <c r="I2537" s="938" t="s">
        <v>488</v>
      </c>
      <c r="J2537" s="938" t="s">
        <v>444</v>
      </c>
      <c r="K2537" s="938" t="s">
        <v>6</v>
      </c>
      <c r="L2537" s="938" t="s">
        <v>45</v>
      </c>
      <c r="M2537" s="959" t="s">
        <v>163</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HUM_ASR_FY_2022</v>
      </c>
      <c r="AB2537" s="958">
        <f t="shared" si="429"/>
        <v>45032</v>
      </c>
      <c r="AC2537" t="str">
        <f t="shared" si="430"/>
        <v>Unaudited</v>
      </c>
    </row>
    <row r="2538" spans="1:29" x14ac:dyDescent="0.25">
      <c r="A2538" t="s">
        <v>420</v>
      </c>
      <c r="B2538" t="s">
        <v>1385</v>
      </c>
      <c r="C2538" t="s">
        <v>1386</v>
      </c>
      <c r="D2538">
        <v>1900</v>
      </c>
      <c r="E2538" s="958">
        <v>1</v>
      </c>
      <c r="F2538" t="s">
        <v>1031</v>
      </c>
      <c r="G2538" s="958" t="s">
        <v>1384</v>
      </c>
      <c r="H2538" t="s">
        <v>385</v>
      </c>
      <c r="I2538" s="959" t="s">
        <v>488</v>
      </c>
      <c r="J2538" s="959" t="s">
        <v>444</v>
      </c>
      <c r="K2538" s="959" t="s">
        <v>6</v>
      </c>
      <c r="L2538" s="938" t="s">
        <v>46</v>
      </c>
      <c r="M2538" s="959" t="s">
        <v>164</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HUM_ASR_FY_2022</v>
      </c>
      <c r="AB2538" s="958">
        <f t="shared" si="429"/>
        <v>45032</v>
      </c>
      <c r="AC2538" t="str">
        <f t="shared" si="430"/>
        <v>Unaudited</v>
      </c>
    </row>
    <row r="2539" spans="1:29" x14ac:dyDescent="0.25">
      <c r="A2539" t="s">
        <v>420</v>
      </c>
      <c r="B2539" t="s">
        <v>1385</v>
      </c>
      <c r="C2539" t="s">
        <v>1386</v>
      </c>
      <c r="D2539">
        <v>1900</v>
      </c>
      <c r="E2539" s="958">
        <v>1</v>
      </c>
      <c r="F2539" t="s">
        <v>1031</v>
      </c>
      <c r="G2539" s="958" t="s">
        <v>1384</v>
      </c>
      <c r="H2539" t="s">
        <v>385</v>
      </c>
      <c r="I2539" s="938" t="s">
        <v>488</v>
      </c>
      <c r="J2539" s="938" t="s">
        <v>444</v>
      </c>
      <c r="K2539" s="938" t="s">
        <v>6</v>
      </c>
      <c r="L2539" s="938" t="s">
        <v>165</v>
      </c>
      <c r="M2539" s="938" t="s">
        <v>461</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HUM_ASR_FY_2022</v>
      </c>
      <c r="AB2539" s="958">
        <f t="shared" si="429"/>
        <v>45032</v>
      </c>
      <c r="AC2539" t="str">
        <f t="shared" si="430"/>
        <v>Unaudited</v>
      </c>
    </row>
    <row r="2540" spans="1:29" x14ac:dyDescent="0.25">
      <c r="A2540" t="s">
        <v>420</v>
      </c>
      <c r="B2540" t="s">
        <v>1385</v>
      </c>
      <c r="C2540" t="s">
        <v>1386</v>
      </c>
      <c r="D2540">
        <v>1900</v>
      </c>
      <c r="E2540" s="958">
        <v>1</v>
      </c>
      <c r="F2540" t="s">
        <v>1031</v>
      </c>
      <c r="G2540" s="958" t="s">
        <v>1384</v>
      </c>
      <c r="H2540" t="s">
        <v>385</v>
      </c>
      <c r="I2540" s="938" t="s">
        <v>488</v>
      </c>
      <c r="J2540" s="938" t="s">
        <v>444</v>
      </c>
      <c r="K2540" s="938" t="s">
        <v>434</v>
      </c>
      <c r="L2540" s="938" t="s">
        <v>120</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HUM_ASR_FY_2022</v>
      </c>
      <c r="AB2540" s="958">
        <f t="shared" si="429"/>
        <v>45032</v>
      </c>
      <c r="AC2540" t="str">
        <f t="shared" si="430"/>
        <v>Unaudited</v>
      </c>
    </row>
    <row r="2541" spans="1:29" x14ac:dyDescent="0.25">
      <c r="A2541" t="s">
        <v>420</v>
      </c>
      <c r="B2541" t="s">
        <v>1385</v>
      </c>
      <c r="C2541" t="s">
        <v>1386</v>
      </c>
      <c r="D2541">
        <v>1900</v>
      </c>
      <c r="E2541" s="958">
        <v>1</v>
      </c>
      <c r="F2541" t="s">
        <v>1031</v>
      </c>
      <c r="G2541" s="958" t="s">
        <v>1384</v>
      </c>
      <c r="H2541" t="s">
        <v>385</v>
      </c>
      <c r="I2541" s="938" t="s">
        <v>488</v>
      </c>
      <c r="J2541" s="938" t="s">
        <v>444</v>
      </c>
      <c r="K2541" s="938" t="s">
        <v>434</v>
      </c>
      <c r="L2541" s="938" t="s">
        <v>943</v>
      </c>
      <c r="M2541" s="959" t="s">
        <v>935</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HUM_ASR_FY_2022</v>
      </c>
      <c r="AB2541" s="958">
        <f t="shared" si="429"/>
        <v>45032</v>
      </c>
      <c r="AC2541" t="str">
        <f t="shared" si="430"/>
        <v>Unaudited</v>
      </c>
    </row>
    <row r="2542" spans="1:29" x14ac:dyDescent="0.25">
      <c r="A2542" t="s">
        <v>420</v>
      </c>
      <c r="B2542" t="s">
        <v>1385</v>
      </c>
      <c r="C2542" t="s">
        <v>1386</v>
      </c>
      <c r="D2542">
        <v>1900</v>
      </c>
      <c r="E2542" s="958">
        <v>1</v>
      </c>
      <c r="F2542" t="s">
        <v>1031</v>
      </c>
      <c r="G2542" s="958" t="s">
        <v>1384</v>
      </c>
      <c r="H2542" t="s">
        <v>385</v>
      </c>
      <c r="I2542" s="938" t="s">
        <v>488</v>
      </c>
      <c r="J2542" s="938" t="s">
        <v>444</v>
      </c>
      <c r="K2542" s="938" t="s">
        <v>434</v>
      </c>
      <c r="L2542" s="938" t="s">
        <v>167</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HUM_ASR_FY_2022</v>
      </c>
      <c r="AB2542" s="958">
        <f t="shared" si="429"/>
        <v>45032</v>
      </c>
      <c r="AC2542" t="str">
        <f t="shared" si="430"/>
        <v>Unaudited</v>
      </c>
    </row>
    <row r="2543" spans="1:29" x14ac:dyDescent="0.25">
      <c r="A2543" t="s">
        <v>420</v>
      </c>
      <c r="B2543" t="s">
        <v>1385</v>
      </c>
      <c r="C2543" t="s">
        <v>1386</v>
      </c>
      <c r="D2543">
        <v>1900</v>
      </c>
      <c r="E2543" s="958">
        <v>1</v>
      </c>
      <c r="F2543" t="s">
        <v>1031</v>
      </c>
      <c r="G2543" s="958" t="s">
        <v>1384</v>
      </c>
      <c r="H2543" t="s">
        <v>385</v>
      </c>
      <c r="I2543" s="938" t="s">
        <v>488</v>
      </c>
      <c r="J2543" s="938" t="s">
        <v>444</v>
      </c>
      <c r="K2543" s="938" t="s">
        <v>434</v>
      </c>
      <c r="L2543" s="944" t="s">
        <v>168</v>
      </c>
      <c r="M2543" s="960" t="s">
        <v>329</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HUM_ASR_FY_2022</v>
      </c>
      <c r="AB2543" s="958">
        <f t="shared" si="429"/>
        <v>45032</v>
      </c>
      <c r="AC2543" t="str">
        <f t="shared" si="430"/>
        <v>Unaudited</v>
      </c>
    </row>
    <row r="2544" spans="1:29" x14ac:dyDescent="0.25">
      <c r="A2544" t="s">
        <v>420</v>
      </c>
      <c r="B2544" t="s">
        <v>1385</v>
      </c>
      <c r="C2544" t="s">
        <v>1386</v>
      </c>
      <c r="D2544">
        <v>1900</v>
      </c>
      <c r="E2544" s="958">
        <v>1</v>
      </c>
      <c r="F2544" t="s">
        <v>1031</v>
      </c>
      <c r="G2544" s="958" t="s">
        <v>1384</v>
      </c>
      <c r="H2544" t="s">
        <v>385</v>
      </c>
      <c r="I2544" s="938" t="s">
        <v>488</v>
      </c>
      <c r="J2544" s="938" t="s">
        <v>450</v>
      </c>
      <c r="K2544" s="938" t="s">
        <v>435</v>
      </c>
      <c r="L2544" s="938" t="s">
        <v>121</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HUM_ASR_FY_2022</v>
      </c>
      <c r="AB2544" s="958">
        <f t="shared" si="429"/>
        <v>45032</v>
      </c>
      <c r="AC2544" t="str">
        <f t="shared" si="430"/>
        <v>Unaudited</v>
      </c>
    </row>
    <row r="2545" spans="1:29" x14ac:dyDescent="0.25">
      <c r="A2545" t="s">
        <v>420</v>
      </c>
      <c r="B2545" t="s">
        <v>1385</v>
      </c>
      <c r="C2545" t="s">
        <v>1386</v>
      </c>
      <c r="D2545">
        <v>1900</v>
      </c>
      <c r="E2545" s="958">
        <v>1</v>
      </c>
      <c r="F2545" t="s">
        <v>1031</v>
      </c>
      <c r="G2545" s="958" t="s">
        <v>1384</v>
      </c>
      <c r="H2545" t="s">
        <v>385</v>
      </c>
      <c r="I2545" s="938" t="s">
        <v>488</v>
      </c>
      <c r="J2545" s="938" t="s">
        <v>450</v>
      </c>
      <c r="K2545" s="938" t="s">
        <v>435</v>
      </c>
      <c r="L2545" s="938" t="s">
        <v>122</v>
      </c>
      <c r="M2545" s="959" t="s">
        <v>97</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HUM_ASR_FY_2022</v>
      </c>
      <c r="AB2545" s="958">
        <f t="shared" si="429"/>
        <v>45032</v>
      </c>
      <c r="AC2545" t="str">
        <f t="shared" si="430"/>
        <v>Unaudited</v>
      </c>
    </row>
    <row r="2546" spans="1:29" x14ac:dyDescent="0.25">
      <c r="A2546" t="s">
        <v>420</v>
      </c>
      <c r="B2546" t="s">
        <v>1385</v>
      </c>
      <c r="C2546" t="s">
        <v>1386</v>
      </c>
      <c r="D2546">
        <v>1900</v>
      </c>
      <c r="E2546" s="958">
        <v>1</v>
      </c>
      <c r="F2546" t="s">
        <v>1031</v>
      </c>
      <c r="G2546" s="958" t="s">
        <v>1384</v>
      </c>
      <c r="H2546" t="s">
        <v>385</v>
      </c>
      <c r="I2546" s="938" t="s">
        <v>488</v>
      </c>
      <c r="J2546" s="938" t="s">
        <v>450</v>
      </c>
      <c r="K2546" s="938" t="s">
        <v>435</v>
      </c>
      <c r="L2546" s="938" t="s">
        <v>123</v>
      </c>
      <c r="M2546" s="959" t="s">
        <v>98</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HUM_ASR_FY_2022</v>
      </c>
      <c r="AB2546" s="958">
        <f t="shared" si="429"/>
        <v>45032</v>
      </c>
      <c r="AC2546" t="str">
        <f t="shared" si="430"/>
        <v>Unaudited</v>
      </c>
    </row>
    <row r="2547" spans="1:29" x14ac:dyDescent="0.25">
      <c r="A2547" t="s">
        <v>420</v>
      </c>
      <c r="B2547" t="s">
        <v>1385</v>
      </c>
      <c r="C2547" t="s">
        <v>1386</v>
      </c>
      <c r="D2547">
        <v>1900</v>
      </c>
      <c r="E2547" s="958">
        <v>1</v>
      </c>
      <c r="F2547" t="s">
        <v>1031</v>
      </c>
      <c r="G2547" s="958" t="s">
        <v>1384</v>
      </c>
      <c r="H2547" t="s">
        <v>385</v>
      </c>
      <c r="I2547" s="938" t="s">
        <v>488</v>
      </c>
      <c r="J2547" s="938" t="s">
        <v>450</v>
      </c>
      <c r="K2547" s="938" t="s">
        <v>435</v>
      </c>
      <c r="L2547" s="938" t="s">
        <v>124</v>
      </c>
      <c r="M2547" s="959" t="s">
        <v>99</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HUM_ASR_FY_2022</v>
      </c>
      <c r="AB2547" s="958">
        <f t="shared" si="429"/>
        <v>45032</v>
      </c>
      <c r="AC2547" t="str">
        <f t="shared" si="430"/>
        <v>Unaudited</v>
      </c>
    </row>
    <row r="2548" spans="1:29" x14ac:dyDescent="0.25">
      <c r="A2548" t="s">
        <v>420</v>
      </c>
      <c r="B2548" t="s">
        <v>1385</v>
      </c>
      <c r="C2548" t="s">
        <v>1386</v>
      </c>
      <c r="D2548">
        <v>1900</v>
      </c>
      <c r="E2548" s="958">
        <v>1</v>
      </c>
      <c r="F2548" t="s">
        <v>1031</v>
      </c>
      <c r="G2548" s="958" t="s">
        <v>1384</v>
      </c>
      <c r="H2548" t="s">
        <v>385</v>
      </c>
      <c r="I2548" s="938" t="s">
        <v>488</v>
      </c>
      <c r="J2548" s="938" t="s">
        <v>450</v>
      </c>
      <c r="K2548" s="938" t="s">
        <v>435</v>
      </c>
      <c r="L2548" s="938" t="s">
        <v>125</v>
      </c>
      <c r="M2548" s="959" t="s">
        <v>100</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HUM_ASR_FY_2022</v>
      </c>
      <c r="AB2548" s="958">
        <f t="shared" si="429"/>
        <v>45032</v>
      </c>
      <c r="AC2548" t="str">
        <f t="shared" si="430"/>
        <v>Unaudited</v>
      </c>
    </row>
    <row r="2549" spans="1:29" x14ac:dyDescent="0.25">
      <c r="A2549" t="s">
        <v>420</v>
      </c>
      <c r="B2549" t="s">
        <v>1385</v>
      </c>
      <c r="C2549" t="s">
        <v>1386</v>
      </c>
      <c r="D2549">
        <v>1900</v>
      </c>
      <c r="E2549" s="958">
        <v>1</v>
      </c>
      <c r="F2549" t="s">
        <v>1031</v>
      </c>
      <c r="G2549" s="958" t="s">
        <v>1384</v>
      </c>
      <c r="H2549" t="s">
        <v>385</v>
      </c>
      <c r="I2549" s="938" t="s">
        <v>488</v>
      </c>
      <c r="J2549" s="938" t="s">
        <v>450</v>
      </c>
      <c r="K2549" s="938" t="s">
        <v>435</v>
      </c>
      <c r="L2549" s="938" t="s">
        <v>126</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HUM_ASR_FY_2022</v>
      </c>
      <c r="AB2549" s="958">
        <f t="shared" si="429"/>
        <v>45032</v>
      </c>
      <c r="AC2549" t="str">
        <f t="shared" si="430"/>
        <v>Unaudited</v>
      </c>
    </row>
    <row r="2550" spans="1:29" x14ac:dyDescent="0.25">
      <c r="A2550" t="s">
        <v>420</v>
      </c>
      <c r="B2550" t="s">
        <v>1385</v>
      </c>
      <c r="C2550" t="s">
        <v>1386</v>
      </c>
      <c r="D2550">
        <v>1900</v>
      </c>
      <c r="E2550" s="958">
        <v>1</v>
      </c>
      <c r="F2550" t="s">
        <v>1031</v>
      </c>
      <c r="G2550" s="958" t="s">
        <v>1384</v>
      </c>
      <c r="H2550" t="s">
        <v>385</v>
      </c>
      <c r="I2550" s="938" t="s">
        <v>488</v>
      </c>
      <c r="J2550" s="938" t="s">
        <v>436</v>
      </c>
      <c r="K2550" s="938" t="s">
        <v>436</v>
      </c>
      <c r="L2550" s="938" t="s">
        <v>128</v>
      </c>
      <c r="M2550" s="959" t="s">
        <v>326</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HUM_ASR_FY_2022</v>
      </c>
      <c r="AB2550" s="958">
        <f t="shared" si="429"/>
        <v>45032</v>
      </c>
      <c r="AC2550" t="str">
        <f t="shared" si="430"/>
        <v>Unaudited</v>
      </c>
    </row>
    <row r="2551" spans="1:29" x14ac:dyDescent="0.25">
      <c r="A2551" t="s">
        <v>420</v>
      </c>
      <c r="B2551" t="s">
        <v>1385</v>
      </c>
      <c r="C2551" t="s">
        <v>1386</v>
      </c>
      <c r="D2551">
        <v>1900</v>
      </c>
      <c r="E2551" s="958">
        <v>1</v>
      </c>
      <c r="F2551" t="s">
        <v>1031</v>
      </c>
      <c r="G2551" s="958" t="s">
        <v>1384</v>
      </c>
      <c r="H2551" t="s">
        <v>385</v>
      </c>
      <c r="I2551" s="938" t="s">
        <v>488</v>
      </c>
      <c r="J2551" s="938" t="s">
        <v>436</v>
      </c>
      <c r="K2551" s="938" t="s">
        <v>436</v>
      </c>
      <c r="L2551" s="938" t="s">
        <v>129</v>
      </c>
      <c r="M2551" s="959" t="s">
        <v>325</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HUM_ASR_FY_2022</v>
      </c>
      <c r="AB2551" s="958">
        <f t="shared" si="429"/>
        <v>45032</v>
      </c>
      <c r="AC2551" t="str">
        <f t="shared" si="430"/>
        <v>Unaudited</v>
      </c>
    </row>
    <row r="2552" spans="1:29" ht="30" x14ac:dyDescent="0.25">
      <c r="A2552" t="s">
        <v>420</v>
      </c>
      <c r="B2552" t="s">
        <v>1385</v>
      </c>
      <c r="C2552" t="s">
        <v>1386</v>
      </c>
      <c r="D2552">
        <v>1900</v>
      </c>
      <c r="E2552" s="958">
        <v>1</v>
      </c>
      <c r="F2552" t="s">
        <v>1031</v>
      </c>
      <c r="G2552" s="958" t="s">
        <v>1384</v>
      </c>
      <c r="H2552" t="s">
        <v>385</v>
      </c>
      <c r="I2552" s="938" t="s">
        <v>488</v>
      </c>
      <c r="J2552" s="938" t="s">
        <v>436</v>
      </c>
      <c r="K2552" s="938" t="s">
        <v>436</v>
      </c>
      <c r="L2552" s="938" t="s">
        <v>130</v>
      </c>
      <c r="M2552" s="959" t="s">
        <v>179</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HUM_ASR_FY_2022</v>
      </c>
      <c r="AB2552" s="958">
        <f t="shared" si="429"/>
        <v>45032</v>
      </c>
      <c r="AC2552" t="str">
        <f t="shared" si="430"/>
        <v>Unaudited</v>
      </c>
    </row>
    <row r="2553" spans="1:29" x14ac:dyDescent="0.25">
      <c r="A2553" t="s">
        <v>420</v>
      </c>
      <c r="B2553" t="s">
        <v>1385</v>
      </c>
      <c r="C2553" t="s">
        <v>1386</v>
      </c>
      <c r="D2553">
        <v>1900</v>
      </c>
      <c r="E2553" s="958">
        <v>1</v>
      </c>
      <c r="F2553" t="s">
        <v>1031</v>
      </c>
      <c r="G2553" s="958" t="s">
        <v>1384</v>
      </c>
      <c r="H2553" t="s">
        <v>385</v>
      </c>
      <c r="I2553" s="938" t="s">
        <v>488</v>
      </c>
      <c r="J2553" s="938" t="s">
        <v>436</v>
      </c>
      <c r="K2553" s="938" t="s">
        <v>436</v>
      </c>
      <c r="L2553" s="946" t="s">
        <v>131</v>
      </c>
      <c r="M2553" s="961" t="s">
        <v>494</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HUM_ASR_FY_2022</v>
      </c>
      <c r="AB2553" s="958">
        <f t="shared" si="429"/>
        <v>45032</v>
      </c>
      <c r="AC2553" t="str">
        <f t="shared" si="430"/>
        <v>Unaudited</v>
      </c>
    </row>
    <row r="2554" spans="1:29" x14ac:dyDescent="0.25">
      <c r="A2554" t="s">
        <v>420</v>
      </c>
      <c r="B2554" t="s">
        <v>1385</v>
      </c>
      <c r="C2554" t="s">
        <v>1386</v>
      </c>
      <c r="D2554">
        <v>1900</v>
      </c>
      <c r="E2554" s="958">
        <v>1</v>
      </c>
      <c r="F2554" t="s">
        <v>1031</v>
      </c>
      <c r="G2554" s="958" t="s">
        <v>1384</v>
      </c>
      <c r="H2554" t="s">
        <v>385</v>
      </c>
      <c r="I2554" s="938" t="s">
        <v>488</v>
      </c>
      <c r="J2554" s="938" t="s">
        <v>436</v>
      </c>
      <c r="K2554" s="938" t="s">
        <v>436</v>
      </c>
      <c r="L2554" s="948" t="s">
        <v>132</v>
      </c>
      <c r="M2554" s="962" t="s">
        <v>495</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HUM_ASR_FY_2022</v>
      </c>
      <c r="AB2554" s="958">
        <f t="shared" si="429"/>
        <v>45032</v>
      </c>
      <c r="AC2554" t="str">
        <f t="shared" si="430"/>
        <v>Unaudited</v>
      </c>
    </row>
    <row r="2555" spans="1:29" x14ac:dyDescent="0.25">
      <c r="A2555" t="s">
        <v>420</v>
      </c>
      <c r="B2555" t="s">
        <v>1385</v>
      </c>
      <c r="C2555" t="s">
        <v>1386</v>
      </c>
      <c r="D2555">
        <v>1900</v>
      </c>
      <c r="E2555" s="958">
        <v>1</v>
      </c>
      <c r="F2555" t="s">
        <v>1031</v>
      </c>
      <c r="G2555" s="958" t="s">
        <v>1384</v>
      </c>
      <c r="H2555" t="s">
        <v>385</v>
      </c>
      <c r="I2555" s="959" t="s">
        <v>488</v>
      </c>
      <c r="J2555" s="959" t="s">
        <v>436</v>
      </c>
      <c r="K2555" s="959" t="s">
        <v>436</v>
      </c>
      <c r="L2555" s="938" t="s">
        <v>133</v>
      </c>
      <c r="M2555" s="959" t="s">
        <v>496</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HUM_ASR_FY_2022</v>
      </c>
      <c r="AB2555" s="958">
        <f t="shared" si="429"/>
        <v>45032</v>
      </c>
      <c r="AC2555" t="str">
        <f t="shared" si="430"/>
        <v>Unaudited</v>
      </c>
    </row>
    <row r="2556" spans="1:29" x14ac:dyDescent="0.25">
      <c r="A2556" t="s">
        <v>420</v>
      </c>
      <c r="B2556" t="s">
        <v>1385</v>
      </c>
      <c r="C2556" t="s">
        <v>1386</v>
      </c>
      <c r="D2556">
        <v>1900</v>
      </c>
      <c r="E2556" s="958">
        <v>1</v>
      </c>
      <c r="F2556" t="s">
        <v>1031</v>
      </c>
      <c r="G2556" s="958" t="s">
        <v>1384</v>
      </c>
      <c r="H2556" t="s">
        <v>385</v>
      </c>
      <c r="I2556" s="938" t="s">
        <v>489</v>
      </c>
      <c r="J2556" s="938" t="s">
        <v>26</v>
      </c>
      <c r="K2556" s="938" t="s">
        <v>26</v>
      </c>
      <c r="L2556" s="938" t="s">
        <v>269</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501383.33252361772</v>
      </c>
      <c r="AA2556" t="str">
        <f t="shared" si="428"/>
        <v>HUM_ASR_FY_2022</v>
      </c>
      <c r="AB2556" s="958">
        <f t="shared" si="429"/>
        <v>45032</v>
      </c>
      <c r="AC2556" t="str">
        <f t="shared" si="430"/>
        <v>Unaudited</v>
      </c>
    </row>
    <row r="2557" spans="1:29" x14ac:dyDescent="0.25">
      <c r="A2557" t="s">
        <v>420</v>
      </c>
      <c r="B2557" t="s">
        <v>1385</v>
      </c>
      <c r="C2557" t="s">
        <v>1386</v>
      </c>
      <c r="D2557">
        <v>1900</v>
      </c>
      <c r="E2557" s="958">
        <v>1</v>
      </c>
      <c r="F2557" t="s">
        <v>438</v>
      </c>
      <c r="G2557" s="958">
        <v>91</v>
      </c>
      <c r="H2557" t="s">
        <v>386</v>
      </c>
      <c r="I2557" s="938" t="s">
        <v>432</v>
      </c>
      <c r="J2557" s="938" t="s">
        <v>432</v>
      </c>
      <c r="K2557" s="938" t="s">
        <v>432</v>
      </c>
      <c r="L2557" s="938"/>
      <c r="M2557" s="963" t="s">
        <v>432</v>
      </c>
      <c r="N2557" s="679">
        <f t="shared" ca="1" si="432"/>
        <v>198197.37557603698</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168842.20276497706</v>
      </c>
      <c r="P2557" s="679">
        <f t="shared" ca="1" si="438"/>
        <v>5291.6059907834087</v>
      </c>
      <c r="Q2557" s="679">
        <f t="shared" ca="1" si="438"/>
        <v>11149.827188940095</v>
      </c>
      <c r="R2557" s="679">
        <f t="shared" ca="1" si="438"/>
        <v>2655.941244239631</v>
      </c>
      <c r="S2557" s="679">
        <f t="shared" ca="1" si="438"/>
        <v>4497.3790322580662</v>
      </c>
      <c r="T2557" s="679">
        <f t="shared" ca="1" si="438"/>
        <v>250</v>
      </c>
      <c r="U2557" s="679">
        <f t="shared" ca="1" si="438"/>
        <v>28</v>
      </c>
      <c r="V2557" s="679">
        <f t="shared" ca="1" si="438"/>
        <v>304</v>
      </c>
      <c r="W2557" s="679">
        <f t="shared" ca="1" si="434"/>
        <v>16</v>
      </c>
      <c r="X2557" s="679">
        <f t="shared" ca="1" si="437"/>
        <v>4641.9032258064517</v>
      </c>
      <c r="Y2557" s="679">
        <f t="shared" ca="1" si="437"/>
        <v>520.51612903225805</v>
      </c>
      <c r="Z2557" s="679">
        <f t="shared" ca="1" si="437"/>
        <v>0</v>
      </c>
      <c r="AA2557" t="str">
        <f t="shared" si="428"/>
        <v>HUM_ASR_FY_2022</v>
      </c>
      <c r="AB2557" s="958">
        <f t="shared" si="429"/>
        <v>45032</v>
      </c>
      <c r="AC2557" t="str">
        <f t="shared" si="430"/>
        <v>Unaudited</v>
      </c>
    </row>
    <row r="2558" spans="1:29" x14ac:dyDescent="0.25">
      <c r="A2558" t="s">
        <v>420</v>
      </c>
      <c r="B2558" t="s">
        <v>1385</v>
      </c>
      <c r="C2558" t="s">
        <v>1386</v>
      </c>
      <c r="D2558">
        <v>1900</v>
      </c>
      <c r="E2558" s="958">
        <v>1</v>
      </c>
      <c r="F2558" t="s">
        <v>438</v>
      </c>
      <c r="G2558" s="958">
        <v>91</v>
      </c>
      <c r="H2558" t="s">
        <v>386</v>
      </c>
      <c r="I2558" s="938" t="s">
        <v>487</v>
      </c>
      <c r="J2558" s="938" t="s">
        <v>12</v>
      </c>
      <c r="K2558" s="938" t="s">
        <v>12</v>
      </c>
      <c r="L2558" s="938">
        <v>1.1000000000000001</v>
      </c>
      <c r="M2558" s="963" t="s">
        <v>12</v>
      </c>
      <c r="N2558" s="679">
        <f t="shared" ca="1" si="432"/>
        <v>54439891.999999993</v>
      </c>
      <c r="O2558" s="679">
        <f t="shared" ca="1" si="438"/>
        <v>31297844.209999993</v>
      </c>
      <c r="P2558" s="679">
        <f t="shared" ca="1" si="438"/>
        <v>2793835.23</v>
      </c>
      <c r="Q2558" s="679">
        <f t="shared" ca="1" si="438"/>
        <v>11737955.719999999</v>
      </c>
      <c r="R2558" s="679">
        <f t="shared" ca="1" si="438"/>
        <v>3975636.5900000003</v>
      </c>
      <c r="S2558" s="679">
        <f t="shared" ca="1" si="438"/>
        <v>1109998.8799999999</v>
      </c>
      <c r="T2558" s="679">
        <f t="shared" ca="1" si="438"/>
        <v>102763.49999999999</v>
      </c>
      <c r="U2558" s="679">
        <f t="shared" ca="1" si="438"/>
        <v>4638.76</v>
      </c>
      <c r="V2558" s="679">
        <f t="shared" ca="1" si="438"/>
        <v>1135522.8299999998</v>
      </c>
      <c r="W2558" s="679">
        <f t="shared" ca="1" si="434"/>
        <v>377726.55999999994</v>
      </c>
      <c r="X2558" s="679">
        <f t="shared" ca="1" si="437"/>
        <v>589126.27999999991</v>
      </c>
      <c r="Y2558" s="679">
        <f t="shared" ca="1" si="437"/>
        <v>1314843.4400000002</v>
      </c>
      <c r="Z2558" s="679">
        <f t="shared" ca="1" si="437"/>
        <v>0</v>
      </c>
      <c r="AA2558" t="str">
        <f t="shared" si="428"/>
        <v>HUM_ASR_FY_2022</v>
      </c>
      <c r="AB2558" s="958">
        <f t="shared" si="429"/>
        <v>45032</v>
      </c>
      <c r="AC2558" t="str">
        <f t="shared" si="430"/>
        <v>Unaudited</v>
      </c>
    </row>
    <row r="2559" spans="1:29" x14ac:dyDescent="0.25">
      <c r="A2559" t="s">
        <v>420</v>
      </c>
      <c r="B2559" t="s">
        <v>1385</v>
      </c>
      <c r="C2559" t="s">
        <v>1386</v>
      </c>
      <c r="D2559">
        <v>1900</v>
      </c>
      <c r="E2559" s="958">
        <v>1</v>
      </c>
      <c r="F2559" t="s">
        <v>438</v>
      </c>
      <c r="G2559" s="958">
        <v>91</v>
      </c>
      <c r="H2559" t="s">
        <v>386</v>
      </c>
      <c r="I2559" s="938" t="s">
        <v>487</v>
      </c>
      <c r="J2559" s="938" t="s">
        <v>12</v>
      </c>
      <c r="K2559" s="938" t="s">
        <v>1328</v>
      </c>
      <c r="L2559" s="938" t="s">
        <v>1319</v>
      </c>
      <c r="M2559" s="963" t="s">
        <v>1328</v>
      </c>
      <c r="N2559" s="679">
        <f t="shared" ca="1" si="432"/>
        <v>114502.51706417477</v>
      </c>
      <c r="O2559" s="679">
        <f t="shared" ca="1" si="438"/>
        <v>97543.45710714384</v>
      </c>
      <c r="P2559" s="679">
        <f t="shared" ca="1" si="438"/>
        <v>3057.0647239681371</v>
      </c>
      <c r="Q2559" s="679">
        <f t="shared" ca="1" si="438"/>
        <v>6441.4741832664822</v>
      </c>
      <c r="R2559" s="679">
        <f t="shared" ca="1" si="438"/>
        <v>1534.3894274892837</v>
      </c>
      <c r="S2559" s="679">
        <f t="shared" ca="1" si="438"/>
        <v>2598.2242090164805</v>
      </c>
      <c r="T2559" s="679">
        <f t="shared" ca="1" si="438"/>
        <v>144.42991075359461</v>
      </c>
      <c r="U2559" s="679">
        <f t="shared" ca="1" si="438"/>
        <v>16.176150004402597</v>
      </c>
      <c r="V2559" s="679">
        <f t="shared" ca="1" si="438"/>
        <v>175.62677147637103</v>
      </c>
      <c r="W2559" s="679">
        <f t="shared" ca="1" si="434"/>
        <v>9.2435142882300543</v>
      </c>
      <c r="X2559" s="679">
        <f t="shared" ca="1" si="437"/>
        <v>2681.7186745201948</v>
      </c>
      <c r="Y2559" s="679">
        <f t="shared" ca="1" si="437"/>
        <v>300.71239224774223</v>
      </c>
      <c r="Z2559" s="679">
        <f t="shared" ca="1" si="437"/>
        <v>0</v>
      </c>
      <c r="AA2559" t="str">
        <f t="shared" si="428"/>
        <v>HUM_ASR_FY_2022</v>
      </c>
      <c r="AB2559" s="958">
        <f t="shared" si="429"/>
        <v>45032</v>
      </c>
      <c r="AC2559" t="str">
        <f t="shared" si="430"/>
        <v>Unaudited</v>
      </c>
    </row>
    <row r="2560" spans="1:29" x14ac:dyDescent="0.25">
      <c r="A2560" t="s">
        <v>420</v>
      </c>
      <c r="B2560" t="s">
        <v>1385</v>
      </c>
      <c r="C2560" t="s">
        <v>1386</v>
      </c>
      <c r="D2560">
        <v>1900</v>
      </c>
      <c r="E2560" s="958">
        <v>1</v>
      </c>
      <c r="F2560" t="s">
        <v>438</v>
      </c>
      <c r="G2560" s="958">
        <v>91</v>
      </c>
      <c r="H2560" t="s">
        <v>386</v>
      </c>
      <c r="I2560" s="938" t="s">
        <v>487</v>
      </c>
      <c r="J2560" s="938" t="s">
        <v>490</v>
      </c>
      <c r="K2560" s="938" t="s">
        <v>491</v>
      </c>
      <c r="L2560" s="938" t="s">
        <v>63</v>
      </c>
      <c r="M2560" s="963" t="s">
        <v>343</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HUM_ASR_FY_2022</v>
      </c>
      <c r="AB2560" s="958">
        <f t="shared" si="429"/>
        <v>45032</v>
      </c>
      <c r="AC2560" t="str">
        <f t="shared" si="430"/>
        <v>Unaudited</v>
      </c>
    </row>
    <row r="2561" spans="1:29" x14ac:dyDescent="0.25">
      <c r="A2561" t="s">
        <v>420</v>
      </c>
      <c r="B2561" t="s">
        <v>1385</v>
      </c>
      <c r="C2561" t="s">
        <v>1386</v>
      </c>
      <c r="D2561">
        <v>1900</v>
      </c>
      <c r="E2561" s="958">
        <v>1</v>
      </c>
      <c r="F2561" t="s">
        <v>438</v>
      </c>
      <c r="G2561" s="958">
        <v>91</v>
      </c>
      <c r="H2561" t="s">
        <v>386</v>
      </c>
      <c r="I2561" s="938" t="s">
        <v>487</v>
      </c>
      <c r="J2561" s="938" t="s">
        <v>490</v>
      </c>
      <c r="K2561" s="938" t="s">
        <v>1019</v>
      </c>
      <c r="L2561" s="938" t="s">
        <v>915</v>
      </c>
      <c r="M2561" s="963" t="s">
        <v>916</v>
      </c>
      <c r="N2561" s="679">
        <f t="shared" ca="1" si="432"/>
        <v>1209197.8399999929</v>
      </c>
      <c r="O2561" s="679">
        <f t="shared" ca="1" si="438"/>
        <v>1160411.759999993</v>
      </c>
      <c r="P2561" s="679">
        <f t="shared" ca="1" si="438"/>
        <v>38331.920000000006</v>
      </c>
      <c r="Q2561" s="679">
        <f t="shared" ca="1" si="438"/>
        <v>3484.72</v>
      </c>
      <c r="R2561" s="679">
        <f t="shared" ca="1" si="438"/>
        <v>3484.72</v>
      </c>
      <c r="S2561" s="679">
        <f t="shared" ca="1" si="438"/>
        <v>0</v>
      </c>
      <c r="T2561" s="679">
        <f t="shared" ca="1" si="438"/>
        <v>0</v>
      </c>
      <c r="U2561" s="679">
        <f t="shared" ca="1" si="438"/>
        <v>0</v>
      </c>
      <c r="V2561" s="679">
        <f t="shared" ca="1" si="438"/>
        <v>3484.72</v>
      </c>
      <c r="W2561" s="679">
        <f t="shared" ca="1" si="434"/>
        <v>0</v>
      </c>
      <c r="X2561" s="679">
        <f t="shared" ca="1" si="437"/>
        <v>0</v>
      </c>
      <c r="Y2561" s="679">
        <f t="shared" ca="1" si="437"/>
        <v>0</v>
      </c>
      <c r="Z2561" s="679">
        <f t="shared" ca="1" si="437"/>
        <v>0</v>
      </c>
      <c r="AA2561" t="str">
        <f t="shared" si="428"/>
        <v>HUM_ASR_FY_2022</v>
      </c>
      <c r="AB2561" s="958">
        <f t="shared" si="429"/>
        <v>45032</v>
      </c>
      <c r="AC2561" t="str">
        <f t="shared" si="430"/>
        <v>Unaudited</v>
      </c>
    </row>
    <row r="2562" spans="1:29" x14ac:dyDescent="0.25">
      <c r="A2562" t="s">
        <v>420</v>
      </c>
      <c r="B2562" t="s">
        <v>1385</v>
      </c>
      <c r="C2562" t="s">
        <v>1386</v>
      </c>
      <c r="D2562">
        <v>1900</v>
      </c>
      <c r="E2562" s="958">
        <v>1</v>
      </c>
      <c r="F2562" t="s">
        <v>438</v>
      </c>
      <c r="G2562" s="958">
        <v>91</v>
      </c>
      <c r="H2562" t="s">
        <v>386</v>
      </c>
      <c r="I2562" s="938" t="s">
        <v>487</v>
      </c>
      <c r="J2562" s="938" t="s">
        <v>13</v>
      </c>
      <c r="K2562" s="938" t="s">
        <v>492</v>
      </c>
      <c r="L2562" s="946" t="s">
        <v>94</v>
      </c>
      <c r="M2562" s="961" t="s">
        <v>146</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HUM_ASR_FY_2022</v>
      </c>
      <c r="AB2562" s="958">
        <f t="shared" ref="AB2562:AB2625" si="440">file_date</f>
        <v>45032</v>
      </c>
      <c r="AC2562" t="str">
        <f t="shared" ref="AC2562:AC2625" si="441">status</f>
        <v>Unaudited</v>
      </c>
    </row>
    <row r="2563" spans="1:29" x14ac:dyDescent="0.25">
      <c r="A2563" t="s">
        <v>420</v>
      </c>
      <c r="B2563" t="s">
        <v>1385</v>
      </c>
      <c r="C2563" t="s">
        <v>1386</v>
      </c>
      <c r="D2563">
        <v>1900</v>
      </c>
      <c r="E2563" s="958">
        <v>1</v>
      </c>
      <c r="F2563" t="s">
        <v>438</v>
      </c>
      <c r="G2563" s="958">
        <v>91</v>
      </c>
      <c r="H2563" t="s">
        <v>386</v>
      </c>
      <c r="I2563" s="963" t="s">
        <v>487</v>
      </c>
      <c r="J2563" s="963" t="s">
        <v>13</v>
      </c>
      <c r="K2563" s="963" t="s">
        <v>13</v>
      </c>
      <c r="L2563" s="938" t="s">
        <v>35</v>
      </c>
      <c r="M2563" s="963" t="s">
        <v>13</v>
      </c>
      <c r="N2563" s="679">
        <f t="shared" ca="1" si="432"/>
        <v>302741.56177241268</v>
      </c>
      <c r="O2563" s="679">
        <f t="shared" ca="1" si="438"/>
        <v>299906.3599993494</v>
      </c>
      <c r="P2563" s="679">
        <f t="shared" ca="1" si="438"/>
        <v>511.07758022699716</v>
      </c>
      <c r="Q2563" s="679">
        <f t="shared" ca="1" si="438"/>
        <v>1076.8803855762981</v>
      </c>
      <c r="R2563" s="679">
        <f t="shared" ca="1" si="438"/>
        <v>256.51796953425708</v>
      </c>
      <c r="S2563" s="679">
        <f t="shared" ca="1" si="438"/>
        <v>434.36899821594579</v>
      </c>
      <c r="T2563" s="679">
        <f t="shared" ca="1" si="438"/>
        <v>24.145674352793858</v>
      </c>
      <c r="U2563" s="679">
        <f t="shared" ca="1" si="438"/>
        <v>2.7043155275129123</v>
      </c>
      <c r="V2563" s="679">
        <f t="shared" ca="1" si="438"/>
        <v>29.361140012997332</v>
      </c>
      <c r="W2563" s="679">
        <f t="shared" ca="1" si="434"/>
        <v>1.545323158578807</v>
      </c>
      <c r="X2563" s="679">
        <f t="shared" ca="1" si="437"/>
        <v>448.32753467002368</v>
      </c>
      <c r="Y2563" s="679">
        <f t="shared" ca="1" si="437"/>
        <v>50.272851787958928</v>
      </c>
      <c r="Z2563" s="679">
        <f t="shared" ca="1" si="437"/>
        <v>0</v>
      </c>
      <c r="AA2563" t="str">
        <f t="shared" si="439"/>
        <v>HUM_ASR_FY_2022</v>
      </c>
      <c r="AB2563" s="958">
        <f t="shared" si="440"/>
        <v>45032</v>
      </c>
      <c r="AC2563" t="str">
        <f t="shared" si="441"/>
        <v>Unaudited</v>
      </c>
    </row>
    <row r="2564" spans="1:29" x14ac:dyDescent="0.25">
      <c r="A2564" t="s">
        <v>420</v>
      </c>
      <c r="B2564" t="s">
        <v>1385</v>
      </c>
      <c r="C2564" t="s">
        <v>1386</v>
      </c>
      <c r="D2564">
        <v>1900</v>
      </c>
      <c r="E2564" s="958">
        <v>1</v>
      </c>
      <c r="F2564" t="s">
        <v>438</v>
      </c>
      <c r="G2564" s="958">
        <v>91</v>
      </c>
      <c r="H2564" t="s">
        <v>386</v>
      </c>
      <c r="I2564" s="938" t="s">
        <v>488</v>
      </c>
      <c r="J2564" s="938" t="s">
        <v>444</v>
      </c>
      <c r="K2564" s="938" t="s">
        <v>0</v>
      </c>
      <c r="L2564" s="944">
        <v>2.1</v>
      </c>
      <c r="M2564" s="964" t="s">
        <v>147</v>
      </c>
      <c r="N2564" s="679">
        <f t="shared" ca="1" si="432"/>
        <v>6586851.7599999998</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4053396.2999999984</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197034.3</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1491572.86</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316404.70999999996</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10151.16</v>
      </c>
      <c r="T2564" s="679">
        <f t="shared" ca="1" si="442"/>
        <v>0</v>
      </c>
      <c r="U2564" s="679">
        <f t="shared" ca="1" si="442"/>
        <v>-300</v>
      </c>
      <c r="V2564" s="679">
        <f t="shared" ca="1" si="442"/>
        <v>24238.959999999999</v>
      </c>
      <c r="W2564" s="679">
        <f t="shared" ca="1" si="434"/>
        <v>0</v>
      </c>
      <c r="X2564" s="679">
        <f t="shared" ca="1" si="442"/>
        <v>51863.15</v>
      </c>
      <c r="Y2564" s="679">
        <f t="shared" ca="1" si="442"/>
        <v>442490.32</v>
      </c>
      <c r="Z2564" s="679">
        <f t="shared" ca="1" si="442"/>
        <v>0</v>
      </c>
      <c r="AA2564" t="str">
        <f t="shared" si="439"/>
        <v>HUM_ASR_FY_2022</v>
      </c>
      <c r="AB2564" s="958">
        <f t="shared" si="440"/>
        <v>45032</v>
      </c>
      <c r="AC2564" t="str">
        <f t="shared" si="441"/>
        <v>Unaudited</v>
      </c>
    </row>
    <row r="2565" spans="1:29" ht="30" x14ac:dyDescent="0.25">
      <c r="A2565" t="s">
        <v>420</v>
      </c>
      <c r="B2565" t="s">
        <v>1385</v>
      </c>
      <c r="C2565" t="s">
        <v>1386</v>
      </c>
      <c r="D2565">
        <v>1900</v>
      </c>
      <c r="E2565" s="958">
        <v>1</v>
      </c>
      <c r="F2565" t="s">
        <v>438</v>
      </c>
      <c r="G2565" s="958">
        <v>91</v>
      </c>
      <c r="H2565" t="s">
        <v>386</v>
      </c>
      <c r="I2565" s="938" t="s">
        <v>488</v>
      </c>
      <c r="J2565" s="938" t="s">
        <v>444</v>
      </c>
      <c r="K2565" s="938" t="s">
        <v>0</v>
      </c>
      <c r="L2565" s="944">
        <v>2.2000000000000002</v>
      </c>
      <c r="M2565" s="964" t="s">
        <v>148</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37336.944037243848</v>
      </c>
      <c r="O2565" s="679">
        <f t="shared" ca="1" si="442"/>
        <v>22976.292214882225</v>
      </c>
      <c r="P2565" s="679">
        <f t="shared" ca="1" si="442"/>
        <v>1116.8702288386582</v>
      </c>
      <c r="Q2565" s="679">
        <f t="shared" ca="1" si="442"/>
        <v>8454.8391903223546</v>
      </c>
      <c r="R2565" s="679">
        <f t="shared" ca="1" si="442"/>
        <v>1793.5100683654025</v>
      </c>
      <c r="S2565" s="679">
        <f t="shared" ca="1" si="442"/>
        <v>57.540887003825397</v>
      </c>
      <c r="T2565" s="679">
        <f t="shared" ca="1" si="442"/>
        <v>0</v>
      </c>
      <c r="U2565" s="679">
        <f t="shared" ca="1" si="442"/>
        <v>-1.7005215267169089</v>
      </c>
      <c r="V2565" s="679">
        <f t="shared" ca="1" si="442"/>
        <v>137.39624421743363</v>
      </c>
      <c r="W2565" s="679">
        <f t="shared" ca="1" si="434"/>
        <v>0</v>
      </c>
      <c r="X2565" s="679">
        <f t="shared" ca="1" si="442"/>
        <v>293.98134339449354</v>
      </c>
      <c r="Y2565" s="679">
        <f t="shared" ca="1" si="442"/>
        <v>2508.2143817461788</v>
      </c>
      <c r="Z2565" s="679">
        <f t="shared" ca="1" si="442"/>
        <v>0</v>
      </c>
      <c r="AA2565" t="str">
        <f t="shared" si="439"/>
        <v>HUM_ASR_FY_2022</v>
      </c>
      <c r="AB2565" s="958">
        <f t="shared" si="440"/>
        <v>45032</v>
      </c>
      <c r="AC2565" t="str">
        <f t="shared" si="441"/>
        <v>Unaudited</v>
      </c>
    </row>
    <row r="2566" spans="1:29" x14ac:dyDescent="0.25">
      <c r="A2566" t="s">
        <v>420</v>
      </c>
      <c r="B2566" t="s">
        <v>1385</v>
      </c>
      <c r="C2566" t="s">
        <v>1386</v>
      </c>
      <c r="D2566">
        <v>1900</v>
      </c>
      <c r="E2566" s="958">
        <v>1</v>
      </c>
      <c r="F2566" t="s">
        <v>438</v>
      </c>
      <c r="G2566" s="958">
        <v>91</v>
      </c>
      <c r="H2566" t="s">
        <v>386</v>
      </c>
      <c r="I2566" s="938" t="s">
        <v>488</v>
      </c>
      <c r="J2566" s="938" t="s">
        <v>444</v>
      </c>
      <c r="K2566" s="938" t="s">
        <v>0</v>
      </c>
      <c r="L2566" s="948">
        <v>2.2999999999999998</v>
      </c>
      <c r="M2566" s="965" t="s">
        <v>149</v>
      </c>
      <c r="N2566" s="679">
        <f t="shared" ca="1" si="443"/>
        <v>3650795.7500000042</v>
      </c>
      <c r="O2566" s="679">
        <f t="shared" ca="1" si="442"/>
        <v>2726061.2500000042</v>
      </c>
      <c r="P2566" s="679">
        <f t="shared" ca="1" si="442"/>
        <v>168644.01</v>
      </c>
      <c r="Q2566" s="679">
        <f t="shared" ca="1" si="442"/>
        <v>512249.33999999979</v>
      </c>
      <c r="R2566" s="679">
        <f t="shared" ca="1" si="442"/>
        <v>151599.36999999994</v>
      </c>
      <c r="S2566" s="679">
        <f t="shared" ca="1" si="442"/>
        <v>17179.8</v>
      </c>
      <c r="T2566" s="679">
        <f t="shared" ca="1" si="442"/>
        <v>3903.21</v>
      </c>
      <c r="U2566" s="679">
        <f t="shared" ca="1" si="442"/>
        <v>0</v>
      </c>
      <c r="V2566" s="679">
        <f t="shared" ca="1" si="442"/>
        <v>18091.169999999998</v>
      </c>
      <c r="W2566" s="679">
        <f t="shared" ca="1" si="434"/>
        <v>946.36</v>
      </c>
      <c r="X2566" s="679">
        <f t="shared" ca="1" si="442"/>
        <v>12552.740000000003</v>
      </c>
      <c r="Y2566" s="679">
        <f t="shared" ca="1" si="442"/>
        <v>39568.499999999993</v>
      </c>
      <c r="Z2566" s="679">
        <f t="shared" ca="1" si="442"/>
        <v>0</v>
      </c>
      <c r="AA2566" t="str">
        <f t="shared" si="439"/>
        <v>HUM_ASR_FY_2022</v>
      </c>
      <c r="AB2566" s="958">
        <f t="shared" si="440"/>
        <v>45032</v>
      </c>
      <c r="AC2566" t="str">
        <f t="shared" si="441"/>
        <v>Unaudited</v>
      </c>
    </row>
    <row r="2567" spans="1:29" x14ac:dyDescent="0.25">
      <c r="A2567" t="s">
        <v>420</v>
      </c>
      <c r="B2567" t="s">
        <v>1385</v>
      </c>
      <c r="C2567" t="s">
        <v>1386</v>
      </c>
      <c r="D2567">
        <v>1900</v>
      </c>
      <c r="E2567" s="958">
        <v>1</v>
      </c>
      <c r="F2567" t="s">
        <v>438</v>
      </c>
      <c r="G2567" s="958">
        <v>91</v>
      </c>
      <c r="H2567" t="s">
        <v>386</v>
      </c>
      <c r="I2567" s="964" t="s">
        <v>488</v>
      </c>
      <c r="J2567" s="964" t="s">
        <v>444</v>
      </c>
      <c r="K2567" s="964" t="s">
        <v>0</v>
      </c>
      <c r="L2567" s="944">
        <v>2.4</v>
      </c>
      <c r="M2567" s="964" t="s">
        <v>150</v>
      </c>
      <c r="N2567" s="679">
        <f t="shared" ca="1" si="443"/>
        <v>839189.09</v>
      </c>
      <c r="O2567" s="679">
        <f t="shared" ca="1" si="442"/>
        <v>141154.30999999997</v>
      </c>
      <c r="P2567" s="679">
        <f t="shared" ca="1" si="442"/>
        <v>14125.119999999999</v>
      </c>
      <c r="Q2567" s="679">
        <f t="shared" ca="1" si="442"/>
        <v>454339.3000000001</v>
      </c>
      <c r="R2567" s="679">
        <f t="shared" ca="1" si="442"/>
        <v>83769.239999999976</v>
      </c>
      <c r="S2567" s="679">
        <f t="shared" ca="1" si="442"/>
        <v>87591.150000000023</v>
      </c>
      <c r="T2567" s="679">
        <f t="shared" ca="1" si="442"/>
        <v>360</v>
      </c>
      <c r="U2567" s="679">
        <f t="shared" ca="1" si="442"/>
        <v>3262.84</v>
      </c>
      <c r="V2567" s="679">
        <f t="shared" ca="1" si="442"/>
        <v>6988.91</v>
      </c>
      <c r="W2567" s="679">
        <f t="shared" ca="1" si="434"/>
        <v>0</v>
      </c>
      <c r="X2567" s="679">
        <f t="shared" ca="1" si="442"/>
        <v>25827.149999999911</v>
      </c>
      <c r="Y2567" s="679">
        <f t="shared" ca="1" si="442"/>
        <v>21771.07</v>
      </c>
      <c r="Z2567" s="679">
        <f t="shared" ca="1" si="442"/>
        <v>0</v>
      </c>
      <c r="AA2567" t="str">
        <f t="shared" si="439"/>
        <v>HUM_ASR_FY_2022</v>
      </c>
      <c r="AB2567" s="958">
        <f t="shared" si="440"/>
        <v>45032</v>
      </c>
      <c r="AC2567" t="str">
        <f t="shared" si="441"/>
        <v>Unaudited</v>
      </c>
    </row>
    <row r="2568" spans="1:29" ht="30" x14ac:dyDescent="0.25">
      <c r="A2568" t="s">
        <v>420</v>
      </c>
      <c r="B2568" t="s">
        <v>1385</v>
      </c>
      <c r="C2568" t="s">
        <v>1386</v>
      </c>
      <c r="D2568">
        <v>1900</v>
      </c>
      <c r="E2568" s="958">
        <v>1</v>
      </c>
      <c r="F2568" t="s">
        <v>438</v>
      </c>
      <c r="G2568" s="958">
        <v>91</v>
      </c>
      <c r="H2568" t="s">
        <v>386</v>
      </c>
      <c r="I2568" s="938" t="s">
        <v>488</v>
      </c>
      <c r="J2568" s="938" t="s">
        <v>444</v>
      </c>
      <c r="K2568" s="938" t="s">
        <v>0</v>
      </c>
      <c r="L2568" s="938">
        <v>2.5</v>
      </c>
      <c r="M2568" s="963" t="s">
        <v>151</v>
      </c>
      <c r="N2568" s="679">
        <f t="shared" ca="1" si="443"/>
        <v>25451.052916841942</v>
      </c>
      <c r="O2568" s="679">
        <f t="shared" ca="1" si="442"/>
        <v>4280.9491401399309</v>
      </c>
      <c r="P2568" s="679">
        <f t="shared" ca="1" si="442"/>
        <v>428.38876346300265</v>
      </c>
      <c r="Q2568" s="679">
        <f t="shared" ca="1" si="442"/>
        <v>13779.270612897182</v>
      </c>
      <c r="R2568" s="679">
        <f t="shared" ca="1" si="442"/>
        <v>2540.5661077453142</v>
      </c>
      <c r="S2568" s="679">
        <f t="shared" ca="1" si="442"/>
        <v>2656.4775689553358</v>
      </c>
      <c r="T2568" s="679">
        <f t="shared" ca="1" si="442"/>
        <v>10.918134135970595</v>
      </c>
      <c r="U2568" s="679">
        <f t="shared" ca="1" si="442"/>
        <v>98.955902178361924</v>
      </c>
      <c r="V2568" s="679">
        <f t="shared" ca="1" si="442"/>
        <v>211.96071345618401</v>
      </c>
      <c r="W2568" s="679">
        <f t="shared" ca="1" si="434"/>
        <v>0</v>
      </c>
      <c r="X2568" s="679">
        <f t="shared" ca="1" si="442"/>
        <v>783.28968902731094</v>
      </c>
      <c r="Y2568" s="679">
        <f t="shared" ca="1" si="442"/>
        <v>660.27628484334809</v>
      </c>
      <c r="Z2568" s="679">
        <f t="shared" ca="1" si="442"/>
        <v>0</v>
      </c>
      <c r="AA2568" t="str">
        <f t="shared" si="439"/>
        <v>HUM_ASR_FY_2022</v>
      </c>
      <c r="AB2568" s="958">
        <f t="shared" si="440"/>
        <v>45032</v>
      </c>
      <c r="AC2568" t="str">
        <f t="shared" si="441"/>
        <v>Unaudited</v>
      </c>
    </row>
    <row r="2569" spans="1:29" x14ac:dyDescent="0.25">
      <c r="A2569" t="s">
        <v>420</v>
      </c>
      <c r="B2569" t="s">
        <v>1385</v>
      </c>
      <c r="C2569" t="s">
        <v>1386</v>
      </c>
      <c r="D2569">
        <v>1900</v>
      </c>
      <c r="E2569" s="958">
        <v>1</v>
      </c>
      <c r="F2569" t="s">
        <v>438</v>
      </c>
      <c r="G2569" s="958">
        <v>91</v>
      </c>
      <c r="H2569" t="s">
        <v>386</v>
      </c>
      <c r="I2569" s="938" t="s">
        <v>488</v>
      </c>
      <c r="J2569" s="938" t="s">
        <v>444</v>
      </c>
      <c r="K2569" s="938" t="s">
        <v>0</v>
      </c>
      <c r="L2569" s="938" t="s">
        <v>96</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HUM_ASR_FY_2022</v>
      </c>
      <c r="AB2569" s="958">
        <f t="shared" si="440"/>
        <v>45032</v>
      </c>
      <c r="AC2569" t="str">
        <f t="shared" si="441"/>
        <v>Unaudited</v>
      </c>
    </row>
    <row r="2570" spans="1:29" x14ac:dyDescent="0.25">
      <c r="A2570" t="s">
        <v>420</v>
      </c>
      <c r="B2570" t="s">
        <v>1385</v>
      </c>
      <c r="C2570" t="s">
        <v>1386</v>
      </c>
      <c r="D2570">
        <v>1900</v>
      </c>
      <c r="E2570" s="958">
        <v>1</v>
      </c>
      <c r="F2570" t="s">
        <v>438</v>
      </c>
      <c r="G2570" s="958">
        <v>91</v>
      </c>
      <c r="H2570" t="s">
        <v>386</v>
      </c>
      <c r="I2570" s="938" t="s">
        <v>488</v>
      </c>
      <c r="J2570" s="938" t="s">
        <v>444</v>
      </c>
      <c r="K2570" s="938" t="s">
        <v>0</v>
      </c>
      <c r="L2570" s="938" t="s">
        <v>152</v>
      </c>
      <c r="M2570" s="963" t="s">
        <v>451</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HUM_ASR_FY_2022</v>
      </c>
      <c r="AB2570" s="958">
        <f t="shared" si="440"/>
        <v>45032</v>
      </c>
      <c r="AC2570" t="str">
        <f t="shared" si="441"/>
        <v>Unaudited</v>
      </c>
    </row>
    <row r="2571" spans="1:29" x14ac:dyDescent="0.25">
      <c r="A2571" t="s">
        <v>420</v>
      </c>
      <c r="B2571" t="s">
        <v>1385</v>
      </c>
      <c r="C2571" t="s">
        <v>1386</v>
      </c>
      <c r="D2571">
        <v>1900</v>
      </c>
      <c r="E2571" s="958">
        <v>1</v>
      </c>
      <c r="F2571" t="s">
        <v>438</v>
      </c>
      <c r="G2571" s="958">
        <v>91</v>
      </c>
      <c r="H2571" t="s">
        <v>386</v>
      </c>
      <c r="I2571" s="938" t="s">
        <v>488</v>
      </c>
      <c r="J2571" s="938" t="s">
        <v>444</v>
      </c>
      <c r="K2571" s="938" t="s">
        <v>0</v>
      </c>
      <c r="L2571" s="946" t="s">
        <v>917</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HUM_ASR_FY_2022</v>
      </c>
      <c r="AB2571" s="958">
        <f t="shared" si="440"/>
        <v>45032</v>
      </c>
      <c r="AC2571" t="str">
        <f t="shared" si="441"/>
        <v>Unaudited</v>
      </c>
    </row>
    <row r="2572" spans="1:29" x14ac:dyDescent="0.25">
      <c r="A2572" t="s">
        <v>420</v>
      </c>
      <c r="B2572" t="s">
        <v>1385</v>
      </c>
      <c r="C2572" t="s">
        <v>1386</v>
      </c>
      <c r="D2572">
        <v>1900</v>
      </c>
      <c r="E2572" s="958">
        <v>1</v>
      </c>
      <c r="F2572" t="s">
        <v>438</v>
      </c>
      <c r="G2572" s="958">
        <v>91</v>
      </c>
      <c r="H2572" t="s">
        <v>386</v>
      </c>
      <c r="I2572" s="963" t="s">
        <v>488</v>
      </c>
      <c r="J2572" s="963" t="s">
        <v>444</v>
      </c>
      <c r="K2572" s="963" t="s">
        <v>53</v>
      </c>
      <c r="L2572" s="938">
        <v>3.1</v>
      </c>
      <c r="M2572" s="963" t="s">
        <v>33</v>
      </c>
      <c r="N2572" s="679">
        <f t="shared" ca="1" si="443"/>
        <v>8402063.6500000525</v>
      </c>
      <c r="O2572" s="679">
        <f t="shared" ca="1" si="442"/>
        <v>5849480.9000000525</v>
      </c>
      <c r="P2572" s="679">
        <f t="shared" ca="1" si="442"/>
        <v>324772.8300000006</v>
      </c>
      <c r="Q2572" s="679">
        <f t="shared" ca="1" si="442"/>
        <v>1330810.099999998</v>
      </c>
      <c r="R2572" s="679">
        <f t="shared" ca="1" si="442"/>
        <v>286830.90000000037</v>
      </c>
      <c r="S2572" s="679">
        <f t="shared" ca="1" si="442"/>
        <v>68900.289999999892</v>
      </c>
      <c r="T2572" s="679">
        <f t="shared" ca="1" si="442"/>
        <v>8252.5499999999993</v>
      </c>
      <c r="U2572" s="679">
        <f t="shared" ca="1" si="442"/>
        <v>604.19999999999993</v>
      </c>
      <c r="V2572" s="679">
        <f t="shared" ca="1" si="442"/>
        <v>32795.959999999992</v>
      </c>
      <c r="W2572" s="679">
        <f t="shared" ca="1" si="434"/>
        <v>5817.99</v>
      </c>
      <c r="X2572" s="679">
        <f t="shared" ca="1" si="442"/>
        <v>238831.93999999994</v>
      </c>
      <c r="Y2572" s="679">
        <f t="shared" ca="1" si="442"/>
        <v>254965.99000000034</v>
      </c>
      <c r="Z2572" s="679">
        <f t="shared" ca="1" si="442"/>
        <v>0</v>
      </c>
      <c r="AA2572" t="str">
        <f t="shared" si="439"/>
        <v>HUM_ASR_FY_2022</v>
      </c>
      <c r="AB2572" s="958">
        <f t="shared" si="440"/>
        <v>45032</v>
      </c>
      <c r="AC2572" t="str">
        <f t="shared" si="441"/>
        <v>Unaudited</v>
      </c>
    </row>
    <row r="2573" spans="1:29" x14ac:dyDescent="0.25">
      <c r="A2573" t="s">
        <v>420</v>
      </c>
      <c r="B2573" t="s">
        <v>1385</v>
      </c>
      <c r="C2573" t="s">
        <v>1386</v>
      </c>
      <c r="D2573">
        <v>1900</v>
      </c>
      <c r="E2573" s="958">
        <v>1</v>
      </c>
      <c r="F2573" t="s">
        <v>438</v>
      </c>
      <c r="G2573" s="958">
        <v>91</v>
      </c>
      <c r="H2573" t="s">
        <v>386</v>
      </c>
      <c r="I2573" s="938" t="s">
        <v>488</v>
      </c>
      <c r="J2573" s="938" t="s">
        <v>444</v>
      </c>
      <c r="K2573" s="938" t="s">
        <v>53</v>
      </c>
      <c r="L2573" s="938">
        <v>3.2</v>
      </c>
      <c r="M2573" s="963" t="s">
        <v>34</v>
      </c>
      <c r="N2573" s="679">
        <f t="shared" ca="1" si="443"/>
        <v>707812.64000000095</v>
      </c>
      <c r="O2573" s="679">
        <f t="shared" ca="1" si="442"/>
        <v>404298.04000000074</v>
      </c>
      <c r="P2573" s="679">
        <f t="shared" ca="1" si="442"/>
        <v>27981.329999999994</v>
      </c>
      <c r="Q2573" s="679">
        <f t="shared" ca="1" si="442"/>
        <v>170016.19000000009</v>
      </c>
      <c r="R2573" s="679">
        <f t="shared" ca="1" si="442"/>
        <v>50963.909999999996</v>
      </c>
      <c r="S2573" s="679">
        <f t="shared" ca="1" si="442"/>
        <v>452.64000000000033</v>
      </c>
      <c r="T2573" s="679">
        <f t="shared" ca="1" si="442"/>
        <v>99.29</v>
      </c>
      <c r="U2573" s="679">
        <f t="shared" ca="1" si="442"/>
        <v>0</v>
      </c>
      <c r="V2573" s="679">
        <f t="shared" ca="1" si="442"/>
        <v>5429.78</v>
      </c>
      <c r="W2573" s="679">
        <f t="shared" ca="1" si="434"/>
        <v>831.11</v>
      </c>
      <c r="X2573" s="679">
        <f t="shared" ca="1" si="442"/>
        <v>12841.08</v>
      </c>
      <c r="Y2573" s="679">
        <f t="shared" ca="1" si="442"/>
        <v>34899.270000000004</v>
      </c>
      <c r="Z2573" s="679">
        <f t="shared" ca="1" si="442"/>
        <v>0</v>
      </c>
      <c r="AA2573" t="str">
        <f t="shared" si="439"/>
        <v>HUM_ASR_FY_2022</v>
      </c>
      <c r="AB2573" s="958">
        <f t="shared" si="440"/>
        <v>45032</v>
      </c>
      <c r="AC2573" t="str">
        <f t="shared" si="441"/>
        <v>Unaudited</v>
      </c>
    </row>
    <row r="2574" spans="1:29" x14ac:dyDescent="0.25">
      <c r="A2574" t="s">
        <v>420</v>
      </c>
      <c r="B2574" t="s">
        <v>1385</v>
      </c>
      <c r="C2574" t="s">
        <v>1386</v>
      </c>
      <c r="D2574">
        <v>1900</v>
      </c>
      <c r="E2574" s="958">
        <v>1</v>
      </c>
      <c r="F2574" t="s">
        <v>438</v>
      </c>
      <c r="G2574" s="958">
        <v>91</v>
      </c>
      <c r="H2574" t="s">
        <v>386</v>
      </c>
      <c r="I2574" s="938" t="s">
        <v>488</v>
      </c>
      <c r="J2574" s="938" t="s">
        <v>444</v>
      </c>
      <c r="K2574" s="938" t="s">
        <v>53</v>
      </c>
      <c r="L2574" s="938">
        <v>3.3</v>
      </c>
      <c r="M2574" s="963" t="s">
        <v>54</v>
      </c>
      <c r="N2574" s="679">
        <f t="shared" ca="1" si="443"/>
        <v>381.33</v>
      </c>
      <c r="O2574" s="679">
        <f t="shared" ca="1" si="442"/>
        <v>0</v>
      </c>
      <c r="P2574" s="679">
        <f t="shared" ca="1" si="442"/>
        <v>0</v>
      </c>
      <c r="Q2574" s="679">
        <f t="shared" ca="1" si="442"/>
        <v>42.37</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338.96</v>
      </c>
      <c r="Z2574" s="679">
        <f t="shared" ca="1" si="442"/>
        <v>0</v>
      </c>
      <c r="AA2574" t="str">
        <f t="shared" si="439"/>
        <v>HUM_ASR_FY_2022</v>
      </c>
      <c r="AB2574" s="958">
        <f t="shared" si="440"/>
        <v>45032</v>
      </c>
      <c r="AC2574" t="str">
        <f t="shared" si="441"/>
        <v>Unaudited</v>
      </c>
    </row>
    <row r="2575" spans="1:29" x14ac:dyDescent="0.25">
      <c r="A2575" t="s">
        <v>420</v>
      </c>
      <c r="B2575" t="s">
        <v>1385</v>
      </c>
      <c r="C2575" t="s">
        <v>1386</v>
      </c>
      <c r="D2575">
        <v>1900</v>
      </c>
      <c r="E2575" s="958">
        <v>1</v>
      </c>
      <c r="F2575" t="s">
        <v>438</v>
      </c>
      <c r="G2575" s="958">
        <v>91</v>
      </c>
      <c r="H2575" t="s">
        <v>386</v>
      </c>
      <c r="I2575" s="938" t="s">
        <v>488</v>
      </c>
      <c r="J2575" s="938" t="s">
        <v>444</v>
      </c>
      <c r="K2575" s="938" t="s">
        <v>53</v>
      </c>
      <c r="L2575" s="938" t="s">
        <v>44</v>
      </c>
      <c r="M2575" s="963" t="s">
        <v>153</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HUM_ASR_FY_2022</v>
      </c>
      <c r="AB2575" s="958">
        <f t="shared" si="440"/>
        <v>45032</v>
      </c>
      <c r="AC2575" t="str">
        <f t="shared" si="441"/>
        <v>Unaudited</v>
      </c>
    </row>
    <row r="2576" spans="1:29" x14ac:dyDescent="0.25">
      <c r="A2576" t="s">
        <v>420</v>
      </c>
      <c r="B2576" t="s">
        <v>1385</v>
      </c>
      <c r="C2576" t="s">
        <v>1386</v>
      </c>
      <c r="D2576">
        <v>1900</v>
      </c>
      <c r="E2576" s="958">
        <v>1</v>
      </c>
      <c r="F2576" t="s">
        <v>438</v>
      </c>
      <c r="G2576" s="958">
        <v>91</v>
      </c>
      <c r="H2576" t="s">
        <v>386</v>
      </c>
      <c r="I2576" s="938" t="s">
        <v>488</v>
      </c>
      <c r="J2576" s="938" t="s">
        <v>444</v>
      </c>
      <c r="K2576" s="938" t="s">
        <v>53</v>
      </c>
      <c r="L2576" s="946" t="s">
        <v>41</v>
      </c>
      <c r="M2576" s="961" t="s">
        <v>52</v>
      </c>
      <c r="N2576" s="679">
        <f t="shared" ca="1" si="443"/>
        <v>70760.290000000023</v>
      </c>
      <c r="O2576" s="679">
        <f t="shared" ca="1" si="442"/>
        <v>66586.35000000002</v>
      </c>
      <c r="P2576" s="679">
        <f t="shared" ca="1" si="442"/>
        <v>1453.25</v>
      </c>
      <c r="Q2576" s="679">
        <f t="shared" ca="1" si="442"/>
        <v>2119.7099999999991</v>
      </c>
      <c r="R2576" s="679">
        <f t="shared" ca="1" si="442"/>
        <v>337.98000000000008</v>
      </c>
      <c r="S2576" s="679">
        <f t="shared" ca="1" si="442"/>
        <v>0</v>
      </c>
      <c r="T2576" s="679">
        <f t="shared" ca="1" si="442"/>
        <v>212</v>
      </c>
      <c r="U2576" s="679">
        <f t="shared" ca="1" si="442"/>
        <v>0</v>
      </c>
      <c r="V2576" s="679">
        <f t="shared" ca="1" si="442"/>
        <v>51</v>
      </c>
      <c r="W2576" s="679">
        <f t="shared" ca="1" si="434"/>
        <v>0</v>
      </c>
      <c r="X2576" s="679">
        <f t="shared" ca="1" si="442"/>
        <v>0</v>
      </c>
      <c r="Y2576" s="679">
        <f t="shared" ca="1" si="442"/>
        <v>0</v>
      </c>
      <c r="Z2576" s="679">
        <f t="shared" ca="1" si="442"/>
        <v>0</v>
      </c>
      <c r="AA2576" t="str">
        <f t="shared" si="439"/>
        <v>HUM_ASR_FY_2022</v>
      </c>
      <c r="AB2576" s="958">
        <f t="shared" si="440"/>
        <v>45032</v>
      </c>
      <c r="AC2576" t="str">
        <f t="shared" si="441"/>
        <v>Unaudited</v>
      </c>
    </row>
    <row r="2577" spans="1:29" x14ac:dyDescent="0.25">
      <c r="A2577" t="s">
        <v>420</v>
      </c>
      <c r="B2577" t="s">
        <v>1385</v>
      </c>
      <c r="C2577" t="s">
        <v>1386</v>
      </c>
      <c r="D2577">
        <v>1900</v>
      </c>
      <c r="E2577" s="958">
        <v>1</v>
      </c>
      <c r="F2577" t="s">
        <v>438</v>
      </c>
      <c r="G2577" s="958">
        <v>91</v>
      </c>
      <c r="H2577" t="s">
        <v>386</v>
      </c>
      <c r="I2577" s="963" t="s">
        <v>488</v>
      </c>
      <c r="J2577" s="963" t="s">
        <v>444</v>
      </c>
      <c r="K2577" s="963" t="s">
        <v>53</v>
      </c>
      <c r="L2577" s="938" t="s">
        <v>42</v>
      </c>
      <c r="M2577" s="963" t="s">
        <v>154</v>
      </c>
      <c r="N2577" s="679">
        <f t="shared" ca="1" si="443"/>
        <v>51640.630655822795</v>
      </c>
      <c r="O2577" s="679">
        <f t="shared" ca="1" si="442"/>
        <v>35951.986948491009</v>
      </c>
      <c r="P2577" s="679">
        <f t="shared" ca="1" si="442"/>
        <v>1996.1136287126617</v>
      </c>
      <c r="Q2577" s="679">
        <f t="shared" ca="1" si="442"/>
        <v>8179.4039785854347</v>
      </c>
      <c r="R2577" s="679">
        <f t="shared" ca="1" si="442"/>
        <v>1762.9155389196758</v>
      </c>
      <c r="S2577" s="679">
        <f t="shared" ca="1" si="442"/>
        <v>423.47387215628305</v>
      </c>
      <c r="T2577" s="679">
        <f t="shared" ca="1" si="442"/>
        <v>50.721692226017318</v>
      </c>
      <c r="U2577" s="679">
        <f t="shared" ca="1" si="442"/>
        <v>3.7135244794590356</v>
      </c>
      <c r="V2577" s="679">
        <f t="shared" ca="1" si="442"/>
        <v>201.57001040608961</v>
      </c>
      <c r="W2577" s="679">
        <f t="shared" ca="1" si="434"/>
        <v>35.758438077206016</v>
      </c>
      <c r="X2577" s="679">
        <f t="shared" ca="1" si="442"/>
        <v>1467.905090477808</v>
      </c>
      <c r="Y2577" s="679">
        <f t="shared" ca="1" si="442"/>
        <v>1567.0679332911438</v>
      </c>
      <c r="Z2577" s="679">
        <f t="shared" ca="1" si="442"/>
        <v>0</v>
      </c>
      <c r="AA2577" t="str">
        <f t="shared" si="439"/>
        <v>HUM_ASR_FY_2022</v>
      </c>
      <c r="AB2577" s="958">
        <f t="shared" si="440"/>
        <v>45032</v>
      </c>
      <c r="AC2577" t="str">
        <f t="shared" si="441"/>
        <v>Unaudited</v>
      </c>
    </row>
    <row r="2578" spans="1:29" x14ac:dyDescent="0.25">
      <c r="A2578" t="s">
        <v>420</v>
      </c>
      <c r="B2578" t="s">
        <v>1385</v>
      </c>
      <c r="C2578" t="s">
        <v>1386</v>
      </c>
      <c r="D2578">
        <v>1900</v>
      </c>
      <c r="E2578" s="958">
        <v>1</v>
      </c>
      <c r="F2578" t="s">
        <v>438</v>
      </c>
      <c r="G2578" s="958">
        <v>91</v>
      </c>
      <c r="H2578" t="s">
        <v>386</v>
      </c>
      <c r="I2578" s="938" t="s">
        <v>488</v>
      </c>
      <c r="J2578" s="938" t="s">
        <v>444</v>
      </c>
      <c r="K2578" s="938" t="s">
        <v>53</v>
      </c>
      <c r="L2578" s="938" t="s">
        <v>43</v>
      </c>
      <c r="M2578" s="963" t="s">
        <v>462</v>
      </c>
      <c r="N2578" s="679">
        <f t="shared" ca="1" si="443"/>
        <v>57566.590000000004</v>
      </c>
      <c r="O2578" s="679">
        <f t="shared" ca="1" si="442"/>
        <v>49124.666679739945</v>
      </c>
      <c r="P2578" s="679">
        <f t="shared" ca="1" si="442"/>
        <v>1467.8430686611343</v>
      </c>
      <c r="Q2578" s="679">
        <f t="shared" ca="1" si="442"/>
        <v>3167.8511997991432</v>
      </c>
      <c r="R2578" s="679">
        <f t="shared" ca="1" si="442"/>
        <v>720.83752687774188</v>
      </c>
      <c r="S2578" s="679">
        <f t="shared" ca="1" si="442"/>
        <v>1362.5624505523547</v>
      </c>
      <c r="T2578" s="679">
        <f t="shared" ca="1" si="442"/>
        <v>72.418459855172046</v>
      </c>
      <c r="U2578" s="679">
        <f t="shared" ca="1" si="442"/>
        <v>8.5198188064908287</v>
      </c>
      <c r="V2578" s="679">
        <f t="shared" ca="1" si="442"/>
        <v>80.633999418573907</v>
      </c>
      <c r="W2578" s="679">
        <f t="shared" ca="1" si="434"/>
        <v>3.9556301601564563</v>
      </c>
      <c r="X2578" s="679">
        <f t="shared" ca="1" si="442"/>
        <v>1411.5514086896769</v>
      </c>
      <c r="Y2578" s="679">
        <f t="shared" ca="1" si="442"/>
        <v>145.74975743961096</v>
      </c>
      <c r="Z2578" s="679">
        <f t="shared" ca="1" si="442"/>
        <v>0</v>
      </c>
      <c r="AA2578" t="str">
        <f t="shared" si="439"/>
        <v>HUM_ASR_FY_2022</v>
      </c>
      <c r="AB2578" s="958">
        <f t="shared" si="440"/>
        <v>45032</v>
      </c>
      <c r="AC2578" t="str">
        <f t="shared" si="441"/>
        <v>Unaudited</v>
      </c>
    </row>
    <row r="2579" spans="1:29" x14ac:dyDescent="0.25">
      <c r="A2579" t="s">
        <v>420</v>
      </c>
      <c r="B2579" t="s">
        <v>1385</v>
      </c>
      <c r="C2579" t="s">
        <v>1386</v>
      </c>
      <c r="D2579">
        <v>1900</v>
      </c>
      <c r="E2579" s="958">
        <v>1</v>
      </c>
      <c r="F2579" t="s">
        <v>438</v>
      </c>
      <c r="G2579" s="958">
        <v>91</v>
      </c>
      <c r="H2579" t="s">
        <v>386</v>
      </c>
      <c r="I2579" s="938" t="s">
        <v>488</v>
      </c>
      <c r="J2579" s="938" t="s">
        <v>444</v>
      </c>
      <c r="K2579" s="938" t="s">
        <v>920</v>
      </c>
      <c r="L2579" s="938" t="s">
        <v>921</v>
      </c>
      <c r="M2579" s="963" t="s">
        <v>920</v>
      </c>
      <c r="N2579" s="679">
        <f t="shared" ca="1" si="443"/>
        <v>1018779.529999999</v>
      </c>
      <c r="O2579" s="679">
        <f t="shared" ca="1" si="442"/>
        <v>954057.16999999899</v>
      </c>
      <c r="P2579" s="679">
        <f t="shared" ca="1" si="442"/>
        <v>43777.259999999995</v>
      </c>
      <c r="Q2579" s="679">
        <f t="shared" ca="1" si="442"/>
        <v>883.5</v>
      </c>
      <c r="R2579" s="679">
        <f t="shared" ca="1" si="442"/>
        <v>11387.78</v>
      </c>
      <c r="S2579" s="679">
        <f t="shared" ca="1" si="442"/>
        <v>2194.69</v>
      </c>
      <c r="T2579" s="679">
        <f t="shared" ca="1" si="442"/>
        <v>0</v>
      </c>
      <c r="U2579" s="679">
        <f t="shared" ca="1" si="442"/>
        <v>0</v>
      </c>
      <c r="V2579" s="679">
        <f t="shared" ca="1" si="442"/>
        <v>6479.13</v>
      </c>
      <c r="W2579" s="679">
        <f t="shared" ca="1" si="434"/>
        <v>0</v>
      </c>
      <c r="X2579" s="679">
        <f t="shared" ca="1" si="442"/>
        <v>0</v>
      </c>
      <c r="Y2579" s="679">
        <f t="shared" ca="1" si="442"/>
        <v>0</v>
      </c>
      <c r="Z2579" s="679">
        <f t="shared" ca="1" si="442"/>
        <v>0</v>
      </c>
      <c r="AA2579" t="str">
        <f t="shared" si="439"/>
        <v>HUM_ASR_FY_2022</v>
      </c>
      <c r="AB2579" s="958">
        <f t="shared" si="440"/>
        <v>45032</v>
      </c>
      <c r="AC2579" t="str">
        <f t="shared" si="441"/>
        <v>Unaudited</v>
      </c>
    </row>
    <row r="2580" spans="1:29" x14ac:dyDescent="0.25">
      <c r="A2580" t="s">
        <v>420</v>
      </c>
      <c r="B2580" t="s">
        <v>1385</v>
      </c>
      <c r="C2580" t="s">
        <v>1386</v>
      </c>
      <c r="D2580">
        <v>1900</v>
      </c>
      <c r="E2580" s="958">
        <v>1</v>
      </c>
      <c r="F2580" t="s">
        <v>438</v>
      </c>
      <c r="G2580" s="958">
        <v>91</v>
      </c>
      <c r="H2580" t="s">
        <v>386</v>
      </c>
      <c r="I2580" s="938" t="s">
        <v>488</v>
      </c>
      <c r="J2580" s="938" t="s">
        <v>444</v>
      </c>
      <c r="K2580" s="938" t="s">
        <v>920</v>
      </c>
      <c r="L2580" s="938" t="s">
        <v>922</v>
      </c>
      <c r="M2580" s="963" t="s">
        <v>925</v>
      </c>
      <c r="N2580" s="679">
        <f t="shared" ca="1" si="443"/>
        <v>5774.85507247844</v>
      </c>
      <c r="O2580" s="679">
        <f t="shared" ca="1" si="442"/>
        <v>5407.9825176787026</v>
      </c>
      <c r="P2580" s="679">
        <f t="shared" ca="1" si="442"/>
        <v>248.14724336894338</v>
      </c>
      <c r="Q2580" s="679">
        <f t="shared" ca="1" si="442"/>
        <v>5.0080358961812941</v>
      </c>
      <c r="R2580" s="679">
        <f t="shared" ca="1" si="442"/>
        <v>64.550550105054242</v>
      </c>
      <c r="S2580" s="679">
        <f t="shared" ca="1" si="442"/>
        <v>12.440391964901103</v>
      </c>
      <c r="T2580" s="679">
        <f t="shared" ca="1" si="442"/>
        <v>0</v>
      </c>
      <c r="U2580" s="679">
        <f t="shared" ca="1" si="442"/>
        <v>0</v>
      </c>
      <c r="V2580" s="679">
        <f t="shared" ca="1" si="442"/>
        <v>36.726333464657735</v>
      </c>
      <c r="W2580" s="679">
        <f t="shared" ca="1" si="434"/>
        <v>0</v>
      </c>
      <c r="X2580" s="679">
        <f t="shared" ca="1" si="442"/>
        <v>0</v>
      </c>
      <c r="Y2580" s="679">
        <f t="shared" ca="1" si="442"/>
        <v>0</v>
      </c>
      <c r="Z2580" s="679">
        <f t="shared" ca="1" si="442"/>
        <v>0</v>
      </c>
      <c r="AA2580" t="str">
        <f t="shared" si="439"/>
        <v>HUM_ASR_FY_2022</v>
      </c>
      <c r="AB2580" s="958">
        <f t="shared" si="440"/>
        <v>45032</v>
      </c>
      <c r="AC2580" t="str">
        <f t="shared" si="441"/>
        <v>Unaudited</v>
      </c>
    </row>
    <row r="2581" spans="1:29" x14ac:dyDescent="0.25">
      <c r="A2581" t="s">
        <v>420</v>
      </c>
      <c r="B2581" t="s">
        <v>1385</v>
      </c>
      <c r="C2581" t="s">
        <v>1386</v>
      </c>
      <c r="D2581">
        <v>1900</v>
      </c>
      <c r="E2581" s="958">
        <v>1</v>
      </c>
      <c r="F2581" t="s">
        <v>438</v>
      </c>
      <c r="G2581" s="958">
        <v>91</v>
      </c>
      <c r="H2581" t="s">
        <v>386</v>
      </c>
      <c r="I2581" s="938" t="s">
        <v>488</v>
      </c>
      <c r="J2581" s="938" t="s">
        <v>444</v>
      </c>
      <c r="K2581" s="938" t="s">
        <v>920</v>
      </c>
      <c r="L2581" s="946" t="s">
        <v>923</v>
      </c>
      <c r="M2581" s="961" t="s">
        <v>926</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HUM_ASR_FY_2022</v>
      </c>
      <c r="AB2581" s="958">
        <f t="shared" si="440"/>
        <v>45032</v>
      </c>
      <c r="AC2581" t="str">
        <f t="shared" si="441"/>
        <v>Unaudited</v>
      </c>
    </row>
    <row r="2582" spans="1:29" x14ac:dyDescent="0.25">
      <c r="A2582" t="s">
        <v>420</v>
      </c>
      <c r="B2582" t="s">
        <v>1385</v>
      </c>
      <c r="C2582" t="s">
        <v>1386</v>
      </c>
      <c r="D2582">
        <v>1900</v>
      </c>
      <c r="E2582" s="958">
        <v>1</v>
      </c>
      <c r="F2582" t="s">
        <v>438</v>
      </c>
      <c r="G2582" s="958">
        <v>91</v>
      </c>
      <c r="H2582" t="s">
        <v>386</v>
      </c>
      <c r="I2582" s="963" t="s">
        <v>488</v>
      </c>
      <c r="J2582" s="963" t="s">
        <v>444</v>
      </c>
      <c r="K2582" s="963" t="s">
        <v>445</v>
      </c>
      <c r="L2582" s="938">
        <v>5.0999999999999996</v>
      </c>
      <c r="M2582" s="963" t="s">
        <v>37</v>
      </c>
      <c r="N2582" s="679">
        <f t="shared" ca="1" si="443"/>
        <v>10922.39</v>
      </c>
      <c r="O2582" s="679">
        <f t="shared" ca="1" si="442"/>
        <v>5457.19</v>
      </c>
      <c r="P2582" s="679">
        <f t="shared" ca="1" si="442"/>
        <v>3715.4999999999995</v>
      </c>
      <c r="Q2582" s="679">
        <f t="shared" ca="1" si="442"/>
        <v>392.17</v>
      </c>
      <c r="R2582" s="679">
        <f t="shared" ca="1" si="442"/>
        <v>1856.36</v>
      </c>
      <c r="S2582" s="679">
        <f t="shared" ca="1" si="442"/>
        <v>197.62</v>
      </c>
      <c r="T2582" s="679">
        <f t="shared" ca="1" si="442"/>
        <v>0</v>
      </c>
      <c r="U2582" s="679">
        <f t="shared" ca="1" si="442"/>
        <v>0</v>
      </c>
      <c r="V2582" s="679">
        <f t="shared" ca="1" si="442"/>
        <v>48</v>
      </c>
      <c r="W2582" s="679">
        <f t="shared" ca="1" si="434"/>
        <v>0</v>
      </c>
      <c r="X2582" s="679">
        <f t="shared" ca="1" si="442"/>
        <v>-379.67</v>
      </c>
      <c r="Y2582" s="679">
        <f t="shared" ca="1" si="442"/>
        <v>-364.78000000000003</v>
      </c>
      <c r="Z2582" s="679">
        <f t="shared" ca="1" si="442"/>
        <v>0</v>
      </c>
      <c r="AA2582" t="str">
        <f t="shared" si="439"/>
        <v>HUM_ASR_FY_2022</v>
      </c>
      <c r="AB2582" s="958">
        <f t="shared" si="440"/>
        <v>45032</v>
      </c>
      <c r="AC2582" t="str">
        <f t="shared" si="441"/>
        <v>Unaudited</v>
      </c>
    </row>
    <row r="2583" spans="1:29" ht="30" x14ac:dyDescent="0.25">
      <c r="A2583" t="s">
        <v>420</v>
      </c>
      <c r="B2583" t="s">
        <v>1385</v>
      </c>
      <c r="C2583" t="s">
        <v>1386</v>
      </c>
      <c r="D2583">
        <v>1900</v>
      </c>
      <c r="E2583" s="958">
        <v>1</v>
      </c>
      <c r="F2583" t="s">
        <v>438</v>
      </c>
      <c r="G2583" s="958">
        <v>91</v>
      </c>
      <c r="H2583" t="s">
        <v>386</v>
      </c>
      <c r="I2583" s="938" t="s">
        <v>488</v>
      </c>
      <c r="J2583" s="938" t="s">
        <v>444</v>
      </c>
      <c r="K2583" s="938" t="s">
        <v>445</v>
      </c>
      <c r="L2583" s="938">
        <v>5.2</v>
      </c>
      <c r="M2583" s="963" t="s">
        <v>303</v>
      </c>
      <c r="N2583" s="679">
        <f t="shared" ca="1" si="443"/>
        <v>3073778.23</v>
      </c>
      <c r="O2583" s="679">
        <f t="shared" ca="1" si="442"/>
        <v>1315559.0199999998</v>
      </c>
      <c r="P2583" s="679">
        <f t="shared" ca="1" si="442"/>
        <v>795438.6</v>
      </c>
      <c r="Q2583" s="679">
        <f t="shared" ca="1" si="442"/>
        <v>189016.24000000002</v>
      </c>
      <c r="R2583" s="679">
        <f t="shared" ca="1" si="442"/>
        <v>554133.9800000001</v>
      </c>
      <c r="S2583" s="679">
        <f t="shared" ca="1" si="442"/>
        <v>47773.909999999996</v>
      </c>
      <c r="T2583" s="679">
        <f t="shared" ca="1" si="442"/>
        <v>23424.979999999996</v>
      </c>
      <c r="U2583" s="679">
        <f t="shared" ca="1" si="442"/>
        <v>462.6</v>
      </c>
      <c r="V2583" s="679">
        <f t="shared" ca="1" si="442"/>
        <v>27712.080000000002</v>
      </c>
      <c r="W2583" s="679">
        <f t="shared" ca="1" si="434"/>
        <v>279.91999999999996</v>
      </c>
      <c r="X2583" s="679">
        <f t="shared" ca="1" si="442"/>
        <v>82296.39</v>
      </c>
      <c r="Y2583" s="679">
        <f t="shared" ca="1" si="442"/>
        <v>37680.509999999995</v>
      </c>
      <c r="Z2583" s="679">
        <f t="shared" ca="1" si="442"/>
        <v>0</v>
      </c>
      <c r="AA2583" t="str">
        <f t="shared" si="439"/>
        <v>HUM_ASR_FY_2022</v>
      </c>
      <c r="AB2583" s="958">
        <f t="shared" si="440"/>
        <v>45032</v>
      </c>
      <c r="AC2583" t="str">
        <f t="shared" si="441"/>
        <v>Unaudited</v>
      </c>
    </row>
    <row r="2584" spans="1:29" ht="30" x14ac:dyDescent="0.25">
      <c r="A2584" t="s">
        <v>420</v>
      </c>
      <c r="B2584" t="s">
        <v>1385</v>
      </c>
      <c r="C2584" t="s">
        <v>1386</v>
      </c>
      <c r="D2584">
        <v>1900</v>
      </c>
      <c r="E2584" s="958">
        <v>1</v>
      </c>
      <c r="F2584" t="s">
        <v>438</v>
      </c>
      <c r="G2584" s="958">
        <v>91</v>
      </c>
      <c r="H2584" t="s">
        <v>386</v>
      </c>
      <c r="I2584" s="938" t="s">
        <v>488</v>
      </c>
      <c r="J2584" s="938" t="s">
        <v>444</v>
      </c>
      <c r="K2584" s="938" t="s">
        <v>445</v>
      </c>
      <c r="L2584" s="938">
        <v>5.3</v>
      </c>
      <c r="M2584" s="963" t="s">
        <v>304</v>
      </c>
      <c r="N2584" s="679">
        <f t="shared" ca="1" si="443"/>
        <v>61.912531060658296</v>
      </c>
      <c r="O2584" s="679">
        <f t="shared" ca="1" si="442"/>
        <v>30.933563567947484</v>
      </c>
      <c r="P2584" s="679">
        <f t="shared" ca="1" si="442"/>
        <v>21.060959108388907</v>
      </c>
      <c r="Q2584" s="679">
        <f t="shared" ca="1" si="442"/>
        <v>2.2229784237752335</v>
      </c>
      <c r="R2584" s="679">
        <f t="shared" ca="1" si="442"/>
        <v>10.522600471120667</v>
      </c>
      <c r="S2584" s="679">
        <f t="shared" ca="1" si="442"/>
        <v>1.120190213699318</v>
      </c>
      <c r="T2584" s="679">
        <f t="shared" ca="1" si="442"/>
        <v>0</v>
      </c>
      <c r="U2584" s="679">
        <f t="shared" ca="1" si="442"/>
        <v>0</v>
      </c>
      <c r="V2584" s="679">
        <f t="shared" ca="1" si="442"/>
        <v>0.27208344427470538</v>
      </c>
      <c r="W2584" s="679">
        <f t="shared" ca="1" si="434"/>
        <v>0</v>
      </c>
      <c r="X2584" s="679">
        <f t="shared" ca="1" si="442"/>
        <v>-2.1521233601620291</v>
      </c>
      <c r="Y2584" s="679">
        <f t="shared" ca="1" si="442"/>
        <v>-2.0677208083859795</v>
      </c>
      <c r="Z2584" s="679">
        <f t="shared" ca="1" si="442"/>
        <v>0</v>
      </c>
      <c r="AA2584" t="str">
        <f t="shared" si="439"/>
        <v>HUM_ASR_FY_2022</v>
      </c>
      <c r="AB2584" s="958">
        <f t="shared" si="440"/>
        <v>45032</v>
      </c>
      <c r="AC2584" t="str">
        <f t="shared" si="441"/>
        <v>Unaudited</v>
      </c>
    </row>
    <row r="2585" spans="1:29" x14ac:dyDescent="0.25">
      <c r="A2585" t="s">
        <v>420</v>
      </c>
      <c r="B2585" t="s">
        <v>1385</v>
      </c>
      <c r="C2585" t="s">
        <v>1386</v>
      </c>
      <c r="D2585">
        <v>1900</v>
      </c>
      <c r="E2585" s="958">
        <v>1</v>
      </c>
      <c r="F2585" t="s">
        <v>438</v>
      </c>
      <c r="G2585" s="958">
        <v>91</v>
      </c>
      <c r="H2585" t="s">
        <v>386</v>
      </c>
      <c r="I2585" s="938" t="s">
        <v>488</v>
      </c>
      <c r="J2585" s="938" t="s">
        <v>444</v>
      </c>
      <c r="K2585" s="938" t="s">
        <v>445</v>
      </c>
      <c r="L2585" s="938" t="s">
        <v>82</v>
      </c>
      <c r="M2585" s="963" t="s">
        <v>453</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HUM_ASR_FY_2022</v>
      </c>
      <c r="AB2585" s="958">
        <f t="shared" si="440"/>
        <v>45032</v>
      </c>
      <c r="AC2585" t="str">
        <f t="shared" si="441"/>
        <v>Unaudited</v>
      </c>
    </row>
    <row r="2586" spans="1:29" x14ac:dyDescent="0.25">
      <c r="A2586" t="s">
        <v>420</v>
      </c>
      <c r="B2586" t="s">
        <v>1385</v>
      </c>
      <c r="C2586" t="s">
        <v>1386</v>
      </c>
      <c r="D2586">
        <v>1900</v>
      </c>
      <c r="E2586" s="958">
        <v>1</v>
      </c>
      <c r="F2586" t="s">
        <v>438</v>
      </c>
      <c r="G2586" s="958">
        <v>91</v>
      </c>
      <c r="H2586" t="s">
        <v>386</v>
      </c>
      <c r="I2586" s="938" t="s">
        <v>488</v>
      </c>
      <c r="J2586" s="938" t="s">
        <v>444</v>
      </c>
      <c r="K2586" s="938" t="s">
        <v>446</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HUM_ASR_FY_2022</v>
      </c>
      <c r="AB2586" s="958">
        <f t="shared" si="440"/>
        <v>45032</v>
      </c>
      <c r="AC2586" t="str">
        <f t="shared" si="441"/>
        <v>Unaudited</v>
      </c>
    </row>
    <row r="2587" spans="1:29" x14ac:dyDescent="0.25">
      <c r="A2587" t="s">
        <v>420</v>
      </c>
      <c r="B2587" t="s">
        <v>1385</v>
      </c>
      <c r="C2587" t="s">
        <v>1386</v>
      </c>
      <c r="D2587">
        <v>1900</v>
      </c>
      <c r="E2587" s="958">
        <v>1</v>
      </c>
      <c r="F2587" t="s">
        <v>438</v>
      </c>
      <c r="G2587" s="958">
        <v>91</v>
      </c>
      <c r="H2587" t="s">
        <v>386</v>
      </c>
      <c r="I2587" s="938" t="s">
        <v>488</v>
      </c>
      <c r="J2587" s="938" t="s">
        <v>444</v>
      </c>
      <c r="K2587" s="938" t="s">
        <v>446</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HUM_ASR_FY_2022</v>
      </c>
      <c r="AB2587" s="958">
        <f t="shared" si="440"/>
        <v>45032</v>
      </c>
      <c r="AC2587" t="str">
        <f t="shared" si="441"/>
        <v>Unaudited</v>
      </c>
    </row>
    <row r="2588" spans="1:29" x14ac:dyDescent="0.25">
      <c r="A2588" t="s">
        <v>420</v>
      </c>
      <c r="B2588" t="s">
        <v>1385</v>
      </c>
      <c r="C2588" t="s">
        <v>1386</v>
      </c>
      <c r="D2588">
        <v>1900</v>
      </c>
      <c r="E2588" s="958">
        <v>1</v>
      </c>
      <c r="F2588" t="s">
        <v>438</v>
      </c>
      <c r="G2588" s="958">
        <v>91</v>
      </c>
      <c r="H2588" t="s">
        <v>386</v>
      </c>
      <c r="I2588" s="938" t="s">
        <v>488</v>
      </c>
      <c r="J2588" s="938" t="s">
        <v>444</v>
      </c>
      <c r="K2588" s="938" t="s">
        <v>446</v>
      </c>
      <c r="L2588" s="938">
        <v>6.3</v>
      </c>
      <c r="M2588" s="963" t="s">
        <v>184</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HUM_ASR_FY_2022</v>
      </c>
      <c r="AB2588" s="958">
        <f t="shared" si="440"/>
        <v>45032</v>
      </c>
      <c r="AC2588" t="str">
        <f t="shared" si="441"/>
        <v>Unaudited</v>
      </c>
    </row>
    <row r="2589" spans="1:29" x14ac:dyDescent="0.25">
      <c r="A2589" t="s">
        <v>420</v>
      </c>
      <c r="B2589" t="s">
        <v>1385</v>
      </c>
      <c r="C2589" t="s">
        <v>1386</v>
      </c>
      <c r="D2589">
        <v>1900</v>
      </c>
      <c r="E2589" s="958">
        <v>1</v>
      </c>
      <c r="F2589" t="s">
        <v>438</v>
      </c>
      <c r="G2589" s="958">
        <v>91</v>
      </c>
      <c r="H2589" t="s">
        <v>386</v>
      </c>
      <c r="I2589" s="938" t="s">
        <v>488</v>
      </c>
      <c r="J2589" s="938" t="s">
        <v>444</v>
      </c>
      <c r="K2589" s="938" t="s">
        <v>446</v>
      </c>
      <c r="L2589" s="946" t="s">
        <v>87</v>
      </c>
      <c r="M2589" s="961" t="s">
        <v>454</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HUM_ASR_FY_2022</v>
      </c>
      <c r="AB2589" s="958">
        <f t="shared" si="440"/>
        <v>45032</v>
      </c>
      <c r="AC2589" t="str">
        <f t="shared" si="441"/>
        <v>Unaudited</v>
      </c>
    </row>
    <row r="2590" spans="1:29" x14ac:dyDescent="0.25">
      <c r="A2590" t="s">
        <v>420</v>
      </c>
      <c r="B2590" t="s">
        <v>1385</v>
      </c>
      <c r="C2590" t="s">
        <v>1386</v>
      </c>
      <c r="D2590">
        <v>1900</v>
      </c>
      <c r="E2590" s="958">
        <v>1</v>
      </c>
      <c r="F2590" t="s">
        <v>438</v>
      </c>
      <c r="G2590" s="958">
        <v>91</v>
      </c>
      <c r="H2590" t="s">
        <v>386</v>
      </c>
      <c r="I2590" s="963" t="s">
        <v>488</v>
      </c>
      <c r="J2590" s="963" t="s">
        <v>444</v>
      </c>
      <c r="K2590" s="963" t="s">
        <v>447</v>
      </c>
      <c r="L2590" s="938">
        <v>7.1</v>
      </c>
      <c r="M2590" s="963" t="s">
        <v>20</v>
      </c>
      <c r="N2590" s="679">
        <f t="shared" ca="1" si="443"/>
        <v>223528.80000000002</v>
      </c>
      <c r="O2590" s="679">
        <f t="shared" ca="1" si="445"/>
        <v>79219.340000000011</v>
      </c>
      <c r="P2590" s="679">
        <f t="shared" ca="1" si="445"/>
        <v>8462.26</v>
      </c>
      <c r="Q2590" s="679">
        <f t="shared" ca="1" si="445"/>
        <v>36554.660000000003</v>
      </c>
      <c r="R2590" s="679">
        <f t="shared" ca="1" si="445"/>
        <v>18500</v>
      </c>
      <c r="S2590" s="679">
        <f t="shared" ca="1" si="445"/>
        <v>11684.569999999998</v>
      </c>
      <c r="T2590" s="679">
        <f t="shared" ca="1" si="445"/>
        <v>0</v>
      </c>
      <c r="U2590" s="679">
        <f t="shared" ca="1" si="444"/>
        <v>260</v>
      </c>
      <c r="V2590" s="679">
        <f t="shared" ca="1" si="444"/>
        <v>1846</v>
      </c>
      <c r="W2590" s="679">
        <f t="shared" ca="1" si="444"/>
        <v>295</v>
      </c>
      <c r="X2590" s="679">
        <f t="shared" ca="1" si="444"/>
        <v>53396.969999999994</v>
      </c>
      <c r="Y2590" s="679">
        <f t="shared" ca="1" si="444"/>
        <v>13310</v>
      </c>
      <c r="Z2590" s="679">
        <f t="shared" ca="1" si="444"/>
        <v>0</v>
      </c>
      <c r="AA2590" t="str">
        <f t="shared" si="439"/>
        <v>HUM_ASR_FY_2022</v>
      </c>
      <c r="AB2590" s="958">
        <f t="shared" si="440"/>
        <v>45032</v>
      </c>
      <c r="AC2590" t="str">
        <f t="shared" si="441"/>
        <v>Unaudited</v>
      </c>
    </row>
    <row r="2591" spans="1:29" x14ac:dyDescent="0.25">
      <c r="A2591" t="s">
        <v>420</v>
      </c>
      <c r="B2591" t="s">
        <v>1385</v>
      </c>
      <c r="C2591" t="s">
        <v>1386</v>
      </c>
      <c r="D2591">
        <v>1900</v>
      </c>
      <c r="E2591" s="958">
        <v>1</v>
      </c>
      <c r="F2591" t="s">
        <v>438</v>
      </c>
      <c r="G2591" s="958">
        <v>91</v>
      </c>
      <c r="H2591" t="s">
        <v>386</v>
      </c>
      <c r="I2591" s="938" t="s">
        <v>488</v>
      </c>
      <c r="J2591" s="938" t="s">
        <v>444</v>
      </c>
      <c r="K2591" s="938" t="s">
        <v>447</v>
      </c>
      <c r="L2591" s="938">
        <v>7.2</v>
      </c>
      <c r="M2591" s="963" t="s">
        <v>21</v>
      </c>
      <c r="N2591" s="679">
        <f t="shared" ca="1" si="443"/>
        <v>653849.58000000007</v>
      </c>
      <c r="O2591" s="679">
        <f t="shared" ca="1" si="445"/>
        <v>557705.04</v>
      </c>
      <c r="P2591" s="679">
        <f t="shared" ca="1" si="445"/>
        <v>17108.64</v>
      </c>
      <c r="Q2591" s="679">
        <f t="shared" ca="1" si="445"/>
        <v>36934.65</v>
      </c>
      <c r="R2591" s="679">
        <f t="shared" ca="1" si="445"/>
        <v>8613.18</v>
      </c>
      <c r="S2591" s="679">
        <f t="shared" ca="1" si="445"/>
        <v>14646.330000000004</v>
      </c>
      <c r="T2591" s="679">
        <f t="shared" ca="1" si="445"/>
        <v>817.49999999999989</v>
      </c>
      <c r="U2591" s="679">
        <f t="shared" ca="1" si="444"/>
        <v>91.56</v>
      </c>
      <c r="V2591" s="679">
        <f t="shared" ca="1" si="444"/>
        <v>987.54</v>
      </c>
      <c r="W2591" s="679">
        <f t="shared" ca="1" si="444"/>
        <v>52.32</v>
      </c>
      <c r="X2591" s="679">
        <f t="shared" ca="1" si="444"/>
        <v>15179.340000000004</v>
      </c>
      <c r="Y2591" s="679">
        <f t="shared" ca="1" si="444"/>
        <v>1713.4799999999996</v>
      </c>
      <c r="Z2591" s="679">
        <f t="shared" ca="1" si="444"/>
        <v>0</v>
      </c>
      <c r="AA2591" t="str">
        <f t="shared" si="439"/>
        <v>HUM_ASR_FY_2022</v>
      </c>
      <c r="AB2591" s="958">
        <f t="shared" si="440"/>
        <v>45032</v>
      </c>
      <c r="AC2591" t="str">
        <f t="shared" si="441"/>
        <v>Unaudited</v>
      </c>
    </row>
    <row r="2592" spans="1:29" x14ac:dyDescent="0.25">
      <c r="A2592" t="s">
        <v>420</v>
      </c>
      <c r="B2592" t="s">
        <v>1385</v>
      </c>
      <c r="C2592" t="s">
        <v>1386</v>
      </c>
      <c r="D2592">
        <v>1900</v>
      </c>
      <c r="E2592" s="958">
        <v>1</v>
      </c>
      <c r="F2592" t="s">
        <v>438</v>
      </c>
      <c r="G2592" s="958">
        <v>91</v>
      </c>
      <c r="H2592" t="s">
        <v>386</v>
      </c>
      <c r="I2592" s="938" t="s">
        <v>488</v>
      </c>
      <c r="J2592" s="938" t="s">
        <v>444</v>
      </c>
      <c r="K2592" s="938" t="s">
        <v>447</v>
      </c>
      <c r="L2592" s="938">
        <v>7.3</v>
      </c>
      <c r="M2592" s="963" t="s">
        <v>155</v>
      </c>
      <c r="N2592" s="679">
        <f t="shared" ca="1" si="443"/>
        <v>1267.0517874706618</v>
      </c>
      <c r="O2592" s="679">
        <f t="shared" ca="1" si="445"/>
        <v>449.04731000768629</v>
      </c>
      <c r="P2592" s="679">
        <f t="shared" ca="1" si="445"/>
        <v>47.96751764891809</v>
      </c>
      <c r="Q2592" s="679">
        <f t="shared" ca="1" si="445"/>
        <v>207.20662077272507</v>
      </c>
      <c r="R2592" s="679">
        <f t="shared" ca="1" si="445"/>
        <v>104.86549414754269</v>
      </c>
      <c r="S2592" s="679">
        <f t="shared" ca="1" si="445"/>
        <v>66.232876051435284</v>
      </c>
      <c r="T2592" s="679">
        <f t="shared" ca="1" si="445"/>
        <v>0</v>
      </c>
      <c r="U2592" s="679">
        <f t="shared" ca="1" si="444"/>
        <v>1.473785323154654</v>
      </c>
      <c r="V2592" s="679">
        <f t="shared" ca="1" si="444"/>
        <v>10.463875794398044</v>
      </c>
      <c r="W2592" s="679">
        <f t="shared" ca="1" si="444"/>
        <v>1.6721795012716267</v>
      </c>
      <c r="X2592" s="679">
        <f t="shared" ca="1" si="444"/>
        <v>302.67565648818982</v>
      </c>
      <c r="Y2592" s="679">
        <f t="shared" ca="1" si="444"/>
        <v>75.446471735340168</v>
      </c>
      <c r="Z2592" s="679">
        <f t="shared" ca="1" si="444"/>
        <v>0</v>
      </c>
      <c r="AA2592" t="str">
        <f t="shared" si="439"/>
        <v>HUM_ASR_FY_2022</v>
      </c>
      <c r="AB2592" s="958">
        <f t="shared" si="440"/>
        <v>45032</v>
      </c>
      <c r="AC2592" t="str">
        <f t="shared" si="441"/>
        <v>Unaudited</v>
      </c>
    </row>
    <row r="2593" spans="1:29" x14ac:dyDescent="0.25">
      <c r="A2593" t="s">
        <v>420</v>
      </c>
      <c r="B2593" t="s">
        <v>1385</v>
      </c>
      <c r="C2593" t="s">
        <v>1386</v>
      </c>
      <c r="D2593">
        <v>1900</v>
      </c>
      <c r="E2593" s="958">
        <v>1</v>
      </c>
      <c r="F2593" t="s">
        <v>438</v>
      </c>
      <c r="G2593" s="958">
        <v>91</v>
      </c>
      <c r="H2593" t="s">
        <v>386</v>
      </c>
      <c r="I2593" s="938" t="s">
        <v>488</v>
      </c>
      <c r="J2593" s="938" t="s">
        <v>444</v>
      </c>
      <c r="K2593" s="938" t="s">
        <v>447</v>
      </c>
      <c r="L2593" s="938" t="s">
        <v>91</v>
      </c>
      <c r="M2593" s="963" t="s">
        <v>455</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HUM_ASR_FY_2022</v>
      </c>
      <c r="AB2593" s="958">
        <f t="shared" si="440"/>
        <v>45032</v>
      </c>
      <c r="AC2593" t="str">
        <f t="shared" si="441"/>
        <v>Unaudited</v>
      </c>
    </row>
    <row r="2594" spans="1:29" x14ac:dyDescent="0.25">
      <c r="A2594" t="s">
        <v>420</v>
      </c>
      <c r="B2594" t="s">
        <v>1385</v>
      </c>
      <c r="C2594" t="s">
        <v>1386</v>
      </c>
      <c r="D2594">
        <v>1900</v>
      </c>
      <c r="E2594" s="958">
        <v>1</v>
      </c>
      <c r="F2594" t="s">
        <v>438</v>
      </c>
      <c r="G2594" s="958">
        <v>91</v>
      </c>
      <c r="H2594" t="s">
        <v>386</v>
      </c>
      <c r="I2594" s="938" t="s">
        <v>488</v>
      </c>
      <c r="J2594" s="938" t="s">
        <v>444</v>
      </c>
      <c r="K2594" s="938" t="s">
        <v>448</v>
      </c>
      <c r="L2594" s="938">
        <v>8.1</v>
      </c>
      <c r="M2594" s="963" t="s">
        <v>22</v>
      </c>
      <c r="N2594" s="679">
        <f t="shared" ca="1" si="443"/>
        <v>8925470.1400000006</v>
      </c>
      <c r="O2594" s="679">
        <f t="shared" ca="1" si="445"/>
        <v>4019166.84</v>
      </c>
      <c r="P2594" s="679">
        <f t="shared" ca="1" si="445"/>
        <v>809777.78</v>
      </c>
      <c r="Q2594" s="679">
        <f t="shared" ca="1" si="445"/>
        <v>2264509.1</v>
      </c>
      <c r="R2594" s="679">
        <f t="shared" ca="1" si="445"/>
        <v>1087782.6099999999</v>
      </c>
      <c r="S2594" s="679">
        <f t="shared" ca="1" si="445"/>
        <v>3606.9400000000005</v>
      </c>
      <c r="T2594" s="679">
        <f t="shared" ca="1" si="445"/>
        <v>10288.16</v>
      </c>
      <c r="U2594" s="679">
        <f t="shared" ca="1" si="444"/>
        <v>0</v>
      </c>
      <c r="V2594" s="679">
        <f t="shared" ca="1" si="444"/>
        <v>302745.35000000003</v>
      </c>
      <c r="W2594" s="679">
        <f t="shared" ca="1" si="444"/>
        <v>0</v>
      </c>
      <c r="X2594" s="679">
        <f t="shared" ca="1" si="444"/>
        <v>11775.260000000002</v>
      </c>
      <c r="Y2594" s="679">
        <f t="shared" ca="1" si="444"/>
        <v>415818.1</v>
      </c>
      <c r="Z2594" s="679">
        <f t="shared" ca="1" si="444"/>
        <v>0</v>
      </c>
      <c r="AA2594" t="str">
        <f t="shared" si="439"/>
        <v>HUM_ASR_FY_2022</v>
      </c>
      <c r="AB2594" s="958">
        <f t="shared" si="440"/>
        <v>45032</v>
      </c>
      <c r="AC2594" t="str">
        <f t="shared" si="441"/>
        <v>Unaudited</v>
      </c>
    </row>
    <row r="2595" spans="1:29" x14ac:dyDescent="0.25">
      <c r="A2595" t="s">
        <v>420</v>
      </c>
      <c r="B2595" t="s">
        <v>1385</v>
      </c>
      <c r="C2595" t="s">
        <v>1386</v>
      </c>
      <c r="D2595">
        <v>1900</v>
      </c>
      <c r="E2595" s="958">
        <v>1</v>
      </c>
      <c r="F2595" t="s">
        <v>438</v>
      </c>
      <c r="G2595" s="958">
        <v>91</v>
      </c>
      <c r="H2595" t="s">
        <v>386</v>
      </c>
      <c r="I2595" s="938" t="s">
        <v>488</v>
      </c>
      <c r="J2595" s="938" t="s">
        <v>444</v>
      </c>
      <c r="K2595" s="938" t="s">
        <v>448</v>
      </c>
      <c r="L2595" s="938" t="s">
        <v>112</v>
      </c>
      <c r="M2595" s="963" t="s">
        <v>443</v>
      </c>
      <c r="N2595" s="679">
        <f t="shared" ca="1" si="443"/>
        <v>88704</v>
      </c>
      <c r="O2595" s="679">
        <f t="shared" ca="1" si="445"/>
        <v>50688</v>
      </c>
      <c r="P2595" s="679">
        <f t="shared" ca="1" si="445"/>
        <v>0</v>
      </c>
      <c r="Q2595" s="679">
        <f t="shared" ca="1" si="445"/>
        <v>38016</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HUM_ASR_FY_2022</v>
      </c>
      <c r="AB2595" s="958">
        <f t="shared" si="440"/>
        <v>45032</v>
      </c>
      <c r="AC2595" t="str">
        <f t="shared" si="441"/>
        <v>Unaudited</v>
      </c>
    </row>
    <row r="2596" spans="1:29" x14ac:dyDescent="0.25">
      <c r="A2596" t="s">
        <v>420</v>
      </c>
      <c r="B2596" t="s">
        <v>1385</v>
      </c>
      <c r="C2596" t="s">
        <v>1386</v>
      </c>
      <c r="D2596">
        <v>1900</v>
      </c>
      <c r="E2596" s="958">
        <v>1</v>
      </c>
      <c r="F2596" t="s">
        <v>438</v>
      </c>
      <c r="G2596" s="958">
        <v>91</v>
      </c>
      <c r="H2596" t="s">
        <v>386</v>
      </c>
      <c r="I2596" s="938" t="s">
        <v>488</v>
      </c>
      <c r="J2596" s="938" t="s">
        <v>444</v>
      </c>
      <c r="K2596" s="938" t="s">
        <v>448</v>
      </c>
      <c r="L2596" s="938" t="s">
        <v>114</v>
      </c>
      <c r="M2596" s="963" t="s">
        <v>157</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HUM_ASR_FY_2022</v>
      </c>
      <c r="AB2596" s="958">
        <f t="shared" si="440"/>
        <v>45032</v>
      </c>
      <c r="AC2596" t="str">
        <f t="shared" si="441"/>
        <v>Unaudited</v>
      </c>
    </row>
    <row r="2597" spans="1:29" x14ac:dyDescent="0.25">
      <c r="A2597" t="s">
        <v>420</v>
      </c>
      <c r="B2597" t="s">
        <v>1385</v>
      </c>
      <c r="C2597" t="s">
        <v>1386</v>
      </c>
      <c r="D2597">
        <v>1900</v>
      </c>
      <c r="E2597" s="958">
        <v>1</v>
      </c>
      <c r="F2597" t="s">
        <v>438</v>
      </c>
      <c r="G2597" s="958">
        <v>91</v>
      </c>
      <c r="H2597" t="s">
        <v>386</v>
      </c>
      <c r="I2597" s="938" t="s">
        <v>488</v>
      </c>
      <c r="J2597" s="938" t="s">
        <v>444</v>
      </c>
      <c r="K2597" s="938" t="s">
        <v>448</v>
      </c>
      <c r="L2597" s="946" t="s">
        <v>115</v>
      </c>
      <c r="M2597" s="961" t="s">
        <v>113</v>
      </c>
      <c r="N2597" s="679">
        <f t="shared" ca="1" si="443"/>
        <v>-44042.169999999991</v>
      </c>
      <c r="O2597" s="679">
        <f t="shared" ca="1" si="445"/>
        <v>-19832.325518893369</v>
      </c>
      <c r="P2597" s="679">
        <f t="shared" ca="1" si="445"/>
        <v>-3995.7974302273105</v>
      </c>
      <c r="Q2597" s="679">
        <f t="shared" ca="1" si="445"/>
        <v>-11174.077464198092</v>
      </c>
      <c r="R2597" s="679">
        <f t="shared" ca="1" si="445"/>
        <v>-5367.5947464055589</v>
      </c>
      <c r="S2597" s="679">
        <f t="shared" ca="1" si="445"/>
        <v>-17.798218151878778</v>
      </c>
      <c r="T2597" s="679">
        <f t="shared" ca="1" si="445"/>
        <v>-50.766277249256468</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-1493.8778531849414</v>
      </c>
      <c r="W2597" s="679">
        <f t="shared" ca="1" si="446"/>
        <v>0</v>
      </c>
      <c r="X2597" s="679">
        <f t="shared" ca="1" si="446"/>
        <v>-58.104278495093375</v>
      </c>
      <c r="Y2597" s="679">
        <f t="shared" ca="1" si="446"/>
        <v>-2051.8282131944925</v>
      </c>
      <c r="Z2597" s="679">
        <f t="shared" ca="1" si="446"/>
        <v>0</v>
      </c>
      <c r="AA2597" t="str">
        <f t="shared" si="439"/>
        <v>HUM_ASR_FY_2022</v>
      </c>
      <c r="AB2597" s="958">
        <f t="shared" si="440"/>
        <v>45032</v>
      </c>
      <c r="AC2597" t="str">
        <f t="shared" si="441"/>
        <v>Unaudited</v>
      </c>
    </row>
    <row r="2598" spans="1:29" x14ac:dyDescent="0.25">
      <c r="A2598" t="s">
        <v>420</v>
      </c>
      <c r="B2598" t="s">
        <v>1385</v>
      </c>
      <c r="C2598" t="s">
        <v>1386</v>
      </c>
      <c r="D2598">
        <v>1900</v>
      </c>
      <c r="E2598" s="958">
        <v>1</v>
      </c>
      <c r="F2598" t="s">
        <v>438</v>
      </c>
      <c r="G2598" s="958">
        <v>91</v>
      </c>
      <c r="H2598" t="s">
        <v>386</v>
      </c>
      <c r="I2598" s="938" t="s">
        <v>488</v>
      </c>
      <c r="J2598" s="938" t="s">
        <v>444</v>
      </c>
      <c r="K2598" s="938" t="s">
        <v>448</v>
      </c>
      <c r="L2598" s="938" t="s">
        <v>116</v>
      </c>
      <c r="M2598" s="963" t="s">
        <v>158</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HUM_ASR_FY_2022</v>
      </c>
      <c r="AB2598" s="958">
        <f t="shared" si="440"/>
        <v>45032</v>
      </c>
      <c r="AC2598" t="str">
        <f t="shared" si="441"/>
        <v>Unaudited</v>
      </c>
    </row>
    <row r="2599" spans="1:29" x14ac:dyDescent="0.25">
      <c r="A2599" t="s">
        <v>420</v>
      </c>
      <c r="B2599" t="s">
        <v>1385</v>
      </c>
      <c r="C2599" t="s">
        <v>1386</v>
      </c>
      <c r="D2599">
        <v>1900</v>
      </c>
      <c r="E2599" s="958">
        <v>1</v>
      </c>
      <c r="F2599" t="s">
        <v>438</v>
      </c>
      <c r="G2599" s="958">
        <v>91</v>
      </c>
      <c r="H2599" t="s">
        <v>386</v>
      </c>
      <c r="I2599" s="938" t="s">
        <v>488</v>
      </c>
      <c r="J2599" s="938" t="s">
        <v>444</v>
      </c>
      <c r="K2599" s="938" t="s">
        <v>448</v>
      </c>
      <c r="L2599" s="938" t="s">
        <v>159</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HUM_ASR_FY_2022</v>
      </c>
      <c r="AB2599" s="958">
        <f t="shared" si="440"/>
        <v>45032</v>
      </c>
      <c r="AC2599" t="str">
        <f t="shared" si="441"/>
        <v>Unaudited</v>
      </c>
    </row>
    <row r="2600" spans="1:29" x14ac:dyDescent="0.25">
      <c r="A2600" t="s">
        <v>420</v>
      </c>
      <c r="B2600" t="s">
        <v>1385</v>
      </c>
      <c r="C2600" t="s">
        <v>1386</v>
      </c>
      <c r="D2600">
        <v>1900</v>
      </c>
      <c r="E2600" s="958">
        <v>1</v>
      </c>
      <c r="F2600" t="s">
        <v>438</v>
      </c>
      <c r="G2600" s="958">
        <v>91</v>
      </c>
      <c r="H2600" t="s">
        <v>386</v>
      </c>
      <c r="I2600" s="938" t="s">
        <v>488</v>
      </c>
      <c r="J2600" s="938" t="s">
        <v>444</v>
      </c>
      <c r="K2600" s="938" t="s">
        <v>448</v>
      </c>
      <c r="L2600" s="938" t="s">
        <v>442</v>
      </c>
      <c r="M2600" s="963" t="s">
        <v>456</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HUM_ASR_FY_2022</v>
      </c>
      <c r="AB2600" s="958">
        <f t="shared" si="440"/>
        <v>45032</v>
      </c>
      <c r="AC2600" t="str">
        <f t="shared" si="441"/>
        <v>Unaudited</v>
      </c>
    </row>
    <row r="2601" spans="1:29" ht="30" x14ac:dyDescent="0.25">
      <c r="A2601" t="s">
        <v>420</v>
      </c>
      <c r="B2601" t="s">
        <v>1385</v>
      </c>
      <c r="C2601" t="s">
        <v>1386</v>
      </c>
      <c r="D2601">
        <v>1900</v>
      </c>
      <c r="E2601" s="958">
        <v>1</v>
      </c>
      <c r="F2601" t="s">
        <v>438</v>
      </c>
      <c r="G2601" s="958">
        <v>91</v>
      </c>
      <c r="H2601" t="s">
        <v>386</v>
      </c>
      <c r="I2601" s="938" t="s">
        <v>488</v>
      </c>
      <c r="J2601" s="938" t="s">
        <v>444</v>
      </c>
      <c r="K2601" s="938" t="s">
        <v>449</v>
      </c>
      <c r="L2601" s="938">
        <v>9.1</v>
      </c>
      <c r="M2601" s="963" t="s">
        <v>185</v>
      </c>
      <c r="N2601" s="679">
        <f t="shared" ca="1" si="443"/>
        <v>405727.60000000015</v>
      </c>
      <c r="O2601" s="679">
        <f t="shared" ca="1" si="447"/>
        <v>8066.21</v>
      </c>
      <c r="P2601" s="679">
        <f t="shared" ca="1" si="447"/>
        <v>12</v>
      </c>
      <c r="Q2601" s="679">
        <f t="shared" ca="1" si="447"/>
        <v>81846.509999999995</v>
      </c>
      <c r="R2601" s="679">
        <f t="shared" ca="1" si="447"/>
        <v>96</v>
      </c>
      <c r="S2601" s="679">
        <f t="shared" ca="1" si="447"/>
        <v>1863.77</v>
      </c>
      <c r="T2601" s="679">
        <f t="shared" ca="1" si="447"/>
        <v>0</v>
      </c>
      <c r="U2601" s="679">
        <f t="shared" ca="1" si="446"/>
        <v>0</v>
      </c>
      <c r="V2601" s="679">
        <f t="shared" ca="1" si="446"/>
        <v>24</v>
      </c>
      <c r="W2601" s="679">
        <f t="shared" ca="1" si="446"/>
        <v>313819.11000000016</v>
      </c>
      <c r="X2601" s="679">
        <f t="shared" ca="1" si="446"/>
        <v>0</v>
      </c>
      <c r="Y2601" s="679">
        <f t="shared" ca="1" si="446"/>
        <v>0</v>
      </c>
      <c r="Z2601" s="679">
        <f t="shared" ca="1" si="446"/>
        <v>0</v>
      </c>
      <c r="AA2601" t="str">
        <f t="shared" si="439"/>
        <v>HUM_ASR_FY_2022</v>
      </c>
      <c r="AB2601" s="958">
        <f t="shared" si="440"/>
        <v>45032</v>
      </c>
      <c r="AC2601" t="str">
        <f t="shared" si="441"/>
        <v>Unaudited</v>
      </c>
    </row>
    <row r="2602" spans="1:29" x14ac:dyDescent="0.25">
      <c r="A2602" t="s">
        <v>420</v>
      </c>
      <c r="B2602" t="s">
        <v>1385</v>
      </c>
      <c r="C2602" t="s">
        <v>1386</v>
      </c>
      <c r="D2602">
        <v>1900</v>
      </c>
      <c r="E2602" s="958">
        <v>1</v>
      </c>
      <c r="F2602" t="s">
        <v>438</v>
      </c>
      <c r="G2602" s="958">
        <v>91</v>
      </c>
      <c r="H2602" t="s">
        <v>386</v>
      </c>
      <c r="I2602" s="938" t="s">
        <v>488</v>
      </c>
      <c r="J2602" s="938" t="s">
        <v>444</v>
      </c>
      <c r="K2602" s="938" t="s">
        <v>449</v>
      </c>
      <c r="L2602" s="946" t="s">
        <v>106</v>
      </c>
      <c r="M2602" s="961" t="s">
        <v>186</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HUM_ASR_FY_2022</v>
      </c>
      <c r="AB2602" s="958">
        <f t="shared" si="440"/>
        <v>45032</v>
      </c>
      <c r="AC2602" t="str">
        <f t="shared" si="441"/>
        <v>Unaudited</v>
      </c>
    </row>
    <row r="2603" spans="1:29" x14ac:dyDescent="0.25">
      <c r="A2603" t="s">
        <v>420</v>
      </c>
      <c r="B2603" t="s">
        <v>1385</v>
      </c>
      <c r="C2603" t="s">
        <v>1386</v>
      </c>
      <c r="D2603">
        <v>1900</v>
      </c>
      <c r="E2603" s="958">
        <v>1</v>
      </c>
      <c r="F2603" t="s">
        <v>438</v>
      </c>
      <c r="G2603" s="958">
        <v>91</v>
      </c>
      <c r="H2603" t="s">
        <v>386</v>
      </c>
      <c r="I2603" s="963" t="s">
        <v>488</v>
      </c>
      <c r="J2603" s="963" t="s">
        <v>444</v>
      </c>
      <c r="K2603" s="963" t="s">
        <v>449</v>
      </c>
      <c r="L2603" s="954" t="s">
        <v>1321</v>
      </c>
      <c r="M2603" s="963" t="s">
        <v>1322</v>
      </c>
      <c r="N2603" s="679">
        <f t="shared" ca="1" si="443"/>
        <v>299555.32</v>
      </c>
      <c r="O2603" s="679">
        <f t="shared" ca="1" si="447"/>
        <v>0</v>
      </c>
      <c r="P2603" s="679">
        <f t="shared" ca="1" si="447"/>
        <v>0</v>
      </c>
      <c r="Q2603" s="679">
        <f t="shared" ca="1" si="447"/>
        <v>51875.45</v>
      </c>
      <c r="R2603" s="679">
        <f t="shared" ca="1" si="447"/>
        <v>54729.25</v>
      </c>
      <c r="S2603" s="679">
        <f t="shared" ca="1" si="447"/>
        <v>192950.62</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HUM_ASR_FY_2022</v>
      </c>
      <c r="AB2603" s="958">
        <f t="shared" si="440"/>
        <v>45032</v>
      </c>
      <c r="AC2603" t="str">
        <f t="shared" si="441"/>
        <v>Unaudited</v>
      </c>
    </row>
    <row r="2604" spans="1:29" x14ac:dyDescent="0.25">
      <c r="A2604" t="s">
        <v>420</v>
      </c>
      <c r="B2604" t="s">
        <v>1385</v>
      </c>
      <c r="C2604" t="s">
        <v>1386</v>
      </c>
      <c r="D2604">
        <v>1900</v>
      </c>
      <c r="E2604" s="958">
        <v>1</v>
      </c>
      <c r="F2604" t="s">
        <v>438</v>
      </c>
      <c r="G2604" s="958">
        <v>91</v>
      </c>
      <c r="H2604" t="s">
        <v>386</v>
      </c>
      <c r="I2604" s="959" t="s">
        <v>488</v>
      </c>
      <c r="J2604" s="959" t="s">
        <v>444</v>
      </c>
      <c r="K2604" s="959" t="s">
        <v>449</v>
      </c>
      <c r="L2604" s="954" t="s">
        <v>107</v>
      </c>
      <c r="M2604" s="959" t="s">
        <v>187</v>
      </c>
      <c r="N2604" s="679">
        <f t="shared" ca="1" si="443"/>
        <v>371231.30999999988</v>
      </c>
      <c r="O2604" s="679">
        <f t="shared" ca="1" si="447"/>
        <v>166575.11999999988</v>
      </c>
      <c r="P2604" s="679">
        <f t="shared" ca="1" si="447"/>
        <v>64961.390000000014</v>
      </c>
      <c r="Q2604" s="679">
        <f t="shared" ca="1" si="447"/>
        <v>86430.489999999991</v>
      </c>
      <c r="R2604" s="679">
        <f t="shared" ca="1" si="447"/>
        <v>18810.22</v>
      </c>
      <c r="S2604" s="679">
        <f t="shared" ca="1" si="447"/>
        <v>3142.5900000000006</v>
      </c>
      <c r="T2604" s="679">
        <f t="shared" ca="1" si="447"/>
        <v>0</v>
      </c>
      <c r="U2604" s="679">
        <f t="shared" ca="1" si="448"/>
        <v>0</v>
      </c>
      <c r="V2604" s="679">
        <f t="shared" ca="1" si="448"/>
        <v>3634.54</v>
      </c>
      <c r="W2604" s="679">
        <f t="shared" ca="1" si="449"/>
        <v>27676.959999999999</v>
      </c>
      <c r="X2604" s="679">
        <f t="shared" ca="1" si="450"/>
        <v>0</v>
      </c>
      <c r="Y2604" s="679">
        <f t="shared" ca="1" si="450"/>
        <v>0</v>
      </c>
      <c r="Z2604" s="679">
        <f t="shared" ca="1" si="450"/>
        <v>0</v>
      </c>
      <c r="AA2604" t="str">
        <f t="shared" si="439"/>
        <v>HUM_ASR_FY_2022</v>
      </c>
      <c r="AB2604" s="958">
        <f t="shared" si="440"/>
        <v>45032</v>
      </c>
      <c r="AC2604" t="str">
        <f t="shared" si="441"/>
        <v>Unaudited</v>
      </c>
    </row>
    <row r="2605" spans="1:29" x14ac:dyDescent="0.25">
      <c r="A2605" t="s">
        <v>420</v>
      </c>
      <c r="B2605" t="s">
        <v>1385</v>
      </c>
      <c r="C2605" t="s">
        <v>1386</v>
      </c>
      <c r="D2605">
        <v>1900</v>
      </c>
      <c r="E2605" s="958">
        <v>1</v>
      </c>
      <c r="F2605" t="s">
        <v>438</v>
      </c>
      <c r="G2605" s="958">
        <v>91</v>
      </c>
      <c r="H2605" t="s">
        <v>386</v>
      </c>
      <c r="I2605" s="959" t="s">
        <v>488</v>
      </c>
      <c r="J2605" s="959" t="s">
        <v>444</v>
      </c>
      <c r="K2605" s="959" t="s">
        <v>449</v>
      </c>
      <c r="L2605" s="938" t="s">
        <v>108</v>
      </c>
      <c r="M2605" s="959" t="s">
        <v>160</v>
      </c>
      <c r="N2605" s="679">
        <f t="shared" ca="1" si="443"/>
        <v>2178599.3699999871</v>
      </c>
      <c r="O2605" s="679">
        <f t="shared" ca="1" si="447"/>
        <v>1730292.2999999877</v>
      </c>
      <c r="P2605" s="679">
        <f t="shared" ca="1" si="447"/>
        <v>79282.539999999892</v>
      </c>
      <c r="Q2605" s="679">
        <f t="shared" ca="1" si="447"/>
        <v>267065.20999999967</v>
      </c>
      <c r="R2605" s="679">
        <f t="shared" ca="1" si="447"/>
        <v>61163.740000000042</v>
      </c>
      <c r="S2605" s="679">
        <f t="shared" ca="1" si="447"/>
        <v>-1537.8100000000004</v>
      </c>
      <c r="T2605" s="679">
        <f t="shared" ca="1" si="447"/>
        <v>7445.84</v>
      </c>
      <c r="U2605" s="679">
        <f t="shared" ca="1" si="448"/>
        <v>38.39</v>
      </c>
      <c r="V2605" s="679">
        <f t="shared" ca="1" si="448"/>
        <v>9181.130000000001</v>
      </c>
      <c r="W2605" s="679">
        <f t="shared" ca="1" si="449"/>
        <v>7573.1099999999933</v>
      </c>
      <c r="X2605" s="679">
        <f t="shared" ca="1" si="450"/>
        <v>4682.05</v>
      </c>
      <c r="Y2605" s="679">
        <f t="shared" ca="1" si="450"/>
        <v>13412.87</v>
      </c>
      <c r="Z2605" s="679">
        <f t="shared" ca="1" si="450"/>
        <v>0</v>
      </c>
      <c r="AA2605" t="str">
        <f t="shared" si="439"/>
        <v>HUM_ASR_FY_2022</v>
      </c>
      <c r="AB2605" s="958">
        <f t="shared" si="440"/>
        <v>45032</v>
      </c>
      <c r="AC2605" t="str">
        <f t="shared" si="441"/>
        <v>Unaudited</v>
      </c>
    </row>
    <row r="2606" spans="1:29" x14ac:dyDescent="0.25">
      <c r="A2606" t="s">
        <v>420</v>
      </c>
      <c r="B2606" t="s">
        <v>1385</v>
      </c>
      <c r="C2606" t="s">
        <v>1386</v>
      </c>
      <c r="D2606">
        <v>1900</v>
      </c>
      <c r="E2606" s="958">
        <v>1</v>
      </c>
      <c r="F2606" t="s">
        <v>438</v>
      </c>
      <c r="G2606" s="958">
        <v>91</v>
      </c>
      <c r="H2606" t="s">
        <v>386</v>
      </c>
      <c r="I2606" s="959" t="s">
        <v>488</v>
      </c>
      <c r="J2606" s="959" t="s">
        <v>444</v>
      </c>
      <c r="K2606" s="959" t="s">
        <v>449</v>
      </c>
      <c r="L2606" s="938" t="s">
        <v>109</v>
      </c>
      <c r="M2606" s="959" t="s">
        <v>134</v>
      </c>
      <c r="N2606" s="679">
        <f t="shared" ca="1" si="443"/>
        <v>545119.41731283581</v>
      </c>
      <c r="O2606" s="679">
        <f t="shared" ca="1" si="447"/>
        <v>457917.15882798738</v>
      </c>
      <c r="P2606" s="679">
        <f t="shared" ca="1" si="447"/>
        <v>15491.279774891776</v>
      </c>
      <c r="Q2606" s="679">
        <f t="shared" ca="1" si="447"/>
        <v>33580.033515151503</v>
      </c>
      <c r="R2606" s="679">
        <f t="shared" ca="1" si="447"/>
        <v>8504.5463809523753</v>
      </c>
      <c r="S2606" s="679">
        <f t="shared" ca="1" si="447"/>
        <v>12967.589333333335</v>
      </c>
      <c r="T2606" s="679">
        <f t="shared" ca="1" si="447"/>
        <v>629.41187012986995</v>
      </c>
      <c r="U2606" s="679">
        <f t="shared" ca="1" si="448"/>
        <v>87.73333333333332</v>
      </c>
      <c r="V2606" s="679">
        <f t="shared" ca="1" si="448"/>
        <v>1014.9544069264066</v>
      </c>
      <c r="W2606" s="679">
        <f t="shared" ca="1" si="449"/>
        <v>45.603999999999999</v>
      </c>
      <c r="X2606" s="679">
        <f t="shared" ca="1" si="450"/>
        <v>13477.753333333332</v>
      </c>
      <c r="Y2606" s="679">
        <f t="shared" ca="1" si="450"/>
        <v>1403.3525367965365</v>
      </c>
      <c r="Z2606" s="679">
        <f t="shared" ca="1" si="450"/>
        <v>0</v>
      </c>
      <c r="AA2606" t="str">
        <f t="shared" si="439"/>
        <v>HUM_ASR_FY_2022</v>
      </c>
      <c r="AB2606" s="958">
        <f t="shared" si="440"/>
        <v>45032</v>
      </c>
      <c r="AC2606" t="str">
        <f t="shared" si="441"/>
        <v>Unaudited</v>
      </c>
    </row>
    <row r="2607" spans="1:29" x14ac:dyDescent="0.25">
      <c r="A2607" t="s">
        <v>420</v>
      </c>
      <c r="B2607" t="s">
        <v>1385</v>
      </c>
      <c r="C2607" t="s">
        <v>1386</v>
      </c>
      <c r="D2607">
        <v>1900</v>
      </c>
      <c r="E2607" s="958">
        <v>1</v>
      </c>
      <c r="F2607" t="s">
        <v>438</v>
      </c>
      <c r="G2607" s="958">
        <v>91</v>
      </c>
      <c r="H2607" t="s">
        <v>386</v>
      </c>
      <c r="I2607" s="966" t="s">
        <v>488</v>
      </c>
      <c r="J2607" s="966" t="s">
        <v>444</v>
      </c>
      <c r="K2607" s="966" t="s">
        <v>449</v>
      </c>
      <c r="L2607" s="946" t="s">
        <v>110</v>
      </c>
      <c r="M2607" s="966" t="s">
        <v>162</v>
      </c>
      <c r="N2607" s="679">
        <f t="shared" ca="1" si="443"/>
        <v>18613.237435596613</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14783.049080237512</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677.36398065569642</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2281.7174341317714</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522.56290474788182</v>
      </c>
      <c r="S2607" s="679">
        <f t="shared" ca="1" si="451"/>
        <v>-13.138543531679714</v>
      </c>
      <c r="T2607" s="679">
        <f t="shared" ca="1" si="451"/>
        <v>63.614811303036177</v>
      </c>
      <c r="U2607" s="679">
        <f t="shared" ca="1" si="451"/>
        <v>0.32799155043938072</v>
      </c>
      <c r="V2607" s="679">
        <f t="shared" ca="1" si="451"/>
        <v>78.440559090531693</v>
      </c>
      <c r="W2607" s="679">
        <f t="shared" ca="1" si="449"/>
        <v>64.702164379994173</v>
      </c>
      <c r="X2607" s="679">
        <f t="shared" ca="1" si="451"/>
        <v>40.001897336147501</v>
      </c>
      <c r="Y2607" s="679">
        <f t="shared" ca="1" si="451"/>
        <v>114.59515569528151</v>
      </c>
      <c r="Z2607" s="679">
        <f t="shared" ca="1" si="451"/>
        <v>0</v>
      </c>
      <c r="AA2607" t="str">
        <f t="shared" si="439"/>
        <v>HUM_ASR_FY_2022</v>
      </c>
      <c r="AB2607" s="958">
        <f t="shared" si="440"/>
        <v>45032</v>
      </c>
      <c r="AC2607" t="str">
        <f t="shared" si="441"/>
        <v>Unaudited</v>
      </c>
    </row>
    <row r="2608" spans="1:29" x14ac:dyDescent="0.25">
      <c r="A2608" t="s">
        <v>420</v>
      </c>
      <c r="B2608" t="s">
        <v>1385</v>
      </c>
      <c r="C2608" t="s">
        <v>1386</v>
      </c>
      <c r="D2608">
        <v>1900</v>
      </c>
      <c r="E2608" s="958">
        <v>1</v>
      </c>
      <c r="F2608" t="s">
        <v>438</v>
      </c>
      <c r="G2608" s="958">
        <v>91</v>
      </c>
      <c r="H2608" t="s">
        <v>386</v>
      </c>
      <c r="I2608" s="938" t="s">
        <v>488</v>
      </c>
      <c r="J2608" s="938" t="s">
        <v>444</v>
      </c>
      <c r="K2608" s="938" t="s">
        <v>449</v>
      </c>
      <c r="L2608" s="938" t="s">
        <v>111</v>
      </c>
      <c r="M2608" s="959" t="s">
        <v>463</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HUM_ASR_FY_2022</v>
      </c>
      <c r="AB2608" s="958">
        <f t="shared" si="440"/>
        <v>45032</v>
      </c>
      <c r="AC2608" t="str">
        <f t="shared" si="441"/>
        <v>Unaudited</v>
      </c>
    </row>
    <row r="2609" spans="1:29" x14ac:dyDescent="0.25">
      <c r="A2609" t="s">
        <v>420</v>
      </c>
      <c r="B2609" t="s">
        <v>1385</v>
      </c>
      <c r="C2609" t="s">
        <v>1386</v>
      </c>
      <c r="D2609">
        <v>1900</v>
      </c>
      <c r="E2609" s="958">
        <v>1</v>
      </c>
      <c r="F2609" t="s">
        <v>438</v>
      </c>
      <c r="G2609" s="958">
        <v>91</v>
      </c>
      <c r="H2609" t="s">
        <v>386</v>
      </c>
      <c r="I2609" s="938" t="s">
        <v>488</v>
      </c>
      <c r="J2609" s="938" t="s">
        <v>444</v>
      </c>
      <c r="K2609" s="938" t="s">
        <v>6</v>
      </c>
      <c r="L2609" s="944" t="s">
        <v>117</v>
      </c>
      <c r="M2609" s="960" t="s">
        <v>188</v>
      </c>
      <c r="N2609" s="679">
        <f t="shared" ca="1" si="443"/>
        <v>467224.43999999913</v>
      </c>
      <c r="O2609" s="679">
        <f t="shared" ca="1" si="451"/>
        <v>187152.0499999999</v>
      </c>
      <c r="P2609" s="679">
        <f t="shared" ca="1" si="451"/>
        <v>25991.97</v>
      </c>
      <c r="Q2609" s="679">
        <f t="shared" ca="1" si="451"/>
        <v>99454.649999999878</v>
      </c>
      <c r="R2609" s="679">
        <f t="shared" ca="1" si="451"/>
        <v>35997.439999999995</v>
      </c>
      <c r="S2609" s="679">
        <f t="shared" ca="1" si="451"/>
        <v>11608.680000000008</v>
      </c>
      <c r="T2609" s="679">
        <f t="shared" ca="1" si="451"/>
        <v>316.92</v>
      </c>
      <c r="U2609" s="679">
        <f t="shared" ca="1" si="451"/>
        <v>77.45</v>
      </c>
      <c r="V2609" s="679">
        <f t="shared" ca="1" si="451"/>
        <v>3936.5299999999997</v>
      </c>
      <c r="W2609" s="679">
        <f t="shared" ca="1" si="449"/>
        <v>0</v>
      </c>
      <c r="X2609" s="679">
        <f t="shared" ca="1" si="451"/>
        <v>87636.699999999328</v>
      </c>
      <c r="Y2609" s="679">
        <f t="shared" ca="1" si="451"/>
        <v>15052.05000000001</v>
      </c>
      <c r="Z2609" s="679">
        <f t="shared" ca="1" si="451"/>
        <v>0</v>
      </c>
      <c r="AA2609" t="str">
        <f t="shared" si="439"/>
        <v>HUM_ASR_FY_2022</v>
      </c>
      <c r="AB2609" s="958">
        <f t="shared" si="440"/>
        <v>45032</v>
      </c>
      <c r="AC2609" t="str">
        <f t="shared" si="441"/>
        <v>Unaudited</v>
      </c>
    </row>
    <row r="2610" spans="1:29" x14ac:dyDescent="0.25">
      <c r="A2610" t="s">
        <v>420</v>
      </c>
      <c r="B2610" t="s">
        <v>1385</v>
      </c>
      <c r="C2610" t="s">
        <v>1386</v>
      </c>
      <c r="D2610">
        <v>1900</v>
      </c>
      <c r="E2610" s="958">
        <v>1</v>
      </c>
      <c r="F2610" t="s">
        <v>438</v>
      </c>
      <c r="G2610" s="958">
        <v>91</v>
      </c>
      <c r="H2610" t="s">
        <v>386</v>
      </c>
      <c r="I2610" s="959" t="s">
        <v>488</v>
      </c>
      <c r="J2610" s="959" t="s">
        <v>444</v>
      </c>
      <c r="K2610" s="959" t="s">
        <v>6</v>
      </c>
      <c r="L2610" s="938" t="s">
        <v>45</v>
      </c>
      <c r="M2610" s="959" t="s">
        <v>163</v>
      </c>
      <c r="N2610" s="679">
        <f t="shared" ca="1" si="443"/>
        <v>45038.592687164251</v>
      </c>
      <c r="O2610" s="679">
        <f t="shared" ca="1" si="451"/>
        <v>31260.231172012725</v>
      </c>
      <c r="P2610" s="679">
        <f t="shared" ca="1" si="451"/>
        <v>1986.7502251082251</v>
      </c>
      <c r="Q2610" s="679">
        <f t="shared" ca="1" si="451"/>
        <v>4858.2264848484847</v>
      </c>
      <c r="R2610" s="679">
        <f t="shared" ca="1" si="451"/>
        <v>1378.8436190476191</v>
      </c>
      <c r="S2610" s="679">
        <f t="shared" ca="1" si="451"/>
        <v>2523.1206666666667</v>
      </c>
      <c r="T2610" s="679">
        <f t="shared" ca="1" si="451"/>
        <v>3.2781298701298702</v>
      </c>
      <c r="U2610" s="679">
        <f t="shared" ca="1" si="451"/>
        <v>9.4266666666666659</v>
      </c>
      <c r="V2610" s="679">
        <f t="shared" ca="1" si="451"/>
        <v>94.595593073593079</v>
      </c>
      <c r="W2610" s="679">
        <f t="shared" ca="1" si="449"/>
        <v>0.25600000000000001</v>
      </c>
      <c r="X2610" s="679">
        <f t="shared" ca="1" si="451"/>
        <v>2630.4666666666667</v>
      </c>
      <c r="Y2610" s="679">
        <f t="shared" ca="1" si="451"/>
        <v>293.39746320346319</v>
      </c>
      <c r="Z2610" s="679">
        <f t="shared" ca="1" si="451"/>
        <v>0</v>
      </c>
      <c r="AA2610" t="str">
        <f t="shared" si="439"/>
        <v>HUM_ASR_FY_2022</v>
      </c>
      <c r="AB2610" s="958">
        <f t="shared" si="440"/>
        <v>45032</v>
      </c>
      <c r="AC2610" t="str">
        <f t="shared" si="441"/>
        <v>Unaudited</v>
      </c>
    </row>
    <row r="2611" spans="1:29" x14ac:dyDescent="0.25">
      <c r="A2611" t="s">
        <v>420</v>
      </c>
      <c r="B2611" t="s">
        <v>1385</v>
      </c>
      <c r="C2611" t="s">
        <v>1386</v>
      </c>
      <c r="D2611">
        <v>1900</v>
      </c>
      <c r="E2611" s="958">
        <v>1</v>
      </c>
      <c r="F2611" t="s">
        <v>438</v>
      </c>
      <c r="G2611" s="958">
        <v>91</v>
      </c>
      <c r="H2611" t="s">
        <v>386</v>
      </c>
      <c r="I2611" s="938" t="s">
        <v>488</v>
      </c>
      <c r="J2611" s="938" t="s">
        <v>444</v>
      </c>
      <c r="K2611" s="938" t="s">
        <v>6</v>
      </c>
      <c r="L2611" s="938" t="s">
        <v>46</v>
      </c>
      <c r="M2611" s="959" t="s">
        <v>164</v>
      </c>
      <c r="N2611" s="679">
        <f t="shared" ca="1" si="443"/>
        <v>2059.6809126598087</v>
      </c>
      <c r="O2611" s="679">
        <f t="shared" ca="1" si="451"/>
        <v>825.02855619058505</v>
      </c>
      <c r="P2611" s="679">
        <f t="shared" ca="1" si="451"/>
        <v>114.58125883018121</v>
      </c>
      <c r="Q2611" s="679">
        <f t="shared" ca="1" si="451"/>
        <v>438.42921461955621</v>
      </c>
      <c r="R2611" s="679">
        <f t="shared" ca="1" si="451"/>
        <v>158.68870231321125</v>
      </c>
      <c r="S2611" s="679">
        <f t="shared" ca="1" si="451"/>
        <v>51.174927016180334</v>
      </c>
      <c r="T2611" s="679">
        <f t="shared" ca="1" si="451"/>
        <v>1.3970888912406805</v>
      </c>
      <c r="U2611" s="679">
        <f t="shared" ca="1" si="451"/>
        <v>0.34142539008768996</v>
      </c>
      <c r="V2611" s="679">
        <f t="shared" ca="1" si="451"/>
        <v>17.353535065744271</v>
      </c>
      <c r="W2611" s="679">
        <f t="shared" ca="1" si="449"/>
        <v>0</v>
      </c>
      <c r="X2611" s="679">
        <f t="shared" ca="1" si="451"/>
        <v>386.33175575852323</v>
      </c>
      <c r="Y2611" s="679">
        <f t="shared" ca="1" si="451"/>
        <v>66.354448584498599</v>
      </c>
      <c r="Z2611" s="679">
        <f t="shared" ca="1" si="451"/>
        <v>0</v>
      </c>
      <c r="AA2611" t="str">
        <f t="shared" si="439"/>
        <v>HUM_ASR_FY_2022</v>
      </c>
      <c r="AB2611" s="958">
        <f t="shared" si="440"/>
        <v>45032</v>
      </c>
      <c r="AC2611" t="str">
        <f t="shared" si="441"/>
        <v>Unaudited</v>
      </c>
    </row>
    <row r="2612" spans="1:29" x14ac:dyDescent="0.25">
      <c r="A2612" t="s">
        <v>420</v>
      </c>
      <c r="B2612" t="s">
        <v>1385</v>
      </c>
      <c r="C2612" t="s">
        <v>1386</v>
      </c>
      <c r="D2612">
        <v>1900</v>
      </c>
      <c r="E2612" s="958">
        <v>1</v>
      </c>
      <c r="F2612" t="s">
        <v>438</v>
      </c>
      <c r="G2612" s="958">
        <v>91</v>
      </c>
      <c r="H2612" t="s">
        <v>386</v>
      </c>
      <c r="I2612" s="938" t="s">
        <v>488</v>
      </c>
      <c r="J2612" s="938" t="s">
        <v>444</v>
      </c>
      <c r="K2612" s="938" t="s">
        <v>6</v>
      </c>
      <c r="L2612" s="938" t="s">
        <v>165</v>
      </c>
      <c r="M2612" s="959" t="s">
        <v>461</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HUM_ASR_FY_2022</v>
      </c>
      <c r="AB2612" s="958">
        <f t="shared" si="440"/>
        <v>45032</v>
      </c>
      <c r="AC2612" t="str">
        <f t="shared" si="441"/>
        <v>Unaudited</v>
      </c>
    </row>
    <row r="2613" spans="1:29" x14ac:dyDescent="0.25">
      <c r="A2613" t="s">
        <v>420</v>
      </c>
      <c r="B2613" t="s">
        <v>1385</v>
      </c>
      <c r="C2613" t="s">
        <v>1386</v>
      </c>
      <c r="D2613">
        <v>1900</v>
      </c>
      <c r="E2613" s="958">
        <v>1</v>
      </c>
      <c r="F2613" t="s">
        <v>438</v>
      </c>
      <c r="G2613" s="958">
        <v>91</v>
      </c>
      <c r="H2613" t="s">
        <v>386</v>
      </c>
      <c r="I2613" s="959" t="s">
        <v>488</v>
      </c>
      <c r="J2613" s="959" t="s">
        <v>444</v>
      </c>
      <c r="K2613" s="959" t="s">
        <v>434</v>
      </c>
      <c r="L2613" s="938" t="s">
        <v>120</v>
      </c>
      <c r="M2613" s="959" t="s">
        <v>32</v>
      </c>
      <c r="N2613" s="679">
        <f t="shared" ca="1" si="443"/>
        <v>-58486.410909090911</v>
      </c>
      <c r="O2613" s="679">
        <f t="shared" ca="1" si="451"/>
        <v>-34878.611765122529</v>
      </c>
      <c r="P2613" s="679">
        <f t="shared" ca="1" si="451"/>
        <v>-3023.5366731076078</v>
      </c>
      <c r="Q2613" s="679">
        <f t="shared" ca="1" si="451"/>
        <v>-11780.086593731756</v>
      </c>
      <c r="R2613" s="679">
        <f t="shared" ca="1" si="451"/>
        <v>-3726.0382747793401</v>
      </c>
      <c r="S2613" s="679">
        <f t="shared" ca="1" si="451"/>
        <v>-702.48013002011646</v>
      </c>
      <c r="T2613" s="679">
        <f t="shared" ca="1" si="451"/>
        <v>-52.459032072154628</v>
      </c>
      <c r="U2613" s="679">
        <f t="shared" ca="1" si="451"/>
        <v>-6.7561094889252864</v>
      </c>
      <c r="V2613" s="679">
        <f t="shared" ca="1" si="451"/>
        <v>-709.29413916751184</v>
      </c>
      <c r="W2613" s="679">
        <f t="shared" ca="1" si="449"/>
        <v>-611.64894974418587</v>
      </c>
      <c r="X2613" s="679">
        <f t="shared" ca="1" si="451"/>
        <v>-854.98188908187319</v>
      </c>
      <c r="Y2613" s="679">
        <f t="shared" ca="1" si="451"/>
        <v>-2140.5173527749134</v>
      </c>
      <c r="Z2613" s="679">
        <f t="shared" ca="1" si="451"/>
        <v>0</v>
      </c>
      <c r="AA2613" t="str">
        <f t="shared" si="439"/>
        <v>HUM_ASR_FY_2022</v>
      </c>
      <c r="AB2613" s="958">
        <f t="shared" si="440"/>
        <v>45032</v>
      </c>
      <c r="AC2613" t="str">
        <f t="shared" si="441"/>
        <v>Unaudited</v>
      </c>
    </row>
    <row r="2614" spans="1:29" x14ac:dyDescent="0.25">
      <c r="A2614" t="s">
        <v>420</v>
      </c>
      <c r="B2614" t="s">
        <v>1385</v>
      </c>
      <c r="C2614" t="s">
        <v>1386</v>
      </c>
      <c r="D2614">
        <v>1900</v>
      </c>
      <c r="E2614" s="958">
        <v>1</v>
      </c>
      <c r="F2614" t="s">
        <v>438</v>
      </c>
      <c r="G2614" s="958">
        <v>91</v>
      </c>
      <c r="H2614" t="s">
        <v>386</v>
      </c>
      <c r="I2614" s="959" t="s">
        <v>488</v>
      </c>
      <c r="J2614" s="959" t="s">
        <v>444</v>
      </c>
      <c r="K2614" s="959" t="s">
        <v>434</v>
      </c>
      <c r="L2614" s="954" t="s">
        <v>943</v>
      </c>
      <c r="M2614" s="959" t="s">
        <v>935</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HUM_ASR_FY_2022</v>
      </c>
      <c r="AB2614" s="958">
        <f t="shared" si="440"/>
        <v>45032</v>
      </c>
      <c r="AC2614" t="str">
        <f t="shared" si="441"/>
        <v>Unaudited</v>
      </c>
    </row>
    <row r="2615" spans="1:29" x14ac:dyDescent="0.25">
      <c r="A2615" t="s">
        <v>420</v>
      </c>
      <c r="B2615" t="s">
        <v>1385</v>
      </c>
      <c r="C2615" t="s">
        <v>1386</v>
      </c>
      <c r="D2615">
        <v>1900</v>
      </c>
      <c r="E2615" s="958">
        <v>1</v>
      </c>
      <c r="F2615" t="s">
        <v>438</v>
      </c>
      <c r="G2615" s="958">
        <v>91</v>
      </c>
      <c r="H2615" t="s">
        <v>386</v>
      </c>
      <c r="I2615" s="938" t="s">
        <v>488</v>
      </c>
      <c r="J2615" s="938" t="s">
        <v>444</v>
      </c>
      <c r="K2615" s="938" t="s">
        <v>434</v>
      </c>
      <c r="L2615" s="938" t="s">
        <v>167</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HUM_ASR_FY_2022</v>
      </c>
      <c r="AB2615" s="958">
        <f t="shared" si="440"/>
        <v>45032</v>
      </c>
      <c r="AC2615" t="str">
        <f t="shared" si="441"/>
        <v>Unaudited</v>
      </c>
    </row>
    <row r="2616" spans="1:29" x14ac:dyDescent="0.25">
      <c r="A2616" t="s">
        <v>420</v>
      </c>
      <c r="B2616" t="s">
        <v>1385</v>
      </c>
      <c r="C2616" t="s">
        <v>1386</v>
      </c>
      <c r="D2616">
        <v>1900</v>
      </c>
      <c r="E2616" s="958">
        <v>1</v>
      </c>
      <c r="F2616" t="s">
        <v>438</v>
      </c>
      <c r="G2616" s="958">
        <v>91</v>
      </c>
      <c r="H2616" t="s">
        <v>386</v>
      </c>
      <c r="I2616" s="938" t="s">
        <v>488</v>
      </c>
      <c r="J2616" s="938" t="s">
        <v>444</v>
      </c>
      <c r="K2616" s="938" t="s">
        <v>434</v>
      </c>
      <c r="L2616" s="938" t="s">
        <v>168</v>
      </c>
      <c r="M2616" s="959" t="s">
        <v>329</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HUM_ASR_FY_2022</v>
      </c>
      <c r="AB2616" s="958">
        <f t="shared" si="440"/>
        <v>45032</v>
      </c>
      <c r="AC2616" t="str">
        <f t="shared" si="441"/>
        <v>Unaudited</v>
      </c>
    </row>
    <row r="2617" spans="1:29" x14ac:dyDescent="0.25">
      <c r="A2617" t="s">
        <v>420</v>
      </c>
      <c r="B2617" t="s">
        <v>1385</v>
      </c>
      <c r="C2617" t="s">
        <v>1386</v>
      </c>
      <c r="D2617">
        <v>1900</v>
      </c>
      <c r="E2617" s="958">
        <v>1</v>
      </c>
      <c r="F2617" t="s">
        <v>438</v>
      </c>
      <c r="G2617" s="958">
        <v>91</v>
      </c>
      <c r="H2617" t="s">
        <v>386</v>
      </c>
      <c r="I2617" s="938" t="s">
        <v>488</v>
      </c>
      <c r="J2617" s="938" t="s">
        <v>450</v>
      </c>
      <c r="K2617" s="938" t="s">
        <v>435</v>
      </c>
      <c r="L2617" s="938" t="s">
        <v>121</v>
      </c>
      <c r="M2617" s="959" t="s">
        <v>27</v>
      </c>
      <c r="N2617" s="679">
        <f t="shared" ca="1" si="443"/>
        <v>3993007.4673497318</v>
      </c>
      <c r="O2617" s="679">
        <f t="shared" ca="1" si="451"/>
        <v>36648.915496591828</v>
      </c>
      <c r="P2617" s="679">
        <f t="shared" ca="1" si="451"/>
        <v>3956358.5518531399</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HUM_ASR_FY_2022</v>
      </c>
      <c r="AB2617" s="958">
        <f t="shared" si="440"/>
        <v>45032</v>
      </c>
      <c r="AC2617" t="str">
        <f t="shared" si="441"/>
        <v>Unaudited</v>
      </c>
    </row>
    <row r="2618" spans="1:29" x14ac:dyDescent="0.25">
      <c r="A2618" t="s">
        <v>420</v>
      </c>
      <c r="B2618" t="s">
        <v>1385</v>
      </c>
      <c r="C2618" t="s">
        <v>1386</v>
      </c>
      <c r="D2618">
        <v>1900</v>
      </c>
      <c r="E2618" s="958">
        <v>1</v>
      </c>
      <c r="F2618" t="s">
        <v>438</v>
      </c>
      <c r="G2618" s="958">
        <v>91</v>
      </c>
      <c r="H2618" t="s">
        <v>386</v>
      </c>
      <c r="I2618" s="938" t="s">
        <v>488</v>
      </c>
      <c r="J2618" s="938" t="s">
        <v>450</v>
      </c>
      <c r="K2618" s="938" t="s">
        <v>435</v>
      </c>
      <c r="L2618" s="954" t="s">
        <v>122</v>
      </c>
      <c r="M2618" s="959" t="s">
        <v>97</v>
      </c>
      <c r="N2618" s="679">
        <f t="shared" ca="1" si="443"/>
        <v>162402.58942781287</v>
      </c>
      <c r="O2618" s="679">
        <f t="shared" ca="1" si="451"/>
        <v>0</v>
      </c>
      <c r="P2618" s="679">
        <f t="shared" ca="1" si="451"/>
        <v>162402.58942781287</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HUM_ASR_FY_2022</v>
      </c>
      <c r="AB2618" s="958">
        <f t="shared" si="440"/>
        <v>45032</v>
      </c>
      <c r="AC2618" t="str">
        <f t="shared" si="441"/>
        <v>Unaudited</v>
      </c>
    </row>
    <row r="2619" spans="1:29" x14ac:dyDescent="0.25">
      <c r="A2619" t="s">
        <v>420</v>
      </c>
      <c r="B2619" t="s">
        <v>1385</v>
      </c>
      <c r="C2619" t="s">
        <v>1386</v>
      </c>
      <c r="D2619">
        <v>1900</v>
      </c>
      <c r="E2619" s="958">
        <v>1</v>
      </c>
      <c r="F2619" t="s">
        <v>438</v>
      </c>
      <c r="G2619" s="958">
        <v>91</v>
      </c>
      <c r="H2619" t="s">
        <v>386</v>
      </c>
      <c r="I2619" s="938" t="s">
        <v>488</v>
      </c>
      <c r="J2619" s="938" t="s">
        <v>450</v>
      </c>
      <c r="K2619" s="938" t="s">
        <v>435</v>
      </c>
      <c r="L2619" s="954" t="s">
        <v>123</v>
      </c>
      <c r="M2619" s="959" t="s">
        <v>98</v>
      </c>
      <c r="N2619" s="679">
        <f t="shared" ca="1" si="443"/>
        <v>335369.66804775188</v>
      </c>
      <c r="O2619" s="679">
        <f t="shared" ca="1" si="451"/>
        <v>0</v>
      </c>
      <c r="P2619" s="679">
        <f t="shared" ca="1" si="451"/>
        <v>335369.66804775188</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HUM_ASR_FY_2022</v>
      </c>
      <c r="AB2619" s="958">
        <f t="shared" si="440"/>
        <v>45032</v>
      </c>
      <c r="AC2619" t="str">
        <f t="shared" si="441"/>
        <v>Unaudited</v>
      </c>
    </row>
    <row r="2620" spans="1:29" x14ac:dyDescent="0.25">
      <c r="A2620" t="s">
        <v>420</v>
      </c>
      <c r="B2620" t="s">
        <v>1385</v>
      </c>
      <c r="C2620" t="s">
        <v>1386</v>
      </c>
      <c r="D2620">
        <v>1900</v>
      </c>
      <c r="E2620" s="958">
        <v>1</v>
      </c>
      <c r="F2620" t="s">
        <v>438</v>
      </c>
      <c r="G2620" s="958">
        <v>91</v>
      </c>
      <c r="H2620" t="s">
        <v>386</v>
      </c>
      <c r="I2620" s="938" t="s">
        <v>488</v>
      </c>
      <c r="J2620" s="938" t="s">
        <v>450</v>
      </c>
      <c r="K2620" s="938" t="s">
        <v>435</v>
      </c>
      <c r="L2620" s="938" t="s">
        <v>124</v>
      </c>
      <c r="M2620" s="959" t="s">
        <v>99</v>
      </c>
      <c r="N2620" s="679">
        <f t="shared" ca="1" si="443"/>
        <v>254637.96996701095</v>
      </c>
      <c r="O2620" s="679">
        <f t="shared" ca="1" si="451"/>
        <v>0</v>
      </c>
      <c r="P2620" s="679">
        <f t="shared" ca="1" si="451"/>
        <v>254637.96996701095</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HUM_ASR_FY_2022</v>
      </c>
      <c r="AB2620" s="958">
        <f t="shared" si="440"/>
        <v>45032</v>
      </c>
      <c r="AC2620" t="str">
        <f t="shared" si="441"/>
        <v>Unaudited</v>
      </c>
    </row>
    <row r="2621" spans="1:29" x14ac:dyDescent="0.25">
      <c r="A2621" t="s">
        <v>420</v>
      </c>
      <c r="B2621" t="s">
        <v>1385</v>
      </c>
      <c r="C2621" t="s">
        <v>1386</v>
      </c>
      <c r="D2621">
        <v>1900</v>
      </c>
      <c r="E2621" s="958">
        <v>1</v>
      </c>
      <c r="F2621" t="s">
        <v>438</v>
      </c>
      <c r="G2621" s="958">
        <v>91</v>
      </c>
      <c r="H2621" t="s">
        <v>386</v>
      </c>
      <c r="I2621" s="959" t="s">
        <v>488</v>
      </c>
      <c r="J2621" s="959" t="s">
        <v>450</v>
      </c>
      <c r="K2621" s="959" t="s">
        <v>435</v>
      </c>
      <c r="L2621" s="938" t="s">
        <v>125</v>
      </c>
      <c r="M2621" s="959" t="s">
        <v>100</v>
      </c>
      <c r="N2621" s="679">
        <f t="shared" ca="1" si="443"/>
        <v>277242.86990091315</v>
      </c>
      <c r="O2621" s="679">
        <f t="shared" ca="1" si="451"/>
        <v>-274138.04608315573</v>
      </c>
      <c r="P2621" s="679">
        <f t="shared" ca="1" si="451"/>
        <v>551380.91598406888</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HUM_ASR_FY_2022</v>
      </c>
      <c r="AB2621" s="958">
        <f t="shared" si="440"/>
        <v>45032</v>
      </c>
      <c r="AC2621" t="str">
        <f t="shared" si="441"/>
        <v>Unaudited</v>
      </c>
    </row>
    <row r="2622" spans="1:29" x14ac:dyDescent="0.25">
      <c r="A2622" t="s">
        <v>420</v>
      </c>
      <c r="B2622" t="s">
        <v>1385</v>
      </c>
      <c r="C2622" t="s">
        <v>1386</v>
      </c>
      <c r="D2622">
        <v>1900</v>
      </c>
      <c r="E2622" s="958">
        <v>1</v>
      </c>
      <c r="F2622" t="s">
        <v>438</v>
      </c>
      <c r="G2622" s="958">
        <v>91</v>
      </c>
      <c r="H2622" t="s">
        <v>386</v>
      </c>
      <c r="I2622" s="938" t="s">
        <v>488</v>
      </c>
      <c r="J2622" s="938" t="s">
        <v>450</v>
      </c>
      <c r="K2622" s="938" t="s">
        <v>435</v>
      </c>
      <c r="L2622" s="938" t="s">
        <v>126</v>
      </c>
      <c r="M2622" s="959" t="s">
        <v>28</v>
      </c>
      <c r="N2622" s="679">
        <f t="shared" ca="1" si="443"/>
        <v>31795.255673207907</v>
      </c>
      <c r="O2622" s="679">
        <f t="shared" ca="1" si="451"/>
        <v>0</v>
      </c>
      <c r="P2622" s="679">
        <f t="shared" ca="1" si="451"/>
        <v>31795.255673207907</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HUM_ASR_FY_2022</v>
      </c>
      <c r="AB2622" s="958">
        <f t="shared" si="440"/>
        <v>45032</v>
      </c>
      <c r="AC2622" t="str">
        <f t="shared" si="441"/>
        <v>Unaudited</v>
      </c>
    </row>
    <row r="2623" spans="1:29" x14ac:dyDescent="0.25">
      <c r="A2623" t="s">
        <v>420</v>
      </c>
      <c r="B2623" t="s">
        <v>1385</v>
      </c>
      <c r="C2623" t="s">
        <v>1386</v>
      </c>
      <c r="D2623">
        <v>1900</v>
      </c>
      <c r="E2623" s="958">
        <v>1</v>
      </c>
      <c r="F2623" t="s">
        <v>438</v>
      </c>
      <c r="G2623" s="958">
        <v>91</v>
      </c>
      <c r="H2623" t="s">
        <v>386</v>
      </c>
      <c r="I2623" s="938" t="s">
        <v>488</v>
      </c>
      <c r="J2623" s="938" t="s">
        <v>436</v>
      </c>
      <c r="K2623" s="938" t="s">
        <v>436</v>
      </c>
      <c r="L2623" s="938" t="s">
        <v>128</v>
      </c>
      <c r="M2623" s="959" t="s">
        <v>326</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HUM_ASR_FY_2022</v>
      </c>
      <c r="AB2623" s="958">
        <f t="shared" si="440"/>
        <v>45032</v>
      </c>
      <c r="AC2623" t="str">
        <f t="shared" si="441"/>
        <v>Unaudited</v>
      </c>
    </row>
    <row r="2624" spans="1:29" x14ac:dyDescent="0.25">
      <c r="A2624" t="s">
        <v>420</v>
      </c>
      <c r="B2624" t="s">
        <v>1385</v>
      </c>
      <c r="C2624" t="s">
        <v>1386</v>
      </c>
      <c r="D2624">
        <v>1900</v>
      </c>
      <c r="E2624" s="958">
        <v>1</v>
      </c>
      <c r="F2624" t="s">
        <v>438</v>
      </c>
      <c r="G2624" s="958">
        <v>91</v>
      </c>
      <c r="H2624" t="s">
        <v>386</v>
      </c>
      <c r="I2624" s="938" t="s">
        <v>488</v>
      </c>
      <c r="J2624" s="938" t="s">
        <v>436</v>
      </c>
      <c r="K2624" s="938" t="s">
        <v>436</v>
      </c>
      <c r="L2624" s="938" t="s">
        <v>129</v>
      </c>
      <c r="M2624" s="959" t="s">
        <v>325</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HUM_ASR_FY_2022</v>
      </c>
      <c r="AB2624" s="958">
        <f t="shared" si="440"/>
        <v>45032</v>
      </c>
      <c r="AC2624" t="str">
        <f t="shared" si="441"/>
        <v>Unaudited</v>
      </c>
    </row>
    <row r="2625" spans="1:29" ht="30" x14ac:dyDescent="0.25">
      <c r="A2625" t="s">
        <v>420</v>
      </c>
      <c r="B2625" t="s">
        <v>1385</v>
      </c>
      <c r="C2625" t="s">
        <v>1386</v>
      </c>
      <c r="D2625">
        <v>1900</v>
      </c>
      <c r="E2625" s="958">
        <v>1</v>
      </c>
      <c r="F2625" t="s">
        <v>438</v>
      </c>
      <c r="G2625" s="958">
        <v>91</v>
      </c>
      <c r="H2625" t="s">
        <v>386</v>
      </c>
      <c r="I2625" s="959" t="s">
        <v>488</v>
      </c>
      <c r="J2625" s="959" t="s">
        <v>436</v>
      </c>
      <c r="K2625" s="959" t="s">
        <v>436</v>
      </c>
      <c r="L2625" s="938" t="s">
        <v>130</v>
      </c>
      <c r="M2625" s="959" t="s">
        <v>179</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HUM_ASR_FY_2022</v>
      </c>
      <c r="AB2625" s="958">
        <f t="shared" si="440"/>
        <v>45032</v>
      </c>
      <c r="AC2625" t="str">
        <f t="shared" si="441"/>
        <v>Unaudited</v>
      </c>
    </row>
    <row r="2626" spans="1:29" x14ac:dyDescent="0.25">
      <c r="A2626" t="s">
        <v>420</v>
      </c>
      <c r="B2626" t="s">
        <v>1385</v>
      </c>
      <c r="C2626" t="s">
        <v>1386</v>
      </c>
      <c r="D2626">
        <v>1900</v>
      </c>
      <c r="E2626" s="958">
        <v>1</v>
      </c>
      <c r="F2626" t="s">
        <v>438</v>
      </c>
      <c r="G2626" s="958">
        <v>91</v>
      </c>
      <c r="H2626" t="s">
        <v>386</v>
      </c>
      <c r="I2626" s="959" t="s">
        <v>488</v>
      </c>
      <c r="J2626" s="959" t="s">
        <v>436</v>
      </c>
      <c r="K2626" s="959" t="s">
        <v>436</v>
      </c>
      <c r="L2626" s="938" t="s">
        <v>131</v>
      </c>
      <c r="M2626" s="959" t="s">
        <v>494</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HUM_ASR_FY_2022</v>
      </c>
      <c r="AB2626" s="958">
        <f t="shared" ref="AB2626:AB2689" si="453">file_date</f>
        <v>45032</v>
      </c>
      <c r="AC2626" t="str">
        <f t="shared" ref="AC2626:AC2689" si="454">status</f>
        <v>Unaudited</v>
      </c>
    </row>
    <row r="2627" spans="1:29" x14ac:dyDescent="0.25">
      <c r="A2627" t="s">
        <v>420</v>
      </c>
      <c r="B2627" t="s">
        <v>1385</v>
      </c>
      <c r="C2627" t="s">
        <v>1386</v>
      </c>
      <c r="D2627">
        <v>1900</v>
      </c>
      <c r="E2627" s="958">
        <v>1</v>
      </c>
      <c r="F2627" t="s">
        <v>438</v>
      </c>
      <c r="G2627" s="958">
        <v>91</v>
      </c>
      <c r="H2627" t="s">
        <v>386</v>
      </c>
      <c r="I2627" s="959" t="s">
        <v>488</v>
      </c>
      <c r="J2627" s="959" t="s">
        <v>436</v>
      </c>
      <c r="K2627" s="959" t="s">
        <v>436</v>
      </c>
      <c r="L2627" s="938" t="s">
        <v>132</v>
      </c>
      <c r="M2627" s="959" t="s">
        <v>495</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HUM_ASR_FY_2022</v>
      </c>
      <c r="AB2627" s="958">
        <f t="shared" si="453"/>
        <v>45032</v>
      </c>
      <c r="AC2627" t="str">
        <f t="shared" si="454"/>
        <v>Unaudited</v>
      </c>
    </row>
    <row r="2628" spans="1:29" x14ac:dyDescent="0.25">
      <c r="A2628" t="s">
        <v>420</v>
      </c>
      <c r="B2628" t="s">
        <v>1385</v>
      </c>
      <c r="C2628" t="s">
        <v>1386</v>
      </c>
      <c r="D2628">
        <v>1900</v>
      </c>
      <c r="E2628" s="958">
        <v>1</v>
      </c>
      <c r="F2628" t="s">
        <v>438</v>
      </c>
      <c r="G2628" s="958">
        <v>91</v>
      </c>
      <c r="H2628" t="s">
        <v>386</v>
      </c>
      <c r="I2628" s="959" t="s">
        <v>488</v>
      </c>
      <c r="J2628" s="959" t="s">
        <v>436</v>
      </c>
      <c r="K2628" s="959" t="s">
        <v>436</v>
      </c>
      <c r="L2628" s="938" t="s">
        <v>133</v>
      </c>
      <c r="M2628" s="959" t="s">
        <v>496</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HUM_ASR_FY_2022</v>
      </c>
      <c r="AB2628" s="958">
        <f t="shared" si="453"/>
        <v>45032</v>
      </c>
      <c r="AC2628" t="str">
        <f t="shared" si="454"/>
        <v>Unaudited</v>
      </c>
    </row>
    <row r="2629" spans="1:29" ht="30" x14ac:dyDescent="0.25">
      <c r="A2629" t="s">
        <v>420</v>
      </c>
      <c r="B2629" t="s">
        <v>1385</v>
      </c>
      <c r="C2629" t="s">
        <v>1386</v>
      </c>
      <c r="D2629">
        <v>1900</v>
      </c>
      <c r="E2629" s="958">
        <v>1</v>
      </c>
      <c r="F2629" t="s">
        <v>438</v>
      </c>
      <c r="G2629" s="958">
        <v>91</v>
      </c>
      <c r="H2629" t="s">
        <v>386</v>
      </c>
      <c r="I2629" s="959" t="s">
        <v>489</v>
      </c>
      <c r="J2629" s="959" t="s">
        <v>26</v>
      </c>
      <c r="K2629" s="959" t="s">
        <v>26</v>
      </c>
      <c r="L2629" s="954" t="s">
        <v>269</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2641932.1369113913</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HUM_ASR_FY_2022</v>
      </c>
      <c r="AB2629" s="958">
        <f t="shared" si="453"/>
        <v>45032</v>
      </c>
      <c r="AC2629" t="str">
        <f t="shared" si="454"/>
        <v>Unaudited</v>
      </c>
    </row>
    <row r="2630" spans="1:29" x14ac:dyDescent="0.25">
      <c r="A2630" t="s">
        <v>420</v>
      </c>
      <c r="B2630" t="s">
        <v>1385</v>
      </c>
      <c r="C2630" t="s">
        <v>1386</v>
      </c>
      <c r="D2630">
        <v>1900</v>
      </c>
      <c r="E2630" s="958">
        <v>1</v>
      </c>
      <c r="F2630" t="s">
        <v>439</v>
      </c>
      <c r="G2630" s="958">
        <v>182</v>
      </c>
      <c r="H2630" t="s">
        <v>386</v>
      </c>
      <c r="I2630" s="959" t="s">
        <v>432</v>
      </c>
      <c r="J2630" s="959" t="s">
        <v>432</v>
      </c>
      <c r="K2630" s="959" t="s">
        <v>432</v>
      </c>
      <c r="L2630" s="938"/>
      <c r="M2630" s="959" t="s">
        <v>432</v>
      </c>
      <c r="N2630" s="679">
        <f t="shared" ca="1" si="455"/>
        <v>211107.13118279574</v>
      </c>
      <c r="O2630" s="679">
        <f t="shared" ca="1" si="451"/>
        <v>180606.68064516134</v>
      </c>
      <c r="P2630" s="679">
        <f t="shared" ca="1" si="451"/>
        <v>5650.2913978494653</v>
      </c>
      <c r="Q2630" s="679">
        <f t="shared" ca="1" si="451"/>
        <v>11579.892473118278</v>
      </c>
      <c r="R2630" s="679">
        <f t="shared" ca="1" si="451"/>
        <v>2708</v>
      </c>
      <c r="S2630" s="679">
        <f t="shared" ca="1" si="451"/>
        <v>4754.101075268818</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204</v>
      </c>
      <c r="U2630" s="679">
        <f t="shared" ca="1" si="456"/>
        <v>30</v>
      </c>
      <c r="V2630" s="679">
        <f t="shared" ca="1" si="456"/>
        <v>302</v>
      </c>
      <c r="W2630" s="679">
        <f t="shared" ca="1" si="449"/>
        <v>18</v>
      </c>
      <c r="X2630" s="679">
        <f t="shared" ca="1" si="456"/>
        <v>4714.4322580645166</v>
      </c>
      <c r="Y2630" s="679">
        <f t="shared" ca="1" si="456"/>
        <v>539.73333333333335</v>
      </c>
      <c r="Z2630" s="679">
        <f t="shared" ca="1" si="456"/>
        <v>0</v>
      </c>
      <c r="AA2630" t="str">
        <f t="shared" si="452"/>
        <v>HUM_ASR_FY_2022</v>
      </c>
      <c r="AB2630" s="958">
        <f t="shared" si="453"/>
        <v>45032</v>
      </c>
      <c r="AC2630" t="str">
        <f t="shared" si="454"/>
        <v>Unaudited</v>
      </c>
    </row>
    <row r="2631" spans="1:29" x14ac:dyDescent="0.25">
      <c r="A2631" t="s">
        <v>420</v>
      </c>
      <c r="B2631" t="s">
        <v>1385</v>
      </c>
      <c r="C2631" t="s">
        <v>1386</v>
      </c>
      <c r="D2631">
        <v>1900</v>
      </c>
      <c r="E2631" s="958">
        <v>1</v>
      </c>
      <c r="F2631" t="s">
        <v>439</v>
      </c>
      <c r="G2631" s="958">
        <v>182</v>
      </c>
      <c r="H2631" t="s">
        <v>386</v>
      </c>
      <c r="I2631" s="938" t="s">
        <v>487</v>
      </c>
      <c r="J2631" s="938" t="s">
        <v>12</v>
      </c>
      <c r="K2631" s="938" t="s">
        <v>12</v>
      </c>
      <c r="L2631" s="938">
        <v>1.1000000000000001</v>
      </c>
      <c r="M2631" s="959" t="s">
        <v>12</v>
      </c>
      <c r="N2631" s="679">
        <f t="shared" ca="1" si="455"/>
        <v>58005989.130000003</v>
      </c>
      <c r="O2631" s="679">
        <f t="shared" ca="1" si="456"/>
        <v>33861943.130000003</v>
      </c>
      <c r="P2631" s="679">
        <f t="shared" ca="1" si="456"/>
        <v>3017791.2199999993</v>
      </c>
      <c r="Q2631" s="679">
        <f t="shared" ca="1" si="456"/>
        <v>12385227.770000011</v>
      </c>
      <c r="R2631" s="679">
        <f t="shared" ca="1" si="456"/>
        <v>3963687.2999999993</v>
      </c>
      <c r="S2631" s="679">
        <f t="shared" ca="1" si="456"/>
        <v>1172258.55</v>
      </c>
      <c r="T2631" s="679">
        <f t="shared" ca="1" si="456"/>
        <v>84673.98</v>
      </c>
      <c r="U2631" s="679">
        <f t="shared" ca="1" si="456"/>
        <v>4701.84</v>
      </c>
      <c r="V2631" s="679">
        <f t="shared" ca="1" si="456"/>
        <v>1132376.6599999999</v>
      </c>
      <c r="W2631" s="679">
        <f t="shared" ca="1" si="449"/>
        <v>424942.38</v>
      </c>
      <c r="X2631" s="679">
        <f t="shared" ca="1" si="456"/>
        <v>597709.03999999992</v>
      </c>
      <c r="Y2631" s="679">
        <f t="shared" ca="1" si="456"/>
        <v>1360677.2600000002</v>
      </c>
      <c r="Z2631" s="679">
        <f t="shared" ca="1" si="456"/>
        <v>0</v>
      </c>
      <c r="AA2631" t="str">
        <f t="shared" si="452"/>
        <v>HUM_ASR_FY_2022</v>
      </c>
      <c r="AB2631" s="958">
        <f t="shared" si="453"/>
        <v>45032</v>
      </c>
      <c r="AC2631" t="str">
        <f t="shared" si="454"/>
        <v>Unaudited</v>
      </c>
    </row>
    <row r="2632" spans="1:29" x14ac:dyDescent="0.25">
      <c r="A2632" t="s">
        <v>420</v>
      </c>
      <c r="B2632" t="s">
        <v>1385</v>
      </c>
      <c r="C2632" t="s">
        <v>1386</v>
      </c>
      <c r="D2632">
        <v>1900</v>
      </c>
      <c r="E2632" s="958">
        <v>1</v>
      </c>
      <c r="F2632" t="s">
        <v>439</v>
      </c>
      <c r="G2632" s="958">
        <v>182</v>
      </c>
      <c r="H2632" t="s">
        <v>386</v>
      </c>
      <c r="I2632" s="959" t="s">
        <v>487</v>
      </c>
      <c r="J2632" s="959" t="s">
        <v>12</v>
      </c>
      <c r="K2632" s="959" t="s">
        <v>1328</v>
      </c>
      <c r="L2632" s="938" t="s">
        <v>1319</v>
      </c>
      <c r="M2632" s="959" t="s">
        <v>1328</v>
      </c>
      <c r="N2632" s="679">
        <f t="shared" ca="1" si="455"/>
        <v>121960.73646471433</v>
      </c>
      <c r="O2632" s="679">
        <f t="shared" ca="1" si="456"/>
        <v>104340.02706833446</v>
      </c>
      <c r="P2632" s="679">
        <f t="shared" ca="1" si="456"/>
        <v>3264.284329292806</v>
      </c>
      <c r="Q2632" s="679">
        <f t="shared" ca="1" si="456"/>
        <v>6689.9313457147791</v>
      </c>
      <c r="R2632" s="679">
        <f t="shared" ca="1" si="456"/>
        <v>1564.4647932829366</v>
      </c>
      <c r="S2632" s="679">
        <f t="shared" ca="1" si="456"/>
        <v>2746.5375760585739</v>
      </c>
      <c r="T2632" s="679">
        <f t="shared" ca="1" si="456"/>
        <v>117.85480717493319</v>
      </c>
      <c r="U2632" s="679">
        <f t="shared" ca="1" si="456"/>
        <v>17.331589290431353</v>
      </c>
      <c r="V2632" s="679">
        <f t="shared" ca="1" si="456"/>
        <v>174.47133219034225</v>
      </c>
      <c r="W2632" s="679">
        <f t="shared" ca="1" si="449"/>
        <v>10.39895357425881</v>
      </c>
      <c r="X2632" s="679">
        <f t="shared" ca="1" si="456"/>
        <v>2723.6201211445023</v>
      </c>
      <c r="Y2632" s="679">
        <f t="shared" ca="1" si="456"/>
        <v>311.81454865629388</v>
      </c>
      <c r="Z2632" s="679">
        <f t="shared" ca="1" si="456"/>
        <v>0</v>
      </c>
      <c r="AA2632" t="str">
        <f t="shared" si="452"/>
        <v>HUM_ASR_FY_2022</v>
      </c>
      <c r="AB2632" s="958">
        <f t="shared" si="453"/>
        <v>45032</v>
      </c>
      <c r="AC2632" t="str">
        <f t="shared" si="454"/>
        <v>Unaudited</v>
      </c>
    </row>
    <row r="2633" spans="1:29" x14ac:dyDescent="0.25">
      <c r="A2633" t="s">
        <v>420</v>
      </c>
      <c r="B2633" t="s">
        <v>1385</v>
      </c>
      <c r="C2633" t="s">
        <v>1386</v>
      </c>
      <c r="D2633">
        <v>1900</v>
      </c>
      <c r="E2633" s="958">
        <v>1</v>
      </c>
      <c r="F2633" t="s">
        <v>439</v>
      </c>
      <c r="G2633" s="958">
        <v>182</v>
      </c>
      <c r="H2633" t="s">
        <v>386</v>
      </c>
      <c r="I2633" s="938" t="s">
        <v>487</v>
      </c>
      <c r="J2633" s="938" t="s">
        <v>490</v>
      </c>
      <c r="K2633" s="938" t="s">
        <v>491</v>
      </c>
      <c r="L2633" s="938" t="s">
        <v>63</v>
      </c>
      <c r="M2633" s="938" t="s">
        <v>343</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HUM_ASR_FY_2022</v>
      </c>
      <c r="AB2633" s="958">
        <f t="shared" si="453"/>
        <v>45032</v>
      </c>
      <c r="AC2633" t="str">
        <f t="shared" si="454"/>
        <v>Unaudited</v>
      </c>
    </row>
    <row r="2634" spans="1:29" x14ac:dyDescent="0.25">
      <c r="A2634" t="s">
        <v>420</v>
      </c>
      <c r="B2634" t="s">
        <v>1385</v>
      </c>
      <c r="C2634" t="s">
        <v>1386</v>
      </c>
      <c r="D2634">
        <v>1900</v>
      </c>
      <c r="E2634" s="958">
        <v>1</v>
      </c>
      <c r="F2634" t="s">
        <v>439</v>
      </c>
      <c r="G2634" s="958">
        <v>182</v>
      </c>
      <c r="H2634" t="s">
        <v>386</v>
      </c>
      <c r="I2634" s="938" t="s">
        <v>487</v>
      </c>
      <c r="J2634" s="938" t="s">
        <v>490</v>
      </c>
      <c r="K2634" s="938" t="s">
        <v>1019</v>
      </c>
      <c r="L2634" s="938" t="s">
        <v>915</v>
      </c>
      <c r="M2634" s="959" t="s">
        <v>916</v>
      </c>
      <c r="N2634" s="679">
        <f t="shared" ca="1" si="455"/>
        <v>1275407.5199999926</v>
      </c>
      <c r="O2634" s="679">
        <f t="shared" ca="1" si="456"/>
        <v>1188289.5199999928</v>
      </c>
      <c r="P2634" s="679">
        <f t="shared" ca="1" si="456"/>
        <v>62724.960000000014</v>
      </c>
      <c r="Q2634" s="679">
        <f t="shared" ca="1" si="456"/>
        <v>6969.44</v>
      </c>
      <c r="R2634" s="679">
        <f t="shared" ca="1" si="456"/>
        <v>6969.44</v>
      </c>
      <c r="S2634" s="679">
        <f t="shared" ca="1" si="456"/>
        <v>0</v>
      </c>
      <c r="T2634" s="679">
        <f t="shared" ca="1" si="456"/>
        <v>0</v>
      </c>
      <c r="U2634" s="679">
        <f t="shared" ca="1" si="456"/>
        <v>0</v>
      </c>
      <c r="V2634" s="679">
        <f t="shared" ca="1" si="456"/>
        <v>10454.16</v>
      </c>
      <c r="W2634" s="679">
        <f t="shared" ca="1" si="449"/>
        <v>0</v>
      </c>
      <c r="X2634" s="679">
        <f t="shared" ca="1" si="456"/>
        <v>0</v>
      </c>
      <c r="Y2634" s="679">
        <f t="shared" ca="1" si="456"/>
        <v>0</v>
      </c>
      <c r="Z2634" s="679">
        <f t="shared" ca="1" si="456"/>
        <v>0</v>
      </c>
      <c r="AA2634" t="str">
        <f t="shared" si="452"/>
        <v>HUM_ASR_FY_2022</v>
      </c>
      <c r="AB2634" s="958">
        <f t="shared" si="453"/>
        <v>45032</v>
      </c>
      <c r="AC2634" t="str">
        <f t="shared" si="454"/>
        <v>Unaudited</v>
      </c>
    </row>
    <row r="2635" spans="1:29" x14ac:dyDescent="0.25">
      <c r="A2635" t="s">
        <v>420</v>
      </c>
      <c r="B2635" t="s">
        <v>1385</v>
      </c>
      <c r="C2635" t="s">
        <v>1386</v>
      </c>
      <c r="D2635">
        <v>1900</v>
      </c>
      <c r="E2635" s="958">
        <v>1</v>
      </c>
      <c r="F2635" t="s">
        <v>439</v>
      </c>
      <c r="G2635" s="958">
        <v>182</v>
      </c>
      <c r="H2635" t="s">
        <v>386</v>
      </c>
      <c r="I2635" s="938" t="s">
        <v>487</v>
      </c>
      <c r="J2635" s="938" t="s">
        <v>13</v>
      </c>
      <c r="K2635" s="938" t="s">
        <v>492</v>
      </c>
      <c r="L2635" s="938" t="s">
        <v>94</v>
      </c>
      <c r="M2635" s="959" t="s">
        <v>146</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HUM_ASR_FY_2022</v>
      </c>
      <c r="AB2635" s="958">
        <f t="shared" si="453"/>
        <v>45032</v>
      </c>
      <c r="AC2635" t="str">
        <f t="shared" si="454"/>
        <v>Unaudited</v>
      </c>
    </row>
    <row r="2636" spans="1:29" x14ac:dyDescent="0.25">
      <c r="A2636" t="s">
        <v>420</v>
      </c>
      <c r="B2636" t="s">
        <v>1385</v>
      </c>
      <c r="C2636" t="s">
        <v>1386</v>
      </c>
      <c r="D2636">
        <v>1900</v>
      </c>
      <c r="E2636" s="958">
        <v>1</v>
      </c>
      <c r="F2636" t="s">
        <v>439</v>
      </c>
      <c r="G2636" s="958">
        <v>182</v>
      </c>
      <c r="H2636" t="s">
        <v>386</v>
      </c>
      <c r="I2636" s="938" t="s">
        <v>487</v>
      </c>
      <c r="J2636" s="938" t="s">
        <v>13</v>
      </c>
      <c r="K2636" s="938" t="s">
        <v>13</v>
      </c>
      <c r="L2636" s="938" t="s">
        <v>35</v>
      </c>
      <c r="M2636" s="959" t="s">
        <v>13</v>
      </c>
      <c r="N2636" s="679">
        <f t="shared" ca="1" si="455"/>
        <v>20389.296172369282</v>
      </c>
      <c r="O2636" s="679">
        <f t="shared" ca="1" si="456"/>
        <v>17443.480387188414</v>
      </c>
      <c r="P2636" s="679">
        <f t="shared" ca="1" si="456"/>
        <v>545.72038436346236</v>
      </c>
      <c r="Q2636" s="679">
        <f t="shared" ca="1" si="456"/>
        <v>1118.4172507851306</v>
      </c>
      <c r="R2636" s="679">
        <f t="shared" ca="1" si="456"/>
        <v>261.54594458946303</v>
      </c>
      <c r="S2636" s="679">
        <f t="shared" ca="1" si="456"/>
        <v>459.163905614832</v>
      </c>
      <c r="T2636" s="679">
        <f t="shared" ca="1" si="456"/>
        <v>19.702870271879789</v>
      </c>
      <c r="U2636" s="679">
        <f t="shared" ca="1" si="456"/>
        <v>2.8974809223352631</v>
      </c>
      <c r="V2636" s="679">
        <f t="shared" ca="1" si="456"/>
        <v>29.167974618174977</v>
      </c>
      <c r="W2636" s="679">
        <f t="shared" ca="1" si="449"/>
        <v>1.7384885534011576</v>
      </c>
      <c r="X2636" s="679">
        <f t="shared" ca="1" si="456"/>
        <v>455.33258424612973</v>
      </c>
      <c r="Y2636" s="679">
        <f t="shared" ca="1" si="456"/>
        <v>52.128901216058431</v>
      </c>
      <c r="Z2636" s="679">
        <f t="shared" ca="1" si="456"/>
        <v>0</v>
      </c>
      <c r="AA2636" t="str">
        <f t="shared" si="452"/>
        <v>HUM_ASR_FY_2022</v>
      </c>
      <c r="AB2636" s="958">
        <f t="shared" si="453"/>
        <v>45032</v>
      </c>
      <c r="AC2636" t="str">
        <f t="shared" si="454"/>
        <v>Unaudited</v>
      </c>
    </row>
    <row r="2637" spans="1:29" x14ac:dyDescent="0.25">
      <c r="A2637" t="s">
        <v>420</v>
      </c>
      <c r="B2637" t="s">
        <v>1385</v>
      </c>
      <c r="C2637" t="s">
        <v>1386</v>
      </c>
      <c r="D2637">
        <v>1900</v>
      </c>
      <c r="E2637" s="958">
        <v>1</v>
      </c>
      <c r="F2637" t="s">
        <v>439</v>
      </c>
      <c r="G2637" s="958">
        <v>182</v>
      </c>
      <c r="H2637" t="s">
        <v>386</v>
      </c>
      <c r="I2637" s="938" t="s">
        <v>488</v>
      </c>
      <c r="J2637" s="938" t="s">
        <v>444</v>
      </c>
      <c r="K2637" s="938" t="s">
        <v>0</v>
      </c>
      <c r="L2637" s="944">
        <v>2.1</v>
      </c>
      <c r="M2637" s="960" t="s">
        <v>147</v>
      </c>
      <c r="N2637" s="679">
        <f t="shared" ca="1" si="455"/>
        <v>7262181.2500000009</v>
      </c>
      <c r="O2637" s="679">
        <f t="shared" ca="1" si="456"/>
        <v>3996895.8499999996</v>
      </c>
      <c r="P2637" s="679">
        <f t="shared" ca="1" si="456"/>
        <v>293998.97000000003</v>
      </c>
      <c r="Q2637" s="679">
        <f t="shared" ca="1" si="456"/>
        <v>1762428.9900000002</v>
      </c>
      <c r="R2637" s="679">
        <f t="shared" ca="1" si="456"/>
        <v>395564.66000000003</v>
      </c>
      <c r="S2637" s="679">
        <f t="shared" ca="1" si="456"/>
        <v>10314.280000000002</v>
      </c>
      <c r="T2637" s="679">
        <f t="shared" ca="1" si="456"/>
        <v>0</v>
      </c>
      <c r="U2637" s="679">
        <f t="shared" ca="1" si="456"/>
        <v>0</v>
      </c>
      <c r="V2637" s="679">
        <f t="shared" ca="1" si="456"/>
        <v>20994.78</v>
      </c>
      <c r="W2637" s="679">
        <f t="shared" ca="1" si="449"/>
        <v>61286.54</v>
      </c>
      <c r="X2637" s="679">
        <f t="shared" ca="1" si="456"/>
        <v>25132.73</v>
      </c>
      <c r="Y2637" s="679">
        <f t="shared" ca="1" si="456"/>
        <v>695564.45000000007</v>
      </c>
      <c r="Z2637" s="679">
        <f t="shared" ca="1" si="456"/>
        <v>0</v>
      </c>
      <c r="AA2637" t="str">
        <f t="shared" si="452"/>
        <v>HUM_ASR_FY_2022</v>
      </c>
      <c r="AB2637" s="958">
        <f t="shared" si="453"/>
        <v>45032</v>
      </c>
      <c r="AC2637" t="str">
        <f t="shared" si="454"/>
        <v>Unaudited</v>
      </c>
    </row>
    <row r="2638" spans="1:29" ht="30" x14ac:dyDescent="0.25">
      <c r="A2638" t="s">
        <v>420</v>
      </c>
      <c r="B2638" t="s">
        <v>1385</v>
      </c>
      <c r="C2638" t="s">
        <v>1386</v>
      </c>
      <c r="D2638">
        <v>1900</v>
      </c>
      <c r="E2638" s="958">
        <v>1</v>
      </c>
      <c r="F2638" t="s">
        <v>439</v>
      </c>
      <c r="G2638" s="958">
        <v>182</v>
      </c>
      <c r="H2638" t="s">
        <v>386</v>
      </c>
      <c r="I2638" s="938" t="s">
        <v>488</v>
      </c>
      <c r="J2638" s="938" t="s">
        <v>444</v>
      </c>
      <c r="K2638" s="938" t="s">
        <v>0</v>
      </c>
      <c r="L2638" s="938">
        <v>2.2000000000000002</v>
      </c>
      <c r="M2638" s="959" t="s">
        <v>148</v>
      </c>
      <c r="N2638" s="679">
        <f t="shared" ca="1" si="455"/>
        <v>82399.108419281562</v>
      </c>
      <c r="O2638" s="679">
        <f t="shared" ca="1" si="456"/>
        <v>45350.101181339487</v>
      </c>
      <c r="P2638" s="679">
        <f t="shared" ca="1" si="456"/>
        <v>3335.8094724208527</v>
      </c>
      <c r="Q2638" s="679">
        <f t="shared" ca="1" si="456"/>
        <v>19997.101756210628</v>
      </c>
      <c r="R2638" s="679">
        <f t="shared" ca="1" si="456"/>
        <v>4488.2073559064984</v>
      </c>
      <c r="S2638" s="679">
        <f t="shared" ca="1" si="456"/>
        <v>117.02922947383439</v>
      </c>
      <c r="T2638" s="679">
        <f t="shared" ca="1" si="456"/>
        <v>0</v>
      </c>
      <c r="U2638" s="679">
        <f t="shared" ca="1" si="456"/>
        <v>0</v>
      </c>
      <c r="V2638" s="679">
        <f t="shared" ca="1" si="456"/>
        <v>238.21371209358949</v>
      </c>
      <c r="W2638" s="679">
        <f t="shared" ca="1" si="449"/>
        <v>695.37733640325155</v>
      </c>
      <c r="X2638" s="679">
        <f t="shared" ca="1" si="456"/>
        <v>285.16426027545509</v>
      </c>
      <c r="Y2638" s="679">
        <f t="shared" ca="1" si="456"/>
        <v>7892.1041151579557</v>
      </c>
      <c r="Z2638" s="679">
        <f t="shared" ca="1" si="456"/>
        <v>0</v>
      </c>
      <c r="AA2638" t="str">
        <f t="shared" si="452"/>
        <v>HUM_ASR_FY_2022</v>
      </c>
      <c r="AB2638" s="958">
        <f t="shared" si="453"/>
        <v>45032</v>
      </c>
      <c r="AC2638" t="str">
        <f t="shared" si="454"/>
        <v>Unaudited</v>
      </c>
    </row>
    <row r="2639" spans="1:29" x14ac:dyDescent="0.25">
      <c r="A2639" t="s">
        <v>420</v>
      </c>
      <c r="B2639" t="s">
        <v>1385</v>
      </c>
      <c r="C2639" t="s">
        <v>1386</v>
      </c>
      <c r="D2639">
        <v>1900</v>
      </c>
      <c r="E2639" s="958">
        <v>1</v>
      </c>
      <c r="F2639" t="s">
        <v>439</v>
      </c>
      <c r="G2639" s="958">
        <v>182</v>
      </c>
      <c r="H2639" t="s">
        <v>386</v>
      </c>
      <c r="I2639" s="938" t="s">
        <v>488</v>
      </c>
      <c r="J2639" s="938" t="s">
        <v>444</v>
      </c>
      <c r="K2639" s="938" t="s">
        <v>0</v>
      </c>
      <c r="L2639" s="938">
        <v>2.2999999999999998</v>
      </c>
      <c r="M2639" s="959" t="s">
        <v>149</v>
      </c>
      <c r="N2639" s="679">
        <f t="shared" ca="1" si="455"/>
        <v>4133571.2000000142</v>
      </c>
      <c r="O2639" s="679">
        <f t="shared" ca="1" si="456"/>
        <v>3091709.5600000154</v>
      </c>
      <c r="P2639" s="679">
        <f t="shared" ca="1" si="456"/>
        <v>212698.26</v>
      </c>
      <c r="Q2639" s="679">
        <f t="shared" ca="1" si="456"/>
        <v>603499.38999999908</v>
      </c>
      <c r="R2639" s="679">
        <f t="shared" ca="1" si="456"/>
        <v>146772.03000000003</v>
      </c>
      <c r="S2639" s="679">
        <f t="shared" ca="1" si="456"/>
        <v>14569.429999999998</v>
      </c>
      <c r="T2639" s="679">
        <f t="shared" ca="1" si="456"/>
        <v>1436.3600000000001</v>
      </c>
      <c r="U2639" s="679">
        <f t="shared" ca="1" si="456"/>
        <v>0</v>
      </c>
      <c r="V2639" s="679">
        <f t="shared" ca="1" si="456"/>
        <v>10100.94</v>
      </c>
      <c r="W2639" s="679">
        <f t="shared" ca="1" si="449"/>
        <v>1517.56</v>
      </c>
      <c r="X2639" s="679">
        <f t="shared" ca="1" si="456"/>
        <v>11812.650000000001</v>
      </c>
      <c r="Y2639" s="679">
        <f t="shared" ca="1" si="456"/>
        <v>39455.01999999999</v>
      </c>
      <c r="Z2639" s="679">
        <f t="shared" ca="1" si="456"/>
        <v>0</v>
      </c>
      <c r="AA2639" t="str">
        <f t="shared" si="452"/>
        <v>HUM_ASR_FY_2022</v>
      </c>
      <c r="AB2639" s="958">
        <f t="shared" si="453"/>
        <v>45032</v>
      </c>
      <c r="AC2639" t="str">
        <f t="shared" si="454"/>
        <v>Unaudited</v>
      </c>
    </row>
    <row r="2640" spans="1:29" x14ac:dyDescent="0.25">
      <c r="A2640" t="s">
        <v>420</v>
      </c>
      <c r="B2640" t="s">
        <v>1385</v>
      </c>
      <c r="C2640" t="s">
        <v>1386</v>
      </c>
      <c r="D2640">
        <v>1900</v>
      </c>
      <c r="E2640" s="958">
        <v>1</v>
      </c>
      <c r="F2640" t="s">
        <v>439</v>
      </c>
      <c r="G2640" s="958">
        <v>182</v>
      </c>
      <c r="H2640" t="s">
        <v>386</v>
      </c>
      <c r="I2640" s="938" t="s">
        <v>488</v>
      </c>
      <c r="J2640" s="938" t="s">
        <v>444</v>
      </c>
      <c r="K2640" s="938" t="s">
        <v>0</v>
      </c>
      <c r="L2640" s="938">
        <v>2.4</v>
      </c>
      <c r="M2640" s="959" t="s">
        <v>150</v>
      </c>
      <c r="N2640" s="679">
        <f t="shared" ca="1" si="455"/>
        <v>1184303.8699999999</v>
      </c>
      <c r="O2640" s="679">
        <f t="shared" ca="1" si="456"/>
        <v>361225.79</v>
      </c>
      <c r="P2640" s="679">
        <f t="shared" ca="1" si="456"/>
        <v>6685.0499999999993</v>
      </c>
      <c r="Q2640" s="679">
        <f t="shared" ca="1" si="456"/>
        <v>468182.01999999996</v>
      </c>
      <c r="R2640" s="679">
        <f t="shared" ca="1" si="456"/>
        <v>89477.15</v>
      </c>
      <c r="S2640" s="679">
        <f t="shared" ca="1" si="456"/>
        <v>144689.00999999995</v>
      </c>
      <c r="T2640" s="679">
        <f t="shared" ca="1" si="456"/>
        <v>180</v>
      </c>
      <c r="U2640" s="679">
        <f t="shared" ca="1" si="456"/>
        <v>4828.53</v>
      </c>
      <c r="V2640" s="679">
        <f t="shared" ca="1" si="456"/>
        <v>0</v>
      </c>
      <c r="W2640" s="679">
        <f t="shared" ca="1" si="449"/>
        <v>0</v>
      </c>
      <c r="X2640" s="679">
        <f t="shared" ca="1" si="456"/>
        <v>102515.01</v>
      </c>
      <c r="Y2640" s="679">
        <f t="shared" ca="1" si="456"/>
        <v>6521.3099999999995</v>
      </c>
      <c r="Z2640" s="679">
        <f t="shared" ca="1" si="456"/>
        <v>0</v>
      </c>
      <c r="AA2640" t="str">
        <f t="shared" si="452"/>
        <v>HUM_ASR_FY_2022</v>
      </c>
      <c r="AB2640" s="958">
        <f t="shared" si="453"/>
        <v>45032</v>
      </c>
      <c r="AC2640" t="str">
        <f t="shared" si="454"/>
        <v>Unaudited</v>
      </c>
    </row>
    <row r="2641" spans="1:29" ht="30" x14ac:dyDescent="0.25">
      <c r="A2641" t="s">
        <v>420</v>
      </c>
      <c r="B2641" t="s">
        <v>1385</v>
      </c>
      <c r="C2641" t="s">
        <v>1386</v>
      </c>
      <c r="D2641">
        <v>1900</v>
      </c>
      <c r="E2641" s="958">
        <v>1</v>
      </c>
      <c r="F2641" t="s">
        <v>439</v>
      </c>
      <c r="G2641" s="958">
        <v>182</v>
      </c>
      <c r="H2641" t="s">
        <v>386</v>
      </c>
      <c r="I2641" s="938" t="s">
        <v>488</v>
      </c>
      <c r="J2641" s="938" t="s">
        <v>444</v>
      </c>
      <c r="K2641" s="938" t="s">
        <v>0</v>
      </c>
      <c r="L2641" s="938">
        <v>2.5</v>
      </c>
      <c r="M2641" s="959" t="s">
        <v>151</v>
      </c>
      <c r="N2641" s="679">
        <f t="shared" ca="1" si="455"/>
        <v>60338.367959781477</v>
      </c>
      <c r="O2641" s="679">
        <f t="shared" ca="1" si="456"/>
        <v>18403.870143211432</v>
      </c>
      <c r="P2641" s="679">
        <f t="shared" ca="1" si="456"/>
        <v>340.59249230481464</v>
      </c>
      <c r="Q2641" s="679">
        <f t="shared" ca="1" si="456"/>
        <v>23853.117185975061</v>
      </c>
      <c r="R2641" s="679">
        <f t="shared" ca="1" si="456"/>
        <v>4558.7161685898755</v>
      </c>
      <c r="S2641" s="679">
        <f t="shared" ca="1" si="456"/>
        <v>7371.671195431034</v>
      </c>
      <c r="T2641" s="679">
        <f t="shared" ca="1" si="456"/>
        <v>9.1707090619915554</v>
      </c>
      <c r="U2641" s="679">
        <f t="shared" ca="1" si="456"/>
        <v>246.00579903943378</v>
      </c>
      <c r="V2641" s="679">
        <f t="shared" ca="1" si="456"/>
        <v>0</v>
      </c>
      <c r="W2641" s="679">
        <f t="shared" ca="1" si="449"/>
        <v>0</v>
      </c>
      <c r="X2641" s="679">
        <f t="shared" ca="1" si="456"/>
        <v>5222.9740622064155</v>
      </c>
      <c r="Y2641" s="679">
        <f t="shared" ca="1" si="456"/>
        <v>332.25020396142298</v>
      </c>
      <c r="Z2641" s="679">
        <f t="shared" ca="1" si="456"/>
        <v>0</v>
      </c>
      <c r="AA2641" t="str">
        <f t="shared" si="452"/>
        <v>HUM_ASR_FY_2022</v>
      </c>
      <c r="AB2641" s="958">
        <f t="shared" si="453"/>
        <v>45032</v>
      </c>
      <c r="AC2641" t="str">
        <f t="shared" si="454"/>
        <v>Unaudited</v>
      </c>
    </row>
    <row r="2642" spans="1:29" x14ac:dyDescent="0.25">
      <c r="A2642" t="s">
        <v>420</v>
      </c>
      <c r="B2642" t="s">
        <v>1385</v>
      </c>
      <c r="C2642" t="s">
        <v>1386</v>
      </c>
      <c r="D2642">
        <v>1900</v>
      </c>
      <c r="E2642" s="958">
        <v>1</v>
      </c>
      <c r="F2642" t="s">
        <v>439</v>
      </c>
      <c r="G2642" s="958">
        <v>182</v>
      </c>
      <c r="H2642" t="s">
        <v>386</v>
      </c>
      <c r="I2642" s="938" t="s">
        <v>488</v>
      </c>
      <c r="J2642" s="938" t="s">
        <v>444</v>
      </c>
      <c r="K2642" s="938" t="s">
        <v>0</v>
      </c>
      <c r="L2642" s="938" t="s">
        <v>96</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HUM_ASR_FY_2022</v>
      </c>
      <c r="AB2642" s="958">
        <f t="shared" si="453"/>
        <v>45032</v>
      </c>
      <c r="AC2642" t="str">
        <f t="shared" si="454"/>
        <v>Unaudited</v>
      </c>
    </row>
    <row r="2643" spans="1:29" x14ac:dyDescent="0.25">
      <c r="A2643" t="s">
        <v>420</v>
      </c>
      <c r="B2643" t="s">
        <v>1385</v>
      </c>
      <c r="C2643" t="s">
        <v>1386</v>
      </c>
      <c r="D2643">
        <v>1900</v>
      </c>
      <c r="E2643" s="958">
        <v>1</v>
      </c>
      <c r="F2643" t="s">
        <v>439</v>
      </c>
      <c r="G2643" s="958">
        <v>182</v>
      </c>
      <c r="H2643" t="s">
        <v>386</v>
      </c>
      <c r="I2643" s="938" t="s">
        <v>488</v>
      </c>
      <c r="J2643" s="938" t="s">
        <v>444</v>
      </c>
      <c r="K2643" s="938" t="s">
        <v>0</v>
      </c>
      <c r="L2643" s="938" t="s">
        <v>152</v>
      </c>
      <c r="M2643" s="959" t="s">
        <v>451</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HUM_ASR_FY_2022</v>
      </c>
      <c r="AB2643" s="958">
        <f t="shared" si="453"/>
        <v>45032</v>
      </c>
      <c r="AC2643" t="str">
        <f t="shared" si="454"/>
        <v>Unaudited</v>
      </c>
    </row>
    <row r="2644" spans="1:29" x14ac:dyDescent="0.25">
      <c r="A2644" t="s">
        <v>420</v>
      </c>
      <c r="B2644" t="s">
        <v>1385</v>
      </c>
      <c r="C2644" t="s">
        <v>1386</v>
      </c>
      <c r="D2644">
        <v>1900</v>
      </c>
      <c r="E2644" s="958">
        <v>1</v>
      </c>
      <c r="F2644" t="s">
        <v>439</v>
      </c>
      <c r="G2644" s="958">
        <v>182</v>
      </c>
      <c r="H2644" t="s">
        <v>386</v>
      </c>
      <c r="I2644" s="938" t="s">
        <v>488</v>
      </c>
      <c r="J2644" s="938" t="s">
        <v>444</v>
      </c>
      <c r="K2644" s="938" t="s">
        <v>0</v>
      </c>
      <c r="L2644" s="938" t="s">
        <v>917</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HUM_ASR_FY_2022</v>
      </c>
      <c r="AB2644" s="958">
        <f t="shared" si="453"/>
        <v>45032</v>
      </c>
      <c r="AC2644" t="str">
        <f t="shared" si="454"/>
        <v>Unaudited</v>
      </c>
    </row>
    <row r="2645" spans="1:29" x14ac:dyDescent="0.25">
      <c r="A2645" t="s">
        <v>420</v>
      </c>
      <c r="B2645" t="s">
        <v>1385</v>
      </c>
      <c r="C2645" t="s">
        <v>1386</v>
      </c>
      <c r="D2645">
        <v>1900</v>
      </c>
      <c r="E2645" s="958">
        <v>1</v>
      </c>
      <c r="F2645" t="s">
        <v>439</v>
      </c>
      <c r="G2645" s="958">
        <v>182</v>
      </c>
      <c r="H2645" t="s">
        <v>386</v>
      </c>
      <c r="I2645" s="938" t="s">
        <v>488</v>
      </c>
      <c r="J2645" s="938" t="s">
        <v>444</v>
      </c>
      <c r="K2645" s="938" t="s">
        <v>53</v>
      </c>
      <c r="L2645" s="938">
        <v>3.1</v>
      </c>
      <c r="M2645" s="959" t="s">
        <v>33</v>
      </c>
      <c r="N2645" s="679">
        <f t="shared" ca="1" si="455"/>
        <v>8498389.7099998761</v>
      </c>
      <c r="O2645" s="679">
        <f t="shared" ca="1" si="456"/>
        <v>5964507.4499998791</v>
      </c>
      <c r="P2645" s="679">
        <f t="shared" ca="1" si="456"/>
        <v>346236.44000000053</v>
      </c>
      <c r="Q2645" s="679">
        <f t="shared" ca="1" si="456"/>
        <v>1399767.6399999962</v>
      </c>
      <c r="R2645" s="679">
        <f t="shared" ca="1" si="456"/>
        <v>322891.99000000011</v>
      </c>
      <c r="S2645" s="679">
        <f t="shared" ca="1" si="456"/>
        <v>43213.149999999987</v>
      </c>
      <c r="T2645" s="679">
        <f t="shared" ca="1" si="456"/>
        <v>6165.91</v>
      </c>
      <c r="U2645" s="679">
        <f t="shared" ca="1" si="456"/>
        <v>335.54999999999995</v>
      </c>
      <c r="V2645" s="679">
        <f t="shared" ca="1" si="456"/>
        <v>28270.919999999991</v>
      </c>
      <c r="W2645" s="679">
        <f t="shared" ca="1" si="449"/>
        <v>5616.92</v>
      </c>
      <c r="X2645" s="679">
        <f t="shared" ca="1" si="456"/>
        <v>133865.00999999934</v>
      </c>
      <c r="Y2645" s="679">
        <f t="shared" ca="1" si="456"/>
        <v>247518.73000000039</v>
      </c>
      <c r="Z2645" s="679">
        <f t="shared" ca="1" si="456"/>
        <v>0</v>
      </c>
      <c r="AA2645" t="str">
        <f t="shared" si="452"/>
        <v>HUM_ASR_FY_2022</v>
      </c>
      <c r="AB2645" s="958">
        <f t="shared" si="453"/>
        <v>45032</v>
      </c>
      <c r="AC2645" t="str">
        <f t="shared" si="454"/>
        <v>Unaudited</v>
      </c>
    </row>
    <row r="2646" spans="1:29" x14ac:dyDescent="0.25">
      <c r="A2646" t="s">
        <v>420</v>
      </c>
      <c r="B2646" t="s">
        <v>1385</v>
      </c>
      <c r="C2646" t="s">
        <v>1386</v>
      </c>
      <c r="D2646">
        <v>1900</v>
      </c>
      <c r="E2646" s="958">
        <v>1</v>
      </c>
      <c r="F2646" t="s">
        <v>439</v>
      </c>
      <c r="G2646" s="958">
        <v>182</v>
      </c>
      <c r="H2646" t="s">
        <v>386</v>
      </c>
      <c r="I2646" s="938" t="s">
        <v>488</v>
      </c>
      <c r="J2646" s="938" t="s">
        <v>444</v>
      </c>
      <c r="K2646" s="938" t="s">
        <v>53</v>
      </c>
      <c r="L2646" s="938">
        <v>3.2</v>
      </c>
      <c r="M2646" s="959" t="s">
        <v>34</v>
      </c>
      <c r="N2646" s="679">
        <f t="shared" ca="1" si="455"/>
        <v>800501.48000000184</v>
      </c>
      <c r="O2646" s="679">
        <f t="shared" ca="1" si="456"/>
        <v>445776.10000000149</v>
      </c>
      <c r="P2646" s="679">
        <f t="shared" ca="1" si="456"/>
        <v>40038.55000000001</v>
      </c>
      <c r="Q2646" s="679">
        <f t="shared" ca="1" si="456"/>
        <v>195311.06000000038</v>
      </c>
      <c r="R2646" s="679">
        <f t="shared" ca="1" si="456"/>
        <v>43481.13</v>
      </c>
      <c r="S2646" s="679">
        <f t="shared" ca="1" si="456"/>
        <v>799.04000000000133</v>
      </c>
      <c r="T2646" s="679">
        <f t="shared" ca="1" si="456"/>
        <v>123.03999999999999</v>
      </c>
      <c r="U2646" s="679">
        <f t="shared" ca="1" si="456"/>
        <v>43.93</v>
      </c>
      <c r="V2646" s="679">
        <f t="shared" ca="1" si="456"/>
        <v>3372.94</v>
      </c>
      <c r="W2646" s="679">
        <f t="shared" ca="1" si="449"/>
        <v>3453.7400000000002</v>
      </c>
      <c r="X2646" s="679">
        <f t="shared" ca="1" si="456"/>
        <v>6286.4400000000005</v>
      </c>
      <c r="Y2646" s="679">
        <f t="shared" ca="1" si="456"/>
        <v>61815.509999999995</v>
      </c>
      <c r="Z2646" s="679">
        <f t="shared" ca="1" si="456"/>
        <v>0</v>
      </c>
      <c r="AA2646" t="str">
        <f t="shared" si="452"/>
        <v>HUM_ASR_FY_2022</v>
      </c>
      <c r="AB2646" s="958">
        <f t="shared" si="453"/>
        <v>45032</v>
      </c>
      <c r="AC2646" t="str">
        <f t="shared" si="454"/>
        <v>Unaudited</v>
      </c>
    </row>
    <row r="2647" spans="1:29" x14ac:dyDescent="0.25">
      <c r="A2647" t="s">
        <v>420</v>
      </c>
      <c r="B2647" t="s">
        <v>1385</v>
      </c>
      <c r="C2647" t="s">
        <v>1386</v>
      </c>
      <c r="D2647">
        <v>1900</v>
      </c>
      <c r="E2647" s="958">
        <v>1</v>
      </c>
      <c r="F2647" t="s">
        <v>439</v>
      </c>
      <c r="G2647" s="958">
        <v>182</v>
      </c>
      <c r="H2647" t="s">
        <v>386</v>
      </c>
      <c r="I2647" s="938" t="s">
        <v>488</v>
      </c>
      <c r="J2647" s="938" t="s">
        <v>444</v>
      </c>
      <c r="K2647" s="938" t="s">
        <v>53</v>
      </c>
      <c r="L2647" s="946">
        <v>3.3</v>
      </c>
      <c r="M2647" s="961" t="s">
        <v>54</v>
      </c>
      <c r="N2647" s="679">
        <f t="shared" ca="1" si="455"/>
        <v>11</v>
      </c>
      <c r="O2647" s="679">
        <f t="shared" ca="1" si="456"/>
        <v>11</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HUM_ASR_FY_2022</v>
      </c>
      <c r="AB2647" s="958">
        <f t="shared" si="453"/>
        <v>45032</v>
      </c>
      <c r="AC2647" t="str">
        <f t="shared" si="454"/>
        <v>Unaudited</v>
      </c>
    </row>
    <row r="2648" spans="1:29" x14ac:dyDescent="0.25">
      <c r="A2648" t="s">
        <v>420</v>
      </c>
      <c r="B2648" t="s">
        <v>1385</v>
      </c>
      <c r="C2648" t="s">
        <v>1386</v>
      </c>
      <c r="D2648">
        <v>1900</v>
      </c>
      <c r="E2648" s="958">
        <v>1</v>
      </c>
      <c r="F2648" t="s">
        <v>439</v>
      </c>
      <c r="G2648" s="958">
        <v>182</v>
      </c>
      <c r="H2648" t="s">
        <v>386</v>
      </c>
      <c r="I2648" s="938" t="s">
        <v>488</v>
      </c>
      <c r="J2648" s="938" t="s">
        <v>444</v>
      </c>
      <c r="K2648" s="938" t="s">
        <v>53</v>
      </c>
      <c r="L2648" s="948" t="s">
        <v>44</v>
      </c>
      <c r="M2648" s="962" t="s">
        <v>153</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HUM_ASR_FY_2022</v>
      </c>
      <c r="AB2648" s="958">
        <f t="shared" si="453"/>
        <v>45032</v>
      </c>
      <c r="AC2648" t="str">
        <f t="shared" si="454"/>
        <v>Unaudited</v>
      </c>
    </row>
    <row r="2649" spans="1:29" x14ac:dyDescent="0.25">
      <c r="A2649" t="s">
        <v>420</v>
      </c>
      <c r="B2649" t="s">
        <v>1385</v>
      </c>
      <c r="C2649" t="s">
        <v>1386</v>
      </c>
      <c r="D2649">
        <v>1900</v>
      </c>
      <c r="E2649" s="958">
        <v>1</v>
      </c>
      <c r="F2649" t="s">
        <v>439</v>
      </c>
      <c r="G2649" s="958">
        <v>182</v>
      </c>
      <c r="H2649" t="s">
        <v>386</v>
      </c>
      <c r="I2649" s="959" t="s">
        <v>488</v>
      </c>
      <c r="J2649" s="959" t="s">
        <v>444</v>
      </c>
      <c r="K2649" s="959" t="s">
        <v>53</v>
      </c>
      <c r="L2649" s="938" t="s">
        <v>41</v>
      </c>
      <c r="M2649" s="959" t="s">
        <v>52</v>
      </c>
      <c r="N2649" s="679">
        <f t="shared" ca="1" si="455"/>
        <v>209385.65999999997</v>
      </c>
      <c r="O2649" s="679">
        <f t="shared" ca="1" si="456"/>
        <v>200406.33</v>
      </c>
      <c r="P2649" s="679">
        <f t="shared" ca="1" si="456"/>
        <v>3732.5</v>
      </c>
      <c r="Q2649" s="679">
        <f t="shared" ca="1" si="456"/>
        <v>4587.0299999999988</v>
      </c>
      <c r="R2649" s="679">
        <f t="shared" ca="1" si="456"/>
        <v>327.3</v>
      </c>
      <c r="S2649" s="679">
        <f t="shared" ca="1" si="456"/>
        <v>0</v>
      </c>
      <c r="T2649" s="679">
        <f t="shared" ca="1" si="456"/>
        <v>264</v>
      </c>
      <c r="U2649" s="679">
        <f t="shared" ca="1" si="456"/>
        <v>0</v>
      </c>
      <c r="V2649" s="679">
        <f t="shared" ca="1" si="456"/>
        <v>51</v>
      </c>
      <c r="W2649" s="679">
        <f t="shared" ca="1" si="449"/>
        <v>0</v>
      </c>
      <c r="X2649" s="679">
        <f t="shared" ca="1" si="456"/>
        <v>0</v>
      </c>
      <c r="Y2649" s="679">
        <f t="shared" ca="1" si="456"/>
        <v>17.5</v>
      </c>
      <c r="Z2649" s="679">
        <f t="shared" ca="1" si="456"/>
        <v>0</v>
      </c>
      <c r="AA2649" t="str">
        <f t="shared" si="452"/>
        <v>HUM_ASR_FY_2022</v>
      </c>
      <c r="AB2649" s="958">
        <f t="shared" si="453"/>
        <v>45032</v>
      </c>
      <c r="AC2649" t="str">
        <f t="shared" si="454"/>
        <v>Unaudited</v>
      </c>
    </row>
    <row r="2650" spans="1:29" x14ac:dyDescent="0.25">
      <c r="A2650" t="s">
        <v>420</v>
      </c>
      <c r="B2650" t="s">
        <v>1385</v>
      </c>
      <c r="C2650" t="s">
        <v>1386</v>
      </c>
      <c r="D2650">
        <v>1900</v>
      </c>
      <c r="E2650" s="958">
        <v>1</v>
      </c>
      <c r="F2650" t="s">
        <v>439</v>
      </c>
      <c r="G2650" s="958">
        <v>182</v>
      </c>
      <c r="H2650" t="s">
        <v>386</v>
      </c>
      <c r="I2650" s="938" t="s">
        <v>488</v>
      </c>
      <c r="J2650" s="938" t="s">
        <v>444</v>
      </c>
      <c r="K2650" s="938" t="s">
        <v>53</v>
      </c>
      <c r="L2650" s="938" t="s">
        <v>42</v>
      </c>
      <c r="M2650" s="963" t="s">
        <v>154</v>
      </c>
      <c r="N2650" s="679">
        <f t="shared" ca="1" si="455"/>
        <v>105508.41728634838</v>
      </c>
      <c r="O2650" s="679">
        <f t="shared" ca="1" si="456"/>
        <v>74049.997989810974</v>
      </c>
      <c r="P2650" s="679">
        <f t="shared" ca="1" si="456"/>
        <v>4298.5624380433737</v>
      </c>
      <c r="Q2650" s="679">
        <f t="shared" ca="1" si="456"/>
        <v>17378.264977807055</v>
      </c>
      <c r="R2650" s="679">
        <f t="shared" ca="1" si="456"/>
        <v>4008.7385942365713</v>
      </c>
      <c r="S2650" s="679">
        <f t="shared" ca="1" si="456"/>
        <v>536.49587957735957</v>
      </c>
      <c r="T2650" s="679">
        <f t="shared" ca="1" si="456"/>
        <v>76.550432191238954</v>
      </c>
      <c r="U2650" s="679">
        <f t="shared" ca="1" si="456"/>
        <v>4.165889142360208</v>
      </c>
      <c r="V2650" s="679">
        <f t="shared" ca="1" si="456"/>
        <v>350.98649582039644</v>
      </c>
      <c r="W2650" s="679">
        <f t="shared" ca="1" si="449"/>
        <v>69.734662618107293</v>
      </c>
      <c r="X2650" s="679">
        <f t="shared" ca="1" si="456"/>
        <v>1661.9484181223006</v>
      </c>
      <c r="Y2650" s="679">
        <f t="shared" ca="1" si="456"/>
        <v>3072.9715089786609</v>
      </c>
      <c r="Z2650" s="679">
        <f t="shared" ca="1" si="456"/>
        <v>0</v>
      </c>
      <c r="AA2650" t="str">
        <f t="shared" si="452"/>
        <v>HUM_ASR_FY_2022</v>
      </c>
      <c r="AB2650" s="958">
        <f t="shared" si="453"/>
        <v>45032</v>
      </c>
      <c r="AC2650" t="str">
        <f t="shared" si="454"/>
        <v>Unaudited</v>
      </c>
    </row>
    <row r="2651" spans="1:29" x14ac:dyDescent="0.25">
      <c r="A2651" t="s">
        <v>420</v>
      </c>
      <c r="B2651" t="s">
        <v>1385</v>
      </c>
      <c r="C2651" t="s">
        <v>1386</v>
      </c>
      <c r="D2651">
        <v>1900</v>
      </c>
      <c r="E2651" s="958">
        <v>1</v>
      </c>
      <c r="F2651" t="s">
        <v>439</v>
      </c>
      <c r="G2651" s="958">
        <v>182</v>
      </c>
      <c r="H2651" t="s">
        <v>386</v>
      </c>
      <c r="I2651" s="938" t="s">
        <v>488</v>
      </c>
      <c r="J2651" s="938" t="s">
        <v>444</v>
      </c>
      <c r="K2651" s="938" t="s">
        <v>53</v>
      </c>
      <c r="L2651" s="938" t="s">
        <v>43</v>
      </c>
      <c r="M2651" s="963" t="s">
        <v>462</v>
      </c>
      <c r="N2651" s="679">
        <f t="shared" ca="1" si="455"/>
        <v>106440.29000000001</v>
      </c>
      <c r="O2651" s="679">
        <f t="shared" ca="1" si="456"/>
        <v>91257.97696822611</v>
      </c>
      <c r="P2651" s="679">
        <f t="shared" ca="1" si="456"/>
        <v>2691.21995235656</v>
      </c>
      <c r="Q2651" s="679">
        <f t="shared" ca="1" si="456"/>
        <v>5680.9938097345794</v>
      </c>
      <c r="R2651" s="679">
        <f t="shared" ca="1" si="456"/>
        <v>1273.0889035046278</v>
      </c>
      <c r="S2651" s="679">
        <f t="shared" ca="1" si="456"/>
        <v>2509.6525952247152</v>
      </c>
      <c r="T2651" s="679">
        <f t="shared" ca="1" si="456"/>
        <v>103.22342460848333</v>
      </c>
      <c r="U2651" s="679">
        <f t="shared" ca="1" si="456"/>
        <v>14.821825071987348</v>
      </c>
      <c r="V2651" s="679">
        <f t="shared" ca="1" si="456"/>
        <v>141.86603997473605</v>
      </c>
      <c r="W2651" s="679">
        <f t="shared" ca="1" si="449"/>
        <v>6.3522107451374357</v>
      </c>
      <c r="X2651" s="679">
        <f t="shared" ca="1" si="456"/>
        <v>2499.0655773161529</v>
      </c>
      <c r="Y2651" s="679">
        <f t="shared" ca="1" si="456"/>
        <v>262.0286932369192</v>
      </c>
      <c r="Z2651" s="679">
        <f t="shared" ca="1" si="456"/>
        <v>0</v>
      </c>
      <c r="AA2651" t="str">
        <f t="shared" si="452"/>
        <v>HUM_ASR_FY_2022</v>
      </c>
      <c r="AB2651" s="958">
        <f t="shared" si="453"/>
        <v>45032</v>
      </c>
      <c r="AC2651" t="str">
        <f t="shared" si="454"/>
        <v>Unaudited</v>
      </c>
    </row>
    <row r="2652" spans="1:29" x14ac:dyDescent="0.25">
      <c r="A2652" t="s">
        <v>420</v>
      </c>
      <c r="B2652" t="s">
        <v>1385</v>
      </c>
      <c r="C2652" t="s">
        <v>1386</v>
      </c>
      <c r="D2652">
        <v>1900</v>
      </c>
      <c r="E2652" s="958">
        <v>1</v>
      </c>
      <c r="F2652" t="s">
        <v>439</v>
      </c>
      <c r="G2652" s="958">
        <v>182</v>
      </c>
      <c r="H2652" t="s">
        <v>386</v>
      </c>
      <c r="I2652" s="938" t="s">
        <v>488</v>
      </c>
      <c r="J2652" s="938" t="s">
        <v>444</v>
      </c>
      <c r="K2652" s="938" t="s">
        <v>920</v>
      </c>
      <c r="L2652" s="938" t="s">
        <v>921</v>
      </c>
      <c r="M2652" s="963" t="s">
        <v>920</v>
      </c>
      <c r="N2652" s="679">
        <f t="shared" ca="1" si="455"/>
        <v>1140942.2900000003</v>
      </c>
      <c r="O2652" s="679">
        <f t="shared" ca="1" si="456"/>
        <v>1061286.5300000007</v>
      </c>
      <c r="P2652" s="679">
        <f t="shared" ca="1" si="456"/>
        <v>52847.4</v>
      </c>
      <c r="Q2652" s="679">
        <f t="shared" ca="1" si="456"/>
        <v>12352.380000000003</v>
      </c>
      <c r="R2652" s="679">
        <f t="shared" ca="1" si="456"/>
        <v>7652.2000000000007</v>
      </c>
      <c r="S2652" s="679">
        <f t="shared" ca="1" si="456"/>
        <v>126.69999999999999</v>
      </c>
      <c r="T2652" s="679">
        <f t="shared" ca="1" si="456"/>
        <v>978.43</v>
      </c>
      <c r="U2652" s="679">
        <f t="shared" ca="1" si="456"/>
        <v>0</v>
      </c>
      <c r="V2652" s="679">
        <f t="shared" ca="1" si="456"/>
        <v>5698.65</v>
      </c>
      <c r="W2652" s="679">
        <f t="shared" ca="1" si="449"/>
        <v>0</v>
      </c>
      <c r="X2652" s="679">
        <f t="shared" ca="1" si="456"/>
        <v>0</v>
      </c>
      <c r="Y2652" s="679">
        <f t="shared" ca="1" si="456"/>
        <v>0</v>
      </c>
      <c r="Z2652" s="679">
        <f t="shared" ca="1" si="456"/>
        <v>0</v>
      </c>
      <c r="AA2652" t="str">
        <f t="shared" si="452"/>
        <v>HUM_ASR_FY_2022</v>
      </c>
      <c r="AB2652" s="958">
        <f t="shared" si="453"/>
        <v>45032</v>
      </c>
      <c r="AC2652" t="str">
        <f t="shared" si="454"/>
        <v>Unaudited</v>
      </c>
    </row>
    <row r="2653" spans="1:29" x14ac:dyDescent="0.25">
      <c r="A2653" t="s">
        <v>420</v>
      </c>
      <c r="B2653" t="s">
        <v>1385</v>
      </c>
      <c r="C2653" t="s">
        <v>1386</v>
      </c>
      <c r="D2653">
        <v>1900</v>
      </c>
      <c r="E2653" s="958">
        <v>1</v>
      </c>
      <c r="F2653" t="s">
        <v>439</v>
      </c>
      <c r="G2653" s="958">
        <v>182</v>
      </c>
      <c r="H2653" t="s">
        <v>386</v>
      </c>
      <c r="I2653" s="938" t="s">
        <v>488</v>
      </c>
      <c r="J2653" s="938" t="s">
        <v>444</v>
      </c>
      <c r="K2653" s="938" t="s">
        <v>920</v>
      </c>
      <c r="L2653" s="938" t="s">
        <v>922</v>
      </c>
      <c r="M2653" s="963" t="s">
        <v>925</v>
      </c>
      <c r="N2653" s="679">
        <f t="shared" ca="1" si="455"/>
        <v>12945.508273268932</v>
      </c>
      <c r="O2653" s="679">
        <f t="shared" ca="1" si="456"/>
        <v>12041.707696209487</v>
      </c>
      <c r="P2653" s="679">
        <f t="shared" ca="1" si="456"/>
        <v>599.62406505306433</v>
      </c>
      <c r="Q2653" s="679">
        <f t="shared" ca="1" si="456"/>
        <v>140.15418561140513</v>
      </c>
      <c r="R2653" s="679">
        <f t="shared" ca="1" si="456"/>
        <v>86.824390047553109</v>
      </c>
      <c r="S2653" s="679">
        <f t="shared" ca="1" si="456"/>
        <v>1.4375800709632496</v>
      </c>
      <c r="T2653" s="679">
        <f t="shared" ca="1" si="456"/>
        <v>11.101590124961106</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64.658766151497417</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HUM_ASR_FY_2022</v>
      </c>
      <c r="AB2653" s="958">
        <f t="shared" si="453"/>
        <v>45032</v>
      </c>
      <c r="AC2653" t="str">
        <f t="shared" si="454"/>
        <v>Unaudited</v>
      </c>
    </row>
    <row r="2654" spans="1:29" x14ac:dyDescent="0.25">
      <c r="A2654" t="s">
        <v>420</v>
      </c>
      <c r="B2654" t="s">
        <v>1385</v>
      </c>
      <c r="C2654" t="s">
        <v>1386</v>
      </c>
      <c r="D2654">
        <v>1900</v>
      </c>
      <c r="E2654" s="958">
        <v>1</v>
      </c>
      <c r="F2654" t="s">
        <v>439</v>
      </c>
      <c r="G2654" s="958">
        <v>182</v>
      </c>
      <c r="H2654" t="s">
        <v>386</v>
      </c>
      <c r="I2654" s="938" t="s">
        <v>488</v>
      </c>
      <c r="J2654" s="938" t="s">
        <v>444</v>
      </c>
      <c r="K2654" s="938" t="s">
        <v>920</v>
      </c>
      <c r="L2654" s="938" t="s">
        <v>923</v>
      </c>
      <c r="M2654" s="963" t="s">
        <v>926</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HUM_ASR_FY_2022</v>
      </c>
      <c r="AB2654" s="958">
        <f t="shared" si="453"/>
        <v>45032</v>
      </c>
      <c r="AC2654" t="str">
        <f t="shared" si="454"/>
        <v>Unaudited</v>
      </c>
    </row>
    <row r="2655" spans="1:29" x14ac:dyDescent="0.25">
      <c r="A2655" t="s">
        <v>420</v>
      </c>
      <c r="B2655" t="s">
        <v>1385</v>
      </c>
      <c r="C2655" t="s">
        <v>1386</v>
      </c>
      <c r="D2655">
        <v>1900</v>
      </c>
      <c r="E2655" s="958">
        <v>1</v>
      </c>
      <c r="F2655" t="s">
        <v>439</v>
      </c>
      <c r="G2655" s="958">
        <v>182</v>
      </c>
      <c r="H2655" t="s">
        <v>386</v>
      </c>
      <c r="I2655" s="938" t="s">
        <v>488</v>
      </c>
      <c r="J2655" s="938" t="s">
        <v>444</v>
      </c>
      <c r="K2655" s="938" t="s">
        <v>445</v>
      </c>
      <c r="L2655" s="938">
        <v>5.0999999999999996</v>
      </c>
      <c r="M2655" s="963" t="s">
        <v>37</v>
      </c>
      <c r="N2655" s="679">
        <f t="shared" ca="1" si="455"/>
        <v>5611.26</v>
      </c>
      <c r="O2655" s="679">
        <f t="shared" ca="1" si="459"/>
        <v>3121.9900000000007</v>
      </c>
      <c r="P2655" s="679">
        <f t="shared" ca="1" si="459"/>
        <v>1779.5600000000002</v>
      </c>
      <c r="Q2655" s="679">
        <f t="shared" ca="1" si="459"/>
        <v>-37.769999999999996</v>
      </c>
      <c r="R2655" s="679">
        <f t="shared" ca="1" si="459"/>
        <v>940.57</v>
      </c>
      <c r="S2655" s="679">
        <f t="shared" ca="1" si="459"/>
        <v>27.43</v>
      </c>
      <c r="T2655" s="679">
        <f t="shared" ca="1" si="459"/>
        <v>0</v>
      </c>
      <c r="U2655" s="679">
        <f t="shared" ca="1" si="459"/>
        <v>0</v>
      </c>
      <c r="V2655" s="679">
        <f t="shared" ca="1" si="457"/>
        <v>0</v>
      </c>
      <c r="W2655" s="679">
        <f t="shared" ca="1" si="449"/>
        <v>0</v>
      </c>
      <c r="X2655" s="679">
        <f t="shared" ca="1" si="458"/>
        <v>-18.39</v>
      </c>
      <c r="Y2655" s="679">
        <f t="shared" ca="1" si="458"/>
        <v>-202.13</v>
      </c>
      <c r="Z2655" s="679">
        <f t="shared" ca="1" si="458"/>
        <v>0</v>
      </c>
      <c r="AA2655" t="str">
        <f t="shared" si="452"/>
        <v>HUM_ASR_FY_2022</v>
      </c>
      <c r="AB2655" s="958">
        <f t="shared" si="453"/>
        <v>45032</v>
      </c>
      <c r="AC2655" t="str">
        <f t="shared" si="454"/>
        <v>Unaudited</v>
      </c>
    </row>
    <row r="2656" spans="1:29" ht="30" x14ac:dyDescent="0.25">
      <c r="A2656" t="s">
        <v>420</v>
      </c>
      <c r="B2656" t="s">
        <v>1385</v>
      </c>
      <c r="C2656" t="s">
        <v>1386</v>
      </c>
      <c r="D2656">
        <v>1900</v>
      </c>
      <c r="E2656" s="958">
        <v>1</v>
      </c>
      <c r="F2656" t="s">
        <v>439</v>
      </c>
      <c r="G2656" s="958">
        <v>182</v>
      </c>
      <c r="H2656" t="s">
        <v>386</v>
      </c>
      <c r="I2656" s="938" t="s">
        <v>488</v>
      </c>
      <c r="J2656" s="938" t="s">
        <v>444</v>
      </c>
      <c r="K2656" s="938" t="s">
        <v>445</v>
      </c>
      <c r="L2656" s="946">
        <v>5.2</v>
      </c>
      <c r="M2656" s="961" t="s">
        <v>303</v>
      </c>
      <c r="N2656" s="679">
        <f t="shared" ca="1" si="455"/>
        <v>3228094.2399999988</v>
      </c>
      <c r="O2656" s="679">
        <f t="shared" ca="1" si="459"/>
        <v>1407502.5499999998</v>
      </c>
      <c r="P2656" s="679">
        <f t="shared" ca="1" si="459"/>
        <v>841059.34000000008</v>
      </c>
      <c r="Q2656" s="679">
        <f t="shared" ca="1" si="459"/>
        <v>195729.05000000002</v>
      </c>
      <c r="R2656" s="679">
        <f t="shared" ca="1" si="459"/>
        <v>561563.8899999999</v>
      </c>
      <c r="S2656" s="679">
        <f t="shared" ca="1" si="459"/>
        <v>50927.92</v>
      </c>
      <c r="T2656" s="679">
        <f t="shared" ca="1" si="459"/>
        <v>19132.710000000003</v>
      </c>
      <c r="U2656" s="679">
        <f t="shared" ca="1" si="459"/>
        <v>320.72000000000003</v>
      </c>
      <c r="V2656" s="679">
        <f t="shared" ca="1" si="457"/>
        <v>28036.380000000005</v>
      </c>
      <c r="W2656" s="679">
        <f t="shared" ca="1" si="449"/>
        <v>262.56</v>
      </c>
      <c r="X2656" s="679">
        <f t="shared" ca="1" si="458"/>
        <v>84188.84</v>
      </c>
      <c r="Y2656" s="679">
        <f t="shared" ca="1" si="458"/>
        <v>39370.28</v>
      </c>
      <c r="Z2656" s="679">
        <f t="shared" ca="1" si="458"/>
        <v>0</v>
      </c>
      <c r="AA2656" t="str">
        <f t="shared" si="452"/>
        <v>HUM_ASR_FY_2022</v>
      </c>
      <c r="AB2656" s="958">
        <f t="shared" si="453"/>
        <v>45032</v>
      </c>
      <c r="AC2656" t="str">
        <f t="shared" si="454"/>
        <v>Unaudited</v>
      </c>
    </row>
    <row r="2657" spans="1:29" ht="30" x14ac:dyDescent="0.25">
      <c r="A2657" t="s">
        <v>420</v>
      </c>
      <c r="B2657" t="s">
        <v>1385</v>
      </c>
      <c r="C2657" t="s">
        <v>1386</v>
      </c>
      <c r="D2657">
        <v>1900</v>
      </c>
      <c r="E2657" s="958">
        <v>1</v>
      </c>
      <c r="F2657" t="s">
        <v>439</v>
      </c>
      <c r="G2657" s="958">
        <v>182</v>
      </c>
      <c r="H2657" t="s">
        <v>386</v>
      </c>
      <c r="I2657" s="963" t="s">
        <v>488</v>
      </c>
      <c r="J2657" s="963" t="s">
        <v>444</v>
      </c>
      <c r="K2657" s="963" t="s">
        <v>445</v>
      </c>
      <c r="L2657" s="938">
        <v>5.3</v>
      </c>
      <c r="M2657" s="963" t="s">
        <v>304</v>
      </c>
      <c r="N2657" s="679">
        <f t="shared" ca="1" si="455"/>
        <v>63.667210331438376</v>
      </c>
      <c r="O2657" s="679">
        <f t="shared" ca="1" si="459"/>
        <v>35.423130274242745</v>
      </c>
      <c r="P2657" s="679">
        <f t="shared" ca="1" si="459"/>
        <v>20.191475857011522</v>
      </c>
      <c r="Q2657" s="679">
        <f t="shared" ca="1" si="459"/>
        <v>-0.42855090197539003</v>
      </c>
      <c r="R2657" s="679">
        <f t="shared" ca="1" si="459"/>
        <v>10.672018053243121</v>
      </c>
      <c r="S2657" s="679">
        <f t="shared" ca="1" si="459"/>
        <v>0.31122984488178318</v>
      </c>
      <c r="T2657" s="679">
        <f t="shared" ca="1" si="459"/>
        <v>0</v>
      </c>
      <c r="U2657" s="679">
        <f t="shared" ca="1" si="459"/>
        <v>0</v>
      </c>
      <c r="V2657" s="679">
        <f t="shared" ca="1" si="457"/>
        <v>0</v>
      </c>
      <c r="W2657" s="679">
        <f t="shared" ca="1" si="449"/>
        <v>0</v>
      </c>
      <c r="X2657" s="679">
        <f t="shared" ca="1" si="458"/>
        <v>-0.20865901740342666</v>
      </c>
      <c r="Y2657" s="679">
        <f t="shared" ca="1" si="458"/>
        <v>-2.2934337785619698</v>
      </c>
      <c r="Z2657" s="679">
        <f t="shared" ca="1" si="458"/>
        <v>0</v>
      </c>
      <c r="AA2657" t="str">
        <f t="shared" si="452"/>
        <v>HUM_ASR_FY_2022</v>
      </c>
      <c r="AB2657" s="958">
        <f t="shared" si="453"/>
        <v>45032</v>
      </c>
      <c r="AC2657" t="str">
        <f t="shared" si="454"/>
        <v>Unaudited</v>
      </c>
    </row>
    <row r="2658" spans="1:29" x14ac:dyDescent="0.25">
      <c r="A2658" t="s">
        <v>420</v>
      </c>
      <c r="B2658" t="s">
        <v>1385</v>
      </c>
      <c r="C2658" t="s">
        <v>1386</v>
      </c>
      <c r="D2658">
        <v>1900</v>
      </c>
      <c r="E2658" s="958">
        <v>1</v>
      </c>
      <c r="F2658" t="s">
        <v>439</v>
      </c>
      <c r="G2658" s="958">
        <v>182</v>
      </c>
      <c r="H2658" t="s">
        <v>386</v>
      </c>
      <c r="I2658" s="938" t="s">
        <v>488</v>
      </c>
      <c r="J2658" s="938" t="s">
        <v>444</v>
      </c>
      <c r="K2658" s="938" t="s">
        <v>445</v>
      </c>
      <c r="L2658" s="944" t="s">
        <v>82</v>
      </c>
      <c r="M2658" s="964" t="s">
        <v>453</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HUM_ASR_FY_2022</v>
      </c>
      <c r="AB2658" s="958">
        <f t="shared" si="453"/>
        <v>45032</v>
      </c>
      <c r="AC2658" t="str">
        <f t="shared" si="454"/>
        <v>Unaudited</v>
      </c>
    </row>
    <row r="2659" spans="1:29" x14ac:dyDescent="0.25">
      <c r="A2659" t="s">
        <v>420</v>
      </c>
      <c r="B2659" t="s">
        <v>1385</v>
      </c>
      <c r="C2659" t="s">
        <v>1386</v>
      </c>
      <c r="D2659">
        <v>1900</v>
      </c>
      <c r="E2659" s="958">
        <v>1</v>
      </c>
      <c r="F2659" t="s">
        <v>439</v>
      </c>
      <c r="G2659" s="958">
        <v>182</v>
      </c>
      <c r="H2659" t="s">
        <v>386</v>
      </c>
      <c r="I2659" s="938" t="s">
        <v>488</v>
      </c>
      <c r="J2659" s="938" t="s">
        <v>444</v>
      </c>
      <c r="K2659" s="938" t="s">
        <v>446</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HUM_ASR_FY_2022</v>
      </c>
      <c r="AB2659" s="958">
        <f t="shared" si="453"/>
        <v>45032</v>
      </c>
      <c r="AC2659" t="str">
        <f t="shared" si="454"/>
        <v>Unaudited</v>
      </c>
    </row>
    <row r="2660" spans="1:29" x14ac:dyDescent="0.25">
      <c r="A2660" t="s">
        <v>420</v>
      </c>
      <c r="B2660" t="s">
        <v>1385</v>
      </c>
      <c r="C2660" t="s">
        <v>1386</v>
      </c>
      <c r="D2660">
        <v>1900</v>
      </c>
      <c r="E2660" s="958">
        <v>1</v>
      </c>
      <c r="F2660" t="s">
        <v>439</v>
      </c>
      <c r="G2660" s="958">
        <v>182</v>
      </c>
      <c r="H2660" t="s">
        <v>386</v>
      </c>
      <c r="I2660" s="938" t="s">
        <v>488</v>
      </c>
      <c r="J2660" s="938" t="s">
        <v>444</v>
      </c>
      <c r="K2660" s="938" t="s">
        <v>446</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HUM_ASR_FY_2022</v>
      </c>
      <c r="AB2660" s="958">
        <f t="shared" si="453"/>
        <v>45032</v>
      </c>
      <c r="AC2660" t="str">
        <f t="shared" si="454"/>
        <v>Unaudited</v>
      </c>
    </row>
    <row r="2661" spans="1:29" x14ac:dyDescent="0.25">
      <c r="A2661" t="s">
        <v>420</v>
      </c>
      <c r="B2661" t="s">
        <v>1385</v>
      </c>
      <c r="C2661" t="s">
        <v>1386</v>
      </c>
      <c r="D2661">
        <v>1900</v>
      </c>
      <c r="E2661" s="958">
        <v>1</v>
      </c>
      <c r="F2661" t="s">
        <v>439</v>
      </c>
      <c r="G2661" s="958">
        <v>182</v>
      </c>
      <c r="H2661" t="s">
        <v>386</v>
      </c>
      <c r="I2661" s="964" t="s">
        <v>488</v>
      </c>
      <c r="J2661" s="964" t="s">
        <v>444</v>
      </c>
      <c r="K2661" s="964" t="s">
        <v>446</v>
      </c>
      <c r="L2661" s="944">
        <v>6.3</v>
      </c>
      <c r="M2661" s="964" t="s">
        <v>184</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HUM_ASR_FY_2022</v>
      </c>
      <c r="AB2661" s="958">
        <f t="shared" si="453"/>
        <v>45032</v>
      </c>
      <c r="AC2661" t="str">
        <f t="shared" si="454"/>
        <v>Unaudited</v>
      </c>
    </row>
    <row r="2662" spans="1:29" x14ac:dyDescent="0.25">
      <c r="A2662" t="s">
        <v>420</v>
      </c>
      <c r="B2662" t="s">
        <v>1385</v>
      </c>
      <c r="C2662" t="s">
        <v>1386</v>
      </c>
      <c r="D2662">
        <v>1900</v>
      </c>
      <c r="E2662" s="958">
        <v>1</v>
      </c>
      <c r="F2662" t="s">
        <v>439</v>
      </c>
      <c r="G2662" s="958">
        <v>182</v>
      </c>
      <c r="H2662" t="s">
        <v>386</v>
      </c>
      <c r="I2662" s="938" t="s">
        <v>488</v>
      </c>
      <c r="J2662" s="938" t="s">
        <v>444</v>
      </c>
      <c r="K2662" s="938" t="s">
        <v>446</v>
      </c>
      <c r="L2662" s="938" t="s">
        <v>87</v>
      </c>
      <c r="M2662" s="963" t="s">
        <v>454</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HUM_ASR_FY_2022</v>
      </c>
      <c r="AB2662" s="958">
        <f t="shared" si="453"/>
        <v>45032</v>
      </c>
      <c r="AC2662" t="str">
        <f t="shared" si="454"/>
        <v>Unaudited</v>
      </c>
    </row>
    <row r="2663" spans="1:29" x14ac:dyDescent="0.25">
      <c r="A2663" t="s">
        <v>420</v>
      </c>
      <c r="B2663" t="s">
        <v>1385</v>
      </c>
      <c r="C2663" t="s">
        <v>1386</v>
      </c>
      <c r="D2663">
        <v>1900</v>
      </c>
      <c r="E2663" s="958">
        <v>1</v>
      </c>
      <c r="F2663" t="s">
        <v>439</v>
      </c>
      <c r="G2663" s="958">
        <v>182</v>
      </c>
      <c r="H2663" t="s">
        <v>386</v>
      </c>
      <c r="I2663" s="938" t="s">
        <v>488</v>
      </c>
      <c r="J2663" s="938" t="s">
        <v>444</v>
      </c>
      <c r="K2663" s="938" t="s">
        <v>447</v>
      </c>
      <c r="L2663" s="938">
        <v>7.1</v>
      </c>
      <c r="M2663" s="963" t="s">
        <v>20</v>
      </c>
      <c r="N2663" s="679">
        <f t="shared" ca="1" si="455"/>
        <v>261162.85</v>
      </c>
      <c r="O2663" s="679">
        <f t="shared" ca="1" si="459"/>
        <v>102963.77</v>
      </c>
      <c r="P2663" s="679">
        <f t="shared" ca="1" si="459"/>
        <v>13289</v>
      </c>
      <c r="Q2663" s="679">
        <f t="shared" ca="1" si="459"/>
        <v>41809.67</v>
      </c>
      <c r="R2663" s="679">
        <f t="shared" ca="1" si="459"/>
        <v>23247.55</v>
      </c>
      <c r="S2663" s="679">
        <f t="shared" ca="1" si="459"/>
        <v>11857.599999999999</v>
      </c>
      <c r="T2663" s="679">
        <f t="shared" ca="1" si="459"/>
        <v>573</v>
      </c>
      <c r="U2663" s="679">
        <f t="shared" ca="1" si="459"/>
        <v>0</v>
      </c>
      <c r="V2663" s="679">
        <f t="shared" ca="1" si="457"/>
        <v>570</v>
      </c>
      <c r="W2663" s="679">
        <f t="shared" ca="1" si="449"/>
        <v>1160</v>
      </c>
      <c r="X2663" s="679">
        <f t="shared" ca="1" si="458"/>
        <v>45749.260000000009</v>
      </c>
      <c r="Y2663" s="679">
        <f t="shared" ca="1" si="458"/>
        <v>19943</v>
      </c>
      <c r="Z2663" s="679">
        <f t="shared" ca="1" si="458"/>
        <v>0</v>
      </c>
      <c r="AA2663" t="str">
        <f t="shared" si="452"/>
        <v>HUM_ASR_FY_2022</v>
      </c>
      <c r="AB2663" s="958">
        <f t="shared" si="453"/>
        <v>45032</v>
      </c>
      <c r="AC2663" t="str">
        <f t="shared" si="454"/>
        <v>Unaudited</v>
      </c>
    </row>
    <row r="2664" spans="1:29" x14ac:dyDescent="0.25">
      <c r="A2664" t="s">
        <v>420</v>
      </c>
      <c r="B2664" t="s">
        <v>1385</v>
      </c>
      <c r="C2664" t="s">
        <v>1386</v>
      </c>
      <c r="D2664">
        <v>1900</v>
      </c>
      <c r="E2664" s="958">
        <v>1</v>
      </c>
      <c r="F2664" t="s">
        <v>439</v>
      </c>
      <c r="G2664" s="958">
        <v>182</v>
      </c>
      <c r="H2664" t="s">
        <v>386</v>
      </c>
      <c r="I2664" s="938" t="s">
        <v>488</v>
      </c>
      <c r="J2664" s="938" t="s">
        <v>444</v>
      </c>
      <c r="K2664" s="938" t="s">
        <v>447</v>
      </c>
      <c r="L2664" s="938">
        <v>7.2</v>
      </c>
      <c r="M2664" s="963" t="s">
        <v>21</v>
      </c>
      <c r="N2664" s="679">
        <f t="shared" ca="1" si="455"/>
        <v>698733.60000000009</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598897.23</v>
      </c>
      <c r="P2664" s="679">
        <f t="shared" ca="1" si="460"/>
        <v>18115.8</v>
      </c>
      <c r="Q2664" s="679">
        <f t="shared" ca="1" si="460"/>
        <v>38455.199999999997</v>
      </c>
      <c r="R2664" s="679">
        <f t="shared" ca="1" si="460"/>
        <v>8747.25</v>
      </c>
      <c r="S2664" s="679">
        <f t="shared" ca="1" si="460"/>
        <v>15503.070000000002</v>
      </c>
      <c r="T2664" s="679">
        <f t="shared" ca="1" si="460"/>
        <v>667.07999999999993</v>
      </c>
      <c r="U2664" s="679">
        <f t="shared" ca="1" si="460"/>
        <v>91.560000000000016</v>
      </c>
      <c r="V2664" s="679">
        <f t="shared" ca="1" si="457"/>
        <v>984.27</v>
      </c>
      <c r="W2664" s="679">
        <f t="shared" ca="1" si="449"/>
        <v>49.050000000000004</v>
      </c>
      <c r="X2664" s="679">
        <f t="shared" ca="1" si="458"/>
        <v>15437.670000000002</v>
      </c>
      <c r="Y2664" s="679">
        <f t="shared" ca="1" si="458"/>
        <v>1785.4199999999998</v>
      </c>
      <c r="Z2664" s="679">
        <f t="shared" ca="1" si="458"/>
        <v>0</v>
      </c>
      <c r="AA2664" t="str">
        <f t="shared" si="452"/>
        <v>HUM_ASR_FY_2022</v>
      </c>
      <c r="AB2664" s="958">
        <f t="shared" si="453"/>
        <v>45032</v>
      </c>
      <c r="AC2664" t="str">
        <f t="shared" si="454"/>
        <v>Unaudited</v>
      </c>
    </row>
    <row r="2665" spans="1:29" x14ac:dyDescent="0.25">
      <c r="A2665" t="s">
        <v>420</v>
      </c>
      <c r="B2665" t="s">
        <v>1385</v>
      </c>
      <c r="C2665" t="s">
        <v>1386</v>
      </c>
      <c r="D2665">
        <v>1900</v>
      </c>
      <c r="E2665" s="958">
        <v>1</v>
      </c>
      <c r="F2665" t="s">
        <v>439</v>
      </c>
      <c r="G2665" s="958">
        <v>182</v>
      </c>
      <c r="H2665" t="s">
        <v>386</v>
      </c>
      <c r="I2665" s="938" t="s">
        <v>488</v>
      </c>
      <c r="J2665" s="938" t="s">
        <v>444</v>
      </c>
      <c r="K2665" s="938" t="s">
        <v>447</v>
      </c>
      <c r="L2665" s="946">
        <v>7.3</v>
      </c>
      <c r="M2665" s="961" t="s">
        <v>155</v>
      </c>
      <c r="N2665" s="679">
        <f t="shared" ca="1" si="455"/>
        <v>2963.2400034409184</v>
      </c>
      <c r="O2665" s="679">
        <f t="shared" ca="1" si="460"/>
        <v>1168.2609611937146</v>
      </c>
      <c r="P2665" s="679">
        <f t="shared" ca="1" si="460"/>
        <v>150.78138565927873</v>
      </c>
      <c r="Q2665" s="679">
        <f t="shared" ca="1" si="460"/>
        <v>474.38633279834261</v>
      </c>
      <c r="R2665" s="679">
        <f t="shared" ca="1" si="460"/>
        <v>263.77438499385693</v>
      </c>
      <c r="S2665" s="679">
        <f t="shared" ca="1" si="460"/>
        <v>134.54024821984069</v>
      </c>
      <c r="T2665" s="679">
        <f t="shared" ca="1" si="460"/>
        <v>6.5014473611834376</v>
      </c>
      <c r="U2665" s="679">
        <f t="shared" ca="1" si="460"/>
        <v>0</v>
      </c>
      <c r="V2665" s="679">
        <f t="shared" ca="1" si="457"/>
        <v>6.4674083697636293</v>
      </c>
      <c r="W2665" s="679">
        <f t="shared" ca="1" si="449"/>
        <v>13.161743348992649</v>
      </c>
      <c r="X2665" s="679">
        <f t="shared" ca="1" si="458"/>
        <v>519.08622286753064</v>
      </c>
      <c r="Y2665" s="679">
        <f t="shared" ca="1" si="458"/>
        <v>226.27986862841414</v>
      </c>
      <c r="Z2665" s="679">
        <f t="shared" ca="1" si="458"/>
        <v>0</v>
      </c>
      <c r="AA2665" t="str">
        <f t="shared" si="452"/>
        <v>HUM_ASR_FY_2022</v>
      </c>
      <c r="AB2665" s="958">
        <f t="shared" si="453"/>
        <v>45032</v>
      </c>
      <c r="AC2665" t="str">
        <f t="shared" si="454"/>
        <v>Unaudited</v>
      </c>
    </row>
    <row r="2666" spans="1:29" x14ac:dyDescent="0.25">
      <c r="A2666" t="s">
        <v>420</v>
      </c>
      <c r="B2666" t="s">
        <v>1385</v>
      </c>
      <c r="C2666" t="s">
        <v>1386</v>
      </c>
      <c r="D2666">
        <v>1900</v>
      </c>
      <c r="E2666" s="958">
        <v>1</v>
      </c>
      <c r="F2666" t="s">
        <v>439</v>
      </c>
      <c r="G2666" s="958">
        <v>182</v>
      </c>
      <c r="H2666" t="s">
        <v>386</v>
      </c>
      <c r="I2666" s="963" t="s">
        <v>488</v>
      </c>
      <c r="J2666" s="963" t="s">
        <v>444</v>
      </c>
      <c r="K2666" s="963" t="s">
        <v>447</v>
      </c>
      <c r="L2666" s="938" t="s">
        <v>91</v>
      </c>
      <c r="M2666" s="963" t="s">
        <v>455</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HUM_ASR_FY_2022</v>
      </c>
      <c r="AB2666" s="958">
        <f t="shared" si="453"/>
        <v>45032</v>
      </c>
      <c r="AC2666" t="str">
        <f t="shared" si="454"/>
        <v>Unaudited</v>
      </c>
    </row>
    <row r="2667" spans="1:29" x14ac:dyDescent="0.25">
      <c r="A2667" t="s">
        <v>420</v>
      </c>
      <c r="B2667" t="s">
        <v>1385</v>
      </c>
      <c r="C2667" t="s">
        <v>1386</v>
      </c>
      <c r="D2667">
        <v>1900</v>
      </c>
      <c r="E2667" s="958">
        <v>1</v>
      </c>
      <c r="F2667" t="s">
        <v>439</v>
      </c>
      <c r="G2667" s="958">
        <v>182</v>
      </c>
      <c r="H2667" t="s">
        <v>386</v>
      </c>
      <c r="I2667" s="938" t="s">
        <v>488</v>
      </c>
      <c r="J2667" s="938" t="s">
        <v>444</v>
      </c>
      <c r="K2667" s="938" t="s">
        <v>448</v>
      </c>
      <c r="L2667" s="938">
        <v>8.1</v>
      </c>
      <c r="M2667" s="963" t="s">
        <v>22</v>
      </c>
      <c r="N2667" s="679">
        <f t="shared" ca="1" si="455"/>
        <v>9624128.1199999992</v>
      </c>
      <c r="O2667" s="679">
        <f t="shared" ca="1" si="460"/>
        <v>4660991.1500000004</v>
      </c>
      <c r="P2667" s="679">
        <f t="shared" ca="1" si="460"/>
        <v>885794.43</v>
      </c>
      <c r="Q2667" s="679">
        <f t="shared" ca="1" si="460"/>
        <v>2351987.6799999997</v>
      </c>
      <c r="R2667" s="679">
        <f t="shared" ca="1" si="460"/>
        <v>1048398.3799999999</v>
      </c>
      <c r="S2667" s="679">
        <f t="shared" ca="1" si="460"/>
        <v>6516.04</v>
      </c>
      <c r="T2667" s="679">
        <f t="shared" ca="1" si="460"/>
        <v>45650.44</v>
      </c>
      <c r="U2667" s="679">
        <f t="shared" ca="1" si="460"/>
        <v>0</v>
      </c>
      <c r="V2667" s="679">
        <f t="shared" ca="1" si="457"/>
        <v>303818.11</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4202.13</v>
      </c>
      <c r="Y2667" s="679">
        <f t="shared" ca="1" si="458"/>
        <v>316769.76000000013</v>
      </c>
      <c r="Z2667" s="679">
        <f t="shared" ca="1" si="458"/>
        <v>0</v>
      </c>
      <c r="AA2667" t="str">
        <f t="shared" si="452"/>
        <v>HUM_ASR_FY_2022</v>
      </c>
      <c r="AB2667" s="958">
        <f t="shared" si="453"/>
        <v>45032</v>
      </c>
      <c r="AC2667" t="str">
        <f t="shared" si="454"/>
        <v>Unaudited</v>
      </c>
    </row>
    <row r="2668" spans="1:29" x14ac:dyDescent="0.25">
      <c r="A2668" t="s">
        <v>420</v>
      </c>
      <c r="B2668" t="s">
        <v>1385</v>
      </c>
      <c r="C2668" t="s">
        <v>1386</v>
      </c>
      <c r="D2668">
        <v>1900</v>
      </c>
      <c r="E2668" s="958">
        <v>1</v>
      </c>
      <c r="F2668" t="s">
        <v>439</v>
      </c>
      <c r="G2668" s="958">
        <v>182</v>
      </c>
      <c r="H2668" t="s">
        <v>386</v>
      </c>
      <c r="I2668" s="938" t="s">
        <v>488</v>
      </c>
      <c r="J2668" s="938" t="s">
        <v>444</v>
      </c>
      <c r="K2668" s="938" t="s">
        <v>448</v>
      </c>
      <c r="L2668" s="938" t="s">
        <v>112</v>
      </c>
      <c r="M2668" s="963" t="s">
        <v>443</v>
      </c>
      <c r="N2668" s="679">
        <f t="shared" ca="1" si="455"/>
        <v>12672</v>
      </c>
      <c r="O2668" s="679">
        <f t="shared" ca="1" si="460"/>
        <v>0</v>
      </c>
      <c r="P2668" s="679">
        <f t="shared" ca="1" si="460"/>
        <v>0</v>
      </c>
      <c r="Q2668" s="679">
        <f t="shared" ca="1" si="460"/>
        <v>12672</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HUM_ASR_FY_2022</v>
      </c>
      <c r="AB2668" s="958">
        <f t="shared" si="453"/>
        <v>45032</v>
      </c>
      <c r="AC2668" t="str">
        <f t="shared" si="454"/>
        <v>Unaudited</v>
      </c>
    </row>
    <row r="2669" spans="1:29" x14ac:dyDescent="0.25">
      <c r="A2669" t="s">
        <v>420</v>
      </c>
      <c r="B2669" t="s">
        <v>1385</v>
      </c>
      <c r="C2669" t="s">
        <v>1386</v>
      </c>
      <c r="D2669">
        <v>1900</v>
      </c>
      <c r="E2669" s="958">
        <v>1</v>
      </c>
      <c r="F2669" t="s">
        <v>439</v>
      </c>
      <c r="G2669" s="958">
        <v>182</v>
      </c>
      <c r="H2669" t="s">
        <v>386</v>
      </c>
      <c r="I2669" s="938" t="s">
        <v>488</v>
      </c>
      <c r="J2669" s="938" t="s">
        <v>444</v>
      </c>
      <c r="K2669" s="938" t="s">
        <v>448</v>
      </c>
      <c r="L2669" s="938" t="s">
        <v>114</v>
      </c>
      <c r="M2669" s="963" t="s">
        <v>157</v>
      </c>
      <c r="N2669" s="679">
        <f t="shared" ca="1" si="455"/>
        <v>1.4333819286881391</v>
      </c>
      <c r="O2669" s="679">
        <f t="shared" ca="1" si="460"/>
        <v>0.69419072573457685</v>
      </c>
      <c r="P2669" s="679">
        <f t="shared" ca="1" si="460"/>
        <v>0.13192693537153483</v>
      </c>
      <c r="Q2669" s="679">
        <f t="shared" ca="1" si="460"/>
        <v>0.35029631723243737</v>
      </c>
      <c r="R2669" s="679">
        <f t="shared" ca="1" si="460"/>
        <v>0.15614456428889692</v>
      </c>
      <c r="S2669" s="679">
        <f t="shared" ca="1" si="460"/>
        <v>9.7047481768240023E-4</v>
      </c>
      <c r="T2669" s="679">
        <f t="shared" ca="1" si="460"/>
        <v>6.7990071325715251E-3</v>
      </c>
      <c r="U2669" s="679">
        <f t="shared" ca="1" si="460"/>
        <v>0</v>
      </c>
      <c r="V2669" s="679">
        <f t="shared" ca="1" si="457"/>
        <v>4.524954188600154E-2</v>
      </c>
      <c r="W2669" s="679">
        <f t="shared" ca="1" si="461"/>
        <v>0</v>
      </c>
      <c r="X2669" s="679">
        <f t="shared" ca="1" si="458"/>
        <v>6.2584964880936045E-4</v>
      </c>
      <c r="Y2669" s="679">
        <f t="shared" ca="1" si="458"/>
        <v>4.7178512575628426E-2</v>
      </c>
      <c r="Z2669" s="679">
        <f t="shared" ca="1" si="458"/>
        <v>0</v>
      </c>
      <c r="AA2669" t="str">
        <f t="shared" si="452"/>
        <v>HUM_ASR_FY_2022</v>
      </c>
      <c r="AB2669" s="958">
        <f t="shared" si="453"/>
        <v>45032</v>
      </c>
      <c r="AC2669" t="str">
        <f t="shared" si="454"/>
        <v>Unaudited</v>
      </c>
    </row>
    <row r="2670" spans="1:29" x14ac:dyDescent="0.25">
      <c r="A2670" t="s">
        <v>420</v>
      </c>
      <c r="B2670" t="s">
        <v>1385</v>
      </c>
      <c r="C2670" t="s">
        <v>1386</v>
      </c>
      <c r="D2670">
        <v>1900</v>
      </c>
      <c r="E2670" s="958">
        <v>1</v>
      </c>
      <c r="F2670" t="s">
        <v>439</v>
      </c>
      <c r="G2670" s="958">
        <v>182</v>
      </c>
      <c r="H2670" t="s">
        <v>386</v>
      </c>
      <c r="I2670" s="938" t="s">
        <v>488</v>
      </c>
      <c r="J2670" s="938" t="s">
        <v>444</v>
      </c>
      <c r="K2670" s="938" t="s">
        <v>448</v>
      </c>
      <c r="L2670" s="946" t="s">
        <v>115</v>
      </c>
      <c r="M2670" s="961" t="s">
        <v>113</v>
      </c>
      <c r="N2670" s="679">
        <f t="shared" ca="1" si="455"/>
        <v>-46407.840000000011</v>
      </c>
      <c r="O2670" s="679">
        <f t="shared" ca="1" si="460"/>
        <v>-22475.441809747648</v>
      </c>
      <c r="P2670" s="679">
        <f t="shared" ca="1" si="460"/>
        <v>-4271.3278198057906</v>
      </c>
      <c r="Q2670" s="679">
        <f t="shared" ca="1" si="460"/>
        <v>-11341.35649218801</v>
      </c>
      <c r="R2670" s="679">
        <f t="shared" ca="1" si="460"/>
        <v>-5055.4090374369616</v>
      </c>
      <c r="S2670" s="679">
        <f t="shared" ca="1" si="460"/>
        <v>-31.420544072474382</v>
      </c>
      <c r="T2670" s="679">
        <f t="shared" ca="1" si="460"/>
        <v>-220.12781719385507</v>
      </c>
      <c r="U2670" s="679">
        <f t="shared" ca="1" si="460"/>
        <v>0</v>
      </c>
      <c r="V2670" s="679">
        <f t="shared" ca="1" si="457"/>
        <v>-1465.0202140058793</v>
      </c>
      <c r="W2670" s="679">
        <f t="shared" ca="1" si="461"/>
        <v>0</v>
      </c>
      <c r="X2670" s="679">
        <f t="shared" ca="1" si="458"/>
        <v>-20.262799317264285</v>
      </c>
      <c r="Y2670" s="679">
        <f t="shared" ca="1" si="458"/>
        <v>-1527.4734662321189</v>
      </c>
      <c r="Z2670" s="679">
        <f t="shared" ca="1" si="458"/>
        <v>0</v>
      </c>
      <c r="AA2670" t="str">
        <f t="shared" si="452"/>
        <v>HUM_ASR_FY_2022</v>
      </c>
      <c r="AB2670" s="958">
        <f t="shared" si="453"/>
        <v>45032</v>
      </c>
      <c r="AC2670" t="str">
        <f t="shared" si="454"/>
        <v>Unaudited</v>
      </c>
    </row>
    <row r="2671" spans="1:29" x14ac:dyDescent="0.25">
      <c r="A2671" t="s">
        <v>420</v>
      </c>
      <c r="B2671" t="s">
        <v>1385</v>
      </c>
      <c r="C2671" t="s">
        <v>1386</v>
      </c>
      <c r="D2671">
        <v>1900</v>
      </c>
      <c r="E2671" s="958">
        <v>1</v>
      </c>
      <c r="F2671" t="s">
        <v>439</v>
      </c>
      <c r="G2671" s="958">
        <v>182</v>
      </c>
      <c r="H2671" t="s">
        <v>386</v>
      </c>
      <c r="I2671" s="963" t="s">
        <v>488</v>
      </c>
      <c r="J2671" s="963" t="s">
        <v>444</v>
      </c>
      <c r="K2671" s="963" t="s">
        <v>448</v>
      </c>
      <c r="L2671" s="938" t="s">
        <v>116</v>
      </c>
      <c r="M2671" s="963" t="s">
        <v>158</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HUM_ASR_FY_2022</v>
      </c>
      <c r="AB2671" s="958">
        <f t="shared" si="453"/>
        <v>45032</v>
      </c>
      <c r="AC2671" t="str">
        <f t="shared" si="454"/>
        <v>Unaudited</v>
      </c>
    </row>
    <row r="2672" spans="1:29" x14ac:dyDescent="0.25">
      <c r="A2672" t="s">
        <v>420</v>
      </c>
      <c r="B2672" t="s">
        <v>1385</v>
      </c>
      <c r="C2672" t="s">
        <v>1386</v>
      </c>
      <c r="D2672">
        <v>1900</v>
      </c>
      <c r="E2672" s="958">
        <v>1</v>
      </c>
      <c r="F2672" t="s">
        <v>439</v>
      </c>
      <c r="G2672" s="958">
        <v>182</v>
      </c>
      <c r="H2672" t="s">
        <v>386</v>
      </c>
      <c r="I2672" s="938" t="s">
        <v>488</v>
      </c>
      <c r="J2672" s="938" t="s">
        <v>444</v>
      </c>
      <c r="K2672" s="938" t="s">
        <v>448</v>
      </c>
      <c r="L2672" s="938" t="s">
        <v>159</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HUM_ASR_FY_2022</v>
      </c>
      <c r="AB2672" s="958">
        <f t="shared" si="453"/>
        <v>45032</v>
      </c>
      <c r="AC2672" t="str">
        <f t="shared" si="454"/>
        <v>Unaudited</v>
      </c>
    </row>
    <row r="2673" spans="1:29" x14ac:dyDescent="0.25">
      <c r="A2673" t="s">
        <v>420</v>
      </c>
      <c r="B2673" t="s">
        <v>1385</v>
      </c>
      <c r="C2673" t="s">
        <v>1386</v>
      </c>
      <c r="D2673">
        <v>1900</v>
      </c>
      <c r="E2673" s="958">
        <v>1</v>
      </c>
      <c r="F2673" t="s">
        <v>439</v>
      </c>
      <c r="G2673" s="958">
        <v>182</v>
      </c>
      <c r="H2673" t="s">
        <v>386</v>
      </c>
      <c r="I2673" s="938" t="s">
        <v>488</v>
      </c>
      <c r="J2673" s="938" t="s">
        <v>444</v>
      </c>
      <c r="K2673" s="938" t="s">
        <v>448</v>
      </c>
      <c r="L2673" s="938" t="s">
        <v>442</v>
      </c>
      <c r="M2673" s="963" t="s">
        <v>456</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HUM_ASR_FY_2022</v>
      </c>
      <c r="AB2673" s="958">
        <f t="shared" si="453"/>
        <v>45032</v>
      </c>
      <c r="AC2673" t="str">
        <f t="shared" si="454"/>
        <v>Unaudited</v>
      </c>
    </row>
    <row r="2674" spans="1:29" ht="30" x14ac:dyDescent="0.25">
      <c r="A2674" t="s">
        <v>420</v>
      </c>
      <c r="B2674" t="s">
        <v>1385</v>
      </c>
      <c r="C2674" t="s">
        <v>1386</v>
      </c>
      <c r="D2674">
        <v>1900</v>
      </c>
      <c r="E2674" s="958">
        <v>1</v>
      </c>
      <c r="F2674" t="s">
        <v>439</v>
      </c>
      <c r="G2674" s="958">
        <v>182</v>
      </c>
      <c r="H2674" t="s">
        <v>386</v>
      </c>
      <c r="I2674" s="938" t="s">
        <v>488</v>
      </c>
      <c r="J2674" s="938" t="s">
        <v>444</v>
      </c>
      <c r="K2674" s="938" t="s">
        <v>449</v>
      </c>
      <c r="L2674" s="938">
        <v>9.1</v>
      </c>
      <c r="M2674" s="963" t="s">
        <v>185</v>
      </c>
      <c r="N2674" s="679">
        <f t="shared" ca="1" si="455"/>
        <v>451479.06000000017</v>
      </c>
      <c r="O2674" s="679">
        <f t="shared" ca="1" si="462"/>
        <v>64809.78</v>
      </c>
      <c r="P2674" s="679">
        <f t="shared" ca="1" si="462"/>
        <v>108</v>
      </c>
      <c r="Q2674" s="679">
        <f t="shared" ca="1" si="462"/>
        <v>7397.6399999999994</v>
      </c>
      <c r="R2674" s="679">
        <f t="shared" ca="1" si="462"/>
        <v>0</v>
      </c>
      <c r="S2674" s="679">
        <f t="shared" ca="1" si="462"/>
        <v>2229.5</v>
      </c>
      <c r="T2674" s="679">
        <f t="shared" ca="1" si="462"/>
        <v>0</v>
      </c>
      <c r="U2674" s="679">
        <f t="shared" ca="1" si="462"/>
        <v>0</v>
      </c>
      <c r="V2674" s="679">
        <f t="shared" ca="1" si="462"/>
        <v>0</v>
      </c>
      <c r="W2674" s="679">
        <f t="shared" ca="1" si="461"/>
        <v>376934.14000000019</v>
      </c>
      <c r="X2674" s="679">
        <f t="shared" ca="1" si="462"/>
        <v>0</v>
      </c>
      <c r="Y2674" s="679">
        <f t="shared" ca="1" si="462"/>
        <v>0</v>
      </c>
      <c r="Z2674" s="679">
        <f t="shared" ca="1" si="462"/>
        <v>0</v>
      </c>
      <c r="AA2674" t="str">
        <f t="shared" si="452"/>
        <v>HUM_ASR_FY_2022</v>
      </c>
      <c r="AB2674" s="958">
        <f t="shared" si="453"/>
        <v>45032</v>
      </c>
      <c r="AC2674" t="str">
        <f t="shared" si="454"/>
        <v>Unaudited</v>
      </c>
    </row>
    <row r="2675" spans="1:29" x14ac:dyDescent="0.25">
      <c r="A2675" t="s">
        <v>420</v>
      </c>
      <c r="B2675" t="s">
        <v>1385</v>
      </c>
      <c r="C2675" t="s">
        <v>1386</v>
      </c>
      <c r="D2675">
        <v>1900</v>
      </c>
      <c r="E2675" s="958">
        <v>1</v>
      </c>
      <c r="F2675" t="s">
        <v>439</v>
      </c>
      <c r="G2675" s="958">
        <v>182</v>
      </c>
      <c r="H2675" t="s">
        <v>386</v>
      </c>
      <c r="I2675" s="938" t="s">
        <v>488</v>
      </c>
      <c r="J2675" s="938" t="s">
        <v>444</v>
      </c>
      <c r="K2675" s="938" t="s">
        <v>449</v>
      </c>
      <c r="L2675" s="946" t="s">
        <v>106</v>
      </c>
      <c r="M2675" s="961" t="s">
        <v>186</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HUM_ASR_FY_2022</v>
      </c>
      <c r="AB2675" s="958">
        <f t="shared" si="453"/>
        <v>45032</v>
      </c>
      <c r="AC2675" t="str">
        <f t="shared" si="454"/>
        <v>Unaudited</v>
      </c>
    </row>
    <row r="2676" spans="1:29" x14ac:dyDescent="0.25">
      <c r="A2676" t="s">
        <v>420</v>
      </c>
      <c r="B2676" t="s">
        <v>1385</v>
      </c>
      <c r="C2676" t="s">
        <v>1386</v>
      </c>
      <c r="D2676">
        <v>1900</v>
      </c>
      <c r="E2676" s="958">
        <v>1</v>
      </c>
      <c r="F2676" t="s">
        <v>439</v>
      </c>
      <c r="G2676" s="958">
        <v>182</v>
      </c>
      <c r="H2676" t="s">
        <v>386</v>
      </c>
      <c r="I2676" s="963" t="s">
        <v>488</v>
      </c>
      <c r="J2676" s="963" t="s">
        <v>444</v>
      </c>
      <c r="K2676" s="963" t="s">
        <v>449</v>
      </c>
      <c r="L2676" s="938" t="s">
        <v>1321</v>
      </c>
      <c r="M2676" s="963" t="s">
        <v>1322</v>
      </c>
      <c r="N2676" s="679">
        <f t="shared" ca="1" si="455"/>
        <v>356426.69000000006</v>
      </c>
      <c r="O2676" s="679">
        <f t="shared" ca="1" si="462"/>
        <v>0</v>
      </c>
      <c r="P2676" s="679">
        <f t="shared" ca="1" si="462"/>
        <v>0</v>
      </c>
      <c r="Q2676" s="679">
        <f t="shared" ca="1" si="462"/>
        <v>121611.85999999999</v>
      </c>
      <c r="R2676" s="679">
        <f t="shared" ca="1" si="462"/>
        <v>9671.6999999999989</v>
      </c>
      <c r="S2676" s="679">
        <f t="shared" ca="1" si="462"/>
        <v>225143.13000000003</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HUM_ASR_FY_2022</v>
      </c>
      <c r="AB2676" s="958">
        <f t="shared" si="453"/>
        <v>45032</v>
      </c>
      <c r="AC2676" t="str">
        <f t="shared" si="454"/>
        <v>Unaudited</v>
      </c>
    </row>
    <row r="2677" spans="1:29" x14ac:dyDescent="0.25">
      <c r="A2677" t="s">
        <v>420</v>
      </c>
      <c r="B2677" t="s">
        <v>1385</v>
      </c>
      <c r="C2677" t="s">
        <v>1386</v>
      </c>
      <c r="D2677">
        <v>1900</v>
      </c>
      <c r="E2677" s="958">
        <v>1</v>
      </c>
      <c r="F2677" t="s">
        <v>439</v>
      </c>
      <c r="G2677" s="958">
        <v>182</v>
      </c>
      <c r="H2677" t="s">
        <v>386</v>
      </c>
      <c r="I2677" s="938" t="s">
        <v>488</v>
      </c>
      <c r="J2677" s="938" t="s">
        <v>444</v>
      </c>
      <c r="K2677" s="938" t="s">
        <v>449</v>
      </c>
      <c r="L2677" s="938" t="s">
        <v>107</v>
      </c>
      <c r="M2677" s="963" t="s">
        <v>187</v>
      </c>
      <c r="N2677" s="679">
        <f t="shared" ca="1" si="455"/>
        <v>357288.76999999984</v>
      </c>
      <c r="O2677" s="679">
        <f t="shared" ca="1" si="462"/>
        <v>167760.75999999981</v>
      </c>
      <c r="P2677" s="679">
        <f t="shared" ca="1" si="462"/>
        <v>50585.91</v>
      </c>
      <c r="Q2677" s="679">
        <f t="shared" ca="1" si="462"/>
        <v>99111.030000000028</v>
      </c>
      <c r="R2677" s="679">
        <f t="shared" ca="1" si="462"/>
        <v>29211.4</v>
      </c>
      <c r="S2677" s="679">
        <f t="shared" ca="1" si="462"/>
        <v>-18230.07</v>
      </c>
      <c r="T2677" s="679">
        <f t="shared" ca="1" si="462"/>
        <v>1756.8</v>
      </c>
      <c r="U2677" s="679">
        <f t="shared" ca="1" si="462"/>
        <v>0</v>
      </c>
      <c r="V2677" s="679">
        <f t="shared" ca="1" si="462"/>
        <v>3243.32</v>
      </c>
      <c r="W2677" s="679">
        <f t="shared" ca="1" si="461"/>
        <v>23849.62000000001</v>
      </c>
      <c r="X2677" s="679">
        <f t="shared" ca="1" si="462"/>
        <v>0</v>
      </c>
      <c r="Y2677" s="679">
        <f t="shared" ca="1" si="462"/>
        <v>0</v>
      </c>
      <c r="Z2677" s="679">
        <f t="shared" ca="1" si="462"/>
        <v>0</v>
      </c>
      <c r="AA2677" t="str">
        <f t="shared" si="452"/>
        <v>HUM_ASR_FY_2022</v>
      </c>
      <c r="AB2677" s="958">
        <f t="shared" si="453"/>
        <v>45032</v>
      </c>
      <c r="AC2677" t="str">
        <f t="shared" si="454"/>
        <v>Unaudited</v>
      </c>
    </row>
    <row r="2678" spans="1:29" x14ac:dyDescent="0.25">
      <c r="A2678" t="s">
        <v>420</v>
      </c>
      <c r="B2678" t="s">
        <v>1385</v>
      </c>
      <c r="C2678" t="s">
        <v>1386</v>
      </c>
      <c r="D2678">
        <v>1900</v>
      </c>
      <c r="E2678" s="958">
        <v>1</v>
      </c>
      <c r="F2678" t="s">
        <v>439</v>
      </c>
      <c r="G2678" s="958">
        <v>182</v>
      </c>
      <c r="H2678" t="s">
        <v>386</v>
      </c>
      <c r="I2678" s="938" t="s">
        <v>488</v>
      </c>
      <c r="J2678" s="938" t="s">
        <v>444</v>
      </c>
      <c r="K2678" s="938" t="s">
        <v>449</v>
      </c>
      <c r="L2678" s="938" t="s">
        <v>108</v>
      </c>
      <c r="M2678" s="963" t="s">
        <v>160</v>
      </c>
      <c r="N2678" s="679">
        <f t="shared" ca="1" si="455"/>
        <v>2306127.8399999714</v>
      </c>
      <c r="O2678" s="679">
        <f t="shared" ca="1" si="462"/>
        <v>1901058.4499999715</v>
      </c>
      <c r="P2678" s="679">
        <f t="shared" ca="1" si="462"/>
        <v>97648.529999999882</v>
      </c>
      <c r="Q2678" s="679">
        <f t="shared" ca="1" si="462"/>
        <v>220714.7600000001</v>
      </c>
      <c r="R2678" s="679">
        <f t="shared" ca="1" si="462"/>
        <v>45176.300000000017</v>
      </c>
      <c r="S2678" s="679">
        <f t="shared" ca="1" si="462"/>
        <v>-365</v>
      </c>
      <c r="T2678" s="679">
        <f t="shared" ca="1" si="462"/>
        <v>4662.45</v>
      </c>
      <c r="U2678" s="679">
        <f t="shared" ca="1" si="462"/>
        <v>0</v>
      </c>
      <c r="V2678" s="679">
        <f t="shared" ca="1" si="462"/>
        <v>7076</v>
      </c>
      <c r="W2678" s="679">
        <f t="shared" ca="1" si="461"/>
        <v>6114.1999999999971</v>
      </c>
      <c r="X2678" s="679">
        <f t="shared" ca="1" si="462"/>
        <v>6279.0599999999986</v>
      </c>
      <c r="Y2678" s="679">
        <f t="shared" ca="1" si="462"/>
        <v>17763.090000000004</v>
      </c>
      <c r="Z2678" s="679">
        <f t="shared" ca="1" si="462"/>
        <v>0</v>
      </c>
      <c r="AA2678" t="str">
        <f t="shared" si="452"/>
        <v>HUM_ASR_FY_2022</v>
      </c>
      <c r="AB2678" s="958">
        <f t="shared" si="453"/>
        <v>45032</v>
      </c>
      <c r="AC2678" t="str">
        <f t="shared" si="454"/>
        <v>Unaudited</v>
      </c>
    </row>
    <row r="2679" spans="1:29" x14ac:dyDescent="0.25">
      <c r="A2679" t="s">
        <v>420</v>
      </c>
      <c r="B2679" t="s">
        <v>1385</v>
      </c>
      <c r="C2679" t="s">
        <v>1386</v>
      </c>
      <c r="D2679">
        <v>1900</v>
      </c>
      <c r="E2679" s="958">
        <v>1</v>
      </c>
      <c r="F2679" t="s">
        <v>439</v>
      </c>
      <c r="G2679" s="958">
        <v>182</v>
      </c>
      <c r="H2679" t="s">
        <v>386</v>
      </c>
      <c r="I2679" s="938" t="s">
        <v>488</v>
      </c>
      <c r="J2679" s="938" t="s">
        <v>444</v>
      </c>
      <c r="K2679" s="938" t="s">
        <v>449</v>
      </c>
      <c r="L2679" s="938" t="s">
        <v>109</v>
      </c>
      <c r="M2679" s="963" t="s">
        <v>134</v>
      </c>
      <c r="N2679" s="679">
        <f t="shared" ca="1" si="455"/>
        <v>476500.43354889727</v>
      </c>
      <c r="O2679" s="679">
        <f t="shared" ca="1" si="462"/>
        <v>406942.87499478471</v>
      </c>
      <c r="P2679" s="679">
        <f t="shared" ca="1" si="462"/>
        <v>13077.028372294377</v>
      </c>
      <c r="Q2679" s="679">
        <f t="shared" ca="1" si="462"/>
        <v>27107.329887445885</v>
      </c>
      <c r="R2679" s="679">
        <f t="shared" ca="1" si="462"/>
        <v>6660.0248138528159</v>
      </c>
      <c r="S2679" s="679">
        <f t="shared" ca="1" si="462"/>
        <v>10043.475212121211</v>
      </c>
      <c r="T2679" s="679">
        <f t="shared" ca="1" si="462"/>
        <v>443.77275324675304</v>
      </c>
      <c r="U2679" s="679">
        <f t="shared" ca="1" si="462"/>
        <v>69.658787878787862</v>
      </c>
      <c r="V2679" s="679">
        <f t="shared" ca="1" si="462"/>
        <v>806.62125541125511</v>
      </c>
      <c r="W2679" s="679">
        <f t="shared" ca="1" si="461"/>
        <v>37.457922077922078</v>
      </c>
      <c r="X2679" s="679">
        <f t="shared" ca="1" si="462"/>
        <v>10028.320303030307</v>
      </c>
      <c r="Y2679" s="679">
        <f t="shared" ca="1" si="462"/>
        <v>1283.869246753246</v>
      </c>
      <c r="Z2679" s="679">
        <f t="shared" ca="1" si="462"/>
        <v>0</v>
      </c>
      <c r="AA2679" t="str">
        <f t="shared" si="452"/>
        <v>HUM_ASR_FY_2022</v>
      </c>
      <c r="AB2679" s="958">
        <f t="shared" si="453"/>
        <v>45032</v>
      </c>
      <c r="AC2679" t="str">
        <f t="shared" si="454"/>
        <v>Unaudited</v>
      </c>
    </row>
    <row r="2680" spans="1:29" x14ac:dyDescent="0.25">
      <c r="A2680" t="s">
        <v>420</v>
      </c>
      <c r="B2680" t="s">
        <v>1385</v>
      </c>
      <c r="C2680" t="s">
        <v>1386</v>
      </c>
      <c r="D2680">
        <v>1900</v>
      </c>
      <c r="E2680" s="958">
        <v>1</v>
      </c>
      <c r="F2680" t="s">
        <v>439</v>
      </c>
      <c r="G2680" s="958">
        <v>182</v>
      </c>
      <c r="H2680" t="s">
        <v>386</v>
      </c>
      <c r="I2680" s="938" t="s">
        <v>488</v>
      </c>
      <c r="J2680" s="938" t="s">
        <v>444</v>
      </c>
      <c r="K2680" s="938" t="s">
        <v>449</v>
      </c>
      <c r="L2680" s="938" t="s">
        <v>110</v>
      </c>
      <c r="M2680" s="963" t="s">
        <v>162</v>
      </c>
      <c r="N2680" s="679">
        <f t="shared" ca="1" si="455"/>
        <v>39984.55368528</v>
      </c>
      <c r="O2680" s="679">
        <f t="shared" ca="1" si="462"/>
        <v>32961.30090206967</v>
      </c>
      <c r="P2680" s="679">
        <f t="shared" ca="1" si="462"/>
        <v>1693.0687112617825</v>
      </c>
      <c r="Q2680" s="679">
        <f t="shared" ca="1" si="462"/>
        <v>3826.8395261009487</v>
      </c>
      <c r="R2680" s="679">
        <f t="shared" ca="1" si="462"/>
        <v>783.28450024363701</v>
      </c>
      <c r="S2680" s="679">
        <f t="shared" ca="1" si="462"/>
        <v>-6.3285139019558345</v>
      </c>
      <c r="T2680" s="679">
        <f t="shared" ca="1" si="462"/>
        <v>80.839396279928721</v>
      </c>
      <c r="U2680" s="679">
        <f t="shared" ca="1" si="462"/>
        <v>0</v>
      </c>
      <c r="V2680" s="679">
        <f t="shared" ca="1" si="462"/>
        <v>122.68647772668352</v>
      </c>
      <c r="W2680" s="679">
        <f t="shared" ca="1" si="461"/>
        <v>106.01041013517354</v>
      </c>
      <c r="X2680" s="679">
        <f t="shared" ca="1" si="462"/>
        <v>108.86881781154737</v>
      </c>
      <c r="Y2680" s="679">
        <f t="shared" ca="1" si="462"/>
        <v>307.98345755258271</v>
      </c>
      <c r="Z2680" s="679">
        <f t="shared" ca="1" si="462"/>
        <v>0</v>
      </c>
      <c r="AA2680" t="str">
        <f t="shared" si="452"/>
        <v>HUM_ASR_FY_2022</v>
      </c>
      <c r="AB2680" s="958">
        <f t="shared" si="453"/>
        <v>45032</v>
      </c>
      <c r="AC2680" t="str">
        <f t="shared" si="454"/>
        <v>Unaudited</v>
      </c>
    </row>
    <row r="2681" spans="1:29" x14ac:dyDescent="0.25">
      <c r="A2681" t="s">
        <v>420</v>
      </c>
      <c r="B2681" t="s">
        <v>1385</v>
      </c>
      <c r="C2681" t="s">
        <v>1386</v>
      </c>
      <c r="D2681">
        <v>1900</v>
      </c>
      <c r="E2681" s="958">
        <v>1</v>
      </c>
      <c r="F2681" t="s">
        <v>439</v>
      </c>
      <c r="G2681" s="958">
        <v>182</v>
      </c>
      <c r="H2681" t="s">
        <v>386</v>
      </c>
      <c r="I2681" s="938" t="s">
        <v>488</v>
      </c>
      <c r="J2681" s="938" t="s">
        <v>444</v>
      </c>
      <c r="K2681" s="938" t="s">
        <v>449</v>
      </c>
      <c r="L2681" s="938" t="s">
        <v>111</v>
      </c>
      <c r="M2681" s="963" t="s">
        <v>463</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HUM_ASR_FY_2022</v>
      </c>
      <c r="AB2681" s="958">
        <f t="shared" si="453"/>
        <v>45032</v>
      </c>
      <c r="AC2681" t="str">
        <f t="shared" si="454"/>
        <v>Unaudited</v>
      </c>
    </row>
    <row r="2682" spans="1:29" x14ac:dyDescent="0.25">
      <c r="A2682" t="s">
        <v>420</v>
      </c>
      <c r="B2682" t="s">
        <v>1385</v>
      </c>
      <c r="C2682" t="s">
        <v>1386</v>
      </c>
      <c r="D2682">
        <v>1900</v>
      </c>
      <c r="E2682" s="958">
        <v>1</v>
      </c>
      <c r="F2682" t="s">
        <v>439</v>
      </c>
      <c r="G2682" s="958">
        <v>182</v>
      </c>
      <c r="H2682" t="s">
        <v>386</v>
      </c>
      <c r="I2682" s="938" t="s">
        <v>488</v>
      </c>
      <c r="J2682" s="938" t="s">
        <v>444</v>
      </c>
      <c r="K2682" s="938" t="s">
        <v>6</v>
      </c>
      <c r="L2682" s="938" t="s">
        <v>117</v>
      </c>
      <c r="M2682" s="963" t="s">
        <v>188</v>
      </c>
      <c r="N2682" s="679">
        <f t="shared" ca="1" si="455"/>
        <v>498979.97999999946</v>
      </c>
      <c r="O2682" s="679">
        <f t="shared" ca="1" si="462"/>
        <v>236856.89999999997</v>
      </c>
      <c r="P2682" s="679">
        <f t="shared" ca="1" si="462"/>
        <v>22582.710000000006</v>
      </c>
      <c r="Q2682" s="679">
        <f t="shared" ca="1" si="462"/>
        <v>92532.859999999899</v>
      </c>
      <c r="R2682" s="679">
        <f t="shared" ca="1" si="462"/>
        <v>38345.65</v>
      </c>
      <c r="S2682" s="679">
        <f t="shared" ca="1" si="462"/>
        <v>10484.61</v>
      </c>
      <c r="T2682" s="679">
        <f t="shared" ca="1" si="462"/>
        <v>246.87</v>
      </c>
      <c r="U2682" s="679">
        <f t="shared" ca="1" si="462"/>
        <v>26.33</v>
      </c>
      <c r="V2682" s="679">
        <f t="shared" ca="1" si="462"/>
        <v>2759.0099999999998</v>
      </c>
      <c r="W2682" s="679">
        <f t="shared" ca="1" si="461"/>
        <v>0</v>
      </c>
      <c r="X2682" s="679">
        <f t="shared" ca="1" si="462"/>
        <v>74160.699999999517</v>
      </c>
      <c r="Y2682" s="679">
        <f t="shared" ca="1" si="462"/>
        <v>20984.340000000007</v>
      </c>
      <c r="Z2682" s="679">
        <f t="shared" ca="1" si="462"/>
        <v>0</v>
      </c>
      <c r="AA2682" t="str">
        <f t="shared" si="452"/>
        <v>HUM_ASR_FY_2022</v>
      </c>
      <c r="AB2682" s="958">
        <f t="shared" si="453"/>
        <v>45032</v>
      </c>
      <c r="AC2682" t="str">
        <f t="shared" si="454"/>
        <v>Unaudited</v>
      </c>
    </row>
    <row r="2683" spans="1:29" x14ac:dyDescent="0.25">
      <c r="A2683" t="s">
        <v>420</v>
      </c>
      <c r="B2683" t="s">
        <v>1385</v>
      </c>
      <c r="C2683" t="s">
        <v>1386</v>
      </c>
      <c r="D2683">
        <v>1900</v>
      </c>
      <c r="E2683" s="958">
        <v>1</v>
      </c>
      <c r="F2683" t="s">
        <v>439</v>
      </c>
      <c r="G2683" s="958">
        <v>182</v>
      </c>
      <c r="H2683" t="s">
        <v>386</v>
      </c>
      <c r="I2683" s="938" t="s">
        <v>488</v>
      </c>
      <c r="J2683" s="938" t="s">
        <v>444</v>
      </c>
      <c r="K2683" s="938" t="s">
        <v>6</v>
      </c>
      <c r="L2683" s="946" t="s">
        <v>45</v>
      </c>
      <c r="M2683" s="961" t="s">
        <v>163</v>
      </c>
      <c r="N2683" s="679">
        <f t="shared" ca="1" si="455"/>
        <v>69161.586451103096</v>
      </c>
      <c r="O2683" s="679">
        <f t="shared" ca="1" si="462"/>
        <v>51921.165005215662</v>
      </c>
      <c r="P2683" s="679">
        <f t="shared" ca="1" si="462"/>
        <v>2626.4316277056278</v>
      </c>
      <c r="Q2683" s="679">
        <f t="shared" ca="1" si="462"/>
        <v>6192.7701125541134</v>
      </c>
      <c r="R2683" s="679">
        <f t="shared" ca="1" si="462"/>
        <v>1655.8951861471862</v>
      </c>
      <c r="S2683" s="679">
        <f t="shared" ca="1" si="462"/>
        <v>3126.6147878787879</v>
      </c>
      <c r="T2683" s="679">
        <f t="shared" ca="1" si="462"/>
        <v>21.817246753246753</v>
      </c>
      <c r="U2683" s="679">
        <f t="shared" ca="1" si="462"/>
        <v>12.121212121212121</v>
      </c>
      <c r="V2683" s="679">
        <f t="shared" ca="1" si="462"/>
        <v>121.40874458874458</v>
      </c>
      <c r="W2683" s="679">
        <f t="shared" ca="1" si="461"/>
        <v>1.602077922077922</v>
      </c>
      <c r="X2683" s="679">
        <f t="shared" ca="1" si="462"/>
        <v>3124.2296969696968</v>
      </c>
      <c r="Y2683" s="679">
        <f t="shared" ca="1" si="462"/>
        <v>357.53075324675319</v>
      </c>
      <c r="Z2683" s="679">
        <f t="shared" ca="1" si="462"/>
        <v>0</v>
      </c>
      <c r="AA2683" t="str">
        <f t="shared" si="452"/>
        <v>HUM_ASR_FY_2022</v>
      </c>
      <c r="AB2683" s="958">
        <f t="shared" si="453"/>
        <v>45032</v>
      </c>
      <c r="AC2683" t="str">
        <f t="shared" si="454"/>
        <v>Unaudited</v>
      </c>
    </row>
    <row r="2684" spans="1:29" x14ac:dyDescent="0.25">
      <c r="A2684" t="s">
        <v>420</v>
      </c>
      <c r="B2684" t="s">
        <v>1385</v>
      </c>
      <c r="C2684" t="s">
        <v>1386</v>
      </c>
      <c r="D2684">
        <v>1900</v>
      </c>
      <c r="E2684" s="958">
        <v>1</v>
      </c>
      <c r="F2684" t="s">
        <v>439</v>
      </c>
      <c r="G2684" s="958">
        <v>182</v>
      </c>
      <c r="H2684" t="s">
        <v>386</v>
      </c>
      <c r="I2684" s="963" t="s">
        <v>488</v>
      </c>
      <c r="J2684" s="963" t="s">
        <v>444</v>
      </c>
      <c r="K2684" s="963" t="s">
        <v>6</v>
      </c>
      <c r="L2684" s="938" t="s">
        <v>46</v>
      </c>
      <c r="M2684" s="963" t="s">
        <v>164</v>
      </c>
      <c r="N2684" s="679">
        <f t="shared" ca="1" si="455"/>
        <v>4463.7352499518292</v>
      </c>
      <c r="O2684" s="679">
        <f t="shared" ca="1" si="462"/>
        <v>2118.8555374993534</v>
      </c>
      <c r="P2684" s="679">
        <f t="shared" ca="1" si="462"/>
        <v>202.01860336448738</v>
      </c>
      <c r="Q2684" s="679">
        <f t="shared" ca="1" si="462"/>
        <v>827.77306809154493</v>
      </c>
      <c r="R2684" s="679">
        <f t="shared" ca="1" si="462"/>
        <v>343.02945297988828</v>
      </c>
      <c r="S2684" s="679">
        <f t="shared" ca="1" si="462"/>
        <v>93.792386698555546</v>
      </c>
      <c r="T2684" s="679">
        <f t="shared" ca="1" si="462"/>
        <v>2.2084299277009261</v>
      </c>
      <c r="U2684" s="679">
        <f t="shared" ca="1" si="462"/>
        <v>0.23554081093841042</v>
      </c>
      <c r="V2684" s="679">
        <f t="shared" ca="1" si="462"/>
        <v>24.68133128701799</v>
      </c>
      <c r="W2684" s="679">
        <f t="shared" ca="1" si="461"/>
        <v>0</v>
      </c>
      <c r="X2684" s="679">
        <f t="shared" ca="1" si="462"/>
        <v>663.42086660691461</v>
      </c>
      <c r="Y2684" s="679">
        <f t="shared" ca="1" si="462"/>
        <v>187.72003268542824</v>
      </c>
      <c r="Z2684" s="679">
        <f t="shared" ca="1" si="462"/>
        <v>0</v>
      </c>
      <c r="AA2684" t="str">
        <f t="shared" si="452"/>
        <v>HUM_ASR_FY_2022</v>
      </c>
      <c r="AB2684" s="958">
        <f t="shared" si="453"/>
        <v>45032</v>
      </c>
      <c r="AC2684" t="str">
        <f t="shared" si="454"/>
        <v>Unaudited</v>
      </c>
    </row>
    <row r="2685" spans="1:29" x14ac:dyDescent="0.25">
      <c r="A2685" t="s">
        <v>420</v>
      </c>
      <c r="B2685" t="s">
        <v>1385</v>
      </c>
      <c r="C2685" t="s">
        <v>1386</v>
      </c>
      <c r="D2685">
        <v>1900</v>
      </c>
      <c r="E2685" s="958">
        <v>1</v>
      </c>
      <c r="F2685" t="s">
        <v>439</v>
      </c>
      <c r="G2685" s="958">
        <v>182</v>
      </c>
      <c r="H2685" t="s">
        <v>386</v>
      </c>
      <c r="I2685" s="938" t="s">
        <v>488</v>
      </c>
      <c r="J2685" s="938" t="s">
        <v>444</v>
      </c>
      <c r="K2685" s="938" t="s">
        <v>6</v>
      </c>
      <c r="L2685" s="938" t="s">
        <v>165</v>
      </c>
      <c r="M2685" s="963" t="s">
        <v>461</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HUM_ASR_FY_2022</v>
      </c>
      <c r="AB2685" s="958">
        <f t="shared" si="453"/>
        <v>45032</v>
      </c>
      <c r="AC2685" t="str">
        <f t="shared" si="454"/>
        <v>Unaudited</v>
      </c>
    </row>
    <row r="2686" spans="1:29" x14ac:dyDescent="0.25">
      <c r="A2686" t="s">
        <v>420</v>
      </c>
      <c r="B2686" t="s">
        <v>1385</v>
      </c>
      <c r="C2686" t="s">
        <v>1386</v>
      </c>
      <c r="D2686">
        <v>1900</v>
      </c>
      <c r="E2686" s="958">
        <v>1</v>
      </c>
      <c r="F2686" t="s">
        <v>439</v>
      </c>
      <c r="G2686" s="958">
        <v>182</v>
      </c>
      <c r="H2686" t="s">
        <v>386</v>
      </c>
      <c r="I2686" s="938" t="s">
        <v>488</v>
      </c>
      <c r="J2686" s="938" t="s">
        <v>444</v>
      </c>
      <c r="K2686" s="938" t="s">
        <v>434</v>
      </c>
      <c r="L2686" s="938" t="s">
        <v>120</v>
      </c>
      <c r="M2686" s="963" t="s">
        <v>32</v>
      </c>
      <c r="N2686" s="679">
        <f t="shared" ca="1" si="455"/>
        <v>-19471.970909090916</v>
      </c>
      <c r="O2686" s="679">
        <f t="shared" ca="1" si="462"/>
        <v>-11645.175364381892</v>
      </c>
      <c r="P2686" s="679">
        <f t="shared" ca="1" si="462"/>
        <v>-1067.4791725560553</v>
      </c>
      <c r="Q2686" s="679">
        <f t="shared" ca="1" si="462"/>
        <v>-3898.8997137995038</v>
      </c>
      <c r="R2686" s="679">
        <f t="shared" ca="1" si="462"/>
        <v>-1160.356175450539</v>
      </c>
      <c r="S2686" s="679">
        <f t="shared" ca="1" si="462"/>
        <v>-238.51217170929431</v>
      </c>
      <c r="T2686" s="679">
        <f t="shared" ca="1" si="462"/>
        <v>-32.527737892661172</v>
      </c>
      <c r="U2686" s="679">
        <f t="shared" ca="1" si="462"/>
        <v>-2.7660839161207633</v>
      </c>
      <c r="V2686" s="679">
        <f t="shared" ca="1" si="462"/>
        <v>-203.1569084148407</v>
      </c>
      <c r="W2686" s="679">
        <f t="shared" ca="1" si="461"/>
        <v>-253.62016560102907</v>
      </c>
      <c r="X2686" s="679">
        <f t="shared" ca="1" si="462"/>
        <v>-216.6454145725946</v>
      </c>
      <c r="Y2686" s="679">
        <f t="shared" ca="1" si="462"/>
        <v>-752.83200079637982</v>
      </c>
      <c r="Z2686" s="679">
        <f t="shared" ca="1" si="462"/>
        <v>0</v>
      </c>
      <c r="AA2686" t="str">
        <f t="shared" si="452"/>
        <v>HUM_ASR_FY_2022</v>
      </c>
      <c r="AB2686" s="958">
        <f t="shared" si="453"/>
        <v>45032</v>
      </c>
      <c r="AC2686" t="str">
        <f t="shared" si="454"/>
        <v>Unaudited</v>
      </c>
    </row>
    <row r="2687" spans="1:29" x14ac:dyDescent="0.25">
      <c r="A2687" t="s">
        <v>420</v>
      </c>
      <c r="B2687" t="s">
        <v>1385</v>
      </c>
      <c r="C2687" t="s">
        <v>1386</v>
      </c>
      <c r="D2687">
        <v>1900</v>
      </c>
      <c r="E2687" s="958">
        <v>1</v>
      </c>
      <c r="F2687" t="s">
        <v>439</v>
      </c>
      <c r="G2687" s="958">
        <v>182</v>
      </c>
      <c r="H2687" t="s">
        <v>386</v>
      </c>
      <c r="I2687" s="938" t="s">
        <v>488</v>
      </c>
      <c r="J2687" s="938" t="s">
        <v>444</v>
      </c>
      <c r="K2687" s="938" t="s">
        <v>434</v>
      </c>
      <c r="L2687" s="938" t="s">
        <v>943</v>
      </c>
      <c r="M2687" s="963" t="s">
        <v>935</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HUM_ASR_FY_2022</v>
      </c>
      <c r="AB2687" s="958">
        <f t="shared" si="453"/>
        <v>45032</v>
      </c>
      <c r="AC2687" t="str">
        <f t="shared" si="454"/>
        <v>Unaudited</v>
      </c>
    </row>
    <row r="2688" spans="1:29" x14ac:dyDescent="0.25">
      <c r="A2688" t="s">
        <v>420</v>
      </c>
      <c r="B2688" t="s">
        <v>1385</v>
      </c>
      <c r="C2688" t="s">
        <v>1386</v>
      </c>
      <c r="D2688">
        <v>1900</v>
      </c>
      <c r="E2688" s="958">
        <v>1</v>
      </c>
      <c r="F2688" t="s">
        <v>439</v>
      </c>
      <c r="G2688" s="958">
        <v>182</v>
      </c>
      <c r="H2688" t="s">
        <v>386</v>
      </c>
      <c r="I2688" s="938" t="s">
        <v>488</v>
      </c>
      <c r="J2688" s="938" t="s">
        <v>444</v>
      </c>
      <c r="K2688" s="938" t="s">
        <v>434</v>
      </c>
      <c r="L2688" s="938" t="s">
        <v>167</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HUM_ASR_FY_2022</v>
      </c>
      <c r="AB2688" s="958">
        <f t="shared" si="453"/>
        <v>45032</v>
      </c>
      <c r="AC2688" t="str">
        <f t="shared" si="454"/>
        <v>Unaudited</v>
      </c>
    </row>
    <row r="2689" spans="1:29" x14ac:dyDescent="0.25">
      <c r="A2689" t="s">
        <v>420</v>
      </c>
      <c r="B2689" t="s">
        <v>1385</v>
      </c>
      <c r="C2689" t="s">
        <v>1386</v>
      </c>
      <c r="D2689">
        <v>1900</v>
      </c>
      <c r="E2689" s="958">
        <v>1</v>
      </c>
      <c r="F2689" t="s">
        <v>439</v>
      </c>
      <c r="G2689" s="958">
        <v>182</v>
      </c>
      <c r="H2689" t="s">
        <v>386</v>
      </c>
      <c r="I2689" s="938" t="s">
        <v>488</v>
      </c>
      <c r="J2689" s="938" t="s">
        <v>444</v>
      </c>
      <c r="K2689" s="938" t="s">
        <v>434</v>
      </c>
      <c r="L2689" s="938" t="s">
        <v>168</v>
      </c>
      <c r="M2689" s="963" t="s">
        <v>329</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HUM_ASR_FY_2022</v>
      </c>
      <c r="AB2689" s="958">
        <f t="shared" si="453"/>
        <v>45032</v>
      </c>
      <c r="AC2689" t="str">
        <f t="shared" si="454"/>
        <v>Unaudited</v>
      </c>
    </row>
    <row r="2690" spans="1:29" x14ac:dyDescent="0.25">
      <c r="A2690" t="s">
        <v>420</v>
      </c>
      <c r="B2690" t="s">
        <v>1385</v>
      </c>
      <c r="C2690" t="s">
        <v>1386</v>
      </c>
      <c r="D2690">
        <v>1900</v>
      </c>
      <c r="E2690" s="958">
        <v>1</v>
      </c>
      <c r="F2690" t="s">
        <v>439</v>
      </c>
      <c r="G2690" s="958">
        <v>182</v>
      </c>
      <c r="H2690" t="s">
        <v>386</v>
      </c>
      <c r="I2690" s="938" t="s">
        <v>488</v>
      </c>
      <c r="J2690" s="938" t="s">
        <v>450</v>
      </c>
      <c r="K2690" s="938" t="s">
        <v>435</v>
      </c>
      <c r="L2690" s="938" t="s">
        <v>121</v>
      </c>
      <c r="M2690" s="963" t="s">
        <v>27</v>
      </c>
      <c r="N2690" s="679">
        <f t="shared" ca="1" si="455"/>
        <v>4128946.3597667939</v>
      </c>
      <c r="O2690" s="679">
        <f t="shared" ca="1" si="462"/>
        <v>-5641.8060891857785</v>
      </c>
      <c r="P2690" s="679">
        <f t="shared" ca="1" si="462"/>
        <v>4134588.1658559795</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HUM_ASR_FY_2022</v>
      </c>
      <c r="AB2690" s="958">
        <f t="shared" ref="AB2690:AB2753" si="464">file_date</f>
        <v>45032</v>
      </c>
      <c r="AC2690" t="str">
        <f t="shared" ref="AC2690:AC2753" si="465">status</f>
        <v>Unaudited</v>
      </c>
    </row>
    <row r="2691" spans="1:29" x14ac:dyDescent="0.25">
      <c r="A2691" t="s">
        <v>420</v>
      </c>
      <c r="B2691" t="s">
        <v>1385</v>
      </c>
      <c r="C2691" t="s">
        <v>1386</v>
      </c>
      <c r="D2691">
        <v>1900</v>
      </c>
      <c r="E2691" s="958">
        <v>1</v>
      </c>
      <c r="F2691" t="s">
        <v>439</v>
      </c>
      <c r="G2691" s="958">
        <v>182</v>
      </c>
      <c r="H2691" t="s">
        <v>386</v>
      </c>
      <c r="I2691" s="938" t="s">
        <v>488</v>
      </c>
      <c r="J2691" s="938" t="s">
        <v>450</v>
      </c>
      <c r="K2691" s="938" t="s">
        <v>435</v>
      </c>
      <c r="L2691" s="946" t="s">
        <v>122</v>
      </c>
      <c r="M2691" s="961" t="s">
        <v>97</v>
      </c>
      <c r="N2691" s="679">
        <f t="shared" ca="1" si="455"/>
        <v>243106.41344675384</v>
      </c>
      <c r="O2691" s="679">
        <f t="shared" ca="1" si="462"/>
        <v>0</v>
      </c>
      <c r="P2691" s="679">
        <f t="shared" ca="1" si="462"/>
        <v>243106.41344675384</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HUM_ASR_FY_2022</v>
      </c>
      <c r="AB2691" s="958">
        <f t="shared" si="464"/>
        <v>45032</v>
      </c>
      <c r="AC2691" t="str">
        <f t="shared" si="465"/>
        <v>Unaudited</v>
      </c>
    </row>
    <row r="2692" spans="1:29" x14ac:dyDescent="0.25">
      <c r="A2692" t="s">
        <v>420</v>
      </c>
      <c r="B2692" t="s">
        <v>1385</v>
      </c>
      <c r="C2692" t="s">
        <v>1386</v>
      </c>
      <c r="D2692">
        <v>1900</v>
      </c>
      <c r="E2692" s="958">
        <v>1</v>
      </c>
      <c r="F2692" t="s">
        <v>439</v>
      </c>
      <c r="G2692" s="958">
        <v>182</v>
      </c>
      <c r="H2692" t="s">
        <v>386</v>
      </c>
      <c r="I2692" s="938" t="s">
        <v>488</v>
      </c>
      <c r="J2692" s="938" t="s">
        <v>450</v>
      </c>
      <c r="K2692" s="938" t="s">
        <v>435</v>
      </c>
      <c r="L2692" s="938" t="s">
        <v>123</v>
      </c>
      <c r="M2692" s="963" t="s">
        <v>98</v>
      </c>
      <c r="N2692" s="679">
        <f t="shared" ca="1" si="455"/>
        <v>348152.09792863135</v>
      </c>
      <c r="O2692" s="679">
        <f t="shared" ca="1" si="462"/>
        <v>0</v>
      </c>
      <c r="P2692" s="679">
        <f t="shared" ca="1" si="462"/>
        <v>348152.09792863135</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HUM_ASR_FY_2022</v>
      </c>
      <c r="AB2692" s="958">
        <f t="shared" si="464"/>
        <v>45032</v>
      </c>
      <c r="AC2692" t="str">
        <f t="shared" si="465"/>
        <v>Unaudited</v>
      </c>
    </row>
    <row r="2693" spans="1:29" x14ac:dyDescent="0.25">
      <c r="A2693" t="s">
        <v>420</v>
      </c>
      <c r="B2693" t="s">
        <v>1385</v>
      </c>
      <c r="C2693" t="s">
        <v>1386</v>
      </c>
      <c r="D2693">
        <v>1900</v>
      </c>
      <c r="E2693" s="958">
        <v>1</v>
      </c>
      <c r="F2693" t="s">
        <v>439</v>
      </c>
      <c r="G2693" s="958">
        <v>182</v>
      </c>
      <c r="H2693" t="s">
        <v>386</v>
      </c>
      <c r="I2693" s="938" t="s">
        <v>488</v>
      </c>
      <c r="J2693" s="938" t="s">
        <v>450</v>
      </c>
      <c r="K2693" s="938" t="s">
        <v>435</v>
      </c>
      <c r="L2693" s="938" t="s">
        <v>124</v>
      </c>
      <c r="M2693" s="963" t="s">
        <v>99</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180567.24396499729</v>
      </c>
      <c r="O2693" s="679">
        <f t="shared" ca="1" si="462"/>
        <v>0</v>
      </c>
      <c r="P2693" s="679">
        <f t="shared" ca="1" si="462"/>
        <v>180567.24396499729</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HUM_ASR_FY_2022</v>
      </c>
      <c r="AB2693" s="958">
        <f t="shared" si="464"/>
        <v>45032</v>
      </c>
      <c r="AC2693" t="str">
        <f t="shared" si="465"/>
        <v>Unaudited</v>
      </c>
    </row>
    <row r="2694" spans="1:29" x14ac:dyDescent="0.25">
      <c r="A2694" t="s">
        <v>420</v>
      </c>
      <c r="B2694" t="s">
        <v>1385</v>
      </c>
      <c r="C2694" t="s">
        <v>1386</v>
      </c>
      <c r="D2694">
        <v>1900</v>
      </c>
      <c r="E2694" s="958">
        <v>1</v>
      </c>
      <c r="F2694" t="s">
        <v>439</v>
      </c>
      <c r="G2694" s="958">
        <v>182</v>
      </c>
      <c r="H2694" t="s">
        <v>386</v>
      </c>
      <c r="I2694" s="938" t="s">
        <v>488</v>
      </c>
      <c r="J2694" s="938" t="s">
        <v>450</v>
      </c>
      <c r="K2694" s="938" t="s">
        <v>435</v>
      </c>
      <c r="L2694" s="938" t="s">
        <v>125</v>
      </c>
      <c r="M2694" s="963" t="s">
        <v>100</v>
      </c>
      <c r="N2694" s="679">
        <f t="shared" ca="1" si="466"/>
        <v>910895.34769188333</v>
      </c>
      <c r="O2694" s="679">
        <f t="shared" ca="1" si="462"/>
        <v>11511.596061602759</v>
      </c>
      <c r="P2694" s="679">
        <f t="shared" ca="1" si="462"/>
        <v>899383.75163028052</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HUM_ASR_FY_2022</v>
      </c>
      <c r="AB2694" s="958">
        <f t="shared" si="464"/>
        <v>45032</v>
      </c>
      <c r="AC2694" t="str">
        <f t="shared" si="465"/>
        <v>Unaudited</v>
      </c>
    </row>
    <row r="2695" spans="1:29" x14ac:dyDescent="0.25">
      <c r="A2695" t="s">
        <v>420</v>
      </c>
      <c r="B2695" t="s">
        <v>1385</v>
      </c>
      <c r="C2695" t="s">
        <v>1386</v>
      </c>
      <c r="D2695">
        <v>1900</v>
      </c>
      <c r="E2695" s="958">
        <v>1</v>
      </c>
      <c r="F2695" t="s">
        <v>439</v>
      </c>
      <c r="G2695" s="958">
        <v>182</v>
      </c>
      <c r="H2695" t="s">
        <v>386</v>
      </c>
      <c r="I2695" s="938" t="s">
        <v>488</v>
      </c>
      <c r="J2695" s="938" t="s">
        <v>450</v>
      </c>
      <c r="K2695" s="938" t="s">
        <v>435</v>
      </c>
      <c r="L2695" s="938" t="s">
        <v>126</v>
      </c>
      <c r="M2695" s="963" t="s">
        <v>28</v>
      </c>
      <c r="N2695" s="679">
        <f t="shared" ca="1" si="466"/>
        <v>25669.041286235984</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25669.041286235984</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HUM_ASR_FY_2022</v>
      </c>
      <c r="AB2695" s="958">
        <f t="shared" si="464"/>
        <v>45032</v>
      </c>
      <c r="AC2695" t="str">
        <f t="shared" si="465"/>
        <v>Unaudited</v>
      </c>
    </row>
    <row r="2696" spans="1:29" x14ac:dyDescent="0.25">
      <c r="A2696" t="s">
        <v>420</v>
      </c>
      <c r="B2696" t="s">
        <v>1385</v>
      </c>
      <c r="C2696" t="s">
        <v>1386</v>
      </c>
      <c r="D2696">
        <v>1900</v>
      </c>
      <c r="E2696" s="958">
        <v>1</v>
      </c>
      <c r="F2696" t="s">
        <v>439</v>
      </c>
      <c r="G2696" s="958">
        <v>182</v>
      </c>
      <c r="H2696" t="s">
        <v>386</v>
      </c>
      <c r="I2696" s="938" t="s">
        <v>488</v>
      </c>
      <c r="J2696" s="938" t="s">
        <v>436</v>
      </c>
      <c r="K2696" s="938" t="s">
        <v>436</v>
      </c>
      <c r="L2696" s="946" t="s">
        <v>128</v>
      </c>
      <c r="M2696" s="961" t="s">
        <v>326</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HUM_ASR_FY_2022</v>
      </c>
      <c r="AB2696" s="958">
        <f t="shared" si="464"/>
        <v>45032</v>
      </c>
      <c r="AC2696" t="str">
        <f t="shared" si="465"/>
        <v>Unaudited</v>
      </c>
    </row>
    <row r="2697" spans="1:29" x14ac:dyDescent="0.25">
      <c r="A2697" t="s">
        <v>420</v>
      </c>
      <c r="B2697" t="s">
        <v>1385</v>
      </c>
      <c r="C2697" t="s">
        <v>1386</v>
      </c>
      <c r="D2697">
        <v>1900</v>
      </c>
      <c r="E2697" s="958">
        <v>1</v>
      </c>
      <c r="F2697" t="s">
        <v>439</v>
      </c>
      <c r="G2697" s="958">
        <v>182</v>
      </c>
      <c r="H2697" t="s">
        <v>386</v>
      </c>
      <c r="I2697" s="963" t="s">
        <v>488</v>
      </c>
      <c r="J2697" s="963" t="s">
        <v>436</v>
      </c>
      <c r="K2697" s="963" t="s">
        <v>436</v>
      </c>
      <c r="L2697" s="954" t="s">
        <v>129</v>
      </c>
      <c r="M2697" s="963" t="s">
        <v>325</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HUM_ASR_FY_2022</v>
      </c>
      <c r="AB2697" s="958">
        <f t="shared" si="464"/>
        <v>45032</v>
      </c>
      <c r="AC2697" t="str">
        <f t="shared" si="465"/>
        <v>Unaudited</v>
      </c>
    </row>
    <row r="2698" spans="1:29" ht="30" x14ac:dyDescent="0.25">
      <c r="A2698" t="s">
        <v>420</v>
      </c>
      <c r="B2698" t="s">
        <v>1385</v>
      </c>
      <c r="C2698" t="s">
        <v>1386</v>
      </c>
      <c r="D2698">
        <v>1900</v>
      </c>
      <c r="E2698" s="958">
        <v>1</v>
      </c>
      <c r="F2698" t="s">
        <v>439</v>
      </c>
      <c r="G2698" s="958">
        <v>182</v>
      </c>
      <c r="H2698" t="s">
        <v>386</v>
      </c>
      <c r="I2698" s="959" t="s">
        <v>488</v>
      </c>
      <c r="J2698" s="959" t="s">
        <v>436</v>
      </c>
      <c r="K2698" s="959" t="s">
        <v>436</v>
      </c>
      <c r="L2698" s="954" t="s">
        <v>130</v>
      </c>
      <c r="M2698" s="959" t="s">
        <v>179</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HUM_ASR_FY_2022</v>
      </c>
      <c r="AB2698" s="958">
        <f t="shared" si="464"/>
        <v>45032</v>
      </c>
      <c r="AC2698" t="str">
        <f t="shared" si="465"/>
        <v>Unaudited</v>
      </c>
    </row>
    <row r="2699" spans="1:29" x14ac:dyDescent="0.25">
      <c r="A2699" t="s">
        <v>420</v>
      </c>
      <c r="B2699" t="s">
        <v>1385</v>
      </c>
      <c r="C2699" t="s">
        <v>1386</v>
      </c>
      <c r="D2699">
        <v>1900</v>
      </c>
      <c r="E2699" s="958">
        <v>1</v>
      </c>
      <c r="F2699" t="s">
        <v>439</v>
      </c>
      <c r="G2699" s="958">
        <v>182</v>
      </c>
      <c r="H2699" t="s">
        <v>386</v>
      </c>
      <c r="I2699" s="959" t="s">
        <v>488</v>
      </c>
      <c r="J2699" s="959" t="s">
        <v>436</v>
      </c>
      <c r="K2699" s="959" t="s">
        <v>436</v>
      </c>
      <c r="L2699" s="938" t="s">
        <v>131</v>
      </c>
      <c r="M2699" s="959" t="s">
        <v>494</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HUM_ASR_FY_2022</v>
      </c>
      <c r="AB2699" s="958">
        <f t="shared" si="464"/>
        <v>45032</v>
      </c>
      <c r="AC2699" t="str">
        <f t="shared" si="465"/>
        <v>Unaudited</v>
      </c>
    </row>
    <row r="2700" spans="1:29" x14ac:dyDescent="0.25">
      <c r="A2700" t="s">
        <v>420</v>
      </c>
      <c r="B2700" t="s">
        <v>1385</v>
      </c>
      <c r="C2700" t="s">
        <v>1386</v>
      </c>
      <c r="D2700">
        <v>1900</v>
      </c>
      <c r="E2700" s="958">
        <v>1</v>
      </c>
      <c r="F2700" t="s">
        <v>439</v>
      </c>
      <c r="G2700" s="958">
        <v>182</v>
      </c>
      <c r="H2700" t="s">
        <v>386</v>
      </c>
      <c r="I2700" s="959" t="s">
        <v>488</v>
      </c>
      <c r="J2700" s="959" t="s">
        <v>436</v>
      </c>
      <c r="K2700" s="959" t="s">
        <v>436</v>
      </c>
      <c r="L2700" s="938" t="s">
        <v>132</v>
      </c>
      <c r="M2700" s="959" t="s">
        <v>495</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HUM_ASR_FY_2022</v>
      </c>
      <c r="AB2700" s="958">
        <f t="shared" si="464"/>
        <v>45032</v>
      </c>
      <c r="AC2700" t="str">
        <f t="shared" si="465"/>
        <v>Unaudited</v>
      </c>
    </row>
    <row r="2701" spans="1:29" x14ac:dyDescent="0.25">
      <c r="A2701" t="s">
        <v>420</v>
      </c>
      <c r="B2701" t="s">
        <v>1385</v>
      </c>
      <c r="C2701" t="s">
        <v>1386</v>
      </c>
      <c r="D2701">
        <v>1900</v>
      </c>
      <c r="E2701" s="958">
        <v>1</v>
      </c>
      <c r="F2701" t="s">
        <v>439</v>
      </c>
      <c r="G2701" s="958">
        <v>182</v>
      </c>
      <c r="H2701" t="s">
        <v>386</v>
      </c>
      <c r="I2701" s="966" t="s">
        <v>488</v>
      </c>
      <c r="J2701" s="966" t="s">
        <v>436</v>
      </c>
      <c r="K2701" s="966" t="s">
        <v>436</v>
      </c>
      <c r="L2701" s="946" t="s">
        <v>133</v>
      </c>
      <c r="M2701" s="966" t="s">
        <v>496</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HUM_ASR_FY_2022</v>
      </c>
      <c r="AB2701" s="958">
        <f t="shared" si="464"/>
        <v>45032</v>
      </c>
      <c r="AC2701" t="str">
        <f t="shared" si="465"/>
        <v>Unaudited</v>
      </c>
    </row>
    <row r="2702" spans="1:29" x14ac:dyDescent="0.25">
      <c r="A2702" t="s">
        <v>420</v>
      </c>
      <c r="B2702" t="s">
        <v>1385</v>
      </c>
      <c r="C2702" t="s">
        <v>1386</v>
      </c>
      <c r="D2702">
        <v>1900</v>
      </c>
      <c r="E2702" s="958">
        <v>1</v>
      </c>
      <c r="F2702" t="s">
        <v>439</v>
      </c>
      <c r="G2702" s="958">
        <v>182</v>
      </c>
      <c r="H2702" t="s">
        <v>386</v>
      </c>
      <c r="I2702" s="938" t="s">
        <v>489</v>
      </c>
      <c r="J2702" s="938" t="s">
        <v>26</v>
      </c>
      <c r="K2702" s="938" t="s">
        <v>26</v>
      </c>
      <c r="L2702" s="938" t="s">
        <v>269</v>
      </c>
      <c r="M2702" s="959" t="s">
        <v>26</v>
      </c>
      <c r="N2702" s="679">
        <f t="shared" ca="1" si="466"/>
        <v>2494804.4550705305</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HUM_ASR_FY_2022</v>
      </c>
      <c r="AB2702" s="958">
        <f t="shared" si="464"/>
        <v>45032</v>
      </c>
      <c r="AC2702" t="str">
        <f t="shared" si="465"/>
        <v>Unaudited</v>
      </c>
    </row>
    <row r="2703" spans="1:29" x14ac:dyDescent="0.25">
      <c r="A2703" t="s">
        <v>420</v>
      </c>
      <c r="B2703" t="s">
        <v>1385</v>
      </c>
      <c r="C2703" t="s">
        <v>1386</v>
      </c>
      <c r="D2703">
        <v>1900</v>
      </c>
      <c r="E2703" s="958">
        <v>1</v>
      </c>
      <c r="F2703" t="s">
        <v>440</v>
      </c>
      <c r="G2703" s="958">
        <v>274</v>
      </c>
      <c r="H2703" t="s">
        <v>386</v>
      </c>
      <c r="I2703" s="938" t="s">
        <v>432</v>
      </c>
      <c r="J2703" s="938" t="s">
        <v>432</v>
      </c>
      <c r="K2703" s="938" t="s">
        <v>432</v>
      </c>
      <c r="L2703" s="944"/>
      <c r="M2703" s="960" t="s">
        <v>432</v>
      </c>
      <c r="N2703" s="679">
        <f t="shared" ca="1" si="466"/>
        <v>227321.49784946255</v>
      </c>
      <c r="O2703" s="679">
        <f t="shared" ca="1" si="468"/>
        <v>195560.67741935499</v>
      </c>
      <c r="P2703" s="679">
        <f t="shared" ca="1" si="468"/>
        <v>6072.5494623655959</v>
      </c>
      <c r="Q2703" s="679">
        <f t="shared" ca="1" si="468"/>
        <v>11977.132258064516</v>
      </c>
      <c r="R2703" s="679">
        <f t="shared" ca="1" si="468"/>
        <v>2752.5666666666671</v>
      </c>
      <c r="S2703" s="679">
        <f t="shared" ca="1" si="468"/>
        <v>5025.576344086021</v>
      </c>
      <c r="T2703" s="679">
        <f t="shared" ca="1" si="468"/>
        <v>226.9</v>
      </c>
      <c r="U2703" s="679">
        <f t="shared" ca="1" si="468"/>
        <v>35</v>
      </c>
      <c r="V2703" s="679">
        <f t="shared" ca="1" si="468"/>
        <v>326.87096774193549</v>
      </c>
      <c r="W2703" s="679">
        <f t="shared" ca="1" si="461"/>
        <v>20</v>
      </c>
      <c r="X2703" s="679">
        <f t="shared" ca="1" si="469"/>
        <v>4776.2580645161297</v>
      </c>
      <c r="Y2703" s="679">
        <f t="shared" ca="1" si="469"/>
        <v>547.96666666666658</v>
      </c>
      <c r="Z2703" s="679">
        <f t="shared" ca="1" si="469"/>
        <v>0</v>
      </c>
      <c r="AA2703" t="str">
        <f t="shared" si="463"/>
        <v>HUM_ASR_FY_2022</v>
      </c>
      <c r="AB2703" s="958">
        <f t="shared" si="464"/>
        <v>45032</v>
      </c>
      <c r="AC2703" t="str">
        <f t="shared" si="465"/>
        <v>Unaudited</v>
      </c>
    </row>
    <row r="2704" spans="1:29" x14ac:dyDescent="0.25">
      <c r="A2704" t="s">
        <v>420</v>
      </c>
      <c r="B2704" t="s">
        <v>1385</v>
      </c>
      <c r="C2704" t="s">
        <v>1386</v>
      </c>
      <c r="D2704">
        <v>1900</v>
      </c>
      <c r="E2704" s="958">
        <v>1</v>
      </c>
      <c r="F2704" t="s">
        <v>440</v>
      </c>
      <c r="G2704" s="958">
        <v>274</v>
      </c>
      <c r="H2704" t="s">
        <v>386</v>
      </c>
      <c r="I2704" s="959" t="s">
        <v>487</v>
      </c>
      <c r="J2704" s="959" t="s">
        <v>12</v>
      </c>
      <c r="K2704" s="959" t="s">
        <v>12</v>
      </c>
      <c r="L2704" s="938">
        <v>1.1000000000000001</v>
      </c>
      <c r="M2704" s="959" t="s">
        <v>12</v>
      </c>
      <c r="N2704" s="679">
        <f t="shared" ca="1" si="466"/>
        <v>62911493.790000029</v>
      </c>
      <c r="O2704" s="679">
        <f t="shared" ca="1" si="468"/>
        <v>37178201.350000016</v>
      </c>
      <c r="P2704" s="679">
        <f t="shared" ca="1" si="468"/>
        <v>3346767.1600000006</v>
      </c>
      <c r="Q2704" s="679">
        <f t="shared" ca="1" si="468"/>
        <v>13356886.590000005</v>
      </c>
      <c r="R2704" s="679">
        <f t="shared" ca="1" si="468"/>
        <v>4009582.4899999993</v>
      </c>
      <c r="S2704" s="679">
        <f t="shared" ca="1" si="468"/>
        <v>1241170.8000000003</v>
      </c>
      <c r="T2704" s="679">
        <f t="shared" ca="1" si="468"/>
        <v>98807.35000000002</v>
      </c>
      <c r="U2704" s="679">
        <f t="shared" ca="1" si="468"/>
        <v>5411.84</v>
      </c>
      <c r="V2704" s="679">
        <f t="shared" ca="1" si="468"/>
        <v>1218874.3</v>
      </c>
      <c r="W2704" s="679">
        <f t="shared" ca="1" si="461"/>
        <v>472158.19999999995</v>
      </c>
      <c r="X2704" s="679">
        <f t="shared" ca="1" si="469"/>
        <v>606582.57000000007</v>
      </c>
      <c r="Y2704" s="679">
        <f t="shared" ca="1" si="469"/>
        <v>1377051.1400000004</v>
      </c>
      <c r="Z2704" s="679">
        <f t="shared" ca="1" si="469"/>
        <v>0</v>
      </c>
      <c r="AA2704" t="str">
        <f t="shared" si="463"/>
        <v>HUM_ASR_FY_2022</v>
      </c>
      <c r="AB2704" s="958">
        <f t="shared" si="464"/>
        <v>45032</v>
      </c>
      <c r="AC2704" t="str">
        <f t="shared" si="465"/>
        <v>Unaudited</v>
      </c>
    </row>
    <row r="2705" spans="1:29" x14ac:dyDescent="0.25">
      <c r="A2705" t="s">
        <v>420</v>
      </c>
      <c r="B2705" t="s">
        <v>1385</v>
      </c>
      <c r="C2705" t="s">
        <v>1386</v>
      </c>
      <c r="D2705">
        <v>1900</v>
      </c>
      <c r="E2705" s="958">
        <v>1</v>
      </c>
      <c r="F2705" t="s">
        <v>440</v>
      </c>
      <c r="G2705" s="958">
        <v>274</v>
      </c>
      <c r="H2705" t="s">
        <v>386</v>
      </c>
      <c r="I2705" s="938" t="s">
        <v>487</v>
      </c>
      <c r="J2705" s="938" t="s">
        <v>12</v>
      </c>
      <c r="K2705" s="938" t="s">
        <v>1328</v>
      </c>
      <c r="L2705" s="938" t="s">
        <v>1319</v>
      </c>
      <c r="M2705" s="959" t="s">
        <v>1328</v>
      </c>
      <c r="N2705" s="679">
        <f t="shared" ca="1" si="466"/>
        <v>131328.09458708524</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112979.24474635978</v>
      </c>
      <c r="P2705" s="679">
        <f t="shared" ca="1" si="470"/>
        <v>3508.2311075850075</v>
      </c>
      <c r="Q2705" s="679">
        <f t="shared" ca="1" si="470"/>
        <v>6919.4245724650282</v>
      </c>
      <c r="R2705" s="679">
        <f t="shared" ca="1" si="470"/>
        <v>1590.2118320399443</v>
      </c>
      <c r="S2705" s="679">
        <f t="shared" ca="1" si="470"/>
        <v>2903.3741714468806</v>
      </c>
      <c r="T2705" s="679">
        <f t="shared" ca="1" si="470"/>
        <v>131.08458699996245</v>
      </c>
      <c r="U2705" s="679">
        <f t="shared" ca="1" si="470"/>
        <v>20.220187505503244</v>
      </c>
      <c r="V2705" s="679">
        <f t="shared" ca="1" si="470"/>
        <v>188.83977879563537</v>
      </c>
      <c r="W2705" s="679">
        <f t="shared" ca="1" si="461"/>
        <v>11.554392860287569</v>
      </c>
      <c r="X2705" s="679">
        <f t="shared" ca="1" si="469"/>
        <v>2759.3381039768042</v>
      </c>
      <c r="Y2705" s="679">
        <f t="shared" ca="1" si="469"/>
        <v>316.57110705044551</v>
      </c>
      <c r="Z2705" s="679">
        <f t="shared" ca="1" si="469"/>
        <v>0</v>
      </c>
      <c r="AA2705" t="str">
        <f t="shared" si="463"/>
        <v>HUM_ASR_FY_2022</v>
      </c>
      <c r="AB2705" s="958">
        <f t="shared" si="464"/>
        <v>45032</v>
      </c>
      <c r="AC2705" t="str">
        <f t="shared" si="465"/>
        <v>Unaudited</v>
      </c>
    </row>
    <row r="2706" spans="1:29" x14ac:dyDescent="0.25">
      <c r="A2706" t="s">
        <v>420</v>
      </c>
      <c r="B2706" t="s">
        <v>1385</v>
      </c>
      <c r="C2706" t="s">
        <v>1386</v>
      </c>
      <c r="D2706">
        <v>1900</v>
      </c>
      <c r="E2706" s="958">
        <v>1</v>
      </c>
      <c r="F2706" t="s">
        <v>440</v>
      </c>
      <c r="G2706" s="958">
        <v>274</v>
      </c>
      <c r="H2706" t="s">
        <v>386</v>
      </c>
      <c r="I2706" s="938" t="s">
        <v>487</v>
      </c>
      <c r="J2706" s="938" t="s">
        <v>490</v>
      </c>
      <c r="K2706" s="938" t="s">
        <v>491</v>
      </c>
      <c r="L2706" s="938" t="s">
        <v>63</v>
      </c>
      <c r="M2706" s="959" t="s">
        <v>343</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HUM_ASR_FY_2022</v>
      </c>
      <c r="AB2706" s="958">
        <f t="shared" si="464"/>
        <v>45032</v>
      </c>
      <c r="AC2706" t="str">
        <f t="shared" si="465"/>
        <v>Unaudited</v>
      </c>
    </row>
    <row r="2707" spans="1:29" x14ac:dyDescent="0.25">
      <c r="A2707" t="s">
        <v>420</v>
      </c>
      <c r="B2707" t="s">
        <v>1385</v>
      </c>
      <c r="C2707" t="s">
        <v>1386</v>
      </c>
      <c r="D2707">
        <v>1900</v>
      </c>
      <c r="E2707" s="958">
        <v>1</v>
      </c>
      <c r="F2707" t="s">
        <v>440</v>
      </c>
      <c r="G2707" s="958">
        <v>274</v>
      </c>
      <c r="H2707" t="s">
        <v>386</v>
      </c>
      <c r="I2707" s="959" t="s">
        <v>487</v>
      </c>
      <c r="J2707" s="959" t="s">
        <v>490</v>
      </c>
      <c r="K2707" s="959" t="s">
        <v>1019</v>
      </c>
      <c r="L2707" s="938" t="s">
        <v>915</v>
      </c>
      <c r="M2707" s="959" t="s">
        <v>916</v>
      </c>
      <c r="N2707" s="679">
        <f t="shared" ca="1" si="466"/>
        <v>1317224.1599999922</v>
      </c>
      <c r="O2707" s="679">
        <f t="shared" ca="1" si="470"/>
        <v>1254499.1999999923</v>
      </c>
      <c r="P2707" s="679">
        <f t="shared" ca="1" si="470"/>
        <v>62724.960000000014</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HUM_ASR_FY_2022</v>
      </c>
      <c r="AB2707" s="958">
        <f t="shared" si="464"/>
        <v>45032</v>
      </c>
      <c r="AC2707" t="str">
        <f t="shared" si="465"/>
        <v>Unaudited</v>
      </c>
    </row>
    <row r="2708" spans="1:29" x14ac:dyDescent="0.25">
      <c r="A2708" t="s">
        <v>420</v>
      </c>
      <c r="B2708" t="s">
        <v>1385</v>
      </c>
      <c r="C2708" t="s">
        <v>1386</v>
      </c>
      <c r="D2708">
        <v>1900</v>
      </c>
      <c r="E2708" s="958">
        <v>1</v>
      </c>
      <c r="F2708" t="s">
        <v>440</v>
      </c>
      <c r="G2708" s="958">
        <v>274</v>
      </c>
      <c r="H2708" t="s">
        <v>386</v>
      </c>
      <c r="I2708" s="959" t="s">
        <v>487</v>
      </c>
      <c r="J2708" s="959" t="s">
        <v>13</v>
      </c>
      <c r="K2708" s="959" t="s">
        <v>492</v>
      </c>
      <c r="L2708" s="954" t="s">
        <v>94</v>
      </c>
      <c r="M2708" s="959" t="s">
        <v>146</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HUM_ASR_FY_2022</v>
      </c>
      <c r="AB2708" s="958">
        <f t="shared" si="464"/>
        <v>45032</v>
      </c>
      <c r="AC2708" t="str">
        <f t="shared" si="465"/>
        <v>Unaudited</v>
      </c>
    </row>
    <row r="2709" spans="1:29" x14ac:dyDescent="0.25">
      <c r="A2709" t="s">
        <v>420</v>
      </c>
      <c r="B2709" t="s">
        <v>1385</v>
      </c>
      <c r="C2709" t="s">
        <v>1386</v>
      </c>
      <c r="D2709">
        <v>1900</v>
      </c>
      <c r="E2709" s="958">
        <v>1</v>
      </c>
      <c r="F2709" t="s">
        <v>440</v>
      </c>
      <c r="G2709" s="958">
        <v>274</v>
      </c>
      <c r="H2709" t="s">
        <v>386</v>
      </c>
      <c r="I2709" s="938" t="s">
        <v>487</v>
      </c>
      <c r="J2709" s="938" t="s">
        <v>13</v>
      </c>
      <c r="K2709" s="938" t="s">
        <v>13</v>
      </c>
      <c r="L2709" s="938" t="s">
        <v>35</v>
      </c>
      <c r="M2709" s="959" t="s">
        <v>13</v>
      </c>
      <c r="N2709" s="679">
        <f t="shared" ca="1" si="466"/>
        <v>21955.323441849807</v>
      </c>
      <c r="O2709" s="679">
        <f t="shared" ca="1" si="470"/>
        <v>18887.777732718052</v>
      </c>
      <c r="P2709" s="679">
        <f t="shared" ca="1" si="470"/>
        <v>586.50320723805237</v>
      </c>
      <c r="Q2709" s="679">
        <f t="shared" ca="1" si="470"/>
        <v>1156.7837407342736</v>
      </c>
      <c r="R2709" s="679">
        <f t="shared" ca="1" si="470"/>
        <v>265.85031347075449</v>
      </c>
      <c r="S2709" s="679">
        <f t="shared" ca="1" si="470"/>
        <v>485.38371935762143</v>
      </c>
      <c r="T2709" s="679">
        <f t="shared" ca="1" si="470"/>
        <v>21.914614042595705</v>
      </c>
      <c r="U2709" s="679">
        <f t="shared" ca="1" si="470"/>
        <v>3.38039440939114</v>
      </c>
      <c r="V2709" s="679">
        <f t="shared" ca="1" si="470"/>
        <v>31.570079769917445</v>
      </c>
      <c r="W2709" s="679">
        <f t="shared" ca="1" si="461"/>
        <v>1.9316539482235089</v>
      </c>
      <c r="X2709" s="679">
        <f t="shared" ca="1" si="469"/>
        <v>461.30388740284775</v>
      </c>
      <c r="Y2709" s="679">
        <f t="shared" ca="1" si="469"/>
        <v>52.924098758077093</v>
      </c>
      <c r="Z2709" s="679">
        <f t="shared" ca="1" si="469"/>
        <v>0</v>
      </c>
      <c r="AA2709" t="str">
        <f t="shared" si="463"/>
        <v>HUM_ASR_FY_2022</v>
      </c>
      <c r="AB2709" s="958">
        <f t="shared" si="464"/>
        <v>45032</v>
      </c>
      <c r="AC2709" t="str">
        <f t="shared" si="465"/>
        <v>Unaudited</v>
      </c>
    </row>
    <row r="2710" spans="1:29" x14ac:dyDescent="0.25">
      <c r="A2710" t="s">
        <v>420</v>
      </c>
      <c r="B2710" t="s">
        <v>1385</v>
      </c>
      <c r="C2710" t="s">
        <v>1386</v>
      </c>
      <c r="D2710">
        <v>1900</v>
      </c>
      <c r="E2710" s="958">
        <v>1</v>
      </c>
      <c r="F2710" t="s">
        <v>440</v>
      </c>
      <c r="G2710" s="958">
        <v>274</v>
      </c>
      <c r="H2710" t="s">
        <v>386</v>
      </c>
      <c r="I2710" s="938" t="s">
        <v>488</v>
      </c>
      <c r="J2710" s="938" t="s">
        <v>444</v>
      </c>
      <c r="K2710" s="938" t="s">
        <v>0</v>
      </c>
      <c r="L2710" s="938">
        <v>2.1</v>
      </c>
      <c r="M2710" s="959" t="s">
        <v>147</v>
      </c>
      <c r="N2710" s="679">
        <f t="shared" ca="1" si="466"/>
        <v>8276556.7899999991</v>
      </c>
      <c r="O2710" s="679">
        <f t="shared" ca="1" si="470"/>
        <v>5356272.57</v>
      </c>
      <c r="P2710" s="679">
        <f t="shared" ca="1" si="470"/>
        <v>166645.24999999997</v>
      </c>
      <c r="Q2710" s="679">
        <f t="shared" ca="1" si="470"/>
        <v>1673294.3099999989</v>
      </c>
      <c r="R2710" s="679">
        <f t="shared" ca="1" si="470"/>
        <v>377435.70999999996</v>
      </c>
      <c r="S2710" s="679">
        <f t="shared" ca="1" si="470"/>
        <v>36640.19000000001</v>
      </c>
      <c r="T2710" s="679">
        <f t="shared" ca="1" si="470"/>
        <v>0</v>
      </c>
      <c r="U2710" s="679">
        <f t="shared" ca="1" si="470"/>
        <v>0</v>
      </c>
      <c r="V2710" s="679">
        <f t="shared" ca="1" si="470"/>
        <v>104245.75</v>
      </c>
      <c r="W2710" s="679">
        <f t="shared" ca="1" si="461"/>
        <v>0</v>
      </c>
      <c r="X2710" s="679">
        <f t="shared" ca="1" si="469"/>
        <v>18672.72</v>
      </c>
      <c r="Y2710" s="679">
        <f t="shared" ca="1" si="469"/>
        <v>543350.29</v>
      </c>
      <c r="Z2710" s="679">
        <f t="shared" ca="1" si="469"/>
        <v>0</v>
      </c>
      <c r="AA2710" t="str">
        <f t="shared" si="463"/>
        <v>HUM_ASR_FY_2022</v>
      </c>
      <c r="AB2710" s="958">
        <f t="shared" si="464"/>
        <v>45032</v>
      </c>
      <c r="AC2710" t="str">
        <f t="shared" si="465"/>
        <v>Unaudited</v>
      </c>
    </row>
    <row r="2711" spans="1:29" ht="30" x14ac:dyDescent="0.25">
      <c r="A2711" t="s">
        <v>420</v>
      </c>
      <c r="B2711" t="s">
        <v>1385</v>
      </c>
      <c r="C2711" t="s">
        <v>1386</v>
      </c>
      <c r="D2711">
        <v>1900</v>
      </c>
      <c r="E2711" s="958">
        <v>1</v>
      </c>
      <c r="F2711" t="s">
        <v>440</v>
      </c>
      <c r="G2711" s="958">
        <v>274</v>
      </c>
      <c r="H2711" t="s">
        <v>386</v>
      </c>
      <c r="I2711" s="938" t="s">
        <v>488</v>
      </c>
      <c r="J2711" s="938" t="s">
        <v>444</v>
      </c>
      <c r="K2711" s="938" t="s">
        <v>0</v>
      </c>
      <c r="L2711" s="938">
        <v>2.2000000000000002</v>
      </c>
      <c r="M2711" s="959" t="s">
        <v>148</v>
      </c>
      <c r="N2711" s="679">
        <f t="shared" ca="1" si="466"/>
        <v>206268.93871753078</v>
      </c>
      <c r="O2711" s="679">
        <f t="shared" ca="1" si="470"/>
        <v>133489.40707210702</v>
      </c>
      <c r="P2711" s="679">
        <f t="shared" ca="1" si="470"/>
        <v>4153.1448079168676</v>
      </c>
      <c r="Q2711" s="679">
        <f t="shared" ca="1" si="470"/>
        <v>41701.960156040062</v>
      </c>
      <c r="R2711" s="679">
        <f t="shared" ca="1" si="470"/>
        <v>9406.4796884934731</v>
      </c>
      <c r="S2711" s="679">
        <f t="shared" ca="1" si="470"/>
        <v>913.14942885913399</v>
      </c>
      <c r="T2711" s="679">
        <f t="shared" ca="1" si="470"/>
        <v>0</v>
      </c>
      <c r="U2711" s="679">
        <f t="shared" ca="1" si="470"/>
        <v>0</v>
      </c>
      <c r="V2711" s="679">
        <f t="shared" ca="1" si="470"/>
        <v>2598.0200177316779</v>
      </c>
      <c r="W2711" s="679">
        <f t="shared" ca="1" si="461"/>
        <v>0</v>
      </c>
      <c r="X2711" s="679">
        <f t="shared" ca="1" si="469"/>
        <v>465.36285983360148</v>
      </c>
      <c r="Y2711" s="679">
        <f t="shared" ca="1" si="469"/>
        <v>13541.414686548971</v>
      </c>
      <c r="Z2711" s="679">
        <f t="shared" ca="1" si="469"/>
        <v>0</v>
      </c>
      <c r="AA2711" t="str">
        <f t="shared" si="463"/>
        <v>HUM_ASR_FY_2022</v>
      </c>
      <c r="AB2711" s="958">
        <f t="shared" si="464"/>
        <v>45032</v>
      </c>
      <c r="AC2711" t="str">
        <f t="shared" si="465"/>
        <v>Unaudited</v>
      </c>
    </row>
    <row r="2712" spans="1:29" x14ac:dyDescent="0.25">
      <c r="A2712" t="s">
        <v>420</v>
      </c>
      <c r="B2712" t="s">
        <v>1385</v>
      </c>
      <c r="C2712" t="s">
        <v>1386</v>
      </c>
      <c r="D2712">
        <v>1900</v>
      </c>
      <c r="E2712" s="958">
        <v>1</v>
      </c>
      <c r="F2712" t="s">
        <v>440</v>
      </c>
      <c r="G2712" s="958">
        <v>274</v>
      </c>
      <c r="H2712" t="s">
        <v>386</v>
      </c>
      <c r="I2712" s="938" t="s">
        <v>488</v>
      </c>
      <c r="J2712" s="938" t="s">
        <v>444</v>
      </c>
      <c r="K2712" s="938" t="s">
        <v>0</v>
      </c>
      <c r="L2712" s="954">
        <v>2.2999999999999998</v>
      </c>
      <c r="M2712" s="959" t="s">
        <v>149</v>
      </c>
      <c r="N2712" s="679">
        <f t="shared" ca="1" si="466"/>
        <v>4404643.6699999794</v>
      </c>
      <c r="O2712" s="679">
        <f t="shared" ca="1" si="470"/>
        <v>3386692.8699999792</v>
      </c>
      <c r="P2712" s="679">
        <f t="shared" ca="1" si="470"/>
        <v>255568.19</v>
      </c>
      <c r="Q2712" s="679">
        <f t="shared" ca="1" si="470"/>
        <v>495429.78</v>
      </c>
      <c r="R2712" s="679">
        <f t="shared" ca="1" si="470"/>
        <v>135760.26</v>
      </c>
      <c r="S2712" s="679">
        <f t="shared" ca="1" si="470"/>
        <v>14091.53</v>
      </c>
      <c r="T2712" s="679">
        <f t="shared" ca="1" si="470"/>
        <v>29625.81</v>
      </c>
      <c r="U2712" s="679">
        <f t="shared" ca="1" si="470"/>
        <v>0</v>
      </c>
      <c r="V2712" s="679">
        <f t="shared" ca="1" si="470"/>
        <v>12732.530000000002</v>
      </c>
      <c r="W2712" s="679">
        <f t="shared" ca="1" si="461"/>
        <v>1068.7800000000002</v>
      </c>
      <c r="X2712" s="679">
        <f t="shared" ca="1" si="469"/>
        <v>14025.879999999997</v>
      </c>
      <c r="Y2712" s="679">
        <f t="shared" ca="1" si="469"/>
        <v>59648.04</v>
      </c>
      <c r="Z2712" s="679">
        <f t="shared" ca="1" si="469"/>
        <v>0</v>
      </c>
      <c r="AA2712" t="str">
        <f t="shared" si="463"/>
        <v>HUM_ASR_FY_2022</v>
      </c>
      <c r="AB2712" s="958">
        <f t="shared" si="464"/>
        <v>45032</v>
      </c>
      <c r="AC2712" t="str">
        <f t="shared" si="465"/>
        <v>Unaudited</v>
      </c>
    </row>
    <row r="2713" spans="1:29" x14ac:dyDescent="0.25">
      <c r="A2713" t="s">
        <v>420</v>
      </c>
      <c r="B2713" t="s">
        <v>1385</v>
      </c>
      <c r="C2713" t="s">
        <v>1386</v>
      </c>
      <c r="D2713">
        <v>1900</v>
      </c>
      <c r="E2713" s="958">
        <v>1</v>
      </c>
      <c r="F2713" t="s">
        <v>440</v>
      </c>
      <c r="G2713" s="958">
        <v>274</v>
      </c>
      <c r="H2713" t="s">
        <v>386</v>
      </c>
      <c r="I2713" s="938" t="s">
        <v>488</v>
      </c>
      <c r="J2713" s="938" t="s">
        <v>444</v>
      </c>
      <c r="K2713" s="938" t="s">
        <v>0</v>
      </c>
      <c r="L2713" s="954">
        <v>2.4</v>
      </c>
      <c r="M2713" s="959" t="s">
        <v>150</v>
      </c>
      <c r="N2713" s="679">
        <f t="shared" ca="1" si="466"/>
        <v>1132553.4399999988</v>
      </c>
      <c r="O2713" s="679">
        <f t="shared" ca="1" si="470"/>
        <v>311865.37999999989</v>
      </c>
      <c r="P2713" s="679">
        <f t="shared" ca="1" si="470"/>
        <v>12998.529999999999</v>
      </c>
      <c r="Q2713" s="679">
        <f t="shared" ca="1" si="470"/>
        <v>429740.93999999901</v>
      </c>
      <c r="R2713" s="679">
        <f t="shared" ca="1" si="470"/>
        <v>65103.58</v>
      </c>
      <c r="S2713" s="679">
        <f t="shared" ca="1" si="470"/>
        <v>226350.72999999998</v>
      </c>
      <c r="T2713" s="679">
        <f t="shared" ca="1" si="470"/>
        <v>180</v>
      </c>
      <c r="U2713" s="679">
        <f t="shared" ca="1" si="470"/>
        <v>3924.98</v>
      </c>
      <c r="V2713" s="679">
        <f t="shared" ca="1" si="470"/>
        <v>-3583.56</v>
      </c>
      <c r="W2713" s="679">
        <f t="shared" ca="1" si="461"/>
        <v>0</v>
      </c>
      <c r="X2713" s="679">
        <f t="shared" ca="1" si="469"/>
        <v>77305.439999999988</v>
      </c>
      <c r="Y2713" s="679">
        <f t="shared" ca="1" si="469"/>
        <v>8667.42</v>
      </c>
      <c r="Z2713" s="679">
        <f t="shared" ca="1" si="469"/>
        <v>0</v>
      </c>
      <c r="AA2713" t="str">
        <f t="shared" si="463"/>
        <v>HUM_ASR_FY_2022</v>
      </c>
      <c r="AB2713" s="958">
        <f t="shared" si="464"/>
        <v>45032</v>
      </c>
      <c r="AC2713" t="str">
        <f t="shared" si="465"/>
        <v>Unaudited</v>
      </c>
    </row>
    <row r="2714" spans="1:29" ht="30" x14ac:dyDescent="0.25">
      <c r="A2714" t="s">
        <v>420</v>
      </c>
      <c r="B2714" t="s">
        <v>1385</v>
      </c>
      <c r="C2714" t="s">
        <v>1386</v>
      </c>
      <c r="D2714">
        <v>1900</v>
      </c>
      <c r="E2714" s="958">
        <v>1</v>
      </c>
      <c r="F2714" t="s">
        <v>440</v>
      </c>
      <c r="G2714" s="958">
        <v>274</v>
      </c>
      <c r="H2714" t="s">
        <v>386</v>
      </c>
      <c r="I2714" s="938" t="s">
        <v>488</v>
      </c>
      <c r="J2714" s="938" t="s">
        <v>444</v>
      </c>
      <c r="K2714" s="938" t="s">
        <v>0</v>
      </c>
      <c r="L2714" s="938">
        <v>2.5</v>
      </c>
      <c r="M2714" s="959" t="s">
        <v>151</v>
      </c>
      <c r="N2714" s="679">
        <f t="shared" ca="1" si="466"/>
        <v>137998.42136399748</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37999.911172476961</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1583.8339778938498</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52362.713511761773</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7932.6863950408606</v>
      </c>
      <c r="S2714" s="679">
        <f t="shared" ca="1" si="471"/>
        <v>27580.193844617566</v>
      </c>
      <c r="T2714" s="679">
        <f t="shared" ca="1" si="471"/>
        <v>21.932488983053698</v>
      </c>
      <c r="U2714" s="679">
        <f t="shared" ca="1" si="471"/>
        <v>478.24767004836724</v>
      </c>
      <c r="V2714" s="679">
        <f t="shared" ca="1" si="471"/>
        <v>-436.64661233395503</v>
      </c>
      <c r="W2714" s="679">
        <f t="shared" ca="1" si="461"/>
        <v>0</v>
      </c>
      <c r="X2714" s="679">
        <f t="shared" ca="1" si="471"/>
        <v>9419.4483951673228</v>
      </c>
      <c r="Y2714" s="679">
        <f t="shared" ca="1" si="471"/>
        <v>1056.1005203416626</v>
      </c>
      <c r="Z2714" s="679">
        <f t="shared" ca="1" si="471"/>
        <v>0</v>
      </c>
      <c r="AA2714" t="str">
        <f t="shared" si="463"/>
        <v>HUM_ASR_FY_2022</v>
      </c>
      <c r="AB2714" s="958">
        <f t="shared" si="464"/>
        <v>45032</v>
      </c>
      <c r="AC2714" t="str">
        <f t="shared" si="465"/>
        <v>Unaudited</v>
      </c>
    </row>
    <row r="2715" spans="1:29" x14ac:dyDescent="0.25">
      <c r="A2715" t="s">
        <v>420</v>
      </c>
      <c r="B2715" t="s">
        <v>1385</v>
      </c>
      <c r="C2715" t="s">
        <v>1386</v>
      </c>
      <c r="D2715">
        <v>1900</v>
      </c>
      <c r="E2715" s="958">
        <v>1</v>
      </c>
      <c r="F2715" t="s">
        <v>440</v>
      </c>
      <c r="G2715" s="958">
        <v>274</v>
      </c>
      <c r="H2715" t="s">
        <v>386</v>
      </c>
      <c r="I2715" s="959" t="s">
        <v>488</v>
      </c>
      <c r="J2715" s="959" t="s">
        <v>444</v>
      </c>
      <c r="K2715" s="959" t="s">
        <v>0</v>
      </c>
      <c r="L2715" s="938" t="s">
        <v>96</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HUM_ASR_FY_2022</v>
      </c>
      <c r="AB2715" s="958">
        <f t="shared" si="464"/>
        <v>45032</v>
      </c>
      <c r="AC2715" t="str">
        <f t="shared" si="465"/>
        <v>Unaudited</v>
      </c>
    </row>
    <row r="2716" spans="1:29" x14ac:dyDescent="0.25">
      <c r="A2716" t="s">
        <v>420</v>
      </c>
      <c r="B2716" t="s">
        <v>1385</v>
      </c>
      <c r="C2716" t="s">
        <v>1386</v>
      </c>
      <c r="D2716">
        <v>1900</v>
      </c>
      <c r="E2716" s="958">
        <v>1</v>
      </c>
      <c r="F2716" t="s">
        <v>440</v>
      </c>
      <c r="G2716" s="958">
        <v>274</v>
      </c>
      <c r="H2716" t="s">
        <v>386</v>
      </c>
      <c r="I2716" s="938" t="s">
        <v>488</v>
      </c>
      <c r="J2716" s="938" t="s">
        <v>444</v>
      </c>
      <c r="K2716" s="938" t="s">
        <v>0</v>
      </c>
      <c r="L2716" s="938" t="s">
        <v>152</v>
      </c>
      <c r="M2716" s="959" t="s">
        <v>451</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HUM_ASR_FY_2022</v>
      </c>
      <c r="AB2716" s="958">
        <f t="shared" si="464"/>
        <v>45032</v>
      </c>
      <c r="AC2716" t="str">
        <f t="shared" si="465"/>
        <v>Unaudited</v>
      </c>
    </row>
    <row r="2717" spans="1:29" x14ac:dyDescent="0.25">
      <c r="A2717" t="s">
        <v>420</v>
      </c>
      <c r="B2717" t="s">
        <v>1385</v>
      </c>
      <c r="C2717" t="s">
        <v>1386</v>
      </c>
      <c r="D2717">
        <v>1900</v>
      </c>
      <c r="E2717" s="958">
        <v>1</v>
      </c>
      <c r="F2717" t="s">
        <v>440</v>
      </c>
      <c r="G2717" s="958">
        <v>274</v>
      </c>
      <c r="H2717" t="s">
        <v>386</v>
      </c>
      <c r="I2717" s="938" t="s">
        <v>488</v>
      </c>
      <c r="J2717" s="938" t="s">
        <v>444</v>
      </c>
      <c r="K2717" s="938" t="s">
        <v>0</v>
      </c>
      <c r="L2717" s="938" t="s">
        <v>917</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HUM_ASR_FY_2022</v>
      </c>
      <c r="AB2717" s="958">
        <f t="shared" si="464"/>
        <v>45032</v>
      </c>
      <c r="AC2717" t="str">
        <f t="shared" si="465"/>
        <v>Unaudited</v>
      </c>
    </row>
    <row r="2718" spans="1:29" x14ac:dyDescent="0.25">
      <c r="A2718" t="s">
        <v>420</v>
      </c>
      <c r="B2718" t="s">
        <v>1385</v>
      </c>
      <c r="C2718" t="s">
        <v>1386</v>
      </c>
      <c r="D2718">
        <v>1900</v>
      </c>
      <c r="E2718" s="958">
        <v>1</v>
      </c>
      <c r="F2718" t="s">
        <v>440</v>
      </c>
      <c r="G2718" s="958">
        <v>274</v>
      </c>
      <c r="H2718" t="s">
        <v>386</v>
      </c>
      <c r="I2718" s="938" t="s">
        <v>488</v>
      </c>
      <c r="J2718" s="938" t="s">
        <v>444</v>
      </c>
      <c r="K2718" s="938" t="s">
        <v>53</v>
      </c>
      <c r="L2718" s="938">
        <v>3.1</v>
      </c>
      <c r="M2718" s="959" t="s">
        <v>33</v>
      </c>
      <c r="N2718" s="679">
        <f t="shared" ca="1" si="472"/>
        <v>8521771.9199999738</v>
      </c>
      <c r="O2718" s="679">
        <f t="shared" ca="1" si="471"/>
        <v>5997199.5399999712</v>
      </c>
      <c r="P2718" s="679">
        <f t="shared" ca="1" si="471"/>
        <v>327547.80000000075</v>
      </c>
      <c r="Q2718" s="679">
        <f t="shared" ca="1" si="471"/>
        <v>1324303.0100000005</v>
      </c>
      <c r="R2718" s="679">
        <f t="shared" ca="1" si="471"/>
        <v>357802.21000000084</v>
      </c>
      <c r="S2718" s="679">
        <f t="shared" ca="1" si="471"/>
        <v>55273.659999999996</v>
      </c>
      <c r="T2718" s="679">
        <f t="shared" ca="1" si="471"/>
        <v>9091.380000000001</v>
      </c>
      <c r="U2718" s="679">
        <f t="shared" ca="1" si="471"/>
        <v>117.35</v>
      </c>
      <c r="V2718" s="679">
        <f t="shared" ca="1" si="471"/>
        <v>35766.21</v>
      </c>
      <c r="W2718" s="679">
        <f t="shared" ca="1" si="461"/>
        <v>5174.1099999999997</v>
      </c>
      <c r="X2718" s="679">
        <f t="shared" ca="1" si="471"/>
        <v>114952.06999999902</v>
      </c>
      <c r="Y2718" s="679">
        <f t="shared" ca="1" si="471"/>
        <v>294544.58000000159</v>
      </c>
      <c r="Z2718" s="679">
        <f t="shared" ca="1" si="471"/>
        <v>0</v>
      </c>
      <c r="AA2718" t="str">
        <f t="shared" si="463"/>
        <v>HUM_ASR_FY_2022</v>
      </c>
      <c r="AB2718" s="958">
        <f t="shared" si="464"/>
        <v>45032</v>
      </c>
      <c r="AC2718" t="str">
        <f t="shared" si="465"/>
        <v>Unaudited</v>
      </c>
    </row>
    <row r="2719" spans="1:29" x14ac:dyDescent="0.25">
      <c r="A2719" t="s">
        <v>420</v>
      </c>
      <c r="B2719" t="s">
        <v>1385</v>
      </c>
      <c r="C2719" t="s">
        <v>1386</v>
      </c>
      <c r="D2719">
        <v>1900</v>
      </c>
      <c r="E2719" s="958">
        <v>1</v>
      </c>
      <c r="F2719" t="s">
        <v>440</v>
      </c>
      <c r="G2719" s="958">
        <v>274</v>
      </c>
      <c r="H2719" t="s">
        <v>386</v>
      </c>
      <c r="I2719" s="959" t="s">
        <v>488</v>
      </c>
      <c r="J2719" s="959" t="s">
        <v>444</v>
      </c>
      <c r="K2719" s="959" t="s">
        <v>53</v>
      </c>
      <c r="L2719" s="938">
        <v>3.2</v>
      </c>
      <c r="M2719" s="959" t="s">
        <v>34</v>
      </c>
      <c r="N2719" s="679">
        <f t="shared" ca="1" si="472"/>
        <v>811881.11000000045</v>
      </c>
      <c r="O2719" s="679">
        <f t="shared" ca="1" si="471"/>
        <v>496332.45000000065</v>
      </c>
      <c r="P2719" s="679">
        <f t="shared" ca="1" si="471"/>
        <v>32381.329999999987</v>
      </c>
      <c r="Q2719" s="679">
        <f t="shared" ca="1" si="471"/>
        <v>175500.61000000002</v>
      </c>
      <c r="R2719" s="679">
        <f t="shared" ca="1" si="471"/>
        <v>44651.839999999989</v>
      </c>
      <c r="S2719" s="679">
        <f t="shared" ca="1" si="471"/>
        <v>3929.5099999999998</v>
      </c>
      <c r="T2719" s="679">
        <f t="shared" ca="1" si="471"/>
        <v>58.7</v>
      </c>
      <c r="U2719" s="679">
        <f t="shared" ca="1" si="471"/>
        <v>0</v>
      </c>
      <c r="V2719" s="679">
        <f t="shared" ca="1" si="471"/>
        <v>9057.2200000000012</v>
      </c>
      <c r="W2719" s="679">
        <f t="shared" ca="1" si="461"/>
        <v>103.41999999999999</v>
      </c>
      <c r="X2719" s="679">
        <f t="shared" ca="1" si="471"/>
        <v>4086.7</v>
      </c>
      <c r="Y2719" s="679">
        <f t="shared" ca="1" si="471"/>
        <v>45779.33</v>
      </c>
      <c r="Z2719" s="679">
        <f t="shared" ca="1" si="471"/>
        <v>0</v>
      </c>
      <c r="AA2719" t="str">
        <f t="shared" si="463"/>
        <v>HUM_ASR_FY_2022</v>
      </c>
      <c r="AB2719" s="958">
        <f t="shared" si="464"/>
        <v>45032</v>
      </c>
      <c r="AC2719" t="str">
        <f t="shared" si="465"/>
        <v>Unaudited</v>
      </c>
    </row>
    <row r="2720" spans="1:29" x14ac:dyDescent="0.25">
      <c r="A2720" t="s">
        <v>420</v>
      </c>
      <c r="B2720" t="s">
        <v>1385</v>
      </c>
      <c r="C2720" t="s">
        <v>1386</v>
      </c>
      <c r="D2720">
        <v>1900</v>
      </c>
      <c r="E2720" s="958">
        <v>1</v>
      </c>
      <c r="F2720" t="s">
        <v>440</v>
      </c>
      <c r="G2720" s="958">
        <v>274</v>
      </c>
      <c r="H2720" t="s">
        <v>386</v>
      </c>
      <c r="I2720" s="959" t="s">
        <v>488</v>
      </c>
      <c r="J2720" s="959" t="s">
        <v>444</v>
      </c>
      <c r="K2720" s="959" t="s">
        <v>53</v>
      </c>
      <c r="L2720" s="938">
        <v>3.3</v>
      </c>
      <c r="M2720" s="959" t="s">
        <v>54</v>
      </c>
      <c r="N2720" s="679">
        <f t="shared" ca="1" si="472"/>
        <v>111</v>
      </c>
      <c r="O2720" s="679">
        <f t="shared" ca="1" si="471"/>
        <v>111</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HUM_ASR_FY_2022</v>
      </c>
      <c r="AB2720" s="958">
        <f t="shared" si="464"/>
        <v>45032</v>
      </c>
      <c r="AC2720" t="str">
        <f t="shared" si="465"/>
        <v>Unaudited</v>
      </c>
    </row>
    <row r="2721" spans="1:29" x14ac:dyDescent="0.25">
      <c r="A2721" t="s">
        <v>420</v>
      </c>
      <c r="B2721" t="s">
        <v>1385</v>
      </c>
      <c r="C2721" t="s">
        <v>1386</v>
      </c>
      <c r="D2721">
        <v>1900</v>
      </c>
      <c r="E2721" s="958">
        <v>1</v>
      </c>
      <c r="F2721" t="s">
        <v>440</v>
      </c>
      <c r="G2721" s="958">
        <v>274</v>
      </c>
      <c r="H2721" t="s">
        <v>386</v>
      </c>
      <c r="I2721" s="959" t="s">
        <v>488</v>
      </c>
      <c r="J2721" s="959" t="s">
        <v>444</v>
      </c>
      <c r="K2721" s="959" t="s">
        <v>53</v>
      </c>
      <c r="L2721" s="938" t="s">
        <v>44</v>
      </c>
      <c r="M2721" s="959" t="s">
        <v>153</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HUM_ASR_FY_2022</v>
      </c>
      <c r="AB2721" s="958">
        <f t="shared" si="464"/>
        <v>45032</v>
      </c>
      <c r="AC2721" t="str">
        <f t="shared" si="465"/>
        <v>Unaudited</v>
      </c>
    </row>
    <row r="2722" spans="1:29" x14ac:dyDescent="0.25">
      <c r="A2722" t="s">
        <v>420</v>
      </c>
      <c r="B2722" t="s">
        <v>1385</v>
      </c>
      <c r="C2722" t="s">
        <v>1386</v>
      </c>
      <c r="D2722">
        <v>1900</v>
      </c>
      <c r="E2722" s="958">
        <v>1</v>
      </c>
      <c r="F2722" t="s">
        <v>440</v>
      </c>
      <c r="G2722" s="958">
        <v>274</v>
      </c>
      <c r="H2722" t="s">
        <v>386</v>
      </c>
      <c r="I2722" s="959" t="s">
        <v>488</v>
      </c>
      <c r="J2722" s="959" t="s">
        <v>444</v>
      </c>
      <c r="K2722" s="959" t="s">
        <v>53</v>
      </c>
      <c r="L2722" s="938" t="s">
        <v>41</v>
      </c>
      <c r="M2722" s="959" t="s">
        <v>52</v>
      </c>
      <c r="N2722" s="679">
        <f t="shared" ca="1" si="472"/>
        <v>320516.94999999995</v>
      </c>
      <c r="O2722" s="679">
        <f t="shared" ca="1" si="471"/>
        <v>307576.00999999995</v>
      </c>
      <c r="P2722" s="679">
        <f t="shared" ca="1" si="471"/>
        <v>5615.75</v>
      </c>
      <c r="Q2722" s="679">
        <f t="shared" ca="1" si="471"/>
        <v>6623.9599999999991</v>
      </c>
      <c r="R2722" s="679">
        <f t="shared" ca="1" si="471"/>
        <v>408.98000000000008</v>
      </c>
      <c r="S2722" s="679">
        <f t="shared" ca="1" si="471"/>
        <v>0</v>
      </c>
      <c r="T2722" s="679">
        <f t="shared" ca="1" si="471"/>
        <v>185.25</v>
      </c>
      <c r="U2722" s="679">
        <f t="shared" ca="1" si="471"/>
        <v>0</v>
      </c>
      <c r="V2722" s="679">
        <f t="shared" ca="1" si="471"/>
        <v>72</v>
      </c>
      <c r="W2722" s="679">
        <f t="shared" ca="1" si="461"/>
        <v>0</v>
      </c>
      <c r="X2722" s="679">
        <f t="shared" ca="1" si="471"/>
        <v>0</v>
      </c>
      <c r="Y2722" s="679">
        <f t="shared" ca="1" si="471"/>
        <v>35</v>
      </c>
      <c r="Z2722" s="679">
        <f t="shared" ca="1" si="471"/>
        <v>0</v>
      </c>
      <c r="AA2722" t="str">
        <f t="shared" si="463"/>
        <v>HUM_ASR_FY_2022</v>
      </c>
      <c r="AB2722" s="958">
        <f t="shared" si="464"/>
        <v>45032</v>
      </c>
      <c r="AC2722" t="str">
        <f t="shared" si="465"/>
        <v>Unaudited</v>
      </c>
    </row>
    <row r="2723" spans="1:29" x14ac:dyDescent="0.25">
      <c r="A2723" t="s">
        <v>420</v>
      </c>
      <c r="B2723" t="s">
        <v>1385</v>
      </c>
      <c r="C2723" t="s">
        <v>1386</v>
      </c>
      <c r="D2723">
        <v>1900</v>
      </c>
      <c r="E2723" s="958">
        <v>1</v>
      </c>
      <c r="F2723" t="s">
        <v>440</v>
      </c>
      <c r="G2723" s="958">
        <v>274</v>
      </c>
      <c r="H2723" t="s">
        <v>386</v>
      </c>
      <c r="I2723" s="959" t="s">
        <v>488</v>
      </c>
      <c r="J2723" s="959" t="s">
        <v>444</v>
      </c>
      <c r="K2723" s="959" t="s">
        <v>53</v>
      </c>
      <c r="L2723" s="954" t="s">
        <v>42</v>
      </c>
      <c r="M2723" s="959" t="s">
        <v>154</v>
      </c>
      <c r="N2723" s="679">
        <f t="shared" ca="1" si="472"/>
        <v>232616.73296728</v>
      </c>
      <c r="O2723" s="679">
        <f t="shared" ca="1" si="471"/>
        <v>163704.09546793782</v>
      </c>
      <c r="P2723" s="679">
        <f t="shared" ca="1" si="471"/>
        <v>8940.9925355782616</v>
      </c>
      <c r="Q2723" s="679">
        <f t="shared" ca="1" si="471"/>
        <v>36149.176783522285</v>
      </c>
      <c r="R2723" s="679">
        <f t="shared" ca="1" si="471"/>
        <v>9766.8397981100952</v>
      </c>
      <c r="S2723" s="679">
        <f t="shared" ca="1" si="471"/>
        <v>1508.7916373551875</v>
      </c>
      <c r="T2723" s="679">
        <f t="shared" ca="1" si="471"/>
        <v>248.16518602202584</v>
      </c>
      <c r="U2723" s="679">
        <f t="shared" ca="1" si="471"/>
        <v>3.203274374152739</v>
      </c>
      <c r="V2723" s="679">
        <f t="shared" ca="1" si="471"/>
        <v>976.30152495581956</v>
      </c>
      <c r="W2723" s="679">
        <f t="shared" ca="1" si="461"/>
        <v>141.23642072473308</v>
      </c>
      <c r="X2723" s="679">
        <f t="shared" ca="1" si="471"/>
        <v>3137.8186628615995</v>
      </c>
      <c r="Y2723" s="679">
        <f t="shared" ca="1" si="471"/>
        <v>8040.1116758379758</v>
      </c>
      <c r="Z2723" s="679">
        <f t="shared" ca="1" si="471"/>
        <v>0</v>
      </c>
      <c r="AA2723" t="str">
        <f t="shared" si="463"/>
        <v>HUM_ASR_FY_2022</v>
      </c>
      <c r="AB2723" s="958">
        <f t="shared" si="464"/>
        <v>45032</v>
      </c>
      <c r="AC2723" t="str">
        <f t="shared" si="465"/>
        <v>Unaudited</v>
      </c>
    </row>
    <row r="2724" spans="1:29" x14ac:dyDescent="0.25">
      <c r="A2724" t="s">
        <v>420</v>
      </c>
      <c r="B2724" t="s">
        <v>1385</v>
      </c>
      <c r="C2724" t="s">
        <v>1386</v>
      </c>
      <c r="D2724">
        <v>1900</v>
      </c>
      <c r="E2724" s="958">
        <v>1</v>
      </c>
      <c r="F2724" t="s">
        <v>440</v>
      </c>
      <c r="G2724" s="958">
        <v>274</v>
      </c>
      <c r="H2724" t="s">
        <v>386</v>
      </c>
      <c r="I2724" s="959" t="s">
        <v>488</v>
      </c>
      <c r="J2724" s="959" t="s">
        <v>444</v>
      </c>
      <c r="K2724" s="959" t="s">
        <v>53</v>
      </c>
      <c r="L2724" s="938" t="s">
        <v>43</v>
      </c>
      <c r="M2724" s="959" t="s">
        <v>462</v>
      </c>
      <c r="N2724" s="679">
        <f t="shared" ca="1" si="472"/>
        <v>527148.46</v>
      </c>
      <c r="O2724" s="679">
        <f t="shared" ca="1" si="471"/>
        <v>454054.62845650502</v>
      </c>
      <c r="P2724" s="679">
        <f t="shared" ca="1" si="471"/>
        <v>13258.766060088657</v>
      </c>
      <c r="Q2724" s="679">
        <f t="shared" ca="1" si="471"/>
        <v>26940.368561108902</v>
      </c>
      <c r="R2724" s="679">
        <f t="shared" ca="1" si="471"/>
        <v>6016.1465543072927</v>
      </c>
      <c r="S2724" s="679">
        <f t="shared" ca="1" si="471"/>
        <v>12462.54773272041</v>
      </c>
      <c r="T2724" s="679">
        <f t="shared" ca="1" si="471"/>
        <v>531.6364608204143</v>
      </c>
      <c r="U2724" s="679">
        <f t="shared" ca="1" si="471"/>
        <v>91.490925815606175</v>
      </c>
      <c r="V2724" s="679">
        <f t="shared" ca="1" si="471"/>
        <v>709.67285700213438</v>
      </c>
      <c r="W2724" s="679">
        <f t="shared" ca="1" si="461"/>
        <v>34.618188146445583</v>
      </c>
      <c r="X2724" s="679">
        <f t="shared" ca="1" si="471"/>
        <v>11834.474890634898</v>
      </c>
      <c r="Y2724" s="679">
        <f t="shared" ca="1" si="471"/>
        <v>1214.1093128503414</v>
      </c>
      <c r="Z2724" s="679">
        <f t="shared" ca="1" si="471"/>
        <v>0</v>
      </c>
      <c r="AA2724" t="str">
        <f t="shared" si="463"/>
        <v>HUM_ASR_FY_2022</v>
      </c>
      <c r="AB2724" s="958">
        <f t="shared" si="464"/>
        <v>45032</v>
      </c>
      <c r="AC2724" t="str">
        <f t="shared" si="465"/>
        <v>Unaudited</v>
      </c>
    </row>
    <row r="2725" spans="1:29" x14ac:dyDescent="0.25">
      <c r="A2725" t="s">
        <v>420</v>
      </c>
      <c r="B2725" t="s">
        <v>1385</v>
      </c>
      <c r="C2725" t="s">
        <v>1386</v>
      </c>
      <c r="D2725">
        <v>1900</v>
      </c>
      <c r="E2725" s="958">
        <v>1</v>
      </c>
      <c r="F2725" t="s">
        <v>440</v>
      </c>
      <c r="G2725" s="958">
        <v>274</v>
      </c>
      <c r="H2725" t="s">
        <v>386</v>
      </c>
      <c r="I2725" s="938" t="s">
        <v>488</v>
      </c>
      <c r="J2725" s="938" t="s">
        <v>444</v>
      </c>
      <c r="K2725" s="938" t="s">
        <v>920</v>
      </c>
      <c r="L2725" s="938" t="s">
        <v>921</v>
      </c>
      <c r="M2725" s="959" t="s">
        <v>920</v>
      </c>
      <c r="N2725" s="679">
        <f t="shared" ca="1" si="472"/>
        <v>1281546.6699999978</v>
      </c>
      <c r="O2725" s="679">
        <f t="shared" ca="1" si="471"/>
        <v>1210945.6799999978</v>
      </c>
      <c r="P2725" s="679">
        <f t="shared" ca="1" si="471"/>
        <v>56788.490000000005</v>
      </c>
      <c r="Q2725" s="679">
        <f t="shared" ca="1" si="471"/>
        <v>4788.87</v>
      </c>
      <c r="R2725" s="679">
        <f t="shared" ca="1" si="471"/>
        <v>3568.21</v>
      </c>
      <c r="S2725" s="679">
        <f t="shared" ca="1" si="471"/>
        <v>154.97</v>
      </c>
      <c r="T2725" s="679">
        <f t="shared" ca="1" si="471"/>
        <v>0</v>
      </c>
      <c r="U2725" s="679">
        <f t="shared" ca="1" si="471"/>
        <v>0</v>
      </c>
      <c r="V2725" s="679">
        <f t="shared" ca="1" si="471"/>
        <v>608.30999999999995</v>
      </c>
      <c r="W2725" s="679">
        <f t="shared" ca="1" si="461"/>
        <v>0</v>
      </c>
      <c r="X2725" s="679">
        <f t="shared" ca="1" si="471"/>
        <v>0</v>
      </c>
      <c r="Y2725" s="679">
        <f t="shared" ca="1" si="471"/>
        <v>4692.1400000000003</v>
      </c>
      <c r="Z2725" s="679">
        <f t="shared" ca="1" si="471"/>
        <v>0</v>
      </c>
      <c r="AA2725" t="str">
        <f t="shared" si="463"/>
        <v>HUM_ASR_FY_2022</v>
      </c>
      <c r="AB2725" s="958">
        <f t="shared" si="464"/>
        <v>45032</v>
      </c>
      <c r="AC2725" t="str">
        <f t="shared" si="465"/>
        <v>Unaudited</v>
      </c>
    </row>
    <row r="2726" spans="1:29" x14ac:dyDescent="0.25">
      <c r="A2726" t="s">
        <v>420</v>
      </c>
      <c r="B2726" t="s">
        <v>1385</v>
      </c>
      <c r="C2726" t="s">
        <v>1386</v>
      </c>
      <c r="D2726">
        <v>1900</v>
      </c>
      <c r="E2726" s="958">
        <v>1</v>
      </c>
      <c r="F2726" t="s">
        <v>440</v>
      </c>
      <c r="G2726" s="958">
        <v>274</v>
      </c>
      <c r="H2726" t="s">
        <v>386</v>
      </c>
      <c r="I2726" s="959" t="s">
        <v>488</v>
      </c>
      <c r="J2726" s="959" t="s">
        <v>444</v>
      </c>
      <c r="K2726" s="959" t="s">
        <v>920</v>
      </c>
      <c r="L2726" s="938" t="s">
        <v>922</v>
      </c>
      <c r="M2726" s="959" t="s">
        <v>925</v>
      </c>
      <c r="N2726" s="679">
        <f t="shared" ca="1" si="472"/>
        <v>31938.797527164093</v>
      </c>
      <c r="O2726" s="679">
        <f t="shared" ca="1" si="471"/>
        <v>30179.274618156542</v>
      </c>
      <c r="P2726" s="679">
        <f t="shared" ca="1" si="471"/>
        <v>1415.2867987112681</v>
      </c>
      <c r="Q2726" s="679">
        <f t="shared" ca="1" si="471"/>
        <v>119.34855974766066</v>
      </c>
      <c r="R2726" s="679">
        <f t="shared" ca="1" si="471"/>
        <v>88.927184153506005</v>
      </c>
      <c r="S2726" s="679">
        <f t="shared" ca="1" si="471"/>
        <v>3.8621733945784649</v>
      </c>
      <c r="T2726" s="679">
        <f t="shared" ca="1" si="471"/>
        <v>0</v>
      </c>
      <c r="U2726" s="679">
        <f t="shared" ca="1" si="471"/>
        <v>0</v>
      </c>
      <c r="V2726" s="679">
        <f t="shared" ca="1" si="471"/>
        <v>15.160345212983326</v>
      </c>
      <c r="W2726" s="679">
        <f t="shared" ca="1" si="461"/>
        <v>0</v>
      </c>
      <c r="X2726" s="679">
        <f t="shared" ca="1" si="471"/>
        <v>0</v>
      </c>
      <c r="Y2726" s="679">
        <f t="shared" ca="1" si="471"/>
        <v>116.937847787555</v>
      </c>
      <c r="Z2726" s="679">
        <f t="shared" ca="1" si="471"/>
        <v>0</v>
      </c>
      <c r="AA2726" t="str">
        <f t="shared" si="463"/>
        <v>HUM_ASR_FY_2022</v>
      </c>
      <c r="AB2726" s="958">
        <f t="shared" si="464"/>
        <v>45032</v>
      </c>
      <c r="AC2726" t="str">
        <f t="shared" si="465"/>
        <v>Unaudited</v>
      </c>
    </row>
    <row r="2727" spans="1:29" x14ac:dyDescent="0.25">
      <c r="A2727" t="s">
        <v>420</v>
      </c>
      <c r="B2727" t="s">
        <v>1385</v>
      </c>
      <c r="C2727" t="s">
        <v>1386</v>
      </c>
      <c r="D2727">
        <v>1900</v>
      </c>
      <c r="E2727" s="958">
        <v>1</v>
      </c>
      <c r="F2727" t="s">
        <v>440</v>
      </c>
      <c r="G2727" s="958">
        <v>274</v>
      </c>
      <c r="H2727" t="s">
        <v>386</v>
      </c>
      <c r="I2727" s="938" t="s">
        <v>488</v>
      </c>
      <c r="J2727" s="938" t="s">
        <v>444</v>
      </c>
      <c r="K2727" s="938" t="s">
        <v>920</v>
      </c>
      <c r="L2727" s="938" t="s">
        <v>923</v>
      </c>
      <c r="M2727" s="938" t="s">
        <v>926</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HUM_ASR_FY_2022</v>
      </c>
      <c r="AB2727" s="958">
        <f t="shared" si="464"/>
        <v>45032</v>
      </c>
      <c r="AC2727" t="str">
        <f t="shared" si="465"/>
        <v>Unaudited</v>
      </c>
    </row>
    <row r="2728" spans="1:29" x14ac:dyDescent="0.25">
      <c r="A2728" t="s">
        <v>420</v>
      </c>
      <c r="B2728" t="s">
        <v>1385</v>
      </c>
      <c r="C2728" t="s">
        <v>1386</v>
      </c>
      <c r="D2728">
        <v>1900</v>
      </c>
      <c r="E2728" s="958">
        <v>1</v>
      </c>
      <c r="F2728" t="s">
        <v>440</v>
      </c>
      <c r="G2728" s="958">
        <v>274</v>
      </c>
      <c r="H2728" t="s">
        <v>386</v>
      </c>
      <c r="I2728" s="938" t="s">
        <v>488</v>
      </c>
      <c r="J2728" s="938" t="s">
        <v>444</v>
      </c>
      <c r="K2728" s="938" t="s">
        <v>445</v>
      </c>
      <c r="L2728" s="938">
        <v>5.0999999999999996</v>
      </c>
      <c r="M2728" s="959" t="s">
        <v>37</v>
      </c>
      <c r="N2728" s="679">
        <f t="shared" ca="1" si="472"/>
        <v>3854.8900000000003</v>
      </c>
      <c r="O2728" s="679">
        <f t="shared" ca="1" si="471"/>
        <v>3222.4300000000003</v>
      </c>
      <c r="P2728" s="679">
        <f t="shared" ca="1" si="471"/>
        <v>487.95000000000005</v>
      </c>
      <c r="Q2728" s="679">
        <f t="shared" ca="1" si="471"/>
        <v>15.299999999999983</v>
      </c>
      <c r="R2728" s="679">
        <f t="shared" ca="1" si="471"/>
        <v>0</v>
      </c>
      <c r="S2728" s="679">
        <f t="shared" ca="1" si="471"/>
        <v>1.73</v>
      </c>
      <c r="T2728" s="679">
        <f t="shared" ca="1" si="471"/>
        <v>0</v>
      </c>
      <c r="U2728" s="679">
        <f t="shared" ca="1" si="471"/>
        <v>0</v>
      </c>
      <c r="V2728" s="679">
        <f t="shared" ca="1" si="471"/>
        <v>0</v>
      </c>
      <c r="W2728" s="679">
        <f t="shared" ca="1" si="461"/>
        <v>0</v>
      </c>
      <c r="X2728" s="679">
        <f t="shared" ca="1" si="471"/>
        <v>78.44</v>
      </c>
      <c r="Y2728" s="679">
        <f t="shared" ca="1" si="471"/>
        <v>49.04</v>
      </c>
      <c r="Z2728" s="679">
        <f t="shared" ca="1" si="471"/>
        <v>0</v>
      </c>
      <c r="AA2728" t="str">
        <f t="shared" si="463"/>
        <v>HUM_ASR_FY_2022</v>
      </c>
      <c r="AB2728" s="958">
        <f t="shared" si="464"/>
        <v>45032</v>
      </c>
      <c r="AC2728" t="str">
        <f t="shared" si="465"/>
        <v>Unaudited</v>
      </c>
    </row>
    <row r="2729" spans="1:29" ht="30" x14ac:dyDescent="0.25">
      <c r="A2729" t="s">
        <v>420</v>
      </c>
      <c r="B2729" t="s">
        <v>1385</v>
      </c>
      <c r="C2729" t="s">
        <v>1386</v>
      </c>
      <c r="D2729">
        <v>1900</v>
      </c>
      <c r="E2729" s="958">
        <v>1</v>
      </c>
      <c r="F2729" t="s">
        <v>440</v>
      </c>
      <c r="G2729" s="958">
        <v>274</v>
      </c>
      <c r="H2729" t="s">
        <v>386</v>
      </c>
      <c r="I2729" s="938" t="s">
        <v>488</v>
      </c>
      <c r="J2729" s="938" t="s">
        <v>444</v>
      </c>
      <c r="K2729" s="938" t="s">
        <v>445</v>
      </c>
      <c r="L2729" s="938">
        <v>5.2</v>
      </c>
      <c r="M2729" s="959" t="s">
        <v>303</v>
      </c>
      <c r="N2729" s="679">
        <f t="shared" ca="1" si="472"/>
        <v>3427997.3199999994</v>
      </c>
      <c r="O2729" s="679">
        <f t="shared" ca="1" si="471"/>
        <v>1519794.8399999999</v>
      </c>
      <c r="P2729" s="679">
        <f t="shared" ca="1" si="471"/>
        <v>899124.55999999994</v>
      </c>
      <c r="Q2729" s="679">
        <f t="shared" ca="1" si="471"/>
        <v>201829.36000000004</v>
      </c>
      <c r="R2729" s="679">
        <f t="shared" ca="1" si="471"/>
        <v>571675.05999999994</v>
      </c>
      <c r="S2729" s="679">
        <f t="shared" ca="1" si="471"/>
        <v>55314.669999999984</v>
      </c>
      <c r="T2729" s="679">
        <f t="shared" ca="1" si="471"/>
        <v>21051.59</v>
      </c>
      <c r="U2729" s="679">
        <f t="shared" ca="1" si="471"/>
        <v>474.48</v>
      </c>
      <c r="V2729" s="679">
        <f t="shared" ca="1" si="471"/>
        <v>29202.420000000002</v>
      </c>
      <c r="W2729" s="679">
        <f t="shared" ca="1" si="461"/>
        <v>297.27999999999997</v>
      </c>
      <c r="X2729" s="679">
        <f t="shared" ca="1" si="471"/>
        <v>88514.930000000008</v>
      </c>
      <c r="Y2729" s="679">
        <f t="shared" ca="1" si="471"/>
        <v>40718.129999999997</v>
      </c>
      <c r="Z2729" s="679">
        <f t="shared" ca="1" si="471"/>
        <v>0</v>
      </c>
      <c r="AA2729" t="str">
        <f t="shared" si="463"/>
        <v>HUM_ASR_FY_2022</v>
      </c>
      <c r="AB2729" s="958">
        <f t="shared" si="464"/>
        <v>45032</v>
      </c>
      <c r="AC2729" t="str">
        <f t="shared" si="465"/>
        <v>Unaudited</v>
      </c>
    </row>
    <row r="2730" spans="1:29" ht="30" x14ac:dyDescent="0.25">
      <c r="A2730" t="s">
        <v>420</v>
      </c>
      <c r="B2730" t="s">
        <v>1385</v>
      </c>
      <c r="C2730" t="s">
        <v>1386</v>
      </c>
      <c r="D2730">
        <v>1900</v>
      </c>
      <c r="E2730" s="958">
        <v>1</v>
      </c>
      <c r="F2730" t="s">
        <v>440</v>
      </c>
      <c r="G2730" s="958">
        <v>274</v>
      </c>
      <c r="H2730" t="s">
        <v>386</v>
      </c>
      <c r="I2730" s="938" t="s">
        <v>488</v>
      </c>
      <c r="J2730" s="938" t="s">
        <v>444</v>
      </c>
      <c r="K2730" s="938" t="s">
        <v>445</v>
      </c>
      <c r="L2730" s="938">
        <v>5.3</v>
      </c>
      <c r="M2730" s="959" t="s">
        <v>304</v>
      </c>
      <c r="N2730" s="679">
        <f t="shared" ca="1" si="472"/>
        <v>96.071843563441817</v>
      </c>
      <c r="O2730" s="679">
        <f t="shared" ca="1" si="472"/>
        <v>80.309630327750426</v>
      </c>
      <c r="P2730" s="679">
        <f t="shared" ca="1" si="472"/>
        <v>12.160724707263098</v>
      </c>
      <c r="Q2730" s="679">
        <f t="shared" ca="1" si="472"/>
        <v>0.38130769140511361</v>
      </c>
      <c r="R2730" s="679">
        <f t="shared" ca="1" si="472"/>
        <v>0</v>
      </c>
      <c r="S2730" s="679">
        <f t="shared" ca="1" si="472"/>
        <v>4.311518340724492E-2</v>
      </c>
      <c r="T2730" s="679">
        <f t="shared" ca="1" si="472"/>
        <v>0</v>
      </c>
      <c r="U2730" s="679">
        <f t="shared" ca="1" si="472"/>
        <v>0</v>
      </c>
      <c r="V2730" s="679">
        <f t="shared" ca="1" si="472"/>
        <v>0</v>
      </c>
      <c r="W2730" s="679">
        <f t="shared" ca="1" si="461"/>
        <v>0</v>
      </c>
      <c r="X2730" s="679">
        <f t="shared" ca="1" si="472"/>
        <v>1.9548872754128852</v>
      </c>
      <c r="Y2730" s="679">
        <f t="shared" ca="1" si="472"/>
        <v>1.2221783782030582</v>
      </c>
      <c r="Z2730" s="679">
        <f t="shared" ca="1" si="472"/>
        <v>0</v>
      </c>
      <c r="AA2730" t="str">
        <f t="shared" si="463"/>
        <v>HUM_ASR_FY_2022</v>
      </c>
      <c r="AB2730" s="958">
        <f t="shared" si="464"/>
        <v>45032</v>
      </c>
      <c r="AC2730" t="str">
        <f t="shared" si="465"/>
        <v>Unaudited</v>
      </c>
    </row>
    <row r="2731" spans="1:29" x14ac:dyDescent="0.25">
      <c r="A2731" t="s">
        <v>420</v>
      </c>
      <c r="B2731" t="s">
        <v>1385</v>
      </c>
      <c r="C2731" t="s">
        <v>1386</v>
      </c>
      <c r="D2731">
        <v>1900</v>
      </c>
      <c r="E2731" s="958">
        <v>1</v>
      </c>
      <c r="F2731" t="s">
        <v>440</v>
      </c>
      <c r="G2731" s="958">
        <v>274</v>
      </c>
      <c r="H2731" t="s">
        <v>386</v>
      </c>
      <c r="I2731" s="938" t="s">
        <v>488</v>
      </c>
      <c r="J2731" s="938" t="s">
        <v>444</v>
      </c>
      <c r="K2731" s="938" t="s">
        <v>445</v>
      </c>
      <c r="L2731" s="944" t="s">
        <v>82</v>
      </c>
      <c r="M2731" s="960" t="s">
        <v>453</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HUM_ASR_FY_2022</v>
      </c>
      <c r="AB2731" s="958">
        <f t="shared" si="464"/>
        <v>45032</v>
      </c>
      <c r="AC2731" t="str">
        <f t="shared" si="465"/>
        <v>Unaudited</v>
      </c>
    </row>
    <row r="2732" spans="1:29" x14ac:dyDescent="0.25">
      <c r="A2732" t="s">
        <v>420</v>
      </c>
      <c r="B2732" t="s">
        <v>1385</v>
      </c>
      <c r="C2732" t="s">
        <v>1386</v>
      </c>
      <c r="D2732">
        <v>1900</v>
      </c>
      <c r="E2732" s="958">
        <v>1</v>
      </c>
      <c r="F2732" t="s">
        <v>440</v>
      </c>
      <c r="G2732" s="958">
        <v>274</v>
      </c>
      <c r="H2732" t="s">
        <v>386</v>
      </c>
      <c r="I2732" s="938" t="s">
        <v>488</v>
      </c>
      <c r="J2732" s="938" t="s">
        <v>444</v>
      </c>
      <c r="K2732" s="938" t="s">
        <v>446</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HUM_ASR_FY_2022</v>
      </c>
      <c r="AB2732" s="958">
        <f t="shared" si="464"/>
        <v>45032</v>
      </c>
      <c r="AC2732" t="str">
        <f t="shared" si="465"/>
        <v>Unaudited</v>
      </c>
    </row>
    <row r="2733" spans="1:29" x14ac:dyDescent="0.25">
      <c r="A2733" t="s">
        <v>420</v>
      </c>
      <c r="B2733" t="s">
        <v>1385</v>
      </c>
      <c r="C2733" t="s">
        <v>1386</v>
      </c>
      <c r="D2733">
        <v>1900</v>
      </c>
      <c r="E2733" s="958">
        <v>1</v>
      </c>
      <c r="F2733" t="s">
        <v>440</v>
      </c>
      <c r="G2733" s="958">
        <v>274</v>
      </c>
      <c r="H2733" t="s">
        <v>386</v>
      </c>
      <c r="I2733" s="938" t="s">
        <v>488</v>
      </c>
      <c r="J2733" s="938" t="s">
        <v>444</v>
      </c>
      <c r="K2733" s="938" t="s">
        <v>446</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HUM_ASR_FY_2022</v>
      </c>
      <c r="AB2733" s="958">
        <f t="shared" si="464"/>
        <v>45032</v>
      </c>
      <c r="AC2733" t="str">
        <f t="shared" si="465"/>
        <v>Unaudited</v>
      </c>
    </row>
    <row r="2734" spans="1:29" x14ac:dyDescent="0.25">
      <c r="A2734" t="s">
        <v>420</v>
      </c>
      <c r="B2734" t="s">
        <v>1385</v>
      </c>
      <c r="C2734" t="s">
        <v>1386</v>
      </c>
      <c r="D2734">
        <v>1900</v>
      </c>
      <c r="E2734" s="958">
        <v>1</v>
      </c>
      <c r="F2734" t="s">
        <v>440</v>
      </c>
      <c r="G2734" s="958">
        <v>274</v>
      </c>
      <c r="H2734" t="s">
        <v>386</v>
      </c>
      <c r="I2734" s="938" t="s">
        <v>488</v>
      </c>
      <c r="J2734" s="938" t="s">
        <v>444</v>
      </c>
      <c r="K2734" s="938" t="s">
        <v>446</v>
      </c>
      <c r="L2734" s="938">
        <v>6.3</v>
      </c>
      <c r="M2734" s="959" t="s">
        <v>184</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HUM_ASR_FY_2022</v>
      </c>
      <c r="AB2734" s="958">
        <f t="shared" si="464"/>
        <v>45032</v>
      </c>
      <c r="AC2734" t="str">
        <f t="shared" si="465"/>
        <v>Unaudited</v>
      </c>
    </row>
    <row r="2735" spans="1:29" x14ac:dyDescent="0.25">
      <c r="A2735" t="s">
        <v>420</v>
      </c>
      <c r="B2735" t="s">
        <v>1385</v>
      </c>
      <c r="C2735" t="s">
        <v>1386</v>
      </c>
      <c r="D2735">
        <v>1900</v>
      </c>
      <c r="E2735" s="958">
        <v>1</v>
      </c>
      <c r="F2735" t="s">
        <v>440</v>
      </c>
      <c r="G2735" s="958">
        <v>274</v>
      </c>
      <c r="H2735" t="s">
        <v>386</v>
      </c>
      <c r="I2735" s="938" t="s">
        <v>488</v>
      </c>
      <c r="J2735" s="938" t="s">
        <v>444</v>
      </c>
      <c r="K2735" s="938" t="s">
        <v>446</v>
      </c>
      <c r="L2735" s="938" t="s">
        <v>87</v>
      </c>
      <c r="M2735" s="959" t="s">
        <v>454</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HUM_ASR_FY_2022</v>
      </c>
      <c r="AB2735" s="958">
        <f t="shared" si="464"/>
        <v>45032</v>
      </c>
      <c r="AC2735" t="str">
        <f t="shared" si="465"/>
        <v>Unaudited</v>
      </c>
    </row>
    <row r="2736" spans="1:29" x14ac:dyDescent="0.25">
      <c r="A2736" t="s">
        <v>420</v>
      </c>
      <c r="B2736" t="s">
        <v>1385</v>
      </c>
      <c r="C2736" t="s">
        <v>1386</v>
      </c>
      <c r="D2736">
        <v>1900</v>
      </c>
      <c r="E2736" s="958">
        <v>1</v>
      </c>
      <c r="F2736" t="s">
        <v>440</v>
      </c>
      <c r="G2736" s="958">
        <v>274</v>
      </c>
      <c r="H2736" t="s">
        <v>386</v>
      </c>
      <c r="I2736" s="938" t="s">
        <v>488</v>
      </c>
      <c r="J2736" s="938" t="s">
        <v>444</v>
      </c>
      <c r="K2736" s="938" t="s">
        <v>447</v>
      </c>
      <c r="L2736" s="938">
        <v>7.1</v>
      </c>
      <c r="M2736" s="959" t="s">
        <v>20</v>
      </c>
      <c r="N2736" s="679">
        <f t="shared" ca="1" si="472"/>
        <v>266663.11</v>
      </c>
      <c r="O2736" s="679">
        <f t="shared" ca="1" si="472"/>
        <v>100041.97</v>
      </c>
      <c r="P2736" s="679">
        <f t="shared" ca="1" si="472"/>
        <v>14077.439999999999</v>
      </c>
      <c r="Q2736" s="679">
        <f t="shared" ca="1" si="472"/>
        <v>46715.319999999992</v>
      </c>
      <c r="R2736" s="679">
        <f t="shared" ca="1" si="472"/>
        <v>21931.63</v>
      </c>
      <c r="S2736" s="679">
        <f t="shared" ca="1" si="472"/>
        <v>15967.699999999999</v>
      </c>
      <c r="T2736" s="679">
        <f t="shared" ca="1" si="472"/>
        <v>136</v>
      </c>
      <c r="U2736" s="679">
        <f t="shared" ca="1" si="472"/>
        <v>0</v>
      </c>
      <c r="V2736" s="679">
        <f t="shared" ca="1" si="472"/>
        <v>2875</v>
      </c>
      <c r="W2736" s="679">
        <f t="shared" ca="1" si="473"/>
        <v>0</v>
      </c>
      <c r="X2736" s="679">
        <f t="shared" ca="1" si="472"/>
        <v>41726.049999999988</v>
      </c>
      <c r="Y2736" s="679">
        <f t="shared" ca="1" si="472"/>
        <v>23192</v>
      </c>
      <c r="Z2736" s="679">
        <f t="shared" ca="1" si="472"/>
        <v>0</v>
      </c>
      <c r="AA2736" t="str">
        <f t="shared" si="463"/>
        <v>HUM_ASR_FY_2022</v>
      </c>
      <c r="AB2736" s="958">
        <f t="shared" si="464"/>
        <v>45032</v>
      </c>
      <c r="AC2736" t="str">
        <f t="shared" si="465"/>
        <v>Unaudited</v>
      </c>
    </row>
    <row r="2737" spans="1:29" x14ac:dyDescent="0.25">
      <c r="A2737" t="s">
        <v>420</v>
      </c>
      <c r="B2737" t="s">
        <v>1385</v>
      </c>
      <c r="C2737" t="s">
        <v>1386</v>
      </c>
      <c r="D2737">
        <v>1900</v>
      </c>
      <c r="E2737" s="958">
        <v>1</v>
      </c>
      <c r="F2737" t="s">
        <v>440</v>
      </c>
      <c r="G2737" s="958">
        <v>274</v>
      </c>
      <c r="H2737" t="s">
        <v>386</v>
      </c>
      <c r="I2737" s="938" t="s">
        <v>488</v>
      </c>
      <c r="J2737" s="938" t="s">
        <v>444</v>
      </c>
      <c r="K2737" s="938" t="s">
        <v>447</v>
      </c>
      <c r="L2737" s="938">
        <v>7.2</v>
      </c>
      <c r="M2737" s="959" t="s">
        <v>21</v>
      </c>
      <c r="N2737" s="679">
        <f t="shared" ca="1" si="472"/>
        <v>751763.19000000006</v>
      </c>
      <c r="O2737" s="679">
        <f t="shared" ca="1" si="472"/>
        <v>647685.63</v>
      </c>
      <c r="P2737" s="679">
        <f t="shared" ca="1" si="472"/>
        <v>19495.740000000002</v>
      </c>
      <c r="Q2737" s="679">
        <f t="shared" ca="1" si="472"/>
        <v>39759.929999999993</v>
      </c>
      <c r="R2737" s="679">
        <f t="shared" ca="1" si="472"/>
        <v>8914.02</v>
      </c>
      <c r="S2737" s="679">
        <f t="shared" ca="1" si="472"/>
        <v>16480.800000000003</v>
      </c>
      <c r="T2737" s="679">
        <f t="shared" ca="1" si="472"/>
        <v>742.29000000000008</v>
      </c>
      <c r="U2737" s="679">
        <f t="shared" ca="1" si="472"/>
        <v>120.99000000000002</v>
      </c>
      <c r="V2737" s="679">
        <f t="shared" ca="1" si="472"/>
        <v>1052.94</v>
      </c>
      <c r="W2737" s="679">
        <f t="shared" ca="1" si="473"/>
        <v>55.59</v>
      </c>
      <c r="X2737" s="679">
        <f t="shared" ca="1" si="472"/>
        <v>15650.22</v>
      </c>
      <c r="Y2737" s="679">
        <f t="shared" ca="1" si="472"/>
        <v>1805.0399999999997</v>
      </c>
      <c r="Z2737" s="679">
        <f t="shared" ca="1" si="472"/>
        <v>0</v>
      </c>
      <c r="AA2737" t="str">
        <f t="shared" si="463"/>
        <v>HUM_ASR_FY_2022</v>
      </c>
      <c r="AB2737" s="958">
        <f t="shared" si="464"/>
        <v>45032</v>
      </c>
      <c r="AC2737" t="str">
        <f t="shared" si="465"/>
        <v>Unaudited</v>
      </c>
    </row>
    <row r="2738" spans="1:29" x14ac:dyDescent="0.25">
      <c r="A2738" t="s">
        <v>420</v>
      </c>
      <c r="B2738" t="s">
        <v>1385</v>
      </c>
      <c r="C2738" t="s">
        <v>1386</v>
      </c>
      <c r="D2738">
        <v>1900</v>
      </c>
      <c r="E2738" s="958">
        <v>1</v>
      </c>
      <c r="F2738" t="s">
        <v>440</v>
      </c>
      <c r="G2738" s="958">
        <v>274</v>
      </c>
      <c r="H2738" t="s">
        <v>386</v>
      </c>
      <c r="I2738" s="938" t="s">
        <v>488</v>
      </c>
      <c r="J2738" s="938" t="s">
        <v>444</v>
      </c>
      <c r="K2738" s="938" t="s">
        <v>447</v>
      </c>
      <c r="L2738" s="938">
        <v>7.3</v>
      </c>
      <c r="M2738" s="959" t="s">
        <v>155</v>
      </c>
      <c r="N2738" s="679">
        <f t="shared" ca="1" si="472"/>
        <v>6645.7970494776446</v>
      </c>
      <c r="O2738" s="679">
        <f t="shared" ca="1" si="472"/>
        <v>2493.2531127006323</v>
      </c>
      <c r="P2738" s="679">
        <f t="shared" ca="1" si="472"/>
        <v>350.83896387542529</v>
      </c>
      <c r="Q2738" s="679">
        <f t="shared" ca="1" si="472"/>
        <v>1164.2425374151076</v>
      </c>
      <c r="R2738" s="679">
        <f t="shared" ca="1" si="472"/>
        <v>546.58164732360399</v>
      </c>
      <c r="S2738" s="679">
        <f t="shared" ca="1" si="472"/>
        <v>397.94815843460378</v>
      </c>
      <c r="T2738" s="679">
        <f t="shared" ca="1" si="472"/>
        <v>3.3894017013787909</v>
      </c>
      <c r="U2738" s="679">
        <f t="shared" ca="1" si="472"/>
        <v>0</v>
      </c>
      <c r="V2738" s="679">
        <f t="shared" ca="1" si="472"/>
        <v>71.650955084294296</v>
      </c>
      <c r="W2738" s="679">
        <f t="shared" ca="1" si="473"/>
        <v>0</v>
      </c>
      <c r="X2738" s="679">
        <f t="shared" ca="1" si="472"/>
        <v>1039.8995945721797</v>
      </c>
      <c r="Y2738" s="679">
        <f t="shared" ca="1" si="472"/>
        <v>577.99267837041862</v>
      </c>
      <c r="Z2738" s="679">
        <f t="shared" ca="1" si="472"/>
        <v>0</v>
      </c>
      <c r="AA2738" t="str">
        <f t="shared" si="463"/>
        <v>HUM_ASR_FY_2022</v>
      </c>
      <c r="AB2738" s="958">
        <f t="shared" si="464"/>
        <v>45032</v>
      </c>
      <c r="AC2738" t="str">
        <f t="shared" si="465"/>
        <v>Unaudited</v>
      </c>
    </row>
    <row r="2739" spans="1:29" x14ac:dyDescent="0.25">
      <c r="A2739" t="s">
        <v>420</v>
      </c>
      <c r="B2739" t="s">
        <v>1385</v>
      </c>
      <c r="C2739" t="s">
        <v>1386</v>
      </c>
      <c r="D2739">
        <v>1900</v>
      </c>
      <c r="E2739" s="958">
        <v>1</v>
      </c>
      <c r="F2739" t="s">
        <v>440</v>
      </c>
      <c r="G2739" s="958">
        <v>274</v>
      </c>
      <c r="H2739" t="s">
        <v>386</v>
      </c>
      <c r="I2739" s="938" t="s">
        <v>488</v>
      </c>
      <c r="J2739" s="938" t="s">
        <v>444</v>
      </c>
      <c r="K2739" s="938" t="s">
        <v>447</v>
      </c>
      <c r="L2739" s="938" t="s">
        <v>91</v>
      </c>
      <c r="M2739" s="959" t="s">
        <v>455</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HUM_ASR_FY_2022</v>
      </c>
      <c r="AB2739" s="958">
        <f t="shared" si="464"/>
        <v>45032</v>
      </c>
      <c r="AC2739" t="str">
        <f t="shared" si="465"/>
        <v>Unaudited</v>
      </c>
    </row>
    <row r="2740" spans="1:29" x14ac:dyDescent="0.25">
      <c r="A2740" t="s">
        <v>420</v>
      </c>
      <c r="B2740" t="s">
        <v>1385</v>
      </c>
      <c r="C2740" t="s">
        <v>1386</v>
      </c>
      <c r="D2740">
        <v>1900</v>
      </c>
      <c r="E2740" s="958">
        <v>1</v>
      </c>
      <c r="F2740" t="s">
        <v>440</v>
      </c>
      <c r="G2740" s="958">
        <v>274</v>
      </c>
      <c r="H2740" t="s">
        <v>386</v>
      </c>
      <c r="I2740" s="938" t="s">
        <v>488</v>
      </c>
      <c r="J2740" s="938" t="s">
        <v>444</v>
      </c>
      <c r="K2740" s="938" t="s">
        <v>448</v>
      </c>
      <c r="L2740" s="938">
        <v>8.1</v>
      </c>
      <c r="M2740" s="959" t="s">
        <v>22</v>
      </c>
      <c r="N2740" s="679">
        <f t="shared" ca="1" si="472"/>
        <v>10247299.67</v>
      </c>
      <c r="O2740" s="679">
        <f t="shared" ca="1" si="472"/>
        <v>4914477.57</v>
      </c>
      <c r="P2740" s="679">
        <f t="shared" ca="1" si="472"/>
        <v>867634.55999999994</v>
      </c>
      <c r="Q2740" s="679">
        <f t="shared" ca="1" si="472"/>
        <v>2489328.33</v>
      </c>
      <c r="R2740" s="679">
        <f t="shared" ca="1" si="472"/>
        <v>1191783.7500000002</v>
      </c>
      <c r="S2740" s="679">
        <f t="shared" ca="1" si="472"/>
        <v>4540.04</v>
      </c>
      <c r="T2740" s="679">
        <f t="shared" ca="1" si="472"/>
        <v>37454.9</v>
      </c>
      <c r="U2740" s="679">
        <f t="shared" ca="1" si="472"/>
        <v>0</v>
      </c>
      <c r="V2740" s="679">
        <f t="shared" ca="1" si="472"/>
        <v>303277.48</v>
      </c>
      <c r="W2740" s="679">
        <f t="shared" ca="1" si="473"/>
        <v>0</v>
      </c>
      <c r="X2740" s="679">
        <f t="shared" ca="1" si="472"/>
        <v>5923.68</v>
      </c>
      <c r="Y2740" s="679">
        <f t="shared" ca="1" si="472"/>
        <v>432879.3600000001</v>
      </c>
      <c r="Z2740" s="679">
        <f t="shared" ca="1" si="472"/>
        <v>0</v>
      </c>
      <c r="AA2740" t="str">
        <f t="shared" si="463"/>
        <v>HUM_ASR_FY_2022</v>
      </c>
      <c r="AB2740" s="958">
        <f t="shared" si="464"/>
        <v>45032</v>
      </c>
      <c r="AC2740" t="str">
        <f t="shared" si="465"/>
        <v>Unaudited</v>
      </c>
    </row>
    <row r="2741" spans="1:29" x14ac:dyDescent="0.25">
      <c r="A2741" t="s">
        <v>420</v>
      </c>
      <c r="B2741" t="s">
        <v>1385</v>
      </c>
      <c r="C2741" t="s">
        <v>1386</v>
      </c>
      <c r="D2741">
        <v>1900</v>
      </c>
      <c r="E2741" s="958">
        <v>1</v>
      </c>
      <c r="F2741" t="s">
        <v>440</v>
      </c>
      <c r="G2741" s="958">
        <v>274</v>
      </c>
      <c r="H2741" t="s">
        <v>386</v>
      </c>
      <c r="I2741" s="938" t="s">
        <v>488</v>
      </c>
      <c r="J2741" s="938" t="s">
        <v>444</v>
      </c>
      <c r="K2741" s="938" t="s">
        <v>448</v>
      </c>
      <c r="L2741" s="946" t="s">
        <v>112</v>
      </c>
      <c r="M2741" s="961" t="s">
        <v>443</v>
      </c>
      <c r="N2741" s="679">
        <f t="shared" ca="1" si="472"/>
        <v>25344</v>
      </c>
      <c r="O2741" s="679">
        <f t="shared" ca="1" si="472"/>
        <v>0</v>
      </c>
      <c r="P2741" s="679">
        <f t="shared" ca="1" si="472"/>
        <v>25344</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HUM_ASR_FY_2022</v>
      </c>
      <c r="AB2741" s="958">
        <f t="shared" si="464"/>
        <v>45032</v>
      </c>
      <c r="AC2741" t="str">
        <f t="shared" si="465"/>
        <v>Unaudited</v>
      </c>
    </row>
    <row r="2742" spans="1:29" x14ac:dyDescent="0.25">
      <c r="A2742" t="s">
        <v>420</v>
      </c>
      <c r="B2742" t="s">
        <v>1385</v>
      </c>
      <c r="C2742" t="s">
        <v>1386</v>
      </c>
      <c r="D2742">
        <v>1900</v>
      </c>
      <c r="E2742" s="958">
        <v>1</v>
      </c>
      <c r="F2742" t="s">
        <v>440</v>
      </c>
      <c r="G2742" s="958">
        <v>274</v>
      </c>
      <c r="H2742" t="s">
        <v>386</v>
      </c>
      <c r="I2742" s="938" t="s">
        <v>488</v>
      </c>
      <c r="J2742" s="938" t="s">
        <v>444</v>
      </c>
      <c r="K2742" s="938" t="s">
        <v>448</v>
      </c>
      <c r="L2742" s="948" t="s">
        <v>114</v>
      </c>
      <c r="M2742" s="962" t="s">
        <v>157</v>
      </c>
      <c r="N2742" s="679">
        <f t="shared" ca="1" si="472"/>
        <v>58.960885581904108</v>
      </c>
      <c r="O2742" s="679">
        <f t="shared" ca="1" si="472"/>
        <v>28.2769079690244</v>
      </c>
      <c r="P2742" s="679">
        <f t="shared" ca="1" si="472"/>
        <v>4.992193423290967</v>
      </c>
      <c r="Q2742" s="679">
        <f t="shared" ca="1" si="472"/>
        <v>14.323090723170235</v>
      </c>
      <c r="R2742" s="679">
        <f t="shared" ca="1" si="472"/>
        <v>6.8572821704278901</v>
      </c>
      <c r="S2742" s="679">
        <f t="shared" ca="1" si="472"/>
        <v>2.6122470074818046E-2</v>
      </c>
      <c r="T2742" s="679">
        <f t="shared" ca="1" si="472"/>
        <v>0.21550790398439276</v>
      </c>
      <c r="U2742" s="679">
        <f t="shared" ca="1" si="472"/>
        <v>0</v>
      </c>
      <c r="V2742" s="679">
        <f t="shared" ca="1" si="472"/>
        <v>1.7449971576607759</v>
      </c>
      <c r="W2742" s="679">
        <f t="shared" ca="1" si="473"/>
        <v>0</v>
      </c>
      <c r="X2742" s="679">
        <f t="shared" ca="1" si="472"/>
        <v>3.4083654226129773E-2</v>
      </c>
      <c r="Y2742" s="679">
        <f t="shared" ca="1" si="472"/>
        <v>2.4907001100444912</v>
      </c>
      <c r="Z2742" s="679">
        <f t="shared" ca="1" si="472"/>
        <v>0</v>
      </c>
      <c r="AA2742" t="str">
        <f t="shared" si="463"/>
        <v>HUM_ASR_FY_2022</v>
      </c>
      <c r="AB2742" s="958">
        <f t="shared" si="464"/>
        <v>45032</v>
      </c>
      <c r="AC2742" t="str">
        <f t="shared" si="465"/>
        <v>Unaudited</v>
      </c>
    </row>
    <row r="2743" spans="1:29" x14ac:dyDescent="0.25">
      <c r="A2743" t="s">
        <v>420</v>
      </c>
      <c r="B2743" t="s">
        <v>1385</v>
      </c>
      <c r="C2743" t="s">
        <v>1386</v>
      </c>
      <c r="D2743">
        <v>1900</v>
      </c>
      <c r="E2743" s="958">
        <v>1</v>
      </c>
      <c r="F2743" t="s">
        <v>440</v>
      </c>
      <c r="G2743" s="958">
        <v>274</v>
      </c>
      <c r="H2743" t="s">
        <v>386</v>
      </c>
      <c r="I2743" s="959" t="s">
        <v>488</v>
      </c>
      <c r="J2743" s="959" t="s">
        <v>444</v>
      </c>
      <c r="K2743" s="959" t="s">
        <v>448</v>
      </c>
      <c r="L2743" s="938" t="s">
        <v>115</v>
      </c>
      <c r="M2743" s="959" t="s">
        <v>113</v>
      </c>
      <c r="N2743" s="679">
        <f t="shared" ca="1" si="472"/>
        <v>-54241.070000000014</v>
      </c>
      <c r="O2743" s="679">
        <f t="shared" ca="1" si="472"/>
        <v>-26013.343073024425</v>
      </c>
      <c r="P2743" s="679">
        <f t="shared" ca="1" si="472"/>
        <v>-4592.5686199220145</v>
      </c>
      <c r="Q2743" s="679">
        <f t="shared" ca="1" si="472"/>
        <v>-13176.528114602619</v>
      </c>
      <c r="R2743" s="679">
        <f t="shared" ca="1" si="472"/>
        <v>-6308.3571175207489</v>
      </c>
      <c r="S2743" s="679">
        <f t="shared" ca="1" si="472"/>
        <v>-24.03136781134069</v>
      </c>
      <c r="T2743" s="679">
        <f t="shared" ca="1" si="472"/>
        <v>-198.25650836490084</v>
      </c>
      <c r="U2743" s="679">
        <f t="shared" ca="1" si="472"/>
        <v>0</v>
      </c>
      <c r="V2743" s="679">
        <f t="shared" ca="1" si="472"/>
        <v>-1605.3102331205273</v>
      </c>
      <c r="W2743" s="679">
        <f t="shared" ca="1" si="473"/>
        <v>0</v>
      </c>
      <c r="X2743" s="679">
        <f t="shared" ca="1" si="472"/>
        <v>-31.355259618127288</v>
      </c>
      <c r="Y2743" s="679">
        <f t="shared" ca="1" si="472"/>
        <v>-2291.3197060153129</v>
      </c>
      <c r="Z2743" s="679">
        <f t="shared" ca="1" si="472"/>
        <v>0</v>
      </c>
      <c r="AA2743" t="str">
        <f t="shared" si="463"/>
        <v>HUM_ASR_FY_2022</v>
      </c>
      <c r="AB2743" s="958">
        <f t="shared" si="464"/>
        <v>45032</v>
      </c>
      <c r="AC2743" t="str">
        <f t="shared" si="465"/>
        <v>Unaudited</v>
      </c>
    </row>
    <row r="2744" spans="1:29" x14ac:dyDescent="0.25">
      <c r="A2744" t="s">
        <v>420</v>
      </c>
      <c r="B2744" t="s">
        <v>1385</v>
      </c>
      <c r="C2744" t="s">
        <v>1386</v>
      </c>
      <c r="D2744">
        <v>1900</v>
      </c>
      <c r="E2744" s="958">
        <v>1</v>
      </c>
      <c r="F2744" t="s">
        <v>440</v>
      </c>
      <c r="G2744" s="958">
        <v>274</v>
      </c>
      <c r="H2744" t="s">
        <v>386</v>
      </c>
      <c r="I2744" s="938" t="s">
        <v>488</v>
      </c>
      <c r="J2744" s="938" t="s">
        <v>444</v>
      </c>
      <c r="K2744" s="938" t="s">
        <v>448</v>
      </c>
      <c r="L2744" s="938" t="s">
        <v>116</v>
      </c>
      <c r="M2744" s="963" t="s">
        <v>158</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HUM_ASR_FY_2022</v>
      </c>
      <c r="AB2744" s="958">
        <f t="shared" si="464"/>
        <v>45032</v>
      </c>
      <c r="AC2744" t="str">
        <f t="shared" si="465"/>
        <v>Unaudited</v>
      </c>
    </row>
    <row r="2745" spans="1:29" x14ac:dyDescent="0.25">
      <c r="A2745" t="s">
        <v>420</v>
      </c>
      <c r="B2745" t="s">
        <v>1385</v>
      </c>
      <c r="C2745" t="s">
        <v>1386</v>
      </c>
      <c r="D2745">
        <v>1900</v>
      </c>
      <c r="E2745" s="958">
        <v>1</v>
      </c>
      <c r="F2745" t="s">
        <v>440</v>
      </c>
      <c r="G2745" s="958">
        <v>274</v>
      </c>
      <c r="H2745" t="s">
        <v>386</v>
      </c>
      <c r="I2745" s="938" t="s">
        <v>488</v>
      </c>
      <c r="J2745" s="938" t="s">
        <v>444</v>
      </c>
      <c r="K2745" s="938" t="s">
        <v>448</v>
      </c>
      <c r="L2745" s="938" t="s">
        <v>159</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HUM_ASR_FY_2022</v>
      </c>
      <c r="AB2745" s="958">
        <f t="shared" si="464"/>
        <v>45032</v>
      </c>
      <c r="AC2745" t="str">
        <f t="shared" si="465"/>
        <v>Unaudited</v>
      </c>
    </row>
    <row r="2746" spans="1:29" x14ac:dyDescent="0.25">
      <c r="A2746" t="s">
        <v>420</v>
      </c>
      <c r="B2746" t="s">
        <v>1385</v>
      </c>
      <c r="C2746" t="s">
        <v>1386</v>
      </c>
      <c r="D2746">
        <v>1900</v>
      </c>
      <c r="E2746" s="958">
        <v>1</v>
      </c>
      <c r="F2746" t="s">
        <v>440</v>
      </c>
      <c r="G2746" s="958">
        <v>274</v>
      </c>
      <c r="H2746" t="s">
        <v>386</v>
      </c>
      <c r="I2746" s="938" t="s">
        <v>488</v>
      </c>
      <c r="J2746" s="938" t="s">
        <v>444</v>
      </c>
      <c r="K2746" s="938" t="s">
        <v>448</v>
      </c>
      <c r="L2746" s="938" t="s">
        <v>442</v>
      </c>
      <c r="M2746" s="963" t="s">
        <v>456</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HUM_ASR_FY_2022</v>
      </c>
      <c r="AB2746" s="958">
        <f t="shared" si="464"/>
        <v>45032</v>
      </c>
      <c r="AC2746" t="str">
        <f t="shared" si="465"/>
        <v>Unaudited</v>
      </c>
    </row>
    <row r="2747" spans="1:29" ht="30" x14ac:dyDescent="0.25">
      <c r="A2747" t="s">
        <v>420</v>
      </c>
      <c r="B2747" t="s">
        <v>1385</v>
      </c>
      <c r="C2747" t="s">
        <v>1386</v>
      </c>
      <c r="D2747">
        <v>1900</v>
      </c>
      <c r="E2747" s="958">
        <v>1</v>
      </c>
      <c r="F2747" t="s">
        <v>440</v>
      </c>
      <c r="G2747" s="958">
        <v>274</v>
      </c>
      <c r="H2747" t="s">
        <v>386</v>
      </c>
      <c r="I2747" s="938" t="s">
        <v>488</v>
      </c>
      <c r="J2747" s="938" t="s">
        <v>444</v>
      </c>
      <c r="K2747" s="938" t="s">
        <v>449</v>
      </c>
      <c r="L2747" s="938">
        <v>9.1</v>
      </c>
      <c r="M2747" s="963" t="s">
        <v>185</v>
      </c>
      <c r="N2747" s="679">
        <f t="shared" ca="1" si="472"/>
        <v>579575.52000000025</v>
      </c>
      <c r="O2747" s="679">
        <f t="shared" ca="1" si="472"/>
        <v>35036.590000000004</v>
      </c>
      <c r="P2747" s="679">
        <f t="shared" ca="1" si="472"/>
        <v>0</v>
      </c>
      <c r="Q2747" s="679">
        <f t="shared" ca="1" si="472"/>
        <v>89553.260000000009</v>
      </c>
      <c r="R2747" s="679">
        <f t="shared" ca="1" si="472"/>
        <v>93.05</v>
      </c>
      <c r="S2747" s="679">
        <f t="shared" ca="1" si="472"/>
        <v>2254</v>
      </c>
      <c r="T2747" s="679">
        <f t="shared" ca="1" si="472"/>
        <v>0</v>
      </c>
      <c r="U2747" s="679">
        <f t="shared" ca="1" si="472"/>
        <v>0</v>
      </c>
      <c r="V2747" s="679">
        <f t="shared" ca="1" si="472"/>
        <v>0</v>
      </c>
      <c r="W2747" s="679">
        <f t="shared" ca="1" si="473"/>
        <v>452638.62000000023</v>
      </c>
      <c r="X2747" s="679">
        <f t="shared" ca="1" si="472"/>
        <v>0</v>
      </c>
      <c r="Y2747" s="679">
        <f t="shared" ca="1" si="472"/>
        <v>0</v>
      </c>
      <c r="Z2747" s="679">
        <f t="shared" ca="1" si="472"/>
        <v>0</v>
      </c>
      <c r="AA2747" t="str">
        <f t="shared" si="463"/>
        <v>HUM_ASR_FY_2022</v>
      </c>
      <c r="AB2747" s="958">
        <f t="shared" si="464"/>
        <v>45032</v>
      </c>
      <c r="AC2747" t="str">
        <f t="shared" si="465"/>
        <v>Unaudited</v>
      </c>
    </row>
    <row r="2748" spans="1:29" x14ac:dyDescent="0.25">
      <c r="A2748" t="s">
        <v>420</v>
      </c>
      <c r="B2748" t="s">
        <v>1385</v>
      </c>
      <c r="C2748" t="s">
        <v>1386</v>
      </c>
      <c r="D2748">
        <v>1900</v>
      </c>
      <c r="E2748" s="958">
        <v>1</v>
      </c>
      <c r="F2748" t="s">
        <v>440</v>
      </c>
      <c r="G2748" s="958">
        <v>274</v>
      </c>
      <c r="H2748" t="s">
        <v>386</v>
      </c>
      <c r="I2748" s="938" t="s">
        <v>488</v>
      </c>
      <c r="J2748" s="938" t="s">
        <v>444</v>
      </c>
      <c r="K2748" s="938" t="s">
        <v>449</v>
      </c>
      <c r="L2748" s="938" t="s">
        <v>106</v>
      </c>
      <c r="M2748" s="963" t="s">
        <v>186</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HUM_ASR_FY_2022</v>
      </c>
      <c r="AB2748" s="958">
        <f t="shared" si="464"/>
        <v>45032</v>
      </c>
      <c r="AC2748" t="str">
        <f t="shared" si="465"/>
        <v>Unaudited</v>
      </c>
    </row>
    <row r="2749" spans="1:29" x14ac:dyDescent="0.25">
      <c r="A2749" t="s">
        <v>420</v>
      </c>
      <c r="B2749" t="s">
        <v>1385</v>
      </c>
      <c r="C2749" t="s">
        <v>1386</v>
      </c>
      <c r="D2749">
        <v>1900</v>
      </c>
      <c r="E2749" s="958">
        <v>1</v>
      </c>
      <c r="F2749" t="s">
        <v>440</v>
      </c>
      <c r="G2749" s="958">
        <v>274</v>
      </c>
      <c r="H2749" t="s">
        <v>386</v>
      </c>
      <c r="I2749" s="938" t="s">
        <v>488</v>
      </c>
      <c r="J2749" s="938" t="s">
        <v>444</v>
      </c>
      <c r="K2749" s="938" t="s">
        <v>449</v>
      </c>
      <c r="L2749" s="938" t="s">
        <v>1321</v>
      </c>
      <c r="M2749" s="963" t="s">
        <v>1322</v>
      </c>
      <c r="N2749" s="679">
        <f t="shared" ca="1" si="472"/>
        <v>417877.19</v>
      </c>
      <c r="O2749" s="679">
        <f t="shared" ca="1" si="472"/>
        <v>2874.6499999999996</v>
      </c>
      <c r="P2749" s="679">
        <f t="shared" ca="1" si="472"/>
        <v>0</v>
      </c>
      <c r="Q2749" s="679">
        <f t="shared" ca="1" si="472"/>
        <v>91284.9</v>
      </c>
      <c r="R2749" s="679">
        <f t="shared" ca="1" si="472"/>
        <v>29506.120000000003</v>
      </c>
      <c r="S2749" s="679">
        <f t="shared" ca="1" si="472"/>
        <v>294211.52</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HUM_ASR_FY_2022</v>
      </c>
      <c r="AB2749" s="958">
        <f t="shared" si="464"/>
        <v>45032</v>
      </c>
      <c r="AC2749" t="str">
        <f t="shared" si="465"/>
        <v>Unaudited</v>
      </c>
    </row>
    <row r="2750" spans="1:29" x14ac:dyDescent="0.25">
      <c r="A2750" t="s">
        <v>420</v>
      </c>
      <c r="B2750" t="s">
        <v>1385</v>
      </c>
      <c r="C2750" t="s">
        <v>1386</v>
      </c>
      <c r="D2750">
        <v>1900</v>
      </c>
      <c r="E2750" s="958">
        <v>1</v>
      </c>
      <c r="F2750" t="s">
        <v>440</v>
      </c>
      <c r="G2750" s="958">
        <v>274</v>
      </c>
      <c r="H2750" t="s">
        <v>386</v>
      </c>
      <c r="I2750" s="938" t="s">
        <v>488</v>
      </c>
      <c r="J2750" s="938" t="s">
        <v>444</v>
      </c>
      <c r="K2750" s="938" t="s">
        <v>449</v>
      </c>
      <c r="L2750" s="946" t="s">
        <v>107</v>
      </c>
      <c r="M2750" s="961" t="s">
        <v>187</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432717.65999999968</v>
      </c>
      <c r="O2750" s="679">
        <f t="shared" ca="1" si="474"/>
        <v>174755.75999999972</v>
      </c>
      <c r="P2750" s="679">
        <f t="shared" ca="1" si="474"/>
        <v>61886.509999999995</v>
      </c>
      <c r="Q2750" s="679">
        <f t="shared" ca="1" si="474"/>
        <v>128549.29000000002</v>
      </c>
      <c r="R2750" s="679">
        <f t="shared" ca="1" si="474"/>
        <v>19513.170000000002</v>
      </c>
      <c r="S2750" s="679">
        <f t="shared" ca="1" si="474"/>
        <v>3131.6</v>
      </c>
      <c r="T2750" s="679">
        <f t="shared" ca="1" si="474"/>
        <v>1197.5999999999999</v>
      </c>
      <c r="U2750" s="679">
        <f t="shared" ca="1" si="474"/>
        <v>0</v>
      </c>
      <c r="V2750" s="679">
        <f t="shared" ca="1" si="474"/>
        <v>2403.75</v>
      </c>
      <c r="W2750" s="679">
        <f t="shared" ca="1" si="473"/>
        <v>41279.980000000003</v>
      </c>
      <c r="X2750" s="679">
        <f t="shared" ca="1" si="474"/>
        <v>0</v>
      </c>
      <c r="Y2750" s="679">
        <f t="shared" ca="1" si="474"/>
        <v>0</v>
      </c>
      <c r="Z2750" s="679">
        <f t="shared" ca="1" si="474"/>
        <v>0</v>
      </c>
      <c r="AA2750" t="str">
        <f t="shared" si="463"/>
        <v>HUM_ASR_FY_2022</v>
      </c>
      <c r="AB2750" s="958">
        <f t="shared" si="464"/>
        <v>45032</v>
      </c>
      <c r="AC2750" t="str">
        <f t="shared" si="465"/>
        <v>Unaudited</v>
      </c>
    </row>
    <row r="2751" spans="1:29" x14ac:dyDescent="0.25">
      <c r="A2751" t="s">
        <v>420</v>
      </c>
      <c r="B2751" t="s">
        <v>1385</v>
      </c>
      <c r="C2751" t="s">
        <v>1386</v>
      </c>
      <c r="D2751">
        <v>1900</v>
      </c>
      <c r="E2751" s="958">
        <v>1</v>
      </c>
      <c r="F2751" t="s">
        <v>440</v>
      </c>
      <c r="G2751" s="958">
        <v>274</v>
      </c>
      <c r="H2751" t="s">
        <v>386</v>
      </c>
      <c r="I2751" s="963" t="s">
        <v>488</v>
      </c>
      <c r="J2751" s="963" t="s">
        <v>444</v>
      </c>
      <c r="K2751" s="963" t="s">
        <v>449</v>
      </c>
      <c r="L2751" s="938" t="s">
        <v>108</v>
      </c>
      <c r="M2751" s="963" t="s">
        <v>160</v>
      </c>
      <c r="N2751" s="679">
        <f t="shared" ca="1" si="474"/>
        <v>2307906.7599999667</v>
      </c>
      <c r="O2751" s="679">
        <f t="shared" ca="1" si="474"/>
        <v>1892842.3999999668</v>
      </c>
      <c r="P2751" s="679">
        <f t="shared" ca="1" si="474"/>
        <v>67877.08</v>
      </c>
      <c r="Q2751" s="679">
        <f t="shared" ca="1" si="474"/>
        <v>258417.2000000003</v>
      </c>
      <c r="R2751" s="679">
        <f t="shared" ca="1" si="474"/>
        <v>53075.880000000026</v>
      </c>
      <c r="S2751" s="679">
        <f t="shared" ca="1" si="474"/>
        <v>1509.819999999999</v>
      </c>
      <c r="T2751" s="679">
        <f t="shared" ca="1" si="474"/>
        <v>6230.380000000001</v>
      </c>
      <c r="U2751" s="679">
        <f t="shared" ca="1" si="474"/>
        <v>37.32</v>
      </c>
      <c r="V2751" s="679">
        <f t="shared" ca="1" si="474"/>
        <v>5396.7000000000007</v>
      </c>
      <c r="W2751" s="679">
        <f t="shared" ca="1" si="473"/>
        <v>6567.3799999999937</v>
      </c>
      <c r="X2751" s="679">
        <f t="shared" ca="1" si="474"/>
        <v>2864.0000000000005</v>
      </c>
      <c r="Y2751" s="679">
        <f t="shared" ca="1" si="474"/>
        <v>13088.599999999997</v>
      </c>
      <c r="Z2751" s="679">
        <f t="shared" ca="1" si="474"/>
        <v>0</v>
      </c>
      <c r="AA2751" t="str">
        <f t="shared" si="463"/>
        <v>HUM_ASR_FY_2022</v>
      </c>
      <c r="AB2751" s="958">
        <f t="shared" si="464"/>
        <v>45032</v>
      </c>
      <c r="AC2751" t="str">
        <f t="shared" si="465"/>
        <v>Unaudited</v>
      </c>
    </row>
    <row r="2752" spans="1:29" x14ac:dyDescent="0.25">
      <c r="A2752" t="s">
        <v>420</v>
      </c>
      <c r="B2752" t="s">
        <v>1385</v>
      </c>
      <c r="C2752" t="s">
        <v>1386</v>
      </c>
      <c r="D2752">
        <v>1900</v>
      </c>
      <c r="E2752" s="958">
        <v>1</v>
      </c>
      <c r="F2752" t="s">
        <v>440</v>
      </c>
      <c r="G2752" s="958">
        <v>274</v>
      </c>
      <c r="H2752" t="s">
        <v>386</v>
      </c>
      <c r="I2752" s="938" t="s">
        <v>488</v>
      </c>
      <c r="J2752" s="938" t="s">
        <v>444</v>
      </c>
      <c r="K2752" s="938" t="s">
        <v>449</v>
      </c>
      <c r="L2752" s="944" t="s">
        <v>109</v>
      </c>
      <c r="M2752" s="964" t="s">
        <v>134</v>
      </c>
      <c r="N2752" s="679">
        <f t="shared" ca="1" si="474"/>
        <v>461333.23386976484</v>
      </c>
      <c r="O2752" s="679">
        <f t="shared" ca="1" si="474"/>
        <v>399297.35246257758</v>
      </c>
      <c r="P2752" s="679">
        <f t="shared" ca="1" si="474"/>
        <v>12481.601208052987</v>
      </c>
      <c r="Q2752" s="679">
        <f t="shared" ca="1" si="474"/>
        <v>23870.896199134204</v>
      </c>
      <c r="R2752" s="679">
        <f t="shared" ca="1" si="474"/>
        <v>5771.3666147186159</v>
      </c>
      <c r="S2752" s="679">
        <f t="shared" ca="1" si="474"/>
        <v>8773.4590303030363</v>
      </c>
      <c r="T2752" s="679">
        <f t="shared" ca="1" si="474"/>
        <v>437.83968831168818</v>
      </c>
      <c r="U2752" s="679">
        <f t="shared" ca="1" si="474"/>
        <v>483.98606060606056</v>
      </c>
      <c r="V2752" s="679">
        <f t="shared" ca="1" si="474"/>
        <v>748.72306493506483</v>
      </c>
      <c r="W2752" s="679">
        <f t="shared" ca="1" si="473"/>
        <v>38.111246753246753</v>
      </c>
      <c r="X2752" s="679">
        <f t="shared" ca="1" si="474"/>
        <v>8334.8915151515121</v>
      </c>
      <c r="Y2752" s="679">
        <f t="shared" ca="1" si="474"/>
        <v>1095.006779220779</v>
      </c>
      <c r="Z2752" s="679">
        <f t="shared" ca="1" si="474"/>
        <v>0</v>
      </c>
      <c r="AA2752" t="str">
        <f t="shared" si="463"/>
        <v>HUM_ASR_FY_2022</v>
      </c>
      <c r="AB2752" s="958">
        <f t="shared" si="464"/>
        <v>45032</v>
      </c>
      <c r="AC2752" t="str">
        <f t="shared" si="465"/>
        <v>Unaudited</v>
      </c>
    </row>
    <row r="2753" spans="1:29" x14ac:dyDescent="0.25">
      <c r="A2753" t="s">
        <v>420</v>
      </c>
      <c r="B2753" t="s">
        <v>1385</v>
      </c>
      <c r="C2753" t="s">
        <v>1386</v>
      </c>
      <c r="D2753">
        <v>1900</v>
      </c>
      <c r="E2753" s="958">
        <v>1</v>
      </c>
      <c r="F2753" t="s">
        <v>440</v>
      </c>
      <c r="G2753" s="958">
        <v>274</v>
      </c>
      <c r="H2753" t="s">
        <v>386</v>
      </c>
      <c r="I2753" s="938" t="s">
        <v>488</v>
      </c>
      <c r="J2753" s="938" t="s">
        <v>444</v>
      </c>
      <c r="K2753" s="938" t="s">
        <v>449</v>
      </c>
      <c r="L2753" s="944" t="s">
        <v>110</v>
      </c>
      <c r="M2753" s="964" t="s">
        <v>162</v>
      </c>
      <c r="N2753" s="679">
        <f t="shared" ca="1" si="474"/>
        <v>93660.808114849438</v>
      </c>
      <c r="O2753" s="679">
        <f t="shared" ca="1" si="474"/>
        <v>76816.425988565723</v>
      </c>
      <c r="P2753" s="679">
        <f t="shared" ca="1" si="474"/>
        <v>2754.6269526401384</v>
      </c>
      <c r="Q2753" s="679">
        <f t="shared" ca="1" si="474"/>
        <v>10487.236400649497</v>
      </c>
      <c r="R2753" s="679">
        <f t="shared" ca="1" si="474"/>
        <v>2153.9560862531762</v>
      </c>
      <c r="S2753" s="679">
        <f t="shared" ca="1" si="474"/>
        <v>61.272389231168027</v>
      </c>
      <c r="T2753" s="679">
        <f t="shared" ca="1" si="474"/>
        <v>252.84488774694003</v>
      </c>
      <c r="U2753" s="679">
        <f t="shared" ca="1" si="474"/>
        <v>1.5145418434695477</v>
      </c>
      <c r="V2753" s="679">
        <f t="shared" ca="1" si="474"/>
        <v>219.01200339367924</v>
      </c>
      <c r="W2753" s="679">
        <f t="shared" ca="1" si="473"/>
        <v>266.5212168265013</v>
      </c>
      <c r="X2753" s="679">
        <f t="shared" ca="1" si="474"/>
        <v>116.22850588683775</v>
      </c>
      <c r="Y2753" s="679">
        <f t="shared" ca="1" si="474"/>
        <v>531.16914181231289</v>
      </c>
      <c r="Z2753" s="679">
        <f t="shared" ca="1" si="474"/>
        <v>0</v>
      </c>
      <c r="AA2753" t="str">
        <f t="shared" si="463"/>
        <v>HUM_ASR_FY_2022</v>
      </c>
      <c r="AB2753" s="958">
        <f t="shared" si="464"/>
        <v>45032</v>
      </c>
      <c r="AC2753" t="str">
        <f t="shared" si="465"/>
        <v>Unaudited</v>
      </c>
    </row>
    <row r="2754" spans="1:29" x14ac:dyDescent="0.25">
      <c r="A2754" t="s">
        <v>420</v>
      </c>
      <c r="B2754" t="s">
        <v>1385</v>
      </c>
      <c r="C2754" t="s">
        <v>1386</v>
      </c>
      <c r="D2754">
        <v>1900</v>
      </c>
      <c r="E2754" s="958">
        <v>1</v>
      </c>
      <c r="F2754" t="s">
        <v>440</v>
      </c>
      <c r="G2754" s="958">
        <v>274</v>
      </c>
      <c r="H2754" t="s">
        <v>386</v>
      </c>
      <c r="I2754" s="938" t="s">
        <v>488</v>
      </c>
      <c r="J2754" s="938" t="s">
        <v>444</v>
      </c>
      <c r="K2754" s="938" t="s">
        <v>449</v>
      </c>
      <c r="L2754" s="948" t="s">
        <v>111</v>
      </c>
      <c r="M2754" s="965" t="s">
        <v>463</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HUM_ASR_FY_2022</v>
      </c>
      <c r="AB2754" s="958">
        <f t="shared" ref="AB2754:AB2817" si="476">file_date</f>
        <v>45032</v>
      </c>
      <c r="AC2754" t="str">
        <f t="shared" ref="AC2754:AC2817" si="477">status</f>
        <v>Unaudited</v>
      </c>
    </row>
    <row r="2755" spans="1:29" x14ac:dyDescent="0.25">
      <c r="A2755" t="s">
        <v>420</v>
      </c>
      <c r="B2755" t="s">
        <v>1385</v>
      </c>
      <c r="C2755" t="s">
        <v>1386</v>
      </c>
      <c r="D2755">
        <v>1900</v>
      </c>
      <c r="E2755" s="958">
        <v>1</v>
      </c>
      <c r="F2755" t="s">
        <v>440</v>
      </c>
      <c r="G2755" s="958">
        <v>274</v>
      </c>
      <c r="H2755" t="s">
        <v>386</v>
      </c>
      <c r="I2755" s="964" t="s">
        <v>488</v>
      </c>
      <c r="J2755" s="964" t="s">
        <v>444</v>
      </c>
      <c r="K2755" s="964" t="s">
        <v>6</v>
      </c>
      <c r="L2755" s="944" t="s">
        <v>117</v>
      </c>
      <c r="M2755" s="964" t="s">
        <v>188</v>
      </c>
      <c r="N2755" s="679">
        <f t="shared" ca="1" si="474"/>
        <v>503720.27999999968</v>
      </c>
      <c r="O2755" s="679">
        <f t="shared" ca="1" si="474"/>
        <v>248021.06</v>
      </c>
      <c r="P2755" s="679">
        <f t="shared" ca="1" si="474"/>
        <v>37938.21</v>
      </c>
      <c r="Q2755" s="679">
        <f t="shared" ca="1" si="474"/>
        <v>93844.629999999903</v>
      </c>
      <c r="R2755" s="679">
        <f t="shared" ca="1" si="474"/>
        <v>34215.579999999987</v>
      </c>
      <c r="S2755" s="679">
        <f t="shared" ca="1" si="474"/>
        <v>11111.910000000002</v>
      </c>
      <c r="T2755" s="679">
        <f t="shared" ca="1" si="474"/>
        <v>303.27</v>
      </c>
      <c r="U2755" s="679">
        <f t="shared" ca="1" si="474"/>
        <v>0</v>
      </c>
      <c r="V2755" s="679">
        <f t="shared" ca="1" si="474"/>
        <v>2473.69</v>
      </c>
      <c r="W2755" s="679">
        <f t="shared" ca="1" si="473"/>
        <v>0</v>
      </c>
      <c r="X2755" s="679">
        <f t="shared" ca="1" si="474"/>
        <v>66965.689999999813</v>
      </c>
      <c r="Y2755" s="679">
        <f t="shared" ca="1" si="474"/>
        <v>8846.2400000000016</v>
      </c>
      <c r="Z2755" s="679">
        <f t="shared" ca="1" si="474"/>
        <v>0</v>
      </c>
      <c r="AA2755" t="str">
        <f t="shared" si="475"/>
        <v>HUM_ASR_FY_2022</v>
      </c>
      <c r="AB2755" s="958">
        <f t="shared" si="476"/>
        <v>45032</v>
      </c>
      <c r="AC2755" t="str">
        <f t="shared" si="477"/>
        <v>Unaudited</v>
      </c>
    </row>
    <row r="2756" spans="1:29" x14ac:dyDescent="0.25">
      <c r="A2756" t="s">
        <v>420</v>
      </c>
      <c r="B2756" t="s">
        <v>1385</v>
      </c>
      <c r="C2756" t="s">
        <v>1386</v>
      </c>
      <c r="D2756">
        <v>1900</v>
      </c>
      <c r="E2756" s="958">
        <v>1</v>
      </c>
      <c r="F2756" t="s">
        <v>440</v>
      </c>
      <c r="G2756" s="958">
        <v>274</v>
      </c>
      <c r="H2756" t="s">
        <v>386</v>
      </c>
      <c r="I2756" s="938" t="s">
        <v>488</v>
      </c>
      <c r="J2756" s="938" t="s">
        <v>444</v>
      </c>
      <c r="K2756" s="938" t="s">
        <v>6</v>
      </c>
      <c r="L2756" s="938" t="s">
        <v>45</v>
      </c>
      <c r="M2756" s="963" t="s">
        <v>163</v>
      </c>
      <c r="N2756" s="679">
        <f t="shared" ca="1" si="474"/>
        <v>85730.066130235209</v>
      </c>
      <c r="O2756" s="679">
        <f t="shared" ca="1" si="474"/>
        <v>66304.027537422415</v>
      </c>
      <c r="P2756" s="679">
        <f t="shared" ca="1" si="474"/>
        <v>3109.5887919470088</v>
      </c>
      <c r="Q2756" s="679">
        <f t="shared" ca="1" si="474"/>
        <v>6977.163800865801</v>
      </c>
      <c r="R2756" s="679">
        <f t="shared" ca="1" si="474"/>
        <v>1807.5333852813851</v>
      </c>
      <c r="S2756" s="679">
        <f t="shared" ca="1" si="474"/>
        <v>3553.4709696969694</v>
      </c>
      <c r="T2756" s="679">
        <f t="shared" ca="1" si="474"/>
        <v>35.600311688311692</v>
      </c>
      <c r="U2756" s="679">
        <f t="shared" ca="1" si="474"/>
        <v>17.703939393939393</v>
      </c>
      <c r="V2756" s="679">
        <f t="shared" ca="1" si="474"/>
        <v>143.46693506493506</v>
      </c>
      <c r="W2756" s="679">
        <f t="shared" ca="1" si="473"/>
        <v>2.5987532467532466</v>
      </c>
      <c r="X2756" s="679">
        <f t="shared" ca="1" si="474"/>
        <v>3390.8084848484846</v>
      </c>
      <c r="Y2756" s="679">
        <f t="shared" ca="1" si="474"/>
        <v>388.10322077922081</v>
      </c>
      <c r="Z2756" s="679">
        <f t="shared" ca="1" si="474"/>
        <v>0</v>
      </c>
      <c r="AA2756" t="str">
        <f t="shared" si="475"/>
        <v>HUM_ASR_FY_2022</v>
      </c>
      <c r="AB2756" s="958">
        <f t="shared" si="476"/>
        <v>45032</v>
      </c>
      <c r="AC2756" t="str">
        <f t="shared" si="477"/>
        <v>Unaudited</v>
      </c>
    </row>
    <row r="2757" spans="1:29" x14ac:dyDescent="0.25">
      <c r="A2757" t="s">
        <v>420</v>
      </c>
      <c r="B2757" t="s">
        <v>1385</v>
      </c>
      <c r="C2757" t="s">
        <v>1386</v>
      </c>
      <c r="D2757">
        <v>1900</v>
      </c>
      <c r="E2757" s="958">
        <v>1</v>
      </c>
      <c r="F2757" t="s">
        <v>440</v>
      </c>
      <c r="G2757" s="958">
        <v>274</v>
      </c>
      <c r="H2757" t="s">
        <v>386</v>
      </c>
      <c r="I2757" s="938" t="s">
        <v>488</v>
      </c>
      <c r="J2757" s="938" t="s">
        <v>444</v>
      </c>
      <c r="K2757" s="938" t="s">
        <v>6</v>
      </c>
      <c r="L2757" s="938" t="s">
        <v>46</v>
      </c>
      <c r="M2757" s="963" t="s">
        <v>164</v>
      </c>
      <c r="N2757" s="679">
        <f t="shared" ca="1" si="474"/>
        <v>9694.3879300442477</v>
      </c>
      <c r="O2757" s="679">
        <f t="shared" ca="1" si="474"/>
        <v>4773.3086515015466</v>
      </c>
      <c r="P2757" s="679">
        <f t="shared" ca="1" si="474"/>
        <v>730.14277906675557</v>
      </c>
      <c r="Q2757" s="679">
        <f t="shared" ca="1" si="474"/>
        <v>1806.0941448922167</v>
      </c>
      <c r="R2757" s="679">
        <f t="shared" ca="1" si="474"/>
        <v>658.49861310222298</v>
      </c>
      <c r="S2757" s="679">
        <f t="shared" ca="1" si="474"/>
        <v>213.85513043814331</v>
      </c>
      <c r="T2757" s="679">
        <f t="shared" ca="1" si="474"/>
        <v>5.8366064347151578</v>
      </c>
      <c r="U2757" s="679">
        <f t="shared" ca="1" si="474"/>
        <v>0</v>
      </c>
      <c r="V2757" s="679">
        <f t="shared" ca="1" si="474"/>
        <v>47.607593799223594</v>
      </c>
      <c r="W2757" s="679">
        <f t="shared" ca="1" si="473"/>
        <v>0</v>
      </c>
      <c r="X2757" s="679">
        <f t="shared" ca="1" si="474"/>
        <v>1288.7934090386104</v>
      </c>
      <c r="Y2757" s="679">
        <f t="shared" ca="1" si="474"/>
        <v>170.25100177081356</v>
      </c>
      <c r="Z2757" s="679">
        <f t="shared" ca="1" si="474"/>
        <v>0</v>
      </c>
      <c r="AA2757" t="str">
        <f t="shared" si="475"/>
        <v>HUM_ASR_FY_2022</v>
      </c>
      <c r="AB2757" s="958">
        <f t="shared" si="476"/>
        <v>45032</v>
      </c>
      <c r="AC2757" t="str">
        <f t="shared" si="477"/>
        <v>Unaudited</v>
      </c>
    </row>
    <row r="2758" spans="1:29" x14ac:dyDescent="0.25">
      <c r="A2758" t="s">
        <v>420</v>
      </c>
      <c r="B2758" t="s">
        <v>1385</v>
      </c>
      <c r="C2758" t="s">
        <v>1386</v>
      </c>
      <c r="D2758">
        <v>1900</v>
      </c>
      <c r="E2758" s="958">
        <v>1</v>
      </c>
      <c r="F2758" t="s">
        <v>440</v>
      </c>
      <c r="G2758" s="958">
        <v>274</v>
      </c>
      <c r="H2758" t="s">
        <v>386</v>
      </c>
      <c r="I2758" s="938" t="s">
        <v>488</v>
      </c>
      <c r="J2758" s="938" t="s">
        <v>444</v>
      </c>
      <c r="K2758" s="938" t="s">
        <v>6</v>
      </c>
      <c r="L2758" s="938" t="s">
        <v>165</v>
      </c>
      <c r="M2758" s="963" t="s">
        <v>461</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HUM_ASR_FY_2022</v>
      </c>
      <c r="AB2758" s="958">
        <f t="shared" si="476"/>
        <v>45032</v>
      </c>
      <c r="AC2758" t="str">
        <f t="shared" si="477"/>
        <v>Unaudited</v>
      </c>
    </row>
    <row r="2759" spans="1:29" x14ac:dyDescent="0.25">
      <c r="A2759" t="s">
        <v>420</v>
      </c>
      <c r="B2759" t="s">
        <v>1385</v>
      </c>
      <c r="C2759" t="s">
        <v>1386</v>
      </c>
      <c r="D2759">
        <v>1900</v>
      </c>
      <c r="E2759" s="958">
        <v>1</v>
      </c>
      <c r="F2759" t="s">
        <v>440</v>
      </c>
      <c r="G2759" s="958">
        <v>274</v>
      </c>
      <c r="H2759" t="s">
        <v>386</v>
      </c>
      <c r="I2759" s="938" t="s">
        <v>488</v>
      </c>
      <c r="J2759" s="938" t="s">
        <v>444</v>
      </c>
      <c r="K2759" s="938" t="s">
        <v>434</v>
      </c>
      <c r="L2759" s="946" t="s">
        <v>120</v>
      </c>
      <c r="M2759" s="961" t="s">
        <v>32</v>
      </c>
      <c r="N2759" s="679">
        <f t="shared" ca="1" si="474"/>
        <v>-18990.32</v>
      </c>
      <c r="O2759" s="679">
        <f t="shared" ca="1" si="474"/>
        <v>-11689.421258350716</v>
      </c>
      <c r="P2759" s="679">
        <f t="shared" ca="1" si="474"/>
        <v>-932.34513984439616</v>
      </c>
      <c r="Q2759" s="679">
        <f t="shared" ca="1" si="474"/>
        <v>-3534.0732754668115</v>
      </c>
      <c r="R2759" s="679">
        <f t="shared" ca="1" si="474"/>
        <v>-1129.0141457072305</v>
      </c>
      <c r="S2759" s="679">
        <f t="shared" ca="1" si="474"/>
        <v>-324.49784983595629</v>
      </c>
      <c r="T2759" s="679">
        <f t="shared" ca="1" si="474"/>
        <v>-40.773993538558436</v>
      </c>
      <c r="U2759" s="679">
        <f t="shared" ca="1" si="474"/>
        <v>-1.9784021298785701</v>
      </c>
      <c r="V2759" s="679">
        <f t="shared" ca="1" si="474"/>
        <v>-229.70779927528517</v>
      </c>
      <c r="W2759" s="679">
        <f t="shared" ca="1" si="473"/>
        <v>-245.78532031601571</v>
      </c>
      <c r="X2759" s="679">
        <f t="shared" ca="1" si="474"/>
        <v>-168.06673867437786</v>
      </c>
      <c r="Y2759" s="679">
        <f t="shared" ca="1" si="474"/>
        <v>-694.65607686077601</v>
      </c>
      <c r="Z2759" s="679">
        <f t="shared" ca="1" si="474"/>
        <v>0</v>
      </c>
      <c r="AA2759" t="str">
        <f t="shared" si="475"/>
        <v>HUM_ASR_FY_2022</v>
      </c>
      <c r="AB2759" s="958">
        <f t="shared" si="476"/>
        <v>45032</v>
      </c>
      <c r="AC2759" t="str">
        <f t="shared" si="477"/>
        <v>Unaudited</v>
      </c>
    </row>
    <row r="2760" spans="1:29" x14ac:dyDescent="0.25">
      <c r="A2760" t="s">
        <v>420</v>
      </c>
      <c r="B2760" t="s">
        <v>1385</v>
      </c>
      <c r="C2760" t="s">
        <v>1386</v>
      </c>
      <c r="D2760">
        <v>1900</v>
      </c>
      <c r="E2760" s="958">
        <v>1</v>
      </c>
      <c r="F2760" t="s">
        <v>440</v>
      </c>
      <c r="G2760" s="958">
        <v>274</v>
      </c>
      <c r="H2760" t="s">
        <v>386</v>
      </c>
      <c r="I2760" s="963" t="s">
        <v>488</v>
      </c>
      <c r="J2760" s="963" t="s">
        <v>444</v>
      </c>
      <c r="K2760" s="963" t="s">
        <v>434</v>
      </c>
      <c r="L2760" s="938" t="s">
        <v>943</v>
      </c>
      <c r="M2760" s="963" t="s">
        <v>935</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HUM_ASR_FY_2022</v>
      </c>
      <c r="AB2760" s="958">
        <f t="shared" si="476"/>
        <v>45032</v>
      </c>
      <c r="AC2760" t="str">
        <f t="shared" si="477"/>
        <v>Unaudited</v>
      </c>
    </row>
    <row r="2761" spans="1:29" x14ac:dyDescent="0.25">
      <c r="A2761" t="s">
        <v>420</v>
      </c>
      <c r="B2761" t="s">
        <v>1385</v>
      </c>
      <c r="C2761" t="s">
        <v>1386</v>
      </c>
      <c r="D2761">
        <v>1900</v>
      </c>
      <c r="E2761" s="958">
        <v>1</v>
      </c>
      <c r="F2761" t="s">
        <v>440</v>
      </c>
      <c r="G2761" s="958">
        <v>274</v>
      </c>
      <c r="H2761" t="s">
        <v>386</v>
      </c>
      <c r="I2761" s="938" t="s">
        <v>488</v>
      </c>
      <c r="J2761" s="938" t="s">
        <v>444</v>
      </c>
      <c r="K2761" s="938" t="s">
        <v>434</v>
      </c>
      <c r="L2761" s="938" t="s">
        <v>167</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HUM_ASR_FY_2022</v>
      </c>
      <c r="AB2761" s="958">
        <f t="shared" si="476"/>
        <v>45032</v>
      </c>
      <c r="AC2761" t="str">
        <f t="shared" si="477"/>
        <v>Unaudited</v>
      </c>
    </row>
    <row r="2762" spans="1:29" x14ac:dyDescent="0.25">
      <c r="A2762" t="s">
        <v>420</v>
      </c>
      <c r="B2762" t="s">
        <v>1385</v>
      </c>
      <c r="C2762" t="s">
        <v>1386</v>
      </c>
      <c r="D2762">
        <v>1900</v>
      </c>
      <c r="E2762" s="958">
        <v>1</v>
      </c>
      <c r="F2762" t="s">
        <v>440</v>
      </c>
      <c r="G2762" s="958">
        <v>274</v>
      </c>
      <c r="H2762" t="s">
        <v>386</v>
      </c>
      <c r="I2762" s="938" t="s">
        <v>488</v>
      </c>
      <c r="J2762" s="938" t="s">
        <v>444</v>
      </c>
      <c r="K2762" s="938" t="s">
        <v>434</v>
      </c>
      <c r="L2762" s="938" t="s">
        <v>168</v>
      </c>
      <c r="M2762" s="963" t="s">
        <v>329</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HUM_ASR_FY_2022</v>
      </c>
      <c r="AB2762" s="958">
        <f t="shared" si="476"/>
        <v>45032</v>
      </c>
      <c r="AC2762" t="str">
        <f t="shared" si="477"/>
        <v>Unaudited</v>
      </c>
    </row>
    <row r="2763" spans="1:29" x14ac:dyDescent="0.25">
      <c r="A2763" t="s">
        <v>420</v>
      </c>
      <c r="B2763" t="s">
        <v>1385</v>
      </c>
      <c r="C2763" t="s">
        <v>1386</v>
      </c>
      <c r="D2763">
        <v>1900</v>
      </c>
      <c r="E2763" s="958">
        <v>1</v>
      </c>
      <c r="F2763" t="s">
        <v>440</v>
      </c>
      <c r="G2763" s="958">
        <v>274</v>
      </c>
      <c r="H2763" t="s">
        <v>386</v>
      </c>
      <c r="I2763" s="938" t="s">
        <v>488</v>
      </c>
      <c r="J2763" s="938" t="s">
        <v>450</v>
      </c>
      <c r="K2763" s="938" t="s">
        <v>435</v>
      </c>
      <c r="L2763" s="938" t="s">
        <v>121</v>
      </c>
      <c r="M2763" s="963" t="s">
        <v>27</v>
      </c>
      <c r="N2763" s="679">
        <f t="shared" ca="1" si="474"/>
        <v>5607174.7921807207</v>
      </c>
      <c r="O2763" s="679">
        <f t="shared" ca="1" si="474"/>
        <v>30398.974508689495</v>
      </c>
      <c r="P2763" s="679">
        <f t="shared" ca="1" si="474"/>
        <v>5576775.817672031</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HUM_ASR_FY_2022</v>
      </c>
      <c r="AB2763" s="958">
        <f t="shared" si="476"/>
        <v>45032</v>
      </c>
      <c r="AC2763" t="str">
        <f t="shared" si="477"/>
        <v>Unaudited</v>
      </c>
    </row>
    <row r="2764" spans="1:29" x14ac:dyDescent="0.25">
      <c r="A2764" t="s">
        <v>420</v>
      </c>
      <c r="B2764" t="s">
        <v>1385</v>
      </c>
      <c r="C2764" t="s">
        <v>1386</v>
      </c>
      <c r="D2764">
        <v>1900</v>
      </c>
      <c r="E2764" s="958">
        <v>1</v>
      </c>
      <c r="F2764" t="s">
        <v>440</v>
      </c>
      <c r="G2764" s="958">
        <v>274</v>
      </c>
      <c r="H2764" t="s">
        <v>386</v>
      </c>
      <c r="I2764" s="938" t="s">
        <v>488</v>
      </c>
      <c r="J2764" s="938" t="s">
        <v>450</v>
      </c>
      <c r="K2764" s="938" t="s">
        <v>435</v>
      </c>
      <c r="L2764" s="946" t="s">
        <v>122</v>
      </c>
      <c r="M2764" s="961" t="s">
        <v>97</v>
      </c>
      <c r="N2764" s="679">
        <f t="shared" ca="1" si="474"/>
        <v>239198.72628275529</v>
      </c>
      <c r="O2764" s="679">
        <f t="shared" ca="1" si="474"/>
        <v>0</v>
      </c>
      <c r="P2764" s="679">
        <f t="shared" ca="1" si="474"/>
        <v>239198.72628275529</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HUM_ASR_FY_2022</v>
      </c>
      <c r="AB2764" s="958">
        <f t="shared" si="476"/>
        <v>45032</v>
      </c>
      <c r="AC2764" t="str">
        <f t="shared" si="477"/>
        <v>Unaudited</v>
      </c>
    </row>
    <row r="2765" spans="1:29" x14ac:dyDescent="0.25">
      <c r="A2765" t="s">
        <v>420</v>
      </c>
      <c r="B2765" t="s">
        <v>1385</v>
      </c>
      <c r="C2765" t="s">
        <v>1386</v>
      </c>
      <c r="D2765">
        <v>1900</v>
      </c>
      <c r="E2765" s="958">
        <v>1</v>
      </c>
      <c r="F2765" t="s">
        <v>440</v>
      </c>
      <c r="G2765" s="958">
        <v>274</v>
      </c>
      <c r="H2765" t="s">
        <v>386</v>
      </c>
      <c r="I2765" s="963" t="s">
        <v>488</v>
      </c>
      <c r="J2765" s="963" t="s">
        <v>450</v>
      </c>
      <c r="K2765" s="963" t="s">
        <v>435</v>
      </c>
      <c r="L2765" s="938" t="s">
        <v>123</v>
      </c>
      <c r="M2765" s="963" t="s">
        <v>98</v>
      </c>
      <c r="N2765" s="679">
        <f t="shared" ca="1" si="474"/>
        <v>444997.52568785625</v>
      </c>
      <c r="O2765" s="679">
        <f t="shared" ca="1" si="474"/>
        <v>0</v>
      </c>
      <c r="P2765" s="679">
        <f t="shared" ca="1" si="474"/>
        <v>444997.52568785625</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HUM_ASR_FY_2022</v>
      </c>
      <c r="AB2765" s="958">
        <f t="shared" si="476"/>
        <v>45032</v>
      </c>
      <c r="AC2765" t="str">
        <f t="shared" si="477"/>
        <v>Unaudited</v>
      </c>
    </row>
    <row r="2766" spans="1:29" x14ac:dyDescent="0.25">
      <c r="A2766" t="s">
        <v>420</v>
      </c>
      <c r="B2766" t="s">
        <v>1385</v>
      </c>
      <c r="C2766" t="s">
        <v>1386</v>
      </c>
      <c r="D2766">
        <v>1900</v>
      </c>
      <c r="E2766" s="958">
        <v>1</v>
      </c>
      <c r="F2766" t="s">
        <v>440</v>
      </c>
      <c r="G2766" s="958">
        <v>274</v>
      </c>
      <c r="H2766" t="s">
        <v>386</v>
      </c>
      <c r="I2766" s="938" t="s">
        <v>488</v>
      </c>
      <c r="J2766" s="938" t="s">
        <v>450</v>
      </c>
      <c r="K2766" s="938" t="s">
        <v>435</v>
      </c>
      <c r="L2766" s="938" t="s">
        <v>124</v>
      </c>
      <c r="M2766" s="963" t="s">
        <v>99</v>
      </c>
      <c r="N2766" s="679">
        <f t="shared" ca="1" si="474"/>
        <v>337793.53196294664</v>
      </c>
      <c r="O2766" s="679">
        <f t="shared" ca="1" si="474"/>
        <v>0</v>
      </c>
      <c r="P2766" s="679">
        <f t="shared" ca="1" si="474"/>
        <v>337793.53196294664</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HUM_ASR_FY_2022</v>
      </c>
      <c r="AB2766" s="958">
        <f t="shared" si="476"/>
        <v>45032</v>
      </c>
      <c r="AC2766" t="str">
        <f t="shared" si="477"/>
        <v>Unaudited</v>
      </c>
    </row>
    <row r="2767" spans="1:29" x14ac:dyDescent="0.25">
      <c r="A2767" t="s">
        <v>420</v>
      </c>
      <c r="B2767" t="s">
        <v>1385</v>
      </c>
      <c r="C2767" t="s">
        <v>1386</v>
      </c>
      <c r="D2767">
        <v>1900</v>
      </c>
      <c r="E2767" s="958">
        <v>1</v>
      </c>
      <c r="F2767" t="s">
        <v>440</v>
      </c>
      <c r="G2767" s="958">
        <v>274</v>
      </c>
      <c r="H2767" t="s">
        <v>386</v>
      </c>
      <c r="I2767" s="938" t="s">
        <v>488</v>
      </c>
      <c r="J2767" s="938" t="s">
        <v>450</v>
      </c>
      <c r="K2767" s="938" t="s">
        <v>435</v>
      </c>
      <c r="L2767" s="938" t="s">
        <v>125</v>
      </c>
      <c r="M2767" s="963" t="s">
        <v>100</v>
      </c>
      <c r="N2767" s="679">
        <f t="shared" ca="1" si="474"/>
        <v>729239.73698272323</v>
      </c>
      <c r="O2767" s="679">
        <f t="shared" ca="1" si="474"/>
        <v>10664.114705464686</v>
      </c>
      <c r="P2767" s="679">
        <f t="shared" ca="1" si="474"/>
        <v>718575.62227725855</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HUM_ASR_FY_2022</v>
      </c>
      <c r="AB2767" s="958">
        <f t="shared" si="476"/>
        <v>45032</v>
      </c>
      <c r="AC2767" t="str">
        <f t="shared" si="477"/>
        <v>Unaudited</v>
      </c>
    </row>
    <row r="2768" spans="1:29" x14ac:dyDescent="0.25">
      <c r="A2768" t="s">
        <v>420</v>
      </c>
      <c r="B2768" t="s">
        <v>1385</v>
      </c>
      <c r="C2768" t="s">
        <v>1386</v>
      </c>
      <c r="D2768">
        <v>1900</v>
      </c>
      <c r="E2768" s="958">
        <v>1</v>
      </c>
      <c r="F2768" t="s">
        <v>440</v>
      </c>
      <c r="G2768" s="958">
        <v>274</v>
      </c>
      <c r="H2768" t="s">
        <v>386</v>
      </c>
      <c r="I2768" s="938" t="s">
        <v>488</v>
      </c>
      <c r="J2768" s="938" t="s">
        <v>450</v>
      </c>
      <c r="K2768" s="938" t="s">
        <v>435</v>
      </c>
      <c r="L2768" s="938" t="s">
        <v>126</v>
      </c>
      <c r="M2768" s="963" t="s">
        <v>28</v>
      </c>
      <c r="N2768" s="679">
        <f t="shared" ca="1" si="474"/>
        <v>16154.373808818065</v>
      </c>
      <c r="O2768" s="679">
        <f t="shared" ca="1" si="474"/>
        <v>0</v>
      </c>
      <c r="P2768" s="679">
        <f t="shared" ca="1" si="474"/>
        <v>16154.373808818065</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HUM_ASR_FY_2022</v>
      </c>
      <c r="AB2768" s="958">
        <f t="shared" si="476"/>
        <v>45032</v>
      </c>
      <c r="AC2768" t="str">
        <f t="shared" si="477"/>
        <v>Unaudited</v>
      </c>
    </row>
    <row r="2769" spans="1:29" x14ac:dyDescent="0.25">
      <c r="A2769" t="s">
        <v>420</v>
      </c>
      <c r="B2769" t="s">
        <v>1385</v>
      </c>
      <c r="C2769" t="s">
        <v>1386</v>
      </c>
      <c r="D2769">
        <v>1900</v>
      </c>
      <c r="E2769" s="958">
        <v>1</v>
      </c>
      <c r="F2769" t="s">
        <v>440</v>
      </c>
      <c r="G2769" s="958">
        <v>274</v>
      </c>
      <c r="H2769" t="s">
        <v>386</v>
      </c>
      <c r="I2769" s="938" t="s">
        <v>488</v>
      </c>
      <c r="J2769" s="938" t="s">
        <v>436</v>
      </c>
      <c r="K2769" s="938" t="s">
        <v>436</v>
      </c>
      <c r="L2769" s="946" t="s">
        <v>128</v>
      </c>
      <c r="M2769" s="961" t="s">
        <v>326</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HUM_ASR_FY_2022</v>
      </c>
      <c r="AB2769" s="958">
        <f t="shared" si="476"/>
        <v>45032</v>
      </c>
      <c r="AC2769" t="str">
        <f t="shared" si="477"/>
        <v>Unaudited</v>
      </c>
    </row>
    <row r="2770" spans="1:29" x14ac:dyDescent="0.25">
      <c r="A2770" t="s">
        <v>420</v>
      </c>
      <c r="B2770" t="s">
        <v>1385</v>
      </c>
      <c r="C2770" t="s">
        <v>1386</v>
      </c>
      <c r="D2770">
        <v>1900</v>
      </c>
      <c r="E2770" s="958">
        <v>1</v>
      </c>
      <c r="F2770" t="s">
        <v>440</v>
      </c>
      <c r="G2770" s="958">
        <v>274</v>
      </c>
      <c r="H2770" t="s">
        <v>386</v>
      </c>
      <c r="I2770" s="963" t="s">
        <v>488</v>
      </c>
      <c r="J2770" s="963" t="s">
        <v>436</v>
      </c>
      <c r="K2770" s="963" t="s">
        <v>436</v>
      </c>
      <c r="L2770" s="938" t="s">
        <v>129</v>
      </c>
      <c r="M2770" s="963" t="s">
        <v>325</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HUM_ASR_FY_2022</v>
      </c>
      <c r="AB2770" s="958">
        <f t="shared" si="476"/>
        <v>45032</v>
      </c>
      <c r="AC2770" t="str">
        <f t="shared" si="477"/>
        <v>Unaudited</v>
      </c>
    </row>
    <row r="2771" spans="1:29" ht="30" x14ac:dyDescent="0.25">
      <c r="A2771" t="s">
        <v>420</v>
      </c>
      <c r="B2771" t="s">
        <v>1385</v>
      </c>
      <c r="C2771" t="s">
        <v>1386</v>
      </c>
      <c r="D2771">
        <v>1900</v>
      </c>
      <c r="E2771" s="958">
        <v>1</v>
      </c>
      <c r="F2771" t="s">
        <v>440</v>
      </c>
      <c r="G2771" s="958">
        <v>274</v>
      </c>
      <c r="H2771" t="s">
        <v>386</v>
      </c>
      <c r="I2771" s="938" t="s">
        <v>488</v>
      </c>
      <c r="J2771" s="938" t="s">
        <v>436</v>
      </c>
      <c r="K2771" s="938" t="s">
        <v>436</v>
      </c>
      <c r="L2771" s="938" t="s">
        <v>130</v>
      </c>
      <c r="M2771" s="963" t="s">
        <v>179</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HUM_ASR_FY_2022</v>
      </c>
      <c r="AB2771" s="958">
        <f t="shared" si="476"/>
        <v>45032</v>
      </c>
      <c r="AC2771" t="str">
        <f t="shared" si="477"/>
        <v>Unaudited</v>
      </c>
    </row>
    <row r="2772" spans="1:29" x14ac:dyDescent="0.25">
      <c r="A2772" t="s">
        <v>420</v>
      </c>
      <c r="B2772" t="s">
        <v>1385</v>
      </c>
      <c r="C2772" t="s">
        <v>1386</v>
      </c>
      <c r="D2772">
        <v>1900</v>
      </c>
      <c r="E2772" s="958">
        <v>1</v>
      </c>
      <c r="F2772" t="s">
        <v>440</v>
      </c>
      <c r="G2772" s="958">
        <v>274</v>
      </c>
      <c r="H2772" t="s">
        <v>386</v>
      </c>
      <c r="I2772" s="938" t="s">
        <v>488</v>
      </c>
      <c r="J2772" s="938" t="s">
        <v>436</v>
      </c>
      <c r="K2772" s="938" t="s">
        <v>436</v>
      </c>
      <c r="L2772" s="938" t="s">
        <v>131</v>
      </c>
      <c r="M2772" s="963" t="s">
        <v>494</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HUM_ASR_FY_2022</v>
      </c>
      <c r="AB2772" s="958">
        <f t="shared" si="476"/>
        <v>45032</v>
      </c>
      <c r="AC2772" t="str">
        <f t="shared" si="477"/>
        <v>Unaudited</v>
      </c>
    </row>
    <row r="2773" spans="1:29" x14ac:dyDescent="0.25">
      <c r="A2773" t="s">
        <v>420</v>
      </c>
      <c r="B2773" t="s">
        <v>1385</v>
      </c>
      <c r="C2773" t="s">
        <v>1386</v>
      </c>
      <c r="D2773">
        <v>1900</v>
      </c>
      <c r="E2773" s="958">
        <v>1</v>
      </c>
      <c r="F2773" t="s">
        <v>440</v>
      </c>
      <c r="G2773" s="958">
        <v>274</v>
      </c>
      <c r="H2773" t="s">
        <v>386</v>
      </c>
      <c r="I2773" s="938" t="s">
        <v>488</v>
      </c>
      <c r="J2773" s="938" t="s">
        <v>436</v>
      </c>
      <c r="K2773" s="938" t="s">
        <v>436</v>
      </c>
      <c r="L2773" s="938" t="s">
        <v>132</v>
      </c>
      <c r="M2773" s="963" t="s">
        <v>495</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HUM_ASR_FY_2022</v>
      </c>
      <c r="AB2773" s="958">
        <f t="shared" si="476"/>
        <v>45032</v>
      </c>
      <c r="AC2773" t="str">
        <f t="shared" si="477"/>
        <v>Unaudited</v>
      </c>
    </row>
    <row r="2774" spans="1:29" x14ac:dyDescent="0.25">
      <c r="A2774" t="s">
        <v>420</v>
      </c>
      <c r="B2774" t="s">
        <v>1385</v>
      </c>
      <c r="C2774" t="s">
        <v>1386</v>
      </c>
      <c r="D2774">
        <v>1900</v>
      </c>
      <c r="E2774" s="958">
        <v>1</v>
      </c>
      <c r="F2774" t="s">
        <v>440</v>
      </c>
      <c r="G2774" s="958">
        <v>274</v>
      </c>
      <c r="H2774" t="s">
        <v>386</v>
      </c>
      <c r="I2774" s="938" t="s">
        <v>488</v>
      </c>
      <c r="J2774" s="938" t="s">
        <v>436</v>
      </c>
      <c r="K2774" s="938" t="s">
        <v>436</v>
      </c>
      <c r="L2774" s="938" t="s">
        <v>133</v>
      </c>
      <c r="M2774" s="963" t="s">
        <v>496</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HUM_ASR_FY_2022</v>
      </c>
      <c r="AB2774" s="958">
        <f t="shared" si="476"/>
        <v>45032</v>
      </c>
      <c r="AC2774" t="str">
        <f t="shared" si="477"/>
        <v>Unaudited</v>
      </c>
    </row>
    <row r="2775" spans="1:29" x14ac:dyDescent="0.25">
      <c r="A2775" t="s">
        <v>420</v>
      </c>
      <c r="B2775" t="s">
        <v>1385</v>
      </c>
      <c r="C2775" t="s">
        <v>1386</v>
      </c>
      <c r="D2775">
        <v>1900</v>
      </c>
      <c r="E2775" s="958">
        <v>1</v>
      </c>
      <c r="F2775" t="s">
        <v>440</v>
      </c>
      <c r="G2775" s="958">
        <v>274</v>
      </c>
      <c r="H2775" t="s">
        <v>386</v>
      </c>
      <c r="I2775" s="938" t="s">
        <v>489</v>
      </c>
      <c r="J2775" s="938" t="s">
        <v>26</v>
      </c>
      <c r="K2775" s="938" t="s">
        <v>26</v>
      </c>
      <c r="L2775" s="938" t="s">
        <v>269</v>
      </c>
      <c r="M2775" s="963" t="s">
        <v>26</v>
      </c>
      <c r="N2775" s="679">
        <f t="shared" ca="1" si="479"/>
        <v>2475503.6842854056</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HUM_ASR_FY_2022</v>
      </c>
      <c r="AB2775" s="958">
        <f t="shared" si="476"/>
        <v>45032</v>
      </c>
      <c r="AC2775" t="str">
        <f t="shared" si="477"/>
        <v>Unaudited</v>
      </c>
    </row>
    <row r="2776" spans="1:29" x14ac:dyDescent="0.25">
      <c r="A2776" t="s">
        <v>420</v>
      </c>
      <c r="B2776" t="s">
        <v>1385</v>
      </c>
      <c r="C2776" t="s">
        <v>1386</v>
      </c>
      <c r="D2776">
        <v>1900</v>
      </c>
      <c r="E2776" s="958">
        <v>1</v>
      </c>
      <c r="F2776" t="s">
        <v>441</v>
      </c>
      <c r="G2776" s="958">
        <v>366</v>
      </c>
      <c r="H2776" t="s">
        <v>386</v>
      </c>
      <c r="I2776" s="938" t="s">
        <v>432</v>
      </c>
      <c r="J2776" s="938" t="s">
        <v>432</v>
      </c>
      <c r="K2776" s="938" t="s">
        <v>432</v>
      </c>
      <c r="L2776" s="938"/>
      <c r="M2776" s="963" t="s">
        <v>432</v>
      </c>
      <c r="N2776" s="679">
        <f t="shared" ca="1" si="479"/>
        <v>241821.39569892481</v>
      </c>
      <c r="O2776" s="679">
        <f t="shared" ca="1" si="478"/>
        <v>208751.74838709686</v>
      </c>
      <c r="P2776" s="679">
        <f t="shared" ca="1" si="478"/>
        <v>6444</v>
      </c>
      <c r="Q2776" s="679">
        <f t="shared" ca="1" si="478"/>
        <v>12476.802150537638</v>
      </c>
      <c r="R2776" s="679">
        <f t="shared" ca="1" si="478"/>
        <v>2832.0645161290322</v>
      </c>
      <c r="S2776" s="679">
        <f t="shared" ca="1" si="478"/>
        <v>5209.7806451612896</v>
      </c>
      <c r="T2776" s="679">
        <f t="shared" ca="1" si="478"/>
        <v>219.35483870967741</v>
      </c>
      <c r="U2776" s="679">
        <f t="shared" ca="1" si="478"/>
        <v>40.903225806451601</v>
      </c>
      <c r="V2776" s="679">
        <f t="shared" ca="1" si="478"/>
        <v>355</v>
      </c>
      <c r="W2776" s="679">
        <f t="shared" ca="1" si="473"/>
        <v>22</v>
      </c>
      <c r="X2776" s="679">
        <f t="shared" ca="1" si="478"/>
        <v>4892.7419354838712</v>
      </c>
      <c r="Y2776" s="679">
        <f t="shared" ca="1" si="478"/>
        <v>577</v>
      </c>
      <c r="Z2776" s="679">
        <f t="shared" ca="1" si="478"/>
        <v>0</v>
      </c>
      <c r="AA2776" t="str">
        <f t="shared" si="475"/>
        <v>HUM_ASR_FY_2022</v>
      </c>
      <c r="AB2776" s="958">
        <f t="shared" si="476"/>
        <v>45032</v>
      </c>
      <c r="AC2776" t="str">
        <f t="shared" si="477"/>
        <v>Unaudited</v>
      </c>
    </row>
    <row r="2777" spans="1:29" x14ac:dyDescent="0.25">
      <c r="A2777" t="s">
        <v>420</v>
      </c>
      <c r="B2777" t="s">
        <v>1385</v>
      </c>
      <c r="C2777" t="s">
        <v>1386</v>
      </c>
      <c r="D2777">
        <v>1900</v>
      </c>
      <c r="E2777" s="958">
        <v>1</v>
      </c>
      <c r="F2777" t="s">
        <v>441</v>
      </c>
      <c r="G2777" s="958">
        <v>366</v>
      </c>
      <c r="H2777" t="s">
        <v>386</v>
      </c>
      <c r="I2777" s="938" t="s">
        <v>487</v>
      </c>
      <c r="J2777" s="938" t="s">
        <v>12</v>
      </c>
      <c r="K2777" s="938" t="s">
        <v>12</v>
      </c>
      <c r="L2777" s="946">
        <v>1.1000000000000001</v>
      </c>
      <c r="M2777" s="961" t="s">
        <v>12</v>
      </c>
      <c r="N2777" s="679">
        <f t="shared" ca="1" si="479"/>
        <v>63218764.179999985</v>
      </c>
      <c r="O2777" s="679">
        <f t="shared" ca="1" si="478"/>
        <v>38023949.809999995</v>
      </c>
      <c r="P2777" s="679">
        <f t="shared" ca="1" si="478"/>
        <v>3345150.2799999993</v>
      </c>
      <c r="Q2777" s="679">
        <f t="shared" ca="1" si="478"/>
        <v>12920836.15</v>
      </c>
      <c r="R2777" s="679">
        <f t="shared" ca="1" si="478"/>
        <v>4021019.9099999992</v>
      </c>
      <c r="S2777" s="679">
        <f t="shared" ca="1" si="478"/>
        <v>1084950.4000000004</v>
      </c>
      <c r="T2777" s="679">
        <f t="shared" ca="1" si="478"/>
        <v>87933.189999999973</v>
      </c>
      <c r="U2777" s="679">
        <f t="shared" ca="1" si="478"/>
        <v>5696.1200000000008</v>
      </c>
      <c r="V2777" s="679">
        <f t="shared" ca="1" si="478"/>
        <v>1041257.95</v>
      </c>
      <c r="W2777" s="679">
        <f t="shared" ca="1" si="473"/>
        <v>577474.48</v>
      </c>
      <c r="X2777" s="679">
        <f t="shared" ca="1" si="478"/>
        <v>658828.76</v>
      </c>
      <c r="Y2777" s="679">
        <f t="shared" ca="1" si="478"/>
        <v>1451667.1300000004</v>
      </c>
      <c r="Z2777" s="679">
        <f t="shared" ca="1" si="478"/>
        <v>0</v>
      </c>
      <c r="AA2777" t="str">
        <f t="shared" si="475"/>
        <v>HUM_ASR_FY_2022</v>
      </c>
      <c r="AB2777" s="958">
        <f t="shared" si="476"/>
        <v>45032</v>
      </c>
      <c r="AC2777" t="str">
        <f t="shared" si="477"/>
        <v>Unaudited</v>
      </c>
    </row>
    <row r="2778" spans="1:29" x14ac:dyDescent="0.25">
      <c r="A2778" t="s">
        <v>420</v>
      </c>
      <c r="B2778" t="s">
        <v>1385</v>
      </c>
      <c r="C2778" t="s">
        <v>1386</v>
      </c>
      <c r="D2778">
        <v>1900</v>
      </c>
      <c r="E2778" s="958">
        <v>1</v>
      </c>
      <c r="F2778" t="s">
        <v>441</v>
      </c>
      <c r="G2778" s="958">
        <v>366</v>
      </c>
      <c r="H2778" t="s">
        <v>386</v>
      </c>
      <c r="I2778" s="963" t="s">
        <v>487</v>
      </c>
      <c r="J2778" s="963" t="s">
        <v>12</v>
      </c>
      <c r="K2778" s="963" t="s">
        <v>1328</v>
      </c>
      <c r="L2778" s="938" t="s">
        <v>1319</v>
      </c>
      <c r="M2778" s="963" t="s">
        <v>1328</v>
      </c>
      <c r="N2778" s="679">
        <f t="shared" ca="1" si="479"/>
        <v>139704.97039642159</v>
      </c>
      <c r="O2778" s="679">
        <f t="shared" ca="1" si="478"/>
        <v>120599.98555682093</v>
      </c>
      <c r="P2778" s="679">
        <f t="shared" ca="1" si="478"/>
        <v>3722.8253795846545</v>
      </c>
      <c r="Q2778" s="679">
        <f t="shared" ca="1" si="478"/>
        <v>7208.0936843696327</v>
      </c>
      <c r="R2778" s="679">
        <f t="shared" ca="1" si="478"/>
        <v>1636.1393012517528</v>
      </c>
      <c r="S2778" s="679">
        <f t="shared" ca="1" si="478"/>
        <v>3009.7926145057986</v>
      </c>
      <c r="T2778" s="679">
        <f t="shared" ca="1" si="478"/>
        <v>126.72559911283138</v>
      </c>
      <c r="U2778" s="679">
        <f t="shared" ca="1" si="478"/>
        <v>23.630597011039729</v>
      </c>
      <c r="V2778" s="679">
        <f t="shared" ca="1" si="478"/>
        <v>205.09047327010435</v>
      </c>
      <c r="W2778" s="679">
        <f t="shared" ca="1" si="473"/>
        <v>12.709832146316325</v>
      </c>
      <c r="X2778" s="679">
        <f t="shared" ca="1" si="478"/>
        <v>2826.6331243292207</v>
      </c>
      <c r="Y2778" s="679">
        <f t="shared" ca="1" si="478"/>
        <v>333.34423401929632</v>
      </c>
      <c r="Z2778" s="679">
        <f t="shared" ca="1" si="478"/>
        <v>0</v>
      </c>
      <c r="AA2778" t="str">
        <f t="shared" si="475"/>
        <v>HUM_ASR_FY_2022</v>
      </c>
      <c r="AB2778" s="958">
        <f t="shared" si="476"/>
        <v>45032</v>
      </c>
      <c r="AC2778" t="str">
        <f t="shared" si="477"/>
        <v>Unaudited</v>
      </c>
    </row>
    <row r="2779" spans="1:29" x14ac:dyDescent="0.25">
      <c r="A2779" t="s">
        <v>420</v>
      </c>
      <c r="B2779" t="s">
        <v>1385</v>
      </c>
      <c r="C2779" t="s">
        <v>1386</v>
      </c>
      <c r="D2779">
        <v>1900</v>
      </c>
      <c r="E2779" s="958">
        <v>1</v>
      </c>
      <c r="F2779" t="s">
        <v>441</v>
      </c>
      <c r="G2779" s="958">
        <v>366</v>
      </c>
      <c r="H2779" t="s">
        <v>386</v>
      </c>
      <c r="I2779" s="938" t="s">
        <v>487</v>
      </c>
      <c r="J2779" s="938" t="s">
        <v>490</v>
      </c>
      <c r="K2779" s="938" t="s">
        <v>491</v>
      </c>
      <c r="L2779" s="938" t="s">
        <v>63</v>
      </c>
      <c r="M2779" s="963" t="s">
        <v>343</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HUM_ASR_FY_2022</v>
      </c>
      <c r="AB2779" s="958">
        <f t="shared" si="476"/>
        <v>45032</v>
      </c>
      <c r="AC2779" t="str">
        <f t="shared" si="477"/>
        <v>Unaudited</v>
      </c>
    </row>
    <row r="2780" spans="1:29" x14ac:dyDescent="0.25">
      <c r="A2780" t="s">
        <v>420</v>
      </c>
      <c r="B2780" t="s">
        <v>1385</v>
      </c>
      <c r="C2780" t="s">
        <v>1386</v>
      </c>
      <c r="D2780">
        <v>1900</v>
      </c>
      <c r="E2780" s="958">
        <v>1</v>
      </c>
      <c r="F2780" t="s">
        <v>441</v>
      </c>
      <c r="G2780" s="958">
        <v>366</v>
      </c>
      <c r="H2780" t="s">
        <v>386</v>
      </c>
      <c r="I2780" s="938" t="s">
        <v>487</v>
      </c>
      <c r="J2780" s="938" t="s">
        <v>490</v>
      </c>
      <c r="K2780" s="938" t="s">
        <v>1019</v>
      </c>
      <c r="L2780" s="938" t="s">
        <v>915</v>
      </c>
      <c r="M2780" s="963" t="s">
        <v>916</v>
      </c>
      <c r="N2780" s="679">
        <f t="shared" ca="1" si="479"/>
        <v>1677546.2399999893</v>
      </c>
      <c r="O2780" s="679">
        <f t="shared" ca="1" si="478"/>
        <v>1628760.1599999894</v>
      </c>
      <c r="P2780" s="679">
        <f t="shared" ca="1" si="478"/>
        <v>38331.920000000006</v>
      </c>
      <c r="Q2780" s="679">
        <f t="shared" ca="1" si="478"/>
        <v>6969.44</v>
      </c>
      <c r="R2780" s="679">
        <f t="shared" ca="1" si="478"/>
        <v>3484.72</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HUM_ASR_FY_2022</v>
      </c>
      <c r="AB2780" s="958">
        <f t="shared" si="476"/>
        <v>45032</v>
      </c>
      <c r="AC2780" t="str">
        <f t="shared" si="477"/>
        <v>Unaudited</v>
      </c>
    </row>
    <row r="2781" spans="1:29" x14ac:dyDescent="0.25">
      <c r="A2781" t="s">
        <v>420</v>
      </c>
      <c r="B2781" t="s">
        <v>1385</v>
      </c>
      <c r="C2781" t="s">
        <v>1386</v>
      </c>
      <c r="D2781">
        <v>1900</v>
      </c>
      <c r="E2781" s="958">
        <v>1</v>
      </c>
      <c r="F2781" t="s">
        <v>441</v>
      </c>
      <c r="G2781" s="958">
        <v>366</v>
      </c>
      <c r="H2781" t="s">
        <v>386</v>
      </c>
      <c r="I2781" s="938" t="s">
        <v>487</v>
      </c>
      <c r="J2781" s="938" t="s">
        <v>13</v>
      </c>
      <c r="K2781" s="938" t="s">
        <v>492</v>
      </c>
      <c r="L2781" s="938" t="s">
        <v>94</v>
      </c>
      <c r="M2781" s="963" t="s">
        <v>146</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HUM_ASR_FY_2022</v>
      </c>
      <c r="AB2781" s="958">
        <f t="shared" si="476"/>
        <v>45032</v>
      </c>
      <c r="AC2781" t="str">
        <f t="shared" si="477"/>
        <v>Unaudited</v>
      </c>
    </row>
    <row r="2782" spans="1:29" x14ac:dyDescent="0.25">
      <c r="A2782" t="s">
        <v>420</v>
      </c>
      <c r="B2782" t="s">
        <v>1385</v>
      </c>
      <c r="C2782" t="s">
        <v>1386</v>
      </c>
      <c r="D2782">
        <v>1900</v>
      </c>
      <c r="E2782" s="958">
        <v>1</v>
      </c>
      <c r="F2782" t="s">
        <v>441</v>
      </c>
      <c r="G2782" s="958">
        <v>366</v>
      </c>
      <c r="H2782" t="s">
        <v>386</v>
      </c>
      <c r="I2782" s="938" t="s">
        <v>487</v>
      </c>
      <c r="J2782" s="938" t="s">
        <v>13</v>
      </c>
      <c r="K2782" s="938" t="s">
        <v>13</v>
      </c>
      <c r="L2782" s="938" t="s">
        <v>35</v>
      </c>
      <c r="M2782" s="963" t="s">
        <v>13</v>
      </c>
      <c r="N2782" s="679">
        <f t="shared" ca="1" si="479"/>
        <v>23355.762688337381</v>
      </c>
      <c r="O2782" s="679">
        <f t="shared" ca="1" si="478"/>
        <v>20161.806948524805</v>
      </c>
      <c r="P2782" s="679">
        <f t="shared" ca="1" si="478"/>
        <v>622.37890211761453</v>
      </c>
      <c r="Q2782" s="679">
        <f t="shared" ca="1" si="478"/>
        <v>1205.0432067644795</v>
      </c>
      <c r="R2782" s="679">
        <f t="shared" ca="1" si="478"/>
        <v>273.52843021021732</v>
      </c>
      <c r="S2782" s="679">
        <f t="shared" ca="1" si="478"/>
        <v>503.17466763021122</v>
      </c>
      <c r="T2782" s="679">
        <f t="shared" ca="1" si="478"/>
        <v>21.185882012773963</v>
      </c>
      <c r="U2782" s="679">
        <f t="shared" ca="1" si="478"/>
        <v>3.9505438812054972</v>
      </c>
      <c r="V2782" s="679">
        <f t="shared" ca="1" si="478"/>
        <v>34.286857580967279</v>
      </c>
      <c r="W2782" s="679">
        <f t="shared" ca="1" si="473"/>
        <v>2.1248193430458597</v>
      </c>
      <c r="X2782" s="679">
        <f t="shared" ca="1" si="478"/>
        <v>472.55421386580753</v>
      </c>
      <c r="Y2782" s="679">
        <f t="shared" ca="1" si="478"/>
        <v>55.728216406248222</v>
      </c>
      <c r="Z2782" s="679">
        <f t="shared" ca="1" si="478"/>
        <v>0</v>
      </c>
      <c r="AA2782" t="str">
        <f t="shared" si="475"/>
        <v>HUM_ASR_FY_2022</v>
      </c>
      <c r="AB2782" s="958">
        <f t="shared" si="476"/>
        <v>45032</v>
      </c>
      <c r="AC2782" t="str">
        <f t="shared" si="477"/>
        <v>Unaudited</v>
      </c>
    </row>
    <row r="2783" spans="1:29" x14ac:dyDescent="0.25">
      <c r="A2783" t="s">
        <v>420</v>
      </c>
      <c r="B2783" t="s">
        <v>1385</v>
      </c>
      <c r="C2783" t="s">
        <v>1386</v>
      </c>
      <c r="D2783">
        <v>1900</v>
      </c>
      <c r="E2783" s="958">
        <v>1</v>
      </c>
      <c r="F2783" t="s">
        <v>441</v>
      </c>
      <c r="G2783" s="958">
        <v>366</v>
      </c>
      <c r="H2783" t="s">
        <v>386</v>
      </c>
      <c r="I2783" s="938" t="s">
        <v>488</v>
      </c>
      <c r="J2783" s="938" t="s">
        <v>444</v>
      </c>
      <c r="K2783" s="938" t="s">
        <v>0</v>
      </c>
      <c r="L2783" s="938">
        <v>2.1</v>
      </c>
      <c r="M2783" s="963" t="s">
        <v>147</v>
      </c>
      <c r="N2783" s="679">
        <f t="shared" ca="1" si="479"/>
        <v>6996561.6199999992</v>
      </c>
      <c r="O2783" s="679">
        <f t="shared" ca="1" si="478"/>
        <v>4138736.5900000003</v>
      </c>
      <c r="P2783" s="679">
        <f t="shared" ca="1" si="478"/>
        <v>153619.96</v>
      </c>
      <c r="Q2783" s="679">
        <f t="shared" ca="1" si="478"/>
        <v>1595019.17</v>
      </c>
      <c r="R2783" s="679">
        <f t="shared" ca="1" si="478"/>
        <v>462759.18</v>
      </c>
      <c r="S2783" s="679">
        <f t="shared" ca="1" si="478"/>
        <v>50101.77</v>
      </c>
      <c r="T2783" s="679">
        <f t="shared" ca="1" si="478"/>
        <v>0</v>
      </c>
      <c r="U2783" s="679">
        <f t="shared" ca="1" si="478"/>
        <v>0</v>
      </c>
      <c r="V2783" s="679">
        <f t="shared" ca="1" si="478"/>
        <v>25175.42</v>
      </c>
      <c r="W2783" s="679">
        <f t="shared" ca="1" si="473"/>
        <v>171203.81</v>
      </c>
      <c r="X2783" s="679">
        <f t="shared" ca="1" si="478"/>
        <v>3266.06</v>
      </c>
      <c r="Y2783" s="679">
        <f t="shared" ca="1" si="478"/>
        <v>396679.66</v>
      </c>
      <c r="Z2783" s="679">
        <f t="shared" ca="1" si="478"/>
        <v>0</v>
      </c>
      <c r="AA2783" t="str">
        <f t="shared" si="475"/>
        <v>HUM_ASR_FY_2022</v>
      </c>
      <c r="AB2783" s="958">
        <f t="shared" si="476"/>
        <v>45032</v>
      </c>
      <c r="AC2783" t="str">
        <f t="shared" si="477"/>
        <v>Unaudited</v>
      </c>
    </row>
    <row r="2784" spans="1:29" ht="30" x14ac:dyDescent="0.25">
      <c r="A2784" t="s">
        <v>420</v>
      </c>
      <c r="B2784" t="s">
        <v>1385</v>
      </c>
      <c r="C2784" t="s">
        <v>1386</v>
      </c>
      <c r="D2784">
        <v>1900</v>
      </c>
      <c r="E2784" s="958">
        <v>1</v>
      </c>
      <c r="F2784" t="s">
        <v>441</v>
      </c>
      <c r="G2784" s="958">
        <v>366</v>
      </c>
      <c r="H2784" t="s">
        <v>386</v>
      </c>
      <c r="I2784" s="938" t="s">
        <v>488</v>
      </c>
      <c r="J2784" s="938" t="s">
        <v>444</v>
      </c>
      <c r="K2784" s="938" t="s">
        <v>0</v>
      </c>
      <c r="L2784" s="938">
        <v>2.2000000000000002</v>
      </c>
      <c r="M2784" s="963" t="s">
        <v>148</v>
      </c>
      <c r="N2784" s="679">
        <f t="shared" ca="1" si="479"/>
        <v>607125.71292184154</v>
      </c>
      <c r="O2784" s="679">
        <f t="shared" ca="1" si="478"/>
        <v>359138.32240349241</v>
      </c>
      <c r="P2784" s="679">
        <f t="shared" ca="1" si="478"/>
        <v>13330.3517927174</v>
      </c>
      <c r="Q2784" s="679">
        <f t="shared" ca="1" si="478"/>
        <v>138407.5783656507</v>
      </c>
      <c r="R2784" s="679">
        <f t="shared" ca="1" si="478"/>
        <v>40155.866885458337</v>
      </c>
      <c r="S2784" s="679">
        <f t="shared" ca="1" si="478"/>
        <v>4347.5744918682112</v>
      </c>
      <c r="T2784" s="679">
        <f t="shared" ca="1" si="478"/>
        <v>0</v>
      </c>
      <c r="U2784" s="679">
        <f t="shared" ca="1" si="478"/>
        <v>0</v>
      </c>
      <c r="V2784" s="679">
        <f t="shared" ca="1" si="478"/>
        <v>2184.5937541541703</v>
      </c>
      <c r="W2784" s="679">
        <f t="shared" ca="1" si="473"/>
        <v>14856.188060155397</v>
      </c>
      <c r="X2784" s="679">
        <f t="shared" ca="1" si="478"/>
        <v>283.41192626350511</v>
      </c>
      <c r="Y2784" s="679">
        <f t="shared" ca="1" si="478"/>
        <v>34421.825242081366</v>
      </c>
      <c r="Z2784" s="679">
        <f t="shared" ca="1" si="478"/>
        <v>0</v>
      </c>
      <c r="AA2784" t="str">
        <f t="shared" si="475"/>
        <v>HUM_ASR_FY_2022</v>
      </c>
      <c r="AB2784" s="958">
        <f t="shared" si="476"/>
        <v>45032</v>
      </c>
      <c r="AC2784" t="str">
        <f t="shared" si="477"/>
        <v>Unaudited</v>
      </c>
    </row>
    <row r="2785" spans="1:29" x14ac:dyDescent="0.25">
      <c r="A2785" t="s">
        <v>420</v>
      </c>
      <c r="B2785" t="s">
        <v>1385</v>
      </c>
      <c r="C2785" t="s">
        <v>1386</v>
      </c>
      <c r="D2785">
        <v>1900</v>
      </c>
      <c r="E2785" s="958">
        <v>1</v>
      </c>
      <c r="F2785" t="s">
        <v>441</v>
      </c>
      <c r="G2785" s="958">
        <v>366</v>
      </c>
      <c r="H2785" t="s">
        <v>386</v>
      </c>
      <c r="I2785" s="938" t="s">
        <v>488</v>
      </c>
      <c r="J2785" s="938" t="s">
        <v>444</v>
      </c>
      <c r="K2785" s="938" t="s">
        <v>0</v>
      </c>
      <c r="L2785" s="946">
        <v>2.2999999999999998</v>
      </c>
      <c r="M2785" s="961" t="s">
        <v>149</v>
      </c>
      <c r="N2785" s="679">
        <f t="shared" ca="1" si="479"/>
        <v>5036654.0099999681</v>
      </c>
      <c r="O2785" s="679">
        <f t="shared" ca="1" si="478"/>
        <v>3951788.8999999673</v>
      </c>
      <c r="P2785" s="679">
        <f t="shared" ca="1" si="478"/>
        <v>269563.00000000017</v>
      </c>
      <c r="Q2785" s="679">
        <f t="shared" ca="1" si="478"/>
        <v>565511.11</v>
      </c>
      <c r="R2785" s="679">
        <f t="shared" ca="1" si="478"/>
        <v>159663.91999999998</v>
      </c>
      <c r="S2785" s="679">
        <f t="shared" ca="1" si="478"/>
        <v>14437.01</v>
      </c>
      <c r="T2785" s="679">
        <f t="shared" ca="1" si="478"/>
        <v>5506.6900000000005</v>
      </c>
      <c r="U2785" s="679">
        <f t="shared" ca="1" si="478"/>
        <v>0</v>
      </c>
      <c r="V2785" s="679">
        <f t="shared" ca="1" si="478"/>
        <v>10606.57</v>
      </c>
      <c r="W2785" s="679">
        <f t="shared" ca="1" si="473"/>
        <v>8530.130000000001</v>
      </c>
      <c r="X2785" s="679">
        <f t="shared" ca="1" si="478"/>
        <v>16761.710000000003</v>
      </c>
      <c r="Y2785" s="679">
        <f t="shared" ca="1" si="478"/>
        <v>34284.97</v>
      </c>
      <c r="Z2785" s="679">
        <f t="shared" ca="1" si="478"/>
        <v>0</v>
      </c>
      <c r="AA2785" t="str">
        <f t="shared" si="475"/>
        <v>HUM_ASR_FY_2022</v>
      </c>
      <c r="AB2785" s="958">
        <f t="shared" si="476"/>
        <v>45032</v>
      </c>
      <c r="AC2785" t="str">
        <f t="shared" si="477"/>
        <v>Unaudited</v>
      </c>
    </row>
    <row r="2786" spans="1:29" x14ac:dyDescent="0.25">
      <c r="A2786" t="s">
        <v>420</v>
      </c>
      <c r="B2786" t="s">
        <v>1385</v>
      </c>
      <c r="C2786" t="s">
        <v>1386</v>
      </c>
      <c r="D2786">
        <v>1900</v>
      </c>
      <c r="E2786" s="958">
        <v>1</v>
      </c>
      <c r="F2786" t="s">
        <v>441</v>
      </c>
      <c r="G2786" s="958">
        <v>366</v>
      </c>
      <c r="H2786" t="s">
        <v>386</v>
      </c>
      <c r="I2786" s="938" t="s">
        <v>488</v>
      </c>
      <c r="J2786" s="938" t="s">
        <v>444</v>
      </c>
      <c r="K2786" s="938" t="s">
        <v>0</v>
      </c>
      <c r="L2786" s="938">
        <v>2.4</v>
      </c>
      <c r="M2786" s="963" t="s">
        <v>150</v>
      </c>
      <c r="N2786" s="679">
        <f t="shared" ca="1" si="479"/>
        <v>1308465.5900000003</v>
      </c>
      <c r="O2786" s="679">
        <f t="shared" ca="1" si="478"/>
        <v>373114.71000000014</v>
      </c>
      <c r="P2786" s="679">
        <f t="shared" ca="1" si="478"/>
        <v>8410.5399999999991</v>
      </c>
      <c r="Q2786" s="679">
        <f t="shared" ca="1" si="478"/>
        <v>528053.4</v>
      </c>
      <c r="R2786" s="679">
        <f t="shared" ca="1" si="478"/>
        <v>107201.03</v>
      </c>
      <c r="S2786" s="679">
        <f t="shared" ca="1" si="478"/>
        <v>185951.74999999997</v>
      </c>
      <c r="T2786" s="679">
        <f t="shared" ca="1" si="478"/>
        <v>0</v>
      </c>
      <c r="U2786" s="679">
        <f t="shared" ca="1" si="478"/>
        <v>2676.51</v>
      </c>
      <c r="V2786" s="679">
        <f t="shared" ca="1" si="478"/>
        <v>410.35</v>
      </c>
      <c r="W2786" s="679">
        <f t="shared" ca="1" si="473"/>
        <v>0</v>
      </c>
      <c r="X2786" s="679">
        <f t="shared" ca="1" si="478"/>
        <v>78385.98</v>
      </c>
      <c r="Y2786" s="679">
        <f t="shared" ca="1" si="478"/>
        <v>24261.320000000003</v>
      </c>
      <c r="Z2786" s="679">
        <f t="shared" ca="1" si="478"/>
        <v>0</v>
      </c>
      <c r="AA2786" t="str">
        <f t="shared" si="475"/>
        <v>HUM_ASR_FY_2022</v>
      </c>
      <c r="AB2786" s="958">
        <f t="shared" si="476"/>
        <v>45032</v>
      </c>
      <c r="AC2786" t="str">
        <f t="shared" si="477"/>
        <v>Unaudited</v>
      </c>
    </row>
    <row r="2787" spans="1:29" ht="30" x14ac:dyDescent="0.25">
      <c r="A2787" t="s">
        <v>420</v>
      </c>
      <c r="B2787" t="s">
        <v>1385</v>
      </c>
      <c r="C2787" t="s">
        <v>1386</v>
      </c>
      <c r="D2787">
        <v>1900</v>
      </c>
      <c r="E2787" s="958">
        <v>1</v>
      </c>
      <c r="F2787" t="s">
        <v>441</v>
      </c>
      <c r="G2787" s="958">
        <v>366</v>
      </c>
      <c r="H2787" t="s">
        <v>386</v>
      </c>
      <c r="I2787" s="938" t="s">
        <v>488</v>
      </c>
      <c r="J2787" s="938" t="s">
        <v>444</v>
      </c>
      <c r="K2787" s="938" t="s">
        <v>0</v>
      </c>
      <c r="L2787" s="938">
        <v>2.5</v>
      </c>
      <c r="M2787" s="963" t="s">
        <v>151</v>
      </c>
      <c r="N2787" s="679">
        <f t="shared" ca="1" si="479"/>
        <v>550596.91745047877</v>
      </c>
      <c r="O2787" s="679">
        <f t="shared" ca="1" si="478"/>
        <v>157005.12932971315</v>
      </c>
      <c r="P2787" s="679">
        <f t="shared" ca="1" si="478"/>
        <v>3539.1205038062562</v>
      </c>
      <c r="Q2787" s="679">
        <f t="shared" ca="1" si="478"/>
        <v>222202.69032007534</v>
      </c>
      <c r="R2787" s="679">
        <f t="shared" ca="1" si="478"/>
        <v>45109.750777256821</v>
      </c>
      <c r="S2787" s="679">
        <f t="shared" ca="1" si="478"/>
        <v>78247.728581476928</v>
      </c>
      <c r="T2787" s="679">
        <f t="shared" ca="1" si="478"/>
        <v>0</v>
      </c>
      <c r="U2787" s="679">
        <f t="shared" ca="1" si="478"/>
        <v>1126.2643563484014</v>
      </c>
      <c r="V2787" s="679">
        <f t="shared" ca="1" si="478"/>
        <v>172.67358561244552</v>
      </c>
      <c r="W2787" s="679">
        <f t="shared" ca="1" si="473"/>
        <v>0</v>
      </c>
      <c r="X2787" s="679">
        <f t="shared" ca="1" si="478"/>
        <v>32984.496718278147</v>
      </c>
      <c r="Y2787" s="679">
        <f t="shared" ca="1" si="478"/>
        <v>10209.063277911386</v>
      </c>
      <c r="Z2787" s="679">
        <f t="shared" ca="1" si="478"/>
        <v>0</v>
      </c>
      <c r="AA2787" t="str">
        <f t="shared" si="475"/>
        <v>HUM_ASR_FY_2022</v>
      </c>
      <c r="AB2787" s="958">
        <f t="shared" si="476"/>
        <v>45032</v>
      </c>
      <c r="AC2787" t="str">
        <f t="shared" si="477"/>
        <v>Unaudited</v>
      </c>
    </row>
    <row r="2788" spans="1:29" x14ac:dyDescent="0.25">
      <c r="A2788" t="s">
        <v>420</v>
      </c>
      <c r="B2788" t="s">
        <v>1385</v>
      </c>
      <c r="C2788" t="s">
        <v>1386</v>
      </c>
      <c r="D2788">
        <v>1900</v>
      </c>
      <c r="E2788" s="958">
        <v>1</v>
      </c>
      <c r="F2788" t="s">
        <v>441</v>
      </c>
      <c r="G2788" s="958">
        <v>366</v>
      </c>
      <c r="H2788" t="s">
        <v>386</v>
      </c>
      <c r="I2788" s="938" t="s">
        <v>488</v>
      </c>
      <c r="J2788" s="938" t="s">
        <v>444</v>
      </c>
      <c r="K2788" s="938" t="s">
        <v>0</v>
      </c>
      <c r="L2788" s="938" t="s">
        <v>96</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HUM_ASR_FY_2022</v>
      </c>
      <c r="AB2788" s="958">
        <f t="shared" si="476"/>
        <v>45032</v>
      </c>
      <c r="AC2788" t="str">
        <f t="shared" si="477"/>
        <v>Unaudited</v>
      </c>
    </row>
    <row r="2789" spans="1:29" x14ac:dyDescent="0.25">
      <c r="A2789" t="s">
        <v>420</v>
      </c>
      <c r="B2789" t="s">
        <v>1385</v>
      </c>
      <c r="C2789" t="s">
        <v>1386</v>
      </c>
      <c r="D2789">
        <v>1900</v>
      </c>
      <c r="E2789" s="958">
        <v>1</v>
      </c>
      <c r="F2789" t="s">
        <v>441</v>
      </c>
      <c r="G2789" s="958">
        <v>366</v>
      </c>
      <c r="H2789" t="s">
        <v>386</v>
      </c>
      <c r="I2789" s="938" t="s">
        <v>488</v>
      </c>
      <c r="J2789" s="938" t="s">
        <v>444</v>
      </c>
      <c r="K2789" s="938" t="s">
        <v>0</v>
      </c>
      <c r="L2789" s="938" t="s">
        <v>152</v>
      </c>
      <c r="M2789" s="963" t="s">
        <v>451</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HUM_ASR_FY_2022</v>
      </c>
      <c r="AB2789" s="958">
        <f t="shared" si="476"/>
        <v>45032</v>
      </c>
      <c r="AC2789" t="str">
        <f t="shared" si="477"/>
        <v>Unaudited</v>
      </c>
    </row>
    <row r="2790" spans="1:29" x14ac:dyDescent="0.25">
      <c r="A2790" t="s">
        <v>420</v>
      </c>
      <c r="B2790" t="s">
        <v>1385</v>
      </c>
      <c r="C2790" t="s">
        <v>1386</v>
      </c>
      <c r="D2790">
        <v>1900</v>
      </c>
      <c r="E2790" s="958">
        <v>1</v>
      </c>
      <c r="F2790" t="s">
        <v>441</v>
      </c>
      <c r="G2790" s="958">
        <v>366</v>
      </c>
      <c r="H2790" t="s">
        <v>386</v>
      </c>
      <c r="I2790" s="938" t="s">
        <v>488</v>
      </c>
      <c r="J2790" s="938" t="s">
        <v>444</v>
      </c>
      <c r="K2790" s="938" t="s">
        <v>0</v>
      </c>
      <c r="L2790" s="946" t="s">
        <v>917</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HUM_ASR_FY_2022</v>
      </c>
      <c r="AB2790" s="958">
        <f t="shared" si="476"/>
        <v>45032</v>
      </c>
      <c r="AC2790" t="str">
        <f t="shared" si="477"/>
        <v>Unaudited</v>
      </c>
    </row>
    <row r="2791" spans="1:29" x14ac:dyDescent="0.25">
      <c r="A2791" t="s">
        <v>420</v>
      </c>
      <c r="B2791" t="s">
        <v>1385</v>
      </c>
      <c r="C2791" t="s">
        <v>1386</v>
      </c>
      <c r="D2791">
        <v>1900</v>
      </c>
      <c r="E2791" s="958">
        <v>1</v>
      </c>
      <c r="F2791" t="s">
        <v>441</v>
      </c>
      <c r="G2791" s="958">
        <v>366</v>
      </c>
      <c r="H2791" t="s">
        <v>386</v>
      </c>
      <c r="I2791" s="963" t="s">
        <v>488</v>
      </c>
      <c r="J2791" s="963" t="s">
        <v>444</v>
      </c>
      <c r="K2791" s="963" t="s">
        <v>53</v>
      </c>
      <c r="L2791" s="954">
        <v>3.1</v>
      </c>
      <c r="M2791" s="963" t="s">
        <v>33</v>
      </c>
      <c r="N2791" s="679">
        <f t="shared" ca="1" si="479"/>
        <v>9072758.349999737</v>
      </c>
      <c r="O2791" s="679">
        <f t="shared" ca="1" si="478"/>
        <v>6767870.6799997305</v>
      </c>
      <c r="P2791" s="679">
        <f t="shared" ca="1" si="478"/>
        <v>344808.82000000088</v>
      </c>
      <c r="Q2791" s="679">
        <f t="shared" ca="1" si="478"/>
        <v>1232567.4200000041</v>
      </c>
      <c r="R2791" s="679">
        <f t="shared" ca="1" si="478"/>
        <v>334660.28000000102</v>
      </c>
      <c r="S2791" s="679">
        <f t="shared" ca="1" si="478"/>
        <v>46637.64</v>
      </c>
      <c r="T2791" s="679">
        <f t="shared" ca="1" si="478"/>
        <v>7317.43</v>
      </c>
      <c r="U2791" s="679">
        <f t="shared" ca="1" si="478"/>
        <v>289.47000000000003</v>
      </c>
      <c r="V2791" s="679">
        <f t="shared" ca="1" si="478"/>
        <v>22137.050000000014</v>
      </c>
      <c r="W2791" s="679">
        <f t="shared" ca="1" si="473"/>
        <v>9805.1</v>
      </c>
      <c r="X2791" s="679">
        <f t="shared" ca="1" si="478"/>
        <v>120002.98999999916</v>
      </c>
      <c r="Y2791" s="679">
        <f t="shared" ca="1" si="478"/>
        <v>186661.47000000032</v>
      </c>
      <c r="Z2791" s="679">
        <f t="shared" ca="1" si="478"/>
        <v>0</v>
      </c>
      <c r="AA2791" t="str">
        <f t="shared" si="475"/>
        <v>HUM_ASR_FY_2022</v>
      </c>
      <c r="AB2791" s="958">
        <f t="shared" si="476"/>
        <v>45032</v>
      </c>
      <c r="AC2791" t="str">
        <f t="shared" si="477"/>
        <v>Unaudited</v>
      </c>
    </row>
    <row r="2792" spans="1:29" x14ac:dyDescent="0.25">
      <c r="A2792" t="s">
        <v>420</v>
      </c>
      <c r="B2792" t="s">
        <v>1385</v>
      </c>
      <c r="C2792" t="s">
        <v>1386</v>
      </c>
      <c r="D2792">
        <v>1900</v>
      </c>
      <c r="E2792" s="958">
        <v>1</v>
      </c>
      <c r="F2792" t="s">
        <v>441</v>
      </c>
      <c r="G2792" s="958">
        <v>366</v>
      </c>
      <c r="H2792" t="s">
        <v>386</v>
      </c>
      <c r="I2792" s="959" t="s">
        <v>488</v>
      </c>
      <c r="J2792" s="959" t="s">
        <v>444</v>
      </c>
      <c r="K2792" s="959" t="s">
        <v>53</v>
      </c>
      <c r="L2792" s="954">
        <v>3.2</v>
      </c>
      <c r="M2792" s="959" t="s">
        <v>34</v>
      </c>
      <c r="N2792" s="679">
        <f t="shared" ca="1" si="479"/>
        <v>839878.34000000218</v>
      </c>
      <c r="O2792" s="679">
        <f t="shared" ca="1" si="478"/>
        <v>501867.04000000248</v>
      </c>
      <c r="P2792" s="679">
        <f t="shared" ca="1" si="478"/>
        <v>34797.06</v>
      </c>
      <c r="Q2792" s="679">
        <f t="shared" ca="1" si="478"/>
        <v>169529.46999999991</v>
      </c>
      <c r="R2792" s="679">
        <f t="shared" ca="1" si="478"/>
        <v>75939.969999999899</v>
      </c>
      <c r="S2792" s="679">
        <f t="shared" ca="1" si="478"/>
        <v>2699.32</v>
      </c>
      <c r="T2792" s="679">
        <f t="shared" ca="1" si="478"/>
        <v>9.43</v>
      </c>
      <c r="U2792" s="679">
        <f t="shared" ca="1" si="478"/>
        <v>0</v>
      </c>
      <c r="V2792" s="679">
        <f t="shared" ca="1" si="478"/>
        <v>2384.2399999999998</v>
      </c>
      <c r="W2792" s="679">
        <f t="shared" ca="1" si="473"/>
        <v>15635.84</v>
      </c>
      <c r="X2792" s="679">
        <f t="shared" ca="1" si="478"/>
        <v>3223.09</v>
      </c>
      <c r="Y2792" s="679">
        <f t="shared" ca="1" si="478"/>
        <v>33792.879999999997</v>
      </c>
      <c r="Z2792" s="679">
        <f t="shared" ca="1" si="478"/>
        <v>0</v>
      </c>
      <c r="AA2792" t="str">
        <f t="shared" si="475"/>
        <v>HUM_ASR_FY_2022</v>
      </c>
      <c r="AB2792" s="958">
        <f t="shared" si="476"/>
        <v>45032</v>
      </c>
      <c r="AC2792" t="str">
        <f t="shared" si="477"/>
        <v>Unaudited</v>
      </c>
    </row>
    <row r="2793" spans="1:29" x14ac:dyDescent="0.25">
      <c r="A2793" t="s">
        <v>420</v>
      </c>
      <c r="B2793" t="s">
        <v>1385</v>
      </c>
      <c r="C2793" t="s">
        <v>1386</v>
      </c>
      <c r="D2793">
        <v>1900</v>
      </c>
      <c r="E2793" s="958">
        <v>1</v>
      </c>
      <c r="F2793" t="s">
        <v>441</v>
      </c>
      <c r="G2793" s="958">
        <v>366</v>
      </c>
      <c r="H2793" t="s">
        <v>386</v>
      </c>
      <c r="I2793" s="959" t="s">
        <v>488</v>
      </c>
      <c r="J2793" s="959" t="s">
        <v>444</v>
      </c>
      <c r="K2793" s="959" t="s">
        <v>53</v>
      </c>
      <c r="L2793" s="938">
        <v>3.3</v>
      </c>
      <c r="M2793" s="959" t="s">
        <v>54</v>
      </c>
      <c r="N2793" s="679">
        <f t="shared" ca="1" si="479"/>
        <v>16.5</v>
      </c>
      <c r="O2793" s="679">
        <f t="shared" ca="1" si="478"/>
        <v>16.5</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HUM_ASR_FY_2022</v>
      </c>
      <c r="AB2793" s="958">
        <f t="shared" si="476"/>
        <v>45032</v>
      </c>
      <c r="AC2793" t="str">
        <f t="shared" si="477"/>
        <v>Unaudited</v>
      </c>
    </row>
    <row r="2794" spans="1:29" x14ac:dyDescent="0.25">
      <c r="A2794" t="s">
        <v>420</v>
      </c>
      <c r="B2794" t="s">
        <v>1385</v>
      </c>
      <c r="C2794" t="s">
        <v>1386</v>
      </c>
      <c r="D2794">
        <v>1900</v>
      </c>
      <c r="E2794" s="958">
        <v>1</v>
      </c>
      <c r="F2794" t="s">
        <v>441</v>
      </c>
      <c r="G2794" s="958">
        <v>366</v>
      </c>
      <c r="H2794" t="s">
        <v>386</v>
      </c>
      <c r="I2794" s="959" t="s">
        <v>488</v>
      </c>
      <c r="J2794" s="959" t="s">
        <v>444</v>
      </c>
      <c r="K2794" s="959" t="s">
        <v>53</v>
      </c>
      <c r="L2794" s="938" t="s">
        <v>44</v>
      </c>
      <c r="M2794" s="959" t="s">
        <v>153</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HUM_ASR_FY_2022</v>
      </c>
      <c r="AB2794" s="958">
        <f t="shared" si="476"/>
        <v>45032</v>
      </c>
      <c r="AC2794" t="str">
        <f t="shared" si="477"/>
        <v>Unaudited</v>
      </c>
    </row>
    <row r="2795" spans="1:29" x14ac:dyDescent="0.25">
      <c r="A2795" t="s">
        <v>420</v>
      </c>
      <c r="B2795" t="s">
        <v>1385</v>
      </c>
      <c r="C2795" t="s">
        <v>1386</v>
      </c>
      <c r="D2795">
        <v>1900</v>
      </c>
      <c r="E2795" s="958">
        <v>1</v>
      </c>
      <c r="F2795" t="s">
        <v>441</v>
      </c>
      <c r="G2795" s="958">
        <v>366</v>
      </c>
      <c r="H2795" t="s">
        <v>386</v>
      </c>
      <c r="I2795" s="966" t="s">
        <v>488</v>
      </c>
      <c r="J2795" s="966" t="s">
        <v>444</v>
      </c>
      <c r="K2795" s="966" t="s">
        <v>53</v>
      </c>
      <c r="L2795" s="946" t="s">
        <v>41</v>
      </c>
      <c r="M2795" s="966" t="s">
        <v>52</v>
      </c>
      <c r="N2795" s="679">
        <f t="shared" ca="1" si="479"/>
        <v>347381.54999999981</v>
      </c>
      <c r="O2795" s="679">
        <f t="shared" ca="1" si="480"/>
        <v>333177.83999999985</v>
      </c>
      <c r="P2795" s="679">
        <f t="shared" ca="1" si="480"/>
        <v>6181.75</v>
      </c>
      <c r="Q2795" s="679">
        <f t="shared" ca="1" si="480"/>
        <v>7253.48</v>
      </c>
      <c r="R2795" s="679">
        <f t="shared" ca="1" si="480"/>
        <v>469.98000000000008</v>
      </c>
      <c r="S2795" s="679">
        <f t="shared" ca="1" si="480"/>
        <v>0</v>
      </c>
      <c r="T2795" s="679">
        <f t="shared" ca="1" si="480"/>
        <v>174</v>
      </c>
      <c r="U2795" s="679">
        <f t="shared" ca="1" si="480"/>
        <v>0</v>
      </c>
      <c r="V2795" s="679">
        <f t="shared" ca="1" si="480"/>
        <v>72</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52.5</v>
      </c>
      <c r="Z2795" s="679">
        <f t="shared" ca="1" si="480"/>
        <v>0</v>
      </c>
      <c r="AA2795" t="str">
        <f t="shared" si="475"/>
        <v>HUM_ASR_FY_2022</v>
      </c>
      <c r="AB2795" s="958">
        <f t="shared" si="476"/>
        <v>45032</v>
      </c>
      <c r="AC2795" t="str">
        <f t="shared" si="477"/>
        <v>Unaudited</v>
      </c>
    </row>
    <row r="2796" spans="1:29" x14ac:dyDescent="0.25">
      <c r="A2796" t="s">
        <v>420</v>
      </c>
      <c r="B2796" t="s">
        <v>1385</v>
      </c>
      <c r="C2796" t="s">
        <v>1386</v>
      </c>
      <c r="D2796">
        <v>1900</v>
      </c>
      <c r="E2796" s="958">
        <v>1</v>
      </c>
      <c r="F2796" t="s">
        <v>441</v>
      </c>
      <c r="G2796" s="958">
        <v>366</v>
      </c>
      <c r="H2796" t="s">
        <v>386</v>
      </c>
      <c r="I2796" s="938" t="s">
        <v>488</v>
      </c>
      <c r="J2796" s="938" t="s">
        <v>444</v>
      </c>
      <c r="K2796" s="938" t="s">
        <v>53</v>
      </c>
      <c r="L2796" s="938" t="s">
        <v>42</v>
      </c>
      <c r="M2796" s="959" t="s">
        <v>154</v>
      </c>
      <c r="N2796" s="679">
        <f t="shared" ca="1" si="479"/>
        <v>860169.17477324489</v>
      </c>
      <c r="O2796" s="679">
        <f t="shared" ca="1" si="480"/>
        <v>641647.61291008908</v>
      </c>
      <c r="P2796" s="679">
        <f t="shared" ca="1" si="480"/>
        <v>32690.600445006428</v>
      </c>
      <c r="Q2796" s="679">
        <f t="shared" ca="1" si="480"/>
        <v>116857.12984010229</v>
      </c>
      <c r="R2796" s="679">
        <f t="shared" ca="1" si="480"/>
        <v>31728.438670141855</v>
      </c>
      <c r="S2796" s="679">
        <f t="shared" ca="1" si="480"/>
        <v>4421.6167525472401</v>
      </c>
      <c r="T2796" s="679">
        <f t="shared" ca="1" si="480"/>
        <v>693.75017847369111</v>
      </c>
      <c r="U2796" s="679">
        <f t="shared" ca="1" si="480"/>
        <v>27.444043081078927</v>
      </c>
      <c r="V2796" s="679">
        <f t="shared" ca="1" si="480"/>
        <v>2098.767243196181</v>
      </c>
      <c r="W2796" s="679">
        <f t="shared" ca="1" si="481"/>
        <v>929.60094937052872</v>
      </c>
      <c r="X2796" s="679">
        <f t="shared" ca="1" si="480"/>
        <v>11377.231586756003</v>
      </c>
      <c r="Y2796" s="679">
        <f t="shared" ca="1" si="480"/>
        <v>17696.982154480706</v>
      </c>
      <c r="Z2796" s="679">
        <f t="shared" ca="1" si="480"/>
        <v>0</v>
      </c>
      <c r="AA2796" t="str">
        <f t="shared" si="475"/>
        <v>HUM_ASR_FY_2022</v>
      </c>
      <c r="AB2796" s="958">
        <f t="shared" si="476"/>
        <v>45032</v>
      </c>
      <c r="AC2796" t="str">
        <f t="shared" si="477"/>
        <v>Unaudited</v>
      </c>
    </row>
    <row r="2797" spans="1:29" x14ac:dyDescent="0.25">
      <c r="A2797" t="s">
        <v>420</v>
      </c>
      <c r="B2797" t="s">
        <v>1385</v>
      </c>
      <c r="C2797" t="s">
        <v>1386</v>
      </c>
      <c r="D2797">
        <v>1900</v>
      </c>
      <c r="E2797" s="958">
        <v>1</v>
      </c>
      <c r="F2797" t="s">
        <v>441</v>
      </c>
      <c r="G2797" s="958">
        <v>366</v>
      </c>
      <c r="H2797" t="s">
        <v>386</v>
      </c>
      <c r="I2797" s="938" t="s">
        <v>488</v>
      </c>
      <c r="J2797" s="938" t="s">
        <v>444</v>
      </c>
      <c r="K2797" s="938" t="s">
        <v>53</v>
      </c>
      <c r="L2797" s="944" t="s">
        <v>43</v>
      </c>
      <c r="M2797" s="960" t="s">
        <v>462</v>
      </c>
      <c r="N2797" s="679">
        <f t="shared" ca="1" si="479"/>
        <v>474923.80000000005</v>
      </c>
      <c r="O2797" s="679">
        <f t="shared" ca="1" si="480"/>
        <v>410031.2820948835</v>
      </c>
      <c r="P2797" s="679">
        <f t="shared" ca="1" si="480"/>
        <v>12101.114603969216</v>
      </c>
      <c r="Q2797" s="679">
        <f t="shared" ca="1" si="480"/>
        <v>23732.652658020383</v>
      </c>
      <c r="R2797" s="679">
        <f t="shared" ca="1" si="480"/>
        <v>5252.0656461554909</v>
      </c>
      <c r="S2797" s="679">
        <f t="shared" ca="1" si="480"/>
        <v>11079.468326444809</v>
      </c>
      <c r="T2797" s="679">
        <f t="shared" ca="1" si="480"/>
        <v>450.53966275921039</v>
      </c>
      <c r="U2797" s="679">
        <f t="shared" ca="1" si="480"/>
        <v>95.184435794199388</v>
      </c>
      <c r="V2797" s="679">
        <f t="shared" ca="1" si="480"/>
        <v>708.59524424570657</v>
      </c>
      <c r="W2797" s="679">
        <f t="shared" ca="1" si="481"/>
        <v>35.958564633364212</v>
      </c>
      <c r="X2797" s="679">
        <f t="shared" ca="1" si="480"/>
        <v>10377.218711252048</v>
      </c>
      <c r="Y2797" s="679">
        <f t="shared" ca="1" si="480"/>
        <v>1059.7200518420864</v>
      </c>
      <c r="Z2797" s="679">
        <f t="shared" ca="1" si="480"/>
        <v>0</v>
      </c>
      <c r="AA2797" t="str">
        <f t="shared" si="475"/>
        <v>HUM_ASR_FY_2022</v>
      </c>
      <c r="AB2797" s="958">
        <f t="shared" si="476"/>
        <v>45032</v>
      </c>
      <c r="AC2797" t="str">
        <f t="shared" si="477"/>
        <v>Unaudited</v>
      </c>
    </row>
    <row r="2798" spans="1:29" x14ac:dyDescent="0.25">
      <c r="A2798" t="s">
        <v>420</v>
      </c>
      <c r="B2798" t="s">
        <v>1385</v>
      </c>
      <c r="C2798" t="s">
        <v>1386</v>
      </c>
      <c r="D2798">
        <v>1900</v>
      </c>
      <c r="E2798" s="958">
        <v>1</v>
      </c>
      <c r="F2798" t="s">
        <v>441</v>
      </c>
      <c r="G2798" s="958">
        <v>366</v>
      </c>
      <c r="H2798" t="s">
        <v>386</v>
      </c>
      <c r="I2798" s="959" t="s">
        <v>488</v>
      </c>
      <c r="J2798" s="959" t="s">
        <v>444</v>
      </c>
      <c r="K2798" s="959" t="s">
        <v>920</v>
      </c>
      <c r="L2798" s="938" t="s">
        <v>921</v>
      </c>
      <c r="M2798" s="959" t="s">
        <v>920</v>
      </c>
      <c r="N2798" s="679">
        <f t="shared" ca="1" si="479"/>
        <v>1335419.230000003</v>
      </c>
      <c r="O2798" s="679">
        <f t="shared" ca="1" si="480"/>
        <v>1281782.2900000031</v>
      </c>
      <c r="P2798" s="679">
        <f t="shared" ca="1" si="480"/>
        <v>40064.080000000002</v>
      </c>
      <c r="Q2798" s="679">
        <f t="shared" ca="1" si="480"/>
        <v>5869.6699999999992</v>
      </c>
      <c r="R2798" s="679">
        <f t="shared" ca="1" si="480"/>
        <v>5502.7100000000009</v>
      </c>
      <c r="S2798" s="679">
        <f t="shared" ca="1" si="480"/>
        <v>17.809999999999999</v>
      </c>
      <c r="T2798" s="679">
        <f t="shared" ca="1" si="480"/>
        <v>97.15</v>
      </c>
      <c r="U2798" s="679">
        <f t="shared" ca="1" si="480"/>
        <v>0</v>
      </c>
      <c r="V2798" s="679">
        <f t="shared" ca="1" si="480"/>
        <v>2085.52</v>
      </c>
      <c r="W2798" s="679">
        <f t="shared" ca="1" si="481"/>
        <v>0</v>
      </c>
      <c r="X2798" s="679">
        <f t="shared" ca="1" si="480"/>
        <v>0</v>
      </c>
      <c r="Y2798" s="679">
        <f t="shared" ca="1" si="480"/>
        <v>0</v>
      </c>
      <c r="Z2798" s="679">
        <f t="shared" ca="1" si="480"/>
        <v>0</v>
      </c>
      <c r="AA2798" t="str">
        <f t="shared" si="475"/>
        <v>HUM_ASR_FY_2022</v>
      </c>
      <c r="AB2798" s="958">
        <f t="shared" si="476"/>
        <v>45032</v>
      </c>
      <c r="AC2798" t="str">
        <f t="shared" si="477"/>
        <v>Unaudited</v>
      </c>
    </row>
    <row r="2799" spans="1:29" x14ac:dyDescent="0.25">
      <c r="A2799" t="s">
        <v>420</v>
      </c>
      <c r="B2799" t="s">
        <v>1385</v>
      </c>
      <c r="C2799" t="s">
        <v>1386</v>
      </c>
      <c r="D2799">
        <v>1900</v>
      </c>
      <c r="E2799" s="958">
        <v>1</v>
      </c>
      <c r="F2799" t="s">
        <v>441</v>
      </c>
      <c r="G2799" s="958">
        <v>366</v>
      </c>
      <c r="H2799" t="s">
        <v>386</v>
      </c>
      <c r="I2799" s="938" t="s">
        <v>488</v>
      </c>
      <c r="J2799" s="938" t="s">
        <v>444</v>
      </c>
      <c r="K2799" s="938" t="s">
        <v>920</v>
      </c>
      <c r="L2799" s="938" t="s">
        <v>922</v>
      </c>
      <c r="M2799" s="959" t="s">
        <v>925</v>
      </c>
      <c r="N2799" s="679">
        <f t="shared" ca="1" si="479"/>
        <v>115880.82776912479</v>
      </c>
      <c r="O2799" s="679">
        <f t="shared" ca="1" si="480"/>
        <v>111226.48936619281</v>
      </c>
      <c r="P2799" s="679">
        <f t="shared" ca="1" si="480"/>
        <v>3476.5552643782339</v>
      </c>
      <c r="Q2799" s="679">
        <f t="shared" ca="1" si="480"/>
        <v>509.33984104122658</v>
      </c>
      <c r="R2799" s="679">
        <f t="shared" ca="1" si="480"/>
        <v>477.49693538068897</v>
      </c>
      <c r="S2799" s="679">
        <f t="shared" ca="1" si="480"/>
        <v>1.5454604038973649</v>
      </c>
      <c r="T2799" s="679">
        <f t="shared" ca="1" si="480"/>
        <v>8.4301784524777652</v>
      </c>
      <c r="U2799" s="679">
        <f t="shared" ca="1" si="480"/>
        <v>0</v>
      </c>
      <c r="V2799" s="679">
        <f t="shared" ca="1" si="480"/>
        <v>180.97072327546505</v>
      </c>
      <c r="W2799" s="679">
        <f t="shared" ca="1" si="481"/>
        <v>0</v>
      </c>
      <c r="X2799" s="679">
        <f t="shared" ca="1" si="480"/>
        <v>0</v>
      </c>
      <c r="Y2799" s="679">
        <f t="shared" ca="1" si="480"/>
        <v>0</v>
      </c>
      <c r="Z2799" s="679">
        <f t="shared" ca="1" si="480"/>
        <v>0</v>
      </c>
      <c r="AA2799" t="str">
        <f t="shared" si="475"/>
        <v>HUM_ASR_FY_2022</v>
      </c>
      <c r="AB2799" s="958">
        <f t="shared" si="476"/>
        <v>45032</v>
      </c>
      <c r="AC2799" t="str">
        <f t="shared" si="477"/>
        <v>Unaudited</v>
      </c>
    </row>
    <row r="2800" spans="1:29" x14ac:dyDescent="0.25">
      <c r="A2800" t="s">
        <v>420</v>
      </c>
      <c r="B2800" t="s">
        <v>1385</v>
      </c>
      <c r="C2800" t="s">
        <v>1386</v>
      </c>
      <c r="D2800">
        <v>1900</v>
      </c>
      <c r="E2800" s="958">
        <v>1</v>
      </c>
      <c r="F2800" t="s">
        <v>441</v>
      </c>
      <c r="G2800" s="958">
        <v>366</v>
      </c>
      <c r="H2800" t="s">
        <v>386</v>
      </c>
      <c r="I2800" s="938" t="s">
        <v>488</v>
      </c>
      <c r="J2800" s="938" t="s">
        <v>444</v>
      </c>
      <c r="K2800" s="938" t="s">
        <v>920</v>
      </c>
      <c r="L2800" s="938" t="s">
        <v>923</v>
      </c>
      <c r="M2800" s="959" t="s">
        <v>926</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HUM_ASR_FY_2022</v>
      </c>
      <c r="AB2800" s="958">
        <f t="shared" si="476"/>
        <v>45032</v>
      </c>
      <c r="AC2800" t="str">
        <f t="shared" si="477"/>
        <v>Unaudited</v>
      </c>
    </row>
    <row r="2801" spans="1:29" x14ac:dyDescent="0.25">
      <c r="A2801" t="s">
        <v>420</v>
      </c>
      <c r="B2801" t="s">
        <v>1385</v>
      </c>
      <c r="C2801" t="s">
        <v>1386</v>
      </c>
      <c r="D2801">
        <v>1900</v>
      </c>
      <c r="E2801" s="958">
        <v>1</v>
      </c>
      <c r="F2801" t="s">
        <v>441</v>
      </c>
      <c r="G2801" s="958">
        <v>366</v>
      </c>
      <c r="H2801" t="s">
        <v>386</v>
      </c>
      <c r="I2801" s="959" t="s">
        <v>488</v>
      </c>
      <c r="J2801" s="959" t="s">
        <v>444</v>
      </c>
      <c r="K2801" s="959" t="s">
        <v>445</v>
      </c>
      <c r="L2801" s="938">
        <v>5.0999999999999996</v>
      </c>
      <c r="M2801" s="959" t="s">
        <v>37</v>
      </c>
      <c r="N2801" s="679">
        <f t="shared" ca="1" si="479"/>
        <v>1318.6799999999998</v>
      </c>
      <c r="O2801" s="679">
        <f t="shared" ca="1" si="480"/>
        <v>888.32999999999993</v>
      </c>
      <c r="P2801" s="679">
        <f t="shared" ca="1" si="480"/>
        <v>0</v>
      </c>
      <c r="Q2801" s="679">
        <f t="shared" ca="1" si="480"/>
        <v>46.24</v>
      </c>
      <c r="R2801" s="679">
        <f t="shared" ca="1" si="480"/>
        <v>7.25</v>
      </c>
      <c r="S2801" s="679">
        <f t="shared" ca="1" si="480"/>
        <v>0</v>
      </c>
      <c r="T2801" s="679">
        <f t="shared" ca="1" si="480"/>
        <v>0</v>
      </c>
      <c r="U2801" s="679">
        <f t="shared" ca="1" si="480"/>
        <v>0</v>
      </c>
      <c r="V2801" s="679">
        <f t="shared" ca="1" si="480"/>
        <v>0</v>
      </c>
      <c r="W2801" s="679">
        <f t="shared" ca="1" si="481"/>
        <v>0</v>
      </c>
      <c r="X2801" s="679">
        <f t="shared" ca="1" si="480"/>
        <v>376.85999999999996</v>
      </c>
      <c r="Y2801" s="679">
        <f t="shared" ca="1" si="480"/>
        <v>0</v>
      </c>
      <c r="Z2801" s="679">
        <f t="shared" ca="1" si="480"/>
        <v>0</v>
      </c>
      <c r="AA2801" t="str">
        <f t="shared" si="475"/>
        <v>HUM_ASR_FY_2022</v>
      </c>
      <c r="AB2801" s="958">
        <f t="shared" si="476"/>
        <v>45032</v>
      </c>
      <c r="AC2801" t="str">
        <f t="shared" si="477"/>
        <v>Unaudited</v>
      </c>
    </row>
    <row r="2802" spans="1:29" ht="30" x14ac:dyDescent="0.25">
      <c r="A2802" t="s">
        <v>420</v>
      </c>
      <c r="B2802" t="s">
        <v>1385</v>
      </c>
      <c r="C2802" t="s">
        <v>1386</v>
      </c>
      <c r="D2802">
        <v>1900</v>
      </c>
      <c r="E2802" s="958">
        <v>1</v>
      </c>
      <c r="F2802" t="s">
        <v>441</v>
      </c>
      <c r="G2802" s="958">
        <v>366</v>
      </c>
      <c r="H2802" t="s">
        <v>386</v>
      </c>
      <c r="I2802" s="959" t="s">
        <v>488</v>
      </c>
      <c r="J2802" s="959" t="s">
        <v>444</v>
      </c>
      <c r="K2802" s="959" t="s">
        <v>445</v>
      </c>
      <c r="L2802" s="954">
        <v>5.2</v>
      </c>
      <c r="M2802" s="959" t="s">
        <v>303</v>
      </c>
      <c r="N2802" s="679">
        <f t="shared" ca="1" si="479"/>
        <v>3671309.2699999996</v>
      </c>
      <c r="O2802" s="679">
        <f t="shared" ca="1" si="480"/>
        <v>1639169.4399999997</v>
      </c>
      <c r="P2802" s="679">
        <f t="shared" ca="1" si="480"/>
        <v>856332.95000000019</v>
      </c>
      <c r="Q2802" s="679">
        <f t="shared" ca="1" si="480"/>
        <v>212384.62</v>
      </c>
      <c r="R2802" s="679">
        <f t="shared" ca="1" si="480"/>
        <v>415312.00000000006</v>
      </c>
      <c r="S2802" s="679">
        <f t="shared" ca="1" si="480"/>
        <v>57279.26</v>
      </c>
      <c r="T2802" s="679">
        <f t="shared" ca="1" si="480"/>
        <v>20943.47</v>
      </c>
      <c r="U2802" s="679">
        <f t="shared" ca="1" si="480"/>
        <v>301225</v>
      </c>
      <c r="V2802" s="679">
        <f t="shared" ca="1" si="480"/>
        <v>33072.079999999994</v>
      </c>
      <c r="W2802" s="679">
        <f t="shared" ca="1" si="481"/>
        <v>354.59000000000003</v>
      </c>
      <c r="X2802" s="679">
        <f t="shared" ca="1" si="480"/>
        <v>93503.3</v>
      </c>
      <c r="Y2802" s="679">
        <f t="shared" ca="1" si="480"/>
        <v>41732.560000000005</v>
      </c>
      <c r="Z2802" s="679">
        <f t="shared" ca="1" si="480"/>
        <v>0</v>
      </c>
      <c r="AA2802" t="str">
        <f t="shared" si="475"/>
        <v>HUM_ASR_FY_2022</v>
      </c>
      <c r="AB2802" s="958">
        <f t="shared" si="476"/>
        <v>45032</v>
      </c>
      <c r="AC2802" t="str">
        <f t="shared" si="477"/>
        <v>Unaudited</v>
      </c>
    </row>
    <row r="2803" spans="1:29" ht="30" x14ac:dyDescent="0.25">
      <c r="A2803" t="s">
        <v>420</v>
      </c>
      <c r="B2803" t="s">
        <v>1385</v>
      </c>
      <c r="C2803" t="s">
        <v>1386</v>
      </c>
      <c r="D2803">
        <v>1900</v>
      </c>
      <c r="E2803" s="958">
        <v>1</v>
      </c>
      <c r="F2803" t="s">
        <v>441</v>
      </c>
      <c r="G2803" s="958">
        <v>366</v>
      </c>
      <c r="H2803" t="s">
        <v>386</v>
      </c>
      <c r="I2803" s="938" t="s">
        <v>488</v>
      </c>
      <c r="J2803" s="938" t="s">
        <v>444</v>
      </c>
      <c r="K2803" s="938" t="s">
        <v>445</v>
      </c>
      <c r="L2803" s="938">
        <v>5.3</v>
      </c>
      <c r="M2803" s="959" t="s">
        <v>304</v>
      </c>
      <c r="N2803" s="679">
        <f t="shared" ca="1" si="479"/>
        <v>114.42828329092515</v>
      </c>
      <c r="O2803" s="679">
        <f t="shared" ca="1" si="480"/>
        <v>77.084718730721278</v>
      </c>
      <c r="P2803" s="679">
        <f t="shared" ca="1" si="480"/>
        <v>0</v>
      </c>
      <c r="Q2803" s="679">
        <f t="shared" ca="1" si="480"/>
        <v>4.0124699088272964</v>
      </c>
      <c r="R2803" s="679">
        <f t="shared" ca="1" si="480"/>
        <v>0.62911779496102727</v>
      </c>
      <c r="S2803" s="679">
        <f t="shared" ca="1" si="480"/>
        <v>0</v>
      </c>
      <c r="T2803" s="679">
        <f t="shared" ca="1" si="480"/>
        <v>0</v>
      </c>
      <c r="U2803" s="679">
        <f t="shared" ca="1" si="480"/>
        <v>0</v>
      </c>
      <c r="V2803" s="679">
        <f t="shared" ca="1" si="480"/>
        <v>0</v>
      </c>
      <c r="W2803" s="679">
        <f t="shared" ca="1" si="481"/>
        <v>0</v>
      </c>
      <c r="X2803" s="679">
        <f t="shared" ca="1" si="480"/>
        <v>32.701976856415541</v>
      </c>
      <c r="Y2803" s="679">
        <f t="shared" ca="1" si="480"/>
        <v>0</v>
      </c>
      <c r="Z2803" s="679">
        <f t="shared" ca="1" si="480"/>
        <v>0</v>
      </c>
      <c r="AA2803" t="str">
        <f t="shared" si="475"/>
        <v>HUM_ASR_FY_2022</v>
      </c>
      <c r="AB2803" s="958">
        <f t="shared" si="476"/>
        <v>45032</v>
      </c>
      <c r="AC2803" t="str">
        <f t="shared" si="477"/>
        <v>Unaudited</v>
      </c>
    </row>
    <row r="2804" spans="1:29" x14ac:dyDescent="0.25">
      <c r="A2804" t="s">
        <v>420</v>
      </c>
      <c r="B2804" t="s">
        <v>1385</v>
      </c>
      <c r="C2804" t="s">
        <v>1386</v>
      </c>
      <c r="D2804">
        <v>1900</v>
      </c>
      <c r="E2804" s="958">
        <v>1</v>
      </c>
      <c r="F2804" t="s">
        <v>441</v>
      </c>
      <c r="G2804" s="958">
        <v>366</v>
      </c>
      <c r="H2804" t="s">
        <v>386</v>
      </c>
      <c r="I2804" s="938" t="s">
        <v>488</v>
      </c>
      <c r="J2804" s="938" t="s">
        <v>444</v>
      </c>
      <c r="K2804" s="938" t="s">
        <v>445</v>
      </c>
      <c r="L2804" s="938" t="s">
        <v>82</v>
      </c>
      <c r="M2804" s="959" t="s">
        <v>453</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HUM_ASR_FY_2022</v>
      </c>
      <c r="AB2804" s="958">
        <f t="shared" si="476"/>
        <v>45032</v>
      </c>
      <c r="AC2804" t="str">
        <f t="shared" si="477"/>
        <v>Unaudited</v>
      </c>
    </row>
    <row r="2805" spans="1:29" x14ac:dyDescent="0.25">
      <c r="A2805" t="s">
        <v>420</v>
      </c>
      <c r="B2805" t="s">
        <v>1385</v>
      </c>
      <c r="C2805" t="s">
        <v>1386</v>
      </c>
      <c r="D2805">
        <v>1900</v>
      </c>
      <c r="E2805" s="958">
        <v>1</v>
      </c>
      <c r="F2805" t="s">
        <v>441</v>
      </c>
      <c r="G2805" s="958">
        <v>366</v>
      </c>
      <c r="H2805" t="s">
        <v>386</v>
      </c>
      <c r="I2805" s="938" t="s">
        <v>488</v>
      </c>
      <c r="J2805" s="938" t="s">
        <v>444</v>
      </c>
      <c r="K2805" s="938" t="s">
        <v>446</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HUM_ASR_FY_2022</v>
      </c>
      <c r="AB2805" s="958">
        <f t="shared" si="476"/>
        <v>45032</v>
      </c>
      <c r="AC2805" t="str">
        <f t="shared" si="477"/>
        <v>Unaudited</v>
      </c>
    </row>
    <row r="2806" spans="1:29" x14ac:dyDescent="0.25">
      <c r="A2806" t="s">
        <v>420</v>
      </c>
      <c r="B2806" t="s">
        <v>1385</v>
      </c>
      <c r="C2806" t="s">
        <v>1386</v>
      </c>
      <c r="D2806">
        <v>1900</v>
      </c>
      <c r="E2806" s="958">
        <v>1</v>
      </c>
      <c r="F2806" t="s">
        <v>441</v>
      </c>
      <c r="G2806" s="958">
        <v>366</v>
      </c>
      <c r="H2806" t="s">
        <v>386</v>
      </c>
      <c r="I2806" s="938" t="s">
        <v>488</v>
      </c>
      <c r="J2806" s="938" t="s">
        <v>444</v>
      </c>
      <c r="K2806" s="938" t="s">
        <v>446</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HUM_ASR_FY_2022</v>
      </c>
      <c r="AB2806" s="958">
        <f t="shared" si="476"/>
        <v>45032</v>
      </c>
      <c r="AC2806" t="str">
        <f t="shared" si="477"/>
        <v>Unaudited</v>
      </c>
    </row>
    <row r="2807" spans="1:29" x14ac:dyDescent="0.25">
      <c r="A2807" t="s">
        <v>420</v>
      </c>
      <c r="B2807" t="s">
        <v>1385</v>
      </c>
      <c r="C2807" t="s">
        <v>1386</v>
      </c>
      <c r="D2807">
        <v>1900</v>
      </c>
      <c r="E2807" s="958">
        <v>1</v>
      </c>
      <c r="F2807" t="s">
        <v>441</v>
      </c>
      <c r="G2807" s="958">
        <v>366</v>
      </c>
      <c r="H2807" t="s">
        <v>386</v>
      </c>
      <c r="I2807" s="938" t="s">
        <v>488</v>
      </c>
      <c r="J2807" s="938" t="s">
        <v>444</v>
      </c>
      <c r="K2807" s="938" t="s">
        <v>446</v>
      </c>
      <c r="L2807" s="954">
        <v>6.3</v>
      </c>
      <c r="M2807" s="959" t="s">
        <v>184</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HUM_ASR_FY_2022</v>
      </c>
      <c r="AB2807" s="958">
        <f t="shared" si="476"/>
        <v>45032</v>
      </c>
      <c r="AC2807" t="str">
        <f t="shared" si="477"/>
        <v>Unaudited</v>
      </c>
    </row>
    <row r="2808" spans="1:29" x14ac:dyDescent="0.25">
      <c r="A2808" t="s">
        <v>420</v>
      </c>
      <c r="B2808" t="s">
        <v>1385</v>
      </c>
      <c r="C2808" t="s">
        <v>1386</v>
      </c>
      <c r="D2808">
        <v>1900</v>
      </c>
      <c r="E2808" s="958">
        <v>1</v>
      </c>
      <c r="F2808" t="s">
        <v>441</v>
      </c>
      <c r="G2808" s="958">
        <v>366</v>
      </c>
      <c r="H2808" t="s">
        <v>386</v>
      </c>
      <c r="I2808" s="938" t="s">
        <v>488</v>
      </c>
      <c r="J2808" s="938" t="s">
        <v>444</v>
      </c>
      <c r="K2808" s="938" t="s">
        <v>446</v>
      </c>
      <c r="L2808" s="938" t="s">
        <v>87</v>
      </c>
      <c r="M2808" s="959" t="s">
        <v>454</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HUM_ASR_FY_2022</v>
      </c>
      <c r="AB2808" s="958">
        <f t="shared" si="476"/>
        <v>45032</v>
      </c>
      <c r="AC2808" t="str">
        <f t="shared" si="477"/>
        <v>Unaudited</v>
      </c>
    </row>
    <row r="2809" spans="1:29" x14ac:dyDescent="0.25">
      <c r="A2809" t="s">
        <v>420</v>
      </c>
      <c r="B2809" t="s">
        <v>1385</v>
      </c>
      <c r="C2809" t="s">
        <v>1386</v>
      </c>
      <c r="D2809">
        <v>1900</v>
      </c>
      <c r="E2809" s="958">
        <v>1</v>
      </c>
      <c r="F2809" t="s">
        <v>441</v>
      </c>
      <c r="G2809" s="958">
        <v>366</v>
      </c>
      <c r="H2809" t="s">
        <v>386</v>
      </c>
      <c r="I2809" s="959" t="s">
        <v>488</v>
      </c>
      <c r="J2809" s="959" t="s">
        <v>444</v>
      </c>
      <c r="K2809" s="959" t="s">
        <v>447</v>
      </c>
      <c r="L2809" s="938">
        <v>7.1</v>
      </c>
      <c r="M2809" s="959" t="s">
        <v>20</v>
      </c>
      <c r="N2809" s="679">
        <f t="shared" ca="1" si="479"/>
        <v>234696.53999999978</v>
      </c>
      <c r="O2809" s="679">
        <f t="shared" ca="1" si="480"/>
        <v>99736.879999999815</v>
      </c>
      <c r="P2809" s="679">
        <f t="shared" ca="1" si="480"/>
        <v>13963.2</v>
      </c>
      <c r="Q2809" s="679">
        <f t="shared" ca="1" si="480"/>
        <v>38894.849999999991</v>
      </c>
      <c r="R2809" s="679">
        <f t="shared" ca="1" si="480"/>
        <v>20931.209999999995</v>
      </c>
      <c r="S2809" s="679">
        <f t="shared" ca="1" si="480"/>
        <v>10250.09</v>
      </c>
      <c r="T2809" s="679">
        <f t="shared" ca="1" si="480"/>
        <v>137.96</v>
      </c>
      <c r="U2809" s="679">
        <f t="shared" ca="1" si="480"/>
        <v>96.74</v>
      </c>
      <c r="V2809" s="679">
        <f t="shared" ca="1" si="480"/>
        <v>1487.0700000000002</v>
      </c>
      <c r="W2809" s="679">
        <f t="shared" ca="1" si="481"/>
        <v>1366.1200000000001</v>
      </c>
      <c r="X2809" s="679">
        <f t="shared" ca="1" si="480"/>
        <v>34935.4</v>
      </c>
      <c r="Y2809" s="679">
        <f t="shared" ca="1" si="480"/>
        <v>12897.019999999999</v>
      </c>
      <c r="Z2809" s="679">
        <f t="shared" ca="1" si="480"/>
        <v>0</v>
      </c>
      <c r="AA2809" t="str">
        <f t="shared" si="475"/>
        <v>HUM_ASR_FY_2022</v>
      </c>
      <c r="AB2809" s="958">
        <f t="shared" si="476"/>
        <v>45032</v>
      </c>
      <c r="AC2809" t="str">
        <f t="shared" si="477"/>
        <v>Unaudited</v>
      </c>
    </row>
    <row r="2810" spans="1:29" x14ac:dyDescent="0.25">
      <c r="A2810" t="s">
        <v>420</v>
      </c>
      <c r="B2810" t="s">
        <v>1385</v>
      </c>
      <c r="C2810" t="s">
        <v>1386</v>
      </c>
      <c r="D2810">
        <v>1900</v>
      </c>
      <c r="E2810" s="958">
        <v>1</v>
      </c>
      <c r="F2810" t="s">
        <v>441</v>
      </c>
      <c r="G2810" s="958">
        <v>366</v>
      </c>
      <c r="H2810" t="s">
        <v>386</v>
      </c>
      <c r="I2810" s="938" t="s">
        <v>488</v>
      </c>
      <c r="J2810" s="938" t="s">
        <v>444</v>
      </c>
      <c r="K2810" s="938" t="s">
        <v>447</v>
      </c>
      <c r="L2810" s="938">
        <v>7.2</v>
      </c>
      <c r="M2810" s="959" t="s">
        <v>21</v>
      </c>
      <c r="N2810" s="679">
        <f t="shared" ca="1" si="479"/>
        <v>797356.80000000028</v>
      </c>
      <c r="O2810" s="679">
        <f t="shared" ca="1" si="480"/>
        <v>688717.59</v>
      </c>
      <c r="P2810" s="679">
        <f t="shared" ca="1" si="480"/>
        <v>20977.05</v>
      </c>
      <c r="Q2810" s="679">
        <f t="shared" ca="1" si="480"/>
        <v>41287.019999999997</v>
      </c>
      <c r="R2810" s="679">
        <f t="shared" ca="1" si="480"/>
        <v>9224.6700000000019</v>
      </c>
      <c r="S2810" s="679">
        <f t="shared" ca="1" si="480"/>
        <v>17131.530000000006</v>
      </c>
      <c r="T2810" s="679">
        <f t="shared" ca="1" si="480"/>
        <v>719.4</v>
      </c>
      <c r="U2810" s="679">
        <f t="shared" ca="1" si="480"/>
        <v>147.15</v>
      </c>
      <c r="V2810" s="679">
        <f t="shared" ca="1" si="480"/>
        <v>1147.77</v>
      </c>
      <c r="W2810" s="679">
        <f t="shared" ca="1" si="481"/>
        <v>65.400000000000006</v>
      </c>
      <c r="X2810" s="679">
        <f t="shared" ca="1" si="480"/>
        <v>16049.160000000002</v>
      </c>
      <c r="Y2810" s="679">
        <f t="shared" ca="1" si="480"/>
        <v>1890.06</v>
      </c>
      <c r="Z2810" s="679">
        <f t="shared" ca="1" si="480"/>
        <v>0</v>
      </c>
      <c r="AA2810" t="str">
        <f t="shared" si="475"/>
        <v>HUM_ASR_FY_2022</v>
      </c>
      <c r="AB2810" s="958">
        <f t="shared" si="476"/>
        <v>45032</v>
      </c>
      <c r="AC2810" t="str">
        <f t="shared" si="477"/>
        <v>Unaudited</v>
      </c>
    </row>
    <row r="2811" spans="1:29" x14ac:dyDescent="0.25">
      <c r="A2811" t="s">
        <v>420</v>
      </c>
      <c r="B2811" t="s">
        <v>1385</v>
      </c>
      <c r="C2811" t="s">
        <v>1386</v>
      </c>
      <c r="D2811">
        <v>1900</v>
      </c>
      <c r="E2811" s="958">
        <v>1</v>
      </c>
      <c r="F2811" t="s">
        <v>441</v>
      </c>
      <c r="G2811" s="958">
        <v>366</v>
      </c>
      <c r="H2811" t="s">
        <v>386</v>
      </c>
      <c r="I2811" s="938" t="s">
        <v>488</v>
      </c>
      <c r="J2811" s="938" t="s">
        <v>444</v>
      </c>
      <c r="K2811" s="938" t="s">
        <v>447</v>
      </c>
      <c r="L2811" s="938">
        <v>7.3</v>
      </c>
      <c r="M2811" s="959" t="s">
        <v>155</v>
      </c>
      <c r="N2811" s="679">
        <f t="shared" ca="1" si="479"/>
        <v>20365.761342038946</v>
      </c>
      <c r="O2811" s="679">
        <f t="shared" ca="1" si="480"/>
        <v>8654.6546237093025</v>
      </c>
      <c r="P2811" s="679">
        <f t="shared" ca="1" si="480"/>
        <v>1211.6548406344568</v>
      </c>
      <c r="Q2811" s="679">
        <f t="shared" ca="1" si="480"/>
        <v>3375.0954851503307</v>
      </c>
      <c r="R2811" s="679">
        <f t="shared" ca="1" si="480"/>
        <v>1816.3029904918892</v>
      </c>
      <c r="S2811" s="679">
        <f t="shared" ca="1" si="480"/>
        <v>889.45020951063077</v>
      </c>
      <c r="T2811" s="679">
        <f t="shared" ca="1" si="480"/>
        <v>11.971460826596315</v>
      </c>
      <c r="U2811" s="679">
        <f t="shared" ca="1" si="480"/>
        <v>8.394600756486863</v>
      </c>
      <c r="V2811" s="679">
        <f t="shared" ca="1" si="480"/>
        <v>129.04030335899236</v>
      </c>
      <c r="W2811" s="679">
        <f t="shared" ca="1" si="481"/>
        <v>118.544883041677</v>
      </c>
      <c r="X2811" s="679">
        <f t="shared" ca="1" si="480"/>
        <v>3031.5147329767537</v>
      </c>
      <c r="Y2811" s="679">
        <f t="shared" ca="1" si="480"/>
        <v>1119.1372115818294</v>
      </c>
      <c r="Z2811" s="679">
        <f t="shared" ca="1" si="480"/>
        <v>0</v>
      </c>
      <c r="AA2811" t="str">
        <f t="shared" si="475"/>
        <v>HUM_ASR_FY_2022</v>
      </c>
      <c r="AB2811" s="958">
        <f t="shared" si="476"/>
        <v>45032</v>
      </c>
      <c r="AC2811" t="str">
        <f t="shared" si="477"/>
        <v>Unaudited</v>
      </c>
    </row>
    <row r="2812" spans="1:29" x14ac:dyDescent="0.25">
      <c r="A2812" t="s">
        <v>420</v>
      </c>
      <c r="B2812" t="s">
        <v>1385</v>
      </c>
      <c r="C2812" t="s">
        <v>1386</v>
      </c>
      <c r="D2812">
        <v>1900</v>
      </c>
      <c r="E2812" s="958">
        <v>1</v>
      </c>
      <c r="F2812" t="s">
        <v>441</v>
      </c>
      <c r="G2812" s="958">
        <v>366</v>
      </c>
      <c r="H2812" t="s">
        <v>386</v>
      </c>
      <c r="I2812" s="938" t="s">
        <v>488</v>
      </c>
      <c r="J2812" s="938" t="s">
        <v>444</v>
      </c>
      <c r="K2812" s="938" t="s">
        <v>447</v>
      </c>
      <c r="L2812" s="938" t="s">
        <v>91</v>
      </c>
      <c r="M2812" s="959" t="s">
        <v>455</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HUM_ASR_FY_2022</v>
      </c>
      <c r="AB2812" s="958">
        <f t="shared" si="476"/>
        <v>45032</v>
      </c>
      <c r="AC2812" t="str">
        <f t="shared" si="477"/>
        <v>Unaudited</v>
      </c>
    </row>
    <row r="2813" spans="1:29" x14ac:dyDescent="0.25">
      <c r="A2813" t="s">
        <v>420</v>
      </c>
      <c r="B2813" t="s">
        <v>1385</v>
      </c>
      <c r="C2813" t="s">
        <v>1386</v>
      </c>
      <c r="D2813">
        <v>1900</v>
      </c>
      <c r="E2813" s="958">
        <v>1</v>
      </c>
      <c r="F2813" t="s">
        <v>441</v>
      </c>
      <c r="G2813" s="958">
        <v>366</v>
      </c>
      <c r="H2813" t="s">
        <v>386</v>
      </c>
      <c r="I2813" s="959" t="s">
        <v>488</v>
      </c>
      <c r="J2813" s="959" t="s">
        <v>444</v>
      </c>
      <c r="K2813" s="959" t="s">
        <v>448</v>
      </c>
      <c r="L2813" s="938">
        <v>8.1</v>
      </c>
      <c r="M2813" s="959" t="s">
        <v>22</v>
      </c>
      <c r="N2813" s="679">
        <f t="shared" ca="1" si="479"/>
        <v>10521976.430000002</v>
      </c>
      <c r="O2813" s="679">
        <f t="shared" ca="1" si="480"/>
        <v>5165865.3</v>
      </c>
      <c r="P2813" s="679">
        <f t="shared" ca="1" si="480"/>
        <v>895471.57</v>
      </c>
      <c r="Q2813" s="679">
        <f t="shared" ca="1" si="480"/>
        <v>2278792.0400000005</v>
      </c>
      <c r="R2813" s="679">
        <f t="shared" ca="1" si="480"/>
        <v>1245572.56</v>
      </c>
      <c r="S2813" s="679">
        <f t="shared" ca="1" si="480"/>
        <v>16378.429999999998</v>
      </c>
      <c r="T2813" s="679">
        <f t="shared" ca="1" si="480"/>
        <v>30447.300000000007</v>
      </c>
      <c r="U2813" s="679">
        <f t="shared" ca="1" si="480"/>
        <v>0</v>
      </c>
      <c r="V2813" s="679">
        <f t="shared" ca="1" si="480"/>
        <v>414384.91999999993</v>
      </c>
      <c r="W2813" s="679">
        <f t="shared" ca="1" si="481"/>
        <v>0</v>
      </c>
      <c r="X2813" s="679">
        <f t="shared" ca="1" si="480"/>
        <v>6347.06</v>
      </c>
      <c r="Y2813" s="679">
        <f t="shared" ca="1" si="480"/>
        <v>468717.25000000023</v>
      </c>
      <c r="Z2813" s="679">
        <f t="shared" ca="1" si="480"/>
        <v>0</v>
      </c>
      <c r="AA2813" t="str">
        <f t="shared" si="475"/>
        <v>HUM_ASR_FY_2022</v>
      </c>
      <c r="AB2813" s="958">
        <f t="shared" si="476"/>
        <v>45032</v>
      </c>
      <c r="AC2813" t="str">
        <f t="shared" si="477"/>
        <v>Unaudited</v>
      </c>
    </row>
    <row r="2814" spans="1:29" x14ac:dyDescent="0.25">
      <c r="A2814" t="s">
        <v>420</v>
      </c>
      <c r="B2814" t="s">
        <v>1385</v>
      </c>
      <c r="C2814" t="s">
        <v>1386</v>
      </c>
      <c r="D2814">
        <v>1900</v>
      </c>
      <c r="E2814" s="958">
        <v>1</v>
      </c>
      <c r="F2814" t="s">
        <v>441</v>
      </c>
      <c r="G2814" s="958">
        <v>366</v>
      </c>
      <c r="H2814" t="s">
        <v>386</v>
      </c>
      <c r="I2814" s="959" t="s">
        <v>488</v>
      </c>
      <c r="J2814" s="959" t="s">
        <v>444</v>
      </c>
      <c r="K2814" s="959" t="s">
        <v>448</v>
      </c>
      <c r="L2814" s="938" t="s">
        <v>112</v>
      </c>
      <c r="M2814" s="959" t="s">
        <v>443</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HUM_ASR_FY_2022</v>
      </c>
      <c r="AB2814" s="958">
        <f t="shared" si="476"/>
        <v>45032</v>
      </c>
      <c r="AC2814" t="str">
        <f t="shared" si="477"/>
        <v>Unaudited</v>
      </c>
    </row>
    <row r="2815" spans="1:29" x14ac:dyDescent="0.25">
      <c r="A2815" t="s">
        <v>420</v>
      </c>
      <c r="B2815" t="s">
        <v>1385</v>
      </c>
      <c r="C2815" t="s">
        <v>1386</v>
      </c>
      <c r="D2815">
        <v>1900</v>
      </c>
      <c r="E2815" s="958">
        <v>1</v>
      </c>
      <c r="F2815" t="s">
        <v>441</v>
      </c>
      <c r="G2815" s="958">
        <v>366</v>
      </c>
      <c r="H2815" t="s">
        <v>386</v>
      </c>
      <c r="I2815" s="959" t="s">
        <v>488</v>
      </c>
      <c r="J2815" s="959" t="s">
        <v>444</v>
      </c>
      <c r="K2815" s="959" t="s">
        <v>448</v>
      </c>
      <c r="L2815" s="938" t="s">
        <v>114</v>
      </c>
      <c r="M2815" s="959" t="s">
        <v>157</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HUM_ASR_FY_2022</v>
      </c>
      <c r="AB2815" s="958">
        <f t="shared" si="476"/>
        <v>45032</v>
      </c>
      <c r="AC2815" t="str">
        <f t="shared" si="477"/>
        <v>Unaudited</v>
      </c>
    </row>
    <row r="2816" spans="1:29" x14ac:dyDescent="0.25">
      <c r="A2816" t="s">
        <v>420</v>
      </c>
      <c r="B2816" t="s">
        <v>1385</v>
      </c>
      <c r="C2816" t="s">
        <v>1386</v>
      </c>
      <c r="D2816">
        <v>1900</v>
      </c>
      <c r="E2816" s="958">
        <v>1</v>
      </c>
      <c r="F2816" t="s">
        <v>441</v>
      </c>
      <c r="G2816" s="958">
        <v>366</v>
      </c>
      <c r="H2816" t="s">
        <v>386</v>
      </c>
      <c r="I2816" s="959" t="s">
        <v>488</v>
      </c>
      <c r="J2816" s="959" t="s">
        <v>444</v>
      </c>
      <c r="K2816" s="959" t="s">
        <v>448</v>
      </c>
      <c r="L2816" s="938" t="s">
        <v>115</v>
      </c>
      <c r="M2816" s="959" t="s">
        <v>113</v>
      </c>
      <c r="N2816" s="679">
        <f t="shared" ca="1" si="479"/>
        <v>-71658.659999999989</v>
      </c>
      <c r="O2816" s="679">
        <f t="shared" ca="1" si="480"/>
        <v>-35181.506782609082</v>
      </c>
      <c r="P2816" s="679">
        <f t="shared" ca="1" si="480"/>
        <v>-6098.5018547790241</v>
      </c>
      <c r="Q2816" s="679">
        <f t="shared" ca="1" si="480"/>
        <v>-15519.440201318374</v>
      </c>
      <c r="R2816" s="679">
        <f t="shared" ca="1" si="480"/>
        <v>-8482.8227069474215</v>
      </c>
      <c r="S2816" s="679">
        <f t="shared" ca="1" si="480"/>
        <v>-111.5433354666619</v>
      </c>
      <c r="T2816" s="679">
        <f t="shared" ca="1" si="480"/>
        <v>-207.35768922626258</v>
      </c>
      <c r="U2816" s="679">
        <f t="shared" ca="1" si="480"/>
        <v>0</v>
      </c>
      <c r="V2816" s="679">
        <f t="shared" ca="1" si="480"/>
        <v>-2822.1188565623106</v>
      </c>
      <c r="W2816" s="679">
        <f t="shared" ca="1" si="481"/>
        <v>0</v>
      </c>
      <c r="X2816" s="679">
        <f t="shared" ca="1" si="480"/>
        <v>-43.225891786149901</v>
      </c>
      <c r="Y2816" s="679">
        <f t="shared" ca="1" si="480"/>
        <v>-3192.1426813046951</v>
      </c>
      <c r="Z2816" s="679">
        <f t="shared" ca="1" si="480"/>
        <v>0</v>
      </c>
      <c r="AA2816" t="str">
        <f t="shared" si="475"/>
        <v>HUM_ASR_FY_2022</v>
      </c>
      <c r="AB2816" s="958">
        <f t="shared" si="476"/>
        <v>45032</v>
      </c>
      <c r="AC2816" t="str">
        <f t="shared" si="477"/>
        <v>Unaudited</v>
      </c>
    </row>
    <row r="2817" spans="1:29" x14ac:dyDescent="0.25">
      <c r="A2817" t="s">
        <v>420</v>
      </c>
      <c r="B2817" t="s">
        <v>1385</v>
      </c>
      <c r="C2817" t="s">
        <v>1386</v>
      </c>
      <c r="D2817">
        <v>1900</v>
      </c>
      <c r="E2817" s="958">
        <v>1</v>
      </c>
      <c r="F2817" t="s">
        <v>441</v>
      </c>
      <c r="G2817" s="958">
        <v>366</v>
      </c>
      <c r="H2817" t="s">
        <v>386</v>
      </c>
      <c r="I2817" s="959" t="s">
        <v>488</v>
      </c>
      <c r="J2817" s="959" t="s">
        <v>444</v>
      </c>
      <c r="K2817" s="959" t="s">
        <v>448</v>
      </c>
      <c r="L2817" s="954" t="s">
        <v>116</v>
      </c>
      <c r="M2817" s="959" t="s">
        <v>158</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HUM_ASR_FY_2022</v>
      </c>
      <c r="AB2817" s="958">
        <f t="shared" si="476"/>
        <v>45032</v>
      </c>
      <c r="AC2817" t="str">
        <f t="shared" si="477"/>
        <v>Unaudited</v>
      </c>
    </row>
    <row r="2818" spans="1:29" x14ac:dyDescent="0.25">
      <c r="A2818" t="s">
        <v>420</v>
      </c>
      <c r="B2818" t="s">
        <v>1385</v>
      </c>
      <c r="C2818" t="s">
        <v>1386</v>
      </c>
      <c r="D2818">
        <v>1900</v>
      </c>
      <c r="E2818" s="958">
        <v>1</v>
      </c>
      <c r="F2818" t="s">
        <v>441</v>
      </c>
      <c r="G2818" s="958">
        <v>366</v>
      </c>
      <c r="H2818" t="s">
        <v>386</v>
      </c>
      <c r="I2818" s="959" t="s">
        <v>488</v>
      </c>
      <c r="J2818" s="959" t="s">
        <v>444</v>
      </c>
      <c r="K2818" s="959" t="s">
        <v>448</v>
      </c>
      <c r="L2818" s="938" t="s">
        <v>159</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HUM_ASR_FY_2022</v>
      </c>
      <c r="AB2818" s="958">
        <f t="shared" ref="AB2818:AB2881" si="486">file_date</f>
        <v>45032</v>
      </c>
      <c r="AC2818" t="str">
        <f t="shared" ref="AC2818:AC2881" si="487">status</f>
        <v>Unaudited</v>
      </c>
    </row>
    <row r="2819" spans="1:29" x14ac:dyDescent="0.25">
      <c r="A2819" t="s">
        <v>420</v>
      </c>
      <c r="B2819" t="s">
        <v>1385</v>
      </c>
      <c r="C2819" t="s">
        <v>1386</v>
      </c>
      <c r="D2819">
        <v>1900</v>
      </c>
      <c r="E2819" s="958">
        <v>1</v>
      </c>
      <c r="F2819" t="s">
        <v>441</v>
      </c>
      <c r="G2819" s="958">
        <v>366</v>
      </c>
      <c r="H2819" t="s">
        <v>386</v>
      </c>
      <c r="I2819" s="938" t="s">
        <v>488</v>
      </c>
      <c r="J2819" s="938" t="s">
        <v>444</v>
      </c>
      <c r="K2819" s="938" t="s">
        <v>448</v>
      </c>
      <c r="L2819" s="938" t="s">
        <v>442</v>
      </c>
      <c r="M2819" s="959" t="s">
        <v>456</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HUM_ASR_FY_2022</v>
      </c>
      <c r="AB2819" s="958">
        <f t="shared" si="486"/>
        <v>45032</v>
      </c>
      <c r="AC2819" t="str">
        <f t="shared" si="487"/>
        <v>Unaudited</v>
      </c>
    </row>
    <row r="2820" spans="1:29" ht="30" x14ac:dyDescent="0.25">
      <c r="A2820" t="s">
        <v>420</v>
      </c>
      <c r="B2820" t="s">
        <v>1385</v>
      </c>
      <c r="C2820" t="s">
        <v>1386</v>
      </c>
      <c r="D2820">
        <v>1900</v>
      </c>
      <c r="E2820" s="958">
        <v>1</v>
      </c>
      <c r="F2820" t="s">
        <v>441</v>
      </c>
      <c r="G2820" s="958">
        <v>366</v>
      </c>
      <c r="H2820" t="s">
        <v>386</v>
      </c>
      <c r="I2820" s="959" t="s">
        <v>488</v>
      </c>
      <c r="J2820" s="959" t="s">
        <v>444</v>
      </c>
      <c r="K2820" s="959" t="s">
        <v>449</v>
      </c>
      <c r="L2820" s="938">
        <v>9.1</v>
      </c>
      <c r="M2820" s="959" t="s">
        <v>185</v>
      </c>
      <c r="N2820" s="679">
        <f t="shared" ca="1" si="479"/>
        <v>597595.57999999914</v>
      </c>
      <c r="O2820" s="679">
        <f t="shared" ca="1" si="483"/>
        <v>37694.450000000004</v>
      </c>
      <c r="P2820" s="679">
        <f t="shared" ca="1" si="483"/>
        <v>0</v>
      </c>
      <c r="Q2820" s="679">
        <f t="shared" ca="1" si="483"/>
        <v>100694.39999999999</v>
      </c>
      <c r="R2820" s="679">
        <f t="shared" ca="1" si="483"/>
        <v>0</v>
      </c>
      <c r="S2820" s="679">
        <f t="shared" ca="1" si="483"/>
        <v>2460.08</v>
      </c>
      <c r="T2820" s="679">
        <f t="shared" ca="1" si="483"/>
        <v>0</v>
      </c>
      <c r="U2820" s="679">
        <f t="shared" ca="1" si="483"/>
        <v>0</v>
      </c>
      <c r="V2820" s="679">
        <f t="shared" ca="1" si="483"/>
        <v>0</v>
      </c>
      <c r="W2820" s="679">
        <f t="shared" ca="1" si="481"/>
        <v>456746.64999999915</v>
      </c>
      <c r="X2820" s="679">
        <f t="shared" ca="1" si="484"/>
        <v>0</v>
      </c>
      <c r="Y2820" s="679">
        <f t="shared" ca="1" si="484"/>
        <v>0</v>
      </c>
      <c r="Z2820" s="679">
        <f t="shared" ca="1" si="484"/>
        <v>0</v>
      </c>
      <c r="AA2820" t="str">
        <f t="shared" si="485"/>
        <v>HUM_ASR_FY_2022</v>
      </c>
      <c r="AB2820" s="958">
        <f t="shared" si="486"/>
        <v>45032</v>
      </c>
      <c r="AC2820" t="str">
        <f t="shared" si="487"/>
        <v>Unaudited</v>
      </c>
    </row>
    <row r="2821" spans="1:29" x14ac:dyDescent="0.25">
      <c r="A2821" t="s">
        <v>420</v>
      </c>
      <c r="B2821" t="s">
        <v>1385</v>
      </c>
      <c r="C2821" t="s">
        <v>1386</v>
      </c>
      <c r="D2821">
        <v>1900</v>
      </c>
      <c r="E2821" s="958">
        <v>1</v>
      </c>
      <c r="F2821" t="s">
        <v>441</v>
      </c>
      <c r="G2821" s="958">
        <v>366</v>
      </c>
      <c r="H2821" t="s">
        <v>386</v>
      </c>
      <c r="I2821" s="938" t="s">
        <v>488</v>
      </c>
      <c r="J2821" s="938" t="s">
        <v>444</v>
      </c>
      <c r="K2821" s="938" t="s">
        <v>449</v>
      </c>
      <c r="L2821" s="938" t="s">
        <v>106</v>
      </c>
      <c r="M2821" s="938" t="s">
        <v>186</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HUM_ASR_FY_2022</v>
      </c>
      <c r="AB2821" s="958">
        <f t="shared" si="486"/>
        <v>45032</v>
      </c>
      <c r="AC2821" t="str">
        <f t="shared" si="487"/>
        <v>Unaudited</v>
      </c>
    </row>
    <row r="2822" spans="1:29" x14ac:dyDescent="0.25">
      <c r="A2822" t="s">
        <v>420</v>
      </c>
      <c r="B2822" t="s">
        <v>1385</v>
      </c>
      <c r="C2822" t="s">
        <v>1386</v>
      </c>
      <c r="D2822">
        <v>1900</v>
      </c>
      <c r="E2822" s="958">
        <v>1</v>
      </c>
      <c r="F2822" t="s">
        <v>441</v>
      </c>
      <c r="G2822" s="958">
        <v>366</v>
      </c>
      <c r="H2822" t="s">
        <v>386</v>
      </c>
      <c r="I2822" s="938" t="s">
        <v>488</v>
      </c>
      <c r="J2822" s="938" t="s">
        <v>444</v>
      </c>
      <c r="K2822" s="938" t="s">
        <v>449</v>
      </c>
      <c r="L2822" s="938" t="s">
        <v>1321</v>
      </c>
      <c r="M2822" s="959" t="s">
        <v>1322</v>
      </c>
      <c r="N2822" s="679">
        <f t="shared" ca="1" si="479"/>
        <v>277857.63</v>
      </c>
      <c r="O2822" s="679">
        <f t="shared" ca="1" si="483"/>
        <v>0</v>
      </c>
      <c r="P2822" s="679">
        <f t="shared" ca="1" si="483"/>
        <v>485.09</v>
      </c>
      <c r="Q2822" s="679">
        <f t="shared" ca="1" si="483"/>
        <v>62141.49</v>
      </c>
      <c r="R2822" s="679">
        <f t="shared" ca="1" si="483"/>
        <v>10840.54</v>
      </c>
      <c r="S2822" s="679">
        <f t="shared" ca="1" si="483"/>
        <v>204390.51</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HUM_ASR_FY_2022</v>
      </c>
      <c r="AB2822" s="958">
        <f t="shared" si="486"/>
        <v>45032</v>
      </c>
      <c r="AC2822" t="str">
        <f t="shared" si="487"/>
        <v>Unaudited</v>
      </c>
    </row>
    <row r="2823" spans="1:29" x14ac:dyDescent="0.25">
      <c r="A2823" t="s">
        <v>420</v>
      </c>
      <c r="B2823" t="s">
        <v>1385</v>
      </c>
      <c r="C2823" t="s">
        <v>1386</v>
      </c>
      <c r="D2823">
        <v>1900</v>
      </c>
      <c r="E2823" s="958">
        <v>1</v>
      </c>
      <c r="F2823" t="s">
        <v>441</v>
      </c>
      <c r="G2823" s="958">
        <v>366</v>
      </c>
      <c r="H2823" t="s">
        <v>386</v>
      </c>
      <c r="I2823" s="938" t="s">
        <v>488</v>
      </c>
      <c r="J2823" s="938" t="s">
        <v>444</v>
      </c>
      <c r="K2823" s="938" t="s">
        <v>449</v>
      </c>
      <c r="L2823" s="938" t="s">
        <v>107</v>
      </c>
      <c r="M2823" s="959" t="s">
        <v>187</v>
      </c>
      <c r="N2823" s="679">
        <f t="shared" ca="1" si="479"/>
        <v>449024.71999999974</v>
      </c>
      <c r="O2823" s="679">
        <f t="shared" ca="1" si="483"/>
        <v>205448.83999999968</v>
      </c>
      <c r="P2823" s="679">
        <f t="shared" ca="1" si="483"/>
        <v>12033.1</v>
      </c>
      <c r="Q2823" s="679">
        <f t="shared" ca="1" si="483"/>
        <v>150160.47999999998</v>
      </c>
      <c r="R2823" s="679">
        <f t="shared" ca="1" si="483"/>
        <v>18694.449999999997</v>
      </c>
      <c r="S2823" s="679">
        <f t="shared" ca="1" si="483"/>
        <v>2248.1199999999994</v>
      </c>
      <c r="T2823" s="679">
        <f t="shared" ca="1" si="483"/>
        <v>798.4</v>
      </c>
      <c r="U2823" s="679">
        <f t="shared" ca="1" si="483"/>
        <v>0</v>
      </c>
      <c r="V2823" s="679">
        <f t="shared" ca="1" si="483"/>
        <v>3633.71</v>
      </c>
      <c r="W2823" s="679">
        <f t="shared" ca="1" si="481"/>
        <v>56007.619999999995</v>
      </c>
      <c r="X2823" s="679">
        <f t="shared" ca="1" si="484"/>
        <v>0</v>
      </c>
      <c r="Y2823" s="679">
        <f t="shared" ca="1" si="484"/>
        <v>0</v>
      </c>
      <c r="Z2823" s="679">
        <f t="shared" ca="1" si="484"/>
        <v>0</v>
      </c>
      <c r="AA2823" t="str">
        <f t="shared" si="485"/>
        <v>HUM_ASR_FY_2022</v>
      </c>
      <c r="AB2823" s="958">
        <f t="shared" si="486"/>
        <v>45032</v>
      </c>
      <c r="AC2823" t="str">
        <f t="shared" si="487"/>
        <v>Unaudited</v>
      </c>
    </row>
    <row r="2824" spans="1:29" x14ac:dyDescent="0.25">
      <c r="A2824" t="s">
        <v>420</v>
      </c>
      <c r="B2824" t="s">
        <v>1385</v>
      </c>
      <c r="C2824" t="s">
        <v>1386</v>
      </c>
      <c r="D2824">
        <v>1900</v>
      </c>
      <c r="E2824" s="958">
        <v>1</v>
      </c>
      <c r="F2824" t="s">
        <v>441</v>
      </c>
      <c r="G2824" s="958">
        <v>366</v>
      </c>
      <c r="H2824" t="s">
        <v>386</v>
      </c>
      <c r="I2824" s="938" t="s">
        <v>488</v>
      </c>
      <c r="J2824" s="938" t="s">
        <v>444</v>
      </c>
      <c r="K2824" s="938" t="s">
        <v>449</v>
      </c>
      <c r="L2824" s="938" t="s">
        <v>108</v>
      </c>
      <c r="M2824" s="959" t="s">
        <v>160</v>
      </c>
      <c r="N2824" s="679">
        <f t="shared" ca="1" si="479"/>
        <v>2521100.1799999746</v>
      </c>
      <c r="O2824" s="679">
        <f t="shared" ca="1" si="483"/>
        <v>2109084.7099999744</v>
      </c>
      <c r="P2824" s="679">
        <f t="shared" ca="1" si="483"/>
        <v>78382.569999999803</v>
      </c>
      <c r="Q2824" s="679">
        <f t="shared" ca="1" si="483"/>
        <v>251270.23000000112</v>
      </c>
      <c r="R2824" s="679">
        <f t="shared" ca="1" si="483"/>
        <v>46256.859999999906</v>
      </c>
      <c r="S2824" s="679">
        <f t="shared" ca="1" si="483"/>
        <v>2007.67</v>
      </c>
      <c r="T2824" s="679">
        <f t="shared" ca="1" si="483"/>
        <v>2409.94</v>
      </c>
      <c r="U2824" s="679">
        <f t="shared" ca="1" si="483"/>
        <v>0</v>
      </c>
      <c r="V2824" s="679">
        <f t="shared" ca="1" si="483"/>
        <v>10178.26</v>
      </c>
      <c r="W2824" s="679">
        <f t="shared" ca="1" si="481"/>
        <v>9888.7000000000025</v>
      </c>
      <c r="X2824" s="679">
        <f t="shared" ca="1" si="484"/>
        <v>2872.6300000000006</v>
      </c>
      <c r="Y2824" s="679">
        <f t="shared" ca="1" si="484"/>
        <v>8748.61</v>
      </c>
      <c r="Z2824" s="679">
        <f t="shared" ca="1" si="484"/>
        <v>0</v>
      </c>
      <c r="AA2824" t="str">
        <f t="shared" si="485"/>
        <v>HUM_ASR_FY_2022</v>
      </c>
      <c r="AB2824" s="958">
        <f t="shared" si="486"/>
        <v>45032</v>
      </c>
      <c r="AC2824" t="str">
        <f t="shared" si="487"/>
        <v>Unaudited</v>
      </c>
    </row>
    <row r="2825" spans="1:29" x14ac:dyDescent="0.25">
      <c r="A2825" t="s">
        <v>420</v>
      </c>
      <c r="B2825" t="s">
        <v>1385</v>
      </c>
      <c r="C2825" t="s">
        <v>1386</v>
      </c>
      <c r="D2825">
        <v>1900</v>
      </c>
      <c r="E2825" s="958">
        <v>1</v>
      </c>
      <c r="F2825" t="s">
        <v>441</v>
      </c>
      <c r="G2825" s="958">
        <v>366</v>
      </c>
      <c r="H2825" t="s">
        <v>386</v>
      </c>
      <c r="I2825" s="938" t="s">
        <v>488</v>
      </c>
      <c r="J2825" s="938" t="s">
        <v>444</v>
      </c>
      <c r="K2825" s="938" t="s">
        <v>449</v>
      </c>
      <c r="L2825" s="944" t="s">
        <v>109</v>
      </c>
      <c r="M2825" s="960" t="s">
        <v>134</v>
      </c>
      <c r="N2825" s="679">
        <f t="shared" ca="1" si="479"/>
        <v>501372.85425859276</v>
      </c>
      <c r="O2825" s="679">
        <f t="shared" ca="1" si="483"/>
        <v>432601.48817149107</v>
      </c>
      <c r="P2825" s="679">
        <f t="shared" ca="1" si="483"/>
        <v>13872.8266325562</v>
      </c>
      <c r="Q2825" s="679">
        <f t="shared" ca="1" si="483"/>
        <v>25687.308692640698</v>
      </c>
      <c r="R2825" s="679">
        <f t="shared" ca="1" si="483"/>
        <v>6149.0274805194795</v>
      </c>
      <c r="S2825" s="679">
        <f t="shared" ca="1" si="483"/>
        <v>9255.1318701298733</v>
      </c>
      <c r="T2825" s="679">
        <f t="shared" ca="1" si="483"/>
        <v>432.42489177489182</v>
      </c>
      <c r="U2825" s="679">
        <f t="shared" ca="1" si="483"/>
        <v>2612.9173852813851</v>
      </c>
      <c r="V2825" s="679">
        <f t="shared" ca="1" si="483"/>
        <v>834.01265800865735</v>
      </c>
      <c r="W2825" s="679">
        <f t="shared" ca="1" si="481"/>
        <v>47.973290043290035</v>
      </c>
      <c r="X2825" s="679">
        <f t="shared" ca="1" si="484"/>
        <v>8674.1995324675299</v>
      </c>
      <c r="Y2825" s="679">
        <f t="shared" ca="1" si="484"/>
        <v>1205.5436536796531</v>
      </c>
      <c r="Z2825" s="679">
        <f t="shared" ca="1" si="484"/>
        <v>0</v>
      </c>
      <c r="AA2825" t="str">
        <f t="shared" si="485"/>
        <v>HUM_ASR_FY_2022</v>
      </c>
      <c r="AB2825" s="958">
        <f t="shared" si="486"/>
        <v>45032</v>
      </c>
      <c r="AC2825" t="str">
        <f t="shared" si="487"/>
        <v>Unaudited</v>
      </c>
    </row>
    <row r="2826" spans="1:29" x14ac:dyDescent="0.25">
      <c r="A2826" t="s">
        <v>420</v>
      </c>
      <c r="B2826" t="s">
        <v>1385</v>
      </c>
      <c r="C2826" t="s">
        <v>1386</v>
      </c>
      <c r="D2826">
        <v>1900</v>
      </c>
      <c r="E2826" s="958">
        <v>1</v>
      </c>
      <c r="F2826" t="s">
        <v>441</v>
      </c>
      <c r="G2826" s="958">
        <v>366</v>
      </c>
      <c r="H2826" t="s">
        <v>386</v>
      </c>
      <c r="I2826" s="938" t="s">
        <v>488</v>
      </c>
      <c r="J2826" s="938" t="s">
        <v>444</v>
      </c>
      <c r="K2826" s="938" t="s">
        <v>449</v>
      </c>
      <c r="L2826" s="938" t="s">
        <v>110</v>
      </c>
      <c r="M2826" s="959" t="s">
        <v>162</v>
      </c>
      <c r="N2826" s="679">
        <f t="shared" ca="1" si="479"/>
        <v>337336.77454581234</v>
      </c>
      <c r="O2826" s="679">
        <f t="shared" ca="1" si="483"/>
        <v>282206.88688193599</v>
      </c>
      <c r="P2826" s="679">
        <f t="shared" ca="1" si="483"/>
        <v>10488.009780084007</v>
      </c>
      <c r="Q2826" s="679">
        <f t="shared" ca="1" si="483"/>
        <v>33621.309299809589</v>
      </c>
      <c r="R2826" s="679">
        <f t="shared" ca="1" si="483"/>
        <v>6189.4168572933613</v>
      </c>
      <c r="S2826" s="679">
        <f t="shared" ca="1" si="483"/>
        <v>268.63705279351404</v>
      </c>
      <c r="T2826" s="679">
        <f t="shared" ca="1" si="483"/>
        <v>322.46294411392375</v>
      </c>
      <c r="U2826" s="679">
        <f t="shared" ca="1" si="483"/>
        <v>0</v>
      </c>
      <c r="V2826" s="679">
        <f t="shared" ca="1" si="483"/>
        <v>1361.9059750686679</v>
      </c>
      <c r="W2826" s="679">
        <f t="shared" ca="1" si="481"/>
        <v>1323.1612884384501</v>
      </c>
      <c r="X2826" s="679">
        <f t="shared" ca="1" si="484"/>
        <v>384.37335666032385</v>
      </c>
      <c r="Y2826" s="679">
        <f t="shared" ca="1" si="484"/>
        <v>1170.6111096145607</v>
      </c>
      <c r="Z2826" s="679">
        <f t="shared" ca="1" si="484"/>
        <v>0</v>
      </c>
      <c r="AA2826" t="str">
        <f t="shared" si="485"/>
        <v>HUM_ASR_FY_2022</v>
      </c>
      <c r="AB2826" s="958">
        <f t="shared" si="486"/>
        <v>45032</v>
      </c>
      <c r="AC2826" t="str">
        <f t="shared" si="487"/>
        <v>Unaudited</v>
      </c>
    </row>
    <row r="2827" spans="1:29" x14ac:dyDescent="0.25">
      <c r="A2827" t="s">
        <v>420</v>
      </c>
      <c r="B2827" t="s">
        <v>1385</v>
      </c>
      <c r="C2827" t="s">
        <v>1386</v>
      </c>
      <c r="D2827">
        <v>1900</v>
      </c>
      <c r="E2827" s="958">
        <v>1</v>
      </c>
      <c r="F2827" t="s">
        <v>441</v>
      </c>
      <c r="G2827" s="958">
        <v>366</v>
      </c>
      <c r="H2827" t="s">
        <v>386</v>
      </c>
      <c r="I2827" s="938" t="s">
        <v>488</v>
      </c>
      <c r="J2827" s="938" t="s">
        <v>444</v>
      </c>
      <c r="K2827" s="938" t="s">
        <v>449</v>
      </c>
      <c r="L2827" s="938" t="s">
        <v>111</v>
      </c>
      <c r="M2827" s="959" t="s">
        <v>463</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HUM_ASR_FY_2022</v>
      </c>
      <c r="AB2827" s="958">
        <f t="shared" si="486"/>
        <v>45032</v>
      </c>
      <c r="AC2827" t="str">
        <f t="shared" si="487"/>
        <v>Unaudited</v>
      </c>
    </row>
    <row r="2828" spans="1:29" x14ac:dyDescent="0.25">
      <c r="A2828" t="s">
        <v>420</v>
      </c>
      <c r="B2828" t="s">
        <v>1385</v>
      </c>
      <c r="C2828" t="s">
        <v>1386</v>
      </c>
      <c r="D2828">
        <v>1900</v>
      </c>
      <c r="E2828" s="958">
        <v>1</v>
      </c>
      <c r="F2828" t="s">
        <v>441</v>
      </c>
      <c r="G2828" s="958">
        <v>366</v>
      </c>
      <c r="H2828" t="s">
        <v>386</v>
      </c>
      <c r="I2828" s="938" t="s">
        <v>488</v>
      </c>
      <c r="J2828" s="938" t="s">
        <v>444</v>
      </c>
      <c r="K2828" s="938" t="s">
        <v>6</v>
      </c>
      <c r="L2828" s="938" t="s">
        <v>117</v>
      </c>
      <c r="M2828" s="959" t="s">
        <v>188</v>
      </c>
      <c r="N2828" s="679">
        <f t="shared" ca="1" si="479"/>
        <v>538540.1399999999</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271931.63</v>
      </c>
      <c r="P2828" s="679">
        <f t="shared" ca="1" si="488"/>
        <v>32519.569999999989</v>
      </c>
      <c r="Q2828" s="679">
        <f t="shared" ca="1" si="488"/>
        <v>100530.28999999989</v>
      </c>
      <c r="R2828" s="679">
        <f t="shared" ca="1" si="488"/>
        <v>40843.409999999996</v>
      </c>
      <c r="S2828" s="679">
        <f t="shared" ca="1" si="488"/>
        <v>13012.100000000002</v>
      </c>
      <c r="T2828" s="679">
        <f t="shared" ca="1" si="488"/>
        <v>271.08000000000004</v>
      </c>
      <c r="U2828" s="679">
        <f t="shared" ca="1" si="488"/>
        <v>0</v>
      </c>
      <c r="V2828" s="679">
        <f t="shared" ca="1" si="488"/>
        <v>3435.75</v>
      </c>
      <c r="W2828" s="679">
        <f t="shared" ca="1" si="481"/>
        <v>0</v>
      </c>
      <c r="X2828" s="679">
        <f t="shared" ca="1" si="484"/>
        <v>62335.150000000009</v>
      </c>
      <c r="Y2828" s="679">
        <f t="shared" ca="1" si="484"/>
        <v>13661.159999999987</v>
      </c>
      <c r="Z2828" s="679">
        <f t="shared" ca="1" si="484"/>
        <v>0</v>
      </c>
      <c r="AA2828" t="str">
        <f t="shared" si="485"/>
        <v>HUM_ASR_FY_2022</v>
      </c>
      <c r="AB2828" s="958">
        <f t="shared" si="486"/>
        <v>45032</v>
      </c>
      <c r="AC2828" t="str">
        <f t="shared" si="487"/>
        <v>Unaudited</v>
      </c>
    </row>
    <row r="2829" spans="1:29" x14ac:dyDescent="0.25">
      <c r="A2829" t="s">
        <v>420</v>
      </c>
      <c r="B2829" t="s">
        <v>1385</v>
      </c>
      <c r="C2829" t="s">
        <v>1386</v>
      </c>
      <c r="D2829">
        <v>1900</v>
      </c>
      <c r="E2829" s="958">
        <v>1</v>
      </c>
      <c r="F2829" t="s">
        <v>441</v>
      </c>
      <c r="G2829" s="958">
        <v>366</v>
      </c>
      <c r="H2829" t="s">
        <v>386</v>
      </c>
      <c r="I2829" s="938" t="s">
        <v>488</v>
      </c>
      <c r="J2829" s="938" t="s">
        <v>444</v>
      </c>
      <c r="K2829" s="938" t="s">
        <v>6</v>
      </c>
      <c r="L2829" s="938" t="s">
        <v>45</v>
      </c>
      <c r="M2829" s="959" t="s">
        <v>163</v>
      </c>
      <c r="N2829" s="679">
        <f t="shared" ca="1" si="479"/>
        <v>94414.20574140719</v>
      </c>
      <c r="O2829" s="679">
        <f t="shared" ca="1" si="488"/>
        <v>72533.211828508851</v>
      </c>
      <c r="P2829" s="679">
        <f t="shared" ca="1" si="488"/>
        <v>3496.0433674438009</v>
      </c>
      <c r="Q2829" s="679">
        <f t="shared" ca="1" si="488"/>
        <v>7489.2713073593077</v>
      </c>
      <c r="R2829" s="679">
        <f t="shared" ca="1" si="488"/>
        <v>1941.7525194805196</v>
      </c>
      <c r="S2829" s="679">
        <f t="shared" ca="1" si="488"/>
        <v>3822.47812987013</v>
      </c>
      <c r="T2829" s="679">
        <f t="shared" ca="1" si="488"/>
        <v>35.425108225108225</v>
      </c>
      <c r="U2829" s="679">
        <f t="shared" ca="1" si="488"/>
        <v>912.14261471861471</v>
      </c>
      <c r="V2829" s="679">
        <f t="shared" ca="1" si="488"/>
        <v>163.007341991342</v>
      </c>
      <c r="W2829" s="679">
        <f t="shared" ca="1" si="481"/>
        <v>3.1567099567099568</v>
      </c>
      <c r="X2829" s="679">
        <f t="shared" ca="1" si="484"/>
        <v>3596.1404675324675</v>
      </c>
      <c r="Y2829" s="679">
        <f t="shared" ca="1" si="484"/>
        <v>421.57634632034637</v>
      </c>
      <c r="Z2829" s="679">
        <f t="shared" ca="1" si="484"/>
        <v>0</v>
      </c>
      <c r="AA2829" t="str">
        <f t="shared" si="485"/>
        <v>HUM_ASR_FY_2022</v>
      </c>
      <c r="AB2829" s="958">
        <f t="shared" si="486"/>
        <v>45032</v>
      </c>
      <c r="AC2829" t="str">
        <f t="shared" si="487"/>
        <v>Unaudited</v>
      </c>
    </row>
    <row r="2830" spans="1:29" x14ac:dyDescent="0.25">
      <c r="A2830" t="s">
        <v>420</v>
      </c>
      <c r="B2830" t="s">
        <v>1385</v>
      </c>
      <c r="C2830" t="s">
        <v>1386</v>
      </c>
      <c r="D2830">
        <v>1900</v>
      </c>
      <c r="E2830" s="958">
        <v>1</v>
      </c>
      <c r="F2830" t="s">
        <v>441</v>
      </c>
      <c r="G2830" s="958">
        <v>366</v>
      </c>
      <c r="H2830" t="s">
        <v>386</v>
      </c>
      <c r="I2830" s="938" t="s">
        <v>488</v>
      </c>
      <c r="J2830" s="938" t="s">
        <v>444</v>
      </c>
      <c r="K2830" s="938" t="s">
        <v>6</v>
      </c>
      <c r="L2830" s="938" t="s">
        <v>46</v>
      </c>
      <c r="M2830" s="959" t="s">
        <v>164</v>
      </c>
      <c r="N2830" s="679">
        <f t="shared" ca="1" si="479"/>
        <v>35825.58488933905</v>
      </c>
      <c r="O2830" s="679">
        <f t="shared" ca="1" si="488"/>
        <v>18089.84878018812</v>
      </c>
      <c r="P2830" s="679">
        <f t="shared" ca="1" si="488"/>
        <v>2163.3162118608343</v>
      </c>
      <c r="Q2830" s="679">
        <f t="shared" ca="1" si="488"/>
        <v>6687.6285922621655</v>
      </c>
      <c r="R2830" s="679">
        <f t="shared" ca="1" si="488"/>
        <v>2717.0473349026124</v>
      </c>
      <c r="S2830" s="679">
        <f t="shared" ca="1" si="488"/>
        <v>865.61067321475582</v>
      </c>
      <c r="T2830" s="679">
        <f t="shared" ca="1" si="488"/>
        <v>18.033195356249646</v>
      </c>
      <c r="U2830" s="679">
        <f t="shared" ca="1" si="488"/>
        <v>0</v>
      </c>
      <c r="V2830" s="679">
        <f t="shared" ca="1" si="488"/>
        <v>228.55817819549469</v>
      </c>
      <c r="W2830" s="679">
        <f t="shared" ca="1" si="481"/>
        <v>0</v>
      </c>
      <c r="X2830" s="679">
        <f t="shared" ca="1" si="484"/>
        <v>4146.7534953191862</v>
      </c>
      <c r="Y2830" s="679">
        <f t="shared" ca="1" si="484"/>
        <v>908.78842803963084</v>
      </c>
      <c r="Z2830" s="679">
        <f t="shared" ca="1" si="484"/>
        <v>0</v>
      </c>
      <c r="AA2830" t="str">
        <f t="shared" si="485"/>
        <v>HUM_ASR_FY_2022</v>
      </c>
      <c r="AB2830" s="958">
        <f t="shared" si="486"/>
        <v>45032</v>
      </c>
      <c r="AC2830" t="str">
        <f t="shared" si="487"/>
        <v>Unaudited</v>
      </c>
    </row>
    <row r="2831" spans="1:29" x14ac:dyDescent="0.25">
      <c r="A2831" t="s">
        <v>420</v>
      </c>
      <c r="B2831" t="s">
        <v>1385</v>
      </c>
      <c r="C2831" t="s">
        <v>1386</v>
      </c>
      <c r="D2831">
        <v>1900</v>
      </c>
      <c r="E2831" s="958">
        <v>1</v>
      </c>
      <c r="F2831" t="s">
        <v>441</v>
      </c>
      <c r="G2831" s="958">
        <v>366</v>
      </c>
      <c r="H2831" t="s">
        <v>386</v>
      </c>
      <c r="I2831" s="938" t="s">
        <v>488</v>
      </c>
      <c r="J2831" s="938" t="s">
        <v>444</v>
      </c>
      <c r="K2831" s="938" t="s">
        <v>6</v>
      </c>
      <c r="L2831" s="938" t="s">
        <v>165</v>
      </c>
      <c r="M2831" s="959" t="s">
        <v>461</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HUM_ASR_FY_2022</v>
      </c>
      <c r="AB2831" s="958">
        <f t="shared" si="486"/>
        <v>45032</v>
      </c>
      <c r="AC2831" t="str">
        <f t="shared" si="487"/>
        <v>Unaudited</v>
      </c>
    </row>
    <row r="2832" spans="1:29" x14ac:dyDescent="0.25">
      <c r="A2832" t="s">
        <v>420</v>
      </c>
      <c r="B2832" t="s">
        <v>1385</v>
      </c>
      <c r="C2832" t="s">
        <v>1386</v>
      </c>
      <c r="D2832">
        <v>1900</v>
      </c>
      <c r="E2832" s="958">
        <v>1</v>
      </c>
      <c r="F2832" t="s">
        <v>441</v>
      </c>
      <c r="G2832" s="958">
        <v>366</v>
      </c>
      <c r="H2832" t="s">
        <v>386</v>
      </c>
      <c r="I2832" s="938" t="s">
        <v>488</v>
      </c>
      <c r="J2832" s="938" t="s">
        <v>444</v>
      </c>
      <c r="K2832" s="938" t="s">
        <v>434</v>
      </c>
      <c r="L2832" s="938" t="s">
        <v>120</v>
      </c>
      <c r="M2832" s="959" t="s">
        <v>32</v>
      </c>
      <c r="N2832" s="679">
        <f t="shared" ca="1" si="479"/>
        <v>-4805.1327272727285</v>
      </c>
      <c r="O2832" s="679">
        <f t="shared" ca="1" si="488"/>
        <v>-3013.2661252930557</v>
      </c>
      <c r="P2832" s="679">
        <f t="shared" ca="1" si="488"/>
        <v>-227.53628407045963</v>
      </c>
      <c r="Q2832" s="679">
        <f t="shared" ca="1" si="488"/>
        <v>-855.80362907838617</v>
      </c>
      <c r="R2832" s="679">
        <f t="shared" ca="1" si="488"/>
        <v>-305.36431016810138</v>
      </c>
      <c r="S2832" s="679">
        <f t="shared" ca="1" si="488"/>
        <v>-66.694892464272726</v>
      </c>
      <c r="T2832" s="679">
        <f t="shared" ca="1" si="488"/>
        <v>-5.6687215290519513</v>
      </c>
      <c r="U2832" s="679">
        <f t="shared" ca="1" si="488"/>
        <v>-0.37107161072418665</v>
      </c>
      <c r="V2832" s="679">
        <f t="shared" ca="1" si="488"/>
        <v>-59.742386499236858</v>
      </c>
      <c r="W2832" s="679">
        <f t="shared" ca="1" si="481"/>
        <v>-88.346133587842388</v>
      </c>
      <c r="X2832" s="679">
        <f t="shared" ca="1" si="484"/>
        <v>-39.795853276782481</v>
      </c>
      <c r="Y2832" s="679">
        <f t="shared" ca="1" si="484"/>
        <v>-142.54331969481393</v>
      </c>
      <c r="Z2832" s="679">
        <f t="shared" ca="1" si="484"/>
        <v>0</v>
      </c>
      <c r="AA2832" t="str">
        <f t="shared" si="485"/>
        <v>HUM_ASR_FY_2022</v>
      </c>
      <c r="AB2832" s="958">
        <f t="shared" si="486"/>
        <v>45032</v>
      </c>
      <c r="AC2832" t="str">
        <f t="shared" si="487"/>
        <v>Unaudited</v>
      </c>
    </row>
    <row r="2833" spans="1:29" x14ac:dyDescent="0.25">
      <c r="A2833" t="s">
        <v>420</v>
      </c>
      <c r="B2833" t="s">
        <v>1385</v>
      </c>
      <c r="C2833" t="s">
        <v>1386</v>
      </c>
      <c r="D2833">
        <v>1900</v>
      </c>
      <c r="E2833" s="958">
        <v>1</v>
      </c>
      <c r="F2833" t="s">
        <v>441</v>
      </c>
      <c r="G2833" s="958">
        <v>366</v>
      </c>
      <c r="H2833" t="s">
        <v>386</v>
      </c>
      <c r="I2833" s="938" t="s">
        <v>488</v>
      </c>
      <c r="J2833" s="938" t="s">
        <v>444</v>
      </c>
      <c r="K2833" s="938" t="s">
        <v>434</v>
      </c>
      <c r="L2833" s="938" t="s">
        <v>943</v>
      </c>
      <c r="M2833" s="959" t="s">
        <v>935</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HUM_ASR_FY_2022</v>
      </c>
      <c r="AB2833" s="958">
        <f t="shared" si="486"/>
        <v>45032</v>
      </c>
      <c r="AC2833" t="str">
        <f t="shared" si="487"/>
        <v>Unaudited</v>
      </c>
    </row>
    <row r="2834" spans="1:29" x14ac:dyDescent="0.25">
      <c r="A2834" t="s">
        <v>420</v>
      </c>
      <c r="B2834" t="s">
        <v>1385</v>
      </c>
      <c r="C2834" t="s">
        <v>1386</v>
      </c>
      <c r="D2834">
        <v>1900</v>
      </c>
      <c r="E2834" s="958">
        <v>1</v>
      </c>
      <c r="F2834" t="s">
        <v>441</v>
      </c>
      <c r="G2834" s="958">
        <v>366</v>
      </c>
      <c r="H2834" t="s">
        <v>386</v>
      </c>
      <c r="I2834" s="938" t="s">
        <v>488</v>
      </c>
      <c r="J2834" s="938" t="s">
        <v>444</v>
      </c>
      <c r="K2834" s="938" t="s">
        <v>434</v>
      </c>
      <c r="L2834" s="938" t="s">
        <v>167</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HUM_ASR_FY_2022</v>
      </c>
      <c r="AB2834" s="958">
        <f t="shared" si="486"/>
        <v>45032</v>
      </c>
      <c r="AC2834" t="str">
        <f t="shared" si="487"/>
        <v>Unaudited</v>
      </c>
    </row>
    <row r="2835" spans="1:29" x14ac:dyDescent="0.25">
      <c r="A2835" t="s">
        <v>420</v>
      </c>
      <c r="B2835" t="s">
        <v>1385</v>
      </c>
      <c r="C2835" t="s">
        <v>1386</v>
      </c>
      <c r="D2835">
        <v>1900</v>
      </c>
      <c r="E2835" s="958">
        <v>1</v>
      </c>
      <c r="F2835" t="s">
        <v>441</v>
      </c>
      <c r="G2835" s="958">
        <v>366</v>
      </c>
      <c r="H2835" t="s">
        <v>386</v>
      </c>
      <c r="I2835" s="938" t="s">
        <v>488</v>
      </c>
      <c r="J2835" s="938" t="s">
        <v>444</v>
      </c>
      <c r="K2835" s="938" t="s">
        <v>434</v>
      </c>
      <c r="L2835" s="946" t="s">
        <v>168</v>
      </c>
      <c r="M2835" s="961" t="s">
        <v>329</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HUM_ASR_FY_2022</v>
      </c>
      <c r="AB2835" s="958">
        <f t="shared" si="486"/>
        <v>45032</v>
      </c>
      <c r="AC2835" t="str">
        <f t="shared" si="487"/>
        <v>Unaudited</v>
      </c>
    </row>
    <row r="2836" spans="1:29" x14ac:dyDescent="0.25">
      <c r="A2836" t="s">
        <v>420</v>
      </c>
      <c r="B2836" t="s">
        <v>1385</v>
      </c>
      <c r="C2836" t="s">
        <v>1386</v>
      </c>
      <c r="D2836">
        <v>1900</v>
      </c>
      <c r="E2836" s="958">
        <v>1</v>
      </c>
      <c r="F2836" t="s">
        <v>441</v>
      </c>
      <c r="G2836" s="958">
        <v>366</v>
      </c>
      <c r="H2836" t="s">
        <v>386</v>
      </c>
      <c r="I2836" s="938" t="s">
        <v>488</v>
      </c>
      <c r="J2836" s="938" t="s">
        <v>450</v>
      </c>
      <c r="K2836" s="938" t="s">
        <v>435</v>
      </c>
      <c r="L2836" s="948" t="s">
        <v>121</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6481721.6506183147</v>
      </c>
      <c r="O2836" s="679">
        <f t="shared" ca="1" si="489"/>
        <v>-18801.369904551226</v>
      </c>
      <c r="P2836" s="679">
        <f t="shared" ca="1" si="489"/>
        <v>6500523.0205228664</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HUM_ASR_FY_2022</v>
      </c>
      <c r="AB2836" s="958">
        <f t="shared" si="486"/>
        <v>45032</v>
      </c>
      <c r="AC2836" t="str">
        <f t="shared" si="487"/>
        <v>Unaudited</v>
      </c>
    </row>
    <row r="2837" spans="1:29" x14ac:dyDescent="0.25">
      <c r="A2837" t="s">
        <v>420</v>
      </c>
      <c r="B2837" t="s">
        <v>1385</v>
      </c>
      <c r="C2837" t="s">
        <v>1386</v>
      </c>
      <c r="D2837">
        <v>1900</v>
      </c>
      <c r="E2837" s="958">
        <v>1</v>
      </c>
      <c r="F2837" t="s">
        <v>441</v>
      </c>
      <c r="G2837" s="958">
        <v>366</v>
      </c>
      <c r="H2837" t="s">
        <v>386</v>
      </c>
      <c r="I2837" s="959" t="s">
        <v>488</v>
      </c>
      <c r="J2837" s="959" t="s">
        <v>450</v>
      </c>
      <c r="K2837" s="959" t="s">
        <v>435</v>
      </c>
      <c r="L2837" s="938" t="s">
        <v>122</v>
      </c>
      <c r="M2837" s="959" t="s">
        <v>97</v>
      </c>
      <c r="N2837" s="679">
        <f t="shared" ca="1" si="490"/>
        <v>292409.96345168527</v>
      </c>
      <c r="O2837" s="679">
        <f t="shared" ca="1" si="489"/>
        <v>0</v>
      </c>
      <c r="P2837" s="679">
        <f t="shared" ca="1" si="489"/>
        <v>292409.96345168527</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HUM_ASR_FY_2022</v>
      </c>
      <c r="AB2837" s="958">
        <f t="shared" si="486"/>
        <v>45032</v>
      </c>
      <c r="AC2837" t="str">
        <f t="shared" si="487"/>
        <v>Unaudited</v>
      </c>
    </row>
    <row r="2838" spans="1:29" x14ac:dyDescent="0.25">
      <c r="A2838" t="s">
        <v>420</v>
      </c>
      <c r="B2838" t="s">
        <v>1385</v>
      </c>
      <c r="C2838" t="s">
        <v>1386</v>
      </c>
      <c r="D2838">
        <v>1900</v>
      </c>
      <c r="E2838" s="958">
        <v>1</v>
      </c>
      <c r="F2838" t="s">
        <v>441</v>
      </c>
      <c r="G2838" s="958">
        <v>366</v>
      </c>
      <c r="H2838" t="s">
        <v>386</v>
      </c>
      <c r="I2838" s="938" t="s">
        <v>488</v>
      </c>
      <c r="J2838" s="938" t="s">
        <v>450</v>
      </c>
      <c r="K2838" s="938" t="s">
        <v>435</v>
      </c>
      <c r="L2838" s="938" t="s">
        <v>123</v>
      </c>
      <c r="M2838" s="963" t="s">
        <v>98</v>
      </c>
      <c r="N2838" s="679">
        <f t="shared" ca="1" si="490"/>
        <v>572595.0200820989</v>
      </c>
      <c r="O2838" s="679">
        <f t="shared" ca="1" si="489"/>
        <v>0</v>
      </c>
      <c r="P2838" s="679">
        <f t="shared" ca="1" si="489"/>
        <v>572595.0200820989</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HUM_ASR_FY_2022</v>
      </c>
      <c r="AB2838" s="958">
        <f t="shared" si="486"/>
        <v>45032</v>
      </c>
      <c r="AC2838" t="str">
        <f t="shared" si="487"/>
        <v>Unaudited</v>
      </c>
    </row>
    <row r="2839" spans="1:29" x14ac:dyDescent="0.25">
      <c r="A2839" t="s">
        <v>420</v>
      </c>
      <c r="B2839" t="s">
        <v>1385</v>
      </c>
      <c r="C2839" t="s">
        <v>1386</v>
      </c>
      <c r="D2839">
        <v>1900</v>
      </c>
      <c r="E2839" s="958">
        <v>1</v>
      </c>
      <c r="F2839" t="s">
        <v>441</v>
      </c>
      <c r="G2839" s="958">
        <v>366</v>
      </c>
      <c r="H2839" t="s">
        <v>386</v>
      </c>
      <c r="I2839" s="938" t="s">
        <v>488</v>
      </c>
      <c r="J2839" s="938" t="s">
        <v>450</v>
      </c>
      <c r="K2839" s="938" t="s">
        <v>435</v>
      </c>
      <c r="L2839" s="938" t="s">
        <v>124</v>
      </c>
      <c r="M2839" s="963" t="s">
        <v>99</v>
      </c>
      <c r="N2839" s="679">
        <f t="shared" ca="1" si="490"/>
        <v>1325798.8337009763</v>
      </c>
      <c r="O2839" s="679">
        <f t="shared" ca="1" si="489"/>
        <v>0</v>
      </c>
      <c r="P2839" s="679">
        <f t="shared" ca="1" si="489"/>
        <v>1325798.8337009763</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HUM_ASR_FY_2022</v>
      </c>
      <c r="AB2839" s="958">
        <f t="shared" si="486"/>
        <v>45032</v>
      </c>
      <c r="AC2839" t="str">
        <f t="shared" si="487"/>
        <v>Unaudited</v>
      </c>
    </row>
    <row r="2840" spans="1:29" x14ac:dyDescent="0.25">
      <c r="A2840" t="s">
        <v>420</v>
      </c>
      <c r="B2840" t="s">
        <v>1385</v>
      </c>
      <c r="C2840" t="s">
        <v>1386</v>
      </c>
      <c r="D2840">
        <v>1900</v>
      </c>
      <c r="E2840" s="958">
        <v>1</v>
      </c>
      <c r="F2840" t="s">
        <v>441</v>
      </c>
      <c r="G2840" s="958">
        <v>366</v>
      </c>
      <c r="H2840" t="s">
        <v>386</v>
      </c>
      <c r="I2840" s="938" t="s">
        <v>488</v>
      </c>
      <c r="J2840" s="938" t="s">
        <v>450</v>
      </c>
      <c r="K2840" s="938" t="s">
        <v>435</v>
      </c>
      <c r="L2840" s="938" t="s">
        <v>125</v>
      </c>
      <c r="M2840" s="963" t="s">
        <v>100</v>
      </c>
      <c r="N2840" s="679">
        <f t="shared" ca="1" si="490"/>
        <v>1258516.8209570143</v>
      </c>
      <c r="O2840" s="679">
        <f t="shared" ca="1" si="489"/>
        <v>12064.629357684316</v>
      </c>
      <c r="P2840" s="679">
        <f t="shared" ca="1" si="489"/>
        <v>1246452.1915993299</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HUM_ASR_FY_2022</v>
      </c>
      <c r="AB2840" s="958">
        <f t="shared" si="486"/>
        <v>45032</v>
      </c>
      <c r="AC2840" t="str">
        <f t="shared" si="487"/>
        <v>Unaudited</v>
      </c>
    </row>
    <row r="2841" spans="1:29" x14ac:dyDescent="0.25">
      <c r="A2841" t="s">
        <v>420</v>
      </c>
      <c r="B2841" t="s">
        <v>1385</v>
      </c>
      <c r="C2841" t="s">
        <v>1386</v>
      </c>
      <c r="D2841">
        <v>1900</v>
      </c>
      <c r="E2841" s="958">
        <v>1</v>
      </c>
      <c r="F2841" t="s">
        <v>441</v>
      </c>
      <c r="G2841" s="958">
        <v>366</v>
      </c>
      <c r="H2841" t="s">
        <v>386</v>
      </c>
      <c r="I2841" s="938" t="s">
        <v>488</v>
      </c>
      <c r="J2841" s="938" t="s">
        <v>450</v>
      </c>
      <c r="K2841" s="938" t="s">
        <v>435</v>
      </c>
      <c r="L2841" s="938" t="s">
        <v>126</v>
      </c>
      <c r="M2841" s="963" t="s">
        <v>28</v>
      </c>
      <c r="N2841" s="679">
        <f t="shared" ca="1" si="490"/>
        <v>33506.765255454389</v>
      </c>
      <c r="O2841" s="679">
        <f t="shared" ca="1" si="489"/>
        <v>0</v>
      </c>
      <c r="P2841" s="679">
        <f t="shared" ca="1" si="489"/>
        <v>33506.765255454389</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HUM_ASR_FY_2022</v>
      </c>
      <c r="AB2841" s="958">
        <f t="shared" si="486"/>
        <v>45032</v>
      </c>
      <c r="AC2841" t="str">
        <f t="shared" si="487"/>
        <v>Unaudited</v>
      </c>
    </row>
    <row r="2842" spans="1:29" x14ac:dyDescent="0.25">
      <c r="A2842" t="s">
        <v>420</v>
      </c>
      <c r="B2842" t="s">
        <v>1385</v>
      </c>
      <c r="C2842" t="s">
        <v>1386</v>
      </c>
      <c r="D2842">
        <v>1900</v>
      </c>
      <c r="E2842" s="958">
        <v>1</v>
      </c>
      <c r="F2842" t="s">
        <v>441</v>
      </c>
      <c r="G2842" s="958">
        <v>366</v>
      </c>
      <c r="H2842" t="s">
        <v>386</v>
      </c>
      <c r="I2842" s="938" t="s">
        <v>488</v>
      </c>
      <c r="J2842" s="938" t="s">
        <v>436</v>
      </c>
      <c r="K2842" s="938" t="s">
        <v>436</v>
      </c>
      <c r="L2842" s="938" t="s">
        <v>128</v>
      </c>
      <c r="M2842" s="963" t="s">
        <v>326</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HUM_ASR_FY_2022</v>
      </c>
      <c r="AB2842" s="958">
        <f t="shared" si="486"/>
        <v>45032</v>
      </c>
      <c r="AC2842" t="str">
        <f t="shared" si="487"/>
        <v>Unaudited</v>
      </c>
    </row>
    <row r="2843" spans="1:29" x14ac:dyDescent="0.25">
      <c r="A2843" t="s">
        <v>420</v>
      </c>
      <c r="B2843" t="s">
        <v>1385</v>
      </c>
      <c r="C2843" t="s">
        <v>1386</v>
      </c>
      <c r="D2843">
        <v>1900</v>
      </c>
      <c r="E2843" s="958">
        <v>1</v>
      </c>
      <c r="F2843" t="s">
        <v>441</v>
      </c>
      <c r="G2843" s="958">
        <v>366</v>
      </c>
      <c r="H2843" t="s">
        <v>386</v>
      </c>
      <c r="I2843" s="938" t="s">
        <v>488</v>
      </c>
      <c r="J2843" s="938" t="s">
        <v>436</v>
      </c>
      <c r="K2843" s="938" t="s">
        <v>436</v>
      </c>
      <c r="L2843" s="938" t="s">
        <v>129</v>
      </c>
      <c r="M2843" s="963" t="s">
        <v>325</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HUM_ASR_FY_2022</v>
      </c>
      <c r="AB2843" s="958">
        <f t="shared" si="486"/>
        <v>45032</v>
      </c>
      <c r="AC2843" t="str">
        <f t="shared" si="487"/>
        <v>Unaudited</v>
      </c>
    </row>
    <row r="2844" spans="1:29" ht="30" x14ac:dyDescent="0.25">
      <c r="A2844" t="s">
        <v>420</v>
      </c>
      <c r="B2844" t="s">
        <v>1385</v>
      </c>
      <c r="C2844" t="s">
        <v>1386</v>
      </c>
      <c r="D2844">
        <v>1900</v>
      </c>
      <c r="E2844" s="958">
        <v>1</v>
      </c>
      <c r="F2844" t="s">
        <v>441</v>
      </c>
      <c r="G2844" s="958">
        <v>366</v>
      </c>
      <c r="H2844" t="s">
        <v>386</v>
      </c>
      <c r="I2844" s="938" t="s">
        <v>488</v>
      </c>
      <c r="J2844" s="938" t="s">
        <v>436</v>
      </c>
      <c r="K2844" s="938" t="s">
        <v>436</v>
      </c>
      <c r="L2844" s="946" t="s">
        <v>130</v>
      </c>
      <c r="M2844" s="961" t="s">
        <v>179</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HUM_ASR_FY_2022</v>
      </c>
      <c r="AB2844" s="958">
        <f t="shared" si="486"/>
        <v>45032</v>
      </c>
      <c r="AC2844" t="str">
        <f t="shared" si="487"/>
        <v>Unaudited</v>
      </c>
    </row>
    <row r="2845" spans="1:29" x14ac:dyDescent="0.25">
      <c r="A2845" t="s">
        <v>420</v>
      </c>
      <c r="B2845" t="s">
        <v>1385</v>
      </c>
      <c r="C2845" t="s">
        <v>1386</v>
      </c>
      <c r="D2845">
        <v>1900</v>
      </c>
      <c r="E2845" s="958">
        <v>1</v>
      </c>
      <c r="F2845" t="s">
        <v>441</v>
      </c>
      <c r="G2845" s="958">
        <v>366</v>
      </c>
      <c r="H2845" t="s">
        <v>386</v>
      </c>
      <c r="I2845" s="963" t="s">
        <v>488</v>
      </c>
      <c r="J2845" s="963" t="s">
        <v>436</v>
      </c>
      <c r="K2845" s="963" t="s">
        <v>436</v>
      </c>
      <c r="L2845" s="938" t="s">
        <v>131</v>
      </c>
      <c r="M2845" s="963" t="s">
        <v>494</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HUM_ASR_FY_2022</v>
      </c>
      <c r="AB2845" s="958">
        <f t="shared" si="486"/>
        <v>45032</v>
      </c>
      <c r="AC2845" t="str">
        <f t="shared" si="487"/>
        <v>Unaudited</v>
      </c>
    </row>
    <row r="2846" spans="1:29" x14ac:dyDescent="0.25">
      <c r="A2846" t="s">
        <v>420</v>
      </c>
      <c r="B2846" t="s">
        <v>1385</v>
      </c>
      <c r="C2846" t="s">
        <v>1386</v>
      </c>
      <c r="D2846">
        <v>1900</v>
      </c>
      <c r="E2846" s="958">
        <v>1</v>
      </c>
      <c r="F2846" t="s">
        <v>441</v>
      </c>
      <c r="G2846" s="958">
        <v>366</v>
      </c>
      <c r="H2846" t="s">
        <v>386</v>
      </c>
      <c r="I2846" s="938" t="s">
        <v>488</v>
      </c>
      <c r="J2846" s="938" t="s">
        <v>436</v>
      </c>
      <c r="K2846" s="938" t="s">
        <v>436</v>
      </c>
      <c r="L2846" s="944" t="s">
        <v>132</v>
      </c>
      <c r="M2846" s="964" t="s">
        <v>495</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HUM_ASR_FY_2022</v>
      </c>
      <c r="AB2846" s="958">
        <f t="shared" si="486"/>
        <v>45032</v>
      </c>
      <c r="AC2846" t="str">
        <f t="shared" si="487"/>
        <v>Unaudited</v>
      </c>
    </row>
    <row r="2847" spans="1:29" x14ac:dyDescent="0.25">
      <c r="A2847" t="s">
        <v>420</v>
      </c>
      <c r="B2847" t="s">
        <v>1385</v>
      </c>
      <c r="C2847" t="s">
        <v>1386</v>
      </c>
      <c r="D2847">
        <v>1900</v>
      </c>
      <c r="E2847" s="958">
        <v>1</v>
      </c>
      <c r="F2847" t="s">
        <v>441</v>
      </c>
      <c r="G2847" s="958">
        <v>366</v>
      </c>
      <c r="H2847" t="s">
        <v>386</v>
      </c>
      <c r="I2847" s="938" t="s">
        <v>488</v>
      </c>
      <c r="J2847" s="938" t="s">
        <v>436</v>
      </c>
      <c r="K2847" s="938" t="s">
        <v>436</v>
      </c>
      <c r="L2847" s="944" t="s">
        <v>133</v>
      </c>
      <c r="M2847" s="964" t="s">
        <v>496</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HUM_ASR_FY_2022</v>
      </c>
      <c r="AB2847" s="958">
        <f t="shared" si="486"/>
        <v>45032</v>
      </c>
      <c r="AC2847" t="str">
        <f t="shared" si="487"/>
        <v>Unaudited</v>
      </c>
    </row>
    <row r="2848" spans="1:29" x14ac:dyDescent="0.25">
      <c r="A2848" t="s">
        <v>420</v>
      </c>
      <c r="B2848" t="s">
        <v>1385</v>
      </c>
      <c r="C2848" t="s">
        <v>1386</v>
      </c>
      <c r="D2848">
        <v>1900</v>
      </c>
      <c r="E2848" s="958">
        <v>1</v>
      </c>
      <c r="F2848" t="s">
        <v>441</v>
      </c>
      <c r="G2848" s="958">
        <v>366</v>
      </c>
      <c r="H2848" t="s">
        <v>386</v>
      </c>
      <c r="I2848" s="938" t="s">
        <v>489</v>
      </c>
      <c r="J2848" s="938" t="s">
        <v>26</v>
      </c>
      <c r="K2848" s="938" t="s">
        <v>26</v>
      </c>
      <c r="L2848" s="948" t="s">
        <v>269</v>
      </c>
      <c r="M2848" s="965" t="s">
        <v>26</v>
      </c>
      <c r="N2848" s="679">
        <f t="shared" ca="1" si="490"/>
        <v>1502943.7445884706</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HUM_ASR_FY_2022</v>
      </c>
      <c r="AB2848" s="958">
        <f t="shared" si="486"/>
        <v>45032</v>
      </c>
      <c r="AC2848" t="str">
        <f t="shared" si="487"/>
        <v>Unaudited</v>
      </c>
    </row>
    <row r="2849" spans="1:29" x14ac:dyDescent="0.25">
      <c r="A2849" t="s">
        <v>420</v>
      </c>
      <c r="B2849" t="s">
        <v>1385</v>
      </c>
      <c r="C2849" t="s">
        <v>1386</v>
      </c>
      <c r="D2849">
        <v>1900</v>
      </c>
      <c r="E2849" s="958">
        <v>1</v>
      </c>
      <c r="F2849" t="s">
        <v>1031</v>
      </c>
      <c r="G2849" s="958" t="s">
        <v>1384</v>
      </c>
      <c r="H2849" t="s">
        <v>386</v>
      </c>
      <c r="I2849" s="964" t="s">
        <v>432</v>
      </c>
      <c r="J2849" s="964" t="s">
        <v>432</v>
      </c>
      <c r="K2849" s="964" t="s">
        <v>432</v>
      </c>
      <c r="L2849" s="944"/>
      <c r="M2849" s="964" t="s">
        <v>432</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-93</v>
      </c>
      <c r="AA2849" t="str">
        <f t="shared" si="485"/>
        <v>HUM_ASR_FY_2022</v>
      </c>
      <c r="AB2849" s="958">
        <f t="shared" si="486"/>
        <v>45032</v>
      </c>
      <c r="AC2849" t="str">
        <f t="shared" si="487"/>
        <v>Unaudited</v>
      </c>
    </row>
    <row r="2850" spans="1:29" x14ac:dyDescent="0.25">
      <c r="A2850" t="s">
        <v>420</v>
      </c>
      <c r="B2850" t="s">
        <v>1385</v>
      </c>
      <c r="C2850" t="s">
        <v>1386</v>
      </c>
      <c r="D2850">
        <v>1900</v>
      </c>
      <c r="E2850" s="958">
        <v>1</v>
      </c>
      <c r="F2850" t="s">
        <v>1031</v>
      </c>
      <c r="G2850" s="958" t="s">
        <v>1384</v>
      </c>
      <c r="H2850" t="s">
        <v>386</v>
      </c>
      <c r="I2850" s="938" t="s">
        <v>487</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-8974.3999999999214</v>
      </c>
      <c r="AA2850" t="str">
        <f t="shared" si="485"/>
        <v>HUM_ASR_FY_2022</v>
      </c>
      <c r="AB2850" s="958">
        <f t="shared" si="486"/>
        <v>45032</v>
      </c>
      <c r="AC2850" t="str">
        <f t="shared" si="487"/>
        <v>Unaudited</v>
      </c>
    </row>
    <row r="2851" spans="1:29" x14ac:dyDescent="0.25">
      <c r="A2851" t="s">
        <v>420</v>
      </c>
      <c r="B2851" t="s">
        <v>1385</v>
      </c>
      <c r="C2851" t="s">
        <v>1386</v>
      </c>
      <c r="D2851">
        <v>1900</v>
      </c>
      <c r="E2851" s="958">
        <v>1</v>
      </c>
      <c r="F2851" t="s">
        <v>1031</v>
      </c>
      <c r="G2851" s="958" t="s">
        <v>1384</v>
      </c>
      <c r="H2851" t="s">
        <v>386</v>
      </c>
      <c r="I2851" s="938" t="s">
        <v>487</v>
      </c>
      <c r="J2851" s="938" t="s">
        <v>12</v>
      </c>
      <c r="K2851" s="938" t="s">
        <v>1328</v>
      </c>
      <c r="L2851" s="938" t="s">
        <v>1319</v>
      </c>
      <c r="M2851" s="963" t="s">
        <v>1328</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876668.05111874244</v>
      </c>
      <c r="AA2851" t="str">
        <f t="shared" si="485"/>
        <v>HUM_ASR_FY_2022</v>
      </c>
      <c r="AB2851" s="958">
        <f t="shared" si="486"/>
        <v>45032</v>
      </c>
      <c r="AC2851" t="str">
        <f t="shared" si="487"/>
        <v>Unaudited</v>
      </c>
    </row>
    <row r="2852" spans="1:29" x14ac:dyDescent="0.25">
      <c r="A2852" t="s">
        <v>420</v>
      </c>
      <c r="B2852" t="s">
        <v>1385</v>
      </c>
      <c r="C2852" t="s">
        <v>1386</v>
      </c>
      <c r="D2852">
        <v>1900</v>
      </c>
      <c r="E2852" s="958">
        <v>1</v>
      </c>
      <c r="F2852" t="s">
        <v>1031</v>
      </c>
      <c r="G2852" s="958" t="s">
        <v>1384</v>
      </c>
      <c r="H2852" t="s">
        <v>386</v>
      </c>
      <c r="I2852" s="938" t="s">
        <v>487</v>
      </c>
      <c r="J2852" s="938" t="s">
        <v>490</v>
      </c>
      <c r="K2852" s="938" t="s">
        <v>491</v>
      </c>
      <c r="L2852" s="938" t="s">
        <v>63</v>
      </c>
      <c r="M2852" s="963" t="s">
        <v>343</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HUM_ASR_FY_2022</v>
      </c>
      <c r="AB2852" s="958">
        <f t="shared" si="486"/>
        <v>45032</v>
      </c>
      <c r="AC2852" t="str">
        <f t="shared" si="487"/>
        <v>Unaudited</v>
      </c>
    </row>
    <row r="2853" spans="1:29" x14ac:dyDescent="0.25">
      <c r="A2853" t="s">
        <v>420</v>
      </c>
      <c r="B2853" t="s">
        <v>1385</v>
      </c>
      <c r="C2853" t="s">
        <v>1386</v>
      </c>
      <c r="D2853">
        <v>1900</v>
      </c>
      <c r="E2853" s="958">
        <v>1</v>
      </c>
      <c r="F2853" t="s">
        <v>1031</v>
      </c>
      <c r="G2853" s="958" t="s">
        <v>1384</v>
      </c>
      <c r="H2853" t="s">
        <v>386</v>
      </c>
      <c r="I2853" s="938" t="s">
        <v>487</v>
      </c>
      <c r="J2853" s="938" t="s">
        <v>490</v>
      </c>
      <c r="K2853" s="938" t="s">
        <v>1019</v>
      </c>
      <c r="L2853" s="946" t="s">
        <v>915</v>
      </c>
      <c r="M2853" s="961" t="s">
        <v>916</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121297.68000000002</v>
      </c>
      <c r="AA2853" t="str">
        <f t="shared" si="485"/>
        <v>HUM_ASR_FY_2022</v>
      </c>
      <c r="AB2853" s="958">
        <f t="shared" si="486"/>
        <v>45032</v>
      </c>
      <c r="AC2853" t="str">
        <f t="shared" si="487"/>
        <v>Unaudited</v>
      </c>
    </row>
    <row r="2854" spans="1:29" x14ac:dyDescent="0.25">
      <c r="A2854" t="s">
        <v>420</v>
      </c>
      <c r="B2854" t="s">
        <v>1385</v>
      </c>
      <c r="C2854" t="s">
        <v>1386</v>
      </c>
      <c r="D2854">
        <v>1900</v>
      </c>
      <c r="E2854" s="958">
        <v>1</v>
      </c>
      <c r="F2854" t="s">
        <v>1031</v>
      </c>
      <c r="G2854" s="958" t="s">
        <v>1384</v>
      </c>
      <c r="H2854" t="s">
        <v>386</v>
      </c>
      <c r="I2854" s="963" t="s">
        <v>487</v>
      </c>
      <c r="J2854" s="963" t="s">
        <v>13</v>
      </c>
      <c r="K2854" s="963" t="s">
        <v>492</v>
      </c>
      <c r="L2854" s="938" t="s">
        <v>94</v>
      </c>
      <c r="M2854" s="963" t="s">
        <v>146</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HUM_ASR_FY_2022</v>
      </c>
      <c r="AB2854" s="958">
        <f t="shared" si="486"/>
        <v>45032</v>
      </c>
      <c r="AC2854" t="str">
        <f t="shared" si="487"/>
        <v>Unaudited</v>
      </c>
    </row>
    <row r="2855" spans="1:29" x14ac:dyDescent="0.25">
      <c r="A2855" t="s">
        <v>420</v>
      </c>
      <c r="B2855" t="s">
        <v>1385</v>
      </c>
      <c r="C2855" t="s">
        <v>1386</v>
      </c>
      <c r="D2855">
        <v>1900</v>
      </c>
      <c r="E2855" s="958">
        <v>1</v>
      </c>
      <c r="F2855" t="s">
        <v>1031</v>
      </c>
      <c r="G2855" s="958" t="s">
        <v>1384</v>
      </c>
      <c r="H2855" t="s">
        <v>386</v>
      </c>
      <c r="I2855" s="938" t="s">
        <v>487</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2446.4100000001781</v>
      </c>
      <c r="AA2855" t="str">
        <f t="shared" si="485"/>
        <v>HUM_ASR_FY_2022</v>
      </c>
      <c r="AB2855" s="958">
        <f t="shared" si="486"/>
        <v>45032</v>
      </c>
      <c r="AC2855" t="str">
        <f t="shared" si="487"/>
        <v>Unaudited</v>
      </c>
    </row>
    <row r="2856" spans="1:29" x14ac:dyDescent="0.25">
      <c r="A2856" t="s">
        <v>420</v>
      </c>
      <c r="B2856" t="s">
        <v>1385</v>
      </c>
      <c r="C2856" t="s">
        <v>1386</v>
      </c>
      <c r="D2856">
        <v>1900</v>
      </c>
      <c r="E2856" s="958">
        <v>1</v>
      </c>
      <c r="F2856" t="s">
        <v>1031</v>
      </c>
      <c r="G2856" s="958" t="s">
        <v>1384</v>
      </c>
      <c r="H2856" t="s">
        <v>386</v>
      </c>
      <c r="I2856" s="938" t="s">
        <v>488</v>
      </c>
      <c r="J2856" s="938" t="s">
        <v>444</v>
      </c>
      <c r="K2856" s="938" t="s">
        <v>0</v>
      </c>
      <c r="L2856" s="938">
        <v>2.1</v>
      </c>
      <c r="M2856" s="963" t="s">
        <v>147</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2688604.3100000005</v>
      </c>
      <c r="AA2856" t="str">
        <f t="shared" si="485"/>
        <v>HUM_ASR_FY_2022</v>
      </c>
      <c r="AB2856" s="958">
        <f t="shared" si="486"/>
        <v>45032</v>
      </c>
      <c r="AC2856" t="str">
        <f t="shared" si="487"/>
        <v>Unaudited</v>
      </c>
    </row>
    <row r="2857" spans="1:29" ht="30" x14ac:dyDescent="0.25">
      <c r="A2857" t="s">
        <v>420</v>
      </c>
      <c r="B2857" t="s">
        <v>1385</v>
      </c>
      <c r="C2857" t="s">
        <v>1386</v>
      </c>
      <c r="D2857">
        <v>1900</v>
      </c>
      <c r="E2857" s="958">
        <v>1</v>
      </c>
      <c r="F2857" t="s">
        <v>1031</v>
      </c>
      <c r="G2857" s="958" t="s">
        <v>1384</v>
      </c>
      <c r="H2857" t="s">
        <v>386</v>
      </c>
      <c r="I2857" s="938" t="s">
        <v>488</v>
      </c>
      <c r="J2857" s="938" t="s">
        <v>444</v>
      </c>
      <c r="K2857" s="938" t="s">
        <v>0</v>
      </c>
      <c r="L2857" s="938">
        <v>2.2000000000000002</v>
      </c>
      <c r="M2857" s="963" t="s">
        <v>148</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-3401003.6478252574</v>
      </c>
      <c r="AA2857" t="str">
        <f t="shared" si="485"/>
        <v>HUM_ASR_FY_2022</v>
      </c>
      <c r="AB2857" s="958">
        <f t="shared" si="486"/>
        <v>45032</v>
      </c>
      <c r="AC2857" t="str">
        <f t="shared" si="487"/>
        <v>Unaudited</v>
      </c>
    </row>
    <row r="2858" spans="1:29" x14ac:dyDescent="0.25">
      <c r="A2858" t="s">
        <v>420</v>
      </c>
      <c r="B2858" t="s">
        <v>1385</v>
      </c>
      <c r="C2858" t="s">
        <v>1386</v>
      </c>
      <c r="D2858">
        <v>1900</v>
      </c>
      <c r="E2858" s="958">
        <v>1</v>
      </c>
      <c r="F2858" t="s">
        <v>1031</v>
      </c>
      <c r="G2858" s="958" t="s">
        <v>1384</v>
      </c>
      <c r="H2858" t="s">
        <v>386</v>
      </c>
      <c r="I2858" s="938" t="s">
        <v>488</v>
      </c>
      <c r="J2858" s="938" t="s">
        <v>444</v>
      </c>
      <c r="K2858" s="938" t="s">
        <v>0</v>
      </c>
      <c r="L2858" s="946">
        <v>2.2999999999999998</v>
      </c>
      <c r="M2858" s="961" t="s">
        <v>149</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-55739.909999999909</v>
      </c>
      <c r="AA2858" t="str">
        <f t="shared" si="485"/>
        <v>HUM_ASR_FY_2022</v>
      </c>
      <c r="AB2858" s="958">
        <f t="shared" si="486"/>
        <v>45032</v>
      </c>
      <c r="AC2858" t="str">
        <f t="shared" si="487"/>
        <v>Unaudited</v>
      </c>
    </row>
    <row r="2859" spans="1:29" x14ac:dyDescent="0.25">
      <c r="A2859" t="s">
        <v>420</v>
      </c>
      <c r="B2859" t="s">
        <v>1385</v>
      </c>
      <c r="C2859" t="s">
        <v>1386</v>
      </c>
      <c r="D2859">
        <v>1900</v>
      </c>
      <c r="E2859" s="958">
        <v>1</v>
      </c>
      <c r="F2859" t="s">
        <v>1031</v>
      </c>
      <c r="G2859" s="958" t="s">
        <v>1384</v>
      </c>
      <c r="H2859" t="s">
        <v>386</v>
      </c>
      <c r="I2859" s="963" t="s">
        <v>488</v>
      </c>
      <c r="J2859" s="963" t="s">
        <v>444</v>
      </c>
      <c r="K2859" s="963" t="s">
        <v>0</v>
      </c>
      <c r="L2859" s="938">
        <v>2.4</v>
      </c>
      <c r="M2859" s="963" t="s">
        <v>150</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-306302.08999999991</v>
      </c>
      <c r="AA2859" t="str">
        <f t="shared" si="485"/>
        <v>HUM_ASR_FY_2022</v>
      </c>
      <c r="AB2859" s="958">
        <f t="shared" si="486"/>
        <v>45032</v>
      </c>
      <c r="AC2859" t="str">
        <f t="shared" si="487"/>
        <v>Unaudited</v>
      </c>
    </row>
    <row r="2860" spans="1:29" ht="30" x14ac:dyDescent="0.25">
      <c r="A2860" t="s">
        <v>420</v>
      </c>
      <c r="B2860" t="s">
        <v>1385</v>
      </c>
      <c r="C2860" t="s">
        <v>1386</v>
      </c>
      <c r="D2860">
        <v>1900</v>
      </c>
      <c r="E2860" s="958">
        <v>1</v>
      </c>
      <c r="F2860" t="s">
        <v>1031</v>
      </c>
      <c r="G2860" s="958" t="s">
        <v>1384</v>
      </c>
      <c r="H2860" t="s">
        <v>386</v>
      </c>
      <c r="I2860" s="938" t="s">
        <v>488</v>
      </c>
      <c r="J2860" s="938" t="s">
        <v>444</v>
      </c>
      <c r="K2860" s="938" t="s">
        <v>0</v>
      </c>
      <c r="L2860" s="938">
        <v>2.5</v>
      </c>
      <c r="M2860" s="963" t="s">
        <v>151</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HUM_ASR_FY_2022</v>
      </c>
      <c r="AB2860" s="958">
        <f t="shared" si="486"/>
        <v>45032</v>
      </c>
      <c r="AC2860" t="str">
        <f t="shared" si="487"/>
        <v>Unaudited</v>
      </c>
    </row>
    <row r="2861" spans="1:29" x14ac:dyDescent="0.25">
      <c r="A2861" t="s">
        <v>420</v>
      </c>
      <c r="B2861" t="s">
        <v>1385</v>
      </c>
      <c r="C2861" t="s">
        <v>1386</v>
      </c>
      <c r="D2861">
        <v>1900</v>
      </c>
      <c r="E2861" s="958">
        <v>1</v>
      </c>
      <c r="F2861" t="s">
        <v>1031</v>
      </c>
      <c r="G2861" s="958" t="s">
        <v>1384</v>
      </c>
      <c r="H2861" t="s">
        <v>386</v>
      </c>
      <c r="I2861" s="938" t="s">
        <v>488</v>
      </c>
      <c r="J2861" s="938" t="s">
        <v>444</v>
      </c>
      <c r="K2861" s="938" t="s">
        <v>0</v>
      </c>
      <c r="L2861" s="938" t="s">
        <v>96</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HUM_ASR_FY_2022</v>
      </c>
      <c r="AB2861" s="958">
        <f t="shared" si="486"/>
        <v>45032</v>
      </c>
      <c r="AC2861" t="str">
        <f t="shared" si="487"/>
        <v>Unaudited</v>
      </c>
    </row>
    <row r="2862" spans="1:29" x14ac:dyDescent="0.25">
      <c r="A2862" t="s">
        <v>420</v>
      </c>
      <c r="B2862" t="s">
        <v>1385</v>
      </c>
      <c r="C2862" t="s">
        <v>1386</v>
      </c>
      <c r="D2862">
        <v>1900</v>
      </c>
      <c r="E2862" s="958">
        <v>1</v>
      </c>
      <c r="F2862" t="s">
        <v>1031</v>
      </c>
      <c r="G2862" s="958" t="s">
        <v>1384</v>
      </c>
      <c r="H2862" t="s">
        <v>386</v>
      </c>
      <c r="I2862" s="938" t="s">
        <v>488</v>
      </c>
      <c r="J2862" s="938" t="s">
        <v>444</v>
      </c>
      <c r="K2862" s="938" t="s">
        <v>0</v>
      </c>
      <c r="L2862" s="938" t="s">
        <v>152</v>
      </c>
      <c r="M2862" s="963" t="s">
        <v>451</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HUM_ASR_FY_2022</v>
      </c>
      <c r="AB2862" s="958">
        <f t="shared" si="486"/>
        <v>45032</v>
      </c>
      <c r="AC2862" t="str">
        <f t="shared" si="487"/>
        <v>Unaudited</v>
      </c>
    </row>
    <row r="2863" spans="1:29" x14ac:dyDescent="0.25">
      <c r="A2863" t="s">
        <v>420</v>
      </c>
      <c r="B2863" t="s">
        <v>1385</v>
      </c>
      <c r="C2863" t="s">
        <v>1386</v>
      </c>
      <c r="D2863">
        <v>1900</v>
      </c>
      <c r="E2863" s="958">
        <v>1</v>
      </c>
      <c r="F2863" t="s">
        <v>1031</v>
      </c>
      <c r="G2863" s="958" t="s">
        <v>1384</v>
      </c>
      <c r="H2863" t="s">
        <v>386</v>
      </c>
      <c r="I2863" s="938" t="s">
        <v>488</v>
      </c>
      <c r="J2863" s="938" t="s">
        <v>444</v>
      </c>
      <c r="K2863" s="938" t="s">
        <v>0</v>
      </c>
      <c r="L2863" s="946" t="s">
        <v>917</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HUM_ASR_FY_2022</v>
      </c>
      <c r="AB2863" s="958">
        <f t="shared" si="486"/>
        <v>45032</v>
      </c>
      <c r="AC2863" t="str">
        <f t="shared" si="487"/>
        <v>Unaudited</v>
      </c>
    </row>
    <row r="2864" spans="1:29" x14ac:dyDescent="0.25">
      <c r="A2864" t="s">
        <v>420</v>
      </c>
      <c r="B2864" t="s">
        <v>1385</v>
      </c>
      <c r="C2864" t="s">
        <v>1386</v>
      </c>
      <c r="D2864">
        <v>1900</v>
      </c>
      <c r="E2864" s="958">
        <v>1</v>
      </c>
      <c r="F2864" t="s">
        <v>1031</v>
      </c>
      <c r="G2864" s="958" t="s">
        <v>1384</v>
      </c>
      <c r="H2864" t="s">
        <v>386</v>
      </c>
      <c r="I2864" s="963" t="s">
        <v>488</v>
      </c>
      <c r="J2864" s="963" t="s">
        <v>444</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17970.630000002275</v>
      </c>
      <c r="AA2864" t="str">
        <f t="shared" si="485"/>
        <v>HUM_ASR_FY_2022</v>
      </c>
      <c r="AB2864" s="958">
        <f t="shared" si="486"/>
        <v>45032</v>
      </c>
      <c r="AC2864" t="str">
        <f t="shared" si="487"/>
        <v>Unaudited</v>
      </c>
    </row>
    <row r="2865" spans="1:29" x14ac:dyDescent="0.25">
      <c r="A2865" t="s">
        <v>420</v>
      </c>
      <c r="B2865" t="s">
        <v>1385</v>
      </c>
      <c r="C2865" t="s">
        <v>1386</v>
      </c>
      <c r="D2865">
        <v>1900</v>
      </c>
      <c r="E2865" s="958">
        <v>1</v>
      </c>
      <c r="F2865" t="s">
        <v>1031</v>
      </c>
      <c r="G2865" s="958" t="s">
        <v>1384</v>
      </c>
      <c r="H2865" t="s">
        <v>386</v>
      </c>
      <c r="I2865" s="938" t="s">
        <v>488</v>
      </c>
      <c r="J2865" s="938" t="s">
        <v>444</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89806.690000000031</v>
      </c>
      <c r="AA2865" t="str">
        <f t="shared" si="485"/>
        <v>HUM_ASR_FY_2022</v>
      </c>
      <c r="AB2865" s="958">
        <f t="shared" si="486"/>
        <v>45032</v>
      </c>
      <c r="AC2865" t="str">
        <f t="shared" si="487"/>
        <v>Unaudited</v>
      </c>
    </row>
    <row r="2866" spans="1:29" x14ac:dyDescent="0.25">
      <c r="A2866" t="s">
        <v>420</v>
      </c>
      <c r="B2866" t="s">
        <v>1385</v>
      </c>
      <c r="C2866" t="s">
        <v>1386</v>
      </c>
      <c r="D2866">
        <v>1900</v>
      </c>
      <c r="E2866" s="958">
        <v>1</v>
      </c>
      <c r="F2866" t="s">
        <v>1031</v>
      </c>
      <c r="G2866" s="958" t="s">
        <v>1384</v>
      </c>
      <c r="H2866" t="s">
        <v>386</v>
      </c>
      <c r="I2866" s="938" t="s">
        <v>488</v>
      </c>
      <c r="J2866" s="938" t="s">
        <v>444</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-113.24999999999999</v>
      </c>
      <c r="AA2866" t="str">
        <f t="shared" si="485"/>
        <v>HUM_ASR_FY_2022</v>
      </c>
      <c r="AB2866" s="958">
        <f t="shared" si="486"/>
        <v>45032</v>
      </c>
      <c r="AC2866" t="str">
        <f t="shared" si="487"/>
        <v>Unaudited</v>
      </c>
    </row>
    <row r="2867" spans="1:29" x14ac:dyDescent="0.25">
      <c r="A2867" t="s">
        <v>420</v>
      </c>
      <c r="B2867" t="s">
        <v>1385</v>
      </c>
      <c r="C2867" t="s">
        <v>1386</v>
      </c>
      <c r="D2867">
        <v>1900</v>
      </c>
      <c r="E2867" s="958">
        <v>1</v>
      </c>
      <c r="F2867" t="s">
        <v>1031</v>
      </c>
      <c r="G2867" s="958" t="s">
        <v>1384</v>
      </c>
      <c r="H2867" t="s">
        <v>386</v>
      </c>
      <c r="I2867" s="938" t="s">
        <v>488</v>
      </c>
      <c r="J2867" s="938" t="s">
        <v>444</v>
      </c>
      <c r="K2867" s="938" t="s">
        <v>53</v>
      </c>
      <c r="L2867" s="938" t="s">
        <v>44</v>
      </c>
      <c r="M2867" s="963" t="s">
        <v>153</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HUM_ASR_FY_2022</v>
      </c>
      <c r="AB2867" s="958">
        <f t="shared" si="486"/>
        <v>45032</v>
      </c>
      <c r="AC2867" t="str">
        <f t="shared" si="487"/>
        <v>Unaudited</v>
      </c>
    </row>
    <row r="2868" spans="1:29" x14ac:dyDescent="0.25">
      <c r="A2868" t="s">
        <v>420</v>
      </c>
      <c r="B2868" t="s">
        <v>1385</v>
      </c>
      <c r="C2868" t="s">
        <v>1386</v>
      </c>
      <c r="D2868">
        <v>1900</v>
      </c>
      <c r="E2868" s="958">
        <v>1</v>
      </c>
      <c r="F2868" t="s">
        <v>1031</v>
      </c>
      <c r="G2868" s="958" t="s">
        <v>1384</v>
      </c>
      <c r="H2868" t="s">
        <v>386</v>
      </c>
      <c r="I2868" s="938" t="s">
        <v>488</v>
      </c>
      <c r="J2868" s="938" t="s">
        <v>444</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-148281</v>
      </c>
      <c r="AA2868" t="str">
        <f t="shared" si="485"/>
        <v>HUM_ASR_FY_2022</v>
      </c>
      <c r="AB2868" s="958">
        <f t="shared" si="486"/>
        <v>45032</v>
      </c>
      <c r="AC2868" t="str">
        <f t="shared" si="487"/>
        <v>Unaudited</v>
      </c>
    </row>
    <row r="2869" spans="1:29" x14ac:dyDescent="0.25">
      <c r="A2869" t="s">
        <v>420</v>
      </c>
      <c r="B2869" t="s">
        <v>1385</v>
      </c>
      <c r="C2869" t="s">
        <v>1386</v>
      </c>
      <c r="D2869">
        <v>1900</v>
      </c>
      <c r="E2869" s="958">
        <v>1</v>
      </c>
      <c r="F2869" t="s">
        <v>1031</v>
      </c>
      <c r="G2869" s="958" t="s">
        <v>1384</v>
      </c>
      <c r="H2869" t="s">
        <v>386</v>
      </c>
      <c r="I2869" s="938" t="s">
        <v>488</v>
      </c>
      <c r="J2869" s="938" t="s">
        <v>444</v>
      </c>
      <c r="K2869" s="938" t="s">
        <v>53</v>
      </c>
      <c r="L2869" s="938" t="s">
        <v>42</v>
      </c>
      <c r="M2869" s="963" t="s">
        <v>154</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-136191.81277356565</v>
      </c>
      <c r="AA2869" t="str">
        <f t="shared" si="485"/>
        <v>HUM_ASR_FY_2022</v>
      </c>
      <c r="AB2869" s="958">
        <f t="shared" si="486"/>
        <v>45032</v>
      </c>
      <c r="AC2869" t="str">
        <f t="shared" si="487"/>
        <v>Unaudited</v>
      </c>
    </row>
    <row r="2870" spans="1:29" x14ac:dyDescent="0.25">
      <c r="A2870" t="s">
        <v>420</v>
      </c>
      <c r="B2870" t="s">
        <v>1385</v>
      </c>
      <c r="C2870" t="s">
        <v>1386</v>
      </c>
      <c r="D2870">
        <v>1900</v>
      </c>
      <c r="E2870" s="958">
        <v>1</v>
      </c>
      <c r="F2870" t="s">
        <v>1031</v>
      </c>
      <c r="G2870" s="958" t="s">
        <v>1384</v>
      </c>
      <c r="H2870" t="s">
        <v>386</v>
      </c>
      <c r="I2870" s="938" t="s">
        <v>488</v>
      </c>
      <c r="J2870" s="938" t="s">
        <v>444</v>
      </c>
      <c r="K2870" s="938" t="s">
        <v>53</v>
      </c>
      <c r="L2870" s="938" t="s">
        <v>43</v>
      </c>
      <c r="M2870" s="963" t="s">
        <v>462</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HUM_ASR_FY_2022</v>
      </c>
      <c r="AB2870" s="958">
        <f t="shared" si="486"/>
        <v>45032</v>
      </c>
      <c r="AC2870" t="str">
        <f t="shared" si="487"/>
        <v>Unaudited</v>
      </c>
    </row>
    <row r="2871" spans="1:29" x14ac:dyDescent="0.25">
      <c r="A2871" t="s">
        <v>420</v>
      </c>
      <c r="B2871" t="s">
        <v>1385</v>
      </c>
      <c r="C2871" t="s">
        <v>1386</v>
      </c>
      <c r="D2871">
        <v>1900</v>
      </c>
      <c r="E2871" s="958">
        <v>1</v>
      </c>
      <c r="F2871" t="s">
        <v>1031</v>
      </c>
      <c r="G2871" s="958" t="s">
        <v>1384</v>
      </c>
      <c r="H2871" t="s">
        <v>386</v>
      </c>
      <c r="I2871" s="938" t="s">
        <v>488</v>
      </c>
      <c r="J2871" s="938" t="s">
        <v>444</v>
      </c>
      <c r="K2871" s="938" t="s">
        <v>920</v>
      </c>
      <c r="L2871" s="946" t="s">
        <v>921</v>
      </c>
      <c r="M2871" s="961" t="s">
        <v>920</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-3489.1799999999957</v>
      </c>
      <c r="AA2871" t="str">
        <f t="shared" si="485"/>
        <v>HUM_ASR_FY_2022</v>
      </c>
      <c r="AB2871" s="958">
        <f t="shared" si="486"/>
        <v>45032</v>
      </c>
      <c r="AC2871" t="str">
        <f t="shared" si="487"/>
        <v>Unaudited</v>
      </c>
    </row>
    <row r="2872" spans="1:29" x14ac:dyDescent="0.25">
      <c r="A2872" t="s">
        <v>420</v>
      </c>
      <c r="B2872" t="s">
        <v>1385</v>
      </c>
      <c r="C2872" t="s">
        <v>1386</v>
      </c>
      <c r="D2872">
        <v>1900</v>
      </c>
      <c r="E2872" s="958">
        <v>1</v>
      </c>
      <c r="F2872" t="s">
        <v>1031</v>
      </c>
      <c r="G2872" s="958" t="s">
        <v>1384</v>
      </c>
      <c r="H2872" t="s">
        <v>386</v>
      </c>
      <c r="I2872" s="963" t="s">
        <v>488</v>
      </c>
      <c r="J2872" s="963" t="s">
        <v>444</v>
      </c>
      <c r="K2872" s="963" t="s">
        <v>920</v>
      </c>
      <c r="L2872" s="938" t="s">
        <v>922</v>
      </c>
      <c r="M2872" s="963" t="s">
        <v>925</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HUM_ASR_FY_2022</v>
      </c>
      <c r="AB2872" s="958">
        <f t="shared" si="486"/>
        <v>45032</v>
      </c>
      <c r="AC2872" t="str">
        <f t="shared" si="487"/>
        <v>Unaudited</v>
      </c>
    </row>
    <row r="2873" spans="1:29" x14ac:dyDescent="0.25">
      <c r="A2873" t="s">
        <v>420</v>
      </c>
      <c r="B2873" t="s">
        <v>1385</v>
      </c>
      <c r="C2873" t="s">
        <v>1386</v>
      </c>
      <c r="D2873">
        <v>1900</v>
      </c>
      <c r="E2873" s="958">
        <v>1</v>
      </c>
      <c r="F2873" t="s">
        <v>1031</v>
      </c>
      <c r="G2873" s="958" t="s">
        <v>1384</v>
      </c>
      <c r="H2873" t="s">
        <v>386</v>
      </c>
      <c r="I2873" s="938" t="s">
        <v>488</v>
      </c>
      <c r="J2873" s="938" t="s">
        <v>444</v>
      </c>
      <c r="K2873" s="938" t="s">
        <v>920</v>
      </c>
      <c r="L2873" s="938" t="s">
        <v>923</v>
      </c>
      <c r="M2873" s="963" t="s">
        <v>926</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HUM_ASR_FY_2022</v>
      </c>
      <c r="AB2873" s="958">
        <f t="shared" si="486"/>
        <v>45032</v>
      </c>
      <c r="AC2873" t="str">
        <f t="shared" si="487"/>
        <v>Unaudited</v>
      </c>
    </row>
    <row r="2874" spans="1:29" x14ac:dyDescent="0.25">
      <c r="A2874" t="s">
        <v>420</v>
      </c>
      <c r="B2874" t="s">
        <v>1385</v>
      </c>
      <c r="C2874" t="s">
        <v>1386</v>
      </c>
      <c r="D2874">
        <v>1900</v>
      </c>
      <c r="E2874" s="958">
        <v>1</v>
      </c>
      <c r="F2874" t="s">
        <v>1031</v>
      </c>
      <c r="G2874" s="958" t="s">
        <v>1384</v>
      </c>
      <c r="H2874" t="s">
        <v>386</v>
      </c>
      <c r="I2874" s="938" t="s">
        <v>488</v>
      </c>
      <c r="J2874" s="938" t="s">
        <v>444</v>
      </c>
      <c r="K2874" s="938" t="s">
        <v>445</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-1535.9299999999998</v>
      </c>
      <c r="AA2874" t="str">
        <f t="shared" si="485"/>
        <v>HUM_ASR_FY_2022</v>
      </c>
      <c r="AB2874" s="958">
        <f t="shared" si="486"/>
        <v>45032</v>
      </c>
      <c r="AC2874" t="str">
        <f t="shared" si="487"/>
        <v>Unaudited</v>
      </c>
    </row>
    <row r="2875" spans="1:29" ht="30" x14ac:dyDescent="0.25">
      <c r="A2875" t="s">
        <v>420</v>
      </c>
      <c r="B2875" t="s">
        <v>1385</v>
      </c>
      <c r="C2875" t="s">
        <v>1386</v>
      </c>
      <c r="D2875">
        <v>1900</v>
      </c>
      <c r="E2875" s="958">
        <v>1</v>
      </c>
      <c r="F2875" t="s">
        <v>1031</v>
      </c>
      <c r="G2875" s="958" t="s">
        <v>1384</v>
      </c>
      <c r="H2875" t="s">
        <v>386</v>
      </c>
      <c r="I2875" s="938" t="s">
        <v>488</v>
      </c>
      <c r="J2875" s="938" t="s">
        <v>444</v>
      </c>
      <c r="K2875" s="938" t="s">
        <v>445</v>
      </c>
      <c r="L2875" s="938">
        <v>5.2</v>
      </c>
      <c r="M2875" s="963" t="s">
        <v>303</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HUM_ASR_FY_2022</v>
      </c>
      <c r="AB2875" s="958">
        <f t="shared" si="486"/>
        <v>45032</v>
      </c>
      <c r="AC2875" t="str">
        <f t="shared" si="487"/>
        <v>Unaudited</v>
      </c>
    </row>
    <row r="2876" spans="1:29" ht="30" x14ac:dyDescent="0.25">
      <c r="A2876" t="s">
        <v>420</v>
      </c>
      <c r="B2876" t="s">
        <v>1385</v>
      </c>
      <c r="C2876" t="s">
        <v>1386</v>
      </c>
      <c r="D2876">
        <v>1900</v>
      </c>
      <c r="E2876" s="958">
        <v>1</v>
      </c>
      <c r="F2876" t="s">
        <v>1031</v>
      </c>
      <c r="G2876" s="958" t="s">
        <v>1384</v>
      </c>
      <c r="H2876" t="s">
        <v>386</v>
      </c>
      <c r="I2876" s="938" t="s">
        <v>488</v>
      </c>
      <c r="J2876" s="938" t="s">
        <v>444</v>
      </c>
      <c r="K2876" s="938" t="s">
        <v>445</v>
      </c>
      <c r="L2876" s="938">
        <v>5.3</v>
      </c>
      <c r="M2876" s="963" t="s">
        <v>304</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HUM_ASR_FY_2022</v>
      </c>
      <c r="AB2876" s="958">
        <f t="shared" si="486"/>
        <v>45032</v>
      </c>
      <c r="AC2876" t="str">
        <f t="shared" si="487"/>
        <v>Unaudited</v>
      </c>
    </row>
    <row r="2877" spans="1:29" x14ac:dyDescent="0.25">
      <c r="A2877" t="s">
        <v>420</v>
      </c>
      <c r="B2877" t="s">
        <v>1385</v>
      </c>
      <c r="C2877" t="s">
        <v>1386</v>
      </c>
      <c r="D2877">
        <v>1900</v>
      </c>
      <c r="E2877" s="958">
        <v>1</v>
      </c>
      <c r="F2877" t="s">
        <v>1031</v>
      </c>
      <c r="G2877" s="958" t="s">
        <v>1384</v>
      </c>
      <c r="H2877" t="s">
        <v>386</v>
      </c>
      <c r="I2877" s="938" t="s">
        <v>488</v>
      </c>
      <c r="J2877" s="938" t="s">
        <v>444</v>
      </c>
      <c r="K2877" s="938" t="s">
        <v>445</v>
      </c>
      <c r="L2877" s="938" t="s">
        <v>82</v>
      </c>
      <c r="M2877" s="963" t="s">
        <v>453</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HUM_ASR_FY_2022</v>
      </c>
      <c r="AB2877" s="958">
        <f t="shared" si="486"/>
        <v>45032</v>
      </c>
      <c r="AC2877" t="str">
        <f t="shared" si="487"/>
        <v>Unaudited</v>
      </c>
    </row>
    <row r="2878" spans="1:29" x14ac:dyDescent="0.25">
      <c r="A2878" t="s">
        <v>420</v>
      </c>
      <c r="B2878" t="s">
        <v>1385</v>
      </c>
      <c r="C2878" t="s">
        <v>1386</v>
      </c>
      <c r="D2878">
        <v>1900</v>
      </c>
      <c r="E2878" s="958">
        <v>1</v>
      </c>
      <c r="F2878" t="s">
        <v>1031</v>
      </c>
      <c r="G2878" s="958" t="s">
        <v>1384</v>
      </c>
      <c r="H2878" t="s">
        <v>386</v>
      </c>
      <c r="I2878" s="938" t="s">
        <v>488</v>
      </c>
      <c r="J2878" s="938" t="s">
        <v>444</v>
      </c>
      <c r="K2878" s="938" t="s">
        <v>446</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HUM_ASR_FY_2022</v>
      </c>
      <c r="AB2878" s="958">
        <f t="shared" si="486"/>
        <v>45032</v>
      </c>
      <c r="AC2878" t="str">
        <f t="shared" si="487"/>
        <v>Unaudited</v>
      </c>
    </row>
    <row r="2879" spans="1:29" x14ac:dyDescent="0.25">
      <c r="A2879" t="s">
        <v>420</v>
      </c>
      <c r="B2879" t="s">
        <v>1385</v>
      </c>
      <c r="C2879" t="s">
        <v>1386</v>
      </c>
      <c r="D2879">
        <v>1900</v>
      </c>
      <c r="E2879" s="958">
        <v>1</v>
      </c>
      <c r="F2879" t="s">
        <v>1031</v>
      </c>
      <c r="G2879" s="958" t="s">
        <v>1384</v>
      </c>
      <c r="H2879" t="s">
        <v>386</v>
      </c>
      <c r="I2879" s="938" t="s">
        <v>488</v>
      </c>
      <c r="J2879" s="938" t="s">
        <v>444</v>
      </c>
      <c r="K2879" s="938" t="s">
        <v>446</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HUM_ASR_FY_2022</v>
      </c>
      <c r="AB2879" s="958">
        <f t="shared" si="486"/>
        <v>45032</v>
      </c>
      <c r="AC2879" t="str">
        <f t="shared" si="487"/>
        <v>Unaudited</v>
      </c>
    </row>
    <row r="2880" spans="1:29" x14ac:dyDescent="0.25">
      <c r="A2880" t="s">
        <v>420</v>
      </c>
      <c r="B2880" t="s">
        <v>1385</v>
      </c>
      <c r="C2880" t="s">
        <v>1386</v>
      </c>
      <c r="D2880">
        <v>1900</v>
      </c>
      <c r="E2880" s="958">
        <v>1</v>
      </c>
      <c r="F2880" t="s">
        <v>1031</v>
      </c>
      <c r="G2880" s="958" t="s">
        <v>1384</v>
      </c>
      <c r="H2880" t="s">
        <v>386</v>
      </c>
      <c r="I2880" s="938" t="s">
        <v>488</v>
      </c>
      <c r="J2880" s="938" t="s">
        <v>444</v>
      </c>
      <c r="K2880" s="938" t="s">
        <v>446</v>
      </c>
      <c r="L2880" s="938">
        <v>6.3</v>
      </c>
      <c r="M2880" s="963" t="s">
        <v>184</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HUM_ASR_FY_2022</v>
      </c>
      <c r="AB2880" s="958">
        <f t="shared" si="486"/>
        <v>45032</v>
      </c>
      <c r="AC2880" t="str">
        <f t="shared" si="487"/>
        <v>Unaudited</v>
      </c>
    </row>
    <row r="2881" spans="1:29" x14ac:dyDescent="0.25">
      <c r="A2881" t="s">
        <v>420</v>
      </c>
      <c r="B2881" t="s">
        <v>1385</v>
      </c>
      <c r="C2881" t="s">
        <v>1386</v>
      </c>
      <c r="D2881">
        <v>1900</v>
      </c>
      <c r="E2881" s="958">
        <v>1</v>
      </c>
      <c r="F2881" t="s">
        <v>1031</v>
      </c>
      <c r="G2881" s="958" t="s">
        <v>1384</v>
      </c>
      <c r="H2881" t="s">
        <v>386</v>
      </c>
      <c r="I2881" s="938" t="s">
        <v>488</v>
      </c>
      <c r="J2881" s="938" t="s">
        <v>444</v>
      </c>
      <c r="K2881" s="938" t="s">
        <v>446</v>
      </c>
      <c r="L2881" s="938" t="s">
        <v>87</v>
      </c>
      <c r="M2881" s="963" t="s">
        <v>454</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HUM_ASR_FY_2022</v>
      </c>
      <c r="AB2881" s="958">
        <f t="shared" si="486"/>
        <v>45032</v>
      </c>
      <c r="AC2881" t="str">
        <f t="shared" si="487"/>
        <v>Unaudited</v>
      </c>
    </row>
    <row r="2882" spans="1:29" x14ac:dyDescent="0.25">
      <c r="A2882" t="s">
        <v>420</v>
      </c>
      <c r="B2882" t="s">
        <v>1385</v>
      </c>
      <c r="C2882" t="s">
        <v>1386</v>
      </c>
      <c r="D2882">
        <v>1900</v>
      </c>
      <c r="E2882" s="958">
        <v>1</v>
      </c>
      <c r="F2882" t="s">
        <v>1031</v>
      </c>
      <c r="G2882" s="958" t="s">
        <v>1384</v>
      </c>
      <c r="H2882" t="s">
        <v>386</v>
      </c>
      <c r="I2882" s="938" t="s">
        <v>488</v>
      </c>
      <c r="J2882" s="938" t="s">
        <v>444</v>
      </c>
      <c r="K2882" s="938" t="s">
        <v>447</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23240.969999999998</v>
      </c>
      <c r="AA2882" t="str">
        <f t="shared" ref="AA2882:AA2945" si="497">file_name</f>
        <v>HUM_ASR_FY_2022</v>
      </c>
      <c r="AB2882" s="958">
        <f t="shared" ref="AB2882:AB2945" si="498">file_date</f>
        <v>45032</v>
      </c>
      <c r="AC2882" t="str">
        <f t="shared" ref="AC2882:AC2945" si="499">status</f>
        <v>Unaudited</v>
      </c>
    </row>
    <row r="2883" spans="1:29" x14ac:dyDescent="0.25">
      <c r="A2883" t="s">
        <v>420</v>
      </c>
      <c r="B2883" t="s">
        <v>1385</v>
      </c>
      <c r="C2883" t="s">
        <v>1386</v>
      </c>
      <c r="D2883">
        <v>1900</v>
      </c>
      <c r="E2883" s="958">
        <v>1</v>
      </c>
      <c r="F2883" t="s">
        <v>1031</v>
      </c>
      <c r="G2883" s="958" t="s">
        <v>1384</v>
      </c>
      <c r="H2883" t="s">
        <v>386</v>
      </c>
      <c r="I2883" s="938" t="s">
        <v>488</v>
      </c>
      <c r="J2883" s="938" t="s">
        <v>444</v>
      </c>
      <c r="K2883" s="938" t="s">
        <v>447</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HUM_ASR_FY_2022</v>
      </c>
      <c r="AB2883" s="958">
        <f t="shared" si="498"/>
        <v>45032</v>
      </c>
      <c r="AC2883" t="str">
        <f t="shared" si="499"/>
        <v>Unaudited</v>
      </c>
    </row>
    <row r="2884" spans="1:29" x14ac:dyDescent="0.25">
      <c r="A2884" t="s">
        <v>420</v>
      </c>
      <c r="B2884" t="s">
        <v>1385</v>
      </c>
      <c r="C2884" t="s">
        <v>1386</v>
      </c>
      <c r="D2884">
        <v>1900</v>
      </c>
      <c r="E2884" s="958">
        <v>1</v>
      </c>
      <c r="F2884" t="s">
        <v>1031</v>
      </c>
      <c r="G2884" s="958" t="s">
        <v>1384</v>
      </c>
      <c r="H2884" t="s">
        <v>386</v>
      </c>
      <c r="I2884" s="938" t="s">
        <v>488</v>
      </c>
      <c r="J2884" s="938" t="s">
        <v>444</v>
      </c>
      <c r="K2884" s="938" t="s">
        <v>447</v>
      </c>
      <c r="L2884" s="946">
        <v>7.3</v>
      </c>
      <c r="M2884" s="961" t="s">
        <v>155</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-29399.128557149917</v>
      </c>
      <c r="AA2884" t="str">
        <f t="shared" si="497"/>
        <v>HUM_ASR_FY_2022</v>
      </c>
      <c r="AB2884" s="958">
        <f t="shared" si="498"/>
        <v>45032</v>
      </c>
      <c r="AC2884" t="str">
        <f t="shared" si="499"/>
        <v>Unaudited</v>
      </c>
    </row>
    <row r="2885" spans="1:29" x14ac:dyDescent="0.25">
      <c r="A2885" t="s">
        <v>420</v>
      </c>
      <c r="B2885" t="s">
        <v>1385</v>
      </c>
      <c r="C2885" t="s">
        <v>1386</v>
      </c>
      <c r="D2885">
        <v>1900</v>
      </c>
      <c r="E2885" s="958">
        <v>1</v>
      </c>
      <c r="F2885" t="s">
        <v>1031</v>
      </c>
      <c r="G2885" s="958" t="s">
        <v>1384</v>
      </c>
      <c r="H2885" t="s">
        <v>386</v>
      </c>
      <c r="I2885" s="963" t="s">
        <v>488</v>
      </c>
      <c r="J2885" s="963" t="s">
        <v>444</v>
      </c>
      <c r="K2885" s="963" t="s">
        <v>447</v>
      </c>
      <c r="L2885" s="954" t="s">
        <v>91</v>
      </c>
      <c r="M2885" s="963" t="s">
        <v>455</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HUM_ASR_FY_2022</v>
      </c>
      <c r="AB2885" s="958">
        <f t="shared" si="498"/>
        <v>45032</v>
      </c>
      <c r="AC2885" t="str">
        <f t="shared" si="499"/>
        <v>Unaudited</v>
      </c>
    </row>
    <row r="2886" spans="1:29" x14ac:dyDescent="0.25">
      <c r="A2886" t="s">
        <v>420</v>
      </c>
      <c r="B2886" t="s">
        <v>1385</v>
      </c>
      <c r="C2886" t="s">
        <v>1386</v>
      </c>
      <c r="D2886">
        <v>1900</v>
      </c>
      <c r="E2886" s="958">
        <v>1</v>
      </c>
      <c r="F2886" t="s">
        <v>1031</v>
      </c>
      <c r="G2886" s="958" t="s">
        <v>1384</v>
      </c>
      <c r="H2886" t="s">
        <v>386</v>
      </c>
      <c r="I2886" s="959" t="s">
        <v>488</v>
      </c>
      <c r="J2886" s="959" t="s">
        <v>444</v>
      </c>
      <c r="K2886" s="959" t="s">
        <v>448</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-16299.890000000003</v>
      </c>
      <c r="AA2886" t="str">
        <f t="shared" si="497"/>
        <v>HUM_ASR_FY_2022</v>
      </c>
      <c r="AB2886" s="958">
        <f t="shared" si="498"/>
        <v>45032</v>
      </c>
      <c r="AC2886" t="str">
        <f t="shared" si="499"/>
        <v>Unaudited</v>
      </c>
    </row>
    <row r="2887" spans="1:29" x14ac:dyDescent="0.25">
      <c r="A2887" t="s">
        <v>420</v>
      </c>
      <c r="B2887" t="s">
        <v>1385</v>
      </c>
      <c r="C2887" t="s">
        <v>1386</v>
      </c>
      <c r="D2887">
        <v>1900</v>
      </c>
      <c r="E2887" s="958">
        <v>1</v>
      </c>
      <c r="F2887" t="s">
        <v>1031</v>
      </c>
      <c r="G2887" s="958" t="s">
        <v>1384</v>
      </c>
      <c r="H2887" t="s">
        <v>386</v>
      </c>
      <c r="I2887" s="959" t="s">
        <v>488</v>
      </c>
      <c r="J2887" s="959" t="s">
        <v>444</v>
      </c>
      <c r="K2887" s="959" t="s">
        <v>448</v>
      </c>
      <c r="L2887" s="938" t="s">
        <v>112</v>
      </c>
      <c r="M2887" s="959" t="s">
        <v>443</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HUM_ASR_FY_2022</v>
      </c>
      <c r="AB2887" s="958">
        <f t="shared" si="498"/>
        <v>45032</v>
      </c>
      <c r="AC2887" t="str">
        <f t="shared" si="499"/>
        <v>Unaudited</v>
      </c>
    </row>
    <row r="2888" spans="1:29" x14ac:dyDescent="0.25">
      <c r="A2888" t="s">
        <v>420</v>
      </c>
      <c r="B2888" t="s">
        <v>1385</v>
      </c>
      <c r="C2888" t="s">
        <v>1386</v>
      </c>
      <c r="D2888">
        <v>1900</v>
      </c>
      <c r="E2888" s="958">
        <v>1</v>
      </c>
      <c r="F2888" t="s">
        <v>1031</v>
      </c>
      <c r="G2888" s="958" t="s">
        <v>1384</v>
      </c>
      <c r="H2888" t="s">
        <v>386</v>
      </c>
      <c r="I2888" s="959" t="s">
        <v>488</v>
      </c>
      <c r="J2888" s="959" t="s">
        <v>444</v>
      </c>
      <c r="K2888" s="959" t="s">
        <v>448</v>
      </c>
      <c r="L2888" s="938" t="s">
        <v>114</v>
      </c>
      <c r="M2888" s="959" t="s">
        <v>157</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HUM_ASR_FY_2022</v>
      </c>
      <c r="AB2888" s="958">
        <f t="shared" si="498"/>
        <v>45032</v>
      </c>
      <c r="AC2888" t="str">
        <f t="shared" si="499"/>
        <v>Unaudited</v>
      </c>
    </row>
    <row r="2889" spans="1:29" x14ac:dyDescent="0.25">
      <c r="A2889" t="s">
        <v>420</v>
      </c>
      <c r="B2889" t="s">
        <v>1385</v>
      </c>
      <c r="C2889" t="s">
        <v>1386</v>
      </c>
      <c r="D2889">
        <v>1900</v>
      </c>
      <c r="E2889" s="958">
        <v>1</v>
      </c>
      <c r="F2889" t="s">
        <v>1031</v>
      </c>
      <c r="G2889" s="958" t="s">
        <v>1384</v>
      </c>
      <c r="H2889" t="s">
        <v>386</v>
      </c>
      <c r="I2889" s="966" t="s">
        <v>488</v>
      </c>
      <c r="J2889" s="966" t="s">
        <v>444</v>
      </c>
      <c r="K2889" s="966" t="s">
        <v>448</v>
      </c>
      <c r="L2889" s="946" t="s">
        <v>115</v>
      </c>
      <c r="M2889" s="966" t="s">
        <v>113</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21314.099999999995</v>
      </c>
      <c r="AA2889" t="str">
        <f t="shared" si="497"/>
        <v>HUM_ASR_FY_2022</v>
      </c>
      <c r="AB2889" s="958">
        <f t="shared" si="498"/>
        <v>45032</v>
      </c>
      <c r="AC2889" t="str">
        <f t="shared" si="499"/>
        <v>Unaudited</v>
      </c>
    </row>
    <row r="2890" spans="1:29" x14ac:dyDescent="0.25">
      <c r="A2890" t="s">
        <v>420</v>
      </c>
      <c r="B2890" t="s">
        <v>1385</v>
      </c>
      <c r="C2890" t="s">
        <v>1386</v>
      </c>
      <c r="D2890">
        <v>1900</v>
      </c>
      <c r="E2890" s="958">
        <v>1</v>
      </c>
      <c r="F2890" t="s">
        <v>1031</v>
      </c>
      <c r="G2890" s="958" t="s">
        <v>1384</v>
      </c>
      <c r="H2890" t="s">
        <v>386</v>
      </c>
      <c r="I2890" s="938" t="s">
        <v>488</v>
      </c>
      <c r="J2890" s="938" t="s">
        <v>444</v>
      </c>
      <c r="K2890" s="938" t="s">
        <v>448</v>
      </c>
      <c r="L2890" s="938" t="s">
        <v>116</v>
      </c>
      <c r="M2890" s="959" t="s">
        <v>158</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HUM_ASR_FY_2022</v>
      </c>
      <c r="AB2890" s="958">
        <f t="shared" si="498"/>
        <v>45032</v>
      </c>
      <c r="AC2890" t="str">
        <f t="shared" si="499"/>
        <v>Unaudited</v>
      </c>
    </row>
    <row r="2891" spans="1:29" x14ac:dyDescent="0.25">
      <c r="A2891" t="s">
        <v>420</v>
      </c>
      <c r="B2891" t="s">
        <v>1385</v>
      </c>
      <c r="C2891" t="s">
        <v>1386</v>
      </c>
      <c r="D2891">
        <v>1900</v>
      </c>
      <c r="E2891" s="958">
        <v>1</v>
      </c>
      <c r="F2891" t="s">
        <v>1031</v>
      </c>
      <c r="G2891" s="958" t="s">
        <v>1384</v>
      </c>
      <c r="H2891" t="s">
        <v>386</v>
      </c>
      <c r="I2891" s="938" t="s">
        <v>488</v>
      </c>
      <c r="J2891" s="938" t="s">
        <v>444</v>
      </c>
      <c r="K2891" s="938" t="s">
        <v>448</v>
      </c>
      <c r="L2891" s="944" t="s">
        <v>159</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HUM_ASR_FY_2022</v>
      </c>
      <c r="AB2891" s="958">
        <f t="shared" si="498"/>
        <v>45032</v>
      </c>
      <c r="AC2891" t="str">
        <f t="shared" si="499"/>
        <v>Unaudited</v>
      </c>
    </row>
    <row r="2892" spans="1:29" x14ac:dyDescent="0.25">
      <c r="A2892" t="s">
        <v>420</v>
      </c>
      <c r="B2892" t="s">
        <v>1385</v>
      </c>
      <c r="C2892" t="s">
        <v>1386</v>
      </c>
      <c r="D2892">
        <v>1900</v>
      </c>
      <c r="E2892" s="958">
        <v>1</v>
      </c>
      <c r="F2892" t="s">
        <v>1031</v>
      </c>
      <c r="G2892" s="958" t="s">
        <v>1384</v>
      </c>
      <c r="H2892" t="s">
        <v>386</v>
      </c>
      <c r="I2892" s="959" t="s">
        <v>488</v>
      </c>
      <c r="J2892" s="959" t="s">
        <v>444</v>
      </c>
      <c r="K2892" s="959" t="s">
        <v>448</v>
      </c>
      <c r="L2892" s="938" t="s">
        <v>442</v>
      </c>
      <c r="M2892" s="959" t="s">
        <v>456</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HUM_ASR_FY_2022</v>
      </c>
      <c r="AB2892" s="958">
        <f t="shared" si="498"/>
        <v>45032</v>
      </c>
      <c r="AC2892" t="str">
        <f t="shared" si="499"/>
        <v>Unaudited</v>
      </c>
    </row>
    <row r="2893" spans="1:29" ht="30" x14ac:dyDescent="0.25">
      <c r="A2893" t="s">
        <v>420</v>
      </c>
      <c r="B2893" t="s">
        <v>1385</v>
      </c>
      <c r="C2893" t="s">
        <v>1386</v>
      </c>
      <c r="D2893">
        <v>1900</v>
      </c>
      <c r="E2893" s="958">
        <v>1</v>
      </c>
      <c r="F2893" t="s">
        <v>1031</v>
      </c>
      <c r="G2893" s="958" t="s">
        <v>1384</v>
      </c>
      <c r="H2893" t="s">
        <v>386</v>
      </c>
      <c r="I2893" s="938" t="s">
        <v>488</v>
      </c>
      <c r="J2893" s="938" t="s">
        <v>444</v>
      </c>
      <c r="K2893" s="938" t="s">
        <v>449</v>
      </c>
      <c r="L2893" s="938">
        <v>9.1</v>
      </c>
      <c r="M2893" s="959" t="s">
        <v>185</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29266.270000000008</v>
      </c>
      <c r="AA2893" t="str">
        <f t="shared" si="497"/>
        <v>HUM_ASR_FY_2022</v>
      </c>
      <c r="AB2893" s="958">
        <f t="shared" si="498"/>
        <v>45032</v>
      </c>
      <c r="AC2893" t="str">
        <f t="shared" si="499"/>
        <v>Unaudited</v>
      </c>
    </row>
    <row r="2894" spans="1:29" x14ac:dyDescent="0.25">
      <c r="A2894" t="s">
        <v>420</v>
      </c>
      <c r="B2894" t="s">
        <v>1385</v>
      </c>
      <c r="C2894" t="s">
        <v>1386</v>
      </c>
      <c r="D2894">
        <v>1900</v>
      </c>
      <c r="E2894" s="958">
        <v>1</v>
      </c>
      <c r="F2894" t="s">
        <v>1031</v>
      </c>
      <c r="G2894" s="958" t="s">
        <v>1384</v>
      </c>
      <c r="H2894" t="s">
        <v>386</v>
      </c>
      <c r="I2894" s="938" t="s">
        <v>488</v>
      </c>
      <c r="J2894" s="938" t="s">
        <v>444</v>
      </c>
      <c r="K2894" s="938" t="s">
        <v>449</v>
      </c>
      <c r="L2894" s="938" t="s">
        <v>106</v>
      </c>
      <c r="M2894" s="959" t="s">
        <v>186</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HUM_ASR_FY_2022</v>
      </c>
      <c r="AB2894" s="958">
        <f t="shared" si="498"/>
        <v>45032</v>
      </c>
      <c r="AC2894" t="str">
        <f t="shared" si="499"/>
        <v>Unaudited</v>
      </c>
    </row>
    <row r="2895" spans="1:29" x14ac:dyDescent="0.25">
      <c r="A2895" t="s">
        <v>420</v>
      </c>
      <c r="B2895" t="s">
        <v>1385</v>
      </c>
      <c r="C2895" t="s">
        <v>1386</v>
      </c>
      <c r="D2895">
        <v>1900</v>
      </c>
      <c r="E2895" s="958">
        <v>1</v>
      </c>
      <c r="F2895" t="s">
        <v>1031</v>
      </c>
      <c r="G2895" s="958" t="s">
        <v>1384</v>
      </c>
      <c r="H2895" t="s">
        <v>386</v>
      </c>
      <c r="I2895" s="959" t="s">
        <v>488</v>
      </c>
      <c r="J2895" s="959" t="s">
        <v>444</v>
      </c>
      <c r="K2895" s="959" t="s">
        <v>449</v>
      </c>
      <c r="L2895" s="938" t="s">
        <v>1321</v>
      </c>
      <c r="M2895" s="959" t="s">
        <v>1322</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58577.719999999994</v>
      </c>
      <c r="AA2895" t="str">
        <f t="shared" si="497"/>
        <v>HUM_ASR_FY_2022</v>
      </c>
      <c r="AB2895" s="958">
        <f t="shared" si="498"/>
        <v>45032</v>
      </c>
      <c r="AC2895" t="str">
        <f t="shared" si="499"/>
        <v>Unaudited</v>
      </c>
    </row>
    <row r="2896" spans="1:29" x14ac:dyDescent="0.25">
      <c r="A2896" t="s">
        <v>420</v>
      </c>
      <c r="B2896" t="s">
        <v>1385</v>
      </c>
      <c r="C2896" t="s">
        <v>1386</v>
      </c>
      <c r="D2896">
        <v>1900</v>
      </c>
      <c r="E2896" s="958">
        <v>1</v>
      </c>
      <c r="F2896" t="s">
        <v>1031</v>
      </c>
      <c r="G2896" s="958" t="s">
        <v>1384</v>
      </c>
      <c r="H2896" t="s">
        <v>386</v>
      </c>
      <c r="I2896" s="959" t="s">
        <v>488</v>
      </c>
      <c r="J2896" s="959" t="s">
        <v>444</v>
      </c>
      <c r="K2896" s="959" t="s">
        <v>449</v>
      </c>
      <c r="L2896" s="954" t="s">
        <v>107</v>
      </c>
      <c r="M2896" s="959" t="s">
        <v>187</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40956.43</v>
      </c>
      <c r="AA2896" t="str">
        <f t="shared" si="497"/>
        <v>HUM_ASR_FY_2022</v>
      </c>
      <c r="AB2896" s="958">
        <f t="shared" si="498"/>
        <v>45032</v>
      </c>
      <c r="AC2896" t="str">
        <f t="shared" si="499"/>
        <v>Unaudited</v>
      </c>
    </row>
    <row r="2897" spans="1:29" x14ac:dyDescent="0.25">
      <c r="A2897" t="s">
        <v>420</v>
      </c>
      <c r="B2897" t="s">
        <v>1385</v>
      </c>
      <c r="C2897" t="s">
        <v>1386</v>
      </c>
      <c r="D2897">
        <v>1900</v>
      </c>
      <c r="E2897" s="958">
        <v>1</v>
      </c>
      <c r="F2897" t="s">
        <v>1031</v>
      </c>
      <c r="G2897" s="958" t="s">
        <v>1384</v>
      </c>
      <c r="H2897" t="s">
        <v>386</v>
      </c>
      <c r="I2897" s="938" t="s">
        <v>488</v>
      </c>
      <c r="J2897" s="938" t="s">
        <v>444</v>
      </c>
      <c r="K2897" s="938" t="s">
        <v>449</v>
      </c>
      <c r="L2897" s="938" t="s">
        <v>108</v>
      </c>
      <c r="M2897" s="959" t="s">
        <v>160</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-78042.92</v>
      </c>
      <c r="AA2897" t="str">
        <f t="shared" si="497"/>
        <v>HUM_ASR_FY_2022</v>
      </c>
      <c r="AB2897" s="958">
        <f t="shared" si="498"/>
        <v>45032</v>
      </c>
      <c r="AC2897" t="str">
        <f t="shared" si="499"/>
        <v>Unaudited</v>
      </c>
    </row>
    <row r="2898" spans="1:29" x14ac:dyDescent="0.25">
      <c r="A2898" t="s">
        <v>420</v>
      </c>
      <c r="B2898" t="s">
        <v>1385</v>
      </c>
      <c r="C2898" t="s">
        <v>1386</v>
      </c>
      <c r="D2898">
        <v>1900</v>
      </c>
      <c r="E2898" s="958">
        <v>1</v>
      </c>
      <c r="F2898" t="s">
        <v>1031</v>
      </c>
      <c r="G2898" s="958" t="s">
        <v>1384</v>
      </c>
      <c r="H2898" t="s">
        <v>386</v>
      </c>
      <c r="I2898" s="938" t="s">
        <v>488</v>
      </c>
      <c r="J2898" s="938" t="s">
        <v>444</v>
      </c>
      <c r="K2898" s="938" t="s">
        <v>449</v>
      </c>
      <c r="L2898" s="938" t="s">
        <v>109</v>
      </c>
      <c r="M2898" s="959" t="s">
        <v>134</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HUM_ASR_FY_2022</v>
      </c>
      <c r="AB2898" s="958">
        <f t="shared" si="498"/>
        <v>45032</v>
      </c>
      <c r="AC2898" t="str">
        <f t="shared" si="499"/>
        <v>Unaudited</v>
      </c>
    </row>
    <row r="2899" spans="1:29" x14ac:dyDescent="0.25">
      <c r="A2899" t="s">
        <v>420</v>
      </c>
      <c r="B2899" t="s">
        <v>1385</v>
      </c>
      <c r="C2899" t="s">
        <v>1386</v>
      </c>
      <c r="D2899">
        <v>1900</v>
      </c>
      <c r="E2899" s="958">
        <v>1</v>
      </c>
      <c r="F2899" t="s">
        <v>1031</v>
      </c>
      <c r="G2899" s="958" t="s">
        <v>1384</v>
      </c>
      <c r="H2899" t="s">
        <v>386</v>
      </c>
      <c r="I2899" s="938" t="s">
        <v>488</v>
      </c>
      <c r="J2899" s="938" t="s">
        <v>444</v>
      </c>
      <c r="K2899" s="938" t="s">
        <v>449</v>
      </c>
      <c r="L2899" s="938" t="s">
        <v>110</v>
      </c>
      <c r="M2899" s="959" t="s">
        <v>162</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-64206.71201501217</v>
      </c>
      <c r="AA2899" t="str">
        <f t="shared" si="497"/>
        <v>HUM_ASR_FY_2022</v>
      </c>
      <c r="AB2899" s="958">
        <f t="shared" si="498"/>
        <v>45032</v>
      </c>
      <c r="AC2899" t="str">
        <f t="shared" si="499"/>
        <v>Unaudited</v>
      </c>
    </row>
    <row r="2900" spans="1:29" x14ac:dyDescent="0.25">
      <c r="A2900" t="s">
        <v>420</v>
      </c>
      <c r="B2900" t="s">
        <v>1385</v>
      </c>
      <c r="C2900" t="s">
        <v>1386</v>
      </c>
      <c r="D2900">
        <v>1900</v>
      </c>
      <c r="E2900" s="958">
        <v>1</v>
      </c>
      <c r="F2900" t="s">
        <v>1031</v>
      </c>
      <c r="G2900" s="958" t="s">
        <v>1384</v>
      </c>
      <c r="H2900" t="s">
        <v>386</v>
      </c>
      <c r="I2900" s="938" t="s">
        <v>488</v>
      </c>
      <c r="J2900" s="938" t="s">
        <v>444</v>
      </c>
      <c r="K2900" s="938" t="s">
        <v>449</v>
      </c>
      <c r="L2900" s="954" t="s">
        <v>111</v>
      </c>
      <c r="M2900" s="959" t="s">
        <v>463</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HUM_ASR_FY_2022</v>
      </c>
      <c r="AB2900" s="958">
        <f t="shared" si="498"/>
        <v>45032</v>
      </c>
      <c r="AC2900" t="str">
        <f t="shared" si="499"/>
        <v>Unaudited</v>
      </c>
    </row>
    <row r="2901" spans="1:29" x14ac:dyDescent="0.25">
      <c r="A2901" t="s">
        <v>420</v>
      </c>
      <c r="B2901" t="s">
        <v>1385</v>
      </c>
      <c r="C2901" t="s">
        <v>1386</v>
      </c>
      <c r="D2901">
        <v>1900</v>
      </c>
      <c r="E2901" s="958">
        <v>1</v>
      </c>
      <c r="F2901" t="s">
        <v>1031</v>
      </c>
      <c r="G2901" s="958" t="s">
        <v>1384</v>
      </c>
      <c r="H2901" t="s">
        <v>386</v>
      </c>
      <c r="I2901" s="938" t="s">
        <v>488</v>
      </c>
      <c r="J2901" s="938" t="s">
        <v>444</v>
      </c>
      <c r="K2901" s="938" t="s">
        <v>6</v>
      </c>
      <c r="L2901" s="954" t="s">
        <v>117</v>
      </c>
      <c r="M2901" s="959" t="s">
        <v>188</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HUM_ASR_FY_2022</v>
      </c>
      <c r="AB2901" s="958">
        <f t="shared" si="498"/>
        <v>45032</v>
      </c>
      <c r="AC2901" t="str">
        <f t="shared" si="499"/>
        <v>Unaudited</v>
      </c>
    </row>
    <row r="2902" spans="1:29" x14ac:dyDescent="0.25">
      <c r="A2902" t="s">
        <v>420</v>
      </c>
      <c r="B2902" t="s">
        <v>1385</v>
      </c>
      <c r="C2902" t="s">
        <v>1386</v>
      </c>
      <c r="D2902">
        <v>1900</v>
      </c>
      <c r="E2902" s="958">
        <v>1</v>
      </c>
      <c r="F2902" t="s">
        <v>1031</v>
      </c>
      <c r="G2902" s="958" t="s">
        <v>1384</v>
      </c>
      <c r="H2902" t="s">
        <v>386</v>
      </c>
      <c r="I2902" s="938" t="s">
        <v>488</v>
      </c>
      <c r="J2902" s="938" t="s">
        <v>444</v>
      </c>
      <c r="K2902" s="938" t="s">
        <v>6</v>
      </c>
      <c r="L2902" s="938" t="s">
        <v>45</v>
      </c>
      <c r="M2902" s="959" t="s">
        <v>163</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HUM_ASR_FY_2022</v>
      </c>
      <c r="AB2902" s="958">
        <f t="shared" si="498"/>
        <v>45032</v>
      </c>
      <c r="AC2902" t="str">
        <f t="shared" si="499"/>
        <v>Unaudited</v>
      </c>
    </row>
    <row r="2903" spans="1:29" x14ac:dyDescent="0.25">
      <c r="A2903" t="s">
        <v>420</v>
      </c>
      <c r="B2903" t="s">
        <v>1385</v>
      </c>
      <c r="C2903" t="s">
        <v>1386</v>
      </c>
      <c r="D2903">
        <v>1900</v>
      </c>
      <c r="E2903" s="958">
        <v>1</v>
      </c>
      <c r="F2903" t="s">
        <v>1031</v>
      </c>
      <c r="G2903" s="958" t="s">
        <v>1384</v>
      </c>
      <c r="H2903" t="s">
        <v>386</v>
      </c>
      <c r="I2903" s="959" t="s">
        <v>488</v>
      </c>
      <c r="J2903" s="959" t="s">
        <v>444</v>
      </c>
      <c r="K2903" s="959" t="s">
        <v>6</v>
      </c>
      <c r="L2903" s="938" t="s">
        <v>46</v>
      </c>
      <c r="M2903" s="959" t="s">
        <v>164</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HUM_ASR_FY_2022</v>
      </c>
      <c r="AB2903" s="958">
        <f t="shared" si="498"/>
        <v>45032</v>
      </c>
      <c r="AC2903" t="str">
        <f t="shared" si="499"/>
        <v>Unaudited</v>
      </c>
    </row>
    <row r="2904" spans="1:29" x14ac:dyDescent="0.25">
      <c r="A2904" t="s">
        <v>420</v>
      </c>
      <c r="B2904" t="s">
        <v>1385</v>
      </c>
      <c r="C2904" t="s">
        <v>1386</v>
      </c>
      <c r="D2904">
        <v>1900</v>
      </c>
      <c r="E2904" s="958">
        <v>1</v>
      </c>
      <c r="F2904" t="s">
        <v>1031</v>
      </c>
      <c r="G2904" s="958" t="s">
        <v>1384</v>
      </c>
      <c r="H2904" t="s">
        <v>386</v>
      </c>
      <c r="I2904" s="938" t="s">
        <v>488</v>
      </c>
      <c r="J2904" s="938" t="s">
        <v>444</v>
      </c>
      <c r="K2904" s="938" t="s">
        <v>6</v>
      </c>
      <c r="L2904" s="938" t="s">
        <v>165</v>
      </c>
      <c r="M2904" s="959" t="s">
        <v>461</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HUM_ASR_FY_2022</v>
      </c>
      <c r="AB2904" s="958">
        <f t="shared" si="498"/>
        <v>45032</v>
      </c>
      <c r="AC2904" t="str">
        <f t="shared" si="499"/>
        <v>Unaudited</v>
      </c>
    </row>
    <row r="2905" spans="1:29" x14ac:dyDescent="0.25">
      <c r="A2905" t="s">
        <v>420</v>
      </c>
      <c r="B2905" t="s">
        <v>1385</v>
      </c>
      <c r="C2905" t="s">
        <v>1386</v>
      </c>
      <c r="D2905">
        <v>1900</v>
      </c>
      <c r="E2905" s="958">
        <v>1</v>
      </c>
      <c r="F2905" t="s">
        <v>1031</v>
      </c>
      <c r="G2905" s="958" t="s">
        <v>1384</v>
      </c>
      <c r="H2905" t="s">
        <v>386</v>
      </c>
      <c r="I2905" s="938" t="s">
        <v>488</v>
      </c>
      <c r="J2905" s="938" t="s">
        <v>444</v>
      </c>
      <c r="K2905" s="938" t="s">
        <v>434</v>
      </c>
      <c r="L2905" s="938" t="s">
        <v>120</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HUM_ASR_FY_2022</v>
      </c>
      <c r="AB2905" s="958">
        <f t="shared" si="498"/>
        <v>45032</v>
      </c>
      <c r="AC2905" t="str">
        <f t="shared" si="499"/>
        <v>Unaudited</v>
      </c>
    </row>
    <row r="2906" spans="1:29" x14ac:dyDescent="0.25">
      <c r="A2906" t="s">
        <v>420</v>
      </c>
      <c r="B2906" t="s">
        <v>1385</v>
      </c>
      <c r="C2906" t="s">
        <v>1386</v>
      </c>
      <c r="D2906">
        <v>1900</v>
      </c>
      <c r="E2906" s="958">
        <v>1</v>
      </c>
      <c r="F2906" t="s">
        <v>1031</v>
      </c>
      <c r="G2906" s="958" t="s">
        <v>1384</v>
      </c>
      <c r="H2906" t="s">
        <v>386</v>
      </c>
      <c r="I2906" s="938" t="s">
        <v>488</v>
      </c>
      <c r="J2906" s="938" t="s">
        <v>444</v>
      </c>
      <c r="K2906" s="938" t="s">
        <v>434</v>
      </c>
      <c r="L2906" s="938" t="s">
        <v>943</v>
      </c>
      <c r="M2906" s="959" t="s">
        <v>935</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HUM_ASR_FY_2022</v>
      </c>
      <c r="AB2906" s="958">
        <f t="shared" si="498"/>
        <v>45032</v>
      </c>
      <c r="AC2906" t="str">
        <f t="shared" si="499"/>
        <v>Unaudited</v>
      </c>
    </row>
    <row r="2907" spans="1:29" x14ac:dyDescent="0.25">
      <c r="A2907" t="s">
        <v>420</v>
      </c>
      <c r="B2907" t="s">
        <v>1385</v>
      </c>
      <c r="C2907" t="s">
        <v>1386</v>
      </c>
      <c r="D2907">
        <v>1900</v>
      </c>
      <c r="E2907" s="958">
        <v>1</v>
      </c>
      <c r="F2907" t="s">
        <v>1031</v>
      </c>
      <c r="G2907" s="958" t="s">
        <v>1384</v>
      </c>
      <c r="H2907" t="s">
        <v>386</v>
      </c>
      <c r="I2907" s="959" t="s">
        <v>488</v>
      </c>
      <c r="J2907" s="959" t="s">
        <v>444</v>
      </c>
      <c r="K2907" s="959" t="s">
        <v>434</v>
      </c>
      <c r="L2907" s="938" t="s">
        <v>167</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HUM_ASR_FY_2022</v>
      </c>
      <c r="AB2907" s="958">
        <f t="shared" si="498"/>
        <v>45032</v>
      </c>
      <c r="AC2907" t="str">
        <f t="shared" si="499"/>
        <v>Unaudited</v>
      </c>
    </row>
    <row r="2908" spans="1:29" x14ac:dyDescent="0.25">
      <c r="A2908" t="s">
        <v>420</v>
      </c>
      <c r="B2908" t="s">
        <v>1385</v>
      </c>
      <c r="C2908" t="s">
        <v>1386</v>
      </c>
      <c r="D2908">
        <v>1900</v>
      </c>
      <c r="E2908" s="958">
        <v>1</v>
      </c>
      <c r="F2908" t="s">
        <v>1031</v>
      </c>
      <c r="G2908" s="958" t="s">
        <v>1384</v>
      </c>
      <c r="H2908" t="s">
        <v>386</v>
      </c>
      <c r="I2908" s="959" t="s">
        <v>488</v>
      </c>
      <c r="J2908" s="959" t="s">
        <v>444</v>
      </c>
      <c r="K2908" s="959" t="s">
        <v>434</v>
      </c>
      <c r="L2908" s="938" t="s">
        <v>168</v>
      </c>
      <c r="M2908" s="959" t="s">
        <v>329</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HUM_ASR_FY_2022</v>
      </c>
      <c r="AB2908" s="958">
        <f t="shared" si="498"/>
        <v>45032</v>
      </c>
      <c r="AC2908" t="str">
        <f t="shared" si="499"/>
        <v>Unaudited</v>
      </c>
    </row>
    <row r="2909" spans="1:29" x14ac:dyDescent="0.25">
      <c r="A2909" t="s">
        <v>420</v>
      </c>
      <c r="B2909" t="s">
        <v>1385</v>
      </c>
      <c r="C2909" t="s">
        <v>1386</v>
      </c>
      <c r="D2909">
        <v>1900</v>
      </c>
      <c r="E2909" s="958">
        <v>1</v>
      </c>
      <c r="F2909" t="s">
        <v>1031</v>
      </c>
      <c r="G2909" s="958" t="s">
        <v>1384</v>
      </c>
      <c r="H2909" t="s">
        <v>386</v>
      </c>
      <c r="I2909" s="959" t="s">
        <v>488</v>
      </c>
      <c r="J2909" s="959" t="s">
        <v>450</v>
      </c>
      <c r="K2909" s="959" t="s">
        <v>435</v>
      </c>
      <c r="L2909" s="938" t="s">
        <v>121</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HUM_ASR_FY_2022</v>
      </c>
      <c r="AB2909" s="958">
        <f t="shared" si="498"/>
        <v>45032</v>
      </c>
      <c r="AC2909" t="str">
        <f t="shared" si="499"/>
        <v>Unaudited</v>
      </c>
    </row>
    <row r="2910" spans="1:29" x14ac:dyDescent="0.25">
      <c r="A2910" t="s">
        <v>420</v>
      </c>
      <c r="B2910" t="s">
        <v>1385</v>
      </c>
      <c r="C2910" t="s">
        <v>1386</v>
      </c>
      <c r="D2910">
        <v>1900</v>
      </c>
      <c r="E2910" s="958">
        <v>1</v>
      </c>
      <c r="F2910" t="s">
        <v>1031</v>
      </c>
      <c r="G2910" s="958" t="s">
        <v>1384</v>
      </c>
      <c r="H2910" t="s">
        <v>386</v>
      </c>
      <c r="I2910" s="959" t="s">
        <v>488</v>
      </c>
      <c r="J2910" s="959" t="s">
        <v>450</v>
      </c>
      <c r="K2910" s="959" t="s">
        <v>435</v>
      </c>
      <c r="L2910" s="938" t="s">
        <v>122</v>
      </c>
      <c r="M2910" s="959" t="s">
        <v>97</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HUM_ASR_FY_2022</v>
      </c>
      <c r="AB2910" s="958">
        <f t="shared" si="498"/>
        <v>45032</v>
      </c>
      <c r="AC2910" t="str">
        <f t="shared" si="499"/>
        <v>Unaudited</v>
      </c>
    </row>
    <row r="2911" spans="1:29" x14ac:dyDescent="0.25">
      <c r="A2911" t="s">
        <v>420</v>
      </c>
      <c r="B2911" t="s">
        <v>1385</v>
      </c>
      <c r="C2911" t="s">
        <v>1386</v>
      </c>
      <c r="D2911">
        <v>1900</v>
      </c>
      <c r="E2911" s="958">
        <v>1</v>
      </c>
      <c r="F2911" t="s">
        <v>1031</v>
      </c>
      <c r="G2911" s="958" t="s">
        <v>1384</v>
      </c>
      <c r="H2911" t="s">
        <v>386</v>
      </c>
      <c r="I2911" s="959" t="s">
        <v>488</v>
      </c>
      <c r="J2911" s="959" t="s">
        <v>450</v>
      </c>
      <c r="K2911" s="959" t="s">
        <v>435</v>
      </c>
      <c r="L2911" s="954" t="s">
        <v>123</v>
      </c>
      <c r="M2911" s="959" t="s">
        <v>98</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HUM_ASR_FY_2022</v>
      </c>
      <c r="AB2911" s="958">
        <f t="shared" si="498"/>
        <v>45032</v>
      </c>
      <c r="AC2911" t="str">
        <f t="shared" si="499"/>
        <v>Unaudited</v>
      </c>
    </row>
    <row r="2912" spans="1:29" x14ac:dyDescent="0.25">
      <c r="A2912" t="s">
        <v>420</v>
      </c>
      <c r="B2912" t="s">
        <v>1385</v>
      </c>
      <c r="C2912" t="s">
        <v>1386</v>
      </c>
      <c r="D2912">
        <v>1900</v>
      </c>
      <c r="E2912" s="958">
        <v>1</v>
      </c>
      <c r="F2912" t="s">
        <v>1031</v>
      </c>
      <c r="G2912" s="958" t="s">
        <v>1384</v>
      </c>
      <c r="H2912" t="s">
        <v>386</v>
      </c>
      <c r="I2912" s="959" t="s">
        <v>488</v>
      </c>
      <c r="J2912" s="959" t="s">
        <v>450</v>
      </c>
      <c r="K2912" s="959" t="s">
        <v>435</v>
      </c>
      <c r="L2912" s="938" t="s">
        <v>124</v>
      </c>
      <c r="M2912" s="959" t="s">
        <v>99</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HUM_ASR_FY_2022</v>
      </c>
      <c r="AB2912" s="958">
        <f t="shared" si="498"/>
        <v>45032</v>
      </c>
      <c r="AC2912" t="str">
        <f t="shared" si="499"/>
        <v>Unaudited</v>
      </c>
    </row>
    <row r="2913" spans="1:29" x14ac:dyDescent="0.25">
      <c r="A2913" t="s">
        <v>420</v>
      </c>
      <c r="B2913" t="s">
        <v>1385</v>
      </c>
      <c r="C2913" t="s">
        <v>1386</v>
      </c>
      <c r="D2913">
        <v>1900</v>
      </c>
      <c r="E2913" s="958">
        <v>1</v>
      </c>
      <c r="F2913" t="s">
        <v>1031</v>
      </c>
      <c r="G2913" s="958" t="s">
        <v>1384</v>
      </c>
      <c r="H2913" t="s">
        <v>386</v>
      </c>
      <c r="I2913" s="938" t="s">
        <v>488</v>
      </c>
      <c r="J2913" s="938" t="s">
        <v>450</v>
      </c>
      <c r="K2913" s="938" t="s">
        <v>435</v>
      </c>
      <c r="L2913" s="938" t="s">
        <v>125</v>
      </c>
      <c r="M2913" s="959" t="s">
        <v>100</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HUM_ASR_FY_2022</v>
      </c>
      <c r="AB2913" s="958">
        <f t="shared" si="498"/>
        <v>45032</v>
      </c>
      <c r="AC2913" t="str">
        <f t="shared" si="499"/>
        <v>Unaudited</v>
      </c>
    </row>
    <row r="2914" spans="1:29" x14ac:dyDescent="0.25">
      <c r="A2914" t="s">
        <v>420</v>
      </c>
      <c r="B2914" t="s">
        <v>1385</v>
      </c>
      <c r="C2914" t="s">
        <v>1386</v>
      </c>
      <c r="D2914">
        <v>1900</v>
      </c>
      <c r="E2914" s="958">
        <v>1</v>
      </c>
      <c r="F2914" t="s">
        <v>1031</v>
      </c>
      <c r="G2914" s="958" t="s">
        <v>1384</v>
      </c>
      <c r="H2914" t="s">
        <v>386</v>
      </c>
      <c r="I2914" s="959" t="s">
        <v>488</v>
      </c>
      <c r="J2914" s="959" t="s">
        <v>450</v>
      </c>
      <c r="K2914" s="959" t="s">
        <v>435</v>
      </c>
      <c r="L2914" s="938" t="s">
        <v>126</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HUM_ASR_FY_2022</v>
      </c>
      <c r="AB2914" s="958">
        <f t="shared" si="498"/>
        <v>45032</v>
      </c>
      <c r="AC2914" t="str">
        <f t="shared" si="499"/>
        <v>Unaudited</v>
      </c>
    </row>
    <row r="2915" spans="1:29" x14ac:dyDescent="0.25">
      <c r="A2915" t="s">
        <v>420</v>
      </c>
      <c r="B2915" t="s">
        <v>1385</v>
      </c>
      <c r="C2915" t="s">
        <v>1386</v>
      </c>
      <c r="D2915">
        <v>1900</v>
      </c>
      <c r="E2915" s="958">
        <v>1</v>
      </c>
      <c r="F2915" t="s">
        <v>1031</v>
      </c>
      <c r="G2915" s="958" t="s">
        <v>1384</v>
      </c>
      <c r="H2915" t="s">
        <v>386</v>
      </c>
      <c r="I2915" s="938" t="s">
        <v>488</v>
      </c>
      <c r="J2915" s="938" t="s">
        <v>436</v>
      </c>
      <c r="K2915" s="938" t="s">
        <v>436</v>
      </c>
      <c r="L2915" s="938" t="s">
        <v>128</v>
      </c>
      <c r="M2915" s="938" t="s">
        <v>326</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HUM_ASR_FY_2022</v>
      </c>
      <c r="AB2915" s="958">
        <f t="shared" si="498"/>
        <v>45032</v>
      </c>
      <c r="AC2915" t="str">
        <f t="shared" si="499"/>
        <v>Unaudited</v>
      </c>
    </row>
    <row r="2916" spans="1:29" x14ac:dyDescent="0.25">
      <c r="A2916" t="s">
        <v>420</v>
      </c>
      <c r="B2916" t="s">
        <v>1385</v>
      </c>
      <c r="C2916" t="s">
        <v>1386</v>
      </c>
      <c r="D2916">
        <v>1900</v>
      </c>
      <c r="E2916" s="958">
        <v>1</v>
      </c>
      <c r="F2916" t="s">
        <v>1031</v>
      </c>
      <c r="G2916" s="958" t="s">
        <v>1384</v>
      </c>
      <c r="H2916" t="s">
        <v>386</v>
      </c>
      <c r="I2916" s="938" t="s">
        <v>488</v>
      </c>
      <c r="J2916" s="938" t="s">
        <v>436</v>
      </c>
      <c r="K2916" s="938" t="s">
        <v>436</v>
      </c>
      <c r="L2916" s="938" t="s">
        <v>129</v>
      </c>
      <c r="M2916" s="959" t="s">
        <v>325</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HUM_ASR_FY_2022</v>
      </c>
      <c r="AB2916" s="958">
        <f t="shared" si="498"/>
        <v>45032</v>
      </c>
      <c r="AC2916" t="str">
        <f t="shared" si="499"/>
        <v>Unaudited</v>
      </c>
    </row>
    <row r="2917" spans="1:29" ht="30" x14ac:dyDescent="0.25">
      <c r="A2917" t="s">
        <v>420</v>
      </c>
      <c r="B2917" t="s">
        <v>1385</v>
      </c>
      <c r="C2917" t="s">
        <v>1386</v>
      </c>
      <c r="D2917">
        <v>1900</v>
      </c>
      <c r="E2917" s="958">
        <v>1</v>
      </c>
      <c r="F2917" t="s">
        <v>1031</v>
      </c>
      <c r="G2917" s="958" t="s">
        <v>1384</v>
      </c>
      <c r="H2917" t="s">
        <v>386</v>
      </c>
      <c r="I2917" s="938" t="s">
        <v>488</v>
      </c>
      <c r="J2917" s="938" t="s">
        <v>436</v>
      </c>
      <c r="K2917" s="938" t="s">
        <v>436</v>
      </c>
      <c r="L2917" s="938" t="s">
        <v>130</v>
      </c>
      <c r="M2917" s="959" t="s">
        <v>179</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HUM_ASR_FY_2022</v>
      </c>
      <c r="AB2917" s="958">
        <f t="shared" si="498"/>
        <v>45032</v>
      </c>
      <c r="AC2917" t="str">
        <f t="shared" si="499"/>
        <v>Unaudited</v>
      </c>
    </row>
    <row r="2918" spans="1:29" x14ac:dyDescent="0.25">
      <c r="A2918" t="s">
        <v>420</v>
      </c>
      <c r="B2918" t="s">
        <v>1385</v>
      </c>
      <c r="C2918" t="s">
        <v>1386</v>
      </c>
      <c r="D2918">
        <v>1900</v>
      </c>
      <c r="E2918" s="958">
        <v>1</v>
      </c>
      <c r="F2918" t="s">
        <v>1031</v>
      </c>
      <c r="G2918" s="958" t="s">
        <v>1384</v>
      </c>
      <c r="H2918" t="s">
        <v>386</v>
      </c>
      <c r="I2918" s="938" t="s">
        <v>488</v>
      </c>
      <c r="J2918" s="938" t="s">
        <v>436</v>
      </c>
      <c r="K2918" s="938" t="s">
        <v>436</v>
      </c>
      <c r="L2918" s="938" t="s">
        <v>131</v>
      </c>
      <c r="M2918" s="959" t="s">
        <v>494</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HUM_ASR_FY_2022</v>
      </c>
      <c r="AB2918" s="958">
        <f t="shared" si="498"/>
        <v>45032</v>
      </c>
      <c r="AC2918" t="str">
        <f t="shared" si="499"/>
        <v>Unaudited</v>
      </c>
    </row>
    <row r="2919" spans="1:29" x14ac:dyDescent="0.25">
      <c r="A2919" t="s">
        <v>420</v>
      </c>
      <c r="B2919" t="s">
        <v>1385</v>
      </c>
      <c r="C2919" t="s">
        <v>1386</v>
      </c>
      <c r="D2919">
        <v>1900</v>
      </c>
      <c r="E2919" s="958">
        <v>1</v>
      </c>
      <c r="F2919" t="s">
        <v>1031</v>
      </c>
      <c r="G2919" s="958" t="s">
        <v>1384</v>
      </c>
      <c r="H2919" t="s">
        <v>386</v>
      </c>
      <c r="I2919" s="938" t="s">
        <v>488</v>
      </c>
      <c r="J2919" s="938" t="s">
        <v>436</v>
      </c>
      <c r="K2919" s="938" t="s">
        <v>436</v>
      </c>
      <c r="L2919" s="944" t="s">
        <v>132</v>
      </c>
      <c r="M2919" s="960" t="s">
        <v>495</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HUM_ASR_FY_2022</v>
      </c>
      <c r="AB2919" s="958">
        <f t="shared" si="498"/>
        <v>45032</v>
      </c>
      <c r="AC2919" t="str">
        <f t="shared" si="499"/>
        <v>Unaudited</v>
      </c>
    </row>
    <row r="2920" spans="1:29" x14ac:dyDescent="0.25">
      <c r="A2920" t="s">
        <v>420</v>
      </c>
      <c r="B2920" t="s">
        <v>1385</v>
      </c>
      <c r="C2920" t="s">
        <v>1386</v>
      </c>
      <c r="D2920">
        <v>1900</v>
      </c>
      <c r="E2920" s="958">
        <v>1</v>
      </c>
      <c r="F2920" t="s">
        <v>1031</v>
      </c>
      <c r="G2920" s="958" t="s">
        <v>1384</v>
      </c>
      <c r="H2920" t="s">
        <v>386</v>
      </c>
      <c r="I2920" s="938" t="s">
        <v>488</v>
      </c>
      <c r="J2920" s="938" t="s">
        <v>436</v>
      </c>
      <c r="K2920" s="938" t="s">
        <v>436</v>
      </c>
      <c r="L2920" s="938" t="s">
        <v>133</v>
      </c>
      <c r="M2920" s="959" t="s">
        <v>496</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HUM_ASR_FY_2022</v>
      </c>
      <c r="AB2920" s="958">
        <f t="shared" si="498"/>
        <v>45032</v>
      </c>
      <c r="AC2920" t="str">
        <f t="shared" si="499"/>
        <v>Unaudited</v>
      </c>
    </row>
    <row r="2921" spans="1:29" x14ac:dyDescent="0.25">
      <c r="A2921" t="s">
        <v>420</v>
      </c>
      <c r="B2921" t="s">
        <v>1385</v>
      </c>
      <c r="C2921" t="s">
        <v>1386</v>
      </c>
      <c r="D2921">
        <v>1900</v>
      </c>
      <c r="E2921" s="958">
        <v>1</v>
      </c>
      <c r="F2921" t="s">
        <v>1031</v>
      </c>
      <c r="G2921" s="958" t="s">
        <v>1384</v>
      </c>
      <c r="H2921" t="s">
        <v>386</v>
      </c>
      <c r="I2921" s="938" t="s">
        <v>489</v>
      </c>
      <c r="J2921" s="938" t="s">
        <v>26</v>
      </c>
      <c r="K2921" s="938" t="s">
        <v>26</v>
      </c>
      <c r="L2921" s="938" t="s">
        <v>269</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483985.54128078395</v>
      </c>
      <c r="AA2921" t="str">
        <f t="shared" si="497"/>
        <v>HUM_ASR_FY_2022</v>
      </c>
      <c r="AB2921" s="958">
        <f t="shared" si="498"/>
        <v>45032</v>
      </c>
      <c r="AC2921" t="str">
        <f t="shared" si="499"/>
        <v>Unaudited</v>
      </c>
    </row>
    <row r="2922" spans="1:29" x14ac:dyDescent="0.25">
      <c r="A2922" t="s">
        <v>420</v>
      </c>
      <c r="B2922" t="s">
        <v>1385</v>
      </c>
      <c r="C2922" t="s">
        <v>1386</v>
      </c>
      <c r="D2922">
        <v>1900</v>
      </c>
      <c r="E2922" s="958">
        <v>1</v>
      </c>
      <c r="F2922" t="s">
        <v>438</v>
      </c>
      <c r="G2922" s="958">
        <v>91</v>
      </c>
      <c r="H2922" t="s">
        <v>387</v>
      </c>
      <c r="I2922" s="938" t="s">
        <v>432</v>
      </c>
      <c r="J2922" s="938" t="s">
        <v>432</v>
      </c>
      <c r="K2922" s="938" t="s">
        <v>432</v>
      </c>
      <c r="L2922" s="938"/>
      <c r="M2922" s="959" t="s">
        <v>432</v>
      </c>
      <c r="N2922" s="679">
        <f t="shared" ca="1" si="500"/>
        <v>96873.05760368667</v>
      </c>
      <c r="O2922" s="679">
        <f t="shared" ca="1" si="501"/>
        <v>80504.040322580695</v>
      </c>
      <c r="P2922" s="679">
        <f t="shared" ca="1" si="501"/>
        <v>2482.1612903225805</v>
      </c>
      <c r="Q2922" s="679">
        <f t="shared" ca="1" si="501"/>
        <v>5767.5587557603612</v>
      </c>
      <c r="R2922" s="679">
        <f t="shared" ca="1" si="501"/>
        <v>1544</v>
      </c>
      <c r="S2922" s="679">
        <f t="shared" ca="1" si="501"/>
        <v>2839.2960829493086</v>
      </c>
      <c r="T2922" s="679">
        <f t="shared" ca="1" si="501"/>
        <v>257</v>
      </c>
      <c r="U2922" s="679">
        <f t="shared" ca="1" si="501"/>
        <v>14</v>
      </c>
      <c r="V2922" s="679">
        <f t="shared" ca="1" si="501"/>
        <v>139.67857142857139</v>
      </c>
      <c r="W2922" s="679">
        <f t="shared" ca="1" si="493"/>
        <v>6.8709677419354804</v>
      </c>
      <c r="X2922" s="679">
        <f t="shared" ca="1" si="501"/>
        <v>3025.4516129032259</v>
      </c>
      <c r="Y2922" s="679">
        <f t="shared" ca="1" si="501"/>
        <v>293</v>
      </c>
      <c r="Z2922" s="679">
        <f t="shared" ca="1" si="501"/>
        <v>0</v>
      </c>
      <c r="AA2922" t="str">
        <f t="shared" si="497"/>
        <v>HUM_ASR_FY_2022</v>
      </c>
      <c r="AB2922" s="958">
        <f t="shared" si="498"/>
        <v>45032</v>
      </c>
      <c r="AC2922" t="str">
        <f t="shared" si="499"/>
        <v>Unaudited</v>
      </c>
    </row>
    <row r="2923" spans="1:29" x14ac:dyDescent="0.25">
      <c r="A2923" t="s">
        <v>420</v>
      </c>
      <c r="B2923" t="s">
        <v>1385</v>
      </c>
      <c r="C2923" t="s">
        <v>1386</v>
      </c>
      <c r="D2923">
        <v>1900</v>
      </c>
      <c r="E2923" s="958">
        <v>1</v>
      </c>
      <c r="F2923" t="s">
        <v>438</v>
      </c>
      <c r="G2923" s="958">
        <v>91</v>
      </c>
      <c r="H2923" t="s">
        <v>387</v>
      </c>
      <c r="I2923" s="938" t="s">
        <v>487</v>
      </c>
      <c r="J2923" s="938" t="s">
        <v>12</v>
      </c>
      <c r="K2923" s="938" t="s">
        <v>12</v>
      </c>
      <c r="L2923" s="938">
        <v>1.1000000000000001</v>
      </c>
      <c r="M2923" s="959" t="s">
        <v>12</v>
      </c>
      <c r="N2923" s="679">
        <f t="shared" ca="1" si="500"/>
        <v>27507492.750000004</v>
      </c>
      <c r="O2923" s="679">
        <f t="shared" ca="1" si="501"/>
        <v>14954695.520000005</v>
      </c>
      <c r="P2923" s="679">
        <f t="shared" ca="1" si="501"/>
        <v>1348944.3299999998</v>
      </c>
      <c r="Q2923" s="679">
        <f t="shared" ca="1" si="501"/>
        <v>6545904.7399999974</v>
      </c>
      <c r="R2923" s="679">
        <f t="shared" ca="1" si="501"/>
        <v>2439462.2599999988</v>
      </c>
      <c r="S2923" s="679">
        <f t="shared" ca="1" si="501"/>
        <v>523921.79000000056</v>
      </c>
      <c r="T2923" s="679">
        <f t="shared" ca="1" si="501"/>
        <v>91910.209999999992</v>
      </c>
      <c r="U2923" s="679">
        <f t="shared" ca="1" si="501"/>
        <v>2108.46</v>
      </c>
      <c r="V2923" s="679">
        <f t="shared" ca="1" si="501"/>
        <v>482788.68999999994</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158767.51999999999</v>
      </c>
      <c r="X2923" s="679">
        <f t="shared" ca="1" si="501"/>
        <v>321011.79000000004</v>
      </c>
      <c r="Y2923" s="679">
        <f t="shared" ca="1" si="501"/>
        <v>637977.43999999994</v>
      </c>
      <c r="Z2923" s="679">
        <f t="shared" ca="1" si="501"/>
        <v>0</v>
      </c>
      <c r="AA2923" t="str">
        <f t="shared" si="497"/>
        <v>HUM_ASR_FY_2022</v>
      </c>
      <c r="AB2923" s="958">
        <f t="shared" si="498"/>
        <v>45032</v>
      </c>
      <c r="AC2923" t="str">
        <f t="shared" si="499"/>
        <v>Unaudited</v>
      </c>
    </row>
    <row r="2924" spans="1:29" x14ac:dyDescent="0.25">
      <c r="A2924" t="s">
        <v>420</v>
      </c>
      <c r="B2924" t="s">
        <v>1385</v>
      </c>
      <c r="C2924" t="s">
        <v>1386</v>
      </c>
      <c r="D2924">
        <v>1900</v>
      </c>
      <c r="E2924" s="958">
        <v>1</v>
      </c>
      <c r="F2924" t="s">
        <v>438</v>
      </c>
      <c r="G2924" s="958">
        <v>91</v>
      </c>
      <c r="H2924" t="s">
        <v>387</v>
      </c>
      <c r="I2924" s="938" t="s">
        <v>487</v>
      </c>
      <c r="J2924" s="938" t="s">
        <v>12</v>
      </c>
      <c r="K2924" s="938" t="s">
        <v>1328</v>
      </c>
      <c r="L2924" s="938" t="s">
        <v>1319</v>
      </c>
      <c r="M2924" s="959" t="s">
        <v>1328</v>
      </c>
      <c r="N2924" s="679">
        <f t="shared" ca="1" si="500"/>
        <v>55965.468256513173</v>
      </c>
      <c r="O2924" s="679">
        <f t="shared" ca="1" si="501"/>
        <v>46508.765436376438</v>
      </c>
      <c r="P2924" s="679">
        <f t="shared" ca="1" si="501"/>
        <v>1433.99333454927</v>
      </c>
      <c r="Q2924" s="679">
        <f t="shared" ca="1" si="501"/>
        <v>3332.0319854423287</v>
      </c>
      <c r="R2924" s="679">
        <f t="shared" ca="1" si="501"/>
        <v>891.99912881420028</v>
      </c>
      <c r="S2924" s="679">
        <f t="shared" ca="1" si="501"/>
        <v>1640.3171194535976</v>
      </c>
      <c r="T2924" s="679">
        <f t="shared" ca="1" si="501"/>
        <v>148.47394825469524</v>
      </c>
      <c r="U2924" s="679">
        <f t="shared" ca="1" si="501"/>
        <v>8.0880750022012986</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80.695054422472623</v>
      </c>
      <c r="W2924" s="679">
        <f t="shared" ca="1" si="502"/>
        <v>3.9694930310342751</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1747.8628257637272</v>
      </c>
      <c r="Y2924" s="679">
        <f t="shared" ca="1" si="504"/>
        <v>169.27185540321287</v>
      </c>
      <c r="Z2924" s="679">
        <f t="shared" ca="1" si="504"/>
        <v>0</v>
      </c>
      <c r="AA2924" t="str">
        <f t="shared" si="497"/>
        <v>HUM_ASR_FY_2022</v>
      </c>
      <c r="AB2924" s="958">
        <f t="shared" si="498"/>
        <v>45032</v>
      </c>
      <c r="AC2924" t="str">
        <f t="shared" si="499"/>
        <v>Unaudited</v>
      </c>
    </row>
    <row r="2925" spans="1:29" x14ac:dyDescent="0.25">
      <c r="A2925" t="s">
        <v>420</v>
      </c>
      <c r="B2925" t="s">
        <v>1385</v>
      </c>
      <c r="C2925" t="s">
        <v>1386</v>
      </c>
      <c r="D2925">
        <v>1900</v>
      </c>
      <c r="E2925" s="958">
        <v>1</v>
      </c>
      <c r="F2925" t="s">
        <v>438</v>
      </c>
      <c r="G2925" s="958">
        <v>91</v>
      </c>
      <c r="H2925" t="s">
        <v>387</v>
      </c>
      <c r="I2925" s="938" t="s">
        <v>487</v>
      </c>
      <c r="J2925" s="938" t="s">
        <v>490</v>
      </c>
      <c r="K2925" s="938" t="s">
        <v>491</v>
      </c>
      <c r="L2925" s="938" t="s">
        <v>63</v>
      </c>
      <c r="M2925" s="959" t="s">
        <v>343</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HUM_ASR_FY_2022</v>
      </c>
      <c r="AB2925" s="958">
        <f t="shared" si="498"/>
        <v>45032</v>
      </c>
      <c r="AC2925" t="str">
        <f t="shared" si="499"/>
        <v>Unaudited</v>
      </c>
    </row>
    <row r="2926" spans="1:29" x14ac:dyDescent="0.25">
      <c r="A2926" t="s">
        <v>420</v>
      </c>
      <c r="B2926" t="s">
        <v>1385</v>
      </c>
      <c r="C2926" t="s">
        <v>1386</v>
      </c>
      <c r="D2926">
        <v>1900</v>
      </c>
      <c r="E2926" s="958">
        <v>1</v>
      </c>
      <c r="F2926" t="s">
        <v>438</v>
      </c>
      <c r="G2926" s="958">
        <v>91</v>
      </c>
      <c r="H2926" t="s">
        <v>387</v>
      </c>
      <c r="I2926" s="938" t="s">
        <v>487</v>
      </c>
      <c r="J2926" s="938" t="s">
        <v>490</v>
      </c>
      <c r="K2926" s="938" t="s">
        <v>1019</v>
      </c>
      <c r="L2926" s="938" t="s">
        <v>915</v>
      </c>
      <c r="M2926" s="959" t="s">
        <v>916</v>
      </c>
      <c r="N2926" s="679">
        <f t="shared" ca="1" si="500"/>
        <v>695360.70000000182</v>
      </c>
      <c r="O2926" s="679">
        <f t="shared" ca="1" si="505"/>
        <v>668407.08000000182</v>
      </c>
      <c r="P2926" s="679">
        <f t="shared" ca="1" si="505"/>
        <v>23762.370000000003</v>
      </c>
      <c r="Q2926" s="679">
        <f t="shared" ca="1" si="505"/>
        <v>3191.25</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HUM_ASR_FY_2022</v>
      </c>
      <c r="AB2926" s="958">
        <f t="shared" si="498"/>
        <v>45032</v>
      </c>
      <c r="AC2926" t="str">
        <f t="shared" si="499"/>
        <v>Unaudited</v>
      </c>
    </row>
    <row r="2927" spans="1:29" x14ac:dyDescent="0.25">
      <c r="A2927" t="s">
        <v>420</v>
      </c>
      <c r="B2927" t="s">
        <v>1385</v>
      </c>
      <c r="C2927" t="s">
        <v>1386</v>
      </c>
      <c r="D2927">
        <v>1900</v>
      </c>
      <c r="E2927" s="958">
        <v>1</v>
      </c>
      <c r="F2927" t="s">
        <v>438</v>
      </c>
      <c r="G2927" s="958">
        <v>91</v>
      </c>
      <c r="H2927" t="s">
        <v>387</v>
      </c>
      <c r="I2927" s="938" t="s">
        <v>487</v>
      </c>
      <c r="J2927" s="938" t="s">
        <v>13</v>
      </c>
      <c r="K2927" s="938" t="s">
        <v>492</v>
      </c>
      <c r="L2927" s="938" t="s">
        <v>94</v>
      </c>
      <c r="M2927" s="959" t="s">
        <v>146</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HUM_ASR_FY_2022</v>
      </c>
      <c r="AB2927" s="958">
        <f t="shared" si="498"/>
        <v>45032</v>
      </c>
      <c r="AC2927" t="str">
        <f t="shared" si="499"/>
        <v>Unaudited</v>
      </c>
    </row>
    <row r="2928" spans="1:29" x14ac:dyDescent="0.25">
      <c r="A2928" t="s">
        <v>420</v>
      </c>
      <c r="B2928" t="s">
        <v>1385</v>
      </c>
      <c r="C2928" t="s">
        <v>1386</v>
      </c>
      <c r="D2928">
        <v>1900</v>
      </c>
      <c r="E2928" s="958">
        <v>1</v>
      </c>
      <c r="F2928" t="s">
        <v>438</v>
      </c>
      <c r="G2928" s="958">
        <v>91</v>
      </c>
      <c r="H2928" t="s">
        <v>387</v>
      </c>
      <c r="I2928" s="938" t="s">
        <v>487</v>
      </c>
      <c r="J2928" s="938" t="s">
        <v>13</v>
      </c>
      <c r="K2928" s="938" t="s">
        <v>13</v>
      </c>
      <c r="L2928" s="938" t="s">
        <v>35</v>
      </c>
      <c r="M2928" s="959" t="s">
        <v>13</v>
      </c>
      <c r="N2928" s="679">
        <f t="shared" ca="1" si="500"/>
        <v>193251.40096007602</v>
      </c>
      <c r="O2928" s="679">
        <f t="shared" ca="1" si="505"/>
        <v>191670.43711709665</v>
      </c>
      <c r="P2928" s="679">
        <f t="shared" ca="1" si="505"/>
        <v>239.73383282895855</v>
      </c>
      <c r="Q2928" s="679">
        <f t="shared" ca="1" si="505"/>
        <v>557.04638210877852</v>
      </c>
      <c r="R2928" s="679">
        <f t="shared" ca="1" si="505"/>
        <v>149.12368480285488</v>
      </c>
      <c r="S2928" s="679">
        <f t="shared" ca="1" si="505"/>
        <v>274.22687444022876</v>
      </c>
      <c r="T2928" s="679">
        <f t="shared" ca="1" si="505"/>
        <v>24.821753234672087</v>
      </c>
      <c r="U2928" s="679">
        <f t="shared" ca="1" si="505"/>
        <v>1.3521577637564561</v>
      </c>
      <c r="V2928" s="679">
        <f t="shared" ca="1" si="503"/>
        <v>13.490533199110965</v>
      </c>
      <c r="W2928" s="679">
        <f t="shared" ca="1" si="502"/>
        <v>0.66361659834130182</v>
      </c>
      <c r="X2928" s="679">
        <f t="shared" ca="1" si="504"/>
        <v>292.20627766118497</v>
      </c>
      <c r="Y2928" s="679">
        <f t="shared" ca="1" si="504"/>
        <v>28.298730341474403</v>
      </c>
      <c r="Z2928" s="679">
        <f t="shared" ca="1" si="504"/>
        <v>0</v>
      </c>
      <c r="AA2928" t="str">
        <f t="shared" si="497"/>
        <v>HUM_ASR_FY_2022</v>
      </c>
      <c r="AB2928" s="958">
        <f t="shared" si="498"/>
        <v>45032</v>
      </c>
      <c r="AC2928" t="str">
        <f t="shared" si="499"/>
        <v>Unaudited</v>
      </c>
    </row>
    <row r="2929" spans="1:29" x14ac:dyDescent="0.25">
      <c r="A2929" t="s">
        <v>420</v>
      </c>
      <c r="B2929" t="s">
        <v>1385</v>
      </c>
      <c r="C2929" t="s">
        <v>1386</v>
      </c>
      <c r="D2929">
        <v>1900</v>
      </c>
      <c r="E2929" s="958">
        <v>1</v>
      </c>
      <c r="F2929" t="s">
        <v>438</v>
      </c>
      <c r="G2929" s="958">
        <v>91</v>
      </c>
      <c r="H2929" t="s">
        <v>387</v>
      </c>
      <c r="I2929" s="938" t="s">
        <v>488</v>
      </c>
      <c r="J2929" s="938" t="s">
        <v>444</v>
      </c>
      <c r="K2929" s="938" t="s">
        <v>0</v>
      </c>
      <c r="L2929" s="946">
        <v>2.1</v>
      </c>
      <c r="M2929" s="961" t="s">
        <v>147</v>
      </c>
      <c r="N2929" s="679">
        <f t="shared" ca="1" si="500"/>
        <v>3141196.19</v>
      </c>
      <c r="O2929" s="679">
        <f t="shared" ca="1" si="505"/>
        <v>1588870.3400000003</v>
      </c>
      <c r="P2929" s="679">
        <f t="shared" ca="1" si="505"/>
        <v>46774.909999999996</v>
      </c>
      <c r="Q2929" s="679">
        <f t="shared" ca="1" si="505"/>
        <v>1099158.67</v>
      </c>
      <c r="R2929" s="679">
        <f t="shared" ca="1" si="505"/>
        <v>303825.49</v>
      </c>
      <c r="S2929" s="679">
        <f t="shared" ca="1" si="505"/>
        <v>-14659.599999999999</v>
      </c>
      <c r="T2929" s="679">
        <f t="shared" ca="1" si="505"/>
        <v>0</v>
      </c>
      <c r="U2929" s="679">
        <f t="shared" ca="1" si="505"/>
        <v>0</v>
      </c>
      <c r="V2929" s="679">
        <f t="shared" ca="1" si="503"/>
        <v>0</v>
      </c>
      <c r="W2929" s="679">
        <f t="shared" ca="1" si="502"/>
        <v>5240.21</v>
      </c>
      <c r="X2929" s="679">
        <f t="shared" ca="1" si="504"/>
        <v>12945.26</v>
      </c>
      <c r="Y2929" s="679">
        <f t="shared" ca="1" si="504"/>
        <v>99040.909999999989</v>
      </c>
      <c r="Z2929" s="679">
        <f t="shared" ca="1" si="504"/>
        <v>0</v>
      </c>
      <c r="AA2929" t="str">
        <f t="shared" si="497"/>
        <v>HUM_ASR_FY_2022</v>
      </c>
      <c r="AB2929" s="958">
        <f t="shared" si="498"/>
        <v>45032</v>
      </c>
      <c r="AC2929" t="str">
        <f t="shared" si="499"/>
        <v>Unaudited</v>
      </c>
    </row>
    <row r="2930" spans="1:29" ht="30" x14ac:dyDescent="0.25">
      <c r="A2930" t="s">
        <v>420</v>
      </c>
      <c r="B2930" t="s">
        <v>1385</v>
      </c>
      <c r="C2930" t="s">
        <v>1386</v>
      </c>
      <c r="D2930">
        <v>1900</v>
      </c>
      <c r="E2930" s="958">
        <v>1</v>
      </c>
      <c r="F2930" t="s">
        <v>438</v>
      </c>
      <c r="G2930" s="958">
        <v>91</v>
      </c>
      <c r="H2930" t="s">
        <v>387</v>
      </c>
      <c r="I2930" s="938" t="s">
        <v>488</v>
      </c>
      <c r="J2930" s="938" t="s">
        <v>444</v>
      </c>
      <c r="K2930" s="938" t="s">
        <v>0</v>
      </c>
      <c r="L2930" s="948">
        <v>2.2000000000000002</v>
      </c>
      <c r="M2930" s="962" t="s">
        <v>148</v>
      </c>
      <c r="N2930" s="679">
        <f t="shared" ca="1" si="500"/>
        <v>17805.572469120452</v>
      </c>
      <c r="O2930" s="679">
        <f t="shared" ca="1" si="505"/>
        <v>9006.3607211067138</v>
      </c>
      <c r="P2930" s="679">
        <f t="shared" ca="1" si="505"/>
        <v>265.13913788415334</v>
      </c>
      <c r="Q2930" s="679">
        <f t="shared" ca="1" si="505"/>
        <v>6230.476598708422</v>
      </c>
      <c r="R2930" s="679">
        <f t="shared" ca="1" si="505"/>
        <v>1722.205953701043</v>
      </c>
      <c r="S2930" s="679">
        <f t="shared" ca="1" si="505"/>
        <v>-83.096551243530641</v>
      </c>
      <c r="T2930" s="679">
        <f t="shared" ca="1" si="505"/>
        <v>0</v>
      </c>
      <c r="U2930" s="679">
        <f t="shared" ca="1" si="505"/>
        <v>0</v>
      </c>
      <c r="V2930" s="679">
        <f t="shared" ca="1" si="503"/>
        <v>0</v>
      </c>
      <c r="W2930" s="679">
        <f t="shared" ca="1" si="502"/>
        <v>29.703633031724038</v>
      </c>
      <c r="X2930" s="679">
        <f t="shared" ca="1" si="504"/>
        <v>73.378977663157769</v>
      </c>
      <c r="Y2930" s="679">
        <f t="shared" ca="1" si="504"/>
        <v>561.40399826877319</v>
      </c>
      <c r="Z2930" s="679">
        <f t="shared" ca="1" si="504"/>
        <v>0</v>
      </c>
      <c r="AA2930" t="str">
        <f t="shared" si="497"/>
        <v>HUM_ASR_FY_2022</v>
      </c>
      <c r="AB2930" s="958">
        <f t="shared" si="498"/>
        <v>45032</v>
      </c>
      <c r="AC2930" t="str">
        <f t="shared" si="499"/>
        <v>Unaudited</v>
      </c>
    </row>
    <row r="2931" spans="1:29" x14ac:dyDescent="0.25">
      <c r="A2931" t="s">
        <v>420</v>
      </c>
      <c r="B2931" t="s">
        <v>1385</v>
      </c>
      <c r="C2931" t="s">
        <v>1386</v>
      </c>
      <c r="D2931">
        <v>1900</v>
      </c>
      <c r="E2931" s="958">
        <v>1</v>
      </c>
      <c r="F2931" t="s">
        <v>438</v>
      </c>
      <c r="G2931" s="958">
        <v>91</v>
      </c>
      <c r="H2931" t="s">
        <v>387</v>
      </c>
      <c r="I2931" s="959" t="s">
        <v>488</v>
      </c>
      <c r="J2931" s="959" t="s">
        <v>444</v>
      </c>
      <c r="K2931" s="959" t="s">
        <v>0</v>
      </c>
      <c r="L2931" s="938">
        <v>2.2999999999999998</v>
      </c>
      <c r="M2931" s="959" t="s">
        <v>149</v>
      </c>
      <c r="N2931" s="679">
        <f t="shared" ca="1" si="500"/>
        <v>2140801.7899999954</v>
      </c>
      <c r="O2931" s="679">
        <f t="shared" ca="1" si="505"/>
        <v>1428238.8599999957</v>
      </c>
      <c r="P2931" s="679">
        <f t="shared" ca="1" si="505"/>
        <v>90594.940000000017</v>
      </c>
      <c r="Q2931" s="679">
        <f t="shared" ca="1" si="505"/>
        <v>444195.31999999989</v>
      </c>
      <c r="R2931" s="679">
        <f t="shared" ca="1" si="505"/>
        <v>120332.76000000001</v>
      </c>
      <c r="S2931" s="679">
        <f t="shared" ca="1" si="505"/>
        <v>2090.7799999999997</v>
      </c>
      <c r="T2931" s="679">
        <f t="shared" ca="1" si="505"/>
        <v>1679.1799999999998</v>
      </c>
      <c r="U2931" s="679">
        <f t="shared" ca="1" si="505"/>
        <v>0</v>
      </c>
      <c r="V2931" s="679">
        <f t="shared" ca="1" si="503"/>
        <v>6022.2999999999993</v>
      </c>
      <c r="W2931" s="679">
        <f t="shared" ca="1" si="502"/>
        <v>7203.4</v>
      </c>
      <c r="X2931" s="679">
        <f t="shared" ca="1" si="504"/>
        <v>5566.76</v>
      </c>
      <c r="Y2931" s="679">
        <f t="shared" ca="1" si="504"/>
        <v>34877.490000000005</v>
      </c>
      <c r="Z2931" s="679">
        <f t="shared" ca="1" si="504"/>
        <v>0</v>
      </c>
      <c r="AA2931" t="str">
        <f t="shared" si="497"/>
        <v>HUM_ASR_FY_2022</v>
      </c>
      <c r="AB2931" s="958">
        <f t="shared" si="498"/>
        <v>45032</v>
      </c>
      <c r="AC2931" t="str">
        <f t="shared" si="499"/>
        <v>Unaudited</v>
      </c>
    </row>
    <row r="2932" spans="1:29" x14ac:dyDescent="0.25">
      <c r="A2932" t="s">
        <v>420</v>
      </c>
      <c r="B2932" t="s">
        <v>1385</v>
      </c>
      <c r="C2932" t="s">
        <v>1386</v>
      </c>
      <c r="D2932">
        <v>1900</v>
      </c>
      <c r="E2932" s="958">
        <v>1</v>
      </c>
      <c r="F2932" t="s">
        <v>438</v>
      </c>
      <c r="G2932" s="958">
        <v>91</v>
      </c>
      <c r="H2932" t="s">
        <v>387</v>
      </c>
      <c r="I2932" s="938" t="s">
        <v>488</v>
      </c>
      <c r="J2932" s="938" t="s">
        <v>444</v>
      </c>
      <c r="K2932" s="938" t="s">
        <v>0</v>
      </c>
      <c r="L2932" s="938">
        <v>2.4</v>
      </c>
      <c r="M2932" s="963" t="s">
        <v>150</v>
      </c>
      <c r="N2932" s="679">
        <f t="shared" ca="1" si="500"/>
        <v>832147.03</v>
      </c>
      <c r="O2932" s="679">
        <f t="shared" ca="1" si="505"/>
        <v>61449.239999999983</v>
      </c>
      <c r="P2932" s="679">
        <f t="shared" ca="1" si="505"/>
        <v>0</v>
      </c>
      <c r="Q2932" s="679">
        <f t="shared" ca="1" si="505"/>
        <v>195378.39999999997</v>
      </c>
      <c r="R2932" s="679">
        <f t="shared" ca="1" si="505"/>
        <v>24622.659999999996</v>
      </c>
      <c r="S2932" s="679">
        <f t="shared" ca="1" si="505"/>
        <v>76212.330000000016</v>
      </c>
      <c r="T2932" s="679">
        <f t="shared" ca="1" si="505"/>
        <v>0</v>
      </c>
      <c r="U2932" s="679">
        <f t="shared" ca="1" si="505"/>
        <v>0</v>
      </c>
      <c r="V2932" s="679">
        <f t="shared" ca="1" si="503"/>
        <v>0</v>
      </c>
      <c r="W2932" s="679">
        <f t="shared" ca="1" si="502"/>
        <v>0</v>
      </c>
      <c r="X2932" s="679">
        <f t="shared" ca="1" si="504"/>
        <v>36173.500000000007</v>
      </c>
      <c r="Y2932" s="679">
        <f t="shared" ca="1" si="504"/>
        <v>438310.9</v>
      </c>
      <c r="Z2932" s="679">
        <f t="shared" ca="1" si="504"/>
        <v>0</v>
      </c>
      <c r="AA2932" t="str">
        <f t="shared" si="497"/>
        <v>HUM_ASR_FY_2022</v>
      </c>
      <c r="AB2932" s="958">
        <f t="shared" si="498"/>
        <v>45032</v>
      </c>
      <c r="AC2932" t="str">
        <f t="shared" si="499"/>
        <v>Unaudited</v>
      </c>
    </row>
    <row r="2933" spans="1:29" ht="30" x14ac:dyDescent="0.25">
      <c r="A2933" t="s">
        <v>420</v>
      </c>
      <c r="B2933" t="s">
        <v>1385</v>
      </c>
      <c r="C2933" t="s">
        <v>1386</v>
      </c>
      <c r="D2933">
        <v>1900</v>
      </c>
      <c r="E2933" s="958">
        <v>1</v>
      </c>
      <c r="F2933" t="s">
        <v>438</v>
      </c>
      <c r="G2933" s="958">
        <v>91</v>
      </c>
      <c r="H2933" t="s">
        <v>387</v>
      </c>
      <c r="I2933" s="938" t="s">
        <v>488</v>
      </c>
      <c r="J2933" s="938" t="s">
        <v>444</v>
      </c>
      <c r="K2933" s="938" t="s">
        <v>0</v>
      </c>
      <c r="L2933" s="938">
        <v>2.5</v>
      </c>
      <c r="M2933" s="963" t="s">
        <v>151</v>
      </c>
      <c r="N2933" s="679">
        <f t="shared" ca="1" si="500"/>
        <v>16851.878220792059</v>
      </c>
      <c r="O2933" s="679">
        <f t="shared" ca="1" si="505"/>
        <v>1244.4136335380829</v>
      </c>
      <c r="P2933" s="679">
        <f t="shared" ca="1" si="505"/>
        <v>0</v>
      </c>
      <c r="Q2933" s="679">
        <f t="shared" ca="1" si="505"/>
        <v>3956.6241121754633</v>
      </c>
      <c r="R2933" s="679">
        <f t="shared" ca="1" si="505"/>
        <v>498.63552092707431</v>
      </c>
      <c r="S2933" s="679">
        <f t="shared" ca="1" si="505"/>
        <v>1543.3821882207733</v>
      </c>
      <c r="T2933" s="679">
        <f t="shared" ca="1" si="505"/>
        <v>0</v>
      </c>
      <c r="U2933" s="679">
        <f t="shared" ca="1" si="505"/>
        <v>0</v>
      </c>
      <c r="V2933" s="679">
        <f t="shared" ca="1" si="503"/>
        <v>0</v>
      </c>
      <c r="W2933" s="679">
        <f t="shared" ca="1" si="502"/>
        <v>0</v>
      </c>
      <c r="X2933" s="679">
        <f t="shared" ca="1" si="504"/>
        <v>732.55253560157712</v>
      </c>
      <c r="Y2933" s="679">
        <f t="shared" ca="1" si="504"/>
        <v>8876.270230329088</v>
      </c>
      <c r="Z2933" s="679">
        <f t="shared" ca="1" si="504"/>
        <v>0</v>
      </c>
      <c r="AA2933" t="str">
        <f t="shared" si="497"/>
        <v>HUM_ASR_FY_2022</v>
      </c>
      <c r="AB2933" s="958">
        <f t="shared" si="498"/>
        <v>45032</v>
      </c>
      <c r="AC2933" t="str">
        <f t="shared" si="499"/>
        <v>Unaudited</v>
      </c>
    </row>
    <row r="2934" spans="1:29" x14ac:dyDescent="0.25">
      <c r="A2934" t="s">
        <v>420</v>
      </c>
      <c r="B2934" t="s">
        <v>1385</v>
      </c>
      <c r="C2934" t="s">
        <v>1386</v>
      </c>
      <c r="D2934">
        <v>1900</v>
      </c>
      <c r="E2934" s="958">
        <v>1</v>
      </c>
      <c r="F2934" t="s">
        <v>438</v>
      </c>
      <c r="G2934" s="958">
        <v>91</v>
      </c>
      <c r="H2934" t="s">
        <v>387</v>
      </c>
      <c r="I2934" s="938" t="s">
        <v>488</v>
      </c>
      <c r="J2934" s="938" t="s">
        <v>444</v>
      </c>
      <c r="K2934" s="938" t="s">
        <v>0</v>
      </c>
      <c r="L2934" s="938" t="s">
        <v>96</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HUM_ASR_FY_2022</v>
      </c>
      <c r="AB2934" s="958">
        <f t="shared" si="498"/>
        <v>45032</v>
      </c>
      <c r="AC2934" t="str">
        <f t="shared" si="499"/>
        <v>Unaudited</v>
      </c>
    </row>
    <row r="2935" spans="1:29" x14ac:dyDescent="0.25">
      <c r="A2935" t="s">
        <v>420</v>
      </c>
      <c r="B2935" t="s">
        <v>1385</v>
      </c>
      <c r="C2935" t="s">
        <v>1386</v>
      </c>
      <c r="D2935">
        <v>1900</v>
      </c>
      <c r="E2935" s="958">
        <v>1</v>
      </c>
      <c r="F2935" t="s">
        <v>438</v>
      </c>
      <c r="G2935" s="958">
        <v>91</v>
      </c>
      <c r="H2935" t="s">
        <v>387</v>
      </c>
      <c r="I2935" s="938" t="s">
        <v>488</v>
      </c>
      <c r="J2935" s="938" t="s">
        <v>444</v>
      </c>
      <c r="K2935" s="938" t="s">
        <v>0</v>
      </c>
      <c r="L2935" s="938" t="s">
        <v>152</v>
      </c>
      <c r="M2935" s="963" t="s">
        <v>451</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HUM_ASR_FY_2022</v>
      </c>
      <c r="AB2935" s="958">
        <f t="shared" si="498"/>
        <v>45032</v>
      </c>
      <c r="AC2935" t="str">
        <f t="shared" si="499"/>
        <v>Unaudited</v>
      </c>
    </row>
    <row r="2936" spans="1:29" x14ac:dyDescent="0.25">
      <c r="A2936" t="s">
        <v>420</v>
      </c>
      <c r="B2936" t="s">
        <v>1385</v>
      </c>
      <c r="C2936" t="s">
        <v>1386</v>
      </c>
      <c r="D2936">
        <v>1900</v>
      </c>
      <c r="E2936" s="958">
        <v>1</v>
      </c>
      <c r="F2936" t="s">
        <v>438</v>
      </c>
      <c r="G2936" s="958">
        <v>91</v>
      </c>
      <c r="H2936" t="s">
        <v>387</v>
      </c>
      <c r="I2936" s="938" t="s">
        <v>488</v>
      </c>
      <c r="J2936" s="938" t="s">
        <v>444</v>
      </c>
      <c r="K2936" s="938" t="s">
        <v>0</v>
      </c>
      <c r="L2936" s="938" t="s">
        <v>917</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HUM_ASR_FY_2022</v>
      </c>
      <c r="AB2936" s="958">
        <f t="shared" si="498"/>
        <v>45032</v>
      </c>
      <c r="AC2936" t="str">
        <f t="shared" si="499"/>
        <v>Unaudited</v>
      </c>
    </row>
    <row r="2937" spans="1:29" x14ac:dyDescent="0.25">
      <c r="A2937" t="s">
        <v>420</v>
      </c>
      <c r="B2937" t="s">
        <v>1385</v>
      </c>
      <c r="C2937" t="s">
        <v>1386</v>
      </c>
      <c r="D2937">
        <v>1900</v>
      </c>
      <c r="E2937" s="958">
        <v>1</v>
      </c>
      <c r="F2937" t="s">
        <v>438</v>
      </c>
      <c r="G2937" s="958">
        <v>91</v>
      </c>
      <c r="H2937" t="s">
        <v>387</v>
      </c>
      <c r="I2937" s="938" t="s">
        <v>488</v>
      </c>
      <c r="J2937" s="938" t="s">
        <v>444</v>
      </c>
      <c r="K2937" s="938" t="s">
        <v>53</v>
      </c>
      <c r="L2937" s="938">
        <v>3.1</v>
      </c>
      <c r="M2937" s="963" t="s">
        <v>33</v>
      </c>
      <c r="N2937" s="679">
        <f t="shared" ca="1" si="500"/>
        <v>3975092.1500000008</v>
      </c>
      <c r="O2937" s="679">
        <f t="shared" ca="1" si="506"/>
        <v>2503798.3999999994</v>
      </c>
      <c r="P2937" s="679">
        <f t="shared" ca="1" si="506"/>
        <v>144769.80000000002</v>
      </c>
      <c r="Q2937" s="679">
        <f t="shared" ca="1" si="506"/>
        <v>887301.00000000105</v>
      </c>
      <c r="R2937" s="679">
        <f t="shared" ca="1" si="506"/>
        <v>209310.5900000002</v>
      </c>
      <c r="S2937" s="679">
        <f t="shared" ca="1" si="506"/>
        <v>53584.79</v>
      </c>
      <c r="T2937" s="679">
        <f t="shared" ca="1" si="506"/>
        <v>6214.0599999999995</v>
      </c>
      <c r="U2937" s="679">
        <f t="shared" ca="1" si="506"/>
        <v>2754.9100000000003</v>
      </c>
      <c r="V2937" s="679">
        <f t="shared" ca="1" si="503"/>
        <v>6317.7599999999993</v>
      </c>
      <c r="W2937" s="679">
        <f t="shared" ca="1" si="502"/>
        <v>3162.3799999999992</v>
      </c>
      <c r="X2937" s="679">
        <f t="shared" ca="1" si="504"/>
        <v>103480.36000000012</v>
      </c>
      <c r="Y2937" s="679">
        <f t="shared" ca="1" si="504"/>
        <v>54398.099999999984</v>
      </c>
      <c r="Z2937" s="679">
        <f t="shared" ca="1" si="504"/>
        <v>0</v>
      </c>
      <c r="AA2937" t="str">
        <f t="shared" si="497"/>
        <v>HUM_ASR_FY_2022</v>
      </c>
      <c r="AB2937" s="958">
        <f t="shared" si="498"/>
        <v>45032</v>
      </c>
      <c r="AC2937" t="str">
        <f t="shared" si="499"/>
        <v>Unaudited</v>
      </c>
    </row>
    <row r="2938" spans="1:29" x14ac:dyDescent="0.25">
      <c r="A2938" t="s">
        <v>420</v>
      </c>
      <c r="B2938" t="s">
        <v>1385</v>
      </c>
      <c r="C2938" t="s">
        <v>1386</v>
      </c>
      <c r="D2938">
        <v>1900</v>
      </c>
      <c r="E2938" s="958">
        <v>1</v>
      </c>
      <c r="F2938" t="s">
        <v>438</v>
      </c>
      <c r="G2938" s="958">
        <v>91</v>
      </c>
      <c r="H2938" t="s">
        <v>387</v>
      </c>
      <c r="I2938" s="938" t="s">
        <v>488</v>
      </c>
      <c r="J2938" s="938" t="s">
        <v>444</v>
      </c>
      <c r="K2938" s="938" t="s">
        <v>53</v>
      </c>
      <c r="L2938" s="946">
        <v>3.2</v>
      </c>
      <c r="M2938" s="961" t="s">
        <v>34</v>
      </c>
      <c r="N2938" s="679">
        <f t="shared" ca="1" si="500"/>
        <v>257316.42000000004</v>
      </c>
      <c r="O2938" s="679">
        <f t="shared" ca="1" si="506"/>
        <v>136357.68000000005</v>
      </c>
      <c r="P2938" s="679">
        <f t="shared" ca="1" si="506"/>
        <v>6459.9299999999985</v>
      </c>
      <c r="Q2938" s="679">
        <f t="shared" ca="1" si="506"/>
        <v>74439.800000000017</v>
      </c>
      <c r="R2938" s="679">
        <f t="shared" ca="1" si="506"/>
        <v>23457.829999999991</v>
      </c>
      <c r="S2938" s="679">
        <f t="shared" ca="1" si="506"/>
        <v>931.51</v>
      </c>
      <c r="T2938" s="679">
        <f t="shared" ca="1" si="506"/>
        <v>478.73</v>
      </c>
      <c r="U2938" s="679">
        <f t="shared" ca="1" si="506"/>
        <v>0</v>
      </c>
      <c r="V2938" s="679">
        <f t="shared" ca="1" si="503"/>
        <v>119.69</v>
      </c>
      <c r="W2938" s="679">
        <f t="shared" ca="1" si="502"/>
        <v>397.09</v>
      </c>
      <c r="X2938" s="679">
        <f t="shared" ca="1" si="504"/>
        <v>3748.99</v>
      </c>
      <c r="Y2938" s="679">
        <f t="shared" ca="1" si="504"/>
        <v>10925.169999999998</v>
      </c>
      <c r="Z2938" s="679">
        <f t="shared" ca="1" si="504"/>
        <v>0</v>
      </c>
      <c r="AA2938" t="str">
        <f t="shared" si="497"/>
        <v>HUM_ASR_FY_2022</v>
      </c>
      <c r="AB2938" s="958">
        <f t="shared" si="498"/>
        <v>45032</v>
      </c>
      <c r="AC2938" t="str">
        <f t="shared" si="499"/>
        <v>Unaudited</v>
      </c>
    </row>
    <row r="2939" spans="1:29" x14ac:dyDescent="0.25">
      <c r="A2939" t="s">
        <v>420</v>
      </c>
      <c r="B2939" t="s">
        <v>1385</v>
      </c>
      <c r="C2939" t="s">
        <v>1386</v>
      </c>
      <c r="D2939">
        <v>1900</v>
      </c>
      <c r="E2939" s="958">
        <v>1</v>
      </c>
      <c r="F2939" t="s">
        <v>438</v>
      </c>
      <c r="G2939" s="958">
        <v>91</v>
      </c>
      <c r="H2939" t="s">
        <v>387</v>
      </c>
      <c r="I2939" s="963" t="s">
        <v>488</v>
      </c>
      <c r="J2939" s="963" t="s">
        <v>444</v>
      </c>
      <c r="K2939" s="963" t="s">
        <v>53</v>
      </c>
      <c r="L2939" s="938">
        <v>3.3</v>
      </c>
      <c r="M2939" s="963" t="s">
        <v>54</v>
      </c>
      <c r="N2939" s="679">
        <f t="shared" ca="1" si="500"/>
        <v>2496.04</v>
      </c>
      <c r="O2939" s="679">
        <f t="shared" ca="1" si="506"/>
        <v>1800.1</v>
      </c>
      <c r="P2939" s="679">
        <f t="shared" ca="1" si="506"/>
        <v>0</v>
      </c>
      <c r="Q2939" s="679">
        <f t="shared" ca="1" si="506"/>
        <v>671.9</v>
      </c>
      <c r="R2939" s="679">
        <f t="shared" ca="1" si="506"/>
        <v>0</v>
      </c>
      <c r="S2939" s="679">
        <f t="shared" ca="1" si="506"/>
        <v>0</v>
      </c>
      <c r="T2939" s="679">
        <f t="shared" ca="1" si="506"/>
        <v>0</v>
      </c>
      <c r="U2939" s="679">
        <f t="shared" ca="1" si="506"/>
        <v>0</v>
      </c>
      <c r="V2939" s="679">
        <f t="shared" ca="1" si="503"/>
        <v>24.04</v>
      </c>
      <c r="W2939" s="679">
        <f t="shared" ca="1" si="502"/>
        <v>0</v>
      </c>
      <c r="X2939" s="679">
        <f t="shared" ca="1" si="504"/>
        <v>0</v>
      </c>
      <c r="Y2939" s="679">
        <f t="shared" ca="1" si="504"/>
        <v>0</v>
      </c>
      <c r="Z2939" s="679">
        <f t="shared" ca="1" si="504"/>
        <v>0</v>
      </c>
      <c r="AA2939" t="str">
        <f t="shared" si="497"/>
        <v>HUM_ASR_FY_2022</v>
      </c>
      <c r="AB2939" s="958">
        <f t="shared" si="498"/>
        <v>45032</v>
      </c>
      <c r="AC2939" t="str">
        <f t="shared" si="499"/>
        <v>Unaudited</v>
      </c>
    </row>
    <row r="2940" spans="1:29" x14ac:dyDescent="0.25">
      <c r="A2940" t="s">
        <v>420</v>
      </c>
      <c r="B2940" t="s">
        <v>1385</v>
      </c>
      <c r="C2940" t="s">
        <v>1386</v>
      </c>
      <c r="D2940">
        <v>1900</v>
      </c>
      <c r="E2940" s="958">
        <v>1</v>
      </c>
      <c r="F2940" t="s">
        <v>438</v>
      </c>
      <c r="G2940" s="958">
        <v>91</v>
      </c>
      <c r="H2940" t="s">
        <v>387</v>
      </c>
      <c r="I2940" s="938" t="s">
        <v>488</v>
      </c>
      <c r="J2940" s="938" t="s">
        <v>444</v>
      </c>
      <c r="K2940" s="938" t="s">
        <v>53</v>
      </c>
      <c r="L2940" s="944" t="s">
        <v>44</v>
      </c>
      <c r="M2940" s="964" t="s">
        <v>153</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HUM_ASR_FY_2022</v>
      </c>
      <c r="AB2940" s="958">
        <f t="shared" si="498"/>
        <v>45032</v>
      </c>
      <c r="AC2940" t="str">
        <f t="shared" si="499"/>
        <v>Unaudited</v>
      </c>
    </row>
    <row r="2941" spans="1:29" x14ac:dyDescent="0.25">
      <c r="A2941" t="s">
        <v>420</v>
      </c>
      <c r="B2941" t="s">
        <v>1385</v>
      </c>
      <c r="C2941" t="s">
        <v>1386</v>
      </c>
      <c r="D2941">
        <v>1900</v>
      </c>
      <c r="E2941" s="958">
        <v>1</v>
      </c>
      <c r="F2941" t="s">
        <v>438</v>
      </c>
      <c r="G2941" s="958">
        <v>91</v>
      </c>
      <c r="H2941" t="s">
        <v>387</v>
      </c>
      <c r="I2941" s="938" t="s">
        <v>488</v>
      </c>
      <c r="J2941" s="938" t="s">
        <v>444</v>
      </c>
      <c r="K2941" s="938" t="s">
        <v>53</v>
      </c>
      <c r="L2941" s="944" t="s">
        <v>41</v>
      </c>
      <c r="M2941" s="964" t="s">
        <v>52</v>
      </c>
      <c r="N2941" s="679">
        <f t="shared" ca="1" si="500"/>
        <v>413028.62999999989</v>
      </c>
      <c r="O2941" s="679">
        <f t="shared" ca="1" si="506"/>
        <v>370687.77999999985</v>
      </c>
      <c r="P2941" s="679">
        <f t="shared" ca="1" si="506"/>
        <v>11588.89</v>
      </c>
      <c r="Q2941" s="679">
        <f t="shared" ca="1" si="506"/>
        <v>22436.959999999999</v>
      </c>
      <c r="R2941" s="679">
        <f t="shared" ca="1" si="506"/>
        <v>6026</v>
      </c>
      <c r="S2941" s="679">
        <f t="shared" ca="1" si="506"/>
        <v>0</v>
      </c>
      <c r="T2941" s="679">
        <f t="shared" ca="1" si="506"/>
        <v>819</v>
      </c>
      <c r="U2941" s="679">
        <f t="shared" ca="1" si="506"/>
        <v>0</v>
      </c>
      <c r="V2941" s="679">
        <f t="shared" ca="1" si="503"/>
        <v>522</v>
      </c>
      <c r="W2941" s="679">
        <f t="shared" ca="1" si="502"/>
        <v>0</v>
      </c>
      <c r="X2941" s="679">
        <f t="shared" ca="1" si="504"/>
        <v>0</v>
      </c>
      <c r="Y2941" s="679">
        <f t="shared" ca="1" si="504"/>
        <v>948</v>
      </c>
      <c r="Z2941" s="679">
        <f t="shared" ca="1" si="504"/>
        <v>0</v>
      </c>
      <c r="AA2941" t="str">
        <f t="shared" si="497"/>
        <v>HUM_ASR_FY_2022</v>
      </c>
      <c r="AB2941" s="958">
        <f t="shared" si="498"/>
        <v>45032</v>
      </c>
      <c r="AC2941" t="str">
        <f t="shared" si="499"/>
        <v>Unaudited</v>
      </c>
    </row>
    <row r="2942" spans="1:29" x14ac:dyDescent="0.25">
      <c r="A2942" t="s">
        <v>420</v>
      </c>
      <c r="B2942" t="s">
        <v>1385</v>
      </c>
      <c r="C2942" t="s">
        <v>1386</v>
      </c>
      <c r="D2942">
        <v>1900</v>
      </c>
      <c r="E2942" s="958">
        <v>1</v>
      </c>
      <c r="F2942" t="s">
        <v>438</v>
      </c>
      <c r="G2942" s="958">
        <v>91</v>
      </c>
      <c r="H2942" t="s">
        <v>387</v>
      </c>
      <c r="I2942" s="938" t="s">
        <v>488</v>
      </c>
      <c r="J2942" s="938" t="s">
        <v>444</v>
      </c>
      <c r="K2942" s="938" t="s">
        <v>53</v>
      </c>
      <c r="L2942" s="948" t="s">
        <v>42</v>
      </c>
      <c r="M2942" s="965" t="s">
        <v>154</v>
      </c>
      <c r="N2942" s="679">
        <f t="shared" ca="1" si="500"/>
        <v>24005.154842992262</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15120.169802261376</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874.2492839037759</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5358.3155040423153</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1264.004187482313</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323.59279549763971</v>
      </c>
      <c r="T2942" s="679">
        <f t="shared" ca="1" si="507"/>
        <v>37.526041378347536</v>
      </c>
      <c r="U2942" s="679">
        <f t="shared" ca="1" si="507"/>
        <v>16.636605802586942</v>
      </c>
      <c r="V2942" s="679">
        <f t="shared" ca="1" si="507"/>
        <v>38.152274548116516</v>
      </c>
      <c r="W2942" s="679">
        <f t="shared" ca="1" si="502"/>
        <v>19.09727339839954</v>
      </c>
      <c r="X2942" s="679">
        <f t="shared" ca="1" si="507"/>
        <v>624.90678738317672</v>
      </c>
      <c r="Y2942" s="679">
        <f t="shared" ca="1" si="507"/>
        <v>328.50428729421446</v>
      </c>
      <c r="Z2942" s="679">
        <f t="shared" ca="1" si="507"/>
        <v>0</v>
      </c>
      <c r="AA2942" t="str">
        <f t="shared" si="497"/>
        <v>HUM_ASR_FY_2022</v>
      </c>
      <c r="AB2942" s="958">
        <f t="shared" si="498"/>
        <v>45032</v>
      </c>
      <c r="AC2942" t="str">
        <f t="shared" si="499"/>
        <v>Unaudited</v>
      </c>
    </row>
    <row r="2943" spans="1:29" x14ac:dyDescent="0.25">
      <c r="A2943" t="s">
        <v>420</v>
      </c>
      <c r="B2943" t="s">
        <v>1385</v>
      </c>
      <c r="C2943" t="s">
        <v>1386</v>
      </c>
      <c r="D2943">
        <v>1900</v>
      </c>
      <c r="E2943" s="958">
        <v>1</v>
      </c>
      <c r="F2943" t="s">
        <v>438</v>
      </c>
      <c r="G2943" s="958">
        <v>91</v>
      </c>
      <c r="H2943" t="s">
        <v>387</v>
      </c>
      <c r="I2943" s="964" t="s">
        <v>488</v>
      </c>
      <c r="J2943" s="964" t="s">
        <v>444</v>
      </c>
      <c r="K2943" s="964" t="s">
        <v>53</v>
      </c>
      <c r="L2943" s="944" t="s">
        <v>43</v>
      </c>
      <c r="M2943" s="964" t="s">
        <v>462</v>
      </c>
      <c r="N2943" s="679">
        <f t="shared" ca="1" si="500"/>
        <v>7932</v>
      </c>
      <c r="O2943" s="679">
        <f t="shared" ca="1" si="507"/>
        <v>6518.0487410005762</v>
      </c>
      <c r="P2943" s="679">
        <f t="shared" ca="1" si="507"/>
        <v>194.76609471011739</v>
      </c>
      <c r="Q2943" s="679">
        <f t="shared" ca="1" si="507"/>
        <v>461.03722419143168</v>
      </c>
      <c r="R2943" s="679">
        <f t="shared" ca="1" si="507"/>
        <v>130.071063250463</v>
      </c>
      <c r="S2943" s="679">
        <f t="shared" ca="1" si="507"/>
        <v>278.6264212036844</v>
      </c>
      <c r="T2943" s="679">
        <f t="shared" ca="1" si="507"/>
        <v>20.527295696221163</v>
      </c>
      <c r="U2943" s="679">
        <f t="shared" ca="1" si="507"/>
        <v>1.3620006623085132</v>
      </c>
      <c r="V2943" s="679">
        <f t="shared" ca="1" si="507"/>
        <v>11.479719868028896</v>
      </c>
      <c r="W2943" s="679">
        <f t="shared" ca="1" si="502"/>
        <v>0.58371456956079126</v>
      </c>
      <c r="X2943" s="679">
        <f t="shared" ca="1" si="507"/>
        <v>292.73285663473683</v>
      </c>
      <c r="Y2943" s="679">
        <f t="shared" ca="1" si="507"/>
        <v>22.764868212870862</v>
      </c>
      <c r="Z2943" s="679">
        <f t="shared" ca="1" si="507"/>
        <v>0</v>
      </c>
      <c r="AA2943" t="str">
        <f t="shared" si="497"/>
        <v>HUM_ASR_FY_2022</v>
      </c>
      <c r="AB2943" s="958">
        <f t="shared" si="498"/>
        <v>45032</v>
      </c>
      <c r="AC2943" t="str">
        <f t="shared" si="499"/>
        <v>Unaudited</v>
      </c>
    </row>
    <row r="2944" spans="1:29" x14ac:dyDescent="0.25">
      <c r="A2944" t="s">
        <v>420</v>
      </c>
      <c r="B2944" t="s">
        <v>1385</v>
      </c>
      <c r="C2944" t="s">
        <v>1386</v>
      </c>
      <c r="D2944">
        <v>1900</v>
      </c>
      <c r="E2944" s="958">
        <v>1</v>
      </c>
      <c r="F2944" t="s">
        <v>438</v>
      </c>
      <c r="G2944" s="958">
        <v>91</v>
      </c>
      <c r="H2944" t="s">
        <v>387</v>
      </c>
      <c r="I2944" s="938" t="s">
        <v>488</v>
      </c>
      <c r="J2944" s="938" t="s">
        <v>444</v>
      </c>
      <c r="K2944" s="938" t="s">
        <v>920</v>
      </c>
      <c r="L2944" s="938" t="s">
        <v>921</v>
      </c>
      <c r="M2944" s="963" t="s">
        <v>920</v>
      </c>
      <c r="N2944" s="679">
        <f t="shared" ca="1" si="500"/>
        <v>554202.22999999882</v>
      </c>
      <c r="O2944" s="679">
        <f t="shared" ca="1" si="507"/>
        <v>516812.80999999895</v>
      </c>
      <c r="P2944" s="679">
        <f t="shared" ca="1" si="507"/>
        <v>20046.159999999996</v>
      </c>
      <c r="Q2944" s="679">
        <f t="shared" ca="1" si="507"/>
        <v>9673.31</v>
      </c>
      <c r="R2944" s="679">
        <f t="shared" ca="1" si="507"/>
        <v>3372.2400000000002</v>
      </c>
      <c r="S2944" s="679">
        <f t="shared" ca="1" si="507"/>
        <v>3885.83</v>
      </c>
      <c r="T2944" s="679">
        <f t="shared" ca="1" si="507"/>
        <v>133.85</v>
      </c>
      <c r="U2944" s="679">
        <f t="shared" ca="1" si="507"/>
        <v>0</v>
      </c>
      <c r="V2944" s="679">
        <f t="shared" ca="1" si="507"/>
        <v>177.34</v>
      </c>
      <c r="W2944" s="679">
        <f t="shared" ca="1" si="502"/>
        <v>0</v>
      </c>
      <c r="X2944" s="679">
        <f t="shared" ca="1" si="507"/>
        <v>100.69</v>
      </c>
      <c r="Y2944" s="679">
        <f t="shared" ca="1" si="507"/>
        <v>0</v>
      </c>
      <c r="Z2944" s="679">
        <f t="shared" ca="1" si="507"/>
        <v>0</v>
      </c>
      <c r="AA2944" t="str">
        <f t="shared" si="497"/>
        <v>HUM_ASR_FY_2022</v>
      </c>
      <c r="AB2944" s="958">
        <f t="shared" si="498"/>
        <v>45032</v>
      </c>
      <c r="AC2944" t="str">
        <f t="shared" si="499"/>
        <v>Unaudited</v>
      </c>
    </row>
    <row r="2945" spans="1:29" x14ac:dyDescent="0.25">
      <c r="A2945" t="s">
        <v>420</v>
      </c>
      <c r="B2945" t="s">
        <v>1385</v>
      </c>
      <c r="C2945" t="s">
        <v>1386</v>
      </c>
      <c r="D2945">
        <v>1900</v>
      </c>
      <c r="E2945" s="958">
        <v>1</v>
      </c>
      <c r="F2945" t="s">
        <v>438</v>
      </c>
      <c r="G2945" s="958">
        <v>91</v>
      </c>
      <c r="H2945" t="s">
        <v>387</v>
      </c>
      <c r="I2945" s="938" t="s">
        <v>488</v>
      </c>
      <c r="J2945" s="938" t="s">
        <v>444</v>
      </c>
      <c r="K2945" s="938" t="s">
        <v>920</v>
      </c>
      <c r="L2945" s="938" t="s">
        <v>922</v>
      </c>
      <c r="M2945" s="963" t="s">
        <v>925</v>
      </c>
      <c r="N2945" s="679">
        <f t="shared" ca="1" si="500"/>
        <v>3141.4427408983784</v>
      </c>
      <c r="O2945" s="679">
        <f t="shared" ca="1" si="507"/>
        <v>2929.5043622935127</v>
      </c>
      <c r="P2945" s="679">
        <f t="shared" ca="1" si="507"/>
        <v>113.62975536003806</v>
      </c>
      <c r="Q2945" s="679">
        <f t="shared" ca="1" si="507"/>
        <v>54.832239632019792</v>
      </c>
      <c r="R2945" s="679">
        <f t="shared" ca="1" si="507"/>
        <v>19.115222377519427</v>
      </c>
      <c r="S2945" s="679">
        <f t="shared" ca="1" si="507"/>
        <v>22.026458547207884</v>
      </c>
      <c r="T2945" s="679">
        <f t="shared" ca="1" si="507"/>
        <v>0.7587160211701941</v>
      </c>
      <c r="U2945" s="679">
        <f t="shared" ca="1" si="507"/>
        <v>0</v>
      </c>
      <c r="V2945" s="679">
        <f t="shared" ca="1" si="507"/>
        <v>1.0052349584932554</v>
      </c>
      <c r="W2945" s="679">
        <f t="shared" ca="1" si="502"/>
        <v>0</v>
      </c>
      <c r="X2945" s="679">
        <f t="shared" ca="1" si="507"/>
        <v>0.57075170841708511</v>
      </c>
      <c r="Y2945" s="679">
        <f t="shared" ca="1" si="507"/>
        <v>0</v>
      </c>
      <c r="Z2945" s="679">
        <f t="shared" ca="1" si="507"/>
        <v>0</v>
      </c>
      <c r="AA2945" t="str">
        <f t="shared" si="497"/>
        <v>HUM_ASR_FY_2022</v>
      </c>
      <c r="AB2945" s="958">
        <f t="shared" si="498"/>
        <v>45032</v>
      </c>
      <c r="AC2945" t="str">
        <f t="shared" si="499"/>
        <v>Unaudited</v>
      </c>
    </row>
    <row r="2946" spans="1:29" x14ac:dyDescent="0.25">
      <c r="A2946" t="s">
        <v>420</v>
      </c>
      <c r="B2946" t="s">
        <v>1385</v>
      </c>
      <c r="C2946" t="s">
        <v>1386</v>
      </c>
      <c r="D2946">
        <v>1900</v>
      </c>
      <c r="E2946" s="958">
        <v>1</v>
      </c>
      <c r="F2946" t="s">
        <v>438</v>
      </c>
      <c r="G2946" s="958">
        <v>91</v>
      </c>
      <c r="H2946" t="s">
        <v>387</v>
      </c>
      <c r="I2946" s="938" t="s">
        <v>488</v>
      </c>
      <c r="J2946" s="938" t="s">
        <v>444</v>
      </c>
      <c r="K2946" s="938" t="s">
        <v>920</v>
      </c>
      <c r="L2946" s="938" t="s">
        <v>923</v>
      </c>
      <c r="M2946" s="963" t="s">
        <v>926</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HUM_ASR_FY_2022</v>
      </c>
      <c r="AB2946" s="958">
        <f t="shared" ref="AB2946:AB3009" si="509">file_date</f>
        <v>45032</v>
      </c>
      <c r="AC2946" t="str">
        <f t="shared" ref="AC2946:AC3009" si="510">status</f>
        <v>Unaudited</v>
      </c>
    </row>
    <row r="2947" spans="1:29" x14ac:dyDescent="0.25">
      <c r="A2947" t="s">
        <v>420</v>
      </c>
      <c r="B2947" t="s">
        <v>1385</v>
      </c>
      <c r="C2947" t="s">
        <v>1386</v>
      </c>
      <c r="D2947">
        <v>1900</v>
      </c>
      <c r="E2947" s="958">
        <v>1</v>
      </c>
      <c r="F2947" t="s">
        <v>438</v>
      </c>
      <c r="G2947" s="958">
        <v>91</v>
      </c>
      <c r="H2947" t="s">
        <v>387</v>
      </c>
      <c r="I2947" s="938" t="s">
        <v>488</v>
      </c>
      <c r="J2947" s="938" t="s">
        <v>444</v>
      </c>
      <c r="K2947" s="938" t="s">
        <v>445</v>
      </c>
      <c r="L2947" s="946">
        <v>5.0999999999999996</v>
      </c>
      <c r="M2947" s="961" t="s">
        <v>37</v>
      </c>
      <c r="N2947" s="679">
        <f t="shared" ca="1" si="500"/>
        <v>11079.38</v>
      </c>
      <c r="O2947" s="679">
        <f t="shared" ca="1" si="507"/>
        <v>2693.69</v>
      </c>
      <c r="P2947" s="679">
        <f t="shared" ca="1" si="507"/>
        <v>1374.73</v>
      </c>
      <c r="Q2947" s="679">
        <f t="shared" ca="1" si="507"/>
        <v>160.75</v>
      </c>
      <c r="R2947" s="679">
        <f t="shared" ca="1" si="507"/>
        <v>5628.95</v>
      </c>
      <c r="S2947" s="679">
        <f t="shared" ca="1" si="507"/>
        <v>527.36</v>
      </c>
      <c r="T2947" s="679">
        <f t="shared" ca="1" si="507"/>
        <v>261.89999999999998</v>
      </c>
      <c r="U2947" s="679">
        <f t="shared" ca="1" si="507"/>
        <v>0</v>
      </c>
      <c r="V2947" s="679">
        <f t="shared" ca="1" si="507"/>
        <v>432</v>
      </c>
      <c r="W2947" s="679">
        <f t="shared" ca="1" si="502"/>
        <v>0</v>
      </c>
      <c r="X2947" s="679">
        <f t="shared" ca="1" si="507"/>
        <v>0</v>
      </c>
      <c r="Y2947" s="679">
        <f t="shared" ca="1" si="507"/>
        <v>0</v>
      </c>
      <c r="Z2947" s="679">
        <f t="shared" ca="1" si="507"/>
        <v>0</v>
      </c>
      <c r="AA2947" t="str">
        <f t="shared" si="508"/>
        <v>HUM_ASR_FY_2022</v>
      </c>
      <c r="AB2947" s="958">
        <f t="shared" si="509"/>
        <v>45032</v>
      </c>
      <c r="AC2947" t="str">
        <f t="shared" si="510"/>
        <v>Unaudited</v>
      </c>
    </row>
    <row r="2948" spans="1:29" ht="30" x14ac:dyDescent="0.25">
      <c r="A2948" t="s">
        <v>420</v>
      </c>
      <c r="B2948" t="s">
        <v>1385</v>
      </c>
      <c r="C2948" t="s">
        <v>1386</v>
      </c>
      <c r="D2948">
        <v>1900</v>
      </c>
      <c r="E2948" s="958">
        <v>1</v>
      </c>
      <c r="F2948" t="s">
        <v>438</v>
      </c>
      <c r="G2948" s="958">
        <v>91</v>
      </c>
      <c r="H2948" t="s">
        <v>387</v>
      </c>
      <c r="I2948" s="963" t="s">
        <v>488</v>
      </c>
      <c r="J2948" s="963" t="s">
        <v>444</v>
      </c>
      <c r="K2948" s="963" t="s">
        <v>445</v>
      </c>
      <c r="L2948" s="938">
        <v>5.2</v>
      </c>
      <c r="M2948" s="963" t="s">
        <v>303</v>
      </c>
      <c r="N2948" s="679">
        <f t="shared" ca="1" si="500"/>
        <v>1569330.0199999998</v>
      </c>
      <c r="O2948" s="679">
        <f t="shared" ca="1" si="507"/>
        <v>633947.31000000006</v>
      </c>
      <c r="P2948" s="679">
        <f t="shared" ca="1" si="507"/>
        <v>385029.04000000004</v>
      </c>
      <c r="Q2948" s="679">
        <f t="shared" ca="1" si="507"/>
        <v>70621.64</v>
      </c>
      <c r="R2948" s="679">
        <f t="shared" ca="1" si="507"/>
        <v>330700.12</v>
      </c>
      <c r="S2948" s="679">
        <f t="shared" ca="1" si="507"/>
        <v>37847.369999999995</v>
      </c>
      <c r="T2948" s="679">
        <f t="shared" ca="1" si="507"/>
        <v>27604.93</v>
      </c>
      <c r="U2948" s="679">
        <f t="shared" ca="1" si="507"/>
        <v>457.7600000000001</v>
      </c>
      <c r="V2948" s="679">
        <f t="shared" ca="1" si="507"/>
        <v>11453.68</v>
      </c>
      <c r="W2948" s="679">
        <f t="shared" ca="1" si="502"/>
        <v>121.52</v>
      </c>
      <c r="X2948" s="679">
        <f t="shared" ca="1" si="507"/>
        <v>50583.710000000006</v>
      </c>
      <c r="Y2948" s="679">
        <f t="shared" ca="1" si="507"/>
        <v>20962.939999999999</v>
      </c>
      <c r="Z2948" s="679">
        <f t="shared" ca="1" si="507"/>
        <v>0</v>
      </c>
      <c r="AA2948" t="str">
        <f t="shared" si="508"/>
        <v>HUM_ASR_FY_2022</v>
      </c>
      <c r="AB2948" s="958">
        <f t="shared" si="509"/>
        <v>45032</v>
      </c>
      <c r="AC2948" t="str">
        <f t="shared" si="510"/>
        <v>Unaudited</v>
      </c>
    </row>
    <row r="2949" spans="1:29" ht="30" x14ac:dyDescent="0.25">
      <c r="A2949" t="s">
        <v>420</v>
      </c>
      <c r="B2949" t="s">
        <v>1385</v>
      </c>
      <c r="C2949" t="s">
        <v>1386</v>
      </c>
      <c r="D2949">
        <v>1900</v>
      </c>
      <c r="E2949" s="958">
        <v>1</v>
      </c>
      <c r="F2949" t="s">
        <v>438</v>
      </c>
      <c r="G2949" s="958">
        <v>91</v>
      </c>
      <c r="H2949" t="s">
        <v>387</v>
      </c>
      <c r="I2949" s="938" t="s">
        <v>488</v>
      </c>
      <c r="J2949" s="938" t="s">
        <v>444</v>
      </c>
      <c r="K2949" s="938" t="s">
        <v>445</v>
      </c>
      <c r="L2949" s="938">
        <v>5.3</v>
      </c>
      <c r="M2949" s="963" t="s">
        <v>304</v>
      </c>
      <c r="N2949" s="679">
        <f t="shared" ca="1" si="500"/>
        <v>62.802413975589268</v>
      </c>
      <c r="O2949" s="679">
        <f t="shared" ca="1" si="507"/>
        <v>15.268926104340233</v>
      </c>
      <c r="P2949" s="679">
        <f t="shared" ca="1" si="507"/>
        <v>7.7925265280784517</v>
      </c>
      <c r="Q2949" s="679">
        <f t="shared" ca="1" si="507"/>
        <v>0.91119611806581013</v>
      </c>
      <c r="R2949" s="679">
        <f t="shared" ca="1" si="507"/>
        <v>31.907168826043804</v>
      </c>
      <c r="S2949" s="679">
        <f t="shared" ca="1" si="507"/>
        <v>2.9892901077647629</v>
      </c>
      <c r="T2949" s="679">
        <f t="shared" ca="1" si="507"/>
        <v>1.4845552928238612</v>
      </c>
      <c r="U2949" s="679">
        <f t="shared" ca="1" si="507"/>
        <v>0</v>
      </c>
      <c r="V2949" s="679">
        <f t="shared" ca="1" si="507"/>
        <v>2.4487509984723483</v>
      </c>
      <c r="W2949" s="679">
        <f t="shared" ca="1" si="502"/>
        <v>0</v>
      </c>
      <c r="X2949" s="679">
        <f t="shared" ca="1" si="507"/>
        <v>0</v>
      </c>
      <c r="Y2949" s="679">
        <f t="shared" ca="1" si="507"/>
        <v>0</v>
      </c>
      <c r="Z2949" s="679">
        <f t="shared" ca="1" si="507"/>
        <v>0</v>
      </c>
      <c r="AA2949" t="str">
        <f t="shared" si="508"/>
        <v>HUM_ASR_FY_2022</v>
      </c>
      <c r="AB2949" s="958">
        <f t="shared" si="509"/>
        <v>45032</v>
      </c>
      <c r="AC2949" t="str">
        <f t="shared" si="510"/>
        <v>Unaudited</v>
      </c>
    </row>
    <row r="2950" spans="1:29" x14ac:dyDescent="0.25">
      <c r="A2950" t="s">
        <v>420</v>
      </c>
      <c r="B2950" t="s">
        <v>1385</v>
      </c>
      <c r="C2950" t="s">
        <v>1386</v>
      </c>
      <c r="D2950">
        <v>1900</v>
      </c>
      <c r="E2950" s="958">
        <v>1</v>
      </c>
      <c r="F2950" t="s">
        <v>438</v>
      </c>
      <c r="G2950" s="958">
        <v>91</v>
      </c>
      <c r="H2950" t="s">
        <v>387</v>
      </c>
      <c r="I2950" s="938" t="s">
        <v>488</v>
      </c>
      <c r="J2950" s="938" t="s">
        <v>444</v>
      </c>
      <c r="K2950" s="938" t="s">
        <v>445</v>
      </c>
      <c r="L2950" s="938" t="s">
        <v>82</v>
      </c>
      <c r="M2950" s="963" t="s">
        <v>453</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HUM_ASR_FY_2022</v>
      </c>
      <c r="AB2950" s="958">
        <f t="shared" si="509"/>
        <v>45032</v>
      </c>
      <c r="AC2950" t="str">
        <f t="shared" si="510"/>
        <v>Unaudited</v>
      </c>
    </row>
    <row r="2951" spans="1:29" x14ac:dyDescent="0.25">
      <c r="A2951" t="s">
        <v>420</v>
      </c>
      <c r="B2951" t="s">
        <v>1385</v>
      </c>
      <c r="C2951" t="s">
        <v>1386</v>
      </c>
      <c r="D2951">
        <v>1900</v>
      </c>
      <c r="E2951" s="958">
        <v>1</v>
      </c>
      <c r="F2951" t="s">
        <v>438</v>
      </c>
      <c r="G2951" s="958">
        <v>91</v>
      </c>
      <c r="H2951" t="s">
        <v>387</v>
      </c>
      <c r="I2951" s="938" t="s">
        <v>488</v>
      </c>
      <c r="J2951" s="938" t="s">
        <v>444</v>
      </c>
      <c r="K2951" s="938" t="s">
        <v>446</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HUM_ASR_FY_2022</v>
      </c>
      <c r="AB2951" s="958">
        <f t="shared" si="509"/>
        <v>45032</v>
      </c>
      <c r="AC2951" t="str">
        <f t="shared" si="510"/>
        <v>Unaudited</v>
      </c>
    </row>
    <row r="2952" spans="1:29" x14ac:dyDescent="0.25">
      <c r="A2952" t="s">
        <v>420</v>
      </c>
      <c r="B2952" t="s">
        <v>1385</v>
      </c>
      <c r="C2952" t="s">
        <v>1386</v>
      </c>
      <c r="D2952">
        <v>1900</v>
      </c>
      <c r="E2952" s="958">
        <v>1</v>
      </c>
      <c r="F2952" t="s">
        <v>438</v>
      </c>
      <c r="G2952" s="958">
        <v>91</v>
      </c>
      <c r="H2952" t="s">
        <v>387</v>
      </c>
      <c r="I2952" s="938" t="s">
        <v>488</v>
      </c>
      <c r="J2952" s="938" t="s">
        <v>444</v>
      </c>
      <c r="K2952" s="938" t="s">
        <v>446</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HUM_ASR_FY_2022</v>
      </c>
      <c r="AB2952" s="958">
        <f t="shared" si="509"/>
        <v>45032</v>
      </c>
      <c r="AC2952" t="str">
        <f t="shared" si="510"/>
        <v>Unaudited</v>
      </c>
    </row>
    <row r="2953" spans="1:29" x14ac:dyDescent="0.25">
      <c r="A2953" t="s">
        <v>420</v>
      </c>
      <c r="B2953" t="s">
        <v>1385</v>
      </c>
      <c r="C2953" t="s">
        <v>1386</v>
      </c>
      <c r="D2953">
        <v>1900</v>
      </c>
      <c r="E2953" s="958">
        <v>1</v>
      </c>
      <c r="F2953" t="s">
        <v>438</v>
      </c>
      <c r="G2953" s="958">
        <v>91</v>
      </c>
      <c r="H2953" t="s">
        <v>387</v>
      </c>
      <c r="I2953" s="963" t="s">
        <v>488</v>
      </c>
      <c r="J2953" s="963" t="s">
        <v>444</v>
      </c>
      <c r="K2953" s="963" t="s">
        <v>446</v>
      </c>
      <c r="L2953" s="938">
        <v>6.3</v>
      </c>
      <c r="M2953" s="963" t="s">
        <v>184</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HUM_ASR_FY_2022</v>
      </c>
      <c r="AB2953" s="958">
        <f t="shared" si="509"/>
        <v>45032</v>
      </c>
      <c r="AC2953" t="str">
        <f t="shared" si="510"/>
        <v>Unaudited</v>
      </c>
    </row>
    <row r="2954" spans="1:29" x14ac:dyDescent="0.25">
      <c r="A2954" t="s">
        <v>420</v>
      </c>
      <c r="B2954" t="s">
        <v>1385</v>
      </c>
      <c r="C2954" t="s">
        <v>1386</v>
      </c>
      <c r="D2954">
        <v>1900</v>
      </c>
      <c r="E2954" s="958">
        <v>1</v>
      </c>
      <c r="F2954" t="s">
        <v>438</v>
      </c>
      <c r="G2954" s="958">
        <v>91</v>
      </c>
      <c r="H2954" t="s">
        <v>387</v>
      </c>
      <c r="I2954" s="938" t="s">
        <v>488</v>
      </c>
      <c r="J2954" s="938" t="s">
        <v>444</v>
      </c>
      <c r="K2954" s="938" t="s">
        <v>446</v>
      </c>
      <c r="L2954" s="938" t="s">
        <v>87</v>
      </c>
      <c r="M2954" s="963" t="s">
        <v>454</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HUM_ASR_FY_2022</v>
      </c>
      <c r="AB2954" s="958">
        <f t="shared" si="509"/>
        <v>45032</v>
      </c>
      <c r="AC2954" t="str">
        <f t="shared" si="510"/>
        <v>Unaudited</v>
      </c>
    </row>
    <row r="2955" spans="1:29" x14ac:dyDescent="0.25">
      <c r="A2955" t="s">
        <v>420</v>
      </c>
      <c r="B2955" t="s">
        <v>1385</v>
      </c>
      <c r="C2955" t="s">
        <v>1386</v>
      </c>
      <c r="D2955">
        <v>1900</v>
      </c>
      <c r="E2955" s="958">
        <v>1</v>
      </c>
      <c r="F2955" t="s">
        <v>438</v>
      </c>
      <c r="G2955" s="958">
        <v>91</v>
      </c>
      <c r="H2955" t="s">
        <v>387</v>
      </c>
      <c r="I2955" s="938" t="s">
        <v>488</v>
      </c>
      <c r="J2955" s="938" t="s">
        <v>444</v>
      </c>
      <c r="K2955" s="938" t="s">
        <v>447</v>
      </c>
      <c r="L2955" s="938">
        <v>7.1</v>
      </c>
      <c r="M2955" s="963" t="s">
        <v>20</v>
      </c>
      <c r="N2955" s="679">
        <f t="shared" ca="1" si="500"/>
        <v>117908.33999999997</v>
      </c>
      <c r="O2955" s="679">
        <f t="shared" ca="1" si="507"/>
        <v>32119.78</v>
      </c>
      <c r="P2955" s="679">
        <f t="shared" ca="1" si="507"/>
        <v>4625</v>
      </c>
      <c r="Q2955" s="679">
        <f t="shared" ca="1" si="507"/>
        <v>28368.5</v>
      </c>
      <c r="R2955" s="679">
        <f t="shared" ca="1" si="507"/>
        <v>12382.48</v>
      </c>
      <c r="S2955" s="679">
        <f t="shared" ca="1" si="507"/>
        <v>8201.32</v>
      </c>
      <c r="T2955" s="679">
        <f t="shared" ca="1" si="507"/>
        <v>0</v>
      </c>
      <c r="U2955" s="679">
        <f t="shared" ca="1" si="507"/>
        <v>0</v>
      </c>
      <c r="V2955" s="679">
        <f t="shared" ca="1" si="507"/>
        <v>516</v>
      </c>
      <c r="W2955" s="679">
        <f t="shared" ca="1" si="502"/>
        <v>0</v>
      </c>
      <c r="X2955" s="679">
        <f t="shared" ca="1" si="507"/>
        <v>26445.259999999987</v>
      </c>
      <c r="Y2955" s="679">
        <f t="shared" ca="1" si="507"/>
        <v>5250</v>
      </c>
      <c r="Z2955" s="679">
        <f t="shared" ca="1" si="507"/>
        <v>0</v>
      </c>
      <c r="AA2955" t="str">
        <f t="shared" si="508"/>
        <v>HUM_ASR_FY_2022</v>
      </c>
      <c r="AB2955" s="958">
        <f t="shared" si="509"/>
        <v>45032</v>
      </c>
      <c r="AC2955" t="str">
        <f t="shared" si="510"/>
        <v>Unaudited</v>
      </c>
    </row>
    <row r="2956" spans="1:29" x14ac:dyDescent="0.25">
      <c r="A2956" t="s">
        <v>420</v>
      </c>
      <c r="B2956" t="s">
        <v>1385</v>
      </c>
      <c r="C2956" t="s">
        <v>1386</v>
      </c>
      <c r="D2956">
        <v>1900</v>
      </c>
      <c r="E2956" s="958">
        <v>1</v>
      </c>
      <c r="F2956" t="s">
        <v>438</v>
      </c>
      <c r="G2956" s="958">
        <v>91</v>
      </c>
      <c r="H2956" t="s">
        <v>387</v>
      </c>
      <c r="I2956" s="938" t="s">
        <v>488</v>
      </c>
      <c r="J2956" s="938" t="s">
        <v>444</v>
      </c>
      <c r="K2956" s="938" t="s">
        <v>447</v>
      </c>
      <c r="L2956" s="938">
        <v>7.2</v>
      </c>
      <c r="M2956" s="963" t="s">
        <v>21</v>
      </c>
      <c r="N2956" s="679">
        <f t="shared" ca="1" si="500"/>
        <v>544307.32000000007</v>
      </c>
      <c r="O2956" s="679">
        <f t="shared" ca="1" si="507"/>
        <v>452900.92000000004</v>
      </c>
      <c r="P2956" s="679">
        <f t="shared" ca="1" si="507"/>
        <v>13583.079999999998</v>
      </c>
      <c r="Q2956" s="679">
        <f t="shared" ca="1" si="507"/>
        <v>32609.399999999998</v>
      </c>
      <c r="R2956" s="679">
        <f t="shared" ca="1" si="507"/>
        <v>8618</v>
      </c>
      <c r="S2956" s="679">
        <f t="shared" ca="1" si="507"/>
        <v>15934.96</v>
      </c>
      <c r="T2956" s="679">
        <f t="shared" ca="1" si="507"/>
        <v>1434.48</v>
      </c>
      <c r="U2956" s="679">
        <f t="shared" ca="1" si="507"/>
        <v>77.84</v>
      </c>
      <c r="V2956" s="679">
        <f t="shared" ca="1" si="507"/>
        <v>728.3599999999999</v>
      </c>
      <c r="W2956" s="679">
        <f t="shared" ca="1" si="502"/>
        <v>38.92</v>
      </c>
      <c r="X2956" s="679">
        <f t="shared" ca="1" si="507"/>
        <v>16730.04</v>
      </c>
      <c r="Y2956" s="679">
        <f t="shared" ca="1" si="507"/>
        <v>1651.3199999999997</v>
      </c>
      <c r="Z2956" s="679">
        <f t="shared" ca="1" si="507"/>
        <v>0</v>
      </c>
      <c r="AA2956" t="str">
        <f t="shared" si="508"/>
        <v>HUM_ASR_FY_2022</v>
      </c>
      <c r="AB2956" s="958">
        <f t="shared" si="509"/>
        <v>45032</v>
      </c>
      <c r="AC2956" t="str">
        <f t="shared" si="510"/>
        <v>Unaudited</v>
      </c>
    </row>
    <row r="2957" spans="1:29" x14ac:dyDescent="0.25">
      <c r="A2957" t="s">
        <v>420</v>
      </c>
      <c r="B2957" t="s">
        <v>1385</v>
      </c>
      <c r="C2957" t="s">
        <v>1386</v>
      </c>
      <c r="D2957">
        <v>1900</v>
      </c>
      <c r="E2957" s="958">
        <v>1</v>
      </c>
      <c r="F2957" t="s">
        <v>438</v>
      </c>
      <c r="G2957" s="958">
        <v>91</v>
      </c>
      <c r="H2957" t="s">
        <v>387</v>
      </c>
      <c r="I2957" s="938" t="s">
        <v>488</v>
      </c>
      <c r="J2957" s="938" t="s">
        <v>444</v>
      </c>
      <c r="K2957" s="938" t="s">
        <v>447</v>
      </c>
      <c r="L2957" s="946">
        <v>7.3</v>
      </c>
      <c r="M2957" s="961" t="s">
        <v>155</v>
      </c>
      <c r="N2957" s="679">
        <f t="shared" ca="1" si="500"/>
        <v>668.35223449818773</v>
      </c>
      <c r="O2957" s="679">
        <f t="shared" ca="1" si="507"/>
        <v>182.06792441137071</v>
      </c>
      <c r="P2957" s="679">
        <f t="shared" ca="1" si="507"/>
        <v>26.216373536885669</v>
      </c>
      <c r="Q2957" s="679">
        <f t="shared" ca="1" si="507"/>
        <v>160.8041497688954</v>
      </c>
      <c r="R2957" s="679">
        <f t="shared" ca="1" si="507"/>
        <v>70.188912647138608</v>
      </c>
      <c r="S2957" s="679">
        <f t="shared" ca="1" si="507"/>
        <v>46.488404024979715</v>
      </c>
      <c r="T2957" s="679">
        <f t="shared" ca="1" si="507"/>
        <v>0</v>
      </c>
      <c r="U2957" s="679">
        <f t="shared" ca="1" si="507"/>
        <v>0</v>
      </c>
      <c r="V2957" s="679">
        <f t="shared" ca="1" si="507"/>
        <v>2.9248970259530824</v>
      </c>
      <c r="W2957" s="679">
        <f t="shared" ca="1" si="502"/>
        <v>0</v>
      </c>
      <c r="X2957" s="679">
        <f t="shared" ca="1" si="507"/>
        <v>149.90244636541857</v>
      </c>
      <c r="Y2957" s="679">
        <f t="shared" ca="1" si="507"/>
        <v>29.759126717545893</v>
      </c>
      <c r="Z2957" s="679">
        <f t="shared" ca="1" si="507"/>
        <v>0</v>
      </c>
      <c r="AA2957" t="str">
        <f t="shared" si="508"/>
        <v>HUM_ASR_FY_2022</v>
      </c>
      <c r="AB2957" s="958">
        <f t="shared" si="509"/>
        <v>45032</v>
      </c>
      <c r="AC2957" t="str">
        <f t="shared" si="510"/>
        <v>Unaudited</v>
      </c>
    </row>
    <row r="2958" spans="1:29" x14ac:dyDescent="0.25">
      <c r="A2958" t="s">
        <v>420</v>
      </c>
      <c r="B2958" t="s">
        <v>1385</v>
      </c>
      <c r="C2958" t="s">
        <v>1386</v>
      </c>
      <c r="D2958">
        <v>1900</v>
      </c>
      <c r="E2958" s="958">
        <v>1</v>
      </c>
      <c r="F2958" t="s">
        <v>438</v>
      </c>
      <c r="G2958" s="958">
        <v>91</v>
      </c>
      <c r="H2958" t="s">
        <v>387</v>
      </c>
      <c r="I2958" s="963" t="s">
        <v>488</v>
      </c>
      <c r="J2958" s="963" t="s">
        <v>444</v>
      </c>
      <c r="K2958" s="963" t="s">
        <v>447</v>
      </c>
      <c r="L2958" s="938" t="s">
        <v>91</v>
      </c>
      <c r="M2958" s="963" t="s">
        <v>455</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HUM_ASR_FY_2022</v>
      </c>
      <c r="AB2958" s="958">
        <f t="shared" si="509"/>
        <v>45032</v>
      </c>
      <c r="AC2958" t="str">
        <f t="shared" si="510"/>
        <v>Unaudited</v>
      </c>
    </row>
    <row r="2959" spans="1:29" x14ac:dyDescent="0.25">
      <c r="A2959" t="s">
        <v>420</v>
      </c>
      <c r="B2959" t="s">
        <v>1385</v>
      </c>
      <c r="C2959" t="s">
        <v>1386</v>
      </c>
      <c r="D2959">
        <v>1900</v>
      </c>
      <c r="E2959" s="958">
        <v>1</v>
      </c>
      <c r="F2959" t="s">
        <v>438</v>
      </c>
      <c r="G2959" s="958">
        <v>91</v>
      </c>
      <c r="H2959" t="s">
        <v>387</v>
      </c>
      <c r="I2959" s="938" t="s">
        <v>488</v>
      </c>
      <c r="J2959" s="938" t="s">
        <v>444</v>
      </c>
      <c r="K2959" s="938" t="s">
        <v>448</v>
      </c>
      <c r="L2959" s="938">
        <v>8.1</v>
      </c>
      <c r="M2959" s="963" t="s">
        <v>22</v>
      </c>
      <c r="N2959" s="679">
        <f t="shared" ca="1" si="500"/>
        <v>5675420.5399999991</v>
      </c>
      <c r="O2959" s="679">
        <f t="shared" ca="1" si="507"/>
        <v>2653116.7999999993</v>
      </c>
      <c r="P2959" s="679">
        <f t="shared" ca="1" si="507"/>
        <v>388223.67000000004</v>
      </c>
      <c r="Q2959" s="679">
        <f t="shared" ca="1" si="507"/>
        <v>1430572.85</v>
      </c>
      <c r="R2959" s="679">
        <f t="shared" ca="1" si="507"/>
        <v>778316.08</v>
      </c>
      <c r="S2959" s="679">
        <f t="shared" ca="1" si="507"/>
        <v>965.49999999999989</v>
      </c>
      <c r="T2959" s="679">
        <f t="shared" ca="1" si="507"/>
        <v>20474.599999999999</v>
      </c>
      <c r="U2959" s="679">
        <f t="shared" ca="1" si="507"/>
        <v>0</v>
      </c>
      <c r="V2959" s="679">
        <f t="shared" ca="1" si="507"/>
        <v>141771.88000000003</v>
      </c>
      <c r="W2959" s="679">
        <f t="shared" ca="1" si="502"/>
        <v>0</v>
      </c>
      <c r="X2959" s="679">
        <f t="shared" ca="1" si="507"/>
        <v>1708.22</v>
      </c>
      <c r="Y2959" s="679">
        <f t="shared" ca="1" si="507"/>
        <v>260270.94000000009</v>
      </c>
      <c r="Z2959" s="679">
        <f t="shared" ca="1" si="507"/>
        <v>0</v>
      </c>
      <c r="AA2959" t="str">
        <f t="shared" si="508"/>
        <v>HUM_ASR_FY_2022</v>
      </c>
      <c r="AB2959" s="958">
        <f t="shared" si="509"/>
        <v>45032</v>
      </c>
      <c r="AC2959" t="str">
        <f t="shared" si="510"/>
        <v>Unaudited</v>
      </c>
    </row>
    <row r="2960" spans="1:29" x14ac:dyDescent="0.25">
      <c r="A2960" t="s">
        <v>420</v>
      </c>
      <c r="B2960" t="s">
        <v>1385</v>
      </c>
      <c r="C2960" t="s">
        <v>1386</v>
      </c>
      <c r="D2960">
        <v>1900</v>
      </c>
      <c r="E2960" s="958">
        <v>1</v>
      </c>
      <c r="F2960" t="s">
        <v>438</v>
      </c>
      <c r="G2960" s="958">
        <v>91</v>
      </c>
      <c r="H2960" t="s">
        <v>387</v>
      </c>
      <c r="I2960" s="938" t="s">
        <v>488</v>
      </c>
      <c r="J2960" s="938" t="s">
        <v>444</v>
      </c>
      <c r="K2960" s="938" t="s">
        <v>448</v>
      </c>
      <c r="L2960" s="938" t="s">
        <v>112</v>
      </c>
      <c r="M2960" s="963" t="s">
        <v>443</v>
      </c>
      <c r="N2960" s="679">
        <f t="shared" ca="1" si="500"/>
        <v>38016</v>
      </c>
      <c r="O2960" s="679">
        <f t="shared" ca="1" si="507"/>
        <v>0</v>
      </c>
      <c r="P2960" s="679">
        <f t="shared" ca="1" si="507"/>
        <v>12672</v>
      </c>
      <c r="Q2960" s="679">
        <f t="shared" ca="1" si="507"/>
        <v>25344</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HUM_ASR_FY_2022</v>
      </c>
      <c r="AB2960" s="958">
        <f t="shared" si="509"/>
        <v>45032</v>
      </c>
      <c r="AC2960" t="str">
        <f t="shared" si="510"/>
        <v>Unaudited</v>
      </c>
    </row>
    <row r="2961" spans="1:29" x14ac:dyDescent="0.25">
      <c r="A2961" t="s">
        <v>420</v>
      </c>
      <c r="B2961" t="s">
        <v>1385</v>
      </c>
      <c r="C2961" t="s">
        <v>1386</v>
      </c>
      <c r="D2961">
        <v>1900</v>
      </c>
      <c r="E2961" s="958">
        <v>1</v>
      </c>
      <c r="F2961" t="s">
        <v>438</v>
      </c>
      <c r="G2961" s="958">
        <v>91</v>
      </c>
      <c r="H2961" t="s">
        <v>387</v>
      </c>
      <c r="I2961" s="938" t="s">
        <v>488</v>
      </c>
      <c r="J2961" s="938" t="s">
        <v>444</v>
      </c>
      <c r="K2961" s="938" t="s">
        <v>448</v>
      </c>
      <c r="L2961" s="938" t="s">
        <v>114</v>
      </c>
      <c r="M2961" s="963" t="s">
        <v>157</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HUM_ASR_FY_2022</v>
      </c>
      <c r="AB2961" s="958">
        <f t="shared" si="509"/>
        <v>45032</v>
      </c>
      <c r="AC2961" t="str">
        <f t="shared" si="510"/>
        <v>Unaudited</v>
      </c>
    </row>
    <row r="2962" spans="1:29" x14ac:dyDescent="0.25">
      <c r="A2962" t="s">
        <v>420</v>
      </c>
      <c r="B2962" t="s">
        <v>1385</v>
      </c>
      <c r="C2962" t="s">
        <v>1386</v>
      </c>
      <c r="D2962">
        <v>1900</v>
      </c>
      <c r="E2962" s="958">
        <v>1</v>
      </c>
      <c r="F2962" t="s">
        <v>438</v>
      </c>
      <c r="G2962" s="958">
        <v>91</v>
      </c>
      <c r="H2962" t="s">
        <v>387</v>
      </c>
      <c r="I2962" s="938" t="s">
        <v>488</v>
      </c>
      <c r="J2962" s="938" t="s">
        <v>444</v>
      </c>
      <c r="K2962" s="938" t="s">
        <v>448</v>
      </c>
      <c r="L2962" s="938" t="s">
        <v>115</v>
      </c>
      <c r="M2962" s="963" t="s">
        <v>113</v>
      </c>
      <c r="N2962" s="679">
        <f t="shared" ca="1" si="500"/>
        <v>-4906.2600000000066</v>
      </c>
      <c r="O2962" s="679">
        <f t="shared" ca="1" si="507"/>
        <v>-2293.5535330687612</v>
      </c>
      <c r="P2962" s="679">
        <f t="shared" ca="1" si="507"/>
        <v>-335.60971380883836</v>
      </c>
      <c r="Q2962" s="679">
        <f t="shared" ca="1" si="507"/>
        <v>-1236.6946733855623</v>
      </c>
      <c r="R2962" s="679">
        <f t="shared" ca="1" si="507"/>
        <v>-672.83490690203644</v>
      </c>
      <c r="S2962" s="679">
        <f t="shared" ca="1" si="507"/>
        <v>-0.83465075347526696</v>
      </c>
      <c r="T2962" s="679">
        <f t="shared" ca="1" si="507"/>
        <v>-17.699782824551736</v>
      </c>
      <c r="U2962" s="679">
        <f t="shared" ca="1" si="507"/>
        <v>0</v>
      </c>
      <c r="V2962" s="679">
        <f t="shared" ca="1" si="507"/>
        <v>-122.55826666349579</v>
      </c>
      <c r="W2962" s="679">
        <f t="shared" ca="1" si="502"/>
        <v>0</v>
      </c>
      <c r="X2962" s="679">
        <f t="shared" ca="1" si="507"/>
        <v>-1.4767137339218237</v>
      </c>
      <c r="Y2962" s="679">
        <f t="shared" ca="1" si="507"/>
        <v>-224.99775885936415</v>
      </c>
      <c r="Z2962" s="679">
        <f t="shared" ca="1" si="507"/>
        <v>0</v>
      </c>
      <c r="AA2962" t="str">
        <f t="shared" si="508"/>
        <v>HUM_ASR_FY_2022</v>
      </c>
      <c r="AB2962" s="958">
        <f t="shared" si="509"/>
        <v>45032</v>
      </c>
      <c r="AC2962" t="str">
        <f t="shared" si="510"/>
        <v>Unaudited</v>
      </c>
    </row>
    <row r="2963" spans="1:29" x14ac:dyDescent="0.25">
      <c r="A2963" t="s">
        <v>420</v>
      </c>
      <c r="B2963" t="s">
        <v>1385</v>
      </c>
      <c r="C2963" t="s">
        <v>1386</v>
      </c>
      <c r="D2963">
        <v>1900</v>
      </c>
      <c r="E2963" s="958">
        <v>1</v>
      </c>
      <c r="F2963" t="s">
        <v>438</v>
      </c>
      <c r="G2963" s="958">
        <v>91</v>
      </c>
      <c r="H2963" t="s">
        <v>387</v>
      </c>
      <c r="I2963" s="938" t="s">
        <v>488</v>
      </c>
      <c r="J2963" s="938" t="s">
        <v>444</v>
      </c>
      <c r="K2963" s="938" t="s">
        <v>448</v>
      </c>
      <c r="L2963" s="938" t="s">
        <v>116</v>
      </c>
      <c r="M2963" s="963" t="s">
        <v>158</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HUM_ASR_FY_2022</v>
      </c>
      <c r="AB2963" s="958">
        <f t="shared" si="509"/>
        <v>45032</v>
      </c>
      <c r="AC2963" t="str">
        <f t="shared" si="510"/>
        <v>Unaudited</v>
      </c>
    </row>
    <row r="2964" spans="1:29" x14ac:dyDescent="0.25">
      <c r="A2964" t="s">
        <v>420</v>
      </c>
      <c r="B2964" t="s">
        <v>1385</v>
      </c>
      <c r="C2964" t="s">
        <v>1386</v>
      </c>
      <c r="D2964">
        <v>1900</v>
      </c>
      <c r="E2964" s="958">
        <v>1</v>
      </c>
      <c r="F2964" t="s">
        <v>438</v>
      </c>
      <c r="G2964" s="958">
        <v>91</v>
      </c>
      <c r="H2964" t="s">
        <v>387</v>
      </c>
      <c r="I2964" s="938" t="s">
        <v>488</v>
      </c>
      <c r="J2964" s="938" t="s">
        <v>444</v>
      </c>
      <c r="K2964" s="938" t="s">
        <v>448</v>
      </c>
      <c r="L2964" s="938" t="s">
        <v>159</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HUM_ASR_FY_2022</v>
      </c>
      <c r="AB2964" s="958">
        <f t="shared" si="509"/>
        <v>45032</v>
      </c>
      <c r="AC2964" t="str">
        <f t="shared" si="510"/>
        <v>Unaudited</v>
      </c>
    </row>
    <row r="2965" spans="1:29" x14ac:dyDescent="0.25">
      <c r="A2965" t="s">
        <v>420</v>
      </c>
      <c r="B2965" t="s">
        <v>1385</v>
      </c>
      <c r="C2965" t="s">
        <v>1386</v>
      </c>
      <c r="D2965">
        <v>1900</v>
      </c>
      <c r="E2965" s="958">
        <v>1</v>
      </c>
      <c r="F2965" t="s">
        <v>438</v>
      </c>
      <c r="G2965" s="958">
        <v>91</v>
      </c>
      <c r="H2965" t="s">
        <v>387</v>
      </c>
      <c r="I2965" s="938" t="s">
        <v>488</v>
      </c>
      <c r="J2965" s="938" t="s">
        <v>444</v>
      </c>
      <c r="K2965" s="938" t="s">
        <v>448</v>
      </c>
      <c r="L2965" s="946" t="s">
        <v>442</v>
      </c>
      <c r="M2965" s="961" t="s">
        <v>456</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HUM_ASR_FY_2022</v>
      </c>
      <c r="AB2965" s="958">
        <f t="shared" si="509"/>
        <v>45032</v>
      </c>
      <c r="AC2965" t="str">
        <f t="shared" si="510"/>
        <v>Unaudited</v>
      </c>
    </row>
    <row r="2966" spans="1:29" ht="30" x14ac:dyDescent="0.25">
      <c r="A2966" t="s">
        <v>420</v>
      </c>
      <c r="B2966" t="s">
        <v>1385</v>
      </c>
      <c r="C2966" t="s">
        <v>1386</v>
      </c>
      <c r="D2966">
        <v>1900</v>
      </c>
      <c r="E2966" s="958">
        <v>1</v>
      </c>
      <c r="F2966" t="s">
        <v>438</v>
      </c>
      <c r="G2966" s="958">
        <v>91</v>
      </c>
      <c r="H2966" t="s">
        <v>387</v>
      </c>
      <c r="I2966" s="963" t="s">
        <v>488</v>
      </c>
      <c r="J2966" s="963" t="s">
        <v>444</v>
      </c>
      <c r="K2966" s="963" t="s">
        <v>449</v>
      </c>
      <c r="L2966" s="938">
        <v>9.1</v>
      </c>
      <c r="M2966" s="963" t="s">
        <v>185</v>
      </c>
      <c r="N2966" s="679">
        <f t="shared" ca="1" si="511"/>
        <v>132920.64000000001</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27674.79</v>
      </c>
      <c r="P2966" s="679">
        <f t="shared" ca="1" si="513"/>
        <v>120</v>
      </c>
      <c r="Q2966" s="679">
        <f t="shared" ca="1" si="513"/>
        <v>55559.280000000006</v>
      </c>
      <c r="R2966" s="679">
        <f t="shared" ca="1" si="513"/>
        <v>3613.45</v>
      </c>
      <c r="S2966" s="679">
        <f t="shared" ca="1" si="513"/>
        <v>36.739999999999995</v>
      </c>
      <c r="T2966" s="679">
        <f t="shared" ca="1" si="513"/>
        <v>3510.72</v>
      </c>
      <c r="U2966" s="679">
        <f t="shared" ca="1" si="513"/>
        <v>0</v>
      </c>
      <c r="V2966" s="679">
        <f t="shared" ca="1" si="513"/>
        <v>0</v>
      </c>
      <c r="W2966" s="679">
        <f t="shared" ca="1" si="502"/>
        <v>42405.66</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HUM_ASR_FY_2022</v>
      </c>
      <c r="AB2966" s="958">
        <f t="shared" si="509"/>
        <v>45032</v>
      </c>
      <c r="AC2966" t="str">
        <f t="shared" si="510"/>
        <v>Unaudited</v>
      </c>
    </row>
    <row r="2967" spans="1:29" x14ac:dyDescent="0.25">
      <c r="A2967" t="s">
        <v>420</v>
      </c>
      <c r="B2967" t="s">
        <v>1385</v>
      </c>
      <c r="C2967" t="s">
        <v>1386</v>
      </c>
      <c r="D2967">
        <v>1900</v>
      </c>
      <c r="E2967" s="958">
        <v>1</v>
      </c>
      <c r="F2967" t="s">
        <v>438</v>
      </c>
      <c r="G2967" s="958">
        <v>91</v>
      </c>
      <c r="H2967" t="s">
        <v>387</v>
      </c>
      <c r="I2967" s="938" t="s">
        <v>488</v>
      </c>
      <c r="J2967" s="938" t="s">
        <v>444</v>
      </c>
      <c r="K2967" s="938" t="s">
        <v>449</v>
      </c>
      <c r="L2967" s="938" t="s">
        <v>106</v>
      </c>
      <c r="M2967" s="963" t="s">
        <v>186</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HUM_ASR_FY_2022</v>
      </c>
      <c r="AB2967" s="958">
        <f t="shared" si="509"/>
        <v>45032</v>
      </c>
      <c r="AC2967" t="str">
        <f t="shared" si="510"/>
        <v>Unaudited</v>
      </c>
    </row>
    <row r="2968" spans="1:29" x14ac:dyDescent="0.25">
      <c r="A2968" t="s">
        <v>420</v>
      </c>
      <c r="B2968" t="s">
        <v>1385</v>
      </c>
      <c r="C2968" t="s">
        <v>1386</v>
      </c>
      <c r="D2968">
        <v>1900</v>
      </c>
      <c r="E2968" s="958">
        <v>1</v>
      </c>
      <c r="F2968" t="s">
        <v>438</v>
      </c>
      <c r="G2968" s="958">
        <v>91</v>
      </c>
      <c r="H2968" t="s">
        <v>387</v>
      </c>
      <c r="I2968" s="938" t="s">
        <v>488</v>
      </c>
      <c r="J2968" s="938" t="s">
        <v>444</v>
      </c>
      <c r="K2968" s="938" t="s">
        <v>449</v>
      </c>
      <c r="L2968" s="938" t="s">
        <v>1321</v>
      </c>
      <c r="M2968" s="963" t="s">
        <v>1322</v>
      </c>
      <c r="N2968" s="679">
        <f t="shared" ca="1" si="511"/>
        <v>356458.54000000004</v>
      </c>
      <c r="O2968" s="679">
        <f t="shared" ca="1" si="513"/>
        <v>0</v>
      </c>
      <c r="P2968" s="679">
        <f t="shared" ca="1" si="513"/>
        <v>0</v>
      </c>
      <c r="Q2968" s="679">
        <f t="shared" ca="1" si="513"/>
        <v>11315.980000000001</v>
      </c>
      <c r="R2968" s="679">
        <f t="shared" ca="1" si="513"/>
        <v>9420.82</v>
      </c>
      <c r="S2968" s="679">
        <f t="shared" ca="1" si="513"/>
        <v>335721.74000000005</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HUM_ASR_FY_2022</v>
      </c>
      <c r="AB2968" s="958">
        <f t="shared" si="509"/>
        <v>45032</v>
      </c>
      <c r="AC2968" t="str">
        <f t="shared" si="510"/>
        <v>Unaudited</v>
      </c>
    </row>
    <row r="2969" spans="1:29" x14ac:dyDescent="0.25">
      <c r="A2969" t="s">
        <v>420</v>
      </c>
      <c r="B2969" t="s">
        <v>1385</v>
      </c>
      <c r="C2969" t="s">
        <v>1386</v>
      </c>
      <c r="D2969">
        <v>1900</v>
      </c>
      <c r="E2969" s="958">
        <v>1</v>
      </c>
      <c r="F2969" t="s">
        <v>438</v>
      </c>
      <c r="G2969" s="958">
        <v>91</v>
      </c>
      <c r="H2969" t="s">
        <v>387</v>
      </c>
      <c r="I2969" s="938" t="s">
        <v>488</v>
      </c>
      <c r="J2969" s="938" t="s">
        <v>444</v>
      </c>
      <c r="K2969" s="938" t="s">
        <v>449</v>
      </c>
      <c r="L2969" s="938" t="s">
        <v>107</v>
      </c>
      <c r="M2969" s="963" t="s">
        <v>187</v>
      </c>
      <c r="N2969" s="679">
        <f t="shared" ca="1" si="511"/>
        <v>128993.14</v>
      </c>
      <c r="O2969" s="679">
        <f t="shared" ca="1" si="513"/>
        <v>52337.35</v>
      </c>
      <c r="P2969" s="679">
        <f t="shared" ca="1" si="513"/>
        <v>2244.4399999999996</v>
      </c>
      <c r="Q2969" s="679">
        <f t="shared" ca="1" si="513"/>
        <v>64635.11</v>
      </c>
      <c r="R2969" s="679">
        <f t="shared" ca="1" si="513"/>
        <v>7156.98</v>
      </c>
      <c r="S2969" s="679">
        <f t="shared" ca="1" si="513"/>
        <v>1017.21</v>
      </c>
      <c r="T2969" s="679">
        <f t="shared" ca="1" si="513"/>
        <v>0</v>
      </c>
      <c r="U2969" s="679">
        <f t="shared" ca="1" si="513"/>
        <v>0</v>
      </c>
      <c r="V2969" s="679">
        <f t="shared" ca="1" si="513"/>
        <v>17.48</v>
      </c>
      <c r="W2969" s="679">
        <f t="shared" ca="1" si="502"/>
        <v>1584.5700000000002</v>
      </c>
      <c r="X2969" s="679">
        <f t="shared" ca="1" si="514"/>
        <v>0</v>
      </c>
      <c r="Y2969" s="679">
        <f t="shared" ca="1" si="514"/>
        <v>0</v>
      </c>
      <c r="Z2969" s="679">
        <f t="shared" ca="1" si="514"/>
        <v>0</v>
      </c>
      <c r="AA2969" t="str">
        <f t="shared" si="508"/>
        <v>HUM_ASR_FY_2022</v>
      </c>
      <c r="AB2969" s="958">
        <f t="shared" si="509"/>
        <v>45032</v>
      </c>
      <c r="AC2969" t="str">
        <f t="shared" si="510"/>
        <v>Unaudited</v>
      </c>
    </row>
    <row r="2970" spans="1:29" x14ac:dyDescent="0.25">
      <c r="A2970" t="s">
        <v>420</v>
      </c>
      <c r="B2970" t="s">
        <v>1385</v>
      </c>
      <c r="C2970" t="s">
        <v>1386</v>
      </c>
      <c r="D2970">
        <v>1900</v>
      </c>
      <c r="E2970" s="958">
        <v>1</v>
      </c>
      <c r="F2970" t="s">
        <v>438</v>
      </c>
      <c r="G2970" s="958">
        <v>91</v>
      </c>
      <c r="H2970" t="s">
        <v>387</v>
      </c>
      <c r="I2970" s="938" t="s">
        <v>488</v>
      </c>
      <c r="J2970" s="938" t="s">
        <v>444</v>
      </c>
      <c r="K2970" s="938" t="s">
        <v>449</v>
      </c>
      <c r="L2970" s="938" t="s">
        <v>108</v>
      </c>
      <c r="M2970" s="963" t="s">
        <v>160</v>
      </c>
      <c r="N2970" s="679">
        <f t="shared" ca="1" si="511"/>
        <v>643285.3699999965</v>
      </c>
      <c r="O2970" s="679">
        <f t="shared" ca="1" si="513"/>
        <v>507804.32999999658</v>
      </c>
      <c r="P2970" s="679">
        <f t="shared" ca="1" si="513"/>
        <v>24406.850000000009</v>
      </c>
      <c r="Q2970" s="679">
        <f t="shared" ca="1" si="513"/>
        <v>77866.149999999994</v>
      </c>
      <c r="R2970" s="679">
        <f t="shared" ca="1" si="513"/>
        <v>21494.729999999996</v>
      </c>
      <c r="S2970" s="679">
        <f t="shared" ca="1" si="513"/>
        <v>-178.13</v>
      </c>
      <c r="T2970" s="679">
        <f t="shared" ca="1" si="513"/>
        <v>1038.0999999999999</v>
      </c>
      <c r="U2970" s="679">
        <f t="shared" ca="1" si="513"/>
        <v>0</v>
      </c>
      <c r="V2970" s="679">
        <f t="shared" ca="1" si="513"/>
        <v>2562.9599999999996</v>
      </c>
      <c r="W2970" s="679">
        <f t="shared" ca="1" si="502"/>
        <v>171.86</v>
      </c>
      <c r="X2970" s="679">
        <f t="shared" ca="1" si="514"/>
        <v>2082.25</v>
      </c>
      <c r="Y2970" s="679">
        <f t="shared" ca="1" si="514"/>
        <v>6036.2699999999995</v>
      </c>
      <c r="Z2970" s="679">
        <f t="shared" ca="1" si="514"/>
        <v>0</v>
      </c>
      <c r="AA2970" t="str">
        <f t="shared" si="508"/>
        <v>HUM_ASR_FY_2022</v>
      </c>
      <c r="AB2970" s="958">
        <f t="shared" si="509"/>
        <v>45032</v>
      </c>
      <c r="AC2970" t="str">
        <f t="shared" si="510"/>
        <v>Unaudited</v>
      </c>
    </row>
    <row r="2971" spans="1:29" x14ac:dyDescent="0.25">
      <c r="A2971" t="s">
        <v>420</v>
      </c>
      <c r="B2971" t="s">
        <v>1385</v>
      </c>
      <c r="C2971" t="s">
        <v>1386</v>
      </c>
      <c r="D2971">
        <v>1900</v>
      </c>
      <c r="E2971" s="958">
        <v>1</v>
      </c>
      <c r="F2971" t="s">
        <v>438</v>
      </c>
      <c r="G2971" s="958">
        <v>91</v>
      </c>
      <c r="H2971" t="s">
        <v>387</v>
      </c>
      <c r="I2971" s="938" t="s">
        <v>488</v>
      </c>
      <c r="J2971" s="938" t="s">
        <v>444</v>
      </c>
      <c r="K2971" s="938" t="s">
        <v>449</v>
      </c>
      <c r="L2971" s="938" t="s">
        <v>109</v>
      </c>
      <c r="M2971" s="963" t="s">
        <v>134</v>
      </c>
      <c r="N2971" s="679">
        <f t="shared" ca="1" si="511"/>
        <v>277681.66713878885</v>
      </c>
      <c r="O2971" s="679">
        <f t="shared" ca="1" si="513"/>
        <v>227032.91210389597</v>
      </c>
      <c r="P2971" s="679">
        <f t="shared" ca="1" si="513"/>
        <v>7492.5692121212105</v>
      </c>
      <c r="Q2971" s="679">
        <f t="shared" ca="1" si="513"/>
        <v>17974.921017576809</v>
      </c>
      <c r="R2971" s="679">
        <f t="shared" ca="1" si="513"/>
        <v>5068.9938614718603</v>
      </c>
      <c r="S2971" s="679">
        <f t="shared" ca="1" si="513"/>
        <v>8765.1873333333315</v>
      </c>
      <c r="T2971" s="679">
        <f t="shared" ca="1" si="513"/>
        <v>647.41187012986995</v>
      </c>
      <c r="U2971" s="679">
        <f t="shared" ca="1" si="513"/>
        <v>50.106666666666676</v>
      </c>
      <c r="V2971" s="679">
        <f t="shared" ca="1" si="513"/>
        <v>455.3552034632034</v>
      </c>
      <c r="W2971" s="679">
        <f t="shared" ca="1" si="502"/>
        <v>16.827999999999999</v>
      </c>
      <c r="X2971" s="679">
        <f t="shared" ca="1" si="514"/>
        <v>9217.5699999999979</v>
      </c>
      <c r="Y2971" s="679">
        <f t="shared" ca="1" si="514"/>
        <v>959.81187012987027</v>
      </c>
      <c r="Z2971" s="679">
        <f t="shared" ca="1" si="514"/>
        <v>0</v>
      </c>
      <c r="AA2971" t="str">
        <f t="shared" si="508"/>
        <v>HUM_ASR_FY_2022</v>
      </c>
      <c r="AB2971" s="958">
        <f t="shared" si="509"/>
        <v>45032</v>
      </c>
      <c r="AC2971" t="str">
        <f t="shared" si="510"/>
        <v>Unaudited</v>
      </c>
    </row>
    <row r="2972" spans="1:29" x14ac:dyDescent="0.25">
      <c r="A2972" t="s">
        <v>420</v>
      </c>
      <c r="B2972" t="s">
        <v>1385</v>
      </c>
      <c r="C2972" t="s">
        <v>1386</v>
      </c>
      <c r="D2972">
        <v>1900</v>
      </c>
      <c r="E2972" s="958">
        <v>1</v>
      </c>
      <c r="F2972" t="s">
        <v>438</v>
      </c>
      <c r="G2972" s="958">
        <v>91</v>
      </c>
      <c r="H2972" t="s">
        <v>387</v>
      </c>
      <c r="I2972" s="938" t="s">
        <v>488</v>
      </c>
      <c r="J2972" s="938" t="s">
        <v>444</v>
      </c>
      <c r="K2972" s="938" t="s">
        <v>449</v>
      </c>
      <c r="L2972" s="938" t="s">
        <v>110</v>
      </c>
      <c r="M2972" s="963" t="s">
        <v>162</v>
      </c>
      <c r="N2972" s="679">
        <f t="shared" ca="1" si="511"/>
        <v>7283.5330000514323</v>
      </c>
      <c r="O2972" s="679">
        <f t="shared" ca="1" si="513"/>
        <v>5749.5627409092212</v>
      </c>
      <c r="P2972" s="679">
        <f t="shared" ca="1" si="513"/>
        <v>276.34407013221261</v>
      </c>
      <c r="Q2972" s="679">
        <f t="shared" ca="1" si="513"/>
        <v>881.63154264173284</v>
      </c>
      <c r="R2972" s="679">
        <f t="shared" ca="1" si="513"/>
        <v>243.37188840808915</v>
      </c>
      <c r="S2972" s="679">
        <f t="shared" ca="1" si="513"/>
        <v>-2.0168587594323317</v>
      </c>
      <c r="T2972" s="679">
        <f t="shared" ca="1" si="513"/>
        <v>11.753781385318046</v>
      </c>
      <c r="U2972" s="679">
        <f t="shared" ca="1" si="513"/>
        <v>0</v>
      </c>
      <c r="V2972" s="679">
        <f t="shared" ca="1" si="513"/>
        <v>29.018853231205796</v>
      </c>
      <c r="W2972" s="679">
        <f t="shared" ca="1" si="502"/>
        <v>1.9458673238423656</v>
      </c>
      <c r="X2972" s="679">
        <f t="shared" ca="1" si="514"/>
        <v>23.576063278661501</v>
      </c>
      <c r="Y2972" s="679">
        <f t="shared" ca="1" si="514"/>
        <v>68.345051500581604</v>
      </c>
      <c r="Z2972" s="679">
        <f t="shared" ca="1" si="514"/>
        <v>0</v>
      </c>
      <c r="AA2972" t="str">
        <f t="shared" si="508"/>
        <v>HUM_ASR_FY_2022</v>
      </c>
      <c r="AB2972" s="958">
        <f t="shared" si="509"/>
        <v>45032</v>
      </c>
      <c r="AC2972" t="str">
        <f t="shared" si="510"/>
        <v>Unaudited</v>
      </c>
    </row>
    <row r="2973" spans="1:29" x14ac:dyDescent="0.25">
      <c r="A2973" t="s">
        <v>420</v>
      </c>
      <c r="B2973" t="s">
        <v>1385</v>
      </c>
      <c r="C2973" t="s">
        <v>1386</v>
      </c>
      <c r="D2973">
        <v>1900</v>
      </c>
      <c r="E2973" s="958">
        <v>1</v>
      </c>
      <c r="F2973" t="s">
        <v>438</v>
      </c>
      <c r="G2973" s="958">
        <v>91</v>
      </c>
      <c r="H2973" t="s">
        <v>387</v>
      </c>
      <c r="I2973" s="938" t="s">
        <v>488</v>
      </c>
      <c r="J2973" s="938" t="s">
        <v>444</v>
      </c>
      <c r="K2973" s="938" t="s">
        <v>449</v>
      </c>
      <c r="L2973" s="946" t="s">
        <v>111</v>
      </c>
      <c r="M2973" s="961" t="s">
        <v>463</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HUM_ASR_FY_2022</v>
      </c>
      <c r="AB2973" s="958">
        <f t="shared" si="509"/>
        <v>45032</v>
      </c>
      <c r="AC2973" t="str">
        <f t="shared" si="510"/>
        <v>Unaudited</v>
      </c>
    </row>
    <row r="2974" spans="1:29" x14ac:dyDescent="0.25">
      <c r="A2974" t="s">
        <v>420</v>
      </c>
      <c r="B2974" t="s">
        <v>1385</v>
      </c>
      <c r="C2974" t="s">
        <v>1386</v>
      </c>
      <c r="D2974">
        <v>1900</v>
      </c>
      <c r="E2974" s="958">
        <v>1</v>
      </c>
      <c r="F2974" t="s">
        <v>438</v>
      </c>
      <c r="G2974" s="958">
        <v>91</v>
      </c>
      <c r="H2974" t="s">
        <v>387</v>
      </c>
      <c r="I2974" s="938" t="s">
        <v>488</v>
      </c>
      <c r="J2974" s="938" t="s">
        <v>444</v>
      </c>
      <c r="K2974" s="938" t="s">
        <v>6</v>
      </c>
      <c r="L2974" s="938" t="s">
        <v>117</v>
      </c>
      <c r="M2974" s="963" t="s">
        <v>188</v>
      </c>
      <c r="N2974" s="679">
        <f t="shared" ca="1" si="511"/>
        <v>218990.97000000003</v>
      </c>
      <c r="O2974" s="679">
        <f t="shared" ca="1" si="513"/>
        <v>88358.97</v>
      </c>
      <c r="P2974" s="679">
        <f t="shared" ca="1" si="513"/>
        <v>4523.9799999999996</v>
      </c>
      <c r="Q2974" s="679">
        <f t="shared" ca="1" si="513"/>
        <v>56375.15</v>
      </c>
      <c r="R2974" s="679">
        <f t="shared" ca="1" si="513"/>
        <v>28458.780000000002</v>
      </c>
      <c r="S2974" s="679">
        <f t="shared" ca="1" si="513"/>
        <v>7649.56</v>
      </c>
      <c r="T2974" s="679">
        <f t="shared" ca="1" si="513"/>
        <v>164.14</v>
      </c>
      <c r="U2974" s="679">
        <f t="shared" ca="1" si="513"/>
        <v>0</v>
      </c>
      <c r="V2974" s="679">
        <f t="shared" ca="1" si="513"/>
        <v>406.3</v>
      </c>
      <c r="W2974" s="679">
        <f t="shared" ca="1" si="502"/>
        <v>0</v>
      </c>
      <c r="X2974" s="679">
        <f t="shared" ca="1" si="514"/>
        <v>27338.420000000013</v>
      </c>
      <c r="Y2974" s="679">
        <f t="shared" ca="1" si="514"/>
        <v>5715.67</v>
      </c>
      <c r="Z2974" s="679">
        <f t="shared" ca="1" si="514"/>
        <v>0</v>
      </c>
      <c r="AA2974" t="str">
        <f t="shared" si="508"/>
        <v>HUM_ASR_FY_2022</v>
      </c>
      <c r="AB2974" s="958">
        <f t="shared" si="509"/>
        <v>45032</v>
      </c>
      <c r="AC2974" t="str">
        <f t="shared" si="510"/>
        <v>Unaudited</v>
      </c>
    </row>
    <row r="2975" spans="1:29" x14ac:dyDescent="0.25">
      <c r="A2975" t="s">
        <v>420</v>
      </c>
      <c r="B2975" t="s">
        <v>1385</v>
      </c>
      <c r="C2975" t="s">
        <v>1386</v>
      </c>
      <c r="D2975">
        <v>1900</v>
      </c>
      <c r="E2975" s="958">
        <v>1</v>
      </c>
      <c r="F2975" t="s">
        <v>438</v>
      </c>
      <c r="G2975" s="958">
        <v>91</v>
      </c>
      <c r="H2975" t="s">
        <v>387</v>
      </c>
      <c r="I2975" s="938" t="s">
        <v>488</v>
      </c>
      <c r="J2975" s="938" t="s">
        <v>444</v>
      </c>
      <c r="K2975" s="938" t="s">
        <v>6</v>
      </c>
      <c r="L2975" s="938" t="s">
        <v>45</v>
      </c>
      <c r="M2975" s="963" t="s">
        <v>163</v>
      </c>
      <c r="N2975" s="679">
        <f t="shared" ca="1" si="511"/>
        <v>22903.142861211076</v>
      </c>
      <c r="O2975" s="679">
        <f t="shared" ca="1" si="513"/>
        <v>14767.367896103897</v>
      </c>
      <c r="P2975" s="679">
        <f t="shared" ca="1" si="513"/>
        <v>949.63078787878783</v>
      </c>
      <c r="Q2975" s="679">
        <f t="shared" ca="1" si="513"/>
        <v>2790.0789824231992</v>
      </c>
      <c r="R2975" s="679">
        <f t="shared" ca="1" si="513"/>
        <v>852.6861385281386</v>
      </c>
      <c r="S2975" s="679">
        <f t="shared" ca="1" si="513"/>
        <v>1616.1526666666664</v>
      </c>
      <c r="T2975" s="679">
        <f t="shared" ca="1" si="513"/>
        <v>4.5581298701298705</v>
      </c>
      <c r="U2975" s="679">
        <f t="shared" ca="1" si="513"/>
        <v>4.7133333333333338</v>
      </c>
      <c r="V2975" s="679">
        <f t="shared" ca="1" si="513"/>
        <v>42.694796536796538</v>
      </c>
      <c r="W2975" s="679">
        <f t="shared" ca="1" si="502"/>
        <v>0.112</v>
      </c>
      <c r="X2975" s="679">
        <f t="shared" ca="1" si="514"/>
        <v>1705.1</v>
      </c>
      <c r="Y2975" s="679">
        <f t="shared" ca="1" si="514"/>
        <v>170.04812987012986</v>
      </c>
      <c r="Z2975" s="679">
        <f t="shared" ca="1" si="514"/>
        <v>0</v>
      </c>
      <c r="AA2975" t="str">
        <f t="shared" si="508"/>
        <v>HUM_ASR_FY_2022</v>
      </c>
      <c r="AB2975" s="958">
        <f t="shared" si="509"/>
        <v>45032</v>
      </c>
      <c r="AC2975" t="str">
        <f t="shared" si="510"/>
        <v>Unaudited</v>
      </c>
    </row>
    <row r="2976" spans="1:29" x14ac:dyDescent="0.25">
      <c r="A2976" t="s">
        <v>420</v>
      </c>
      <c r="B2976" t="s">
        <v>1385</v>
      </c>
      <c r="C2976" t="s">
        <v>1386</v>
      </c>
      <c r="D2976">
        <v>1900</v>
      </c>
      <c r="E2976" s="958">
        <v>1</v>
      </c>
      <c r="F2976" t="s">
        <v>438</v>
      </c>
      <c r="G2976" s="958">
        <v>91</v>
      </c>
      <c r="H2976" t="s">
        <v>387</v>
      </c>
      <c r="I2976" s="938" t="s">
        <v>488</v>
      </c>
      <c r="J2976" s="938" t="s">
        <v>444</v>
      </c>
      <c r="K2976" s="938" t="s">
        <v>6</v>
      </c>
      <c r="L2976" s="938" t="s">
        <v>46</v>
      </c>
      <c r="M2976" s="963" t="s">
        <v>164</v>
      </c>
      <c r="N2976" s="679">
        <f t="shared" ca="1" si="511"/>
        <v>981.5731650778547</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396.0473522991345</v>
      </c>
      <c r="P2976" s="679">
        <f t="shared" ca="1" si="515"/>
        <v>20.277627736654679</v>
      </c>
      <c r="Q2976" s="679">
        <f t="shared" ca="1" si="515"/>
        <v>252.68774514875574</v>
      </c>
      <c r="R2976" s="679">
        <f t="shared" ca="1" si="515"/>
        <v>127.5594822875772</v>
      </c>
      <c r="S2976" s="679">
        <f t="shared" ca="1" si="515"/>
        <v>34.287271391386383</v>
      </c>
      <c r="T2976" s="679">
        <f t="shared" ca="1" si="515"/>
        <v>0.73571718192708602</v>
      </c>
      <c r="U2976" s="679">
        <f t="shared" ca="1" si="515"/>
        <v>0</v>
      </c>
      <c r="V2976" s="679">
        <f t="shared" ca="1" si="515"/>
        <v>1.8211398258619174</v>
      </c>
      <c r="W2976" s="679">
        <f t="shared" ca="1" si="502"/>
        <v>0</v>
      </c>
      <c r="X2976" s="679">
        <f t="shared" ca="1" si="514"/>
        <v>122.53774412537528</v>
      </c>
      <c r="Y2976" s="679">
        <f t="shared" ca="1" si="514"/>
        <v>25.619085081181847</v>
      </c>
      <c r="Z2976" s="679">
        <f t="shared" ca="1" si="514"/>
        <v>0</v>
      </c>
      <c r="AA2976" t="str">
        <f t="shared" si="508"/>
        <v>HUM_ASR_FY_2022</v>
      </c>
      <c r="AB2976" s="958">
        <f t="shared" si="509"/>
        <v>45032</v>
      </c>
      <c r="AC2976" t="str">
        <f t="shared" si="510"/>
        <v>Unaudited</v>
      </c>
    </row>
    <row r="2977" spans="1:29" x14ac:dyDescent="0.25">
      <c r="A2977" t="s">
        <v>420</v>
      </c>
      <c r="B2977" t="s">
        <v>1385</v>
      </c>
      <c r="C2977" t="s">
        <v>1386</v>
      </c>
      <c r="D2977">
        <v>1900</v>
      </c>
      <c r="E2977" s="958">
        <v>1</v>
      </c>
      <c r="F2977" t="s">
        <v>438</v>
      </c>
      <c r="G2977" s="958">
        <v>91</v>
      </c>
      <c r="H2977" t="s">
        <v>387</v>
      </c>
      <c r="I2977" s="938" t="s">
        <v>488</v>
      </c>
      <c r="J2977" s="938" t="s">
        <v>444</v>
      </c>
      <c r="K2977" s="938" t="s">
        <v>6</v>
      </c>
      <c r="L2977" s="938" t="s">
        <v>165</v>
      </c>
      <c r="M2977" s="963" t="s">
        <v>461</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HUM_ASR_FY_2022</v>
      </c>
      <c r="AB2977" s="958">
        <f t="shared" si="509"/>
        <v>45032</v>
      </c>
      <c r="AC2977" t="str">
        <f t="shared" si="510"/>
        <v>Unaudited</v>
      </c>
    </row>
    <row r="2978" spans="1:29" x14ac:dyDescent="0.25">
      <c r="A2978" t="s">
        <v>420</v>
      </c>
      <c r="B2978" t="s">
        <v>1385</v>
      </c>
      <c r="C2978" t="s">
        <v>1386</v>
      </c>
      <c r="D2978">
        <v>1900</v>
      </c>
      <c r="E2978" s="958">
        <v>1</v>
      </c>
      <c r="F2978" t="s">
        <v>438</v>
      </c>
      <c r="G2978" s="958">
        <v>91</v>
      </c>
      <c r="H2978" t="s">
        <v>387</v>
      </c>
      <c r="I2978" s="938" t="s">
        <v>488</v>
      </c>
      <c r="J2978" s="938" t="s">
        <v>444</v>
      </c>
      <c r="K2978" s="938" t="s">
        <v>434</v>
      </c>
      <c r="L2978" s="946" t="s">
        <v>120</v>
      </c>
      <c r="M2978" s="961" t="s">
        <v>32</v>
      </c>
      <c r="N2978" s="679">
        <f t="shared" ca="1" si="511"/>
        <v>-58486.410909090911</v>
      </c>
      <c r="O2978" s="679">
        <f t="shared" ca="1" si="515"/>
        <v>-30810.950416385873</v>
      </c>
      <c r="P2978" s="679">
        <f t="shared" ca="1" si="515"/>
        <v>-2396.0896636857615</v>
      </c>
      <c r="Q2978" s="679">
        <f t="shared" ca="1" si="515"/>
        <v>-14314.829266159171</v>
      </c>
      <c r="R2978" s="679">
        <f t="shared" ca="1" si="515"/>
        <v>-4977.4448602593138</v>
      </c>
      <c r="S2978" s="679">
        <f t="shared" ca="1" si="515"/>
        <v>-1527.8019616966631</v>
      </c>
      <c r="T2978" s="679">
        <f t="shared" ca="1" si="515"/>
        <v>-108.93154453110462</v>
      </c>
      <c r="U2978" s="679">
        <f t="shared" ca="1" si="515"/>
        <v>-8.8426045529406885</v>
      </c>
      <c r="V2978" s="679">
        <f t="shared" ca="1" si="515"/>
        <v>-507.92935264751804</v>
      </c>
      <c r="W2978" s="679">
        <f t="shared" ca="1" si="502"/>
        <v>-193.11585720421016</v>
      </c>
      <c r="X2978" s="679">
        <f t="shared" ca="1" si="514"/>
        <v>-704.82589682760579</v>
      </c>
      <c r="Y2978" s="679">
        <f t="shared" ca="1" si="514"/>
        <v>-2935.649485140757</v>
      </c>
      <c r="Z2978" s="679">
        <f t="shared" ca="1" si="514"/>
        <v>0</v>
      </c>
      <c r="AA2978" t="str">
        <f t="shared" si="508"/>
        <v>HUM_ASR_FY_2022</v>
      </c>
      <c r="AB2978" s="958">
        <f t="shared" si="509"/>
        <v>45032</v>
      </c>
      <c r="AC2978" t="str">
        <f t="shared" si="510"/>
        <v>Unaudited</v>
      </c>
    </row>
    <row r="2979" spans="1:29" x14ac:dyDescent="0.25">
      <c r="A2979" t="s">
        <v>420</v>
      </c>
      <c r="B2979" t="s">
        <v>1385</v>
      </c>
      <c r="C2979" t="s">
        <v>1386</v>
      </c>
      <c r="D2979">
        <v>1900</v>
      </c>
      <c r="E2979" s="958">
        <v>1</v>
      </c>
      <c r="F2979" t="s">
        <v>438</v>
      </c>
      <c r="G2979" s="958">
        <v>91</v>
      </c>
      <c r="H2979" t="s">
        <v>387</v>
      </c>
      <c r="I2979" s="963" t="s">
        <v>488</v>
      </c>
      <c r="J2979" s="963" t="s">
        <v>444</v>
      </c>
      <c r="K2979" s="963" t="s">
        <v>434</v>
      </c>
      <c r="L2979" s="954" t="s">
        <v>943</v>
      </c>
      <c r="M2979" s="963" t="s">
        <v>935</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HUM_ASR_FY_2022</v>
      </c>
      <c r="AB2979" s="958">
        <f t="shared" si="509"/>
        <v>45032</v>
      </c>
      <c r="AC2979" t="str">
        <f t="shared" si="510"/>
        <v>Unaudited</v>
      </c>
    </row>
    <row r="2980" spans="1:29" x14ac:dyDescent="0.25">
      <c r="A2980" t="s">
        <v>420</v>
      </c>
      <c r="B2980" t="s">
        <v>1385</v>
      </c>
      <c r="C2980" t="s">
        <v>1386</v>
      </c>
      <c r="D2980">
        <v>1900</v>
      </c>
      <c r="E2980" s="958">
        <v>1</v>
      </c>
      <c r="F2980" t="s">
        <v>438</v>
      </c>
      <c r="G2980" s="958">
        <v>91</v>
      </c>
      <c r="H2980" t="s">
        <v>387</v>
      </c>
      <c r="I2980" s="959" t="s">
        <v>488</v>
      </c>
      <c r="J2980" s="959" t="s">
        <v>444</v>
      </c>
      <c r="K2980" s="959" t="s">
        <v>434</v>
      </c>
      <c r="L2980" s="954" t="s">
        <v>167</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HUM_ASR_FY_2022</v>
      </c>
      <c r="AB2980" s="958">
        <f t="shared" si="509"/>
        <v>45032</v>
      </c>
      <c r="AC2980" t="str">
        <f t="shared" si="510"/>
        <v>Unaudited</v>
      </c>
    </row>
    <row r="2981" spans="1:29" x14ac:dyDescent="0.25">
      <c r="A2981" t="s">
        <v>420</v>
      </c>
      <c r="B2981" t="s">
        <v>1385</v>
      </c>
      <c r="C2981" t="s">
        <v>1386</v>
      </c>
      <c r="D2981">
        <v>1900</v>
      </c>
      <c r="E2981" s="958">
        <v>1</v>
      </c>
      <c r="F2981" t="s">
        <v>438</v>
      </c>
      <c r="G2981" s="958">
        <v>91</v>
      </c>
      <c r="H2981" t="s">
        <v>387</v>
      </c>
      <c r="I2981" s="959" t="s">
        <v>488</v>
      </c>
      <c r="J2981" s="959" t="s">
        <v>444</v>
      </c>
      <c r="K2981" s="959" t="s">
        <v>434</v>
      </c>
      <c r="L2981" s="938" t="s">
        <v>168</v>
      </c>
      <c r="M2981" s="959" t="s">
        <v>329</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HUM_ASR_FY_2022</v>
      </c>
      <c r="AB2981" s="958">
        <f t="shared" si="509"/>
        <v>45032</v>
      </c>
      <c r="AC2981" t="str">
        <f t="shared" si="510"/>
        <v>Unaudited</v>
      </c>
    </row>
    <row r="2982" spans="1:29" x14ac:dyDescent="0.25">
      <c r="A2982" t="s">
        <v>420</v>
      </c>
      <c r="B2982" t="s">
        <v>1385</v>
      </c>
      <c r="C2982" t="s">
        <v>1386</v>
      </c>
      <c r="D2982">
        <v>1900</v>
      </c>
      <c r="E2982" s="958">
        <v>1</v>
      </c>
      <c r="F2982" t="s">
        <v>438</v>
      </c>
      <c r="G2982" s="958">
        <v>91</v>
      </c>
      <c r="H2982" t="s">
        <v>387</v>
      </c>
      <c r="I2982" s="959" t="s">
        <v>488</v>
      </c>
      <c r="J2982" s="959" t="s">
        <v>450</v>
      </c>
      <c r="K2982" s="959" t="s">
        <v>435</v>
      </c>
      <c r="L2982" s="938" t="s">
        <v>121</v>
      </c>
      <c r="M2982" s="959" t="s">
        <v>27</v>
      </c>
      <c r="N2982" s="679">
        <f t="shared" ca="1" si="511"/>
        <v>1951695.703374299</v>
      </c>
      <c r="O2982" s="679">
        <f t="shared" ca="1" si="515"/>
        <v>17913.197381396534</v>
      </c>
      <c r="P2982" s="679">
        <f t="shared" ca="1" si="515"/>
        <v>1933782.5059929024</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HUM_ASR_FY_2022</v>
      </c>
      <c r="AB2982" s="958">
        <f t="shared" si="509"/>
        <v>45032</v>
      </c>
      <c r="AC2982" t="str">
        <f t="shared" si="510"/>
        <v>Unaudited</v>
      </c>
    </row>
    <row r="2983" spans="1:29" x14ac:dyDescent="0.25">
      <c r="A2983" t="s">
        <v>420</v>
      </c>
      <c r="B2983" t="s">
        <v>1385</v>
      </c>
      <c r="C2983" t="s">
        <v>1386</v>
      </c>
      <c r="D2983">
        <v>1900</v>
      </c>
      <c r="E2983" s="958">
        <v>1</v>
      </c>
      <c r="F2983" t="s">
        <v>438</v>
      </c>
      <c r="G2983" s="958">
        <v>91</v>
      </c>
      <c r="H2983" t="s">
        <v>387</v>
      </c>
      <c r="I2983" s="966" t="s">
        <v>488</v>
      </c>
      <c r="J2983" s="966" t="s">
        <v>450</v>
      </c>
      <c r="K2983" s="966" t="s">
        <v>435</v>
      </c>
      <c r="L2983" s="946" t="s">
        <v>122</v>
      </c>
      <c r="M2983" s="966" t="s">
        <v>97</v>
      </c>
      <c r="N2983" s="679">
        <f t="shared" ca="1" si="511"/>
        <v>79378.873842552071</v>
      </c>
      <c r="O2983" s="679">
        <f t="shared" ca="1" si="515"/>
        <v>0</v>
      </c>
      <c r="P2983" s="679">
        <f t="shared" ca="1" si="515"/>
        <v>79378.873842552071</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HUM_ASR_FY_2022</v>
      </c>
      <c r="AB2983" s="958">
        <f t="shared" si="509"/>
        <v>45032</v>
      </c>
      <c r="AC2983" t="str">
        <f t="shared" si="510"/>
        <v>Unaudited</v>
      </c>
    </row>
    <row r="2984" spans="1:29" x14ac:dyDescent="0.25">
      <c r="A2984" t="s">
        <v>420</v>
      </c>
      <c r="B2984" t="s">
        <v>1385</v>
      </c>
      <c r="C2984" t="s">
        <v>1386</v>
      </c>
      <c r="D2984">
        <v>1900</v>
      </c>
      <c r="E2984" s="958">
        <v>1</v>
      </c>
      <c r="F2984" t="s">
        <v>438</v>
      </c>
      <c r="G2984" s="958">
        <v>91</v>
      </c>
      <c r="H2984" t="s">
        <v>387</v>
      </c>
      <c r="I2984" s="938" t="s">
        <v>488</v>
      </c>
      <c r="J2984" s="938" t="s">
        <v>450</v>
      </c>
      <c r="K2984" s="938" t="s">
        <v>435</v>
      </c>
      <c r="L2984" s="938" t="s">
        <v>123</v>
      </c>
      <c r="M2984" s="959" t="s">
        <v>98</v>
      </c>
      <c r="N2984" s="679">
        <f t="shared" ca="1" si="511"/>
        <v>163921.44155074621</v>
      </c>
      <c r="O2984" s="679">
        <f t="shared" ca="1" si="515"/>
        <v>0</v>
      </c>
      <c r="P2984" s="679">
        <f t="shared" ca="1" si="515"/>
        <v>163921.44155074621</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HUM_ASR_FY_2022</v>
      </c>
      <c r="AB2984" s="958">
        <f t="shared" si="509"/>
        <v>45032</v>
      </c>
      <c r="AC2984" t="str">
        <f t="shared" si="510"/>
        <v>Unaudited</v>
      </c>
    </row>
    <row r="2985" spans="1:29" x14ac:dyDescent="0.25">
      <c r="A2985" t="s">
        <v>420</v>
      </c>
      <c r="B2985" t="s">
        <v>1385</v>
      </c>
      <c r="C2985" t="s">
        <v>1386</v>
      </c>
      <c r="D2985">
        <v>1900</v>
      </c>
      <c r="E2985" s="958">
        <v>1</v>
      </c>
      <c r="F2985" t="s">
        <v>438</v>
      </c>
      <c r="G2985" s="958">
        <v>91</v>
      </c>
      <c r="H2985" t="s">
        <v>387</v>
      </c>
      <c r="I2985" s="938" t="s">
        <v>488</v>
      </c>
      <c r="J2985" s="938" t="s">
        <v>450</v>
      </c>
      <c r="K2985" s="938" t="s">
        <v>435</v>
      </c>
      <c r="L2985" s="944" t="s">
        <v>124</v>
      </c>
      <c r="M2985" s="960" t="s">
        <v>99</v>
      </c>
      <c r="N2985" s="679">
        <f t="shared" ca="1" si="511"/>
        <v>124461.53330898363</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124461.53330898363</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HUM_ASR_FY_2022</v>
      </c>
      <c r="AB2985" s="958">
        <f t="shared" si="509"/>
        <v>45032</v>
      </c>
      <c r="AC2985" t="str">
        <f t="shared" si="510"/>
        <v>Unaudited</v>
      </c>
    </row>
    <row r="2986" spans="1:29" x14ac:dyDescent="0.25">
      <c r="A2986" t="s">
        <v>420</v>
      </c>
      <c r="B2986" t="s">
        <v>1385</v>
      </c>
      <c r="C2986" t="s">
        <v>1386</v>
      </c>
      <c r="D2986">
        <v>1900</v>
      </c>
      <c r="E2986" s="958">
        <v>1</v>
      </c>
      <c r="F2986" t="s">
        <v>438</v>
      </c>
      <c r="G2986" s="958">
        <v>91</v>
      </c>
      <c r="H2986" t="s">
        <v>387</v>
      </c>
      <c r="I2986" s="959" t="s">
        <v>488</v>
      </c>
      <c r="J2986" s="959" t="s">
        <v>450</v>
      </c>
      <c r="K2986" s="959" t="s">
        <v>435</v>
      </c>
      <c r="L2986" s="938" t="s">
        <v>125</v>
      </c>
      <c r="M2986" s="959" t="s">
        <v>100</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135510.31957771684</v>
      </c>
      <c r="O2986" s="679">
        <f t="shared" ca="1" si="516"/>
        <v>-133992.74883576346</v>
      </c>
      <c r="P2986" s="679">
        <f t="shared" ca="1" si="516"/>
        <v>269503.0684134803</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HUM_ASR_FY_2022</v>
      </c>
      <c r="AB2986" s="958">
        <f t="shared" si="509"/>
        <v>45032</v>
      </c>
      <c r="AC2986" t="str">
        <f t="shared" si="510"/>
        <v>Unaudited</v>
      </c>
    </row>
    <row r="2987" spans="1:29" x14ac:dyDescent="0.25">
      <c r="A2987" t="s">
        <v>420</v>
      </c>
      <c r="B2987" t="s">
        <v>1385</v>
      </c>
      <c r="C2987" t="s">
        <v>1386</v>
      </c>
      <c r="D2987">
        <v>1900</v>
      </c>
      <c r="E2987" s="958">
        <v>1</v>
      </c>
      <c r="F2987" t="s">
        <v>438</v>
      </c>
      <c r="G2987" s="958">
        <v>91</v>
      </c>
      <c r="H2987" t="s">
        <v>387</v>
      </c>
      <c r="I2987" s="938" t="s">
        <v>488</v>
      </c>
      <c r="J2987" s="938" t="s">
        <v>450</v>
      </c>
      <c r="K2987" s="938" t="s">
        <v>435</v>
      </c>
      <c r="L2987" s="938" t="s">
        <v>126</v>
      </c>
      <c r="M2987" s="959" t="s">
        <v>28</v>
      </c>
      <c r="N2987" s="679">
        <f t="shared" ca="1" si="517"/>
        <v>15540.83341754293</v>
      </c>
      <c r="O2987" s="679">
        <f t="shared" ca="1" si="516"/>
        <v>0</v>
      </c>
      <c r="P2987" s="679">
        <f t="shared" ca="1" si="516"/>
        <v>15540.83341754293</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HUM_ASR_FY_2022</v>
      </c>
      <c r="AB2987" s="958">
        <f t="shared" si="509"/>
        <v>45032</v>
      </c>
      <c r="AC2987" t="str">
        <f t="shared" si="510"/>
        <v>Unaudited</v>
      </c>
    </row>
    <row r="2988" spans="1:29" x14ac:dyDescent="0.25">
      <c r="A2988" t="s">
        <v>420</v>
      </c>
      <c r="B2988" t="s">
        <v>1385</v>
      </c>
      <c r="C2988" t="s">
        <v>1386</v>
      </c>
      <c r="D2988">
        <v>1900</v>
      </c>
      <c r="E2988" s="958">
        <v>1</v>
      </c>
      <c r="F2988" t="s">
        <v>438</v>
      </c>
      <c r="G2988" s="958">
        <v>91</v>
      </c>
      <c r="H2988" t="s">
        <v>387</v>
      </c>
      <c r="I2988" s="938" t="s">
        <v>488</v>
      </c>
      <c r="J2988" s="938" t="s">
        <v>436</v>
      </c>
      <c r="K2988" s="938" t="s">
        <v>436</v>
      </c>
      <c r="L2988" s="938" t="s">
        <v>128</v>
      </c>
      <c r="M2988" s="959" t="s">
        <v>326</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HUM_ASR_FY_2022</v>
      </c>
      <c r="AB2988" s="958">
        <f t="shared" si="509"/>
        <v>45032</v>
      </c>
      <c r="AC2988" t="str">
        <f t="shared" si="510"/>
        <v>Unaudited</v>
      </c>
    </row>
    <row r="2989" spans="1:29" x14ac:dyDescent="0.25">
      <c r="A2989" t="s">
        <v>420</v>
      </c>
      <c r="B2989" t="s">
        <v>1385</v>
      </c>
      <c r="C2989" t="s">
        <v>1386</v>
      </c>
      <c r="D2989">
        <v>1900</v>
      </c>
      <c r="E2989" s="958">
        <v>1</v>
      </c>
      <c r="F2989" t="s">
        <v>438</v>
      </c>
      <c r="G2989" s="958">
        <v>91</v>
      </c>
      <c r="H2989" t="s">
        <v>387</v>
      </c>
      <c r="I2989" s="959" t="s">
        <v>488</v>
      </c>
      <c r="J2989" s="959" t="s">
        <v>436</v>
      </c>
      <c r="K2989" s="959" t="s">
        <v>436</v>
      </c>
      <c r="L2989" s="938" t="s">
        <v>129</v>
      </c>
      <c r="M2989" s="959" t="s">
        <v>325</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HUM_ASR_FY_2022</v>
      </c>
      <c r="AB2989" s="958">
        <f t="shared" si="509"/>
        <v>45032</v>
      </c>
      <c r="AC2989" t="str">
        <f t="shared" si="510"/>
        <v>Unaudited</v>
      </c>
    </row>
    <row r="2990" spans="1:29" ht="30" x14ac:dyDescent="0.25">
      <c r="A2990" t="s">
        <v>420</v>
      </c>
      <c r="B2990" t="s">
        <v>1385</v>
      </c>
      <c r="C2990" t="s">
        <v>1386</v>
      </c>
      <c r="D2990">
        <v>1900</v>
      </c>
      <c r="E2990" s="958">
        <v>1</v>
      </c>
      <c r="F2990" t="s">
        <v>438</v>
      </c>
      <c r="G2990" s="958">
        <v>91</v>
      </c>
      <c r="H2990" t="s">
        <v>387</v>
      </c>
      <c r="I2990" s="959" t="s">
        <v>488</v>
      </c>
      <c r="J2990" s="959" t="s">
        <v>436</v>
      </c>
      <c r="K2990" s="959" t="s">
        <v>436</v>
      </c>
      <c r="L2990" s="954" t="s">
        <v>130</v>
      </c>
      <c r="M2990" s="959" t="s">
        <v>179</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HUM_ASR_FY_2022</v>
      </c>
      <c r="AB2990" s="958">
        <f t="shared" si="509"/>
        <v>45032</v>
      </c>
      <c r="AC2990" t="str">
        <f t="shared" si="510"/>
        <v>Unaudited</v>
      </c>
    </row>
    <row r="2991" spans="1:29" x14ac:dyDescent="0.25">
      <c r="A2991" t="s">
        <v>420</v>
      </c>
      <c r="B2991" t="s">
        <v>1385</v>
      </c>
      <c r="C2991" t="s">
        <v>1386</v>
      </c>
      <c r="D2991">
        <v>1900</v>
      </c>
      <c r="E2991" s="958">
        <v>1</v>
      </c>
      <c r="F2991" t="s">
        <v>438</v>
      </c>
      <c r="G2991" s="958">
        <v>91</v>
      </c>
      <c r="H2991" t="s">
        <v>387</v>
      </c>
      <c r="I2991" s="938" t="s">
        <v>488</v>
      </c>
      <c r="J2991" s="938" t="s">
        <v>436</v>
      </c>
      <c r="K2991" s="938" t="s">
        <v>436</v>
      </c>
      <c r="L2991" s="938" t="s">
        <v>131</v>
      </c>
      <c r="M2991" s="959" t="s">
        <v>494</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HUM_ASR_FY_2022</v>
      </c>
      <c r="AB2991" s="958">
        <f t="shared" si="509"/>
        <v>45032</v>
      </c>
      <c r="AC2991" t="str">
        <f t="shared" si="510"/>
        <v>Unaudited</v>
      </c>
    </row>
    <row r="2992" spans="1:29" x14ac:dyDescent="0.25">
      <c r="A2992" t="s">
        <v>420</v>
      </c>
      <c r="B2992" t="s">
        <v>1385</v>
      </c>
      <c r="C2992" t="s">
        <v>1386</v>
      </c>
      <c r="D2992">
        <v>1900</v>
      </c>
      <c r="E2992" s="958">
        <v>1</v>
      </c>
      <c r="F2992" t="s">
        <v>438</v>
      </c>
      <c r="G2992" s="958">
        <v>91</v>
      </c>
      <c r="H2992" t="s">
        <v>387</v>
      </c>
      <c r="I2992" s="938" t="s">
        <v>488</v>
      </c>
      <c r="J2992" s="938" t="s">
        <v>436</v>
      </c>
      <c r="K2992" s="938" t="s">
        <v>436</v>
      </c>
      <c r="L2992" s="938" t="s">
        <v>132</v>
      </c>
      <c r="M2992" s="959" t="s">
        <v>495</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HUM_ASR_FY_2022</v>
      </c>
      <c r="AB2992" s="958">
        <f t="shared" si="509"/>
        <v>45032</v>
      </c>
      <c r="AC2992" t="str">
        <f t="shared" si="510"/>
        <v>Unaudited</v>
      </c>
    </row>
    <row r="2993" spans="1:29" x14ac:dyDescent="0.25">
      <c r="A2993" t="s">
        <v>420</v>
      </c>
      <c r="B2993" t="s">
        <v>1385</v>
      </c>
      <c r="C2993" t="s">
        <v>1386</v>
      </c>
      <c r="D2993">
        <v>1900</v>
      </c>
      <c r="E2993" s="958">
        <v>1</v>
      </c>
      <c r="F2993" t="s">
        <v>438</v>
      </c>
      <c r="G2993" s="958">
        <v>91</v>
      </c>
      <c r="H2993" t="s">
        <v>387</v>
      </c>
      <c r="I2993" s="938" t="s">
        <v>488</v>
      </c>
      <c r="J2993" s="938" t="s">
        <v>436</v>
      </c>
      <c r="K2993" s="938" t="s">
        <v>436</v>
      </c>
      <c r="L2993" s="938" t="s">
        <v>133</v>
      </c>
      <c r="M2993" s="959" t="s">
        <v>496</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HUM_ASR_FY_2022</v>
      </c>
      <c r="AB2993" s="958">
        <f t="shared" si="509"/>
        <v>45032</v>
      </c>
      <c r="AC2993" t="str">
        <f t="shared" si="510"/>
        <v>Unaudited</v>
      </c>
    </row>
    <row r="2994" spans="1:29" x14ac:dyDescent="0.25">
      <c r="A2994" t="s">
        <v>420</v>
      </c>
      <c r="B2994" t="s">
        <v>1385</v>
      </c>
      <c r="C2994" t="s">
        <v>1386</v>
      </c>
      <c r="D2994">
        <v>1900</v>
      </c>
      <c r="E2994" s="958">
        <v>1</v>
      </c>
      <c r="F2994" t="s">
        <v>438</v>
      </c>
      <c r="G2994" s="958">
        <v>91</v>
      </c>
      <c r="H2994" t="s">
        <v>387</v>
      </c>
      <c r="I2994" s="938" t="s">
        <v>489</v>
      </c>
      <c r="J2994" s="938" t="s">
        <v>26</v>
      </c>
      <c r="K2994" s="938" t="s">
        <v>26</v>
      </c>
      <c r="L2994" s="954" t="s">
        <v>269</v>
      </c>
      <c r="M2994" s="959" t="s">
        <v>26</v>
      </c>
      <c r="N2994" s="679">
        <f t="shared" ca="1" si="517"/>
        <v>1050985.031466725</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HUM_ASR_FY_2022</v>
      </c>
      <c r="AB2994" s="958">
        <f t="shared" si="509"/>
        <v>45032</v>
      </c>
      <c r="AC2994" t="str">
        <f t="shared" si="510"/>
        <v>Unaudited</v>
      </c>
    </row>
    <row r="2995" spans="1:29" x14ac:dyDescent="0.25">
      <c r="A2995" t="s">
        <v>420</v>
      </c>
      <c r="B2995" t="s">
        <v>1385</v>
      </c>
      <c r="C2995" t="s">
        <v>1386</v>
      </c>
      <c r="D2995">
        <v>1900</v>
      </c>
      <c r="E2995" s="958">
        <v>1</v>
      </c>
      <c r="F2995" t="s">
        <v>439</v>
      </c>
      <c r="G2995" s="958">
        <v>182</v>
      </c>
      <c r="H2995" t="s">
        <v>387</v>
      </c>
      <c r="I2995" s="938" t="s">
        <v>432</v>
      </c>
      <c r="J2995" s="938" t="s">
        <v>432</v>
      </c>
      <c r="K2995" s="938" t="s">
        <v>432</v>
      </c>
      <c r="L2995" s="954"/>
      <c r="M2995" s="959" t="s">
        <v>432</v>
      </c>
      <c r="N2995" s="679">
        <f t="shared" ca="1" si="517"/>
        <v>104984.36666666668</v>
      </c>
      <c r="O2995" s="679">
        <f t="shared" ca="1" si="516"/>
        <v>87892.144086021508</v>
      </c>
      <c r="P2995" s="679">
        <f t="shared" ca="1" si="516"/>
        <v>2675.8</v>
      </c>
      <c r="Q2995" s="679">
        <f t="shared" ca="1" si="516"/>
        <v>5965.8462365591458</v>
      </c>
      <c r="R2995" s="679">
        <f t="shared" ca="1" si="516"/>
        <v>1570.41935483871</v>
      </c>
      <c r="S2995" s="679">
        <f t="shared" ca="1" si="516"/>
        <v>3049.3548387096776</v>
      </c>
      <c r="T2995" s="679">
        <f t="shared" ca="1" si="516"/>
        <v>268</v>
      </c>
      <c r="U2995" s="679">
        <f t="shared" ca="1" si="516"/>
        <v>12</v>
      </c>
      <c r="V2995" s="679">
        <f t="shared" ca="1" si="516"/>
        <v>157</v>
      </c>
      <c r="W2995" s="679">
        <f t="shared" ca="1" si="516"/>
        <v>12</v>
      </c>
      <c r="X2995" s="679">
        <f t="shared" ca="1" si="516"/>
        <v>3101.802150537635</v>
      </c>
      <c r="Y2995" s="679">
        <f t="shared" ca="1" si="516"/>
        <v>280</v>
      </c>
      <c r="Z2995" s="679">
        <f t="shared" ca="1" si="516"/>
        <v>0</v>
      </c>
      <c r="AA2995" t="str">
        <f t="shared" si="508"/>
        <v>HUM_ASR_FY_2022</v>
      </c>
      <c r="AB2995" s="958">
        <f t="shared" si="509"/>
        <v>45032</v>
      </c>
      <c r="AC2995" t="str">
        <f t="shared" si="510"/>
        <v>Unaudited</v>
      </c>
    </row>
    <row r="2996" spans="1:29" x14ac:dyDescent="0.25">
      <c r="A2996" t="s">
        <v>420</v>
      </c>
      <c r="B2996" t="s">
        <v>1385</v>
      </c>
      <c r="C2996" t="s">
        <v>1386</v>
      </c>
      <c r="D2996">
        <v>1900</v>
      </c>
      <c r="E2996" s="958">
        <v>1</v>
      </c>
      <c r="F2996" t="s">
        <v>439</v>
      </c>
      <c r="G2996" s="958">
        <v>182</v>
      </c>
      <c r="H2996" t="s">
        <v>387</v>
      </c>
      <c r="I2996" s="938" t="s">
        <v>487</v>
      </c>
      <c r="J2996" s="938" t="s">
        <v>12</v>
      </c>
      <c r="K2996" s="938" t="s">
        <v>12</v>
      </c>
      <c r="L2996" s="938">
        <v>1.1000000000000001</v>
      </c>
      <c r="M2996" s="959" t="s">
        <v>12</v>
      </c>
      <c r="N2996" s="679">
        <f t="shared" ca="1" si="517"/>
        <v>30002272.209999986</v>
      </c>
      <c r="O2996" s="679">
        <f t="shared" ca="1" si="516"/>
        <v>16545212.76999999</v>
      </c>
      <c r="P2996" s="679">
        <f t="shared" ca="1" si="516"/>
        <v>1442993.63</v>
      </c>
      <c r="Q2996" s="679">
        <f t="shared" ca="1" si="516"/>
        <v>7066735.2700000005</v>
      </c>
      <c r="R2996" s="679">
        <f t="shared" ca="1" si="516"/>
        <v>2533198.3299999996</v>
      </c>
      <c r="S2996" s="679">
        <f t="shared" ca="1" si="516"/>
        <v>558256.02000000025</v>
      </c>
      <c r="T2996" s="679">
        <f t="shared" ca="1" si="516"/>
        <v>93940.959999999992</v>
      </c>
      <c r="U2996" s="679">
        <f t="shared" ca="1" si="516"/>
        <v>2053.08</v>
      </c>
      <c r="V2996" s="679">
        <f t="shared" ca="1" si="516"/>
        <v>542846.96999999986</v>
      </c>
      <c r="W2996" s="679">
        <f t="shared" ca="1" si="516"/>
        <v>277284.12</v>
      </c>
      <c r="X2996" s="679">
        <f t="shared" ca="1" si="516"/>
        <v>328661.28999999992</v>
      </c>
      <c r="Y2996" s="679">
        <f t="shared" ca="1" si="516"/>
        <v>611089.77</v>
      </c>
      <c r="Z2996" s="679">
        <f t="shared" ca="1" si="516"/>
        <v>0</v>
      </c>
      <c r="AA2996" t="str">
        <f t="shared" si="508"/>
        <v>HUM_ASR_FY_2022</v>
      </c>
      <c r="AB2996" s="958">
        <f t="shared" si="509"/>
        <v>45032</v>
      </c>
      <c r="AC2996" t="str">
        <f t="shared" si="510"/>
        <v>Unaudited</v>
      </c>
    </row>
    <row r="2997" spans="1:29" x14ac:dyDescent="0.25">
      <c r="A2997" t="s">
        <v>420</v>
      </c>
      <c r="B2997" t="s">
        <v>1385</v>
      </c>
      <c r="C2997" t="s">
        <v>1386</v>
      </c>
      <c r="D2997">
        <v>1900</v>
      </c>
      <c r="E2997" s="958">
        <v>1</v>
      </c>
      <c r="F2997" t="s">
        <v>439</v>
      </c>
      <c r="G2997" s="958">
        <v>182</v>
      </c>
      <c r="H2997" t="s">
        <v>387</v>
      </c>
      <c r="I2997" s="959" t="s">
        <v>487</v>
      </c>
      <c r="J2997" s="959" t="s">
        <v>12</v>
      </c>
      <c r="K2997" s="959" t="s">
        <v>1328</v>
      </c>
      <c r="L2997" s="938" t="s">
        <v>1319</v>
      </c>
      <c r="M2997" s="959" t="s">
        <v>1328</v>
      </c>
      <c r="N2997" s="679">
        <f t="shared" ca="1" si="517"/>
        <v>60651.530832757278</v>
      </c>
      <c r="O2997" s="679">
        <f t="shared" ca="1" si="516"/>
        <v>50777.018105144656</v>
      </c>
      <c r="P2997" s="679">
        <f t="shared" ca="1" si="516"/>
        <v>1545.8622207778737</v>
      </c>
      <c r="Q2997" s="679">
        <f t="shared" ca="1" si="516"/>
        <v>3446.5865580636223</v>
      </c>
      <c r="R2997" s="679">
        <f t="shared" ca="1" si="516"/>
        <v>907.26210906028984</v>
      </c>
      <c r="S2997" s="679">
        <f t="shared" ca="1" si="516"/>
        <v>1761.6721888435222</v>
      </c>
      <c r="T2997" s="679">
        <f t="shared" ca="1" si="516"/>
        <v>154.82886432785344</v>
      </c>
      <c r="U2997" s="679">
        <f t="shared" ca="1" si="516"/>
        <v>6.9326357161725403</v>
      </c>
      <c r="V2997" s="679">
        <f t="shared" ca="1" si="516"/>
        <v>90.701983953257411</v>
      </c>
      <c r="W2997" s="679">
        <f t="shared" ca="1" si="516"/>
        <v>6.9326357161725403</v>
      </c>
      <c r="X2997" s="679">
        <f t="shared" ca="1" si="516"/>
        <v>1791.9720311098338</v>
      </c>
      <c r="Y2997" s="679">
        <f t="shared" ca="1" si="516"/>
        <v>161.76150004402595</v>
      </c>
      <c r="Z2997" s="679">
        <f t="shared" ca="1" si="516"/>
        <v>0</v>
      </c>
      <c r="AA2997" t="str">
        <f t="shared" si="508"/>
        <v>HUM_ASR_FY_2022</v>
      </c>
      <c r="AB2997" s="958">
        <f t="shared" si="509"/>
        <v>45032</v>
      </c>
      <c r="AC2997" t="str">
        <f t="shared" si="510"/>
        <v>Unaudited</v>
      </c>
    </row>
    <row r="2998" spans="1:29" x14ac:dyDescent="0.25">
      <c r="A2998" t="s">
        <v>420</v>
      </c>
      <c r="B2998" t="s">
        <v>1385</v>
      </c>
      <c r="C2998" t="s">
        <v>1386</v>
      </c>
      <c r="D2998">
        <v>1900</v>
      </c>
      <c r="E2998" s="958">
        <v>1</v>
      </c>
      <c r="F2998" t="s">
        <v>439</v>
      </c>
      <c r="G2998" s="958">
        <v>182</v>
      </c>
      <c r="H2998" t="s">
        <v>387</v>
      </c>
      <c r="I2998" s="938" t="s">
        <v>487</v>
      </c>
      <c r="J2998" s="938" t="s">
        <v>490</v>
      </c>
      <c r="K2998" s="938" t="s">
        <v>491</v>
      </c>
      <c r="L2998" s="938" t="s">
        <v>63</v>
      </c>
      <c r="M2998" s="959" t="s">
        <v>343</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HUM_ASR_FY_2022</v>
      </c>
      <c r="AB2998" s="958">
        <f t="shared" si="509"/>
        <v>45032</v>
      </c>
      <c r="AC2998" t="str">
        <f t="shared" si="510"/>
        <v>Unaudited</v>
      </c>
    </row>
    <row r="2999" spans="1:29" x14ac:dyDescent="0.25">
      <c r="A2999" t="s">
        <v>420</v>
      </c>
      <c r="B2999" t="s">
        <v>1385</v>
      </c>
      <c r="C2999" t="s">
        <v>1386</v>
      </c>
      <c r="D2999">
        <v>1900</v>
      </c>
      <c r="E2999" s="958">
        <v>1</v>
      </c>
      <c r="F2999" t="s">
        <v>439</v>
      </c>
      <c r="G2999" s="958">
        <v>182</v>
      </c>
      <c r="H2999" t="s">
        <v>387</v>
      </c>
      <c r="I2999" s="938" t="s">
        <v>487</v>
      </c>
      <c r="J2999" s="938" t="s">
        <v>490</v>
      </c>
      <c r="K2999" s="938" t="s">
        <v>1019</v>
      </c>
      <c r="L2999" s="938" t="s">
        <v>915</v>
      </c>
      <c r="M2999" s="959" t="s">
        <v>916</v>
      </c>
      <c r="N2999" s="679">
        <f t="shared" ca="1" si="517"/>
        <v>606622.35000000033</v>
      </c>
      <c r="O2999" s="679">
        <f t="shared" ca="1" si="516"/>
        <v>580380.54000000027</v>
      </c>
      <c r="P2999" s="679">
        <f t="shared" ca="1" si="516"/>
        <v>23050.560000000001</v>
      </c>
      <c r="Q2999" s="679">
        <f t="shared" ca="1" si="516"/>
        <v>0</v>
      </c>
      <c r="R2999" s="679">
        <f t="shared" ca="1" si="516"/>
        <v>0</v>
      </c>
      <c r="S2999" s="679">
        <f t="shared" ca="1" si="516"/>
        <v>0</v>
      </c>
      <c r="T2999" s="679">
        <f t="shared" ca="1" si="516"/>
        <v>0</v>
      </c>
      <c r="U2999" s="679">
        <f t="shared" ca="1" si="516"/>
        <v>0</v>
      </c>
      <c r="V2999" s="679">
        <f t="shared" ca="1" si="516"/>
        <v>3191.25</v>
      </c>
      <c r="W2999" s="679">
        <f t="shared" ca="1" si="516"/>
        <v>0</v>
      </c>
      <c r="X2999" s="679">
        <f t="shared" ca="1" si="516"/>
        <v>0</v>
      </c>
      <c r="Y2999" s="679">
        <f t="shared" ca="1" si="516"/>
        <v>0</v>
      </c>
      <c r="Z2999" s="679">
        <f t="shared" ca="1" si="516"/>
        <v>0</v>
      </c>
      <c r="AA2999" t="str">
        <f t="shared" si="508"/>
        <v>HUM_ASR_FY_2022</v>
      </c>
      <c r="AB2999" s="958">
        <f t="shared" si="509"/>
        <v>45032</v>
      </c>
      <c r="AC2999" t="str">
        <f t="shared" si="510"/>
        <v>Unaudited</v>
      </c>
    </row>
    <row r="3000" spans="1:29" x14ac:dyDescent="0.25">
      <c r="A3000" t="s">
        <v>420</v>
      </c>
      <c r="B3000" t="s">
        <v>1385</v>
      </c>
      <c r="C3000" t="s">
        <v>1386</v>
      </c>
      <c r="D3000">
        <v>1900</v>
      </c>
      <c r="E3000" s="958">
        <v>1</v>
      </c>
      <c r="F3000" t="s">
        <v>439</v>
      </c>
      <c r="G3000" s="958">
        <v>182</v>
      </c>
      <c r="H3000" t="s">
        <v>387</v>
      </c>
      <c r="I3000" s="938" t="s">
        <v>487</v>
      </c>
      <c r="J3000" s="938" t="s">
        <v>13</v>
      </c>
      <c r="K3000" s="938" t="s">
        <v>492</v>
      </c>
      <c r="L3000" s="938" t="s">
        <v>94</v>
      </c>
      <c r="M3000" s="959" t="s">
        <v>146</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HUM_ASR_FY_2022</v>
      </c>
      <c r="AB3000" s="958">
        <f t="shared" si="509"/>
        <v>45032</v>
      </c>
      <c r="AC3000" t="str">
        <f t="shared" si="510"/>
        <v>Unaudited</v>
      </c>
    </row>
    <row r="3001" spans="1:29" x14ac:dyDescent="0.25">
      <c r="A3001" t="s">
        <v>420</v>
      </c>
      <c r="B3001" t="s">
        <v>1385</v>
      </c>
      <c r="C3001" t="s">
        <v>1386</v>
      </c>
      <c r="D3001">
        <v>1900</v>
      </c>
      <c r="E3001" s="958">
        <v>1</v>
      </c>
      <c r="F3001" t="s">
        <v>439</v>
      </c>
      <c r="G3001" s="958">
        <v>182</v>
      </c>
      <c r="H3001" t="s">
        <v>387</v>
      </c>
      <c r="I3001" s="959" t="s">
        <v>487</v>
      </c>
      <c r="J3001" s="959" t="s">
        <v>13</v>
      </c>
      <c r="K3001" s="959" t="s">
        <v>13</v>
      </c>
      <c r="L3001" s="938" t="s">
        <v>35</v>
      </c>
      <c r="M3001" s="959" t="s">
        <v>13</v>
      </c>
      <c r="N3001" s="679">
        <f t="shared" ca="1" si="517"/>
        <v>10139.673318670561</v>
      </c>
      <c r="O3001" s="679">
        <f t="shared" ca="1" si="517"/>
        <v>8488.8603570796477</v>
      </c>
      <c r="P3001" s="679">
        <f t="shared" ca="1" si="517"/>
        <v>258.43598173282322</v>
      </c>
      <c r="Q3001" s="679">
        <f t="shared" ca="1" si="517"/>
        <v>576.19752186719165</v>
      </c>
      <c r="R3001" s="679">
        <f t="shared" ca="1" si="517"/>
        <v>151.67533735704046</v>
      </c>
      <c r="S3001" s="679">
        <f t="shared" ca="1" si="517"/>
        <v>294.51491568640046</v>
      </c>
      <c r="T3001" s="679">
        <f t="shared" ca="1" si="517"/>
        <v>25.884162906195019</v>
      </c>
      <c r="U3001" s="679">
        <f t="shared" ca="1" si="517"/>
        <v>1.1589923689341053</v>
      </c>
      <c r="V3001" s="679">
        <f t="shared" ca="1" si="517"/>
        <v>15.163483493554544</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1.1589923689341053</v>
      </c>
      <c r="X3001" s="679">
        <f t="shared" ca="1" si="517"/>
        <v>299.58041853470962</v>
      </c>
      <c r="Y3001" s="679">
        <f t="shared" ca="1" si="517"/>
        <v>27.04315527512912</v>
      </c>
      <c r="Z3001" s="679">
        <f t="shared" ca="1" si="517"/>
        <v>0</v>
      </c>
      <c r="AA3001" t="str">
        <f t="shared" si="508"/>
        <v>HUM_ASR_FY_2022</v>
      </c>
      <c r="AB3001" s="958">
        <f t="shared" si="509"/>
        <v>45032</v>
      </c>
      <c r="AC3001" t="str">
        <f t="shared" si="510"/>
        <v>Unaudited</v>
      </c>
    </row>
    <row r="3002" spans="1:29" x14ac:dyDescent="0.25">
      <c r="A3002" t="s">
        <v>420</v>
      </c>
      <c r="B3002" t="s">
        <v>1385</v>
      </c>
      <c r="C3002" t="s">
        <v>1386</v>
      </c>
      <c r="D3002">
        <v>1900</v>
      </c>
      <c r="E3002" s="958">
        <v>1</v>
      </c>
      <c r="F3002" t="s">
        <v>439</v>
      </c>
      <c r="G3002" s="958">
        <v>182</v>
      </c>
      <c r="H3002" t="s">
        <v>387</v>
      </c>
      <c r="I3002" s="959" t="s">
        <v>488</v>
      </c>
      <c r="J3002" s="959" t="s">
        <v>444</v>
      </c>
      <c r="K3002" s="959" t="s">
        <v>0</v>
      </c>
      <c r="L3002" s="938">
        <v>2.1</v>
      </c>
      <c r="M3002" s="959" t="s">
        <v>147</v>
      </c>
      <c r="N3002" s="679">
        <f t="shared" ca="1" si="517"/>
        <v>3950566.77</v>
      </c>
      <c r="O3002" s="679">
        <f t="shared" ca="1" si="517"/>
        <v>2822215.9800000004</v>
      </c>
      <c r="P3002" s="679">
        <f t="shared" ca="1" si="517"/>
        <v>26388.11</v>
      </c>
      <c r="Q3002" s="679">
        <f t="shared" ca="1" si="517"/>
        <v>636966.50999999989</v>
      </c>
      <c r="R3002" s="679">
        <f t="shared" ca="1" si="517"/>
        <v>251162.59</v>
      </c>
      <c r="S3002" s="679">
        <f t="shared" ca="1" si="517"/>
        <v>20110.919999999998</v>
      </c>
      <c r="T3002" s="679">
        <f t="shared" ca="1" si="517"/>
        <v>6922.31</v>
      </c>
      <c r="U3002" s="679">
        <f t="shared" ca="1" si="517"/>
        <v>0</v>
      </c>
      <c r="V3002" s="679">
        <f t="shared" ca="1" si="517"/>
        <v>12658.92</v>
      </c>
      <c r="W3002" s="679">
        <f t="shared" ca="1" si="518"/>
        <v>0</v>
      </c>
      <c r="X3002" s="679">
        <f t="shared" ca="1" si="517"/>
        <v>18732.43</v>
      </c>
      <c r="Y3002" s="679">
        <f t="shared" ca="1" si="517"/>
        <v>155409</v>
      </c>
      <c r="Z3002" s="679">
        <f t="shared" ca="1" si="517"/>
        <v>0</v>
      </c>
      <c r="AA3002" t="str">
        <f t="shared" si="508"/>
        <v>HUM_ASR_FY_2022</v>
      </c>
      <c r="AB3002" s="958">
        <f t="shared" si="509"/>
        <v>45032</v>
      </c>
      <c r="AC3002" t="str">
        <f t="shared" si="510"/>
        <v>Unaudited</v>
      </c>
    </row>
    <row r="3003" spans="1:29" ht="30" x14ac:dyDescent="0.25">
      <c r="A3003" t="s">
        <v>420</v>
      </c>
      <c r="B3003" t="s">
        <v>1385</v>
      </c>
      <c r="C3003" t="s">
        <v>1386</v>
      </c>
      <c r="D3003">
        <v>1900</v>
      </c>
      <c r="E3003" s="958">
        <v>1</v>
      </c>
      <c r="F3003" t="s">
        <v>439</v>
      </c>
      <c r="G3003" s="958">
        <v>182</v>
      </c>
      <c r="H3003" t="s">
        <v>387</v>
      </c>
      <c r="I3003" s="959" t="s">
        <v>488</v>
      </c>
      <c r="J3003" s="959" t="s">
        <v>444</v>
      </c>
      <c r="K3003" s="959" t="s">
        <v>0</v>
      </c>
      <c r="L3003" s="938">
        <v>2.2000000000000002</v>
      </c>
      <c r="M3003" s="959" t="s">
        <v>148</v>
      </c>
      <c r="N3003" s="679">
        <f t="shared" ca="1" si="517"/>
        <v>44824.436129136971</v>
      </c>
      <c r="O3003" s="679">
        <f t="shared" ca="1" si="517"/>
        <v>32021.795176022228</v>
      </c>
      <c r="P3003" s="679">
        <f t="shared" ca="1" si="517"/>
        <v>299.40821662498831</v>
      </c>
      <c r="Q3003" s="679">
        <f t="shared" ca="1" si="517"/>
        <v>7227.2325228651371</v>
      </c>
      <c r="R3003" s="679">
        <f t="shared" ca="1" si="517"/>
        <v>2849.7737486623</v>
      </c>
      <c r="S3003" s="679">
        <f t="shared" ca="1" si="517"/>
        <v>228.18514444148556</v>
      </c>
      <c r="T3003" s="679">
        <f t="shared" ca="1" si="517"/>
        <v>78.54281689841838</v>
      </c>
      <c r="U3003" s="679">
        <f t="shared" ca="1" si="517"/>
        <v>0</v>
      </c>
      <c r="V3003" s="679">
        <f t="shared" ca="1" si="517"/>
        <v>143.63228975468107</v>
      </c>
      <c r="W3003" s="679">
        <f t="shared" ca="1" si="518"/>
        <v>0</v>
      </c>
      <c r="X3003" s="679">
        <f t="shared" ca="1" si="517"/>
        <v>212.54434134738827</v>
      </c>
      <c r="Y3003" s="679">
        <f t="shared" ca="1" si="517"/>
        <v>1763.3218725203437</v>
      </c>
      <c r="Z3003" s="679">
        <f t="shared" ca="1" si="517"/>
        <v>0</v>
      </c>
      <c r="AA3003" t="str">
        <f t="shared" si="508"/>
        <v>HUM_ASR_FY_2022</v>
      </c>
      <c r="AB3003" s="958">
        <f t="shared" si="509"/>
        <v>45032</v>
      </c>
      <c r="AC3003" t="str">
        <f t="shared" si="510"/>
        <v>Unaudited</v>
      </c>
    </row>
    <row r="3004" spans="1:29" x14ac:dyDescent="0.25">
      <c r="A3004" t="s">
        <v>420</v>
      </c>
      <c r="B3004" t="s">
        <v>1385</v>
      </c>
      <c r="C3004" t="s">
        <v>1386</v>
      </c>
      <c r="D3004">
        <v>1900</v>
      </c>
      <c r="E3004" s="958">
        <v>1</v>
      </c>
      <c r="F3004" t="s">
        <v>439</v>
      </c>
      <c r="G3004" s="958">
        <v>182</v>
      </c>
      <c r="H3004" t="s">
        <v>387</v>
      </c>
      <c r="I3004" s="959" t="s">
        <v>488</v>
      </c>
      <c r="J3004" s="959" t="s">
        <v>444</v>
      </c>
      <c r="K3004" s="959" t="s">
        <v>0</v>
      </c>
      <c r="L3004" s="938">
        <v>2.2999999999999998</v>
      </c>
      <c r="M3004" s="959" t="s">
        <v>149</v>
      </c>
      <c r="N3004" s="679">
        <f t="shared" ca="1" si="517"/>
        <v>2434469.2399999965</v>
      </c>
      <c r="O3004" s="679">
        <f t="shared" ca="1" si="517"/>
        <v>1724170.9499999962</v>
      </c>
      <c r="P3004" s="679">
        <f t="shared" ca="1" si="517"/>
        <v>114198.29</v>
      </c>
      <c r="Q3004" s="679">
        <f t="shared" ca="1" si="517"/>
        <v>397397.63000000006</v>
      </c>
      <c r="R3004" s="679">
        <f t="shared" ca="1" si="517"/>
        <v>146899.82</v>
      </c>
      <c r="S3004" s="679">
        <f t="shared" ca="1" si="517"/>
        <v>1972.2300000000014</v>
      </c>
      <c r="T3004" s="679">
        <f t="shared" ca="1" si="517"/>
        <v>9397.2300000000014</v>
      </c>
      <c r="U3004" s="679">
        <f t="shared" ca="1" si="517"/>
        <v>309.37</v>
      </c>
      <c r="V3004" s="679">
        <f t="shared" ca="1" si="517"/>
        <v>7855.74</v>
      </c>
      <c r="W3004" s="679">
        <f t="shared" ca="1" si="518"/>
        <v>9389.09</v>
      </c>
      <c r="X3004" s="679">
        <f t="shared" ca="1" si="517"/>
        <v>5846.8299999999981</v>
      </c>
      <c r="Y3004" s="679">
        <f t="shared" ca="1" si="517"/>
        <v>17032.059999999998</v>
      </c>
      <c r="Z3004" s="679">
        <f t="shared" ca="1" si="517"/>
        <v>0</v>
      </c>
      <c r="AA3004" t="str">
        <f t="shared" si="508"/>
        <v>HUM_ASR_FY_2022</v>
      </c>
      <c r="AB3004" s="958">
        <f t="shared" si="509"/>
        <v>45032</v>
      </c>
      <c r="AC3004" t="str">
        <f t="shared" si="510"/>
        <v>Unaudited</v>
      </c>
    </row>
    <row r="3005" spans="1:29" x14ac:dyDescent="0.25">
      <c r="A3005" t="s">
        <v>420</v>
      </c>
      <c r="B3005" t="s">
        <v>1385</v>
      </c>
      <c r="C3005" t="s">
        <v>1386</v>
      </c>
      <c r="D3005">
        <v>1900</v>
      </c>
      <c r="E3005" s="958">
        <v>1</v>
      </c>
      <c r="F3005" t="s">
        <v>439</v>
      </c>
      <c r="G3005" s="958">
        <v>182</v>
      </c>
      <c r="H3005" t="s">
        <v>387</v>
      </c>
      <c r="I3005" s="959" t="s">
        <v>488</v>
      </c>
      <c r="J3005" s="959" t="s">
        <v>444</v>
      </c>
      <c r="K3005" s="959" t="s">
        <v>0</v>
      </c>
      <c r="L3005" s="954">
        <v>2.4</v>
      </c>
      <c r="M3005" s="959" t="s">
        <v>150</v>
      </c>
      <c r="N3005" s="679">
        <f t="shared" ca="1" si="517"/>
        <v>620279.40999999992</v>
      </c>
      <c r="O3005" s="679">
        <f t="shared" ca="1" si="517"/>
        <v>111784.76000000001</v>
      </c>
      <c r="P3005" s="679">
        <f t="shared" ca="1" si="517"/>
        <v>867.31</v>
      </c>
      <c r="Q3005" s="679">
        <f t="shared" ca="1" si="517"/>
        <v>264278.25</v>
      </c>
      <c r="R3005" s="679">
        <f t="shared" ca="1" si="517"/>
        <v>32617.54</v>
      </c>
      <c r="S3005" s="679">
        <f t="shared" ca="1" si="517"/>
        <v>88546.809999999896</v>
      </c>
      <c r="T3005" s="679">
        <f t="shared" ca="1" si="517"/>
        <v>0</v>
      </c>
      <c r="U3005" s="679">
        <f t="shared" ca="1" si="517"/>
        <v>34.479999999999997</v>
      </c>
      <c r="V3005" s="679">
        <f t="shared" ca="1" si="517"/>
        <v>0</v>
      </c>
      <c r="W3005" s="679">
        <f t="shared" ca="1" si="518"/>
        <v>0</v>
      </c>
      <c r="X3005" s="679">
        <f t="shared" ca="1" si="517"/>
        <v>67212.73</v>
      </c>
      <c r="Y3005" s="679">
        <f t="shared" ca="1" si="517"/>
        <v>54937.53</v>
      </c>
      <c r="Z3005" s="679">
        <f t="shared" ca="1" si="517"/>
        <v>0</v>
      </c>
      <c r="AA3005" t="str">
        <f t="shared" si="508"/>
        <v>HUM_ASR_FY_2022</v>
      </c>
      <c r="AB3005" s="958">
        <f t="shared" si="509"/>
        <v>45032</v>
      </c>
      <c r="AC3005" t="str">
        <f t="shared" si="510"/>
        <v>Unaudited</v>
      </c>
    </row>
    <row r="3006" spans="1:29" ht="30" x14ac:dyDescent="0.25">
      <c r="A3006" t="s">
        <v>420</v>
      </c>
      <c r="B3006" t="s">
        <v>1385</v>
      </c>
      <c r="C3006" t="s">
        <v>1386</v>
      </c>
      <c r="D3006">
        <v>1900</v>
      </c>
      <c r="E3006" s="958">
        <v>1</v>
      </c>
      <c r="F3006" t="s">
        <v>439</v>
      </c>
      <c r="G3006" s="958">
        <v>182</v>
      </c>
      <c r="H3006" t="s">
        <v>387</v>
      </c>
      <c r="I3006" s="959" t="s">
        <v>488</v>
      </c>
      <c r="J3006" s="959" t="s">
        <v>444</v>
      </c>
      <c r="K3006" s="959" t="s">
        <v>0</v>
      </c>
      <c r="L3006" s="938">
        <v>2.5</v>
      </c>
      <c r="M3006" s="959" t="s">
        <v>151</v>
      </c>
      <c r="N3006" s="679">
        <f t="shared" ca="1" si="517"/>
        <v>34660.187695673871</v>
      </c>
      <c r="O3006" s="679">
        <f t="shared" ca="1" si="517"/>
        <v>6246.3475341150815</v>
      </c>
      <c r="P3006" s="679">
        <f t="shared" ca="1" si="517"/>
        <v>48.463848558724379</v>
      </c>
      <c r="Q3006" s="679">
        <f t="shared" ca="1" si="517"/>
        <v>14767.431581977266</v>
      </c>
      <c r="R3006" s="679">
        <f t="shared" ca="1" si="517"/>
        <v>1822.6141966749315</v>
      </c>
      <c r="S3006" s="679">
        <f t="shared" ca="1" si="517"/>
        <v>4947.8493159287182</v>
      </c>
      <c r="T3006" s="679">
        <f t="shared" ca="1" si="517"/>
        <v>0</v>
      </c>
      <c r="U3006" s="679">
        <f t="shared" ca="1" si="517"/>
        <v>1.9266853815876865</v>
      </c>
      <c r="V3006" s="679">
        <f t="shared" ca="1" si="517"/>
        <v>0</v>
      </c>
      <c r="W3006" s="679">
        <f t="shared" ca="1" si="518"/>
        <v>0</v>
      </c>
      <c r="X3006" s="679">
        <f t="shared" ca="1" si="517"/>
        <v>3755.7362049768026</v>
      </c>
      <c r="Y3006" s="679">
        <f t="shared" ca="1" si="517"/>
        <v>3069.8183280607595</v>
      </c>
      <c r="Z3006" s="679">
        <f t="shared" ca="1" si="517"/>
        <v>0</v>
      </c>
      <c r="AA3006" t="str">
        <f t="shared" si="508"/>
        <v>HUM_ASR_FY_2022</v>
      </c>
      <c r="AB3006" s="958">
        <f t="shared" si="509"/>
        <v>45032</v>
      </c>
      <c r="AC3006" t="str">
        <f t="shared" si="510"/>
        <v>Unaudited</v>
      </c>
    </row>
    <row r="3007" spans="1:29" x14ac:dyDescent="0.25">
      <c r="A3007" t="s">
        <v>420</v>
      </c>
      <c r="B3007" t="s">
        <v>1385</v>
      </c>
      <c r="C3007" t="s">
        <v>1386</v>
      </c>
      <c r="D3007">
        <v>1900</v>
      </c>
      <c r="E3007" s="958">
        <v>1</v>
      </c>
      <c r="F3007" t="s">
        <v>439</v>
      </c>
      <c r="G3007" s="958">
        <v>182</v>
      </c>
      <c r="H3007" t="s">
        <v>387</v>
      </c>
      <c r="I3007" s="938" t="s">
        <v>488</v>
      </c>
      <c r="J3007" s="938" t="s">
        <v>444</v>
      </c>
      <c r="K3007" s="938" t="s">
        <v>0</v>
      </c>
      <c r="L3007" s="938" t="s">
        <v>96</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HUM_ASR_FY_2022</v>
      </c>
      <c r="AB3007" s="958">
        <f t="shared" si="509"/>
        <v>45032</v>
      </c>
      <c r="AC3007" t="str">
        <f t="shared" si="510"/>
        <v>Unaudited</v>
      </c>
    </row>
    <row r="3008" spans="1:29" x14ac:dyDescent="0.25">
      <c r="A3008" t="s">
        <v>420</v>
      </c>
      <c r="B3008" t="s">
        <v>1385</v>
      </c>
      <c r="C3008" t="s">
        <v>1386</v>
      </c>
      <c r="D3008">
        <v>1900</v>
      </c>
      <c r="E3008" s="958">
        <v>1</v>
      </c>
      <c r="F3008" t="s">
        <v>439</v>
      </c>
      <c r="G3008" s="958">
        <v>182</v>
      </c>
      <c r="H3008" t="s">
        <v>387</v>
      </c>
      <c r="I3008" s="959" t="s">
        <v>488</v>
      </c>
      <c r="J3008" s="959" t="s">
        <v>444</v>
      </c>
      <c r="K3008" s="959" t="s">
        <v>0</v>
      </c>
      <c r="L3008" s="938" t="s">
        <v>152</v>
      </c>
      <c r="M3008" s="959" t="s">
        <v>451</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HUM_ASR_FY_2022</v>
      </c>
      <c r="AB3008" s="958">
        <f t="shared" si="509"/>
        <v>45032</v>
      </c>
      <c r="AC3008" t="str">
        <f t="shared" si="510"/>
        <v>Unaudited</v>
      </c>
    </row>
    <row r="3009" spans="1:29" x14ac:dyDescent="0.25">
      <c r="A3009" t="s">
        <v>420</v>
      </c>
      <c r="B3009" t="s">
        <v>1385</v>
      </c>
      <c r="C3009" t="s">
        <v>1386</v>
      </c>
      <c r="D3009">
        <v>1900</v>
      </c>
      <c r="E3009" s="958">
        <v>1</v>
      </c>
      <c r="F3009" t="s">
        <v>439</v>
      </c>
      <c r="G3009" s="958">
        <v>182</v>
      </c>
      <c r="H3009" t="s">
        <v>387</v>
      </c>
      <c r="I3009" s="938" t="s">
        <v>488</v>
      </c>
      <c r="J3009" s="938" t="s">
        <v>444</v>
      </c>
      <c r="K3009" s="938" t="s">
        <v>0</v>
      </c>
      <c r="L3009" s="938" t="s">
        <v>917</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HUM_ASR_FY_2022</v>
      </c>
      <c r="AB3009" s="958">
        <f t="shared" si="509"/>
        <v>45032</v>
      </c>
      <c r="AC3009" t="str">
        <f t="shared" si="510"/>
        <v>Unaudited</v>
      </c>
    </row>
    <row r="3010" spans="1:29" x14ac:dyDescent="0.25">
      <c r="A3010" t="s">
        <v>420</v>
      </c>
      <c r="B3010" t="s">
        <v>1385</v>
      </c>
      <c r="C3010" t="s">
        <v>1386</v>
      </c>
      <c r="D3010">
        <v>1900</v>
      </c>
      <c r="E3010" s="958">
        <v>1</v>
      </c>
      <c r="F3010" t="s">
        <v>439</v>
      </c>
      <c r="G3010" s="958">
        <v>182</v>
      </c>
      <c r="H3010" t="s">
        <v>387</v>
      </c>
      <c r="I3010" s="938" t="s">
        <v>488</v>
      </c>
      <c r="J3010" s="938" t="s">
        <v>444</v>
      </c>
      <c r="K3010" s="938" t="s">
        <v>53</v>
      </c>
      <c r="L3010" s="938">
        <v>3.1</v>
      </c>
      <c r="M3010" s="959" t="s">
        <v>33</v>
      </c>
      <c r="N3010" s="679">
        <f t="shared" ca="1" si="517"/>
        <v>4345133.3299999973</v>
      </c>
      <c r="O3010" s="679">
        <f t="shared" ca="1" si="517"/>
        <v>2852104.8199999947</v>
      </c>
      <c r="P3010" s="679">
        <f t="shared" ca="1" si="517"/>
        <v>143348.11000000019</v>
      </c>
      <c r="Q3010" s="679">
        <f t="shared" ca="1" si="517"/>
        <v>894259.57000000123</v>
      </c>
      <c r="R3010" s="679">
        <f t="shared" ca="1" si="517"/>
        <v>210118.40000000052</v>
      </c>
      <c r="S3010" s="679">
        <f t="shared" ca="1" si="517"/>
        <v>82478.990000000005</v>
      </c>
      <c r="T3010" s="679">
        <f t="shared" ca="1" si="517"/>
        <v>8325.75</v>
      </c>
      <c r="U3010" s="679">
        <f t="shared" ca="1" si="517"/>
        <v>2975.2</v>
      </c>
      <c r="V3010" s="679">
        <f t="shared" ca="1" si="517"/>
        <v>9609.3499999999985</v>
      </c>
      <c r="W3010" s="679">
        <f t="shared" ca="1" si="518"/>
        <v>8938.5799999999981</v>
      </c>
      <c r="X3010" s="679">
        <f t="shared" ca="1" si="517"/>
        <v>60985.689999999988</v>
      </c>
      <c r="Y3010" s="679">
        <f t="shared" ca="1" si="517"/>
        <v>71988.869999999923</v>
      </c>
      <c r="Z3010" s="679">
        <f t="shared" ca="1" si="517"/>
        <v>0</v>
      </c>
      <c r="AA3010" t="str">
        <f t="shared" ref="AA3010:AA3073" si="519">file_name</f>
        <v>HUM_ASR_FY_2022</v>
      </c>
      <c r="AB3010" s="958">
        <f t="shared" ref="AB3010:AB3073" si="520">file_date</f>
        <v>45032</v>
      </c>
      <c r="AC3010" t="str">
        <f t="shared" ref="AC3010:AC3073" si="521">status</f>
        <v>Unaudited</v>
      </c>
    </row>
    <row r="3011" spans="1:29" x14ac:dyDescent="0.25">
      <c r="A3011" t="s">
        <v>420</v>
      </c>
      <c r="B3011" t="s">
        <v>1385</v>
      </c>
      <c r="C3011" t="s">
        <v>1386</v>
      </c>
      <c r="D3011">
        <v>1900</v>
      </c>
      <c r="E3011" s="958">
        <v>1</v>
      </c>
      <c r="F3011" t="s">
        <v>439</v>
      </c>
      <c r="G3011" s="958">
        <v>182</v>
      </c>
      <c r="H3011" t="s">
        <v>387</v>
      </c>
      <c r="I3011" s="938" t="s">
        <v>488</v>
      </c>
      <c r="J3011" s="938" t="s">
        <v>444</v>
      </c>
      <c r="K3011" s="938" t="s">
        <v>53</v>
      </c>
      <c r="L3011" s="938">
        <v>3.2</v>
      </c>
      <c r="M3011" s="959" t="s">
        <v>34</v>
      </c>
      <c r="N3011" s="679">
        <f t="shared" ca="1" si="517"/>
        <v>320201.83999999997</v>
      </c>
      <c r="O3011" s="679">
        <f t="shared" ca="1" si="517"/>
        <v>185930.84</v>
      </c>
      <c r="P3011" s="679">
        <f t="shared" ca="1" si="517"/>
        <v>7658.97</v>
      </c>
      <c r="Q3011" s="679">
        <f t="shared" ca="1" si="517"/>
        <v>83646.109999999986</v>
      </c>
      <c r="R3011" s="679">
        <f t="shared" ca="1" si="517"/>
        <v>27133.05999999999</v>
      </c>
      <c r="S3011" s="679">
        <f t="shared" ca="1" si="517"/>
        <v>395.78</v>
      </c>
      <c r="T3011" s="679">
        <f t="shared" ca="1" si="517"/>
        <v>2227.1</v>
      </c>
      <c r="U3011" s="679">
        <f t="shared" ca="1" si="517"/>
        <v>28.56</v>
      </c>
      <c r="V3011" s="679">
        <f t="shared" ca="1" si="517"/>
        <v>893.80000000000007</v>
      </c>
      <c r="W3011" s="679">
        <f t="shared" ca="1" si="518"/>
        <v>300.81</v>
      </c>
      <c r="X3011" s="679">
        <f t="shared" ca="1" si="517"/>
        <v>1572.67</v>
      </c>
      <c r="Y3011" s="679">
        <f t="shared" ca="1" si="517"/>
        <v>10414.14</v>
      </c>
      <c r="Z3011" s="679">
        <f t="shared" ca="1" si="517"/>
        <v>0</v>
      </c>
      <c r="AA3011" t="str">
        <f t="shared" si="519"/>
        <v>HUM_ASR_FY_2022</v>
      </c>
      <c r="AB3011" s="958">
        <f t="shared" si="520"/>
        <v>45032</v>
      </c>
      <c r="AC3011" t="str">
        <f t="shared" si="521"/>
        <v>Unaudited</v>
      </c>
    </row>
    <row r="3012" spans="1:29" x14ac:dyDescent="0.25">
      <c r="A3012" t="s">
        <v>420</v>
      </c>
      <c r="B3012" t="s">
        <v>1385</v>
      </c>
      <c r="C3012" t="s">
        <v>1386</v>
      </c>
      <c r="D3012">
        <v>1900</v>
      </c>
      <c r="E3012" s="958">
        <v>1</v>
      </c>
      <c r="F3012" t="s">
        <v>439</v>
      </c>
      <c r="G3012" s="958">
        <v>182</v>
      </c>
      <c r="H3012" t="s">
        <v>387</v>
      </c>
      <c r="I3012" s="938" t="s">
        <v>488</v>
      </c>
      <c r="J3012" s="938" t="s">
        <v>444</v>
      </c>
      <c r="K3012" s="938" t="s">
        <v>53</v>
      </c>
      <c r="L3012" s="938">
        <v>3.3</v>
      </c>
      <c r="M3012" s="959" t="s">
        <v>54</v>
      </c>
      <c r="N3012" s="679">
        <f t="shared" ca="1" si="517"/>
        <v>2612.9900000000002</v>
      </c>
      <c r="O3012" s="679">
        <f t="shared" ca="1" si="517"/>
        <v>2569.0300000000002</v>
      </c>
      <c r="P3012" s="679">
        <f t="shared" ca="1" si="517"/>
        <v>0</v>
      </c>
      <c r="Q3012" s="679">
        <f t="shared" ca="1" si="517"/>
        <v>43.96</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HUM_ASR_FY_2022</v>
      </c>
      <c r="AB3012" s="958">
        <f t="shared" si="520"/>
        <v>45032</v>
      </c>
      <c r="AC3012" t="str">
        <f t="shared" si="521"/>
        <v>Unaudited</v>
      </c>
    </row>
    <row r="3013" spans="1:29" x14ac:dyDescent="0.25">
      <c r="A3013" t="s">
        <v>420</v>
      </c>
      <c r="B3013" t="s">
        <v>1385</v>
      </c>
      <c r="C3013" t="s">
        <v>1386</v>
      </c>
      <c r="D3013">
        <v>1900</v>
      </c>
      <c r="E3013" s="958">
        <v>1</v>
      </c>
      <c r="F3013" t="s">
        <v>439</v>
      </c>
      <c r="G3013" s="958">
        <v>182</v>
      </c>
      <c r="H3013" t="s">
        <v>387</v>
      </c>
      <c r="I3013" s="938" t="s">
        <v>488</v>
      </c>
      <c r="J3013" s="938" t="s">
        <v>444</v>
      </c>
      <c r="K3013" s="938" t="s">
        <v>53</v>
      </c>
      <c r="L3013" s="944" t="s">
        <v>44</v>
      </c>
      <c r="M3013" s="960" t="s">
        <v>153</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HUM_ASR_FY_2022</v>
      </c>
      <c r="AB3013" s="958">
        <f t="shared" si="520"/>
        <v>45032</v>
      </c>
      <c r="AC3013" t="str">
        <f t="shared" si="521"/>
        <v>Unaudited</v>
      </c>
    </row>
    <row r="3014" spans="1:29" x14ac:dyDescent="0.25">
      <c r="A3014" t="s">
        <v>420</v>
      </c>
      <c r="B3014" t="s">
        <v>1385</v>
      </c>
      <c r="C3014" t="s">
        <v>1386</v>
      </c>
      <c r="D3014">
        <v>1900</v>
      </c>
      <c r="E3014" s="958">
        <v>1</v>
      </c>
      <c r="F3014" t="s">
        <v>439</v>
      </c>
      <c r="G3014" s="958">
        <v>182</v>
      </c>
      <c r="H3014" t="s">
        <v>387</v>
      </c>
      <c r="I3014" s="938" t="s">
        <v>488</v>
      </c>
      <c r="J3014" s="938" t="s">
        <v>444</v>
      </c>
      <c r="K3014" s="938" t="s">
        <v>53</v>
      </c>
      <c r="L3014" s="938" t="s">
        <v>41</v>
      </c>
      <c r="M3014" s="959" t="s">
        <v>52</v>
      </c>
      <c r="N3014" s="679">
        <f t="shared" ca="1" si="517"/>
        <v>460855.3600000001</v>
      </c>
      <c r="O3014" s="679">
        <f t="shared" ca="1" si="517"/>
        <v>415709.9200000001</v>
      </c>
      <c r="P3014" s="679">
        <f t="shared" ca="1" si="517"/>
        <v>12735.48</v>
      </c>
      <c r="Q3014" s="679">
        <f t="shared" ca="1" si="517"/>
        <v>23727.46</v>
      </c>
      <c r="R3014" s="679">
        <f t="shared" ca="1" si="517"/>
        <v>6444.5</v>
      </c>
      <c r="S3014" s="679">
        <f t="shared" ca="1" si="517"/>
        <v>0</v>
      </c>
      <c r="T3014" s="679">
        <f t="shared" ca="1" si="517"/>
        <v>756</v>
      </c>
      <c r="U3014" s="679">
        <f t="shared" ca="1" si="517"/>
        <v>0</v>
      </c>
      <c r="V3014" s="679">
        <f t="shared" ca="1" si="517"/>
        <v>627</v>
      </c>
      <c r="W3014" s="679">
        <f t="shared" ca="1" si="518"/>
        <v>63</v>
      </c>
      <c r="X3014" s="679">
        <f t="shared" ca="1" si="517"/>
        <v>0</v>
      </c>
      <c r="Y3014" s="679">
        <f t="shared" ca="1" si="517"/>
        <v>792</v>
      </c>
      <c r="Z3014" s="679">
        <f t="shared" ca="1" si="517"/>
        <v>0</v>
      </c>
      <c r="AA3014" t="str">
        <f t="shared" si="519"/>
        <v>HUM_ASR_FY_2022</v>
      </c>
      <c r="AB3014" s="958">
        <f t="shared" si="520"/>
        <v>45032</v>
      </c>
      <c r="AC3014" t="str">
        <f t="shared" si="521"/>
        <v>Unaudited</v>
      </c>
    </row>
    <row r="3015" spans="1:29" x14ac:dyDescent="0.25">
      <c r="A3015" t="s">
        <v>420</v>
      </c>
      <c r="B3015" t="s">
        <v>1385</v>
      </c>
      <c r="C3015" t="s">
        <v>1386</v>
      </c>
      <c r="D3015">
        <v>1900</v>
      </c>
      <c r="E3015" s="958">
        <v>1</v>
      </c>
      <c r="F3015" t="s">
        <v>439</v>
      </c>
      <c r="G3015" s="958">
        <v>182</v>
      </c>
      <c r="H3015" t="s">
        <v>387</v>
      </c>
      <c r="I3015" s="938" t="s">
        <v>488</v>
      </c>
      <c r="J3015" s="938" t="s">
        <v>444</v>
      </c>
      <c r="K3015" s="938" t="s">
        <v>53</v>
      </c>
      <c r="L3015" s="938" t="s">
        <v>42</v>
      </c>
      <c r="M3015" s="959" t="s">
        <v>154</v>
      </c>
      <c r="N3015" s="679">
        <f t="shared" ca="1" si="517"/>
        <v>52964.082455450443</v>
      </c>
      <c r="O3015" s="679">
        <f t="shared" ca="1" si="517"/>
        <v>34765.127646397777</v>
      </c>
      <c r="P3015" s="679">
        <f t="shared" ca="1" si="517"/>
        <v>1747.3114266606394</v>
      </c>
      <c r="Q3015" s="679">
        <f t="shared" ca="1" si="517"/>
        <v>10900.387630235447</v>
      </c>
      <c r="R3015" s="679">
        <f t="shared" ca="1" si="517"/>
        <v>2561.1937351085503</v>
      </c>
      <c r="S3015" s="679">
        <f t="shared" ca="1" si="517"/>
        <v>1005.3601800988406</v>
      </c>
      <c r="T3015" s="679">
        <f t="shared" ca="1" si="517"/>
        <v>101.48496628605568</v>
      </c>
      <c r="U3015" s="679">
        <f t="shared" ca="1" si="517"/>
        <v>36.26557027226049</v>
      </c>
      <c r="V3015" s="679">
        <f t="shared" ca="1" si="517"/>
        <v>117.13113662804058</v>
      </c>
      <c r="W3015" s="679">
        <f t="shared" ca="1" si="518"/>
        <v>108.95492777770306</v>
      </c>
      <c r="X3015" s="679">
        <f t="shared" ca="1" si="517"/>
        <v>743.37215188803907</v>
      </c>
      <c r="Y3015" s="679">
        <f t="shared" ca="1" si="517"/>
        <v>877.49308409707669</v>
      </c>
      <c r="Z3015" s="679">
        <f t="shared" ca="1" si="517"/>
        <v>0</v>
      </c>
      <c r="AA3015" t="str">
        <f t="shared" si="519"/>
        <v>HUM_ASR_FY_2022</v>
      </c>
      <c r="AB3015" s="958">
        <f t="shared" si="520"/>
        <v>45032</v>
      </c>
      <c r="AC3015" t="str">
        <f t="shared" si="521"/>
        <v>Unaudited</v>
      </c>
    </row>
    <row r="3016" spans="1:29" x14ac:dyDescent="0.25">
      <c r="A3016" t="s">
        <v>420</v>
      </c>
      <c r="B3016" t="s">
        <v>1385</v>
      </c>
      <c r="C3016" t="s">
        <v>1386</v>
      </c>
      <c r="D3016">
        <v>1900</v>
      </c>
      <c r="E3016" s="958">
        <v>1</v>
      </c>
      <c r="F3016" t="s">
        <v>439</v>
      </c>
      <c r="G3016" s="958">
        <v>182</v>
      </c>
      <c r="H3016" t="s">
        <v>387</v>
      </c>
      <c r="I3016" s="938" t="s">
        <v>488</v>
      </c>
      <c r="J3016" s="938" t="s">
        <v>444</v>
      </c>
      <c r="K3016" s="938" t="s">
        <v>53</v>
      </c>
      <c r="L3016" s="938" t="s">
        <v>43</v>
      </c>
      <c r="M3016" s="959" t="s">
        <v>462</v>
      </c>
      <c r="N3016" s="679">
        <f t="shared" ca="1" si="517"/>
        <v>8436</v>
      </c>
      <c r="O3016" s="679">
        <f t="shared" ca="1" si="517"/>
        <v>6969.3403485239187</v>
      </c>
      <c r="P3016" s="679">
        <f t="shared" ca="1" si="517"/>
        <v>206.51270250581067</v>
      </c>
      <c r="Q3016" s="679">
        <f t="shared" ca="1" si="517"/>
        <v>467.55568403889959</v>
      </c>
      <c r="R3016" s="679">
        <f t="shared" ca="1" si="517"/>
        <v>130.22884168410829</v>
      </c>
      <c r="S3016" s="679">
        <f t="shared" ca="1" si="517"/>
        <v>302.79425062731991</v>
      </c>
      <c r="T3016" s="679">
        <f t="shared" ca="1" si="517"/>
        <v>21.558482406133283</v>
      </c>
      <c r="U3016" s="679">
        <f t="shared" ca="1" si="517"/>
        <v>1.2681460238901929</v>
      </c>
      <c r="V3016" s="679">
        <f t="shared" ca="1" si="517"/>
        <v>12.388811156465732</v>
      </c>
      <c r="W3016" s="679">
        <f t="shared" ca="1" si="518"/>
        <v>1.0730466355993942</v>
      </c>
      <c r="X3016" s="679">
        <f t="shared" ca="1" si="517"/>
        <v>302.50160154488373</v>
      </c>
      <c r="Y3016" s="679">
        <f t="shared" ca="1" si="517"/>
        <v>20.778084852970085</v>
      </c>
      <c r="Z3016" s="679">
        <f t="shared" ca="1" si="517"/>
        <v>0</v>
      </c>
      <c r="AA3016" t="str">
        <f t="shared" si="519"/>
        <v>HUM_ASR_FY_2022</v>
      </c>
      <c r="AB3016" s="958">
        <f t="shared" si="520"/>
        <v>45032</v>
      </c>
      <c r="AC3016" t="str">
        <f t="shared" si="521"/>
        <v>Unaudited</v>
      </c>
    </row>
    <row r="3017" spans="1:29" x14ac:dyDescent="0.25">
      <c r="A3017" t="s">
        <v>420</v>
      </c>
      <c r="B3017" t="s">
        <v>1385</v>
      </c>
      <c r="C3017" t="s">
        <v>1386</v>
      </c>
      <c r="D3017">
        <v>1900</v>
      </c>
      <c r="E3017" s="958">
        <v>1</v>
      </c>
      <c r="F3017" t="s">
        <v>439</v>
      </c>
      <c r="G3017" s="958">
        <v>182</v>
      </c>
      <c r="H3017" t="s">
        <v>387</v>
      </c>
      <c r="I3017" s="938" t="s">
        <v>488</v>
      </c>
      <c r="J3017" s="938" t="s">
        <v>444</v>
      </c>
      <c r="K3017" s="938" t="s">
        <v>920</v>
      </c>
      <c r="L3017" s="938" t="s">
        <v>921</v>
      </c>
      <c r="M3017" s="959" t="s">
        <v>920</v>
      </c>
      <c r="N3017" s="679">
        <f t="shared" ca="1" si="517"/>
        <v>518919.28999999887</v>
      </c>
      <c r="O3017" s="679">
        <f t="shared" ca="1" si="517"/>
        <v>489016.7599999989</v>
      </c>
      <c r="P3017" s="679">
        <f t="shared" ca="1" si="517"/>
        <v>22724.149999999998</v>
      </c>
      <c r="Q3017" s="679">
        <f t="shared" ca="1" si="517"/>
        <v>164.47000000000003</v>
      </c>
      <c r="R3017" s="679">
        <f t="shared" ca="1" si="517"/>
        <v>2787.66</v>
      </c>
      <c r="S3017" s="679">
        <f t="shared" ca="1" si="517"/>
        <v>17.53</v>
      </c>
      <c r="T3017" s="679">
        <f t="shared" ca="1" si="517"/>
        <v>0</v>
      </c>
      <c r="U3017" s="679">
        <f t="shared" ca="1" si="517"/>
        <v>0</v>
      </c>
      <c r="V3017" s="679">
        <f t="shared" ca="1" si="517"/>
        <v>1926.9699999999998</v>
      </c>
      <c r="W3017" s="679">
        <f t="shared" ca="1" si="518"/>
        <v>0</v>
      </c>
      <c r="X3017" s="679">
        <f t="shared" ca="1" si="517"/>
        <v>34.24</v>
      </c>
      <c r="Y3017" s="679">
        <f t="shared" ca="1" si="517"/>
        <v>2247.5100000000002</v>
      </c>
      <c r="Z3017" s="679">
        <f t="shared" ca="1" si="517"/>
        <v>0</v>
      </c>
      <c r="AA3017" t="str">
        <f t="shared" si="519"/>
        <v>HUM_ASR_FY_2022</v>
      </c>
      <c r="AB3017" s="958">
        <f t="shared" si="520"/>
        <v>45032</v>
      </c>
      <c r="AC3017" t="str">
        <f t="shared" si="521"/>
        <v>Unaudited</v>
      </c>
    </row>
    <row r="3018" spans="1:29" x14ac:dyDescent="0.25">
      <c r="A3018" t="s">
        <v>420</v>
      </c>
      <c r="B3018" t="s">
        <v>1385</v>
      </c>
      <c r="C3018" t="s">
        <v>1386</v>
      </c>
      <c r="D3018">
        <v>1900</v>
      </c>
      <c r="E3018" s="958">
        <v>1</v>
      </c>
      <c r="F3018" t="s">
        <v>439</v>
      </c>
      <c r="G3018" s="958">
        <v>182</v>
      </c>
      <c r="H3018" t="s">
        <v>387</v>
      </c>
      <c r="I3018" s="938" t="s">
        <v>488</v>
      </c>
      <c r="J3018" s="938" t="s">
        <v>444</v>
      </c>
      <c r="K3018" s="938" t="s">
        <v>920</v>
      </c>
      <c r="L3018" s="938" t="s">
        <v>922</v>
      </c>
      <c r="M3018" s="959" t="s">
        <v>925</v>
      </c>
      <c r="N3018" s="679">
        <f t="shared" ca="1" si="517"/>
        <v>5887.8297532943725</v>
      </c>
      <c r="O3018" s="679">
        <f t="shared" ca="1" si="517"/>
        <v>5548.5457659275171</v>
      </c>
      <c r="P3018" s="679">
        <f t="shared" ca="1" si="517"/>
        <v>257.83571562414761</v>
      </c>
      <c r="Q3018" s="679">
        <f t="shared" ca="1" si="517"/>
        <v>1.8661309729386388</v>
      </c>
      <c r="R3018" s="679">
        <f t="shared" ca="1" si="517"/>
        <v>31.629711607114519</v>
      </c>
      <c r="S3018" s="679">
        <f t="shared" ca="1" si="517"/>
        <v>0.19890117319641479</v>
      </c>
      <c r="T3018" s="679">
        <f t="shared" ca="1" si="517"/>
        <v>0</v>
      </c>
      <c r="U3018" s="679">
        <f t="shared" ca="1" si="517"/>
        <v>0</v>
      </c>
      <c r="V3018" s="679">
        <f t="shared" ca="1" si="517"/>
        <v>21.864038432076175</v>
      </c>
      <c r="W3018" s="679">
        <f t="shared" ca="1" si="518"/>
        <v>0</v>
      </c>
      <c r="X3018" s="679">
        <f t="shared" ca="1" si="517"/>
        <v>0.38849835540474853</v>
      </c>
      <c r="Y3018" s="679">
        <f t="shared" ca="1" si="517"/>
        <v>25.500991201977989</v>
      </c>
      <c r="Z3018" s="679">
        <f t="shared" ca="1" si="517"/>
        <v>0</v>
      </c>
      <c r="AA3018" t="str">
        <f t="shared" si="519"/>
        <v>HUM_ASR_FY_2022</v>
      </c>
      <c r="AB3018" s="958">
        <f t="shared" si="520"/>
        <v>45032</v>
      </c>
      <c r="AC3018" t="str">
        <f t="shared" si="521"/>
        <v>Unaudited</v>
      </c>
    </row>
    <row r="3019" spans="1:29" x14ac:dyDescent="0.25">
      <c r="A3019" t="s">
        <v>420</v>
      </c>
      <c r="B3019" t="s">
        <v>1385</v>
      </c>
      <c r="C3019" t="s">
        <v>1386</v>
      </c>
      <c r="D3019">
        <v>1900</v>
      </c>
      <c r="E3019" s="958">
        <v>1</v>
      </c>
      <c r="F3019" t="s">
        <v>439</v>
      </c>
      <c r="G3019" s="958">
        <v>182</v>
      </c>
      <c r="H3019" t="s">
        <v>387</v>
      </c>
      <c r="I3019" s="938" t="s">
        <v>488</v>
      </c>
      <c r="J3019" s="938" t="s">
        <v>444</v>
      </c>
      <c r="K3019" s="938" t="s">
        <v>920</v>
      </c>
      <c r="L3019" s="938" t="s">
        <v>923</v>
      </c>
      <c r="M3019" s="959" t="s">
        <v>926</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HUM_ASR_FY_2022</v>
      </c>
      <c r="AB3019" s="958">
        <f t="shared" si="520"/>
        <v>45032</v>
      </c>
      <c r="AC3019" t="str">
        <f t="shared" si="521"/>
        <v>Unaudited</v>
      </c>
    </row>
    <row r="3020" spans="1:29" x14ac:dyDescent="0.25">
      <c r="A3020" t="s">
        <v>420</v>
      </c>
      <c r="B3020" t="s">
        <v>1385</v>
      </c>
      <c r="C3020" t="s">
        <v>1386</v>
      </c>
      <c r="D3020">
        <v>1900</v>
      </c>
      <c r="E3020" s="958">
        <v>1</v>
      </c>
      <c r="F3020" t="s">
        <v>439</v>
      </c>
      <c r="G3020" s="958">
        <v>182</v>
      </c>
      <c r="H3020" t="s">
        <v>387</v>
      </c>
      <c r="I3020" s="938" t="s">
        <v>488</v>
      </c>
      <c r="J3020" s="938" t="s">
        <v>444</v>
      </c>
      <c r="K3020" s="938" t="s">
        <v>445</v>
      </c>
      <c r="L3020" s="938">
        <v>5.0999999999999996</v>
      </c>
      <c r="M3020" s="959" t="s">
        <v>37</v>
      </c>
      <c r="N3020" s="679">
        <f t="shared" ca="1" si="517"/>
        <v>3057.4900000000002</v>
      </c>
      <c r="O3020" s="679">
        <f t="shared" ca="1" si="517"/>
        <v>2459.8000000000002</v>
      </c>
      <c r="P3020" s="679">
        <f t="shared" ca="1" si="517"/>
        <v>0</v>
      </c>
      <c r="Q3020" s="679">
        <f t="shared" ca="1" si="517"/>
        <v>101.75</v>
      </c>
      <c r="R3020" s="679">
        <f t="shared" ca="1" si="517"/>
        <v>0</v>
      </c>
      <c r="S3020" s="679">
        <f t="shared" ca="1" si="517"/>
        <v>87.98</v>
      </c>
      <c r="T3020" s="679">
        <f t="shared" ca="1" si="517"/>
        <v>407.96</v>
      </c>
      <c r="U3020" s="679">
        <f t="shared" ca="1" si="517"/>
        <v>0</v>
      </c>
      <c r="V3020" s="679">
        <f t="shared" ca="1" si="517"/>
        <v>0</v>
      </c>
      <c r="W3020" s="679">
        <f t="shared" ca="1" si="518"/>
        <v>0</v>
      </c>
      <c r="X3020" s="679">
        <f t="shared" ca="1" si="517"/>
        <v>0</v>
      </c>
      <c r="Y3020" s="679">
        <f t="shared" ca="1" si="517"/>
        <v>0</v>
      </c>
      <c r="Z3020" s="679">
        <f t="shared" ca="1" si="517"/>
        <v>0</v>
      </c>
      <c r="AA3020" t="str">
        <f t="shared" si="519"/>
        <v>HUM_ASR_FY_2022</v>
      </c>
      <c r="AB3020" s="958">
        <f t="shared" si="520"/>
        <v>45032</v>
      </c>
      <c r="AC3020" t="str">
        <f t="shared" si="521"/>
        <v>Unaudited</v>
      </c>
    </row>
    <row r="3021" spans="1:29" ht="30" x14ac:dyDescent="0.25">
      <c r="A3021" t="s">
        <v>420</v>
      </c>
      <c r="B3021" t="s">
        <v>1385</v>
      </c>
      <c r="C3021" t="s">
        <v>1386</v>
      </c>
      <c r="D3021">
        <v>1900</v>
      </c>
      <c r="E3021" s="958">
        <v>1</v>
      </c>
      <c r="F3021" t="s">
        <v>439</v>
      </c>
      <c r="G3021" s="958">
        <v>182</v>
      </c>
      <c r="H3021" t="s">
        <v>387</v>
      </c>
      <c r="I3021" s="938" t="s">
        <v>488</v>
      </c>
      <c r="J3021" s="938" t="s">
        <v>444</v>
      </c>
      <c r="K3021" s="938" t="s">
        <v>445</v>
      </c>
      <c r="L3021" s="938">
        <v>5.2</v>
      </c>
      <c r="M3021" s="959" t="s">
        <v>303</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1686213.56</v>
      </c>
      <c r="O3021" s="679">
        <f t="shared" ca="1" si="522"/>
        <v>693655.18000000017</v>
      </c>
      <c r="P3021" s="679">
        <f t="shared" ca="1" si="522"/>
        <v>412080.28</v>
      </c>
      <c r="Q3021" s="679">
        <f t="shared" ca="1" si="522"/>
        <v>95226.8</v>
      </c>
      <c r="R3021" s="679">
        <f t="shared" ca="1" si="522"/>
        <v>334262.79000000004</v>
      </c>
      <c r="S3021" s="679">
        <f t="shared" ca="1" si="522"/>
        <v>38705.93</v>
      </c>
      <c r="T3021" s="679">
        <f t="shared" ca="1" si="522"/>
        <v>28522.389999999996</v>
      </c>
      <c r="U3021" s="679">
        <f t="shared" ca="1" si="522"/>
        <v>602.6400000000001</v>
      </c>
      <c r="V3021" s="679">
        <f t="shared" ca="1" si="522"/>
        <v>12795.649999999998</v>
      </c>
      <c r="W3021" s="679">
        <f t="shared" ca="1" si="518"/>
        <v>208.32</v>
      </c>
      <c r="X3021" s="679">
        <f t="shared" ca="1" si="522"/>
        <v>50956.71</v>
      </c>
      <c r="Y3021" s="679">
        <f t="shared" ca="1" si="522"/>
        <v>19196.87</v>
      </c>
      <c r="Z3021" s="679">
        <f t="shared" ca="1" si="522"/>
        <v>0</v>
      </c>
      <c r="AA3021" t="str">
        <f t="shared" si="519"/>
        <v>HUM_ASR_FY_2022</v>
      </c>
      <c r="AB3021" s="958">
        <f t="shared" si="520"/>
        <v>45032</v>
      </c>
      <c r="AC3021" t="str">
        <f t="shared" si="521"/>
        <v>Unaudited</v>
      </c>
    </row>
    <row r="3022" spans="1:29" ht="30" x14ac:dyDescent="0.25">
      <c r="A3022" t="s">
        <v>420</v>
      </c>
      <c r="B3022" t="s">
        <v>1385</v>
      </c>
      <c r="C3022" t="s">
        <v>1386</v>
      </c>
      <c r="D3022">
        <v>1900</v>
      </c>
      <c r="E3022" s="958">
        <v>1</v>
      </c>
      <c r="F3022" t="s">
        <v>439</v>
      </c>
      <c r="G3022" s="958">
        <v>182</v>
      </c>
      <c r="H3022" t="s">
        <v>387</v>
      </c>
      <c r="I3022" s="938" t="s">
        <v>488</v>
      </c>
      <c r="J3022" s="938" t="s">
        <v>444</v>
      </c>
      <c r="K3022" s="938" t="s">
        <v>445</v>
      </c>
      <c r="L3022" s="938">
        <v>5.3</v>
      </c>
      <c r="M3022" s="959" t="s">
        <v>304</v>
      </c>
      <c r="N3022" s="679">
        <f t="shared" ca="1" si="522"/>
        <v>34.691291958716846</v>
      </c>
      <c r="O3022" s="679">
        <f t="shared" ca="1" si="522"/>
        <v>27.90970369814838</v>
      </c>
      <c r="P3022" s="679">
        <f t="shared" ca="1" si="522"/>
        <v>0</v>
      </c>
      <c r="Q3022" s="679">
        <f t="shared" ca="1" si="522"/>
        <v>1.1544891256551744</v>
      </c>
      <c r="R3022" s="679">
        <f t="shared" ca="1" si="522"/>
        <v>0</v>
      </c>
      <c r="S3022" s="679">
        <f t="shared" ca="1" si="522"/>
        <v>0.99825015503825298</v>
      </c>
      <c r="T3022" s="679">
        <f t="shared" ca="1" si="522"/>
        <v>4.6288489798750359</v>
      </c>
      <c r="U3022" s="679">
        <f t="shared" ca="1" si="522"/>
        <v>0</v>
      </c>
      <c r="V3022" s="679">
        <f t="shared" ca="1" si="522"/>
        <v>0</v>
      </c>
      <c r="W3022" s="679">
        <f t="shared" ca="1" si="518"/>
        <v>0</v>
      </c>
      <c r="X3022" s="679">
        <f t="shared" ca="1" si="522"/>
        <v>0</v>
      </c>
      <c r="Y3022" s="679">
        <f t="shared" ca="1" si="522"/>
        <v>0</v>
      </c>
      <c r="Z3022" s="679">
        <f t="shared" ca="1" si="522"/>
        <v>0</v>
      </c>
      <c r="AA3022" t="str">
        <f t="shared" si="519"/>
        <v>HUM_ASR_FY_2022</v>
      </c>
      <c r="AB3022" s="958">
        <f t="shared" si="520"/>
        <v>45032</v>
      </c>
      <c r="AC3022" t="str">
        <f t="shared" si="521"/>
        <v>Unaudited</v>
      </c>
    </row>
    <row r="3023" spans="1:29" x14ac:dyDescent="0.25">
      <c r="A3023" t="s">
        <v>420</v>
      </c>
      <c r="B3023" t="s">
        <v>1385</v>
      </c>
      <c r="C3023" t="s">
        <v>1386</v>
      </c>
      <c r="D3023">
        <v>1900</v>
      </c>
      <c r="E3023" s="958">
        <v>1</v>
      </c>
      <c r="F3023" t="s">
        <v>439</v>
      </c>
      <c r="G3023" s="958">
        <v>182</v>
      </c>
      <c r="H3023" t="s">
        <v>387</v>
      </c>
      <c r="I3023" s="938" t="s">
        <v>488</v>
      </c>
      <c r="J3023" s="938" t="s">
        <v>444</v>
      </c>
      <c r="K3023" s="938" t="s">
        <v>445</v>
      </c>
      <c r="L3023" s="946" t="s">
        <v>82</v>
      </c>
      <c r="M3023" s="961" t="s">
        <v>453</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HUM_ASR_FY_2022</v>
      </c>
      <c r="AB3023" s="958">
        <f t="shared" si="520"/>
        <v>45032</v>
      </c>
      <c r="AC3023" t="str">
        <f t="shared" si="521"/>
        <v>Unaudited</v>
      </c>
    </row>
    <row r="3024" spans="1:29" x14ac:dyDescent="0.25">
      <c r="A3024" t="s">
        <v>420</v>
      </c>
      <c r="B3024" t="s">
        <v>1385</v>
      </c>
      <c r="C3024" t="s">
        <v>1386</v>
      </c>
      <c r="D3024">
        <v>1900</v>
      </c>
      <c r="E3024" s="958">
        <v>1</v>
      </c>
      <c r="F3024" t="s">
        <v>439</v>
      </c>
      <c r="G3024" s="958">
        <v>182</v>
      </c>
      <c r="H3024" t="s">
        <v>387</v>
      </c>
      <c r="I3024" s="938" t="s">
        <v>488</v>
      </c>
      <c r="J3024" s="938" t="s">
        <v>444</v>
      </c>
      <c r="K3024" s="938" t="s">
        <v>446</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HUM_ASR_FY_2022</v>
      </c>
      <c r="AB3024" s="958">
        <f t="shared" si="520"/>
        <v>45032</v>
      </c>
      <c r="AC3024" t="str">
        <f t="shared" si="521"/>
        <v>Unaudited</v>
      </c>
    </row>
    <row r="3025" spans="1:29" x14ac:dyDescent="0.25">
      <c r="A3025" t="s">
        <v>420</v>
      </c>
      <c r="B3025" t="s">
        <v>1385</v>
      </c>
      <c r="C3025" t="s">
        <v>1386</v>
      </c>
      <c r="D3025">
        <v>1900</v>
      </c>
      <c r="E3025" s="958">
        <v>1</v>
      </c>
      <c r="F3025" t="s">
        <v>439</v>
      </c>
      <c r="G3025" s="958">
        <v>182</v>
      </c>
      <c r="H3025" t="s">
        <v>387</v>
      </c>
      <c r="I3025" s="959" t="s">
        <v>488</v>
      </c>
      <c r="J3025" s="959" t="s">
        <v>444</v>
      </c>
      <c r="K3025" s="959" t="s">
        <v>446</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HUM_ASR_FY_2022</v>
      </c>
      <c r="AB3025" s="958">
        <f t="shared" si="520"/>
        <v>45032</v>
      </c>
      <c r="AC3025" t="str">
        <f t="shared" si="521"/>
        <v>Unaudited</v>
      </c>
    </row>
    <row r="3026" spans="1:29" x14ac:dyDescent="0.25">
      <c r="A3026" t="s">
        <v>420</v>
      </c>
      <c r="B3026" t="s">
        <v>1385</v>
      </c>
      <c r="C3026" t="s">
        <v>1386</v>
      </c>
      <c r="D3026">
        <v>1900</v>
      </c>
      <c r="E3026" s="958">
        <v>1</v>
      </c>
      <c r="F3026" t="s">
        <v>439</v>
      </c>
      <c r="G3026" s="958">
        <v>182</v>
      </c>
      <c r="H3026" t="s">
        <v>387</v>
      </c>
      <c r="I3026" s="938" t="s">
        <v>488</v>
      </c>
      <c r="J3026" s="938" t="s">
        <v>444</v>
      </c>
      <c r="K3026" s="938" t="s">
        <v>446</v>
      </c>
      <c r="L3026" s="938">
        <v>6.3</v>
      </c>
      <c r="M3026" s="963" t="s">
        <v>184</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HUM_ASR_FY_2022</v>
      </c>
      <c r="AB3026" s="958">
        <f t="shared" si="520"/>
        <v>45032</v>
      </c>
      <c r="AC3026" t="str">
        <f t="shared" si="521"/>
        <v>Unaudited</v>
      </c>
    </row>
    <row r="3027" spans="1:29" x14ac:dyDescent="0.25">
      <c r="A3027" t="s">
        <v>420</v>
      </c>
      <c r="B3027" t="s">
        <v>1385</v>
      </c>
      <c r="C3027" t="s">
        <v>1386</v>
      </c>
      <c r="D3027">
        <v>1900</v>
      </c>
      <c r="E3027" s="958">
        <v>1</v>
      </c>
      <c r="F3027" t="s">
        <v>439</v>
      </c>
      <c r="G3027" s="958">
        <v>182</v>
      </c>
      <c r="H3027" t="s">
        <v>387</v>
      </c>
      <c r="I3027" s="938" t="s">
        <v>488</v>
      </c>
      <c r="J3027" s="938" t="s">
        <v>444</v>
      </c>
      <c r="K3027" s="938" t="s">
        <v>446</v>
      </c>
      <c r="L3027" s="938" t="s">
        <v>87</v>
      </c>
      <c r="M3027" s="963" t="s">
        <v>454</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HUM_ASR_FY_2022</v>
      </c>
      <c r="AB3027" s="958">
        <f t="shared" si="520"/>
        <v>45032</v>
      </c>
      <c r="AC3027" t="str">
        <f t="shared" si="521"/>
        <v>Unaudited</v>
      </c>
    </row>
    <row r="3028" spans="1:29" x14ac:dyDescent="0.25">
      <c r="A3028" t="s">
        <v>420</v>
      </c>
      <c r="B3028" t="s">
        <v>1385</v>
      </c>
      <c r="C3028" t="s">
        <v>1386</v>
      </c>
      <c r="D3028">
        <v>1900</v>
      </c>
      <c r="E3028" s="958">
        <v>1</v>
      </c>
      <c r="F3028" t="s">
        <v>439</v>
      </c>
      <c r="G3028" s="958">
        <v>182</v>
      </c>
      <c r="H3028" t="s">
        <v>387</v>
      </c>
      <c r="I3028" s="938" t="s">
        <v>488</v>
      </c>
      <c r="J3028" s="938" t="s">
        <v>444</v>
      </c>
      <c r="K3028" s="938" t="s">
        <v>447</v>
      </c>
      <c r="L3028" s="938">
        <v>7.1</v>
      </c>
      <c r="M3028" s="963" t="s">
        <v>20</v>
      </c>
      <c r="N3028" s="679">
        <f t="shared" ca="1" si="522"/>
        <v>129945.7</v>
      </c>
      <c r="O3028" s="679">
        <f t="shared" ca="1" si="522"/>
        <v>43764.800000000003</v>
      </c>
      <c r="P3028" s="679">
        <f t="shared" ca="1" si="522"/>
        <v>3612</v>
      </c>
      <c r="Q3028" s="679">
        <f t="shared" ca="1" si="522"/>
        <v>20684</v>
      </c>
      <c r="R3028" s="679">
        <f t="shared" ca="1" si="522"/>
        <v>10639.45</v>
      </c>
      <c r="S3028" s="679">
        <f t="shared" ca="1" si="522"/>
        <v>11505.06</v>
      </c>
      <c r="T3028" s="679">
        <f t="shared" ca="1" si="522"/>
        <v>706</v>
      </c>
      <c r="U3028" s="679">
        <f t="shared" ca="1" si="522"/>
        <v>0</v>
      </c>
      <c r="V3028" s="679">
        <f t="shared" ca="1" si="522"/>
        <v>1168</v>
      </c>
      <c r="W3028" s="679">
        <f t="shared" ca="1" si="518"/>
        <v>0</v>
      </c>
      <c r="X3028" s="679">
        <f t="shared" ca="1" si="522"/>
        <v>31091.39</v>
      </c>
      <c r="Y3028" s="679">
        <f t="shared" ca="1" si="522"/>
        <v>6775</v>
      </c>
      <c r="Z3028" s="679">
        <f t="shared" ca="1" si="522"/>
        <v>0</v>
      </c>
      <c r="AA3028" t="str">
        <f t="shared" si="519"/>
        <v>HUM_ASR_FY_2022</v>
      </c>
      <c r="AB3028" s="958">
        <f t="shared" si="520"/>
        <v>45032</v>
      </c>
      <c r="AC3028" t="str">
        <f t="shared" si="521"/>
        <v>Unaudited</v>
      </c>
    </row>
    <row r="3029" spans="1:29" x14ac:dyDescent="0.25">
      <c r="A3029" t="s">
        <v>420</v>
      </c>
      <c r="B3029" t="s">
        <v>1385</v>
      </c>
      <c r="C3029" t="s">
        <v>1386</v>
      </c>
      <c r="D3029">
        <v>1900</v>
      </c>
      <c r="E3029" s="958">
        <v>1</v>
      </c>
      <c r="F3029" t="s">
        <v>439</v>
      </c>
      <c r="G3029" s="958">
        <v>182</v>
      </c>
      <c r="H3029" t="s">
        <v>387</v>
      </c>
      <c r="I3029" s="938" t="s">
        <v>488</v>
      </c>
      <c r="J3029" s="938" t="s">
        <v>444</v>
      </c>
      <c r="K3029" s="938" t="s">
        <v>447</v>
      </c>
      <c r="L3029" s="938">
        <v>7.2</v>
      </c>
      <c r="M3029" s="963" t="s">
        <v>21</v>
      </c>
      <c r="N3029" s="679">
        <f t="shared" ca="1" si="522"/>
        <v>591800.84000000008</v>
      </c>
      <c r="O3029" s="679">
        <f t="shared" ca="1" si="522"/>
        <v>496174.4</v>
      </c>
      <c r="P3029" s="679">
        <f t="shared" ca="1" si="522"/>
        <v>14522.72</v>
      </c>
      <c r="Q3029" s="679">
        <f t="shared" ca="1" si="522"/>
        <v>33882.639999999999</v>
      </c>
      <c r="R3029" s="679">
        <f t="shared" ca="1" si="522"/>
        <v>8701.4</v>
      </c>
      <c r="S3029" s="679">
        <f t="shared" ca="1" si="522"/>
        <v>17274.919999999998</v>
      </c>
      <c r="T3029" s="679">
        <f t="shared" ca="1" si="522"/>
        <v>1490.08</v>
      </c>
      <c r="U3029" s="679">
        <f t="shared" ca="1" si="522"/>
        <v>72.28</v>
      </c>
      <c r="V3029" s="679">
        <f t="shared" ca="1" si="522"/>
        <v>817.32</v>
      </c>
      <c r="W3029" s="679">
        <f t="shared" ca="1" si="518"/>
        <v>66.72</v>
      </c>
      <c r="X3029" s="679">
        <f t="shared" ca="1" si="522"/>
        <v>17241.559999999998</v>
      </c>
      <c r="Y3029" s="679">
        <f t="shared" ca="1" si="522"/>
        <v>1556.7999999999997</v>
      </c>
      <c r="Z3029" s="679">
        <f t="shared" ca="1" si="522"/>
        <v>0</v>
      </c>
      <c r="AA3029" t="str">
        <f t="shared" si="519"/>
        <v>HUM_ASR_FY_2022</v>
      </c>
      <c r="AB3029" s="958">
        <f t="shared" si="520"/>
        <v>45032</v>
      </c>
      <c r="AC3029" t="str">
        <f t="shared" si="521"/>
        <v>Unaudited</v>
      </c>
    </row>
    <row r="3030" spans="1:29" x14ac:dyDescent="0.25">
      <c r="A3030" t="s">
        <v>420</v>
      </c>
      <c r="B3030" t="s">
        <v>1385</v>
      </c>
      <c r="C3030" t="s">
        <v>1386</v>
      </c>
      <c r="D3030">
        <v>1900</v>
      </c>
      <c r="E3030" s="958">
        <v>1</v>
      </c>
      <c r="F3030" t="s">
        <v>439</v>
      </c>
      <c r="G3030" s="958">
        <v>182</v>
      </c>
      <c r="H3030" t="s">
        <v>387</v>
      </c>
      <c r="I3030" s="938" t="s">
        <v>488</v>
      </c>
      <c r="J3030" s="938" t="s">
        <v>444</v>
      </c>
      <c r="K3030" s="938" t="s">
        <v>447</v>
      </c>
      <c r="L3030" s="938">
        <v>7.3</v>
      </c>
      <c r="M3030" s="963" t="s">
        <v>155</v>
      </c>
      <c r="N3030" s="679">
        <f t="shared" ca="1" si="522"/>
        <v>1474.4068557803403</v>
      </c>
      <c r="O3030" s="679">
        <f t="shared" ca="1" si="522"/>
        <v>496.56988389654623</v>
      </c>
      <c r="P3030" s="679">
        <f t="shared" ca="1" si="522"/>
        <v>40.982945669449535</v>
      </c>
      <c r="Q3030" s="679">
        <f t="shared" ca="1" si="522"/>
        <v>234.68749950910691</v>
      </c>
      <c r="R3030" s="679">
        <f t="shared" ca="1" si="522"/>
        <v>120.71871575382748</v>
      </c>
      <c r="S3030" s="679">
        <f t="shared" ca="1" si="522"/>
        <v>130.54021287479432</v>
      </c>
      <c r="T3030" s="679">
        <f t="shared" ca="1" si="522"/>
        <v>8.0105093141282868</v>
      </c>
      <c r="U3030" s="679">
        <f t="shared" ca="1" si="522"/>
        <v>0</v>
      </c>
      <c r="V3030" s="679">
        <f t="shared" ca="1" si="522"/>
        <v>13.252513992778809</v>
      </c>
      <c r="W3030" s="679">
        <f t="shared" ca="1" si="518"/>
        <v>0</v>
      </c>
      <c r="X3030" s="679">
        <f t="shared" ca="1" si="522"/>
        <v>352.77318581330746</v>
      </c>
      <c r="Y3030" s="679">
        <f t="shared" ca="1" si="522"/>
        <v>76.871388956401063</v>
      </c>
      <c r="Z3030" s="679">
        <f t="shared" ca="1" si="522"/>
        <v>0</v>
      </c>
      <c r="AA3030" t="str">
        <f t="shared" si="519"/>
        <v>HUM_ASR_FY_2022</v>
      </c>
      <c r="AB3030" s="958">
        <f t="shared" si="520"/>
        <v>45032</v>
      </c>
      <c r="AC3030" t="str">
        <f t="shared" si="521"/>
        <v>Unaudited</v>
      </c>
    </row>
    <row r="3031" spans="1:29" x14ac:dyDescent="0.25">
      <c r="A3031" t="s">
        <v>420</v>
      </c>
      <c r="B3031" t="s">
        <v>1385</v>
      </c>
      <c r="C3031" t="s">
        <v>1386</v>
      </c>
      <c r="D3031">
        <v>1900</v>
      </c>
      <c r="E3031" s="958">
        <v>1</v>
      </c>
      <c r="F3031" t="s">
        <v>439</v>
      </c>
      <c r="G3031" s="958">
        <v>182</v>
      </c>
      <c r="H3031" t="s">
        <v>387</v>
      </c>
      <c r="I3031" s="938" t="s">
        <v>488</v>
      </c>
      <c r="J3031" s="938" t="s">
        <v>444</v>
      </c>
      <c r="K3031" s="938" t="s">
        <v>447</v>
      </c>
      <c r="L3031" s="938" t="s">
        <v>91</v>
      </c>
      <c r="M3031" s="963" t="s">
        <v>455</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HUM_ASR_FY_2022</v>
      </c>
      <c r="AB3031" s="958">
        <f t="shared" si="520"/>
        <v>45032</v>
      </c>
      <c r="AC3031" t="str">
        <f t="shared" si="521"/>
        <v>Unaudited</v>
      </c>
    </row>
    <row r="3032" spans="1:29" x14ac:dyDescent="0.25">
      <c r="A3032" t="s">
        <v>420</v>
      </c>
      <c r="B3032" t="s">
        <v>1385</v>
      </c>
      <c r="C3032" t="s">
        <v>1386</v>
      </c>
      <c r="D3032">
        <v>1900</v>
      </c>
      <c r="E3032" s="958">
        <v>1</v>
      </c>
      <c r="F3032" t="s">
        <v>439</v>
      </c>
      <c r="G3032" s="958">
        <v>182</v>
      </c>
      <c r="H3032" t="s">
        <v>387</v>
      </c>
      <c r="I3032" s="938" t="s">
        <v>488</v>
      </c>
      <c r="J3032" s="938" t="s">
        <v>444</v>
      </c>
      <c r="K3032" s="938" t="s">
        <v>448</v>
      </c>
      <c r="L3032" s="946">
        <v>8.1</v>
      </c>
      <c r="M3032" s="961" t="s">
        <v>22</v>
      </c>
      <c r="N3032" s="679">
        <f t="shared" ca="1" si="522"/>
        <v>5785818.79</v>
      </c>
      <c r="O3032" s="679">
        <f t="shared" ca="1" si="522"/>
        <v>2695732.02</v>
      </c>
      <c r="P3032" s="679">
        <f t="shared" ca="1" si="522"/>
        <v>418933.29</v>
      </c>
      <c r="Q3032" s="679">
        <f t="shared" ca="1" si="522"/>
        <v>1380761.19</v>
      </c>
      <c r="R3032" s="679">
        <f t="shared" ca="1" si="522"/>
        <v>802560.57000000007</v>
      </c>
      <c r="S3032" s="679">
        <f t="shared" ca="1" si="522"/>
        <v>1865.46</v>
      </c>
      <c r="T3032" s="679">
        <f t="shared" ca="1" si="522"/>
        <v>19080.28</v>
      </c>
      <c r="U3032" s="679">
        <f t="shared" ca="1" si="522"/>
        <v>0</v>
      </c>
      <c r="V3032" s="679">
        <f t="shared" ca="1" si="522"/>
        <v>169973.38999999998</v>
      </c>
      <c r="W3032" s="679">
        <f t="shared" ca="1" si="518"/>
        <v>0</v>
      </c>
      <c r="X3032" s="679">
        <f t="shared" ca="1" si="522"/>
        <v>2310.4700000000007</v>
      </c>
      <c r="Y3032" s="679">
        <f t="shared" ca="1" si="522"/>
        <v>294602.12000000005</v>
      </c>
      <c r="Z3032" s="679">
        <f t="shared" ca="1" si="522"/>
        <v>0</v>
      </c>
      <c r="AA3032" t="str">
        <f t="shared" si="519"/>
        <v>HUM_ASR_FY_2022</v>
      </c>
      <c r="AB3032" s="958">
        <f t="shared" si="520"/>
        <v>45032</v>
      </c>
      <c r="AC3032" t="str">
        <f t="shared" si="521"/>
        <v>Unaudited</v>
      </c>
    </row>
    <row r="3033" spans="1:29" x14ac:dyDescent="0.25">
      <c r="A3033" t="s">
        <v>420</v>
      </c>
      <c r="B3033" t="s">
        <v>1385</v>
      </c>
      <c r="C3033" t="s">
        <v>1386</v>
      </c>
      <c r="D3033">
        <v>1900</v>
      </c>
      <c r="E3033" s="958">
        <v>1</v>
      </c>
      <c r="F3033" t="s">
        <v>439</v>
      </c>
      <c r="G3033" s="958">
        <v>182</v>
      </c>
      <c r="H3033" t="s">
        <v>387</v>
      </c>
      <c r="I3033" s="963" t="s">
        <v>488</v>
      </c>
      <c r="J3033" s="963" t="s">
        <v>444</v>
      </c>
      <c r="K3033" s="963" t="s">
        <v>448</v>
      </c>
      <c r="L3033" s="938" t="s">
        <v>112</v>
      </c>
      <c r="M3033" s="963" t="s">
        <v>443</v>
      </c>
      <c r="N3033" s="679">
        <f t="shared" ca="1" si="522"/>
        <v>25344</v>
      </c>
      <c r="O3033" s="679">
        <f t="shared" ca="1" si="522"/>
        <v>12672</v>
      </c>
      <c r="P3033" s="679">
        <f t="shared" ca="1" si="522"/>
        <v>0</v>
      </c>
      <c r="Q3033" s="679">
        <f t="shared" ca="1" si="522"/>
        <v>12672</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HUM_ASR_FY_2022</v>
      </c>
      <c r="AB3033" s="958">
        <f t="shared" si="520"/>
        <v>45032</v>
      </c>
      <c r="AC3033" t="str">
        <f t="shared" si="521"/>
        <v>Unaudited</v>
      </c>
    </row>
    <row r="3034" spans="1:29" x14ac:dyDescent="0.25">
      <c r="A3034" t="s">
        <v>420</v>
      </c>
      <c r="B3034" t="s">
        <v>1385</v>
      </c>
      <c r="C3034" t="s">
        <v>1386</v>
      </c>
      <c r="D3034">
        <v>1900</v>
      </c>
      <c r="E3034" s="958">
        <v>1</v>
      </c>
      <c r="F3034" t="s">
        <v>439</v>
      </c>
      <c r="G3034" s="958">
        <v>182</v>
      </c>
      <c r="H3034" t="s">
        <v>387</v>
      </c>
      <c r="I3034" s="938" t="s">
        <v>488</v>
      </c>
      <c r="J3034" s="938" t="s">
        <v>444</v>
      </c>
      <c r="K3034" s="938" t="s">
        <v>448</v>
      </c>
      <c r="L3034" s="944" t="s">
        <v>114</v>
      </c>
      <c r="M3034" s="964" t="s">
        <v>157</v>
      </c>
      <c r="N3034" s="679">
        <f t="shared" ca="1" si="522"/>
        <v>0.58240714319292453</v>
      </c>
      <c r="O3034" s="679">
        <f t="shared" ca="1" si="522"/>
        <v>0.27135547129395876</v>
      </c>
      <c r="P3034" s="679">
        <f t="shared" ca="1" si="522"/>
        <v>4.2170304579710667E-2</v>
      </c>
      <c r="Q3034" s="679">
        <f t="shared" ca="1" si="522"/>
        <v>0.13898900212523993</v>
      </c>
      <c r="R3034" s="679">
        <f t="shared" ca="1" si="522"/>
        <v>8.0786665773365032E-2</v>
      </c>
      <c r="S3034" s="679">
        <f t="shared" ca="1" si="522"/>
        <v>1.877793392386341E-4</v>
      </c>
      <c r="T3034" s="679">
        <f t="shared" ca="1" si="522"/>
        <v>1.920642828518502E-3</v>
      </c>
      <c r="U3034" s="679">
        <f t="shared" ca="1" si="522"/>
        <v>0</v>
      </c>
      <c r="V3034" s="679">
        <f t="shared" ca="1" si="522"/>
        <v>1.7109716028406212E-2</v>
      </c>
      <c r="W3034" s="679">
        <f t="shared" ca="1" si="518"/>
        <v>0</v>
      </c>
      <c r="X3034" s="679">
        <f t="shared" ca="1" si="522"/>
        <v>2.3257455530040154E-4</v>
      </c>
      <c r="Y3034" s="679">
        <f t="shared" ca="1" si="522"/>
        <v>2.9654986669186582E-2</v>
      </c>
      <c r="Z3034" s="679">
        <f t="shared" ca="1" si="522"/>
        <v>0</v>
      </c>
      <c r="AA3034" t="str">
        <f t="shared" si="519"/>
        <v>HUM_ASR_FY_2022</v>
      </c>
      <c r="AB3034" s="958">
        <f t="shared" si="520"/>
        <v>45032</v>
      </c>
      <c r="AC3034" t="str">
        <f t="shared" si="521"/>
        <v>Unaudited</v>
      </c>
    </row>
    <row r="3035" spans="1:29" x14ac:dyDescent="0.25">
      <c r="A3035" t="s">
        <v>420</v>
      </c>
      <c r="B3035" t="s">
        <v>1385</v>
      </c>
      <c r="C3035" t="s">
        <v>1386</v>
      </c>
      <c r="D3035">
        <v>1900</v>
      </c>
      <c r="E3035" s="958">
        <v>1</v>
      </c>
      <c r="F3035" t="s">
        <v>439</v>
      </c>
      <c r="G3035" s="958">
        <v>182</v>
      </c>
      <c r="H3035" t="s">
        <v>387</v>
      </c>
      <c r="I3035" s="938" t="s">
        <v>488</v>
      </c>
      <c r="J3035" s="938" t="s">
        <v>444</v>
      </c>
      <c r="K3035" s="938" t="s">
        <v>448</v>
      </c>
      <c r="L3035" s="944" t="s">
        <v>115</v>
      </c>
      <c r="M3035" s="964" t="s">
        <v>113</v>
      </c>
      <c r="N3035" s="679">
        <f t="shared" ca="1" si="522"/>
        <v>-11311.540000000005</v>
      </c>
      <c r="O3035" s="679">
        <f t="shared" ca="1" si="522"/>
        <v>-5270.2792258571244</v>
      </c>
      <c r="P3035" s="679">
        <f t="shared" ca="1" si="522"/>
        <v>-819.03371660324683</v>
      </c>
      <c r="Q3035" s="679">
        <f t="shared" ca="1" si="522"/>
        <v>-2699.4511923061109</v>
      </c>
      <c r="R3035" s="679">
        <f t="shared" ca="1" si="522"/>
        <v>-1569.0425710650027</v>
      </c>
      <c r="S3035" s="679">
        <f t="shared" ca="1" si="522"/>
        <v>-3.6470595043298966</v>
      </c>
      <c r="T3035" s="679">
        <f t="shared" ca="1" si="522"/>
        <v>-37.302818886106181</v>
      </c>
      <c r="U3035" s="679">
        <f t="shared" ca="1" si="522"/>
        <v>0</v>
      </c>
      <c r="V3035" s="679">
        <f t="shared" ca="1" si="522"/>
        <v>-332.30574093396382</v>
      </c>
      <c r="W3035" s="679">
        <f t="shared" ca="1" si="518"/>
        <v>0</v>
      </c>
      <c r="X3035" s="679">
        <f t="shared" ca="1" si="522"/>
        <v>-4.5170743800291069</v>
      </c>
      <c r="Y3035" s="679">
        <f t="shared" ca="1" si="522"/>
        <v>-575.96060046408763</v>
      </c>
      <c r="Z3035" s="679">
        <f t="shared" ca="1" si="522"/>
        <v>0</v>
      </c>
      <c r="AA3035" t="str">
        <f t="shared" si="519"/>
        <v>HUM_ASR_FY_2022</v>
      </c>
      <c r="AB3035" s="958">
        <f t="shared" si="520"/>
        <v>45032</v>
      </c>
      <c r="AC3035" t="str">
        <f t="shared" si="521"/>
        <v>Unaudited</v>
      </c>
    </row>
    <row r="3036" spans="1:29" x14ac:dyDescent="0.25">
      <c r="A3036" t="s">
        <v>420</v>
      </c>
      <c r="B3036" t="s">
        <v>1385</v>
      </c>
      <c r="C3036" t="s">
        <v>1386</v>
      </c>
      <c r="D3036">
        <v>1900</v>
      </c>
      <c r="E3036" s="958">
        <v>1</v>
      </c>
      <c r="F3036" t="s">
        <v>439</v>
      </c>
      <c r="G3036" s="958">
        <v>182</v>
      </c>
      <c r="H3036" t="s">
        <v>387</v>
      </c>
      <c r="I3036" s="938" t="s">
        <v>488</v>
      </c>
      <c r="J3036" s="938" t="s">
        <v>444</v>
      </c>
      <c r="K3036" s="938" t="s">
        <v>448</v>
      </c>
      <c r="L3036" s="948" t="s">
        <v>116</v>
      </c>
      <c r="M3036" s="965" t="s">
        <v>158</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HUM_ASR_FY_2022</v>
      </c>
      <c r="AB3036" s="958">
        <f t="shared" si="520"/>
        <v>45032</v>
      </c>
      <c r="AC3036" t="str">
        <f t="shared" si="521"/>
        <v>Unaudited</v>
      </c>
    </row>
    <row r="3037" spans="1:29" x14ac:dyDescent="0.25">
      <c r="A3037" t="s">
        <v>420</v>
      </c>
      <c r="B3037" t="s">
        <v>1385</v>
      </c>
      <c r="C3037" t="s">
        <v>1386</v>
      </c>
      <c r="D3037">
        <v>1900</v>
      </c>
      <c r="E3037" s="958">
        <v>1</v>
      </c>
      <c r="F3037" t="s">
        <v>439</v>
      </c>
      <c r="G3037" s="958">
        <v>182</v>
      </c>
      <c r="H3037" t="s">
        <v>387</v>
      </c>
      <c r="I3037" s="964" t="s">
        <v>488</v>
      </c>
      <c r="J3037" s="964" t="s">
        <v>444</v>
      </c>
      <c r="K3037" s="964" t="s">
        <v>448</v>
      </c>
      <c r="L3037" s="944" t="s">
        <v>159</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HUM_ASR_FY_2022</v>
      </c>
      <c r="AB3037" s="958">
        <f t="shared" si="520"/>
        <v>45032</v>
      </c>
      <c r="AC3037" t="str">
        <f t="shared" si="521"/>
        <v>Unaudited</v>
      </c>
    </row>
    <row r="3038" spans="1:29" x14ac:dyDescent="0.25">
      <c r="A3038" t="s">
        <v>420</v>
      </c>
      <c r="B3038" t="s">
        <v>1385</v>
      </c>
      <c r="C3038" t="s">
        <v>1386</v>
      </c>
      <c r="D3038">
        <v>1900</v>
      </c>
      <c r="E3038" s="958">
        <v>1</v>
      </c>
      <c r="F3038" t="s">
        <v>439</v>
      </c>
      <c r="G3038" s="958">
        <v>182</v>
      </c>
      <c r="H3038" t="s">
        <v>387</v>
      </c>
      <c r="I3038" s="938" t="s">
        <v>488</v>
      </c>
      <c r="J3038" s="938" t="s">
        <v>444</v>
      </c>
      <c r="K3038" s="938" t="s">
        <v>448</v>
      </c>
      <c r="L3038" s="938" t="s">
        <v>442</v>
      </c>
      <c r="M3038" s="963" t="s">
        <v>456</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HUM_ASR_FY_2022</v>
      </c>
      <c r="AB3038" s="958">
        <f t="shared" si="520"/>
        <v>45032</v>
      </c>
      <c r="AC3038" t="str">
        <f t="shared" si="521"/>
        <v>Unaudited</v>
      </c>
    </row>
    <row r="3039" spans="1:29" ht="30" x14ac:dyDescent="0.25">
      <c r="A3039" t="s">
        <v>420</v>
      </c>
      <c r="B3039" t="s">
        <v>1385</v>
      </c>
      <c r="C3039" t="s">
        <v>1386</v>
      </c>
      <c r="D3039">
        <v>1900</v>
      </c>
      <c r="E3039" s="958">
        <v>1</v>
      </c>
      <c r="F3039" t="s">
        <v>439</v>
      </c>
      <c r="G3039" s="958">
        <v>182</v>
      </c>
      <c r="H3039" t="s">
        <v>387</v>
      </c>
      <c r="I3039" s="938" t="s">
        <v>488</v>
      </c>
      <c r="J3039" s="938" t="s">
        <v>444</v>
      </c>
      <c r="K3039" s="938" t="s">
        <v>449</v>
      </c>
      <c r="L3039" s="938">
        <v>9.1</v>
      </c>
      <c r="M3039" s="963" t="s">
        <v>185</v>
      </c>
      <c r="N3039" s="679">
        <f t="shared" ca="1" si="522"/>
        <v>127659.42999999995</v>
      </c>
      <c r="O3039" s="679">
        <f t="shared" ca="1" si="522"/>
        <v>19998.34</v>
      </c>
      <c r="P3039" s="679">
        <f t="shared" ca="1" si="522"/>
        <v>0</v>
      </c>
      <c r="Q3039" s="679">
        <f t="shared" ca="1" si="522"/>
        <v>20442.830000000002</v>
      </c>
      <c r="R3039" s="679">
        <f t="shared" ca="1" si="522"/>
        <v>1490.67</v>
      </c>
      <c r="S3039" s="679">
        <f t="shared" ca="1" si="522"/>
        <v>11.09</v>
      </c>
      <c r="T3039" s="679">
        <f t="shared" ca="1" si="522"/>
        <v>0</v>
      </c>
      <c r="U3039" s="679">
        <f t="shared" ca="1" si="522"/>
        <v>0</v>
      </c>
      <c r="V3039" s="679">
        <f t="shared" ca="1" si="522"/>
        <v>0</v>
      </c>
      <c r="W3039" s="679">
        <f t="shared" ca="1" si="518"/>
        <v>85716.499999999956</v>
      </c>
      <c r="X3039" s="679">
        <f t="shared" ca="1" si="522"/>
        <v>0</v>
      </c>
      <c r="Y3039" s="679">
        <f t="shared" ca="1" si="522"/>
        <v>0</v>
      </c>
      <c r="Z3039" s="679">
        <f t="shared" ca="1" si="522"/>
        <v>0</v>
      </c>
      <c r="AA3039" t="str">
        <f t="shared" si="519"/>
        <v>HUM_ASR_FY_2022</v>
      </c>
      <c r="AB3039" s="958">
        <f t="shared" si="520"/>
        <v>45032</v>
      </c>
      <c r="AC3039" t="str">
        <f t="shared" si="521"/>
        <v>Unaudited</v>
      </c>
    </row>
    <row r="3040" spans="1:29" x14ac:dyDescent="0.25">
      <c r="A3040" t="s">
        <v>420</v>
      </c>
      <c r="B3040" t="s">
        <v>1385</v>
      </c>
      <c r="C3040" t="s">
        <v>1386</v>
      </c>
      <c r="D3040">
        <v>1900</v>
      </c>
      <c r="E3040" s="958">
        <v>1</v>
      </c>
      <c r="F3040" t="s">
        <v>439</v>
      </c>
      <c r="G3040" s="958">
        <v>182</v>
      </c>
      <c r="H3040" t="s">
        <v>387</v>
      </c>
      <c r="I3040" s="938" t="s">
        <v>488</v>
      </c>
      <c r="J3040" s="938" t="s">
        <v>444</v>
      </c>
      <c r="K3040" s="938" t="s">
        <v>449</v>
      </c>
      <c r="L3040" s="938" t="s">
        <v>106</v>
      </c>
      <c r="M3040" s="963" t="s">
        <v>186</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HUM_ASR_FY_2022</v>
      </c>
      <c r="AB3040" s="958">
        <f t="shared" si="520"/>
        <v>45032</v>
      </c>
      <c r="AC3040" t="str">
        <f t="shared" si="521"/>
        <v>Unaudited</v>
      </c>
    </row>
    <row r="3041" spans="1:29" x14ac:dyDescent="0.25">
      <c r="A3041" t="s">
        <v>420</v>
      </c>
      <c r="B3041" t="s">
        <v>1385</v>
      </c>
      <c r="C3041" t="s">
        <v>1386</v>
      </c>
      <c r="D3041">
        <v>1900</v>
      </c>
      <c r="E3041" s="958">
        <v>1</v>
      </c>
      <c r="F3041" t="s">
        <v>439</v>
      </c>
      <c r="G3041" s="958">
        <v>182</v>
      </c>
      <c r="H3041" t="s">
        <v>387</v>
      </c>
      <c r="I3041" s="938" t="s">
        <v>488</v>
      </c>
      <c r="J3041" s="938" t="s">
        <v>444</v>
      </c>
      <c r="K3041" s="938" t="s">
        <v>449</v>
      </c>
      <c r="L3041" s="946" t="s">
        <v>1321</v>
      </c>
      <c r="M3041" s="961" t="s">
        <v>1322</v>
      </c>
      <c r="N3041" s="679">
        <f t="shared" ca="1" si="522"/>
        <v>376939.30000000005</v>
      </c>
      <c r="O3041" s="679">
        <f t="shared" ca="1" si="522"/>
        <v>0</v>
      </c>
      <c r="P3041" s="679">
        <f t="shared" ca="1" si="522"/>
        <v>7574</v>
      </c>
      <c r="Q3041" s="679">
        <f t="shared" ca="1" si="522"/>
        <v>20531.39</v>
      </c>
      <c r="R3041" s="679">
        <f t="shared" ca="1" si="522"/>
        <v>0</v>
      </c>
      <c r="S3041" s="679">
        <f t="shared" ca="1" si="522"/>
        <v>348833.91000000003</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HUM_ASR_FY_2022</v>
      </c>
      <c r="AB3041" s="958">
        <f t="shared" si="520"/>
        <v>45032</v>
      </c>
      <c r="AC3041" t="str">
        <f t="shared" si="521"/>
        <v>Unaudited</v>
      </c>
    </row>
    <row r="3042" spans="1:29" x14ac:dyDescent="0.25">
      <c r="A3042" t="s">
        <v>420</v>
      </c>
      <c r="B3042" t="s">
        <v>1385</v>
      </c>
      <c r="C3042" t="s">
        <v>1386</v>
      </c>
      <c r="D3042">
        <v>1900</v>
      </c>
      <c r="E3042" s="958">
        <v>1</v>
      </c>
      <c r="F3042" t="s">
        <v>439</v>
      </c>
      <c r="G3042" s="958">
        <v>182</v>
      </c>
      <c r="H3042" t="s">
        <v>387</v>
      </c>
      <c r="I3042" s="963" t="s">
        <v>488</v>
      </c>
      <c r="J3042" s="963" t="s">
        <v>444</v>
      </c>
      <c r="K3042" s="963" t="s">
        <v>449</v>
      </c>
      <c r="L3042" s="938" t="s">
        <v>107</v>
      </c>
      <c r="M3042" s="963" t="s">
        <v>187</v>
      </c>
      <c r="N3042" s="679">
        <f t="shared" ca="1" si="522"/>
        <v>104443.08</v>
      </c>
      <c r="O3042" s="679">
        <f t="shared" ca="1" si="522"/>
        <v>60618.060000000012</v>
      </c>
      <c r="P3042" s="679">
        <f t="shared" ca="1" si="522"/>
        <v>3074.2599999999998</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27219.689999999991</v>
      </c>
      <c r="R3042" s="679">
        <f t="shared" ca="1" si="523"/>
        <v>8676.4200000000019</v>
      </c>
      <c r="S3042" s="679">
        <f t="shared" ca="1" si="523"/>
        <v>438.84</v>
      </c>
      <c r="T3042" s="679">
        <f t="shared" ca="1" si="523"/>
        <v>384.36</v>
      </c>
      <c r="U3042" s="679">
        <f t="shared" ca="1" si="523"/>
        <v>0</v>
      </c>
      <c r="V3042" s="679">
        <f t="shared" ca="1" si="523"/>
        <v>0</v>
      </c>
      <c r="W3042" s="679">
        <f t="shared" ca="1" si="518"/>
        <v>4031.4500000000003</v>
      </c>
      <c r="X3042" s="679">
        <f t="shared" ca="1" si="523"/>
        <v>0</v>
      </c>
      <c r="Y3042" s="679">
        <f t="shared" ca="1" si="523"/>
        <v>0</v>
      </c>
      <c r="Z3042" s="679">
        <f t="shared" ca="1" si="523"/>
        <v>0</v>
      </c>
      <c r="AA3042" t="str">
        <f t="shared" si="519"/>
        <v>HUM_ASR_FY_2022</v>
      </c>
      <c r="AB3042" s="958">
        <f t="shared" si="520"/>
        <v>45032</v>
      </c>
      <c r="AC3042" t="str">
        <f t="shared" si="521"/>
        <v>Unaudited</v>
      </c>
    </row>
    <row r="3043" spans="1:29" x14ac:dyDescent="0.25">
      <c r="A3043" t="s">
        <v>420</v>
      </c>
      <c r="B3043" t="s">
        <v>1385</v>
      </c>
      <c r="C3043" t="s">
        <v>1386</v>
      </c>
      <c r="D3043">
        <v>1900</v>
      </c>
      <c r="E3043" s="958">
        <v>1</v>
      </c>
      <c r="F3043" t="s">
        <v>439</v>
      </c>
      <c r="G3043" s="958">
        <v>182</v>
      </c>
      <c r="H3043" t="s">
        <v>387</v>
      </c>
      <c r="I3043" s="938" t="s">
        <v>488</v>
      </c>
      <c r="J3043" s="938" t="s">
        <v>444</v>
      </c>
      <c r="K3043" s="938" t="s">
        <v>449</v>
      </c>
      <c r="L3043" s="938" t="s">
        <v>108</v>
      </c>
      <c r="M3043" s="963" t="s">
        <v>160</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594455.12999999709</v>
      </c>
      <c r="O3043" s="679">
        <f t="shared" ca="1" si="523"/>
        <v>453738.48999999737</v>
      </c>
      <c r="P3043" s="679">
        <f t="shared" ca="1" si="523"/>
        <v>26920.379999999994</v>
      </c>
      <c r="Q3043" s="679">
        <f t="shared" ca="1" si="523"/>
        <v>82675.540000000037</v>
      </c>
      <c r="R3043" s="679">
        <f t="shared" ca="1" si="523"/>
        <v>20572.970000000012</v>
      </c>
      <c r="S3043" s="679">
        <f t="shared" ca="1" si="523"/>
        <v>508.07000000000011</v>
      </c>
      <c r="T3043" s="679">
        <f t="shared" ca="1" si="523"/>
        <v>1298.58</v>
      </c>
      <c r="U3043" s="679">
        <f t="shared" ca="1" si="523"/>
        <v>5.83</v>
      </c>
      <c r="V3043" s="679">
        <f t="shared" ca="1" si="523"/>
        <v>2916.89</v>
      </c>
      <c r="W3043" s="679">
        <f t="shared" ca="1" si="518"/>
        <v>255.83</v>
      </c>
      <c r="X3043" s="679">
        <f t="shared" ca="1" si="523"/>
        <v>1570.4400000000003</v>
      </c>
      <c r="Y3043" s="679">
        <f t="shared" ca="1" si="523"/>
        <v>3992.1099999999997</v>
      </c>
      <c r="Z3043" s="679">
        <f t="shared" ca="1" si="523"/>
        <v>0</v>
      </c>
      <c r="AA3043" t="str">
        <f t="shared" si="519"/>
        <v>HUM_ASR_FY_2022</v>
      </c>
      <c r="AB3043" s="958">
        <f t="shared" si="520"/>
        <v>45032</v>
      </c>
      <c r="AC3043" t="str">
        <f t="shared" si="521"/>
        <v>Unaudited</v>
      </c>
    </row>
    <row r="3044" spans="1:29" x14ac:dyDescent="0.25">
      <c r="A3044" t="s">
        <v>420</v>
      </c>
      <c r="B3044" t="s">
        <v>1385</v>
      </c>
      <c r="C3044" t="s">
        <v>1386</v>
      </c>
      <c r="D3044">
        <v>1900</v>
      </c>
      <c r="E3044" s="958">
        <v>1</v>
      </c>
      <c r="F3044" t="s">
        <v>439</v>
      </c>
      <c r="G3044" s="958">
        <v>182</v>
      </c>
      <c r="H3044" t="s">
        <v>387</v>
      </c>
      <c r="I3044" s="938" t="s">
        <v>488</v>
      </c>
      <c r="J3044" s="938" t="s">
        <v>444</v>
      </c>
      <c r="K3044" s="938" t="s">
        <v>449</v>
      </c>
      <c r="L3044" s="938" t="s">
        <v>109</v>
      </c>
      <c r="M3044" s="963" t="s">
        <v>134</v>
      </c>
      <c r="N3044" s="679">
        <f t="shared" ca="1" si="524"/>
        <v>241738.81133155993</v>
      </c>
      <c r="O3044" s="679">
        <f t="shared" ca="1" si="523"/>
        <v>201348.9235497835</v>
      </c>
      <c r="P3044" s="679">
        <f t="shared" ca="1" si="523"/>
        <v>6306.9856103896127</v>
      </c>
      <c r="Q3044" s="679">
        <f t="shared" ca="1" si="523"/>
        <v>14356.829444114126</v>
      </c>
      <c r="R3044" s="679">
        <f t="shared" ca="1" si="523"/>
        <v>3880.2214285714281</v>
      </c>
      <c r="S3044" s="679">
        <f t="shared" ca="1" si="523"/>
        <v>7078.8973939393909</v>
      </c>
      <c r="T3044" s="679">
        <f t="shared" ca="1" si="523"/>
        <v>560.16251948051956</v>
      </c>
      <c r="U3044" s="679">
        <f t="shared" ca="1" si="523"/>
        <v>33.51878787878789</v>
      </c>
      <c r="V3044" s="679">
        <f t="shared" ca="1" si="523"/>
        <v>396.86775757575754</v>
      </c>
      <c r="W3044" s="679">
        <f t="shared" ca="1" si="518"/>
        <v>23.71345454545455</v>
      </c>
      <c r="X3044" s="679">
        <f t="shared" ca="1" si="523"/>
        <v>7077.0057575757583</v>
      </c>
      <c r="Y3044" s="679">
        <f t="shared" ca="1" si="523"/>
        <v>675.68562770562755</v>
      </c>
      <c r="Z3044" s="679">
        <f t="shared" ca="1" si="523"/>
        <v>0</v>
      </c>
      <c r="AA3044" t="str">
        <f t="shared" si="519"/>
        <v>HUM_ASR_FY_2022</v>
      </c>
      <c r="AB3044" s="958">
        <f t="shared" si="520"/>
        <v>45032</v>
      </c>
      <c r="AC3044" t="str">
        <f t="shared" si="521"/>
        <v>Unaudited</v>
      </c>
    </row>
    <row r="3045" spans="1:29" x14ac:dyDescent="0.25">
      <c r="A3045" t="s">
        <v>420</v>
      </c>
      <c r="B3045" t="s">
        <v>1385</v>
      </c>
      <c r="C3045" t="s">
        <v>1386</v>
      </c>
      <c r="D3045">
        <v>1900</v>
      </c>
      <c r="E3045" s="958">
        <v>1</v>
      </c>
      <c r="F3045" t="s">
        <v>439</v>
      </c>
      <c r="G3045" s="958">
        <v>182</v>
      </c>
      <c r="H3045" t="s">
        <v>387</v>
      </c>
      <c r="I3045" s="938" t="s">
        <v>488</v>
      </c>
      <c r="J3045" s="938" t="s">
        <v>444</v>
      </c>
      <c r="K3045" s="938" t="s">
        <v>449</v>
      </c>
      <c r="L3045" s="938" t="s">
        <v>110</v>
      </c>
      <c r="M3045" s="963" t="s">
        <v>162</v>
      </c>
      <c r="N3045" s="679">
        <f t="shared" ca="1" si="524"/>
        <v>13842.582972550392</v>
      </c>
      <c r="O3045" s="679">
        <f t="shared" ca="1" si="523"/>
        <v>10565.831428967089</v>
      </c>
      <c r="P3045" s="679">
        <f t="shared" ca="1" si="523"/>
        <v>626.87253418536011</v>
      </c>
      <c r="Q3045" s="679">
        <f t="shared" ca="1" si="523"/>
        <v>1925.1966456247324</v>
      </c>
      <c r="R3045" s="679">
        <f t="shared" ca="1" si="523"/>
        <v>479.06566844968006</v>
      </c>
      <c r="S3045" s="679">
        <f t="shared" ca="1" si="523"/>
        <v>11.83100418506559</v>
      </c>
      <c r="T3045" s="679">
        <f t="shared" ca="1" si="523"/>
        <v>30.238954109950345</v>
      </c>
      <c r="U3045" s="679">
        <f t="shared" ca="1" si="523"/>
        <v>0.13575836872661717</v>
      </c>
      <c r="V3045" s="679">
        <f t="shared" ca="1" si="523"/>
        <v>67.923195223839159</v>
      </c>
      <c r="W3045" s="679">
        <f t="shared" ca="1" si="518"/>
        <v>5.957300766952053</v>
      </c>
      <c r="X3045" s="679">
        <f t="shared" ca="1" si="523"/>
        <v>36.569532175476617</v>
      </c>
      <c r="Y3045" s="679">
        <f t="shared" ca="1" si="523"/>
        <v>92.960950493518965</v>
      </c>
      <c r="Z3045" s="679">
        <f t="shared" ca="1" si="523"/>
        <v>0</v>
      </c>
      <c r="AA3045" t="str">
        <f t="shared" si="519"/>
        <v>HUM_ASR_FY_2022</v>
      </c>
      <c r="AB3045" s="958">
        <f t="shared" si="520"/>
        <v>45032</v>
      </c>
      <c r="AC3045" t="str">
        <f t="shared" si="521"/>
        <v>Unaudited</v>
      </c>
    </row>
    <row r="3046" spans="1:29" x14ac:dyDescent="0.25">
      <c r="A3046" t="s">
        <v>420</v>
      </c>
      <c r="B3046" t="s">
        <v>1385</v>
      </c>
      <c r="C3046" t="s">
        <v>1386</v>
      </c>
      <c r="D3046">
        <v>1900</v>
      </c>
      <c r="E3046" s="958">
        <v>1</v>
      </c>
      <c r="F3046" t="s">
        <v>439</v>
      </c>
      <c r="G3046" s="958">
        <v>182</v>
      </c>
      <c r="H3046" t="s">
        <v>387</v>
      </c>
      <c r="I3046" s="938" t="s">
        <v>488</v>
      </c>
      <c r="J3046" s="938" t="s">
        <v>444</v>
      </c>
      <c r="K3046" s="938" t="s">
        <v>449</v>
      </c>
      <c r="L3046" s="946" t="s">
        <v>111</v>
      </c>
      <c r="M3046" s="961" t="s">
        <v>463</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HUM_ASR_FY_2022</v>
      </c>
      <c r="AB3046" s="958">
        <f t="shared" si="520"/>
        <v>45032</v>
      </c>
      <c r="AC3046" t="str">
        <f t="shared" si="521"/>
        <v>Unaudited</v>
      </c>
    </row>
    <row r="3047" spans="1:29" x14ac:dyDescent="0.25">
      <c r="A3047" t="s">
        <v>420</v>
      </c>
      <c r="B3047" t="s">
        <v>1385</v>
      </c>
      <c r="C3047" t="s">
        <v>1386</v>
      </c>
      <c r="D3047">
        <v>1900</v>
      </c>
      <c r="E3047" s="958">
        <v>1</v>
      </c>
      <c r="F3047" t="s">
        <v>439</v>
      </c>
      <c r="G3047" s="958">
        <v>182</v>
      </c>
      <c r="H3047" t="s">
        <v>387</v>
      </c>
      <c r="I3047" s="963" t="s">
        <v>488</v>
      </c>
      <c r="J3047" s="963" t="s">
        <v>444</v>
      </c>
      <c r="K3047" s="963" t="s">
        <v>6</v>
      </c>
      <c r="L3047" s="938" t="s">
        <v>117</v>
      </c>
      <c r="M3047" s="963" t="s">
        <v>188</v>
      </c>
      <c r="N3047" s="679">
        <f t="shared" ca="1" si="524"/>
        <v>253453.34999999998</v>
      </c>
      <c r="O3047" s="679">
        <f t="shared" ca="1" si="523"/>
        <v>98952.5</v>
      </c>
      <c r="P3047" s="679">
        <f t="shared" ca="1" si="523"/>
        <v>7155.05</v>
      </c>
      <c r="Q3047" s="679">
        <f t="shared" ca="1" si="523"/>
        <v>73383.249999999985</v>
      </c>
      <c r="R3047" s="679">
        <f t="shared" ca="1" si="523"/>
        <v>34512.810000000012</v>
      </c>
      <c r="S3047" s="679">
        <f t="shared" ca="1" si="523"/>
        <v>8580.9399999999987</v>
      </c>
      <c r="T3047" s="679">
        <f t="shared" ca="1" si="523"/>
        <v>1324.12</v>
      </c>
      <c r="U3047" s="679">
        <f t="shared" ca="1" si="523"/>
        <v>0</v>
      </c>
      <c r="V3047" s="679">
        <f t="shared" ca="1" si="523"/>
        <v>162.06</v>
      </c>
      <c r="W3047" s="679">
        <f t="shared" ca="1" si="518"/>
        <v>0</v>
      </c>
      <c r="X3047" s="679">
        <f t="shared" ca="1" si="523"/>
        <v>24146.840000000007</v>
      </c>
      <c r="Y3047" s="679">
        <f t="shared" ca="1" si="523"/>
        <v>5235.7800000000007</v>
      </c>
      <c r="Z3047" s="679">
        <f t="shared" ca="1" si="523"/>
        <v>0</v>
      </c>
      <c r="AA3047" t="str">
        <f t="shared" si="519"/>
        <v>HUM_ASR_FY_2022</v>
      </c>
      <c r="AB3047" s="958">
        <f t="shared" si="520"/>
        <v>45032</v>
      </c>
      <c r="AC3047" t="str">
        <f t="shared" si="521"/>
        <v>Unaudited</v>
      </c>
    </row>
    <row r="3048" spans="1:29" x14ac:dyDescent="0.25">
      <c r="A3048" t="s">
        <v>420</v>
      </c>
      <c r="B3048" t="s">
        <v>1385</v>
      </c>
      <c r="C3048" t="s">
        <v>1386</v>
      </c>
      <c r="D3048">
        <v>1900</v>
      </c>
      <c r="E3048" s="958">
        <v>1</v>
      </c>
      <c r="F3048" t="s">
        <v>439</v>
      </c>
      <c r="G3048" s="958">
        <v>182</v>
      </c>
      <c r="H3048" t="s">
        <v>387</v>
      </c>
      <c r="I3048" s="938" t="s">
        <v>488</v>
      </c>
      <c r="J3048" s="938" t="s">
        <v>444</v>
      </c>
      <c r="K3048" s="938" t="s">
        <v>6</v>
      </c>
      <c r="L3048" s="938" t="s">
        <v>45</v>
      </c>
      <c r="M3048" s="963" t="s">
        <v>163</v>
      </c>
      <c r="N3048" s="679">
        <f t="shared" ca="1" si="524"/>
        <v>35301.018668440003</v>
      </c>
      <c r="O3048" s="679">
        <f t="shared" ca="1" si="523"/>
        <v>25156.906450216451</v>
      </c>
      <c r="P3048" s="679">
        <f t="shared" ca="1" si="523"/>
        <v>1249.7843896103896</v>
      </c>
      <c r="Q3048" s="679">
        <f t="shared" ca="1" si="523"/>
        <v>3503.3605558858812</v>
      </c>
      <c r="R3048" s="679">
        <f t="shared" ca="1" si="523"/>
        <v>1003.0985714285715</v>
      </c>
      <c r="S3048" s="679">
        <f t="shared" ca="1" si="523"/>
        <v>2051.212606060606</v>
      </c>
      <c r="T3048" s="679">
        <f t="shared" ca="1" si="523"/>
        <v>29.447480519480514</v>
      </c>
      <c r="U3048" s="679">
        <f t="shared" ca="1" si="523"/>
        <v>5.5112121212121217</v>
      </c>
      <c r="V3048" s="679">
        <f t="shared" ca="1" si="523"/>
        <v>61.952242424242414</v>
      </c>
      <c r="W3048" s="679">
        <f t="shared" ca="1" si="518"/>
        <v>1.3265454545454545</v>
      </c>
      <c r="X3048" s="679">
        <f t="shared" ca="1" si="523"/>
        <v>2052.9242424242425</v>
      </c>
      <c r="Y3048" s="679">
        <f t="shared" ca="1" si="523"/>
        <v>185.49437229437228</v>
      </c>
      <c r="Z3048" s="679">
        <f t="shared" ca="1" si="523"/>
        <v>0</v>
      </c>
      <c r="AA3048" t="str">
        <f t="shared" si="519"/>
        <v>HUM_ASR_FY_2022</v>
      </c>
      <c r="AB3048" s="958">
        <f t="shared" si="520"/>
        <v>45032</v>
      </c>
      <c r="AC3048" t="str">
        <f t="shared" si="521"/>
        <v>Unaudited</v>
      </c>
    </row>
    <row r="3049" spans="1:29" x14ac:dyDescent="0.25">
      <c r="A3049" t="s">
        <v>420</v>
      </c>
      <c r="B3049" t="s">
        <v>1385</v>
      </c>
      <c r="C3049" t="s">
        <v>1386</v>
      </c>
      <c r="D3049">
        <v>1900</v>
      </c>
      <c r="E3049" s="958">
        <v>1</v>
      </c>
      <c r="F3049" t="s">
        <v>439</v>
      </c>
      <c r="G3049" s="958">
        <v>182</v>
      </c>
      <c r="H3049" t="s">
        <v>387</v>
      </c>
      <c r="I3049" s="938" t="s">
        <v>488</v>
      </c>
      <c r="J3049" s="938" t="s">
        <v>444</v>
      </c>
      <c r="K3049" s="938" t="s">
        <v>6</v>
      </c>
      <c r="L3049" s="938" t="s">
        <v>46</v>
      </c>
      <c r="M3049" s="963" t="s">
        <v>164</v>
      </c>
      <c r="N3049" s="679">
        <f t="shared" ca="1" si="524"/>
        <v>2271.3313537266504</v>
      </c>
      <c r="O3049" s="679">
        <f t="shared" ca="1" si="523"/>
        <v>886.76640407252989</v>
      </c>
      <c r="P3049" s="679">
        <f t="shared" ca="1" si="523"/>
        <v>64.120239099155199</v>
      </c>
      <c r="Q3049" s="679">
        <f t="shared" ca="1" si="523"/>
        <v>657.62664633693396</v>
      </c>
      <c r="R3049" s="679">
        <f t="shared" ca="1" si="523"/>
        <v>309.28779382166658</v>
      </c>
      <c r="S3049" s="679">
        <f t="shared" ca="1" si="523"/>
        <v>76.898403853991908</v>
      </c>
      <c r="T3049" s="679">
        <f t="shared" ca="1" si="523"/>
        <v>11.866149222713101</v>
      </c>
      <c r="U3049" s="679">
        <f t="shared" ca="1" si="523"/>
        <v>0</v>
      </c>
      <c r="V3049" s="679">
        <f t="shared" ca="1" si="523"/>
        <v>1.4523065455040975</v>
      </c>
      <c r="W3049" s="679">
        <f t="shared" ca="1" si="518"/>
        <v>0</v>
      </c>
      <c r="X3049" s="679">
        <f t="shared" ca="1" si="523"/>
        <v>216.3927791264974</v>
      </c>
      <c r="Y3049" s="679">
        <f t="shared" ca="1" si="523"/>
        <v>46.920631647657927</v>
      </c>
      <c r="Z3049" s="679">
        <f t="shared" ca="1" si="523"/>
        <v>0</v>
      </c>
      <c r="AA3049" t="str">
        <f t="shared" si="519"/>
        <v>HUM_ASR_FY_2022</v>
      </c>
      <c r="AB3049" s="958">
        <f t="shared" si="520"/>
        <v>45032</v>
      </c>
      <c r="AC3049" t="str">
        <f t="shared" si="521"/>
        <v>Unaudited</v>
      </c>
    </row>
    <row r="3050" spans="1:29" x14ac:dyDescent="0.25">
      <c r="A3050" t="s">
        <v>420</v>
      </c>
      <c r="B3050" t="s">
        <v>1385</v>
      </c>
      <c r="C3050" t="s">
        <v>1386</v>
      </c>
      <c r="D3050">
        <v>1900</v>
      </c>
      <c r="E3050" s="958">
        <v>1</v>
      </c>
      <c r="F3050" t="s">
        <v>439</v>
      </c>
      <c r="G3050" s="958">
        <v>182</v>
      </c>
      <c r="H3050" t="s">
        <v>387</v>
      </c>
      <c r="I3050" s="938" t="s">
        <v>488</v>
      </c>
      <c r="J3050" s="938" t="s">
        <v>444</v>
      </c>
      <c r="K3050" s="938" t="s">
        <v>6</v>
      </c>
      <c r="L3050" s="938" t="s">
        <v>165</v>
      </c>
      <c r="M3050" s="963" t="s">
        <v>461</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HUM_ASR_FY_2022</v>
      </c>
      <c r="AB3050" s="958">
        <f t="shared" si="520"/>
        <v>45032</v>
      </c>
      <c r="AC3050" t="str">
        <f t="shared" si="521"/>
        <v>Unaudited</v>
      </c>
    </row>
    <row r="3051" spans="1:29" x14ac:dyDescent="0.25">
      <c r="A3051" t="s">
        <v>420</v>
      </c>
      <c r="B3051" t="s">
        <v>1385</v>
      </c>
      <c r="C3051" t="s">
        <v>1386</v>
      </c>
      <c r="D3051">
        <v>1900</v>
      </c>
      <c r="E3051" s="958">
        <v>1</v>
      </c>
      <c r="F3051" t="s">
        <v>439</v>
      </c>
      <c r="G3051" s="958">
        <v>182</v>
      </c>
      <c r="H3051" t="s">
        <v>387</v>
      </c>
      <c r="I3051" s="938" t="s">
        <v>488</v>
      </c>
      <c r="J3051" s="938" t="s">
        <v>444</v>
      </c>
      <c r="K3051" s="938" t="s">
        <v>434</v>
      </c>
      <c r="L3051" s="946" t="s">
        <v>120</v>
      </c>
      <c r="M3051" s="961" t="s">
        <v>32</v>
      </c>
      <c r="N3051" s="679">
        <f t="shared" ca="1" si="524"/>
        <v>-19471.970909090913</v>
      </c>
      <c r="O3051" s="679">
        <f t="shared" ca="1" si="523"/>
        <v>-11505.453028503953</v>
      </c>
      <c r="P3051" s="679">
        <f t="shared" ca="1" si="523"/>
        <v>-777.24345853639977</v>
      </c>
      <c r="Q3051" s="679">
        <f t="shared" ca="1" si="523"/>
        <v>-3890.5470867240824</v>
      </c>
      <c r="R3051" s="679">
        <f t="shared" ca="1" si="523"/>
        <v>-1538.9080823950924</v>
      </c>
      <c r="S3051" s="679">
        <f t="shared" ca="1" si="523"/>
        <v>-562.17368005242542</v>
      </c>
      <c r="T3051" s="679">
        <f t="shared" ca="1" si="523"/>
        <v>-49.755269765703439</v>
      </c>
      <c r="U3051" s="679">
        <f t="shared" ca="1" si="523"/>
        <v>-3.3345995033406033</v>
      </c>
      <c r="V3051" s="679">
        <f t="shared" ca="1" si="523"/>
        <v>-205.67077380326501</v>
      </c>
      <c r="W3051" s="679">
        <f t="shared" ca="1" si="518"/>
        <v>-108.02193575634787</v>
      </c>
      <c r="X3051" s="679">
        <f t="shared" ca="1" si="523"/>
        <v>-212.29971891114261</v>
      </c>
      <c r="Y3051" s="679">
        <f t="shared" ca="1" si="523"/>
        <v>-618.56327513915937</v>
      </c>
      <c r="Z3051" s="679">
        <f t="shared" ca="1" si="523"/>
        <v>0</v>
      </c>
      <c r="AA3051" t="str">
        <f t="shared" si="519"/>
        <v>HUM_ASR_FY_2022</v>
      </c>
      <c r="AB3051" s="958">
        <f t="shared" si="520"/>
        <v>45032</v>
      </c>
      <c r="AC3051" t="str">
        <f t="shared" si="521"/>
        <v>Unaudited</v>
      </c>
    </row>
    <row r="3052" spans="1:29" x14ac:dyDescent="0.25">
      <c r="A3052" t="s">
        <v>420</v>
      </c>
      <c r="B3052" t="s">
        <v>1385</v>
      </c>
      <c r="C3052" t="s">
        <v>1386</v>
      </c>
      <c r="D3052">
        <v>1900</v>
      </c>
      <c r="E3052" s="958">
        <v>1</v>
      </c>
      <c r="F3052" t="s">
        <v>439</v>
      </c>
      <c r="G3052" s="958">
        <v>182</v>
      </c>
      <c r="H3052" t="s">
        <v>387</v>
      </c>
      <c r="I3052" s="963" t="s">
        <v>488</v>
      </c>
      <c r="J3052" s="963" t="s">
        <v>444</v>
      </c>
      <c r="K3052" s="963" t="s">
        <v>434</v>
      </c>
      <c r="L3052" s="938" t="s">
        <v>943</v>
      </c>
      <c r="M3052" s="963" t="s">
        <v>935</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HUM_ASR_FY_2022</v>
      </c>
      <c r="AB3052" s="958">
        <f t="shared" si="520"/>
        <v>45032</v>
      </c>
      <c r="AC3052" t="str">
        <f t="shared" si="521"/>
        <v>Unaudited</v>
      </c>
    </row>
    <row r="3053" spans="1:29" x14ac:dyDescent="0.25">
      <c r="A3053" t="s">
        <v>420</v>
      </c>
      <c r="B3053" t="s">
        <v>1385</v>
      </c>
      <c r="C3053" t="s">
        <v>1386</v>
      </c>
      <c r="D3053">
        <v>1900</v>
      </c>
      <c r="E3053" s="958">
        <v>1</v>
      </c>
      <c r="F3053" t="s">
        <v>439</v>
      </c>
      <c r="G3053" s="958">
        <v>182</v>
      </c>
      <c r="H3053" t="s">
        <v>387</v>
      </c>
      <c r="I3053" s="938" t="s">
        <v>488</v>
      </c>
      <c r="J3053" s="938" t="s">
        <v>444</v>
      </c>
      <c r="K3053" s="938" t="s">
        <v>434</v>
      </c>
      <c r="L3053" s="938" t="s">
        <v>167</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HUM_ASR_FY_2022</v>
      </c>
      <c r="AB3053" s="958">
        <f t="shared" si="520"/>
        <v>45032</v>
      </c>
      <c r="AC3053" t="str">
        <f t="shared" si="521"/>
        <v>Unaudited</v>
      </c>
    </row>
    <row r="3054" spans="1:29" x14ac:dyDescent="0.25">
      <c r="A3054" t="s">
        <v>420</v>
      </c>
      <c r="B3054" t="s">
        <v>1385</v>
      </c>
      <c r="C3054" t="s">
        <v>1386</v>
      </c>
      <c r="D3054">
        <v>1900</v>
      </c>
      <c r="E3054" s="958">
        <v>1</v>
      </c>
      <c r="F3054" t="s">
        <v>439</v>
      </c>
      <c r="G3054" s="958">
        <v>182</v>
      </c>
      <c r="H3054" t="s">
        <v>387</v>
      </c>
      <c r="I3054" s="938" t="s">
        <v>488</v>
      </c>
      <c r="J3054" s="938" t="s">
        <v>444</v>
      </c>
      <c r="K3054" s="938" t="s">
        <v>434</v>
      </c>
      <c r="L3054" s="938" t="s">
        <v>168</v>
      </c>
      <c r="M3054" s="963" t="s">
        <v>329</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HUM_ASR_FY_2022</v>
      </c>
      <c r="AB3054" s="958">
        <f t="shared" si="520"/>
        <v>45032</v>
      </c>
      <c r="AC3054" t="str">
        <f t="shared" si="521"/>
        <v>Unaudited</v>
      </c>
    </row>
    <row r="3055" spans="1:29" x14ac:dyDescent="0.25">
      <c r="A3055" t="s">
        <v>420</v>
      </c>
      <c r="B3055" t="s">
        <v>1385</v>
      </c>
      <c r="C3055" t="s">
        <v>1386</v>
      </c>
      <c r="D3055">
        <v>1900</v>
      </c>
      <c r="E3055" s="958">
        <v>1</v>
      </c>
      <c r="F3055" t="s">
        <v>439</v>
      </c>
      <c r="G3055" s="958">
        <v>182</v>
      </c>
      <c r="H3055" t="s">
        <v>387</v>
      </c>
      <c r="I3055" s="938" t="s">
        <v>488</v>
      </c>
      <c r="J3055" s="938" t="s">
        <v>450</v>
      </c>
      <c r="K3055" s="938" t="s">
        <v>435</v>
      </c>
      <c r="L3055" s="938" t="s">
        <v>121</v>
      </c>
      <c r="M3055" s="963" t="s">
        <v>27</v>
      </c>
      <c r="N3055" s="679">
        <f t="shared" ca="1" si="524"/>
        <v>2087382.9636883053</v>
      </c>
      <c r="O3055" s="679">
        <f t="shared" ca="1" si="523"/>
        <v>-2493.2434145819971</v>
      </c>
      <c r="P3055" s="679">
        <f t="shared" ca="1" si="523"/>
        <v>2089876.2071028873</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HUM_ASR_FY_2022</v>
      </c>
      <c r="AB3055" s="958">
        <f t="shared" si="520"/>
        <v>45032</v>
      </c>
      <c r="AC3055" t="str">
        <f t="shared" si="521"/>
        <v>Unaudited</v>
      </c>
    </row>
    <row r="3056" spans="1:29" x14ac:dyDescent="0.25">
      <c r="A3056" t="s">
        <v>420</v>
      </c>
      <c r="B3056" t="s">
        <v>1385</v>
      </c>
      <c r="C3056" t="s">
        <v>1386</v>
      </c>
      <c r="D3056">
        <v>1900</v>
      </c>
      <c r="E3056" s="958">
        <v>1</v>
      </c>
      <c r="F3056" t="s">
        <v>439</v>
      </c>
      <c r="G3056" s="958">
        <v>182</v>
      </c>
      <c r="H3056" t="s">
        <v>387</v>
      </c>
      <c r="I3056" s="938" t="s">
        <v>488</v>
      </c>
      <c r="J3056" s="938" t="s">
        <v>450</v>
      </c>
      <c r="K3056" s="938" t="s">
        <v>435</v>
      </c>
      <c r="L3056" s="938" t="s">
        <v>122</v>
      </c>
      <c r="M3056" s="963" t="s">
        <v>97</v>
      </c>
      <c r="N3056" s="679">
        <f t="shared" ca="1" si="524"/>
        <v>122282.30247984224</v>
      </c>
      <c r="O3056" s="679">
        <f t="shared" ca="1" si="523"/>
        <v>0</v>
      </c>
      <c r="P3056" s="679">
        <f t="shared" ca="1" si="523"/>
        <v>122282.30247984224</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HUM_ASR_FY_2022</v>
      </c>
      <c r="AB3056" s="958">
        <f t="shared" si="520"/>
        <v>45032</v>
      </c>
      <c r="AC3056" t="str">
        <f t="shared" si="521"/>
        <v>Unaudited</v>
      </c>
    </row>
    <row r="3057" spans="1:29" x14ac:dyDescent="0.25">
      <c r="A3057" t="s">
        <v>420</v>
      </c>
      <c r="B3057" t="s">
        <v>1385</v>
      </c>
      <c r="C3057" t="s">
        <v>1386</v>
      </c>
      <c r="D3057">
        <v>1900</v>
      </c>
      <c r="E3057" s="958">
        <v>1</v>
      </c>
      <c r="F3057" t="s">
        <v>439</v>
      </c>
      <c r="G3057" s="958">
        <v>182</v>
      </c>
      <c r="H3057" t="s">
        <v>387</v>
      </c>
      <c r="I3057" s="938" t="s">
        <v>488</v>
      </c>
      <c r="J3057" s="938" t="s">
        <v>450</v>
      </c>
      <c r="K3057" s="938" t="s">
        <v>435</v>
      </c>
      <c r="L3057" s="938" t="s">
        <v>123</v>
      </c>
      <c r="M3057" s="963" t="s">
        <v>98</v>
      </c>
      <c r="N3057" s="679">
        <f t="shared" ca="1" si="524"/>
        <v>175996.54397273372</v>
      </c>
      <c r="O3057" s="679">
        <f t="shared" ca="1" si="523"/>
        <v>0</v>
      </c>
      <c r="P3057" s="679">
        <f t="shared" ca="1" si="523"/>
        <v>175996.54397273372</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HUM_ASR_FY_2022</v>
      </c>
      <c r="AB3057" s="958">
        <f t="shared" si="520"/>
        <v>45032</v>
      </c>
      <c r="AC3057" t="str">
        <f t="shared" si="521"/>
        <v>Unaudited</v>
      </c>
    </row>
    <row r="3058" spans="1:29" x14ac:dyDescent="0.25">
      <c r="A3058" t="s">
        <v>420</v>
      </c>
      <c r="B3058" t="s">
        <v>1385</v>
      </c>
      <c r="C3058" t="s">
        <v>1386</v>
      </c>
      <c r="D3058">
        <v>1900</v>
      </c>
      <c r="E3058" s="958">
        <v>1</v>
      </c>
      <c r="F3058" t="s">
        <v>439</v>
      </c>
      <c r="G3058" s="958">
        <v>182</v>
      </c>
      <c r="H3058" t="s">
        <v>387</v>
      </c>
      <c r="I3058" s="938" t="s">
        <v>488</v>
      </c>
      <c r="J3058" s="938" t="s">
        <v>450</v>
      </c>
      <c r="K3058" s="938" t="s">
        <v>435</v>
      </c>
      <c r="L3058" s="938" t="s">
        <v>124</v>
      </c>
      <c r="M3058" s="963" t="s">
        <v>99</v>
      </c>
      <c r="N3058" s="679">
        <f t="shared" ca="1" si="524"/>
        <v>91967.682222676172</v>
      </c>
      <c r="O3058" s="679">
        <f t="shared" ca="1" si="523"/>
        <v>0</v>
      </c>
      <c r="P3058" s="679">
        <f t="shared" ca="1" si="523"/>
        <v>91967.682222676172</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HUM_ASR_FY_2022</v>
      </c>
      <c r="AB3058" s="958">
        <f t="shared" si="520"/>
        <v>45032</v>
      </c>
      <c r="AC3058" t="str">
        <f t="shared" si="521"/>
        <v>Unaudited</v>
      </c>
    </row>
    <row r="3059" spans="1:29" x14ac:dyDescent="0.25">
      <c r="A3059" t="s">
        <v>420</v>
      </c>
      <c r="B3059" t="s">
        <v>1385</v>
      </c>
      <c r="C3059" t="s">
        <v>1386</v>
      </c>
      <c r="D3059">
        <v>1900</v>
      </c>
      <c r="E3059" s="958">
        <v>1</v>
      </c>
      <c r="F3059" t="s">
        <v>439</v>
      </c>
      <c r="G3059" s="958">
        <v>182</v>
      </c>
      <c r="H3059" t="s">
        <v>387</v>
      </c>
      <c r="I3059" s="938" t="s">
        <v>488</v>
      </c>
      <c r="J3059" s="938" t="s">
        <v>450</v>
      </c>
      <c r="K3059" s="938" t="s">
        <v>435</v>
      </c>
      <c r="L3059" s="946" t="s">
        <v>125</v>
      </c>
      <c r="M3059" s="961" t="s">
        <v>100</v>
      </c>
      <c r="N3059" s="679">
        <f t="shared" ca="1" si="524"/>
        <v>455355.35515422106</v>
      </c>
      <c r="O3059" s="679">
        <f t="shared" ca="1" si="523"/>
        <v>3387.6119108426938</v>
      </c>
      <c r="P3059" s="679">
        <f t="shared" ca="1" si="523"/>
        <v>451967.74324337835</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HUM_ASR_FY_2022</v>
      </c>
      <c r="AB3059" s="958">
        <f t="shared" si="520"/>
        <v>45032</v>
      </c>
      <c r="AC3059" t="str">
        <f t="shared" si="521"/>
        <v>Unaudited</v>
      </c>
    </row>
    <row r="3060" spans="1:29" x14ac:dyDescent="0.25">
      <c r="A3060" t="s">
        <v>420</v>
      </c>
      <c r="B3060" t="s">
        <v>1385</v>
      </c>
      <c r="C3060" t="s">
        <v>1386</v>
      </c>
      <c r="D3060">
        <v>1900</v>
      </c>
      <c r="E3060" s="958">
        <v>1</v>
      </c>
      <c r="F3060" t="s">
        <v>439</v>
      </c>
      <c r="G3060" s="958">
        <v>182</v>
      </c>
      <c r="H3060" t="s">
        <v>387</v>
      </c>
      <c r="I3060" s="963" t="s">
        <v>488</v>
      </c>
      <c r="J3060" s="963" t="s">
        <v>450</v>
      </c>
      <c r="K3060" s="963" t="s">
        <v>435</v>
      </c>
      <c r="L3060" s="938" t="s">
        <v>126</v>
      </c>
      <c r="M3060" s="963" t="s">
        <v>28</v>
      </c>
      <c r="N3060" s="679">
        <f t="shared" ca="1" si="524"/>
        <v>13036.380995044048</v>
      </c>
      <c r="O3060" s="679">
        <f t="shared" ca="1" si="523"/>
        <v>0</v>
      </c>
      <c r="P3060" s="679">
        <f t="shared" ca="1" si="523"/>
        <v>13036.380995044048</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HUM_ASR_FY_2022</v>
      </c>
      <c r="AB3060" s="958">
        <f t="shared" si="520"/>
        <v>45032</v>
      </c>
      <c r="AC3060" t="str">
        <f t="shared" si="521"/>
        <v>Unaudited</v>
      </c>
    </row>
    <row r="3061" spans="1:29" x14ac:dyDescent="0.25">
      <c r="A3061" t="s">
        <v>420</v>
      </c>
      <c r="B3061" t="s">
        <v>1385</v>
      </c>
      <c r="C3061" t="s">
        <v>1386</v>
      </c>
      <c r="D3061">
        <v>1900</v>
      </c>
      <c r="E3061" s="958">
        <v>1</v>
      </c>
      <c r="F3061" t="s">
        <v>439</v>
      </c>
      <c r="G3061" s="958">
        <v>182</v>
      </c>
      <c r="H3061" t="s">
        <v>387</v>
      </c>
      <c r="I3061" s="938" t="s">
        <v>488</v>
      </c>
      <c r="J3061" s="938" t="s">
        <v>436</v>
      </c>
      <c r="K3061" s="938" t="s">
        <v>436</v>
      </c>
      <c r="L3061" s="938" t="s">
        <v>128</v>
      </c>
      <c r="M3061" s="963" t="s">
        <v>326</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HUM_ASR_FY_2022</v>
      </c>
      <c r="AB3061" s="958">
        <f t="shared" si="520"/>
        <v>45032</v>
      </c>
      <c r="AC3061" t="str">
        <f t="shared" si="521"/>
        <v>Unaudited</v>
      </c>
    </row>
    <row r="3062" spans="1:29" x14ac:dyDescent="0.25">
      <c r="A3062" t="s">
        <v>420</v>
      </c>
      <c r="B3062" t="s">
        <v>1385</v>
      </c>
      <c r="C3062" t="s">
        <v>1386</v>
      </c>
      <c r="D3062">
        <v>1900</v>
      </c>
      <c r="E3062" s="958">
        <v>1</v>
      </c>
      <c r="F3062" t="s">
        <v>439</v>
      </c>
      <c r="G3062" s="958">
        <v>182</v>
      </c>
      <c r="H3062" t="s">
        <v>387</v>
      </c>
      <c r="I3062" s="938" t="s">
        <v>488</v>
      </c>
      <c r="J3062" s="938" t="s">
        <v>436</v>
      </c>
      <c r="K3062" s="938" t="s">
        <v>436</v>
      </c>
      <c r="L3062" s="938" t="s">
        <v>129</v>
      </c>
      <c r="M3062" s="963" t="s">
        <v>325</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HUM_ASR_FY_2022</v>
      </c>
      <c r="AB3062" s="958">
        <f t="shared" si="520"/>
        <v>45032</v>
      </c>
      <c r="AC3062" t="str">
        <f t="shared" si="521"/>
        <v>Unaudited</v>
      </c>
    </row>
    <row r="3063" spans="1:29" ht="30" x14ac:dyDescent="0.25">
      <c r="A3063" t="s">
        <v>420</v>
      </c>
      <c r="B3063" t="s">
        <v>1385</v>
      </c>
      <c r="C3063" t="s">
        <v>1386</v>
      </c>
      <c r="D3063">
        <v>1900</v>
      </c>
      <c r="E3063" s="958">
        <v>1</v>
      </c>
      <c r="F3063" t="s">
        <v>439</v>
      </c>
      <c r="G3063" s="958">
        <v>182</v>
      </c>
      <c r="H3063" t="s">
        <v>387</v>
      </c>
      <c r="I3063" s="938" t="s">
        <v>488</v>
      </c>
      <c r="J3063" s="938" t="s">
        <v>436</v>
      </c>
      <c r="K3063" s="938" t="s">
        <v>436</v>
      </c>
      <c r="L3063" s="938" t="s">
        <v>130</v>
      </c>
      <c r="M3063" s="963" t="s">
        <v>179</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HUM_ASR_FY_2022</v>
      </c>
      <c r="AB3063" s="958">
        <f t="shared" si="520"/>
        <v>45032</v>
      </c>
      <c r="AC3063" t="str">
        <f t="shared" si="521"/>
        <v>Unaudited</v>
      </c>
    </row>
    <row r="3064" spans="1:29" x14ac:dyDescent="0.25">
      <c r="A3064" t="s">
        <v>420</v>
      </c>
      <c r="B3064" t="s">
        <v>1385</v>
      </c>
      <c r="C3064" t="s">
        <v>1386</v>
      </c>
      <c r="D3064">
        <v>1900</v>
      </c>
      <c r="E3064" s="958">
        <v>1</v>
      </c>
      <c r="F3064" t="s">
        <v>439</v>
      </c>
      <c r="G3064" s="958">
        <v>182</v>
      </c>
      <c r="H3064" t="s">
        <v>387</v>
      </c>
      <c r="I3064" s="938" t="s">
        <v>488</v>
      </c>
      <c r="J3064" s="938" t="s">
        <v>436</v>
      </c>
      <c r="K3064" s="938" t="s">
        <v>436</v>
      </c>
      <c r="L3064" s="938" t="s">
        <v>131</v>
      </c>
      <c r="M3064" s="963" t="s">
        <v>494</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HUM_ASR_FY_2022</v>
      </c>
      <c r="AB3064" s="958">
        <f t="shared" si="520"/>
        <v>45032</v>
      </c>
      <c r="AC3064" t="str">
        <f t="shared" si="521"/>
        <v>Unaudited</v>
      </c>
    </row>
    <row r="3065" spans="1:29" x14ac:dyDescent="0.25">
      <c r="A3065" t="s">
        <v>420</v>
      </c>
      <c r="B3065" t="s">
        <v>1385</v>
      </c>
      <c r="C3065" t="s">
        <v>1386</v>
      </c>
      <c r="D3065">
        <v>1900</v>
      </c>
      <c r="E3065" s="958">
        <v>1</v>
      </c>
      <c r="F3065" t="s">
        <v>439</v>
      </c>
      <c r="G3065" s="958">
        <v>182</v>
      </c>
      <c r="H3065" t="s">
        <v>387</v>
      </c>
      <c r="I3065" s="938" t="s">
        <v>488</v>
      </c>
      <c r="J3065" s="938" t="s">
        <v>436</v>
      </c>
      <c r="K3065" s="938" t="s">
        <v>436</v>
      </c>
      <c r="L3065" s="938" t="s">
        <v>132</v>
      </c>
      <c r="M3065" s="963" t="s">
        <v>495</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HUM_ASR_FY_2022</v>
      </c>
      <c r="AB3065" s="958">
        <f t="shared" si="520"/>
        <v>45032</v>
      </c>
      <c r="AC3065" t="str">
        <f t="shared" si="521"/>
        <v>Unaudited</v>
      </c>
    </row>
    <row r="3066" spans="1:29" x14ac:dyDescent="0.25">
      <c r="A3066" t="s">
        <v>420</v>
      </c>
      <c r="B3066" t="s">
        <v>1385</v>
      </c>
      <c r="C3066" t="s">
        <v>1386</v>
      </c>
      <c r="D3066">
        <v>1900</v>
      </c>
      <c r="E3066" s="958">
        <v>1</v>
      </c>
      <c r="F3066" t="s">
        <v>439</v>
      </c>
      <c r="G3066" s="958">
        <v>182</v>
      </c>
      <c r="H3066" t="s">
        <v>387</v>
      </c>
      <c r="I3066" s="938" t="s">
        <v>488</v>
      </c>
      <c r="J3066" s="938" t="s">
        <v>436</v>
      </c>
      <c r="K3066" s="938" t="s">
        <v>436</v>
      </c>
      <c r="L3066" s="938" t="s">
        <v>133</v>
      </c>
      <c r="M3066" s="963" t="s">
        <v>496</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HUM_ASR_FY_2022</v>
      </c>
      <c r="AB3066" s="958">
        <f t="shared" si="520"/>
        <v>45032</v>
      </c>
      <c r="AC3066" t="str">
        <f t="shared" si="521"/>
        <v>Unaudited</v>
      </c>
    </row>
    <row r="3067" spans="1:29" x14ac:dyDescent="0.25">
      <c r="A3067" t="s">
        <v>420</v>
      </c>
      <c r="B3067" t="s">
        <v>1385</v>
      </c>
      <c r="C3067" t="s">
        <v>1386</v>
      </c>
      <c r="D3067">
        <v>1900</v>
      </c>
      <c r="E3067" s="958">
        <v>1</v>
      </c>
      <c r="F3067" t="s">
        <v>439</v>
      </c>
      <c r="G3067" s="958">
        <v>182</v>
      </c>
      <c r="H3067" t="s">
        <v>387</v>
      </c>
      <c r="I3067" s="938" t="s">
        <v>489</v>
      </c>
      <c r="J3067" s="938" t="s">
        <v>26</v>
      </c>
      <c r="K3067" s="938" t="s">
        <v>26</v>
      </c>
      <c r="L3067" s="946" t="s">
        <v>269</v>
      </c>
      <c r="M3067" s="961" t="s">
        <v>26</v>
      </c>
      <c r="N3067" s="679">
        <f t="shared" ca="1" si="524"/>
        <v>1067714.0237028294</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HUM_ASR_FY_2022</v>
      </c>
      <c r="AB3067" s="958">
        <f t="shared" si="520"/>
        <v>45032</v>
      </c>
      <c r="AC3067" t="str">
        <f t="shared" si="521"/>
        <v>Unaudited</v>
      </c>
    </row>
    <row r="3068" spans="1:29" x14ac:dyDescent="0.25">
      <c r="A3068" t="s">
        <v>420</v>
      </c>
      <c r="B3068" t="s">
        <v>1385</v>
      </c>
      <c r="C3068" t="s">
        <v>1386</v>
      </c>
      <c r="D3068">
        <v>1900</v>
      </c>
      <c r="E3068" s="958">
        <v>1</v>
      </c>
      <c r="F3068" t="s">
        <v>440</v>
      </c>
      <c r="G3068" s="958">
        <v>274</v>
      </c>
      <c r="H3068" t="s">
        <v>387</v>
      </c>
      <c r="I3068" s="938" t="s">
        <v>432</v>
      </c>
      <c r="J3068" s="938" t="s">
        <v>432</v>
      </c>
      <c r="K3068" s="938" t="s">
        <v>432</v>
      </c>
      <c r="L3068" s="938"/>
      <c r="M3068" s="963" t="s">
        <v>432</v>
      </c>
      <c r="N3068" s="679">
        <f t="shared" ca="1" si="524"/>
        <v>114491.67096774193</v>
      </c>
      <c r="O3068" s="679">
        <f t="shared" ca="1" si="525"/>
        <v>96715.102150537627</v>
      </c>
      <c r="P3068" s="679">
        <f t="shared" ca="1" si="525"/>
        <v>2868.9010752688164</v>
      </c>
      <c r="Q3068" s="679">
        <f t="shared" ca="1" si="525"/>
        <v>6208.165591397842</v>
      </c>
      <c r="R3068" s="679">
        <f t="shared" ca="1" si="525"/>
        <v>1594.7096774193551</v>
      </c>
      <c r="S3068" s="679">
        <f t="shared" ca="1" si="525"/>
        <v>3196.8569892473124</v>
      </c>
      <c r="T3068" s="679">
        <f t="shared" ca="1" si="525"/>
        <v>266</v>
      </c>
      <c r="U3068" s="679">
        <f t="shared" ca="1" si="525"/>
        <v>9</v>
      </c>
      <c r="V3068" s="679">
        <f t="shared" ca="1" si="525"/>
        <v>158</v>
      </c>
      <c r="W3068" s="679">
        <f t="shared" ca="1" si="526"/>
        <v>10</v>
      </c>
      <c r="X3068" s="679">
        <f t="shared" ca="1" si="525"/>
        <v>3161.9354838709678</v>
      </c>
      <c r="Y3068" s="679">
        <f t="shared" ca="1" si="525"/>
        <v>303</v>
      </c>
      <c r="Z3068" s="679">
        <f t="shared" ca="1" si="525"/>
        <v>0</v>
      </c>
      <c r="AA3068" t="str">
        <f t="shared" si="519"/>
        <v>HUM_ASR_FY_2022</v>
      </c>
      <c r="AB3068" s="958">
        <f t="shared" si="520"/>
        <v>45032</v>
      </c>
      <c r="AC3068" t="str">
        <f t="shared" si="521"/>
        <v>Unaudited</v>
      </c>
    </row>
    <row r="3069" spans="1:29" x14ac:dyDescent="0.25">
      <c r="A3069" t="s">
        <v>420</v>
      </c>
      <c r="B3069" t="s">
        <v>1385</v>
      </c>
      <c r="C3069" t="s">
        <v>1386</v>
      </c>
      <c r="D3069">
        <v>1900</v>
      </c>
      <c r="E3069" s="958">
        <v>1</v>
      </c>
      <c r="F3069" t="s">
        <v>440</v>
      </c>
      <c r="G3069" s="958">
        <v>274</v>
      </c>
      <c r="H3069" t="s">
        <v>387</v>
      </c>
      <c r="I3069" s="938" t="s">
        <v>487</v>
      </c>
      <c r="J3069" s="938" t="s">
        <v>12</v>
      </c>
      <c r="K3069" s="938" t="s">
        <v>12</v>
      </c>
      <c r="L3069" s="938">
        <v>1.1000000000000001</v>
      </c>
      <c r="M3069" s="963" t="s">
        <v>12</v>
      </c>
      <c r="N3069" s="679">
        <f t="shared" ca="1" si="524"/>
        <v>32439464.73</v>
      </c>
      <c r="O3069" s="679">
        <f t="shared" ca="1" si="525"/>
        <v>18639806.409999996</v>
      </c>
      <c r="P3069" s="679">
        <f t="shared" ca="1" si="525"/>
        <v>1520151.6600000001</v>
      </c>
      <c r="Q3069" s="679">
        <f t="shared" ca="1" si="525"/>
        <v>7204732.9999999991</v>
      </c>
      <c r="R3069" s="679">
        <f t="shared" ca="1" si="525"/>
        <v>2624512.1400000006</v>
      </c>
      <c r="S3069" s="679">
        <f t="shared" ca="1" si="525"/>
        <v>583439.50000000047</v>
      </c>
      <c r="T3069" s="679">
        <f t="shared" ca="1" si="525"/>
        <v>90830.6</v>
      </c>
      <c r="U3069" s="679">
        <f t="shared" ca="1" si="525"/>
        <v>1539.81</v>
      </c>
      <c r="V3069" s="679">
        <f t="shared" ca="1" si="525"/>
        <v>547986.06000000006</v>
      </c>
      <c r="W3069" s="679">
        <f t="shared" ca="1" si="526"/>
        <v>231070.1</v>
      </c>
      <c r="X3069" s="679">
        <f t="shared" ca="1" si="525"/>
        <v>334108.68999999994</v>
      </c>
      <c r="Y3069" s="679">
        <f t="shared" ca="1" si="525"/>
        <v>661286.76</v>
      </c>
      <c r="Z3069" s="679">
        <f t="shared" ca="1" si="525"/>
        <v>0</v>
      </c>
      <c r="AA3069" t="str">
        <f t="shared" si="519"/>
        <v>HUM_ASR_FY_2022</v>
      </c>
      <c r="AB3069" s="958">
        <f t="shared" si="520"/>
        <v>45032</v>
      </c>
      <c r="AC3069" t="str">
        <f t="shared" si="521"/>
        <v>Unaudited</v>
      </c>
    </row>
    <row r="3070" spans="1:29" x14ac:dyDescent="0.25">
      <c r="A3070" t="s">
        <v>420</v>
      </c>
      <c r="B3070" t="s">
        <v>1385</v>
      </c>
      <c r="C3070" t="s">
        <v>1386</v>
      </c>
      <c r="D3070">
        <v>1900</v>
      </c>
      <c r="E3070" s="958">
        <v>1</v>
      </c>
      <c r="F3070" t="s">
        <v>440</v>
      </c>
      <c r="G3070" s="958">
        <v>274</v>
      </c>
      <c r="H3070" t="s">
        <v>387</v>
      </c>
      <c r="I3070" s="938" t="s">
        <v>487</v>
      </c>
      <c r="J3070" s="938" t="s">
        <v>12</v>
      </c>
      <c r="K3070" s="938" t="s">
        <v>1328</v>
      </c>
      <c r="L3070" s="938" t="s">
        <v>1319</v>
      </c>
      <c r="M3070" s="963" t="s">
        <v>1328</v>
      </c>
      <c r="N3070" s="679">
        <f t="shared" ca="1" si="524"/>
        <v>66144.08727960354</v>
      </c>
      <c r="O3070" s="679">
        <f t="shared" ca="1" si="525"/>
        <v>55874.214288507741</v>
      </c>
      <c r="P3070" s="679">
        <f t="shared" ca="1" si="525"/>
        <v>1657.4205050478668</v>
      </c>
      <c r="Q3070" s="679">
        <f t="shared" ca="1" si="525"/>
        <v>3586.5792092365086</v>
      </c>
      <c r="R3070" s="679">
        <f t="shared" ca="1" si="525"/>
        <v>921.29510555028435</v>
      </c>
      <c r="S3070" s="679">
        <f t="shared" ca="1" si="525"/>
        <v>1846.8870785959778</v>
      </c>
      <c r="T3070" s="679">
        <f t="shared" ca="1" si="525"/>
        <v>153.67342504182466</v>
      </c>
      <c r="U3070" s="679">
        <f t="shared" ca="1" si="525"/>
        <v>5.199476787129405</v>
      </c>
      <c r="V3070" s="679">
        <f t="shared" ca="1" si="525"/>
        <v>91.279703596271773</v>
      </c>
      <c r="W3070" s="679">
        <f t="shared" ca="1" si="526"/>
        <v>5.7771964301437846</v>
      </c>
      <c r="X3070" s="679">
        <f t="shared" ca="1" si="525"/>
        <v>1826.7122389764313</v>
      </c>
      <c r="Y3070" s="679">
        <f t="shared" ca="1" si="525"/>
        <v>175.04905183335666</v>
      </c>
      <c r="Z3070" s="679">
        <f t="shared" ca="1" si="525"/>
        <v>0</v>
      </c>
      <c r="AA3070" t="str">
        <f t="shared" si="519"/>
        <v>HUM_ASR_FY_2022</v>
      </c>
      <c r="AB3070" s="958">
        <f t="shared" si="520"/>
        <v>45032</v>
      </c>
      <c r="AC3070" t="str">
        <f t="shared" si="521"/>
        <v>Unaudited</v>
      </c>
    </row>
    <row r="3071" spans="1:29" x14ac:dyDescent="0.25">
      <c r="A3071" t="s">
        <v>420</v>
      </c>
      <c r="B3071" t="s">
        <v>1385</v>
      </c>
      <c r="C3071" t="s">
        <v>1386</v>
      </c>
      <c r="D3071">
        <v>1900</v>
      </c>
      <c r="E3071" s="958">
        <v>1</v>
      </c>
      <c r="F3071" t="s">
        <v>440</v>
      </c>
      <c r="G3071" s="958">
        <v>274</v>
      </c>
      <c r="H3071" t="s">
        <v>387</v>
      </c>
      <c r="I3071" s="938" t="s">
        <v>487</v>
      </c>
      <c r="J3071" s="938" t="s">
        <v>490</v>
      </c>
      <c r="K3071" s="938" t="s">
        <v>491</v>
      </c>
      <c r="L3071" s="938" t="s">
        <v>63</v>
      </c>
      <c r="M3071" s="963" t="s">
        <v>343</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HUM_ASR_FY_2022</v>
      </c>
      <c r="AB3071" s="958">
        <f t="shared" si="520"/>
        <v>45032</v>
      </c>
      <c r="AC3071" t="str">
        <f t="shared" si="521"/>
        <v>Unaudited</v>
      </c>
    </row>
    <row r="3072" spans="1:29" x14ac:dyDescent="0.25">
      <c r="A3072" t="s">
        <v>420</v>
      </c>
      <c r="B3072" t="s">
        <v>1385</v>
      </c>
      <c r="C3072" t="s">
        <v>1386</v>
      </c>
      <c r="D3072">
        <v>1900</v>
      </c>
      <c r="E3072" s="958">
        <v>1</v>
      </c>
      <c r="F3072" t="s">
        <v>440</v>
      </c>
      <c r="G3072" s="958">
        <v>274</v>
      </c>
      <c r="H3072" t="s">
        <v>387</v>
      </c>
      <c r="I3072" s="938" t="s">
        <v>487</v>
      </c>
      <c r="J3072" s="938" t="s">
        <v>490</v>
      </c>
      <c r="K3072" s="938" t="s">
        <v>1019</v>
      </c>
      <c r="L3072" s="946" t="s">
        <v>915</v>
      </c>
      <c r="M3072" s="961" t="s">
        <v>916</v>
      </c>
      <c r="N3072" s="679">
        <f t="shared" ca="1" si="524"/>
        <v>776078.8200000003</v>
      </c>
      <c r="O3072" s="679">
        <f t="shared" ca="1" si="525"/>
        <v>747357.5700000003</v>
      </c>
      <c r="P3072" s="679">
        <f t="shared" ca="1" si="525"/>
        <v>19147.5</v>
      </c>
      <c r="Q3072" s="679">
        <f t="shared" ca="1" si="525"/>
        <v>3191.25</v>
      </c>
      <c r="R3072" s="679">
        <f t="shared" ca="1" si="525"/>
        <v>3191.25</v>
      </c>
      <c r="S3072" s="679">
        <f t="shared" ca="1" si="525"/>
        <v>0</v>
      </c>
      <c r="T3072" s="679">
        <f t="shared" ca="1" si="525"/>
        <v>0</v>
      </c>
      <c r="U3072" s="679">
        <f t="shared" ca="1" si="525"/>
        <v>0</v>
      </c>
      <c r="V3072" s="679">
        <f t="shared" ca="1" si="525"/>
        <v>3191.25</v>
      </c>
      <c r="W3072" s="679">
        <f t="shared" ca="1" si="526"/>
        <v>0</v>
      </c>
      <c r="X3072" s="679">
        <f t="shared" ca="1" si="525"/>
        <v>0</v>
      </c>
      <c r="Y3072" s="679">
        <f t="shared" ca="1" si="525"/>
        <v>0</v>
      </c>
      <c r="Z3072" s="679">
        <f t="shared" ca="1" si="525"/>
        <v>0</v>
      </c>
      <c r="AA3072" t="str">
        <f t="shared" si="519"/>
        <v>HUM_ASR_FY_2022</v>
      </c>
      <c r="AB3072" s="958">
        <f t="shared" si="520"/>
        <v>45032</v>
      </c>
      <c r="AC3072" t="str">
        <f t="shared" si="521"/>
        <v>Unaudited</v>
      </c>
    </row>
    <row r="3073" spans="1:29" x14ac:dyDescent="0.25">
      <c r="A3073" t="s">
        <v>420</v>
      </c>
      <c r="B3073" t="s">
        <v>1385</v>
      </c>
      <c r="C3073" t="s">
        <v>1386</v>
      </c>
      <c r="D3073">
        <v>1900</v>
      </c>
      <c r="E3073" s="958">
        <v>1</v>
      </c>
      <c r="F3073" t="s">
        <v>440</v>
      </c>
      <c r="G3073" s="958">
        <v>274</v>
      </c>
      <c r="H3073" t="s">
        <v>387</v>
      </c>
      <c r="I3073" s="963" t="s">
        <v>487</v>
      </c>
      <c r="J3073" s="963" t="s">
        <v>13</v>
      </c>
      <c r="K3073" s="963" t="s">
        <v>492</v>
      </c>
      <c r="L3073" s="954" t="s">
        <v>94</v>
      </c>
      <c r="M3073" s="963" t="s">
        <v>146</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HUM_ASR_FY_2022</v>
      </c>
      <c r="AB3073" s="958">
        <f t="shared" si="520"/>
        <v>45032</v>
      </c>
      <c r="AC3073" t="str">
        <f t="shared" si="521"/>
        <v>Unaudited</v>
      </c>
    </row>
    <row r="3074" spans="1:29" x14ac:dyDescent="0.25">
      <c r="A3074" t="s">
        <v>420</v>
      </c>
      <c r="B3074" t="s">
        <v>1385</v>
      </c>
      <c r="C3074" t="s">
        <v>1386</v>
      </c>
      <c r="D3074">
        <v>1900</v>
      </c>
      <c r="E3074" s="958">
        <v>1</v>
      </c>
      <c r="F3074" t="s">
        <v>440</v>
      </c>
      <c r="G3074" s="958">
        <v>274</v>
      </c>
      <c r="H3074" t="s">
        <v>387</v>
      </c>
      <c r="I3074" s="959" t="s">
        <v>487</v>
      </c>
      <c r="J3074" s="959" t="s">
        <v>13</v>
      </c>
      <c r="K3074" s="959" t="s">
        <v>13</v>
      </c>
      <c r="L3074" s="954" t="s">
        <v>35</v>
      </c>
      <c r="M3074" s="959" t="s">
        <v>13</v>
      </c>
      <c r="N3074" s="679">
        <f t="shared" ca="1" si="524"/>
        <v>11057.914413177275</v>
      </c>
      <c r="O3074" s="679">
        <f t="shared" ca="1" si="525"/>
        <v>9341.0054460962983</v>
      </c>
      <c r="P3074" s="679">
        <f t="shared" ca="1" si="525"/>
        <v>277.08620445528391</v>
      </c>
      <c r="Q3074" s="679">
        <f t="shared" ca="1" si="525"/>
        <v>599.60137879244883</v>
      </c>
      <c r="R3074" s="679">
        <f t="shared" ca="1" si="525"/>
        <v>154.02136223286675</v>
      </c>
      <c r="S3074" s="679">
        <f t="shared" ca="1" si="525"/>
        <v>308.76107125927444</v>
      </c>
      <c r="T3074" s="679">
        <f t="shared" ca="1" si="525"/>
        <v>25.690997511372665</v>
      </c>
      <c r="U3074" s="679">
        <f t="shared" ca="1" si="525"/>
        <v>0.8692442767005788</v>
      </c>
      <c r="V3074" s="679">
        <f t="shared" ca="1" si="525"/>
        <v>15.260066190965718</v>
      </c>
      <c r="W3074" s="679">
        <f t="shared" ca="1" si="526"/>
        <v>0.96582697411175444</v>
      </c>
      <c r="X3074" s="679">
        <f t="shared" ca="1" si="525"/>
        <v>305.38825807236827</v>
      </c>
      <c r="Y3074" s="679">
        <f t="shared" ca="1" si="525"/>
        <v>29.26455731558616</v>
      </c>
      <c r="Z3074" s="679">
        <f t="shared" ca="1" si="525"/>
        <v>0</v>
      </c>
      <c r="AA3074" t="str">
        <f t="shared" ref="AA3074:AA3137" si="527">file_name</f>
        <v>HUM_ASR_FY_2022</v>
      </c>
      <c r="AB3074" s="958">
        <f t="shared" ref="AB3074:AB3137" si="528">file_date</f>
        <v>45032</v>
      </c>
      <c r="AC3074" t="str">
        <f t="shared" ref="AC3074:AC3137" si="529">status</f>
        <v>Unaudited</v>
      </c>
    </row>
    <row r="3075" spans="1:29" x14ac:dyDescent="0.25">
      <c r="A3075" t="s">
        <v>420</v>
      </c>
      <c r="B3075" t="s">
        <v>1385</v>
      </c>
      <c r="C3075" t="s">
        <v>1386</v>
      </c>
      <c r="D3075">
        <v>1900</v>
      </c>
      <c r="E3075" s="958">
        <v>1</v>
      </c>
      <c r="F3075" t="s">
        <v>440</v>
      </c>
      <c r="G3075" s="958">
        <v>274</v>
      </c>
      <c r="H3075" t="s">
        <v>387</v>
      </c>
      <c r="I3075" s="959" t="s">
        <v>488</v>
      </c>
      <c r="J3075" s="959" t="s">
        <v>444</v>
      </c>
      <c r="K3075" s="959" t="s">
        <v>0</v>
      </c>
      <c r="L3075" s="938">
        <v>2.1</v>
      </c>
      <c r="M3075" s="959" t="s">
        <v>147</v>
      </c>
      <c r="N3075" s="679">
        <f t="shared" ca="1" si="524"/>
        <v>2685195.0899999994</v>
      </c>
      <c r="O3075" s="679">
        <f t="shared" ca="1" si="525"/>
        <v>1606227.17</v>
      </c>
      <c r="P3075" s="679">
        <f t="shared" ca="1" si="525"/>
        <v>95415.67</v>
      </c>
      <c r="Q3075" s="679">
        <f t="shared" ca="1" si="525"/>
        <v>570106.48</v>
      </c>
      <c r="R3075" s="679">
        <f t="shared" ca="1" si="525"/>
        <v>246326.97999999998</v>
      </c>
      <c r="S3075" s="679">
        <f t="shared" ca="1" si="525"/>
        <v>9373.2300000000014</v>
      </c>
      <c r="T3075" s="679">
        <f t="shared" ca="1" si="525"/>
        <v>0</v>
      </c>
      <c r="U3075" s="679">
        <f t="shared" ca="1" si="525"/>
        <v>0</v>
      </c>
      <c r="V3075" s="679">
        <f t="shared" ca="1" si="525"/>
        <v>20898.05</v>
      </c>
      <c r="W3075" s="679">
        <f t="shared" ca="1" si="526"/>
        <v>17094.8</v>
      </c>
      <c r="X3075" s="679">
        <f t="shared" ca="1" si="525"/>
        <v>27541.52</v>
      </c>
      <c r="Y3075" s="679">
        <f t="shared" ca="1" si="525"/>
        <v>92211.19</v>
      </c>
      <c r="Z3075" s="679">
        <f t="shared" ca="1" si="525"/>
        <v>0</v>
      </c>
      <c r="AA3075" t="str">
        <f t="shared" si="527"/>
        <v>HUM_ASR_FY_2022</v>
      </c>
      <c r="AB3075" s="958">
        <f t="shared" si="528"/>
        <v>45032</v>
      </c>
      <c r="AC3075" t="str">
        <f t="shared" si="529"/>
        <v>Unaudited</v>
      </c>
    </row>
    <row r="3076" spans="1:29" ht="30" x14ac:dyDescent="0.25">
      <c r="A3076" t="s">
        <v>420</v>
      </c>
      <c r="B3076" t="s">
        <v>1385</v>
      </c>
      <c r="C3076" t="s">
        <v>1386</v>
      </c>
      <c r="D3076">
        <v>1900</v>
      </c>
      <c r="E3076" s="958">
        <v>1</v>
      </c>
      <c r="F3076" t="s">
        <v>440</v>
      </c>
      <c r="G3076" s="958">
        <v>274</v>
      </c>
      <c r="H3076" t="s">
        <v>387</v>
      </c>
      <c r="I3076" s="959" t="s">
        <v>488</v>
      </c>
      <c r="J3076" s="959" t="s">
        <v>444</v>
      </c>
      <c r="K3076" s="959" t="s">
        <v>0</v>
      </c>
      <c r="L3076" s="938">
        <v>2.2000000000000002</v>
      </c>
      <c r="M3076" s="959" t="s">
        <v>148</v>
      </c>
      <c r="N3076" s="679">
        <f t="shared" ca="1" si="524"/>
        <v>66920.623577793929</v>
      </c>
      <c r="O3076" s="679">
        <f t="shared" ca="1" si="525"/>
        <v>40030.508108815004</v>
      </c>
      <c r="P3076" s="679">
        <f t="shared" ca="1" si="525"/>
        <v>2377.9561340896857</v>
      </c>
      <c r="Q3076" s="679">
        <f t="shared" ca="1" si="525"/>
        <v>14208.234362346131</v>
      </c>
      <c r="R3076" s="679">
        <f t="shared" ca="1" si="525"/>
        <v>6138.9785669669081</v>
      </c>
      <c r="S3076" s="679">
        <f t="shared" ca="1" si="525"/>
        <v>233.60030668687301</v>
      </c>
      <c r="T3076" s="679">
        <f t="shared" ca="1" si="525"/>
        <v>0</v>
      </c>
      <c r="U3076" s="679">
        <f t="shared" ca="1" si="525"/>
        <v>0</v>
      </c>
      <c r="V3076" s="679">
        <f t="shared" ca="1" si="525"/>
        <v>520.82269283455173</v>
      </c>
      <c r="W3076" s="679">
        <f t="shared" ca="1" si="526"/>
        <v>426.03782503478061</v>
      </c>
      <c r="X3076" s="679">
        <f t="shared" ca="1" si="525"/>
        <v>686.39172607763237</v>
      </c>
      <c r="Y3076" s="679">
        <f t="shared" ca="1" si="525"/>
        <v>2298.0938549423749</v>
      </c>
      <c r="Z3076" s="679">
        <f t="shared" ca="1" si="525"/>
        <v>0</v>
      </c>
      <c r="AA3076" t="str">
        <f t="shared" si="527"/>
        <v>HUM_ASR_FY_2022</v>
      </c>
      <c r="AB3076" s="958">
        <f t="shared" si="528"/>
        <v>45032</v>
      </c>
      <c r="AC3076" t="str">
        <f t="shared" si="529"/>
        <v>Unaudited</v>
      </c>
    </row>
    <row r="3077" spans="1:29" x14ac:dyDescent="0.25">
      <c r="A3077" t="s">
        <v>420</v>
      </c>
      <c r="B3077" t="s">
        <v>1385</v>
      </c>
      <c r="C3077" t="s">
        <v>1386</v>
      </c>
      <c r="D3077">
        <v>1900</v>
      </c>
      <c r="E3077" s="958">
        <v>1</v>
      </c>
      <c r="F3077" t="s">
        <v>440</v>
      </c>
      <c r="G3077" s="958">
        <v>274</v>
      </c>
      <c r="H3077" t="s">
        <v>387</v>
      </c>
      <c r="I3077" s="966" t="s">
        <v>488</v>
      </c>
      <c r="J3077" s="966" t="s">
        <v>444</v>
      </c>
      <c r="K3077" s="966" t="s">
        <v>0</v>
      </c>
      <c r="L3077" s="946">
        <v>2.2999999999999998</v>
      </c>
      <c r="M3077" s="966" t="s">
        <v>149</v>
      </c>
      <c r="N3077" s="679">
        <f t="shared" ca="1" si="524"/>
        <v>2519062.4100000011</v>
      </c>
      <c r="O3077" s="679">
        <f t="shared" ca="1" si="525"/>
        <v>1731455.3500000013</v>
      </c>
      <c r="P3077" s="679">
        <f t="shared" ca="1" si="525"/>
        <v>153032.99</v>
      </c>
      <c r="Q3077" s="679">
        <f t="shared" ca="1" si="525"/>
        <v>431302.35</v>
      </c>
      <c r="R3077" s="679">
        <f t="shared" ca="1" si="525"/>
        <v>143924.92000000001</v>
      </c>
      <c r="S3077" s="679">
        <f t="shared" ca="1" si="525"/>
        <v>7878.5599999999977</v>
      </c>
      <c r="T3077" s="679">
        <f t="shared" ca="1" si="525"/>
        <v>3608.6899999999996</v>
      </c>
      <c r="U3077" s="679">
        <f t="shared" ca="1" si="525"/>
        <v>0</v>
      </c>
      <c r="V3077" s="679">
        <f t="shared" ca="1" si="525"/>
        <v>9308.6000000000022</v>
      </c>
      <c r="W3077" s="679">
        <f t="shared" ca="1" si="526"/>
        <v>6948.9399999999969</v>
      </c>
      <c r="X3077" s="679">
        <f t="shared" ca="1" si="525"/>
        <v>3548.5000000000005</v>
      </c>
      <c r="Y3077" s="679">
        <f t="shared" ca="1" si="525"/>
        <v>28053.51</v>
      </c>
      <c r="Z3077" s="679">
        <f t="shared" ca="1" si="525"/>
        <v>0</v>
      </c>
      <c r="AA3077" t="str">
        <f t="shared" si="527"/>
        <v>HUM_ASR_FY_2022</v>
      </c>
      <c r="AB3077" s="958">
        <f t="shared" si="528"/>
        <v>45032</v>
      </c>
      <c r="AC3077" t="str">
        <f t="shared" si="529"/>
        <v>Unaudited</v>
      </c>
    </row>
    <row r="3078" spans="1:29" x14ac:dyDescent="0.25">
      <c r="A3078" t="s">
        <v>420</v>
      </c>
      <c r="B3078" t="s">
        <v>1385</v>
      </c>
      <c r="C3078" t="s">
        <v>1386</v>
      </c>
      <c r="D3078">
        <v>1900</v>
      </c>
      <c r="E3078" s="958">
        <v>1</v>
      </c>
      <c r="F3078" t="s">
        <v>440</v>
      </c>
      <c r="G3078" s="958">
        <v>274</v>
      </c>
      <c r="H3078" t="s">
        <v>387</v>
      </c>
      <c r="I3078" s="938" t="s">
        <v>488</v>
      </c>
      <c r="J3078" s="938" t="s">
        <v>444</v>
      </c>
      <c r="K3078" s="938" t="s">
        <v>0</v>
      </c>
      <c r="L3078" s="938">
        <v>2.4</v>
      </c>
      <c r="M3078" s="959" t="s">
        <v>150</v>
      </c>
      <c r="N3078" s="679">
        <f t="shared" ca="1" si="524"/>
        <v>515103.6999999999</v>
      </c>
      <c r="O3078" s="679">
        <f t="shared" ca="1" si="525"/>
        <v>135310.43999999997</v>
      </c>
      <c r="P3078" s="679">
        <f t="shared" ca="1" si="525"/>
        <v>-910.99999999999977</v>
      </c>
      <c r="Q3078" s="679">
        <f t="shared" ca="1" si="525"/>
        <v>142844.06</v>
      </c>
      <c r="R3078" s="679">
        <f t="shared" ca="1" si="525"/>
        <v>68306.76999999999</v>
      </c>
      <c r="S3078" s="679">
        <f t="shared" ca="1" si="525"/>
        <v>75922.749999999898</v>
      </c>
      <c r="T3078" s="679">
        <f t="shared" ca="1" si="525"/>
        <v>1269.4100000000001</v>
      </c>
      <c r="U3078" s="679">
        <f t="shared" ca="1" si="525"/>
        <v>0</v>
      </c>
      <c r="V3078" s="679">
        <f t="shared" ca="1" si="525"/>
        <v>0</v>
      </c>
      <c r="W3078" s="679">
        <f t="shared" ca="1" si="526"/>
        <v>0</v>
      </c>
      <c r="X3078" s="679">
        <f t="shared" ca="1" si="525"/>
        <v>46745.84</v>
      </c>
      <c r="Y3078" s="679">
        <f t="shared" ca="1" si="525"/>
        <v>45615.43</v>
      </c>
      <c r="Z3078" s="679">
        <f t="shared" ca="1" si="525"/>
        <v>0</v>
      </c>
      <c r="AA3078" t="str">
        <f t="shared" si="527"/>
        <v>HUM_ASR_FY_2022</v>
      </c>
      <c r="AB3078" s="958">
        <f t="shared" si="528"/>
        <v>45032</v>
      </c>
      <c r="AC3078" t="str">
        <f t="shared" si="529"/>
        <v>Unaudited</v>
      </c>
    </row>
    <row r="3079" spans="1:29" ht="30" x14ac:dyDescent="0.25">
      <c r="A3079" t="s">
        <v>420</v>
      </c>
      <c r="B3079" t="s">
        <v>1385</v>
      </c>
      <c r="C3079" t="s">
        <v>1386</v>
      </c>
      <c r="D3079">
        <v>1900</v>
      </c>
      <c r="E3079" s="958">
        <v>1</v>
      </c>
      <c r="F3079" t="s">
        <v>440</v>
      </c>
      <c r="G3079" s="958">
        <v>274</v>
      </c>
      <c r="H3079" t="s">
        <v>387</v>
      </c>
      <c r="I3079" s="938" t="s">
        <v>488</v>
      </c>
      <c r="J3079" s="938" t="s">
        <v>444</v>
      </c>
      <c r="K3079" s="938" t="s">
        <v>0</v>
      </c>
      <c r="L3079" s="944">
        <v>2.5</v>
      </c>
      <c r="M3079" s="960" t="s">
        <v>151</v>
      </c>
      <c r="N3079" s="679">
        <f t="shared" ca="1" si="524"/>
        <v>75617.704231616692</v>
      </c>
      <c r="O3079" s="679">
        <f t="shared" ca="1" si="525"/>
        <v>19863.698962694147</v>
      </c>
      <c r="P3079" s="679">
        <f t="shared" ca="1" si="525"/>
        <v>-133.73565081167698</v>
      </c>
      <c r="Q3079" s="679">
        <f t="shared" ca="1" si="525"/>
        <v>20969.641414579844</v>
      </c>
      <c r="R3079" s="679">
        <f t="shared" ca="1" si="525"/>
        <v>10027.497629850201</v>
      </c>
      <c r="S3079" s="679">
        <f t="shared" ca="1" si="525"/>
        <v>11145.530606654485</v>
      </c>
      <c r="T3079" s="679">
        <f t="shared" ca="1" si="525"/>
        <v>186.35057354209758</v>
      </c>
      <c r="U3079" s="679">
        <f t="shared" ca="1" si="525"/>
        <v>0</v>
      </c>
      <c r="V3079" s="679">
        <f t="shared" ca="1" si="525"/>
        <v>0</v>
      </c>
      <c r="W3079" s="679">
        <f t="shared" ca="1" si="526"/>
        <v>0</v>
      </c>
      <c r="X3079" s="679">
        <f t="shared" ca="1" si="525"/>
        <v>6862.3329694165996</v>
      </c>
      <c r="Y3079" s="679">
        <f t="shared" ca="1" si="525"/>
        <v>6696.3877256909927</v>
      </c>
      <c r="Z3079" s="679">
        <f t="shared" ca="1" si="525"/>
        <v>0</v>
      </c>
      <c r="AA3079" t="str">
        <f t="shared" si="527"/>
        <v>HUM_ASR_FY_2022</v>
      </c>
      <c r="AB3079" s="958">
        <f t="shared" si="528"/>
        <v>45032</v>
      </c>
      <c r="AC3079" t="str">
        <f t="shared" si="529"/>
        <v>Unaudited</v>
      </c>
    </row>
    <row r="3080" spans="1:29" x14ac:dyDescent="0.25">
      <c r="A3080" t="s">
        <v>420</v>
      </c>
      <c r="B3080" t="s">
        <v>1385</v>
      </c>
      <c r="C3080" t="s">
        <v>1386</v>
      </c>
      <c r="D3080">
        <v>1900</v>
      </c>
      <c r="E3080" s="958">
        <v>1</v>
      </c>
      <c r="F3080" t="s">
        <v>440</v>
      </c>
      <c r="G3080" s="958">
        <v>274</v>
      </c>
      <c r="H3080" t="s">
        <v>387</v>
      </c>
      <c r="I3080" s="959" t="s">
        <v>488</v>
      </c>
      <c r="J3080" s="959" t="s">
        <v>444</v>
      </c>
      <c r="K3080" s="959" t="s">
        <v>0</v>
      </c>
      <c r="L3080" s="938" t="s">
        <v>96</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HUM_ASR_FY_2022</v>
      </c>
      <c r="AB3080" s="958">
        <f t="shared" si="528"/>
        <v>45032</v>
      </c>
      <c r="AC3080" t="str">
        <f t="shared" si="529"/>
        <v>Unaudited</v>
      </c>
    </row>
    <row r="3081" spans="1:29" x14ac:dyDescent="0.25">
      <c r="A3081" t="s">
        <v>420</v>
      </c>
      <c r="B3081" t="s">
        <v>1385</v>
      </c>
      <c r="C3081" t="s">
        <v>1386</v>
      </c>
      <c r="D3081">
        <v>1900</v>
      </c>
      <c r="E3081" s="958">
        <v>1</v>
      </c>
      <c r="F3081" t="s">
        <v>440</v>
      </c>
      <c r="G3081" s="958">
        <v>274</v>
      </c>
      <c r="H3081" t="s">
        <v>387</v>
      </c>
      <c r="I3081" s="938" t="s">
        <v>488</v>
      </c>
      <c r="J3081" s="938" t="s">
        <v>444</v>
      </c>
      <c r="K3081" s="938" t="s">
        <v>0</v>
      </c>
      <c r="L3081" s="938" t="s">
        <v>152</v>
      </c>
      <c r="M3081" s="959" t="s">
        <v>451</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HUM_ASR_FY_2022</v>
      </c>
      <c r="AB3081" s="958">
        <f t="shared" si="528"/>
        <v>45032</v>
      </c>
      <c r="AC3081" t="str">
        <f t="shared" si="529"/>
        <v>Unaudited</v>
      </c>
    </row>
    <row r="3082" spans="1:29" x14ac:dyDescent="0.25">
      <c r="A3082" t="s">
        <v>420</v>
      </c>
      <c r="B3082" t="s">
        <v>1385</v>
      </c>
      <c r="C3082" t="s">
        <v>1386</v>
      </c>
      <c r="D3082">
        <v>1900</v>
      </c>
      <c r="E3082" s="958">
        <v>1</v>
      </c>
      <c r="F3082" t="s">
        <v>440</v>
      </c>
      <c r="G3082" s="958">
        <v>274</v>
      </c>
      <c r="H3082" t="s">
        <v>387</v>
      </c>
      <c r="I3082" s="938" t="s">
        <v>488</v>
      </c>
      <c r="J3082" s="938" t="s">
        <v>444</v>
      </c>
      <c r="K3082" s="938" t="s">
        <v>0</v>
      </c>
      <c r="L3082" s="938" t="s">
        <v>917</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HUM_ASR_FY_2022</v>
      </c>
      <c r="AB3082" s="958">
        <f t="shared" si="528"/>
        <v>45032</v>
      </c>
      <c r="AC3082" t="str">
        <f t="shared" si="529"/>
        <v>Unaudited</v>
      </c>
    </row>
    <row r="3083" spans="1:29" x14ac:dyDescent="0.25">
      <c r="A3083" t="s">
        <v>420</v>
      </c>
      <c r="B3083" t="s">
        <v>1385</v>
      </c>
      <c r="C3083" t="s">
        <v>1386</v>
      </c>
      <c r="D3083">
        <v>1900</v>
      </c>
      <c r="E3083" s="958">
        <v>1</v>
      </c>
      <c r="F3083" t="s">
        <v>440</v>
      </c>
      <c r="G3083" s="958">
        <v>274</v>
      </c>
      <c r="H3083" t="s">
        <v>387</v>
      </c>
      <c r="I3083" s="959" t="s">
        <v>488</v>
      </c>
      <c r="J3083" s="959" t="s">
        <v>444</v>
      </c>
      <c r="K3083" s="959" t="s">
        <v>53</v>
      </c>
      <c r="L3083" s="938">
        <v>3.1</v>
      </c>
      <c r="M3083" s="959" t="s">
        <v>33</v>
      </c>
      <c r="N3083" s="679">
        <f t="shared" ca="1" si="524"/>
        <v>4202002.969999996</v>
      </c>
      <c r="O3083" s="679">
        <f t="shared" ca="1" si="525"/>
        <v>2827127.1499999948</v>
      </c>
      <c r="P3083" s="679">
        <f t="shared" ca="1" si="525"/>
        <v>173832.87</v>
      </c>
      <c r="Q3083" s="679">
        <f t="shared" ca="1" si="525"/>
        <v>799854.49000000092</v>
      </c>
      <c r="R3083" s="679">
        <f t="shared" ca="1" si="525"/>
        <v>178525.75000000052</v>
      </c>
      <c r="S3083" s="679">
        <f t="shared" ca="1" si="525"/>
        <v>79905.809999999983</v>
      </c>
      <c r="T3083" s="679">
        <f t="shared" ca="1" si="525"/>
        <v>7847.11</v>
      </c>
      <c r="U3083" s="679">
        <f t="shared" ca="1" si="525"/>
        <v>2521.14</v>
      </c>
      <c r="V3083" s="679">
        <f t="shared" ca="1" si="525"/>
        <v>9363.1500000000015</v>
      </c>
      <c r="W3083" s="679">
        <f t="shared" ca="1" si="526"/>
        <v>9015.2999999999993</v>
      </c>
      <c r="X3083" s="679">
        <f t="shared" ca="1" si="525"/>
        <v>56975.140000000007</v>
      </c>
      <c r="Y3083" s="679">
        <f t="shared" ca="1" si="525"/>
        <v>57035.060000000005</v>
      </c>
      <c r="Z3083" s="679">
        <f t="shared" ca="1" si="525"/>
        <v>0</v>
      </c>
      <c r="AA3083" t="str">
        <f t="shared" si="527"/>
        <v>HUM_ASR_FY_2022</v>
      </c>
      <c r="AB3083" s="958">
        <f t="shared" si="528"/>
        <v>45032</v>
      </c>
      <c r="AC3083" t="str">
        <f t="shared" si="529"/>
        <v>Unaudited</v>
      </c>
    </row>
    <row r="3084" spans="1:29" x14ac:dyDescent="0.25">
      <c r="A3084" t="s">
        <v>420</v>
      </c>
      <c r="B3084" t="s">
        <v>1385</v>
      </c>
      <c r="C3084" t="s">
        <v>1386</v>
      </c>
      <c r="D3084">
        <v>1900</v>
      </c>
      <c r="E3084" s="958">
        <v>1</v>
      </c>
      <c r="F3084" t="s">
        <v>440</v>
      </c>
      <c r="G3084" s="958">
        <v>274</v>
      </c>
      <c r="H3084" t="s">
        <v>387</v>
      </c>
      <c r="I3084" s="959" t="s">
        <v>488</v>
      </c>
      <c r="J3084" s="959" t="s">
        <v>444</v>
      </c>
      <c r="K3084" s="959" t="s">
        <v>53</v>
      </c>
      <c r="L3084" s="954">
        <v>3.2</v>
      </c>
      <c r="M3084" s="959" t="s">
        <v>34</v>
      </c>
      <c r="N3084" s="679">
        <f t="shared" ca="1" si="524"/>
        <v>281056.9000000002</v>
      </c>
      <c r="O3084" s="679">
        <f t="shared" ca="1" si="525"/>
        <v>172571.16000000015</v>
      </c>
      <c r="P3084" s="679">
        <f t="shared" ca="1" si="525"/>
        <v>14346.710000000001</v>
      </c>
      <c r="Q3084" s="679">
        <f t="shared" ca="1" si="525"/>
        <v>51841.04</v>
      </c>
      <c r="R3084" s="679">
        <f t="shared" ca="1" si="525"/>
        <v>25822.759999999995</v>
      </c>
      <c r="S3084" s="679">
        <f t="shared" ca="1" si="525"/>
        <v>367.52999999999992</v>
      </c>
      <c r="T3084" s="679">
        <f t="shared" ca="1" si="525"/>
        <v>687.15000000000009</v>
      </c>
      <c r="U3084" s="679">
        <f t="shared" ca="1" si="525"/>
        <v>0</v>
      </c>
      <c r="V3084" s="679">
        <f t="shared" ca="1" si="525"/>
        <v>1584.12</v>
      </c>
      <c r="W3084" s="679">
        <f t="shared" ca="1" si="526"/>
        <v>778.34999999999991</v>
      </c>
      <c r="X3084" s="679">
        <f t="shared" ca="1" si="525"/>
        <v>1170.5199999999998</v>
      </c>
      <c r="Y3084" s="679">
        <f t="shared" ca="1" si="525"/>
        <v>11887.56</v>
      </c>
      <c r="Z3084" s="679">
        <f t="shared" ca="1" si="525"/>
        <v>0</v>
      </c>
      <c r="AA3084" t="str">
        <f t="shared" si="527"/>
        <v>HUM_ASR_FY_2022</v>
      </c>
      <c r="AB3084" s="958">
        <f t="shared" si="528"/>
        <v>45032</v>
      </c>
      <c r="AC3084" t="str">
        <f t="shared" si="529"/>
        <v>Unaudited</v>
      </c>
    </row>
    <row r="3085" spans="1:29" x14ac:dyDescent="0.25">
      <c r="A3085" t="s">
        <v>420</v>
      </c>
      <c r="B3085" t="s">
        <v>1385</v>
      </c>
      <c r="C3085" t="s">
        <v>1386</v>
      </c>
      <c r="D3085">
        <v>1900</v>
      </c>
      <c r="E3085" s="958">
        <v>1</v>
      </c>
      <c r="F3085" t="s">
        <v>440</v>
      </c>
      <c r="G3085" s="958">
        <v>274</v>
      </c>
      <c r="H3085" t="s">
        <v>387</v>
      </c>
      <c r="I3085" s="938" t="s">
        <v>488</v>
      </c>
      <c r="J3085" s="938" t="s">
        <v>444</v>
      </c>
      <c r="K3085" s="938" t="s">
        <v>53</v>
      </c>
      <c r="L3085" s="938">
        <v>3.3</v>
      </c>
      <c r="M3085" s="959" t="s">
        <v>54</v>
      </c>
      <c r="N3085" s="679">
        <f t="shared" ca="1" si="524"/>
        <v>3869.4799999999996</v>
      </c>
      <c r="O3085" s="679">
        <f t="shared" ca="1" si="525"/>
        <v>3491.5299999999997</v>
      </c>
      <c r="P3085" s="679">
        <f t="shared" ca="1" si="525"/>
        <v>0</v>
      </c>
      <c r="Q3085" s="679">
        <f t="shared" ca="1" si="525"/>
        <v>377.95000000000005</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HUM_ASR_FY_2022</v>
      </c>
      <c r="AB3085" s="958">
        <f t="shared" si="528"/>
        <v>45032</v>
      </c>
      <c r="AC3085" t="str">
        <f t="shared" si="529"/>
        <v>Unaudited</v>
      </c>
    </row>
    <row r="3086" spans="1:29" x14ac:dyDescent="0.25">
      <c r="A3086" t="s">
        <v>420</v>
      </c>
      <c r="B3086" t="s">
        <v>1385</v>
      </c>
      <c r="C3086" t="s">
        <v>1386</v>
      </c>
      <c r="D3086">
        <v>1900</v>
      </c>
      <c r="E3086" s="958">
        <v>1</v>
      </c>
      <c r="F3086" t="s">
        <v>440</v>
      </c>
      <c r="G3086" s="958">
        <v>274</v>
      </c>
      <c r="H3086" t="s">
        <v>387</v>
      </c>
      <c r="I3086" s="938" t="s">
        <v>488</v>
      </c>
      <c r="J3086" s="938" t="s">
        <v>444</v>
      </c>
      <c r="K3086" s="938" t="s">
        <v>53</v>
      </c>
      <c r="L3086" s="938" t="s">
        <v>44</v>
      </c>
      <c r="M3086" s="959" t="s">
        <v>153</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HUM_ASR_FY_2022</v>
      </c>
      <c r="AB3086" s="958">
        <f t="shared" si="528"/>
        <v>45032</v>
      </c>
      <c r="AC3086" t="str">
        <f t="shared" si="529"/>
        <v>Unaudited</v>
      </c>
    </row>
    <row r="3087" spans="1:29" x14ac:dyDescent="0.25">
      <c r="A3087" t="s">
        <v>420</v>
      </c>
      <c r="B3087" t="s">
        <v>1385</v>
      </c>
      <c r="C3087" t="s">
        <v>1386</v>
      </c>
      <c r="D3087">
        <v>1900</v>
      </c>
      <c r="E3087" s="958">
        <v>1</v>
      </c>
      <c r="F3087" t="s">
        <v>440</v>
      </c>
      <c r="G3087" s="958">
        <v>274</v>
      </c>
      <c r="H3087" t="s">
        <v>387</v>
      </c>
      <c r="I3087" s="938" t="s">
        <v>488</v>
      </c>
      <c r="J3087" s="938" t="s">
        <v>444</v>
      </c>
      <c r="K3087" s="938" t="s">
        <v>53</v>
      </c>
      <c r="L3087" s="938" t="s">
        <v>41</v>
      </c>
      <c r="M3087" s="959" t="s">
        <v>52</v>
      </c>
      <c r="N3087" s="679">
        <f t="shared" ca="1" si="524"/>
        <v>502415.58000000007</v>
      </c>
      <c r="O3087" s="679">
        <f t="shared" ca="1" si="525"/>
        <v>452079.89000000007</v>
      </c>
      <c r="P3087" s="679">
        <f t="shared" ca="1" si="525"/>
        <v>13702.48</v>
      </c>
      <c r="Q3087" s="679">
        <f t="shared" ca="1" si="525"/>
        <v>24196.959999999999</v>
      </c>
      <c r="R3087" s="679">
        <f t="shared" ca="1" si="525"/>
        <v>6698.5</v>
      </c>
      <c r="S3087" s="679">
        <f t="shared" ca="1" si="525"/>
        <v>3213</v>
      </c>
      <c r="T3087" s="679">
        <f t="shared" ca="1" si="525"/>
        <v>991</v>
      </c>
      <c r="U3087" s="679">
        <f t="shared" ca="1" si="525"/>
        <v>0</v>
      </c>
      <c r="V3087" s="679">
        <f t="shared" ca="1" si="525"/>
        <v>630.75</v>
      </c>
      <c r="W3087" s="679">
        <f t="shared" ca="1" si="526"/>
        <v>63</v>
      </c>
      <c r="X3087" s="679">
        <f t="shared" ca="1" si="525"/>
        <v>0</v>
      </c>
      <c r="Y3087" s="679">
        <f t="shared" ca="1" si="525"/>
        <v>840</v>
      </c>
      <c r="Z3087" s="679">
        <f t="shared" ca="1" si="525"/>
        <v>0</v>
      </c>
      <c r="AA3087" t="str">
        <f t="shared" si="527"/>
        <v>HUM_ASR_FY_2022</v>
      </c>
      <c r="AB3087" s="958">
        <f t="shared" si="528"/>
        <v>45032</v>
      </c>
      <c r="AC3087" t="str">
        <f t="shared" si="529"/>
        <v>Unaudited</v>
      </c>
    </row>
    <row r="3088" spans="1:29" x14ac:dyDescent="0.25">
      <c r="A3088" t="s">
        <v>420</v>
      </c>
      <c r="B3088" t="s">
        <v>1385</v>
      </c>
      <c r="C3088" t="s">
        <v>1386</v>
      </c>
      <c r="D3088">
        <v>1900</v>
      </c>
      <c r="E3088" s="958">
        <v>1</v>
      </c>
      <c r="F3088" t="s">
        <v>440</v>
      </c>
      <c r="G3088" s="958">
        <v>274</v>
      </c>
      <c r="H3088" t="s">
        <v>387</v>
      </c>
      <c r="I3088" s="938" t="s">
        <v>488</v>
      </c>
      <c r="J3088" s="938" t="s">
        <v>444</v>
      </c>
      <c r="K3088" s="938" t="s">
        <v>53</v>
      </c>
      <c r="L3088" s="954" t="s">
        <v>42</v>
      </c>
      <c r="M3088" s="959" t="s">
        <v>154</v>
      </c>
      <c r="N3088" s="679">
        <f t="shared" ca="1" si="524"/>
        <v>111823.57332982663</v>
      </c>
      <c r="O3088" s="679">
        <f t="shared" ca="1" si="525"/>
        <v>75235.420447779557</v>
      </c>
      <c r="P3088" s="679">
        <f t="shared" ca="1" si="525"/>
        <v>4626.0349705510171</v>
      </c>
      <c r="Q3088" s="679">
        <f t="shared" ca="1" si="525"/>
        <v>21285.702997898228</v>
      </c>
      <c r="R3088" s="679">
        <f t="shared" ca="1" si="525"/>
        <v>4750.9217482507802</v>
      </c>
      <c r="S3088" s="679">
        <f t="shared" ca="1" si="525"/>
        <v>2126.4509491801236</v>
      </c>
      <c r="T3088" s="679">
        <f t="shared" ca="1" si="525"/>
        <v>208.82704909468842</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67.092499857219124</v>
      </c>
      <c r="V3088" s="679">
        <f t="shared" ca="1" si="530"/>
        <v>249.17185877742662</v>
      </c>
      <c r="W3088" s="679">
        <f t="shared" ca="1" si="526"/>
        <v>239.91488531489227</v>
      </c>
      <c r="X3088" s="679">
        <f t="shared" ca="1" si="530"/>
        <v>1516.2206669661502</v>
      </c>
      <c r="Y3088" s="679">
        <f t="shared" ca="1" si="530"/>
        <v>1517.8152561565341</v>
      </c>
      <c r="Z3088" s="679">
        <f t="shared" ca="1" si="530"/>
        <v>0</v>
      </c>
      <c r="AA3088" t="str">
        <f t="shared" si="527"/>
        <v>HUM_ASR_FY_2022</v>
      </c>
      <c r="AB3088" s="958">
        <f t="shared" si="528"/>
        <v>45032</v>
      </c>
      <c r="AC3088" t="str">
        <f t="shared" si="529"/>
        <v>Unaudited</v>
      </c>
    </row>
    <row r="3089" spans="1:29" x14ac:dyDescent="0.25">
      <c r="A3089" t="s">
        <v>420</v>
      </c>
      <c r="B3089" t="s">
        <v>1385</v>
      </c>
      <c r="C3089" t="s">
        <v>1386</v>
      </c>
      <c r="D3089">
        <v>1900</v>
      </c>
      <c r="E3089" s="958">
        <v>1</v>
      </c>
      <c r="F3089" t="s">
        <v>440</v>
      </c>
      <c r="G3089" s="958">
        <v>274</v>
      </c>
      <c r="H3089" t="s">
        <v>387</v>
      </c>
      <c r="I3089" s="938" t="s">
        <v>488</v>
      </c>
      <c r="J3089" s="938" t="s">
        <v>444</v>
      </c>
      <c r="K3089" s="938" t="s">
        <v>53</v>
      </c>
      <c r="L3089" s="954" t="s">
        <v>43</v>
      </c>
      <c r="M3089" s="959" t="s">
        <v>462</v>
      </c>
      <c r="N3089" s="679">
        <f t="shared" ca="1" si="524"/>
        <v>8907</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7420.2043731683843</v>
      </c>
      <c r="P3089" s="679">
        <f t="shared" ca="1" si="531"/>
        <v>215.08257545445699</v>
      </c>
      <c r="Q3089" s="679">
        <f t="shared" ca="1" si="531"/>
        <v>467.34467358039649</v>
      </c>
      <c r="R3089" s="679">
        <f t="shared" ca="1" si="531"/>
        <v>128.10560920484897</v>
      </c>
      <c r="S3089" s="679">
        <f t="shared" ca="1" si="531"/>
        <v>313.23266250689392</v>
      </c>
      <c r="T3089" s="679">
        <f t="shared" ca="1" si="531"/>
        <v>22.538881619499747</v>
      </c>
      <c r="U3089" s="679">
        <f t="shared" ca="1" si="531"/>
        <v>0.86688006228845182</v>
      </c>
      <c r="V3089" s="679">
        <f t="shared" ca="1" si="531"/>
        <v>12.040000865117385</v>
      </c>
      <c r="W3089" s="679">
        <f t="shared" ca="1" si="526"/>
        <v>0.67424004844657359</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304.75650189785131</v>
      </c>
      <c r="Y3089" s="679">
        <f t="shared" ca="1" si="532"/>
        <v>22.153601591815988</v>
      </c>
      <c r="Z3089" s="679">
        <f t="shared" ca="1" si="532"/>
        <v>0</v>
      </c>
      <c r="AA3089" t="str">
        <f t="shared" si="527"/>
        <v>HUM_ASR_FY_2022</v>
      </c>
      <c r="AB3089" s="958">
        <f t="shared" si="528"/>
        <v>45032</v>
      </c>
      <c r="AC3089" t="str">
        <f t="shared" si="529"/>
        <v>Unaudited</v>
      </c>
    </row>
    <row r="3090" spans="1:29" x14ac:dyDescent="0.25">
      <c r="A3090" t="s">
        <v>420</v>
      </c>
      <c r="B3090" t="s">
        <v>1385</v>
      </c>
      <c r="C3090" t="s">
        <v>1386</v>
      </c>
      <c r="D3090">
        <v>1900</v>
      </c>
      <c r="E3090" s="958">
        <v>1</v>
      </c>
      <c r="F3090" t="s">
        <v>440</v>
      </c>
      <c r="G3090" s="958">
        <v>274</v>
      </c>
      <c r="H3090" t="s">
        <v>387</v>
      </c>
      <c r="I3090" s="938" t="s">
        <v>488</v>
      </c>
      <c r="J3090" s="938" t="s">
        <v>444</v>
      </c>
      <c r="K3090" s="938" t="s">
        <v>920</v>
      </c>
      <c r="L3090" s="938" t="s">
        <v>921</v>
      </c>
      <c r="M3090" s="959" t="s">
        <v>920</v>
      </c>
      <c r="N3090" s="679">
        <f t="shared" ca="1" si="524"/>
        <v>602065.44999999786</v>
      </c>
      <c r="O3090" s="679">
        <f t="shared" ca="1" si="531"/>
        <v>568194.96999999788</v>
      </c>
      <c r="P3090" s="679">
        <f t="shared" ca="1" si="531"/>
        <v>18579.099999999999</v>
      </c>
      <c r="Q3090" s="679">
        <f t="shared" ca="1" si="531"/>
        <v>7329.7400000000007</v>
      </c>
      <c r="R3090" s="679">
        <f t="shared" ca="1" si="531"/>
        <v>2900.5</v>
      </c>
      <c r="S3090" s="679">
        <f t="shared" ca="1" si="531"/>
        <v>88.77</v>
      </c>
      <c r="T3090" s="679">
        <f t="shared" ca="1" si="531"/>
        <v>163.96</v>
      </c>
      <c r="U3090" s="679">
        <f t="shared" ca="1" si="531"/>
        <v>0</v>
      </c>
      <c r="V3090" s="679">
        <f t="shared" ca="1" si="531"/>
        <v>4777.24</v>
      </c>
      <c r="W3090" s="679">
        <f t="shared" ca="1" si="526"/>
        <v>0</v>
      </c>
      <c r="X3090" s="679">
        <f t="shared" ca="1" si="532"/>
        <v>31.17</v>
      </c>
      <c r="Y3090" s="679">
        <f t="shared" ca="1" si="532"/>
        <v>0</v>
      </c>
      <c r="Z3090" s="679">
        <f t="shared" ca="1" si="532"/>
        <v>0</v>
      </c>
      <c r="AA3090" t="str">
        <f t="shared" si="527"/>
        <v>HUM_ASR_FY_2022</v>
      </c>
      <c r="AB3090" s="958">
        <f t="shared" si="528"/>
        <v>45032</v>
      </c>
      <c r="AC3090" t="str">
        <f t="shared" si="529"/>
        <v>Unaudited</v>
      </c>
    </row>
    <row r="3091" spans="1:29" x14ac:dyDescent="0.25">
      <c r="A3091" t="s">
        <v>420</v>
      </c>
      <c r="B3091" t="s">
        <v>1385</v>
      </c>
      <c r="C3091" t="s">
        <v>1386</v>
      </c>
      <c r="D3091">
        <v>1900</v>
      </c>
      <c r="E3091" s="958">
        <v>1</v>
      </c>
      <c r="F3091" t="s">
        <v>440</v>
      </c>
      <c r="G3091" s="958">
        <v>274</v>
      </c>
      <c r="H3091" t="s">
        <v>387</v>
      </c>
      <c r="I3091" s="959" t="s">
        <v>488</v>
      </c>
      <c r="J3091" s="959" t="s">
        <v>444</v>
      </c>
      <c r="K3091" s="959" t="s">
        <v>920</v>
      </c>
      <c r="L3091" s="938" t="s">
        <v>922</v>
      </c>
      <c r="M3091" s="959" t="s">
        <v>925</v>
      </c>
      <c r="N3091" s="679">
        <f t="shared" ca="1" si="524"/>
        <v>15004.718092436615</v>
      </c>
      <c r="O3091" s="679">
        <f t="shared" ca="1" si="531"/>
        <v>14160.595573771054</v>
      </c>
      <c r="P3091" s="679">
        <f t="shared" ca="1" si="531"/>
        <v>463.02965551534317</v>
      </c>
      <c r="Q3091" s="679">
        <f t="shared" ca="1" si="531"/>
        <v>182.67230313723658</v>
      </c>
      <c r="R3091" s="679">
        <f t="shared" ca="1" si="531"/>
        <v>72.286467903302793</v>
      </c>
      <c r="S3091" s="679">
        <f t="shared" ca="1" si="531"/>
        <v>2.2123322722896703</v>
      </c>
      <c r="T3091" s="679">
        <f t="shared" ca="1" si="531"/>
        <v>4.086222815868136</v>
      </c>
      <c r="U3091" s="679">
        <f t="shared" ca="1" si="531"/>
        <v>0</v>
      </c>
      <c r="V3091" s="679">
        <f t="shared" ca="1" si="531"/>
        <v>119.05871605805009</v>
      </c>
      <c r="W3091" s="679">
        <f t="shared" ca="1" si="526"/>
        <v>0</v>
      </c>
      <c r="X3091" s="679">
        <f t="shared" ca="1" si="532"/>
        <v>0.77682096347041829</v>
      </c>
      <c r="Y3091" s="679">
        <f t="shared" ca="1" si="532"/>
        <v>0</v>
      </c>
      <c r="Z3091" s="679">
        <f t="shared" ca="1" si="532"/>
        <v>0</v>
      </c>
      <c r="AA3091" t="str">
        <f t="shared" si="527"/>
        <v>HUM_ASR_FY_2022</v>
      </c>
      <c r="AB3091" s="958">
        <f t="shared" si="528"/>
        <v>45032</v>
      </c>
      <c r="AC3091" t="str">
        <f t="shared" si="529"/>
        <v>Unaudited</v>
      </c>
    </row>
    <row r="3092" spans="1:29" x14ac:dyDescent="0.25">
      <c r="A3092" t="s">
        <v>420</v>
      </c>
      <c r="B3092" t="s">
        <v>1385</v>
      </c>
      <c r="C3092" t="s">
        <v>1386</v>
      </c>
      <c r="D3092">
        <v>1900</v>
      </c>
      <c r="E3092" s="958">
        <v>1</v>
      </c>
      <c r="F3092" t="s">
        <v>440</v>
      </c>
      <c r="G3092" s="958">
        <v>274</v>
      </c>
      <c r="H3092" t="s">
        <v>387</v>
      </c>
      <c r="I3092" s="938" t="s">
        <v>488</v>
      </c>
      <c r="J3092" s="938" t="s">
        <v>444</v>
      </c>
      <c r="K3092" s="938" t="s">
        <v>920</v>
      </c>
      <c r="L3092" s="938" t="s">
        <v>923</v>
      </c>
      <c r="M3092" s="959" t="s">
        <v>926</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HUM_ASR_FY_2022</v>
      </c>
      <c r="AB3092" s="958">
        <f t="shared" si="528"/>
        <v>45032</v>
      </c>
      <c r="AC3092" t="str">
        <f t="shared" si="529"/>
        <v>Unaudited</v>
      </c>
    </row>
    <row r="3093" spans="1:29" x14ac:dyDescent="0.25">
      <c r="A3093" t="s">
        <v>420</v>
      </c>
      <c r="B3093" t="s">
        <v>1385</v>
      </c>
      <c r="C3093" t="s">
        <v>1386</v>
      </c>
      <c r="D3093">
        <v>1900</v>
      </c>
      <c r="E3093" s="958">
        <v>1</v>
      </c>
      <c r="F3093" t="s">
        <v>440</v>
      </c>
      <c r="G3093" s="958">
        <v>274</v>
      </c>
      <c r="H3093" t="s">
        <v>387</v>
      </c>
      <c r="I3093" s="938" t="s">
        <v>488</v>
      </c>
      <c r="J3093" s="938" t="s">
        <v>444</v>
      </c>
      <c r="K3093" s="938" t="s">
        <v>445</v>
      </c>
      <c r="L3093" s="938">
        <v>5.0999999999999996</v>
      </c>
      <c r="M3093" s="959" t="s">
        <v>37</v>
      </c>
      <c r="N3093" s="679">
        <f t="shared" ca="1" si="524"/>
        <v>2866.55</v>
      </c>
      <c r="O3093" s="679">
        <f t="shared" ca="1" si="531"/>
        <v>2140.13</v>
      </c>
      <c r="P3093" s="679">
        <f t="shared" ca="1" si="531"/>
        <v>0</v>
      </c>
      <c r="Q3093" s="679">
        <f t="shared" ca="1" si="531"/>
        <v>92.5</v>
      </c>
      <c r="R3093" s="679">
        <f t="shared" ca="1" si="531"/>
        <v>0</v>
      </c>
      <c r="S3093" s="679">
        <f t="shared" ca="1" si="531"/>
        <v>0</v>
      </c>
      <c r="T3093" s="679">
        <f t="shared" ca="1" si="531"/>
        <v>633.92000000000007</v>
      </c>
      <c r="U3093" s="679">
        <f t="shared" ca="1" si="531"/>
        <v>0</v>
      </c>
      <c r="V3093" s="679">
        <f t="shared" ca="1" si="531"/>
        <v>0</v>
      </c>
      <c r="W3093" s="679">
        <f t="shared" ca="1" si="526"/>
        <v>0</v>
      </c>
      <c r="X3093" s="679">
        <f t="shared" ca="1" si="532"/>
        <v>0</v>
      </c>
      <c r="Y3093" s="679">
        <f t="shared" ca="1" si="532"/>
        <v>0</v>
      </c>
      <c r="Z3093" s="679">
        <f t="shared" ca="1" si="532"/>
        <v>0</v>
      </c>
      <c r="AA3093" t="str">
        <f t="shared" si="527"/>
        <v>HUM_ASR_FY_2022</v>
      </c>
      <c r="AB3093" s="958">
        <f t="shared" si="528"/>
        <v>45032</v>
      </c>
      <c r="AC3093" t="str">
        <f t="shared" si="529"/>
        <v>Unaudited</v>
      </c>
    </row>
    <row r="3094" spans="1:29" ht="30" x14ac:dyDescent="0.25">
      <c r="A3094" t="s">
        <v>420</v>
      </c>
      <c r="B3094" t="s">
        <v>1385</v>
      </c>
      <c r="C3094" t="s">
        <v>1386</v>
      </c>
      <c r="D3094">
        <v>1900</v>
      </c>
      <c r="E3094" s="958">
        <v>1</v>
      </c>
      <c r="F3094" t="s">
        <v>440</v>
      </c>
      <c r="G3094" s="958">
        <v>274</v>
      </c>
      <c r="H3094" t="s">
        <v>387</v>
      </c>
      <c r="I3094" s="938" t="s">
        <v>488</v>
      </c>
      <c r="J3094" s="938" t="s">
        <v>444</v>
      </c>
      <c r="K3094" s="938" t="s">
        <v>445</v>
      </c>
      <c r="L3094" s="938">
        <v>5.2</v>
      </c>
      <c r="M3094" s="959" t="s">
        <v>303</v>
      </c>
      <c r="N3094" s="679">
        <f t="shared" ca="1" si="524"/>
        <v>1795290.08</v>
      </c>
      <c r="O3094" s="679">
        <f t="shared" ca="1" si="531"/>
        <v>761148.76000000013</v>
      </c>
      <c r="P3094" s="679">
        <f t="shared" ca="1" si="531"/>
        <v>442529.44999999995</v>
      </c>
      <c r="Q3094" s="679">
        <f t="shared" ca="1" si="531"/>
        <v>98867.74</v>
      </c>
      <c r="R3094" s="679">
        <f t="shared" ca="1" si="531"/>
        <v>338522.27</v>
      </c>
      <c r="S3094" s="679">
        <f t="shared" ca="1" si="531"/>
        <v>39037.060000000005</v>
      </c>
      <c r="T3094" s="679">
        <f t="shared" ca="1" si="531"/>
        <v>28409.32</v>
      </c>
      <c r="U3094" s="679">
        <f t="shared" ca="1" si="531"/>
        <v>450.96000000000004</v>
      </c>
      <c r="V3094" s="679">
        <f t="shared" ca="1" si="531"/>
        <v>13605.45</v>
      </c>
      <c r="W3094" s="679">
        <f t="shared" ca="1" si="526"/>
        <v>173.6</v>
      </c>
      <c r="X3094" s="679">
        <f t="shared" ca="1" si="532"/>
        <v>52546.760000000009</v>
      </c>
      <c r="Y3094" s="679">
        <f t="shared" ca="1" si="532"/>
        <v>19998.71</v>
      </c>
      <c r="Z3094" s="679">
        <f t="shared" ca="1" si="532"/>
        <v>0</v>
      </c>
      <c r="AA3094" t="str">
        <f t="shared" si="527"/>
        <v>HUM_ASR_FY_2022</v>
      </c>
      <c r="AB3094" s="958">
        <f t="shared" si="528"/>
        <v>45032</v>
      </c>
      <c r="AC3094" t="str">
        <f t="shared" si="529"/>
        <v>Unaudited</v>
      </c>
    </row>
    <row r="3095" spans="1:29" ht="30" x14ac:dyDescent="0.25">
      <c r="A3095" t="s">
        <v>420</v>
      </c>
      <c r="B3095" t="s">
        <v>1385</v>
      </c>
      <c r="C3095" t="s">
        <v>1386</v>
      </c>
      <c r="D3095">
        <v>1900</v>
      </c>
      <c r="E3095" s="958">
        <v>1</v>
      </c>
      <c r="F3095" t="s">
        <v>440</v>
      </c>
      <c r="G3095" s="958">
        <v>274</v>
      </c>
      <c r="H3095" t="s">
        <v>387</v>
      </c>
      <c r="I3095" s="959" t="s">
        <v>488</v>
      </c>
      <c r="J3095" s="959" t="s">
        <v>444</v>
      </c>
      <c r="K3095" s="959" t="s">
        <v>445</v>
      </c>
      <c r="L3095" s="938">
        <v>5.3</v>
      </c>
      <c r="M3095" s="959" t="s">
        <v>304</v>
      </c>
      <c r="N3095" s="679">
        <f t="shared" ca="1" si="524"/>
        <v>71.440363581524807</v>
      </c>
      <c r="O3095" s="679">
        <f t="shared" ca="1" si="531"/>
        <v>53.336472523322001</v>
      </c>
      <c r="P3095" s="679">
        <f t="shared" ca="1" si="531"/>
        <v>0</v>
      </c>
      <c r="Q3095" s="679">
        <f t="shared" ca="1" si="531"/>
        <v>2.305291598364251</v>
      </c>
      <c r="R3095" s="679">
        <f t="shared" ca="1" si="531"/>
        <v>0</v>
      </c>
      <c r="S3095" s="679">
        <f t="shared" ca="1" si="531"/>
        <v>0</v>
      </c>
      <c r="T3095" s="679">
        <f t="shared" ca="1" si="531"/>
        <v>15.798599459838552</v>
      </c>
      <c r="U3095" s="679">
        <f t="shared" ca="1" si="531"/>
        <v>0</v>
      </c>
      <c r="V3095" s="679">
        <f t="shared" ca="1" si="531"/>
        <v>0</v>
      </c>
      <c r="W3095" s="679">
        <f t="shared" ca="1" si="526"/>
        <v>0</v>
      </c>
      <c r="X3095" s="679">
        <f t="shared" ca="1" si="532"/>
        <v>0</v>
      </c>
      <c r="Y3095" s="679">
        <f t="shared" ca="1" si="532"/>
        <v>0</v>
      </c>
      <c r="Z3095" s="679">
        <f t="shared" ca="1" si="532"/>
        <v>0</v>
      </c>
      <c r="AA3095" t="str">
        <f t="shared" si="527"/>
        <v>HUM_ASR_FY_2022</v>
      </c>
      <c r="AB3095" s="958">
        <f t="shared" si="528"/>
        <v>45032</v>
      </c>
      <c r="AC3095" t="str">
        <f t="shared" si="529"/>
        <v>Unaudited</v>
      </c>
    </row>
    <row r="3096" spans="1:29" x14ac:dyDescent="0.25">
      <c r="A3096" t="s">
        <v>420</v>
      </c>
      <c r="B3096" t="s">
        <v>1385</v>
      </c>
      <c r="C3096" t="s">
        <v>1386</v>
      </c>
      <c r="D3096">
        <v>1900</v>
      </c>
      <c r="E3096" s="958">
        <v>1</v>
      </c>
      <c r="F3096" t="s">
        <v>440</v>
      </c>
      <c r="G3096" s="958">
        <v>274</v>
      </c>
      <c r="H3096" t="s">
        <v>387</v>
      </c>
      <c r="I3096" s="959" t="s">
        <v>488</v>
      </c>
      <c r="J3096" s="959" t="s">
        <v>444</v>
      </c>
      <c r="K3096" s="959" t="s">
        <v>445</v>
      </c>
      <c r="L3096" s="938" t="s">
        <v>82</v>
      </c>
      <c r="M3096" s="959" t="s">
        <v>453</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HUM_ASR_FY_2022</v>
      </c>
      <c r="AB3096" s="958">
        <f t="shared" si="528"/>
        <v>45032</v>
      </c>
      <c r="AC3096" t="str">
        <f t="shared" si="529"/>
        <v>Unaudited</v>
      </c>
    </row>
    <row r="3097" spans="1:29" x14ac:dyDescent="0.25">
      <c r="A3097" t="s">
        <v>420</v>
      </c>
      <c r="B3097" t="s">
        <v>1385</v>
      </c>
      <c r="C3097" t="s">
        <v>1386</v>
      </c>
      <c r="D3097">
        <v>1900</v>
      </c>
      <c r="E3097" s="958">
        <v>1</v>
      </c>
      <c r="F3097" t="s">
        <v>440</v>
      </c>
      <c r="G3097" s="958">
        <v>274</v>
      </c>
      <c r="H3097" t="s">
        <v>387</v>
      </c>
      <c r="I3097" s="959" t="s">
        <v>488</v>
      </c>
      <c r="J3097" s="959" t="s">
        <v>444</v>
      </c>
      <c r="K3097" s="959" t="s">
        <v>446</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HUM_ASR_FY_2022</v>
      </c>
      <c r="AB3097" s="958">
        <f t="shared" si="528"/>
        <v>45032</v>
      </c>
      <c r="AC3097" t="str">
        <f t="shared" si="529"/>
        <v>Unaudited</v>
      </c>
    </row>
    <row r="3098" spans="1:29" x14ac:dyDescent="0.25">
      <c r="A3098" t="s">
        <v>420</v>
      </c>
      <c r="B3098" t="s">
        <v>1385</v>
      </c>
      <c r="C3098" t="s">
        <v>1386</v>
      </c>
      <c r="D3098">
        <v>1900</v>
      </c>
      <c r="E3098" s="958">
        <v>1</v>
      </c>
      <c r="F3098" t="s">
        <v>440</v>
      </c>
      <c r="G3098" s="958">
        <v>274</v>
      </c>
      <c r="H3098" t="s">
        <v>387</v>
      </c>
      <c r="I3098" s="959" t="s">
        <v>488</v>
      </c>
      <c r="J3098" s="959" t="s">
        <v>444</v>
      </c>
      <c r="K3098" s="959" t="s">
        <v>446</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HUM_ASR_FY_2022</v>
      </c>
      <c r="AB3098" s="958">
        <f t="shared" si="528"/>
        <v>45032</v>
      </c>
      <c r="AC3098" t="str">
        <f t="shared" si="529"/>
        <v>Unaudited</v>
      </c>
    </row>
    <row r="3099" spans="1:29" x14ac:dyDescent="0.25">
      <c r="A3099" t="s">
        <v>420</v>
      </c>
      <c r="B3099" t="s">
        <v>1385</v>
      </c>
      <c r="C3099" t="s">
        <v>1386</v>
      </c>
      <c r="D3099">
        <v>1900</v>
      </c>
      <c r="E3099" s="958">
        <v>1</v>
      </c>
      <c r="F3099" t="s">
        <v>440</v>
      </c>
      <c r="G3099" s="958">
        <v>274</v>
      </c>
      <c r="H3099" t="s">
        <v>387</v>
      </c>
      <c r="I3099" s="959" t="s">
        <v>488</v>
      </c>
      <c r="J3099" s="959" t="s">
        <v>444</v>
      </c>
      <c r="K3099" s="959" t="s">
        <v>446</v>
      </c>
      <c r="L3099" s="954">
        <v>6.3</v>
      </c>
      <c r="M3099" s="959" t="s">
        <v>184</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HUM_ASR_FY_2022</v>
      </c>
      <c r="AB3099" s="958">
        <f t="shared" si="528"/>
        <v>45032</v>
      </c>
      <c r="AC3099" t="str">
        <f t="shared" si="529"/>
        <v>Unaudited</v>
      </c>
    </row>
    <row r="3100" spans="1:29" x14ac:dyDescent="0.25">
      <c r="A3100" t="s">
        <v>420</v>
      </c>
      <c r="B3100" t="s">
        <v>1385</v>
      </c>
      <c r="C3100" t="s">
        <v>1386</v>
      </c>
      <c r="D3100">
        <v>1900</v>
      </c>
      <c r="E3100" s="958">
        <v>1</v>
      </c>
      <c r="F3100" t="s">
        <v>440</v>
      </c>
      <c r="G3100" s="958">
        <v>274</v>
      </c>
      <c r="H3100" t="s">
        <v>387</v>
      </c>
      <c r="I3100" s="959" t="s">
        <v>488</v>
      </c>
      <c r="J3100" s="959" t="s">
        <v>444</v>
      </c>
      <c r="K3100" s="959" t="s">
        <v>446</v>
      </c>
      <c r="L3100" s="938" t="s">
        <v>87</v>
      </c>
      <c r="M3100" s="959" t="s">
        <v>454</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HUM_ASR_FY_2022</v>
      </c>
      <c r="AB3100" s="958">
        <f t="shared" si="528"/>
        <v>45032</v>
      </c>
      <c r="AC3100" t="str">
        <f t="shared" si="529"/>
        <v>Unaudited</v>
      </c>
    </row>
    <row r="3101" spans="1:29" x14ac:dyDescent="0.25">
      <c r="A3101" t="s">
        <v>420</v>
      </c>
      <c r="B3101" t="s">
        <v>1385</v>
      </c>
      <c r="C3101" t="s">
        <v>1386</v>
      </c>
      <c r="D3101">
        <v>1900</v>
      </c>
      <c r="E3101" s="958">
        <v>1</v>
      </c>
      <c r="F3101" t="s">
        <v>440</v>
      </c>
      <c r="G3101" s="958">
        <v>274</v>
      </c>
      <c r="H3101" t="s">
        <v>387</v>
      </c>
      <c r="I3101" s="938" t="s">
        <v>488</v>
      </c>
      <c r="J3101" s="938" t="s">
        <v>444</v>
      </c>
      <c r="K3101" s="938" t="s">
        <v>447</v>
      </c>
      <c r="L3101" s="938">
        <v>7.1</v>
      </c>
      <c r="M3101" s="959" t="s">
        <v>20</v>
      </c>
      <c r="N3101" s="679">
        <f t="shared" ca="1" si="524"/>
        <v>124812.55000000002</v>
      </c>
      <c r="O3101" s="679">
        <f t="shared" ca="1" si="533"/>
        <v>36134.839999999997</v>
      </c>
      <c r="P3101" s="679">
        <f t="shared" ca="1" si="533"/>
        <v>4872</v>
      </c>
      <c r="Q3101" s="679">
        <f t="shared" ca="1" si="533"/>
        <v>22889</v>
      </c>
      <c r="R3101" s="679">
        <f t="shared" ca="1" si="533"/>
        <v>13513.05</v>
      </c>
      <c r="S3101" s="679">
        <f t="shared" ca="1" si="533"/>
        <v>8935.630000000001</v>
      </c>
      <c r="T3101" s="679">
        <f t="shared" ca="1" si="533"/>
        <v>0</v>
      </c>
      <c r="U3101" s="679">
        <f t="shared" ca="1" si="533"/>
        <v>0</v>
      </c>
      <c r="V3101" s="679">
        <f t="shared" ca="1" si="533"/>
        <v>1602</v>
      </c>
      <c r="W3101" s="679">
        <f t="shared" ca="1" si="526"/>
        <v>326</v>
      </c>
      <c r="X3101" s="679">
        <f t="shared" ca="1" si="532"/>
        <v>28898.030000000006</v>
      </c>
      <c r="Y3101" s="679">
        <f t="shared" ca="1" si="532"/>
        <v>7642</v>
      </c>
      <c r="Z3101" s="679">
        <f t="shared" ca="1" si="532"/>
        <v>0</v>
      </c>
      <c r="AA3101" t="str">
        <f t="shared" si="527"/>
        <v>HUM_ASR_FY_2022</v>
      </c>
      <c r="AB3101" s="958">
        <f t="shared" si="528"/>
        <v>45032</v>
      </c>
      <c r="AC3101" t="str">
        <f t="shared" si="529"/>
        <v>Unaudited</v>
      </c>
    </row>
    <row r="3102" spans="1:29" x14ac:dyDescent="0.25">
      <c r="A3102" t="s">
        <v>420</v>
      </c>
      <c r="B3102" t="s">
        <v>1385</v>
      </c>
      <c r="C3102" t="s">
        <v>1386</v>
      </c>
      <c r="D3102">
        <v>1900</v>
      </c>
      <c r="E3102" s="958">
        <v>1</v>
      </c>
      <c r="F3102" t="s">
        <v>440</v>
      </c>
      <c r="G3102" s="958">
        <v>274</v>
      </c>
      <c r="H3102" t="s">
        <v>387</v>
      </c>
      <c r="I3102" s="959" t="s">
        <v>488</v>
      </c>
      <c r="J3102" s="959" t="s">
        <v>444</v>
      </c>
      <c r="K3102" s="959" t="s">
        <v>447</v>
      </c>
      <c r="L3102" s="938">
        <v>7.2</v>
      </c>
      <c r="M3102" s="959" t="s">
        <v>21</v>
      </c>
      <c r="N3102" s="679">
        <f t="shared" ca="1" si="524"/>
        <v>644359.52</v>
      </c>
      <c r="O3102" s="679">
        <f t="shared" ca="1" si="533"/>
        <v>545091.28</v>
      </c>
      <c r="P3102" s="679">
        <f t="shared" ca="1" si="533"/>
        <v>15629.159999999998</v>
      </c>
      <c r="Q3102" s="679">
        <f t="shared" ca="1" si="533"/>
        <v>35033.560000000005</v>
      </c>
      <c r="R3102" s="679">
        <f t="shared" ca="1" si="533"/>
        <v>8823.7199999999993</v>
      </c>
      <c r="S3102" s="679">
        <f t="shared" ca="1" si="533"/>
        <v>18086.68</v>
      </c>
      <c r="T3102" s="679">
        <f t="shared" ca="1" si="533"/>
        <v>1478.96</v>
      </c>
      <c r="U3102" s="679">
        <f t="shared" ca="1" si="533"/>
        <v>50.04</v>
      </c>
      <c r="V3102" s="679">
        <f t="shared" ca="1" si="533"/>
        <v>828.43999999999994</v>
      </c>
      <c r="W3102" s="679">
        <f t="shared" ca="1" si="526"/>
        <v>55.6</v>
      </c>
      <c r="X3102" s="679">
        <f t="shared" ca="1" si="532"/>
        <v>17591.84</v>
      </c>
      <c r="Y3102" s="679">
        <f t="shared" ca="1" si="532"/>
        <v>1690.24</v>
      </c>
      <c r="Z3102" s="679">
        <f t="shared" ca="1" si="532"/>
        <v>0</v>
      </c>
      <c r="AA3102" t="str">
        <f t="shared" si="527"/>
        <v>HUM_ASR_FY_2022</v>
      </c>
      <c r="AB3102" s="958">
        <f t="shared" si="528"/>
        <v>45032</v>
      </c>
      <c r="AC3102" t="str">
        <f t="shared" si="529"/>
        <v>Unaudited</v>
      </c>
    </row>
    <row r="3103" spans="1:29" x14ac:dyDescent="0.25">
      <c r="A3103" t="s">
        <v>420</v>
      </c>
      <c r="B3103" t="s">
        <v>1385</v>
      </c>
      <c r="C3103" t="s">
        <v>1386</v>
      </c>
      <c r="D3103">
        <v>1900</v>
      </c>
      <c r="E3103" s="958">
        <v>1</v>
      </c>
      <c r="F3103" t="s">
        <v>440</v>
      </c>
      <c r="G3103" s="958">
        <v>274</v>
      </c>
      <c r="H3103" t="s">
        <v>387</v>
      </c>
      <c r="I3103" s="938" t="s">
        <v>488</v>
      </c>
      <c r="J3103" s="938" t="s">
        <v>444</v>
      </c>
      <c r="K3103" s="938" t="s">
        <v>447</v>
      </c>
      <c r="L3103" s="938">
        <v>7.3</v>
      </c>
      <c r="M3103" s="938" t="s">
        <v>155</v>
      </c>
      <c r="N3103" s="679">
        <f t="shared" ca="1" si="524"/>
        <v>3110.5872744369517</v>
      </c>
      <c r="O3103" s="679">
        <f t="shared" ca="1" si="533"/>
        <v>900.5550601106645</v>
      </c>
      <c r="P3103" s="679">
        <f t="shared" ca="1" si="533"/>
        <v>121.42033153762846</v>
      </c>
      <c r="Q3103" s="679">
        <f t="shared" ca="1" si="533"/>
        <v>570.44129075631736</v>
      </c>
      <c r="R3103" s="679">
        <f t="shared" ca="1" si="533"/>
        <v>336.77319603541673</v>
      </c>
      <c r="S3103" s="679">
        <f t="shared" ca="1" si="533"/>
        <v>222.69440827126007</v>
      </c>
      <c r="T3103" s="679">
        <f t="shared" ca="1" si="533"/>
        <v>0</v>
      </c>
      <c r="U3103" s="679">
        <f t="shared" ca="1" si="533"/>
        <v>0</v>
      </c>
      <c r="V3103" s="679">
        <f t="shared" ca="1" si="533"/>
        <v>39.92515827653547</v>
      </c>
      <c r="W3103" s="679">
        <f t="shared" ca="1" si="526"/>
        <v>8.124595254775631</v>
      </c>
      <c r="X3103" s="679">
        <f t="shared" ca="1" si="532"/>
        <v>720.1987650624659</v>
      </c>
      <c r="Y3103" s="679">
        <f t="shared" ca="1" si="532"/>
        <v>190.45446913188766</v>
      </c>
      <c r="Z3103" s="679">
        <f t="shared" ca="1" si="532"/>
        <v>0</v>
      </c>
      <c r="AA3103" t="str">
        <f t="shared" si="527"/>
        <v>HUM_ASR_FY_2022</v>
      </c>
      <c r="AB3103" s="958">
        <f t="shared" si="528"/>
        <v>45032</v>
      </c>
      <c r="AC3103" t="str">
        <f t="shared" si="529"/>
        <v>Unaudited</v>
      </c>
    </row>
    <row r="3104" spans="1:29" x14ac:dyDescent="0.25">
      <c r="A3104" t="s">
        <v>420</v>
      </c>
      <c r="B3104" t="s">
        <v>1385</v>
      </c>
      <c r="C3104" t="s">
        <v>1386</v>
      </c>
      <c r="D3104">
        <v>1900</v>
      </c>
      <c r="E3104" s="958">
        <v>1</v>
      </c>
      <c r="F3104" t="s">
        <v>440</v>
      </c>
      <c r="G3104" s="958">
        <v>274</v>
      </c>
      <c r="H3104" t="s">
        <v>387</v>
      </c>
      <c r="I3104" s="938" t="s">
        <v>488</v>
      </c>
      <c r="J3104" s="938" t="s">
        <v>444</v>
      </c>
      <c r="K3104" s="938" t="s">
        <v>447</v>
      </c>
      <c r="L3104" s="938" t="s">
        <v>91</v>
      </c>
      <c r="M3104" s="959" t="s">
        <v>455</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HUM_ASR_FY_2022</v>
      </c>
      <c r="AB3104" s="958">
        <f t="shared" si="528"/>
        <v>45032</v>
      </c>
      <c r="AC3104" t="str">
        <f t="shared" si="529"/>
        <v>Unaudited</v>
      </c>
    </row>
    <row r="3105" spans="1:29" x14ac:dyDescent="0.25">
      <c r="A3105" t="s">
        <v>420</v>
      </c>
      <c r="B3105" t="s">
        <v>1385</v>
      </c>
      <c r="C3105" t="s">
        <v>1386</v>
      </c>
      <c r="D3105">
        <v>1900</v>
      </c>
      <c r="E3105" s="958">
        <v>1</v>
      </c>
      <c r="F3105" t="s">
        <v>440</v>
      </c>
      <c r="G3105" s="958">
        <v>274</v>
      </c>
      <c r="H3105" t="s">
        <v>387</v>
      </c>
      <c r="I3105" s="938" t="s">
        <v>488</v>
      </c>
      <c r="J3105" s="938" t="s">
        <v>444</v>
      </c>
      <c r="K3105" s="938" t="s">
        <v>448</v>
      </c>
      <c r="L3105" s="938">
        <v>8.1</v>
      </c>
      <c r="M3105" s="959" t="s">
        <v>22</v>
      </c>
      <c r="N3105" s="679">
        <f t="shared" ca="1" si="524"/>
        <v>6024752.7199999997</v>
      </c>
      <c r="O3105" s="679">
        <f t="shared" ca="1" si="533"/>
        <v>2924334.4500000007</v>
      </c>
      <c r="P3105" s="679">
        <f t="shared" ca="1" si="533"/>
        <v>443032.70000000007</v>
      </c>
      <c r="Q3105" s="679">
        <f t="shared" ca="1" si="533"/>
        <v>1356318.56</v>
      </c>
      <c r="R3105" s="679">
        <f t="shared" ca="1" si="533"/>
        <v>817295.62999999977</v>
      </c>
      <c r="S3105" s="679">
        <f t="shared" ca="1" si="533"/>
        <v>7840.3499999999995</v>
      </c>
      <c r="T3105" s="679">
        <f t="shared" ca="1" si="533"/>
        <v>13109.179999999998</v>
      </c>
      <c r="U3105" s="679">
        <f t="shared" ca="1" si="533"/>
        <v>0</v>
      </c>
      <c r="V3105" s="679">
        <f t="shared" ca="1" si="533"/>
        <v>91036.76999999999</v>
      </c>
      <c r="W3105" s="679">
        <f t="shared" ca="1" si="526"/>
        <v>0</v>
      </c>
      <c r="X3105" s="679">
        <f t="shared" ca="1" si="532"/>
        <v>1994.1900000000003</v>
      </c>
      <c r="Y3105" s="679">
        <f t="shared" ca="1" si="532"/>
        <v>369790.89</v>
      </c>
      <c r="Z3105" s="679">
        <f t="shared" ca="1" si="532"/>
        <v>0</v>
      </c>
      <c r="AA3105" t="str">
        <f t="shared" si="527"/>
        <v>HUM_ASR_FY_2022</v>
      </c>
      <c r="AB3105" s="958">
        <f t="shared" si="528"/>
        <v>45032</v>
      </c>
      <c r="AC3105" t="str">
        <f t="shared" si="529"/>
        <v>Unaudited</v>
      </c>
    </row>
    <row r="3106" spans="1:29" x14ac:dyDescent="0.25">
      <c r="A3106" t="s">
        <v>420</v>
      </c>
      <c r="B3106" t="s">
        <v>1385</v>
      </c>
      <c r="C3106" t="s">
        <v>1386</v>
      </c>
      <c r="D3106">
        <v>1900</v>
      </c>
      <c r="E3106" s="958">
        <v>1</v>
      </c>
      <c r="F3106" t="s">
        <v>440</v>
      </c>
      <c r="G3106" s="958">
        <v>274</v>
      </c>
      <c r="H3106" t="s">
        <v>387</v>
      </c>
      <c r="I3106" s="938" t="s">
        <v>488</v>
      </c>
      <c r="J3106" s="938" t="s">
        <v>444</v>
      </c>
      <c r="K3106" s="938" t="s">
        <v>448</v>
      </c>
      <c r="L3106" s="938" t="s">
        <v>112</v>
      </c>
      <c r="M3106" s="959" t="s">
        <v>443</v>
      </c>
      <c r="N3106" s="679">
        <f t="shared" ca="1" si="524"/>
        <v>12672</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12672</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HUM_ASR_FY_2022</v>
      </c>
      <c r="AB3106" s="958">
        <f t="shared" si="528"/>
        <v>45032</v>
      </c>
      <c r="AC3106" t="str">
        <f t="shared" si="529"/>
        <v>Unaudited</v>
      </c>
    </row>
    <row r="3107" spans="1:29" x14ac:dyDescent="0.25">
      <c r="A3107" t="s">
        <v>420</v>
      </c>
      <c r="B3107" t="s">
        <v>1385</v>
      </c>
      <c r="C3107" t="s">
        <v>1386</v>
      </c>
      <c r="D3107">
        <v>1900</v>
      </c>
      <c r="E3107" s="958">
        <v>1</v>
      </c>
      <c r="F3107" t="s">
        <v>440</v>
      </c>
      <c r="G3107" s="958">
        <v>274</v>
      </c>
      <c r="H3107" t="s">
        <v>387</v>
      </c>
      <c r="I3107" s="938" t="s">
        <v>488</v>
      </c>
      <c r="J3107" s="938" t="s">
        <v>444</v>
      </c>
      <c r="K3107" s="938" t="s">
        <v>448</v>
      </c>
      <c r="L3107" s="944" t="s">
        <v>114</v>
      </c>
      <c r="M3107" s="960" t="s">
        <v>157</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12.796735967698297</v>
      </c>
      <c r="O3107" s="679">
        <f t="shared" ca="1" si="534"/>
        <v>6.2113646114747461</v>
      </c>
      <c r="P3107" s="679">
        <f t="shared" ca="1" si="534"/>
        <v>0.94101330800452998</v>
      </c>
      <c r="Q3107" s="679">
        <f t="shared" ca="1" si="534"/>
        <v>2.88085690932868</v>
      </c>
      <c r="R3107" s="679">
        <f t="shared" ca="1" si="534"/>
        <v>1.7359577846148737</v>
      </c>
      <c r="S3107" s="679">
        <f t="shared" ca="1" si="534"/>
        <v>1.6653113166168805E-2</v>
      </c>
      <c r="T3107" s="679">
        <f t="shared" ca="1" si="534"/>
        <v>2.7844249052105679E-2</v>
      </c>
      <c r="U3107" s="679">
        <f t="shared" ca="1" si="534"/>
        <v>0</v>
      </c>
      <c r="V3107" s="679">
        <f t="shared" ca="1" si="534"/>
        <v>0.19336453514096708</v>
      </c>
      <c r="W3107" s="679">
        <f t="shared" ca="1" si="526"/>
        <v>0</v>
      </c>
      <c r="X3107" s="679">
        <f t="shared" ca="1" si="534"/>
        <v>4.2357129139441703E-3</v>
      </c>
      <c r="Y3107" s="679">
        <f t="shared" ca="1" si="534"/>
        <v>0.78544574400228062</v>
      </c>
      <c r="Z3107" s="679">
        <f t="shared" ca="1" si="534"/>
        <v>0</v>
      </c>
      <c r="AA3107" t="str">
        <f t="shared" si="527"/>
        <v>HUM_ASR_FY_2022</v>
      </c>
      <c r="AB3107" s="958">
        <f t="shared" si="528"/>
        <v>45032</v>
      </c>
      <c r="AC3107" t="str">
        <f t="shared" si="529"/>
        <v>Unaudited</v>
      </c>
    </row>
    <row r="3108" spans="1:29" x14ac:dyDescent="0.25">
      <c r="A3108" t="s">
        <v>420</v>
      </c>
      <c r="B3108" t="s">
        <v>1385</v>
      </c>
      <c r="C3108" t="s">
        <v>1386</v>
      </c>
      <c r="D3108">
        <v>1900</v>
      </c>
      <c r="E3108" s="958">
        <v>1</v>
      </c>
      <c r="F3108" t="s">
        <v>440</v>
      </c>
      <c r="G3108" s="958">
        <v>274</v>
      </c>
      <c r="H3108" t="s">
        <v>387</v>
      </c>
      <c r="I3108" s="938" t="s">
        <v>488</v>
      </c>
      <c r="J3108" s="938" t="s">
        <v>444</v>
      </c>
      <c r="K3108" s="938" t="s">
        <v>448</v>
      </c>
      <c r="L3108" s="938" t="s">
        <v>115</v>
      </c>
      <c r="M3108" s="959" t="s">
        <v>113</v>
      </c>
      <c r="N3108" s="679">
        <f t="shared" ca="1" si="535"/>
        <v>-31637.540000000015</v>
      </c>
      <c r="O3108" s="679">
        <f t="shared" ca="1" si="534"/>
        <v>-15356.439083072119</v>
      </c>
      <c r="P3108" s="679">
        <f t="shared" ca="1" si="534"/>
        <v>-2326.4796779174708</v>
      </c>
      <c r="Q3108" s="679">
        <f t="shared" ca="1" si="534"/>
        <v>-7122.3807331203489</v>
      </c>
      <c r="R3108" s="679">
        <f t="shared" ca="1" si="534"/>
        <v>-4291.8314473079654</v>
      </c>
      <c r="S3108" s="679">
        <f t="shared" ca="1" si="534"/>
        <v>-41.171712478018527</v>
      </c>
      <c r="T3108" s="679">
        <f t="shared" ca="1" si="534"/>
        <v>-68.83970610783841</v>
      </c>
      <c r="U3108" s="679">
        <f t="shared" ca="1" si="534"/>
        <v>0</v>
      </c>
      <c r="V3108" s="679">
        <f t="shared" ca="1" si="534"/>
        <v>-478.05770397590697</v>
      </c>
      <c r="W3108" s="679">
        <f t="shared" ca="1" si="526"/>
        <v>0</v>
      </c>
      <c r="X3108" s="679">
        <f t="shared" ca="1" si="534"/>
        <v>-10.472009196852152</v>
      </c>
      <c r="Y3108" s="679">
        <f t="shared" ca="1" si="534"/>
        <v>-1941.8679268234935</v>
      </c>
      <c r="Z3108" s="679">
        <f t="shared" ca="1" si="534"/>
        <v>0</v>
      </c>
      <c r="AA3108" t="str">
        <f t="shared" si="527"/>
        <v>HUM_ASR_FY_2022</v>
      </c>
      <c r="AB3108" s="958">
        <f t="shared" si="528"/>
        <v>45032</v>
      </c>
      <c r="AC3108" t="str">
        <f t="shared" si="529"/>
        <v>Unaudited</v>
      </c>
    </row>
    <row r="3109" spans="1:29" x14ac:dyDescent="0.25">
      <c r="A3109" t="s">
        <v>420</v>
      </c>
      <c r="B3109" t="s">
        <v>1385</v>
      </c>
      <c r="C3109" t="s">
        <v>1386</v>
      </c>
      <c r="D3109">
        <v>1900</v>
      </c>
      <c r="E3109" s="958">
        <v>1</v>
      </c>
      <c r="F3109" t="s">
        <v>440</v>
      </c>
      <c r="G3109" s="958">
        <v>274</v>
      </c>
      <c r="H3109" t="s">
        <v>387</v>
      </c>
      <c r="I3109" s="938" t="s">
        <v>488</v>
      </c>
      <c r="J3109" s="938" t="s">
        <v>444</v>
      </c>
      <c r="K3109" s="938" t="s">
        <v>448</v>
      </c>
      <c r="L3109" s="938" t="s">
        <v>116</v>
      </c>
      <c r="M3109" s="959" t="s">
        <v>158</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HUM_ASR_FY_2022</v>
      </c>
      <c r="AB3109" s="958">
        <f t="shared" si="528"/>
        <v>45032</v>
      </c>
      <c r="AC3109" t="str">
        <f t="shared" si="529"/>
        <v>Unaudited</v>
      </c>
    </row>
    <row r="3110" spans="1:29" x14ac:dyDescent="0.25">
      <c r="A3110" t="s">
        <v>420</v>
      </c>
      <c r="B3110" t="s">
        <v>1385</v>
      </c>
      <c r="C3110" t="s">
        <v>1386</v>
      </c>
      <c r="D3110">
        <v>1900</v>
      </c>
      <c r="E3110" s="958">
        <v>1</v>
      </c>
      <c r="F3110" t="s">
        <v>440</v>
      </c>
      <c r="G3110" s="958">
        <v>274</v>
      </c>
      <c r="H3110" t="s">
        <v>387</v>
      </c>
      <c r="I3110" s="938" t="s">
        <v>488</v>
      </c>
      <c r="J3110" s="938" t="s">
        <v>444</v>
      </c>
      <c r="K3110" s="938" t="s">
        <v>448</v>
      </c>
      <c r="L3110" s="938" t="s">
        <v>159</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HUM_ASR_FY_2022</v>
      </c>
      <c r="AB3110" s="958">
        <f t="shared" si="528"/>
        <v>45032</v>
      </c>
      <c r="AC3110" t="str">
        <f t="shared" si="529"/>
        <v>Unaudited</v>
      </c>
    </row>
    <row r="3111" spans="1:29" x14ac:dyDescent="0.25">
      <c r="A3111" t="s">
        <v>420</v>
      </c>
      <c r="B3111" t="s">
        <v>1385</v>
      </c>
      <c r="C3111" t="s">
        <v>1386</v>
      </c>
      <c r="D3111">
        <v>1900</v>
      </c>
      <c r="E3111" s="958">
        <v>1</v>
      </c>
      <c r="F3111" t="s">
        <v>440</v>
      </c>
      <c r="G3111" s="958">
        <v>274</v>
      </c>
      <c r="H3111" t="s">
        <v>387</v>
      </c>
      <c r="I3111" s="938" t="s">
        <v>488</v>
      </c>
      <c r="J3111" s="938" t="s">
        <v>444</v>
      </c>
      <c r="K3111" s="938" t="s">
        <v>448</v>
      </c>
      <c r="L3111" s="938" t="s">
        <v>442</v>
      </c>
      <c r="M3111" s="959" t="s">
        <v>456</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HUM_ASR_FY_2022</v>
      </c>
      <c r="AB3111" s="958">
        <f t="shared" si="528"/>
        <v>45032</v>
      </c>
      <c r="AC3111" t="str">
        <f t="shared" si="529"/>
        <v>Unaudited</v>
      </c>
    </row>
    <row r="3112" spans="1:29" ht="30" x14ac:dyDescent="0.25">
      <c r="A3112" t="s">
        <v>420</v>
      </c>
      <c r="B3112" t="s">
        <v>1385</v>
      </c>
      <c r="C3112" t="s">
        <v>1386</v>
      </c>
      <c r="D3112">
        <v>1900</v>
      </c>
      <c r="E3112" s="958">
        <v>1</v>
      </c>
      <c r="F3112" t="s">
        <v>440</v>
      </c>
      <c r="G3112" s="958">
        <v>274</v>
      </c>
      <c r="H3112" t="s">
        <v>387</v>
      </c>
      <c r="I3112" s="938" t="s">
        <v>488</v>
      </c>
      <c r="J3112" s="938" t="s">
        <v>444</v>
      </c>
      <c r="K3112" s="938" t="s">
        <v>449</v>
      </c>
      <c r="L3112" s="938">
        <v>9.1</v>
      </c>
      <c r="M3112" s="959" t="s">
        <v>185</v>
      </c>
      <c r="N3112" s="679">
        <f t="shared" ca="1" si="535"/>
        <v>100605.01000000004</v>
      </c>
      <c r="O3112" s="679">
        <f t="shared" ca="1" si="534"/>
        <v>20673.73</v>
      </c>
      <c r="P3112" s="679">
        <f t="shared" ca="1" si="534"/>
        <v>46.25</v>
      </c>
      <c r="Q3112" s="679">
        <f t="shared" ca="1" si="534"/>
        <v>5586.3899999999994</v>
      </c>
      <c r="R3112" s="679">
        <f t="shared" ca="1" si="534"/>
        <v>2468.33</v>
      </c>
      <c r="S3112" s="679">
        <f t="shared" ca="1" si="534"/>
        <v>0</v>
      </c>
      <c r="T3112" s="679">
        <f t="shared" ca="1" si="534"/>
        <v>101.75</v>
      </c>
      <c r="U3112" s="679">
        <f t="shared" ca="1" si="534"/>
        <v>0</v>
      </c>
      <c r="V3112" s="679">
        <f t="shared" ca="1" si="534"/>
        <v>0</v>
      </c>
      <c r="W3112" s="679">
        <f t="shared" ca="1" si="526"/>
        <v>71728.560000000041</v>
      </c>
      <c r="X3112" s="679">
        <f t="shared" ca="1" si="534"/>
        <v>0</v>
      </c>
      <c r="Y3112" s="679">
        <f t="shared" ca="1" si="534"/>
        <v>0</v>
      </c>
      <c r="Z3112" s="679">
        <f t="shared" ca="1" si="534"/>
        <v>0</v>
      </c>
      <c r="AA3112" t="str">
        <f t="shared" si="527"/>
        <v>HUM_ASR_FY_2022</v>
      </c>
      <c r="AB3112" s="958">
        <f t="shared" si="528"/>
        <v>45032</v>
      </c>
      <c r="AC3112" t="str">
        <f t="shared" si="529"/>
        <v>Unaudited</v>
      </c>
    </row>
    <row r="3113" spans="1:29" x14ac:dyDescent="0.25">
      <c r="A3113" t="s">
        <v>420</v>
      </c>
      <c r="B3113" t="s">
        <v>1385</v>
      </c>
      <c r="C3113" t="s">
        <v>1386</v>
      </c>
      <c r="D3113">
        <v>1900</v>
      </c>
      <c r="E3113" s="958">
        <v>1</v>
      </c>
      <c r="F3113" t="s">
        <v>440</v>
      </c>
      <c r="G3113" s="958">
        <v>274</v>
      </c>
      <c r="H3113" t="s">
        <v>387</v>
      </c>
      <c r="I3113" s="938" t="s">
        <v>488</v>
      </c>
      <c r="J3113" s="938" t="s">
        <v>444</v>
      </c>
      <c r="K3113" s="938" t="s">
        <v>449</v>
      </c>
      <c r="L3113" s="938" t="s">
        <v>106</v>
      </c>
      <c r="M3113" s="959" t="s">
        <v>186</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HUM_ASR_FY_2022</v>
      </c>
      <c r="AB3113" s="958">
        <f t="shared" si="528"/>
        <v>45032</v>
      </c>
      <c r="AC3113" t="str">
        <f t="shared" si="529"/>
        <v>Unaudited</v>
      </c>
    </row>
    <row r="3114" spans="1:29" x14ac:dyDescent="0.25">
      <c r="A3114" t="s">
        <v>420</v>
      </c>
      <c r="B3114" t="s">
        <v>1385</v>
      </c>
      <c r="C3114" t="s">
        <v>1386</v>
      </c>
      <c r="D3114">
        <v>1900</v>
      </c>
      <c r="E3114" s="958">
        <v>1</v>
      </c>
      <c r="F3114" t="s">
        <v>440</v>
      </c>
      <c r="G3114" s="958">
        <v>274</v>
      </c>
      <c r="H3114" t="s">
        <v>387</v>
      </c>
      <c r="I3114" s="938" t="s">
        <v>488</v>
      </c>
      <c r="J3114" s="938" t="s">
        <v>444</v>
      </c>
      <c r="K3114" s="938" t="s">
        <v>449</v>
      </c>
      <c r="L3114" s="938" t="s">
        <v>1321</v>
      </c>
      <c r="M3114" s="959" t="s">
        <v>1322</v>
      </c>
      <c r="N3114" s="679">
        <f t="shared" ca="1" si="535"/>
        <v>368941.03999999992</v>
      </c>
      <c r="O3114" s="679">
        <f t="shared" ca="1" si="534"/>
        <v>0</v>
      </c>
      <c r="P3114" s="679">
        <f t="shared" ca="1" si="534"/>
        <v>7880.9400000000005</v>
      </c>
      <c r="Q3114" s="679">
        <f t="shared" ca="1" si="534"/>
        <v>32106.009999999995</v>
      </c>
      <c r="R3114" s="679">
        <f t="shared" ca="1" si="534"/>
        <v>60829.84</v>
      </c>
      <c r="S3114" s="679">
        <f t="shared" ca="1" si="534"/>
        <v>268124.24999999994</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HUM_ASR_FY_2022</v>
      </c>
      <c r="AB3114" s="958">
        <f t="shared" si="528"/>
        <v>45032</v>
      </c>
      <c r="AC3114" t="str">
        <f t="shared" si="529"/>
        <v>Unaudited</v>
      </c>
    </row>
    <row r="3115" spans="1:29" x14ac:dyDescent="0.25">
      <c r="A3115" t="s">
        <v>420</v>
      </c>
      <c r="B3115" t="s">
        <v>1385</v>
      </c>
      <c r="C3115" t="s">
        <v>1386</v>
      </c>
      <c r="D3115">
        <v>1900</v>
      </c>
      <c r="E3115" s="958">
        <v>1</v>
      </c>
      <c r="F3115" t="s">
        <v>440</v>
      </c>
      <c r="G3115" s="958">
        <v>274</v>
      </c>
      <c r="H3115" t="s">
        <v>387</v>
      </c>
      <c r="I3115" s="938" t="s">
        <v>488</v>
      </c>
      <c r="J3115" s="938" t="s">
        <v>444</v>
      </c>
      <c r="K3115" s="938" t="s">
        <v>449</v>
      </c>
      <c r="L3115" s="938" t="s">
        <v>107</v>
      </c>
      <c r="M3115" s="959" t="s">
        <v>187</v>
      </c>
      <c r="N3115" s="679">
        <f t="shared" ca="1" si="535"/>
        <v>112469.47000000012</v>
      </c>
      <c r="O3115" s="679">
        <f t="shared" ca="1" si="534"/>
        <v>71788.870000000097</v>
      </c>
      <c r="P3115" s="679">
        <f t="shared" ca="1" si="534"/>
        <v>2666.5999999999995</v>
      </c>
      <c r="Q3115" s="679">
        <f t="shared" ca="1" si="534"/>
        <v>17368.620000000003</v>
      </c>
      <c r="R3115" s="679">
        <f t="shared" ca="1" si="534"/>
        <v>5860.16</v>
      </c>
      <c r="S3115" s="679">
        <f t="shared" ca="1" si="534"/>
        <v>1087.1400000000001</v>
      </c>
      <c r="T3115" s="679">
        <f t="shared" ca="1" si="534"/>
        <v>128.12</v>
      </c>
      <c r="U3115" s="679">
        <f t="shared" ca="1" si="534"/>
        <v>0</v>
      </c>
      <c r="V3115" s="679">
        <f t="shared" ca="1" si="534"/>
        <v>0</v>
      </c>
      <c r="W3115" s="679">
        <f t="shared" ca="1" si="526"/>
        <v>13569.960000000003</v>
      </c>
      <c r="X3115" s="679">
        <f t="shared" ca="1" si="534"/>
        <v>0</v>
      </c>
      <c r="Y3115" s="679">
        <f t="shared" ca="1" si="534"/>
        <v>0</v>
      </c>
      <c r="Z3115" s="679">
        <f t="shared" ca="1" si="534"/>
        <v>0</v>
      </c>
      <c r="AA3115" t="str">
        <f t="shared" si="527"/>
        <v>HUM_ASR_FY_2022</v>
      </c>
      <c r="AB3115" s="958">
        <f t="shared" si="528"/>
        <v>45032</v>
      </c>
      <c r="AC3115" t="str">
        <f t="shared" si="529"/>
        <v>Unaudited</v>
      </c>
    </row>
    <row r="3116" spans="1:29" x14ac:dyDescent="0.25">
      <c r="A3116" t="s">
        <v>420</v>
      </c>
      <c r="B3116" t="s">
        <v>1385</v>
      </c>
      <c r="C3116" t="s">
        <v>1386</v>
      </c>
      <c r="D3116">
        <v>1900</v>
      </c>
      <c r="E3116" s="958">
        <v>1</v>
      </c>
      <c r="F3116" t="s">
        <v>440</v>
      </c>
      <c r="G3116" s="958">
        <v>274</v>
      </c>
      <c r="H3116" t="s">
        <v>387</v>
      </c>
      <c r="I3116" s="938" t="s">
        <v>488</v>
      </c>
      <c r="J3116" s="938" t="s">
        <v>444</v>
      </c>
      <c r="K3116" s="938" t="s">
        <v>449</v>
      </c>
      <c r="L3116" s="938" t="s">
        <v>108</v>
      </c>
      <c r="M3116" s="959" t="s">
        <v>160</v>
      </c>
      <c r="N3116" s="679">
        <f t="shared" ca="1" si="535"/>
        <v>619879.04999999609</v>
      </c>
      <c r="O3116" s="679">
        <f t="shared" ca="1" si="534"/>
        <v>490901.65999999602</v>
      </c>
      <c r="P3116" s="679">
        <f t="shared" ca="1" si="534"/>
        <v>24246.120000000014</v>
      </c>
      <c r="Q3116" s="679">
        <f t="shared" ca="1" si="534"/>
        <v>70669.319999999978</v>
      </c>
      <c r="R3116" s="679">
        <f t="shared" ca="1" si="534"/>
        <v>23493.13</v>
      </c>
      <c r="S3116" s="679">
        <f t="shared" ca="1" si="534"/>
        <v>2033.27</v>
      </c>
      <c r="T3116" s="679">
        <f t="shared" ca="1" si="534"/>
        <v>1424.49</v>
      </c>
      <c r="U3116" s="679">
        <f t="shared" ca="1" si="534"/>
        <v>0</v>
      </c>
      <c r="V3116" s="679">
        <f t="shared" ca="1" si="534"/>
        <v>2137.1799999999998</v>
      </c>
      <c r="W3116" s="679">
        <f t="shared" ca="1" si="526"/>
        <v>207.65</v>
      </c>
      <c r="X3116" s="679">
        <f t="shared" ca="1" si="534"/>
        <v>893.79000000000008</v>
      </c>
      <c r="Y3116" s="679">
        <f t="shared" ca="1" si="534"/>
        <v>3872.4399999999996</v>
      </c>
      <c r="Z3116" s="679">
        <f t="shared" ca="1" si="534"/>
        <v>0</v>
      </c>
      <c r="AA3116" t="str">
        <f t="shared" si="527"/>
        <v>HUM_ASR_FY_2022</v>
      </c>
      <c r="AB3116" s="958">
        <f t="shared" si="528"/>
        <v>45032</v>
      </c>
      <c r="AC3116" t="str">
        <f t="shared" si="529"/>
        <v>Unaudited</v>
      </c>
    </row>
    <row r="3117" spans="1:29" x14ac:dyDescent="0.25">
      <c r="A3117" t="s">
        <v>420</v>
      </c>
      <c r="B3117" t="s">
        <v>1385</v>
      </c>
      <c r="C3117" t="s">
        <v>1386</v>
      </c>
      <c r="D3117">
        <v>1900</v>
      </c>
      <c r="E3117" s="958">
        <v>1</v>
      </c>
      <c r="F3117" t="s">
        <v>440</v>
      </c>
      <c r="G3117" s="958">
        <v>274</v>
      </c>
      <c r="H3117" t="s">
        <v>387</v>
      </c>
      <c r="I3117" s="938" t="s">
        <v>488</v>
      </c>
      <c r="J3117" s="938" t="s">
        <v>444</v>
      </c>
      <c r="K3117" s="938" t="s">
        <v>449</v>
      </c>
      <c r="L3117" s="946" t="s">
        <v>109</v>
      </c>
      <c r="M3117" s="961" t="s">
        <v>134</v>
      </c>
      <c r="N3117" s="679">
        <f t="shared" ca="1" si="535"/>
        <v>233044.37375580246</v>
      </c>
      <c r="O3117" s="679">
        <f t="shared" ca="1" si="534"/>
        <v>197413.69165367968</v>
      </c>
      <c r="P3117" s="679">
        <f t="shared" ca="1" si="534"/>
        <v>5958.5851515151526</v>
      </c>
      <c r="Q3117" s="679">
        <f t="shared" ca="1" si="534"/>
        <v>12644.421331560003</v>
      </c>
      <c r="R3117" s="679">
        <f t="shared" ca="1" si="534"/>
        <v>3312.5461558441552</v>
      </c>
      <c r="S3117" s="679">
        <f t="shared" ca="1" si="534"/>
        <v>6184.3747878787872</v>
      </c>
      <c r="T3117" s="679">
        <f t="shared" ca="1" si="534"/>
        <v>515.79062337662322</v>
      </c>
      <c r="U3117" s="679">
        <f t="shared" ca="1" si="534"/>
        <v>19.183636363636367</v>
      </c>
      <c r="V3117" s="679">
        <f t="shared" ca="1" si="534"/>
        <v>363.05922943722953</v>
      </c>
      <c r="W3117" s="679">
        <f t="shared" ca="1" si="526"/>
        <v>17.621818181818181</v>
      </c>
      <c r="X3117" s="679">
        <f t="shared" ca="1" si="534"/>
        <v>6016.393939393939</v>
      </c>
      <c r="Y3117" s="679">
        <f t="shared" ca="1" si="534"/>
        <v>598.70542857142846</v>
      </c>
      <c r="Z3117" s="679">
        <f t="shared" ca="1" si="534"/>
        <v>0</v>
      </c>
      <c r="AA3117" t="str">
        <f t="shared" si="527"/>
        <v>HUM_ASR_FY_2022</v>
      </c>
      <c r="AB3117" s="958">
        <f t="shared" si="528"/>
        <v>45032</v>
      </c>
      <c r="AC3117" t="str">
        <f t="shared" si="529"/>
        <v>Unaudited</v>
      </c>
    </row>
    <row r="3118" spans="1:29" x14ac:dyDescent="0.25">
      <c r="A3118" t="s">
        <v>420</v>
      </c>
      <c r="B3118" t="s">
        <v>1385</v>
      </c>
      <c r="C3118" t="s">
        <v>1386</v>
      </c>
      <c r="D3118">
        <v>1900</v>
      </c>
      <c r="E3118" s="958">
        <v>1</v>
      </c>
      <c r="F3118" t="s">
        <v>440</v>
      </c>
      <c r="G3118" s="958">
        <v>274</v>
      </c>
      <c r="H3118" t="s">
        <v>387</v>
      </c>
      <c r="I3118" s="938" t="s">
        <v>488</v>
      </c>
      <c r="J3118" s="938" t="s">
        <v>444</v>
      </c>
      <c r="K3118" s="938" t="s">
        <v>449</v>
      </c>
      <c r="L3118" s="948" t="s">
        <v>110</v>
      </c>
      <c r="M3118" s="962" t="s">
        <v>162</v>
      </c>
      <c r="N3118" s="679">
        <f t="shared" ca="1" si="535"/>
        <v>30144.809885709165</v>
      </c>
      <c r="O3118" s="679">
        <f t="shared" ca="1" si="534"/>
        <v>23872.620333400548</v>
      </c>
      <c r="P3118" s="679">
        <f t="shared" ca="1" si="534"/>
        <v>1179.0924017614336</v>
      </c>
      <c r="Q3118" s="679">
        <f t="shared" ca="1" si="534"/>
        <v>3436.659484059604</v>
      </c>
      <c r="R3118" s="679">
        <f t="shared" ca="1" si="534"/>
        <v>1142.4743866892341</v>
      </c>
      <c r="S3118" s="679">
        <f t="shared" ca="1" si="534"/>
        <v>98.87822083407444</v>
      </c>
      <c r="T3118" s="679">
        <f t="shared" ca="1" si="534"/>
        <v>69.273159391487937</v>
      </c>
      <c r="U3118" s="679">
        <f t="shared" ca="1" si="534"/>
        <v>0</v>
      </c>
      <c r="V3118" s="679">
        <f t="shared" ca="1" si="534"/>
        <v>103.93137950305035</v>
      </c>
      <c r="W3118" s="679">
        <f t="shared" ca="1" si="526"/>
        <v>10.098050212807722</v>
      </c>
      <c r="X3118" s="679">
        <f t="shared" ca="1" si="534"/>
        <v>43.465139897449625</v>
      </c>
      <c r="Y3118" s="679">
        <f t="shared" ca="1" si="534"/>
        <v>188.3173299594757</v>
      </c>
      <c r="Z3118" s="679">
        <f t="shared" ca="1" si="534"/>
        <v>0</v>
      </c>
      <c r="AA3118" t="str">
        <f t="shared" si="527"/>
        <v>HUM_ASR_FY_2022</v>
      </c>
      <c r="AB3118" s="958">
        <f t="shared" si="528"/>
        <v>45032</v>
      </c>
      <c r="AC3118" t="str">
        <f t="shared" si="529"/>
        <v>Unaudited</v>
      </c>
    </row>
    <row r="3119" spans="1:29" x14ac:dyDescent="0.25">
      <c r="A3119" t="s">
        <v>420</v>
      </c>
      <c r="B3119" t="s">
        <v>1385</v>
      </c>
      <c r="C3119" t="s">
        <v>1386</v>
      </c>
      <c r="D3119">
        <v>1900</v>
      </c>
      <c r="E3119" s="958">
        <v>1</v>
      </c>
      <c r="F3119" t="s">
        <v>440</v>
      </c>
      <c r="G3119" s="958">
        <v>274</v>
      </c>
      <c r="H3119" t="s">
        <v>387</v>
      </c>
      <c r="I3119" s="959" t="s">
        <v>488</v>
      </c>
      <c r="J3119" s="959" t="s">
        <v>444</v>
      </c>
      <c r="K3119" s="959" t="s">
        <v>449</v>
      </c>
      <c r="L3119" s="938" t="s">
        <v>111</v>
      </c>
      <c r="M3119" s="959" t="s">
        <v>463</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HUM_ASR_FY_2022</v>
      </c>
      <c r="AB3119" s="958">
        <f t="shared" si="528"/>
        <v>45032</v>
      </c>
      <c r="AC3119" t="str">
        <f t="shared" si="529"/>
        <v>Unaudited</v>
      </c>
    </row>
    <row r="3120" spans="1:29" x14ac:dyDescent="0.25">
      <c r="A3120" t="s">
        <v>420</v>
      </c>
      <c r="B3120" t="s">
        <v>1385</v>
      </c>
      <c r="C3120" t="s">
        <v>1386</v>
      </c>
      <c r="D3120">
        <v>1900</v>
      </c>
      <c r="E3120" s="958">
        <v>1</v>
      </c>
      <c r="F3120" t="s">
        <v>440</v>
      </c>
      <c r="G3120" s="958">
        <v>274</v>
      </c>
      <c r="H3120" t="s">
        <v>387</v>
      </c>
      <c r="I3120" s="938" t="s">
        <v>488</v>
      </c>
      <c r="J3120" s="938" t="s">
        <v>444</v>
      </c>
      <c r="K3120" s="938" t="s">
        <v>6</v>
      </c>
      <c r="L3120" s="938" t="s">
        <v>117</v>
      </c>
      <c r="M3120" s="963" t="s">
        <v>188</v>
      </c>
      <c r="N3120" s="679">
        <f t="shared" ca="1" si="535"/>
        <v>266312.40999999997</v>
      </c>
      <c r="O3120" s="679">
        <f t="shared" ca="1" si="534"/>
        <v>136662.84999999998</v>
      </c>
      <c r="P3120" s="679">
        <f t="shared" ca="1" si="534"/>
        <v>8017.8099999999995</v>
      </c>
      <c r="Q3120" s="679">
        <f t="shared" ca="1" si="534"/>
        <v>53326.68</v>
      </c>
      <c r="R3120" s="679">
        <f t="shared" ca="1" si="534"/>
        <v>32897.570000000007</v>
      </c>
      <c r="S3120" s="679">
        <f t="shared" ca="1" si="534"/>
        <v>9535.07</v>
      </c>
      <c r="T3120" s="679">
        <f t="shared" ca="1" si="534"/>
        <v>0</v>
      </c>
      <c r="U3120" s="679">
        <f t="shared" ca="1" si="534"/>
        <v>0</v>
      </c>
      <c r="V3120" s="679">
        <f t="shared" ca="1" si="534"/>
        <v>150.55000000000001</v>
      </c>
      <c r="W3120" s="679">
        <f t="shared" ca="1" si="526"/>
        <v>0</v>
      </c>
      <c r="X3120" s="679">
        <f t="shared" ca="1" si="534"/>
        <v>20370.200000000012</v>
      </c>
      <c r="Y3120" s="679">
        <f t="shared" ca="1" si="534"/>
        <v>5351.68</v>
      </c>
      <c r="Z3120" s="679">
        <f t="shared" ca="1" si="534"/>
        <v>0</v>
      </c>
      <c r="AA3120" t="str">
        <f t="shared" si="527"/>
        <v>HUM_ASR_FY_2022</v>
      </c>
      <c r="AB3120" s="958">
        <f t="shared" si="528"/>
        <v>45032</v>
      </c>
      <c r="AC3120" t="str">
        <f t="shared" si="529"/>
        <v>Unaudited</v>
      </c>
    </row>
    <row r="3121" spans="1:29" x14ac:dyDescent="0.25">
      <c r="A3121" t="s">
        <v>420</v>
      </c>
      <c r="B3121" t="s">
        <v>1385</v>
      </c>
      <c r="C3121" t="s">
        <v>1386</v>
      </c>
      <c r="D3121">
        <v>1900</v>
      </c>
      <c r="E3121" s="958">
        <v>1</v>
      </c>
      <c r="F3121" t="s">
        <v>440</v>
      </c>
      <c r="G3121" s="958">
        <v>274</v>
      </c>
      <c r="H3121" t="s">
        <v>387</v>
      </c>
      <c r="I3121" s="938" t="s">
        <v>488</v>
      </c>
      <c r="J3121" s="938" t="s">
        <v>444</v>
      </c>
      <c r="K3121" s="938" t="s">
        <v>6</v>
      </c>
      <c r="L3121" s="938" t="s">
        <v>45</v>
      </c>
      <c r="M3121" s="963" t="s">
        <v>163</v>
      </c>
      <c r="N3121" s="679">
        <f t="shared" ca="1" si="535"/>
        <v>44350.576244197575</v>
      </c>
      <c r="O3121" s="679">
        <f t="shared" ca="1" si="534"/>
        <v>33002.228346320349</v>
      </c>
      <c r="P3121" s="679">
        <f t="shared" ca="1" si="534"/>
        <v>1455.6048484848484</v>
      </c>
      <c r="Q3121" s="679">
        <f t="shared" ca="1" si="534"/>
        <v>3924.4086684399931</v>
      </c>
      <c r="R3121" s="679">
        <f t="shared" ca="1" si="534"/>
        <v>1091.6538441558441</v>
      </c>
      <c r="S3121" s="679">
        <f t="shared" ca="1" si="534"/>
        <v>2299.7452121212118</v>
      </c>
      <c r="T3121" s="679">
        <f t="shared" ca="1" si="534"/>
        <v>41.839376623376616</v>
      </c>
      <c r="U3121" s="679">
        <f t="shared" ca="1" si="534"/>
        <v>4.3063636363636366</v>
      </c>
      <c r="V3121" s="679">
        <f t="shared" ca="1" si="534"/>
        <v>69.630770562770564</v>
      </c>
      <c r="W3121" s="679">
        <f t="shared" ca="1" si="526"/>
        <v>1.5781818181818181</v>
      </c>
      <c r="X3121" s="679">
        <f t="shared" ca="1" si="534"/>
        <v>2241.6460606060605</v>
      </c>
      <c r="Y3121" s="679">
        <f t="shared" ca="1" si="534"/>
        <v>217.93457142857142</v>
      </c>
      <c r="Z3121" s="679">
        <f t="shared" ca="1" si="534"/>
        <v>0</v>
      </c>
      <c r="AA3121" t="str">
        <f t="shared" si="527"/>
        <v>HUM_ASR_FY_2022</v>
      </c>
      <c r="AB3121" s="958">
        <f t="shared" si="528"/>
        <v>45032</v>
      </c>
      <c r="AC3121" t="str">
        <f t="shared" si="529"/>
        <v>Unaudited</v>
      </c>
    </row>
    <row r="3122" spans="1:29" x14ac:dyDescent="0.25">
      <c r="A3122" t="s">
        <v>420</v>
      </c>
      <c r="B3122" t="s">
        <v>1385</v>
      </c>
      <c r="C3122" t="s">
        <v>1386</v>
      </c>
      <c r="D3122">
        <v>1900</v>
      </c>
      <c r="E3122" s="958">
        <v>1</v>
      </c>
      <c r="F3122" t="s">
        <v>440</v>
      </c>
      <c r="G3122" s="958">
        <v>274</v>
      </c>
      <c r="H3122" t="s">
        <v>387</v>
      </c>
      <c r="I3122" s="938" t="s">
        <v>488</v>
      </c>
      <c r="J3122" s="938" t="s">
        <v>444</v>
      </c>
      <c r="K3122" s="938" t="s">
        <v>6</v>
      </c>
      <c r="L3122" s="938" t="s">
        <v>46</v>
      </c>
      <c r="M3122" s="963" t="s">
        <v>164</v>
      </c>
      <c r="N3122" s="679">
        <f t="shared" ca="1" si="535"/>
        <v>4901.7185972962843</v>
      </c>
      <c r="O3122" s="679">
        <f t="shared" ca="1" si="534"/>
        <v>2515.4022428189219</v>
      </c>
      <c r="P3122" s="679">
        <f t="shared" ca="1" si="534"/>
        <v>147.57497927561133</v>
      </c>
      <c r="Q3122" s="679">
        <f t="shared" ca="1" si="534"/>
        <v>981.52534118882306</v>
      </c>
      <c r="R3122" s="679">
        <f t="shared" ca="1" si="534"/>
        <v>605.50926137785439</v>
      </c>
      <c r="S3122" s="679">
        <f t="shared" ca="1" si="534"/>
        <v>175.50150946973093</v>
      </c>
      <c r="T3122" s="679">
        <f t="shared" ca="1" si="534"/>
        <v>0</v>
      </c>
      <c r="U3122" s="679">
        <f t="shared" ca="1" si="534"/>
        <v>0</v>
      </c>
      <c r="V3122" s="679">
        <f t="shared" ca="1" si="534"/>
        <v>2.7710076853833261</v>
      </c>
      <c r="W3122" s="679">
        <f t="shared" ca="1" si="526"/>
        <v>0</v>
      </c>
      <c r="X3122" s="679">
        <f t="shared" ca="1" si="534"/>
        <v>374.93178846094628</v>
      </c>
      <c r="Y3122" s="679">
        <f t="shared" ca="1" si="534"/>
        <v>98.502467019011888</v>
      </c>
      <c r="Z3122" s="679">
        <f t="shared" ca="1" si="534"/>
        <v>0</v>
      </c>
      <c r="AA3122" t="str">
        <f t="shared" si="527"/>
        <v>HUM_ASR_FY_2022</v>
      </c>
      <c r="AB3122" s="958">
        <f t="shared" si="528"/>
        <v>45032</v>
      </c>
      <c r="AC3122" t="str">
        <f t="shared" si="529"/>
        <v>Unaudited</v>
      </c>
    </row>
    <row r="3123" spans="1:29" x14ac:dyDescent="0.25">
      <c r="A3123" t="s">
        <v>420</v>
      </c>
      <c r="B3123" t="s">
        <v>1385</v>
      </c>
      <c r="C3123" t="s">
        <v>1386</v>
      </c>
      <c r="D3123">
        <v>1900</v>
      </c>
      <c r="E3123" s="958">
        <v>1</v>
      </c>
      <c r="F3123" t="s">
        <v>440</v>
      </c>
      <c r="G3123" s="958">
        <v>274</v>
      </c>
      <c r="H3123" t="s">
        <v>387</v>
      </c>
      <c r="I3123" s="938" t="s">
        <v>488</v>
      </c>
      <c r="J3123" s="938" t="s">
        <v>444</v>
      </c>
      <c r="K3123" s="938" t="s">
        <v>6</v>
      </c>
      <c r="L3123" s="938" t="s">
        <v>165</v>
      </c>
      <c r="M3123" s="963" t="s">
        <v>461</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HUM_ASR_FY_2022</v>
      </c>
      <c r="AB3123" s="958">
        <f t="shared" si="528"/>
        <v>45032</v>
      </c>
      <c r="AC3123" t="str">
        <f t="shared" si="529"/>
        <v>Unaudited</v>
      </c>
    </row>
    <row r="3124" spans="1:29" x14ac:dyDescent="0.25">
      <c r="A3124" t="s">
        <v>420</v>
      </c>
      <c r="B3124" t="s">
        <v>1385</v>
      </c>
      <c r="C3124" t="s">
        <v>1386</v>
      </c>
      <c r="D3124">
        <v>1900</v>
      </c>
      <c r="E3124" s="958">
        <v>1</v>
      </c>
      <c r="F3124" t="s">
        <v>440</v>
      </c>
      <c r="G3124" s="958">
        <v>274</v>
      </c>
      <c r="H3124" t="s">
        <v>387</v>
      </c>
      <c r="I3124" s="938" t="s">
        <v>488</v>
      </c>
      <c r="J3124" s="938" t="s">
        <v>444</v>
      </c>
      <c r="K3124" s="938" t="s">
        <v>434</v>
      </c>
      <c r="L3124" s="938" t="s">
        <v>120</v>
      </c>
      <c r="M3124" s="963" t="s">
        <v>32</v>
      </c>
      <c r="N3124" s="679">
        <f t="shared" ca="1" si="535"/>
        <v>-18990.319999999996</v>
      </c>
      <c r="O3124" s="679">
        <f t="shared" ca="1" si="534"/>
        <v>-11062.364593133072</v>
      </c>
      <c r="P3124" s="679">
        <f t="shared" ca="1" si="534"/>
        <v>-972.44754067523172</v>
      </c>
      <c r="Q3124" s="679">
        <f t="shared" ca="1" si="534"/>
        <v>-3666.9422454267756</v>
      </c>
      <c r="R3124" s="679">
        <f t="shared" ca="1" si="534"/>
        <v>-1668.8695146839964</v>
      </c>
      <c r="S3124" s="679">
        <f t="shared" ca="1" si="534"/>
        <v>-485.8988910678296</v>
      </c>
      <c r="T3124" s="679">
        <f t="shared" ca="1" si="534"/>
        <v>-29.816034402212914</v>
      </c>
      <c r="U3124" s="679">
        <f t="shared" ca="1" si="534"/>
        <v>-2.6006072390566106</v>
      </c>
      <c r="V3124" s="679">
        <f t="shared" ca="1" si="534"/>
        <v>-144.80441782167122</v>
      </c>
      <c r="W3124" s="679">
        <f t="shared" ca="1" si="526"/>
        <v>-123.44158754798207</v>
      </c>
      <c r="X3124" s="679">
        <f t="shared" ca="1" si="534"/>
        <v>-194.08924927707102</v>
      </c>
      <c r="Y3124" s="679">
        <f t="shared" ca="1" si="534"/>
        <v>-639.04531872509847</v>
      </c>
      <c r="Z3124" s="679">
        <f t="shared" ca="1" si="534"/>
        <v>0</v>
      </c>
      <c r="AA3124" t="str">
        <f t="shared" si="527"/>
        <v>HUM_ASR_FY_2022</v>
      </c>
      <c r="AB3124" s="958">
        <f t="shared" si="528"/>
        <v>45032</v>
      </c>
      <c r="AC3124" t="str">
        <f t="shared" si="529"/>
        <v>Unaudited</v>
      </c>
    </row>
    <row r="3125" spans="1:29" x14ac:dyDescent="0.25">
      <c r="A3125" t="s">
        <v>420</v>
      </c>
      <c r="B3125" t="s">
        <v>1385</v>
      </c>
      <c r="C3125" t="s">
        <v>1386</v>
      </c>
      <c r="D3125">
        <v>1900</v>
      </c>
      <c r="E3125" s="958">
        <v>1</v>
      </c>
      <c r="F3125" t="s">
        <v>440</v>
      </c>
      <c r="G3125" s="958">
        <v>274</v>
      </c>
      <c r="H3125" t="s">
        <v>387</v>
      </c>
      <c r="I3125" s="938" t="s">
        <v>488</v>
      </c>
      <c r="J3125" s="938" t="s">
        <v>444</v>
      </c>
      <c r="K3125" s="938" t="s">
        <v>434</v>
      </c>
      <c r="L3125" s="938" t="s">
        <v>943</v>
      </c>
      <c r="M3125" s="963" t="s">
        <v>935</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HUM_ASR_FY_2022</v>
      </c>
      <c r="AB3125" s="958">
        <f t="shared" si="528"/>
        <v>45032</v>
      </c>
      <c r="AC3125" t="str">
        <f t="shared" si="529"/>
        <v>Unaudited</v>
      </c>
    </row>
    <row r="3126" spans="1:29" x14ac:dyDescent="0.25">
      <c r="A3126" t="s">
        <v>420</v>
      </c>
      <c r="B3126" t="s">
        <v>1385</v>
      </c>
      <c r="C3126" t="s">
        <v>1386</v>
      </c>
      <c r="D3126">
        <v>1900</v>
      </c>
      <c r="E3126" s="958">
        <v>1</v>
      </c>
      <c r="F3126" t="s">
        <v>440</v>
      </c>
      <c r="G3126" s="958">
        <v>274</v>
      </c>
      <c r="H3126" t="s">
        <v>387</v>
      </c>
      <c r="I3126" s="938" t="s">
        <v>488</v>
      </c>
      <c r="J3126" s="938" t="s">
        <v>444</v>
      </c>
      <c r="K3126" s="938" t="s">
        <v>434</v>
      </c>
      <c r="L3126" s="946" t="s">
        <v>167</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HUM_ASR_FY_2022</v>
      </c>
      <c r="AB3126" s="958">
        <f t="shared" si="528"/>
        <v>45032</v>
      </c>
      <c r="AC3126" t="str">
        <f t="shared" si="529"/>
        <v>Unaudited</v>
      </c>
    </row>
    <row r="3127" spans="1:29" x14ac:dyDescent="0.25">
      <c r="A3127" t="s">
        <v>420</v>
      </c>
      <c r="B3127" t="s">
        <v>1385</v>
      </c>
      <c r="C3127" t="s">
        <v>1386</v>
      </c>
      <c r="D3127">
        <v>1900</v>
      </c>
      <c r="E3127" s="958">
        <v>1</v>
      </c>
      <c r="F3127" t="s">
        <v>440</v>
      </c>
      <c r="G3127" s="958">
        <v>274</v>
      </c>
      <c r="H3127" t="s">
        <v>387</v>
      </c>
      <c r="I3127" s="963" t="s">
        <v>488</v>
      </c>
      <c r="J3127" s="963" t="s">
        <v>444</v>
      </c>
      <c r="K3127" s="963" t="s">
        <v>434</v>
      </c>
      <c r="L3127" s="938" t="s">
        <v>168</v>
      </c>
      <c r="M3127" s="963" t="s">
        <v>329</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HUM_ASR_FY_2022</v>
      </c>
      <c r="AB3127" s="958">
        <f t="shared" si="528"/>
        <v>45032</v>
      </c>
      <c r="AC3127" t="str">
        <f t="shared" si="529"/>
        <v>Unaudited</v>
      </c>
    </row>
    <row r="3128" spans="1:29" x14ac:dyDescent="0.25">
      <c r="A3128" t="s">
        <v>420</v>
      </c>
      <c r="B3128" t="s">
        <v>1385</v>
      </c>
      <c r="C3128" t="s">
        <v>1386</v>
      </c>
      <c r="D3128">
        <v>1900</v>
      </c>
      <c r="E3128" s="958">
        <v>1</v>
      </c>
      <c r="F3128" t="s">
        <v>440</v>
      </c>
      <c r="G3128" s="958">
        <v>274</v>
      </c>
      <c r="H3128" t="s">
        <v>387</v>
      </c>
      <c r="I3128" s="938" t="s">
        <v>488</v>
      </c>
      <c r="J3128" s="938" t="s">
        <v>450</v>
      </c>
      <c r="K3128" s="938" t="s">
        <v>435</v>
      </c>
      <c r="L3128" s="944" t="s">
        <v>121</v>
      </c>
      <c r="M3128" s="964" t="s">
        <v>27</v>
      </c>
      <c r="N3128" s="679">
        <f t="shared" ca="1" si="535"/>
        <v>2750735.1986070294</v>
      </c>
      <c r="O3128" s="679">
        <f t="shared" ca="1" si="534"/>
        <v>15507.12990402885</v>
      </c>
      <c r="P3128" s="679">
        <f t="shared" ca="1" si="534"/>
        <v>2735228.0687030004</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HUM_ASR_FY_2022</v>
      </c>
      <c r="AB3128" s="958">
        <f t="shared" si="528"/>
        <v>45032</v>
      </c>
      <c r="AC3128" t="str">
        <f t="shared" si="529"/>
        <v>Unaudited</v>
      </c>
    </row>
    <row r="3129" spans="1:29" x14ac:dyDescent="0.25">
      <c r="A3129" t="s">
        <v>420</v>
      </c>
      <c r="B3129" t="s">
        <v>1385</v>
      </c>
      <c r="C3129" t="s">
        <v>1386</v>
      </c>
      <c r="D3129">
        <v>1900</v>
      </c>
      <c r="E3129" s="958">
        <v>1</v>
      </c>
      <c r="F3129" t="s">
        <v>440</v>
      </c>
      <c r="G3129" s="958">
        <v>274</v>
      </c>
      <c r="H3129" t="s">
        <v>387</v>
      </c>
      <c r="I3129" s="938" t="s">
        <v>488</v>
      </c>
      <c r="J3129" s="938" t="s">
        <v>450</v>
      </c>
      <c r="K3129" s="938" t="s">
        <v>435</v>
      </c>
      <c r="L3129" s="944" t="s">
        <v>122</v>
      </c>
      <c r="M3129" s="964" t="s">
        <v>97</v>
      </c>
      <c r="N3129" s="679">
        <f t="shared" ca="1" si="535"/>
        <v>117156.13486056359</v>
      </c>
      <c r="O3129" s="679">
        <f t="shared" ca="1" si="534"/>
        <v>0</v>
      </c>
      <c r="P3129" s="679">
        <f t="shared" ca="1" si="534"/>
        <v>117156.13486056359</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HUM_ASR_FY_2022</v>
      </c>
      <c r="AB3129" s="958">
        <f t="shared" si="528"/>
        <v>45032</v>
      </c>
      <c r="AC3129" t="str">
        <f t="shared" si="529"/>
        <v>Unaudited</v>
      </c>
    </row>
    <row r="3130" spans="1:29" x14ac:dyDescent="0.25">
      <c r="A3130" t="s">
        <v>420</v>
      </c>
      <c r="B3130" t="s">
        <v>1385</v>
      </c>
      <c r="C3130" t="s">
        <v>1386</v>
      </c>
      <c r="D3130">
        <v>1900</v>
      </c>
      <c r="E3130" s="958">
        <v>1</v>
      </c>
      <c r="F3130" t="s">
        <v>440</v>
      </c>
      <c r="G3130" s="958">
        <v>274</v>
      </c>
      <c r="H3130" t="s">
        <v>387</v>
      </c>
      <c r="I3130" s="938" t="s">
        <v>488</v>
      </c>
      <c r="J3130" s="938" t="s">
        <v>450</v>
      </c>
      <c r="K3130" s="938" t="s">
        <v>435</v>
      </c>
      <c r="L3130" s="948" t="s">
        <v>123</v>
      </c>
      <c r="M3130" s="965" t="s">
        <v>98</v>
      </c>
      <c r="N3130" s="679">
        <f t="shared" ca="1" si="535"/>
        <v>218151.15172226337</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218151.15172226337</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HUM_ASR_FY_2022</v>
      </c>
      <c r="AB3130" s="958">
        <f t="shared" si="528"/>
        <v>45032</v>
      </c>
      <c r="AC3130" t="str">
        <f t="shared" si="529"/>
        <v>Unaudited</v>
      </c>
    </row>
    <row r="3131" spans="1:29" x14ac:dyDescent="0.25">
      <c r="A3131" t="s">
        <v>420</v>
      </c>
      <c r="B3131" t="s">
        <v>1385</v>
      </c>
      <c r="C3131" t="s">
        <v>1386</v>
      </c>
      <c r="D3131">
        <v>1900</v>
      </c>
      <c r="E3131" s="958">
        <v>1</v>
      </c>
      <c r="F3131" t="s">
        <v>440</v>
      </c>
      <c r="G3131" s="958">
        <v>274</v>
      </c>
      <c r="H3131" t="s">
        <v>387</v>
      </c>
      <c r="I3131" s="964" t="s">
        <v>488</v>
      </c>
      <c r="J3131" s="964" t="s">
        <v>450</v>
      </c>
      <c r="K3131" s="964" t="s">
        <v>435</v>
      </c>
      <c r="L3131" s="944" t="s">
        <v>124</v>
      </c>
      <c r="M3131" s="964" t="s">
        <v>99</v>
      </c>
      <c r="N3131" s="679">
        <f t="shared" ca="1" si="535"/>
        <v>165829.86182754816</v>
      </c>
      <c r="O3131" s="679">
        <f t="shared" ca="1" si="537"/>
        <v>0</v>
      </c>
      <c r="P3131" s="679">
        <f t="shared" ca="1" si="537"/>
        <v>165829.86182754816</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HUM_ASR_FY_2022</v>
      </c>
      <c r="AB3131" s="958">
        <f t="shared" si="528"/>
        <v>45032</v>
      </c>
      <c r="AC3131" t="str">
        <f t="shared" si="529"/>
        <v>Unaudited</v>
      </c>
    </row>
    <row r="3132" spans="1:29" x14ac:dyDescent="0.25">
      <c r="A3132" t="s">
        <v>420</v>
      </c>
      <c r="B3132" t="s">
        <v>1385</v>
      </c>
      <c r="C3132" t="s">
        <v>1386</v>
      </c>
      <c r="D3132">
        <v>1900</v>
      </c>
      <c r="E3132" s="958">
        <v>1</v>
      </c>
      <c r="F3132" t="s">
        <v>440</v>
      </c>
      <c r="G3132" s="958">
        <v>274</v>
      </c>
      <c r="H3132" t="s">
        <v>387</v>
      </c>
      <c r="I3132" s="938" t="s">
        <v>488</v>
      </c>
      <c r="J3132" s="938" t="s">
        <v>450</v>
      </c>
      <c r="K3132" s="938" t="s">
        <v>435</v>
      </c>
      <c r="L3132" s="938" t="s">
        <v>125</v>
      </c>
      <c r="M3132" s="963" t="s">
        <v>100</v>
      </c>
      <c r="N3132" s="679">
        <f t="shared" ca="1" si="535"/>
        <v>355004.06358571001</v>
      </c>
      <c r="O3132" s="679">
        <f t="shared" ca="1" si="537"/>
        <v>3704.6772365657671</v>
      </c>
      <c r="P3132" s="679">
        <f t="shared" ca="1" si="537"/>
        <v>351299.38634914428</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HUM_ASR_FY_2022</v>
      </c>
      <c r="AB3132" s="958">
        <f t="shared" si="528"/>
        <v>45032</v>
      </c>
      <c r="AC3132" t="str">
        <f t="shared" si="529"/>
        <v>Unaudited</v>
      </c>
    </row>
    <row r="3133" spans="1:29" x14ac:dyDescent="0.25">
      <c r="A3133" t="s">
        <v>420</v>
      </c>
      <c r="B3133" t="s">
        <v>1385</v>
      </c>
      <c r="C3133" t="s">
        <v>1386</v>
      </c>
      <c r="D3133">
        <v>1900</v>
      </c>
      <c r="E3133" s="958">
        <v>1</v>
      </c>
      <c r="F3133" t="s">
        <v>440</v>
      </c>
      <c r="G3133" s="958">
        <v>274</v>
      </c>
      <c r="H3133" t="s">
        <v>387</v>
      </c>
      <c r="I3133" s="938" t="s">
        <v>488</v>
      </c>
      <c r="J3133" s="938" t="s">
        <v>450</v>
      </c>
      <c r="K3133" s="938" t="s">
        <v>435</v>
      </c>
      <c r="L3133" s="938" t="s">
        <v>126</v>
      </c>
      <c r="M3133" s="963" t="s">
        <v>28</v>
      </c>
      <c r="N3133" s="679">
        <f t="shared" ca="1" si="535"/>
        <v>7828.2847085090434</v>
      </c>
      <c r="O3133" s="679">
        <f t="shared" ca="1" si="537"/>
        <v>0</v>
      </c>
      <c r="P3133" s="679">
        <f t="shared" ca="1" si="537"/>
        <v>7828.2847085090434</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HUM_ASR_FY_2022</v>
      </c>
      <c r="AB3133" s="958">
        <f t="shared" si="528"/>
        <v>45032</v>
      </c>
      <c r="AC3133" t="str">
        <f t="shared" si="529"/>
        <v>Unaudited</v>
      </c>
    </row>
    <row r="3134" spans="1:29" x14ac:dyDescent="0.25">
      <c r="A3134" t="s">
        <v>420</v>
      </c>
      <c r="B3134" t="s">
        <v>1385</v>
      </c>
      <c r="C3134" t="s">
        <v>1386</v>
      </c>
      <c r="D3134">
        <v>1900</v>
      </c>
      <c r="E3134" s="958">
        <v>1</v>
      </c>
      <c r="F3134" t="s">
        <v>440</v>
      </c>
      <c r="G3134" s="958">
        <v>274</v>
      </c>
      <c r="H3134" t="s">
        <v>387</v>
      </c>
      <c r="I3134" s="938" t="s">
        <v>488</v>
      </c>
      <c r="J3134" s="938" t="s">
        <v>436</v>
      </c>
      <c r="K3134" s="938" t="s">
        <v>436</v>
      </c>
      <c r="L3134" s="938" t="s">
        <v>128</v>
      </c>
      <c r="M3134" s="963" t="s">
        <v>326</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HUM_ASR_FY_2022</v>
      </c>
      <c r="AB3134" s="958">
        <f t="shared" si="528"/>
        <v>45032</v>
      </c>
      <c r="AC3134" t="str">
        <f t="shared" si="529"/>
        <v>Unaudited</v>
      </c>
    </row>
    <row r="3135" spans="1:29" x14ac:dyDescent="0.25">
      <c r="A3135" t="s">
        <v>420</v>
      </c>
      <c r="B3135" t="s">
        <v>1385</v>
      </c>
      <c r="C3135" t="s">
        <v>1386</v>
      </c>
      <c r="D3135">
        <v>1900</v>
      </c>
      <c r="E3135" s="958">
        <v>1</v>
      </c>
      <c r="F3135" t="s">
        <v>440</v>
      </c>
      <c r="G3135" s="958">
        <v>274</v>
      </c>
      <c r="H3135" t="s">
        <v>387</v>
      </c>
      <c r="I3135" s="938" t="s">
        <v>488</v>
      </c>
      <c r="J3135" s="938" t="s">
        <v>436</v>
      </c>
      <c r="K3135" s="938" t="s">
        <v>436</v>
      </c>
      <c r="L3135" s="946" t="s">
        <v>129</v>
      </c>
      <c r="M3135" s="961" t="s">
        <v>325</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HUM_ASR_FY_2022</v>
      </c>
      <c r="AB3135" s="958">
        <f t="shared" si="528"/>
        <v>45032</v>
      </c>
      <c r="AC3135" t="str">
        <f t="shared" si="529"/>
        <v>Unaudited</v>
      </c>
    </row>
    <row r="3136" spans="1:29" ht="30" x14ac:dyDescent="0.25">
      <c r="A3136" t="s">
        <v>420</v>
      </c>
      <c r="B3136" t="s">
        <v>1385</v>
      </c>
      <c r="C3136" t="s">
        <v>1386</v>
      </c>
      <c r="D3136">
        <v>1900</v>
      </c>
      <c r="E3136" s="958">
        <v>1</v>
      </c>
      <c r="F3136" t="s">
        <v>440</v>
      </c>
      <c r="G3136" s="958">
        <v>274</v>
      </c>
      <c r="H3136" t="s">
        <v>387</v>
      </c>
      <c r="I3136" s="963" t="s">
        <v>488</v>
      </c>
      <c r="J3136" s="963" t="s">
        <v>436</v>
      </c>
      <c r="K3136" s="963" t="s">
        <v>436</v>
      </c>
      <c r="L3136" s="938" t="s">
        <v>130</v>
      </c>
      <c r="M3136" s="963" t="s">
        <v>179</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HUM_ASR_FY_2022</v>
      </c>
      <c r="AB3136" s="958">
        <f t="shared" si="528"/>
        <v>45032</v>
      </c>
      <c r="AC3136" t="str">
        <f t="shared" si="529"/>
        <v>Unaudited</v>
      </c>
    </row>
    <row r="3137" spans="1:29" x14ac:dyDescent="0.25">
      <c r="A3137" t="s">
        <v>420</v>
      </c>
      <c r="B3137" t="s">
        <v>1385</v>
      </c>
      <c r="C3137" t="s">
        <v>1386</v>
      </c>
      <c r="D3137">
        <v>1900</v>
      </c>
      <c r="E3137" s="958">
        <v>1</v>
      </c>
      <c r="F3137" t="s">
        <v>440</v>
      </c>
      <c r="G3137" s="958">
        <v>274</v>
      </c>
      <c r="H3137" t="s">
        <v>387</v>
      </c>
      <c r="I3137" s="938" t="s">
        <v>488</v>
      </c>
      <c r="J3137" s="938" t="s">
        <v>436</v>
      </c>
      <c r="K3137" s="938" t="s">
        <v>436</v>
      </c>
      <c r="L3137" s="938" t="s">
        <v>131</v>
      </c>
      <c r="M3137" s="963" t="s">
        <v>494</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HUM_ASR_FY_2022</v>
      </c>
      <c r="AB3137" s="958">
        <f t="shared" si="528"/>
        <v>45032</v>
      </c>
      <c r="AC3137" t="str">
        <f t="shared" si="529"/>
        <v>Unaudited</v>
      </c>
    </row>
    <row r="3138" spans="1:29" x14ac:dyDescent="0.25">
      <c r="A3138" t="s">
        <v>420</v>
      </c>
      <c r="B3138" t="s">
        <v>1385</v>
      </c>
      <c r="C3138" t="s">
        <v>1386</v>
      </c>
      <c r="D3138">
        <v>1900</v>
      </c>
      <c r="E3138" s="958">
        <v>1</v>
      </c>
      <c r="F3138" t="s">
        <v>440</v>
      </c>
      <c r="G3138" s="958">
        <v>274</v>
      </c>
      <c r="H3138" t="s">
        <v>387</v>
      </c>
      <c r="I3138" s="938" t="s">
        <v>488</v>
      </c>
      <c r="J3138" s="938" t="s">
        <v>436</v>
      </c>
      <c r="K3138" s="938" t="s">
        <v>436</v>
      </c>
      <c r="L3138" s="938" t="s">
        <v>132</v>
      </c>
      <c r="M3138" s="963" t="s">
        <v>495</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HUM_ASR_FY_2022</v>
      </c>
      <c r="AB3138" s="958">
        <f t="shared" ref="AB3138:AB3201" si="539">file_date</f>
        <v>45032</v>
      </c>
      <c r="AC3138" t="str">
        <f t="shared" ref="AC3138:AC3201" si="540">status</f>
        <v>Unaudited</v>
      </c>
    </row>
    <row r="3139" spans="1:29" x14ac:dyDescent="0.25">
      <c r="A3139" t="s">
        <v>420</v>
      </c>
      <c r="B3139" t="s">
        <v>1385</v>
      </c>
      <c r="C3139" t="s">
        <v>1386</v>
      </c>
      <c r="D3139">
        <v>1900</v>
      </c>
      <c r="E3139" s="958">
        <v>1</v>
      </c>
      <c r="F3139" t="s">
        <v>440</v>
      </c>
      <c r="G3139" s="958">
        <v>274</v>
      </c>
      <c r="H3139" t="s">
        <v>387</v>
      </c>
      <c r="I3139" s="938" t="s">
        <v>488</v>
      </c>
      <c r="J3139" s="938" t="s">
        <v>436</v>
      </c>
      <c r="K3139" s="938" t="s">
        <v>436</v>
      </c>
      <c r="L3139" s="938" t="s">
        <v>133</v>
      </c>
      <c r="M3139" s="963" t="s">
        <v>496</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HUM_ASR_FY_2022</v>
      </c>
      <c r="AB3139" s="958">
        <f t="shared" si="539"/>
        <v>45032</v>
      </c>
      <c r="AC3139" t="str">
        <f t="shared" si="540"/>
        <v>Unaudited</v>
      </c>
    </row>
    <row r="3140" spans="1:29" x14ac:dyDescent="0.25">
      <c r="A3140" t="s">
        <v>420</v>
      </c>
      <c r="B3140" t="s">
        <v>1385</v>
      </c>
      <c r="C3140" t="s">
        <v>1386</v>
      </c>
      <c r="D3140">
        <v>1900</v>
      </c>
      <c r="E3140" s="958">
        <v>1</v>
      </c>
      <c r="F3140" t="s">
        <v>440</v>
      </c>
      <c r="G3140" s="958">
        <v>274</v>
      </c>
      <c r="H3140" t="s">
        <v>387</v>
      </c>
      <c r="I3140" s="938" t="s">
        <v>489</v>
      </c>
      <c r="J3140" s="938" t="s">
        <v>26</v>
      </c>
      <c r="K3140" s="938" t="s">
        <v>26</v>
      </c>
      <c r="L3140" s="946" t="s">
        <v>269</v>
      </c>
      <c r="M3140" s="961" t="s">
        <v>26</v>
      </c>
      <c r="N3140" s="679">
        <f t="shared" ca="1" si="535"/>
        <v>1657944.6355771653</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HUM_ASR_FY_2022</v>
      </c>
      <c r="AB3140" s="958">
        <f t="shared" si="539"/>
        <v>45032</v>
      </c>
      <c r="AC3140" t="str">
        <f t="shared" si="540"/>
        <v>Unaudited</v>
      </c>
    </row>
    <row r="3141" spans="1:29" x14ac:dyDescent="0.25">
      <c r="A3141" t="s">
        <v>420</v>
      </c>
      <c r="B3141" t="s">
        <v>1385</v>
      </c>
      <c r="C3141" t="s">
        <v>1386</v>
      </c>
      <c r="D3141">
        <v>1900</v>
      </c>
      <c r="E3141" s="958">
        <v>1</v>
      </c>
      <c r="F3141" t="s">
        <v>441</v>
      </c>
      <c r="G3141" s="958">
        <v>366</v>
      </c>
      <c r="H3141" t="s">
        <v>387</v>
      </c>
      <c r="I3141" s="963" t="s">
        <v>432</v>
      </c>
      <c r="J3141" s="963" t="s">
        <v>432</v>
      </c>
      <c r="K3141" s="963" t="s">
        <v>432</v>
      </c>
      <c r="L3141" s="938"/>
      <c r="M3141" s="963" t="s">
        <v>432</v>
      </c>
      <c r="N3141" s="679">
        <f t="shared" ca="1" si="535"/>
        <v>124581.18172043006</v>
      </c>
      <c r="O3141" s="679">
        <f t="shared" ca="1" si="542"/>
        <v>106021.49139784942</v>
      </c>
      <c r="P3141" s="679">
        <f t="shared" ca="1" si="542"/>
        <v>3052.6451612903229</v>
      </c>
      <c r="Q3141" s="679">
        <f t="shared" ca="1" si="542"/>
        <v>6461.8193548387071</v>
      </c>
      <c r="R3141" s="679">
        <f t="shared" ca="1" si="542"/>
        <v>1642</v>
      </c>
      <c r="S3141" s="679">
        <f t="shared" ca="1" si="542"/>
        <v>3429.677419354839</v>
      </c>
      <c r="T3141" s="679">
        <f t="shared" ca="1" si="542"/>
        <v>277</v>
      </c>
      <c r="U3141" s="679">
        <f t="shared" ca="1" si="541"/>
        <v>7.032258064516129</v>
      </c>
      <c r="V3141" s="679">
        <f t="shared" ca="1" si="541"/>
        <v>163.7741935483871</v>
      </c>
      <c r="W3141" s="679">
        <f t="shared" ca="1" si="541"/>
        <v>6</v>
      </c>
      <c r="X3141" s="679">
        <f t="shared" ca="1" si="541"/>
        <v>3205.7419354838712</v>
      </c>
      <c r="Y3141" s="679">
        <f t="shared" ca="1" si="541"/>
        <v>314</v>
      </c>
      <c r="Z3141" s="679">
        <f t="shared" ca="1" si="541"/>
        <v>0</v>
      </c>
      <c r="AA3141" t="str">
        <f t="shared" si="538"/>
        <v>HUM_ASR_FY_2022</v>
      </c>
      <c r="AB3141" s="958">
        <f t="shared" si="539"/>
        <v>45032</v>
      </c>
      <c r="AC3141" t="str">
        <f t="shared" si="540"/>
        <v>Unaudited</v>
      </c>
    </row>
    <row r="3142" spans="1:29" x14ac:dyDescent="0.25">
      <c r="A3142" t="s">
        <v>420</v>
      </c>
      <c r="B3142" t="s">
        <v>1385</v>
      </c>
      <c r="C3142" t="s">
        <v>1386</v>
      </c>
      <c r="D3142">
        <v>1900</v>
      </c>
      <c r="E3142" s="958">
        <v>1</v>
      </c>
      <c r="F3142" t="s">
        <v>441</v>
      </c>
      <c r="G3142" s="958">
        <v>366</v>
      </c>
      <c r="H3142" t="s">
        <v>387</v>
      </c>
      <c r="I3142" s="938" t="s">
        <v>487</v>
      </c>
      <c r="J3142" s="938" t="s">
        <v>12</v>
      </c>
      <c r="K3142" s="938" t="s">
        <v>12</v>
      </c>
      <c r="L3142" s="938">
        <v>1.1000000000000001</v>
      </c>
      <c r="M3142" s="963" t="s">
        <v>12</v>
      </c>
      <c r="N3142" s="679">
        <f t="shared" ca="1" si="535"/>
        <v>32718342.919999998</v>
      </c>
      <c r="O3142" s="679">
        <f t="shared" ca="1" si="542"/>
        <v>19572351.329999998</v>
      </c>
      <c r="P3142" s="679">
        <f t="shared" ca="1" si="542"/>
        <v>1486335.6700000002</v>
      </c>
      <c r="Q3142" s="679">
        <f t="shared" ca="1" si="542"/>
        <v>6896675.9400000023</v>
      </c>
      <c r="R3142" s="679">
        <f t="shared" ca="1" si="542"/>
        <v>2546195.8199999998</v>
      </c>
      <c r="S3142" s="679">
        <f t="shared" ca="1" si="542"/>
        <v>513667.46000000008</v>
      </c>
      <c r="T3142" s="679">
        <f t="shared" ca="1" si="542"/>
        <v>89649.63</v>
      </c>
      <c r="U3142" s="679">
        <f t="shared" ca="1" si="541"/>
        <v>1162.54</v>
      </c>
      <c r="V3142" s="679">
        <f t="shared" ca="1" si="541"/>
        <v>439459.07</v>
      </c>
      <c r="W3142" s="679">
        <f t="shared" ca="1" si="541"/>
        <v>148882.56</v>
      </c>
      <c r="X3142" s="679">
        <f t="shared" ca="1" si="541"/>
        <v>353693.47000000009</v>
      </c>
      <c r="Y3142" s="679">
        <f t="shared" ca="1" si="541"/>
        <v>670269.42999999993</v>
      </c>
      <c r="Z3142" s="679">
        <f t="shared" ca="1" si="541"/>
        <v>0</v>
      </c>
      <c r="AA3142" t="str">
        <f t="shared" si="538"/>
        <v>HUM_ASR_FY_2022</v>
      </c>
      <c r="AB3142" s="958">
        <f t="shared" si="539"/>
        <v>45032</v>
      </c>
      <c r="AC3142" t="str">
        <f t="shared" si="540"/>
        <v>Unaudited</v>
      </c>
    </row>
    <row r="3143" spans="1:29" x14ac:dyDescent="0.25">
      <c r="A3143" t="s">
        <v>420</v>
      </c>
      <c r="B3143" t="s">
        <v>1385</v>
      </c>
      <c r="C3143" t="s">
        <v>1386</v>
      </c>
      <c r="D3143">
        <v>1900</v>
      </c>
      <c r="E3143" s="958">
        <v>1</v>
      </c>
      <c r="F3143" t="s">
        <v>441</v>
      </c>
      <c r="G3143" s="958">
        <v>366</v>
      </c>
      <c r="H3143" t="s">
        <v>387</v>
      </c>
      <c r="I3143" s="938" t="s">
        <v>487</v>
      </c>
      <c r="J3143" s="938" t="s">
        <v>12</v>
      </c>
      <c r="K3143" s="938" t="s">
        <v>1328</v>
      </c>
      <c r="L3143" s="938" t="s">
        <v>1319</v>
      </c>
      <c r="M3143" s="963" t="s">
        <v>1328</v>
      </c>
      <c r="N3143" s="679">
        <f t="shared" ca="1" si="535"/>
        <v>71972.995829836262</v>
      </c>
      <c r="O3143" s="679">
        <f t="shared" ca="1" si="542"/>
        <v>61250.698162217552</v>
      </c>
      <c r="P3143" s="679">
        <f t="shared" ca="1" si="542"/>
        <v>1763.5730728302149</v>
      </c>
      <c r="Q3143" s="679">
        <f t="shared" ca="1" si="542"/>
        <v>3733.1199709008188</v>
      </c>
      <c r="R3143" s="679">
        <f t="shared" ca="1" si="542"/>
        <v>948.6156538296093</v>
      </c>
      <c r="S3143" s="679">
        <f t="shared" ca="1" si="542"/>
        <v>1981.3920143641521</v>
      </c>
      <c r="T3143" s="679">
        <f t="shared" ca="1" si="542"/>
        <v>160.02834111498282</v>
      </c>
      <c r="U3143" s="679">
        <f t="shared" ca="1" si="541"/>
        <v>4.0626736186172421</v>
      </c>
      <c r="V3143" s="679">
        <f t="shared" ca="1" si="541"/>
        <v>94.615568631741908</v>
      </c>
      <c r="W3143" s="679">
        <f t="shared" ca="1" si="541"/>
        <v>3.4663178580862701</v>
      </c>
      <c r="X3143" s="679">
        <f t="shared" ca="1" si="541"/>
        <v>1852.0200865639645</v>
      </c>
      <c r="Y3143" s="679">
        <f t="shared" ca="1" si="541"/>
        <v>181.40396790651482</v>
      </c>
      <c r="Z3143" s="679">
        <f t="shared" ca="1" si="541"/>
        <v>0</v>
      </c>
      <c r="AA3143" t="str">
        <f t="shared" si="538"/>
        <v>HUM_ASR_FY_2022</v>
      </c>
      <c r="AB3143" s="958">
        <f t="shared" si="539"/>
        <v>45032</v>
      </c>
      <c r="AC3143" t="str">
        <f t="shared" si="540"/>
        <v>Unaudited</v>
      </c>
    </row>
    <row r="3144" spans="1:29" x14ac:dyDescent="0.25">
      <c r="A3144" t="s">
        <v>420</v>
      </c>
      <c r="B3144" t="s">
        <v>1385</v>
      </c>
      <c r="C3144" t="s">
        <v>1386</v>
      </c>
      <c r="D3144">
        <v>1900</v>
      </c>
      <c r="E3144" s="958">
        <v>1</v>
      </c>
      <c r="F3144" t="s">
        <v>441</v>
      </c>
      <c r="G3144" s="958">
        <v>366</v>
      </c>
      <c r="H3144" t="s">
        <v>387</v>
      </c>
      <c r="I3144" s="938" t="s">
        <v>487</v>
      </c>
      <c r="J3144" s="938" t="s">
        <v>490</v>
      </c>
      <c r="K3144" s="938" t="s">
        <v>491</v>
      </c>
      <c r="L3144" s="938" t="s">
        <v>63</v>
      </c>
      <c r="M3144" s="963" t="s">
        <v>343</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HUM_ASR_FY_2022</v>
      </c>
      <c r="AB3144" s="958">
        <f t="shared" si="539"/>
        <v>45032</v>
      </c>
      <c r="AC3144" t="str">
        <f t="shared" si="540"/>
        <v>Unaudited</v>
      </c>
    </row>
    <row r="3145" spans="1:29" x14ac:dyDescent="0.25">
      <c r="A3145" t="s">
        <v>420</v>
      </c>
      <c r="B3145" t="s">
        <v>1385</v>
      </c>
      <c r="C3145" t="s">
        <v>1386</v>
      </c>
      <c r="D3145">
        <v>1900</v>
      </c>
      <c r="E3145" s="958">
        <v>1</v>
      </c>
      <c r="F3145" t="s">
        <v>441</v>
      </c>
      <c r="G3145" s="958">
        <v>366</v>
      </c>
      <c r="H3145" t="s">
        <v>387</v>
      </c>
      <c r="I3145" s="938" t="s">
        <v>487</v>
      </c>
      <c r="J3145" s="938" t="s">
        <v>490</v>
      </c>
      <c r="K3145" s="938" t="s">
        <v>1019</v>
      </c>
      <c r="L3145" s="946" t="s">
        <v>915</v>
      </c>
      <c r="M3145" s="961" t="s">
        <v>916</v>
      </c>
      <c r="N3145" s="679">
        <f t="shared" ca="1" si="535"/>
        <v>955959.58000000333</v>
      </c>
      <c r="O3145" s="679">
        <f t="shared" ca="1" si="542"/>
        <v>938816.98000000336</v>
      </c>
      <c r="P3145" s="679">
        <f t="shared" ca="1" si="542"/>
        <v>13714.08</v>
      </c>
      <c r="Q3145" s="679">
        <f t="shared" ca="1" si="542"/>
        <v>0</v>
      </c>
      <c r="R3145" s="679">
        <f t="shared" ca="1" si="542"/>
        <v>3428.52</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HUM_ASR_FY_2022</v>
      </c>
      <c r="AB3145" s="958">
        <f t="shared" si="539"/>
        <v>45032</v>
      </c>
      <c r="AC3145" t="str">
        <f t="shared" si="540"/>
        <v>Unaudited</v>
      </c>
    </row>
    <row r="3146" spans="1:29" x14ac:dyDescent="0.25">
      <c r="A3146" t="s">
        <v>420</v>
      </c>
      <c r="B3146" t="s">
        <v>1385</v>
      </c>
      <c r="C3146" t="s">
        <v>1386</v>
      </c>
      <c r="D3146">
        <v>1900</v>
      </c>
      <c r="E3146" s="958">
        <v>1</v>
      </c>
      <c r="F3146" t="s">
        <v>441</v>
      </c>
      <c r="G3146" s="958">
        <v>366</v>
      </c>
      <c r="H3146" t="s">
        <v>387</v>
      </c>
      <c r="I3146" s="963" t="s">
        <v>487</v>
      </c>
      <c r="J3146" s="963" t="s">
        <v>13</v>
      </c>
      <c r="K3146" s="963" t="s">
        <v>492</v>
      </c>
      <c r="L3146" s="938" t="s">
        <v>94</v>
      </c>
      <c r="M3146" s="963" t="s">
        <v>146</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HUM_ASR_FY_2022</v>
      </c>
      <c r="AB3146" s="958">
        <f t="shared" si="539"/>
        <v>45032</v>
      </c>
      <c r="AC3146" t="str">
        <f t="shared" si="540"/>
        <v>Unaudited</v>
      </c>
    </row>
    <row r="3147" spans="1:29" x14ac:dyDescent="0.25">
      <c r="A3147" t="s">
        <v>420</v>
      </c>
      <c r="B3147" t="s">
        <v>1385</v>
      </c>
      <c r="C3147" t="s">
        <v>1386</v>
      </c>
      <c r="D3147">
        <v>1900</v>
      </c>
      <c r="E3147" s="958">
        <v>1</v>
      </c>
      <c r="F3147" t="s">
        <v>441</v>
      </c>
      <c r="G3147" s="958">
        <v>366</v>
      </c>
      <c r="H3147" t="s">
        <v>387</v>
      </c>
      <c r="I3147" s="938" t="s">
        <v>487</v>
      </c>
      <c r="J3147" s="938" t="s">
        <v>13</v>
      </c>
      <c r="K3147" s="938" t="s">
        <v>13</v>
      </c>
      <c r="L3147" s="938" t="s">
        <v>35</v>
      </c>
      <c r="M3147" s="963" t="s">
        <v>13</v>
      </c>
      <c r="N3147" s="679">
        <f t="shared" ca="1" si="535"/>
        <v>12032.386577230958</v>
      </c>
      <c r="O3147" s="679">
        <f t="shared" ca="1" si="542"/>
        <v>10239.841622760028</v>
      </c>
      <c r="P3147" s="679">
        <f t="shared" ca="1" si="542"/>
        <v>294.8327039165921</v>
      </c>
      <c r="Q3147" s="679">
        <f t="shared" ca="1" si="542"/>
        <v>624.09994347406371</v>
      </c>
      <c r="R3147" s="679">
        <f t="shared" ca="1" si="542"/>
        <v>158.58878914915005</v>
      </c>
      <c r="S3147" s="679">
        <f t="shared" ca="1" si="542"/>
        <v>331.24749641148941</v>
      </c>
      <c r="T3147" s="679">
        <f t="shared" ca="1" si="542"/>
        <v>26.753407182895593</v>
      </c>
      <c r="U3147" s="679">
        <f t="shared" ca="1" si="543"/>
        <v>0.67919445276245949</v>
      </c>
      <c r="V3147" s="679">
        <f t="shared" ca="1" si="543"/>
        <v>15.81775337924315</v>
      </c>
      <c r="W3147" s="679">
        <f t="shared" ca="1" si="544"/>
        <v>0.57949618446705264</v>
      </c>
      <c r="X3147" s="679">
        <f t="shared" ca="1" si="545"/>
        <v>309.61920333315459</v>
      </c>
      <c r="Y3147" s="679">
        <f t="shared" ca="1" si="545"/>
        <v>30.326966987109088</v>
      </c>
      <c r="Z3147" s="679">
        <f t="shared" ca="1" si="545"/>
        <v>0</v>
      </c>
      <c r="AA3147" t="str">
        <f t="shared" si="538"/>
        <v>HUM_ASR_FY_2022</v>
      </c>
      <c r="AB3147" s="958">
        <f t="shared" si="539"/>
        <v>45032</v>
      </c>
      <c r="AC3147" t="str">
        <f t="shared" si="540"/>
        <v>Unaudited</v>
      </c>
    </row>
    <row r="3148" spans="1:29" x14ac:dyDescent="0.25">
      <c r="A3148" t="s">
        <v>420</v>
      </c>
      <c r="B3148" t="s">
        <v>1385</v>
      </c>
      <c r="C3148" t="s">
        <v>1386</v>
      </c>
      <c r="D3148">
        <v>1900</v>
      </c>
      <c r="E3148" s="958">
        <v>1</v>
      </c>
      <c r="F3148" t="s">
        <v>441</v>
      </c>
      <c r="G3148" s="958">
        <v>366</v>
      </c>
      <c r="H3148" t="s">
        <v>387</v>
      </c>
      <c r="I3148" s="938" t="s">
        <v>488</v>
      </c>
      <c r="J3148" s="938" t="s">
        <v>444</v>
      </c>
      <c r="K3148" s="938" t="s">
        <v>0</v>
      </c>
      <c r="L3148" s="938">
        <v>2.1</v>
      </c>
      <c r="M3148" s="963" t="s">
        <v>147</v>
      </c>
      <c r="N3148" s="679">
        <f t="shared" ca="1" si="535"/>
        <v>4001884.83</v>
      </c>
      <c r="O3148" s="679">
        <f t="shared" ca="1" si="542"/>
        <v>2271933.4600000004</v>
      </c>
      <c r="P3148" s="679">
        <f t="shared" ca="1" si="542"/>
        <v>114780.61</v>
      </c>
      <c r="Q3148" s="679">
        <f t="shared" ca="1" si="542"/>
        <v>1172351.27</v>
      </c>
      <c r="R3148" s="679">
        <f t="shared" ca="1" si="542"/>
        <v>215039.07</v>
      </c>
      <c r="S3148" s="679">
        <f t="shared" ca="1" si="542"/>
        <v>14457.65</v>
      </c>
      <c r="T3148" s="679">
        <f t="shared" ca="1" si="542"/>
        <v>2018.96</v>
      </c>
      <c r="U3148" s="679">
        <f t="shared" ca="1" si="543"/>
        <v>0</v>
      </c>
      <c r="V3148" s="679">
        <f t="shared" ca="1" si="543"/>
        <v>0</v>
      </c>
      <c r="W3148" s="679">
        <f t="shared" ca="1" si="544"/>
        <v>15990.27</v>
      </c>
      <c r="X3148" s="679">
        <f t="shared" ca="1" si="545"/>
        <v>26936.940000000002</v>
      </c>
      <c r="Y3148" s="679">
        <f t="shared" ca="1" si="545"/>
        <v>168376.6</v>
      </c>
      <c r="Z3148" s="679">
        <f t="shared" ca="1" si="545"/>
        <v>0</v>
      </c>
      <c r="AA3148" t="str">
        <f t="shared" si="538"/>
        <v>HUM_ASR_FY_2022</v>
      </c>
      <c r="AB3148" s="958">
        <f t="shared" si="539"/>
        <v>45032</v>
      </c>
      <c r="AC3148" t="str">
        <f t="shared" si="540"/>
        <v>Unaudited</v>
      </c>
    </row>
    <row r="3149" spans="1:29" ht="30" x14ac:dyDescent="0.25">
      <c r="A3149" t="s">
        <v>420</v>
      </c>
      <c r="B3149" t="s">
        <v>1385</v>
      </c>
      <c r="C3149" t="s">
        <v>1386</v>
      </c>
      <c r="D3149">
        <v>1900</v>
      </c>
      <c r="E3149" s="958">
        <v>1</v>
      </c>
      <c r="F3149" t="s">
        <v>441</v>
      </c>
      <c r="G3149" s="958">
        <v>366</v>
      </c>
      <c r="H3149" t="s">
        <v>387</v>
      </c>
      <c r="I3149" s="938" t="s">
        <v>488</v>
      </c>
      <c r="J3149" s="938" t="s">
        <v>444</v>
      </c>
      <c r="K3149" s="938" t="s">
        <v>0</v>
      </c>
      <c r="L3149" s="938">
        <v>2.2000000000000002</v>
      </c>
      <c r="M3149" s="963" t="s">
        <v>148</v>
      </c>
      <c r="N3149" s="679">
        <f t="shared" ca="1" si="535"/>
        <v>347263.02895690815</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197146.72671081056</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9960.0723127560796</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101730.62702098751</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18659.986972257917</v>
      </c>
      <c r="S3149" s="679">
        <f t="shared" ca="1" si="546"/>
        <v>1254.5606742507987</v>
      </c>
      <c r="T3149" s="679">
        <f t="shared" ca="1" si="546"/>
        <v>175.19498804338133</v>
      </c>
      <c r="U3149" s="679">
        <f t="shared" ca="1" si="546"/>
        <v>0</v>
      </c>
      <c r="V3149" s="679">
        <f t="shared" ca="1" si="546"/>
        <v>0</v>
      </c>
      <c r="W3149" s="679">
        <f t="shared" ca="1" si="544"/>
        <v>1387.5535728595116</v>
      </c>
      <c r="X3149" s="679">
        <f t="shared" ca="1" si="546"/>
        <v>2337.4494201099978</v>
      </c>
      <c r="Y3149" s="679">
        <f t="shared" ca="1" si="546"/>
        <v>14610.857284832391</v>
      </c>
      <c r="Z3149" s="679">
        <f t="shared" ca="1" si="546"/>
        <v>0</v>
      </c>
      <c r="AA3149" t="str">
        <f t="shared" si="538"/>
        <v>HUM_ASR_FY_2022</v>
      </c>
      <c r="AB3149" s="958">
        <f t="shared" si="539"/>
        <v>45032</v>
      </c>
      <c r="AC3149" t="str">
        <f t="shared" si="540"/>
        <v>Unaudited</v>
      </c>
    </row>
    <row r="3150" spans="1:29" x14ac:dyDescent="0.25">
      <c r="A3150" t="s">
        <v>420</v>
      </c>
      <c r="B3150" t="s">
        <v>1385</v>
      </c>
      <c r="C3150" t="s">
        <v>1386</v>
      </c>
      <c r="D3150">
        <v>1900</v>
      </c>
      <c r="E3150" s="958">
        <v>1</v>
      </c>
      <c r="F3150" t="s">
        <v>441</v>
      </c>
      <c r="G3150" s="958">
        <v>366</v>
      </c>
      <c r="H3150" t="s">
        <v>387</v>
      </c>
      <c r="I3150" s="938" t="s">
        <v>488</v>
      </c>
      <c r="J3150" s="938" t="s">
        <v>444</v>
      </c>
      <c r="K3150" s="938" t="s">
        <v>0</v>
      </c>
      <c r="L3150" s="938">
        <v>2.2999999999999998</v>
      </c>
      <c r="M3150" s="963" t="s">
        <v>149</v>
      </c>
      <c r="N3150" s="679">
        <f t="shared" ca="1" si="535"/>
        <v>2496270.5200000154</v>
      </c>
      <c r="O3150" s="679">
        <f t="shared" ca="1" si="546"/>
        <v>1892771.3100000161</v>
      </c>
      <c r="P3150" s="679">
        <f t="shared" ca="1" si="546"/>
        <v>145859.22</v>
      </c>
      <c r="Q3150" s="679">
        <f t="shared" ca="1" si="546"/>
        <v>301091.66999999987</v>
      </c>
      <c r="R3150" s="679">
        <f t="shared" ca="1" si="546"/>
        <v>109762.03</v>
      </c>
      <c r="S3150" s="679">
        <f t="shared" ca="1" si="546"/>
        <v>6703.59</v>
      </c>
      <c r="T3150" s="679">
        <f t="shared" ca="1" si="546"/>
        <v>2982.9599999999996</v>
      </c>
      <c r="U3150" s="679">
        <f t="shared" ca="1" si="546"/>
        <v>0</v>
      </c>
      <c r="V3150" s="679">
        <f t="shared" ca="1" si="546"/>
        <v>4819.03</v>
      </c>
      <c r="W3150" s="679">
        <f t="shared" ca="1" si="544"/>
        <v>3756.8900000000012</v>
      </c>
      <c r="X3150" s="679">
        <f t="shared" ca="1" si="546"/>
        <v>5902.53</v>
      </c>
      <c r="Y3150" s="679">
        <f t="shared" ca="1" si="546"/>
        <v>22621.289999999997</v>
      </c>
      <c r="Z3150" s="679">
        <f t="shared" ca="1" si="546"/>
        <v>0</v>
      </c>
      <c r="AA3150" t="str">
        <f t="shared" si="538"/>
        <v>HUM_ASR_FY_2022</v>
      </c>
      <c r="AB3150" s="958">
        <f t="shared" si="539"/>
        <v>45032</v>
      </c>
      <c r="AC3150" t="str">
        <f t="shared" si="540"/>
        <v>Unaudited</v>
      </c>
    </row>
    <row r="3151" spans="1:29" x14ac:dyDescent="0.25">
      <c r="A3151" t="s">
        <v>420</v>
      </c>
      <c r="B3151" t="s">
        <v>1385</v>
      </c>
      <c r="C3151" t="s">
        <v>1386</v>
      </c>
      <c r="D3151">
        <v>1900</v>
      </c>
      <c r="E3151" s="958">
        <v>1</v>
      </c>
      <c r="F3151" t="s">
        <v>441</v>
      </c>
      <c r="G3151" s="958">
        <v>366</v>
      </c>
      <c r="H3151" t="s">
        <v>387</v>
      </c>
      <c r="I3151" s="938" t="s">
        <v>488</v>
      </c>
      <c r="J3151" s="938" t="s">
        <v>444</v>
      </c>
      <c r="K3151" s="938" t="s">
        <v>0</v>
      </c>
      <c r="L3151" s="938">
        <v>2.4</v>
      </c>
      <c r="M3151" s="963" t="s">
        <v>150</v>
      </c>
      <c r="N3151" s="679">
        <f t="shared" ca="1" si="535"/>
        <v>590555.23</v>
      </c>
      <c r="O3151" s="679">
        <f t="shared" ca="1" si="546"/>
        <v>114514.67000000001</v>
      </c>
      <c r="P3151" s="679">
        <f t="shared" ca="1" si="546"/>
        <v>2837.49</v>
      </c>
      <c r="Q3151" s="679">
        <f t="shared" ca="1" si="546"/>
        <v>248899.63</v>
      </c>
      <c r="R3151" s="679">
        <f t="shared" ca="1" si="546"/>
        <v>44162.74</v>
      </c>
      <c r="S3151" s="679">
        <f t="shared" ca="1" si="546"/>
        <v>91359.459999999992</v>
      </c>
      <c r="T3151" s="679">
        <f t="shared" ca="1" si="546"/>
        <v>0</v>
      </c>
      <c r="U3151" s="679">
        <f t="shared" ca="1" si="546"/>
        <v>0</v>
      </c>
      <c r="V3151" s="679">
        <f t="shared" ca="1" si="546"/>
        <v>0</v>
      </c>
      <c r="W3151" s="679">
        <f t="shared" ca="1" si="544"/>
        <v>0</v>
      </c>
      <c r="X3151" s="679">
        <f t="shared" ca="1" si="546"/>
        <v>54783.49</v>
      </c>
      <c r="Y3151" s="679">
        <f t="shared" ca="1" si="546"/>
        <v>33997.75</v>
      </c>
      <c r="Z3151" s="679">
        <f t="shared" ca="1" si="546"/>
        <v>0</v>
      </c>
      <c r="AA3151" t="str">
        <f t="shared" si="538"/>
        <v>HUM_ASR_FY_2022</v>
      </c>
      <c r="AB3151" s="958">
        <f t="shared" si="539"/>
        <v>45032</v>
      </c>
      <c r="AC3151" t="str">
        <f t="shared" si="540"/>
        <v>Unaudited</v>
      </c>
    </row>
    <row r="3152" spans="1:29" ht="30" x14ac:dyDescent="0.25">
      <c r="A3152" t="s">
        <v>420</v>
      </c>
      <c r="B3152" t="s">
        <v>1385</v>
      </c>
      <c r="C3152" t="s">
        <v>1386</v>
      </c>
      <c r="D3152">
        <v>1900</v>
      </c>
      <c r="E3152" s="958">
        <v>1</v>
      </c>
      <c r="F3152" t="s">
        <v>441</v>
      </c>
      <c r="G3152" s="958">
        <v>366</v>
      </c>
      <c r="H3152" t="s">
        <v>387</v>
      </c>
      <c r="I3152" s="938" t="s">
        <v>488</v>
      </c>
      <c r="J3152" s="938" t="s">
        <v>444</v>
      </c>
      <c r="K3152" s="938" t="s">
        <v>0</v>
      </c>
      <c r="L3152" s="938">
        <v>2.5</v>
      </c>
      <c r="M3152" s="963" t="s">
        <v>151</v>
      </c>
      <c r="N3152" s="679">
        <f t="shared" ca="1" si="535"/>
        <v>267858.89783019689</v>
      </c>
      <c r="O3152" s="679">
        <f t="shared" ca="1" si="546"/>
        <v>51940.566662306446</v>
      </c>
      <c r="P3152" s="679">
        <f t="shared" ca="1" si="546"/>
        <v>1287.004001309421</v>
      </c>
      <c r="Q3152" s="679">
        <f t="shared" ca="1" si="546"/>
        <v>112893.72640412279</v>
      </c>
      <c r="R3152" s="679">
        <f t="shared" ca="1" si="546"/>
        <v>20030.950977373526</v>
      </c>
      <c r="S3152" s="679">
        <f t="shared" ca="1" si="546"/>
        <v>41438.028178942652</v>
      </c>
      <c r="T3152" s="679">
        <f t="shared" ca="1" si="546"/>
        <v>0</v>
      </c>
      <c r="U3152" s="679">
        <f t="shared" ca="1" si="546"/>
        <v>0</v>
      </c>
      <c r="V3152" s="679">
        <f t="shared" ca="1" si="546"/>
        <v>0</v>
      </c>
      <c r="W3152" s="679">
        <f t="shared" ca="1" si="544"/>
        <v>0</v>
      </c>
      <c r="X3152" s="679">
        <f t="shared" ca="1" si="546"/>
        <v>24848.218261806964</v>
      </c>
      <c r="Y3152" s="679">
        <f t="shared" ca="1" si="546"/>
        <v>15420.403344335085</v>
      </c>
      <c r="Z3152" s="679">
        <f t="shared" ca="1" si="546"/>
        <v>0</v>
      </c>
      <c r="AA3152" t="str">
        <f t="shared" si="538"/>
        <v>HUM_ASR_FY_2022</v>
      </c>
      <c r="AB3152" s="958">
        <f t="shared" si="539"/>
        <v>45032</v>
      </c>
      <c r="AC3152" t="str">
        <f t="shared" si="540"/>
        <v>Unaudited</v>
      </c>
    </row>
    <row r="3153" spans="1:29" x14ac:dyDescent="0.25">
      <c r="A3153" t="s">
        <v>420</v>
      </c>
      <c r="B3153" t="s">
        <v>1385</v>
      </c>
      <c r="C3153" t="s">
        <v>1386</v>
      </c>
      <c r="D3153">
        <v>1900</v>
      </c>
      <c r="E3153" s="958">
        <v>1</v>
      </c>
      <c r="F3153" t="s">
        <v>441</v>
      </c>
      <c r="G3153" s="958">
        <v>366</v>
      </c>
      <c r="H3153" t="s">
        <v>387</v>
      </c>
      <c r="I3153" s="938" t="s">
        <v>488</v>
      </c>
      <c r="J3153" s="938" t="s">
        <v>444</v>
      </c>
      <c r="K3153" s="938" t="s">
        <v>0</v>
      </c>
      <c r="L3153" s="946" t="s">
        <v>96</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HUM_ASR_FY_2022</v>
      </c>
      <c r="AB3153" s="958">
        <f t="shared" si="539"/>
        <v>45032</v>
      </c>
      <c r="AC3153" t="str">
        <f t="shared" si="540"/>
        <v>Unaudited</v>
      </c>
    </row>
    <row r="3154" spans="1:29" x14ac:dyDescent="0.25">
      <c r="A3154" t="s">
        <v>420</v>
      </c>
      <c r="B3154" t="s">
        <v>1385</v>
      </c>
      <c r="C3154" t="s">
        <v>1386</v>
      </c>
      <c r="D3154">
        <v>1900</v>
      </c>
      <c r="E3154" s="958">
        <v>1</v>
      </c>
      <c r="F3154" t="s">
        <v>441</v>
      </c>
      <c r="G3154" s="958">
        <v>366</v>
      </c>
      <c r="H3154" t="s">
        <v>387</v>
      </c>
      <c r="I3154" s="963" t="s">
        <v>488</v>
      </c>
      <c r="J3154" s="963" t="s">
        <v>444</v>
      </c>
      <c r="K3154" s="963" t="s">
        <v>0</v>
      </c>
      <c r="L3154" s="938" t="s">
        <v>152</v>
      </c>
      <c r="M3154" s="963" t="s">
        <v>451</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HUM_ASR_FY_2022</v>
      </c>
      <c r="AB3154" s="958">
        <f t="shared" si="539"/>
        <v>45032</v>
      </c>
      <c r="AC3154" t="str">
        <f t="shared" si="540"/>
        <v>Unaudited</v>
      </c>
    </row>
    <row r="3155" spans="1:29" x14ac:dyDescent="0.25">
      <c r="A3155" t="s">
        <v>420</v>
      </c>
      <c r="B3155" t="s">
        <v>1385</v>
      </c>
      <c r="C3155" t="s">
        <v>1386</v>
      </c>
      <c r="D3155">
        <v>1900</v>
      </c>
      <c r="E3155" s="958">
        <v>1</v>
      </c>
      <c r="F3155" t="s">
        <v>441</v>
      </c>
      <c r="G3155" s="958">
        <v>366</v>
      </c>
      <c r="H3155" t="s">
        <v>387</v>
      </c>
      <c r="I3155" s="938" t="s">
        <v>488</v>
      </c>
      <c r="J3155" s="938" t="s">
        <v>444</v>
      </c>
      <c r="K3155" s="938" t="s">
        <v>0</v>
      </c>
      <c r="L3155" s="938" t="s">
        <v>917</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HUM_ASR_FY_2022</v>
      </c>
      <c r="AB3155" s="958">
        <f t="shared" si="539"/>
        <v>45032</v>
      </c>
      <c r="AC3155" t="str">
        <f t="shared" si="540"/>
        <v>Unaudited</v>
      </c>
    </row>
    <row r="3156" spans="1:29" x14ac:dyDescent="0.25">
      <c r="A3156" t="s">
        <v>420</v>
      </c>
      <c r="B3156" t="s">
        <v>1385</v>
      </c>
      <c r="C3156" t="s">
        <v>1386</v>
      </c>
      <c r="D3156">
        <v>1900</v>
      </c>
      <c r="E3156" s="958">
        <v>1</v>
      </c>
      <c r="F3156" t="s">
        <v>441</v>
      </c>
      <c r="G3156" s="958">
        <v>366</v>
      </c>
      <c r="H3156" t="s">
        <v>387</v>
      </c>
      <c r="I3156" s="938" t="s">
        <v>488</v>
      </c>
      <c r="J3156" s="938" t="s">
        <v>444</v>
      </c>
      <c r="K3156" s="938" t="s">
        <v>53</v>
      </c>
      <c r="L3156" s="938">
        <v>3.1</v>
      </c>
      <c r="M3156" s="963" t="s">
        <v>33</v>
      </c>
      <c r="N3156" s="679">
        <f t="shared" ca="1" si="535"/>
        <v>4658047.090000025</v>
      </c>
      <c r="O3156" s="679">
        <f t="shared" ca="1" si="546"/>
        <v>3302314.0600000233</v>
      </c>
      <c r="P3156" s="679">
        <f t="shared" ca="1" si="546"/>
        <v>163267.6099999999</v>
      </c>
      <c r="Q3156" s="679">
        <f t="shared" ca="1" si="546"/>
        <v>813175.00000000186</v>
      </c>
      <c r="R3156" s="679">
        <f t="shared" ca="1" si="546"/>
        <v>157000.74999999988</v>
      </c>
      <c r="S3156" s="679">
        <f t="shared" ca="1" si="546"/>
        <v>78811.97</v>
      </c>
      <c r="T3156" s="679">
        <f t="shared" ca="1" si="546"/>
        <v>6238.9</v>
      </c>
      <c r="U3156" s="679">
        <f t="shared" ca="1" si="546"/>
        <v>2534.2200000000003</v>
      </c>
      <c r="V3156" s="679">
        <f t="shared" ca="1" si="546"/>
        <v>6452.0999999999995</v>
      </c>
      <c r="W3156" s="679">
        <f t="shared" ca="1" si="544"/>
        <v>5169.6399999999994</v>
      </c>
      <c r="X3156" s="679">
        <f t="shared" ca="1" si="546"/>
        <v>54898.19</v>
      </c>
      <c r="Y3156" s="679">
        <f t="shared" ca="1" si="546"/>
        <v>68184.649999999994</v>
      </c>
      <c r="Z3156" s="679">
        <f t="shared" ca="1" si="546"/>
        <v>0</v>
      </c>
      <c r="AA3156" t="str">
        <f t="shared" si="538"/>
        <v>HUM_ASR_FY_2022</v>
      </c>
      <c r="AB3156" s="958">
        <f t="shared" si="539"/>
        <v>45032</v>
      </c>
      <c r="AC3156" t="str">
        <f t="shared" si="540"/>
        <v>Unaudited</v>
      </c>
    </row>
    <row r="3157" spans="1:29" x14ac:dyDescent="0.25">
      <c r="A3157" t="s">
        <v>420</v>
      </c>
      <c r="B3157" t="s">
        <v>1385</v>
      </c>
      <c r="C3157" t="s">
        <v>1386</v>
      </c>
      <c r="D3157">
        <v>1900</v>
      </c>
      <c r="E3157" s="958">
        <v>1</v>
      </c>
      <c r="F3157" t="s">
        <v>441</v>
      </c>
      <c r="G3157" s="958">
        <v>366</v>
      </c>
      <c r="H3157" t="s">
        <v>387</v>
      </c>
      <c r="I3157" s="938" t="s">
        <v>488</v>
      </c>
      <c r="J3157" s="938" t="s">
        <v>444</v>
      </c>
      <c r="K3157" s="938" t="s">
        <v>53</v>
      </c>
      <c r="L3157" s="938">
        <v>3.2</v>
      </c>
      <c r="M3157" s="963" t="s">
        <v>34</v>
      </c>
      <c r="N3157" s="679">
        <f t="shared" ca="1" si="535"/>
        <v>297929.63999999984</v>
      </c>
      <c r="O3157" s="679">
        <f t="shared" ca="1" si="546"/>
        <v>189613.3599999999</v>
      </c>
      <c r="P3157" s="679">
        <f t="shared" ca="1" si="546"/>
        <v>9736.51</v>
      </c>
      <c r="Q3157" s="679">
        <f t="shared" ca="1" si="546"/>
        <v>71974.749999999913</v>
      </c>
      <c r="R3157" s="679">
        <f t="shared" ca="1" si="546"/>
        <v>14517.75</v>
      </c>
      <c r="S3157" s="679">
        <f t="shared" ca="1" si="546"/>
        <v>930.37</v>
      </c>
      <c r="T3157" s="679">
        <f t="shared" ca="1" si="546"/>
        <v>298.34000000000003</v>
      </c>
      <c r="U3157" s="679">
        <f t="shared" ca="1" si="546"/>
        <v>0</v>
      </c>
      <c r="V3157" s="679">
        <f t="shared" ca="1" si="546"/>
        <v>686.95999999999992</v>
      </c>
      <c r="W3157" s="679">
        <f t="shared" ca="1" si="544"/>
        <v>112.80000000000001</v>
      </c>
      <c r="X3157" s="679">
        <f t="shared" ca="1" si="546"/>
        <v>1142.4100000000001</v>
      </c>
      <c r="Y3157" s="679">
        <f t="shared" ca="1" si="546"/>
        <v>8916.39</v>
      </c>
      <c r="Z3157" s="679">
        <f t="shared" ca="1" si="546"/>
        <v>0</v>
      </c>
      <c r="AA3157" t="str">
        <f t="shared" si="538"/>
        <v>HUM_ASR_FY_2022</v>
      </c>
      <c r="AB3157" s="958">
        <f t="shared" si="539"/>
        <v>45032</v>
      </c>
      <c r="AC3157" t="str">
        <f t="shared" si="540"/>
        <v>Unaudited</v>
      </c>
    </row>
    <row r="3158" spans="1:29" x14ac:dyDescent="0.25">
      <c r="A3158" t="s">
        <v>420</v>
      </c>
      <c r="B3158" t="s">
        <v>1385</v>
      </c>
      <c r="C3158" t="s">
        <v>1386</v>
      </c>
      <c r="D3158">
        <v>1900</v>
      </c>
      <c r="E3158" s="958">
        <v>1</v>
      </c>
      <c r="F3158" t="s">
        <v>441</v>
      </c>
      <c r="G3158" s="958">
        <v>366</v>
      </c>
      <c r="H3158" t="s">
        <v>387</v>
      </c>
      <c r="I3158" s="938" t="s">
        <v>488</v>
      </c>
      <c r="J3158" s="938" t="s">
        <v>444</v>
      </c>
      <c r="K3158" s="938" t="s">
        <v>53</v>
      </c>
      <c r="L3158" s="938">
        <v>3.3</v>
      </c>
      <c r="M3158" s="963" t="s">
        <v>54</v>
      </c>
      <c r="N3158" s="679">
        <f t="shared" ca="1" si="535"/>
        <v>3799.04</v>
      </c>
      <c r="O3158" s="679">
        <f t="shared" ca="1" si="546"/>
        <v>3584.58</v>
      </c>
      <c r="P3158" s="679">
        <f t="shared" ca="1" si="546"/>
        <v>0</v>
      </c>
      <c r="Q3158" s="679">
        <f t="shared" ca="1" si="546"/>
        <v>50.5</v>
      </c>
      <c r="R3158" s="679">
        <f t="shared" ca="1" si="546"/>
        <v>163.96</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HUM_ASR_FY_2022</v>
      </c>
      <c r="AB3158" s="958">
        <f t="shared" si="539"/>
        <v>45032</v>
      </c>
      <c r="AC3158" t="str">
        <f t="shared" si="540"/>
        <v>Unaudited</v>
      </c>
    </row>
    <row r="3159" spans="1:29" x14ac:dyDescent="0.25">
      <c r="A3159" t="s">
        <v>420</v>
      </c>
      <c r="B3159" t="s">
        <v>1385</v>
      </c>
      <c r="C3159" t="s">
        <v>1386</v>
      </c>
      <c r="D3159">
        <v>1900</v>
      </c>
      <c r="E3159" s="958">
        <v>1</v>
      </c>
      <c r="F3159" t="s">
        <v>441</v>
      </c>
      <c r="G3159" s="958">
        <v>366</v>
      </c>
      <c r="H3159" t="s">
        <v>387</v>
      </c>
      <c r="I3159" s="938" t="s">
        <v>488</v>
      </c>
      <c r="J3159" s="938" t="s">
        <v>444</v>
      </c>
      <c r="K3159" s="938" t="s">
        <v>53</v>
      </c>
      <c r="L3159" s="938" t="s">
        <v>44</v>
      </c>
      <c r="M3159" s="963" t="s">
        <v>153</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HUM_ASR_FY_2022</v>
      </c>
      <c r="AB3159" s="958">
        <f t="shared" si="539"/>
        <v>45032</v>
      </c>
      <c r="AC3159" t="str">
        <f t="shared" si="540"/>
        <v>Unaudited</v>
      </c>
    </row>
    <row r="3160" spans="1:29" x14ac:dyDescent="0.25">
      <c r="A3160" t="s">
        <v>420</v>
      </c>
      <c r="B3160" t="s">
        <v>1385</v>
      </c>
      <c r="C3160" t="s">
        <v>1386</v>
      </c>
      <c r="D3160">
        <v>1900</v>
      </c>
      <c r="E3160" s="958">
        <v>1</v>
      </c>
      <c r="F3160" t="s">
        <v>441</v>
      </c>
      <c r="G3160" s="958">
        <v>366</v>
      </c>
      <c r="H3160" t="s">
        <v>387</v>
      </c>
      <c r="I3160" s="938" t="s">
        <v>488</v>
      </c>
      <c r="J3160" s="938" t="s">
        <v>444</v>
      </c>
      <c r="K3160" s="938" t="s">
        <v>53</v>
      </c>
      <c r="L3160" s="938" t="s">
        <v>41</v>
      </c>
      <c r="M3160" s="963" t="s">
        <v>52</v>
      </c>
      <c r="N3160" s="679">
        <f t="shared" ca="1" si="535"/>
        <v>539301.65000000014</v>
      </c>
      <c r="O3160" s="679">
        <f t="shared" ca="1" si="546"/>
        <v>478396.2300000001</v>
      </c>
      <c r="P3160" s="679">
        <f t="shared" ca="1" si="546"/>
        <v>14590.8</v>
      </c>
      <c r="Q3160" s="679">
        <f t="shared" ca="1" si="546"/>
        <v>24335.37</v>
      </c>
      <c r="R3160" s="679">
        <f t="shared" ca="1" si="546"/>
        <v>7173.5</v>
      </c>
      <c r="S3160" s="679">
        <f t="shared" ca="1" si="546"/>
        <v>0</v>
      </c>
      <c r="T3160" s="679">
        <f t="shared" ca="1" si="546"/>
        <v>1230</v>
      </c>
      <c r="U3160" s="679">
        <f t="shared" ca="1" si="546"/>
        <v>12033</v>
      </c>
      <c r="V3160" s="679">
        <f t="shared" ca="1" si="546"/>
        <v>618.75</v>
      </c>
      <c r="W3160" s="679">
        <f t="shared" ca="1" si="544"/>
        <v>63</v>
      </c>
      <c r="X3160" s="679">
        <f t="shared" ca="1" si="546"/>
        <v>0</v>
      </c>
      <c r="Y3160" s="679">
        <f t="shared" ca="1" si="546"/>
        <v>861</v>
      </c>
      <c r="Z3160" s="679">
        <f t="shared" ca="1" si="546"/>
        <v>0</v>
      </c>
      <c r="AA3160" t="str">
        <f t="shared" si="538"/>
        <v>HUM_ASR_FY_2022</v>
      </c>
      <c r="AB3160" s="958">
        <f t="shared" si="539"/>
        <v>45032</v>
      </c>
      <c r="AC3160" t="str">
        <f t="shared" si="540"/>
        <v>Unaudited</v>
      </c>
    </row>
    <row r="3161" spans="1:29" x14ac:dyDescent="0.25">
      <c r="A3161" t="s">
        <v>420</v>
      </c>
      <c r="B3161" t="s">
        <v>1385</v>
      </c>
      <c r="C3161" t="s">
        <v>1386</v>
      </c>
      <c r="D3161">
        <v>1900</v>
      </c>
      <c r="E3161" s="958">
        <v>1</v>
      </c>
      <c r="F3161" t="s">
        <v>441</v>
      </c>
      <c r="G3161" s="958">
        <v>366</v>
      </c>
      <c r="H3161" t="s">
        <v>387</v>
      </c>
      <c r="I3161" s="938" t="s">
        <v>488</v>
      </c>
      <c r="J3161" s="938" t="s">
        <v>444</v>
      </c>
      <c r="K3161" s="938" t="s">
        <v>53</v>
      </c>
      <c r="L3161" s="946" t="s">
        <v>42</v>
      </c>
      <c r="M3161" s="961" t="s">
        <v>154</v>
      </c>
      <c r="N3161" s="679">
        <f t="shared" ca="1" si="535"/>
        <v>430383.88909290283</v>
      </c>
      <c r="O3161" s="679">
        <f t="shared" ca="1" si="546"/>
        <v>305119.87978828617</v>
      </c>
      <c r="P3161" s="679">
        <f t="shared" ca="1" si="546"/>
        <v>15085.237997175958</v>
      </c>
      <c r="Q3161" s="679">
        <f t="shared" ca="1" si="546"/>
        <v>75133.93751738999</v>
      </c>
      <c r="R3161" s="679">
        <f t="shared" ca="1" si="546"/>
        <v>14506.206586138691</v>
      </c>
      <c r="S3161" s="679">
        <f t="shared" ca="1" si="546"/>
        <v>7281.8933557996743</v>
      </c>
      <c r="T3161" s="679">
        <f t="shared" ca="1" si="546"/>
        <v>576.44802505886582</v>
      </c>
      <c r="U3161" s="679">
        <f t="shared" ca="1" si="546"/>
        <v>234.151230836314</v>
      </c>
      <c r="V3161" s="679">
        <f t="shared" ca="1" si="546"/>
        <v>596.14680512306791</v>
      </c>
      <c r="W3161" s="679">
        <f t="shared" ca="1" si="544"/>
        <v>477.65291449860001</v>
      </c>
      <c r="X3161" s="679">
        <f t="shared" ca="1" si="546"/>
        <v>5072.3610259511106</v>
      </c>
      <c r="Y3161" s="679">
        <f t="shared" ca="1" si="546"/>
        <v>6299.9738466444396</v>
      </c>
      <c r="Z3161" s="679">
        <f t="shared" ca="1" si="546"/>
        <v>0</v>
      </c>
      <c r="AA3161" t="str">
        <f t="shared" si="538"/>
        <v>HUM_ASR_FY_2022</v>
      </c>
      <c r="AB3161" s="958">
        <f t="shared" si="539"/>
        <v>45032</v>
      </c>
      <c r="AC3161" t="str">
        <f t="shared" si="540"/>
        <v>Unaudited</v>
      </c>
    </row>
    <row r="3162" spans="1:29" x14ac:dyDescent="0.25">
      <c r="A3162" t="s">
        <v>420</v>
      </c>
      <c r="B3162" t="s">
        <v>1385</v>
      </c>
      <c r="C3162" t="s">
        <v>1386</v>
      </c>
      <c r="D3162">
        <v>1900</v>
      </c>
      <c r="E3162" s="958">
        <v>1</v>
      </c>
      <c r="F3162" t="s">
        <v>441</v>
      </c>
      <c r="G3162" s="958">
        <v>366</v>
      </c>
      <c r="H3162" t="s">
        <v>387</v>
      </c>
      <c r="I3162" s="938" t="s">
        <v>488</v>
      </c>
      <c r="J3162" s="938" t="s">
        <v>444</v>
      </c>
      <c r="K3162" s="938" t="s">
        <v>53</v>
      </c>
      <c r="L3162" s="938" t="s">
        <v>43</v>
      </c>
      <c r="M3162" s="963" t="s">
        <v>462</v>
      </c>
      <c r="N3162" s="679">
        <f t="shared" ca="1" si="535"/>
        <v>9393</v>
      </c>
      <c r="O3162" s="679">
        <f t="shared" ca="1" si="546"/>
        <v>7872.3473903462436</v>
      </c>
      <c r="P3162" s="679">
        <f t="shared" ca="1" si="546"/>
        <v>226.17451021825096</v>
      </c>
      <c r="Q3162" s="679">
        <f t="shared" ca="1" si="546"/>
        <v>471.91363540314546</v>
      </c>
      <c r="R3162" s="679">
        <f t="shared" ca="1" si="546"/>
        <v>128.63498052947747</v>
      </c>
      <c r="S3162" s="679">
        <f t="shared" ca="1" si="546"/>
        <v>332.1258791921997</v>
      </c>
      <c r="T3162" s="679">
        <f t="shared" ca="1" si="546"/>
        <v>22.400066411084616</v>
      </c>
      <c r="U3162" s="679">
        <f t="shared" ca="1" si="546"/>
        <v>0.7561203851842907</v>
      </c>
      <c r="V3162" s="679">
        <f t="shared" ca="1" si="546"/>
        <v>12.286956259244725</v>
      </c>
      <c r="W3162" s="679">
        <f t="shared" ca="1" si="544"/>
        <v>0.56709028888821811</v>
      </c>
      <c r="X3162" s="679">
        <f t="shared" ca="1" si="546"/>
        <v>303.10975941075259</v>
      </c>
      <c r="Y3162" s="679">
        <f t="shared" ca="1" si="546"/>
        <v>22.683611555528724</v>
      </c>
      <c r="Z3162" s="679">
        <f t="shared" ca="1" si="546"/>
        <v>0</v>
      </c>
      <c r="AA3162" t="str">
        <f t="shared" si="538"/>
        <v>HUM_ASR_FY_2022</v>
      </c>
      <c r="AB3162" s="958">
        <f t="shared" si="539"/>
        <v>45032</v>
      </c>
      <c r="AC3162" t="str">
        <f t="shared" si="540"/>
        <v>Unaudited</v>
      </c>
    </row>
    <row r="3163" spans="1:29" x14ac:dyDescent="0.25">
      <c r="A3163" t="s">
        <v>420</v>
      </c>
      <c r="B3163" t="s">
        <v>1385</v>
      </c>
      <c r="C3163" t="s">
        <v>1386</v>
      </c>
      <c r="D3163">
        <v>1900</v>
      </c>
      <c r="E3163" s="958">
        <v>1</v>
      </c>
      <c r="F3163" t="s">
        <v>441</v>
      </c>
      <c r="G3163" s="958">
        <v>366</v>
      </c>
      <c r="H3163" t="s">
        <v>387</v>
      </c>
      <c r="I3163" s="938" t="s">
        <v>488</v>
      </c>
      <c r="J3163" s="938" t="s">
        <v>444</v>
      </c>
      <c r="K3163" s="938" t="s">
        <v>920</v>
      </c>
      <c r="L3163" s="938" t="s">
        <v>921</v>
      </c>
      <c r="M3163" s="963" t="s">
        <v>920</v>
      </c>
      <c r="N3163" s="679">
        <f t="shared" ca="1" si="535"/>
        <v>689714.46000000008</v>
      </c>
      <c r="O3163" s="679">
        <f t="shared" ca="1" si="546"/>
        <v>662499.83000000019</v>
      </c>
      <c r="P3163" s="679">
        <f t="shared" ca="1" si="546"/>
        <v>18172.569999999996</v>
      </c>
      <c r="Q3163" s="679">
        <f t="shared" ca="1" si="546"/>
        <v>2591.89</v>
      </c>
      <c r="R3163" s="679">
        <f t="shared" ca="1" si="546"/>
        <v>2255.83</v>
      </c>
      <c r="S3163" s="679">
        <f t="shared" ca="1" si="546"/>
        <v>0</v>
      </c>
      <c r="T3163" s="679">
        <f t="shared" ca="1" si="546"/>
        <v>163.96</v>
      </c>
      <c r="U3163" s="679">
        <f t="shared" ca="1" si="546"/>
        <v>0</v>
      </c>
      <c r="V3163" s="679">
        <f t="shared" ca="1" si="546"/>
        <v>4030.38</v>
      </c>
      <c r="W3163" s="679">
        <f t="shared" ca="1" si="544"/>
        <v>0</v>
      </c>
      <c r="X3163" s="679">
        <f t="shared" ca="1" si="546"/>
        <v>0</v>
      </c>
      <c r="Y3163" s="679">
        <f t="shared" ca="1" si="546"/>
        <v>0</v>
      </c>
      <c r="Z3163" s="679">
        <f t="shared" ca="1" si="546"/>
        <v>0</v>
      </c>
      <c r="AA3163" t="str">
        <f t="shared" si="538"/>
        <v>HUM_ASR_FY_2022</v>
      </c>
      <c r="AB3163" s="958">
        <f t="shared" si="539"/>
        <v>45032</v>
      </c>
      <c r="AC3163" t="str">
        <f t="shared" si="540"/>
        <v>Unaudited</v>
      </c>
    </row>
    <row r="3164" spans="1:29" x14ac:dyDescent="0.25">
      <c r="A3164" t="s">
        <v>420</v>
      </c>
      <c r="B3164" t="s">
        <v>1385</v>
      </c>
      <c r="C3164" t="s">
        <v>1386</v>
      </c>
      <c r="D3164">
        <v>1900</v>
      </c>
      <c r="E3164" s="958">
        <v>1</v>
      </c>
      <c r="F3164" t="s">
        <v>441</v>
      </c>
      <c r="G3164" s="958">
        <v>366</v>
      </c>
      <c r="H3164" t="s">
        <v>387</v>
      </c>
      <c r="I3164" s="938" t="s">
        <v>488</v>
      </c>
      <c r="J3164" s="938" t="s">
        <v>444</v>
      </c>
      <c r="K3164" s="938" t="s">
        <v>920</v>
      </c>
      <c r="L3164" s="938" t="s">
        <v>922</v>
      </c>
      <c r="M3164" s="963" t="s">
        <v>925</v>
      </c>
      <c r="N3164" s="679">
        <f t="shared" ca="1" si="535"/>
        <v>59849.881410749767</v>
      </c>
      <c r="O3164" s="679">
        <f t="shared" ca="1" si="546"/>
        <v>57488.335477469736</v>
      </c>
      <c r="P3164" s="679">
        <f t="shared" ca="1" si="546"/>
        <v>1576.9223678861949</v>
      </c>
      <c r="Q3164" s="679">
        <f t="shared" ca="1" si="546"/>
        <v>224.91091332159129</v>
      </c>
      <c r="R3164" s="679">
        <f t="shared" ca="1" si="546"/>
        <v>195.74935109061158</v>
      </c>
      <c r="S3164" s="679">
        <f t="shared" ca="1" si="546"/>
        <v>0</v>
      </c>
      <c r="T3164" s="679">
        <f t="shared" ca="1" si="546"/>
        <v>14.227607401628971</v>
      </c>
      <c r="U3164" s="679">
        <f t="shared" ca="1" si="546"/>
        <v>0</v>
      </c>
      <c r="V3164" s="679">
        <f t="shared" ca="1" si="546"/>
        <v>349.7356935800035</v>
      </c>
      <c r="W3164" s="679">
        <f t="shared" ca="1" si="544"/>
        <v>0</v>
      </c>
      <c r="X3164" s="679">
        <f t="shared" ca="1" si="546"/>
        <v>0</v>
      </c>
      <c r="Y3164" s="679">
        <f t="shared" ca="1" si="546"/>
        <v>0</v>
      </c>
      <c r="Z3164" s="679">
        <f t="shared" ca="1" si="546"/>
        <v>0</v>
      </c>
      <c r="AA3164" t="str">
        <f t="shared" si="538"/>
        <v>HUM_ASR_FY_2022</v>
      </c>
      <c r="AB3164" s="958">
        <f t="shared" si="539"/>
        <v>45032</v>
      </c>
      <c r="AC3164" t="str">
        <f t="shared" si="540"/>
        <v>Unaudited</v>
      </c>
    </row>
    <row r="3165" spans="1:29" x14ac:dyDescent="0.25">
      <c r="A3165" t="s">
        <v>420</v>
      </c>
      <c r="B3165" t="s">
        <v>1385</v>
      </c>
      <c r="C3165" t="s">
        <v>1386</v>
      </c>
      <c r="D3165">
        <v>1900</v>
      </c>
      <c r="E3165" s="958">
        <v>1</v>
      </c>
      <c r="F3165" t="s">
        <v>441</v>
      </c>
      <c r="G3165" s="958">
        <v>366</v>
      </c>
      <c r="H3165" t="s">
        <v>387</v>
      </c>
      <c r="I3165" s="938" t="s">
        <v>488</v>
      </c>
      <c r="J3165" s="938" t="s">
        <v>444</v>
      </c>
      <c r="K3165" s="938" t="s">
        <v>920</v>
      </c>
      <c r="L3165" s="938" t="s">
        <v>923</v>
      </c>
      <c r="M3165" s="963" t="s">
        <v>926</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HUM_ASR_FY_2022</v>
      </c>
      <c r="AB3165" s="958">
        <f t="shared" si="539"/>
        <v>45032</v>
      </c>
      <c r="AC3165" t="str">
        <f t="shared" si="540"/>
        <v>Unaudited</v>
      </c>
    </row>
    <row r="3166" spans="1:29" x14ac:dyDescent="0.25">
      <c r="A3166" t="s">
        <v>420</v>
      </c>
      <c r="B3166" t="s">
        <v>1385</v>
      </c>
      <c r="C3166" t="s">
        <v>1386</v>
      </c>
      <c r="D3166">
        <v>1900</v>
      </c>
      <c r="E3166" s="958">
        <v>1</v>
      </c>
      <c r="F3166" t="s">
        <v>441</v>
      </c>
      <c r="G3166" s="958">
        <v>366</v>
      </c>
      <c r="H3166" t="s">
        <v>387</v>
      </c>
      <c r="I3166" s="938" t="s">
        <v>488</v>
      </c>
      <c r="J3166" s="938" t="s">
        <v>444</v>
      </c>
      <c r="K3166" s="938" t="s">
        <v>445</v>
      </c>
      <c r="L3166" s="946">
        <v>5.0999999999999996</v>
      </c>
      <c r="M3166" s="961" t="s">
        <v>37</v>
      </c>
      <c r="N3166" s="679">
        <f t="shared" ca="1" si="535"/>
        <v>1970.18</v>
      </c>
      <c r="O3166" s="679">
        <f t="shared" ca="1" si="546"/>
        <v>1570.82</v>
      </c>
      <c r="P3166" s="679">
        <f t="shared" ca="1" si="546"/>
        <v>12.96</v>
      </c>
      <c r="Q3166" s="679">
        <f t="shared" ca="1" si="546"/>
        <v>218.5</v>
      </c>
      <c r="R3166" s="679">
        <f t="shared" ca="1" si="546"/>
        <v>0</v>
      </c>
      <c r="S3166" s="679">
        <f t="shared" ca="1" si="546"/>
        <v>0</v>
      </c>
      <c r="T3166" s="679">
        <f t="shared" ca="1" si="546"/>
        <v>146.63999999999999</v>
      </c>
      <c r="U3166" s="679">
        <f t="shared" ca="1" si="546"/>
        <v>0</v>
      </c>
      <c r="V3166" s="679">
        <f t="shared" ca="1" si="546"/>
        <v>0</v>
      </c>
      <c r="W3166" s="679">
        <f t="shared" ca="1" si="544"/>
        <v>0</v>
      </c>
      <c r="X3166" s="679">
        <f t="shared" ca="1" si="546"/>
        <v>21.26</v>
      </c>
      <c r="Y3166" s="679">
        <f t="shared" ca="1" si="546"/>
        <v>0</v>
      </c>
      <c r="Z3166" s="679">
        <f t="shared" ca="1" si="546"/>
        <v>0</v>
      </c>
      <c r="AA3166" t="str">
        <f t="shared" si="538"/>
        <v>HUM_ASR_FY_2022</v>
      </c>
      <c r="AB3166" s="958">
        <f t="shared" si="539"/>
        <v>45032</v>
      </c>
      <c r="AC3166" t="str">
        <f t="shared" si="540"/>
        <v>Unaudited</v>
      </c>
    </row>
    <row r="3167" spans="1:29" ht="30" x14ac:dyDescent="0.25">
      <c r="A3167" t="s">
        <v>420</v>
      </c>
      <c r="B3167" t="s">
        <v>1385</v>
      </c>
      <c r="C3167" t="s">
        <v>1386</v>
      </c>
      <c r="D3167">
        <v>1900</v>
      </c>
      <c r="E3167" s="958">
        <v>1</v>
      </c>
      <c r="F3167" t="s">
        <v>441</v>
      </c>
      <c r="G3167" s="958">
        <v>366</v>
      </c>
      <c r="H3167" t="s">
        <v>387</v>
      </c>
      <c r="I3167" s="963" t="s">
        <v>488</v>
      </c>
      <c r="J3167" s="963" t="s">
        <v>444</v>
      </c>
      <c r="K3167" s="963" t="s">
        <v>445</v>
      </c>
      <c r="L3167" s="954">
        <v>5.2</v>
      </c>
      <c r="M3167" s="963" t="s">
        <v>303</v>
      </c>
      <c r="N3167" s="679">
        <f t="shared" ca="1" si="535"/>
        <v>1946711</v>
      </c>
      <c r="O3167" s="679">
        <f t="shared" ca="1" si="546"/>
        <v>843433.6</v>
      </c>
      <c r="P3167" s="679">
        <f t="shared" ca="1" si="546"/>
        <v>481954.64999999997</v>
      </c>
      <c r="Q3167" s="679">
        <f t="shared" ca="1" si="546"/>
        <v>104801.46</v>
      </c>
      <c r="R3167" s="679">
        <f t="shared" ca="1" si="546"/>
        <v>355151.60000000003</v>
      </c>
      <c r="S3167" s="679">
        <f t="shared" ca="1" si="546"/>
        <v>41401.31</v>
      </c>
      <c r="T3167" s="679">
        <f t="shared" ca="1" si="546"/>
        <v>30184.42</v>
      </c>
      <c r="U3167" s="679">
        <f t="shared" ca="1" si="546"/>
        <v>382.14</v>
      </c>
      <c r="V3167" s="679">
        <f t="shared" ca="1" si="546"/>
        <v>13312.31</v>
      </c>
      <c r="W3167" s="679">
        <f t="shared" ca="1" si="544"/>
        <v>105.72</v>
      </c>
      <c r="X3167" s="679">
        <f t="shared" ca="1" si="546"/>
        <v>55073.270000000004</v>
      </c>
      <c r="Y3167" s="679">
        <f t="shared" ca="1" si="546"/>
        <v>20910.519999999997</v>
      </c>
      <c r="Z3167" s="679">
        <f t="shared" ca="1" si="546"/>
        <v>0</v>
      </c>
      <c r="AA3167" t="str">
        <f t="shared" si="538"/>
        <v>HUM_ASR_FY_2022</v>
      </c>
      <c r="AB3167" s="958">
        <f t="shared" si="539"/>
        <v>45032</v>
      </c>
      <c r="AC3167" t="str">
        <f t="shared" si="540"/>
        <v>Unaudited</v>
      </c>
    </row>
    <row r="3168" spans="1:29" ht="30" x14ac:dyDescent="0.25">
      <c r="A3168" t="s">
        <v>420</v>
      </c>
      <c r="B3168" t="s">
        <v>1385</v>
      </c>
      <c r="C3168" t="s">
        <v>1386</v>
      </c>
      <c r="D3168">
        <v>1900</v>
      </c>
      <c r="E3168" s="958">
        <v>1</v>
      </c>
      <c r="F3168" t="s">
        <v>441</v>
      </c>
      <c r="G3168" s="958">
        <v>366</v>
      </c>
      <c r="H3168" t="s">
        <v>387</v>
      </c>
      <c r="I3168" s="959" t="s">
        <v>488</v>
      </c>
      <c r="J3168" s="959" t="s">
        <v>444</v>
      </c>
      <c r="K3168" s="959" t="s">
        <v>445</v>
      </c>
      <c r="L3168" s="954">
        <v>5.3</v>
      </c>
      <c r="M3168" s="959" t="s">
        <v>304</v>
      </c>
      <c r="N3168" s="679">
        <f t="shared" ca="1" si="535"/>
        <v>170.96210996914712</v>
      </c>
      <c r="O3168" s="679">
        <f t="shared" ca="1" si="546"/>
        <v>136.30769857664561</v>
      </c>
      <c r="P3168" s="679">
        <f t="shared" ca="1" si="546"/>
        <v>1.1246022927855051</v>
      </c>
      <c r="Q3168" s="679">
        <f t="shared" ca="1" si="546"/>
        <v>18.960308717101299</v>
      </c>
      <c r="R3168" s="679">
        <f t="shared" ca="1" si="546"/>
        <v>0</v>
      </c>
      <c r="S3168" s="679">
        <f t="shared" ca="1" si="546"/>
        <v>0</v>
      </c>
      <c r="T3168" s="679">
        <f t="shared" ca="1" si="546"/>
        <v>12.72466668318414</v>
      </c>
      <c r="U3168" s="679">
        <f t="shared" ca="1" si="546"/>
        <v>0</v>
      </c>
      <c r="V3168" s="679">
        <f t="shared" ca="1" si="546"/>
        <v>0</v>
      </c>
      <c r="W3168" s="679">
        <f t="shared" ca="1" si="544"/>
        <v>0</v>
      </c>
      <c r="X3168" s="679">
        <f t="shared" ca="1" si="546"/>
        <v>1.844833699430543</v>
      </c>
      <c r="Y3168" s="679">
        <f t="shared" ca="1" si="546"/>
        <v>0</v>
      </c>
      <c r="Z3168" s="679">
        <f t="shared" ca="1" si="546"/>
        <v>0</v>
      </c>
      <c r="AA3168" t="str">
        <f t="shared" si="538"/>
        <v>HUM_ASR_FY_2022</v>
      </c>
      <c r="AB3168" s="958">
        <f t="shared" si="539"/>
        <v>45032</v>
      </c>
      <c r="AC3168" t="str">
        <f t="shared" si="540"/>
        <v>Unaudited</v>
      </c>
    </row>
    <row r="3169" spans="1:29" x14ac:dyDescent="0.25">
      <c r="A3169" t="s">
        <v>420</v>
      </c>
      <c r="B3169" t="s">
        <v>1385</v>
      </c>
      <c r="C3169" t="s">
        <v>1386</v>
      </c>
      <c r="D3169">
        <v>1900</v>
      </c>
      <c r="E3169" s="958">
        <v>1</v>
      </c>
      <c r="F3169" t="s">
        <v>441</v>
      </c>
      <c r="G3169" s="958">
        <v>366</v>
      </c>
      <c r="H3169" t="s">
        <v>387</v>
      </c>
      <c r="I3169" s="959" t="s">
        <v>488</v>
      </c>
      <c r="J3169" s="959" t="s">
        <v>444</v>
      </c>
      <c r="K3169" s="959" t="s">
        <v>445</v>
      </c>
      <c r="L3169" s="938" t="s">
        <v>82</v>
      </c>
      <c r="M3169" s="959" t="s">
        <v>453</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HUM_ASR_FY_2022</v>
      </c>
      <c r="AB3169" s="958">
        <f t="shared" si="539"/>
        <v>45032</v>
      </c>
      <c r="AC3169" t="str">
        <f t="shared" si="540"/>
        <v>Unaudited</v>
      </c>
    </row>
    <row r="3170" spans="1:29" x14ac:dyDescent="0.25">
      <c r="A3170" t="s">
        <v>420</v>
      </c>
      <c r="B3170" t="s">
        <v>1385</v>
      </c>
      <c r="C3170" t="s">
        <v>1386</v>
      </c>
      <c r="D3170">
        <v>1900</v>
      </c>
      <c r="E3170" s="958">
        <v>1</v>
      </c>
      <c r="F3170" t="s">
        <v>441</v>
      </c>
      <c r="G3170" s="958">
        <v>366</v>
      </c>
      <c r="H3170" t="s">
        <v>387</v>
      </c>
      <c r="I3170" s="959" t="s">
        <v>488</v>
      </c>
      <c r="J3170" s="959" t="s">
        <v>444</v>
      </c>
      <c r="K3170" s="959" t="s">
        <v>446</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HUM_ASR_FY_2022</v>
      </c>
      <c r="AB3170" s="958">
        <f t="shared" si="539"/>
        <v>45032</v>
      </c>
      <c r="AC3170" t="str">
        <f t="shared" si="540"/>
        <v>Unaudited</v>
      </c>
    </row>
    <row r="3171" spans="1:29" x14ac:dyDescent="0.25">
      <c r="A3171" t="s">
        <v>420</v>
      </c>
      <c r="B3171" t="s">
        <v>1385</v>
      </c>
      <c r="C3171" t="s">
        <v>1386</v>
      </c>
      <c r="D3171">
        <v>1900</v>
      </c>
      <c r="E3171" s="958">
        <v>1</v>
      </c>
      <c r="F3171" t="s">
        <v>441</v>
      </c>
      <c r="G3171" s="958">
        <v>366</v>
      </c>
      <c r="H3171" t="s">
        <v>387</v>
      </c>
      <c r="I3171" s="966" t="s">
        <v>488</v>
      </c>
      <c r="J3171" s="966" t="s">
        <v>444</v>
      </c>
      <c r="K3171" s="966" t="s">
        <v>446</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HUM_ASR_FY_2022</v>
      </c>
      <c r="AB3171" s="958">
        <f t="shared" si="539"/>
        <v>45032</v>
      </c>
      <c r="AC3171" t="str">
        <f t="shared" si="540"/>
        <v>Unaudited</v>
      </c>
    </row>
    <row r="3172" spans="1:29" x14ac:dyDescent="0.25">
      <c r="A3172" t="s">
        <v>420</v>
      </c>
      <c r="B3172" t="s">
        <v>1385</v>
      </c>
      <c r="C3172" t="s">
        <v>1386</v>
      </c>
      <c r="D3172">
        <v>1900</v>
      </c>
      <c r="E3172" s="958">
        <v>1</v>
      </c>
      <c r="F3172" t="s">
        <v>441</v>
      </c>
      <c r="G3172" s="958">
        <v>366</v>
      </c>
      <c r="H3172" t="s">
        <v>387</v>
      </c>
      <c r="I3172" s="938" t="s">
        <v>488</v>
      </c>
      <c r="J3172" s="938" t="s">
        <v>444</v>
      </c>
      <c r="K3172" s="938" t="s">
        <v>446</v>
      </c>
      <c r="L3172" s="938">
        <v>6.3</v>
      </c>
      <c r="M3172" s="959" t="s">
        <v>184</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HUM_ASR_FY_2022</v>
      </c>
      <c r="AB3172" s="958">
        <f t="shared" si="539"/>
        <v>45032</v>
      </c>
      <c r="AC3172" t="str">
        <f t="shared" si="540"/>
        <v>Unaudited</v>
      </c>
    </row>
    <row r="3173" spans="1:29" x14ac:dyDescent="0.25">
      <c r="A3173" t="s">
        <v>420</v>
      </c>
      <c r="B3173" t="s">
        <v>1385</v>
      </c>
      <c r="C3173" t="s">
        <v>1386</v>
      </c>
      <c r="D3173">
        <v>1900</v>
      </c>
      <c r="E3173" s="958">
        <v>1</v>
      </c>
      <c r="F3173" t="s">
        <v>441</v>
      </c>
      <c r="G3173" s="958">
        <v>366</v>
      </c>
      <c r="H3173" t="s">
        <v>387</v>
      </c>
      <c r="I3173" s="938" t="s">
        <v>488</v>
      </c>
      <c r="J3173" s="938" t="s">
        <v>444</v>
      </c>
      <c r="K3173" s="938" t="s">
        <v>446</v>
      </c>
      <c r="L3173" s="944" t="s">
        <v>87</v>
      </c>
      <c r="M3173" s="960" t="s">
        <v>454</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HUM_ASR_FY_2022</v>
      </c>
      <c r="AB3173" s="958">
        <f t="shared" si="539"/>
        <v>45032</v>
      </c>
      <c r="AC3173" t="str">
        <f t="shared" si="540"/>
        <v>Unaudited</v>
      </c>
    </row>
    <row r="3174" spans="1:29" x14ac:dyDescent="0.25">
      <c r="A3174" t="s">
        <v>420</v>
      </c>
      <c r="B3174" t="s">
        <v>1385</v>
      </c>
      <c r="C3174" t="s">
        <v>1386</v>
      </c>
      <c r="D3174">
        <v>1900</v>
      </c>
      <c r="E3174" s="958">
        <v>1</v>
      </c>
      <c r="F3174" t="s">
        <v>441</v>
      </c>
      <c r="G3174" s="958">
        <v>366</v>
      </c>
      <c r="H3174" t="s">
        <v>387</v>
      </c>
      <c r="I3174" s="959" t="s">
        <v>488</v>
      </c>
      <c r="J3174" s="959" t="s">
        <v>444</v>
      </c>
      <c r="K3174" s="959" t="s">
        <v>447</v>
      </c>
      <c r="L3174" s="938">
        <v>7.1</v>
      </c>
      <c r="M3174" s="959" t="s">
        <v>20</v>
      </c>
      <c r="N3174" s="679">
        <f t="shared" ca="1" si="547"/>
        <v>115121.54000000001</v>
      </c>
      <c r="O3174" s="679">
        <f t="shared" ca="1" si="548"/>
        <v>37480.800000000003</v>
      </c>
      <c r="P3174" s="679">
        <f t="shared" ca="1" si="548"/>
        <v>3718.71</v>
      </c>
      <c r="Q3174" s="679">
        <f t="shared" ca="1" si="548"/>
        <v>21969.03</v>
      </c>
      <c r="R3174" s="679">
        <f t="shared" ca="1" si="548"/>
        <v>9478.4</v>
      </c>
      <c r="S3174" s="679">
        <f t="shared" ca="1" si="548"/>
        <v>8821.83</v>
      </c>
      <c r="T3174" s="679">
        <f t="shared" ca="1" si="548"/>
        <v>192.73</v>
      </c>
      <c r="U3174" s="679">
        <f t="shared" ca="1" si="548"/>
        <v>0</v>
      </c>
      <c r="V3174" s="679">
        <f t="shared" ca="1" si="548"/>
        <v>330.69</v>
      </c>
      <c r="W3174" s="679">
        <f t="shared" ca="1" si="544"/>
        <v>685.46</v>
      </c>
      <c r="X3174" s="679">
        <f t="shared" ca="1" si="548"/>
        <v>25090.62</v>
      </c>
      <c r="Y3174" s="679">
        <f t="shared" ca="1" si="548"/>
        <v>7353.27</v>
      </c>
      <c r="Z3174" s="679">
        <f t="shared" ca="1" si="548"/>
        <v>0</v>
      </c>
      <c r="AA3174" t="str">
        <f t="shared" si="538"/>
        <v>HUM_ASR_FY_2022</v>
      </c>
      <c r="AB3174" s="958">
        <f t="shared" si="539"/>
        <v>45032</v>
      </c>
      <c r="AC3174" t="str">
        <f t="shared" si="540"/>
        <v>Unaudited</v>
      </c>
    </row>
    <row r="3175" spans="1:29" x14ac:dyDescent="0.25">
      <c r="A3175" t="s">
        <v>420</v>
      </c>
      <c r="B3175" t="s">
        <v>1385</v>
      </c>
      <c r="C3175" t="s">
        <v>1386</v>
      </c>
      <c r="D3175">
        <v>1900</v>
      </c>
      <c r="E3175" s="958">
        <v>1</v>
      </c>
      <c r="F3175" t="s">
        <v>441</v>
      </c>
      <c r="G3175" s="958">
        <v>366</v>
      </c>
      <c r="H3175" t="s">
        <v>387</v>
      </c>
      <c r="I3175" s="938" t="s">
        <v>488</v>
      </c>
      <c r="J3175" s="938" t="s">
        <v>444</v>
      </c>
      <c r="K3175" s="938" t="s">
        <v>447</v>
      </c>
      <c r="L3175" s="938">
        <v>7.2</v>
      </c>
      <c r="M3175" s="959" t="s">
        <v>21</v>
      </c>
      <c r="N3175" s="679">
        <f t="shared" ca="1" si="547"/>
        <v>699681.52</v>
      </c>
      <c r="O3175" s="679">
        <f t="shared" ca="1" si="548"/>
        <v>595665.04</v>
      </c>
      <c r="P3175" s="679">
        <f t="shared" ca="1" si="548"/>
        <v>16880.16</v>
      </c>
      <c r="Q3175" s="679">
        <f t="shared" ca="1" si="548"/>
        <v>36401.32</v>
      </c>
      <c r="R3175" s="679">
        <f t="shared" ca="1" si="548"/>
        <v>6260.5599999999995</v>
      </c>
      <c r="S3175" s="679">
        <f t="shared" ca="1" si="548"/>
        <v>19537.840000000007</v>
      </c>
      <c r="T3175" s="679">
        <f t="shared" ca="1" si="548"/>
        <v>1540.12</v>
      </c>
      <c r="U3175" s="679">
        <f t="shared" ca="1" si="548"/>
        <v>2902.3199999999997</v>
      </c>
      <c r="V3175" s="679">
        <f t="shared" ca="1" si="548"/>
        <v>884.04</v>
      </c>
      <c r="W3175" s="679">
        <f t="shared" ca="1" si="544"/>
        <v>33.36</v>
      </c>
      <c r="X3175" s="679">
        <f t="shared" ca="1" si="548"/>
        <v>17830.919999999998</v>
      </c>
      <c r="Y3175" s="679">
        <f t="shared" ca="1" si="548"/>
        <v>1745.8400000000001</v>
      </c>
      <c r="Z3175" s="679">
        <f t="shared" ca="1" si="548"/>
        <v>0</v>
      </c>
      <c r="AA3175" t="str">
        <f t="shared" si="538"/>
        <v>HUM_ASR_FY_2022</v>
      </c>
      <c r="AB3175" s="958">
        <f t="shared" si="539"/>
        <v>45032</v>
      </c>
      <c r="AC3175" t="str">
        <f t="shared" si="540"/>
        <v>Unaudited</v>
      </c>
    </row>
    <row r="3176" spans="1:29" x14ac:dyDescent="0.25">
      <c r="A3176" t="s">
        <v>420</v>
      </c>
      <c r="B3176" t="s">
        <v>1385</v>
      </c>
      <c r="C3176" t="s">
        <v>1386</v>
      </c>
      <c r="D3176">
        <v>1900</v>
      </c>
      <c r="E3176" s="958">
        <v>1</v>
      </c>
      <c r="F3176" t="s">
        <v>441</v>
      </c>
      <c r="G3176" s="958">
        <v>366</v>
      </c>
      <c r="H3176" t="s">
        <v>387</v>
      </c>
      <c r="I3176" s="938" t="s">
        <v>488</v>
      </c>
      <c r="J3176" s="938" t="s">
        <v>444</v>
      </c>
      <c r="K3176" s="938" t="s">
        <v>447</v>
      </c>
      <c r="L3176" s="938">
        <v>7.3</v>
      </c>
      <c r="M3176" s="959" t="s">
        <v>155</v>
      </c>
      <c r="N3176" s="679">
        <f t="shared" ca="1" si="547"/>
        <v>9989.6564685955436</v>
      </c>
      <c r="O3176" s="679">
        <f t="shared" ca="1" si="548"/>
        <v>3252.3914826724508</v>
      </c>
      <c r="P3176" s="679">
        <f t="shared" ca="1" si="548"/>
        <v>322.69057038614091</v>
      </c>
      <c r="Q3176" s="679">
        <f t="shared" ca="1" si="548"/>
        <v>1906.3596842803659</v>
      </c>
      <c r="R3176" s="679">
        <f t="shared" ca="1" si="548"/>
        <v>822.4869114149792</v>
      </c>
      <c r="S3176" s="679">
        <f t="shared" ca="1" si="548"/>
        <v>765.51313615462595</v>
      </c>
      <c r="T3176" s="679">
        <f t="shared" ca="1" si="548"/>
        <v>16.724120361770865</v>
      </c>
      <c r="U3176" s="679">
        <f t="shared" ca="1" si="548"/>
        <v>0</v>
      </c>
      <c r="V3176" s="679">
        <f t="shared" ca="1" si="548"/>
        <v>28.695581188367182</v>
      </c>
      <c r="W3176" s="679">
        <f t="shared" ca="1" si="544"/>
        <v>59.480701204687684</v>
      </c>
      <c r="X3176" s="679">
        <f t="shared" ca="1" si="548"/>
        <v>2177.2352453248341</v>
      </c>
      <c r="Y3176" s="679">
        <f t="shared" ca="1" si="548"/>
        <v>638.07903560732041</v>
      </c>
      <c r="Z3176" s="679">
        <f t="shared" ca="1" si="548"/>
        <v>0</v>
      </c>
      <c r="AA3176" t="str">
        <f t="shared" si="538"/>
        <v>HUM_ASR_FY_2022</v>
      </c>
      <c r="AB3176" s="958">
        <f t="shared" si="539"/>
        <v>45032</v>
      </c>
      <c r="AC3176" t="str">
        <f t="shared" si="540"/>
        <v>Unaudited</v>
      </c>
    </row>
    <row r="3177" spans="1:29" x14ac:dyDescent="0.25">
      <c r="A3177" t="s">
        <v>420</v>
      </c>
      <c r="B3177" t="s">
        <v>1385</v>
      </c>
      <c r="C3177" t="s">
        <v>1386</v>
      </c>
      <c r="D3177">
        <v>1900</v>
      </c>
      <c r="E3177" s="958">
        <v>1</v>
      </c>
      <c r="F3177" t="s">
        <v>441</v>
      </c>
      <c r="G3177" s="958">
        <v>366</v>
      </c>
      <c r="H3177" t="s">
        <v>387</v>
      </c>
      <c r="I3177" s="959" t="s">
        <v>488</v>
      </c>
      <c r="J3177" s="959" t="s">
        <v>444</v>
      </c>
      <c r="K3177" s="959" t="s">
        <v>447</v>
      </c>
      <c r="L3177" s="938" t="s">
        <v>91</v>
      </c>
      <c r="M3177" s="959" t="s">
        <v>455</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HUM_ASR_FY_2022</v>
      </c>
      <c r="AB3177" s="958">
        <f t="shared" si="539"/>
        <v>45032</v>
      </c>
      <c r="AC3177" t="str">
        <f t="shared" si="540"/>
        <v>Unaudited</v>
      </c>
    </row>
    <row r="3178" spans="1:29" x14ac:dyDescent="0.25">
      <c r="A3178" t="s">
        <v>420</v>
      </c>
      <c r="B3178" t="s">
        <v>1385</v>
      </c>
      <c r="C3178" t="s">
        <v>1386</v>
      </c>
      <c r="D3178">
        <v>1900</v>
      </c>
      <c r="E3178" s="958">
        <v>1</v>
      </c>
      <c r="F3178" t="s">
        <v>441</v>
      </c>
      <c r="G3178" s="958">
        <v>366</v>
      </c>
      <c r="H3178" t="s">
        <v>387</v>
      </c>
      <c r="I3178" s="959" t="s">
        <v>488</v>
      </c>
      <c r="J3178" s="959" t="s">
        <v>444</v>
      </c>
      <c r="K3178" s="959" t="s">
        <v>448</v>
      </c>
      <c r="L3178" s="954">
        <v>8.1</v>
      </c>
      <c r="M3178" s="959" t="s">
        <v>22</v>
      </c>
      <c r="N3178" s="679">
        <f t="shared" ca="1" si="547"/>
        <v>6176884.3700000001</v>
      </c>
      <c r="O3178" s="679">
        <f t="shared" ca="1" si="548"/>
        <v>2920957.6399999997</v>
      </c>
      <c r="P3178" s="679">
        <f t="shared" ca="1" si="548"/>
        <v>487429.31999999995</v>
      </c>
      <c r="Q3178" s="679">
        <f t="shared" ca="1" si="548"/>
        <v>1471186.9699999997</v>
      </c>
      <c r="R3178" s="679">
        <f t="shared" ca="1" si="548"/>
        <v>799727.5</v>
      </c>
      <c r="S3178" s="679">
        <f t="shared" ca="1" si="548"/>
        <v>10758.33</v>
      </c>
      <c r="T3178" s="679">
        <f t="shared" ca="1" si="548"/>
        <v>10693.679999999998</v>
      </c>
      <c r="U3178" s="679">
        <f t="shared" ca="1" si="548"/>
        <v>0</v>
      </c>
      <c r="V3178" s="679">
        <f t="shared" ca="1" si="548"/>
        <v>160712.4</v>
      </c>
      <c r="W3178" s="679">
        <f t="shared" ca="1" si="544"/>
        <v>0</v>
      </c>
      <c r="X3178" s="679">
        <f t="shared" ca="1" si="548"/>
        <v>2529.920000000001</v>
      </c>
      <c r="Y3178" s="679">
        <f t="shared" ca="1" si="548"/>
        <v>312888.6100000001</v>
      </c>
      <c r="Z3178" s="679">
        <f t="shared" ca="1" si="548"/>
        <v>0</v>
      </c>
      <c r="AA3178" t="str">
        <f t="shared" si="538"/>
        <v>HUM_ASR_FY_2022</v>
      </c>
      <c r="AB3178" s="958">
        <f t="shared" si="539"/>
        <v>45032</v>
      </c>
      <c r="AC3178" t="str">
        <f t="shared" si="540"/>
        <v>Unaudited</v>
      </c>
    </row>
    <row r="3179" spans="1:29" x14ac:dyDescent="0.25">
      <c r="A3179" t="s">
        <v>420</v>
      </c>
      <c r="B3179" t="s">
        <v>1385</v>
      </c>
      <c r="C3179" t="s">
        <v>1386</v>
      </c>
      <c r="D3179">
        <v>1900</v>
      </c>
      <c r="E3179" s="958">
        <v>1</v>
      </c>
      <c r="F3179" t="s">
        <v>441</v>
      </c>
      <c r="G3179" s="958">
        <v>366</v>
      </c>
      <c r="H3179" t="s">
        <v>387</v>
      </c>
      <c r="I3179" s="938" t="s">
        <v>488</v>
      </c>
      <c r="J3179" s="938" t="s">
        <v>444</v>
      </c>
      <c r="K3179" s="938" t="s">
        <v>448</v>
      </c>
      <c r="L3179" s="938" t="s">
        <v>112</v>
      </c>
      <c r="M3179" s="959" t="s">
        <v>443</v>
      </c>
      <c r="N3179" s="679">
        <f t="shared" ca="1" si="547"/>
        <v>12672</v>
      </c>
      <c r="O3179" s="679">
        <f t="shared" ca="1" si="548"/>
        <v>12672</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HUM_ASR_FY_2022</v>
      </c>
      <c r="AB3179" s="958">
        <f t="shared" si="539"/>
        <v>45032</v>
      </c>
      <c r="AC3179" t="str">
        <f t="shared" si="540"/>
        <v>Unaudited</v>
      </c>
    </row>
    <row r="3180" spans="1:29" x14ac:dyDescent="0.25">
      <c r="A3180" t="s">
        <v>420</v>
      </c>
      <c r="B3180" t="s">
        <v>1385</v>
      </c>
      <c r="C3180" t="s">
        <v>1386</v>
      </c>
      <c r="D3180">
        <v>1900</v>
      </c>
      <c r="E3180" s="958">
        <v>1</v>
      </c>
      <c r="F3180" t="s">
        <v>441</v>
      </c>
      <c r="G3180" s="958">
        <v>366</v>
      </c>
      <c r="H3180" t="s">
        <v>387</v>
      </c>
      <c r="I3180" s="938" t="s">
        <v>488</v>
      </c>
      <c r="J3180" s="938" t="s">
        <v>444</v>
      </c>
      <c r="K3180" s="938" t="s">
        <v>448</v>
      </c>
      <c r="L3180" s="938" t="s">
        <v>114</v>
      </c>
      <c r="M3180" s="959" t="s">
        <v>157</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HUM_ASR_FY_2022</v>
      </c>
      <c r="AB3180" s="958">
        <f t="shared" si="539"/>
        <v>45032</v>
      </c>
      <c r="AC3180" t="str">
        <f t="shared" si="540"/>
        <v>Unaudited</v>
      </c>
    </row>
    <row r="3181" spans="1:29" x14ac:dyDescent="0.25">
      <c r="A3181" t="s">
        <v>420</v>
      </c>
      <c r="B3181" t="s">
        <v>1385</v>
      </c>
      <c r="C3181" t="s">
        <v>1386</v>
      </c>
      <c r="D3181">
        <v>1900</v>
      </c>
      <c r="E3181" s="958">
        <v>1</v>
      </c>
      <c r="F3181" t="s">
        <v>441</v>
      </c>
      <c r="G3181" s="958">
        <v>366</v>
      </c>
      <c r="H3181" t="s">
        <v>387</v>
      </c>
      <c r="I3181" s="938" t="s">
        <v>488</v>
      </c>
      <c r="J3181" s="938" t="s">
        <v>444</v>
      </c>
      <c r="K3181" s="938" t="s">
        <v>448</v>
      </c>
      <c r="L3181" s="938" t="s">
        <v>115</v>
      </c>
      <c r="M3181" s="959" t="s">
        <v>113</v>
      </c>
      <c r="N3181" s="679">
        <f t="shared" ca="1" si="547"/>
        <v>-43021.45</v>
      </c>
      <c r="O3181" s="679">
        <f t="shared" ca="1" si="548"/>
        <v>-20344.210047334589</v>
      </c>
      <c r="P3181" s="679">
        <f t="shared" ca="1" si="548"/>
        <v>-3394.9018409282603</v>
      </c>
      <c r="Q3181" s="679">
        <f t="shared" ca="1" si="548"/>
        <v>-10246.686335575112</v>
      </c>
      <c r="R3181" s="679">
        <f t="shared" ca="1" si="548"/>
        <v>-5570.0308754322687</v>
      </c>
      <c r="S3181" s="679">
        <f t="shared" ca="1" si="548"/>
        <v>-74.930811142657006</v>
      </c>
      <c r="T3181" s="679">
        <f t="shared" ca="1" si="548"/>
        <v>-74.480529645401134</v>
      </c>
      <c r="U3181" s="679">
        <f t="shared" ca="1" si="548"/>
        <v>0</v>
      </c>
      <c r="V3181" s="679">
        <f t="shared" ca="1" si="548"/>
        <v>-1119.347565345472</v>
      </c>
      <c r="W3181" s="679">
        <f t="shared" ca="1" si="544"/>
        <v>0</v>
      </c>
      <c r="X3181" s="679">
        <f t="shared" ca="1" si="548"/>
        <v>-17.620667680395648</v>
      </c>
      <c r="Y3181" s="679">
        <f t="shared" ca="1" si="548"/>
        <v>-2179.2413269158387</v>
      </c>
      <c r="Z3181" s="679">
        <f t="shared" ca="1" si="548"/>
        <v>0</v>
      </c>
      <c r="AA3181" t="str">
        <f t="shared" si="538"/>
        <v>HUM_ASR_FY_2022</v>
      </c>
      <c r="AB3181" s="958">
        <f t="shared" si="539"/>
        <v>45032</v>
      </c>
      <c r="AC3181" t="str">
        <f t="shared" si="540"/>
        <v>Unaudited</v>
      </c>
    </row>
    <row r="3182" spans="1:29" x14ac:dyDescent="0.25">
      <c r="A3182" t="s">
        <v>420</v>
      </c>
      <c r="B3182" t="s">
        <v>1385</v>
      </c>
      <c r="C3182" t="s">
        <v>1386</v>
      </c>
      <c r="D3182">
        <v>1900</v>
      </c>
      <c r="E3182" s="958">
        <v>1</v>
      </c>
      <c r="F3182" t="s">
        <v>441</v>
      </c>
      <c r="G3182" s="958">
        <v>366</v>
      </c>
      <c r="H3182" t="s">
        <v>387</v>
      </c>
      <c r="I3182" s="938" t="s">
        <v>488</v>
      </c>
      <c r="J3182" s="938" t="s">
        <v>444</v>
      </c>
      <c r="K3182" s="938" t="s">
        <v>448</v>
      </c>
      <c r="L3182" s="954" t="s">
        <v>116</v>
      </c>
      <c r="M3182" s="959" t="s">
        <v>158</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HUM_ASR_FY_2022</v>
      </c>
      <c r="AB3182" s="958">
        <f t="shared" si="539"/>
        <v>45032</v>
      </c>
      <c r="AC3182" t="str">
        <f t="shared" si="540"/>
        <v>Unaudited</v>
      </c>
    </row>
    <row r="3183" spans="1:29" x14ac:dyDescent="0.25">
      <c r="A3183" t="s">
        <v>420</v>
      </c>
      <c r="B3183" t="s">
        <v>1385</v>
      </c>
      <c r="C3183" t="s">
        <v>1386</v>
      </c>
      <c r="D3183">
        <v>1900</v>
      </c>
      <c r="E3183" s="958">
        <v>1</v>
      </c>
      <c r="F3183" t="s">
        <v>441</v>
      </c>
      <c r="G3183" s="958">
        <v>366</v>
      </c>
      <c r="H3183" t="s">
        <v>387</v>
      </c>
      <c r="I3183" s="938" t="s">
        <v>488</v>
      </c>
      <c r="J3183" s="938" t="s">
        <v>444</v>
      </c>
      <c r="K3183" s="938" t="s">
        <v>448</v>
      </c>
      <c r="L3183" s="954" t="s">
        <v>159</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HUM_ASR_FY_2022</v>
      </c>
      <c r="AB3183" s="958">
        <f t="shared" si="539"/>
        <v>45032</v>
      </c>
      <c r="AC3183" t="str">
        <f t="shared" si="540"/>
        <v>Unaudited</v>
      </c>
    </row>
    <row r="3184" spans="1:29" x14ac:dyDescent="0.25">
      <c r="A3184" t="s">
        <v>420</v>
      </c>
      <c r="B3184" t="s">
        <v>1385</v>
      </c>
      <c r="C3184" t="s">
        <v>1386</v>
      </c>
      <c r="D3184">
        <v>1900</v>
      </c>
      <c r="E3184" s="958">
        <v>1</v>
      </c>
      <c r="F3184" t="s">
        <v>441</v>
      </c>
      <c r="G3184" s="958">
        <v>366</v>
      </c>
      <c r="H3184" t="s">
        <v>387</v>
      </c>
      <c r="I3184" s="938" t="s">
        <v>488</v>
      </c>
      <c r="J3184" s="938" t="s">
        <v>444</v>
      </c>
      <c r="K3184" s="938" t="s">
        <v>448</v>
      </c>
      <c r="L3184" s="938" t="s">
        <v>442</v>
      </c>
      <c r="M3184" s="959" t="s">
        <v>456</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HUM_ASR_FY_2022</v>
      </c>
      <c r="AB3184" s="958">
        <f t="shared" si="539"/>
        <v>45032</v>
      </c>
      <c r="AC3184" t="str">
        <f t="shared" si="540"/>
        <v>Unaudited</v>
      </c>
    </row>
    <row r="3185" spans="1:29" ht="30" x14ac:dyDescent="0.25">
      <c r="A3185" t="s">
        <v>420</v>
      </c>
      <c r="B3185" t="s">
        <v>1385</v>
      </c>
      <c r="C3185" t="s">
        <v>1386</v>
      </c>
      <c r="D3185">
        <v>1900</v>
      </c>
      <c r="E3185" s="958">
        <v>1</v>
      </c>
      <c r="F3185" t="s">
        <v>441</v>
      </c>
      <c r="G3185" s="958">
        <v>366</v>
      </c>
      <c r="H3185" t="s">
        <v>387</v>
      </c>
      <c r="I3185" s="959" t="s">
        <v>488</v>
      </c>
      <c r="J3185" s="959" t="s">
        <v>444</v>
      </c>
      <c r="K3185" s="959" t="s">
        <v>449</v>
      </c>
      <c r="L3185" s="938">
        <v>9.1</v>
      </c>
      <c r="M3185" s="959" t="s">
        <v>185</v>
      </c>
      <c r="N3185" s="679">
        <f t="shared" ca="1" si="547"/>
        <v>100053.27999999991</v>
      </c>
      <c r="O3185" s="679">
        <f t="shared" ca="1" si="548"/>
        <v>21110.01</v>
      </c>
      <c r="P3185" s="679">
        <f t="shared" ca="1" si="548"/>
        <v>0</v>
      </c>
      <c r="Q3185" s="679">
        <f t="shared" ca="1" si="548"/>
        <v>2262</v>
      </c>
      <c r="R3185" s="679">
        <f t="shared" ca="1" si="548"/>
        <v>1011.66</v>
      </c>
      <c r="S3185" s="679">
        <f t="shared" ca="1" si="548"/>
        <v>11.09</v>
      </c>
      <c r="T3185" s="679">
        <f t="shared" ca="1" si="548"/>
        <v>0</v>
      </c>
      <c r="U3185" s="679">
        <f t="shared" ca="1" si="548"/>
        <v>0</v>
      </c>
      <c r="V3185" s="679">
        <f t="shared" ca="1" si="548"/>
        <v>0</v>
      </c>
      <c r="W3185" s="679">
        <f t="shared" ca="1" si="544"/>
        <v>75658.519999999917</v>
      </c>
      <c r="X3185" s="679">
        <f t="shared" ca="1" si="548"/>
        <v>0</v>
      </c>
      <c r="Y3185" s="679">
        <f t="shared" ca="1" si="548"/>
        <v>0</v>
      </c>
      <c r="Z3185" s="679">
        <f t="shared" ca="1" si="548"/>
        <v>0</v>
      </c>
      <c r="AA3185" t="str">
        <f t="shared" si="538"/>
        <v>HUM_ASR_FY_2022</v>
      </c>
      <c r="AB3185" s="958">
        <f t="shared" si="539"/>
        <v>45032</v>
      </c>
      <c r="AC3185" t="str">
        <f t="shared" si="540"/>
        <v>Unaudited</v>
      </c>
    </row>
    <row r="3186" spans="1:29" x14ac:dyDescent="0.25">
      <c r="A3186" t="s">
        <v>420</v>
      </c>
      <c r="B3186" t="s">
        <v>1385</v>
      </c>
      <c r="C3186" t="s">
        <v>1386</v>
      </c>
      <c r="D3186">
        <v>1900</v>
      </c>
      <c r="E3186" s="958">
        <v>1</v>
      </c>
      <c r="F3186" t="s">
        <v>441</v>
      </c>
      <c r="G3186" s="958">
        <v>366</v>
      </c>
      <c r="H3186" t="s">
        <v>387</v>
      </c>
      <c r="I3186" s="938" t="s">
        <v>488</v>
      </c>
      <c r="J3186" s="938" t="s">
        <v>444</v>
      </c>
      <c r="K3186" s="938" t="s">
        <v>449</v>
      </c>
      <c r="L3186" s="938" t="s">
        <v>106</v>
      </c>
      <c r="M3186" s="959" t="s">
        <v>186</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HUM_ASR_FY_2022</v>
      </c>
      <c r="AB3186" s="958">
        <f t="shared" si="539"/>
        <v>45032</v>
      </c>
      <c r="AC3186" t="str">
        <f t="shared" si="540"/>
        <v>Unaudited</v>
      </c>
    </row>
    <row r="3187" spans="1:29" x14ac:dyDescent="0.25">
      <c r="A3187" t="s">
        <v>420</v>
      </c>
      <c r="B3187" t="s">
        <v>1385</v>
      </c>
      <c r="C3187" t="s">
        <v>1386</v>
      </c>
      <c r="D3187">
        <v>1900</v>
      </c>
      <c r="E3187" s="958">
        <v>1</v>
      </c>
      <c r="F3187" t="s">
        <v>441</v>
      </c>
      <c r="G3187" s="958">
        <v>366</v>
      </c>
      <c r="H3187" t="s">
        <v>387</v>
      </c>
      <c r="I3187" s="938" t="s">
        <v>488</v>
      </c>
      <c r="J3187" s="938" t="s">
        <v>444</v>
      </c>
      <c r="K3187" s="938" t="s">
        <v>449</v>
      </c>
      <c r="L3187" s="938" t="s">
        <v>1321</v>
      </c>
      <c r="M3187" s="959" t="s">
        <v>1322</v>
      </c>
      <c r="N3187" s="679">
        <f t="shared" ca="1" si="547"/>
        <v>230900.9</v>
      </c>
      <c r="O3187" s="679">
        <f t="shared" ca="1" si="548"/>
        <v>0</v>
      </c>
      <c r="P3187" s="679">
        <f t="shared" ca="1" si="548"/>
        <v>0</v>
      </c>
      <c r="Q3187" s="679">
        <f t="shared" ca="1" si="548"/>
        <v>32986.009999999995</v>
      </c>
      <c r="R3187" s="679">
        <f t="shared" ca="1" si="548"/>
        <v>2248.92</v>
      </c>
      <c r="S3187" s="679">
        <f t="shared" ca="1" si="548"/>
        <v>194435.65</v>
      </c>
      <c r="T3187" s="679">
        <f t="shared" ca="1" si="548"/>
        <v>0</v>
      </c>
      <c r="U3187" s="679">
        <f t="shared" ca="1" si="548"/>
        <v>1230.32</v>
      </c>
      <c r="V3187" s="679">
        <f t="shared" ca="1" si="548"/>
        <v>0</v>
      </c>
      <c r="W3187" s="679">
        <f t="shared" ca="1" si="544"/>
        <v>0</v>
      </c>
      <c r="X3187" s="679">
        <f t="shared" ca="1" si="548"/>
        <v>0</v>
      </c>
      <c r="Y3187" s="679">
        <f t="shared" ca="1" si="548"/>
        <v>0</v>
      </c>
      <c r="Z3187" s="679">
        <f t="shared" ca="1" si="548"/>
        <v>0</v>
      </c>
      <c r="AA3187" t="str">
        <f t="shared" si="538"/>
        <v>HUM_ASR_FY_2022</v>
      </c>
      <c r="AB3187" s="958">
        <f t="shared" si="539"/>
        <v>45032</v>
      </c>
      <c r="AC3187" t="str">
        <f t="shared" si="540"/>
        <v>Unaudited</v>
      </c>
    </row>
    <row r="3188" spans="1:29" x14ac:dyDescent="0.25">
      <c r="A3188" t="s">
        <v>420</v>
      </c>
      <c r="B3188" t="s">
        <v>1385</v>
      </c>
      <c r="C3188" t="s">
        <v>1386</v>
      </c>
      <c r="D3188">
        <v>1900</v>
      </c>
      <c r="E3188" s="958">
        <v>1</v>
      </c>
      <c r="F3188" t="s">
        <v>441</v>
      </c>
      <c r="G3188" s="958">
        <v>366</v>
      </c>
      <c r="H3188" t="s">
        <v>387</v>
      </c>
      <c r="I3188" s="938" t="s">
        <v>488</v>
      </c>
      <c r="J3188" s="938" t="s">
        <v>444</v>
      </c>
      <c r="K3188" s="938" t="s">
        <v>449</v>
      </c>
      <c r="L3188" s="938" t="s">
        <v>107</v>
      </c>
      <c r="M3188" s="959" t="s">
        <v>187</v>
      </c>
      <c r="N3188" s="679">
        <f t="shared" ca="1" si="547"/>
        <v>126299.5800000001</v>
      </c>
      <c r="O3188" s="679">
        <f t="shared" ca="1" si="548"/>
        <v>70086.830000000089</v>
      </c>
      <c r="P3188" s="679">
        <f t="shared" ca="1" si="548"/>
        <v>3981.1800000000003</v>
      </c>
      <c r="Q3188" s="679">
        <f t="shared" ca="1" si="548"/>
        <v>36770.630000000005</v>
      </c>
      <c r="R3188" s="679">
        <f t="shared" ca="1" si="548"/>
        <v>10624.99</v>
      </c>
      <c r="S3188" s="679">
        <f t="shared" ca="1" si="548"/>
        <v>2188.9299999999998</v>
      </c>
      <c r="T3188" s="679">
        <f t="shared" ca="1" si="548"/>
        <v>0</v>
      </c>
      <c r="U3188" s="679">
        <f t="shared" ca="1" si="548"/>
        <v>0</v>
      </c>
      <c r="V3188" s="679">
        <f t="shared" ca="1" si="548"/>
        <v>0</v>
      </c>
      <c r="W3188" s="679">
        <f t="shared" ca="1" si="544"/>
        <v>2647.02</v>
      </c>
      <c r="X3188" s="679">
        <f t="shared" ca="1" si="548"/>
        <v>0</v>
      </c>
      <c r="Y3188" s="679">
        <f t="shared" ca="1" si="548"/>
        <v>0</v>
      </c>
      <c r="Z3188" s="679">
        <f t="shared" ca="1" si="548"/>
        <v>0</v>
      </c>
      <c r="AA3188" t="str">
        <f t="shared" si="538"/>
        <v>HUM_ASR_FY_2022</v>
      </c>
      <c r="AB3188" s="958">
        <f t="shared" si="539"/>
        <v>45032</v>
      </c>
      <c r="AC3188" t="str">
        <f t="shared" si="540"/>
        <v>Unaudited</v>
      </c>
    </row>
    <row r="3189" spans="1:29" x14ac:dyDescent="0.25">
      <c r="A3189" t="s">
        <v>420</v>
      </c>
      <c r="B3189" t="s">
        <v>1385</v>
      </c>
      <c r="C3189" t="s">
        <v>1386</v>
      </c>
      <c r="D3189">
        <v>1900</v>
      </c>
      <c r="E3189" s="958">
        <v>1</v>
      </c>
      <c r="F3189" t="s">
        <v>441</v>
      </c>
      <c r="G3189" s="958">
        <v>366</v>
      </c>
      <c r="H3189" t="s">
        <v>387</v>
      </c>
      <c r="I3189" s="959" t="s">
        <v>488</v>
      </c>
      <c r="J3189" s="959" t="s">
        <v>444</v>
      </c>
      <c r="K3189" s="959" t="s">
        <v>449</v>
      </c>
      <c r="L3189" s="938" t="s">
        <v>108</v>
      </c>
      <c r="M3189" s="959" t="s">
        <v>160</v>
      </c>
      <c r="N3189" s="679">
        <f t="shared" ca="1" si="547"/>
        <v>549013.45999999892</v>
      </c>
      <c r="O3189" s="679">
        <f t="shared" ca="1" si="548"/>
        <v>427452.96999999916</v>
      </c>
      <c r="P3189" s="679">
        <f t="shared" ca="1" si="548"/>
        <v>27722.600000000002</v>
      </c>
      <c r="Q3189" s="679">
        <f t="shared" ca="1" si="548"/>
        <v>60753.519999999895</v>
      </c>
      <c r="R3189" s="679">
        <f t="shared" ca="1" si="548"/>
        <v>21269.489999999991</v>
      </c>
      <c r="S3189" s="679">
        <f t="shared" ca="1" si="548"/>
        <v>897.9899999999999</v>
      </c>
      <c r="T3189" s="679">
        <f t="shared" ca="1" si="548"/>
        <v>590.86</v>
      </c>
      <c r="U3189" s="679">
        <f t="shared" ca="1" si="548"/>
        <v>0</v>
      </c>
      <c r="V3189" s="679">
        <f t="shared" ca="1" si="548"/>
        <v>2182.39</v>
      </c>
      <c r="W3189" s="679">
        <f t="shared" ca="1" si="544"/>
        <v>0</v>
      </c>
      <c r="X3189" s="679">
        <f t="shared" ca="1" si="548"/>
        <v>600.69000000000005</v>
      </c>
      <c r="Y3189" s="679">
        <f t="shared" ca="1" si="548"/>
        <v>7542.9500000000007</v>
      </c>
      <c r="Z3189" s="679">
        <f t="shared" ca="1" si="548"/>
        <v>0</v>
      </c>
      <c r="AA3189" t="str">
        <f t="shared" si="538"/>
        <v>HUM_ASR_FY_2022</v>
      </c>
      <c r="AB3189" s="958">
        <f t="shared" si="539"/>
        <v>45032</v>
      </c>
      <c r="AC3189" t="str">
        <f t="shared" si="540"/>
        <v>Unaudited</v>
      </c>
    </row>
    <row r="3190" spans="1:29" x14ac:dyDescent="0.25">
      <c r="A3190" t="s">
        <v>420</v>
      </c>
      <c r="B3190" t="s">
        <v>1385</v>
      </c>
      <c r="C3190" t="s">
        <v>1386</v>
      </c>
      <c r="D3190">
        <v>1900</v>
      </c>
      <c r="E3190" s="958">
        <v>1</v>
      </c>
      <c r="F3190" t="s">
        <v>441</v>
      </c>
      <c r="G3190" s="958">
        <v>366</v>
      </c>
      <c r="H3190" t="s">
        <v>387</v>
      </c>
      <c r="I3190" s="959" t="s">
        <v>488</v>
      </c>
      <c r="J3190" s="959" t="s">
        <v>444</v>
      </c>
      <c r="K3190" s="959" t="s">
        <v>449</v>
      </c>
      <c r="L3190" s="938" t="s">
        <v>109</v>
      </c>
      <c r="M3190" s="959" t="s">
        <v>134</v>
      </c>
      <c r="N3190" s="679">
        <f t="shared" ca="1" si="547"/>
        <v>259287.01665957342</v>
      </c>
      <c r="O3190" s="679">
        <f t="shared" ca="1" si="548"/>
        <v>220967.62276242638</v>
      </c>
      <c r="P3190" s="679">
        <f t="shared" ca="1" si="548"/>
        <v>6592.0445367965394</v>
      </c>
      <c r="Q3190" s="679">
        <f t="shared" ca="1" si="548"/>
        <v>13554.516425285556</v>
      </c>
      <c r="R3190" s="679">
        <f t="shared" ca="1" si="548"/>
        <v>3509.6088225108228</v>
      </c>
      <c r="S3190" s="679">
        <f t="shared" ca="1" si="548"/>
        <v>6806.0432121212079</v>
      </c>
      <c r="T3190" s="679">
        <f t="shared" ca="1" si="548"/>
        <v>563.52647619047605</v>
      </c>
      <c r="U3190" s="679">
        <f t="shared" ca="1" si="548"/>
        <v>29.150987012987017</v>
      </c>
      <c r="V3190" s="679">
        <f t="shared" ca="1" si="548"/>
        <v>411.93596536796537</v>
      </c>
      <c r="W3190" s="679">
        <f t="shared" ca="1" si="544"/>
        <v>10.345073593073595</v>
      </c>
      <c r="X3190" s="679">
        <f t="shared" ca="1" si="548"/>
        <v>6212.8891688311687</v>
      </c>
      <c r="Y3190" s="679">
        <f t="shared" ca="1" si="548"/>
        <v>629.33322943722942</v>
      </c>
      <c r="Z3190" s="679">
        <f t="shared" ca="1" si="548"/>
        <v>0</v>
      </c>
      <c r="AA3190" t="str">
        <f t="shared" si="538"/>
        <v>HUM_ASR_FY_2022</v>
      </c>
      <c r="AB3190" s="958">
        <f t="shared" si="539"/>
        <v>45032</v>
      </c>
      <c r="AC3190" t="str">
        <f t="shared" si="540"/>
        <v>Unaudited</v>
      </c>
    </row>
    <row r="3191" spans="1:29" x14ac:dyDescent="0.25">
      <c r="A3191" t="s">
        <v>420</v>
      </c>
      <c r="B3191" t="s">
        <v>1385</v>
      </c>
      <c r="C3191" t="s">
        <v>1386</v>
      </c>
      <c r="D3191">
        <v>1900</v>
      </c>
      <c r="E3191" s="958">
        <v>1</v>
      </c>
      <c r="F3191" t="s">
        <v>441</v>
      </c>
      <c r="G3191" s="958">
        <v>366</v>
      </c>
      <c r="H3191" t="s">
        <v>387</v>
      </c>
      <c r="I3191" s="959" t="s">
        <v>488</v>
      </c>
      <c r="J3191" s="959" t="s">
        <v>444</v>
      </c>
      <c r="K3191" s="959" t="s">
        <v>449</v>
      </c>
      <c r="L3191" s="938" t="s">
        <v>110</v>
      </c>
      <c r="M3191" s="959" t="s">
        <v>162</v>
      </c>
      <c r="N3191" s="679">
        <f t="shared" ca="1" si="547"/>
        <v>90106.554627784455</v>
      </c>
      <c r="O3191" s="679">
        <f t="shared" ca="1" si="548"/>
        <v>70155.501091200393</v>
      </c>
      <c r="P3191" s="679">
        <f t="shared" ca="1" si="548"/>
        <v>4549.9576118301766</v>
      </c>
      <c r="Q3191" s="679">
        <f t="shared" ca="1" si="548"/>
        <v>9971.1405412723325</v>
      </c>
      <c r="R3191" s="679">
        <f t="shared" ca="1" si="548"/>
        <v>3490.8442182640074</v>
      </c>
      <c r="S3191" s="679">
        <f t="shared" ca="1" si="548"/>
        <v>147.38215159643681</v>
      </c>
      <c r="T3191" s="679">
        <f t="shared" ca="1" si="548"/>
        <v>96.9745967018237</v>
      </c>
      <c r="U3191" s="679">
        <f t="shared" ca="1" si="548"/>
        <v>0</v>
      </c>
      <c r="V3191" s="679">
        <f t="shared" ca="1" si="548"/>
        <v>358.1836477271994</v>
      </c>
      <c r="W3191" s="679">
        <f t="shared" ca="1" si="544"/>
        <v>0</v>
      </c>
      <c r="X3191" s="679">
        <f t="shared" ca="1" si="548"/>
        <v>98.587940447514626</v>
      </c>
      <c r="Y3191" s="679">
        <f t="shared" ca="1" si="548"/>
        <v>1237.9828287445775</v>
      </c>
      <c r="Z3191" s="679">
        <f t="shared" ca="1" si="548"/>
        <v>0</v>
      </c>
      <c r="AA3191" t="str">
        <f t="shared" si="538"/>
        <v>HUM_ASR_FY_2022</v>
      </c>
      <c r="AB3191" s="958">
        <f t="shared" si="539"/>
        <v>45032</v>
      </c>
      <c r="AC3191" t="str">
        <f t="shared" si="540"/>
        <v>Unaudited</v>
      </c>
    </row>
    <row r="3192" spans="1:29" x14ac:dyDescent="0.25">
      <c r="A3192" t="s">
        <v>420</v>
      </c>
      <c r="B3192" t="s">
        <v>1385</v>
      </c>
      <c r="C3192" t="s">
        <v>1386</v>
      </c>
      <c r="D3192">
        <v>1900</v>
      </c>
      <c r="E3192" s="958">
        <v>1</v>
      </c>
      <c r="F3192" t="s">
        <v>441</v>
      </c>
      <c r="G3192" s="958">
        <v>366</v>
      </c>
      <c r="H3192" t="s">
        <v>387</v>
      </c>
      <c r="I3192" s="959" t="s">
        <v>488</v>
      </c>
      <c r="J3192" s="959" t="s">
        <v>444</v>
      </c>
      <c r="K3192" s="959" t="s">
        <v>449</v>
      </c>
      <c r="L3192" s="938" t="s">
        <v>111</v>
      </c>
      <c r="M3192" s="959" t="s">
        <v>463</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HUM_ASR_FY_2022</v>
      </c>
      <c r="AB3192" s="958">
        <f t="shared" si="539"/>
        <v>45032</v>
      </c>
      <c r="AC3192" t="str">
        <f t="shared" si="540"/>
        <v>Unaudited</v>
      </c>
    </row>
    <row r="3193" spans="1:29" x14ac:dyDescent="0.25">
      <c r="A3193" t="s">
        <v>420</v>
      </c>
      <c r="B3193" t="s">
        <v>1385</v>
      </c>
      <c r="C3193" t="s">
        <v>1386</v>
      </c>
      <c r="D3193">
        <v>1900</v>
      </c>
      <c r="E3193" s="958">
        <v>1</v>
      </c>
      <c r="F3193" t="s">
        <v>441</v>
      </c>
      <c r="G3193" s="958">
        <v>366</v>
      </c>
      <c r="H3193" t="s">
        <v>387</v>
      </c>
      <c r="I3193" s="959" t="s">
        <v>488</v>
      </c>
      <c r="J3193" s="959" t="s">
        <v>444</v>
      </c>
      <c r="K3193" s="959" t="s">
        <v>6</v>
      </c>
      <c r="L3193" s="954" t="s">
        <v>117</v>
      </c>
      <c r="M3193" s="959" t="s">
        <v>188</v>
      </c>
      <c r="N3193" s="679">
        <f t="shared" ca="1" si="547"/>
        <v>289442.94999999995</v>
      </c>
      <c r="O3193" s="679">
        <f t="shared" ca="1" si="548"/>
        <v>145048.69</v>
      </c>
      <c r="P3193" s="679">
        <f t="shared" ca="1" si="548"/>
        <v>7781.69</v>
      </c>
      <c r="Q3193" s="679">
        <f t="shared" ca="1" si="548"/>
        <v>59507.95</v>
      </c>
      <c r="R3193" s="679">
        <f t="shared" ca="1" si="548"/>
        <v>41220.959999999992</v>
      </c>
      <c r="S3193" s="679">
        <f t="shared" ca="1" si="548"/>
        <v>6066.05</v>
      </c>
      <c r="T3193" s="679">
        <f t="shared" ca="1" si="548"/>
        <v>0</v>
      </c>
      <c r="U3193" s="679">
        <f t="shared" ca="1" si="548"/>
        <v>0</v>
      </c>
      <c r="V3193" s="679">
        <f t="shared" ca="1" si="548"/>
        <v>24</v>
      </c>
      <c r="W3193" s="679">
        <f t="shared" ca="1" si="544"/>
        <v>0</v>
      </c>
      <c r="X3193" s="679">
        <f t="shared" ca="1" si="548"/>
        <v>23968.389999999996</v>
      </c>
      <c r="Y3193" s="679">
        <f t="shared" ca="1" si="548"/>
        <v>5825.2199999999993</v>
      </c>
      <c r="Z3193" s="679">
        <f t="shared" ca="1" si="548"/>
        <v>0</v>
      </c>
      <c r="AA3193" t="str">
        <f t="shared" si="538"/>
        <v>HUM_ASR_FY_2022</v>
      </c>
      <c r="AB3193" s="958">
        <f t="shared" si="539"/>
        <v>45032</v>
      </c>
      <c r="AC3193" t="str">
        <f t="shared" si="540"/>
        <v>Unaudited</v>
      </c>
    </row>
    <row r="3194" spans="1:29" x14ac:dyDescent="0.25">
      <c r="A3194" t="s">
        <v>420</v>
      </c>
      <c r="B3194" t="s">
        <v>1385</v>
      </c>
      <c r="C3194" t="s">
        <v>1386</v>
      </c>
      <c r="D3194">
        <v>1900</v>
      </c>
      <c r="E3194" s="958">
        <v>1</v>
      </c>
      <c r="F3194" t="s">
        <v>441</v>
      </c>
      <c r="G3194" s="958">
        <v>366</v>
      </c>
      <c r="H3194" t="s">
        <v>387</v>
      </c>
      <c r="I3194" s="959" t="s">
        <v>488</v>
      </c>
      <c r="J3194" s="959" t="s">
        <v>444</v>
      </c>
      <c r="K3194" s="959" t="s">
        <v>6</v>
      </c>
      <c r="L3194" s="938" t="s">
        <v>45</v>
      </c>
      <c r="M3194" s="959" t="s">
        <v>163</v>
      </c>
      <c r="N3194" s="679">
        <f t="shared" ca="1" si="547"/>
        <v>50323.233340426639</v>
      </c>
      <c r="O3194" s="679">
        <f t="shared" ca="1" si="548"/>
        <v>38017.157237573672</v>
      </c>
      <c r="P3194" s="679">
        <f t="shared" ca="1" si="548"/>
        <v>1632.0354632034632</v>
      </c>
      <c r="Q3194" s="679">
        <f t="shared" ca="1" si="548"/>
        <v>4223.6735747144421</v>
      </c>
      <c r="R3194" s="679">
        <f t="shared" ca="1" si="548"/>
        <v>1169.4411774891773</v>
      </c>
      <c r="S3194" s="679">
        <f t="shared" ca="1" si="548"/>
        <v>2569.6067878787881</v>
      </c>
      <c r="T3194" s="679">
        <f t="shared" ca="1" si="548"/>
        <v>44.633523809523808</v>
      </c>
      <c r="U3194" s="679">
        <f t="shared" ca="1" si="548"/>
        <v>4.3390129870129872</v>
      </c>
      <c r="V3194" s="679">
        <f t="shared" ca="1" si="548"/>
        <v>78.504034632034632</v>
      </c>
      <c r="W3194" s="679">
        <f t="shared" ca="1" si="544"/>
        <v>0.93492640692640694</v>
      </c>
      <c r="X3194" s="679">
        <f t="shared" ca="1" si="548"/>
        <v>2349.8008311688313</v>
      </c>
      <c r="Y3194" s="679">
        <f t="shared" ca="1" si="548"/>
        <v>233.10677056277055</v>
      </c>
      <c r="Z3194" s="679">
        <f t="shared" ca="1" si="548"/>
        <v>0</v>
      </c>
      <c r="AA3194" t="str">
        <f t="shared" si="538"/>
        <v>HUM_ASR_FY_2022</v>
      </c>
      <c r="AB3194" s="958">
        <f t="shared" si="539"/>
        <v>45032</v>
      </c>
      <c r="AC3194" t="str">
        <f t="shared" si="540"/>
        <v>Unaudited</v>
      </c>
    </row>
    <row r="3195" spans="1:29" x14ac:dyDescent="0.25">
      <c r="A3195" t="s">
        <v>420</v>
      </c>
      <c r="B3195" t="s">
        <v>1385</v>
      </c>
      <c r="C3195" t="s">
        <v>1386</v>
      </c>
      <c r="D3195">
        <v>1900</v>
      </c>
      <c r="E3195" s="958">
        <v>1</v>
      </c>
      <c r="F3195" t="s">
        <v>441</v>
      </c>
      <c r="G3195" s="958">
        <v>366</v>
      </c>
      <c r="H3195" t="s">
        <v>387</v>
      </c>
      <c r="I3195" s="938" t="s">
        <v>488</v>
      </c>
      <c r="J3195" s="938" t="s">
        <v>444</v>
      </c>
      <c r="K3195" s="938" t="s">
        <v>6</v>
      </c>
      <c r="L3195" s="938" t="s">
        <v>46</v>
      </c>
      <c r="M3195" s="959" t="s">
        <v>164</v>
      </c>
      <c r="N3195" s="679">
        <f t="shared" ca="1" si="547"/>
        <v>17781.381018035052</v>
      </c>
      <c r="O3195" s="679">
        <f t="shared" ca="1" si="548"/>
        <v>8910.7923445945053</v>
      </c>
      <c r="P3195" s="679">
        <f t="shared" ca="1" si="548"/>
        <v>478.05342936918368</v>
      </c>
      <c r="Q3195" s="679">
        <f t="shared" ca="1" si="548"/>
        <v>3655.7585270333202</v>
      </c>
      <c r="R3195" s="679">
        <f t="shared" ca="1" si="548"/>
        <v>2532.3318315031752</v>
      </c>
      <c r="S3195" s="679">
        <f t="shared" ca="1" si="548"/>
        <v>372.65632596838697</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1.4743946758172595</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1472.4527751629848</v>
      </c>
      <c r="Y3195" s="679">
        <f t="shared" ca="1" si="550"/>
        <v>357.86138972767566</v>
      </c>
      <c r="Z3195" s="679">
        <f t="shared" ca="1" si="550"/>
        <v>0</v>
      </c>
      <c r="AA3195" t="str">
        <f t="shared" si="538"/>
        <v>HUM_ASR_FY_2022</v>
      </c>
      <c r="AB3195" s="958">
        <f t="shared" si="539"/>
        <v>45032</v>
      </c>
      <c r="AC3195" t="str">
        <f t="shared" si="540"/>
        <v>Unaudited</v>
      </c>
    </row>
    <row r="3196" spans="1:29" x14ac:dyDescent="0.25">
      <c r="A3196" t="s">
        <v>420</v>
      </c>
      <c r="B3196" t="s">
        <v>1385</v>
      </c>
      <c r="C3196" t="s">
        <v>1386</v>
      </c>
      <c r="D3196">
        <v>1900</v>
      </c>
      <c r="E3196" s="958">
        <v>1</v>
      </c>
      <c r="F3196" t="s">
        <v>441</v>
      </c>
      <c r="G3196" s="958">
        <v>366</v>
      </c>
      <c r="H3196" t="s">
        <v>387</v>
      </c>
      <c r="I3196" s="959" t="s">
        <v>488</v>
      </c>
      <c r="J3196" s="959" t="s">
        <v>444</v>
      </c>
      <c r="K3196" s="959" t="s">
        <v>6</v>
      </c>
      <c r="L3196" s="938" t="s">
        <v>165</v>
      </c>
      <c r="M3196" s="959" t="s">
        <v>461</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HUM_ASR_FY_2022</v>
      </c>
      <c r="AB3196" s="958">
        <f t="shared" si="539"/>
        <v>45032</v>
      </c>
      <c r="AC3196" t="str">
        <f t="shared" si="540"/>
        <v>Unaudited</v>
      </c>
    </row>
    <row r="3197" spans="1:29" x14ac:dyDescent="0.25">
      <c r="A3197" t="s">
        <v>420</v>
      </c>
      <c r="B3197" t="s">
        <v>1385</v>
      </c>
      <c r="C3197" t="s">
        <v>1386</v>
      </c>
      <c r="D3197">
        <v>1900</v>
      </c>
      <c r="E3197" s="958">
        <v>1</v>
      </c>
      <c r="F3197" t="s">
        <v>441</v>
      </c>
      <c r="G3197" s="958">
        <v>366</v>
      </c>
      <c r="H3197" t="s">
        <v>387</v>
      </c>
      <c r="I3197" s="938" t="s">
        <v>488</v>
      </c>
      <c r="J3197" s="938" t="s">
        <v>444</v>
      </c>
      <c r="K3197" s="938" t="s">
        <v>434</v>
      </c>
      <c r="L3197" s="938" t="s">
        <v>120</v>
      </c>
      <c r="M3197" s="938" t="s">
        <v>32</v>
      </c>
      <c r="N3197" s="679">
        <f t="shared" ca="1" si="547"/>
        <v>-4805.1327272727285</v>
      </c>
      <c r="O3197" s="679">
        <f t="shared" ca="1" si="551"/>
        <v>-2853.4272457776633</v>
      </c>
      <c r="P3197" s="679">
        <f t="shared" ca="1" si="551"/>
        <v>-232.45118048227903</v>
      </c>
      <c r="Q3197" s="679">
        <f t="shared" ca="1" si="551"/>
        <v>-1014.5369132289582</v>
      </c>
      <c r="R3197" s="679">
        <f t="shared" ca="1" si="551"/>
        <v>-336.85321093596866</v>
      </c>
      <c r="S3197" s="679">
        <f t="shared" ca="1" si="551"/>
        <v>-98.332039483196752</v>
      </c>
      <c r="T3197" s="679">
        <f t="shared" ca="1" si="551"/>
        <v>-5.5046867528618382</v>
      </c>
      <c r="U3197" s="679">
        <f t="shared" ca="1" si="551"/>
        <v>-0.89119747901357704</v>
      </c>
      <c r="V3197" s="679">
        <f t="shared" ca="1" si="549"/>
        <v>-42.16686486401678</v>
      </c>
      <c r="W3197" s="679">
        <f t="shared" ca="1" si="544"/>
        <v>-24.625291930881229</v>
      </c>
      <c r="X3197" s="679">
        <f t="shared" ca="1" si="550"/>
        <v>-46.366117410515187</v>
      </c>
      <c r="Y3197" s="679">
        <f t="shared" ca="1" si="550"/>
        <v>-149.97797892737364</v>
      </c>
      <c r="Z3197" s="679">
        <f t="shared" ca="1" si="550"/>
        <v>0</v>
      </c>
      <c r="AA3197" t="str">
        <f t="shared" si="538"/>
        <v>HUM_ASR_FY_2022</v>
      </c>
      <c r="AB3197" s="958">
        <f t="shared" si="539"/>
        <v>45032</v>
      </c>
      <c r="AC3197" t="str">
        <f t="shared" si="540"/>
        <v>Unaudited</v>
      </c>
    </row>
    <row r="3198" spans="1:29" x14ac:dyDescent="0.25">
      <c r="A3198" t="s">
        <v>420</v>
      </c>
      <c r="B3198" t="s">
        <v>1385</v>
      </c>
      <c r="C3198" t="s">
        <v>1386</v>
      </c>
      <c r="D3198">
        <v>1900</v>
      </c>
      <c r="E3198" s="958">
        <v>1</v>
      </c>
      <c r="F3198" t="s">
        <v>441</v>
      </c>
      <c r="G3198" s="958">
        <v>366</v>
      </c>
      <c r="H3198" t="s">
        <v>387</v>
      </c>
      <c r="I3198" s="938" t="s">
        <v>488</v>
      </c>
      <c r="J3198" s="938" t="s">
        <v>444</v>
      </c>
      <c r="K3198" s="938" t="s">
        <v>434</v>
      </c>
      <c r="L3198" s="938" t="s">
        <v>943</v>
      </c>
      <c r="M3198" s="959" t="s">
        <v>935</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HUM_ASR_FY_2022</v>
      </c>
      <c r="AB3198" s="958">
        <f t="shared" si="539"/>
        <v>45032</v>
      </c>
      <c r="AC3198" t="str">
        <f t="shared" si="540"/>
        <v>Unaudited</v>
      </c>
    </row>
    <row r="3199" spans="1:29" x14ac:dyDescent="0.25">
      <c r="A3199" t="s">
        <v>420</v>
      </c>
      <c r="B3199" t="s">
        <v>1385</v>
      </c>
      <c r="C3199" t="s">
        <v>1386</v>
      </c>
      <c r="D3199">
        <v>1900</v>
      </c>
      <c r="E3199" s="958">
        <v>1</v>
      </c>
      <c r="F3199" t="s">
        <v>441</v>
      </c>
      <c r="G3199" s="958">
        <v>366</v>
      </c>
      <c r="H3199" t="s">
        <v>387</v>
      </c>
      <c r="I3199" s="938" t="s">
        <v>488</v>
      </c>
      <c r="J3199" s="938" t="s">
        <v>444</v>
      </c>
      <c r="K3199" s="938" t="s">
        <v>434</v>
      </c>
      <c r="L3199" s="938" t="s">
        <v>167</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HUM_ASR_FY_2022</v>
      </c>
      <c r="AB3199" s="958">
        <f t="shared" si="539"/>
        <v>45032</v>
      </c>
      <c r="AC3199" t="str">
        <f t="shared" si="540"/>
        <v>Unaudited</v>
      </c>
    </row>
    <row r="3200" spans="1:29" x14ac:dyDescent="0.25">
      <c r="A3200" t="s">
        <v>420</v>
      </c>
      <c r="B3200" t="s">
        <v>1385</v>
      </c>
      <c r="C3200" t="s">
        <v>1386</v>
      </c>
      <c r="D3200">
        <v>1900</v>
      </c>
      <c r="E3200" s="958">
        <v>1</v>
      </c>
      <c r="F3200" t="s">
        <v>441</v>
      </c>
      <c r="G3200" s="958">
        <v>366</v>
      </c>
      <c r="H3200" t="s">
        <v>387</v>
      </c>
      <c r="I3200" s="938" t="s">
        <v>488</v>
      </c>
      <c r="J3200" s="938" t="s">
        <v>444</v>
      </c>
      <c r="K3200" s="938" t="s">
        <v>434</v>
      </c>
      <c r="L3200" s="938" t="s">
        <v>168</v>
      </c>
      <c r="M3200" s="959" t="s">
        <v>329</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HUM_ASR_FY_2022</v>
      </c>
      <c r="AB3200" s="958">
        <f t="shared" si="539"/>
        <v>45032</v>
      </c>
      <c r="AC3200" t="str">
        <f t="shared" si="540"/>
        <v>Unaudited</v>
      </c>
    </row>
    <row r="3201" spans="1:29" x14ac:dyDescent="0.25">
      <c r="A3201" t="s">
        <v>420</v>
      </c>
      <c r="B3201" t="s">
        <v>1385</v>
      </c>
      <c r="C3201" t="s">
        <v>1386</v>
      </c>
      <c r="D3201">
        <v>1900</v>
      </c>
      <c r="E3201" s="958">
        <v>1</v>
      </c>
      <c r="F3201" t="s">
        <v>441</v>
      </c>
      <c r="G3201" s="958">
        <v>366</v>
      </c>
      <c r="H3201" t="s">
        <v>387</v>
      </c>
      <c r="I3201" s="938" t="s">
        <v>488</v>
      </c>
      <c r="J3201" s="938" t="s">
        <v>450</v>
      </c>
      <c r="K3201" s="938" t="s">
        <v>435</v>
      </c>
      <c r="L3201" s="944" t="s">
        <v>121</v>
      </c>
      <c r="M3201" s="960" t="s">
        <v>27</v>
      </c>
      <c r="N3201" s="679">
        <f t="shared" ca="1" si="547"/>
        <v>3471490.5121446708</v>
      </c>
      <c r="O3201" s="679">
        <f t="shared" ca="1" si="551"/>
        <v>-8981.4698254188625</v>
      </c>
      <c r="P3201" s="679">
        <f t="shared" ca="1" si="551"/>
        <v>3480471.9819700895</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HUM_ASR_FY_2022</v>
      </c>
      <c r="AB3201" s="958">
        <f t="shared" si="539"/>
        <v>45032</v>
      </c>
      <c r="AC3201" t="str">
        <f t="shared" si="540"/>
        <v>Unaudited</v>
      </c>
    </row>
    <row r="3202" spans="1:29" x14ac:dyDescent="0.25">
      <c r="A3202" t="s">
        <v>420</v>
      </c>
      <c r="B3202" t="s">
        <v>1385</v>
      </c>
      <c r="C3202" t="s">
        <v>1386</v>
      </c>
      <c r="D3202">
        <v>1900</v>
      </c>
      <c r="E3202" s="958">
        <v>1</v>
      </c>
      <c r="F3202" t="s">
        <v>441</v>
      </c>
      <c r="G3202" s="958">
        <v>366</v>
      </c>
      <c r="H3202" t="s">
        <v>387</v>
      </c>
      <c r="I3202" s="938" t="s">
        <v>488</v>
      </c>
      <c r="J3202" s="938" t="s">
        <v>450</v>
      </c>
      <c r="K3202" s="938" t="s">
        <v>435</v>
      </c>
      <c r="L3202" s="938" t="s">
        <v>122</v>
      </c>
      <c r="M3202" s="959" t="s">
        <v>97</v>
      </c>
      <c r="N3202" s="679">
        <f t="shared" ca="1" si="547"/>
        <v>156954.57645602152</v>
      </c>
      <c r="O3202" s="679">
        <f t="shared" ca="1" si="551"/>
        <v>0</v>
      </c>
      <c r="P3202" s="679">
        <f t="shared" ca="1" si="551"/>
        <v>156954.57645602152</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HUM_ASR_FY_2022</v>
      </c>
      <c r="AB3202" s="958">
        <f t="shared" ref="AB3202:AB3265" si="553">file_date</f>
        <v>45032</v>
      </c>
      <c r="AC3202" t="str">
        <f t="shared" ref="AC3202:AC3265" si="554">status</f>
        <v>Unaudited</v>
      </c>
    </row>
    <row r="3203" spans="1:29" x14ac:dyDescent="0.25">
      <c r="A3203" t="s">
        <v>420</v>
      </c>
      <c r="B3203" t="s">
        <v>1385</v>
      </c>
      <c r="C3203" t="s">
        <v>1386</v>
      </c>
      <c r="D3203">
        <v>1900</v>
      </c>
      <c r="E3203" s="958">
        <v>1</v>
      </c>
      <c r="F3203" t="s">
        <v>441</v>
      </c>
      <c r="G3203" s="958">
        <v>366</v>
      </c>
      <c r="H3203" t="s">
        <v>387</v>
      </c>
      <c r="I3203" s="938" t="s">
        <v>488</v>
      </c>
      <c r="J3203" s="938" t="s">
        <v>450</v>
      </c>
      <c r="K3203" s="938" t="s">
        <v>435</v>
      </c>
      <c r="L3203" s="938" t="s">
        <v>123</v>
      </c>
      <c r="M3203" s="959" t="s">
        <v>98</v>
      </c>
      <c r="N3203" s="679">
        <f t="shared" ca="1" si="547"/>
        <v>305581.57981196977</v>
      </c>
      <c r="O3203" s="679">
        <f t="shared" ca="1" si="551"/>
        <v>0</v>
      </c>
      <c r="P3203" s="679">
        <f t="shared" ca="1" si="551"/>
        <v>305581.57981196977</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HUM_ASR_FY_2022</v>
      </c>
      <c r="AB3203" s="958">
        <f t="shared" si="553"/>
        <v>45032</v>
      </c>
      <c r="AC3203" t="str">
        <f t="shared" si="554"/>
        <v>Unaudited</v>
      </c>
    </row>
    <row r="3204" spans="1:29" x14ac:dyDescent="0.25">
      <c r="A3204" t="s">
        <v>420</v>
      </c>
      <c r="B3204" t="s">
        <v>1385</v>
      </c>
      <c r="C3204" t="s">
        <v>1386</v>
      </c>
      <c r="D3204">
        <v>1900</v>
      </c>
      <c r="E3204" s="958">
        <v>1</v>
      </c>
      <c r="F3204" t="s">
        <v>441</v>
      </c>
      <c r="G3204" s="958">
        <v>366</v>
      </c>
      <c r="H3204" t="s">
        <v>387</v>
      </c>
      <c r="I3204" s="938" t="s">
        <v>488</v>
      </c>
      <c r="J3204" s="938" t="s">
        <v>450</v>
      </c>
      <c r="K3204" s="938" t="s">
        <v>435</v>
      </c>
      <c r="L3204" s="938" t="s">
        <v>124</v>
      </c>
      <c r="M3204" s="959" t="s">
        <v>99</v>
      </c>
      <c r="N3204" s="679">
        <f t="shared" ca="1" si="547"/>
        <v>683294.26144975319</v>
      </c>
      <c r="O3204" s="679">
        <f t="shared" ca="1" si="551"/>
        <v>0</v>
      </c>
      <c r="P3204" s="679">
        <f t="shared" ca="1" si="551"/>
        <v>683294.26144975319</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HUM_ASR_FY_2022</v>
      </c>
      <c r="AB3204" s="958">
        <f t="shared" si="553"/>
        <v>45032</v>
      </c>
      <c r="AC3204" t="str">
        <f t="shared" si="554"/>
        <v>Unaudited</v>
      </c>
    </row>
    <row r="3205" spans="1:29" x14ac:dyDescent="0.25">
      <c r="A3205" t="s">
        <v>420</v>
      </c>
      <c r="B3205" t="s">
        <v>1385</v>
      </c>
      <c r="C3205" t="s">
        <v>1386</v>
      </c>
      <c r="D3205">
        <v>1900</v>
      </c>
      <c r="E3205" s="958">
        <v>1</v>
      </c>
      <c r="F3205" t="s">
        <v>441</v>
      </c>
      <c r="G3205" s="958">
        <v>366</v>
      </c>
      <c r="H3205" t="s">
        <v>387</v>
      </c>
      <c r="I3205" s="938" t="s">
        <v>488</v>
      </c>
      <c r="J3205" s="938" t="s">
        <v>450</v>
      </c>
      <c r="K3205" s="938" t="s">
        <v>435</v>
      </c>
      <c r="L3205" s="938" t="s">
        <v>125</v>
      </c>
      <c r="M3205" s="959" t="s">
        <v>100</v>
      </c>
      <c r="N3205" s="679">
        <f t="shared" ca="1" si="547"/>
        <v>664747.13562186761</v>
      </c>
      <c r="O3205" s="679">
        <f t="shared" ca="1" si="551"/>
        <v>3329.5688259182643</v>
      </c>
      <c r="P3205" s="679">
        <f t="shared" ca="1" si="551"/>
        <v>661417.56679594936</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HUM_ASR_FY_2022</v>
      </c>
      <c r="AB3205" s="958">
        <f t="shared" si="553"/>
        <v>45032</v>
      </c>
      <c r="AC3205" t="str">
        <f t="shared" si="554"/>
        <v>Unaudited</v>
      </c>
    </row>
    <row r="3206" spans="1:29" x14ac:dyDescent="0.25">
      <c r="A3206" t="s">
        <v>420</v>
      </c>
      <c r="B3206" t="s">
        <v>1385</v>
      </c>
      <c r="C3206" t="s">
        <v>1386</v>
      </c>
      <c r="D3206">
        <v>1900</v>
      </c>
      <c r="E3206" s="958">
        <v>1</v>
      </c>
      <c r="F3206" t="s">
        <v>441</v>
      </c>
      <c r="G3206" s="958">
        <v>366</v>
      </c>
      <c r="H3206" t="s">
        <v>387</v>
      </c>
      <c r="I3206" s="938" t="s">
        <v>488</v>
      </c>
      <c r="J3206" s="938" t="s">
        <v>450</v>
      </c>
      <c r="K3206" s="938" t="s">
        <v>435</v>
      </c>
      <c r="L3206" s="938" t="s">
        <v>126</v>
      </c>
      <c r="M3206" s="959" t="s">
        <v>28</v>
      </c>
      <c r="N3206" s="679">
        <f t="shared" ca="1" si="547"/>
        <v>17981.768682220623</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17981.768682220623</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HUM_ASR_FY_2022</v>
      </c>
      <c r="AB3206" s="958">
        <f t="shared" si="553"/>
        <v>45032</v>
      </c>
      <c r="AC3206" t="str">
        <f t="shared" si="554"/>
        <v>Unaudited</v>
      </c>
    </row>
    <row r="3207" spans="1:29" x14ac:dyDescent="0.25">
      <c r="A3207" t="s">
        <v>420</v>
      </c>
      <c r="B3207" t="s">
        <v>1385</v>
      </c>
      <c r="C3207" t="s">
        <v>1386</v>
      </c>
      <c r="D3207">
        <v>1900</v>
      </c>
      <c r="E3207" s="958">
        <v>1</v>
      </c>
      <c r="F3207" t="s">
        <v>441</v>
      </c>
      <c r="G3207" s="958">
        <v>366</v>
      </c>
      <c r="H3207" t="s">
        <v>387</v>
      </c>
      <c r="I3207" s="938" t="s">
        <v>488</v>
      </c>
      <c r="J3207" s="938" t="s">
        <v>436</v>
      </c>
      <c r="K3207" s="938" t="s">
        <v>436</v>
      </c>
      <c r="L3207" s="938" t="s">
        <v>128</v>
      </c>
      <c r="M3207" s="959" t="s">
        <v>326</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HUM_ASR_FY_2022</v>
      </c>
      <c r="AB3207" s="958">
        <f t="shared" si="553"/>
        <v>45032</v>
      </c>
      <c r="AC3207" t="str">
        <f t="shared" si="554"/>
        <v>Unaudited</v>
      </c>
    </row>
    <row r="3208" spans="1:29" x14ac:dyDescent="0.25">
      <c r="A3208" t="s">
        <v>420</v>
      </c>
      <c r="B3208" t="s">
        <v>1385</v>
      </c>
      <c r="C3208" t="s">
        <v>1386</v>
      </c>
      <c r="D3208">
        <v>1900</v>
      </c>
      <c r="E3208" s="958">
        <v>1</v>
      </c>
      <c r="F3208" t="s">
        <v>441</v>
      </c>
      <c r="G3208" s="958">
        <v>366</v>
      </c>
      <c r="H3208" t="s">
        <v>387</v>
      </c>
      <c r="I3208" s="938" t="s">
        <v>488</v>
      </c>
      <c r="J3208" s="938" t="s">
        <v>436</v>
      </c>
      <c r="K3208" s="938" t="s">
        <v>436</v>
      </c>
      <c r="L3208" s="938" t="s">
        <v>129</v>
      </c>
      <c r="M3208" s="959" t="s">
        <v>325</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HUM_ASR_FY_2022</v>
      </c>
      <c r="AB3208" s="958">
        <f t="shared" si="553"/>
        <v>45032</v>
      </c>
      <c r="AC3208" t="str">
        <f t="shared" si="554"/>
        <v>Unaudited</v>
      </c>
    </row>
    <row r="3209" spans="1:29" ht="30" x14ac:dyDescent="0.25">
      <c r="A3209" t="s">
        <v>420</v>
      </c>
      <c r="B3209" t="s">
        <v>1385</v>
      </c>
      <c r="C3209" t="s">
        <v>1386</v>
      </c>
      <c r="D3209">
        <v>1900</v>
      </c>
      <c r="E3209" s="958">
        <v>1</v>
      </c>
      <c r="F3209" t="s">
        <v>441</v>
      </c>
      <c r="G3209" s="958">
        <v>366</v>
      </c>
      <c r="H3209" t="s">
        <v>387</v>
      </c>
      <c r="I3209" s="938" t="s">
        <v>488</v>
      </c>
      <c r="J3209" s="938" t="s">
        <v>436</v>
      </c>
      <c r="K3209" s="938" t="s">
        <v>436</v>
      </c>
      <c r="L3209" s="938" t="s">
        <v>130</v>
      </c>
      <c r="M3209" s="959" t="s">
        <v>179</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HUM_ASR_FY_2022</v>
      </c>
      <c r="AB3209" s="958">
        <f t="shared" si="553"/>
        <v>45032</v>
      </c>
      <c r="AC3209" t="str">
        <f t="shared" si="554"/>
        <v>Unaudited</v>
      </c>
    </row>
    <row r="3210" spans="1:29" x14ac:dyDescent="0.25">
      <c r="A3210" t="s">
        <v>420</v>
      </c>
      <c r="B3210" t="s">
        <v>1385</v>
      </c>
      <c r="C3210" t="s">
        <v>1386</v>
      </c>
      <c r="D3210">
        <v>1900</v>
      </c>
      <c r="E3210" s="958">
        <v>1</v>
      </c>
      <c r="F3210" t="s">
        <v>441</v>
      </c>
      <c r="G3210" s="958">
        <v>366</v>
      </c>
      <c r="H3210" t="s">
        <v>387</v>
      </c>
      <c r="I3210" s="938" t="s">
        <v>488</v>
      </c>
      <c r="J3210" s="938" t="s">
        <v>436</v>
      </c>
      <c r="K3210" s="938" t="s">
        <v>436</v>
      </c>
      <c r="L3210" s="938" t="s">
        <v>131</v>
      </c>
      <c r="M3210" s="959" t="s">
        <v>494</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HUM_ASR_FY_2022</v>
      </c>
      <c r="AB3210" s="958">
        <f t="shared" si="553"/>
        <v>45032</v>
      </c>
      <c r="AC3210" t="str">
        <f t="shared" si="554"/>
        <v>Unaudited</v>
      </c>
    </row>
    <row r="3211" spans="1:29" x14ac:dyDescent="0.25">
      <c r="A3211" t="s">
        <v>420</v>
      </c>
      <c r="B3211" t="s">
        <v>1385</v>
      </c>
      <c r="C3211" t="s">
        <v>1386</v>
      </c>
      <c r="D3211">
        <v>1900</v>
      </c>
      <c r="E3211" s="958">
        <v>1</v>
      </c>
      <c r="F3211" t="s">
        <v>441</v>
      </c>
      <c r="G3211" s="958">
        <v>366</v>
      </c>
      <c r="H3211" t="s">
        <v>387</v>
      </c>
      <c r="I3211" s="938" t="s">
        <v>488</v>
      </c>
      <c r="J3211" s="938" t="s">
        <v>436</v>
      </c>
      <c r="K3211" s="938" t="s">
        <v>436</v>
      </c>
      <c r="L3211" s="946" t="s">
        <v>132</v>
      </c>
      <c r="M3211" s="961" t="s">
        <v>495</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HUM_ASR_FY_2022</v>
      </c>
      <c r="AB3211" s="958">
        <f t="shared" si="553"/>
        <v>45032</v>
      </c>
      <c r="AC3211" t="str">
        <f t="shared" si="554"/>
        <v>Unaudited</v>
      </c>
    </row>
    <row r="3212" spans="1:29" x14ac:dyDescent="0.25">
      <c r="A3212" t="s">
        <v>420</v>
      </c>
      <c r="B3212" t="s">
        <v>1385</v>
      </c>
      <c r="C3212" t="s">
        <v>1386</v>
      </c>
      <c r="D3212">
        <v>1900</v>
      </c>
      <c r="E3212" s="958">
        <v>1</v>
      </c>
      <c r="F3212" t="s">
        <v>441</v>
      </c>
      <c r="G3212" s="958">
        <v>366</v>
      </c>
      <c r="H3212" t="s">
        <v>387</v>
      </c>
      <c r="I3212" s="938" t="s">
        <v>488</v>
      </c>
      <c r="J3212" s="938" t="s">
        <v>436</v>
      </c>
      <c r="K3212" s="938" t="s">
        <v>436</v>
      </c>
      <c r="L3212" s="948" t="s">
        <v>133</v>
      </c>
      <c r="M3212" s="962" t="s">
        <v>496</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HUM_ASR_FY_2022</v>
      </c>
      <c r="AB3212" s="958">
        <f t="shared" si="553"/>
        <v>45032</v>
      </c>
      <c r="AC3212" t="str">
        <f t="shared" si="554"/>
        <v>Unaudited</v>
      </c>
    </row>
    <row r="3213" spans="1:29" ht="30" x14ac:dyDescent="0.25">
      <c r="A3213" t="s">
        <v>420</v>
      </c>
      <c r="B3213" t="s">
        <v>1385</v>
      </c>
      <c r="C3213" t="s">
        <v>1386</v>
      </c>
      <c r="D3213">
        <v>1900</v>
      </c>
      <c r="E3213" s="958">
        <v>1</v>
      </c>
      <c r="F3213" t="s">
        <v>441</v>
      </c>
      <c r="G3213" s="958">
        <v>366</v>
      </c>
      <c r="H3213" t="s">
        <v>387</v>
      </c>
      <c r="I3213" s="959" t="s">
        <v>489</v>
      </c>
      <c r="J3213" s="959" t="s">
        <v>26</v>
      </c>
      <c r="K3213" s="959" t="s">
        <v>26</v>
      </c>
      <c r="L3213" s="938" t="s">
        <v>269</v>
      </c>
      <c r="M3213" s="959" t="s">
        <v>26</v>
      </c>
      <c r="N3213" s="679">
        <f t="shared" ca="1" si="547"/>
        <v>735383.89319564344</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HUM_ASR_FY_2022</v>
      </c>
      <c r="AB3213" s="958">
        <f t="shared" si="553"/>
        <v>45032</v>
      </c>
      <c r="AC3213" t="str">
        <f t="shared" si="554"/>
        <v>Unaudited</v>
      </c>
    </row>
    <row r="3214" spans="1:29" x14ac:dyDescent="0.25">
      <c r="A3214" t="s">
        <v>420</v>
      </c>
      <c r="B3214" t="s">
        <v>1385</v>
      </c>
      <c r="C3214" t="s">
        <v>1386</v>
      </c>
      <c r="D3214">
        <v>1900</v>
      </c>
      <c r="E3214" s="958">
        <v>1</v>
      </c>
      <c r="F3214" t="s">
        <v>1031</v>
      </c>
      <c r="G3214" s="958" t="s">
        <v>1384</v>
      </c>
      <c r="H3214" t="s">
        <v>387</v>
      </c>
      <c r="I3214" s="938" t="s">
        <v>432</v>
      </c>
      <c r="J3214" s="938" t="s">
        <v>432</v>
      </c>
      <c r="K3214" s="938" t="s">
        <v>432</v>
      </c>
      <c r="L3214" s="938"/>
      <c r="M3214" s="963" t="s">
        <v>432</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-22</v>
      </c>
      <c r="AA3214" t="str">
        <f t="shared" si="552"/>
        <v>HUM_ASR_FY_2022</v>
      </c>
      <c r="AB3214" s="958">
        <f t="shared" si="553"/>
        <v>45032</v>
      </c>
      <c r="AC3214" t="str">
        <f t="shared" si="554"/>
        <v>Unaudited</v>
      </c>
    </row>
    <row r="3215" spans="1:29" x14ac:dyDescent="0.25">
      <c r="A3215" t="s">
        <v>420</v>
      </c>
      <c r="B3215" t="s">
        <v>1385</v>
      </c>
      <c r="C3215" t="s">
        <v>1386</v>
      </c>
      <c r="D3215">
        <v>1900</v>
      </c>
      <c r="E3215" s="958">
        <v>1</v>
      </c>
      <c r="F3215" t="s">
        <v>1031</v>
      </c>
      <c r="G3215" s="958" t="s">
        <v>1384</v>
      </c>
      <c r="H3215" t="s">
        <v>387</v>
      </c>
      <c r="I3215" s="938" t="s">
        <v>487</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61081.299999999348</v>
      </c>
      <c r="AA3215" t="str">
        <f t="shared" si="552"/>
        <v>HUM_ASR_FY_2022</v>
      </c>
      <c r="AB3215" s="958">
        <f t="shared" si="553"/>
        <v>45032</v>
      </c>
      <c r="AC3215" t="str">
        <f t="shared" si="554"/>
        <v>Unaudited</v>
      </c>
    </row>
    <row r="3216" spans="1:29" x14ac:dyDescent="0.25">
      <c r="A3216" t="s">
        <v>420</v>
      </c>
      <c r="B3216" t="s">
        <v>1385</v>
      </c>
      <c r="C3216" t="s">
        <v>1386</v>
      </c>
      <c r="D3216">
        <v>1900</v>
      </c>
      <c r="E3216" s="958">
        <v>1</v>
      </c>
      <c r="F3216" t="s">
        <v>1031</v>
      </c>
      <c r="G3216" s="958" t="s">
        <v>1384</v>
      </c>
      <c r="H3216" t="s">
        <v>387</v>
      </c>
      <c r="I3216" s="938" t="s">
        <v>487</v>
      </c>
      <c r="J3216" s="938" t="s">
        <v>12</v>
      </c>
      <c r="K3216" s="938" t="s">
        <v>1328</v>
      </c>
      <c r="L3216" s="938" t="s">
        <v>1319</v>
      </c>
      <c r="M3216" s="963" t="s">
        <v>1328</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440037.14558810176</v>
      </c>
      <c r="AA3216" t="str">
        <f t="shared" si="552"/>
        <v>HUM_ASR_FY_2022</v>
      </c>
      <c r="AB3216" s="958">
        <f t="shared" si="553"/>
        <v>45032</v>
      </c>
      <c r="AC3216" t="str">
        <f t="shared" si="554"/>
        <v>Unaudited</v>
      </c>
    </row>
    <row r="3217" spans="1:29" x14ac:dyDescent="0.25">
      <c r="A3217" t="s">
        <v>420</v>
      </c>
      <c r="B3217" t="s">
        <v>1385</v>
      </c>
      <c r="C3217" t="s">
        <v>1386</v>
      </c>
      <c r="D3217">
        <v>1900</v>
      </c>
      <c r="E3217" s="958">
        <v>1</v>
      </c>
      <c r="F3217" t="s">
        <v>1031</v>
      </c>
      <c r="G3217" s="958" t="s">
        <v>1384</v>
      </c>
      <c r="H3217" t="s">
        <v>387</v>
      </c>
      <c r="I3217" s="938" t="s">
        <v>487</v>
      </c>
      <c r="J3217" s="938" t="s">
        <v>490</v>
      </c>
      <c r="K3217" s="938" t="s">
        <v>491</v>
      </c>
      <c r="L3217" s="938" t="s">
        <v>63</v>
      </c>
      <c r="M3217" s="963" t="s">
        <v>343</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HUM_ASR_FY_2022</v>
      </c>
      <c r="AB3217" s="958">
        <f t="shared" si="553"/>
        <v>45032</v>
      </c>
      <c r="AC3217" t="str">
        <f t="shared" si="554"/>
        <v>Unaudited</v>
      </c>
    </row>
    <row r="3218" spans="1:29" x14ac:dyDescent="0.25">
      <c r="A3218" t="s">
        <v>420</v>
      </c>
      <c r="B3218" t="s">
        <v>1385</v>
      </c>
      <c r="C3218" t="s">
        <v>1386</v>
      </c>
      <c r="D3218">
        <v>1900</v>
      </c>
      <c r="E3218" s="958">
        <v>1</v>
      </c>
      <c r="F3218" t="s">
        <v>1031</v>
      </c>
      <c r="G3218" s="958" t="s">
        <v>1384</v>
      </c>
      <c r="H3218" t="s">
        <v>387</v>
      </c>
      <c r="I3218" s="938" t="s">
        <v>487</v>
      </c>
      <c r="J3218" s="938" t="s">
        <v>490</v>
      </c>
      <c r="K3218" s="938" t="s">
        <v>1019</v>
      </c>
      <c r="L3218" s="938" t="s">
        <v>915</v>
      </c>
      <c r="M3218" s="963" t="s">
        <v>916</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45626.579999999994</v>
      </c>
      <c r="AA3218" t="str">
        <f t="shared" si="552"/>
        <v>HUM_ASR_FY_2022</v>
      </c>
      <c r="AB3218" s="958">
        <f t="shared" si="553"/>
        <v>45032</v>
      </c>
      <c r="AC3218" t="str">
        <f t="shared" si="554"/>
        <v>Unaudited</v>
      </c>
    </row>
    <row r="3219" spans="1:29" x14ac:dyDescent="0.25">
      <c r="A3219" t="s">
        <v>420</v>
      </c>
      <c r="B3219" t="s">
        <v>1385</v>
      </c>
      <c r="C3219" t="s">
        <v>1386</v>
      </c>
      <c r="D3219">
        <v>1900</v>
      </c>
      <c r="E3219" s="958">
        <v>1</v>
      </c>
      <c r="F3219" t="s">
        <v>1031</v>
      </c>
      <c r="G3219" s="958" t="s">
        <v>1384</v>
      </c>
      <c r="H3219" t="s">
        <v>387</v>
      </c>
      <c r="I3219" s="938" t="s">
        <v>487</v>
      </c>
      <c r="J3219" s="938" t="s">
        <v>13</v>
      </c>
      <c r="K3219" s="938" t="s">
        <v>492</v>
      </c>
      <c r="L3219" s="938" t="s">
        <v>94</v>
      </c>
      <c r="M3219" s="963" t="s">
        <v>146</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HUM_ASR_FY_2022</v>
      </c>
      <c r="AB3219" s="958">
        <f t="shared" si="553"/>
        <v>45032</v>
      </c>
      <c r="AC3219" t="str">
        <f t="shared" si="554"/>
        <v>Unaudited</v>
      </c>
    </row>
    <row r="3220" spans="1:29" x14ac:dyDescent="0.25">
      <c r="A3220" t="s">
        <v>420</v>
      </c>
      <c r="B3220" t="s">
        <v>1385</v>
      </c>
      <c r="C3220" t="s">
        <v>1386</v>
      </c>
      <c r="D3220">
        <v>1900</v>
      </c>
      <c r="E3220" s="958">
        <v>1</v>
      </c>
      <c r="F3220" t="s">
        <v>1031</v>
      </c>
      <c r="G3220" s="958" t="s">
        <v>1384</v>
      </c>
      <c r="H3220" t="s">
        <v>387</v>
      </c>
      <c r="I3220" s="938" t="s">
        <v>487</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4438.769999999935</v>
      </c>
      <c r="AA3220" t="str">
        <f t="shared" si="552"/>
        <v>HUM_ASR_FY_2022</v>
      </c>
      <c r="AB3220" s="958">
        <f t="shared" si="553"/>
        <v>45032</v>
      </c>
      <c r="AC3220" t="str">
        <f t="shared" si="554"/>
        <v>Unaudited</v>
      </c>
    </row>
    <row r="3221" spans="1:29" x14ac:dyDescent="0.25">
      <c r="A3221" t="s">
        <v>420</v>
      </c>
      <c r="B3221" t="s">
        <v>1385</v>
      </c>
      <c r="C3221" t="s">
        <v>1386</v>
      </c>
      <c r="D3221">
        <v>1900</v>
      </c>
      <c r="E3221" s="958">
        <v>1</v>
      </c>
      <c r="F3221" t="s">
        <v>1031</v>
      </c>
      <c r="G3221" s="958" t="s">
        <v>1384</v>
      </c>
      <c r="H3221" t="s">
        <v>387</v>
      </c>
      <c r="I3221" s="963" t="s">
        <v>488</v>
      </c>
      <c r="J3221" s="963" t="s">
        <v>444</v>
      </c>
      <c r="K3221" s="963" t="s">
        <v>0</v>
      </c>
      <c r="L3221" s="938">
        <v>2.1</v>
      </c>
      <c r="M3221" s="963" t="s">
        <v>147</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2118301.0599999996</v>
      </c>
      <c r="AA3221" t="str">
        <f t="shared" si="552"/>
        <v>HUM_ASR_FY_2022</v>
      </c>
      <c r="AB3221" s="958">
        <f t="shared" si="553"/>
        <v>45032</v>
      </c>
      <c r="AC3221" t="str">
        <f t="shared" si="554"/>
        <v>Unaudited</v>
      </c>
    </row>
    <row r="3222" spans="1:29" ht="30" x14ac:dyDescent="0.25">
      <c r="A3222" t="s">
        <v>420</v>
      </c>
      <c r="B3222" t="s">
        <v>1385</v>
      </c>
      <c r="C3222" t="s">
        <v>1386</v>
      </c>
      <c r="D3222">
        <v>1900</v>
      </c>
      <c r="E3222" s="958">
        <v>1</v>
      </c>
      <c r="F3222" t="s">
        <v>1031</v>
      </c>
      <c r="G3222" s="958" t="s">
        <v>1384</v>
      </c>
      <c r="H3222" t="s">
        <v>387</v>
      </c>
      <c r="I3222" s="938" t="s">
        <v>488</v>
      </c>
      <c r="J3222" s="938" t="s">
        <v>444</v>
      </c>
      <c r="K3222" s="938" t="s">
        <v>0</v>
      </c>
      <c r="L3222" s="944">
        <v>2.2000000000000002</v>
      </c>
      <c r="M3222" s="964" t="s">
        <v>148</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-2679587.1766835437</v>
      </c>
      <c r="AA3222" t="str">
        <f t="shared" si="552"/>
        <v>HUM_ASR_FY_2022</v>
      </c>
      <c r="AB3222" s="958">
        <f t="shared" si="553"/>
        <v>45032</v>
      </c>
      <c r="AC3222" t="str">
        <f t="shared" si="554"/>
        <v>Unaudited</v>
      </c>
    </row>
    <row r="3223" spans="1:29" x14ac:dyDescent="0.25">
      <c r="A3223" t="s">
        <v>420</v>
      </c>
      <c r="B3223" t="s">
        <v>1385</v>
      </c>
      <c r="C3223" t="s">
        <v>1386</v>
      </c>
      <c r="D3223">
        <v>1900</v>
      </c>
      <c r="E3223" s="958">
        <v>1</v>
      </c>
      <c r="F3223" t="s">
        <v>1031</v>
      </c>
      <c r="G3223" s="958" t="s">
        <v>1384</v>
      </c>
      <c r="H3223" t="s">
        <v>387</v>
      </c>
      <c r="I3223" s="938" t="s">
        <v>488</v>
      </c>
      <c r="J3223" s="938" t="s">
        <v>444</v>
      </c>
      <c r="K3223" s="938" t="s">
        <v>0</v>
      </c>
      <c r="L3223" s="944">
        <v>2.2999999999999998</v>
      </c>
      <c r="M3223" s="964" t="s">
        <v>149</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-86130.489999999976</v>
      </c>
      <c r="AA3223" t="str">
        <f t="shared" si="552"/>
        <v>HUM_ASR_FY_2022</v>
      </c>
      <c r="AB3223" s="958">
        <f t="shared" si="553"/>
        <v>45032</v>
      </c>
      <c r="AC3223" t="str">
        <f t="shared" si="554"/>
        <v>Unaudited</v>
      </c>
    </row>
    <row r="3224" spans="1:29" x14ac:dyDescent="0.25">
      <c r="A3224" t="s">
        <v>420</v>
      </c>
      <c r="B3224" t="s">
        <v>1385</v>
      </c>
      <c r="C3224" t="s">
        <v>1386</v>
      </c>
      <c r="D3224">
        <v>1900</v>
      </c>
      <c r="E3224" s="958">
        <v>1</v>
      </c>
      <c r="F3224" t="s">
        <v>1031</v>
      </c>
      <c r="G3224" s="958" t="s">
        <v>1384</v>
      </c>
      <c r="H3224" t="s">
        <v>387</v>
      </c>
      <c r="I3224" s="938" t="s">
        <v>488</v>
      </c>
      <c r="J3224" s="938" t="s">
        <v>444</v>
      </c>
      <c r="K3224" s="938" t="s">
        <v>0</v>
      </c>
      <c r="L3224" s="948">
        <v>2.4</v>
      </c>
      <c r="M3224" s="965" t="s">
        <v>150</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-890484.03</v>
      </c>
      <c r="AA3224" t="str">
        <f t="shared" si="552"/>
        <v>HUM_ASR_FY_2022</v>
      </c>
      <c r="AB3224" s="958">
        <f t="shared" si="553"/>
        <v>45032</v>
      </c>
      <c r="AC3224" t="str">
        <f t="shared" si="554"/>
        <v>Unaudited</v>
      </c>
    </row>
    <row r="3225" spans="1:29" ht="30" x14ac:dyDescent="0.25">
      <c r="A3225" t="s">
        <v>420</v>
      </c>
      <c r="B3225" t="s">
        <v>1385</v>
      </c>
      <c r="C3225" t="s">
        <v>1386</v>
      </c>
      <c r="D3225">
        <v>1900</v>
      </c>
      <c r="E3225" s="958">
        <v>1</v>
      </c>
      <c r="F3225" t="s">
        <v>1031</v>
      </c>
      <c r="G3225" s="958" t="s">
        <v>1384</v>
      </c>
      <c r="H3225" t="s">
        <v>387</v>
      </c>
      <c r="I3225" s="964" t="s">
        <v>488</v>
      </c>
      <c r="J3225" s="964" t="s">
        <v>444</v>
      </c>
      <c r="K3225" s="964" t="s">
        <v>0</v>
      </c>
      <c r="L3225" s="944">
        <v>2.5</v>
      </c>
      <c r="M3225" s="964" t="s">
        <v>151</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HUM_ASR_FY_2022</v>
      </c>
      <c r="AB3225" s="958">
        <f t="shared" si="553"/>
        <v>45032</v>
      </c>
      <c r="AC3225" t="str">
        <f t="shared" si="554"/>
        <v>Unaudited</v>
      </c>
    </row>
    <row r="3226" spans="1:29" x14ac:dyDescent="0.25">
      <c r="A3226" t="s">
        <v>420</v>
      </c>
      <c r="B3226" t="s">
        <v>1385</v>
      </c>
      <c r="C3226" t="s">
        <v>1386</v>
      </c>
      <c r="D3226">
        <v>1900</v>
      </c>
      <c r="E3226" s="958">
        <v>1</v>
      </c>
      <c r="F3226" t="s">
        <v>1031</v>
      </c>
      <c r="G3226" s="958" t="s">
        <v>1384</v>
      </c>
      <c r="H3226" t="s">
        <v>387</v>
      </c>
      <c r="I3226" s="938" t="s">
        <v>488</v>
      </c>
      <c r="J3226" s="938" t="s">
        <v>444</v>
      </c>
      <c r="K3226" s="938" t="s">
        <v>0</v>
      </c>
      <c r="L3226" s="938" t="s">
        <v>96</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HUM_ASR_FY_2022</v>
      </c>
      <c r="AB3226" s="958">
        <f t="shared" si="553"/>
        <v>45032</v>
      </c>
      <c r="AC3226" t="str">
        <f t="shared" si="554"/>
        <v>Unaudited</v>
      </c>
    </row>
    <row r="3227" spans="1:29" x14ac:dyDescent="0.25">
      <c r="A3227" t="s">
        <v>420</v>
      </c>
      <c r="B3227" t="s">
        <v>1385</v>
      </c>
      <c r="C3227" t="s">
        <v>1386</v>
      </c>
      <c r="D3227">
        <v>1900</v>
      </c>
      <c r="E3227" s="958">
        <v>1</v>
      </c>
      <c r="F3227" t="s">
        <v>1031</v>
      </c>
      <c r="G3227" s="958" t="s">
        <v>1384</v>
      </c>
      <c r="H3227" t="s">
        <v>387</v>
      </c>
      <c r="I3227" s="938" t="s">
        <v>488</v>
      </c>
      <c r="J3227" s="938" t="s">
        <v>444</v>
      </c>
      <c r="K3227" s="938" t="s">
        <v>0</v>
      </c>
      <c r="L3227" s="938" t="s">
        <v>152</v>
      </c>
      <c r="M3227" s="963" t="s">
        <v>451</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HUM_ASR_FY_2022</v>
      </c>
      <c r="AB3227" s="958">
        <f t="shared" si="553"/>
        <v>45032</v>
      </c>
      <c r="AC3227" t="str">
        <f t="shared" si="554"/>
        <v>Unaudited</v>
      </c>
    </row>
    <row r="3228" spans="1:29" x14ac:dyDescent="0.25">
      <c r="A3228" t="s">
        <v>420</v>
      </c>
      <c r="B3228" t="s">
        <v>1385</v>
      </c>
      <c r="C3228" t="s">
        <v>1386</v>
      </c>
      <c r="D3228">
        <v>1900</v>
      </c>
      <c r="E3228" s="958">
        <v>1</v>
      </c>
      <c r="F3228" t="s">
        <v>1031</v>
      </c>
      <c r="G3228" s="958" t="s">
        <v>1384</v>
      </c>
      <c r="H3228" t="s">
        <v>387</v>
      </c>
      <c r="I3228" s="938" t="s">
        <v>488</v>
      </c>
      <c r="J3228" s="938" t="s">
        <v>444</v>
      </c>
      <c r="K3228" s="938" t="s">
        <v>0</v>
      </c>
      <c r="L3228" s="938" t="s">
        <v>917</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HUM_ASR_FY_2022</v>
      </c>
      <c r="AB3228" s="958">
        <f t="shared" si="553"/>
        <v>45032</v>
      </c>
      <c r="AC3228" t="str">
        <f t="shared" si="554"/>
        <v>Unaudited</v>
      </c>
    </row>
    <row r="3229" spans="1:29" x14ac:dyDescent="0.25">
      <c r="A3229" t="s">
        <v>420</v>
      </c>
      <c r="B3229" t="s">
        <v>1385</v>
      </c>
      <c r="C3229" t="s">
        <v>1386</v>
      </c>
      <c r="D3229">
        <v>1900</v>
      </c>
      <c r="E3229" s="958">
        <v>1</v>
      </c>
      <c r="F3229" t="s">
        <v>1031</v>
      </c>
      <c r="G3229" s="958" t="s">
        <v>1384</v>
      </c>
      <c r="H3229" t="s">
        <v>387</v>
      </c>
      <c r="I3229" s="938" t="s">
        <v>488</v>
      </c>
      <c r="J3229" s="938" t="s">
        <v>444</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-116951.90999999983</v>
      </c>
      <c r="AA3229" t="str">
        <f t="shared" si="552"/>
        <v>HUM_ASR_FY_2022</v>
      </c>
      <c r="AB3229" s="958">
        <f t="shared" si="553"/>
        <v>45032</v>
      </c>
      <c r="AC3229" t="str">
        <f t="shared" si="554"/>
        <v>Unaudited</v>
      </c>
    </row>
    <row r="3230" spans="1:29" x14ac:dyDescent="0.25">
      <c r="A3230" t="s">
        <v>420</v>
      </c>
      <c r="B3230" t="s">
        <v>1385</v>
      </c>
      <c r="C3230" t="s">
        <v>1386</v>
      </c>
      <c r="D3230">
        <v>1900</v>
      </c>
      <c r="E3230" s="958">
        <v>1</v>
      </c>
      <c r="F3230" t="s">
        <v>1031</v>
      </c>
      <c r="G3230" s="958" t="s">
        <v>1384</v>
      </c>
      <c r="H3230" t="s">
        <v>387</v>
      </c>
      <c r="I3230" s="963" t="s">
        <v>488</v>
      </c>
      <c r="J3230" s="963" t="s">
        <v>444</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12263.219999999998</v>
      </c>
      <c r="AA3230" t="str">
        <f t="shared" si="552"/>
        <v>HUM_ASR_FY_2022</v>
      </c>
      <c r="AB3230" s="958">
        <f t="shared" si="553"/>
        <v>45032</v>
      </c>
      <c r="AC3230" t="str">
        <f t="shared" si="554"/>
        <v>Unaudited</v>
      </c>
    </row>
    <row r="3231" spans="1:29" x14ac:dyDescent="0.25">
      <c r="A3231" t="s">
        <v>420</v>
      </c>
      <c r="B3231" t="s">
        <v>1385</v>
      </c>
      <c r="C3231" t="s">
        <v>1386</v>
      </c>
      <c r="D3231">
        <v>1900</v>
      </c>
      <c r="E3231" s="958">
        <v>1</v>
      </c>
      <c r="F3231" t="s">
        <v>1031</v>
      </c>
      <c r="G3231" s="958" t="s">
        <v>1384</v>
      </c>
      <c r="H3231" t="s">
        <v>387</v>
      </c>
      <c r="I3231" s="938" t="s">
        <v>488</v>
      </c>
      <c r="J3231" s="938" t="s">
        <v>444</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54.19</v>
      </c>
      <c r="AA3231" t="str">
        <f t="shared" si="552"/>
        <v>HUM_ASR_FY_2022</v>
      </c>
      <c r="AB3231" s="958">
        <f t="shared" si="553"/>
        <v>45032</v>
      </c>
      <c r="AC3231" t="str">
        <f t="shared" si="554"/>
        <v>Unaudited</v>
      </c>
    </row>
    <row r="3232" spans="1:29" x14ac:dyDescent="0.25">
      <c r="A3232" t="s">
        <v>420</v>
      </c>
      <c r="B3232" t="s">
        <v>1385</v>
      </c>
      <c r="C3232" t="s">
        <v>1386</v>
      </c>
      <c r="D3232">
        <v>1900</v>
      </c>
      <c r="E3232" s="958">
        <v>1</v>
      </c>
      <c r="F3232" t="s">
        <v>1031</v>
      </c>
      <c r="G3232" s="958" t="s">
        <v>1384</v>
      </c>
      <c r="H3232" t="s">
        <v>387</v>
      </c>
      <c r="I3232" s="938" t="s">
        <v>488</v>
      </c>
      <c r="J3232" s="938" t="s">
        <v>444</v>
      </c>
      <c r="K3232" s="938" t="s">
        <v>53</v>
      </c>
      <c r="L3232" s="938" t="s">
        <v>44</v>
      </c>
      <c r="M3232" s="963" t="s">
        <v>153</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HUM_ASR_FY_2022</v>
      </c>
      <c r="AB3232" s="958">
        <f t="shared" si="553"/>
        <v>45032</v>
      </c>
      <c r="AC3232" t="str">
        <f t="shared" si="554"/>
        <v>Unaudited</v>
      </c>
    </row>
    <row r="3233" spans="1:29" x14ac:dyDescent="0.25">
      <c r="A3233" t="s">
        <v>420</v>
      </c>
      <c r="B3233" t="s">
        <v>1385</v>
      </c>
      <c r="C3233" t="s">
        <v>1386</v>
      </c>
      <c r="D3233">
        <v>1900</v>
      </c>
      <c r="E3233" s="958">
        <v>1</v>
      </c>
      <c r="F3233" t="s">
        <v>1031</v>
      </c>
      <c r="G3233" s="958" t="s">
        <v>1384</v>
      </c>
      <c r="H3233" t="s">
        <v>387</v>
      </c>
      <c r="I3233" s="938" t="s">
        <v>488</v>
      </c>
      <c r="J3233" s="938" t="s">
        <v>444</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1092</v>
      </c>
      <c r="AA3233" t="str">
        <f t="shared" si="552"/>
        <v>HUM_ASR_FY_2022</v>
      </c>
      <c r="AB3233" s="958">
        <f t="shared" si="553"/>
        <v>45032</v>
      </c>
      <c r="AC3233" t="str">
        <f t="shared" si="554"/>
        <v>Unaudited</v>
      </c>
    </row>
    <row r="3234" spans="1:29" x14ac:dyDescent="0.25">
      <c r="A3234" t="s">
        <v>420</v>
      </c>
      <c r="B3234" t="s">
        <v>1385</v>
      </c>
      <c r="C3234" t="s">
        <v>1386</v>
      </c>
      <c r="D3234">
        <v>1900</v>
      </c>
      <c r="E3234" s="958">
        <v>1</v>
      </c>
      <c r="F3234" t="s">
        <v>1031</v>
      </c>
      <c r="G3234" s="958" t="s">
        <v>1384</v>
      </c>
      <c r="H3234" t="s">
        <v>387</v>
      </c>
      <c r="I3234" s="938" t="s">
        <v>488</v>
      </c>
      <c r="J3234" s="938" t="s">
        <v>444</v>
      </c>
      <c r="K3234" s="938" t="s">
        <v>53</v>
      </c>
      <c r="L3234" s="946" t="s">
        <v>42</v>
      </c>
      <c r="M3234" s="961" t="s">
        <v>154</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HUM_ASR_FY_2022</v>
      </c>
      <c r="AB3234" s="958">
        <f t="shared" si="553"/>
        <v>45032</v>
      </c>
      <c r="AC3234" t="str">
        <f t="shared" si="554"/>
        <v>Unaudited</v>
      </c>
    </row>
    <row r="3235" spans="1:29" x14ac:dyDescent="0.25">
      <c r="A3235" t="s">
        <v>420</v>
      </c>
      <c r="B3235" t="s">
        <v>1385</v>
      </c>
      <c r="C3235" t="s">
        <v>1386</v>
      </c>
      <c r="D3235">
        <v>1900</v>
      </c>
      <c r="E3235" s="958">
        <v>1</v>
      </c>
      <c r="F3235" t="s">
        <v>1031</v>
      </c>
      <c r="G3235" s="958" t="s">
        <v>1384</v>
      </c>
      <c r="H3235" t="s">
        <v>387</v>
      </c>
      <c r="I3235" s="963" t="s">
        <v>488</v>
      </c>
      <c r="J3235" s="963" t="s">
        <v>444</v>
      </c>
      <c r="K3235" s="963" t="s">
        <v>53</v>
      </c>
      <c r="L3235" s="938" t="s">
        <v>43</v>
      </c>
      <c r="M3235" s="963" t="s">
        <v>462</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HUM_ASR_FY_2022</v>
      </c>
      <c r="AB3235" s="958">
        <f t="shared" si="553"/>
        <v>45032</v>
      </c>
      <c r="AC3235" t="str">
        <f t="shared" si="554"/>
        <v>Unaudited</v>
      </c>
    </row>
    <row r="3236" spans="1:29" x14ac:dyDescent="0.25">
      <c r="A3236" t="s">
        <v>420</v>
      </c>
      <c r="B3236" t="s">
        <v>1385</v>
      </c>
      <c r="C3236" t="s">
        <v>1386</v>
      </c>
      <c r="D3236">
        <v>1900</v>
      </c>
      <c r="E3236" s="958">
        <v>1</v>
      </c>
      <c r="F3236" t="s">
        <v>1031</v>
      </c>
      <c r="G3236" s="958" t="s">
        <v>1384</v>
      </c>
      <c r="H3236" t="s">
        <v>387</v>
      </c>
      <c r="I3236" s="938" t="s">
        <v>488</v>
      </c>
      <c r="J3236" s="938" t="s">
        <v>444</v>
      </c>
      <c r="K3236" s="938" t="s">
        <v>920</v>
      </c>
      <c r="L3236" s="938" t="s">
        <v>921</v>
      </c>
      <c r="M3236" s="963" t="s">
        <v>920</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8751.9000000000015</v>
      </c>
      <c r="AA3236" t="str">
        <f t="shared" si="552"/>
        <v>HUM_ASR_FY_2022</v>
      </c>
      <c r="AB3236" s="958">
        <f t="shared" si="553"/>
        <v>45032</v>
      </c>
      <c r="AC3236" t="str">
        <f t="shared" si="554"/>
        <v>Unaudited</v>
      </c>
    </row>
    <row r="3237" spans="1:29" x14ac:dyDescent="0.25">
      <c r="A3237" t="s">
        <v>420</v>
      </c>
      <c r="B3237" t="s">
        <v>1385</v>
      </c>
      <c r="C3237" t="s">
        <v>1386</v>
      </c>
      <c r="D3237">
        <v>1900</v>
      </c>
      <c r="E3237" s="958">
        <v>1</v>
      </c>
      <c r="F3237" t="s">
        <v>1031</v>
      </c>
      <c r="G3237" s="958" t="s">
        <v>1384</v>
      </c>
      <c r="H3237" t="s">
        <v>387</v>
      </c>
      <c r="I3237" s="938" t="s">
        <v>488</v>
      </c>
      <c r="J3237" s="938" t="s">
        <v>444</v>
      </c>
      <c r="K3237" s="938" t="s">
        <v>920</v>
      </c>
      <c r="L3237" s="938" t="s">
        <v>922</v>
      </c>
      <c r="M3237" s="963" t="s">
        <v>925</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-11070.890467107029</v>
      </c>
      <c r="AA3237" t="str">
        <f t="shared" si="552"/>
        <v>HUM_ASR_FY_2022</v>
      </c>
      <c r="AB3237" s="958">
        <f t="shared" si="553"/>
        <v>45032</v>
      </c>
      <c r="AC3237" t="str">
        <f t="shared" si="554"/>
        <v>Unaudited</v>
      </c>
    </row>
    <row r="3238" spans="1:29" x14ac:dyDescent="0.25">
      <c r="A3238" t="s">
        <v>420</v>
      </c>
      <c r="B3238" t="s">
        <v>1385</v>
      </c>
      <c r="C3238" t="s">
        <v>1386</v>
      </c>
      <c r="D3238">
        <v>1900</v>
      </c>
      <c r="E3238" s="958">
        <v>1</v>
      </c>
      <c r="F3238" t="s">
        <v>1031</v>
      </c>
      <c r="G3238" s="958" t="s">
        <v>1384</v>
      </c>
      <c r="H3238" t="s">
        <v>387</v>
      </c>
      <c r="I3238" s="938" t="s">
        <v>488</v>
      </c>
      <c r="J3238" s="938" t="s">
        <v>444</v>
      </c>
      <c r="K3238" s="938" t="s">
        <v>920</v>
      </c>
      <c r="L3238" s="938" t="s">
        <v>923</v>
      </c>
      <c r="M3238" s="963" t="s">
        <v>926</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HUM_ASR_FY_2022</v>
      </c>
      <c r="AB3238" s="958">
        <f t="shared" si="553"/>
        <v>45032</v>
      </c>
      <c r="AC3238" t="str">
        <f t="shared" si="554"/>
        <v>Unaudited</v>
      </c>
    </row>
    <row r="3239" spans="1:29" x14ac:dyDescent="0.25">
      <c r="A3239" t="s">
        <v>420</v>
      </c>
      <c r="B3239" t="s">
        <v>1385</v>
      </c>
      <c r="C3239" t="s">
        <v>1386</v>
      </c>
      <c r="D3239">
        <v>1900</v>
      </c>
      <c r="E3239" s="958">
        <v>1</v>
      </c>
      <c r="F3239" t="s">
        <v>1031</v>
      </c>
      <c r="G3239" s="958" t="s">
        <v>1384</v>
      </c>
      <c r="H3239" t="s">
        <v>387</v>
      </c>
      <c r="I3239" s="938" t="s">
        <v>488</v>
      </c>
      <c r="J3239" s="938" t="s">
        <v>444</v>
      </c>
      <c r="K3239" s="938" t="s">
        <v>445</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-338.93000000000006</v>
      </c>
      <c r="AA3239" t="str">
        <f t="shared" si="552"/>
        <v>HUM_ASR_FY_2022</v>
      </c>
      <c r="AB3239" s="958">
        <f t="shared" si="553"/>
        <v>45032</v>
      </c>
      <c r="AC3239" t="str">
        <f t="shared" si="554"/>
        <v>Unaudited</v>
      </c>
    </row>
    <row r="3240" spans="1:29" ht="30" x14ac:dyDescent="0.25">
      <c r="A3240" t="s">
        <v>420</v>
      </c>
      <c r="B3240" t="s">
        <v>1385</v>
      </c>
      <c r="C3240" t="s">
        <v>1386</v>
      </c>
      <c r="D3240">
        <v>1900</v>
      </c>
      <c r="E3240" s="958">
        <v>1</v>
      </c>
      <c r="F3240" t="s">
        <v>1031</v>
      </c>
      <c r="G3240" s="958" t="s">
        <v>1384</v>
      </c>
      <c r="H3240" t="s">
        <v>387</v>
      </c>
      <c r="I3240" s="963" t="s">
        <v>488</v>
      </c>
      <c r="J3240" s="963" t="s">
        <v>444</v>
      </c>
      <c r="K3240" s="963" t="s">
        <v>445</v>
      </c>
      <c r="L3240" s="938">
        <v>5.2</v>
      </c>
      <c r="M3240" s="963" t="s">
        <v>303</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HUM_ASR_FY_2022</v>
      </c>
      <c r="AB3240" s="958">
        <f t="shared" si="553"/>
        <v>45032</v>
      </c>
      <c r="AC3240" t="str">
        <f t="shared" si="554"/>
        <v>Unaudited</v>
      </c>
    </row>
    <row r="3241" spans="1:29" ht="30" x14ac:dyDescent="0.25">
      <c r="A3241" t="s">
        <v>420</v>
      </c>
      <c r="B3241" t="s">
        <v>1385</v>
      </c>
      <c r="C3241" t="s">
        <v>1386</v>
      </c>
      <c r="D3241">
        <v>1900</v>
      </c>
      <c r="E3241" s="958">
        <v>1</v>
      </c>
      <c r="F3241" t="s">
        <v>1031</v>
      </c>
      <c r="G3241" s="958" t="s">
        <v>1384</v>
      </c>
      <c r="H3241" t="s">
        <v>387</v>
      </c>
      <c r="I3241" s="938" t="s">
        <v>488</v>
      </c>
      <c r="J3241" s="938" t="s">
        <v>444</v>
      </c>
      <c r="K3241" s="938" t="s">
        <v>445</v>
      </c>
      <c r="L3241" s="938">
        <v>5.3</v>
      </c>
      <c r="M3241" s="963" t="s">
        <v>304</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HUM_ASR_FY_2022</v>
      </c>
      <c r="AB3241" s="958">
        <f t="shared" si="553"/>
        <v>45032</v>
      </c>
      <c r="AC3241" t="str">
        <f t="shared" si="554"/>
        <v>Unaudited</v>
      </c>
    </row>
    <row r="3242" spans="1:29" x14ac:dyDescent="0.25">
      <c r="A3242" t="s">
        <v>420</v>
      </c>
      <c r="B3242" t="s">
        <v>1385</v>
      </c>
      <c r="C3242" t="s">
        <v>1386</v>
      </c>
      <c r="D3242">
        <v>1900</v>
      </c>
      <c r="E3242" s="958">
        <v>1</v>
      </c>
      <c r="F3242" t="s">
        <v>1031</v>
      </c>
      <c r="G3242" s="958" t="s">
        <v>1384</v>
      </c>
      <c r="H3242" t="s">
        <v>387</v>
      </c>
      <c r="I3242" s="938" t="s">
        <v>488</v>
      </c>
      <c r="J3242" s="938" t="s">
        <v>444</v>
      </c>
      <c r="K3242" s="938" t="s">
        <v>445</v>
      </c>
      <c r="L3242" s="938" t="s">
        <v>82</v>
      </c>
      <c r="M3242" s="963" t="s">
        <v>453</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HUM_ASR_FY_2022</v>
      </c>
      <c r="AB3242" s="958">
        <f t="shared" si="553"/>
        <v>45032</v>
      </c>
      <c r="AC3242" t="str">
        <f t="shared" si="554"/>
        <v>Unaudited</v>
      </c>
    </row>
    <row r="3243" spans="1:29" x14ac:dyDescent="0.25">
      <c r="A3243" t="s">
        <v>420</v>
      </c>
      <c r="B3243" t="s">
        <v>1385</v>
      </c>
      <c r="C3243" t="s">
        <v>1386</v>
      </c>
      <c r="D3243">
        <v>1900</v>
      </c>
      <c r="E3243" s="958">
        <v>1</v>
      </c>
      <c r="F3243" t="s">
        <v>1031</v>
      </c>
      <c r="G3243" s="958" t="s">
        <v>1384</v>
      </c>
      <c r="H3243" t="s">
        <v>387</v>
      </c>
      <c r="I3243" s="938" t="s">
        <v>488</v>
      </c>
      <c r="J3243" s="938" t="s">
        <v>444</v>
      </c>
      <c r="K3243" s="938" t="s">
        <v>446</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HUM_ASR_FY_2022</v>
      </c>
      <c r="AB3243" s="958">
        <f t="shared" si="553"/>
        <v>45032</v>
      </c>
      <c r="AC3243" t="str">
        <f t="shared" si="554"/>
        <v>Unaudited</v>
      </c>
    </row>
    <row r="3244" spans="1:29" x14ac:dyDescent="0.25">
      <c r="A3244" t="s">
        <v>420</v>
      </c>
      <c r="B3244" t="s">
        <v>1385</v>
      </c>
      <c r="C3244" t="s">
        <v>1386</v>
      </c>
      <c r="D3244">
        <v>1900</v>
      </c>
      <c r="E3244" s="958">
        <v>1</v>
      </c>
      <c r="F3244" t="s">
        <v>1031</v>
      </c>
      <c r="G3244" s="958" t="s">
        <v>1384</v>
      </c>
      <c r="H3244" t="s">
        <v>387</v>
      </c>
      <c r="I3244" s="938" t="s">
        <v>488</v>
      </c>
      <c r="J3244" s="938" t="s">
        <v>444</v>
      </c>
      <c r="K3244" s="938" t="s">
        <v>446</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HUM_ASR_FY_2022</v>
      </c>
      <c r="AB3244" s="958">
        <f t="shared" si="553"/>
        <v>45032</v>
      </c>
      <c r="AC3244" t="str">
        <f t="shared" si="554"/>
        <v>Unaudited</v>
      </c>
    </row>
    <row r="3245" spans="1:29" x14ac:dyDescent="0.25">
      <c r="A3245" t="s">
        <v>420</v>
      </c>
      <c r="B3245" t="s">
        <v>1385</v>
      </c>
      <c r="C3245" t="s">
        <v>1386</v>
      </c>
      <c r="D3245">
        <v>1900</v>
      </c>
      <c r="E3245" s="958">
        <v>1</v>
      </c>
      <c r="F3245" t="s">
        <v>1031</v>
      </c>
      <c r="G3245" s="958" t="s">
        <v>1384</v>
      </c>
      <c r="H3245" t="s">
        <v>387</v>
      </c>
      <c r="I3245" s="938" t="s">
        <v>488</v>
      </c>
      <c r="J3245" s="938" t="s">
        <v>444</v>
      </c>
      <c r="K3245" s="938" t="s">
        <v>446</v>
      </c>
      <c r="L3245" s="938">
        <v>6.3</v>
      </c>
      <c r="M3245" s="963" t="s">
        <v>184</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HUM_ASR_FY_2022</v>
      </c>
      <c r="AB3245" s="958">
        <f t="shared" si="553"/>
        <v>45032</v>
      </c>
      <c r="AC3245" t="str">
        <f t="shared" si="554"/>
        <v>Unaudited</v>
      </c>
    </row>
    <row r="3246" spans="1:29" x14ac:dyDescent="0.25">
      <c r="A3246" t="s">
        <v>420</v>
      </c>
      <c r="B3246" t="s">
        <v>1385</v>
      </c>
      <c r="C3246" t="s">
        <v>1386</v>
      </c>
      <c r="D3246">
        <v>1900</v>
      </c>
      <c r="E3246" s="958">
        <v>1</v>
      </c>
      <c r="F3246" t="s">
        <v>1031</v>
      </c>
      <c r="G3246" s="958" t="s">
        <v>1384</v>
      </c>
      <c r="H3246" t="s">
        <v>387</v>
      </c>
      <c r="I3246" s="938" t="s">
        <v>488</v>
      </c>
      <c r="J3246" s="938" t="s">
        <v>444</v>
      </c>
      <c r="K3246" s="938" t="s">
        <v>446</v>
      </c>
      <c r="L3246" s="938" t="s">
        <v>87</v>
      </c>
      <c r="M3246" s="963" t="s">
        <v>454</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HUM_ASR_FY_2022</v>
      </c>
      <c r="AB3246" s="958">
        <f t="shared" si="553"/>
        <v>45032</v>
      </c>
      <c r="AC3246" t="str">
        <f t="shared" si="554"/>
        <v>Unaudited</v>
      </c>
    </row>
    <row r="3247" spans="1:29" x14ac:dyDescent="0.25">
      <c r="A3247" t="s">
        <v>420</v>
      </c>
      <c r="B3247" t="s">
        <v>1385</v>
      </c>
      <c r="C3247" t="s">
        <v>1386</v>
      </c>
      <c r="D3247">
        <v>1900</v>
      </c>
      <c r="E3247" s="958">
        <v>1</v>
      </c>
      <c r="F3247" t="s">
        <v>1031</v>
      </c>
      <c r="G3247" s="958" t="s">
        <v>1384</v>
      </c>
      <c r="H3247" t="s">
        <v>387</v>
      </c>
      <c r="I3247" s="938" t="s">
        <v>488</v>
      </c>
      <c r="J3247" s="938" t="s">
        <v>444</v>
      </c>
      <c r="K3247" s="938" t="s">
        <v>447</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10053.830000000011</v>
      </c>
      <c r="AA3247" t="str">
        <f t="shared" si="552"/>
        <v>HUM_ASR_FY_2022</v>
      </c>
      <c r="AB3247" s="958">
        <f t="shared" si="553"/>
        <v>45032</v>
      </c>
      <c r="AC3247" t="str">
        <f t="shared" si="554"/>
        <v>Unaudited</v>
      </c>
    </row>
    <row r="3248" spans="1:29" x14ac:dyDescent="0.25">
      <c r="A3248" t="s">
        <v>420</v>
      </c>
      <c r="B3248" t="s">
        <v>1385</v>
      </c>
      <c r="C3248" t="s">
        <v>1386</v>
      </c>
      <c r="D3248">
        <v>1900</v>
      </c>
      <c r="E3248" s="958">
        <v>1</v>
      </c>
      <c r="F3248" t="s">
        <v>1031</v>
      </c>
      <c r="G3248" s="958" t="s">
        <v>1384</v>
      </c>
      <c r="H3248" t="s">
        <v>387</v>
      </c>
      <c r="I3248" s="963" t="s">
        <v>488</v>
      </c>
      <c r="J3248" s="963" t="s">
        <v>444</v>
      </c>
      <c r="K3248" s="963" t="s">
        <v>447</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HUM_ASR_FY_2022</v>
      </c>
      <c r="AB3248" s="958">
        <f t="shared" si="553"/>
        <v>45032</v>
      </c>
      <c r="AC3248" t="str">
        <f t="shared" si="554"/>
        <v>Unaudited</v>
      </c>
    </row>
    <row r="3249" spans="1:29" x14ac:dyDescent="0.25">
      <c r="A3249" t="s">
        <v>420</v>
      </c>
      <c r="B3249" t="s">
        <v>1385</v>
      </c>
      <c r="C3249" t="s">
        <v>1386</v>
      </c>
      <c r="D3249">
        <v>1900</v>
      </c>
      <c r="E3249" s="958">
        <v>1</v>
      </c>
      <c r="F3249" t="s">
        <v>1031</v>
      </c>
      <c r="G3249" s="958" t="s">
        <v>1384</v>
      </c>
      <c r="H3249" t="s">
        <v>387</v>
      </c>
      <c r="I3249" s="938" t="s">
        <v>488</v>
      </c>
      <c r="J3249" s="938" t="s">
        <v>444</v>
      </c>
      <c r="K3249" s="938" t="s">
        <v>447</v>
      </c>
      <c r="L3249" s="938">
        <v>7.3</v>
      </c>
      <c r="M3249" s="963" t="s">
        <v>155</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-12717.792788413344</v>
      </c>
      <c r="AA3249" t="str">
        <f t="shared" si="552"/>
        <v>HUM_ASR_FY_2022</v>
      </c>
      <c r="AB3249" s="958">
        <f t="shared" si="553"/>
        <v>45032</v>
      </c>
      <c r="AC3249" t="str">
        <f t="shared" si="554"/>
        <v>Unaudited</v>
      </c>
    </row>
    <row r="3250" spans="1:29" x14ac:dyDescent="0.25">
      <c r="A3250" t="s">
        <v>420</v>
      </c>
      <c r="B3250" t="s">
        <v>1385</v>
      </c>
      <c r="C3250" t="s">
        <v>1386</v>
      </c>
      <c r="D3250">
        <v>1900</v>
      </c>
      <c r="E3250" s="958">
        <v>1</v>
      </c>
      <c r="F3250" t="s">
        <v>1031</v>
      </c>
      <c r="G3250" s="958" t="s">
        <v>1384</v>
      </c>
      <c r="H3250" t="s">
        <v>387</v>
      </c>
      <c r="I3250" s="938" t="s">
        <v>488</v>
      </c>
      <c r="J3250" s="938" t="s">
        <v>444</v>
      </c>
      <c r="K3250" s="938" t="s">
        <v>447</v>
      </c>
      <c r="L3250" s="938" t="s">
        <v>91</v>
      </c>
      <c r="M3250" s="963" t="s">
        <v>455</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HUM_ASR_FY_2022</v>
      </c>
      <c r="AB3250" s="958">
        <f t="shared" si="553"/>
        <v>45032</v>
      </c>
      <c r="AC3250" t="str">
        <f t="shared" si="554"/>
        <v>Unaudited</v>
      </c>
    </row>
    <row r="3251" spans="1:29" x14ac:dyDescent="0.25">
      <c r="A3251" t="s">
        <v>420</v>
      </c>
      <c r="B3251" t="s">
        <v>1385</v>
      </c>
      <c r="C3251" t="s">
        <v>1386</v>
      </c>
      <c r="D3251">
        <v>1900</v>
      </c>
      <c r="E3251" s="958">
        <v>1</v>
      </c>
      <c r="F3251" t="s">
        <v>1031</v>
      </c>
      <c r="G3251" s="958" t="s">
        <v>1384</v>
      </c>
      <c r="H3251" t="s">
        <v>387</v>
      </c>
      <c r="I3251" s="938" t="s">
        <v>488</v>
      </c>
      <c r="J3251" s="938" t="s">
        <v>444</v>
      </c>
      <c r="K3251" s="938" t="s">
        <v>448</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-2084.6099999999997</v>
      </c>
      <c r="AA3251" t="str">
        <f t="shared" si="552"/>
        <v>HUM_ASR_FY_2022</v>
      </c>
      <c r="AB3251" s="958">
        <f t="shared" si="553"/>
        <v>45032</v>
      </c>
      <c r="AC3251" t="str">
        <f t="shared" si="554"/>
        <v>Unaudited</v>
      </c>
    </row>
    <row r="3252" spans="1:29" x14ac:dyDescent="0.25">
      <c r="A3252" t="s">
        <v>420</v>
      </c>
      <c r="B3252" t="s">
        <v>1385</v>
      </c>
      <c r="C3252" t="s">
        <v>1386</v>
      </c>
      <c r="D3252">
        <v>1900</v>
      </c>
      <c r="E3252" s="958">
        <v>1</v>
      </c>
      <c r="F3252" t="s">
        <v>1031</v>
      </c>
      <c r="G3252" s="958" t="s">
        <v>1384</v>
      </c>
      <c r="H3252" t="s">
        <v>387</v>
      </c>
      <c r="I3252" s="938" t="s">
        <v>488</v>
      </c>
      <c r="J3252" s="938" t="s">
        <v>444</v>
      </c>
      <c r="K3252" s="938" t="s">
        <v>448</v>
      </c>
      <c r="L3252" s="938" t="s">
        <v>112</v>
      </c>
      <c r="M3252" s="963" t="s">
        <v>443</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HUM_ASR_FY_2022</v>
      </c>
      <c r="AB3252" s="958">
        <f t="shared" si="553"/>
        <v>45032</v>
      </c>
      <c r="AC3252" t="str">
        <f t="shared" si="554"/>
        <v>Unaudited</v>
      </c>
    </row>
    <row r="3253" spans="1:29" x14ac:dyDescent="0.25">
      <c r="A3253" t="s">
        <v>420</v>
      </c>
      <c r="B3253" t="s">
        <v>1385</v>
      </c>
      <c r="C3253" t="s">
        <v>1386</v>
      </c>
      <c r="D3253">
        <v>1900</v>
      </c>
      <c r="E3253" s="958">
        <v>1</v>
      </c>
      <c r="F3253" t="s">
        <v>1031</v>
      </c>
      <c r="G3253" s="958" t="s">
        <v>1384</v>
      </c>
      <c r="H3253" t="s">
        <v>387</v>
      </c>
      <c r="I3253" s="938" t="s">
        <v>488</v>
      </c>
      <c r="J3253" s="938" t="s">
        <v>444</v>
      </c>
      <c r="K3253" s="938" t="s">
        <v>448</v>
      </c>
      <c r="L3253" s="938" t="s">
        <v>114</v>
      </c>
      <c r="M3253" s="963" t="s">
        <v>157</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HUM_ASR_FY_2022</v>
      </c>
      <c r="AB3253" s="958">
        <f t="shared" si="553"/>
        <v>45032</v>
      </c>
      <c r="AC3253" t="str">
        <f t="shared" si="554"/>
        <v>Unaudited</v>
      </c>
    </row>
    <row r="3254" spans="1:29" x14ac:dyDescent="0.25">
      <c r="A3254" t="s">
        <v>420</v>
      </c>
      <c r="B3254" t="s">
        <v>1385</v>
      </c>
      <c r="C3254" t="s">
        <v>1386</v>
      </c>
      <c r="D3254">
        <v>1900</v>
      </c>
      <c r="E3254" s="958">
        <v>1</v>
      </c>
      <c r="F3254" t="s">
        <v>1031</v>
      </c>
      <c r="G3254" s="958" t="s">
        <v>1384</v>
      </c>
      <c r="H3254" t="s">
        <v>387</v>
      </c>
      <c r="I3254" s="938" t="s">
        <v>488</v>
      </c>
      <c r="J3254" s="938" t="s">
        <v>444</v>
      </c>
      <c r="K3254" s="938" t="s">
        <v>448</v>
      </c>
      <c r="L3254" s="938" t="s">
        <v>115</v>
      </c>
      <c r="M3254" s="963" t="s">
        <v>113</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8283.279999999997</v>
      </c>
      <c r="AA3254" t="str">
        <f t="shared" si="552"/>
        <v>HUM_ASR_FY_2022</v>
      </c>
      <c r="AB3254" s="958">
        <f t="shared" si="553"/>
        <v>45032</v>
      </c>
      <c r="AC3254" t="str">
        <f t="shared" si="554"/>
        <v>Unaudited</v>
      </c>
    </row>
    <row r="3255" spans="1:29" x14ac:dyDescent="0.25">
      <c r="A3255" t="s">
        <v>420</v>
      </c>
      <c r="B3255" t="s">
        <v>1385</v>
      </c>
      <c r="C3255" t="s">
        <v>1386</v>
      </c>
      <c r="D3255">
        <v>1900</v>
      </c>
      <c r="E3255" s="958">
        <v>1</v>
      </c>
      <c r="F3255" t="s">
        <v>1031</v>
      </c>
      <c r="G3255" s="958" t="s">
        <v>1384</v>
      </c>
      <c r="H3255" t="s">
        <v>387</v>
      </c>
      <c r="I3255" s="938" t="s">
        <v>488</v>
      </c>
      <c r="J3255" s="938" t="s">
        <v>444</v>
      </c>
      <c r="K3255" s="938" t="s">
        <v>448</v>
      </c>
      <c r="L3255" s="946" t="s">
        <v>116</v>
      </c>
      <c r="M3255" s="961" t="s">
        <v>158</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HUM_ASR_FY_2022</v>
      </c>
      <c r="AB3255" s="958">
        <f t="shared" si="553"/>
        <v>45032</v>
      </c>
      <c r="AC3255" t="str">
        <f t="shared" si="554"/>
        <v>Unaudited</v>
      </c>
    </row>
    <row r="3256" spans="1:29" x14ac:dyDescent="0.25">
      <c r="A3256" t="s">
        <v>420</v>
      </c>
      <c r="B3256" t="s">
        <v>1385</v>
      </c>
      <c r="C3256" t="s">
        <v>1386</v>
      </c>
      <c r="D3256">
        <v>1900</v>
      </c>
      <c r="E3256" s="958">
        <v>1</v>
      </c>
      <c r="F3256" t="s">
        <v>1031</v>
      </c>
      <c r="G3256" s="958" t="s">
        <v>1384</v>
      </c>
      <c r="H3256" t="s">
        <v>387</v>
      </c>
      <c r="I3256" s="938" t="s">
        <v>488</v>
      </c>
      <c r="J3256" s="938" t="s">
        <v>444</v>
      </c>
      <c r="K3256" s="938" t="s">
        <v>448</v>
      </c>
      <c r="L3256" s="938" t="s">
        <v>159</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HUM_ASR_FY_2022</v>
      </c>
      <c r="AB3256" s="958">
        <f t="shared" si="553"/>
        <v>45032</v>
      </c>
      <c r="AC3256" t="str">
        <f t="shared" si="554"/>
        <v>Unaudited</v>
      </c>
    </row>
    <row r="3257" spans="1:29" x14ac:dyDescent="0.25">
      <c r="A3257" t="s">
        <v>420</v>
      </c>
      <c r="B3257" t="s">
        <v>1385</v>
      </c>
      <c r="C3257" t="s">
        <v>1386</v>
      </c>
      <c r="D3257">
        <v>1900</v>
      </c>
      <c r="E3257" s="958">
        <v>1</v>
      </c>
      <c r="F3257" t="s">
        <v>1031</v>
      </c>
      <c r="G3257" s="958" t="s">
        <v>1384</v>
      </c>
      <c r="H3257" t="s">
        <v>387</v>
      </c>
      <c r="I3257" s="938" t="s">
        <v>488</v>
      </c>
      <c r="J3257" s="938" t="s">
        <v>444</v>
      </c>
      <c r="K3257" s="938" t="s">
        <v>448</v>
      </c>
      <c r="L3257" s="938" t="s">
        <v>442</v>
      </c>
      <c r="M3257" s="963" t="s">
        <v>456</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HUM_ASR_FY_2022</v>
      </c>
      <c r="AB3257" s="958">
        <f t="shared" si="553"/>
        <v>45032</v>
      </c>
      <c r="AC3257" t="str">
        <f t="shared" si="554"/>
        <v>Unaudited</v>
      </c>
    </row>
    <row r="3258" spans="1:29" ht="30" x14ac:dyDescent="0.25">
      <c r="A3258" t="s">
        <v>420</v>
      </c>
      <c r="B3258" t="s">
        <v>1385</v>
      </c>
      <c r="C3258" t="s">
        <v>1386</v>
      </c>
      <c r="D3258">
        <v>1900</v>
      </c>
      <c r="E3258" s="958">
        <v>1</v>
      </c>
      <c r="F3258" t="s">
        <v>1031</v>
      </c>
      <c r="G3258" s="958" t="s">
        <v>1384</v>
      </c>
      <c r="H3258" t="s">
        <v>387</v>
      </c>
      <c r="I3258" s="938" t="s">
        <v>488</v>
      </c>
      <c r="J3258" s="938" t="s">
        <v>444</v>
      </c>
      <c r="K3258" s="938" t="s">
        <v>449</v>
      </c>
      <c r="L3258" s="938">
        <v>9.1</v>
      </c>
      <c r="M3258" s="963" t="s">
        <v>185</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16371.09</v>
      </c>
      <c r="AA3258" t="str">
        <f t="shared" si="552"/>
        <v>HUM_ASR_FY_2022</v>
      </c>
      <c r="AB3258" s="958">
        <f t="shared" si="553"/>
        <v>45032</v>
      </c>
      <c r="AC3258" t="str">
        <f t="shared" si="554"/>
        <v>Unaudited</v>
      </c>
    </row>
    <row r="3259" spans="1:29" x14ac:dyDescent="0.25">
      <c r="A3259" t="s">
        <v>420</v>
      </c>
      <c r="B3259" t="s">
        <v>1385</v>
      </c>
      <c r="C3259" t="s">
        <v>1386</v>
      </c>
      <c r="D3259">
        <v>1900</v>
      </c>
      <c r="E3259" s="958">
        <v>1</v>
      </c>
      <c r="F3259" t="s">
        <v>1031</v>
      </c>
      <c r="G3259" s="958" t="s">
        <v>1384</v>
      </c>
      <c r="H3259" t="s">
        <v>387</v>
      </c>
      <c r="I3259" s="938" t="s">
        <v>488</v>
      </c>
      <c r="J3259" s="938" t="s">
        <v>444</v>
      </c>
      <c r="K3259" s="938" t="s">
        <v>449</v>
      </c>
      <c r="L3259" s="938" t="s">
        <v>106</v>
      </c>
      <c r="M3259" s="963" t="s">
        <v>186</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HUM_ASR_FY_2022</v>
      </c>
      <c r="AB3259" s="958">
        <f t="shared" si="553"/>
        <v>45032</v>
      </c>
      <c r="AC3259" t="str">
        <f t="shared" si="554"/>
        <v>Unaudited</v>
      </c>
    </row>
    <row r="3260" spans="1:29" x14ac:dyDescent="0.25">
      <c r="A3260" t="s">
        <v>420</v>
      </c>
      <c r="B3260" t="s">
        <v>1385</v>
      </c>
      <c r="C3260" t="s">
        <v>1386</v>
      </c>
      <c r="D3260">
        <v>1900</v>
      </c>
      <c r="E3260" s="958">
        <v>1</v>
      </c>
      <c r="F3260" t="s">
        <v>1031</v>
      </c>
      <c r="G3260" s="958" t="s">
        <v>1384</v>
      </c>
      <c r="H3260" t="s">
        <v>387</v>
      </c>
      <c r="I3260" s="938" t="s">
        <v>488</v>
      </c>
      <c r="J3260" s="938" t="s">
        <v>444</v>
      </c>
      <c r="K3260" s="938" t="s">
        <v>449</v>
      </c>
      <c r="L3260" s="946" t="s">
        <v>1321</v>
      </c>
      <c r="M3260" s="961" t="s">
        <v>1322</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92327.43</v>
      </c>
      <c r="AA3260" t="str">
        <f t="shared" si="552"/>
        <v>HUM_ASR_FY_2022</v>
      </c>
      <c r="AB3260" s="958">
        <f t="shared" si="553"/>
        <v>45032</v>
      </c>
      <c r="AC3260" t="str">
        <f t="shared" si="554"/>
        <v>Unaudited</v>
      </c>
    </row>
    <row r="3261" spans="1:29" x14ac:dyDescent="0.25">
      <c r="A3261" t="s">
        <v>420</v>
      </c>
      <c r="B3261" t="s">
        <v>1385</v>
      </c>
      <c r="C3261" t="s">
        <v>1386</v>
      </c>
      <c r="D3261">
        <v>1900</v>
      </c>
      <c r="E3261" s="958">
        <v>1</v>
      </c>
      <c r="F3261" t="s">
        <v>1031</v>
      </c>
      <c r="G3261" s="958" t="s">
        <v>1384</v>
      </c>
      <c r="H3261" t="s">
        <v>387</v>
      </c>
      <c r="I3261" s="963" t="s">
        <v>488</v>
      </c>
      <c r="J3261" s="963" t="s">
        <v>444</v>
      </c>
      <c r="K3261" s="963" t="s">
        <v>449</v>
      </c>
      <c r="L3261" s="954" t="s">
        <v>107</v>
      </c>
      <c r="M3261" s="963" t="s">
        <v>187</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23449.009999999991</v>
      </c>
      <c r="AA3261" t="str">
        <f t="shared" si="552"/>
        <v>HUM_ASR_FY_2022</v>
      </c>
      <c r="AB3261" s="958">
        <f t="shared" si="553"/>
        <v>45032</v>
      </c>
      <c r="AC3261" t="str">
        <f t="shared" si="554"/>
        <v>Unaudited</v>
      </c>
    </row>
    <row r="3262" spans="1:29" x14ac:dyDescent="0.25">
      <c r="A3262" t="s">
        <v>420</v>
      </c>
      <c r="B3262" t="s">
        <v>1385</v>
      </c>
      <c r="C3262" t="s">
        <v>1386</v>
      </c>
      <c r="D3262">
        <v>1900</v>
      </c>
      <c r="E3262" s="958">
        <v>1</v>
      </c>
      <c r="F3262" t="s">
        <v>1031</v>
      </c>
      <c r="G3262" s="958" t="s">
        <v>1384</v>
      </c>
      <c r="H3262" t="s">
        <v>387</v>
      </c>
      <c r="I3262" s="959" t="s">
        <v>488</v>
      </c>
      <c r="J3262" s="959" t="s">
        <v>444</v>
      </c>
      <c r="K3262" s="959" t="s">
        <v>449</v>
      </c>
      <c r="L3262" s="954" t="s">
        <v>108</v>
      </c>
      <c r="M3262" s="959" t="s">
        <v>160</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18533.310000000085</v>
      </c>
      <c r="AA3262" t="str">
        <f t="shared" si="552"/>
        <v>HUM_ASR_FY_2022</v>
      </c>
      <c r="AB3262" s="958">
        <f t="shared" si="553"/>
        <v>45032</v>
      </c>
      <c r="AC3262" t="str">
        <f t="shared" si="554"/>
        <v>Unaudited</v>
      </c>
    </row>
    <row r="3263" spans="1:29" x14ac:dyDescent="0.25">
      <c r="A3263" t="s">
        <v>420</v>
      </c>
      <c r="B3263" t="s">
        <v>1385</v>
      </c>
      <c r="C3263" t="s">
        <v>1386</v>
      </c>
      <c r="D3263">
        <v>1900</v>
      </c>
      <c r="E3263" s="958">
        <v>1</v>
      </c>
      <c r="F3263" t="s">
        <v>1031</v>
      </c>
      <c r="G3263" s="958" t="s">
        <v>1384</v>
      </c>
      <c r="H3263" t="s">
        <v>387</v>
      </c>
      <c r="I3263" s="959" t="s">
        <v>488</v>
      </c>
      <c r="J3263" s="959" t="s">
        <v>444</v>
      </c>
      <c r="K3263" s="959" t="s">
        <v>449</v>
      </c>
      <c r="L3263" s="938" t="s">
        <v>109</v>
      </c>
      <c r="M3263" s="959" t="s">
        <v>134</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HUM_ASR_FY_2022</v>
      </c>
      <c r="AB3263" s="958">
        <f t="shared" si="553"/>
        <v>45032</v>
      </c>
      <c r="AC3263" t="str">
        <f t="shared" si="554"/>
        <v>Unaudited</v>
      </c>
    </row>
    <row r="3264" spans="1:29" x14ac:dyDescent="0.25">
      <c r="A3264" t="s">
        <v>420</v>
      </c>
      <c r="B3264" t="s">
        <v>1385</v>
      </c>
      <c r="C3264" t="s">
        <v>1386</v>
      </c>
      <c r="D3264">
        <v>1900</v>
      </c>
      <c r="E3264" s="958">
        <v>1</v>
      </c>
      <c r="F3264" t="s">
        <v>1031</v>
      </c>
      <c r="G3264" s="958" t="s">
        <v>1384</v>
      </c>
      <c r="H3264" t="s">
        <v>387</v>
      </c>
      <c r="I3264" s="959" t="s">
        <v>488</v>
      </c>
      <c r="J3264" s="959" t="s">
        <v>444</v>
      </c>
      <c r="K3264" s="959" t="s">
        <v>449</v>
      </c>
      <c r="L3264" s="938" t="s">
        <v>110</v>
      </c>
      <c r="M3264" s="959" t="s">
        <v>162</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-190606.73398138458</v>
      </c>
      <c r="AA3264" t="str">
        <f t="shared" si="552"/>
        <v>HUM_ASR_FY_2022</v>
      </c>
      <c r="AB3264" s="958">
        <f t="shared" si="553"/>
        <v>45032</v>
      </c>
      <c r="AC3264" t="str">
        <f t="shared" si="554"/>
        <v>Unaudited</v>
      </c>
    </row>
    <row r="3265" spans="1:29" x14ac:dyDescent="0.25">
      <c r="A3265" t="s">
        <v>420</v>
      </c>
      <c r="B3265" t="s">
        <v>1385</v>
      </c>
      <c r="C3265" t="s">
        <v>1386</v>
      </c>
      <c r="D3265">
        <v>1900</v>
      </c>
      <c r="E3265" s="958">
        <v>1</v>
      </c>
      <c r="F3265" t="s">
        <v>1031</v>
      </c>
      <c r="G3265" s="958" t="s">
        <v>1384</v>
      </c>
      <c r="H3265" t="s">
        <v>387</v>
      </c>
      <c r="I3265" s="966" t="s">
        <v>488</v>
      </c>
      <c r="J3265" s="966" t="s">
        <v>444</v>
      </c>
      <c r="K3265" s="966" t="s">
        <v>449</v>
      </c>
      <c r="L3265" s="946" t="s">
        <v>111</v>
      </c>
      <c r="M3265" s="966" t="s">
        <v>463</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HUM_ASR_FY_2022</v>
      </c>
      <c r="AB3265" s="958">
        <f t="shared" si="553"/>
        <v>45032</v>
      </c>
      <c r="AC3265" t="str">
        <f t="shared" si="554"/>
        <v>Unaudited</v>
      </c>
    </row>
    <row r="3266" spans="1:29" x14ac:dyDescent="0.25">
      <c r="A3266" t="s">
        <v>420</v>
      </c>
      <c r="B3266" t="s">
        <v>1385</v>
      </c>
      <c r="C3266" t="s">
        <v>1386</v>
      </c>
      <c r="D3266">
        <v>1900</v>
      </c>
      <c r="E3266" s="958">
        <v>1</v>
      </c>
      <c r="F3266" t="s">
        <v>1031</v>
      </c>
      <c r="G3266" s="958" t="s">
        <v>1384</v>
      </c>
      <c r="H3266" t="s">
        <v>387</v>
      </c>
      <c r="I3266" s="938" t="s">
        <v>488</v>
      </c>
      <c r="J3266" s="938" t="s">
        <v>444</v>
      </c>
      <c r="K3266" s="938" t="s">
        <v>6</v>
      </c>
      <c r="L3266" s="938" t="s">
        <v>117</v>
      </c>
      <c r="M3266" s="959" t="s">
        <v>188</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HUM_ASR_FY_2022</v>
      </c>
      <c r="AB3266" s="958">
        <f t="shared" ref="AB3266:AB3329" si="566">file_date</f>
        <v>45032</v>
      </c>
      <c r="AC3266" t="str">
        <f t="shared" ref="AC3266:AC3329" si="567">status</f>
        <v>Unaudited</v>
      </c>
    </row>
    <row r="3267" spans="1:29" x14ac:dyDescent="0.25">
      <c r="A3267" t="s">
        <v>420</v>
      </c>
      <c r="B3267" t="s">
        <v>1385</v>
      </c>
      <c r="C3267" t="s">
        <v>1386</v>
      </c>
      <c r="D3267">
        <v>1900</v>
      </c>
      <c r="E3267" s="958">
        <v>1</v>
      </c>
      <c r="F3267" t="s">
        <v>1031</v>
      </c>
      <c r="G3267" s="958" t="s">
        <v>1384</v>
      </c>
      <c r="H3267" t="s">
        <v>387</v>
      </c>
      <c r="I3267" s="938" t="s">
        <v>488</v>
      </c>
      <c r="J3267" s="938" t="s">
        <v>444</v>
      </c>
      <c r="K3267" s="938" t="s">
        <v>6</v>
      </c>
      <c r="L3267" s="944" t="s">
        <v>45</v>
      </c>
      <c r="M3267" s="960" t="s">
        <v>163</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HUM_ASR_FY_2022</v>
      </c>
      <c r="AB3267" s="958">
        <f t="shared" si="566"/>
        <v>45032</v>
      </c>
      <c r="AC3267" t="str">
        <f t="shared" si="567"/>
        <v>Unaudited</v>
      </c>
    </row>
    <row r="3268" spans="1:29" x14ac:dyDescent="0.25">
      <c r="A3268" t="s">
        <v>420</v>
      </c>
      <c r="B3268" t="s">
        <v>1385</v>
      </c>
      <c r="C3268" t="s">
        <v>1386</v>
      </c>
      <c r="D3268">
        <v>1900</v>
      </c>
      <c r="E3268" s="958">
        <v>1</v>
      </c>
      <c r="F3268" t="s">
        <v>1031</v>
      </c>
      <c r="G3268" s="958" t="s">
        <v>1384</v>
      </c>
      <c r="H3268" t="s">
        <v>387</v>
      </c>
      <c r="I3268" s="959" t="s">
        <v>488</v>
      </c>
      <c r="J3268" s="959" t="s">
        <v>444</v>
      </c>
      <c r="K3268" s="959" t="s">
        <v>6</v>
      </c>
      <c r="L3268" s="938" t="s">
        <v>46</v>
      </c>
      <c r="M3268" s="959" t="s">
        <v>164</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HUM_ASR_FY_2022</v>
      </c>
      <c r="AB3268" s="958">
        <f t="shared" si="566"/>
        <v>45032</v>
      </c>
      <c r="AC3268" t="str">
        <f t="shared" si="567"/>
        <v>Unaudited</v>
      </c>
    </row>
    <row r="3269" spans="1:29" x14ac:dyDescent="0.25">
      <c r="A3269" t="s">
        <v>420</v>
      </c>
      <c r="B3269" t="s">
        <v>1385</v>
      </c>
      <c r="C3269" t="s">
        <v>1386</v>
      </c>
      <c r="D3269">
        <v>1900</v>
      </c>
      <c r="E3269" s="958">
        <v>1</v>
      </c>
      <c r="F3269" t="s">
        <v>1031</v>
      </c>
      <c r="G3269" s="958" t="s">
        <v>1384</v>
      </c>
      <c r="H3269" t="s">
        <v>387</v>
      </c>
      <c r="I3269" s="938" t="s">
        <v>488</v>
      </c>
      <c r="J3269" s="938" t="s">
        <v>444</v>
      </c>
      <c r="K3269" s="938" t="s">
        <v>6</v>
      </c>
      <c r="L3269" s="938" t="s">
        <v>165</v>
      </c>
      <c r="M3269" s="959" t="s">
        <v>461</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HUM_ASR_FY_2022</v>
      </c>
      <c r="AB3269" s="958">
        <f t="shared" si="566"/>
        <v>45032</v>
      </c>
      <c r="AC3269" t="str">
        <f t="shared" si="567"/>
        <v>Unaudited</v>
      </c>
    </row>
    <row r="3270" spans="1:29" x14ac:dyDescent="0.25">
      <c r="A3270" t="s">
        <v>420</v>
      </c>
      <c r="B3270" t="s">
        <v>1385</v>
      </c>
      <c r="C3270" t="s">
        <v>1386</v>
      </c>
      <c r="D3270">
        <v>1900</v>
      </c>
      <c r="E3270" s="958">
        <v>1</v>
      </c>
      <c r="F3270" t="s">
        <v>1031</v>
      </c>
      <c r="G3270" s="958" t="s">
        <v>1384</v>
      </c>
      <c r="H3270" t="s">
        <v>387</v>
      </c>
      <c r="I3270" s="938" t="s">
        <v>488</v>
      </c>
      <c r="J3270" s="938" t="s">
        <v>444</v>
      </c>
      <c r="K3270" s="938" t="s">
        <v>434</v>
      </c>
      <c r="L3270" s="938" t="s">
        <v>120</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HUM_ASR_FY_2022</v>
      </c>
      <c r="AB3270" s="958">
        <f t="shared" si="566"/>
        <v>45032</v>
      </c>
      <c r="AC3270" t="str">
        <f t="shared" si="567"/>
        <v>Unaudited</v>
      </c>
    </row>
    <row r="3271" spans="1:29" x14ac:dyDescent="0.25">
      <c r="A3271" t="s">
        <v>420</v>
      </c>
      <c r="B3271" t="s">
        <v>1385</v>
      </c>
      <c r="C3271" t="s">
        <v>1386</v>
      </c>
      <c r="D3271">
        <v>1900</v>
      </c>
      <c r="E3271" s="958">
        <v>1</v>
      </c>
      <c r="F3271" t="s">
        <v>1031</v>
      </c>
      <c r="G3271" s="958" t="s">
        <v>1384</v>
      </c>
      <c r="H3271" t="s">
        <v>387</v>
      </c>
      <c r="I3271" s="959" t="s">
        <v>488</v>
      </c>
      <c r="J3271" s="959" t="s">
        <v>444</v>
      </c>
      <c r="K3271" s="959" t="s">
        <v>434</v>
      </c>
      <c r="L3271" s="938" t="s">
        <v>943</v>
      </c>
      <c r="M3271" s="959" t="s">
        <v>935</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HUM_ASR_FY_2022</v>
      </c>
      <c r="AB3271" s="958">
        <f t="shared" si="566"/>
        <v>45032</v>
      </c>
      <c r="AC3271" t="str">
        <f t="shared" si="567"/>
        <v>Unaudited</v>
      </c>
    </row>
    <row r="3272" spans="1:29" x14ac:dyDescent="0.25">
      <c r="A3272" t="s">
        <v>420</v>
      </c>
      <c r="B3272" t="s">
        <v>1385</v>
      </c>
      <c r="C3272" t="s">
        <v>1386</v>
      </c>
      <c r="D3272">
        <v>1900</v>
      </c>
      <c r="E3272" s="958">
        <v>1</v>
      </c>
      <c r="F3272" t="s">
        <v>1031</v>
      </c>
      <c r="G3272" s="958" t="s">
        <v>1384</v>
      </c>
      <c r="H3272" t="s">
        <v>387</v>
      </c>
      <c r="I3272" s="959" t="s">
        <v>488</v>
      </c>
      <c r="J3272" s="959" t="s">
        <v>444</v>
      </c>
      <c r="K3272" s="959" t="s">
        <v>434</v>
      </c>
      <c r="L3272" s="954" t="s">
        <v>167</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HUM_ASR_FY_2022</v>
      </c>
      <c r="AB3272" s="958">
        <f t="shared" si="566"/>
        <v>45032</v>
      </c>
      <c r="AC3272" t="str">
        <f t="shared" si="567"/>
        <v>Unaudited</v>
      </c>
    </row>
    <row r="3273" spans="1:29" x14ac:dyDescent="0.25">
      <c r="A3273" t="s">
        <v>420</v>
      </c>
      <c r="B3273" t="s">
        <v>1385</v>
      </c>
      <c r="C3273" t="s">
        <v>1386</v>
      </c>
      <c r="D3273">
        <v>1900</v>
      </c>
      <c r="E3273" s="958">
        <v>1</v>
      </c>
      <c r="F3273" t="s">
        <v>1031</v>
      </c>
      <c r="G3273" s="958" t="s">
        <v>1384</v>
      </c>
      <c r="H3273" t="s">
        <v>387</v>
      </c>
      <c r="I3273" s="938" t="s">
        <v>488</v>
      </c>
      <c r="J3273" s="938" t="s">
        <v>444</v>
      </c>
      <c r="K3273" s="938" t="s">
        <v>434</v>
      </c>
      <c r="L3273" s="938" t="s">
        <v>168</v>
      </c>
      <c r="M3273" s="959" t="s">
        <v>329</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HUM_ASR_FY_2022</v>
      </c>
      <c r="AB3273" s="958">
        <f t="shared" si="566"/>
        <v>45032</v>
      </c>
      <c r="AC3273" t="str">
        <f t="shared" si="567"/>
        <v>Unaudited</v>
      </c>
    </row>
    <row r="3274" spans="1:29" x14ac:dyDescent="0.25">
      <c r="A3274" t="s">
        <v>420</v>
      </c>
      <c r="B3274" t="s">
        <v>1385</v>
      </c>
      <c r="C3274" t="s">
        <v>1386</v>
      </c>
      <c r="D3274">
        <v>1900</v>
      </c>
      <c r="E3274" s="958">
        <v>1</v>
      </c>
      <c r="F3274" t="s">
        <v>1031</v>
      </c>
      <c r="G3274" s="958" t="s">
        <v>1384</v>
      </c>
      <c r="H3274" t="s">
        <v>387</v>
      </c>
      <c r="I3274" s="938" t="s">
        <v>488</v>
      </c>
      <c r="J3274" s="938" t="s">
        <v>450</v>
      </c>
      <c r="K3274" s="938" t="s">
        <v>435</v>
      </c>
      <c r="L3274" s="938" t="s">
        <v>121</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HUM_ASR_FY_2022</v>
      </c>
      <c r="AB3274" s="958">
        <f t="shared" si="566"/>
        <v>45032</v>
      </c>
      <c r="AC3274" t="str">
        <f t="shared" si="567"/>
        <v>Unaudited</v>
      </c>
    </row>
    <row r="3275" spans="1:29" x14ac:dyDescent="0.25">
      <c r="A3275" t="s">
        <v>420</v>
      </c>
      <c r="B3275" t="s">
        <v>1385</v>
      </c>
      <c r="C3275" t="s">
        <v>1386</v>
      </c>
      <c r="D3275">
        <v>1900</v>
      </c>
      <c r="E3275" s="958">
        <v>1</v>
      </c>
      <c r="F3275" t="s">
        <v>1031</v>
      </c>
      <c r="G3275" s="958" t="s">
        <v>1384</v>
      </c>
      <c r="H3275" t="s">
        <v>387</v>
      </c>
      <c r="I3275" s="938" t="s">
        <v>488</v>
      </c>
      <c r="J3275" s="938" t="s">
        <v>450</v>
      </c>
      <c r="K3275" s="938" t="s">
        <v>435</v>
      </c>
      <c r="L3275" s="938" t="s">
        <v>122</v>
      </c>
      <c r="M3275" s="959" t="s">
        <v>97</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HUM_ASR_FY_2022</v>
      </c>
      <c r="AB3275" s="958">
        <f t="shared" si="566"/>
        <v>45032</v>
      </c>
      <c r="AC3275" t="str">
        <f t="shared" si="567"/>
        <v>Unaudited</v>
      </c>
    </row>
    <row r="3276" spans="1:29" x14ac:dyDescent="0.25">
      <c r="A3276" t="s">
        <v>420</v>
      </c>
      <c r="B3276" t="s">
        <v>1385</v>
      </c>
      <c r="C3276" t="s">
        <v>1386</v>
      </c>
      <c r="D3276">
        <v>1900</v>
      </c>
      <c r="E3276" s="958">
        <v>1</v>
      </c>
      <c r="F3276" t="s">
        <v>1031</v>
      </c>
      <c r="G3276" s="958" t="s">
        <v>1384</v>
      </c>
      <c r="H3276" t="s">
        <v>387</v>
      </c>
      <c r="I3276" s="938" t="s">
        <v>488</v>
      </c>
      <c r="J3276" s="938" t="s">
        <v>450</v>
      </c>
      <c r="K3276" s="938" t="s">
        <v>435</v>
      </c>
      <c r="L3276" s="954" t="s">
        <v>123</v>
      </c>
      <c r="M3276" s="959" t="s">
        <v>98</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HUM_ASR_FY_2022</v>
      </c>
      <c r="AB3276" s="958">
        <f t="shared" si="566"/>
        <v>45032</v>
      </c>
      <c r="AC3276" t="str">
        <f t="shared" si="567"/>
        <v>Unaudited</v>
      </c>
    </row>
    <row r="3277" spans="1:29" x14ac:dyDescent="0.25">
      <c r="A3277" t="s">
        <v>420</v>
      </c>
      <c r="B3277" t="s">
        <v>1385</v>
      </c>
      <c r="C3277" t="s">
        <v>1386</v>
      </c>
      <c r="D3277">
        <v>1900</v>
      </c>
      <c r="E3277" s="958">
        <v>1</v>
      </c>
      <c r="F3277" t="s">
        <v>1031</v>
      </c>
      <c r="G3277" s="958" t="s">
        <v>1384</v>
      </c>
      <c r="H3277" t="s">
        <v>387</v>
      </c>
      <c r="I3277" s="938" t="s">
        <v>488</v>
      </c>
      <c r="J3277" s="938" t="s">
        <v>450</v>
      </c>
      <c r="K3277" s="938" t="s">
        <v>435</v>
      </c>
      <c r="L3277" s="954" t="s">
        <v>124</v>
      </c>
      <c r="M3277" s="959" t="s">
        <v>99</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HUM_ASR_FY_2022</v>
      </c>
      <c r="AB3277" s="958">
        <f t="shared" si="566"/>
        <v>45032</v>
      </c>
      <c r="AC3277" t="str">
        <f t="shared" si="567"/>
        <v>Unaudited</v>
      </c>
    </row>
    <row r="3278" spans="1:29" x14ac:dyDescent="0.25">
      <c r="A3278" t="s">
        <v>420</v>
      </c>
      <c r="B3278" t="s">
        <v>1385</v>
      </c>
      <c r="C3278" t="s">
        <v>1386</v>
      </c>
      <c r="D3278">
        <v>1900</v>
      </c>
      <c r="E3278" s="958">
        <v>1</v>
      </c>
      <c r="F3278" t="s">
        <v>1031</v>
      </c>
      <c r="G3278" s="958" t="s">
        <v>1384</v>
      </c>
      <c r="H3278" t="s">
        <v>387</v>
      </c>
      <c r="I3278" s="938" t="s">
        <v>488</v>
      </c>
      <c r="J3278" s="938" t="s">
        <v>450</v>
      </c>
      <c r="K3278" s="938" t="s">
        <v>435</v>
      </c>
      <c r="L3278" s="938" t="s">
        <v>125</v>
      </c>
      <c r="M3278" s="959" t="s">
        <v>100</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HUM_ASR_FY_2022</v>
      </c>
      <c r="AB3278" s="958">
        <f t="shared" si="566"/>
        <v>45032</v>
      </c>
      <c r="AC3278" t="str">
        <f t="shared" si="567"/>
        <v>Unaudited</v>
      </c>
    </row>
    <row r="3279" spans="1:29" x14ac:dyDescent="0.25">
      <c r="A3279" t="s">
        <v>420</v>
      </c>
      <c r="B3279" t="s">
        <v>1385</v>
      </c>
      <c r="C3279" t="s">
        <v>1386</v>
      </c>
      <c r="D3279">
        <v>1900</v>
      </c>
      <c r="E3279" s="958">
        <v>1</v>
      </c>
      <c r="F3279" t="s">
        <v>1031</v>
      </c>
      <c r="G3279" s="958" t="s">
        <v>1384</v>
      </c>
      <c r="H3279" t="s">
        <v>387</v>
      </c>
      <c r="I3279" s="959" t="s">
        <v>488</v>
      </c>
      <c r="J3279" s="959" t="s">
        <v>450</v>
      </c>
      <c r="K3279" s="959" t="s">
        <v>435</v>
      </c>
      <c r="L3279" s="938" t="s">
        <v>126</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HUM_ASR_FY_2022</v>
      </c>
      <c r="AB3279" s="958">
        <f t="shared" si="566"/>
        <v>45032</v>
      </c>
      <c r="AC3279" t="str">
        <f t="shared" si="567"/>
        <v>Unaudited</v>
      </c>
    </row>
    <row r="3280" spans="1:29" x14ac:dyDescent="0.25">
      <c r="A3280" t="s">
        <v>420</v>
      </c>
      <c r="B3280" t="s">
        <v>1385</v>
      </c>
      <c r="C3280" t="s">
        <v>1386</v>
      </c>
      <c r="D3280">
        <v>1900</v>
      </c>
      <c r="E3280" s="958">
        <v>1</v>
      </c>
      <c r="F3280" t="s">
        <v>1031</v>
      </c>
      <c r="G3280" s="958" t="s">
        <v>1384</v>
      </c>
      <c r="H3280" t="s">
        <v>387</v>
      </c>
      <c r="I3280" s="938" t="s">
        <v>488</v>
      </c>
      <c r="J3280" s="938" t="s">
        <v>436</v>
      </c>
      <c r="K3280" s="938" t="s">
        <v>436</v>
      </c>
      <c r="L3280" s="938" t="s">
        <v>128</v>
      </c>
      <c r="M3280" s="959" t="s">
        <v>326</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HUM_ASR_FY_2022</v>
      </c>
      <c r="AB3280" s="958">
        <f t="shared" si="566"/>
        <v>45032</v>
      </c>
      <c r="AC3280" t="str">
        <f t="shared" si="567"/>
        <v>Unaudited</v>
      </c>
    </row>
    <row r="3281" spans="1:29" x14ac:dyDescent="0.25">
      <c r="A3281" t="s">
        <v>420</v>
      </c>
      <c r="B3281" t="s">
        <v>1385</v>
      </c>
      <c r="C3281" t="s">
        <v>1386</v>
      </c>
      <c r="D3281">
        <v>1900</v>
      </c>
      <c r="E3281" s="958">
        <v>1</v>
      </c>
      <c r="F3281" t="s">
        <v>1031</v>
      </c>
      <c r="G3281" s="958" t="s">
        <v>1384</v>
      </c>
      <c r="H3281" t="s">
        <v>387</v>
      </c>
      <c r="I3281" s="938" t="s">
        <v>488</v>
      </c>
      <c r="J3281" s="938" t="s">
        <v>436</v>
      </c>
      <c r="K3281" s="938" t="s">
        <v>436</v>
      </c>
      <c r="L3281" s="938" t="s">
        <v>129</v>
      </c>
      <c r="M3281" s="959" t="s">
        <v>325</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HUM_ASR_FY_2022</v>
      </c>
      <c r="AB3281" s="958">
        <f t="shared" si="566"/>
        <v>45032</v>
      </c>
      <c r="AC3281" t="str">
        <f t="shared" si="567"/>
        <v>Unaudited</v>
      </c>
    </row>
    <row r="3282" spans="1:29" ht="30" x14ac:dyDescent="0.25">
      <c r="A3282" t="s">
        <v>420</v>
      </c>
      <c r="B3282" t="s">
        <v>1385</v>
      </c>
      <c r="C3282" t="s">
        <v>1386</v>
      </c>
      <c r="D3282">
        <v>1900</v>
      </c>
      <c r="E3282" s="958">
        <v>1</v>
      </c>
      <c r="F3282" t="s">
        <v>1031</v>
      </c>
      <c r="G3282" s="958" t="s">
        <v>1384</v>
      </c>
      <c r="H3282" t="s">
        <v>387</v>
      </c>
      <c r="I3282" s="938" t="s">
        <v>488</v>
      </c>
      <c r="J3282" s="938" t="s">
        <v>436</v>
      </c>
      <c r="K3282" s="938" t="s">
        <v>436</v>
      </c>
      <c r="L3282" s="938" t="s">
        <v>130</v>
      </c>
      <c r="M3282" s="959" t="s">
        <v>179</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HUM_ASR_FY_2022</v>
      </c>
      <c r="AB3282" s="958">
        <f t="shared" si="566"/>
        <v>45032</v>
      </c>
      <c r="AC3282" t="str">
        <f t="shared" si="567"/>
        <v>Unaudited</v>
      </c>
    </row>
    <row r="3283" spans="1:29" x14ac:dyDescent="0.25">
      <c r="A3283" t="s">
        <v>420</v>
      </c>
      <c r="B3283" t="s">
        <v>1385</v>
      </c>
      <c r="C3283" t="s">
        <v>1386</v>
      </c>
      <c r="D3283">
        <v>1900</v>
      </c>
      <c r="E3283" s="958">
        <v>1</v>
      </c>
      <c r="F3283" t="s">
        <v>1031</v>
      </c>
      <c r="G3283" s="958" t="s">
        <v>1384</v>
      </c>
      <c r="H3283" t="s">
        <v>387</v>
      </c>
      <c r="I3283" s="959" t="s">
        <v>488</v>
      </c>
      <c r="J3283" s="959" t="s">
        <v>436</v>
      </c>
      <c r="K3283" s="959" t="s">
        <v>436</v>
      </c>
      <c r="L3283" s="938" t="s">
        <v>131</v>
      </c>
      <c r="M3283" s="959" t="s">
        <v>494</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HUM_ASR_FY_2022</v>
      </c>
      <c r="AB3283" s="958">
        <f t="shared" si="566"/>
        <v>45032</v>
      </c>
      <c r="AC3283" t="str">
        <f t="shared" si="567"/>
        <v>Unaudited</v>
      </c>
    </row>
    <row r="3284" spans="1:29" x14ac:dyDescent="0.25">
      <c r="A3284" t="s">
        <v>420</v>
      </c>
      <c r="B3284" t="s">
        <v>1385</v>
      </c>
      <c r="C3284" t="s">
        <v>1386</v>
      </c>
      <c r="D3284">
        <v>1900</v>
      </c>
      <c r="E3284" s="958">
        <v>1</v>
      </c>
      <c r="F3284" t="s">
        <v>1031</v>
      </c>
      <c r="G3284" s="958" t="s">
        <v>1384</v>
      </c>
      <c r="H3284" t="s">
        <v>387</v>
      </c>
      <c r="I3284" s="959" t="s">
        <v>488</v>
      </c>
      <c r="J3284" s="959" t="s">
        <v>436</v>
      </c>
      <c r="K3284" s="959" t="s">
        <v>436</v>
      </c>
      <c r="L3284" s="938" t="s">
        <v>132</v>
      </c>
      <c r="M3284" s="959" t="s">
        <v>495</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HUM_ASR_FY_2022</v>
      </c>
      <c r="AB3284" s="958">
        <f t="shared" si="566"/>
        <v>45032</v>
      </c>
      <c r="AC3284" t="str">
        <f t="shared" si="567"/>
        <v>Unaudited</v>
      </c>
    </row>
    <row r="3285" spans="1:29" x14ac:dyDescent="0.25">
      <c r="A3285" t="s">
        <v>420</v>
      </c>
      <c r="B3285" t="s">
        <v>1385</v>
      </c>
      <c r="C3285" t="s">
        <v>1386</v>
      </c>
      <c r="D3285">
        <v>1900</v>
      </c>
      <c r="E3285" s="958">
        <v>1</v>
      </c>
      <c r="F3285" t="s">
        <v>1031</v>
      </c>
      <c r="G3285" s="958" t="s">
        <v>1384</v>
      </c>
      <c r="H3285" t="s">
        <v>387</v>
      </c>
      <c r="I3285" s="959" t="s">
        <v>488</v>
      </c>
      <c r="J3285" s="959" t="s">
        <v>436</v>
      </c>
      <c r="K3285" s="959" t="s">
        <v>436</v>
      </c>
      <c r="L3285" s="938" t="s">
        <v>133</v>
      </c>
      <c r="M3285" s="959" t="s">
        <v>496</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HUM_ASR_FY_2022</v>
      </c>
      <c r="AB3285" s="958">
        <f t="shared" si="566"/>
        <v>45032</v>
      </c>
      <c r="AC3285" t="str">
        <f t="shared" si="567"/>
        <v>Unaudited</v>
      </c>
    </row>
    <row r="3286" spans="1:29" ht="30" x14ac:dyDescent="0.25">
      <c r="A3286" t="s">
        <v>420</v>
      </c>
      <c r="B3286" t="s">
        <v>1385</v>
      </c>
      <c r="C3286" t="s">
        <v>1386</v>
      </c>
      <c r="D3286">
        <v>1900</v>
      </c>
      <c r="E3286" s="958">
        <v>1</v>
      </c>
      <c r="F3286" t="s">
        <v>1031</v>
      </c>
      <c r="G3286" s="958" t="s">
        <v>1384</v>
      </c>
      <c r="H3286" t="s">
        <v>387</v>
      </c>
      <c r="I3286" s="959" t="s">
        <v>489</v>
      </c>
      <c r="J3286" s="959" t="s">
        <v>26</v>
      </c>
      <c r="K3286" s="959" t="s">
        <v>26</v>
      </c>
      <c r="L3286" s="938" t="s">
        <v>269</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477432.71329465049</v>
      </c>
      <c r="AA3286" t="str">
        <f t="shared" si="565"/>
        <v>HUM_ASR_FY_2022</v>
      </c>
      <c r="AB3286" s="958">
        <f t="shared" si="566"/>
        <v>45032</v>
      </c>
      <c r="AC3286" t="str">
        <f t="shared" si="567"/>
        <v>Unaudited</v>
      </c>
    </row>
    <row r="3287" spans="1:29" x14ac:dyDescent="0.25">
      <c r="A3287" t="s">
        <v>420</v>
      </c>
      <c r="B3287" t="s">
        <v>1385</v>
      </c>
      <c r="C3287" t="s">
        <v>1386</v>
      </c>
      <c r="D3287">
        <v>1900</v>
      </c>
      <c r="E3287" s="958">
        <v>1</v>
      </c>
      <c r="F3287" t="s">
        <v>438</v>
      </c>
      <c r="G3287" s="958">
        <v>91</v>
      </c>
      <c r="H3287" t="s">
        <v>388</v>
      </c>
      <c r="I3287" s="959" t="s">
        <v>432</v>
      </c>
      <c r="J3287" s="959" t="s">
        <v>432</v>
      </c>
      <c r="K3287" s="959" t="s">
        <v>432</v>
      </c>
      <c r="L3287" s="954"/>
      <c r="M3287" s="959" t="s">
        <v>432</v>
      </c>
      <c r="N3287" s="679">
        <f t="shared" ca="1" si="564"/>
        <v>275749.57142857125</v>
      </c>
      <c r="O3287" s="679">
        <f t="shared" ca="1" si="564"/>
        <v>224488.02880184315</v>
      </c>
      <c r="P3287" s="679">
        <f t="shared" ca="1" si="564"/>
        <v>11418.653225806454</v>
      </c>
      <c r="Q3287" s="679">
        <f t="shared" ca="1" si="564"/>
        <v>14272.095622119821</v>
      </c>
      <c r="R3287" s="679">
        <f t="shared" ca="1" si="564"/>
        <v>6428</v>
      </c>
      <c r="S3287" s="679">
        <f t="shared" ca="1" si="564"/>
        <v>8570.8870967741914</v>
      </c>
      <c r="T3287" s="679">
        <f t="shared" ca="1" si="564"/>
        <v>1396</v>
      </c>
      <c r="U3287" s="679">
        <f t="shared" ca="1" si="564"/>
        <v>122</v>
      </c>
      <c r="V3287" s="679">
        <f t="shared" ca="1" si="564"/>
        <v>1050</v>
      </c>
      <c r="W3287" s="679">
        <f t="shared" ca="1" si="568"/>
        <v>36</v>
      </c>
      <c r="X3287" s="679">
        <f t="shared" ca="1" si="564"/>
        <v>6928.9066820276439</v>
      </c>
      <c r="Y3287" s="679">
        <f t="shared" ca="1" si="564"/>
        <v>1039</v>
      </c>
      <c r="Z3287" s="679">
        <f t="shared" ca="1" si="564"/>
        <v>0</v>
      </c>
      <c r="AA3287" t="str">
        <f t="shared" si="565"/>
        <v>HUM_ASR_FY_2022</v>
      </c>
      <c r="AB3287" s="958">
        <f t="shared" si="566"/>
        <v>45032</v>
      </c>
      <c r="AC3287" t="str">
        <f t="shared" si="567"/>
        <v>Unaudited</v>
      </c>
    </row>
    <row r="3288" spans="1:29" x14ac:dyDescent="0.25">
      <c r="A3288" t="s">
        <v>420</v>
      </c>
      <c r="B3288" t="s">
        <v>1385</v>
      </c>
      <c r="C3288" t="s">
        <v>1386</v>
      </c>
      <c r="D3288">
        <v>1900</v>
      </c>
      <c r="E3288" s="958">
        <v>1</v>
      </c>
      <c r="F3288" t="s">
        <v>438</v>
      </c>
      <c r="G3288" s="958">
        <v>91</v>
      </c>
      <c r="H3288" t="s">
        <v>388</v>
      </c>
      <c r="I3288" s="959" t="s">
        <v>487</v>
      </c>
      <c r="J3288" s="959" t="s">
        <v>12</v>
      </c>
      <c r="K3288" s="959" t="s">
        <v>12</v>
      </c>
      <c r="L3288" s="938">
        <v>1.1000000000000001</v>
      </c>
      <c r="M3288" s="959" t="s">
        <v>12</v>
      </c>
      <c r="N3288" s="679">
        <f t="shared" ca="1" si="564"/>
        <v>87745276.489999965</v>
      </c>
      <c r="O3288" s="679">
        <f t="shared" ca="1" si="564"/>
        <v>44190061.739999995</v>
      </c>
      <c r="P3288" s="679">
        <f t="shared" ca="1" si="564"/>
        <v>6868841.9799999967</v>
      </c>
      <c r="Q3288" s="679">
        <f t="shared" ca="1" si="564"/>
        <v>16515193.819999989</v>
      </c>
      <c r="R3288" s="679">
        <f t="shared" ca="1" si="564"/>
        <v>10364506.689999998</v>
      </c>
      <c r="S3288" s="679">
        <f t="shared" ca="1" si="564"/>
        <v>1849571.2399999986</v>
      </c>
      <c r="T3288" s="679">
        <f t="shared" ca="1" si="564"/>
        <v>665284.26</v>
      </c>
      <c r="U3288" s="679">
        <f t="shared" ca="1" si="564"/>
        <v>18909.55</v>
      </c>
      <c r="V3288" s="679">
        <f t="shared" ca="1" si="564"/>
        <v>3282578.82</v>
      </c>
      <c r="W3288" s="679">
        <f t="shared" ca="1" si="568"/>
        <v>949670.28</v>
      </c>
      <c r="X3288" s="679">
        <f t="shared" ca="1" si="564"/>
        <v>748646.37999999989</v>
      </c>
      <c r="Y3288" s="679">
        <f t="shared" ca="1" si="564"/>
        <v>2292011.7299999995</v>
      </c>
      <c r="Z3288" s="679">
        <f t="shared" ca="1" si="564"/>
        <v>0</v>
      </c>
      <c r="AA3288" t="str">
        <f t="shared" si="565"/>
        <v>HUM_ASR_FY_2022</v>
      </c>
      <c r="AB3288" s="958">
        <f t="shared" si="566"/>
        <v>45032</v>
      </c>
      <c r="AC3288" t="str">
        <f t="shared" si="567"/>
        <v>Unaudited</v>
      </c>
    </row>
    <row r="3289" spans="1:29" x14ac:dyDescent="0.25">
      <c r="A3289" t="s">
        <v>420</v>
      </c>
      <c r="B3289" t="s">
        <v>1385</v>
      </c>
      <c r="C3289" t="s">
        <v>1386</v>
      </c>
      <c r="D3289">
        <v>1900</v>
      </c>
      <c r="E3289" s="958">
        <v>1</v>
      </c>
      <c r="F3289" t="s">
        <v>438</v>
      </c>
      <c r="G3289" s="958">
        <v>91</v>
      </c>
      <c r="H3289" t="s">
        <v>388</v>
      </c>
      <c r="I3289" s="938" t="s">
        <v>487</v>
      </c>
      <c r="J3289" s="938" t="s">
        <v>12</v>
      </c>
      <c r="K3289" s="938" t="s">
        <v>1328</v>
      </c>
      <c r="L3289" s="938" t="s">
        <v>1319</v>
      </c>
      <c r="M3289" s="959" t="s">
        <v>1328</v>
      </c>
      <c r="N3289" s="679">
        <f t="shared" ca="1" si="564"/>
        <v>159305.94396708207</v>
      </c>
      <c r="O3289" s="679">
        <f t="shared" ca="1" si="564"/>
        <v>129691.14386040233</v>
      </c>
      <c r="P3289" s="679">
        <f t="shared" ca="1" si="564"/>
        <v>6596.7802653178851</v>
      </c>
      <c r="Q3289" s="679">
        <f t="shared" ca="1" si="564"/>
        <v>8245.269987878135</v>
      </c>
      <c r="R3289" s="679">
        <f t="shared" ca="1" si="564"/>
        <v>3713.581865296424</v>
      </c>
      <c r="S3289" s="679">
        <f t="shared" ca="1" si="564"/>
        <v>4951.5698338649281</v>
      </c>
      <c r="T3289" s="679">
        <f t="shared" ca="1" si="564"/>
        <v>806.49662164807228</v>
      </c>
      <c r="U3289" s="679">
        <f t="shared" ca="1" si="564"/>
        <v>70.481796447754164</v>
      </c>
      <c r="V3289" s="679">
        <f t="shared" ca="1" si="564"/>
        <v>606.60562516509731</v>
      </c>
      <c r="W3289" s="679">
        <f t="shared" ca="1" si="568"/>
        <v>20.79790714851762</v>
      </c>
      <c r="X3289" s="679">
        <f t="shared" ca="1" si="564"/>
        <v>4002.9654948209518</v>
      </c>
      <c r="Y3289" s="679">
        <f t="shared" ca="1" si="564"/>
        <v>600.25070909193914</v>
      </c>
      <c r="Z3289" s="679">
        <f t="shared" ca="1" si="564"/>
        <v>0</v>
      </c>
      <c r="AA3289" t="str">
        <f t="shared" si="565"/>
        <v>HUM_ASR_FY_2022</v>
      </c>
      <c r="AB3289" s="958">
        <f t="shared" si="566"/>
        <v>45032</v>
      </c>
      <c r="AC3289" t="str">
        <f t="shared" si="567"/>
        <v>Unaudited</v>
      </c>
    </row>
    <row r="3290" spans="1:29" x14ac:dyDescent="0.25">
      <c r="A3290" t="s">
        <v>420</v>
      </c>
      <c r="B3290" t="s">
        <v>1385</v>
      </c>
      <c r="C3290" t="s">
        <v>1386</v>
      </c>
      <c r="D3290">
        <v>1900</v>
      </c>
      <c r="E3290" s="958">
        <v>1</v>
      </c>
      <c r="F3290" t="s">
        <v>438</v>
      </c>
      <c r="G3290" s="958">
        <v>91</v>
      </c>
      <c r="H3290" t="s">
        <v>388</v>
      </c>
      <c r="I3290" s="959" t="s">
        <v>487</v>
      </c>
      <c r="J3290" s="959" t="s">
        <v>490</v>
      </c>
      <c r="K3290" s="959" t="s">
        <v>491</v>
      </c>
      <c r="L3290" s="938" t="s">
        <v>63</v>
      </c>
      <c r="M3290" s="959" t="s">
        <v>343</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HUM_ASR_FY_2022</v>
      </c>
      <c r="AB3290" s="958">
        <f t="shared" si="566"/>
        <v>45032</v>
      </c>
      <c r="AC3290" t="str">
        <f t="shared" si="567"/>
        <v>Unaudited</v>
      </c>
    </row>
    <row r="3291" spans="1:29" x14ac:dyDescent="0.25">
      <c r="A3291" t="s">
        <v>420</v>
      </c>
      <c r="B3291" t="s">
        <v>1385</v>
      </c>
      <c r="C3291" t="s">
        <v>1386</v>
      </c>
      <c r="D3291">
        <v>1900</v>
      </c>
      <c r="E3291" s="958">
        <v>1</v>
      </c>
      <c r="F3291" t="s">
        <v>438</v>
      </c>
      <c r="G3291" s="958">
        <v>91</v>
      </c>
      <c r="H3291" t="s">
        <v>388</v>
      </c>
      <c r="I3291" s="938" t="s">
        <v>487</v>
      </c>
      <c r="J3291" s="938" t="s">
        <v>490</v>
      </c>
      <c r="K3291" s="938" t="s">
        <v>1019</v>
      </c>
      <c r="L3291" s="938" t="s">
        <v>915</v>
      </c>
      <c r="M3291" s="938" t="s">
        <v>916</v>
      </c>
      <c r="N3291" s="679">
        <f t="shared" ca="1" si="564"/>
        <v>1405294.7099999986</v>
      </c>
      <c r="O3291" s="679">
        <f t="shared" ca="1" si="564"/>
        <v>1269404.0499999986</v>
      </c>
      <c r="P3291" s="679">
        <f t="shared" ca="1" si="564"/>
        <v>114429.20000000004</v>
      </c>
      <c r="Q3291" s="679">
        <f t="shared" ca="1" si="564"/>
        <v>10730.73</v>
      </c>
      <c r="R3291" s="679">
        <f t="shared" ca="1" si="564"/>
        <v>3576.91</v>
      </c>
      <c r="S3291" s="679">
        <f t="shared" ca="1" si="564"/>
        <v>0</v>
      </c>
      <c r="T3291" s="679">
        <f t="shared" ca="1" si="564"/>
        <v>0</v>
      </c>
      <c r="U3291" s="679">
        <f t="shared" ca="1" si="564"/>
        <v>0</v>
      </c>
      <c r="V3291" s="679">
        <f t="shared" ca="1" si="564"/>
        <v>7153.82</v>
      </c>
      <c r="W3291" s="679">
        <f t="shared" ca="1" si="568"/>
        <v>0</v>
      </c>
      <c r="X3291" s="679">
        <f t="shared" ca="1" si="564"/>
        <v>0</v>
      </c>
      <c r="Y3291" s="679">
        <f t="shared" ca="1" si="564"/>
        <v>0</v>
      </c>
      <c r="Z3291" s="679">
        <f t="shared" ca="1" si="564"/>
        <v>0</v>
      </c>
      <c r="AA3291" t="str">
        <f t="shared" si="565"/>
        <v>HUM_ASR_FY_2022</v>
      </c>
      <c r="AB3291" s="958">
        <f t="shared" si="566"/>
        <v>45032</v>
      </c>
      <c r="AC3291" t="str">
        <f t="shared" si="567"/>
        <v>Unaudited</v>
      </c>
    </row>
    <row r="3292" spans="1:29" x14ac:dyDescent="0.25">
      <c r="A3292" t="s">
        <v>420</v>
      </c>
      <c r="B3292" t="s">
        <v>1385</v>
      </c>
      <c r="C3292" t="s">
        <v>1386</v>
      </c>
      <c r="D3292">
        <v>1900</v>
      </c>
      <c r="E3292" s="958">
        <v>1</v>
      </c>
      <c r="F3292" t="s">
        <v>438</v>
      </c>
      <c r="G3292" s="958">
        <v>91</v>
      </c>
      <c r="H3292" t="s">
        <v>388</v>
      </c>
      <c r="I3292" s="938" t="s">
        <v>487</v>
      </c>
      <c r="J3292" s="938" t="s">
        <v>13</v>
      </c>
      <c r="K3292" s="938" t="s">
        <v>492</v>
      </c>
      <c r="L3292" s="938" t="s">
        <v>94</v>
      </c>
      <c r="M3292" s="959" t="s">
        <v>146</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HUM_ASR_FY_2022</v>
      </c>
      <c r="AB3292" s="958">
        <f t="shared" si="566"/>
        <v>45032</v>
      </c>
      <c r="AC3292" t="str">
        <f t="shared" si="567"/>
        <v>Unaudited</v>
      </c>
    </row>
    <row r="3293" spans="1:29" x14ac:dyDescent="0.25">
      <c r="A3293" t="s">
        <v>420</v>
      </c>
      <c r="B3293" t="s">
        <v>1385</v>
      </c>
      <c r="C3293" t="s">
        <v>1386</v>
      </c>
      <c r="D3293">
        <v>1900</v>
      </c>
      <c r="E3293" s="958">
        <v>1</v>
      </c>
      <c r="F3293" t="s">
        <v>438</v>
      </c>
      <c r="G3293" s="958">
        <v>91</v>
      </c>
      <c r="H3293" t="s">
        <v>388</v>
      </c>
      <c r="I3293" s="938" t="s">
        <v>487</v>
      </c>
      <c r="J3293" s="938" t="s">
        <v>13</v>
      </c>
      <c r="K3293" s="938" t="s">
        <v>13</v>
      </c>
      <c r="L3293" s="938" t="s">
        <v>35</v>
      </c>
      <c r="M3293" s="959" t="s">
        <v>13</v>
      </c>
      <c r="N3293" s="679">
        <f t="shared" ca="1" si="569"/>
        <v>477380.44616600563</v>
      </c>
      <c r="O3293" s="679">
        <f t="shared" ca="1" si="569"/>
        <v>472429.46810565831</v>
      </c>
      <c r="P3293" s="679">
        <f t="shared" ca="1" si="569"/>
        <v>1102.8443293512071</v>
      </c>
      <c r="Q3293" s="679">
        <f t="shared" ca="1" si="569"/>
        <v>1378.4374928945604</v>
      </c>
      <c r="R3293" s="679">
        <f t="shared" ca="1" si="569"/>
        <v>620.83357895903566</v>
      </c>
      <c r="S3293" s="679">
        <f t="shared" ca="1" si="569"/>
        <v>827.79939501308968</v>
      </c>
      <c r="T3293" s="679">
        <f t="shared" ca="1" si="569"/>
        <v>134.8294455860009</v>
      </c>
      <c r="U3293" s="679">
        <f t="shared" ca="1" si="569"/>
        <v>11.783089084163402</v>
      </c>
      <c r="V3293" s="679">
        <f t="shared" ca="1" si="569"/>
        <v>101.41183228173421</v>
      </c>
      <c r="W3293" s="679">
        <f t="shared" ca="1" si="568"/>
        <v>3.4769771068023152</v>
      </c>
      <c r="X3293" s="679">
        <f t="shared" ca="1" si="569"/>
        <v>669.21249746054752</v>
      </c>
      <c r="Y3293" s="679">
        <f t="shared" ca="1" si="569"/>
        <v>100.34942261021128</v>
      </c>
      <c r="Z3293" s="679">
        <f t="shared" ca="1" si="569"/>
        <v>0</v>
      </c>
      <c r="AA3293" t="str">
        <f t="shared" si="565"/>
        <v>HUM_ASR_FY_2022</v>
      </c>
      <c r="AB3293" s="958">
        <f t="shared" si="566"/>
        <v>45032</v>
      </c>
      <c r="AC3293" t="str">
        <f t="shared" si="567"/>
        <v>Unaudited</v>
      </c>
    </row>
    <row r="3294" spans="1:29" x14ac:dyDescent="0.25">
      <c r="A3294" t="s">
        <v>420</v>
      </c>
      <c r="B3294" t="s">
        <v>1385</v>
      </c>
      <c r="C3294" t="s">
        <v>1386</v>
      </c>
      <c r="D3294">
        <v>1900</v>
      </c>
      <c r="E3294" s="958">
        <v>1</v>
      </c>
      <c r="F3294" t="s">
        <v>438</v>
      </c>
      <c r="G3294" s="958">
        <v>91</v>
      </c>
      <c r="H3294" t="s">
        <v>388</v>
      </c>
      <c r="I3294" s="938" t="s">
        <v>488</v>
      </c>
      <c r="J3294" s="938" t="s">
        <v>444</v>
      </c>
      <c r="K3294" s="938" t="s">
        <v>0</v>
      </c>
      <c r="L3294" s="938">
        <v>2.1</v>
      </c>
      <c r="M3294" s="959" t="s">
        <v>147</v>
      </c>
      <c r="N3294" s="679">
        <f t="shared" ca="1" si="569"/>
        <v>8194264.6399999978</v>
      </c>
      <c r="O3294" s="679">
        <f t="shared" ca="1" si="569"/>
        <v>3661383.4899999998</v>
      </c>
      <c r="P3294" s="679">
        <f t="shared" ca="1" si="569"/>
        <v>595569.04999999981</v>
      </c>
      <c r="Q3294" s="679">
        <f t="shared" ca="1" si="569"/>
        <v>1743050.02</v>
      </c>
      <c r="R3294" s="679">
        <f t="shared" ca="1" si="569"/>
        <v>1361810.0499999998</v>
      </c>
      <c r="S3294" s="679">
        <f t="shared" ca="1" si="569"/>
        <v>16968.129999999997</v>
      </c>
      <c r="T3294" s="679">
        <f t="shared" ca="1" si="569"/>
        <v>11251.31</v>
      </c>
      <c r="U3294" s="679">
        <f t="shared" ca="1" si="569"/>
        <v>0</v>
      </c>
      <c r="V3294" s="679">
        <f t="shared" ca="1" si="569"/>
        <v>231008.06</v>
      </c>
      <c r="W3294" s="679">
        <f t="shared" ca="1" si="568"/>
        <v>5445</v>
      </c>
      <c r="X3294" s="679">
        <f t="shared" ca="1" si="569"/>
        <v>80532.45</v>
      </c>
      <c r="Y3294" s="679">
        <f t="shared" ca="1" si="569"/>
        <v>487247.08</v>
      </c>
      <c r="Z3294" s="679">
        <f t="shared" ca="1" si="569"/>
        <v>0</v>
      </c>
      <c r="AA3294" t="str">
        <f t="shared" si="565"/>
        <v>HUM_ASR_FY_2022</v>
      </c>
      <c r="AB3294" s="958">
        <f t="shared" si="566"/>
        <v>45032</v>
      </c>
      <c r="AC3294" t="str">
        <f t="shared" si="567"/>
        <v>Unaudited</v>
      </c>
    </row>
    <row r="3295" spans="1:29" ht="30" x14ac:dyDescent="0.25">
      <c r="A3295" t="s">
        <v>420</v>
      </c>
      <c r="B3295" t="s">
        <v>1385</v>
      </c>
      <c r="C3295" t="s">
        <v>1386</v>
      </c>
      <c r="D3295">
        <v>1900</v>
      </c>
      <c r="E3295" s="958">
        <v>1</v>
      </c>
      <c r="F3295" t="s">
        <v>438</v>
      </c>
      <c r="G3295" s="958">
        <v>91</v>
      </c>
      <c r="H3295" t="s">
        <v>388</v>
      </c>
      <c r="I3295" s="938" t="s">
        <v>488</v>
      </c>
      <c r="J3295" s="938" t="s">
        <v>444</v>
      </c>
      <c r="K3295" s="938" t="s">
        <v>0</v>
      </c>
      <c r="L3295" s="944">
        <v>2.2000000000000002</v>
      </c>
      <c r="M3295" s="960" t="s">
        <v>148</v>
      </c>
      <c r="N3295" s="679">
        <f t="shared" ca="1" si="569"/>
        <v>46448.411386450622</v>
      </c>
      <c r="O3295" s="679">
        <f t="shared" ca="1" si="569"/>
        <v>20754.20480770295</v>
      </c>
      <c r="P3295" s="679">
        <f t="shared" ca="1" si="569"/>
        <v>3375.9266339044634</v>
      </c>
      <c r="Q3295" s="679">
        <f t="shared" ca="1" si="569"/>
        <v>9880.3136038477987</v>
      </c>
      <c r="R3295" s="679">
        <f t="shared" ca="1" si="569"/>
        <v>7719.2910177481008</v>
      </c>
      <c r="S3295" s="679">
        <f t="shared" ca="1" si="569"/>
        <v>96.182234443769957</v>
      </c>
      <c r="T3295" s="679">
        <f t="shared" ca="1" si="569"/>
        <v>63.776982862550767</v>
      </c>
      <c r="U3295" s="679">
        <f t="shared" ca="1" si="569"/>
        <v>0</v>
      </c>
      <c r="V3295" s="679">
        <f t="shared" ca="1" si="569"/>
        <v>1309.447262917038</v>
      </c>
      <c r="W3295" s="679">
        <f t="shared" ca="1" si="568"/>
        <v>30.864465709911904</v>
      </c>
      <c r="X3295" s="679">
        <f t="shared" ca="1" si="569"/>
        <v>456.49054941417722</v>
      </c>
      <c r="Y3295" s="679">
        <f t="shared" ca="1" si="569"/>
        <v>2761.9138278998535</v>
      </c>
      <c r="Z3295" s="679">
        <f t="shared" ca="1" si="569"/>
        <v>0</v>
      </c>
      <c r="AA3295" t="str">
        <f t="shared" si="565"/>
        <v>HUM_ASR_FY_2022</v>
      </c>
      <c r="AB3295" s="958">
        <f t="shared" si="566"/>
        <v>45032</v>
      </c>
      <c r="AC3295" t="str">
        <f t="shared" si="567"/>
        <v>Unaudited</v>
      </c>
    </row>
    <row r="3296" spans="1:29" x14ac:dyDescent="0.25">
      <c r="A3296" t="s">
        <v>420</v>
      </c>
      <c r="B3296" t="s">
        <v>1385</v>
      </c>
      <c r="C3296" t="s">
        <v>1386</v>
      </c>
      <c r="D3296">
        <v>1900</v>
      </c>
      <c r="E3296" s="958">
        <v>1</v>
      </c>
      <c r="F3296" t="s">
        <v>438</v>
      </c>
      <c r="G3296" s="958">
        <v>91</v>
      </c>
      <c r="H3296" t="s">
        <v>388</v>
      </c>
      <c r="I3296" s="938" t="s">
        <v>488</v>
      </c>
      <c r="J3296" s="938" t="s">
        <v>444</v>
      </c>
      <c r="K3296" s="938" t="s">
        <v>0</v>
      </c>
      <c r="L3296" s="938">
        <v>2.2999999999999998</v>
      </c>
      <c r="M3296" s="959" t="s">
        <v>149</v>
      </c>
      <c r="N3296" s="679">
        <f t="shared" ca="1" si="569"/>
        <v>5327038.8000000073</v>
      </c>
      <c r="O3296" s="679">
        <f t="shared" ca="1" si="569"/>
        <v>3269799.7500000084</v>
      </c>
      <c r="P3296" s="679">
        <f t="shared" ca="1" si="569"/>
        <v>561543.87999999989</v>
      </c>
      <c r="Q3296" s="679">
        <f t="shared" ca="1" si="569"/>
        <v>748598.96999999927</v>
      </c>
      <c r="R3296" s="679">
        <f t="shared" ca="1" si="569"/>
        <v>514411.39</v>
      </c>
      <c r="S3296" s="679">
        <f t="shared" ca="1" si="569"/>
        <v>22708.530000000006</v>
      </c>
      <c r="T3296" s="679">
        <f t="shared" ca="1" si="569"/>
        <v>12857.75</v>
      </c>
      <c r="U3296" s="679">
        <f t="shared" ca="1" si="569"/>
        <v>644.61</v>
      </c>
      <c r="V3296" s="679">
        <f t="shared" ca="1" si="569"/>
        <v>74101.34</v>
      </c>
      <c r="W3296" s="679">
        <f t="shared" ca="1" si="568"/>
        <v>3947.8800000000028</v>
      </c>
      <c r="X3296" s="679">
        <f t="shared" ca="1" si="569"/>
        <v>21934.940000000002</v>
      </c>
      <c r="Y3296" s="679">
        <f t="shared" ca="1" si="569"/>
        <v>96489.76</v>
      </c>
      <c r="Z3296" s="679">
        <f t="shared" ca="1" si="569"/>
        <v>0</v>
      </c>
      <c r="AA3296" t="str">
        <f t="shared" si="565"/>
        <v>HUM_ASR_FY_2022</v>
      </c>
      <c r="AB3296" s="958">
        <f t="shared" si="566"/>
        <v>45032</v>
      </c>
      <c r="AC3296" t="str">
        <f t="shared" si="567"/>
        <v>Unaudited</v>
      </c>
    </row>
    <row r="3297" spans="1:29" x14ac:dyDescent="0.25">
      <c r="A3297" t="s">
        <v>420</v>
      </c>
      <c r="B3297" t="s">
        <v>1385</v>
      </c>
      <c r="C3297" t="s">
        <v>1386</v>
      </c>
      <c r="D3297">
        <v>1900</v>
      </c>
      <c r="E3297" s="958">
        <v>1</v>
      </c>
      <c r="F3297" t="s">
        <v>438</v>
      </c>
      <c r="G3297" s="958">
        <v>91</v>
      </c>
      <c r="H3297" t="s">
        <v>388</v>
      </c>
      <c r="I3297" s="938" t="s">
        <v>488</v>
      </c>
      <c r="J3297" s="938" t="s">
        <v>444</v>
      </c>
      <c r="K3297" s="938" t="s">
        <v>0</v>
      </c>
      <c r="L3297" s="938">
        <v>2.4</v>
      </c>
      <c r="M3297" s="959" t="s">
        <v>150</v>
      </c>
      <c r="N3297" s="679">
        <f t="shared" ca="1" si="569"/>
        <v>1401871.74</v>
      </c>
      <c r="O3297" s="679">
        <f t="shared" ca="1" si="569"/>
        <v>152434.44</v>
      </c>
      <c r="P3297" s="679">
        <f t="shared" ca="1" si="569"/>
        <v>38305.310000000012</v>
      </c>
      <c r="Q3297" s="679">
        <f t="shared" ca="1" si="569"/>
        <v>489786.68000000023</v>
      </c>
      <c r="R3297" s="679">
        <f t="shared" ca="1" si="569"/>
        <v>183611.14999999997</v>
      </c>
      <c r="S3297" s="679">
        <f t="shared" ca="1" si="569"/>
        <v>200252.82999999996</v>
      </c>
      <c r="T3297" s="679">
        <f t="shared" ca="1" si="569"/>
        <v>0</v>
      </c>
      <c r="U3297" s="679">
        <f t="shared" ca="1" si="569"/>
        <v>2613.41</v>
      </c>
      <c r="V3297" s="679">
        <f t="shared" ca="1" si="569"/>
        <v>39390.789999999994</v>
      </c>
      <c r="W3297" s="679">
        <f t="shared" ca="1" si="568"/>
        <v>489.93</v>
      </c>
      <c r="X3297" s="679">
        <f t="shared" ca="1" si="569"/>
        <v>137187.29999999996</v>
      </c>
      <c r="Y3297" s="679">
        <f t="shared" ca="1" si="569"/>
        <v>157799.9</v>
      </c>
      <c r="Z3297" s="679">
        <f t="shared" ca="1" si="569"/>
        <v>0</v>
      </c>
      <c r="AA3297" t="str">
        <f t="shared" si="565"/>
        <v>HUM_ASR_FY_2022</v>
      </c>
      <c r="AB3297" s="958">
        <f t="shared" si="566"/>
        <v>45032</v>
      </c>
      <c r="AC3297" t="str">
        <f t="shared" si="567"/>
        <v>Unaudited</v>
      </c>
    </row>
    <row r="3298" spans="1:29" ht="30" x14ac:dyDescent="0.25">
      <c r="A3298" t="s">
        <v>420</v>
      </c>
      <c r="B3298" t="s">
        <v>1385</v>
      </c>
      <c r="C3298" t="s">
        <v>1386</v>
      </c>
      <c r="D3298">
        <v>1900</v>
      </c>
      <c r="E3298" s="958">
        <v>1</v>
      </c>
      <c r="F3298" t="s">
        <v>438</v>
      </c>
      <c r="G3298" s="958">
        <v>91</v>
      </c>
      <c r="H3298" t="s">
        <v>388</v>
      </c>
      <c r="I3298" s="938" t="s">
        <v>488</v>
      </c>
      <c r="J3298" s="938" t="s">
        <v>444</v>
      </c>
      <c r="K3298" s="938" t="s">
        <v>0</v>
      </c>
      <c r="L3298" s="938">
        <v>2.5</v>
      </c>
      <c r="M3298" s="959" t="s">
        <v>151</v>
      </c>
      <c r="N3298" s="679">
        <f t="shared" ca="1" si="569"/>
        <v>38142.190748741043</v>
      </c>
      <c r="O3298" s="679">
        <f t="shared" ca="1" si="569"/>
        <v>4147.4432512331832</v>
      </c>
      <c r="P3298" s="679">
        <f t="shared" ca="1" si="569"/>
        <v>1042.2126354509849</v>
      </c>
      <c r="Q3298" s="679">
        <f t="shared" ca="1" si="569"/>
        <v>13326.138505903968</v>
      </c>
      <c r="R3298" s="679">
        <f t="shared" ca="1" si="569"/>
        <v>4995.7006101683037</v>
      </c>
      <c r="S3298" s="679">
        <f t="shared" ca="1" si="569"/>
        <v>5448.4882046593002</v>
      </c>
      <c r="T3298" s="679">
        <f t="shared" ca="1" si="569"/>
        <v>0</v>
      </c>
      <c r="U3298" s="679">
        <f t="shared" ca="1" si="569"/>
        <v>71.105779423634942</v>
      </c>
      <c r="V3298" s="679">
        <f t="shared" ca="1" si="569"/>
        <v>1071.7464251926503</v>
      </c>
      <c r="W3298" s="679">
        <f t="shared" ca="1" si="568"/>
        <v>13.330037963052664</v>
      </c>
      <c r="X3298" s="679">
        <f t="shared" ca="1" si="569"/>
        <v>3732.5983651719516</v>
      </c>
      <c r="Y3298" s="679">
        <f t="shared" ca="1" si="569"/>
        <v>4293.4269335740091</v>
      </c>
      <c r="Z3298" s="679">
        <f t="shared" ca="1" si="569"/>
        <v>0</v>
      </c>
      <c r="AA3298" t="str">
        <f t="shared" si="565"/>
        <v>HUM_ASR_FY_2022</v>
      </c>
      <c r="AB3298" s="958">
        <f t="shared" si="566"/>
        <v>45032</v>
      </c>
      <c r="AC3298" t="str">
        <f t="shared" si="567"/>
        <v>Unaudited</v>
      </c>
    </row>
    <row r="3299" spans="1:29" x14ac:dyDescent="0.25">
      <c r="A3299" t="s">
        <v>420</v>
      </c>
      <c r="B3299" t="s">
        <v>1385</v>
      </c>
      <c r="C3299" t="s">
        <v>1386</v>
      </c>
      <c r="D3299">
        <v>1900</v>
      </c>
      <c r="E3299" s="958">
        <v>1</v>
      </c>
      <c r="F3299" t="s">
        <v>438</v>
      </c>
      <c r="G3299" s="958">
        <v>91</v>
      </c>
      <c r="H3299" t="s">
        <v>388</v>
      </c>
      <c r="I3299" s="938" t="s">
        <v>488</v>
      </c>
      <c r="J3299" s="938" t="s">
        <v>444</v>
      </c>
      <c r="K3299" s="938" t="s">
        <v>0</v>
      </c>
      <c r="L3299" s="938" t="s">
        <v>96</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HUM_ASR_FY_2022</v>
      </c>
      <c r="AB3299" s="958">
        <f t="shared" si="566"/>
        <v>45032</v>
      </c>
      <c r="AC3299" t="str">
        <f t="shared" si="567"/>
        <v>Unaudited</v>
      </c>
    </row>
    <row r="3300" spans="1:29" x14ac:dyDescent="0.25">
      <c r="A3300" t="s">
        <v>420</v>
      </c>
      <c r="B3300" t="s">
        <v>1385</v>
      </c>
      <c r="C3300" t="s">
        <v>1386</v>
      </c>
      <c r="D3300">
        <v>1900</v>
      </c>
      <c r="E3300" s="958">
        <v>1</v>
      </c>
      <c r="F3300" t="s">
        <v>438</v>
      </c>
      <c r="G3300" s="958">
        <v>91</v>
      </c>
      <c r="H3300" t="s">
        <v>388</v>
      </c>
      <c r="I3300" s="938" t="s">
        <v>488</v>
      </c>
      <c r="J3300" s="938" t="s">
        <v>444</v>
      </c>
      <c r="K3300" s="938" t="s">
        <v>0</v>
      </c>
      <c r="L3300" s="938" t="s">
        <v>152</v>
      </c>
      <c r="M3300" s="959" t="s">
        <v>451</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HUM_ASR_FY_2022</v>
      </c>
      <c r="AB3300" s="958">
        <f t="shared" si="566"/>
        <v>45032</v>
      </c>
      <c r="AC3300" t="str">
        <f t="shared" si="567"/>
        <v>Unaudited</v>
      </c>
    </row>
    <row r="3301" spans="1:29" x14ac:dyDescent="0.25">
      <c r="A3301" t="s">
        <v>420</v>
      </c>
      <c r="B3301" t="s">
        <v>1385</v>
      </c>
      <c r="C3301" t="s">
        <v>1386</v>
      </c>
      <c r="D3301">
        <v>1900</v>
      </c>
      <c r="E3301" s="958">
        <v>1</v>
      </c>
      <c r="F3301" t="s">
        <v>438</v>
      </c>
      <c r="G3301" s="958">
        <v>91</v>
      </c>
      <c r="H3301" t="s">
        <v>388</v>
      </c>
      <c r="I3301" s="938" t="s">
        <v>488</v>
      </c>
      <c r="J3301" s="938" t="s">
        <v>444</v>
      </c>
      <c r="K3301" s="938" t="s">
        <v>0</v>
      </c>
      <c r="L3301" s="938" t="s">
        <v>917</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HUM_ASR_FY_2022</v>
      </c>
      <c r="AB3301" s="958">
        <f t="shared" si="566"/>
        <v>45032</v>
      </c>
      <c r="AC3301" t="str">
        <f t="shared" si="567"/>
        <v>Unaudited</v>
      </c>
    </row>
    <row r="3302" spans="1:29" x14ac:dyDescent="0.25">
      <c r="A3302" t="s">
        <v>420</v>
      </c>
      <c r="B3302" t="s">
        <v>1385</v>
      </c>
      <c r="C3302" t="s">
        <v>1386</v>
      </c>
      <c r="D3302">
        <v>1900</v>
      </c>
      <c r="E3302" s="958">
        <v>1</v>
      </c>
      <c r="F3302" t="s">
        <v>438</v>
      </c>
      <c r="G3302" s="958">
        <v>91</v>
      </c>
      <c r="H3302" t="s">
        <v>388</v>
      </c>
      <c r="I3302" s="938" t="s">
        <v>488</v>
      </c>
      <c r="J3302" s="938" t="s">
        <v>444</v>
      </c>
      <c r="K3302" s="938" t="s">
        <v>53</v>
      </c>
      <c r="L3302" s="938">
        <v>3.1</v>
      </c>
      <c r="M3302" s="959" t="s">
        <v>33</v>
      </c>
      <c r="N3302" s="679">
        <f t="shared" ca="1" si="569"/>
        <v>11972471.60999942</v>
      </c>
      <c r="O3302" s="679">
        <f t="shared" ca="1" si="569"/>
        <v>8188539.8799994215</v>
      </c>
      <c r="P3302" s="679">
        <f t="shared" ca="1" si="569"/>
        <v>702459.75999999919</v>
      </c>
      <c r="Q3302" s="679">
        <f t="shared" ca="1" si="569"/>
        <v>1468738.2699999982</v>
      </c>
      <c r="R3302" s="679">
        <f t="shared" ca="1" si="569"/>
        <v>742024.3600000015</v>
      </c>
      <c r="S3302" s="679">
        <f t="shared" ca="1" si="569"/>
        <v>162009.81999999989</v>
      </c>
      <c r="T3302" s="679">
        <f t="shared" ca="1" si="569"/>
        <v>42209.770000000011</v>
      </c>
      <c r="U3302" s="679">
        <f t="shared" ca="1" si="569"/>
        <v>3572.96</v>
      </c>
      <c r="V3302" s="679">
        <f t="shared" ca="1" si="569"/>
        <v>206066.25000000058</v>
      </c>
      <c r="W3302" s="679">
        <f t="shared" ca="1" si="568"/>
        <v>9036.2900000000009</v>
      </c>
      <c r="X3302" s="679">
        <f t="shared" ca="1" si="569"/>
        <v>229426.4599999997</v>
      </c>
      <c r="Y3302" s="679">
        <f t="shared" ca="1" si="569"/>
        <v>218387.79000000033</v>
      </c>
      <c r="Z3302" s="679">
        <f t="shared" ca="1" si="569"/>
        <v>0</v>
      </c>
      <c r="AA3302" t="str">
        <f t="shared" si="565"/>
        <v>HUM_ASR_FY_2022</v>
      </c>
      <c r="AB3302" s="958">
        <f t="shared" si="566"/>
        <v>45032</v>
      </c>
      <c r="AC3302" t="str">
        <f t="shared" si="567"/>
        <v>Unaudited</v>
      </c>
    </row>
    <row r="3303" spans="1:29" x14ac:dyDescent="0.25">
      <c r="A3303" t="s">
        <v>420</v>
      </c>
      <c r="B3303" t="s">
        <v>1385</v>
      </c>
      <c r="C3303" t="s">
        <v>1386</v>
      </c>
      <c r="D3303">
        <v>1900</v>
      </c>
      <c r="E3303" s="958">
        <v>1</v>
      </c>
      <c r="F3303" t="s">
        <v>438</v>
      </c>
      <c r="G3303" s="958">
        <v>91</v>
      </c>
      <c r="H3303" t="s">
        <v>388</v>
      </c>
      <c r="I3303" s="938" t="s">
        <v>488</v>
      </c>
      <c r="J3303" s="938" t="s">
        <v>444</v>
      </c>
      <c r="K3303" s="938" t="s">
        <v>53</v>
      </c>
      <c r="L3303" s="938">
        <v>3.2</v>
      </c>
      <c r="M3303" s="959" t="s">
        <v>34</v>
      </c>
      <c r="N3303" s="679">
        <f t="shared" ca="1" si="569"/>
        <v>613632.89000000036</v>
      </c>
      <c r="O3303" s="679">
        <f t="shared" ca="1" si="569"/>
        <v>241638.90000000031</v>
      </c>
      <c r="P3303" s="679">
        <f t="shared" ca="1" si="569"/>
        <v>58962.76</v>
      </c>
      <c r="Q3303" s="679">
        <f t="shared" ca="1" si="569"/>
        <v>134256.60999999987</v>
      </c>
      <c r="R3303" s="679">
        <f t="shared" ca="1" si="569"/>
        <v>103031.01000000002</v>
      </c>
      <c r="S3303" s="679">
        <f t="shared" ca="1" si="569"/>
        <v>1438.4200000000005</v>
      </c>
      <c r="T3303" s="679">
        <f t="shared" ca="1" si="569"/>
        <v>1150.28</v>
      </c>
      <c r="U3303" s="679">
        <f t="shared" ca="1" si="569"/>
        <v>55.85</v>
      </c>
      <c r="V3303" s="679">
        <f t="shared" ca="1" si="569"/>
        <v>20041.469999999998</v>
      </c>
      <c r="W3303" s="679">
        <f t="shared" ca="1" si="568"/>
        <v>9.43</v>
      </c>
      <c r="X3303" s="679">
        <f t="shared" ca="1" si="569"/>
        <v>9131.11</v>
      </c>
      <c r="Y3303" s="679">
        <f t="shared" ca="1" si="569"/>
        <v>43917.049999999996</v>
      </c>
      <c r="Z3303" s="679">
        <f t="shared" ca="1" si="569"/>
        <v>0</v>
      </c>
      <c r="AA3303" t="str">
        <f t="shared" si="565"/>
        <v>HUM_ASR_FY_2022</v>
      </c>
      <c r="AB3303" s="958">
        <f t="shared" si="566"/>
        <v>45032</v>
      </c>
      <c r="AC3303" t="str">
        <f t="shared" si="567"/>
        <v>Unaudited</v>
      </c>
    </row>
    <row r="3304" spans="1:29" x14ac:dyDescent="0.25">
      <c r="A3304" t="s">
        <v>420</v>
      </c>
      <c r="B3304" t="s">
        <v>1385</v>
      </c>
      <c r="C3304" t="s">
        <v>1386</v>
      </c>
      <c r="D3304">
        <v>1900</v>
      </c>
      <c r="E3304" s="958">
        <v>1</v>
      </c>
      <c r="F3304" t="s">
        <v>438</v>
      </c>
      <c r="G3304" s="958">
        <v>91</v>
      </c>
      <c r="H3304" t="s">
        <v>388</v>
      </c>
      <c r="I3304" s="938" t="s">
        <v>488</v>
      </c>
      <c r="J3304" s="938" t="s">
        <v>444</v>
      </c>
      <c r="K3304" s="938" t="s">
        <v>53</v>
      </c>
      <c r="L3304" s="938">
        <v>3.3</v>
      </c>
      <c r="M3304" s="959" t="s">
        <v>54</v>
      </c>
      <c r="N3304" s="679">
        <f t="shared" ca="1" si="569"/>
        <v>1731.9699999999998</v>
      </c>
      <c r="O3304" s="679">
        <f t="shared" ca="1" si="569"/>
        <v>971.13</v>
      </c>
      <c r="P3304" s="679">
        <f t="shared" ca="1" si="569"/>
        <v>389.11</v>
      </c>
      <c r="Q3304" s="679">
        <f t="shared" ca="1" si="569"/>
        <v>38.86</v>
      </c>
      <c r="R3304" s="679">
        <f t="shared" ca="1" si="569"/>
        <v>255.15000000000003</v>
      </c>
      <c r="S3304" s="679">
        <f t="shared" ca="1" si="569"/>
        <v>0</v>
      </c>
      <c r="T3304" s="679">
        <f t="shared" ca="1" si="569"/>
        <v>0</v>
      </c>
      <c r="U3304" s="679">
        <f t="shared" ca="1" si="569"/>
        <v>0</v>
      </c>
      <c r="V3304" s="679">
        <f t="shared" ca="1" si="569"/>
        <v>38.86</v>
      </c>
      <c r="W3304" s="679">
        <f t="shared" ca="1" si="568"/>
        <v>0</v>
      </c>
      <c r="X3304" s="679">
        <f t="shared" ca="1" si="569"/>
        <v>0</v>
      </c>
      <c r="Y3304" s="679">
        <f t="shared" ca="1" si="569"/>
        <v>38.860000000000014</v>
      </c>
      <c r="Z3304" s="679">
        <f t="shared" ca="1" si="569"/>
        <v>0</v>
      </c>
      <c r="AA3304" t="str">
        <f t="shared" si="565"/>
        <v>HUM_ASR_FY_2022</v>
      </c>
      <c r="AB3304" s="958">
        <f t="shared" si="566"/>
        <v>45032</v>
      </c>
      <c r="AC3304" t="str">
        <f t="shared" si="567"/>
        <v>Unaudited</v>
      </c>
    </row>
    <row r="3305" spans="1:29" x14ac:dyDescent="0.25">
      <c r="A3305" t="s">
        <v>420</v>
      </c>
      <c r="B3305" t="s">
        <v>1385</v>
      </c>
      <c r="C3305" t="s">
        <v>1386</v>
      </c>
      <c r="D3305">
        <v>1900</v>
      </c>
      <c r="E3305" s="958">
        <v>1</v>
      </c>
      <c r="F3305" t="s">
        <v>438</v>
      </c>
      <c r="G3305" s="958">
        <v>91</v>
      </c>
      <c r="H3305" t="s">
        <v>388</v>
      </c>
      <c r="I3305" s="938" t="s">
        <v>488</v>
      </c>
      <c r="J3305" s="938" t="s">
        <v>444</v>
      </c>
      <c r="K3305" s="938" t="s">
        <v>53</v>
      </c>
      <c r="L3305" s="946" t="s">
        <v>44</v>
      </c>
      <c r="M3305" s="961" t="s">
        <v>153</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HUM_ASR_FY_2022</v>
      </c>
      <c r="AB3305" s="958">
        <f t="shared" si="566"/>
        <v>45032</v>
      </c>
      <c r="AC3305" t="str">
        <f t="shared" si="567"/>
        <v>Unaudited</v>
      </c>
    </row>
    <row r="3306" spans="1:29" x14ac:dyDescent="0.25">
      <c r="A3306" t="s">
        <v>420</v>
      </c>
      <c r="B3306" t="s">
        <v>1385</v>
      </c>
      <c r="C3306" t="s">
        <v>1386</v>
      </c>
      <c r="D3306">
        <v>1900</v>
      </c>
      <c r="E3306" s="958">
        <v>1</v>
      </c>
      <c r="F3306" t="s">
        <v>438</v>
      </c>
      <c r="G3306" s="958">
        <v>91</v>
      </c>
      <c r="H3306" t="s">
        <v>388</v>
      </c>
      <c r="I3306" s="938" t="s">
        <v>488</v>
      </c>
      <c r="J3306" s="938" t="s">
        <v>444</v>
      </c>
      <c r="K3306" s="938" t="s">
        <v>53</v>
      </c>
      <c r="L3306" s="948" t="s">
        <v>41</v>
      </c>
      <c r="M3306" s="962" t="s">
        <v>52</v>
      </c>
      <c r="N3306" s="679">
        <f t="shared" ca="1" si="569"/>
        <v>2280315.2999999998</v>
      </c>
      <c r="O3306" s="679">
        <f t="shared" ca="1" si="569"/>
        <v>1775505.5599999998</v>
      </c>
      <c r="P3306" s="679">
        <f t="shared" ca="1" si="569"/>
        <v>91702.640000000043</v>
      </c>
      <c r="Q3306" s="679">
        <f t="shared" ca="1" si="569"/>
        <v>105361.3</v>
      </c>
      <c r="R3306" s="679">
        <f t="shared" ca="1" si="569"/>
        <v>44179.960000000014</v>
      </c>
      <c r="S3306" s="679">
        <f t="shared" ca="1" si="569"/>
        <v>127770</v>
      </c>
      <c r="T3306" s="679">
        <f t="shared" ca="1" si="569"/>
        <v>13379.279999999997</v>
      </c>
      <c r="U3306" s="679">
        <f t="shared" ca="1" si="569"/>
        <v>1830</v>
      </c>
      <c r="V3306" s="679">
        <f t="shared" ca="1" si="569"/>
        <v>8936.9399999999987</v>
      </c>
      <c r="W3306" s="679">
        <f t="shared" ca="1" si="568"/>
        <v>326.12000000000006</v>
      </c>
      <c r="X3306" s="679">
        <f t="shared" ca="1" si="569"/>
        <v>103320</v>
      </c>
      <c r="Y3306" s="679">
        <f t="shared" ca="1" si="569"/>
        <v>8003.5</v>
      </c>
      <c r="Z3306" s="679">
        <f t="shared" ca="1" si="569"/>
        <v>0</v>
      </c>
      <c r="AA3306" t="str">
        <f t="shared" si="565"/>
        <v>HUM_ASR_FY_2022</v>
      </c>
      <c r="AB3306" s="958">
        <f t="shared" si="566"/>
        <v>45032</v>
      </c>
      <c r="AC3306" t="str">
        <f t="shared" si="567"/>
        <v>Unaudited</v>
      </c>
    </row>
    <row r="3307" spans="1:29" x14ac:dyDescent="0.25">
      <c r="A3307" t="s">
        <v>420</v>
      </c>
      <c r="B3307" t="s">
        <v>1385</v>
      </c>
      <c r="C3307" t="s">
        <v>1386</v>
      </c>
      <c r="D3307">
        <v>1900</v>
      </c>
      <c r="E3307" s="958">
        <v>1</v>
      </c>
      <c r="F3307" t="s">
        <v>438</v>
      </c>
      <c r="G3307" s="958">
        <v>91</v>
      </c>
      <c r="H3307" t="s">
        <v>388</v>
      </c>
      <c r="I3307" s="959" t="s">
        <v>488</v>
      </c>
      <c r="J3307" s="959" t="s">
        <v>444</v>
      </c>
      <c r="K3307" s="959" t="s">
        <v>53</v>
      </c>
      <c r="L3307" s="938" t="s">
        <v>42</v>
      </c>
      <c r="M3307" s="959" t="s">
        <v>154</v>
      </c>
      <c r="N3307" s="679">
        <f t="shared" ca="1" si="569"/>
        <v>71352.956306754015</v>
      </c>
      <c r="O3307" s="679">
        <f t="shared" ca="1" si="569"/>
        <v>48801.663291122204</v>
      </c>
      <c r="P3307" s="679">
        <f t="shared" ca="1" si="569"/>
        <v>4186.4856476811701</v>
      </c>
      <c r="Q3307" s="679">
        <f t="shared" ca="1" si="569"/>
        <v>8753.3151899762488</v>
      </c>
      <c r="R3307" s="679">
        <f t="shared" ca="1" si="569"/>
        <v>4422.2808340933516</v>
      </c>
      <c r="S3307" s="679">
        <f t="shared" ca="1" si="569"/>
        <v>965.53827683084671</v>
      </c>
      <c r="T3307" s="679">
        <f t="shared" ca="1" si="569"/>
        <v>251.55974243552896</v>
      </c>
      <c r="U3307" s="679">
        <f t="shared" ca="1" si="569"/>
        <v>21.293953919494164</v>
      </c>
      <c r="V3307" s="679">
        <f t="shared" ca="1" si="569"/>
        <v>1228.1036540747664</v>
      </c>
      <c r="W3307" s="679">
        <f t="shared" ca="1" si="568"/>
        <v>53.854043387887337</v>
      </c>
      <c r="X3307" s="679">
        <f t="shared" ca="1" si="569"/>
        <v>1367.3247019705414</v>
      </c>
      <c r="Y3307" s="679">
        <f t="shared" ca="1" si="569"/>
        <v>1301.536971261972</v>
      </c>
      <c r="Z3307" s="679">
        <f t="shared" ca="1" si="569"/>
        <v>0</v>
      </c>
      <c r="AA3307" t="str">
        <f t="shared" si="565"/>
        <v>HUM_ASR_FY_2022</v>
      </c>
      <c r="AB3307" s="958">
        <f t="shared" si="566"/>
        <v>45032</v>
      </c>
      <c r="AC3307" t="str">
        <f t="shared" si="567"/>
        <v>Unaudited</v>
      </c>
    </row>
    <row r="3308" spans="1:29" x14ac:dyDescent="0.25">
      <c r="A3308" t="s">
        <v>420</v>
      </c>
      <c r="B3308" t="s">
        <v>1385</v>
      </c>
      <c r="C3308" t="s">
        <v>1386</v>
      </c>
      <c r="D3308">
        <v>1900</v>
      </c>
      <c r="E3308" s="958">
        <v>1</v>
      </c>
      <c r="F3308" t="s">
        <v>438</v>
      </c>
      <c r="G3308" s="958">
        <v>91</v>
      </c>
      <c r="H3308" t="s">
        <v>388</v>
      </c>
      <c r="I3308" s="938" t="s">
        <v>488</v>
      </c>
      <c r="J3308" s="938" t="s">
        <v>444</v>
      </c>
      <c r="K3308" s="938" t="s">
        <v>53</v>
      </c>
      <c r="L3308" s="938" t="s">
        <v>43</v>
      </c>
      <c r="M3308" s="963" t="s">
        <v>462</v>
      </c>
      <c r="N3308" s="679">
        <f t="shared" ca="1" si="569"/>
        <v>8214140.0260000015</v>
      </c>
      <c r="O3308" s="679">
        <f t="shared" ca="1" si="569"/>
        <v>6707391.5811016969</v>
      </c>
      <c r="P3308" s="679">
        <f t="shared" ca="1" si="569"/>
        <v>320728.89216202387</v>
      </c>
      <c r="Q3308" s="679">
        <f t="shared" ca="1" si="569"/>
        <v>385525.3174701751</v>
      </c>
      <c r="R3308" s="679">
        <f t="shared" ca="1" si="569"/>
        <v>168734.64934671199</v>
      </c>
      <c r="S3308" s="679">
        <f t="shared" ca="1" si="569"/>
        <v>290669.23567600339</v>
      </c>
      <c r="T3308" s="679">
        <f t="shared" ca="1" si="569"/>
        <v>45388.86673322261</v>
      </c>
      <c r="U3308" s="679">
        <f t="shared" ca="1" si="569"/>
        <v>4156.7630603740472</v>
      </c>
      <c r="V3308" s="679">
        <f t="shared" ca="1" si="569"/>
        <v>28895.69937414756</v>
      </c>
      <c r="W3308" s="679">
        <f t="shared" ca="1" si="568"/>
        <v>1145.0081087489982</v>
      </c>
      <c r="X3308" s="679">
        <f t="shared" ca="1" si="569"/>
        <v>235022.54651337396</v>
      </c>
      <c r="Y3308" s="679">
        <f t="shared" ca="1" si="569"/>
        <v>26481.466453522051</v>
      </c>
      <c r="Z3308" s="679">
        <f t="shared" ca="1" si="569"/>
        <v>0</v>
      </c>
      <c r="AA3308" t="str">
        <f t="shared" si="565"/>
        <v>HUM_ASR_FY_2022</v>
      </c>
      <c r="AB3308" s="958">
        <f t="shared" si="566"/>
        <v>45032</v>
      </c>
      <c r="AC3308" t="str">
        <f t="shared" si="567"/>
        <v>Unaudited</v>
      </c>
    </row>
    <row r="3309" spans="1:29" x14ac:dyDescent="0.25">
      <c r="A3309" t="s">
        <v>420</v>
      </c>
      <c r="B3309" t="s">
        <v>1385</v>
      </c>
      <c r="C3309" t="s">
        <v>1386</v>
      </c>
      <c r="D3309">
        <v>1900</v>
      </c>
      <c r="E3309" s="958">
        <v>1</v>
      </c>
      <c r="F3309" t="s">
        <v>438</v>
      </c>
      <c r="G3309" s="958">
        <v>91</v>
      </c>
      <c r="H3309" t="s">
        <v>388</v>
      </c>
      <c r="I3309" s="938" t="s">
        <v>488</v>
      </c>
      <c r="J3309" s="938" t="s">
        <v>444</v>
      </c>
      <c r="K3309" s="938" t="s">
        <v>920</v>
      </c>
      <c r="L3309" s="938" t="s">
        <v>921</v>
      </c>
      <c r="M3309" s="963" t="s">
        <v>920</v>
      </c>
      <c r="N3309" s="679">
        <f t="shared" ca="1" si="569"/>
        <v>1095880.0999999996</v>
      </c>
      <c r="O3309" s="679">
        <f t="shared" ca="1" si="569"/>
        <v>967134.77</v>
      </c>
      <c r="P3309" s="679">
        <f t="shared" ca="1" si="569"/>
        <v>80714.240000000005</v>
      </c>
      <c r="Q3309" s="679">
        <f t="shared" ca="1" si="569"/>
        <v>30734.690000000002</v>
      </c>
      <c r="R3309" s="679">
        <f t="shared" ca="1" si="569"/>
        <v>9558.19</v>
      </c>
      <c r="S3309" s="679">
        <f t="shared" ca="1" si="569"/>
        <v>180.7</v>
      </c>
      <c r="T3309" s="679">
        <f t="shared" ca="1" si="569"/>
        <v>1525.1399999999999</v>
      </c>
      <c r="U3309" s="679">
        <f t="shared" ca="1" si="569"/>
        <v>0</v>
      </c>
      <c r="V3309" s="679">
        <f t="shared" ca="1" si="569"/>
        <v>5693.9800000000005</v>
      </c>
      <c r="W3309" s="679">
        <f t="shared" ca="1" si="568"/>
        <v>0</v>
      </c>
      <c r="X3309" s="679">
        <f t="shared" ca="1" si="569"/>
        <v>93.17</v>
      </c>
      <c r="Y3309" s="679">
        <f t="shared" ca="1" si="569"/>
        <v>245.21999999999997</v>
      </c>
      <c r="Z3309" s="679">
        <f t="shared" ca="1" si="569"/>
        <v>0</v>
      </c>
      <c r="AA3309" t="str">
        <f t="shared" si="565"/>
        <v>HUM_ASR_FY_2022</v>
      </c>
      <c r="AB3309" s="958">
        <f t="shared" si="566"/>
        <v>45032</v>
      </c>
      <c r="AC3309" t="str">
        <f t="shared" si="567"/>
        <v>Unaudited</v>
      </c>
    </row>
    <row r="3310" spans="1:29" x14ac:dyDescent="0.25">
      <c r="A3310" t="s">
        <v>420</v>
      </c>
      <c r="B3310" t="s">
        <v>1385</v>
      </c>
      <c r="C3310" t="s">
        <v>1386</v>
      </c>
      <c r="D3310">
        <v>1900</v>
      </c>
      <c r="E3310" s="958">
        <v>1</v>
      </c>
      <c r="F3310" t="s">
        <v>438</v>
      </c>
      <c r="G3310" s="958">
        <v>91</v>
      </c>
      <c r="H3310" t="s">
        <v>388</v>
      </c>
      <c r="I3310" s="938" t="s">
        <v>488</v>
      </c>
      <c r="J3310" s="938" t="s">
        <v>444</v>
      </c>
      <c r="K3310" s="938" t="s">
        <v>920</v>
      </c>
      <c r="L3310" s="938" t="s">
        <v>922</v>
      </c>
      <c r="M3310" s="963" t="s">
        <v>925</v>
      </c>
      <c r="N3310" s="679">
        <f t="shared" ca="1" si="569"/>
        <v>6211.8923358355951</v>
      </c>
      <c r="O3310" s="679">
        <f t="shared" ca="1" si="569"/>
        <v>5482.111652071354</v>
      </c>
      <c r="P3310" s="679">
        <f t="shared" ca="1" si="569"/>
        <v>457.52100877531666</v>
      </c>
      <c r="Q3310" s="679">
        <f t="shared" ca="1" si="569"/>
        <v>174.21667320656971</v>
      </c>
      <c r="R3310" s="679">
        <f t="shared" ca="1" si="569"/>
        <v>54.179692838167639</v>
      </c>
      <c r="S3310" s="679">
        <f t="shared" ca="1" si="569"/>
        <v>1.0242807995924845</v>
      </c>
      <c r="T3310" s="679">
        <f t="shared" ca="1" si="569"/>
        <v>8.645111337523419</v>
      </c>
      <c r="U3310" s="679">
        <f t="shared" ca="1" si="569"/>
        <v>0</v>
      </c>
      <c r="V3310" s="679">
        <f t="shared" ca="1" si="569"/>
        <v>32.275785208985148</v>
      </c>
      <c r="W3310" s="679">
        <f t="shared" ca="1" si="568"/>
        <v>0</v>
      </c>
      <c r="X3310" s="679">
        <f t="shared" ca="1" si="569"/>
        <v>0.52812530214738129</v>
      </c>
      <c r="Y3310" s="679">
        <f t="shared" ca="1" si="569"/>
        <v>1.390006295938401</v>
      </c>
      <c r="Z3310" s="679">
        <f t="shared" ca="1" si="569"/>
        <v>0</v>
      </c>
      <c r="AA3310" t="str">
        <f t="shared" si="565"/>
        <v>HUM_ASR_FY_2022</v>
      </c>
      <c r="AB3310" s="958">
        <f t="shared" si="566"/>
        <v>45032</v>
      </c>
      <c r="AC3310" t="str">
        <f t="shared" si="567"/>
        <v>Unaudited</v>
      </c>
    </row>
    <row r="3311" spans="1:29" x14ac:dyDescent="0.25">
      <c r="A3311" t="s">
        <v>420</v>
      </c>
      <c r="B3311" t="s">
        <v>1385</v>
      </c>
      <c r="C3311" t="s">
        <v>1386</v>
      </c>
      <c r="D3311">
        <v>1900</v>
      </c>
      <c r="E3311" s="958">
        <v>1</v>
      </c>
      <c r="F3311" t="s">
        <v>438</v>
      </c>
      <c r="G3311" s="958">
        <v>91</v>
      </c>
      <c r="H3311" t="s">
        <v>388</v>
      </c>
      <c r="I3311" s="938" t="s">
        <v>488</v>
      </c>
      <c r="J3311" s="938" t="s">
        <v>444</v>
      </c>
      <c r="K3311" s="938" t="s">
        <v>920</v>
      </c>
      <c r="L3311" s="938" t="s">
        <v>923</v>
      </c>
      <c r="M3311" s="963" t="s">
        <v>926</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HUM_ASR_FY_2022</v>
      </c>
      <c r="AB3311" s="958">
        <f t="shared" si="566"/>
        <v>45032</v>
      </c>
      <c r="AC3311" t="str">
        <f t="shared" si="567"/>
        <v>Unaudited</v>
      </c>
    </row>
    <row r="3312" spans="1:29" x14ac:dyDescent="0.25">
      <c r="A3312" t="s">
        <v>420</v>
      </c>
      <c r="B3312" t="s">
        <v>1385</v>
      </c>
      <c r="C3312" t="s">
        <v>1386</v>
      </c>
      <c r="D3312">
        <v>1900</v>
      </c>
      <c r="E3312" s="958">
        <v>1</v>
      </c>
      <c r="F3312" t="s">
        <v>438</v>
      </c>
      <c r="G3312" s="958">
        <v>91</v>
      </c>
      <c r="H3312" t="s">
        <v>388</v>
      </c>
      <c r="I3312" s="938" t="s">
        <v>488</v>
      </c>
      <c r="J3312" s="938" t="s">
        <v>444</v>
      </c>
      <c r="K3312" s="938" t="s">
        <v>445</v>
      </c>
      <c r="L3312" s="938">
        <v>5.0999999999999996</v>
      </c>
      <c r="M3312" s="963" t="s">
        <v>37</v>
      </c>
      <c r="N3312" s="679">
        <f t="shared" ca="1" si="569"/>
        <v>7031.9900000000016</v>
      </c>
      <c r="O3312" s="679">
        <f t="shared" ca="1" si="569"/>
        <v>4125.1400000000003</v>
      </c>
      <c r="P3312" s="679">
        <f t="shared" ca="1" si="569"/>
        <v>1439.9</v>
      </c>
      <c r="Q3312" s="679">
        <f t="shared" ca="1" si="569"/>
        <v>254.86</v>
      </c>
      <c r="R3312" s="679">
        <f t="shared" ca="1" si="569"/>
        <v>1082.4000000000001</v>
      </c>
      <c r="S3312" s="679">
        <f t="shared" ca="1" si="569"/>
        <v>241.12999999999997</v>
      </c>
      <c r="T3312" s="679">
        <f t="shared" ca="1" si="569"/>
        <v>0</v>
      </c>
      <c r="U3312" s="679">
        <f t="shared" ca="1" si="569"/>
        <v>0</v>
      </c>
      <c r="V3312" s="679">
        <f t="shared" ca="1" si="569"/>
        <v>0</v>
      </c>
      <c r="W3312" s="679">
        <f t="shared" ca="1" si="568"/>
        <v>0</v>
      </c>
      <c r="X3312" s="679">
        <f t="shared" ca="1" si="569"/>
        <v>-60.83</v>
      </c>
      <c r="Y3312" s="679">
        <f t="shared" ca="1" si="569"/>
        <v>-50.609999999999992</v>
      </c>
      <c r="Z3312" s="679">
        <f t="shared" ca="1" si="569"/>
        <v>0</v>
      </c>
      <c r="AA3312" t="str">
        <f t="shared" si="565"/>
        <v>HUM_ASR_FY_2022</v>
      </c>
      <c r="AB3312" s="958">
        <f t="shared" si="566"/>
        <v>45032</v>
      </c>
      <c r="AC3312" t="str">
        <f t="shared" si="567"/>
        <v>Unaudited</v>
      </c>
    </row>
    <row r="3313" spans="1:29" ht="30" x14ac:dyDescent="0.25">
      <c r="A3313" t="s">
        <v>420</v>
      </c>
      <c r="B3313" t="s">
        <v>1385</v>
      </c>
      <c r="C3313" t="s">
        <v>1386</v>
      </c>
      <c r="D3313">
        <v>1900</v>
      </c>
      <c r="E3313" s="958">
        <v>1</v>
      </c>
      <c r="F3313" t="s">
        <v>438</v>
      </c>
      <c r="G3313" s="958">
        <v>91</v>
      </c>
      <c r="H3313" t="s">
        <v>388</v>
      </c>
      <c r="I3313" s="938" t="s">
        <v>488</v>
      </c>
      <c r="J3313" s="938" t="s">
        <v>444</v>
      </c>
      <c r="K3313" s="938" t="s">
        <v>445</v>
      </c>
      <c r="L3313" s="938">
        <v>5.2</v>
      </c>
      <c r="M3313" s="963" t="s">
        <v>303</v>
      </c>
      <c r="N3313" s="679">
        <f t="shared" ca="1" si="569"/>
        <v>5544907.3499999978</v>
      </c>
      <c r="O3313" s="679">
        <f t="shared" ca="1" si="569"/>
        <v>1900253.9799999997</v>
      </c>
      <c r="P3313" s="679">
        <f t="shared" ca="1" si="569"/>
        <v>1674224.4699999997</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278293.32</v>
      </c>
      <c r="R3313" s="679">
        <f t="shared" ca="1" si="570"/>
        <v>1195296.7599999998</v>
      </c>
      <c r="S3313" s="679">
        <f t="shared" ca="1" si="570"/>
        <v>167232.01999999999</v>
      </c>
      <c r="T3313" s="679">
        <f t="shared" ca="1" si="570"/>
        <v>145298.04</v>
      </c>
      <c r="U3313" s="679">
        <f t="shared" ca="1" si="570"/>
        <v>2578.62</v>
      </c>
      <c r="V3313" s="679">
        <f t="shared" ca="1" si="570"/>
        <v>63038.720000000001</v>
      </c>
      <c r="W3313" s="679">
        <f t="shared" ca="1" si="568"/>
        <v>596.6400000000001</v>
      </c>
      <c r="X3313" s="679">
        <f t="shared" ca="1" si="570"/>
        <v>41174.639999999999</v>
      </c>
      <c r="Y3313" s="679">
        <f t="shared" ca="1" si="570"/>
        <v>76920.139999999985</v>
      </c>
      <c r="Z3313" s="679">
        <f t="shared" ca="1" si="570"/>
        <v>0</v>
      </c>
      <c r="AA3313" t="str">
        <f t="shared" si="565"/>
        <v>HUM_ASR_FY_2022</v>
      </c>
      <c r="AB3313" s="958">
        <f t="shared" si="566"/>
        <v>45032</v>
      </c>
      <c r="AC3313" t="str">
        <f t="shared" si="567"/>
        <v>Unaudited</v>
      </c>
    </row>
    <row r="3314" spans="1:29" ht="30" x14ac:dyDescent="0.25">
      <c r="A3314" t="s">
        <v>420</v>
      </c>
      <c r="B3314" t="s">
        <v>1385</v>
      </c>
      <c r="C3314" t="s">
        <v>1386</v>
      </c>
      <c r="D3314">
        <v>1900</v>
      </c>
      <c r="E3314" s="958">
        <v>1</v>
      </c>
      <c r="F3314" t="s">
        <v>438</v>
      </c>
      <c r="G3314" s="958">
        <v>91</v>
      </c>
      <c r="H3314" t="s">
        <v>388</v>
      </c>
      <c r="I3314" s="938" t="s">
        <v>488</v>
      </c>
      <c r="J3314" s="938" t="s">
        <v>444</v>
      </c>
      <c r="K3314" s="938" t="s">
        <v>445</v>
      </c>
      <c r="L3314" s="946">
        <v>5.3</v>
      </c>
      <c r="M3314" s="961" t="s">
        <v>304</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39.860167902193439</v>
      </c>
      <c r="O3314" s="679">
        <f t="shared" ca="1" si="570"/>
        <v>23.382964569069951</v>
      </c>
      <c r="P3314" s="679">
        <f t="shared" ca="1" si="570"/>
        <v>8.1619364877322518</v>
      </c>
      <c r="Q3314" s="679">
        <f t="shared" ca="1" si="570"/>
        <v>1.4446497209969038</v>
      </c>
      <c r="R3314" s="679">
        <f t="shared" ca="1" si="570"/>
        <v>6.1354816683946041</v>
      </c>
      <c r="S3314" s="679">
        <f t="shared" ca="1" si="570"/>
        <v>1.3668225191241599</v>
      </c>
      <c r="T3314" s="679">
        <f t="shared" ca="1" si="570"/>
        <v>0</v>
      </c>
      <c r="U3314" s="679">
        <f t="shared" ca="1" si="570"/>
        <v>0</v>
      </c>
      <c r="V3314" s="679">
        <f t="shared" ca="1" si="570"/>
        <v>0</v>
      </c>
      <c r="W3314" s="679">
        <f t="shared" ca="1" si="568"/>
        <v>0</v>
      </c>
      <c r="X3314" s="679">
        <f t="shared" ca="1" si="570"/>
        <v>-0.34480908156729834</v>
      </c>
      <c r="Y3314" s="679">
        <f t="shared" ca="1" si="570"/>
        <v>-0.28687798155714228</v>
      </c>
      <c r="Z3314" s="679">
        <f t="shared" ca="1" si="570"/>
        <v>0</v>
      </c>
      <c r="AA3314" t="str">
        <f t="shared" si="565"/>
        <v>HUM_ASR_FY_2022</v>
      </c>
      <c r="AB3314" s="958">
        <f t="shared" si="566"/>
        <v>45032</v>
      </c>
      <c r="AC3314" t="str">
        <f t="shared" si="567"/>
        <v>Unaudited</v>
      </c>
    </row>
    <row r="3315" spans="1:29" x14ac:dyDescent="0.25">
      <c r="A3315" t="s">
        <v>420</v>
      </c>
      <c r="B3315" t="s">
        <v>1385</v>
      </c>
      <c r="C3315" t="s">
        <v>1386</v>
      </c>
      <c r="D3315">
        <v>1900</v>
      </c>
      <c r="E3315" s="958">
        <v>1</v>
      </c>
      <c r="F3315" t="s">
        <v>438</v>
      </c>
      <c r="G3315" s="958">
        <v>91</v>
      </c>
      <c r="H3315" t="s">
        <v>388</v>
      </c>
      <c r="I3315" s="963" t="s">
        <v>488</v>
      </c>
      <c r="J3315" s="963" t="s">
        <v>444</v>
      </c>
      <c r="K3315" s="963" t="s">
        <v>445</v>
      </c>
      <c r="L3315" s="938" t="s">
        <v>82</v>
      </c>
      <c r="M3315" s="963" t="s">
        <v>453</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HUM_ASR_FY_2022</v>
      </c>
      <c r="AB3315" s="958">
        <f t="shared" si="566"/>
        <v>45032</v>
      </c>
      <c r="AC3315" t="str">
        <f t="shared" si="567"/>
        <v>Unaudited</v>
      </c>
    </row>
    <row r="3316" spans="1:29" x14ac:dyDescent="0.25">
      <c r="A3316" t="s">
        <v>420</v>
      </c>
      <c r="B3316" t="s">
        <v>1385</v>
      </c>
      <c r="C3316" t="s">
        <v>1386</v>
      </c>
      <c r="D3316">
        <v>1900</v>
      </c>
      <c r="E3316" s="958">
        <v>1</v>
      </c>
      <c r="F3316" t="s">
        <v>438</v>
      </c>
      <c r="G3316" s="958">
        <v>91</v>
      </c>
      <c r="H3316" t="s">
        <v>388</v>
      </c>
      <c r="I3316" s="938" t="s">
        <v>488</v>
      </c>
      <c r="J3316" s="938" t="s">
        <v>444</v>
      </c>
      <c r="K3316" s="938" t="s">
        <v>446</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HUM_ASR_FY_2022</v>
      </c>
      <c r="AB3316" s="958">
        <f t="shared" si="566"/>
        <v>45032</v>
      </c>
      <c r="AC3316" t="str">
        <f t="shared" si="567"/>
        <v>Unaudited</v>
      </c>
    </row>
    <row r="3317" spans="1:29" x14ac:dyDescent="0.25">
      <c r="A3317" t="s">
        <v>420</v>
      </c>
      <c r="B3317" t="s">
        <v>1385</v>
      </c>
      <c r="C3317" t="s">
        <v>1386</v>
      </c>
      <c r="D3317">
        <v>1900</v>
      </c>
      <c r="E3317" s="958">
        <v>1</v>
      </c>
      <c r="F3317" t="s">
        <v>438</v>
      </c>
      <c r="G3317" s="958">
        <v>91</v>
      </c>
      <c r="H3317" t="s">
        <v>388</v>
      </c>
      <c r="I3317" s="938" t="s">
        <v>488</v>
      </c>
      <c r="J3317" s="938" t="s">
        <v>444</v>
      </c>
      <c r="K3317" s="938" t="s">
        <v>446</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HUM_ASR_FY_2022</v>
      </c>
      <c r="AB3317" s="958">
        <f t="shared" si="566"/>
        <v>45032</v>
      </c>
      <c r="AC3317" t="str">
        <f t="shared" si="567"/>
        <v>Unaudited</v>
      </c>
    </row>
    <row r="3318" spans="1:29" x14ac:dyDescent="0.25">
      <c r="A3318" t="s">
        <v>420</v>
      </c>
      <c r="B3318" t="s">
        <v>1385</v>
      </c>
      <c r="C3318" t="s">
        <v>1386</v>
      </c>
      <c r="D3318">
        <v>1900</v>
      </c>
      <c r="E3318" s="958">
        <v>1</v>
      </c>
      <c r="F3318" t="s">
        <v>438</v>
      </c>
      <c r="G3318" s="958">
        <v>91</v>
      </c>
      <c r="H3318" t="s">
        <v>388</v>
      </c>
      <c r="I3318" s="938" t="s">
        <v>488</v>
      </c>
      <c r="J3318" s="938" t="s">
        <v>444</v>
      </c>
      <c r="K3318" s="938" t="s">
        <v>446</v>
      </c>
      <c r="L3318" s="948">
        <v>6.3</v>
      </c>
      <c r="M3318" s="965" t="s">
        <v>184</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HUM_ASR_FY_2022</v>
      </c>
      <c r="AB3318" s="958">
        <f t="shared" si="566"/>
        <v>45032</v>
      </c>
      <c r="AC3318" t="str">
        <f t="shared" si="567"/>
        <v>Unaudited</v>
      </c>
    </row>
    <row r="3319" spans="1:29" x14ac:dyDescent="0.25">
      <c r="A3319" t="s">
        <v>420</v>
      </c>
      <c r="B3319" t="s">
        <v>1385</v>
      </c>
      <c r="C3319" t="s">
        <v>1386</v>
      </c>
      <c r="D3319">
        <v>1900</v>
      </c>
      <c r="E3319" s="958">
        <v>1</v>
      </c>
      <c r="F3319" t="s">
        <v>438</v>
      </c>
      <c r="G3319" s="958">
        <v>91</v>
      </c>
      <c r="H3319" t="s">
        <v>388</v>
      </c>
      <c r="I3319" s="964" t="s">
        <v>488</v>
      </c>
      <c r="J3319" s="964" t="s">
        <v>444</v>
      </c>
      <c r="K3319" s="964" t="s">
        <v>446</v>
      </c>
      <c r="L3319" s="944" t="s">
        <v>87</v>
      </c>
      <c r="M3319" s="964" t="s">
        <v>454</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HUM_ASR_FY_2022</v>
      </c>
      <c r="AB3319" s="958">
        <f t="shared" si="566"/>
        <v>45032</v>
      </c>
      <c r="AC3319" t="str">
        <f t="shared" si="567"/>
        <v>Unaudited</v>
      </c>
    </row>
    <row r="3320" spans="1:29" x14ac:dyDescent="0.25">
      <c r="A3320" t="s">
        <v>420</v>
      </c>
      <c r="B3320" t="s">
        <v>1385</v>
      </c>
      <c r="C3320" t="s">
        <v>1386</v>
      </c>
      <c r="D3320">
        <v>1900</v>
      </c>
      <c r="E3320" s="958">
        <v>1</v>
      </c>
      <c r="F3320" t="s">
        <v>438</v>
      </c>
      <c r="G3320" s="958">
        <v>91</v>
      </c>
      <c r="H3320" t="s">
        <v>388</v>
      </c>
      <c r="I3320" s="938" t="s">
        <v>488</v>
      </c>
      <c r="J3320" s="938" t="s">
        <v>444</v>
      </c>
      <c r="K3320" s="938" t="s">
        <v>447</v>
      </c>
      <c r="L3320" s="938">
        <v>7.1</v>
      </c>
      <c r="M3320" s="963" t="s">
        <v>20</v>
      </c>
      <c r="N3320" s="679">
        <f t="shared" ca="1" si="571"/>
        <v>356234.65999999992</v>
      </c>
      <c r="O3320" s="679">
        <f t="shared" ca="1" si="570"/>
        <v>96159.799999999988</v>
      </c>
      <c r="P3320" s="679">
        <f t="shared" ca="1" si="570"/>
        <v>27680</v>
      </c>
      <c r="Q3320" s="679">
        <f t="shared" ca="1" si="570"/>
        <v>44713.52</v>
      </c>
      <c r="R3320" s="679">
        <f t="shared" ca="1" si="570"/>
        <v>45798</v>
      </c>
      <c r="S3320" s="679">
        <f t="shared" ca="1" si="570"/>
        <v>26941.64</v>
      </c>
      <c r="T3320" s="679">
        <f t="shared" ca="1" si="570"/>
        <v>598</v>
      </c>
      <c r="U3320" s="679">
        <f t="shared" ca="1" si="570"/>
        <v>333.53999999999996</v>
      </c>
      <c r="V3320" s="679">
        <f t="shared" ca="1" si="570"/>
        <v>6654</v>
      </c>
      <c r="W3320" s="679">
        <f t="shared" ca="1" si="568"/>
        <v>6554</v>
      </c>
      <c r="X3320" s="679">
        <f t="shared" ca="1" si="570"/>
        <v>73564.159999999974</v>
      </c>
      <c r="Y3320" s="679">
        <f t="shared" ca="1" si="570"/>
        <v>27238</v>
      </c>
      <c r="Z3320" s="679">
        <f t="shared" ca="1" si="570"/>
        <v>0</v>
      </c>
      <c r="AA3320" t="str">
        <f t="shared" si="565"/>
        <v>HUM_ASR_FY_2022</v>
      </c>
      <c r="AB3320" s="958">
        <f t="shared" si="566"/>
        <v>45032</v>
      </c>
      <c r="AC3320" t="str">
        <f t="shared" si="567"/>
        <v>Unaudited</v>
      </c>
    </row>
    <row r="3321" spans="1:29" x14ac:dyDescent="0.25">
      <c r="A3321" t="s">
        <v>420</v>
      </c>
      <c r="B3321" t="s">
        <v>1385</v>
      </c>
      <c r="C3321" t="s">
        <v>1386</v>
      </c>
      <c r="D3321">
        <v>1900</v>
      </c>
      <c r="E3321" s="958">
        <v>1</v>
      </c>
      <c r="F3321" t="s">
        <v>438</v>
      </c>
      <c r="G3321" s="958">
        <v>91</v>
      </c>
      <c r="H3321" t="s">
        <v>388</v>
      </c>
      <c r="I3321" s="938" t="s">
        <v>488</v>
      </c>
      <c r="J3321" s="938" t="s">
        <v>444</v>
      </c>
      <c r="K3321" s="938" t="s">
        <v>447</v>
      </c>
      <c r="L3321" s="938">
        <v>7.2</v>
      </c>
      <c r="M3321" s="963" t="s">
        <v>21</v>
      </c>
      <c r="N3321" s="679">
        <f t="shared" ca="1" si="571"/>
        <v>1131522.3999999997</v>
      </c>
      <c r="O3321" s="679">
        <f t="shared" ca="1" si="570"/>
        <v>921615.39999999991</v>
      </c>
      <c r="P3321" s="679">
        <f t="shared" ca="1" si="570"/>
        <v>46164.6</v>
      </c>
      <c r="Q3321" s="679">
        <f t="shared" ca="1" si="570"/>
        <v>58336.55</v>
      </c>
      <c r="R3321" s="679">
        <f t="shared" ca="1" si="570"/>
        <v>26493.600000000002</v>
      </c>
      <c r="S3321" s="679">
        <f t="shared" ca="1" si="570"/>
        <v>35362.150000000009</v>
      </c>
      <c r="T3321" s="679">
        <f t="shared" ca="1" si="570"/>
        <v>5739.45</v>
      </c>
      <c r="U3321" s="679">
        <f t="shared" ca="1" si="570"/>
        <v>506.3</v>
      </c>
      <c r="V3321" s="679">
        <f t="shared" ca="1" si="570"/>
        <v>4286.95</v>
      </c>
      <c r="W3321" s="679">
        <f t="shared" ca="1" si="568"/>
        <v>136.94999999999999</v>
      </c>
      <c r="X3321" s="679">
        <f t="shared" ca="1" si="570"/>
        <v>28605.95</v>
      </c>
      <c r="Y3321" s="679">
        <f t="shared" ca="1" si="570"/>
        <v>4274.5</v>
      </c>
      <c r="Z3321" s="679">
        <f t="shared" ca="1" si="570"/>
        <v>0</v>
      </c>
      <c r="AA3321" t="str">
        <f t="shared" si="565"/>
        <v>HUM_ASR_FY_2022</v>
      </c>
      <c r="AB3321" s="958">
        <f t="shared" si="566"/>
        <v>45032</v>
      </c>
      <c r="AC3321" t="str">
        <f t="shared" si="567"/>
        <v>Unaudited</v>
      </c>
    </row>
    <row r="3322" spans="1:29" x14ac:dyDescent="0.25">
      <c r="A3322" t="s">
        <v>420</v>
      </c>
      <c r="B3322" t="s">
        <v>1385</v>
      </c>
      <c r="C3322" t="s">
        <v>1386</v>
      </c>
      <c r="D3322">
        <v>1900</v>
      </c>
      <c r="E3322" s="958">
        <v>1</v>
      </c>
      <c r="F3322" t="s">
        <v>438</v>
      </c>
      <c r="G3322" s="958">
        <v>91</v>
      </c>
      <c r="H3322" t="s">
        <v>388</v>
      </c>
      <c r="I3322" s="938" t="s">
        <v>488</v>
      </c>
      <c r="J3322" s="938" t="s">
        <v>444</v>
      </c>
      <c r="K3322" s="938" t="s">
        <v>447</v>
      </c>
      <c r="L3322" s="938">
        <v>7.3</v>
      </c>
      <c r="M3322" s="963" t="s">
        <v>155</v>
      </c>
      <c r="N3322" s="679">
        <f t="shared" ca="1" si="571"/>
        <v>2019.2823596422625</v>
      </c>
      <c r="O3322" s="679">
        <f t="shared" ca="1" si="570"/>
        <v>545.07269968264188</v>
      </c>
      <c r="P3322" s="679">
        <f t="shared" ca="1" si="570"/>
        <v>156.9014528650801</v>
      </c>
      <c r="Q3322" s="679">
        <f t="shared" ca="1" si="570"/>
        <v>253.45434431762342</v>
      </c>
      <c r="R3322" s="679">
        <f t="shared" ca="1" si="570"/>
        <v>259.60161626860327</v>
      </c>
      <c r="S3322" s="679">
        <f t="shared" ca="1" si="570"/>
        <v>152.71612928352445</v>
      </c>
      <c r="T3322" s="679">
        <f t="shared" ca="1" si="570"/>
        <v>3.3897062432557048</v>
      </c>
      <c r="U3322" s="679">
        <f t="shared" ca="1" si="570"/>
        <v>1.8906398334038588</v>
      </c>
      <c r="V3322" s="679">
        <f t="shared" ca="1" si="570"/>
        <v>37.717567462581037</v>
      </c>
      <c r="W3322" s="679">
        <f t="shared" ca="1" si="568"/>
        <v>37.150726953675402</v>
      </c>
      <c r="X3322" s="679">
        <f t="shared" ca="1" si="570"/>
        <v>416.99145891615632</v>
      </c>
      <c r="Y3322" s="679">
        <f t="shared" ca="1" si="570"/>
        <v>154.39601781571722</v>
      </c>
      <c r="Z3322" s="679">
        <f t="shared" ca="1" si="570"/>
        <v>0</v>
      </c>
      <c r="AA3322" t="str">
        <f t="shared" si="565"/>
        <v>HUM_ASR_FY_2022</v>
      </c>
      <c r="AB3322" s="958">
        <f t="shared" si="566"/>
        <v>45032</v>
      </c>
      <c r="AC3322" t="str">
        <f t="shared" si="567"/>
        <v>Unaudited</v>
      </c>
    </row>
    <row r="3323" spans="1:29" x14ac:dyDescent="0.25">
      <c r="A3323" t="s">
        <v>420</v>
      </c>
      <c r="B3323" t="s">
        <v>1385</v>
      </c>
      <c r="C3323" t="s">
        <v>1386</v>
      </c>
      <c r="D3323">
        <v>1900</v>
      </c>
      <c r="E3323" s="958">
        <v>1</v>
      </c>
      <c r="F3323" t="s">
        <v>438</v>
      </c>
      <c r="G3323" s="958">
        <v>91</v>
      </c>
      <c r="H3323" t="s">
        <v>388</v>
      </c>
      <c r="I3323" s="938" t="s">
        <v>488</v>
      </c>
      <c r="J3323" s="938" t="s">
        <v>444</v>
      </c>
      <c r="K3323" s="938" t="s">
        <v>447</v>
      </c>
      <c r="L3323" s="946" t="s">
        <v>91</v>
      </c>
      <c r="M3323" s="961" t="s">
        <v>455</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HUM_ASR_FY_2022</v>
      </c>
      <c r="AB3323" s="958">
        <f t="shared" si="566"/>
        <v>45032</v>
      </c>
      <c r="AC3323" t="str">
        <f t="shared" si="567"/>
        <v>Unaudited</v>
      </c>
    </row>
    <row r="3324" spans="1:29" x14ac:dyDescent="0.25">
      <c r="A3324" t="s">
        <v>420</v>
      </c>
      <c r="B3324" t="s">
        <v>1385</v>
      </c>
      <c r="C3324" t="s">
        <v>1386</v>
      </c>
      <c r="D3324">
        <v>1900</v>
      </c>
      <c r="E3324" s="958">
        <v>1</v>
      </c>
      <c r="F3324" t="s">
        <v>438</v>
      </c>
      <c r="G3324" s="958">
        <v>91</v>
      </c>
      <c r="H3324" t="s">
        <v>388</v>
      </c>
      <c r="I3324" s="963" t="s">
        <v>488</v>
      </c>
      <c r="J3324" s="963" t="s">
        <v>444</v>
      </c>
      <c r="K3324" s="963" t="s">
        <v>448</v>
      </c>
      <c r="L3324" s="938">
        <v>8.1</v>
      </c>
      <c r="M3324" s="963" t="s">
        <v>22</v>
      </c>
      <c r="N3324" s="679">
        <f t="shared" ca="1" si="571"/>
        <v>17515468.760000002</v>
      </c>
      <c r="O3324" s="679">
        <f t="shared" ca="1" si="570"/>
        <v>5640864.2400000002</v>
      </c>
      <c r="P3324" s="679">
        <f t="shared" ca="1" si="570"/>
        <v>1556272.04</v>
      </c>
      <c r="Q3324" s="679">
        <f t="shared" ca="1" si="570"/>
        <v>4522625.55</v>
      </c>
      <c r="R3324" s="679">
        <f t="shared" ca="1" si="570"/>
        <v>3541105.9200000004</v>
      </c>
      <c r="S3324" s="679">
        <f t="shared" ca="1" si="570"/>
        <v>9560.32</v>
      </c>
      <c r="T3324" s="679">
        <f t="shared" ca="1" si="570"/>
        <v>53029.789999999994</v>
      </c>
      <c r="U3324" s="679">
        <f t="shared" ca="1" si="570"/>
        <v>0</v>
      </c>
      <c r="V3324" s="679">
        <f t="shared" ca="1" si="570"/>
        <v>1198241.05</v>
      </c>
      <c r="W3324" s="679">
        <f t="shared" ca="1" si="568"/>
        <v>0</v>
      </c>
      <c r="X3324" s="679">
        <f t="shared" ca="1" si="570"/>
        <v>4168.83</v>
      </c>
      <c r="Y3324" s="679">
        <f t="shared" ca="1" si="570"/>
        <v>989601.02</v>
      </c>
      <c r="Z3324" s="679">
        <f t="shared" ca="1" si="570"/>
        <v>0</v>
      </c>
      <c r="AA3324" t="str">
        <f t="shared" si="565"/>
        <v>HUM_ASR_FY_2022</v>
      </c>
      <c r="AB3324" s="958">
        <f t="shared" si="566"/>
        <v>45032</v>
      </c>
      <c r="AC3324" t="str">
        <f t="shared" si="567"/>
        <v>Unaudited</v>
      </c>
    </row>
    <row r="3325" spans="1:29" x14ac:dyDescent="0.25">
      <c r="A3325" t="s">
        <v>420</v>
      </c>
      <c r="B3325" t="s">
        <v>1385</v>
      </c>
      <c r="C3325" t="s">
        <v>1386</v>
      </c>
      <c r="D3325">
        <v>1900</v>
      </c>
      <c r="E3325" s="958">
        <v>1</v>
      </c>
      <c r="F3325" t="s">
        <v>438</v>
      </c>
      <c r="G3325" s="958">
        <v>91</v>
      </c>
      <c r="H3325" t="s">
        <v>388</v>
      </c>
      <c r="I3325" s="938" t="s">
        <v>488</v>
      </c>
      <c r="J3325" s="938" t="s">
        <v>444</v>
      </c>
      <c r="K3325" s="938" t="s">
        <v>448</v>
      </c>
      <c r="L3325" s="938" t="s">
        <v>112</v>
      </c>
      <c r="M3325" s="963" t="s">
        <v>443</v>
      </c>
      <c r="N3325" s="679">
        <f t="shared" ca="1" si="571"/>
        <v>74611.199999999997</v>
      </c>
      <c r="O3325" s="679">
        <f t="shared" ca="1" si="570"/>
        <v>0</v>
      </c>
      <c r="P3325" s="679">
        <f t="shared" ca="1" si="570"/>
        <v>0</v>
      </c>
      <c r="Q3325" s="679">
        <f t="shared" ca="1" si="570"/>
        <v>61939.199999999997</v>
      </c>
      <c r="R3325" s="679">
        <f t="shared" ca="1" si="570"/>
        <v>12672</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HUM_ASR_FY_2022</v>
      </c>
      <c r="AB3325" s="958">
        <f t="shared" si="566"/>
        <v>45032</v>
      </c>
      <c r="AC3325" t="str">
        <f t="shared" si="567"/>
        <v>Unaudited</v>
      </c>
    </row>
    <row r="3326" spans="1:29" x14ac:dyDescent="0.25">
      <c r="A3326" t="s">
        <v>420</v>
      </c>
      <c r="B3326" t="s">
        <v>1385</v>
      </c>
      <c r="C3326" t="s">
        <v>1386</v>
      </c>
      <c r="D3326">
        <v>1900</v>
      </c>
      <c r="E3326" s="958">
        <v>1</v>
      </c>
      <c r="F3326" t="s">
        <v>438</v>
      </c>
      <c r="G3326" s="958">
        <v>91</v>
      </c>
      <c r="H3326" t="s">
        <v>388</v>
      </c>
      <c r="I3326" s="938" t="s">
        <v>488</v>
      </c>
      <c r="J3326" s="938" t="s">
        <v>444</v>
      </c>
      <c r="K3326" s="938" t="s">
        <v>448</v>
      </c>
      <c r="L3326" s="938" t="s">
        <v>114</v>
      </c>
      <c r="M3326" s="963" t="s">
        <v>157</v>
      </c>
      <c r="N3326" s="679">
        <f t="shared" ca="1" si="571"/>
        <v>3.4577271043243805</v>
      </c>
      <c r="O3326" s="679">
        <f t="shared" ca="1" si="570"/>
        <v>1.1135624996234554</v>
      </c>
      <c r="P3326" s="679">
        <f t="shared" ca="1" si="570"/>
        <v>0.30722352271262854</v>
      </c>
      <c r="Q3326" s="679">
        <f t="shared" ca="1" si="570"/>
        <v>0.89281110093138916</v>
      </c>
      <c r="R3326" s="679">
        <f t="shared" ca="1" si="570"/>
        <v>0.69904939951304623</v>
      </c>
      <c r="S3326" s="679">
        <f t="shared" ca="1" si="570"/>
        <v>1.8873019068439965E-3</v>
      </c>
      <c r="T3326" s="679">
        <f t="shared" ca="1" si="570"/>
        <v>1.0468606049435239E-2</v>
      </c>
      <c r="U3326" s="679">
        <f t="shared" ca="1" si="570"/>
        <v>0</v>
      </c>
      <c r="V3326" s="679">
        <f t="shared" ca="1" si="570"/>
        <v>0.23654465734659016</v>
      </c>
      <c r="W3326" s="679">
        <f t="shared" ca="1" si="568"/>
        <v>0</v>
      </c>
      <c r="X3326" s="679">
        <f t="shared" ca="1" si="570"/>
        <v>8.229683533928215E-4</v>
      </c>
      <c r="Y3326" s="679">
        <f t="shared" ca="1" si="570"/>
        <v>0.19535704788759833</v>
      </c>
      <c r="Z3326" s="679">
        <f t="shared" ca="1" si="570"/>
        <v>0</v>
      </c>
      <c r="AA3326" t="str">
        <f t="shared" si="565"/>
        <v>HUM_ASR_FY_2022</v>
      </c>
      <c r="AB3326" s="958">
        <f t="shared" si="566"/>
        <v>45032</v>
      </c>
      <c r="AC3326" t="str">
        <f t="shared" si="567"/>
        <v>Unaudited</v>
      </c>
    </row>
    <row r="3327" spans="1:29" x14ac:dyDescent="0.25">
      <c r="A3327" t="s">
        <v>420</v>
      </c>
      <c r="B3327" t="s">
        <v>1385</v>
      </c>
      <c r="C3327" t="s">
        <v>1386</v>
      </c>
      <c r="D3327">
        <v>1900</v>
      </c>
      <c r="E3327" s="958">
        <v>1</v>
      </c>
      <c r="F3327" t="s">
        <v>438</v>
      </c>
      <c r="G3327" s="958">
        <v>91</v>
      </c>
      <c r="H3327" t="s">
        <v>388</v>
      </c>
      <c r="I3327" s="938" t="s">
        <v>488</v>
      </c>
      <c r="J3327" s="938" t="s">
        <v>444</v>
      </c>
      <c r="K3327" s="938" t="s">
        <v>448</v>
      </c>
      <c r="L3327" s="938" t="s">
        <v>115</v>
      </c>
      <c r="M3327" s="963" t="s">
        <v>113</v>
      </c>
      <c r="N3327" s="679">
        <f t="shared" ca="1" si="571"/>
        <v>-112138.68999999999</v>
      </c>
      <c r="O3327" s="679">
        <f t="shared" ca="1" si="570"/>
        <v>-36114.313296942302</v>
      </c>
      <c r="P3327" s="679">
        <f t="shared" ca="1" si="570"/>
        <v>-9963.6675581172167</v>
      </c>
      <c r="Q3327" s="679">
        <f t="shared" ca="1" si="570"/>
        <v>-28955.051759489957</v>
      </c>
      <c r="R3327" s="679">
        <f t="shared" ca="1" si="570"/>
        <v>-22671.102010520484</v>
      </c>
      <c r="S3327" s="679">
        <f t="shared" ca="1" si="570"/>
        <v>-61.207711621689981</v>
      </c>
      <c r="T3327" s="679">
        <f t="shared" ca="1" si="570"/>
        <v>-339.5108211523023</v>
      </c>
      <c r="U3327" s="679">
        <f t="shared" ca="1" si="570"/>
        <v>0</v>
      </c>
      <c r="V3327" s="679">
        <f t="shared" ca="1" si="570"/>
        <v>-7671.4579262693096</v>
      </c>
      <c r="W3327" s="679">
        <f t="shared" ca="1" si="568"/>
        <v>0</v>
      </c>
      <c r="X3327" s="679">
        <f t="shared" ca="1" si="570"/>
        <v>-26.689958541120991</v>
      </c>
      <c r="Y3327" s="679">
        <f t="shared" ca="1" si="570"/>
        <v>-6335.6889573455974</v>
      </c>
      <c r="Z3327" s="679">
        <f t="shared" ca="1" si="570"/>
        <v>0</v>
      </c>
      <c r="AA3327" t="str">
        <f t="shared" si="565"/>
        <v>HUM_ASR_FY_2022</v>
      </c>
      <c r="AB3327" s="958">
        <f t="shared" si="566"/>
        <v>45032</v>
      </c>
      <c r="AC3327" t="str">
        <f t="shared" si="567"/>
        <v>Unaudited</v>
      </c>
    </row>
    <row r="3328" spans="1:29" x14ac:dyDescent="0.25">
      <c r="A3328" t="s">
        <v>420</v>
      </c>
      <c r="B3328" t="s">
        <v>1385</v>
      </c>
      <c r="C3328" t="s">
        <v>1386</v>
      </c>
      <c r="D3328">
        <v>1900</v>
      </c>
      <c r="E3328" s="958">
        <v>1</v>
      </c>
      <c r="F3328" t="s">
        <v>438</v>
      </c>
      <c r="G3328" s="958">
        <v>91</v>
      </c>
      <c r="H3328" t="s">
        <v>388</v>
      </c>
      <c r="I3328" s="938" t="s">
        <v>488</v>
      </c>
      <c r="J3328" s="938" t="s">
        <v>444</v>
      </c>
      <c r="K3328" s="938" t="s">
        <v>448</v>
      </c>
      <c r="L3328" s="946" t="s">
        <v>116</v>
      </c>
      <c r="M3328" s="961" t="s">
        <v>158</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HUM_ASR_FY_2022</v>
      </c>
      <c r="AB3328" s="958">
        <f t="shared" si="566"/>
        <v>45032</v>
      </c>
      <c r="AC3328" t="str">
        <f t="shared" si="567"/>
        <v>Unaudited</v>
      </c>
    </row>
    <row r="3329" spans="1:29" x14ac:dyDescent="0.25">
      <c r="A3329" t="s">
        <v>420</v>
      </c>
      <c r="B3329" t="s">
        <v>1385</v>
      </c>
      <c r="C3329" t="s">
        <v>1386</v>
      </c>
      <c r="D3329">
        <v>1900</v>
      </c>
      <c r="E3329" s="958">
        <v>1</v>
      </c>
      <c r="F3329" t="s">
        <v>438</v>
      </c>
      <c r="G3329" s="958">
        <v>91</v>
      </c>
      <c r="H3329" t="s">
        <v>388</v>
      </c>
      <c r="I3329" s="963" t="s">
        <v>488</v>
      </c>
      <c r="J3329" s="963" t="s">
        <v>444</v>
      </c>
      <c r="K3329" s="963" t="s">
        <v>448</v>
      </c>
      <c r="L3329" s="938" t="s">
        <v>159</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HUM_ASR_FY_2022</v>
      </c>
      <c r="AB3329" s="958">
        <f t="shared" si="566"/>
        <v>45032</v>
      </c>
      <c r="AC3329" t="str">
        <f t="shared" si="567"/>
        <v>Unaudited</v>
      </c>
    </row>
    <row r="3330" spans="1:29" x14ac:dyDescent="0.25">
      <c r="A3330" t="s">
        <v>420</v>
      </c>
      <c r="B3330" t="s">
        <v>1385</v>
      </c>
      <c r="C3330" t="s">
        <v>1386</v>
      </c>
      <c r="D3330">
        <v>1900</v>
      </c>
      <c r="E3330" s="958">
        <v>1</v>
      </c>
      <c r="F3330" t="s">
        <v>438</v>
      </c>
      <c r="G3330" s="958">
        <v>91</v>
      </c>
      <c r="H3330" t="s">
        <v>388</v>
      </c>
      <c r="I3330" s="938" t="s">
        <v>488</v>
      </c>
      <c r="J3330" s="938" t="s">
        <v>444</v>
      </c>
      <c r="K3330" s="938" t="s">
        <v>448</v>
      </c>
      <c r="L3330" s="938" t="s">
        <v>442</v>
      </c>
      <c r="M3330" s="963" t="s">
        <v>456</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HUM_ASR_FY_2022</v>
      </c>
      <c r="AB3330" s="958">
        <f t="shared" ref="AB3330:AB3393" si="573">file_date</f>
        <v>45032</v>
      </c>
      <c r="AC3330" t="str">
        <f t="shared" ref="AC3330:AC3393" si="574">status</f>
        <v>Unaudited</v>
      </c>
    </row>
    <row r="3331" spans="1:29" ht="30" x14ac:dyDescent="0.25">
      <c r="A3331" t="s">
        <v>420</v>
      </c>
      <c r="B3331" t="s">
        <v>1385</v>
      </c>
      <c r="C3331" t="s">
        <v>1386</v>
      </c>
      <c r="D3331">
        <v>1900</v>
      </c>
      <c r="E3331" s="958">
        <v>1</v>
      </c>
      <c r="F3331" t="s">
        <v>438</v>
      </c>
      <c r="G3331" s="958">
        <v>91</v>
      </c>
      <c r="H3331" t="s">
        <v>388</v>
      </c>
      <c r="I3331" s="938" t="s">
        <v>488</v>
      </c>
      <c r="J3331" s="938" t="s">
        <v>444</v>
      </c>
      <c r="K3331" s="938" t="s">
        <v>449</v>
      </c>
      <c r="L3331" s="938">
        <v>9.1</v>
      </c>
      <c r="M3331" s="963" t="s">
        <v>185</v>
      </c>
      <c r="N3331" s="679">
        <f t="shared" ca="1" si="571"/>
        <v>713553.4300000025</v>
      </c>
      <c r="O3331" s="679">
        <f t="shared" ca="1" si="570"/>
        <v>39170.94</v>
      </c>
      <c r="P3331" s="679">
        <f t="shared" ca="1" si="570"/>
        <v>3008.3</v>
      </c>
      <c r="Q3331" s="679">
        <f t="shared" ca="1" si="570"/>
        <v>105930.86</v>
      </c>
      <c r="R3331" s="679">
        <f t="shared" ca="1" si="570"/>
        <v>7105.42</v>
      </c>
      <c r="S3331" s="679">
        <f t="shared" ca="1" si="570"/>
        <v>20492.75</v>
      </c>
      <c r="T3331" s="679">
        <f t="shared" ca="1" si="570"/>
        <v>74</v>
      </c>
      <c r="U3331" s="679">
        <f t="shared" ca="1" si="570"/>
        <v>0</v>
      </c>
      <c r="V3331" s="679">
        <f t="shared" ca="1" si="570"/>
        <v>521.46</v>
      </c>
      <c r="W3331" s="679">
        <f t="shared" ca="1" si="568"/>
        <v>537249.70000000251</v>
      </c>
      <c r="X3331" s="679">
        <f t="shared" ca="1" si="570"/>
        <v>0</v>
      </c>
      <c r="Y3331" s="679">
        <f t="shared" ca="1" si="570"/>
        <v>0</v>
      </c>
      <c r="Z3331" s="679">
        <f t="shared" ca="1" si="570"/>
        <v>0</v>
      </c>
      <c r="AA3331" t="str">
        <f t="shared" si="572"/>
        <v>HUM_ASR_FY_2022</v>
      </c>
      <c r="AB3331" s="958">
        <f t="shared" si="573"/>
        <v>45032</v>
      </c>
      <c r="AC3331" t="str">
        <f t="shared" si="574"/>
        <v>Unaudited</v>
      </c>
    </row>
    <row r="3332" spans="1:29" x14ac:dyDescent="0.25">
      <c r="A3332" t="s">
        <v>420</v>
      </c>
      <c r="B3332" t="s">
        <v>1385</v>
      </c>
      <c r="C3332" t="s">
        <v>1386</v>
      </c>
      <c r="D3332">
        <v>1900</v>
      </c>
      <c r="E3332" s="958">
        <v>1</v>
      </c>
      <c r="F3332" t="s">
        <v>438</v>
      </c>
      <c r="G3332" s="958">
        <v>91</v>
      </c>
      <c r="H3332" t="s">
        <v>388</v>
      </c>
      <c r="I3332" s="938" t="s">
        <v>488</v>
      </c>
      <c r="J3332" s="938" t="s">
        <v>444</v>
      </c>
      <c r="K3332" s="938" t="s">
        <v>449</v>
      </c>
      <c r="L3332" s="938" t="s">
        <v>106</v>
      </c>
      <c r="M3332" s="963" t="s">
        <v>186</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HUM_ASR_FY_2022</v>
      </c>
      <c r="AB3332" s="958">
        <f t="shared" si="573"/>
        <v>45032</v>
      </c>
      <c r="AC3332" t="str">
        <f t="shared" si="574"/>
        <v>Unaudited</v>
      </c>
    </row>
    <row r="3333" spans="1:29" x14ac:dyDescent="0.25">
      <c r="A3333" t="s">
        <v>420</v>
      </c>
      <c r="B3333" t="s">
        <v>1385</v>
      </c>
      <c r="C3333" t="s">
        <v>1386</v>
      </c>
      <c r="D3333">
        <v>1900</v>
      </c>
      <c r="E3333" s="958">
        <v>1</v>
      </c>
      <c r="F3333" t="s">
        <v>438</v>
      </c>
      <c r="G3333" s="958">
        <v>91</v>
      </c>
      <c r="H3333" t="s">
        <v>388</v>
      </c>
      <c r="I3333" s="938" t="s">
        <v>488</v>
      </c>
      <c r="J3333" s="938" t="s">
        <v>444</v>
      </c>
      <c r="K3333" s="938" t="s">
        <v>449</v>
      </c>
      <c r="L3333" s="946" t="s">
        <v>1321</v>
      </c>
      <c r="M3333" s="961" t="s">
        <v>1322</v>
      </c>
      <c r="N3333" s="679">
        <f t="shared" ca="1" si="571"/>
        <v>369521.03999999992</v>
      </c>
      <c r="O3333" s="679">
        <f t="shared" ca="1" si="570"/>
        <v>13841.47</v>
      </c>
      <c r="P3333" s="679">
        <f t="shared" ca="1" si="570"/>
        <v>0</v>
      </c>
      <c r="Q3333" s="679">
        <f t="shared" ca="1" si="570"/>
        <v>54634.900000000009</v>
      </c>
      <c r="R3333" s="679">
        <f t="shared" ca="1" si="570"/>
        <v>10808.16</v>
      </c>
      <c r="S3333" s="679">
        <f t="shared" ca="1" si="570"/>
        <v>290236.50999999989</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HUM_ASR_FY_2022</v>
      </c>
      <c r="AB3333" s="958">
        <f t="shared" si="573"/>
        <v>45032</v>
      </c>
      <c r="AC3333" t="str">
        <f t="shared" si="574"/>
        <v>Unaudited</v>
      </c>
    </row>
    <row r="3334" spans="1:29" x14ac:dyDescent="0.25">
      <c r="A3334" t="s">
        <v>420</v>
      </c>
      <c r="B3334" t="s">
        <v>1385</v>
      </c>
      <c r="C3334" t="s">
        <v>1386</v>
      </c>
      <c r="D3334">
        <v>1900</v>
      </c>
      <c r="E3334" s="958">
        <v>1</v>
      </c>
      <c r="F3334" t="s">
        <v>438</v>
      </c>
      <c r="G3334" s="958">
        <v>91</v>
      </c>
      <c r="H3334" t="s">
        <v>388</v>
      </c>
      <c r="I3334" s="963" t="s">
        <v>488</v>
      </c>
      <c r="J3334" s="963" t="s">
        <v>444</v>
      </c>
      <c r="K3334" s="963" t="s">
        <v>449</v>
      </c>
      <c r="L3334" s="938" t="s">
        <v>107</v>
      </c>
      <c r="M3334" s="963" t="s">
        <v>187</v>
      </c>
      <c r="N3334" s="679">
        <f t="shared" ca="1" si="571"/>
        <v>250714.3000000001</v>
      </c>
      <c r="O3334" s="679">
        <f t="shared" ca="1" si="570"/>
        <v>100637.44000000012</v>
      </c>
      <c r="P3334" s="679">
        <f t="shared" ca="1" si="570"/>
        <v>22088.93</v>
      </c>
      <c r="Q3334" s="679">
        <f t="shared" ca="1" si="570"/>
        <v>69401.790000000008</v>
      </c>
      <c r="R3334" s="679">
        <f t="shared" ca="1" si="570"/>
        <v>38538.049999999988</v>
      </c>
      <c r="S3334" s="679">
        <f t="shared" ca="1" si="570"/>
        <v>6358.2100000000028</v>
      </c>
      <c r="T3334" s="679">
        <f t="shared" ca="1" si="570"/>
        <v>1470.13</v>
      </c>
      <c r="U3334" s="679">
        <f t="shared" ca="1" si="570"/>
        <v>46.51</v>
      </c>
      <c r="V3334" s="679">
        <f t="shared" ca="1" si="570"/>
        <v>1073.24</v>
      </c>
      <c r="W3334" s="679">
        <f t="shared" ca="1" si="568"/>
        <v>11100</v>
      </c>
      <c r="X3334" s="679">
        <f t="shared" ca="1" si="570"/>
        <v>0</v>
      </c>
      <c r="Y3334" s="679">
        <f t="shared" ca="1" si="570"/>
        <v>0</v>
      </c>
      <c r="Z3334" s="679">
        <f t="shared" ca="1" si="570"/>
        <v>0</v>
      </c>
      <c r="AA3334" t="str">
        <f t="shared" si="572"/>
        <v>HUM_ASR_FY_2022</v>
      </c>
      <c r="AB3334" s="958">
        <f t="shared" si="573"/>
        <v>45032</v>
      </c>
      <c r="AC3334" t="str">
        <f t="shared" si="574"/>
        <v>Unaudited</v>
      </c>
    </row>
    <row r="3335" spans="1:29" x14ac:dyDescent="0.25">
      <c r="A3335" t="s">
        <v>420</v>
      </c>
      <c r="B3335" t="s">
        <v>1385</v>
      </c>
      <c r="C3335" t="s">
        <v>1386</v>
      </c>
      <c r="D3335">
        <v>1900</v>
      </c>
      <c r="E3335" s="958">
        <v>1</v>
      </c>
      <c r="F3335" t="s">
        <v>438</v>
      </c>
      <c r="G3335" s="958">
        <v>91</v>
      </c>
      <c r="H3335" t="s">
        <v>388</v>
      </c>
      <c r="I3335" s="938" t="s">
        <v>488</v>
      </c>
      <c r="J3335" s="938" t="s">
        <v>444</v>
      </c>
      <c r="K3335" s="938" t="s">
        <v>449</v>
      </c>
      <c r="L3335" s="938" t="s">
        <v>108</v>
      </c>
      <c r="M3335" s="963" t="s">
        <v>160</v>
      </c>
      <c r="N3335" s="679">
        <f t="shared" ca="1" si="571"/>
        <v>1718106.3500000068</v>
      </c>
      <c r="O3335" s="679">
        <f t="shared" ca="1" si="570"/>
        <v>1353284.5000000068</v>
      </c>
      <c r="P3335" s="679">
        <f t="shared" ca="1" si="570"/>
        <v>87583.580000000016</v>
      </c>
      <c r="Q3335" s="679">
        <f t="shared" ca="1" si="570"/>
        <v>168599.32000000018</v>
      </c>
      <c r="R3335" s="679">
        <f t="shared" ca="1" si="570"/>
        <v>56776.159999999989</v>
      </c>
      <c r="S3335" s="679">
        <f t="shared" ca="1" si="570"/>
        <v>2304.11</v>
      </c>
      <c r="T3335" s="679">
        <f t="shared" ca="1" si="570"/>
        <v>8855.2800000000025</v>
      </c>
      <c r="U3335" s="679">
        <f t="shared" ca="1" si="570"/>
        <v>25.43</v>
      </c>
      <c r="V3335" s="679">
        <f t="shared" ca="1" si="570"/>
        <v>19119.539999999994</v>
      </c>
      <c r="W3335" s="679">
        <f t="shared" ca="1" si="568"/>
        <v>4228.2499999999982</v>
      </c>
      <c r="X3335" s="679">
        <f t="shared" ca="1" si="570"/>
        <v>3382.550000000002</v>
      </c>
      <c r="Y3335" s="679">
        <f t="shared" ca="1" si="570"/>
        <v>13947.62999999999</v>
      </c>
      <c r="Z3335" s="679">
        <f t="shared" ca="1" si="570"/>
        <v>0</v>
      </c>
      <c r="AA3335" t="str">
        <f t="shared" si="572"/>
        <v>HUM_ASR_FY_2022</v>
      </c>
      <c r="AB3335" s="958">
        <f t="shared" si="573"/>
        <v>45032</v>
      </c>
      <c r="AC3335" t="str">
        <f t="shared" si="574"/>
        <v>Unaudited</v>
      </c>
    </row>
    <row r="3336" spans="1:29" x14ac:dyDescent="0.25">
      <c r="A3336" t="s">
        <v>420</v>
      </c>
      <c r="B3336" t="s">
        <v>1385</v>
      </c>
      <c r="C3336" t="s">
        <v>1386</v>
      </c>
      <c r="D3336">
        <v>1900</v>
      </c>
      <c r="E3336" s="958">
        <v>1</v>
      </c>
      <c r="F3336" t="s">
        <v>438</v>
      </c>
      <c r="G3336" s="958">
        <v>91</v>
      </c>
      <c r="H3336" t="s">
        <v>388</v>
      </c>
      <c r="I3336" s="938" t="s">
        <v>488</v>
      </c>
      <c r="J3336" s="938" t="s">
        <v>444</v>
      </c>
      <c r="K3336" s="938" t="s">
        <v>449</v>
      </c>
      <c r="L3336" s="938" t="s">
        <v>109</v>
      </c>
      <c r="M3336" s="963" t="s">
        <v>134</v>
      </c>
      <c r="N3336" s="679">
        <f t="shared" ca="1" si="571"/>
        <v>1945513.9514078128</v>
      </c>
      <c r="O3336" s="679">
        <f t="shared" ca="1" si="570"/>
        <v>1507332.5578536482</v>
      </c>
      <c r="P3336" s="679">
        <f t="shared" ca="1" si="570"/>
        <v>93553.889932144157</v>
      </c>
      <c r="Q3336" s="679">
        <f t="shared" ca="1" si="570"/>
        <v>129088.82426307834</v>
      </c>
      <c r="R3336" s="679">
        <f t="shared" ca="1" si="570"/>
        <v>58644.090831690381</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67434.285203463209</v>
      </c>
      <c r="T3336" s="679">
        <f t="shared" ca="1" si="575"/>
        <v>7386.3867012987002</v>
      </c>
      <c r="U3336" s="679">
        <f t="shared" ca="1" si="575"/>
        <v>5922.0262770562767</v>
      </c>
      <c r="V3336" s="679">
        <f t="shared" ca="1" si="575"/>
        <v>10378.224164502168</v>
      </c>
      <c r="W3336" s="679">
        <f t="shared" ca="1" si="568"/>
        <v>169.87199999999999</v>
      </c>
      <c r="X3336" s="679">
        <f t="shared" ca="1" si="575"/>
        <v>54704.859999999986</v>
      </c>
      <c r="Y3336" s="679">
        <f t="shared" ca="1" si="575"/>
        <v>10898.934180931519</v>
      </c>
      <c r="Z3336" s="679">
        <f t="shared" ca="1" si="575"/>
        <v>0</v>
      </c>
      <c r="AA3336" t="str">
        <f t="shared" si="572"/>
        <v>HUM_ASR_FY_2022</v>
      </c>
      <c r="AB3336" s="958">
        <f t="shared" si="573"/>
        <v>45032</v>
      </c>
      <c r="AC3336" t="str">
        <f t="shared" si="574"/>
        <v>Unaudited</v>
      </c>
    </row>
    <row r="3337" spans="1:29" x14ac:dyDescent="0.25">
      <c r="A3337" t="s">
        <v>420</v>
      </c>
      <c r="B3337" t="s">
        <v>1385</v>
      </c>
      <c r="C3337" t="s">
        <v>1386</v>
      </c>
      <c r="D3337">
        <v>1900</v>
      </c>
      <c r="E3337" s="958">
        <v>1</v>
      </c>
      <c r="F3337" t="s">
        <v>438</v>
      </c>
      <c r="G3337" s="958">
        <v>91</v>
      </c>
      <c r="H3337" t="s">
        <v>388</v>
      </c>
      <c r="I3337" s="938" t="s">
        <v>488</v>
      </c>
      <c r="J3337" s="938" t="s">
        <v>444</v>
      </c>
      <c r="K3337" s="938" t="s">
        <v>449</v>
      </c>
      <c r="L3337" s="938" t="s">
        <v>110</v>
      </c>
      <c r="M3337" s="963" t="s">
        <v>162</v>
      </c>
      <c r="N3337" s="679">
        <f t="shared" ca="1" si="571"/>
        <v>17515.213690050328</v>
      </c>
      <c r="O3337" s="679">
        <f t="shared" ca="1" si="575"/>
        <v>13796.04190446822</v>
      </c>
      <c r="P3337" s="679">
        <f t="shared" ca="1" si="575"/>
        <v>892.86971056222023</v>
      </c>
      <c r="Q3337" s="679">
        <f t="shared" ca="1" si="575"/>
        <v>1718.7836584139091</v>
      </c>
      <c r="R3337" s="679">
        <f t="shared" ca="1" si="575"/>
        <v>578.80385280019709</v>
      </c>
      <c r="S3337" s="679">
        <f t="shared" ca="1" si="575"/>
        <v>23.489220568553112</v>
      </c>
      <c r="T3337" s="679">
        <f t="shared" ca="1" si="575"/>
        <v>90.275041172642389</v>
      </c>
      <c r="U3337" s="679">
        <f t="shared" ca="1" si="575"/>
        <v>0.25924581684828657</v>
      </c>
      <c r="V3337" s="679">
        <f t="shared" ca="1" si="575"/>
        <v>194.913911327703</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43.104841725865796</v>
      </c>
      <c r="X3337" s="679">
        <f t="shared" ca="1" si="575"/>
        <v>34.483363656318218</v>
      </c>
      <c r="Y3337" s="679">
        <f t="shared" ca="1" si="575"/>
        <v>142.18893953785548</v>
      </c>
      <c r="Z3337" s="679">
        <f t="shared" ca="1" si="575"/>
        <v>0</v>
      </c>
      <c r="AA3337" t="str">
        <f t="shared" si="572"/>
        <v>HUM_ASR_FY_2022</v>
      </c>
      <c r="AB3337" s="958">
        <f t="shared" si="573"/>
        <v>45032</v>
      </c>
      <c r="AC3337" t="str">
        <f t="shared" si="574"/>
        <v>Unaudited</v>
      </c>
    </row>
    <row r="3338" spans="1:29" x14ac:dyDescent="0.25">
      <c r="A3338" t="s">
        <v>420</v>
      </c>
      <c r="B3338" t="s">
        <v>1385</v>
      </c>
      <c r="C3338" t="s">
        <v>1386</v>
      </c>
      <c r="D3338">
        <v>1900</v>
      </c>
      <c r="E3338" s="958">
        <v>1</v>
      </c>
      <c r="F3338" t="s">
        <v>438</v>
      </c>
      <c r="G3338" s="958">
        <v>91</v>
      </c>
      <c r="H3338" t="s">
        <v>388</v>
      </c>
      <c r="I3338" s="938" t="s">
        <v>488</v>
      </c>
      <c r="J3338" s="938" t="s">
        <v>444</v>
      </c>
      <c r="K3338" s="938" t="s">
        <v>449</v>
      </c>
      <c r="L3338" s="938" t="s">
        <v>111</v>
      </c>
      <c r="M3338" s="963" t="s">
        <v>463</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HUM_ASR_FY_2022</v>
      </c>
      <c r="AB3338" s="958">
        <f t="shared" si="573"/>
        <v>45032</v>
      </c>
      <c r="AC3338" t="str">
        <f t="shared" si="574"/>
        <v>Unaudited</v>
      </c>
    </row>
    <row r="3339" spans="1:29" x14ac:dyDescent="0.25">
      <c r="A3339" t="s">
        <v>420</v>
      </c>
      <c r="B3339" t="s">
        <v>1385</v>
      </c>
      <c r="C3339" t="s">
        <v>1386</v>
      </c>
      <c r="D3339">
        <v>1900</v>
      </c>
      <c r="E3339" s="958">
        <v>1</v>
      </c>
      <c r="F3339" t="s">
        <v>438</v>
      </c>
      <c r="G3339" s="958">
        <v>91</v>
      </c>
      <c r="H3339" t="s">
        <v>388</v>
      </c>
      <c r="I3339" s="938" t="s">
        <v>488</v>
      </c>
      <c r="J3339" s="938" t="s">
        <v>444</v>
      </c>
      <c r="K3339" s="938" t="s">
        <v>6</v>
      </c>
      <c r="L3339" s="938" t="s">
        <v>117</v>
      </c>
      <c r="M3339" s="963" t="s">
        <v>188</v>
      </c>
      <c r="N3339" s="679">
        <f t="shared" ca="1" si="571"/>
        <v>684730.62000000023</v>
      </c>
      <c r="O3339" s="679">
        <f t="shared" ca="1" si="575"/>
        <v>315610.26000000036</v>
      </c>
      <c r="P3339" s="679">
        <f t="shared" ca="1" si="575"/>
        <v>47186.000000000007</v>
      </c>
      <c r="Q3339" s="679">
        <f t="shared" ca="1" si="575"/>
        <v>101758.9299999998</v>
      </c>
      <c r="R3339" s="679">
        <f t="shared" ca="1" si="575"/>
        <v>85413.449999999881</v>
      </c>
      <c r="S3339" s="679">
        <f t="shared" ca="1" si="575"/>
        <v>29916.050000000003</v>
      </c>
      <c r="T3339" s="679">
        <f t="shared" ca="1" si="575"/>
        <v>1453.8</v>
      </c>
      <c r="U3339" s="679">
        <f t="shared" ca="1" si="575"/>
        <v>320.19</v>
      </c>
      <c r="V3339" s="679">
        <f t="shared" ca="1" si="575"/>
        <v>7316.92</v>
      </c>
      <c r="W3339" s="679">
        <f t="shared" ca="1" si="576"/>
        <v>0</v>
      </c>
      <c r="X3339" s="679">
        <f t="shared" ca="1" si="575"/>
        <v>62610.740000000063</v>
      </c>
      <c r="Y3339" s="679">
        <f t="shared" ca="1" si="575"/>
        <v>33144.28</v>
      </c>
      <c r="Z3339" s="679">
        <f t="shared" ca="1" si="575"/>
        <v>0</v>
      </c>
      <c r="AA3339" t="str">
        <f t="shared" si="572"/>
        <v>HUM_ASR_FY_2022</v>
      </c>
      <c r="AB3339" s="958">
        <f t="shared" si="573"/>
        <v>45032</v>
      </c>
      <c r="AC3339" t="str">
        <f t="shared" si="574"/>
        <v>Unaudited</v>
      </c>
    </row>
    <row r="3340" spans="1:29" x14ac:dyDescent="0.25">
      <c r="A3340" t="s">
        <v>420</v>
      </c>
      <c r="B3340" t="s">
        <v>1385</v>
      </c>
      <c r="C3340" t="s">
        <v>1386</v>
      </c>
      <c r="D3340">
        <v>1900</v>
      </c>
      <c r="E3340" s="958">
        <v>1</v>
      </c>
      <c r="F3340" t="s">
        <v>438</v>
      </c>
      <c r="G3340" s="958">
        <v>91</v>
      </c>
      <c r="H3340" t="s">
        <v>388</v>
      </c>
      <c r="I3340" s="938" t="s">
        <v>488</v>
      </c>
      <c r="J3340" s="938" t="s">
        <v>444</v>
      </c>
      <c r="K3340" s="938" t="s">
        <v>6</v>
      </c>
      <c r="L3340" s="938" t="s">
        <v>45</v>
      </c>
      <c r="M3340" s="963" t="s">
        <v>163</v>
      </c>
      <c r="N3340" s="679">
        <f t="shared" ca="1" si="571"/>
        <v>67619.478592186919</v>
      </c>
      <c r="O3340" s="679">
        <f t="shared" ca="1" si="575"/>
        <v>40643.232146351642</v>
      </c>
      <c r="P3340" s="679">
        <f t="shared" ca="1" si="575"/>
        <v>4570.4300678558393</v>
      </c>
      <c r="Q3340" s="679">
        <f t="shared" ca="1" si="575"/>
        <v>7315.6057369217124</v>
      </c>
      <c r="R3340" s="679">
        <f t="shared" ca="1" si="575"/>
        <v>4027.819168309602</v>
      </c>
      <c r="S3340" s="679">
        <f t="shared" ca="1" si="575"/>
        <v>5197.764796536796</v>
      </c>
      <c r="T3340" s="679">
        <f t="shared" ca="1" si="575"/>
        <v>26.573298701298704</v>
      </c>
      <c r="U3340" s="679">
        <f t="shared" ca="1" si="575"/>
        <v>53.913722943722945</v>
      </c>
      <c r="V3340" s="679">
        <f t="shared" ca="1" si="575"/>
        <v>400.44583549783556</v>
      </c>
      <c r="W3340" s="679">
        <f t="shared" ca="1" si="576"/>
        <v>0.52800000000000002</v>
      </c>
      <c r="X3340" s="679">
        <f t="shared" ca="1" si="575"/>
        <v>4664.9400000000005</v>
      </c>
      <c r="Y3340" s="679">
        <f t="shared" ca="1" si="575"/>
        <v>718.22581906848166</v>
      </c>
      <c r="Z3340" s="679">
        <f t="shared" ca="1" si="575"/>
        <v>0</v>
      </c>
      <c r="AA3340" t="str">
        <f t="shared" si="572"/>
        <v>HUM_ASR_FY_2022</v>
      </c>
      <c r="AB3340" s="958">
        <f t="shared" si="573"/>
        <v>45032</v>
      </c>
      <c r="AC3340" t="str">
        <f t="shared" si="574"/>
        <v>Unaudited</v>
      </c>
    </row>
    <row r="3341" spans="1:29" x14ac:dyDescent="0.25">
      <c r="A3341" t="s">
        <v>420</v>
      </c>
      <c r="B3341" t="s">
        <v>1385</v>
      </c>
      <c r="C3341" t="s">
        <v>1386</v>
      </c>
      <c r="D3341">
        <v>1900</v>
      </c>
      <c r="E3341" s="958">
        <v>1</v>
      </c>
      <c r="F3341" t="s">
        <v>438</v>
      </c>
      <c r="G3341" s="958">
        <v>91</v>
      </c>
      <c r="H3341" t="s">
        <v>388</v>
      </c>
      <c r="I3341" s="938" t="s">
        <v>488</v>
      </c>
      <c r="J3341" s="938" t="s">
        <v>444</v>
      </c>
      <c r="K3341" s="938" t="s">
        <v>6</v>
      </c>
      <c r="L3341" s="946" t="s">
        <v>46</v>
      </c>
      <c r="M3341" s="961" t="s">
        <v>164</v>
      </c>
      <c r="N3341" s="679">
        <f t="shared" ca="1" si="571"/>
        <v>2486.294886003001</v>
      </c>
      <c r="O3341" s="679">
        <f t="shared" ca="1" si="575"/>
        <v>1145.9983714589516</v>
      </c>
      <c r="P3341" s="679">
        <f t="shared" ca="1" si="575"/>
        <v>171.33498497692071</v>
      </c>
      <c r="Q3341" s="679">
        <f t="shared" ca="1" si="575"/>
        <v>369.49232278255181</v>
      </c>
      <c r="R3341" s="679">
        <f t="shared" ca="1" si="575"/>
        <v>310.14097767509315</v>
      </c>
      <c r="S3341" s="679">
        <f t="shared" ca="1" si="575"/>
        <v>108.62683798836113</v>
      </c>
      <c r="T3341" s="679">
        <f t="shared" ca="1" si="575"/>
        <v>5.2788284906422938</v>
      </c>
      <c r="U3341" s="679">
        <f t="shared" ca="1" si="575"/>
        <v>1.1626276615894595</v>
      </c>
      <c r="V3341" s="679">
        <f t="shared" ca="1" si="575"/>
        <v>26.568142632927788</v>
      </c>
      <c r="W3341" s="679">
        <f t="shared" ca="1" si="576"/>
        <v>0</v>
      </c>
      <c r="X3341" s="679">
        <f t="shared" ca="1" si="575"/>
        <v>227.3430720403064</v>
      </c>
      <c r="Y3341" s="679">
        <f t="shared" ca="1" si="575"/>
        <v>120.34872029565661</v>
      </c>
      <c r="Z3341" s="679">
        <f t="shared" ca="1" si="575"/>
        <v>0</v>
      </c>
      <c r="AA3341" t="str">
        <f t="shared" si="572"/>
        <v>HUM_ASR_FY_2022</v>
      </c>
      <c r="AB3341" s="958">
        <f t="shared" si="573"/>
        <v>45032</v>
      </c>
      <c r="AC3341" t="str">
        <f t="shared" si="574"/>
        <v>Unaudited</v>
      </c>
    </row>
    <row r="3342" spans="1:29" x14ac:dyDescent="0.25">
      <c r="A3342" t="s">
        <v>420</v>
      </c>
      <c r="B3342" t="s">
        <v>1385</v>
      </c>
      <c r="C3342" t="s">
        <v>1386</v>
      </c>
      <c r="D3342">
        <v>1900</v>
      </c>
      <c r="E3342" s="958">
        <v>1</v>
      </c>
      <c r="F3342" t="s">
        <v>438</v>
      </c>
      <c r="G3342" s="958">
        <v>91</v>
      </c>
      <c r="H3342" t="s">
        <v>388</v>
      </c>
      <c r="I3342" s="963" t="s">
        <v>488</v>
      </c>
      <c r="J3342" s="963" t="s">
        <v>444</v>
      </c>
      <c r="K3342" s="963" t="s">
        <v>6</v>
      </c>
      <c r="L3342" s="938" t="s">
        <v>165</v>
      </c>
      <c r="M3342" s="963" t="s">
        <v>461</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HUM_ASR_FY_2022</v>
      </c>
      <c r="AB3342" s="958">
        <f t="shared" si="573"/>
        <v>45032</v>
      </c>
      <c r="AC3342" t="str">
        <f t="shared" si="574"/>
        <v>Unaudited</v>
      </c>
    </row>
    <row r="3343" spans="1:29" x14ac:dyDescent="0.25">
      <c r="A3343" t="s">
        <v>420</v>
      </c>
      <c r="B3343" t="s">
        <v>1385</v>
      </c>
      <c r="C3343" t="s">
        <v>1386</v>
      </c>
      <c r="D3343">
        <v>1900</v>
      </c>
      <c r="E3343" s="958">
        <v>1</v>
      </c>
      <c r="F3343" t="s">
        <v>438</v>
      </c>
      <c r="G3343" s="958">
        <v>91</v>
      </c>
      <c r="H3343" t="s">
        <v>388</v>
      </c>
      <c r="I3343" s="938" t="s">
        <v>488</v>
      </c>
      <c r="J3343" s="938" t="s">
        <v>444</v>
      </c>
      <c r="K3343" s="938" t="s">
        <v>434</v>
      </c>
      <c r="L3343" s="938" t="s">
        <v>120</v>
      </c>
      <c r="M3343" s="963" t="s">
        <v>32</v>
      </c>
      <c r="N3343" s="679">
        <f t="shared" ca="1" si="571"/>
        <v>-58486.410909090911</v>
      </c>
      <c r="O3343" s="679">
        <f t="shared" ca="1" si="575"/>
        <v>-27981.191666258288</v>
      </c>
      <c r="P3343" s="679">
        <f t="shared" ca="1" si="575"/>
        <v>-4397.4180602664119</v>
      </c>
      <c r="Q3343" s="679">
        <f t="shared" ca="1" si="575"/>
        <v>-11323.371384617432</v>
      </c>
      <c r="R3343" s="679">
        <f t="shared" ca="1" si="575"/>
        <v>-7798.2266228764247</v>
      </c>
      <c r="S3343" s="679">
        <f t="shared" ca="1" si="575"/>
        <v>-920.15698019350373</v>
      </c>
      <c r="T3343" s="679">
        <f t="shared" ca="1" si="575"/>
        <v>-156.32481587008087</v>
      </c>
      <c r="U3343" s="679">
        <f t="shared" ca="1" si="575"/>
        <v>-8.8717791999065465</v>
      </c>
      <c r="V3343" s="679">
        <f t="shared" ca="1" si="575"/>
        <v>-2099.6200330959505</v>
      </c>
      <c r="W3343" s="679">
        <f t="shared" ca="1" si="576"/>
        <v>-673.68472154377901</v>
      </c>
      <c r="X3343" s="679">
        <f t="shared" ca="1" si="575"/>
        <v>-724.82778702299333</v>
      </c>
      <c r="Y3343" s="679">
        <f t="shared" ca="1" si="575"/>
        <v>-2402.717058146141</v>
      </c>
      <c r="Z3343" s="679">
        <f t="shared" ca="1" si="575"/>
        <v>0</v>
      </c>
      <c r="AA3343" t="str">
        <f t="shared" si="572"/>
        <v>HUM_ASR_FY_2022</v>
      </c>
      <c r="AB3343" s="958">
        <f t="shared" si="573"/>
        <v>45032</v>
      </c>
      <c r="AC3343" t="str">
        <f t="shared" si="574"/>
        <v>Unaudited</v>
      </c>
    </row>
    <row r="3344" spans="1:29" x14ac:dyDescent="0.25">
      <c r="A3344" t="s">
        <v>420</v>
      </c>
      <c r="B3344" t="s">
        <v>1385</v>
      </c>
      <c r="C3344" t="s">
        <v>1386</v>
      </c>
      <c r="D3344">
        <v>1900</v>
      </c>
      <c r="E3344" s="958">
        <v>1</v>
      </c>
      <c r="F3344" t="s">
        <v>438</v>
      </c>
      <c r="G3344" s="958">
        <v>91</v>
      </c>
      <c r="H3344" t="s">
        <v>388</v>
      </c>
      <c r="I3344" s="938" t="s">
        <v>488</v>
      </c>
      <c r="J3344" s="938" t="s">
        <v>444</v>
      </c>
      <c r="K3344" s="938" t="s">
        <v>434</v>
      </c>
      <c r="L3344" s="938" t="s">
        <v>943</v>
      </c>
      <c r="M3344" s="963" t="s">
        <v>935</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HUM_ASR_FY_2022</v>
      </c>
      <c r="AB3344" s="958">
        <f t="shared" si="573"/>
        <v>45032</v>
      </c>
      <c r="AC3344" t="str">
        <f t="shared" si="574"/>
        <v>Unaudited</v>
      </c>
    </row>
    <row r="3345" spans="1:29" x14ac:dyDescent="0.25">
      <c r="A3345" t="s">
        <v>420</v>
      </c>
      <c r="B3345" t="s">
        <v>1385</v>
      </c>
      <c r="C3345" t="s">
        <v>1386</v>
      </c>
      <c r="D3345">
        <v>1900</v>
      </c>
      <c r="E3345" s="958">
        <v>1</v>
      </c>
      <c r="F3345" t="s">
        <v>438</v>
      </c>
      <c r="G3345" s="958">
        <v>91</v>
      </c>
      <c r="H3345" t="s">
        <v>388</v>
      </c>
      <c r="I3345" s="938" t="s">
        <v>488</v>
      </c>
      <c r="J3345" s="938" t="s">
        <v>444</v>
      </c>
      <c r="K3345" s="938" t="s">
        <v>434</v>
      </c>
      <c r="L3345" s="938" t="s">
        <v>167</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HUM_ASR_FY_2022</v>
      </c>
      <c r="AB3345" s="958">
        <f t="shared" si="573"/>
        <v>45032</v>
      </c>
      <c r="AC3345" t="str">
        <f t="shared" si="574"/>
        <v>Unaudited</v>
      </c>
    </row>
    <row r="3346" spans="1:29" x14ac:dyDescent="0.25">
      <c r="A3346" t="s">
        <v>420</v>
      </c>
      <c r="B3346" t="s">
        <v>1385</v>
      </c>
      <c r="C3346" t="s">
        <v>1386</v>
      </c>
      <c r="D3346">
        <v>1900</v>
      </c>
      <c r="E3346" s="958">
        <v>1</v>
      </c>
      <c r="F3346" t="s">
        <v>438</v>
      </c>
      <c r="G3346" s="958">
        <v>91</v>
      </c>
      <c r="H3346" t="s">
        <v>388</v>
      </c>
      <c r="I3346" s="938" t="s">
        <v>488</v>
      </c>
      <c r="J3346" s="938" t="s">
        <v>444</v>
      </c>
      <c r="K3346" s="938" t="s">
        <v>434</v>
      </c>
      <c r="L3346" s="938" t="s">
        <v>168</v>
      </c>
      <c r="M3346" s="963" t="s">
        <v>329</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HUM_ASR_FY_2022</v>
      </c>
      <c r="AB3346" s="958">
        <f t="shared" si="573"/>
        <v>45032</v>
      </c>
      <c r="AC3346" t="str">
        <f t="shared" si="574"/>
        <v>Unaudited</v>
      </c>
    </row>
    <row r="3347" spans="1:29" x14ac:dyDescent="0.25">
      <c r="A3347" t="s">
        <v>420</v>
      </c>
      <c r="B3347" t="s">
        <v>1385</v>
      </c>
      <c r="C3347" t="s">
        <v>1386</v>
      </c>
      <c r="D3347">
        <v>1900</v>
      </c>
      <c r="E3347" s="958">
        <v>1</v>
      </c>
      <c r="F3347" t="s">
        <v>438</v>
      </c>
      <c r="G3347" s="958">
        <v>91</v>
      </c>
      <c r="H3347" t="s">
        <v>388</v>
      </c>
      <c r="I3347" s="938" t="s">
        <v>488</v>
      </c>
      <c r="J3347" s="938" t="s">
        <v>450</v>
      </c>
      <c r="K3347" s="938" t="s">
        <v>435</v>
      </c>
      <c r="L3347" s="938" t="s">
        <v>121</v>
      </c>
      <c r="M3347" s="963" t="s">
        <v>27</v>
      </c>
      <c r="N3347" s="679">
        <f t="shared" ca="1" si="571"/>
        <v>5555498.6204523919</v>
      </c>
      <c r="O3347" s="679">
        <f t="shared" ca="1" si="575"/>
        <v>50989.886982988552</v>
      </c>
      <c r="P3347" s="679">
        <f t="shared" ca="1" si="575"/>
        <v>5504508.7334694033</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HUM_ASR_FY_2022</v>
      </c>
      <c r="AB3347" s="958">
        <f t="shared" si="573"/>
        <v>45032</v>
      </c>
      <c r="AC3347" t="str">
        <f t="shared" si="574"/>
        <v>Unaudited</v>
      </c>
    </row>
    <row r="3348" spans="1:29" x14ac:dyDescent="0.25">
      <c r="A3348" t="s">
        <v>420</v>
      </c>
      <c r="B3348" t="s">
        <v>1385</v>
      </c>
      <c r="C3348" t="s">
        <v>1386</v>
      </c>
      <c r="D3348">
        <v>1900</v>
      </c>
      <c r="E3348" s="958">
        <v>1</v>
      </c>
      <c r="F3348" t="s">
        <v>438</v>
      </c>
      <c r="G3348" s="958">
        <v>91</v>
      </c>
      <c r="H3348" t="s">
        <v>388</v>
      </c>
      <c r="I3348" s="938" t="s">
        <v>488</v>
      </c>
      <c r="J3348" s="938" t="s">
        <v>450</v>
      </c>
      <c r="K3348" s="938" t="s">
        <v>435</v>
      </c>
      <c r="L3348" s="938" t="s">
        <v>122</v>
      </c>
      <c r="M3348" s="963" t="s">
        <v>97</v>
      </c>
      <c r="N3348" s="679">
        <f t="shared" ca="1" si="571"/>
        <v>225951.83427566782</v>
      </c>
      <c r="O3348" s="679">
        <f t="shared" ca="1" si="575"/>
        <v>0</v>
      </c>
      <c r="P3348" s="679">
        <f t="shared" ca="1" si="575"/>
        <v>225951.83427566782</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HUM_ASR_FY_2022</v>
      </c>
      <c r="AB3348" s="958">
        <f t="shared" si="573"/>
        <v>45032</v>
      </c>
      <c r="AC3348" t="str">
        <f t="shared" si="574"/>
        <v>Unaudited</v>
      </c>
    </row>
    <row r="3349" spans="1:29" x14ac:dyDescent="0.25">
      <c r="A3349" t="s">
        <v>420</v>
      </c>
      <c r="B3349" t="s">
        <v>1385</v>
      </c>
      <c r="C3349" t="s">
        <v>1386</v>
      </c>
      <c r="D3349">
        <v>1900</v>
      </c>
      <c r="E3349" s="958">
        <v>1</v>
      </c>
      <c r="F3349" t="s">
        <v>438</v>
      </c>
      <c r="G3349" s="958">
        <v>91</v>
      </c>
      <c r="H3349" t="s">
        <v>388</v>
      </c>
      <c r="I3349" s="938" t="s">
        <v>488</v>
      </c>
      <c r="J3349" s="938" t="s">
        <v>450</v>
      </c>
      <c r="K3349" s="938" t="s">
        <v>435</v>
      </c>
      <c r="L3349" s="946" t="s">
        <v>123</v>
      </c>
      <c r="M3349" s="961" t="s">
        <v>98</v>
      </c>
      <c r="N3349" s="679">
        <f t="shared" ca="1" si="571"/>
        <v>466602.11467560392</v>
      </c>
      <c r="O3349" s="679">
        <f t="shared" ca="1" si="575"/>
        <v>0</v>
      </c>
      <c r="P3349" s="679">
        <f t="shared" ca="1" si="575"/>
        <v>466602.11467560392</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HUM_ASR_FY_2022</v>
      </c>
      <c r="AB3349" s="958">
        <f t="shared" si="573"/>
        <v>45032</v>
      </c>
      <c r="AC3349" t="str">
        <f t="shared" si="574"/>
        <v>Unaudited</v>
      </c>
    </row>
    <row r="3350" spans="1:29" x14ac:dyDescent="0.25">
      <c r="A3350" t="s">
        <v>420</v>
      </c>
      <c r="B3350" t="s">
        <v>1385</v>
      </c>
      <c r="C3350" t="s">
        <v>1386</v>
      </c>
      <c r="D3350">
        <v>1900</v>
      </c>
      <c r="E3350" s="958">
        <v>1</v>
      </c>
      <c r="F3350" t="s">
        <v>438</v>
      </c>
      <c r="G3350" s="958">
        <v>91</v>
      </c>
      <c r="H3350" t="s">
        <v>388</v>
      </c>
      <c r="I3350" s="938" t="s">
        <v>488</v>
      </c>
      <c r="J3350" s="938" t="s">
        <v>450</v>
      </c>
      <c r="K3350" s="938" t="s">
        <v>435</v>
      </c>
      <c r="L3350" s="938" t="s">
        <v>124</v>
      </c>
      <c r="M3350" s="963" t="s">
        <v>99</v>
      </c>
      <c r="N3350" s="679">
        <f t="shared" ca="1" si="571"/>
        <v>354279.55054776365</v>
      </c>
      <c r="O3350" s="679">
        <f t="shared" ca="1" si="575"/>
        <v>0</v>
      </c>
      <c r="P3350" s="679">
        <f t="shared" ca="1" si="575"/>
        <v>354279.55054776365</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HUM_ASR_FY_2022</v>
      </c>
      <c r="AB3350" s="958">
        <f t="shared" si="573"/>
        <v>45032</v>
      </c>
      <c r="AC3350" t="str">
        <f t="shared" si="574"/>
        <v>Unaudited</v>
      </c>
    </row>
    <row r="3351" spans="1:29" x14ac:dyDescent="0.25">
      <c r="A3351" t="s">
        <v>420</v>
      </c>
      <c r="B3351" t="s">
        <v>1385</v>
      </c>
      <c r="C3351" t="s">
        <v>1386</v>
      </c>
      <c r="D3351">
        <v>1900</v>
      </c>
      <c r="E3351" s="958">
        <v>1</v>
      </c>
      <c r="F3351" t="s">
        <v>438</v>
      </c>
      <c r="G3351" s="958">
        <v>91</v>
      </c>
      <c r="H3351" t="s">
        <v>388</v>
      </c>
      <c r="I3351" s="938" t="s">
        <v>488</v>
      </c>
      <c r="J3351" s="938" t="s">
        <v>450</v>
      </c>
      <c r="K3351" s="938" t="s">
        <v>435</v>
      </c>
      <c r="L3351" s="938" t="s">
        <v>125</v>
      </c>
      <c r="M3351" s="963" t="s">
        <v>100</v>
      </c>
      <c r="N3351" s="679">
        <f t="shared" ca="1" si="571"/>
        <v>385729.90255063883</v>
      </c>
      <c r="O3351" s="679">
        <f t="shared" ca="1" si="575"/>
        <v>-381410.13992125721</v>
      </c>
      <c r="P3351" s="679">
        <f t="shared" ca="1" si="575"/>
        <v>767140.04247189604</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HUM_ASR_FY_2022</v>
      </c>
      <c r="AB3351" s="958">
        <f t="shared" si="573"/>
        <v>45032</v>
      </c>
      <c r="AC3351" t="str">
        <f t="shared" si="574"/>
        <v>Unaudited</v>
      </c>
    </row>
    <row r="3352" spans="1:29" x14ac:dyDescent="0.25">
      <c r="A3352" t="s">
        <v>420</v>
      </c>
      <c r="B3352" t="s">
        <v>1385</v>
      </c>
      <c r="C3352" t="s">
        <v>1386</v>
      </c>
      <c r="D3352">
        <v>1900</v>
      </c>
      <c r="E3352" s="958">
        <v>1</v>
      </c>
      <c r="F3352" t="s">
        <v>438</v>
      </c>
      <c r="G3352" s="958">
        <v>91</v>
      </c>
      <c r="H3352" t="s">
        <v>388</v>
      </c>
      <c r="I3352" s="938" t="s">
        <v>488</v>
      </c>
      <c r="J3352" s="938" t="s">
        <v>450</v>
      </c>
      <c r="K3352" s="938" t="s">
        <v>435</v>
      </c>
      <c r="L3352" s="938" t="s">
        <v>126</v>
      </c>
      <c r="M3352" s="963" t="s">
        <v>28</v>
      </c>
      <c r="N3352" s="679">
        <f t="shared" ca="1" si="571"/>
        <v>44236.956848637557</v>
      </c>
      <c r="O3352" s="679">
        <f t="shared" ca="1" si="575"/>
        <v>0</v>
      </c>
      <c r="P3352" s="679">
        <f t="shared" ca="1" si="575"/>
        <v>44236.956848637557</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HUM_ASR_FY_2022</v>
      </c>
      <c r="AB3352" s="958">
        <f t="shared" si="573"/>
        <v>45032</v>
      </c>
      <c r="AC3352" t="str">
        <f t="shared" si="574"/>
        <v>Unaudited</v>
      </c>
    </row>
    <row r="3353" spans="1:29" x14ac:dyDescent="0.25">
      <c r="A3353" t="s">
        <v>420</v>
      </c>
      <c r="B3353" t="s">
        <v>1385</v>
      </c>
      <c r="C3353" t="s">
        <v>1386</v>
      </c>
      <c r="D3353">
        <v>1900</v>
      </c>
      <c r="E3353" s="958">
        <v>1</v>
      </c>
      <c r="F3353" t="s">
        <v>438</v>
      </c>
      <c r="G3353" s="958">
        <v>91</v>
      </c>
      <c r="H3353" t="s">
        <v>388</v>
      </c>
      <c r="I3353" s="938" t="s">
        <v>488</v>
      </c>
      <c r="J3353" s="938" t="s">
        <v>436</v>
      </c>
      <c r="K3353" s="938" t="s">
        <v>436</v>
      </c>
      <c r="L3353" s="938" t="s">
        <v>128</v>
      </c>
      <c r="M3353" s="963" t="s">
        <v>326</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HUM_ASR_FY_2022</v>
      </c>
      <c r="AB3353" s="958">
        <f t="shared" si="573"/>
        <v>45032</v>
      </c>
      <c r="AC3353" t="str">
        <f t="shared" si="574"/>
        <v>Unaudited</v>
      </c>
    </row>
    <row r="3354" spans="1:29" x14ac:dyDescent="0.25">
      <c r="A3354" t="s">
        <v>420</v>
      </c>
      <c r="B3354" t="s">
        <v>1385</v>
      </c>
      <c r="C3354" t="s">
        <v>1386</v>
      </c>
      <c r="D3354">
        <v>1900</v>
      </c>
      <c r="E3354" s="958">
        <v>1</v>
      </c>
      <c r="F3354" t="s">
        <v>438</v>
      </c>
      <c r="G3354" s="958">
        <v>91</v>
      </c>
      <c r="H3354" t="s">
        <v>388</v>
      </c>
      <c r="I3354" s="938" t="s">
        <v>488</v>
      </c>
      <c r="J3354" s="938" t="s">
        <v>436</v>
      </c>
      <c r="K3354" s="938" t="s">
        <v>436</v>
      </c>
      <c r="L3354" s="946" t="s">
        <v>129</v>
      </c>
      <c r="M3354" s="961" t="s">
        <v>325</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HUM_ASR_FY_2022</v>
      </c>
      <c r="AB3354" s="958">
        <f t="shared" si="573"/>
        <v>45032</v>
      </c>
      <c r="AC3354" t="str">
        <f t="shared" si="574"/>
        <v>Unaudited</v>
      </c>
    </row>
    <row r="3355" spans="1:29" ht="30" x14ac:dyDescent="0.25">
      <c r="A3355" t="s">
        <v>420</v>
      </c>
      <c r="B3355" t="s">
        <v>1385</v>
      </c>
      <c r="C3355" t="s">
        <v>1386</v>
      </c>
      <c r="D3355">
        <v>1900</v>
      </c>
      <c r="E3355" s="958">
        <v>1</v>
      </c>
      <c r="F3355" t="s">
        <v>438</v>
      </c>
      <c r="G3355" s="958">
        <v>91</v>
      </c>
      <c r="H3355" t="s">
        <v>388</v>
      </c>
      <c r="I3355" s="963" t="s">
        <v>488</v>
      </c>
      <c r="J3355" s="963" t="s">
        <v>436</v>
      </c>
      <c r="K3355" s="963" t="s">
        <v>436</v>
      </c>
      <c r="L3355" s="954" t="s">
        <v>130</v>
      </c>
      <c r="M3355" s="963" t="s">
        <v>179</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HUM_ASR_FY_2022</v>
      </c>
      <c r="AB3355" s="958">
        <f t="shared" si="573"/>
        <v>45032</v>
      </c>
      <c r="AC3355" t="str">
        <f t="shared" si="574"/>
        <v>Unaudited</v>
      </c>
    </row>
    <row r="3356" spans="1:29" x14ac:dyDescent="0.25">
      <c r="A3356" t="s">
        <v>420</v>
      </c>
      <c r="B3356" t="s">
        <v>1385</v>
      </c>
      <c r="C3356" t="s">
        <v>1386</v>
      </c>
      <c r="D3356">
        <v>1900</v>
      </c>
      <c r="E3356" s="958">
        <v>1</v>
      </c>
      <c r="F3356" t="s">
        <v>438</v>
      </c>
      <c r="G3356" s="958">
        <v>91</v>
      </c>
      <c r="H3356" t="s">
        <v>388</v>
      </c>
      <c r="I3356" s="959" t="s">
        <v>488</v>
      </c>
      <c r="J3356" s="959" t="s">
        <v>436</v>
      </c>
      <c r="K3356" s="959" t="s">
        <v>436</v>
      </c>
      <c r="L3356" s="954" t="s">
        <v>131</v>
      </c>
      <c r="M3356" s="959" t="s">
        <v>494</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HUM_ASR_FY_2022</v>
      </c>
      <c r="AB3356" s="958">
        <f t="shared" si="573"/>
        <v>45032</v>
      </c>
      <c r="AC3356" t="str">
        <f t="shared" si="574"/>
        <v>Unaudited</v>
      </c>
    </row>
    <row r="3357" spans="1:29" x14ac:dyDescent="0.25">
      <c r="A3357" t="s">
        <v>420</v>
      </c>
      <c r="B3357" t="s">
        <v>1385</v>
      </c>
      <c r="C3357" t="s">
        <v>1386</v>
      </c>
      <c r="D3357">
        <v>1900</v>
      </c>
      <c r="E3357" s="958">
        <v>1</v>
      </c>
      <c r="F3357" t="s">
        <v>438</v>
      </c>
      <c r="G3357" s="958">
        <v>91</v>
      </c>
      <c r="H3357" t="s">
        <v>388</v>
      </c>
      <c r="I3357" s="959" t="s">
        <v>488</v>
      </c>
      <c r="J3357" s="959" t="s">
        <v>436</v>
      </c>
      <c r="K3357" s="959" t="s">
        <v>436</v>
      </c>
      <c r="L3357" s="938" t="s">
        <v>132</v>
      </c>
      <c r="M3357" s="959" t="s">
        <v>495</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HUM_ASR_FY_2022</v>
      </c>
      <c r="AB3357" s="958">
        <f t="shared" si="573"/>
        <v>45032</v>
      </c>
      <c r="AC3357" t="str">
        <f t="shared" si="574"/>
        <v>Unaudited</v>
      </c>
    </row>
    <row r="3358" spans="1:29" x14ac:dyDescent="0.25">
      <c r="A3358" t="s">
        <v>420</v>
      </c>
      <c r="B3358" t="s">
        <v>1385</v>
      </c>
      <c r="C3358" t="s">
        <v>1386</v>
      </c>
      <c r="D3358">
        <v>1900</v>
      </c>
      <c r="E3358" s="958">
        <v>1</v>
      </c>
      <c r="F3358" t="s">
        <v>438</v>
      </c>
      <c r="G3358" s="958">
        <v>91</v>
      </c>
      <c r="H3358" t="s">
        <v>388</v>
      </c>
      <c r="I3358" s="959" t="s">
        <v>488</v>
      </c>
      <c r="J3358" s="959" t="s">
        <v>436</v>
      </c>
      <c r="K3358" s="959" t="s">
        <v>436</v>
      </c>
      <c r="L3358" s="938" t="s">
        <v>133</v>
      </c>
      <c r="M3358" s="959" t="s">
        <v>496</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HUM_ASR_FY_2022</v>
      </c>
      <c r="AB3358" s="958">
        <f t="shared" si="573"/>
        <v>45032</v>
      </c>
      <c r="AC3358" t="str">
        <f t="shared" si="574"/>
        <v>Unaudited</v>
      </c>
    </row>
    <row r="3359" spans="1:29" ht="30" x14ac:dyDescent="0.25">
      <c r="A3359" t="s">
        <v>420</v>
      </c>
      <c r="B3359" t="s">
        <v>1385</v>
      </c>
      <c r="C3359" t="s">
        <v>1386</v>
      </c>
      <c r="D3359">
        <v>1900</v>
      </c>
      <c r="E3359" s="958">
        <v>1</v>
      </c>
      <c r="F3359" t="s">
        <v>438</v>
      </c>
      <c r="G3359" s="958">
        <v>91</v>
      </c>
      <c r="H3359" t="s">
        <v>388</v>
      </c>
      <c r="I3359" s="966" t="s">
        <v>489</v>
      </c>
      <c r="J3359" s="966" t="s">
        <v>26</v>
      </c>
      <c r="K3359" s="966" t="s">
        <v>26</v>
      </c>
      <c r="L3359" s="946" t="s">
        <v>269</v>
      </c>
      <c r="M3359" s="966" t="s">
        <v>26</v>
      </c>
      <c r="N3359" s="679">
        <f t="shared" ca="1" si="571"/>
        <v>2836875.7705237912</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HUM_ASR_FY_2022</v>
      </c>
      <c r="AB3359" s="958">
        <f t="shared" si="573"/>
        <v>45032</v>
      </c>
      <c r="AC3359" t="str">
        <f t="shared" si="574"/>
        <v>Unaudited</v>
      </c>
    </row>
    <row r="3360" spans="1:29" x14ac:dyDescent="0.25">
      <c r="A3360" t="s">
        <v>420</v>
      </c>
      <c r="B3360" t="s">
        <v>1385</v>
      </c>
      <c r="C3360" t="s">
        <v>1386</v>
      </c>
      <c r="D3360">
        <v>1900</v>
      </c>
      <c r="E3360" s="958">
        <v>1</v>
      </c>
      <c r="F3360" t="s">
        <v>439</v>
      </c>
      <c r="G3360" s="958">
        <v>182</v>
      </c>
      <c r="H3360" t="s">
        <v>388</v>
      </c>
      <c r="I3360" s="938" t="s">
        <v>432</v>
      </c>
      <c r="J3360" s="938" t="s">
        <v>432</v>
      </c>
      <c r="K3360" s="938" t="s">
        <v>432</v>
      </c>
      <c r="L3360" s="938"/>
      <c r="M3360" s="959" t="s">
        <v>432</v>
      </c>
      <c r="N3360" s="679">
        <f t="shared" ca="1" si="571"/>
        <v>284773.31720430107</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232644.58602150535</v>
      </c>
      <c r="P3360" s="679">
        <f t="shared" ca="1" si="578"/>
        <v>11914.084946236557</v>
      </c>
      <c r="Q3360" s="679">
        <f t="shared" ca="1" si="578"/>
        <v>14355.189247311824</v>
      </c>
      <c r="R3360" s="679">
        <f t="shared" ca="1" si="578"/>
        <v>6406.3333333333339</v>
      </c>
      <c r="S3360" s="679">
        <f t="shared" ca="1" si="578"/>
        <v>8518.9612903225825</v>
      </c>
      <c r="T3360" s="679">
        <f t="shared" ca="1" si="578"/>
        <v>1373</v>
      </c>
      <c r="U3360" s="679">
        <f t="shared" ca="1" si="578"/>
        <v>115.9666666666667</v>
      </c>
      <c r="V3360" s="679">
        <f t="shared" ca="1" si="578"/>
        <v>1086.4333333333329</v>
      </c>
      <c r="W3360" s="679">
        <f t="shared" ca="1" si="576"/>
        <v>37</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7255.7623655913994</v>
      </c>
      <c r="Y3360" s="679">
        <f t="shared" ca="1" si="579"/>
        <v>1066</v>
      </c>
      <c r="Z3360" s="679">
        <f t="shared" ca="1" si="579"/>
        <v>0</v>
      </c>
      <c r="AA3360" t="str">
        <f t="shared" si="572"/>
        <v>HUM_ASR_FY_2022</v>
      </c>
      <c r="AB3360" s="958">
        <f t="shared" si="573"/>
        <v>45032</v>
      </c>
      <c r="AC3360" t="str">
        <f t="shared" si="574"/>
        <v>Unaudited</v>
      </c>
    </row>
    <row r="3361" spans="1:29" x14ac:dyDescent="0.25">
      <c r="A3361" t="s">
        <v>420</v>
      </c>
      <c r="B3361" t="s">
        <v>1385</v>
      </c>
      <c r="C3361" t="s">
        <v>1386</v>
      </c>
      <c r="D3361">
        <v>1900</v>
      </c>
      <c r="E3361" s="958">
        <v>1</v>
      </c>
      <c r="F3361" t="s">
        <v>439</v>
      </c>
      <c r="G3361" s="958">
        <v>182</v>
      </c>
      <c r="H3361" t="s">
        <v>388</v>
      </c>
      <c r="I3361" s="938" t="s">
        <v>487</v>
      </c>
      <c r="J3361" s="938" t="s">
        <v>12</v>
      </c>
      <c r="K3361" s="938" t="s">
        <v>12</v>
      </c>
      <c r="L3361" s="944">
        <v>1.1000000000000001</v>
      </c>
      <c r="M3361" s="960" t="s">
        <v>12</v>
      </c>
      <c r="N3361" s="679">
        <f t="shared" ca="1" si="571"/>
        <v>90635683.210000008</v>
      </c>
      <c r="O3361" s="679">
        <f t="shared" ca="1" si="578"/>
        <v>46174164.649999969</v>
      </c>
      <c r="P3361" s="679">
        <f t="shared" ca="1" si="578"/>
        <v>7139186.3699999992</v>
      </c>
      <c r="Q3361" s="679">
        <f t="shared" ca="1" si="578"/>
        <v>16927803.950000003</v>
      </c>
      <c r="R3361" s="679">
        <f t="shared" ca="1" si="578"/>
        <v>10358230.630000005</v>
      </c>
      <c r="S3361" s="679">
        <f t="shared" ca="1" si="578"/>
        <v>1834674.8699999989</v>
      </c>
      <c r="T3361" s="679">
        <f t="shared" ca="1" si="578"/>
        <v>660162.12000000011</v>
      </c>
      <c r="U3361" s="679">
        <f t="shared" ca="1" si="578"/>
        <v>17931.68</v>
      </c>
      <c r="V3361" s="679">
        <f t="shared" ca="1" si="578"/>
        <v>3411375.7899999996</v>
      </c>
      <c r="W3361" s="679">
        <f t="shared" ca="1" si="576"/>
        <v>976050.01</v>
      </c>
      <c r="X3361" s="679">
        <f t="shared" ca="1" si="579"/>
        <v>783916.05999999982</v>
      </c>
      <c r="Y3361" s="679">
        <f t="shared" ca="1" si="579"/>
        <v>2352187.0800000005</v>
      </c>
      <c r="Z3361" s="679">
        <f t="shared" ca="1" si="579"/>
        <v>0</v>
      </c>
      <c r="AA3361" t="str">
        <f t="shared" si="572"/>
        <v>HUM_ASR_FY_2022</v>
      </c>
      <c r="AB3361" s="958">
        <f t="shared" si="573"/>
        <v>45032</v>
      </c>
      <c r="AC3361" t="str">
        <f t="shared" si="574"/>
        <v>Unaudited</v>
      </c>
    </row>
    <row r="3362" spans="1:29" x14ac:dyDescent="0.25">
      <c r="A3362" t="s">
        <v>420</v>
      </c>
      <c r="B3362" t="s">
        <v>1385</v>
      </c>
      <c r="C3362" t="s">
        <v>1386</v>
      </c>
      <c r="D3362">
        <v>1900</v>
      </c>
      <c r="E3362" s="958">
        <v>1</v>
      </c>
      <c r="F3362" t="s">
        <v>439</v>
      </c>
      <c r="G3362" s="958">
        <v>182</v>
      </c>
      <c r="H3362" t="s">
        <v>388</v>
      </c>
      <c r="I3362" s="959" t="s">
        <v>487</v>
      </c>
      <c r="J3362" s="959" t="s">
        <v>12</v>
      </c>
      <c r="K3362" s="959" t="s">
        <v>1328</v>
      </c>
      <c r="L3362" s="938" t="s">
        <v>1319</v>
      </c>
      <c r="M3362" s="959" t="s">
        <v>1328</v>
      </c>
      <c r="N3362" s="679">
        <f t="shared" ca="1" si="571"/>
        <v>164519.13915528919</v>
      </c>
      <c r="O3362" s="679">
        <f t="shared" ca="1" si="578"/>
        <v>134403.34718557194</v>
      </c>
      <c r="P3362" s="679">
        <f t="shared" ca="1" si="578"/>
        <v>6883.000901982763</v>
      </c>
      <c r="Q3362" s="679">
        <f t="shared" ca="1" si="578"/>
        <v>8293.2748073608309</v>
      </c>
      <c r="R3362" s="679">
        <f t="shared" ca="1" si="578"/>
        <v>3701.0646063644463</v>
      </c>
      <c r="S3362" s="679">
        <f t="shared" ca="1" si="578"/>
        <v>4921.5712754984706</v>
      </c>
      <c r="T3362" s="679">
        <f t="shared" ca="1" si="578"/>
        <v>793.20906985874149</v>
      </c>
      <c r="U3362" s="679">
        <f t="shared" ca="1" si="578"/>
        <v>66.996221268234109</v>
      </c>
      <c r="V3362" s="679">
        <f t="shared" ca="1" si="578"/>
        <v>627.65387749225431</v>
      </c>
      <c r="W3362" s="679">
        <f t="shared" ca="1" si="576"/>
        <v>21.375626791532003</v>
      </c>
      <c r="X3362" s="679">
        <f t="shared" ca="1" si="579"/>
        <v>4191.7964436466245</v>
      </c>
      <c r="Y3362" s="679">
        <f t="shared" ca="1" si="579"/>
        <v>615.84913945332733</v>
      </c>
      <c r="Z3362" s="679">
        <f t="shared" ca="1" si="579"/>
        <v>0</v>
      </c>
      <c r="AA3362" t="str">
        <f t="shared" si="572"/>
        <v>HUM_ASR_FY_2022</v>
      </c>
      <c r="AB3362" s="958">
        <f t="shared" si="573"/>
        <v>45032</v>
      </c>
      <c r="AC3362" t="str">
        <f t="shared" si="574"/>
        <v>Unaudited</v>
      </c>
    </row>
    <row r="3363" spans="1:29" x14ac:dyDescent="0.25">
      <c r="A3363" t="s">
        <v>420</v>
      </c>
      <c r="B3363" t="s">
        <v>1385</v>
      </c>
      <c r="C3363" t="s">
        <v>1386</v>
      </c>
      <c r="D3363">
        <v>1900</v>
      </c>
      <c r="E3363" s="958">
        <v>1</v>
      </c>
      <c r="F3363" t="s">
        <v>439</v>
      </c>
      <c r="G3363" s="958">
        <v>182</v>
      </c>
      <c r="H3363" t="s">
        <v>388</v>
      </c>
      <c r="I3363" s="938" t="s">
        <v>487</v>
      </c>
      <c r="J3363" s="938" t="s">
        <v>490</v>
      </c>
      <c r="K3363" s="938" t="s">
        <v>491</v>
      </c>
      <c r="L3363" s="938" t="s">
        <v>63</v>
      </c>
      <c r="M3363" s="959" t="s">
        <v>343</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HUM_ASR_FY_2022</v>
      </c>
      <c r="AB3363" s="958">
        <f t="shared" si="573"/>
        <v>45032</v>
      </c>
      <c r="AC3363" t="str">
        <f t="shared" si="574"/>
        <v>Unaudited</v>
      </c>
    </row>
    <row r="3364" spans="1:29" x14ac:dyDescent="0.25">
      <c r="A3364" t="s">
        <v>420</v>
      </c>
      <c r="B3364" t="s">
        <v>1385</v>
      </c>
      <c r="C3364" t="s">
        <v>1386</v>
      </c>
      <c r="D3364">
        <v>1900</v>
      </c>
      <c r="E3364" s="958">
        <v>1</v>
      </c>
      <c r="F3364" t="s">
        <v>439</v>
      </c>
      <c r="G3364" s="958">
        <v>182</v>
      </c>
      <c r="H3364" t="s">
        <v>388</v>
      </c>
      <c r="I3364" s="938" t="s">
        <v>487</v>
      </c>
      <c r="J3364" s="938" t="s">
        <v>490</v>
      </c>
      <c r="K3364" s="938" t="s">
        <v>1019</v>
      </c>
      <c r="L3364" s="938" t="s">
        <v>915</v>
      </c>
      <c r="M3364" s="959" t="s">
        <v>916</v>
      </c>
      <c r="N3364" s="679">
        <f t="shared" ca="1" si="571"/>
        <v>1461970.6599999983</v>
      </c>
      <c r="O3364" s="679">
        <f t="shared" ca="1" si="578"/>
        <v>1336866.5899999982</v>
      </c>
      <c r="P3364" s="679">
        <f t="shared" ca="1" si="578"/>
        <v>100085.65000000001</v>
      </c>
      <c r="Q3364" s="679">
        <f t="shared" ca="1" si="578"/>
        <v>10722.75</v>
      </c>
      <c r="R3364" s="679">
        <f t="shared" ca="1" si="578"/>
        <v>7145.84</v>
      </c>
      <c r="S3364" s="679">
        <f t="shared" ca="1" si="578"/>
        <v>0</v>
      </c>
      <c r="T3364" s="679">
        <f t="shared" ca="1" si="578"/>
        <v>0</v>
      </c>
      <c r="U3364" s="679">
        <f t="shared" ca="1" si="578"/>
        <v>0</v>
      </c>
      <c r="V3364" s="679">
        <f t="shared" ca="1" si="578"/>
        <v>7149.83</v>
      </c>
      <c r="W3364" s="679">
        <f t="shared" ca="1" si="576"/>
        <v>0</v>
      </c>
      <c r="X3364" s="679">
        <f t="shared" ca="1" si="579"/>
        <v>0</v>
      </c>
      <c r="Y3364" s="679">
        <f t="shared" ca="1" si="579"/>
        <v>0</v>
      </c>
      <c r="Z3364" s="679">
        <f t="shared" ca="1" si="579"/>
        <v>0</v>
      </c>
      <c r="AA3364" t="str">
        <f t="shared" si="572"/>
        <v>HUM_ASR_FY_2022</v>
      </c>
      <c r="AB3364" s="958">
        <f t="shared" si="573"/>
        <v>45032</v>
      </c>
      <c r="AC3364" t="str">
        <f t="shared" si="574"/>
        <v>Unaudited</v>
      </c>
    </row>
    <row r="3365" spans="1:29" x14ac:dyDescent="0.25">
      <c r="A3365" t="s">
        <v>420</v>
      </c>
      <c r="B3365" t="s">
        <v>1385</v>
      </c>
      <c r="C3365" t="s">
        <v>1386</v>
      </c>
      <c r="D3365">
        <v>1900</v>
      </c>
      <c r="E3365" s="958">
        <v>1</v>
      </c>
      <c r="F3365" t="s">
        <v>439</v>
      </c>
      <c r="G3365" s="958">
        <v>182</v>
      </c>
      <c r="H3365" t="s">
        <v>388</v>
      </c>
      <c r="I3365" s="959" t="s">
        <v>487</v>
      </c>
      <c r="J3365" s="959" t="s">
        <v>13</v>
      </c>
      <c r="K3365" s="959" t="s">
        <v>492</v>
      </c>
      <c r="L3365" s="938" t="s">
        <v>94</v>
      </c>
      <c r="M3365" s="959" t="s">
        <v>146</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HUM_ASR_FY_2022</v>
      </c>
      <c r="AB3365" s="958">
        <f t="shared" si="573"/>
        <v>45032</v>
      </c>
      <c r="AC3365" t="str">
        <f t="shared" si="574"/>
        <v>Unaudited</v>
      </c>
    </row>
    <row r="3366" spans="1:29" x14ac:dyDescent="0.25">
      <c r="A3366" t="s">
        <v>420</v>
      </c>
      <c r="B3366" t="s">
        <v>1385</v>
      </c>
      <c r="C3366" t="s">
        <v>1386</v>
      </c>
      <c r="D3366">
        <v>1900</v>
      </c>
      <c r="E3366" s="958">
        <v>1</v>
      </c>
      <c r="F3366" t="s">
        <v>439</v>
      </c>
      <c r="G3366" s="958">
        <v>182</v>
      </c>
      <c r="H3366" t="s">
        <v>388</v>
      </c>
      <c r="I3366" s="959" t="s">
        <v>487</v>
      </c>
      <c r="J3366" s="959" t="s">
        <v>13</v>
      </c>
      <c r="K3366" s="959" t="s">
        <v>13</v>
      </c>
      <c r="L3366" s="954" t="s">
        <v>35</v>
      </c>
      <c r="M3366" s="959" t="s">
        <v>13</v>
      </c>
      <c r="N3366" s="679">
        <f t="shared" ca="1" si="571"/>
        <v>27504.175126319686</v>
      </c>
      <c r="O3366" s="679">
        <f t="shared" ca="1" si="578"/>
        <v>22469.441656063227</v>
      </c>
      <c r="P3366" s="679">
        <f t="shared" ca="1" si="578"/>
        <v>1150.6944612934058</v>
      </c>
      <c r="Q3366" s="679">
        <f t="shared" ca="1" si="578"/>
        <v>1386.4628993532772</v>
      </c>
      <c r="R3366" s="679">
        <f t="shared" ca="1" si="578"/>
        <v>618.74095384846032</v>
      </c>
      <c r="S3366" s="679">
        <f t="shared" ca="1" si="578"/>
        <v>822.78426056074261</v>
      </c>
      <c r="T3366" s="679">
        <f t="shared" ca="1" si="578"/>
        <v>132.60804354554386</v>
      </c>
      <c r="U3366" s="679">
        <f t="shared" ca="1" si="578"/>
        <v>11.200373476449315</v>
      </c>
      <c r="V3366" s="679">
        <f t="shared" ca="1" si="578"/>
        <v>104.930661890748</v>
      </c>
      <c r="W3366" s="679">
        <f t="shared" ca="1" si="576"/>
        <v>3.5735598042134913</v>
      </c>
      <c r="X3366" s="679">
        <f t="shared" ca="1" si="579"/>
        <v>700.78110104330858</v>
      </c>
      <c r="Y3366" s="679">
        <f t="shared" ca="1" si="579"/>
        <v>102.95715544031302</v>
      </c>
      <c r="Z3366" s="679">
        <f t="shared" ca="1" si="579"/>
        <v>0</v>
      </c>
      <c r="AA3366" t="str">
        <f t="shared" si="572"/>
        <v>HUM_ASR_FY_2022</v>
      </c>
      <c r="AB3366" s="958">
        <f t="shared" si="573"/>
        <v>45032</v>
      </c>
      <c r="AC3366" t="str">
        <f t="shared" si="574"/>
        <v>Unaudited</v>
      </c>
    </row>
    <row r="3367" spans="1:29" x14ac:dyDescent="0.25">
      <c r="A3367" t="s">
        <v>420</v>
      </c>
      <c r="B3367" t="s">
        <v>1385</v>
      </c>
      <c r="C3367" t="s">
        <v>1386</v>
      </c>
      <c r="D3367">
        <v>1900</v>
      </c>
      <c r="E3367" s="958">
        <v>1</v>
      </c>
      <c r="F3367" t="s">
        <v>439</v>
      </c>
      <c r="G3367" s="958">
        <v>182</v>
      </c>
      <c r="H3367" t="s">
        <v>388</v>
      </c>
      <c r="I3367" s="938" t="s">
        <v>488</v>
      </c>
      <c r="J3367" s="938" t="s">
        <v>444</v>
      </c>
      <c r="K3367" s="938" t="s">
        <v>0</v>
      </c>
      <c r="L3367" s="938">
        <v>2.1</v>
      </c>
      <c r="M3367" s="959" t="s">
        <v>147</v>
      </c>
      <c r="N3367" s="679">
        <f t="shared" ca="1" si="571"/>
        <v>10388090.979999999</v>
      </c>
      <c r="O3367" s="679">
        <f t="shared" ca="1" si="578"/>
        <v>5119879.7</v>
      </c>
      <c r="P3367" s="679">
        <f t="shared" ca="1" si="578"/>
        <v>1083123.7299999997</v>
      </c>
      <c r="Q3367" s="679">
        <f t="shared" ca="1" si="578"/>
        <v>2210895.0999999996</v>
      </c>
      <c r="R3367" s="679">
        <f t="shared" ca="1" si="578"/>
        <v>1204981.96</v>
      </c>
      <c r="S3367" s="679">
        <f t="shared" ca="1" si="578"/>
        <v>79347.329999999987</v>
      </c>
      <c r="T3367" s="679">
        <f t="shared" ca="1" si="578"/>
        <v>10606.5</v>
      </c>
      <c r="U3367" s="679">
        <f t="shared" ca="1" si="578"/>
        <v>0</v>
      </c>
      <c r="V3367" s="679">
        <f t="shared" ca="1" si="578"/>
        <v>155912.93</v>
      </c>
      <c r="W3367" s="679">
        <f t="shared" ca="1" si="576"/>
        <v>71969.319999999992</v>
      </c>
      <c r="X3367" s="679">
        <f t="shared" ca="1" si="579"/>
        <v>56298.299999999996</v>
      </c>
      <c r="Y3367" s="679">
        <f t="shared" ca="1" si="579"/>
        <v>395076.11</v>
      </c>
      <c r="Z3367" s="679">
        <f t="shared" ca="1" si="579"/>
        <v>0</v>
      </c>
      <c r="AA3367" t="str">
        <f t="shared" si="572"/>
        <v>HUM_ASR_FY_2022</v>
      </c>
      <c r="AB3367" s="958">
        <f t="shared" si="573"/>
        <v>45032</v>
      </c>
      <c r="AC3367" t="str">
        <f t="shared" si="574"/>
        <v>Unaudited</v>
      </c>
    </row>
    <row r="3368" spans="1:29" ht="30" x14ac:dyDescent="0.25">
      <c r="A3368" t="s">
        <v>420</v>
      </c>
      <c r="B3368" t="s">
        <v>1385</v>
      </c>
      <c r="C3368" t="s">
        <v>1386</v>
      </c>
      <c r="D3368">
        <v>1900</v>
      </c>
      <c r="E3368" s="958">
        <v>1</v>
      </c>
      <c r="F3368" t="s">
        <v>439</v>
      </c>
      <c r="G3368" s="958">
        <v>182</v>
      </c>
      <c r="H3368" t="s">
        <v>388</v>
      </c>
      <c r="I3368" s="938" t="s">
        <v>488</v>
      </c>
      <c r="J3368" s="938" t="s">
        <v>444</v>
      </c>
      <c r="K3368" s="938" t="s">
        <v>0</v>
      </c>
      <c r="L3368" s="938">
        <v>2.2000000000000002</v>
      </c>
      <c r="M3368" s="959" t="s">
        <v>148</v>
      </c>
      <c r="N3368" s="679">
        <f t="shared" ca="1" si="571"/>
        <v>117866.7132454703</v>
      </c>
      <c r="O3368" s="679">
        <f t="shared" ca="1" si="578"/>
        <v>58091.847059584048</v>
      </c>
      <c r="P3368" s="679">
        <f t="shared" ca="1" si="578"/>
        <v>12289.479784020352</v>
      </c>
      <c r="Q3368" s="679">
        <f t="shared" ca="1" si="578"/>
        <v>25085.546446332271</v>
      </c>
      <c r="R3368" s="679">
        <f t="shared" ca="1" si="578"/>
        <v>13672.12353248804</v>
      </c>
      <c r="S3368" s="679">
        <f t="shared" ca="1" si="578"/>
        <v>900.30102835157311</v>
      </c>
      <c r="T3368" s="679">
        <f t="shared" ca="1" si="578"/>
        <v>120.34485416473322</v>
      </c>
      <c r="U3368" s="679">
        <f t="shared" ca="1" si="578"/>
        <v>0</v>
      </c>
      <c r="V3368" s="679">
        <f t="shared" ca="1" si="578"/>
        <v>1769.0396288357383</v>
      </c>
      <c r="W3368" s="679">
        <f t="shared" ca="1" si="576"/>
        <v>816.58768865648597</v>
      </c>
      <c r="X3368" s="679">
        <f t="shared" ca="1" si="579"/>
        <v>638.77911688326969</v>
      </c>
      <c r="Y3368" s="679">
        <f t="shared" ca="1" si="579"/>
        <v>4482.6641061537839</v>
      </c>
      <c r="Z3368" s="679">
        <f t="shared" ca="1" si="579"/>
        <v>0</v>
      </c>
      <c r="AA3368" t="str">
        <f t="shared" si="572"/>
        <v>HUM_ASR_FY_2022</v>
      </c>
      <c r="AB3368" s="958">
        <f t="shared" si="573"/>
        <v>45032</v>
      </c>
      <c r="AC3368" t="str">
        <f t="shared" si="574"/>
        <v>Unaudited</v>
      </c>
    </row>
    <row r="3369" spans="1:29" x14ac:dyDescent="0.25">
      <c r="A3369" t="s">
        <v>420</v>
      </c>
      <c r="B3369" t="s">
        <v>1385</v>
      </c>
      <c r="C3369" t="s">
        <v>1386</v>
      </c>
      <c r="D3369">
        <v>1900</v>
      </c>
      <c r="E3369" s="958">
        <v>1</v>
      </c>
      <c r="F3369" t="s">
        <v>439</v>
      </c>
      <c r="G3369" s="958">
        <v>182</v>
      </c>
      <c r="H3369" t="s">
        <v>388</v>
      </c>
      <c r="I3369" s="938" t="s">
        <v>488</v>
      </c>
      <c r="J3369" s="938" t="s">
        <v>444</v>
      </c>
      <c r="K3369" s="938" t="s">
        <v>0</v>
      </c>
      <c r="L3369" s="938">
        <v>2.2999999999999998</v>
      </c>
      <c r="M3369" s="959" t="s">
        <v>149</v>
      </c>
      <c r="N3369" s="679">
        <f t="shared" ca="1" si="571"/>
        <v>5696599.1800000137</v>
      </c>
      <c r="O3369" s="679">
        <f t="shared" ca="1" si="578"/>
        <v>3697517.6600000146</v>
      </c>
      <c r="P3369" s="679">
        <f t="shared" ca="1" si="578"/>
        <v>513590.87000000011</v>
      </c>
      <c r="Q3369" s="679">
        <f t="shared" ca="1" si="578"/>
        <v>779635.23999999894</v>
      </c>
      <c r="R3369" s="679">
        <f t="shared" ca="1" si="578"/>
        <v>474626.23000000016</v>
      </c>
      <c r="S3369" s="679">
        <f t="shared" ca="1" si="578"/>
        <v>16500.769999999997</v>
      </c>
      <c r="T3369" s="679">
        <f t="shared" ca="1" si="578"/>
        <v>8553.5499999999993</v>
      </c>
      <c r="U3369" s="679">
        <f t="shared" ca="1" si="578"/>
        <v>185.14999999999998</v>
      </c>
      <c r="V3369" s="679">
        <f t="shared" ca="1" si="578"/>
        <v>82592.929999999993</v>
      </c>
      <c r="W3369" s="679">
        <f t="shared" ca="1" si="576"/>
        <v>5066.22</v>
      </c>
      <c r="X3369" s="679">
        <f t="shared" ca="1" si="579"/>
        <v>30536.479999999992</v>
      </c>
      <c r="Y3369" s="679">
        <f t="shared" ca="1" si="579"/>
        <v>87794.080000000031</v>
      </c>
      <c r="Z3369" s="679">
        <f t="shared" ca="1" si="579"/>
        <v>0</v>
      </c>
      <c r="AA3369" t="str">
        <f t="shared" si="572"/>
        <v>HUM_ASR_FY_2022</v>
      </c>
      <c r="AB3369" s="958">
        <f t="shared" si="573"/>
        <v>45032</v>
      </c>
      <c r="AC3369" t="str">
        <f t="shared" si="574"/>
        <v>Unaudited</v>
      </c>
    </row>
    <row r="3370" spans="1:29" x14ac:dyDescent="0.25">
      <c r="A3370" t="s">
        <v>420</v>
      </c>
      <c r="B3370" t="s">
        <v>1385</v>
      </c>
      <c r="C3370" t="s">
        <v>1386</v>
      </c>
      <c r="D3370">
        <v>1900</v>
      </c>
      <c r="E3370" s="958">
        <v>1</v>
      </c>
      <c r="F3370" t="s">
        <v>439</v>
      </c>
      <c r="G3370" s="958">
        <v>182</v>
      </c>
      <c r="H3370" t="s">
        <v>388</v>
      </c>
      <c r="I3370" s="938" t="s">
        <v>488</v>
      </c>
      <c r="J3370" s="938" t="s">
        <v>444</v>
      </c>
      <c r="K3370" s="938" t="s">
        <v>0</v>
      </c>
      <c r="L3370" s="954">
        <v>2.4</v>
      </c>
      <c r="M3370" s="959" t="s">
        <v>150</v>
      </c>
      <c r="N3370" s="679">
        <f t="shared" ca="1" si="571"/>
        <v>1536171.9100000001</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208229.21000000002</v>
      </c>
      <c r="P3370" s="679">
        <f t="shared" ca="1" si="580"/>
        <v>-55780.389999999992</v>
      </c>
      <c r="Q3370" s="679">
        <f t="shared" ca="1" si="580"/>
        <v>505993.42</v>
      </c>
      <c r="R3370" s="679">
        <f t="shared" ca="1" si="580"/>
        <v>302909.87000000005</v>
      </c>
      <c r="S3370" s="679">
        <f t="shared" ca="1" si="580"/>
        <v>322185.32000000036</v>
      </c>
      <c r="T3370" s="679">
        <f t="shared" ca="1" si="580"/>
        <v>0</v>
      </c>
      <c r="U3370" s="679">
        <f t="shared" ca="1" si="580"/>
        <v>4054.18</v>
      </c>
      <c r="V3370" s="679">
        <f t="shared" ca="1" si="580"/>
        <v>39404.42</v>
      </c>
      <c r="W3370" s="679">
        <f t="shared" ca="1" si="576"/>
        <v>1016.74</v>
      </c>
      <c r="X3370" s="679">
        <f t="shared" ca="1" si="579"/>
        <v>97755.899999999907</v>
      </c>
      <c r="Y3370" s="679">
        <f t="shared" ca="1" si="579"/>
        <v>110403.24</v>
      </c>
      <c r="Z3370" s="679">
        <f t="shared" ca="1" si="579"/>
        <v>0</v>
      </c>
      <c r="AA3370" t="str">
        <f t="shared" si="572"/>
        <v>HUM_ASR_FY_2022</v>
      </c>
      <c r="AB3370" s="958">
        <f t="shared" si="573"/>
        <v>45032</v>
      </c>
      <c r="AC3370" t="str">
        <f t="shared" si="574"/>
        <v>Unaudited</v>
      </c>
    </row>
    <row r="3371" spans="1:29" ht="30" x14ac:dyDescent="0.25">
      <c r="A3371" t="s">
        <v>420</v>
      </c>
      <c r="B3371" t="s">
        <v>1385</v>
      </c>
      <c r="C3371" t="s">
        <v>1386</v>
      </c>
      <c r="D3371">
        <v>1900</v>
      </c>
      <c r="E3371" s="958">
        <v>1</v>
      </c>
      <c r="F3371" t="s">
        <v>439</v>
      </c>
      <c r="G3371" s="958">
        <v>182</v>
      </c>
      <c r="H3371" t="s">
        <v>388</v>
      </c>
      <c r="I3371" s="938" t="s">
        <v>488</v>
      </c>
      <c r="J3371" s="938" t="s">
        <v>444</v>
      </c>
      <c r="K3371" s="938" t="s">
        <v>0</v>
      </c>
      <c r="L3371" s="954">
        <v>2.5</v>
      </c>
      <c r="M3371" s="959" t="s">
        <v>151</v>
      </c>
      <c r="N3371" s="679">
        <f t="shared" ca="1" si="571"/>
        <v>82065.411024649962</v>
      </c>
      <c r="O3371" s="679">
        <f t="shared" ca="1" si="580"/>
        <v>11124.025634597205</v>
      </c>
      <c r="P3371" s="679">
        <f t="shared" ca="1" si="580"/>
        <v>-2979.9012745033674</v>
      </c>
      <c r="Q3371" s="679">
        <f t="shared" ca="1" si="580"/>
        <v>27031.192093642909</v>
      </c>
      <c r="R3371" s="679">
        <f t="shared" ca="1" si="580"/>
        <v>16182.058025636781</v>
      </c>
      <c r="S3371" s="679">
        <f t="shared" ca="1" si="580"/>
        <v>17211.791557826622</v>
      </c>
      <c r="T3371" s="679">
        <f t="shared" ca="1" si="580"/>
        <v>0</v>
      </c>
      <c r="U3371" s="679">
        <f t="shared" ca="1" si="580"/>
        <v>216.58249698623592</v>
      </c>
      <c r="V3371" s="679">
        <f t="shared" ca="1" si="580"/>
        <v>2105.0638294043124</v>
      </c>
      <c r="W3371" s="679">
        <f t="shared" ca="1" si="576"/>
        <v>54.316307609870684</v>
      </c>
      <c r="X3371" s="679">
        <f t="shared" ca="1" si="579"/>
        <v>5222.3179328832857</v>
      </c>
      <c r="Y3371" s="679">
        <f t="shared" ca="1" si="579"/>
        <v>5897.9644205661025</v>
      </c>
      <c r="Z3371" s="679">
        <f t="shared" ca="1" si="579"/>
        <v>0</v>
      </c>
      <c r="AA3371" t="str">
        <f t="shared" si="572"/>
        <v>HUM_ASR_FY_2022</v>
      </c>
      <c r="AB3371" s="958">
        <f t="shared" si="573"/>
        <v>45032</v>
      </c>
      <c r="AC3371" t="str">
        <f t="shared" si="574"/>
        <v>Unaudited</v>
      </c>
    </row>
    <row r="3372" spans="1:29" x14ac:dyDescent="0.25">
      <c r="A3372" t="s">
        <v>420</v>
      </c>
      <c r="B3372" t="s">
        <v>1385</v>
      </c>
      <c r="C3372" t="s">
        <v>1386</v>
      </c>
      <c r="D3372">
        <v>1900</v>
      </c>
      <c r="E3372" s="958">
        <v>1</v>
      </c>
      <c r="F3372" t="s">
        <v>439</v>
      </c>
      <c r="G3372" s="958">
        <v>182</v>
      </c>
      <c r="H3372" t="s">
        <v>388</v>
      </c>
      <c r="I3372" s="938" t="s">
        <v>488</v>
      </c>
      <c r="J3372" s="938" t="s">
        <v>444</v>
      </c>
      <c r="K3372" s="938" t="s">
        <v>0</v>
      </c>
      <c r="L3372" s="938" t="s">
        <v>96</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HUM_ASR_FY_2022</v>
      </c>
      <c r="AB3372" s="958">
        <f t="shared" si="573"/>
        <v>45032</v>
      </c>
      <c r="AC3372" t="str">
        <f t="shared" si="574"/>
        <v>Unaudited</v>
      </c>
    </row>
    <row r="3373" spans="1:29" x14ac:dyDescent="0.25">
      <c r="A3373" t="s">
        <v>420</v>
      </c>
      <c r="B3373" t="s">
        <v>1385</v>
      </c>
      <c r="C3373" t="s">
        <v>1386</v>
      </c>
      <c r="D3373">
        <v>1900</v>
      </c>
      <c r="E3373" s="958">
        <v>1</v>
      </c>
      <c r="F3373" t="s">
        <v>439</v>
      </c>
      <c r="G3373" s="958">
        <v>182</v>
      </c>
      <c r="H3373" t="s">
        <v>388</v>
      </c>
      <c r="I3373" s="959" t="s">
        <v>488</v>
      </c>
      <c r="J3373" s="959" t="s">
        <v>444</v>
      </c>
      <c r="K3373" s="959" t="s">
        <v>0</v>
      </c>
      <c r="L3373" s="938" t="s">
        <v>152</v>
      </c>
      <c r="M3373" s="959" t="s">
        <v>451</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HUM_ASR_FY_2022</v>
      </c>
      <c r="AB3373" s="958">
        <f t="shared" si="573"/>
        <v>45032</v>
      </c>
      <c r="AC3373" t="str">
        <f t="shared" si="574"/>
        <v>Unaudited</v>
      </c>
    </row>
    <row r="3374" spans="1:29" x14ac:dyDescent="0.25">
      <c r="A3374" t="s">
        <v>420</v>
      </c>
      <c r="B3374" t="s">
        <v>1385</v>
      </c>
      <c r="C3374" t="s">
        <v>1386</v>
      </c>
      <c r="D3374">
        <v>1900</v>
      </c>
      <c r="E3374" s="958">
        <v>1</v>
      </c>
      <c r="F3374" t="s">
        <v>439</v>
      </c>
      <c r="G3374" s="958">
        <v>182</v>
      </c>
      <c r="H3374" t="s">
        <v>388</v>
      </c>
      <c r="I3374" s="938" t="s">
        <v>488</v>
      </c>
      <c r="J3374" s="938" t="s">
        <v>444</v>
      </c>
      <c r="K3374" s="938" t="s">
        <v>0</v>
      </c>
      <c r="L3374" s="938" t="s">
        <v>917</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HUM_ASR_FY_2022</v>
      </c>
      <c r="AB3374" s="958">
        <f t="shared" si="573"/>
        <v>45032</v>
      </c>
      <c r="AC3374" t="str">
        <f t="shared" si="574"/>
        <v>Unaudited</v>
      </c>
    </row>
    <row r="3375" spans="1:29" x14ac:dyDescent="0.25">
      <c r="A3375" t="s">
        <v>420</v>
      </c>
      <c r="B3375" t="s">
        <v>1385</v>
      </c>
      <c r="C3375" t="s">
        <v>1386</v>
      </c>
      <c r="D3375">
        <v>1900</v>
      </c>
      <c r="E3375" s="958">
        <v>1</v>
      </c>
      <c r="F3375" t="s">
        <v>439</v>
      </c>
      <c r="G3375" s="958">
        <v>182</v>
      </c>
      <c r="H3375" t="s">
        <v>388</v>
      </c>
      <c r="I3375" s="938" t="s">
        <v>488</v>
      </c>
      <c r="J3375" s="938" t="s">
        <v>444</v>
      </c>
      <c r="K3375" s="938" t="s">
        <v>53</v>
      </c>
      <c r="L3375" s="938">
        <v>3.1</v>
      </c>
      <c r="M3375" s="959" t="s">
        <v>33</v>
      </c>
      <c r="N3375" s="679">
        <f t="shared" ca="1" si="571"/>
        <v>12894318.659999235</v>
      </c>
      <c r="O3375" s="679">
        <f t="shared" ca="1" si="580"/>
        <v>8836449.6799992491</v>
      </c>
      <c r="P3375" s="679">
        <f t="shared" ca="1" si="580"/>
        <v>756396.07999999984</v>
      </c>
      <c r="Q3375" s="679">
        <f t="shared" ca="1" si="580"/>
        <v>1822851.7099999862</v>
      </c>
      <c r="R3375" s="679">
        <f t="shared" ca="1" si="580"/>
        <v>797890.21999999916</v>
      </c>
      <c r="S3375" s="679">
        <f t="shared" ca="1" si="580"/>
        <v>105504.9400000001</v>
      </c>
      <c r="T3375" s="679">
        <f t="shared" ca="1" si="580"/>
        <v>34020.719999999994</v>
      </c>
      <c r="U3375" s="679">
        <f t="shared" ca="1" si="580"/>
        <v>3033.7</v>
      </c>
      <c r="V3375" s="679">
        <f t="shared" ca="1" si="580"/>
        <v>180323.0300000007</v>
      </c>
      <c r="W3375" s="679">
        <f t="shared" ca="1" si="576"/>
        <v>15161.860000000008</v>
      </c>
      <c r="X3375" s="679">
        <f t="shared" ca="1" si="579"/>
        <v>135172.12999999983</v>
      </c>
      <c r="Y3375" s="679">
        <f t="shared" ca="1" si="579"/>
        <v>207514.59000000099</v>
      </c>
      <c r="Z3375" s="679">
        <f t="shared" ca="1" si="579"/>
        <v>0</v>
      </c>
      <c r="AA3375" t="str">
        <f t="shared" si="572"/>
        <v>HUM_ASR_FY_2022</v>
      </c>
      <c r="AB3375" s="958">
        <f t="shared" si="573"/>
        <v>45032</v>
      </c>
      <c r="AC3375" t="str">
        <f t="shared" si="574"/>
        <v>Unaudited</v>
      </c>
    </row>
    <row r="3376" spans="1:29" x14ac:dyDescent="0.25">
      <c r="A3376" t="s">
        <v>420</v>
      </c>
      <c r="B3376" t="s">
        <v>1385</v>
      </c>
      <c r="C3376" t="s">
        <v>1386</v>
      </c>
      <c r="D3376">
        <v>1900</v>
      </c>
      <c r="E3376" s="958">
        <v>1</v>
      </c>
      <c r="F3376" t="s">
        <v>439</v>
      </c>
      <c r="G3376" s="958">
        <v>182</v>
      </c>
      <c r="H3376" t="s">
        <v>388</v>
      </c>
      <c r="I3376" s="938" t="s">
        <v>488</v>
      </c>
      <c r="J3376" s="938" t="s">
        <v>444</v>
      </c>
      <c r="K3376" s="938" t="s">
        <v>53</v>
      </c>
      <c r="L3376" s="938">
        <v>3.2</v>
      </c>
      <c r="M3376" s="959" t="s">
        <v>34</v>
      </c>
      <c r="N3376" s="679">
        <f t="shared" ca="1" si="571"/>
        <v>768367.12999999989</v>
      </c>
      <c r="O3376" s="679">
        <f t="shared" ca="1" si="580"/>
        <v>341578.37999999995</v>
      </c>
      <c r="P3376" s="679">
        <f t="shared" ca="1" si="580"/>
        <v>64401.65</v>
      </c>
      <c r="Q3376" s="679">
        <f t="shared" ca="1" si="580"/>
        <v>165470.34999999998</v>
      </c>
      <c r="R3376" s="679">
        <f t="shared" ca="1" si="580"/>
        <v>126040.70999999999</v>
      </c>
      <c r="S3376" s="679">
        <f t="shared" ca="1" si="580"/>
        <v>3356.8599999999997</v>
      </c>
      <c r="T3376" s="679">
        <f t="shared" ca="1" si="580"/>
        <v>1606.1200000000001</v>
      </c>
      <c r="U3376" s="679">
        <f t="shared" ca="1" si="580"/>
        <v>0</v>
      </c>
      <c r="V3376" s="679">
        <f t="shared" ca="1" si="580"/>
        <v>27498.39</v>
      </c>
      <c r="W3376" s="679">
        <f t="shared" ca="1" si="576"/>
        <v>347.24999999999994</v>
      </c>
      <c r="X3376" s="679">
        <f t="shared" ca="1" si="579"/>
        <v>6306.0400000000009</v>
      </c>
      <c r="Y3376" s="679">
        <f t="shared" ca="1" si="579"/>
        <v>31761.37999999999</v>
      </c>
      <c r="Z3376" s="679">
        <f t="shared" ca="1" si="579"/>
        <v>0</v>
      </c>
      <c r="AA3376" t="str">
        <f t="shared" si="572"/>
        <v>HUM_ASR_FY_2022</v>
      </c>
      <c r="AB3376" s="958">
        <f t="shared" si="573"/>
        <v>45032</v>
      </c>
      <c r="AC3376" t="str">
        <f t="shared" si="574"/>
        <v>Unaudited</v>
      </c>
    </row>
    <row r="3377" spans="1:29" x14ac:dyDescent="0.25">
      <c r="A3377" t="s">
        <v>420</v>
      </c>
      <c r="B3377" t="s">
        <v>1385</v>
      </c>
      <c r="C3377" t="s">
        <v>1386</v>
      </c>
      <c r="D3377">
        <v>1900</v>
      </c>
      <c r="E3377" s="958">
        <v>1</v>
      </c>
      <c r="F3377" t="s">
        <v>439</v>
      </c>
      <c r="G3377" s="958">
        <v>182</v>
      </c>
      <c r="H3377" t="s">
        <v>388</v>
      </c>
      <c r="I3377" s="959" t="s">
        <v>488</v>
      </c>
      <c r="J3377" s="959" t="s">
        <v>444</v>
      </c>
      <c r="K3377" s="959" t="s">
        <v>53</v>
      </c>
      <c r="L3377" s="938">
        <v>3.3</v>
      </c>
      <c r="M3377" s="959" t="s">
        <v>54</v>
      </c>
      <c r="N3377" s="679">
        <f t="shared" ca="1" si="571"/>
        <v>554.09</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229.76999999999998</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285.45999999999998</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38.86</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HUM_ASR_FY_2022</v>
      </c>
      <c r="AB3377" s="958">
        <f t="shared" si="573"/>
        <v>45032</v>
      </c>
      <c r="AC3377" t="str">
        <f t="shared" si="574"/>
        <v>Unaudited</v>
      </c>
    </row>
    <row r="3378" spans="1:29" x14ac:dyDescent="0.25">
      <c r="A3378" t="s">
        <v>420</v>
      </c>
      <c r="B3378" t="s">
        <v>1385</v>
      </c>
      <c r="C3378" t="s">
        <v>1386</v>
      </c>
      <c r="D3378">
        <v>1900</v>
      </c>
      <c r="E3378" s="958">
        <v>1</v>
      </c>
      <c r="F3378" t="s">
        <v>439</v>
      </c>
      <c r="G3378" s="958">
        <v>182</v>
      </c>
      <c r="H3378" t="s">
        <v>388</v>
      </c>
      <c r="I3378" s="959" t="s">
        <v>488</v>
      </c>
      <c r="J3378" s="959" t="s">
        <v>444</v>
      </c>
      <c r="K3378" s="959" t="s">
        <v>53</v>
      </c>
      <c r="L3378" s="938" t="s">
        <v>44</v>
      </c>
      <c r="M3378" s="959" t="s">
        <v>153</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HUM_ASR_FY_2022</v>
      </c>
      <c r="AB3378" s="958">
        <f t="shared" si="573"/>
        <v>45032</v>
      </c>
      <c r="AC3378" t="str">
        <f t="shared" si="574"/>
        <v>Unaudited</v>
      </c>
    </row>
    <row r="3379" spans="1:29" x14ac:dyDescent="0.25">
      <c r="A3379" t="s">
        <v>420</v>
      </c>
      <c r="B3379" t="s">
        <v>1385</v>
      </c>
      <c r="C3379" t="s">
        <v>1386</v>
      </c>
      <c r="D3379">
        <v>1900</v>
      </c>
      <c r="E3379" s="958">
        <v>1</v>
      </c>
      <c r="F3379" t="s">
        <v>439</v>
      </c>
      <c r="G3379" s="958">
        <v>182</v>
      </c>
      <c r="H3379" t="s">
        <v>388</v>
      </c>
      <c r="I3379" s="959" t="s">
        <v>488</v>
      </c>
      <c r="J3379" s="959" t="s">
        <v>444</v>
      </c>
      <c r="K3379" s="959" t="s">
        <v>53</v>
      </c>
      <c r="L3379" s="938" t="s">
        <v>41</v>
      </c>
      <c r="M3379" s="959" t="s">
        <v>52</v>
      </c>
      <c r="N3379" s="679">
        <f t="shared" ca="1" si="582"/>
        <v>2363264.4500000002</v>
      </c>
      <c r="O3379" s="679">
        <f t="shared" ca="1" si="581"/>
        <v>1846097.7400000002</v>
      </c>
      <c r="P3379" s="679">
        <f t="shared" ca="1" si="581"/>
        <v>96622.300000000047</v>
      </c>
      <c r="Q3379" s="679">
        <f t="shared" ca="1" si="581"/>
        <v>107307.04000000002</v>
      </c>
      <c r="R3379" s="679">
        <f t="shared" ca="1" si="581"/>
        <v>43372.620000000024</v>
      </c>
      <c r="S3379" s="679">
        <f t="shared" ca="1" si="581"/>
        <v>128682.5</v>
      </c>
      <c r="T3379" s="679">
        <f t="shared" ca="1" si="581"/>
        <v>13053.369999999997</v>
      </c>
      <c r="U3379" s="679">
        <f t="shared" ca="1" si="581"/>
        <v>1740</v>
      </c>
      <c r="V3379" s="679">
        <f t="shared" ca="1" si="581"/>
        <v>9369.9399999999987</v>
      </c>
      <c r="W3379" s="679">
        <f t="shared" ca="1" si="576"/>
        <v>347.12</v>
      </c>
      <c r="X3379" s="679">
        <f t="shared" ca="1" si="581"/>
        <v>108630</v>
      </c>
      <c r="Y3379" s="679">
        <f t="shared" ca="1" si="581"/>
        <v>8041.82</v>
      </c>
      <c r="Z3379" s="679">
        <f t="shared" ca="1" si="581"/>
        <v>0</v>
      </c>
      <c r="AA3379" t="str">
        <f t="shared" si="572"/>
        <v>HUM_ASR_FY_2022</v>
      </c>
      <c r="AB3379" s="958">
        <f t="shared" si="573"/>
        <v>45032</v>
      </c>
      <c r="AC3379" t="str">
        <f t="shared" si="574"/>
        <v>Unaudited</v>
      </c>
    </row>
    <row r="3380" spans="1:29" x14ac:dyDescent="0.25">
      <c r="A3380" t="s">
        <v>420</v>
      </c>
      <c r="B3380" t="s">
        <v>1385</v>
      </c>
      <c r="C3380" t="s">
        <v>1386</v>
      </c>
      <c r="D3380">
        <v>1900</v>
      </c>
      <c r="E3380" s="958">
        <v>1</v>
      </c>
      <c r="F3380" t="s">
        <v>439</v>
      </c>
      <c r="G3380" s="958">
        <v>182</v>
      </c>
      <c r="H3380" t="s">
        <v>388</v>
      </c>
      <c r="I3380" s="959" t="s">
        <v>488</v>
      </c>
      <c r="J3380" s="959" t="s">
        <v>444</v>
      </c>
      <c r="K3380" s="959" t="s">
        <v>53</v>
      </c>
      <c r="L3380" s="938" t="s">
        <v>42</v>
      </c>
      <c r="M3380" s="959" t="s">
        <v>154</v>
      </c>
      <c r="N3380" s="679">
        <f t="shared" ca="1" si="582"/>
        <v>155027.63501402669</v>
      </c>
      <c r="O3380" s="679">
        <f t="shared" ca="1" si="581"/>
        <v>106240.1148856684</v>
      </c>
      <c r="P3380" s="679">
        <f t="shared" ca="1" si="581"/>
        <v>9094.1055908639592</v>
      </c>
      <c r="Q3380" s="679">
        <f t="shared" ca="1" si="581"/>
        <v>21916.038918692975</v>
      </c>
      <c r="R3380" s="679">
        <f t="shared" ca="1" si="581"/>
        <v>9592.9871960701694</v>
      </c>
      <c r="S3380" s="679">
        <f t="shared" ca="1" si="581"/>
        <v>1268.4796895269046</v>
      </c>
      <c r="T3380" s="679">
        <f t="shared" ca="1" si="581"/>
        <v>409.02911601183513</v>
      </c>
      <c r="U3380" s="679">
        <f t="shared" ca="1" si="581"/>
        <v>36.473996706862884</v>
      </c>
      <c r="V3380" s="679">
        <f t="shared" ca="1" si="581"/>
        <v>2168.0131860077013</v>
      </c>
      <c r="W3380" s="679">
        <f t="shared" ca="1" si="576"/>
        <v>182.29015120477186</v>
      </c>
      <c r="X3380" s="679">
        <f t="shared" ca="1" si="581"/>
        <v>1625.1665703529143</v>
      </c>
      <c r="Y3380" s="679">
        <f t="shared" ca="1" si="581"/>
        <v>2494.935712920209</v>
      </c>
      <c r="Z3380" s="679">
        <f t="shared" ca="1" si="581"/>
        <v>0</v>
      </c>
      <c r="AA3380" t="str">
        <f t="shared" si="572"/>
        <v>HUM_ASR_FY_2022</v>
      </c>
      <c r="AB3380" s="958">
        <f t="shared" si="573"/>
        <v>45032</v>
      </c>
      <c r="AC3380" t="str">
        <f t="shared" si="574"/>
        <v>Unaudited</v>
      </c>
    </row>
    <row r="3381" spans="1:29" x14ac:dyDescent="0.25">
      <c r="A3381" t="s">
        <v>420</v>
      </c>
      <c r="B3381" t="s">
        <v>1385</v>
      </c>
      <c r="C3381" t="s">
        <v>1386</v>
      </c>
      <c r="D3381">
        <v>1900</v>
      </c>
      <c r="E3381" s="958">
        <v>1</v>
      </c>
      <c r="F3381" t="s">
        <v>439</v>
      </c>
      <c r="G3381" s="958">
        <v>182</v>
      </c>
      <c r="H3381" t="s">
        <v>388</v>
      </c>
      <c r="I3381" s="959" t="s">
        <v>488</v>
      </c>
      <c r="J3381" s="959" t="s">
        <v>444</v>
      </c>
      <c r="K3381" s="959" t="s">
        <v>53</v>
      </c>
      <c r="L3381" s="954" t="s">
        <v>43</v>
      </c>
      <c r="M3381" s="959" t="s">
        <v>462</v>
      </c>
      <c r="N3381" s="679">
        <f t="shared" ca="1" si="582"/>
        <v>7576372.2500000009</v>
      </c>
      <c r="O3381" s="679">
        <f t="shared" ca="1" si="581"/>
        <v>6199100.8245422328</v>
      </c>
      <c r="P3381" s="679">
        <f t="shared" ca="1" si="581"/>
        <v>297592.58952893404</v>
      </c>
      <c r="Q3381" s="679">
        <f t="shared" ca="1" si="581"/>
        <v>344020.67861916934</v>
      </c>
      <c r="R3381" s="679">
        <f t="shared" ca="1" si="581"/>
        <v>147735.91167290087</v>
      </c>
      <c r="S3381" s="679">
        <f t="shared" ca="1" si="581"/>
        <v>266968.81875560986</v>
      </c>
      <c r="T3381" s="679">
        <f t="shared" ca="1" si="581"/>
        <v>40535.963821638521</v>
      </c>
      <c r="U3381" s="679">
        <f t="shared" ca="1" si="581"/>
        <v>3610.1275565389524</v>
      </c>
      <c r="V3381" s="679">
        <f t="shared" ca="1" si="581"/>
        <v>26741.581196844203</v>
      </c>
      <c r="W3381" s="679">
        <f t="shared" ca="1" si="576"/>
        <v>1068.165655394818</v>
      </c>
      <c r="X3381" s="679">
        <f t="shared" ca="1" si="581"/>
        <v>225436.76852187762</v>
      </c>
      <c r="Y3381" s="679">
        <f t="shared" ca="1" si="581"/>
        <v>23560.820128859443</v>
      </c>
      <c r="Z3381" s="679">
        <f t="shared" ca="1" si="581"/>
        <v>0</v>
      </c>
      <c r="AA3381" t="str">
        <f t="shared" si="572"/>
        <v>HUM_ASR_FY_2022</v>
      </c>
      <c r="AB3381" s="958">
        <f t="shared" si="573"/>
        <v>45032</v>
      </c>
      <c r="AC3381" t="str">
        <f t="shared" si="574"/>
        <v>Unaudited</v>
      </c>
    </row>
    <row r="3382" spans="1:29" x14ac:dyDescent="0.25">
      <c r="A3382" t="s">
        <v>420</v>
      </c>
      <c r="B3382" t="s">
        <v>1385</v>
      </c>
      <c r="C3382" t="s">
        <v>1386</v>
      </c>
      <c r="D3382">
        <v>1900</v>
      </c>
      <c r="E3382" s="958">
        <v>1</v>
      </c>
      <c r="F3382" t="s">
        <v>439</v>
      </c>
      <c r="G3382" s="958">
        <v>182</v>
      </c>
      <c r="H3382" t="s">
        <v>388</v>
      </c>
      <c r="I3382" s="959" t="s">
        <v>488</v>
      </c>
      <c r="J3382" s="959" t="s">
        <v>444</v>
      </c>
      <c r="K3382" s="959" t="s">
        <v>920</v>
      </c>
      <c r="L3382" s="938" t="s">
        <v>921</v>
      </c>
      <c r="M3382" s="959" t="s">
        <v>920</v>
      </c>
      <c r="N3382" s="679">
        <f t="shared" ca="1" si="582"/>
        <v>1136685.1300000018</v>
      </c>
      <c r="O3382" s="679">
        <f t="shared" ca="1" si="581"/>
        <v>1006926.4400000019</v>
      </c>
      <c r="P3382" s="679">
        <f t="shared" ca="1" si="581"/>
        <v>97476.55</v>
      </c>
      <c r="Q3382" s="679">
        <f t="shared" ca="1" si="581"/>
        <v>15317.769999999999</v>
      </c>
      <c r="R3382" s="679">
        <f t="shared" ca="1" si="581"/>
        <v>9353.14</v>
      </c>
      <c r="S3382" s="679">
        <f t="shared" ca="1" si="581"/>
        <v>436.38</v>
      </c>
      <c r="T3382" s="679">
        <f t="shared" ca="1" si="581"/>
        <v>567.08000000000004</v>
      </c>
      <c r="U3382" s="679">
        <f t="shared" ca="1" si="581"/>
        <v>0</v>
      </c>
      <c r="V3382" s="679">
        <f t="shared" ca="1" si="581"/>
        <v>6607.7699999999995</v>
      </c>
      <c r="W3382" s="679">
        <f t="shared" ca="1" si="576"/>
        <v>0</v>
      </c>
      <c r="X3382" s="679">
        <f t="shared" ca="1" si="581"/>
        <v>0</v>
      </c>
      <c r="Y3382" s="679">
        <f t="shared" ca="1" si="581"/>
        <v>0</v>
      </c>
      <c r="Z3382" s="679">
        <f t="shared" ca="1" si="581"/>
        <v>0</v>
      </c>
      <c r="AA3382" t="str">
        <f t="shared" si="572"/>
        <v>HUM_ASR_FY_2022</v>
      </c>
      <c r="AB3382" s="958">
        <f t="shared" si="573"/>
        <v>45032</v>
      </c>
      <c r="AC3382" t="str">
        <f t="shared" si="574"/>
        <v>Unaudited</v>
      </c>
    </row>
    <row r="3383" spans="1:29" x14ac:dyDescent="0.25">
      <c r="A3383" t="s">
        <v>420</v>
      </c>
      <c r="B3383" t="s">
        <v>1385</v>
      </c>
      <c r="C3383" t="s">
        <v>1386</v>
      </c>
      <c r="D3383">
        <v>1900</v>
      </c>
      <c r="E3383" s="958">
        <v>1</v>
      </c>
      <c r="F3383" t="s">
        <v>439</v>
      </c>
      <c r="G3383" s="958">
        <v>182</v>
      </c>
      <c r="H3383" t="s">
        <v>388</v>
      </c>
      <c r="I3383" s="938" t="s">
        <v>488</v>
      </c>
      <c r="J3383" s="938" t="s">
        <v>444</v>
      </c>
      <c r="K3383" s="938" t="s">
        <v>920</v>
      </c>
      <c r="L3383" s="938" t="s">
        <v>922</v>
      </c>
      <c r="M3383" s="959" t="s">
        <v>925</v>
      </c>
      <c r="N3383" s="679">
        <f t="shared" ca="1" si="582"/>
        <v>12897.20512903135</v>
      </c>
      <c r="O3383" s="679">
        <f t="shared" ca="1" si="581"/>
        <v>11424.920150512817</v>
      </c>
      <c r="P3383" s="679">
        <f t="shared" ca="1" si="581"/>
        <v>1106.0011496941804</v>
      </c>
      <c r="Q3383" s="679">
        <f t="shared" ca="1" si="581"/>
        <v>173.80048053353369</v>
      </c>
      <c r="R3383" s="679">
        <f t="shared" ca="1" si="581"/>
        <v>106.1238174027561</v>
      </c>
      <c r="S3383" s="679">
        <f t="shared" ca="1" si="581"/>
        <v>4.9513116919253539</v>
      </c>
      <c r="T3383" s="679">
        <f t="shared" ca="1" si="581"/>
        <v>6.4342770847816819</v>
      </c>
      <c r="U3383" s="679">
        <f t="shared" ca="1" si="581"/>
        <v>0</v>
      </c>
      <c r="V3383" s="679">
        <f t="shared" ca="1" si="581"/>
        <v>74.973942111356152</v>
      </c>
      <c r="W3383" s="679">
        <f t="shared" ca="1" si="576"/>
        <v>0</v>
      </c>
      <c r="X3383" s="679">
        <f t="shared" ca="1" si="581"/>
        <v>0</v>
      </c>
      <c r="Y3383" s="679">
        <f t="shared" ca="1" si="581"/>
        <v>0</v>
      </c>
      <c r="Z3383" s="679">
        <f t="shared" ca="1" si="581"/>
        <v>0</v>
      </c>
      <c r="AA3383" t="str">
        <f t="shared" si="572"/>
        <v>HUM_ASR_FY_2022</v>
      </c>
      <c r="AB3383" s="958">
        <f t="shared" si="573"/>
        <v>45032</v>
      </c>
      <c r="AC3383" t="str">
        <f t="shared" si="574"/>
        <v>Unaudited</v>
      </c>
    </row>
    <row r="3384" spans="1:29" x14ac:dyDescent="0.25">
      <c r="A3384" t="s">
        <v>420</v>
      </c>
      <c r="B3384" t="s">
        <v>1385</v>
      </c>
      <c r="C3384" t="s">
        <v>1386</v>
      </c>
      <c r="D3384">
        <v>1900</v>
      </c>
      <c r="E3384" s="958">
        <v>1</v>
      </c>
      <c r="F3384" t="s">
        <v>439</v>
      </c>
      <c r="G3384" s="958">
        <v>182</v>
      </c>
      <c r="H3384" t="s">
        <v>388</v>
      </c>
      <c r="I3384" s="959" t="s">
        <v>488</v>
      </c>
      <c r="J3384" s="959" t="s">
        <v>444</v>
      </c>
      <c r="K3384" s="959" t="s">
        <v>920</v>
      </c>
      <c r="L3384" s="938" t="s">
        <v>923</v>
      </c>
      <c r="M3384" s="959" t="s">
        <v>926</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HUM_ASR_FY_2022</v>
      </c>
      <c r="AB3384" s="958">
        <f t="shared" si="573"/>
        <v>45032</v>
      </c>
      <c r="AC3384" t="str">
        <f t="shared" si="574"/>
        <v>Unaudited</v>
      </c>
    </row>
    <row r="3385" spans="1:29" x14ac:dyDescent="0.25">
      <c r="A3385" t="s">
        <v>420</v>
      </c>
      <c r="B3385" t="s">
        <v>1385</v>
      </c>
      <c r="C3385" t="s">
        <v>1386</v>
      </c>
      <c r="D3385">
        <v>1900</v>
      </c>
      <c r="E3385" s="958">
        <v>1</v>
      </c>
      <c r="F3385" t="s">
        <v>439</v>
      </c>
      <c r="G3385" s="958">
        <v>182</v>
      </c>
      <c r="H3385" t="s">
        <v>388</v>
      </c>
      <c r="I3385" s="938" t="s">
        <v>488</v>
      </c>
      <c r="J3385" s="938" t="s">
        <v>444</v>
      </c>
      <c r="K3385" s="938" t="s">
        <v>445</v>
      </c>
      <c r="L3385" s="938">
        <v>5.0999999999999996</v>
      </c>
      <c r="M3385" s="938" t="s">
        <v>37</v>
      </c>
      <c r="N3385" s="679">
        <f t="shared" ca="1" si="582"/>
        <v>5334.73</v>
      </c>
      <c r="O3385" s="679">
        <f t="shared" ca="1" si="581"/>
        <v>4631.37</v>
      </c>
      <c r="P3385" s="679">
        <f t="shared" ca="1" si="581"/>
        <v>316.02</v>
      </c>
      <c r="Q3385" s="679">
        <f t="shared" ca="1" si="581"/>
        <v>400</v>
      </c>
      <c r="R3385" s="679">
        <f t="shared" ca="1" si="581"/>
        <v>494.61000000000007</v>
      </c>
      <c r="S3385" s="679">
        <f t="shared" ca="1" si="581"/>
        <v>23.96</v>
      </c>
      <c r="T3385" s="679">
        <f t="shared" ca="1" si="581"/>
        <v>0</v>
      </c>
      <c r="U3385" s="679">
        <f t="shared" ca="1" si="581"/>
        <v>0</v>
      </c>
      <c r="V3385" s="679">
        <f t="shared" ca="1" si="581"/>
        <v>0</v>
      </c>
      <c r="W3385" s="679">
        <f t="shared" ca="1" si="576"/>
        <v>0</v>
      </c>
      <c r="X3385" s="679">
        <f t="shared" ca="1" si="581"/>
        <v>0</v>
      </c>
      <c r="Y3385" s="679">
        <f t="shared" ca="1" si="581"/>
        <v>-531.23</v>
      </c>
      <c r="Z3385" s="679">
        <f t="shared" ca="1" si="581"/>
        <v>0</v>
      </c>
      <c r="AA3385" t="str">
        <f t="shared" si="572"/>
        <v>HUM_ASR_FY_2022</v>
      </c>
      <c r="AB3385" s="958">
        <f t="shared" si="573"/>
        <v>45032</v>
      </c>
      <c r="AC3385" t="str">
        <f t="shared" si="574"/>
        <v>Unaudited</v>
      </c>
    </row>
    <row r="3386" spans="1:29" ht="30" x14ac:dyDescent="0.25">
      <c r="A3386" t="s">
        <v>420</v>
      </c>
      <c r="B3386" t="s">
        <v>1385</v>
      </c>
      <c r="C3386" t="s">
        <v>1386</v>
      </c>
      <c r="D3386">
        <v>1900</v>
      </c>
      <c r="E3386" s="958">
        <v>1</v>
      </c>
      <c r="F3386" t="s">
        <v>439</v>
      </c>
      <c r="G3386" s="958">
        <v>182</v>
      </c>
      <c r="H3386" t="s">
        <v>388</v>
      </c>
      <c r="I3386" s="938" t="s">
        <v>488</v>
      </c>
      <c r="J3386" s="938" t="s">
        <v>444</v>
      </c>
      <c r="K3386" s="938" t="s">
        <v>445</v>
      </c>
      <c r="L3386" s="938">
        <v>5.2</v>
      </c>
      <c r="M3386" s="959" t="s">
        <v>303</v>
      </c>
      <c r="N3386" s="679">
        <f t="shared" ca="1" si="582"/>
        <v>5663448.5099999988</v>
      </c>
      <c r="O3386" s="679">
        <f t="shared" ca="1" si="581"/>
        <v>1966408.3100000003</v>
      </c>
      <c r="P3386" s="679">
        <f t="shared" ca="1" si="581"/>
        <v>1737111.4300000002</v>
      </c>
      <c r="Q3386" s="679">
        <f t="shared" ca="1" si="581"/>
        <v>279234.90000000002</v>
      </c>
      <c r="R3386" s="679">
        <f t="shared" ca="1" si="581"/>
        <v>1179524.8299999998</v>
      </c>
      <c r="S3386" s="679">
        <f t="shared" ca="1" si="581"/>
        <v>167119.37999999998</v>
      </c>
      <c r="T3386" s="679">
        <f t="shared" ca="1" si="581"/>
        <v>142997.91999999998</v>
      </c>
      <c r="U3386" s="679">
        <f t="shared" ca="1" si="581"/>
        <v>22564.260000000009</v>
      </c>
      <c r="V3386" s="679">
        <f t="shared" ca="1" si="581"/>
        <v>46169.41</v>
      </c>
      <c r="W3386" s="679">
        <f t="shared" ca="1" si="576"/>
        <v>614.72</v>
      </c>
      <c r="X3386" s="679">
        <f t="shared" ca="1" si="581"/>
        <v>42737.759999999995</v>
      </c>
      <c r="Y3386" s="679">
        <f t="shared" ca="1" si="581"/>
        <v>78965.59</v>
      </c>
      <c r="Z3386" s="679">
        <f t="shared" ca="1" si="581"/>
        <v>0</v>
      </c>
      <c r="AA3386" t="str">
        <f t="shared" si="572"/>
        <v>HUM_ASR_FY_2022</v>
      </c>
      <c r="AB3386" s="958">
        <f t="shared" si="573"/>
        <v>45032</v>
      </c>
      <c r="AC3386" t="str">
        <f t="shared" si="574"/>
        <v>Unaudited</v>
      </c>
    </row>
    <row r="3387" spans="1:29" ht="30" x14ac:dyDescent="0.25">
      <c r="A3387" t="s">
        <v>420</v>
      </c>
      <c r="B3387" t="s">
        <v>1385</v>
      </c>
      <c r="C3387" t="s">
        <v>1386</v>
      </c>
      <c r="D3387">
        <v>1900</v>
      </c>
      <c r="E3387" s="958">
        <v>1</v>
      </c>
      <c r="F3387" t="s">
        <v>439</v>
      </c>
      <c r="G3387" s="958">
        <v>182</v>
      </c>
      <c r="H3387" t="s">
        <v>388</v>
      </c>
      <c r="I3387" s="938" t="s">
        <v>488</v>
      </c>
      <c r="J3387" s="938" t="s">
        <v>444</v>
      </c>
      <c r="K3387" s="938" t="s">
        <v>445</v>
      </c>
      <c r="L3387" s="938">
        <v>5.3</v>
      </c>
      <c r="M3387" s="959" t="s">
        <v>304</v>
      </c>
      <c r="N3387" s="679">
        <f t="shared" ca="1" si="582"/>
        <v>60.529609565665126</v>
      </c>
      <c r="O3387" s="679">
        <f t="shared" ca="1" si="581"/>
        <v>52.549054563986275</v>
      </c>
      <c r="P3387" s="679">
        <f t="shared" ca="1" si="581"/>
        <v>3.5856673561626353</v>
      </c>
      <c r="Q3387" s="679">
        <f t="shared" ca="1" si="581"/>
        <v>4.5385321893078103</v>
      </c>
      <c r="R3387" s="679">
        <f t="shared" ca="1" si="581"/>
        <v>5.6120085153838408</v>
      </c>
      <c r="S3387" s="679">
        <f t="shared" ca="1" si="581"/>
        <v>0.27185807813953783</v>
      </c>
      <c r="T3387" s="679">
        <f t="shared" ca="1" si="581"/>
        <v>0</v>
      </c>
      <c r="U3387" s="679">
        <f t="shared" ca="1" si="581"/>
        <v>0</v>
      </c>
      <c r="V3387" s="679">
        <f t="shared" ca="1" si="581"/>
        <v>0</v>
      </c>
      <c r="W3387" s="679">
        <f t="shared" ca="1" si="576"/>
        <v>0</v>
      </c>
      <c r="X3387" s="679">
        <f t="shared" ca="1" si="581"/>
        <v>0</v>
      </c>
      <c r="Y3387" s="679">
        <f t="shared" ca="1" si="581"/>
        <v>-6.0275111373149706</v>
      </c>
      <c r="Z3387" s="679">
        <f t="shared" ca="1" si="581"/>
        <v>0</v>
      </c>
      <c r="AA3387" t="str">
        <f t="shared" si="572"/>
        <v>HUM_ASR_FY_2022</v>
      </c>
      <c r="AB3387" s="958">
        <f t="shared" si="573"/>
        <v>45032</v>
      </c>
      <c r="AC3387" t="str">
        <f t="shared" si="574"/>
        <v>Unaudited</v>
      </c>
    </row>
    <row r="3388" spans="1:29" x14ac:dyDescent="0.25">
      <c r="A3388" t="s">
        <v>420</v>
      </c>
      <c r="B3388" t="s">
        <v>1385</v>
      </c>
      <c r="C3388" t="s">
        <v>1386</v>
      </c>
      <c r="D3388">
        <v>1900</v>
      </c>
      <c r="E3388" s="958">
        <v>1</v>
      </c>
      <c r="F3388" t="s">
        <v>439</v>
      </c>
      <c r="G3388" s="958">
        <v>182</v>
      </c>
      <c r="H3388" t="s">
        <v>388</v>
      </c>
      <c r="I3388" s="938" t="s">
        <v>488</v>
      </c>
      <c r="J3388" s="938" t="s">
        <v>444</v>
      </c>
      <c r="K3388" s="938" t="s">
        <v>445</v>
      </c>
      <c r="L3388" s="938" t="s">
        <v>82</v>
      </c>
      <c r="M3388" s="959" t="s">
        <v>453</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HUM_ASR_FY_2022</v>
      </c>
      <c r="AB3388" s="958">
        <f t="shared" si="573"/>
        <v>45032</v>
      </c>
      <c r="AC3388" t="str">
        <f t="shared" si="574"/>
        <v>Unaudited</v>
      </c>
    </row>
    <row r="3389" spans="1:29" x14ac:dyDescent="0.25">
      <c r="A3389" t="s">
        <v>420</v>
      </c>
      <c r="B3389" t="s">
        <v>1385</v>
      </c>
      <c r="C3389" t="s">
        <v>1386</v>
      </c>
      <c r="D3389">
        <v>1900</v>
      </c>
      <c r="E3389" s="958">
        <v>1</v>
      </c>
      <c r="F3389" t="s">
        <v>439</v>
      </c>
      <c r="G3389" s="958">
        <v>182</v>
      </c>
      <c r="H3389" t="s">
        <v>388</v>
      </c>
      <c r="I3389" s="938" t="s">
        <v>488</v>
      </c>
      <c r="J3389" s="938" t="s">
        <v>444</v>
      </c>
      <c r="K3389" s="938" t="s">
        <v>446</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HUM_ASR_FY_2022</v>
      </c>
      <c r="AB3389" s="958">
        <f t="shared" si="573"/>
        <v>45032</v>
      </c>
      <c r="AC3389" t="str">
        <f t="shared" si="574"/>
        <v>Unaudited</v>
      </c>
    </row>
    <row r="3390" spans="1:29" x14ac:dyDescent="0.25">
      <c r="A3390" t="s">
        <v>420</v>
      </c>
      <c r="B3390" t="s">
        <v>1385</v>
      </c>
      <c r="C3390" t="s">
        <v>1386</v>
      </c>
      <c r="D3390">
        <v>1900</v>
      </c>
      <c r="E3390" s="958">
        <v>1</v>
      </c>
      <c r="F3390" t="s">
        <v>439</v>
      </c>
      <c r="G3390" s="958">
        <v>182</v>
      </c>
      <c r="H3390" t="s">
        <v>388</v>
      </c>
      <c r="I3390" s="938" t="s">
        <v>488</v>
      </c>
      <c r="J3390" s="938" t="s">
        <v>444</v>
      </c>
      <c r="K3390" s="938" t="s">
        <v>446</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HUM_ASR_FY_2022</v>
      </c>
      <c r="AB3390" s="958">
        <f t="shared" si="573"/>
        <v>45032</v>
      </c>
      <c r="AC3390" t="str">
        <f t="shared" si="574"/>
        <v>Unaudited</v>
      </c>
    </row>
    <row r="3391" spans="1:29" x14ac:dyDescent="0.25">
      <c r="A3391" t="s">
        <v>420</v>
      </c>
      <c r="B3391" t="s">
        <v>1385</v>
      </c>
      <c r="C3391" t="s">
        <v>1386</v>
      </c>
      <c r="D3391">
        <v>1900</v>
      </c>
      <c r="E3391" s="958">
        <v>1</v>
      </c>
      <c r="F3391" t="s">
        <v>439</v>
      </c>
      <c r="G3391" s="958">
        <v>182</v>
      </c>
      <c r="H3391" t="s">
        <v>388</v>
      </c>
      <c r="I3391" s="938" t="s">
        <v>488</v>
      </c>
      <c r="J3391" s="938" t="s">
        <v>444</v>
      </c>
      <c r="K3391" s="938" t="s">
        <v>446</v>
      </c>
      <c r="L3391" s="938">
        <v>6.3</v>
      </c>
      <c r="M3391" s="959" t="s">
        <v>184</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HUM_ASR_FY_2022</v>
      </c>
      <c r="AB3391" s="958">
        <f t="shared" si="573"/>
        <v>45032</v>
      </c>
      <c r="AC3391" t="str">
        <f t="shared" si="574"/>
        <v>Unaudited</v>
      </c>
    </row>
    <row r="3392" spans="1:29" x14ac:dyDescent="0.25">
      <c r="A3392" t="s">
        <v>420</v>
      </c>
      <c r="B3392" t="s">
        <v>1385</v>
      </c>
      <c r="C3392" t="s">
        <v>1386</v>
      </c>
      <c r="D3392">
        <v>1900</v>
      </c>
      <c r="E3392" s="958">
        <v>1</v>
      </c>
      <c r="F3392" t="s">
        <v>439</v>
      </c>
      <c r="G3392" s="958">
        <v>182</v>
      </c>
      <c r="H3392" t="s">
        <v>388</v>
      </c>
      <c r="I3392" s="938" t="s">
        <v>488</v>
      </c>
      <c r="J3392" s="938" t="s">
        <v>444</v>
      </c>
      <c r="K3392" s="938" t="s">
        <v>446</v>
      </c>
      <c r="L3392" s="938" t="s">
        <v>87</v>
      </c>
      <c r="M3392" s="959" t="s">
        <v>454</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HUM_ASR_FY_2022</v>
      </c>
      <c r="AB3392" s="958">
        <f t="shared" si="573"/>
        <v>45032</v>
      </c>
      <c r="AC3392" t="str">
        <f t="shared" si="574"/>
        <v>Unaudited</v>
      </c>
    </row>
    <row r="3393" spans="1:29" x14ac:dyDescent="0.25">
      <c r="A3393" t="s">
        <v>420</v>
      </c>
      <c r="B3393" t="s">
        <v>1385</v>
      </c>
      <c r="C3393" t="s">
        <v>1386</v>
      </c>
      <c r="D3393">
        <v>1900</v>
      </c>
      <c r="E3393" s="958">
        <v>1</v>
      </c>
      <c r="F3393" t="s">
        <v>439</v>
      </c>
      <c r="G3393" s="958">
        <v>182</v>
      </c>
      <c r="H3393" t="s">
        <v>388</v>
      </c>
      <c r="I3393" s="938" t="s">
        <v>488</v>
      </c>
      <c r="J3393" s="938" t="s">
        <v>444</v>
      </c>
      <c r="K3393" s="938" t="s">
        <v>447</v>
      </c>
      <c r="L3393" s="938">
        <v>7.1</v>
      </c>
      <c r="M3393" s="959" t="s">
        <v>20</v>
      </c>
      <c r="N3393" s="679">
        <f t="shared" ca="1" si="582"/>
        <v>430784.61000000004</v>
      </c>
      <c r="O3393" s="679">
        <f t="shared" ca="1" si="581"/>
        <v>116630.51</v>
      </c>
      <c r="P3393" s="679">
        <f t="shared" ca="1" si="581"/>
        <v>27194</v>
      </c>
      <c r="Q3393" s="679">
        <f t="shared" ca="1" si="581"/>
        <v>48547.47</v>
      </c>
      <c r="R3393" s="679">
        <f t="shared" ca="1" si="581"/>
        <v>50711.59</v>
      </c>
      <c r="S3393" s="679">
        <f t="shared" ca="1" si="581"/>
        <v>28329.869999999992</v>
      </c>
      <c r="T3393" s="679">
        <f t="shared" ca="1" si="581"/>
        <v>190</v>
      </c>
      <c r="U3393" s="679">
        <f t="shared" ca="1" si="581"/>
        <v>494.45000000000005</v>
      </c>
      <c r="V3393" s="679">
        <f t="shared" ca="1" si="581"/>
        <v>7040</v>
      </c>
      <c r="W3393" s="679">
        <f t="shared" ca="1" si="576"/>
        <v>55216</v>
      </c>
      <c r="X3393" s="679">
        <f t="shared" ca="1" si="581"/>
        <v>74076.26999999999</v>
      </c>
      <c r="Y3393" s="679">
        <f t="shared" ca="1" si="581"/>
        <v>22354.45</v>
      </c>
      <c r="Z3393" s="679">
        <f t="shared" ca="1" si="581"/>
        <v>0</v>
      </c>
      <c r="AA3393" t="str">
        <f t="shared" si="572"/>
        <v>HUM_ASR_FY_2022</v>
      </c>
      <c r="AB3393" s="958">
        <f t="shared" si="573"/>
        <v>45032</v>
      </c>
      <c r="AC3393" t="str">
        <f t="shared" si="574"/>
        <v>Unaudited</v>
      </c>
    </row>
    <row r="3394" spans="1:29" x14ac:dyDescent="0.25">
      <c r="A3394" t="s">
        <v>420</v>
      </c>
      <c r="B3394" t="s">
        <v>1385</v>
      </c>
      <c r="C3394" t="s">
        <v>1386</v>
      </c>
      <c r="D3394">
        <v>1900</v>
      </c>
      <c r="E3394" s="958">
        <v>1</v>
      </c>
      <c r="F3394" t="s">
        <v>439</v>
      </c>
      <c r="G3394" s="958">
        <v>182</v>
      </c>
      <c r="H3394" t="s">
        <v>388</v>
      </c>
      <c r="I3394" s="938" t="s">
        <v>488</v>
      </c>
      <c r="J3394" s="938" t="s">
        <v>444</v>
      </c>
      <c r="K3394" s="938" t="s">
        <v>447</v>
      </c>
      <c r="L3394" s="938">
        <v>7.2</v>
      </c>
      <c r="M3394" s="959" t="s">
        <v>21</v>
      </c>
      <c r="N3394" s="679">
        <f t="shared" ca="1" si="582"/>
        <v>1170104.07</v>
      </c>
      <c r="O3394" s="679">
        <f t="shared" ca="1" si="581"/>
        <v>956486.97000000009</v>
      </c>
      <c r="P3394" s="679">
        <f t="shared" ca="1" si="581"/>
        <v>47949.1</v>
      </c>
      <c r="Q3394" s="679">
        <f t="shared" ca="1" si="581"/>
        <v>58672.700000000004</v>
      </c>
      <c r="R3394" s="679">
        <f t="shared" ca="1" si="581"/>
        <v>26182.350000000002</v>
      </c>
      <c r="S3394" s="679">
        <f t="shared" ca="1" si="581"/>
        <v>35619.449999999997</v>
      </c>
      <c r="T3394" s="679">
        <f t="shared" ca="1" si="581"/>
        <v>5656.45</v>
      </c>
      <c r="U3394" s="679">
        <f t="shared" ca="1" si="581"/>
        <v>481.4</v>
      </c>
      <c r="V3394" s="679">
        <f t="shared" ca="1" si="581"/>
        <v>4419.75</v>
      </c>
      <c r="W3394" s="679">
        <f t="shared" ca="1" si="576"/>
        <v>141.1</v>
      </c>
      <c r="X3394" s="679">
        <f t="shared" ca="1" si="581"/>
        <v>30058.449999999997</v>
      </c>
      <c r="Y3394" s="679">
        <f t="shared" ca="1" si="581"/>
        <v>4436.3500000000004</v>
      </c>
      <c r="Z3394" s="679">
        <f t="shared" ca="1" si="581"/>
        <v>0</v>
      </c>
      <c r="AA3394" t="str">
        <f t="shared" ref="AA3394:AA3457" si="583">file_name</f>
        <v>HUM_ASR_FY_2022</v>
      </c>
      <c r="AB3394" s="958">
        <f t="shared" ref="AB3394:AB3457" si="584">file_date</f>
        <v>45032</v>
      </c>
      <c r="AC3394" t="str">
        <f t="shared" ref="AC3394:AC3457" si="585">status</f>
        <v>Unaudited</v>
      </c>
    </row>
    <row r="3395" spans="1:29" x14ac:dyDescent="0.25">
      <c r="A3395" t="s">
        <v>420</v>
      </c>
      <c r="B3395" t="s">
        <v>1385</v>
      </c>
      <c r="C3395" t="s">
        <v>1386</v>
      </c>
      <c r="D3395">
        <v>1900</v>
      </c>
      <c r="E3395" s="958">
        <v>1</v>
      </c>
      <c r="F3395" t="s">
        <v>439</v>
      </c>
      <c r="G3395" s="958">
        <v>182</v>
      </c>
      <c r="H3395" t="s">
        <v>388</v>
      </c>
      <c r="I3395" s="938" t="s">
        <v>488</v>
      </c>
      <c r="J3395" s="938" t="s">
        <v>444</v>
      </c>
      <c r="K3395" s="938" t="s">
        <v>447</v>
      </c>
      <c r="L3395" s="938">
        <v>7.3</v>
      </c>
      <c r="M3395" s="959" t="s">
        <v>155</v>
      </c>
      <c r="N3395" s="679">
        <f t="shared" ca="1" si="582"/>
        <v>4887.8245478585268</v>
      </c>
      <c r="O3395" s="679">
        <f t="shared" ca="1" si="581"/>
        <v>1323.3283097259657</v>
      </c>
      <c r="P3395" s="679">
        <f t="shared" ca="1" si="581"/>
        <v>308.55211089009146</v>
      </c>
      <c r="Q3395" s="679">
        <f t="shared" ca="1" si="581"/>
        <v>550.835638261138</v>
      </c>
      <c r="R3395" s="679">
        <f t="shared" ca="1" si="581"/>
        <v>575.39045896495008</v>
      </c>
      <c r="S3395" s="679">
        <f t="shared" ca="1" si="581"/>
        <v>321.44006728476404</v>
      </c>
      <c r="T3395" s="679">
        <f t="shared" ca="1" si="581"/>
        <v>2.1558027899212093</v>
      </c>
      <c r="U3395" s="679">
        <f t="shared" ca="1" si="581"/>
        <v>5.6101931025081164</v>
      </c>
      <c r="V3395" s="679">
        <f t="shared" ca="1" si="581"/>
        <v>79.878166531817442</v>
      </c>
      <c r="W3395" s="679">
        <f t="shared" ca="1" si="576"/>
        <v>626.49898341204994</v>
      </c>
      <c r="X3395" s="679">
        <f t="shared" ca="1" si="581"/>
        <v>840.49383964714093</v>
      </c>
      <c r="Y3395" s="679">
        <f t="shared" ca="1" si="581"/>
        <v>253.64097724817992</v>
      </c>
      <c r="Z3395" s="679">
        <f t="shared" ca="1" si="581"/>
        <v>0</v>
      </c>
      <c r="AA3395" t="str">
        <f t="shared" si="583"/>
        <v>HUM_ASR_FY_2022</v>
      </c>
      <c r="AB3395" s="958">
        <f t="shared" si="584"/>
        <v>45032</v>
      </c>
      <c r="AC3395" t="str">
        <f t="shared" si="585"/>
        <v>Unaudited</v>
      </c>
    </row>
    <row r="3396" spans="1:29" x14ac:dyDescent="0.25">
      <c r="A3396" t="s">
        <v>420</v>
      </c>
      <c r="B3396" t="s">
        <v>1385</v>
      </c>
      <c r="C3396" t="s">
        <v>1386</v>
      </c>
      <c r="D3396">
        <v>1900</v>
      </c>
      <c r="E3396" s="958">
        <v>1</v>
      </c>
      <c r="F3396" t="s">
        <v>439</v>
      </c>
      <c r="G3396" s="958">
        <v>182</v>
      </c>
      <c r="H3396" t="s">
        <v>388</v>
      </c>
      <c r="I3396" s="938" t="s">
        <v>488</v>
      </c>
      <c r="J3396" s="938" t="s">
        <v>444</v>
      </c>
      <c r="K3396" s="938" t="s">
        <v>447</v>
      </c>
      <c r="L3396" s="938" t="s">
        <v>91</v>
      </c>
      <c r="M3396" s="959" t="s">
        <v>455</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HUM_ASR_FY_2022</v>
      </c>
      <c r="AB3396" s="958">
        <f t="shared" si="584"/>
        <v>45032</v>
      </c>
      <c r="AC3396" t="str">
        <f t="shared" si="585"/>
        <v>Unaudited</v>
      </c>
    </row>
    <row r="3397" spans="1:29" x14ac:dyDescent="0.25">
      <c r="A3397" t="s">
        <v>420</v>
      </c>
      <c r="B3397" t="s">
        <v>1385</v>
      </c>
      <c r="C3397" t="s">
        <v>1386</v>
      </c>
      <c r="D3397">
        <v>1900</v>
      </c>
      <c r="E3397" s="958">
        <v>1</v>
      </c>
      <c r="F3397" t="s">
        <v>439</v>
      </c>
      <c r="G3397" s="958">
        <v>182</v>
      </c>
      <c r="H3397" t="s">
        <v>388</v>
      </c>
      <c r="I3397" s="938" t="s">
        <v>488</v>
      </c>
      <c r="J3397" s="938" t="s">
        <v>444</v>
      </c>
      <c r="K3397" s="938" t="s">
        <v>448</v>
      </c>
      <c r="L3397" s="938">
        <v>8.1</v>
      </c>
      <c r="M3397" s="959" t="s">
        <v>22</v>
      </c>
      <c r="N3397" s="679">
        <f t="shared" ca="1" si="582"/>
        <v>18475637.57</v>
      </c>
      <c r="O3397" s="679">
        <f t="shared" ca="1" si="581"/>
        <v>6045087.9900000002</v>
      </c>
      <c r="P3397" s="679">
        <f t="shared" ca="1" si="581"/>
        <v>1576216.0700000003</v>
      </c>
      <c r="Q3397" s="679">
        <f t="shared" ca="1" si="581"/>
        <v>4390999.5599999996</v>
      </c>
      <c r="R3397" s="679">
        <f t="shared" ca="1" si="581"/>
        <v>4045431.18</v>
      </c>
      <c r="S3397" s="679">
        <f t="shared" ca="1" si="581"/>
        <v>7763.5</v>
      </c>
      <c r="T3397" s="679">
        <f t="shared" ca="1" si="581"/>
        <v>48800.58</v>
      </c>
      <c r="U3397" s="679">
        <f t="shared" ca="1" si="581"/>
        <v>50.01</v>
      </c>
      <c r="V3397" s="679">
        <f t="shared" ca="1" si="581"/>
        <v>1335047.2</v>
      </c>
      <c r="W3397" s="679">
        <f t="shared" ca="1" si="576"/>
        <v>0</v>
      </c>
      <c r="X3397" s="679">
        <f t="shared" ca="1" si="581"/>
        <v>8137.0099999999993</v>
      </c>
      <c r="Y3397" s="679">
        <f t="shared" ca="1" si="581"/>
        <v>1018104.4700000002</v>
      </c>
      <c r="Z3397" s="679">
        <f t="shared" ca="1" si="581"/>
        <v>0</v>
      </c>
      <c r="AA3397" t="str">
        <f t="shared" si="583"/>
        <v>HUM_ASR_FY_2022</v>
      </c>
      <c r="AB3397" s="958">
        <f t="shared" si="584"/>
        <v>45032</v>
      </c>
      <c r="AC3397" t="str">
        <f t="shared" si="585"/>
        <v>Unaudited</v>
      </c>
    </row>
    <row r="3398" spans="1:29" x14ac:dyDescent="0.25">
      <c r="A3398" t="s">
        <v>420</v>
      </c>
      <c r="B3398" t="s">
        <v>1385</v>
      </c>
      <c r="C3398" t="s">
        <v>1386</v>
      </c>
      <c r="D3398">
        <v>1900</v>
      </c>
      <c r="E3398" s="958">
        <v>1</v>
      </c>
      <c r="F3398" t="s">
        <v>439</v>
      </c>
      <c r="G3398" s="958">
        <v>182</v>
      </c>
      <c r="H3398" t="s">
        <v>388</v>
      </c>
      <c r="I3398" s="938" t="s">
        <v>488</v>
      </c>
      <c r="J3398" s="938" t="s">
        <v>444</v>
      </c>
      <c r="K3398" s="938" t="s">
        <v>448</v>
      </c>
      <c r="L3398" s="938" t="s">
        <v>112</v>
      </c>
      <c r="M3398" s="959" t="s">
        <v>443</v>
      </c>
      <c r="N3398" s="679">
        <f t="shared" ca="1" si="582"/>
        <v>77652.399999999994</v>
      </c>
      <c r="O3398" s="679">
        <f t="shared" ca="1" si="581"/>
        <v>17134</v>
      </c>
      <c r="P3398" s="679">
        <f t="shared" ca="1" si="581"/>
        <v>0</v>
      </c>
      <c r="Q3398" s="679">
        <f t="shared" ca="1" si="581"/>
        <v>60518.400000000001</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HUM_ASR_FY_2022</v>
      </c>
      <c r="AB3398" s="958">
        <f t="shared" si="584"/>
        <v>45032</v>
      </c>
      <c r="AC3398" t="str">
        <f t="shared" si="585"/>
        <v>Unaudited</v>
      </c>
    </row>
    <row r="3399" spans="1:29" x14ac:dyDescent="0.25">
      <c r="A3399" t="s">
        <v>420</v>
      </c>
      <c r="B3399" t="s">
        <v>1385</v>
      </c>
      <c r="C3399" t="s">
        <v>1386</v>
      </c>
      <c r="D3399">
        <v>1900</v>
      </c>
      <c r="E3399" s="958">
        <v>1</v>
      </c>
      <c r="F3399" t="s">
        <v>439</v>
      </c>
      <c r="G3399" s="958">
        <v>182</v>
      </c>
      <c r="H3399" t="s">
        <v>388</v>
      </c>
      <c r="I3399" s="938" t="s">
        <v>488</v>
      </c>
      <c r="J3399" s="938" t="s">
        <v>444</v>
      </c>
      <c r="K3399" s="938" t="s">
        <v>448</v>
      </c>
      <c r="L3399" s="946" t="s">
        <v>114</v>
      </c>
      <c r="M3399" s="961" t="s">
        <v>157</v>
      </c>
      <c r="N3399" s="679">
        <f t="shared" ca="1" si="582"/>
        <v>2.6549278674403372</v>
      </c>
      <c r="O3399" s="679">
        <f t="shared" ca="1" si="581"/>
        <v>0.86867219087692316</v>
      </c>
      <c r="P3399" s="679">
        <f t="shared" ca="1" si="581"/>
        <v>0.22650043623638202</v>
      </c>
      <c r="Q3399" s="679">
        <f t="shared" ca="1" si="581"/>
        <v>0.63098158608023913</v>
      </c>
      <c r="R3399" s="679">
        <f t="shared" ca="1" si="581"/>
        <v>0.58132380735990186</v>
      </c>
      <c r="S3399" s="679">
        <f t="shared" ca="1" si="581"/>
        <v>1.1156060201322217E-3</v>
      </c>
      <c r="T3399" s="679">
        <f t="shared" ca="1" si="581"/>
        <v>7.0125872137494823E-3</v>
      </c>
      <c r="U3399" s="679">
        <f t="shared" ca="1" si="581"/>
        <v>7.1863794766294073E-6</v>
      </c>
      <c r="V3399" s="679">
        <f t="shared" ca="1" si="581"/>
        <v>0.19184474701882737</v>
      </c>
      <c r="W3399" s="679">
        <f t="shared" ca="1" si="576"/>
        <v>0</v>
      </c>
      <c r="X3399" s="679">
        <f t="shared" ca="1" si="581"/>
        <v>1.1692789775070637E-3</v>
      </c>
      <c r="Y3399" s="679">
        <f t="shared" ca="1" si="581"/>
        <v>0.1463004412771978</v>
      </c>
      <c r="Z3399" s="679">
        <f t="shared" ca="1" si="581"/>
        <v>0</v>
      </c>
      <c r="AA3399" t="str">
        <f t="shared" si="583"/>
        <v>HUM_ASR_FY_2022</v>
      </c>
      <c r="AB3399" s="958">
        <f t="shared" si="584"/>
        <v>45032</v>
      </c>
      <c r="AC3399" t="str">
        <f t="shared" si="585"/>
        <v>Unaudited</v>
      </c>
    </row>
    <row r="3400" spans="1:29" x14ac:dyDescent="0.25">
      <c r="A3400" t="s">
        <v>420</v>
      </c>
      <c r="B3400" t="s">
        <v>1385</v>
      </c>
      <c r="C3400" t="s">
        <v>1386</v>
      </c>
      <c r="D3400">
        <v>1900</v>
      </c>
      <c r="E3400" s="958">
        <v>1</v>
      </c>
      <c r="F3400" t="s">
        <v>439</v>
      </c>
      <c r="G3400" s="958">
        <v>182</v>
      </c>
      <c r="H3400" t="s">
        <v>388</v>
      </c>
      <c r="I3400" s="938" t="s">
        <v>488</v>
      </c>
      <c r="J3400" s="938" t="s">
        <v>444</v>
      </c>
      <c r="K3400" s="938" t="s">
        <v>448</v>
      </c>
      <c r="L3400" s="948" t="s">
        <v>115</v>
      </c>
      <c r="M3400" s="962" t="s">
        <v>113</v>
      </c>
      <c r="N3400" s="679">
        <f t="shared" ca="1" si="582"/>
        <v>-111802.67999999996</v>
      </c>
      <c r="O3400" s="679">
        <f t="shared" ca="1" si="581"/>
        <v>-36580.985936595906</v>
      </c>
      <c r="P3400" s="679">
        <f t="shared" ca="1" si="581"/>
        <v>-9538.2462563140416</v>
      </c>
      <c r="Q3400" s="679">
        <f t="shared" ca="1" si="581"/>
        <v>-26571.506224173059</v>
      </c>
      <c r="R3400" s="679">
        <f t="shared" ca="1" si="581"/>
        <v>-24480.348565289714</v>
      </c>
      <c r="S3400" s="679">
        <f t="shared" ca="1" si="581"/>
        <v>-46.979710599508131</v>
      </c>
      <c r="T3400" s="679">
        <f t="shared" ca="1" si="581"/>
        <v>-295.30973471863786</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-0.30262836698414397</v>
      </c>
      <c r="V3400" s="679">
        <f t="shared" ca="1" si="586"/>
        <v>-8078.8473101930385</v>
      </c>
      <c r="W3400" s="679">
        <f t="shared" ca="1" si="576"/>
        <v>0</v>
      </c>
      <c r="X3400" s="679">
        <f t="shared" ca="1" si="586"/>
        <v>-49.239952978077369</v>
      </c>
      <c r="Y3400" s="679">
        <f t="shared" ca="1" si="586"/>
        <v>-6160.9136807709947</v>
      </c>
      <c r="Z3400" s="679">
        <f t="shared" ca="1" si="586"/>
        <v>0</v>
      </c>
      <c r="AA3400" t="str">
        <f t="shared" si="583"/>
        <v>HUM_ASR_FY_2022</v>
      </c>
      <c r="AB3400" s="958">
        <f t="shared" si="584"/>
        <v>45032</v>
      </c>
      <c r="AC3400" t="str">
        <f t="shared" si="585"/>
        <v>Unaudited</v>
      </c>
    </row>
    <row r="3401" spans="1:29" x14ac:dyDescent="0.25">
      <c r="A3401" t="s">
        <v>420</v>
      </c>
      <c r="B3401" t="s">
        <v>1385</v>
      </c>
      <c r="C3401" t="s">
        <v>1386</v>
      </c>
      <c r="D3401">
        <v>1900</v>
      </c>
      <c r="E3401" s="958">
        <v>1</v>
      </c>
      <c r="F3401" t="s">
        <v>439</v>
      </c>
      <c r="G3401" s="958">
        <v>182</v>
      </c>
      <c r="H3401" t="s">
        <v>388</v>
      </c>
      <c r="I3401" s="959" t="s">
        <v>488</v>
      </c>
      <c r="J3401" s="959" t="s">
        <v>444</v>
      </c>
      <c r="K3401" s="959" t="s">
        <v>448</v>
      </c>
      <c r="L3401" s="938" t="s">
        <v>116</v>
      </c>
      <c r="M3401" s="959" t="s">
        <v>158</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HUM_ASR_FY_2022</v>
      </c>
      <c r="AB3401" s="958">
        <f t="shared" si="584"/>
        <v>45032</v>
      </c>
      <c r="AC3401" t="str">
        <f t="shared" si="585"/>
        <v>Unaudited</v>
      </c>
    </row>
    <row r="3402" spans="1:29" x14ac:dyDescent="0.25">
      <c r="A3402" t="s">
        <v>420</v>
      </c>
      <c r="B3402" t="s">
        <v>1385</v>
      </c>
      <c r="C3402" t="s">
        <v>1386</v>
      </c>
      <c r="D3402">
        <v>1900</v>
      </c>
      <c r="E3402" s="958">
        <v>1</v>
      </c>
      <c r="F3402" t="s">
        <v>439</v>
      </c>
      <c r="G3402" s="958">
        <v>182</v>
      </c>
      <c r="H3402" t="s">
        <v>388</v>
      </c>
      <c r="I3402" s="938" t="s">
        <v>488</v>
      </c>
      <c r="J3402" s="938" t="s">
        <v>444</v>
      </c>
      <c r="K3402" s="938" t="s">
        <v>448</v>
      </c>
      <c r="L3402" s="938" t="s">
        <v>159</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HUM_ASR_FY_2022</v>
      </c>
      <c r="AB3402" s="958">
        <f t="shared" si="584"/>
        <v>45032</v>
      </c>
      <c r="AC3402" t="str">
        <f t="shared" si="585"/>
        <v>Unaudited</v>
      </c>
    </row>
    <row r="3403" spans="1:29" x14ac:dyDescent="0.25">
      <c r="A3403" t="s">
        <v>420</v>
      </c>
      <c r="B3403" t="s">
        <v>1385</v>
      </c>
      <c r="C3403" t="s">
        <v>1386</v>
      </c>
      <c r="D3403">
        <v>1900</v>
      </c>
      <c r="E3403" s="958">
        <v>1</v>
      </c>
      <c r="F3403" t="s">
        <v>439</v>
      </c>
      <c r="G3403" s="958">
        <v>182</v>
      </c>
      <c r="H3403" t="s">
        <v>388</v>
      </c>
      <c r="I3403" s="938" t="s">
        <v>488</v>
      </c>
      <c r="J3403" s="938" t="s">
        <v>444</v>
      </c>
      <c r="K3403" s="938" t="s">
        <v>448</v>
      </c>
      <c r="L3403" s="938" t="s">
        <v>442</v>
      </c>
      <c r="M3403" s="963" t="s">
        <v>456</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HUM_ASR_FY_2022</v>
      </c>
      <c r="AB3403" s="958">
        <f t="shared" si="584"/>
        <v>45032</v>
      </c>
      <c r="AC3403" t="str">
        <f t="shared" si="585"/>
        <v>Unaudited</v>
      </c>
    </row>
    <row r="3404" spans="1:29" ht="30" x14ac:dyDescent="0.25">
      <c r="A3404" t="s">
        <v>420</v>
      </c>
      <c r="B3404" t="s">
        <v>1385</v>
      </c>
      <c r="C3404" t="s">
        <v>1386</v>
      </c>
      <c r="D3404">
        <v>1900</v>
      </c>
      <c r="E3404" s="958">
        <v>1</v>
      </c>
      <c r="F3404" t="s">
        <v>439</v>
      </c>
      <c r="G3404" s="958">
        <v>182</v>
      </c>
      <c r="H3404" t="s">
        <v>388</v>
      </c>
      <c r="I3404" s="938" t="s">
        <v>488</v>
      </c>
      <c r="J3404" s="938" t="s">
        <v>444</v>
      </c>
      <c r="K3404" s="938" t="s">
        <v>449</v>
      </c>
      <c r="L3404" s="938">
        <v>9.1</v>
      </c>
      <c r="M3404" s="963" t="s">
        <v>185</v>
      </c>
      <c r="N3404" s="679">
        <f t="shared" ca="1" si="582"/>
        <v>639372.86000000162</v>
      </c>
      <c r="O3404" s="679">
        <f t="shared" ca="1" si="587"/>
        <v>61603.37</v>
      </c>
      <c r="P3404" s="679">
        <f t="shared" ca="1" si="587"/>
        <v>0</v>
      </c>
      <c r="Q3404" s="679">
        <f t="shared" ca="1" si="587"/>
        <v>23482.440000000002</v>
      </c>
      <c r="R3404" s="679">
        <f t="shared" ca="1" si="587"/>
        <v>1986.3400000000001</v>
      </c>
      <c r="S3404" s="679">
        <f t="shared" ca="1" si="587"/>
        <v>21381.75</v>
      </c>
      <c r="T3404" s="679">
        <f t="shared" ca="1" si="587"/>
        <v>0</v>
      </c>
      <c r="U3404" s="679">
        <f t="shared" ca="1" si="587"/>
        <v>0</v>
      </c>
      <c r="V3404" s="679">
        <f t="shared" ca="1" si="587"/>
        <v>102.1</v>
      </c>
      <c r="W3404" s="679">
        <f t="shared" ca="1" si="588"/>
        <v>530816.86000000162</v>
      </c>
      <c r="X3404" s="679">
        <f t="shared" ca="1" si="589"/>
        <v>0</v>
      </c>
      <c r="Y3404" s="679">
        <f t="shared" ca="1" si="589"/>
        <v>0</v>
      </c>
      <c r="Z3404" s="679">
        <f t="shared" ca="1" si="589"/>
        <v>0</v>
      </c>
      <c r="AA3404" t="str">
        <f t="shared" si="583"/>
        <v>HUM_ASR_FY_2022</v>
      </c>
      <c r="AB3404" s="958">
        <f t="shared" si="584"/>
        <v>45032</v>
      </c>
      <c r="AC3404" t="str">
        <f t="shared" si="585"/>
        <v>Unaudited</v>
      </c>
    </row>
    <row r="3405" spans="1:29" x14ac:dyDescent="0.25">
      <c r="A3405" t="s">
        <v>420</v>
      </c>
      <c r="B3405" t="s">
        <v>1385</v>
      </c>
      <c r="C3405" t="s">
        <v>1386</v>
      </c>
      <c r="D3405">
        <v>1900</v>
      </c>
      <c r="E3405" s="958">
        <v>1</v>
      </c>
      <c r="F3405" t="s">
        <v>439</v>
      </c>
      <c r="G3405" s="958">
        <v>182</v>
      </c>
      <c r="H3405" t="s">
        <v>388</v>
      </c>
      <c r="I3405" s="938" t="s">
        <v>488</v>
      </c>
      <c r="J3405" s="938" t="s">
        <v>444</v>
      </c>
      <c r="K3405" s="938" t="s">
        <v>449</v>
      </c>
      <c r="L3405" s="938" t="s">
        <v>106</v>
      </c>
      <c r="M3405" s="963" t="s">
        <v>186</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HUM_ASR_FY_2022</v>
      </c>
      <c r="AB3405" s="958">
        <f t="shared" si="584"/>
        <v>45032</v>
      </c>
      <c r="AC3405" t="str">
        <f t="shared" si="585"/>
        <v>Unaudited</v>
      </c>
    </row>
    <row r="3406" spans="1:29" x14ac:dyDescent="0.25">
      <c r="A3406" t="s">
        <v>420</v>
      </c>
      <c r="B3406" t="s">
        <v>1385</v>
      </c>
      <c r="C3406" t="s">
        <v>1386</v>
      </c>
      <c r="D3406">
        <v>1900</v>
      </c>
      <c r="E3406" s="958">
        <v>1</v>
      </c>
      <c r="F3406" t="s">
        <v>439</v>
      </c>
      <c r="G3406" s="958">
        <v>182</v>
      </c>
      <c r="H3406" t="s">
        <v>388</v>
      </c>
      <c r="I3406" s="938" t="s">
        <v>488</v>
      </c>
      <c r="J3406" s="938" t="s">
        <v>444</v>
      </c>
      <c r="K3406" s="938" t="s">
        <v>449</v>
      </c>
      <c r="L3406" s="938" t="s">
        <v>1321</v>
      </c>
      <c r="M3406" s="963" t="s">
        <v>1322</v>
      </c>
      <c r="N3406" s="679">
        <f t="shared" ca="1" si="582"/>
        <v>734363.82</v>
      </c>
      <c r="O3406" s="679">
        <f t="shared" ca="1" si="587"/>
        <v>6632.96</v>
      </c>
      <c r="P3406" s="679">
        <f t="shared" ca="1" si="587"/>
        <v>2916.54</v>
      </c>
      <c r="Q3406" s="679">
        <f t="shared" ca="1" si="587"/>
        <v>144542.74000000002</v>
      </c>
      <c r="R3406" s="679">
        <f t="shared" ca="1" si="587"/>
        <v>91732.319999999992</v>
      </c>
      <c r="S3406" s="679">
        <f t="shared" ca="1" si="587"/>
        <v>456378.50999999995</v>
      </c>
      <c r="T3406" s="679">
        <f t="shared" ca="1" si="587"/>
        <v>0</v>
      </c>
      <c r="U3406" s="679">
        <f t="shared" ca="1" si="587"/>
        <v>0</v>
      </c>
      <c r="V3406" s="679">
        <f t="shared" ca="1" si="587"/>
        <v>32160.75</v>
      </c>
      <c r="W3406" s="679">
        <f t="shared" ca="1" si="588"/>
        <v>0</v>
      </c>
      <c r="X3406" s="679">
        <f t="shared" ca="1" si="589"/>
        <v>0</v>
      </c>
      <c r="Y3406" s="679">
        <f t="shared" ca="1" si="589"/>
        <v>0</v>
      </c>
      <c r="Z3406" s="679">
        <f t="shared" ca="1" si="589"/>
        <v>0</v>
      </c>
      <c r="AA3406" t="str">
        <f t="shared" si="583"/>
        <v>HUM_ASR_FY_2022</v>
      </c>
      <c r="AB3406" s="958">
        <f t="shared" si="584"/>
        <v>45032</v>
      </c>
      <c r="AC3406" t="str">
        <f t="shared" si="585"/>
        <v>Unaudited</v>
      </c>
    </row>
    <row r="3407" spans="1:29" x14ac:dyDescent="0.25">
      <c r="A3407" t="s">
        <v>420</v>
      </c>
      <c r="B3407" t="s">
        <v>1385</v>
      </c>
      <c r="C3407" t="s">
        <v>1386</v>
      </c>
      <c r="D3407">
        <v>1900</v>
      </c>
      <c r="E3407" s="958">
        <v>1</v>
      </c>
      <c r="F3407" t="s">
        <v>439</v>
      </c>
      <c r="G3407" s="958">
        <v>182</v>
      </c>
      <c r="H3407" t="s">
        <v>388</v>
      </c>
      <c r="I3407" s="938" t="s">
        <v>488</v>
      </c>
      <c r="J3407" s="938" t="s">
        <v>444</v>
      </c>
      <c r="K3407" s="938" t="s">
        <v>449</v>
      </c>
      <c r="L3407" s="938" t="s">
        <v>107</v>
      </c>
      <c r="M3407" s="963" t="s">
        <v>187</v>
      </c>
      <c r="N3407" s="679">
        <f t="shared" ca="1" si="582"/>
        <v>243870.66000000009</v>
      </c>
      <c r="O3407" s="679">
        <f t="shared" ca="1" si="587"/>
        <v>125370.6500000001</v>
      </c>
      <c r="P3407" s="679">
        <f t="shared" ca="1" si="587"/>
        <v>11510.61</v>
      </c>
      <c r="Q3407" s="679">
        <f t="shared" ca="1" si="587"/>
        <v>55052.49</v>
      </c>
      <c r="R3407" s="679">
        <f t="shared" ca="1" si="587"/>
        <v>33046.520000000004</v>
      </c>
      <c r="S3407" s="679">
        <f t="shared" ca="1" si="587"/>
        <v>3942.7000000000003</v>
      </c>
      <c r="T3407" s="679">
        <f t="shared" ca="1" si="587"/>
        <v>1418.45</v>
      </c>
      <c r="U3407" s="679">
        <f t="shared" ca="1" si="587"/>
        <v>66</v>
      </c>
      <c r="V3407" s="679">
        <f t="shared" ca="1" si="587"/>
        <v>2363.2399999999998</v>
      </c>
      <c r="W3407" s="679">
        <f t="shared" ca="1" si="588"/>
        <v>11100</v>
      </c>
      <c r="X3407" s="679">
        <f t="shared" ca="1" si="589"/>
        <v>0</v>
      </c>
      <c r="Y3407" s="679">
        <f t="shared" ca="1" si="589"/>
        <v>0</v>
      </c>
      <c r="Z3407" s="679">
        <f t="shared" ca="1" si="589"/>
        <v>0</v>
      </c>
      <c r="AA3407" t="str">
        <f t="shared" si="583"/>
        <v>HUM_ASR_FY_2022</v>
      </c>
      <c r="AB3407" s="958">
        <f t="shared" si="584"/>
        <v>45032</v>
      </c>
      <c r="AC3407" t="str">
        <f t="shared" si="585"/>
        <v>Unaudited</v>
      </c>
    </row>
    <row r="3408" spans="1:29" x14ac:dyDescent="0.25">
      <c r="A3408" t="s">
        <v>420</v>
      </c>
      <c r="B3408" t="s">
        <v>1385</v>
      </c>
      <c r="C3408" t="s">
        <v>1386</v>
      </c>
      <c r="D3408">
        <v>1900</v>
      </c>
      <c r="E3408" s="958">
        <v>1</v>
      </c>
      <c r="F3408" t="s">
        <v>439</v>
      </c>
      <c r="G3408" s="958">
        <v>182</v>
      </c>
      <c r="H3408" t="s">
        <v>388</v>
      </c>
      <c r="I3408" s="938" t="s">
        <v>488</v>
      </c>
      <c r="J3408" s="938" t="s">
        <v>444</v>
      </c>
      <c r="K3408" s="938" t="s">
        <v>449</v>
      </c>
      <c r="L3408" s="946" t="s">
        <v>108</v>
      </c>
      <c r="M3408" s="961" t="s">
        <v>160</v>
      </c>
      <c r="N3408" s="679">
        <f t="shared" ca="1" si="582"/>
        <v>1686684.2300000119</v>
      </c>
      <c r="O3408" s="679">
        <f t="shared" ca="1" si="587"/>
        <v>1312557.1300000113</v>
      </c>
      <c r="P3408" s="679">
        <f t="shared" ca="1" si="587"/>
        <v>76552.97</v>
      </c>
      <c r="Q3408" s="679">
        <f t="shared" ca="1" si="587"/>
        <v>200591.9900000006</v>
      </c>
      <c r="R3408" s="679">
        <f t="shared" ca="1" si="587"/>
        <v>52509.359999999993</v>
      </c>
      <c r="S3408" s="679">
        <f t="shared" ca="1" si="587"/>
        <v>3212.2200000000007</v>
      </c>
      <c r="T3408" s="679">
        <f t="shared" ca="1" si="587"/>
        <v>6607.8</v>
      </c>
      <c r="U3408" s="679">
        <f t="shared" ca="1" si="587"/>
        <v>22.91</v>
      </c>
      <c r="V3408" s="679">
        <f t="shared" ca="1" si="587"/>
        <v>10099.51</v>
      </c>
      <c r="W3408" s="679">
        <f t="shared" ca="1" si="588"/>
        <v>5648.9600000000019</v>
      </c>
      <c r="X3408" s="679">
        <f t="shared" ca="1" si="589"/>
        <v>2790.8899999999994</v>
      </c>
      <c r="Y3408" s="679">
        <f t="shared" ca="1" si="589"/>
        <v>16090.489999999991</v>
      </c>
      <c r="Z3408" s="679">
        <f t="shared" ca="1" si="589"/>
        <v>0</v>
      </c>
      <c r="AA3408" t="str">
        <f t="shared" si="583"/>
        <v>HUM_ASR_FY_2022</v>
      </c>
      <c r="AB3408" s="958">
        <f t="shared" si="584"/>
        <v>45032</v>
      </c>
      <c r="AC3408" t="str">
        <f t="shared" si="585"/>
        <v>Unaudited</v>
      </c>
    </row>
    <row r="3409" spans="1:29" x14ac:dyDescent="0.25">
      <c r="A3409" t="s">
        <v>420</v>
      </c>
      <c r="B3409" t="s">
        <v>1385</v>
      </c>
      <c r="C3409" t="s">
        <v>1386</v>
      </c>
      <c r="D3409">
        <v>1900</v>
      </c>
      <c r="E3409" s="958">
        <v>1</v>
      </c>
      <c r="F3409" t="s">
        <v>439</v>
      </c>
      <c r="G3409" s="958">
        <v>182</v>
      </c>
      <c r="H3409" t="s">
        <v>388</v>
      </c>
      <c r="I3409" s="963" t="s">
        <v>488</v>
      </c>
      <c r="J3409" s="963" t="s">
        <v>444</v>
      </c>
      <c r="K3409" s="963" t="s">
        <v>449</v>
      </c>
      <c r="L3409" s="938" t="s">
        <v>109</v>
      </c>
      <c r="M3409" s="963" t="s">
        <v>134</v>
      </c>
      <c r="N3409" s="679">
        <f t="shared" ca="1" si="582"/>
        <v>1942929.136156261</v>
      </c>
      <c r="O3409" s="679">
        <f t="shared" ca="1" si="587"/>
        <v>1503652.0801577216</v>
      </c>
      <c r="P3409" s="679">
        <f t="shared" ca="1" si="587"/>
        <v>92839.456342773716</v>
      </c>
      <c r="Q3409" s="679">
        <f t="shared" ca="1" si="587"/>
        <v>124932.15551212642</v>
      </c>
      <c r="R3409" s="679">
        <f t="shared" ca="1" si="587"/>
        <v>60247.537018985044</v>
      </c>
      <c r="S3409" s="679">
        <f t="shared" ca="1" si="587"/>
        <v>71520.89490043289</v>
      </c>
      <c r="T3409" s="679">
        <f t="shared" ca="1" si="587"/>
        <v>6915.4463116883135</v>
      </c>
      <c r="U3409" s="679">
        <f t="shared" ca="1" si="587"/>
        <v>995.24290043290046</v>
      </c>
      <c r="V3409" s="679">
        <f t="shared" ca="1" si="587"/>
        <v>10408.884649350648</v>
      </c>
      <c r="W3409" s="679">
        <f t="shared" ca="1" si="588"/>
        <v>167.66937662337662</v>
      </c>
      <c r="X3409" s="679">
        <f t="shared" ca="1" si="589"/>
        <v>60470.786580086577</v>
      </c>
      <c r="Y3409" s="679">
        <f t="shared" ca="1" si="589"/>
        <v>10778.982406039742</v>
      </c>
      <c r="Z3409" s="679">
        <f t="shared" ca="1" si="589"/>
        <v>0</v>
      </c>
      <c r="AA3409" t="str">
        <f t="shared" si="583"/>
        <v>HUM_ASR_FY_2022</v>
      </c>
      <c r="AB3409" s="958">
        <f t="shared" si="584"/>
        <v>45032</v>
      </c>
      <c r="AC3409" t="str">
        <f t="shared" si="585"/>
        <v>Unaudited</v>
      </c>
    </row>
    <row r="3410" spans="1:29" x14ac:dyDescent="0.25">
      <c r="A3410" t="s">
        <v>420</v>
      </c>
      <c r="B3410" t="s">
        <v>1385</v>
      </c>
      <c r="C3410" t="s">
        <v>1386</v>
      </c>
      <c r="D3410">
        <v>1900</v>
      </c>
      <c r="E3410" s="958">
        <v>1</v>
      </c>
      <c r="F3410" t="s">
        <v>439</v>
      </c>
      <c r="G3410" s="958">
        <v>182</v>
      </c>
      <c r="H3410" t="s">
        <v>388</v>
      </c>
      <c r="I3410" s="938" t="s">
        <v>488</v>
      </c>
      <c r="J3410" s="938" t="s">
        <v>444</v>
      </c>
      <c r="K3410" s="938" t="s">
        <v>449</v>
      </c>
      <c r="L3410" s="944" t="s">
        <v>110</v>
      </c>
      <c r="M3410" s="964" t="s">
        <v>162</v>
      </c>
      <c r="N3410" s="679">
        <f t="shared" ca="1" si="582"/>
        <v>37934.861891408647</v>
      </c>
      <c r="O3410" s="679">
        <f t="shared" ca="1" si="587"/>
        <v>29520.447612849137</v>
      </c>
      <c r="P3410" s="679">
        <f t="shared" ca="1" si="587"/>
        <v>1721.7368210806885</v>
      </c>
      <c r="Q3410" s="679">
        <f t="shared" ca="1" si="587"/>
        <v>4511.4724509950474</v>
      </c>
      <c r="R3410" s="679">
        <f t="shared" ca="1" si="587"/>
        <v>1180.9770223595694</v>
      </c>
      <c r="S3410" s="679">
        <f t="shared" ca="1" si="587"/>
        <v>72.245367507123632</v>
      </c>
      <c r="T3410" s="679">
        <f t="shared" ca="1" si="587"/>
        <v>148.61464638585511</v>
      </c>
      <c r="U3410" s="679">
        <f t="shared" ca="1" si="587"/>
        <v>0.51526401354458984</v>
      </c>
      <c r="V3410" s="679">
        <f t="shared" ca="1" si="587"/>
        <v>227.14596496873506</v>
      </c>
      <c r="W3410" s="679">
        <f t="shared" ca="1" si="588"/>
        <v>127.04957668934294</v>
      </c>
      <c r="X3410" s="679">
        <f t="shared" ca="1" si="589"/>
        <v>62.769322687099951</v>
      </c>
      <c r="Y3410" s="679">
        <f t="shared" ca="1" si="589"/>
        <v>361.88784187250462</v>
      </c>
      <c r="Z3410" s="679">
        <f t="shared" ca="1" si="589"/>
        <v>0</v>
      </c>
      <c r="AA3410" t="str">
        <f t="shared" si="583"/>
        <v>HUM_ASR_FY_2022</v>
      </c>
      <c r="AB3410" s="958">
        <f t="shared" si="584"/>
        <v>45032</v>
      </c>
      <c r="AC3410" t="str">
        <f t="shared" si="585"/>
        <v>Unaudited</v>
      </c>
    </row>
    <row r="3411" spans="1:29" x14ac:dyDescent="0.25">
      <c r="A3411" t="s">
        <v>420</v>
      </c>
      <c r="B3411" t="s">
        <v>1385</v>
      </c>
      <c r="C3411" t="s">
        <v>1386</v>
      </c>
      <c r="D3411">
        <v>1900</v>
      </c>
      <c r="E3411" s="958">
        <v>1</v>
      </c>
      <c r="F3411" t="s">
        <v>439</v>
      </c>
      <c r="G3411" s="958">
        <v>182</v>
      </c>
      <c r="H3411" t="s">
        <v>388</v>
      </c>
      <c r="I3411" s="938" t="s">
        <v>488</v>
      </c>
      <c r="J3411" s="938" t="s">
        <v>444</v>
      </c>
      <c r="K3411" s="938" t="s">
        <v>449</v>
      </c>
      <c r="L3411" s="944" t="s">
        <v>111</v>
      </c>
      <c r="M3411" s="964" t="s">
        <v>463</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HUM_ASR_FY_2022</v>
      </c>
      <c r="AB3411" s="958">
        <f t="shared" si="584"/>
        <v>45032</v>
      </c>
      <c r="AC3411" t="str">
        <f t="shared" si="585"/>
        <v>Unaudited</v>
      </c>
    </row>
    <row r="3412" spans="1:29" x14ac:dyDescent="0.25">
      <c r="A3412" t="s">
        <v>420</v>
      </c>
      <c r="B3412" t="s">
        <v>1385</v>
      </c>
      <c r="C3412" t="s">
        <v>1386</v>
      </c>
      <c r="D3412">
        <v>1900</v>
      </c>
      <c r="E3412" s="958">
        <v>1</v>
      </c>
      <c r="F3412" t="s">
        <v>439</v>
      </c>
      <c r="G3412" s="958">
        <v>182</v>
      </c>
      <c r="H3412" t="s">
        <v>388</v>
      </c>
      <c r="I3412" s="938" t="s">
        <v>488</v>
      </c>
      <c r="J3412" s="938" t="s">
        <v>444</v>
      </c>
      <c r="K3412" s="938" t="s">
        <v>6</v>
      </c>
      <c r="L3412" s="948" t="s">
        <v>117</v>
      </c>
      <c r="M3412" s="965" t="s">
        <v>188</v>
      </c>
      <c r="N3412" s="679">
        <f t="shared" ca="1" si="582"/>
        <v>672265.50999999989</v>
      </c>
      <c r="O3412" s="679">
        <f t="shared" ca="1" si="590"/>
        <v>308239.73000000021</v>
      </c>
      <c r="P3412" s="679">
        <f t="shared" ca="1" si="590"/>
        <v>45090.599999999991</v>
      </c>
      <c r="Q3412" s="679">
        <f t="shared" ca="1" si="590"/>
        <v>116656.4499999999</v>
      </c>
      <c r="R3412" s="679">
        <f t="shared" ca="1" si="590"/>
        <v>69697.25</v>
      </c>
      <c r="S3412" s="679">
        <f t="shared" ca="1" si="590"/>
        <v>26571.720000000005</v>
      </c>
      <c r="T3412" s="679">
        <f t="shared" ca="1" si="590"/>
        <v>864.97</v>
      </c>
      <c r="U3412" s="679">
        <f t="shared" ca="1" si="590"/>
        <v>320.20000000000005</v>
      </c>
      <c r="V3412" s="679">
        <f t="shared" ca="1" si="590"/>
        <v>17222.830000000002</v>
      </c>
      <c r="W3412" s="679">
        <f t="shared" ca="1" si="588"/>
        <v>0</v>
      </c>
      <c r="X3412" s="679">
        <f t="shared" ca="1" si="589"/>
        <v>56169.520000000019</v>
      </c>
      <c r="Y3412" s="679">
        <f t="shared" ca="1" si="589"/>
        <v>31432.240000000005</v>
      </c>
      <c r="Z3412" s="679">
        <f t="shared" ca="1" si="589"/>
        <v>0</v>
      </c>
      <c r="AA3412" t="str">
        <f t="shared" si="583"/>
        <v>HUM_ASR_FY_2022</v>
      </c>
      <c r="AB3412" s="958">
        <f t="shared" si="584"/>
        <v>45032</v>
      </c>
      <c r="AC3412" t="str">
        <f t="shared" si="585"/>
        <v>Unaudited</v>
      </c>
    </row>
    <row r="3413" spans="1:29" x14ac:dyDescent="0.25">
      <c r="A3413" t="s">
        <v>420</v>
      </c>
      <c r="B3413" t="s">
        <v>1385</v>
      </c>
      <c r="C3413" t="s">
        <v>1386</v>
      </c>
      <c r="D3413">
        <v>1900</v>
      </c>
      <c r="E3413" s="958">
        <v>1</v>
      </c>
      <c r="F3413" t="s">
        <v>439</v>
      </c>
      <c r="G3413" s="958">
        <v>182</v>
      </c>
      <c r="H3413" t="s">
        <v>388</v>
      </c>
      <c r="I3413" s="964" t="s">
        <v>488</v>
      </c>
      <c r="J3413" s="964" t="s">
        <v>444</v>
      </c>
      <c r="K3413" s="964" t="s">
        <v>6</v>
      </c>
      <c r="L3413" s="944" t="s">
        <v>45</v>
      </c>
      <c r="M3413" s="964" t="s">
        <v>163</v>
      </c>
      <c r="N3413" s="679">
        <f t="shared" ca="1" si="582"/>
        <v>92463.573843738573</v>
      </c>
      <c r="O3413" s="679">
        <f t="shared" ca="1" si="590"/>
        <v>60495.459842278193</v>
      </c>
      <c r="P3413" s="679">
        <f t="shared" ca="1" si="590"/>
        <v>5633.4136572263078</v>
      </c>
      <c r="Q3413" s="679">
        <f t="shared" ca="1" si="590"/>
        <v>8474.9144878735715</v>
      </c>
      <c r="R3413" s="679">
        <f t="shared" ca="1" si="590"/>
        <v>4455.7629810149692</v>
      </c>
      <c r="S3413" s="679">
        <f t="shared" ca="1" si="590"/>
        <v>6439.5750995670996</v>
      </c>
      <c r="T3413" s="679">
        <f t="shared" ca="1" si="590"/>
        <v>127.50368831168832</v>
      </c>
      <c r="U3413" s="679">
        <f t="shared" ca="1" si="590"/>
        <v>60.687099567099573</v>
      </c>
      <c r="V3413" s="679">
        <f t="shared" ca="1" si="590"/>
        <v>496.87535064935059</v>
      </c>
      <c r="W3413" s="679">
        <f t="shared" ca="1" si="588"/>
        <v>3.1606233766233762</v>
      </c>
      <c r="X3413" s="679">
        <f t="shared" ca="1" si="589"/>
        <v>5456.5034199134197</v>
      </c>
      <c r="Y3413" s="679">
        <f t="shared" ca="1" si="589"/>
        <v>819.71759396025664</v>
      </c>
      <c r="Z3413" s="679">
        <f t="shared" ca="1" si="589"/>
        <v>0</v>
      </c>
      <c r="AA3413" t="str">
        <f t="shared" si="583"/>
        <v>HUM_ASR_FY_2022</v>
      </c>
      <c r="AB3413" s="958">
        <f t="shared" si="584"/>
        <v>45032</v>
      </c>
      <c r="AC3413" t="str">
        <f t="shared" si="585"/>
        <v>Unaudited</v>
      </c>
    </row>
    <row r="3414" spans="1:29" x14ac:dyDescent="0.25">
      <c r="A3414" t="s">
        <v>420</v>
      </c>
      <c r="B3414" t="s">
        <v>1385</v>
      </c>
      <c r="C3414" t="s">
        <v>1386</v>
      </c>
      <c r="D3414">
        <v>1900</v>
      </c>
      <c r="E3414" s="958">
        <v>1</v>
      </c>
      <c r="F3414" t="s">
        <v>439</v>
      </c>
      <c r="G3414" s="958">
        <v>182</v>
      </c>
      <c r="H3414" t="s">
        <v>388</v>
      </c>
      <c r="I3414" s="938" t="s">
        <v>488</v>
      </c>
      <c r="J3414" s="938" t="s">
        <v>444</v>
      </c>
      <c r="K3414" s="938" t="s">
        <v>6</v>
      </c>
      <c r="L3414" s="938" t="s">
        <v>46</v>
      </c>
      <c r="M3414" s="963" t="s">
        <v>164</v>
      </c>
      <c r="N3414" s="679">
        <f t="shared" ca="1" si="582"/>
        <v>4802.0397086089388</v>
      </c>
      <c r="O3414" s="679">
        <f t="shared" ca="1" si="590"/>
        <v>2201.7780195668502</v>
      </c>
      <c r="P3414" s="679">
        <f t="shared" ca="1" si="590"/>
        <v>322.08531966038555</v>
      </c>
      <c r="Q3414" s="679">
        <f t="shared" ca="1" si="590"/>
        <v>833.28520775274126</v>
      </c>
      <c r="R3414" s="679">
        <f t="shared" ca="1" si="590"/>
        <v>497.85234717878694</v>
      </c>
      <c r="S3414" s="679">
        <f t="shared" ca="1" si="590"/>
        <v>189.80366041095624</v>
      </c>
      <c r="T3414" s="679">
        <f t="shared" ca="1" si="590"/>
        <v>6.1785414021246945</v>
      </c>
      <c r="U3414" s="679">
        <f t="shared" ca="1" si="590"/>
        <v>2.287211067389999</v>
      </c>
      <c r="V3414" s="679">
        <f t="shared" ca="1" si="590"/>
        <v>123.02388315982665</v>
      </c>
      <c r="W3414" s="679">
        <f t="shared" ca="1" si="588"/>
        <v>0</v>
      </c>
      <c r="X3414" s="679">
        <f t="shared" ca="1" si="589"/>
        <v>401.22282259207975</v>
      </c>
      <c r="Y3414" s="679">
        <f t="shared" ca="1" si="589"/>
        <v>224.52269581779709</v>
      </c>
      <c r="Z3414" s="679">
        <f t="shared" ca="1" si="589"/>
        <v>0</v>
      </c>
      <c r="AA3414" t="str">
        <f t="shared" si="583"/>
        <v>HUM_ASR_FY_2022</v>
      </c>
      <c r="AB3414" s="958">
        <f t="shared" si="584"/>
        <v>45032</v>
      </c>
      <c r="AC3414" t="str">
        <f t="shared" si="585"/>
        <v>Unaudited</v>
      </c>
    </row>
    <row r="3415" spans="1:29" x14ac:dyDescent="0.25">
      <c r="A3415" t="s">
        <v>420</v>
      </c>
      <c r="B3415" t="s">
        <v>1385</v>
      </c>
      <c r="C3415" t="s">
        <v>1386</v>
      </c>
      <c r="D3415">
        <v>1900</v>
      </c>
      <c r="E3415" s="958">
        <v>1</v>
      </c>
      <c r="F3415" t="s">
        <v>439</v>
      </c>
      <c r="G3415" s="958">
        <v>182</v>
      </c>
      <c r="H3415" t="s">
        <v>388</v>
      </c>
      <c r="I3415" s="938" t="s">
        <v>488</v>
      </c>
      <c r="J3415" s="938" t="s">
        <v>444</v>
      </c>
      <c r="K3415" s="938" t="s">
        <v>6</v>
      </c>
      <c r="L3415" s="938" t="s">
        <v>165</v>
      </c>
      <c r="M3415" s="963" t="s">
        <v>461</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HUM_ASR_FY_2022</v>
      </c>
      <c r="AB3415" s="958">
        <f t="shared" si="584"/>
        <v>45032</v>
      </c>
      <c r="AC3415" t="str">
        <f t="shared" si="585"/>
        <v>Unaudited</v>
      </c>
    </row>
    <row r="3416" spans="1:29" x14ac:dyDescent="0.25">
      <c r="A3416" t="s">
        <v>420</v>
      </c>
      <c r="B3416" t="s">
        <v>1385</v>
      </c>
      <c r="C3416" t="s">
        <v>1386</v>
      </c>
      <c r="D3416">
        <v>1900</v>
      </c>
      <c r="E3416" s="958">
        <v>1</v>
      </c>
      <c r="F3416" t="s">
        <v>439</v>
      </c>
      <c r="G3416" s="958">
        <v>182</v>
      </c>
      <c r="H3416" t="s">
        <v>388</v>
      </c>
      <c r="I3416" s="938" t="s">
        <v>488</v>
      </c>
      <c r="J3416" s="938" t="s">
        <v>444</v>
      </c>
      <c r="K3416" s="938" t="s">
        <v>434</v>
      </c>
      <c r="L3416" s="938" t="s">
        <v>120</v>
      </c>
      <c r="M3416" s="963" t="s">
        <v>32</v>
      </c>
      <c r="N3416" s="679">
        <f t="shared" ca="1" si="582"/>
        <v>-19471.970909090913</v>
      </c>
      <c r="O3416" s="679">
        <f t="shared" ca="1" si="590"/>
        <v>-9572.0516288827585</v>
      </c>
      <c r="P3416" s="679">
        <f t="shared" ca="1" si="590"/>
        <v>-1475.9441283603658</v>
      </c>
      <c r="Q3416" s="679">
        <f t="shared" ca="1" si="590"/>
        <v>-3703.9521360591921</v>
      </c>
      <c r="R3416" s="679">
        <f t="shared" ca="1" si="590"/>
        <v>-2549.4019193902509</v>
      </c>
      <c r="S3416" s="679">
        <f t="shared" ca="1" si="590"/>
        <v>-378.65622898262683</v>
      </c>
      <c r="T3416" s="679">
        <f t="shared" ca="1" si="590"/>
        <v>-39.786075343603684</v>
      </c>
      <c r="U3416" s="679">
        <f t="shared" ca="1" si="590"/>
        <v>-2.8979170640700134</v>
      </c>
      <c r="V3416" s="679">
        <f t="shared" ca="1" si="590"/>
        <v>-665.19913947664327</v>
      </c>
      <c r="W3416" s="679">
        <f t="shared" ca="1" si="588"/>
        <v>-245.30414833614356</v>
      </c>
      <c r="X3416" s="679">
        <f t="shared" ca="1" si="589"/>
        <v>-164.58041513234079</v>
      </c>
      <c r="Y3416" s="679">
        <f t="shared" ca="1" si="589"/>
        <v>-674.19717206291728</v>
      </c>
      <c r="Z3416" s="679">
        <f t="shared" ca="1" si="589"/>
        <v>0</v>
      </c>
      <c r="AA3416" t="str">
        <f t="shared" si="583"/>
        <v>HUM_ASR_FY_2022</v>
      </c>
      <c r="AB3416" s="958">
        <f t="shared" si="584"/>
        <v>45032</v>
      </c>
      <c r="AC3416" t="str">
        <f t="shared" si="585"/>
        <v>Unaudited</v>
      </c>
    </row>
    <row r="3417" spans="1:29" x14ac:dyDescent="0.25">
      <c r="A3417" t="s">
        <v>420</v>
      </c>
      <c r="B3417" t="s">
        <v>1385</v>
      </c>
      <c r="C3417" t="s">
        <v>1386</v>
      </c>
      <c r="D3417">
        <v>1900</v>
      </c>
      <c r="E3417" s="958">
        <v>1</v>
      </c>
      <c r="F3417" t="s">
        <v>439</v>
      </c>
      <c r="G3417" s="958">
        <v>182</v>
      </c>
      <c r="H3417" t="s">
        <v>388</v>
      </c>
      <c r="I3417" s="938" t="s">
        <v>488</v>
      </c>
      <c r="J3417" s="938" t="s">
        <v>444</v>
      </c>
      <c r="K3417" s="938" t="s">
        <v>434</v>
      </c>
      <c r="L3417" s="946" t="s">
        <v>943</v>
      </c>
      <c r="M3417" s="961" t="s">
        <v>935</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HUM_ASR_FY_2022</v>
      </c>
      <c r="AB3417" s="958">
        <f t="shared" si="584"/>
        <v>45032</v>
      </c>
      <c r="AC3417" t="str">
        <f t="shared" si="585"/>
        <v>Unaudited</v>
      </c>
    </row>
    <row r="3418" spans="1:29" x14ac:dyDescent="0.25">
      <c r="A3418" t="s">
        <v>420</v>
      </c>
      <c r="B3418" t="s">
        <v>1385</v>
      </c>
      <c r="C3418" t="s">
        <v>1386</v>
      </c>
      <c r="D3418">
        <v>1900</v>
      </c>
      <c r="E3418" s="958">
        <v>1</v>
      </c>
      <c r="F3418" t="s">
        <v>439</v>
      </c>
      <c r="G3418" s="958">
        <v>182</v>
      </c>
      <c r="H3418" t="s">
        <v>388</v>
      </c>
      <c r="I3418" s="963" t="s">
        <v>488</v>
      </c>
      <c r="J3418" s="963" t="s">
        <v>444</v>
      </c>
      <c r="K3418" s="963" t="s">
        <v>434</v>
      </c>
      <c r="L3418" s="938" t="s">
        <v>167</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HUM_ASR_FY_2022</v>
      </c>
      <c r="AB3418" s="958">
        <f t="shared" si="584"/>
        <v>45032</v>
      </c>
      <c r="AC3418" t="str">
        <f t="shared" si="585"/>
        <v>Unaudited</v>
      </c>
    </row>
    <row r="3419" spans="1:29" x14ac:dyDescent="0.25">
      <c r="A3419" t="s">
        <v>420</v>
      </c>
      <c r="B3419" t="s">
        <v>1385</v>
      </c>
      <c r="C3419" t="s">
        <v>1386</v>
      </c>
      <c r="D3419">
        <v>1900</v>
      </c>
      <c r="E3419" s="958">
        <v>1</v>
      </c>
      <c r="F3419" t="s">
        <v>439</v>
      </c>
      <c r="G3419" s="958">
        <v>182</v>
      </c>
      <c r="H3419" t="s">
        <v>388</v>
      </c>
      <c r="I3419" s="938" t="s">
        <v>488</v>
      </c>
      <c r="J3419" s="938" t="s">
        <v>444</v>
      </c>
      <c r="K3419" s="938" t="s">
        <v>434</v>
      </c>
      <c r="L3419" s="938" t="s">
        <v>168</v>
      </c>
      <c r="M3419" s="963" t="s">
        <v>329</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HUM_ASR_FY_2022</v>
      </c>
      <c r="AB3419" s="958">
        <f t="shared" si="584"/>
        <v>45032</v>
      </c>
      <c r="AC3419" t="str">
        <f t="shared" si="585"/>
        <v>Unaudited</v>
      </c>
    </row>
    <row r="3420" spans="1:29" x14ac:dyDescent="0.25">
      <c r="A3420" t="s">
        <v>420</v>
      </c>
      <c r="B3420" t="s">
        <v>1385</v>
      </c>
      <c r="C3420" t="s">
        <v>1386</v>
      </c>
      <c r="D3420">
        <v>1900</v>
      </c>
      <c r="E3420" s="958">
        <v>1</v>
      </c>
      <c r="F3420" t="s">
        <v>439</v>
      </c>
      <c r="G3420" s="958">
        <v>182</v>
      </c>
      <c r="H3420" t="s">
        <v>388</v>
      </c>
      <c r="I3420" s="938" t="s">
        <v>488</v>
      </c>
      <c r="J3420" s="938" t="s">
        <v>450</v>
      </c>
      <c r="K3420" s="938" t="s">
        <v>435</v>
      </c>
      <c r="L3420" s="938" t="s">
        <v>121</v>
      </c>
      <c r="M3420" s="963" t="s">
        <v>27</v>
      </c>
      <c r="N3420" s="679">
        <f t="shared" ca="1" si="582"/>
        <v>5400505.5387326004</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-9163.249345915101</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5409668.7880785158</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HUM_ASR_FY_2022</v>
      </c>
      <c r="AB3420" s="958">
        <f t="shared" si="584"/>
        <v>45032</v>
      </c>
      <c r="AC3420" t="str">
        <f t="shared" si="585"/>
        <v>Unaudited</v>
      </c>
    </row>
    <row r="3421" spans="1:29" x14ac:dyDescent="0.25">
      <c r="A3421" t="s">
        <v>420</v>
      </c>
      <c r="B3421" t="s">
        <v>1385</v>
      </c>
      <c r="C3421" t="s">
        <v>1386</v>
      </c>
      <c r="D3421">
        <v>1900</v>
      </c>
      <c r="E3421" s="958">
        <v>1</v>
      </c>
      <c r="F3421" t="s">
        <v>439</v>
      </c>
      <c r="G3421" s="958">
        <v>182</v>
      </c>
      <c r="H3421" t="s">
        <v>388</v>
      </c>
      <c r="I3421" s="938" t="s">
        <v>488</v>
      </c>
      <c r="J3421" s="938" t="s">
        <v>450</v>
      </c>
      <c r="K3421" s="938" t="s">
        <v>435</v>
      </c>
      <c r="L3421" s="938" t="s">
        <v>122</v>
      </c>
      <c r="M3421" s="963" t="s">
        <v>97</v>
      </c>
      <c r="N3421" s="679">
        <f t="shared" ca="1" si="582"/>
        <v>321054.27000035101</v>
      </c>
      <c r="O3421" s="679">
        <f t="shared" ca="1" si="591"/>
        <v>0</v>
      </c>
      <c r="P3421" s="679">
        <f t="shared" ca="1" si="591"/>
        <v>321054.27000035101</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HUM_ASR_FY_2022</v>
      </c>
      <c r="AB3421" s="958">
        <f t="shared" si="584"/>
        <v>45032</v>
      </c>
      <c r="AC3421" t="str">
        <f t="shared" si="585"/>
        <v>Unaudited</v>
      </c>
    </row>
    <row r="3422" spans="1:29" x14ac:dyDescent="0.25">
      <c r="A3422" t="s">
        <v>420</v>
      </c>
      <c r="B3422" t="s">
        <v>1385</v>
      </c>
      <c r="C3422" t="s">
        <v>1386</v>
      </c>
      <c r="D3422">
        <v>1900</v>
      </c>
      <c r="E3422" s="958">
        <v>1</v>
      </c>
      <c r="F3422" t="s">
        <v>439</v>
      </c>
      <c r="G3422" s="958">
        <v>182</v>
      </c>
      <c r="H3422" t="s">
        <v>388</v>
      </c>
      <c r="I3422" s="938" t="s">
        <v>488</v>
      </c>
      <c r="J3422" s="938" t="s">
        <v>450</v>
      </c>
      <c r="K3422" s="938" t="s">
        <v>435</v>
      </c>
      <c r="L3422" s="946" t="s">
        <v>123</v>
      </c>
      <c r="M3422" s="961" t="s">
        <v>98</v>
      </c>
      <c r="N3422" s="679">
        <f t="shared" ca="1" si="582"/>
        <v>455425.69665330742</v>
      </c>
      <c r="O3422" s="679">
        <f t="shared" ca="1" si="591"/>
        <v>0</v>
      </c>
      <c r="P3422" s="679">
        <f t="shared" ca="1" si="591"/>
        <v>455425.69665330742</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HUM_ASR_FY_2022</v>
      </c>
      <c r="AB3422" s="958">
        <f t="shared" si="584"/>
        <v>45032</v>
      </c>
      <c r="AC3422" t="str">
        <f t="shared" si="585"/>
        <v>Unaudited</v>
      </c>
    </row>
    <row r="3423" spans="1:29" x14ac:dyDescent="0.25">
      <c r="A3423" t="s">
        <v>420</v>
      </c>
      <c r="B3423" t="s">
        <v>1385</v>
      </c>
      <c r="C3423" t="s">
        <v>1386</v>
      </c>
      <c r="D3423">
        <v>1900</v>
      </c>
      <c r="E3423" s="958">
        <v>1</v>
      </c>
      <c r="F3423" t="s">
        <v>439</v>
      </c>
      <c r="G3423" s="958">
        <v>182</v>
      </c>
      <c r="H3423" t="s">
        <v>388</v>
      </c>
      <c r="I3423" s="963" t="s">
        <v>488</v>
      </c>
      <c r="J3423" s="963" t="s">
        <v>450</v>
      </c>
      <c r="K3423" s="963" t="s">
        <v>435</v>
      </c>
      <c r="L3423" s="938" t="s">
        <v>124</v>
      </c>
      <c r="M3423" s="963" t="s">
        <v>99</v>
      </c>
      <c r="N3423" s="679">
        <f t="shared" ca="1" si="582"/>
        <v>232784.87205692165</v>
      </c>
      <c r="O3423" s="679">
        <f t="shared" ca="1" si="591"/>
        <v>0</v>
      </c>
      <c r="P3423" s="679">
        <f t="shared" ca="1" si="591"/>
        <v>232784.87205692165</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HUM_ASR_FY_2022</v>
      </c>
      <c r="AB3423" s="958">
        <f t="shared" si="584"/>
        <v>45032</v>
      </c>
      <c r="AC3423" t="str">
        <f t="shared" si="585"/>
        <v>Unaudited</v>
      </c>
    </row>
    <row r="3424" spans="1:29" x14ac:dyDescent="0.25">
      <c r="A3424" t="s">
        <v>420</v>
      </c>
      <c r="B3424" t="s">
        <v>1385</v>
      </c>
      <c r="C3424" t="s">
        <v>1386</v>
      </c>
      <c r="D3424">
        <v>1900</v>
      </c>
      <c r="E3424" s="958">
        <v>1</v>
      </c>
      <c r="F3424" t="s">
        <v>439</v>
      </c>
      <c r="G3424" s="958">
        <v>182</v>
      </c>
      <c r="H3424" t="s">
        <v>388</v>
      </c>
      <c r="I3424" s="938" t="s">
        <v>488</v>
      </c>
      <c r="J3424" s="938" t="s">
        <v>450</v>
      </c>
      <c r="K3424" s="938" t="s">
        <v>435</v>
      </c>
      <c r="L3424" s="938" t="s">
        <v>125</v>
      </c>
      <c r="M3424" s="963" t="s">
        <v>100</v>
      </c>
      <c r="N3424" s="679">
        <f t="shared" ca="1" si="582"/>
        <v>1216993.7192179346</v>
      </c>
      <c r="O3424" s="679">
        <f t="shared" ca="1" si="591"/>
        <v>27143.600121234427</v>
      </c>
      <c r="P3424" s="679">
        <f t="shared" ca="1" si="591"/>
        <v>1189850.1190967001</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HUM_ASR_FY_2022</v>
      </c>
      <c r="AB3424" s="958">
        <f t="shared" si="584"/>
        <v>45032</v>
      </c>
      <c r="AC3424" t="str">
        <f t="shared" si="585"/>
        <v>Unaudited</v>
      </c>
    </row>
    <row r="3425" spans="1:29" x14ac:dyDescent="0.25">
      <c r="A3425" t="s">
        <v>420</v>
      </c>
      <c r="B3425" t="s">
        <v>1385</v>
      </c>
      <c r="C3425" t="s">
        <v>1386</v>
      </c>
      <c r="D3425">
        <v>1900</v>
      </c>
      <c r="E3425" s="958">
        <v>1</v>
      </c>
      <c r="F3425" t="s">
        <v>439</v>
      </c>
      <c r="G3425" s="958">
        <v>182</v>
      </c>
      <c r="H3425" t="s">
        <v>388</v>
      </c>
      <c r="I3425" s="938" t="s">
        <v>488</v>
      </c>
      <c r="J3425" s="938" t="s">
        <v>450</v>
      </c>
      <c r="K3425" s="938" t="s">
        <v>435</v>
      </c>
      <c r="L3425" s="938" t="s">
        <v>126</v>
      </c>
      <c r="M3425" s="963" t="s">
        <v>28</v>
      </c>
      <c r="N3425" s="679">
        <f t="shared" ca="1" si="582"/>
        <v>33278.760415150849</v>
      </c>
      <c r="O3425" s="679">
        <f t="shared" ca="1" si="591"/>
        <v>0</v>
      </c>
      <c r="P3425" s="679">
        <f t="shared" ca="1" si="591"/>
        <v>33278.760415150849</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HUM_ASR_FY_2022</v>
      </c>
      <c r="AB3425" s="958">
        <f t="shared" si="584"/>
        <v>45032</v>
      </c>
      <c r="AC3425" t="str">
        <f t="shared" si="585"/>
        <v>Unaudited</v>
      </c>
    </row>
    <row r="3426" spans="1:29" x14ac:dyDescent="0.25">
      <c r="A3426" t="s">
        <v>420</v>
      </c>
      <c r="B3426" t="s">
        <v>1385</v>
      </c>
      <c r="C3426" t="s">
        <v>1386</v>
      </c>
      <c r="D3426">
        <v>1900</v>
      </c>
      <c r="E3426" s="958">
        <v>1</v>
      </c>
      <c r="F3426" t="s">
        <v>439</v>
      </c>
      <c r="G3426" s="958">
        <v>182</v>
      </c>
      <c r="H3426" t="s">
        <v>388</v>
      </c>
      <c r="I3426" s="938" t="s">
        <v>488</v>
      </c>
      <c r="J3426" s="938" t="s">
        <v>436</v>
      </c>
      <c r="K3426" s="938" t="s">
        <v>436</v>
      </c>
      <c r="L3426" s="938" t="s">
        <v>128</v>
      </c>
      <c r="M3426" s="963" t="s">
        <v>326</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HUM_ASR_FY_2022</v>
      </c>
      <c r="AB3426" s="958">
        <f t="shared" si="584"/>
        <v>45032</v>
      </c>
      <c r="AC3426" t="str">
        <f t="shared" si="585"/>
        <v>Unaudited</v>
      </c>
    </row>
    <row r="3427" spans="1:29" x14ac:dyDescent="0.25">
      <c r="A3427" t="s">
        <v>420</v>
      </c>
      <c r="B3427" t="s">
        <v>1385</v>
      </c>
      <c r="C3427" t="s">
        <v>1386</v>
      </c>
      <c r="D3427">
        <v>1900</v>
      </c>
      <c r="E3427" s="958">
        <v>1</v>
      </c>
      <c r="F3427" t="s">
        <v>439</v>
      </c>
      <c r="G3427" s="958">
        <v>182</v>
      </c>
      <c r="H3427" t="s">
        <v>388</v>
      </c>
      <c r="I3427" s="938" t="s">
        <v>488</v>
      </c>
      <c r="J3427" s="938" t="s">
        <v>436</v>
      </c>
      <c r="K3427" s="938" t="s">
        <v>436</v>
      </c>
      <c r="L3427" s="946" t="s">
        <v>129</v>
      </c>
      <c r="M3427" s="961" t="s">
        <v>325</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HUM_ASR_FY_2022</v>
      </c>
      <c r="AB3427" s="958">
        <f t="shared" si="584"/>
        <v>45032</v>
      </c>
      <c r="AC3427" t="str">
        <f t="shared" si="585"/>
        <v>Unaudited</v>
      </c>
    </row>
    <row r="3428" spans="1:29" ht="30" x14ac:dyDescent="0.25">
      <c r="A3428" t="s">
        <v>420</v>
      </c>
      <c r="B3428" t="s">
        <v>1385</v>
      </c>
      <c r="C3428" t="s">
        <v>1386</v>
      </c>
      <c r="D3428">
        <v>1900</v>
      </c>
      <c r="E3428" s="958">
        <v>1</v>
      </c>
      <c r="F3428" t="s">
        <v>439</v>
      </c>
      <c r="G3428" s="958">
        <v>182</v>
      </c>
      <c r="H3428" t="s">
        <v>388</v>
      </c>
      <c r="I3428" s="963" t="s">
        <v>488</v>
      </c>
      <c r="J3428" s="963" t="s">
        <v>436</v>
      </c>
      <c r="K3428" s="963" t="s">
        <v>436</v>
      </c>
      <c r="L3428" s="938" t="s">
        <v>130</v>
      </c>
      <c r="M3428" s="963" t="s">
        <v>179</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HUM_ASR_FY_2022</v>
      </c>
      <c r="AB3428" s="958">
        <f t="shared" si="584"/>
        <v>45032</v>
      </c>
      <c r="AC3428" t="str">
        <f t="shared" si="585"/>
        <v>Unaudited</v>
      </c>
    </row>
    <row r="3429" spans="1:29" x14ac:dyDescent="0.25">
      <c r="A3429" t="s">
        <v>420</v>
      </c>
      <c r="B3429" t="s">
        <v>1385</v>
      </c>
      <c r="C3429" t="s">
        <v>1386</v>
      </c>
      <c r="D3429">
        <v>1900</v>
      </c>
      <c r="E3429" s="958">
        <v>1</v>
      </c>
      <c r="F3429" t="s">
        <v>439</v>
      </c>
      <c r="G3429" s="958">
        <v>182</v>
      </c>
      <c r="H3429" t="s">
        <v>388</v>
      </c>
      <c r="I3429" s="938" t="s">
        <v>488</v>
      </c>
      <c r="J3429" s="938" t="s">
        <v>436</v>
      </c>
      <c r="K3429" s="938" t="s">
        <v>436</v>
      </c>
      <c r="L3429" s="938" t="s">
        <v>131</v>
      </c>
      <c r="M3429" s="963" t="s">
        <v>494</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HUM_ASR_FY_2022</v>
      </c>
      <c r="AB3429" s="958">
        <f t="shared" si="584"/>
        <v>45032</v>
      </c>
      <c r="AC3429" t="str">
        <f t="shared" si="585"/>
        <v>Unaudited</v>
      </c>
    </row>
    <row r="3430" spans="1:29" x14ac:dyDescent="0.25">
      <c r="A3430" t="s">
        <v>420</v>
      </c>
      <c r="B3430" t="s">
        <v>1385</v>
      </c>
      <c r="C3430" t="s">
        <v>1386</v>
      </c>
      <c r="D3430">
        <v>1900</v>
      </c>
      <c r="E3430" s="958">
        <v>1</v>
      </c>
      <c r="F3430" t="s">
        <v>439</v>
      </c>
      <c r="G3430" s="958">
        <v>182</v>
      </c>
      <c r="H3430" t="s">
        <v>388</v>
      </c>
      <c r="I3430" s="938" t="s">
        <v>488</v>
      </c>
      <c r="J3430" s="938" t="s">
        <v>436</v>
      </c>
      <c r="K3430" s="938" t="s">
        <v>436</v>
      </c>
      <c r="L3430" s="938" t="s">
        <v>132</v>
      </c>
      <c r="M3430" s="963" t="s">
        <v>495</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HUM_ASR_FY_2022</v>
      </c>
      <c r="AB3430" s="958">
        <f t="shared" si="584"/>
        <v>45032</v>
      </c>
      <c r="AC3430" t="str">
        <f t="shared" si="585"/>
        <v>Unaudited</v>
      </c>
    </row>
    <row r="3431" spans="1:29" x14ac:dyDescent="0.25">
      <c r="A3431" t="s">
        <v>420</v>
      </c>
      <c r="B3431" t="s">
        <v>1385</v>
      </c>
      <c r="C3431" t="s">
        <v>1386</v>
      </c>
      <c r="D3431">
        <v>1900</v>
      </c>
      <c r="E3431" s="958">
        <v>1</v>
      </c>
      <c r="F3431" t="s">
        <v>439</v>
      </c>
      <c r="G3431" s="958">
        <v>182</v>
      </c>
      <c r="H3431" t="s">
        <v>388</v>
      </c>
      <c r="I3431" s="938" t="s">
        <v>488</v>
      </c>
      <c r="J3431" s="938" t="s">
        <v>436</v>
      </c>
      <c r="K3431" s="938" t="s">
        <v>436</v>
      </c>
      <c r="L3431" s="938" t="s">
        <v>133</v>
      </c>
      <c r="M3431" s="963" t="s">
        <v>496</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HUM_ASR_FY_2022</v>
      </c>
      <c r="AB3431" s="958">
        <f t="shared" si="584"/>
        <v>45032</v>
      </c>
      <c r="AC3431" t="str">
        <f t="shared" si="585"/>
        <v>Unaudited</v>
      </c>
    </row>
    <row r="3432" spans="1:29" x14ac:dyDescent="0.25">
      <c r="A3432" t="s">
        <v>420</v>
      </c>
      <c r="B3432" t="s">
        <v>1385</v>
      </c>
      <c r="C3432" t="s">
        <v>1386</v>
      </c>
      <c r="D3432">
        <v>1900</v>
      </c>
      <c r="E3432" s="958">
        <v>1</v>
      </c>
      <c r="F3432" t="s">
        <v>439</v>
      </c>
      <c r="G3432" s="958">
        <v>182</v>
      </c>
      <c r="H3432" t="s">
        <v>388</v>
      </c>
      <c r="I3432" s="938" t="s">
        <v>489</v>
      </c>
      <c r="J3432" s="938" t="s">
        <v>26</v>
      </c>
      <c r="K3432" s="938" t="s">
        <v>26</v>
      </c>
      <c r="L3432" s="938" t="s">
        <v>269</v>
      </c>
      <c r="M3432" s="963" t="s">
        <v>26</v>
      </c>
      <c r="N3432" s="679">
        <f t="shared" ca="1" si="582"/>
        <v>2171442.2834064313</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HUM_ASR_FY_2022</v>
      </c>
      <c r="AB3432" s="958">
        <f t="shared" si="584"/>
        <v>45032</v>
      </c>
      <c r="AC3432" t="str">
        <f t="shared" si="585"/>
        <v>Unaudited</v>
      </c>
    </row>
    <row r="3433" spans="1:29" x14ac:dyDescent="0.25">
      <c r="A3433" t="s">
        <v>420</v>
      </c>
      <c r="B3433" t="s">
        <v>1385</v>
      </c>
      <c r="C3433" t="s">
        <v>1386</v>
      </c>
      <c r="D3433">
        <v>1900</v>
      </c>
      <c r="E3433" s="958">
        <v>1</v>
      </c>
      <c r="F3433" t="s">
        <v>440</v>
      </c>
      <c r="G3433" s="958">
        <v>274</v>
      </c>
      <c r="H3433" t="s">
        <v>388</v>
      </c>
      <c r="I3433" s="938" t="s">
        <v>432</v>
      </c>
      <c r="J3433" s="938" t="s">
        <v>432</v>
      </c>
      <c r="K3433" s="938" t="s">
        <v>432</v>
      </c>
      <c r="L3433" s="938"/>
      <c r="M3433" s="963" t="s">
        <v>432</v>
      </c>
      <c r="N3433" s="679">
        <f t="shared" ca="1" si="582"/>
        <v>295951.8602150536</v>
      </c>
      <c r="O3433" s="679">
        <f t="shared" ca="1" si="591"/>
        <v>242878.21505376327</v>
      </c>
      <c r="P3433" s="679">
        <f t="shared" ca="1" si="591"/>
        <v>12393.129032258068</v>
      </c>
      <c r="Q3433" s="679">
        <f t="shared" ca="1" si="591"/>
        <v>14394.075268817203</v>
      </c>
      <c r="R3433" s="679">
        <f t="shared" ca="1" si="591"/>
        <v>6372.4999999999991</v>
      </c>
      <c r="S3433" s="679">
        <f t="shared" ca="1" si="591"/>
        <v>8576.5526881720452</v>
      </c>
      <c r="T3433" s="679">
        <f t="shared" ca="1" si="591"/>
        <v>1345</v>
      </c>
      <c r="U3433" s="679">
        <f t="shared" ca="1" si="591"/>
        <v>120</v>
      </c>
      <c r="V3433" s="679">
        <f t="shared" ca="1" si="591"/>
        <v>1085.1935483870968</v>
      </c>
      <c r="W3433" s="679">
        <f t="shared" ca="1" si="588"/>
        <v>36</v>
      </c>
      <c r="X3433" s="679">
        <f t="shared" ca="1" si="591"/>
        <v>7598.1946236559161</v>
      </c>
      <c r="Y3433" s="679">
        <f t="shared" ca="1" si="591"/>
        <v>1153</v>
      </c>
      <c r="Z3433" s="679">
        <f t="shared" ca="1" si="591"/>
        <v>0</v>
      </c>
      <c r="AA3433" t="str">
        <f t="shared" si="583"/>
        <v>HUM_ASR_FY_2022</v>
      </c>
      <c r="AB3433" s="958">
        <f t="shared" si="584"/>
        <v>45032</v>
      </c>
      <c r="AC3433" t="str">
        <f t="shared" si="585"/>
        <v>Unaudited</v>
      </c>
    </row>
    <row r="3434" spans="1:29" x14ac:dyDescent="0.25">
      <c r="A3434" t="s">
        <v>420</v>
      </c>
      <c r="B3434" t="s">
        <v>1385</v>
      </c>
      <c r="C3434" t="s">
        <v>1386</v>
      </c>
      <c r="D3434">
        <v>1900</v>
      </c>
      <c r="E3434" s="958">
        <v>1</v>
      </c>
      <c r="F3434" t="s">
        <v>440</v>
      </c>
      <c r="G3434" s="958">
        <v>274</v>
      </c>
      <c r="H3434" t="s">
        <v>388</v>
      </c>
      <c r="I3434" s="938" t="s">
        <v>487</v>
      </c>
      <c r="J3434" s="938" t="s">
        <v>12</v>
      </c>
      <c r="K3434" s="938" t="s">
        <v>12</v>
      </c>
      <c r="L3434" s="938">
        <v>1.1000000000000001</v>
      </c>
      <c r="M3434" s="963" t="s">
        <v>12</v>
      </c>
      <c r="N3434" s="679">
        <f t="shared" ca="1" si="582"/>
        <v>93483066.49000001</v>
      </c>
      <c r="O3434" s="679">
        <f t="shared" ca="1" si="591"/>
        <v>48770067.220000014</v>
      </c>
      <c r="P3434" s="679">
        <f t="shared" ca="1" si="591"/>
        <v>7415524.3600000013</v>
      </c>
      <c r="Q3434" s="679">
        <f t="shared" ca="1" si="591"/>
        <v>16802750.339999996</v>
      </c>
      <c r="R3434" s="679">
        <f t="shared" ca="1" si="591"/>
        <v>10268500.659999998</v>
      </c>
      <c r="S3434" s="679">
        <f t="shared" ca="1" si="591"/>
        <v>1837895.6899999985</v>
      </c>
      <c r="T3434" s="679">
        <f t="shared" ca="1" si="591"/>
        <v>650947.21000000008</v>
      </c>
      <c r="U3434" s="679">
        <f t="shared" ca="1" si="591"/>
        <v>18584.900000000001</v>
      </c>
      <c r="V3434" s="679">
        <f t="shared" ca="1" si="591"/>
        <v>3409492.2999999993</v>
      </c>
      <c r="W3434" s="679">
        <f t="shared" ca="1" si="588"/>
        <v>949670.28</v>
      </c>
      <c r="X3434" s="679">
        <f t="shared" ca="1" si="591"/>
        <v>819259.42000000016</v>
      </c>
      <c r="Y3434" s="679">
        <f t="shared" ca="1" si="591"/>
        <v>2540374.11</v>
      </c>
      <c r="Z3434" s="679">
        <f t="shared" ca="1" si="591"/>
        <v>0</v>
      </c>
      <c r="AA3434" t="str">
        <f t="shared" si="583"/>
        <v>HUM_ASR_FY_2022</v>
      </c>
      <c r="AB3434" s="958">
        <f t="shared" si="584"/>
        <v>45032</v>
      </c>
      <c r="AC3434" t="str">
        <f t="shared" si="585"/>
        <v>Unaudited</v>
      </c>
    </row>
    <row r="3435" spans="1:29" x14ac:dyDescent="0.25">
      <c r="A3435" t="s">
        <v>420</v>
      </c>
      <c r="B3435" t="s">
        <v>1385</v>
      </c>
      <c r="C3435" t="s">
        <v>1386</v>
      </c>
      <c r="D3435">
        <v>1900</v>
      </c>
      <c r="E3435" s="958">
        <v>1</v>
      </c>
      <c r="F3435" t="s">
        <v>440</v>
      </c>
      <c r="G3435" s="958">
        <v>274</v>
      </c>
      <c r="H3435" t="s">
        <v>388</v>
      </c>
      <c r="I3435" s="938" t="s">
        <v>487</v>
      </c>
      <c r="J3435" s="938" t="s">
        <v>12</v>
      </c>
      <c r="K3435" s="938" t="s">
        <v>1328</v>
      </c>
      <c r="L3435" s="946" t="s">
        <v>1319</v>
      </c>
      <c r="M3435" s="961" t="s">
        <v>1328</v>
      </c>
      <c r="N3435" s="679">
        <f t="shared" ca="1" si="582"/>
        <v>170977.20303288195</v>
      </c>
      <c r="O3435" s="679">
        <f t="shared" ca="1" si="591"/>
        <v>140315.51569682953</v>
      </c>
      <c r="P3435" s="679">
        <f t="shared" ca="1" si="591"/>
        <v>7159.7540803472593</v>
      </c>
      <c r="Q3435" s="679">
        <f t="shared" ca="1" si="591"/>
        <v>8315.7400258231683</v>
      </c>
      <c r="R3435" s="679">
        <f t="shared" ca="1" si="591"/>
        <v>3681.5184251091259</v>
      </c>
      <c r="S3435" s="679">
        <f t="shared" ca="1" si="591"/>
        <v>4954.8429573047606</v>
      </c>
      <c r="T3435" s="679">
        <f t="shared" ca="1" si="591"/>
        <v>777.03291985433896</v>
      </c>
      <c r="U3435" s="679">
        <f t="shared" ca="1" si="591"/>
        <v>69.326357161725412</v>
      </c>
      <c r="V3435" s="679">
        <f t="shared" ca="1" si="591"/>
        <v>626.93762937570011</v>
      </c>
      <c r="W3435" s="679">
        <f t="shared" ca="1" si="588"/>
        <v>20.79790714851762</v>
      </c>
      <c r="X3435" s="679">
        <f t="shared" ca="1" si="591"/>
        <v>4389.6262855322648</v>
      </c>
      <c r="Y3435" s="679">
        <f t="shared" ca="1" si="591"/>
        <v>666.1107483955783</v>
      </c>
      <c r="Z3435" s="679">
        <f t="shared" ca="1" si="591"/>
        <v>0</v>
      </c>
      <c r="AA3435" t="str">
        <f t="shared" si="583"/>
        <v>HUM_ASR_FY_2022</v>
      </c>
      <c r="AB3435" s="958">
        <f t="shared" si="584"/>
        <v>45032</v>
      </c>
      <c r="AC3435" t="str">
        <f t="shared" si="585"/>
        <v>Unaudited</v>
      </c>
    </row>
    <row r="3436" spans="1:29" x14ac:dyDescent="0.25">
      <c r="A3436" t="s">
        <v>420</v>
      </c>
      <c r="B3436" t="s">
        <v>1385</v>
      </c>
      <c r="C3436" t="s">
        <v>1386</v>
      </c>
      <c r="D3436">
        <v>1900</v>
      </c>
      <c r="E3436" s="958">
        <v>1</v>
      </c>
      <c r="F3436" t="s">
        <v>440</v>
      </c>
      <c r="G3436" s="958">
        <v>274</v>
      </c>
      <c r="H3436" t="s">
        <v>388</v>
      </c>
      <c r="I3436" s="963" t="s">
        <v>487</v>
      </c>
      <c r="J3436" s="963" t="s">
        <v>490</v>
      </c>
      <c r="K3436" s="963" t="s">
        <v>491</v>
      </c>
      <c r="L3436" s="938" t="s">
        <v>63</v>
      </c>
      <c r="M3436" s="963" t="s">
        <v>343</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HUM_ASR_FY_2022</v>
      </c>
      <c r="AB3436" s="958">
        <f t="shared" si="584"/>
        <v>45032</v>
      </c>
      <c r="AC3436" t="str">
        <f t="shared" si="585"/>
        <v>Unaudited</v>
      </c>
    </row>
    <row r="3437" spans="1:29" x14ac:dyDescent="0.25">
      <c r="A3437" t="s">
        <v>420</v>
      </c>
      <c r="B3437" t="s">
        <v>1385</v>
      </c>
      <c r="C3437" t="s">
        <v>1386</v>
      </c>
      <c r="D3437">
        <v>1900</v>
      </c>
      <c r="E3437" s="958">
        <v>1</v>
      </c>
      <c r="F3437" t="s">
        <v>440</v>
      </c>
      <c r="G3437" s="958">
        <v>274</v>
      </c>
      <c r="H3437" t="s">
        <v>388</v>
      </c>
      <c r="I3437" s="938" t="s">
        <v>487</v>
      </c>
      <c r="J3437" s="938" t="s">
        <v>490</v>
      </c>
      <c r="K3437" s="938" t="s">
        <v>1019</v>
      </c>
      <c r="L3437" s="938" t="s">
        <v>915</v>
      </c>
      <c r="M3437" s="963" t="s">
        <v>916</v>
      </c>
      <c r="N3437" s="679">
        <f t="shared" ca="1" si="582"/>
        <v>1522183.6199999978</v>
      </c>
      <c r="O3437" s="679">
        <f t="shared" ca="1" si="591"/>
        <v>1389981.589999998</v>
      </c>
      <c r="P3437" s="679">
        <f t="shared" ca="1" si="591"/>
        <v>100041.75999999997</v>
      </c>
      <c r="Q3437" s="679">
        <f t="shared" ca="1" si="591"/>
        <v>14295.67</v>
      </c>
      <c r="R3437" s="679">
        <f t="shared" ca="1" si="591"/>
        <v>10718.76</v>
      </c>
      <c r="S3437" s="679">
        <f t="shared" ca="1" si="591"/>
        <v>0</v>
      </c>
      <c r="T3437" s="679">
        <f t="shared" ca="1" si="591"/>
        <v>0</v>
      </c>
      <c r="U3437" s="679">
        <f t="shared" ca="1" si="591"/>
        <v>0</v>
      </c>
      <c r="V3437" s="679">
        <f t="shared" ca="1" si="591"/>
        <v>3572.92</v>
      </c>
      <c r="W3437" s="679">
        <f t="shared" ca="1" si="588"/>
        <v>0</v>
      </c>
      <c r="X3437" s="679">
        <f t="shared" ca="1" si="591"/>
        <v>0</v>
      </c>
      <c r="Y3437" s="679">
        <f t="shared" ca="1" si="591"/>
        <v>3572.92</v>
      </c>
      <c r="Z3437" s="679">
        <f t="shared" ca="1" si="591"/>
        <v>0</v>
      </c>
      <c r="AA3437" t="str">
        <f t="shared" si="583"/>
        <v>HUM_ASR_FY_2022</v>
      </c>
      <c r="AB3437" s="958">
        <f t="shared" si="584"/>
        <v>45032</v>
      </c>
      <c r="AC3437" t="str">
        <f t="shared" si="585"/>
        <v>Unaudited</v>
      </c>
    </row>
    <row r="3438" spans="1:29" x14ac:dyDescent="0.25">
      <c r="A3438" t="s">
        <v>420</v>
      </c>
      <c r="B3438" t="s">
        <v>1385</v>
      </c>
      <c r="C3438" t="s">
        <v>1386</v>
      </c>
      <c r="D3438">
        <v>1900</v>
      </c>
      <c r="E3438" s="958">
        <v>1</v>
      </c>
      <c r="F3438" t="s">
        <v>440</v>
      </c>
      <c r="G3438" s="958">
        <v>274</v>
      </c>
      <c r="H3438" t="s">
        <v>388</v>
      </c>
      <c r="I3438" s="938" t="s">
        <v>487</v>
      </c>
      <c r="J3438" s="938" t="s">
        <v>13</v>
      </c>
      <c r="K3438" s="938" t="s">
        <v>492</v>
      </c>
      <c r="L3438" s="938" t="s">
        <v>94</v>
      </c>
      <c r="M3438" s="963" t="s">
        <v>146</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HUM_ASR_FY_2022</v>
      </c>
      <c r="AB3438" s="958">
        <f t="shared" si="584"/>
        <v>45032</v>
      </c>
      <c r="AC3438" t="str">
        <f t="shared" si="585"/>
        <v>Unaudited</v>
      </c>
    </row>
    <row r="3439" spans="1:29" x14ac:dyDescent="0.25">
      <c r="A3439" t="s">
        <v>420</v>
      </c>
      <c r="B3439" t="s">
        <v>1385</v>
      </c>
      <c r="C3439" t="s">
        <v>1386</v>
      </c>
      <c r="D3439">
        <v>1900</v>
      </c>
      <c r="E3439" s="958">
        <v>1</v>
      </c>
      <c r="F3439" t="s">
        <v>440</v>
      </c>
      <c r="G3439" s="958">
        <v>274</v>
      </c>
      <c r="H3439" t="s">
        <v>388</v>
      </c>
      <c r="I3439" s="938" t="s">
        <v>487</v>
      </c>
      <c r="J3439" s="938" t="s">
        <v>13</v>
      </c>
      <c r="K3439" s="938" t="s">
        <v>13</v>
      </c>
      <c r="L3439" s="938" t="s">
        <v>35</v>
      </c>
      <c r="M3439" s="963" t="s">
        <v>13</v>
      </c>
      <c r="N3439" s="679">
        <f t="shared" ca="1" si="582"/>
        <v>28583.82896342501</v>
      </c>
      <c r="O3439" s="679">
        <f t="shared" ca="1" si="591"/>
        <v>23457.833152304011</v>
      </c>
      <c r="P3439" s="679">
        <f t="shared" ca="1" si="591"/>
        <v>1196.9618313002343</v>
      </c>
      <c r="Q3439" s="679">
        <f t="shared" ca="1" si="591"/>
        <v>1390.2186162018556</v>
      </c>
      <c r="R3439" s="679">
        <f t="shared" ca="1" si="591"/>
        <v>615.47323925271542</v>
      </c>
      <c r="S3439" s="679">
        <f t="shared" ca="1" si="591"/>
        <v>828.34659311272378</v>
      </c>
      <c r="T3439" s="679">
        <f t="shared" ca="1" si="591"/>
        <v>129.90372801803096</v>
      </c>
      <c r="U3439" s="679">
        <f t="shared" ca="1" si="591"/>
        <v>11.589923689341052</v>
      </c>
      <c r="V3439" s="679">
        <f t="shared" ca="1" si="591"/>
        <v>104.81092011643074</v>
      </c>
      <c r="W3439" s="679">
        <f t="shared" ca="1" si="588"/>
        <v>3.4769771068023152</v>
      </c>
      <c r="X3439" s="679">
        <f t="shared" ca="1" si="591"/>
        <v>733.85413220777934</v>
      </c>
      <c r="Y3439" s="679">
        <f t="shared" ca="1" si="591"/>
        <v>111.35985011508527</v>
      </c>
      <c r="Z3439" s="679">
        <f t="shared" ca="1" si="591"/>
        <v>0</v>
      </c>
      <c r="AA3439" t="str">
        <f t="shared" si="583"/>
        <v>HUM_ASR_FY_2022</v>
      </c>
      <c r="AB3439" s="958">
        <f t="shared" si="584"/>
        <v>45032</v>
      </c>
      <c r="AC3439" t="str">
        <f t="shared" si="585"/>
        <v>Unaudited</v>
      </c>
    </row>
    <row r="3440" spans="1:29" x14ac:dyDescent="0.25">
      <c r="A3440" t="s">
        <v>420</v>
      </c>
      <c r="B3440" t="s">
        <v>1385</v>
      </c>
      <c r="C3440" t="s">
        <v>1386</v>
      </c>
      <c r="D3440">
        <v>1900</v>
      </c>
      <c r="E3440" s="958">
        <v>1</v>
      </c>
      <c r="F3440" t="s">
        <v>440</v>
      </c>
      <c r="G3440" s="958">
        <v>274</v>
      </c>
      <c r="H3440" t="s">
        <v>388</v>
      </c>
      <c r="I3440" s="938" t="s">
        <v>488</v>
      </c>
      <c r="J3440" s="938" t="s">
        <v>444</v>
      </c>
      <c r="K3440" s="938" t="s">
        <v>0</v>
      </c>
      <c r="L3440" s="938">
        <v>2.1</v>
      </c>
      <c r="M3440" s="963" t="s">
        <v>147</v>
      </c>
      <c r="N3440" s="679">
        <f t="shared" ca="1" si="582"/>
        <v>9650057.3199999984</v>
      </c>
      <c r="O3440" s="679">
        <f t="shared" ca="1" si="591"/>
        <v>5446222.2700000005</v>
      </c>
      <c r="P3440" s="679">
        <f t="shared" ca="1" si="591"/>
        <v>569574.4700000002</v>
      </c>
      <c r="Q3440" s="679">
        <f t="shared" ca="1" si="591"/>
        <v>1736347.0000000002</v>
      </c>
      <c r="R3440" s="679">
        <f t="shared" ca="1" si="591"/>
        <v>986722.07000000007</v>
      </c>
      <c r="S3440" s="679">
        <f t="shared" ca="1" si="591"/>
        <v>29503.27</v>
      </c>
      <c r="T3440" s="679">
        <f t="shared" ca="1" si="591"/>
        <v>8858.27</v>
      </c>
      <c r="U3440" s="679">
        <f t="shared" ca="1" si="591"/>
        <v>0</v>
      </c>
      <c r="V3440" s="679">
        <f t="shared" ca="1" si="591"/>
        <v>246063.48000000004</v>
      </c>
      <c r="W3440" s="679">
        <f t="shared" ca="1" si="588"/>
        <v>55855.859999999986</v>
      </c>
      <c r="X3440" s="679">
        <f t="shared" ca="1" si="591"/>
        <v>38394.36</v>
      </c>
      <c r="Y3440" s="679">
        <f t="shared" ca="1" si="591"/>
        <v>532516.27</v>
      </c>
      <c r="Z3440" s="679">
        <f t="shared" ca="1" si="591"/>
        <v>0</v>
      </c>
      <c r="AA3440" t="str">
        <f t="shared" si="583"/>
        <v>HUM_ASR_FY_2022</v>
      </c>
      <c r="AB3440" s="958">
        <f t="shared" si="584"/>
        <v>45032</v>
      </c>
      <c r="AC3440" t="str">
        <f t="shared" si="585"/>
        <v>Unaudited</v>
      </c>
    </row>
    <row r="3441" spans="1:29" ht="30" x14ac:dyDescent="0.25">
      <c r="A3441" t="s">
        <v>420</v>
      </c>
      <c r="B3441" t="s">
        <v>1385</v>
      </c>
      <c r="C3441" t="s">
        <v>1386</v>
      </c>
      <c r="D3441">
        <v>1900</v>
      </c>
      <c r="E3441" s="958">
        <v>1</v>
      </c>
      <c r="F3441" t="s">
        <v>440</v>
      </c>
      <c r="G3441" s="958">
        <v>274</v>
      </c>
      <c r="H3441" t="s">
        <v>388</v>
      </c>
      <c r="I3441" s="938" t="s">
        <v>488</v>
      </c>
      <c r="J3441" s="938" t="s">
        <v>444</v>
      </c>
      <c r="K3441" s="938" t="s">
        <v>0</v>
      </c>
      <c r="L3441" s="938">
        <v>2.2000000000000002</v>
      </c>
      <c r="M3441" s="963" t="s">
        <v>148</v>
      </c>
      <c r="N3441" s="679">
        <f t="shared" ca="1" si="582"/>
        <v>240499.41690302119</v>
      </c>
      <c r="O3441" s="679">
        <f t="shared" ca="1" si="591"/>
        <v>135731.13991194908</v>
      </c>
      <c r="P3441" s="679">
        <f t="shared" ca="1" si="591"/>
        <v>14194.975571175917</v>
      </c>
      <c r="Q3441" s="679">
        <f t="shared" ca="1" si="591"/>
        <v>43273.363793999728</v>
      </c>
      <c r="R3441" s="679">
        <f t="shared" ca="1" si="591"/>
        <v>24591.157815044149</v>
      </c>
      <c r="S3441" s="679">
        <f t="shared" ca="1" si="591"/>
        <v>735.28259951645509</v>
      </c>
      <c r="T3441" s="679">
        <f t="shared" ca="1" si="591"/>
        <v>220.76643683288762</v>
      </c>
      <c r="U3441" s="679">
        <f t="shared" ca="1" si="591"/>
        <v>0</v>
      </c>
      <c r="V3441" s="679">
        <f t="shared" ca="1" si="591"/>
        <v>6132.41160117049</v>
      </c>
      <c r="W3441" s="679">
        <f t="shared" ca="1" si="588"/>
        <v>1392.0437273233499</v>
      </c>
      <c r="X3441" s="679">
        <f t="shared" ca="1" si="591"/>
        <v>956.86697873051355</v>
      </c>
      <c r="Y3441" s="679">
        <f t="shared" ca="1" si="591"/>
        <v>13271.408467278592</v>
      </c>
      <c r="Z3441" s="679">
        <f t="shared" ca="1" si="591"/>
        <v>0</v>
      </c>
      <c r="AA3441" t="str">
        <f t="shared" si="583"/>
        <v>HUM_ASR_FY_2022</v>
      </c>
      <c r="AB3441" s="958">
        <f t="shared" si="584"/>
        <v>45032</v>
      </c>
      <c r="AC3441" t="str">
        <f t="shared" si="585"/>
        <v>Unaudited</v>
      </c>
    </row>
    <row r="3442" spans="1:29" x14ac:dyDescent="0.25">
      <c r="A3442" t="s">
        <v>420</v>
      </c>
      <c r="B3442" t="s">
        <v>1385</v>
      </c>
      <c r="C3442" t="s">
        <v>1386</v>
      </c>
      <c r="D3442">
        <v>1900</v>
      </c>
      <c r="E3442" s="958">
        <v>1</v>
      </c>
      <c r="F3442" t="s">
        <v>440</v>
      </c>
      <c r="G3442" s="958">
        <v>274</v>
      </c>
      <c r="H3442" t="s">
        <v>388</v>
      </c>
      <c r="I3442" s="938" t="s">
        <v>488</v>
      </c>
      <c r="J3442" s="938" t="s">
        <v>444</v>
      </c>
      <c r="K3442" s="938" t="s">
        <v>0</v>
      </c>
      <c r="L3442" s="938">
        <v>2.2999999999999998</v>
      </c>
      <c r="M3442" s="963" t="s">
        <v>149</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5679412.0299999835</v>
      </c>
      <c r="O3442" s="679">
        <f t="shared" ca="1" si="591"/>
        <v>3606627.0299999821</v>
      </c>
      <c r="P3442" s="679">
        <f t="shared" ca="1" si="591"/>
        <v>534205.47</v>
      </c>
      <c r="Q3442" s="679">
        <f t="shared" ca="1" si="591"/>
        <v>755467.9700000009</v>
      </c>
      <c r="R3442" s="679">
        <f t="shared" ca="1" si="591"/>
        <v>510948.33000000013</v>
      </c>
      <c r="S3442" s="679">
        <f t="shared" ca="1" si="591"/>
        <v>31246.5</v>
      </c>
      <c r="T3442" s="679">
        <f t="shared" ca="1" si="591"/>
        <v>21747.460000000003</v>
      </c>
      <c r="U3442" s="679">
        <f t="shared" ca="1" si="591"/>
        <v>794.74</v>
      </c>
      <c r="V3442" s="679">
        <f t="shared" ca="1" si="591"/>
        <v>66150.09</v>
      </c>
      <c r="W3442" s="679">
        <f t="shared" ca="1" si="588"/>
        <v>6704.5000000000036</v>
      </c>
      <c r="X3442" s="679">
        <f t="shared" ca="1" si="591"/>
        <v>39925.149999999994</v>
      </c>
      <c r="Y3442" s="679">
        <f t="shared" ca="1" si="591"/>
        <v>105594.79000000001</v>
      </c>
      <c r="Z3442" s="679">
        <f t="shared" ca="1" si="591"/>
        <v>0</v>
      </c>
      <c r="AA3442" t="str">
        <f t="shared" si="583"/>
        <v>HUM_ASR_FY_2022</v>
      </c>
      <c r="AB3442" s="958">
        <f t="shared" si="584"/>
        <v>45032</v>
      </c>
      <c r="AC3442" t="str">
        <f t="shared" si="585"/>
        <v>Unaudited</v>
      </c>
    </row>
    <row r="3443" spans="1:29" x14ac:dyDescent="0.25">
      <c r="A3443" t="s">
        <v>420</v>
      </c>
      <c r="B3443" t="s">
        <v>1385</v>
      </c>
      <c r="C3443" t="s">
        <v>1386</v>
      </c>
      <c r="D3443">
        <v>1900</v>
      </c>
      <c r="E3443" s="958">
        <v>1</v>
      </c>
      <c r="F3443" t="s">
        <v>440</v>
      </c>
      <c r="G3443" s="958">
        <v>274</v>
      </c>
      <c r="H3443" t="s">
        <v>388</v>
      </c>
      <c r="I3443" s="938" t="s">
        <v>488</v>
      </c>
      <c r="J3443" s="938" t="s">
        <v>444</v>
      </c>
      <c r="K3443" s="938" t="s">
        <v>0</v>
      </c>
      <c r="L3443" s="946">
        <v>2.4</v>
      </c>
      <c r="M3443" s="961" t="s">
        <v>150</v>
      </c>
      <c r="N3443" s="679">
        <f t="shared" ca="1" si="592"/>
        <v>1918241.9100000011</v>
      </c>
      <c r="O3443" s="679">
        <f t="shared" ca="1" si="591"/>
        <v>418236.72000000003</v>
      </c>
      <c r="P3443" s="679">
        <f t="shared" ca="1" si="591"/>
        <v>74347.539999999994</v>
      </c>
      <c r="Q3443" s="679">
        <f t="shared" ca="1" si="591"/>
        <v>630036.2700000013</v>
      </c>
      <c r="R3443" s="679">
        <f t="shared" ca="1" si="591"/>
        <v>282851.62999999995</v>
      </c>
      <c r="S3443" s="679">
        <f t="shared" ca="1" si="591"/>
        <v>247653.29000000036</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3741.78</v>
      </c>
      <c r="V3443" s="679">
        <f t="shared" ca="1" si="593"/>
        <v>25769.919999999998</v>
      </c>
      <c r="W3443" s="679">
        <f t="shared" ca="1" si="588"/>
        <v>406.48</v>
      </c>
      <c r="X3443" s="679">
        <f t="shared" ca="1" si="593"/>
        <v>112317.1399999999</v>
      </c>
      <c r="Y3443" s="679">
        <f t="shared" ca="1" si="593"/>
        <v>122881.13999999998</v>
      </c>
      <c r="Z3443" s="679">
        <f t="shared" ca="1" si="593"/>
        <v>0</v>
      </c>
      <c r="AA3443" t="str">
        <f t="shared" si="583"/>
        <v>HUM_ASR_FY_2022</v>
      </c>
      <c r="AB3443" s="958">
        <f t="shared" si="584"/>
        <v>45032</v>
      </c>
      <c r="AC3443" t="str">
        <f t="shared" si="585"/>
        <v>Unaudited</v>
      </c>
    </row>
    <row r="3444" spans="1:29" ht="30" x14ac:dyDescent="0.25">
      <c r="A3444" t="s">
        <v>420</v>
      </c>
      <c r="B3444" t="s">
        <v>1385</v>
      </c>
      <c r="C3444" t="s">
        <v>1386</v>
      </c>
      <c r="D3444">
        <v>1900</v>
      </c>
      <c r="E3444" s="958">
        <v>1</v>
      </c>
      <c r="F3444" t="s">
        <v>440</v>
      </c>
      <c r="G3444" s="958">
        <v>274</v>
      </c>
      <c r="H3444" t="s">
        <v>388</v>
      </c>
      <c r="I3444" s="938" t="s">
        <v>488</v>
      </c>
      <c r="J3444" s="938" t="s">
        <v>444</v>
      </c>
      <c r="K3444" s="938" t="s">
        <v>0</v>
      </c>
      <c r="L3444" s="938">
        <v>2.5</v>
      </c>
      <c r="M3444" s="963" t="s">
        <v>151</v>
      </c>
      <c r="N3444" s="679">
        <f t="shared" ca="1" si="592"/>
        <v>189349.27346120015</v>
      </c>
      <c r="O3444" s="679">
        <f t="shared" ca="1" si="593"/>
        <v>41284.062585617961</v>
      </c>
      <c r="P3444" s="679">
        <f t="shared" ca="1" si="593"/>
        <v>7338.8307330995103</v>
      </c>
      <c r="Q3444" s="679">
        <f t="shared" ca="1" si="593"/>
        <v>62190.753604536083</v>
      </c>
      <c r="R3444" s="679">
        <f t="shared" ca="1" si="593"/>
        <v>27920.22755764738</v>
      </c>
      <c r="S3444" s="679">
        <f t="shared" ca="1" si="593"/>
        <v>24445.806489430695</v>
      </c>
      <c r="T3444" s="679">
        <f t="shared" ca="1" si="593"/>
        <v>0</v>
      </c>
      <c r="U3444" s="679">
        <f t="shared" ca="1" si="593"/>
        <v>369.35035188113937</v>
      </c>
      <c r="V3444" s="679">
        <f t="shared" ca="1" si="593"/>
        <v>2543.7436246783109</v>
      </c>
      <c r="W3444" s="679">
        <f t="shared" ca="1" si="588"/>
        <v>40.123559116956514</v>
      </c>
      <c r="X3444" s="679">
        <f t="shared" ca="1" si="593"/>
        <v>11086.802319025479</v>
      </c>
      <c r="Y3444" s="679">
        <f t="shared" ca="1" si="593"/>
        <v>12129.572636166624</v>
      </c>
      <c r="Z3444" s="679">
        <f t="shared" ca="1" si="593"/>
        <v>0</v>
      </c>
      <c r="AA3444" t="str">
        <f t="shared" si="583"/>
        <v>HUM_ASR_FY_2022</v>
      </c>
      <c r="AB3444" s="958">
        <f t="shared" si="584"/>
        <v>45032</v>
      </c>
      <c r="AC3444" t="str">
        <f t="shared" si="585"/>
        <v>Unaudited</v>
      </c>
    </row>
    <row r="3445" spans="1:29" x14ac:dyDescent="0.25">
      <c r="A3445" t="s">
        <v>420</v>
      </c>
      <c r="B3445" t="s">
        <v>1385</v>
      </c>
      <c r="C3445" t="s">
        <v>1386</v>
      </c>
      <c r="D3445">
        <v>1900</v>
      </c>
      <c r="E3445" s="958">
        <v>1</v>
      </c>
      <c r="F3445" t="s">
        <v>440</v>
      </c>
      <c r="G3445" s="958">
        <v>274</v>
      </c>
      <c r="H3445" t="s">
        <v>388</v>
      </c>
      <c r="I3445" s="938" t="s">
        <v>488</v>
      </c>
      <c r="J3445" s="938" t="s">
        <v>444</v>
      </c>
      <c r="K3445" s="938" t="s">
        <v>0</v>
      </c>
      <c r="L3445" s="938" t="s">
        <v>96</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HUM_ASR_FY_2022</v>
      </c>
      <c r="AB3445" s="958">
        <f t="shared" si="584"/>
        <v>45032</v>
      </c>
      <c r="AC3445" t="str">
        <f t="shared" si="585"/>
        <v>Unaudited</v>
      </c>
    </row>
    <row r="3446" spans="1:29" x14ac:dyDescent="0.25">
      <c r="A3446" t="s">
        <v>420</v>
      </c>
      <c r="B3446" t="s">
        <v>1385</v>
      </c>
      <c r="C3446" t="s">
        <v>1386</v>
      </c>
      <c r="D3446">
        <v>1900</v>
      </c>
      <c r="E3446" s="958">
        <v>1</v>
      </c>
      <c r="F3446" t="s">
        <v>440</v>
      </c>
      <c r="G3446" s="958">
        <v>274</v>
      </c>
      <c r="H3446" t="s">
        <v>388</v>
      </c>
      <c r="I3446" s="938" t="s">
        <v>488</v>
      </c>
      <c r="J3446" s="938" t="s">
        <v>444</v>
      </c>
      <c r="K3446" s="938" t="s">
        <v>0</v>
      </c>
      <c r="L3446" s="938" t="s">
        <v>152</v>
      </c>
      <c r="M3446" s="963" t="s">
        <v>451</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HUM_ASR_FY_2022</v>
      </c>
      <c r="AB3446" s="958">
        <f t="shared" si="584"/>
        <v>45032</v>
      </c>
      <c r="AC3446" t="str">
        <f t="shared" si="585"/>
        <v>Unaudited</v>
      </c>
    </row>
    <row r="3447" spans="1:29" x14ac:dyDescent="0.25">
      <c r="A3447" t="s">
        <v>420</v>
      </c>
      <c r="B3447" t="s">
        <v>1385</v>
      </c>
      <c r="C3447" t="s">
        <v>1386</v>
      </c>
      <c r="D3447">
        <v>1900</v>
      </c>
      <c r="E3447" s="958">
        <v>1</v>
      </c>
      <c r="F3447" t="s">
        <v>440</v>
      </c>
      <c r="G3447" s="958">
        <v>274</v>
      </c>
      <c r="H3447" t="s">
        <v>388</v>
      </c>
      <c r="I3447" s="938" t="s">
        <v>488</v>
      </c>
      <c r="J3447" s="938" t="s">
        <v>444</v>
      </c>
      <c r="K3447" s="938" t="s">
        <v>0</v>
      </c>
      <c r="L3447" s="938" t="s">
        <v>917</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HUM_ASR_FY_2022</v>
      </c>
      <c r="AB3447" s="958">
        <f t="shared" si="584"/>
        <v>45032</v>
      </c>
      <c r="AC3447" t="str">
        <f t="shared" si="585"/>
        <v>Unaudited</v>
      </c>
    </row>
    <row r="3448" spans="1:29" x14ac:dyDescent="0.25">
      <c r="A3448" t="s">
        <v>420</v>
      </c>
      <c r="B3448" t="s">
        <v>1385</v>
      </c>
      <c r="C3448" t="s">
        <v>1386</v>
      </c>
      <c r="D3448">
        <v>1900</v>
      </c>
      <c r="E3448" s="958">
        <v>1</v>
      </c>
      <c r="F3448" t="s">
        <v>440</v>
      </c>
      <c r="G3448" s="958">
        <v>274</v>
      </c>
      <c r="H3448" t="s">
        <v>388</v>
      </c>
      <c r="I3448" s="938" t="s">
        <v>488</v>
      </c>
      <c r="J3448" s="938" t="s">
        <v>444</v>
      </c>
      <c r="K3448" s="938" t="s">
        <v>53</v>
      </c>
      <c r="L3448" s="946">
        <v>3.1</v>
      </c>
      <c r="M3448" s="961" t="s">
        <v>33</v>
      </c>
      <c r="N3448" s="679">
        <f t="shared" ca="1" si="592"/>
        <v>12455723.279999284</v>
      </c>
      <c r="O3448" s="679">
        <f t="shared" ca="1" si="593"/>
        <v>8748016.2099992782</v>
      </c>
      <c r="P3448" s="679">
        <f t="shared" ca="1" si="593"/>
        <v>665473.07999999938</v>
      </c>
      <c r="Q3448" s="679">
        <f t="shared" ca="1" si="593"/>
        <v>1691979.4600000025</v>
      </c>
      <c r="R3448" s="679">
        <f t="shared" ca="1" si="593"/>
        <v>693201.44000000088</v>
      </c>
      <c r="S3448" s="679">
        <f t="shared" ca="1" si="593"/>
        <v>102292.1</v>
      </c>
      <c r="T3448" s="679">
        <f t="shared" ca="1" si="593"/>
        <v>49365.000000000015</v>
      </c>
      <c r="U3448" s="679">
        <f t="shared" ca="1" si="593"/>
        <v>894.81999999999994</v>
      </c>
      <c r="V3448" s="679">
        <f t="shared" ca="1" si="593"/>
        <v>140546.12000000017</v>
      </c>
      <c r="W3448" s="679">
        <f t="shared" ca="1" si="588"/>
        <v>17108.940000000013</v>
      </c>
      <c r="X3448" s="679">
        <f t="shared" ca="1" si="593"/>
        <v>129677.71</v>
      </c>
      <c r="Y3448" s="679">
        <f t="shared" ca="1" si="593"/>
        <v>217168.40000000058</v>
      </c>
      <c r="Z3448" s="679">
        <f t="shared" ca="1" si="593"/>
        <v>0</v>
      </c>
      <c r="AA3448" t="str">
        <f t="shared" si="583"/>
        <v>HUM_ASR_FY_2022</v>
      </c>
      <c r="AB3448" s="958">
        <f t="shared" si="584"/>
        <v>45032</v>
      </c>
      <c r="AC3448" t="str">
        <f t="shared" si="585"/>
        <v>Unaudited</v>
      </c>
    </row>
    <row r="3449" spans="1:29" x14ac:dyDescent="0.25">
      <c r="A3449" t="s">
        <v>420</v>
      </c>
      <c r="B3449" t="s">
        <v>1385</v>
      </c>
      <c r="C3449" t="s">
        <v>1386</v>
      </c>
      <c r="D3449">
        <v>1900</v>
      </c>
      <c r="E3449" s="958">
        <v>1</v>
      </c>
      <c r="F3449" t="s">
        <v>440</v>
      </c>
      <c r="G3449" s="958">
        <v>274</v>
      </c>
      <c r="H3449" t="s">
        <v>388</v>
      </c>
      <c r="I3449" s="963" t="s">
        <v>488</v>
      </c>
      <c r="J3449" s="963" t="s">
        <v>444</v>
      </c>
      <c r="K3449" s="963" t="s">
        <v>53</v>
      </c>
      <c r="L3449" s="954">
        <v>3.2</v>
      </c>
      <c r="M3449" s="963" t="s">
        <v>34</v>
      </c>
      <c r="N3449" s="679">
        <f t="shared" ca="1" si="592"/>
        <v>656894.75</v>
      </c>
      <c r="O3449" s="679">
        <f t="shared" ca="1" si="593"/>
        <v>306811.32</v>
      </c>
      <c r="P3449" s="679">
        <f t="shared" ca="1" si="593"/>
        <v>57306.090000000004</v>
      </c>
      <c r="Q3449" s="679">
        <f t="shared" ca="1" si="593"/>
        <v>123580.7999999999</v>
      </c>
      <c r="R3449" s="679">
        <f t="shared" ca="1" si="593"/>
        <v>96519.4</v>
      </c>
      <c r="S3449" s="679">
        <f t="shared" ca="1" si="593"/>
        <v>678.28999999999985</v>
      </c>
      <c r="T3449" s="679">
        <f t="shared" ca="1" si="593"/>
        <v>2803.37</v>
      </c>
      <c r="U3449" s="679">
        <f t="shared" ca="1" si="593"/>
        <v>0</v>
      </c>
      <c r="V3449" s="679">
        <f t="shared" ca="1" si="593"/>
        <v>14064.92</v>
      </c>
      <c r="W3449" s="679">
        <f t="shared" ca="1" si="588"/>
        <v>2077.8000000000002</v>
      </c>
      <c r="X3449" s="679">
        <f t="shared" ca="1" si="593"/>
        <v>6263.7000000000007</v>
      </c>
      <c r="Y3449" s="679">
        <f t="shared" ca="1" si="593"/>
        <v>46789.06</v>
      </c>
      <c r="Z3449" s="679">
        <f t="shared" ca="1" si="593"/>
        <v>0</v>
      </c>
      <c r="AA3449" t="str">
        <f t="shared" si="583"/>
        <v>HUM_ASR_FY_2022</v>
      </c>
      <c r="AB3449" s="958">
        <f t="shared" si="584"/>
        <v>45032</v>
      </c>
      <c r="AC3449" t="str">
        <f t="shared" si="585"/>
        <v>Unaudited</v>
      </c>
    </row>
    <row r="3450" spans="1:29" x14ac:dyDescent="0.25">
      <c r="A3450" t="s">
        <v>420</v>
      </c>
      <c r="B3450" t="s">
        <v>1385</v>
      </c>
      <c r="C3450" t="s">
        <v>1386</v>
      </c>
      <c r="D3450">
        <v>1900</v>
      </c>
      <c r="E3450" s="958">
        <v>1</v>
      </c>
      <c r="F3450" t="s">
        <v>440</v>
      </c>
      <c r="G3450" s="958">
        <v>274</v>
      </c>
      <c r="H3450" t="s">
        <v>388</v>
      </c>
      <c r="I3450" s="959" t="s">
        <v>488</v>
      </c>
      <c r="J3450" s="959" t="s">
        <v>444</v>
      </c>
      <c r="K3450" s="959" t="s">
        <v>53</v>
      </c>
      <c r="L3450" s="954">
        <v>3.3</v>
      </c>
      <c r="M3450" s="959" t="s">
        <v>54</v>
      </c>
      <c r="N3450" s="679">
        <f t="shared" ca="1" si="592"/>
        <v>35.56</v>
      </c>
      <c r="O3450" s="679">
        <f t="shared" ca="1" si="593"/>
        <v>27.5</v>
      </c>
      <c r="P3450" s="679">
        <f t="shared" ca="1" si="593"/>
        <v>0</v>
      </c>
      <c r="Q3450" s="679">
        <f t="shared" ca="1" si="593"/>
        <v>0</v>
      </c>
      <c r="R3450" s="679">
        <f t="shared" ca="1" si="593"/>
        <v>8.06</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HUM_ASR_FY_2022</v>
      </c>
      <c r="AB3450" s="958">
        <f t="shared" si="584"/>
        <v>45032</v>
      </c>
      <c r="AC3450" t="str">
        <f t="shared" si="585"/>
        <v>Unaudited</v>
      </c>
    </row>
    <row r="3451" spans="1:29" x14ac:dyDescent="0.25">
      <c r="A3451" t="s">
        <v>420</v>
      </c>
      <c r="B3451" t="s">
        <v>1385</v>
      </c>
      <c r="C3451" t="s">
        <v>1386</v>
      </c>
      <c r="D3451">
        <v>1900</v>
      </c>
      <c r="E3451" s="958">
        <v>1</v>
      </c>
      <c r="F3451" t="s">
        <v>440</v>
      </c>
      <c r="G3451" s="958">
        <v>274</v>
      </c>
      <c r="H3451" t="s">
        <v>388</v>
      </c>
      <c r="I3451" s="959" t="s">
        <v>488</v>
      </c>
      <c r="J3451" s="959" t="s">
        <v>444</v>
      </c>
      <c r="K3451" s="959" t="s">
        <v>53</v>
      </c>
      <c r="L3451" s="938" t="s">
        <v>44</v>
      </c>
      <c r="M3451" s="959" t="s">
        <v>153</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HUM_ASR_FY_2022</v>
      </c>
      <c r="AB3451" s="958">
        <f t="shared" si="584"/>
        <v>45032</v>
      </c>
      <c r="AC3451" t="str">
        <f t="shared" si="585"/>
        <v>Unaudited</v>
      </c>
    </row>
    <row r="3452" spans="1:29" x14ac:dyDescent="0.25">
      <c r="A3452" t="s">
        <v>420</v>
      </c>
      <c r="B3452" t="s">
        <v>1385</v>
      </c>
      <c r="C3452" t="s">
        <v>1386</v>
      </c>
      <c r="D3452">
        <v>1900</v>
      </c>
      <c r="E3452" s="958">
        <v>1</v>
      </c>
      <c r="F3452" t="s">
        <v>440</v>
      </c>
      <c r="G3452" s="958">
        <v>274</v>
      </c>
      <c r="H3452" t="s">
        <v>388</v>
      </c>
      <c r="I3452" s="959" t="s">
        <v>488</v>
      </c>
      <c r="J3452" s="959" t="s">
        <v>444</v>
      </c>
      <c r="K3452" s="959" t="s">
        <v>53</v>
      </c>
      <c r="L3452" s="938" t="s">
        <v>41</v>
      </c>
      <c r="M3452" s="959" t="s">
        <v>52</v>
      </c>
      <c r="N3452" s="679">
        <f t="shared" ca="1" si="592"/>
        <v>2321868.67</v>
      </c>
      <c r="O3452" s="679">
        <f t="shared" ca="1" si="593"/>
        <v>1830424.86</v>
      </c>
      <c r="P3452" s="679">
        <f t="shared" ca="1" si="593"/>
        <v>88603.640000000029</v>
      </c>
      <c r="Q3452" s="679">
        <f t="shared" ca="1" si="593"/>
        <v>92911.040000000023</v>
      </c>
      <c r="R3452" s="679">
        <f t="shared" ca="1" si="593"/>
        <v>35462.160000000003</v>
      </c>
      <c r="S3452" s="679">
        <f t="shared" ca="1" si="593"/>
        <v>129915</v>
      </c>
      <c r="T3452" s="679">
        <f t="shared" ca="1" si="593"/>
        <v>12983.569999999998</v>
      </c>
      <c r="U3452" s="679">
        <f t="shared" ca="1" si="593"/>
        <v>1800</v>
      </c>
      <c r="V3452" s="679">
        <f t="shared" ca="1" si="593"/>
        <v>8561.2799999999988</v>
      </c>
      <c r="W3452" s="679">
        <f t="shared" ca="1" si="588"/>
        <v>326.12</v>
      </c>
      <c r="X3452" s="679">
        <f t="shared" ca="1" si="593"/>
        <v>113760</v>
      </c>
      <c r="Y3452" s="679">
        <f t="shared" ca="1" si="593"/>
        <v>7121</v>
      </c>
      <c r="Z3452" s="679">
        <f t="shared" ca="1" si="593"/>
        <v>0</v>
      </c>
      <c r="AA3452" t="str">
        <f t="shared" si="583"/>
        <v>HUM_ASR_FY_2022</v>
      </c>
      <c r="AB3452" s="958">
        <f t="shared" si="584"/>
        <v>45032</v>
      </c>
      <c r="AC3452" t="str">
        <f t="shared" si="585"/>
        <v>Unaudited</v>
      </c>
    </row>
    <row r="3453" spans="1:29" x14ac:dyDescent="0.25">
      <c r="A3453" t="s">
        <v>420</v>
      </c>
      <c r="B3453" t="s">
        <v>1385</v>
      </c>
      <c r="C3453" t="s">
        <v>1386</v>
      </c>
      <c r="D3453">
        <v>1900</v>
      </c>
      <c r="E3453" s="958">
        <v>1</v>
      </c>
      <c r="F3453" t="s">
        <v>440</v>
      </c>
      <c r="G3453" s="958">
        <v>274</v>
      </c>
      <c r="H3453" t="s">
        <v>388</v>
      </c>
      <c r="I3453" s="966" t="s">
        <v>488</v>
      </c>
      <c r="J3453" s="966" t="s">
        <v>444</v>
      </c>
      <c r="K3453" s="966" t="s">
        <v>53</v>
      </c>
      <c r="L3453" s="946" t="s">
        <v>42</v>
      </c>
      <c r="M3453" s="966" t="s">
        <v>154</v>
      </c>
      <c r="N3453" s="679">
        <f t="shared" ca="1" si="592"/>
        <v>326794.48814363417</v>
      </c>
      <c r="O3453" s="679">
        <f t="shared" ca="1" si="593"/>
        <v>229517.2600863282</v>
      </c>
      <c r="P3453" s="679">
        <f t="shared" ca="1" si="593"/>
        <v>17459.679350871065</v>
      </c>
      <c r="Q3453" s="679">
        <f t="shared" ca="1" si="593"/>
        <v>44391.606103525701</v>
      </c>
      <c r="R3453" s="679">
        <f t="shared" ca="1" si="593"/>
        <v>18187.17425498581</v>
      </c>
      <c r="S3453" s="679">
        <f t="shared" ca="1" si="593"/>
        <v>2683.7858957829517</v>
      </c>
      <c r="T3453" s="679">
        <f t="shared" ca="1" si="593"/>
        <v>1295.1644432495318</v>
      </c>
      <c r="U3453" s="679">
        <f t="shared" ca="1" si="593"/>
        <v>23.476938055475451</v>
      </c>
      <c r="V3453" s="679">
        <f t="shared" ca="1" si="593"/>
        <v>3687.4371976234588</v>
      </c>
      <c r="W3453" s="679">
        <f t="shared" ca="1" si="588"/>
        <v>448.87857286923241</v>
      </c>
      <c r="X3453" s="679">
        <f t="shared" ca="1" si="593"/>
        <v>3402.2882421558634</v>
      </c>
      <c r="Y3453" s="679">
        <f t="shared" ca="1" si="593"/>
        <v>5697.7370581868181</v>
      </c>
      <c r="Z3453" s="679">
        <f t="shared" ca="1" si="593"/>
        <v>0</v>
      </c>
      <c r="AA3453" t="str">
        <f t="shared" si="583"/>
        <v>HUM_ASR_FY_2022</v>
      </c>
      <c r="AB3453" s="958">
        <f t="shared" si="584"/>
        <v>45032</v>
      </c>
      <c r="AC3453" t="str">
        <f t="shared" si="585"/>
        <v>Unaudited</v>
      </c>
    </row>
    <row r="3454" spans="1:29" x14ac:dyDescent="0.25">
      <c r="A3454" t="s">
        <v>420</v>
      </c>
      <c r="B3454" t="s">
        <v>1385</v>
      </c>
      <c r="C3454" t="s">
        <v>1386</v>
      </c>
      <c r="D3454">
        <v>1900</v>
      </c>
      <c r="E3454" s="958">
        <v>1</v>
      </c>
      <c r="F3454" t="s">
        <v>440</v>
      </c>
      <c r="G3454" s="958">
        <v>274</v>
      </c>
      <c r="H3454" t="s">
        <v>388</v>
      </c>
      <c r="I3454" s="938" t="s">
        <v>488</v>
      </c>
      <c r="J3454" s="938" t="s">
        <v>444</v>
      </c>
      <c r="K3454" s="938" t="s">
        <v>53</v>
      </c>
      <c r="L3454" s="938" t="s">
        <v>43</v>
      </c>
      <c r="M3454" s="959" t="s">
        <v>462</v>
      </c>
      <c r="N3454" s="679">
        <f t="shared" ca="1" si="592"/>
        <v>8664655.25</v>
      </c>
      <c r="O3454" s="679">
        <f t="shared" ca="1" si="593"/>
        <v>7132078.6526904097</v>
      </c>
      <c r="P3454" s="679">
        <f t="shared" ca="1" si="593"/>
        <v>330407.84119911469</v>
      </c>
      <c r="Q3454" s="679">
        <f t="shared" ca="1" si="593"/>
        <v>363758.66699427116</v>
      </c>
      <c r="R3454" s="679">
        <f t="shared" ca="1" si="593"/>
        <v>152770.5787141629</v>
      </c>
      <c r="S3454" s="679">
        <f t="shared" ca="1" si="593"/>
        <v>309391.80427346006</v>
      </c>
      <c r="T3454" s="679">
        <f t="shared" ca="1" si="593"/>
        <v>45368.168547146946</v>
      </c>
      <c r="U3454" s="679">
        <f t="shared" ca="1" si="593"/>
        <v>4288.6362186910837</v>
      </c>
      <c r="V3454" s="679">
        <f t="shared" ca="1" si="593"/>
        <v>28626.53017946082</v>
      </c>
      <c r="W3454" s="679">
        <f t="shared" ca="1" si="588"/>
        <v>1123.9224476947377</v>
      </c>
      <c r="X3454" s="679">
        <f t="shared" ca="1" si="593"/>
        <v>271087.30210269411</v>
      </c>
      <c r="Y3454" s="679">
        <f t="shared" ca="1" si="593"/>
        <v>25753.146632894357</v>
      </c>
      <c r="Z3454" s="679">
        <f t="shared" ca="1" si="593"/>
        <v>0</v>
      </c>
      <c r="AA3454" t="str">
        <f t="shared" si="583"/>
        <v>HUM_ASR_FY_2022</v>
      </c>
      <c r="AB3454" s="958">
        <f t="shared" si="584"/>
        <v>45032</v>
      </c>
      <c r="AC3454" t="str">
        <f t="shared" si="585"/>
        <v>Unaudited</v>
      </c>
    </row>
    <row r="3455" spans="1:29" x14ac:dyDescent="0.25">
      <c r="A3455" t="s">
        <v>420</v>
      </c>
      <c r="B3455" t="s">
        <v>1385</v>
      </c>
      <c r="C3455" t="s">
        <v>1386</v>
      </c>
      <c r="D3455">
        <v>1900</v>
      </c>
      <c r="E3455" s="958">
        <v>1</v>
      </c>
      <c r="F3455" t="s">
        <v>440</v>
      </c>
      <c r="G3455" s="958">
        <v>274</v>
      </c>
      <c r="H3455" t="s">
        <v>388</v>
      </c>
      <c r="I3455" s="938" t="s">
        <v>488</v>
      </c>
      <c r="J3455" s="938" t="s">
        <v>444</v>
      </c>
      <c r="K3455" s="938" t="s">
        <v>920</v>
      </c>
      <c r="L3455" s="944" t="s">
        <v>921</v>
      </c>
      <c r="M3455" s="960" t="s">
        <v>920</v>
      </c>
      <c r="N3455" s="679">
        <f t="shared" ca="1" si="592"/>
        <v>1195926.930000003</v>
      </c>
      <c r="O3455" s="679">
        <f t="shared" ca="1" si="593"/>
        <v>1064971.5900000029</v>
      </c>
      <c r="P3455" s="679">
        <f t="shared" ca="1" si="593"/>
        <v>89028.150000000009</v>
      </c>
      <c r="Q3455" s="679">
        <f t="shared" ca="1" si="593"/>
        <v>16569.140000000003</v>
      </c>
      <c r="R3455" s="679">
        <f t="shared" ca="1" si="593"/>
        <v>19245.349999999999</v>
      </c>
      <c r="S3455" s="679">
        <f t="shared" ca="1" si="593"/>
        <v>241.54000000000002</v>
      </c>
      <c r="T3455" s="679">
        <f t="shared" ca="1" si="593"/>
        <v>208.35</v>
      </c>
      <c r="U3455" s="679">
        <f t="shared" ca="1" si="593"/>
        <v>0</v>
      </c>
      <c r="V3455" s="679">
        <f t="shared" ca="1" si="593"/>
        <v>3397.84</v>
      </c>
      <c r="W3455" s="679">
        <f t="shared" ca="1" si="588"/>
        <v>0</v>
      </c>
      <c r="X3455" s="679">
        <f t="shared" ca="1" si="593"/>
        <v>0</v>
      </c>
      <c r="Y3455" s="679">
        <f t="shared" ca="1" si="593"/>
        <v>2264.9699999999998</v>
      </c>
      <c r="Z3455" s="679">
        <f t="shared" ca="1" si="593"/>
        <v>0</v>
      </c>
      <c r="AA3455" t="str">
        <f t="shared" si="583"/>
        <v>HUM_ASR_FY_2022</v>
      </c>
      <c r="AB3455" s="958">
        <f t="shared" si="584"/>
        <v>45032</v>
      </c>
      <c r="AC3455" t="str">
        <f t="shared" si="585"/>
        <v>Unaudited</v>
      </c>
    </row>
    <row r="3456" spans="1:29" x14ac:dyDescent="0.25">
      <c r="A3456" t="s">
        <v>420</v>
      </c>
      <c r="B3456" t="s">
        <v>1385</v>
      </c>
      <c r="C3456" t="s">
        <v>1386</v>
      </c>
      <c r="D3456">
        <v>1900</v>
      </c>
      <c r="E3456" s="958">
        <v>1</v>
      </c>
      <c r="F3456" t="s">
        <v>440</v>
      </c>
      <c r="G3456" s="958">
        <v>274</v>
      </c>
      <c r="H3456" t="s">
        <v>388</v>
      </c>
      <c r="I3456" s="959" t="s">
        <v>488</v>
      </c>
      <c r="J3456" s="959" t="s">
        <v>444</v>
      </c>
      <c r="K3456" s="959" t="s">
        <v>920</v>
      </c>
      <c r="L3456" s="938" t="s">
        <v>922</v>
      </c>
      <c r="M3456" s="959" t="s">
        <v>925</v>
      </c>
      <c r="N3456" s="679">
        <f t="shared" ca="1" si="592"/>
        <v>29804.976259314139</v>
      </c>
      <c r="O3456" s="679">
        <f t="shared" ca="1" si="593"/>
        <v>26541.297934309448</v>
      </c>
      <c r="P3456" s="679">
        <f t="shared" ca="1" si="593"/>
        <v>2218.7659050044572</v>
      </c>
      <c r="Q3456" s="679">
        <f t="shared" ca="1" si="593"/>
        <v>412.93728901752485</v>
      </c>
      <c r="R3456" s="679">
        <f t="shared" ca="1" si="593"/>
        <v>479.63398554139917</v>
      </c>
      <c r="S3456" s="679">
        <f t="shared" ca="1" si="593"/>
        <v>6.019677109934066</v>
      </c>
      <c r="T3456" s="679">
        <f t="shared" ca="1" si="593"/>
        <v>5.1925135623696388</v>
      </c>
      <c r="U3456" s="679">
        <f t="shared" ca="1" si="593"/>
        <v>0</v>
      </c>
      <c r="V3456" s="679">
        <f t="shared" ca="1" si="593"/>
        <v>84.681210860389044</v>
      </c>
      <c r="W3456" s="679">
        <f t="shared" ca="1" si="588"/>
        <v>0</v>
      </c>
      <c r="X3456" s="679">
        <f t="shared" ca="1" si="593"/>
        <v>0</v>
      </c>
      <c r="Y3456" s="679">
        <f t="shared" ca="1" si="593"/>
        <v>56.447743908617042</v>
      </c>
      <c r="Z3456" s="679">
        <f t="shared" ca="1" si="593"/>
        <v>0</v>
      </c>
      <c r="AA3456" t="str">
        <f t="shared" si="583"/>
        <v>HUM_ASR_FY_2022</v>
      </c>
      <c r="AB3456" s="958">
        <f t="shared" si="584"/>
        <v>45032</v>
      </c>
      <c r="AC3456" t="str">
        <f t="shared" si="585"/>
        <v>Unaudited</v>
      </c>
    </row>
    <row r="3457" spans="1:29" x14ac:dyDescent="0.25">
      <c r="A3457" t="s">
        <v>420</v>
      </c>
      <c r="B3457" t="s">
        <v>1385</v>
      </c>
      <c r="C3457" t="s">
        <v>1386</v>
      </c>
      <c r="D3457">
        <v>1900</v>
      </c>
      <c r="E3457" s="958">
        <v>1</v>
      </c>
      <c r="F3457" t="s">
        <v>440</v>
      </c>
      <c r="G3457" s="958">
        <v>274</v>
      </c>
      <c r="H3457" t="s">
        <v>388</v>
      </c>
      <c r="I3457" s="938" t="s">
        <v>488</v>
      </c>
      <c r="J3457" s="938" t="s">
        <v>444</v>
      </c>
      <c r="K3457" s="938" t="s">
        <v>920</v>
      </c>
      <c r="L3457" s="938" t="s">
        <v>923</v>
      </c>
      <c r="M3457" s="959" t="s">
        <v>926</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HUM_ASR_FY_2022</v>
      </c>
      <c r="AB3457" s="958">
        <f t="shared" si="584"/>
        <v>45032</v>
      </c>
      <c r="AC3457" t="str">
        <f t="shared" si="585"/>
        <v>Unaudited</v>
      </c>
    </row>
    <row r="3458" spans="1:29" x14ac:dyDescent="0.25">
      <c r="A3458" t="s">
        <v>420</v>
      </c>
      <c r="B3458" t="s">
        <v>1385</v>
      </c>
      <c r="C3458" t="s">
        <v>1386</v>
      </c>
      <c r="D3458">
        <v>1900</v>
      </c>
      <c r="E3458" s="958">
        <v>1</v>
      </c>
      <c r="F3458" t="s">
        <v>440</v>
      </c>
      <c r="G3458" s="958">
        <v>274</v>
      </c>
      <c r="H3458" t="s">
        <v>388</v>
      </c>
      <c r="I3458" s="938" t="s">
        <v>488</v>
      </c>
      <c r="J3458" s="938" t="s">
        <v>444</v>
      </c>
      <c r="K3458" s="938" t="s">
        <v>445</v>
      </c>
      <c r="L3458" s="938">
        <v>5.0999999999999996</v>
      </c>
      <c r="M3458" s="959" t="s">
        <v>37</v>
      </c>
      <c r="N3458" s="679">
        <f t="shared" ca="1" si="592"/>
        <v>5648.1399999999994</v>
      </c>
      <c r="O3458" s="679">
        <f t="shared" ca="1" si="593"/>
        <v>4868.2</v>
      </c>
      <c r="P3458" s="679">
        <f t="shared" ca="1" si="593"/>
        <v>0</v>
      </c>
      <c r="Q3458" s="679">
        <f t="shared" ca="1" si="593"/>
        <v>810</v>
      </c>
      <c r="R3458" s="679">
        <f t="shared" ca="1" si="593"/>
        <v>-126.13</v>
      </c>
      <c r="S3458" s="679">
        <f t="shared" ca="1" si="593"/>
        <v>0</v>
      </c>
      <c r="T3458" s="679">
        <f t="shared" ca="1" si="593"/>
        <v>12</v>
      </c>
      <c r="U3458" s="679">
        <f t="shared" ca="1" si="593"/>
        <v>0</v>
      </c>
      <c r="V3458" s="679">
        <f t="shared" ca="1" si="593"/>
        <v>0</v>
      </c>
      <c r="W3458" s="679">
        <f t="shared" ca="1" si="588"/>
        <v>0</v>
      </c>
      <c r="X3458" s="679">
        <f t="shared" ca="1" si="593"/>
        <v>84.069999999999979</v>
      </c>
      <c r="Y3458" s="679">
        <f t="shared" ca="1" si="593"/>
        <v>0</v>
      </c>
      <c r="Z3458" s="679">
        <f t="shared" ca="1" si="593"/>
        <v>0</v>
      </c>
      <c r="AA3458" t="str">
        <f t="shared" ref="AA3458:AA3521" si="594">file_name</f>
        <v>HUM_ASR_FY_2022</v>
      </c>
      <c r="AB3458" s="958">
        <f t="shared" ref="AB3458:AB3521" si="595">file_date</f>
        <v>45032</v>
      </c>
      <c r="AC3458" t="str">
        <f t="shared" ref="AC3458:AC3521" si="596">status</f>
        <v>Unaudited</v>
      </c>
    </row>
    <row r="3459" spans="1:29" ht="30" x14ac:dyDescent="0.25">
      <c r="A3459" t="s">
        <v>420</v>
      </c>
      <c r="B3459" t="s">
        <v>1385</v>
      </c>
      <c r="C3459" t="s">
        <v>1386</v>
      </c>
      <c r="D3459">
        <v>1900</v>
      </c>
      <c r="E3459" s="958">
        <v>1</v>
      </c>
      <c r="F3459" t="s">
        <v>440</v>
      </c>
      <c r="G3459" s="958">
        <v>274</v>
      </c>
      <c r="H3459" t="s">
        <v>388</v>
      </c>
      <c r="I3459" s="959" t="s">
        <v>488</v>
      </c>
      <c r="J3459" s="959" t="s">
        <v>444</v>
      </c>
      <c r="K3459" s="959" t="s">
        <v>445</v>
      </c>
      <c r="L3459" s="938">
        <v>5.2</v>
      </c>
      <c r="M3459" s="959" t="s">
        <v>303</v>
      </c>
      <c r="N3459" s="679">
        <f t="shared" ca="1" si="592"/>
        <v>5799260.5699999994</v>
      </c>
      <c r="O3459" s="679">
        <f t="shared" ca="1" si="593"/>
        <v>1872787.57</v>
      </c>
      <c r="P3459" s="679">
        <f t="shared" ca="1" si="593"/>
        <v>1804508.3599999999</v>
      </c>
      <c r="Q3459" s="679">
        <f t="shared" ca="1" si="593"/>
        <v>278377.98</v>
      </c>
      <c r="R3459" s="679">
        <f t="shared" ca="1" si="593"/>
        <v>1166444.56</v>
      </c>
      <c r="S3459" s="679">
        <f t="shared" ca="1" si="593"/>
        <v>163199.75999999998</v>
      </c>
      <c r="T3459" s="679">
        <f t="shared" ca="1" si="593"/>
        <v>138458.78000000003</v>
      </c>
      <c r="U3459" s="679">
        <f t="shared" ca="1" si="593"/>
        <v>174535.57</v>
      </c>
      <c r="V3459" s="679">
        <f t="shared" ca="1" si="593"/>
        <v>67582.850000000006</v>
      </c>
      <c r="W3459" s="679">
        <f t="shared" ca="1" si="588"/>
        <v>596.64</v>
      </c>
      <c r="X3459" s="679">
        <f t="shared" ca="1" si="593"/>
        <v>45222.719999999994</v>
      </c>
      <c r="Y3459" s="679">
        <f t="shared" ca="1" si="593"/>
        <v>87545.78</v>
      </c>
      <c r="Z3459" s="679">
        <f t="shared" ca="1" si="593"/>
        <v>0</v>
      </c>
      <c r="AA3459" t="str">
        <f t="shared" si="594"/>
        <v>HUM_ASR_FY_2022</v>
      </c>
      <c r="AB3459" s="958">
        <f t="shared" si="595"/>
        <v>45032</v>
      </c>
      <c r="AC3459" t="str">
        <f t="shared" si="596"/>
        <v>Unaudited</v>
      </c>
    </row>
    <row r="3460" spans="1:29" ht="30" x14ac:dyDescent="0.25">
      <c r="A3460" t="s">
        <v>420</v>
      </c>
      <c r="B3460" t="s">
        <v>1385</v>
      </c>
      <c r="C3460" t="s">
        <v>1386</v>
      </c>
      <c r="D3460">
        <v>1900</v>
      </c>
      <c r="E3460" s="958">
        <v>1</v>
      </c>
      <c r="F3460" t="s">
        <v>440</v>
      </c>
      <c r="G3460" s="958">
        <v>274</v>
      </c>
      <c r="H3460" t="s">
        <v>388</v>
      </c>
      <c r="I3460" s="959" t="s">
        <v>488</v>
      </c>
      <c r="J3460" s="959" t="s">
        <v>444</v>
      </c>
      <c r="K3460" s="959" t="s">
        <v>445</v>
      </c>
      <c r="L3460" s="954">
        <v>5.3</v>
      </c>
      <c r="M3460" s="959" t="s">
        <v>304</v>
      </c>
      <c r="N3460" s="679">
        <f t="shared" ca="1" si="592"/>
        <v>140.76334798254121</v>
      </c>
      <c r="O3460" s="679">
        <f t="shared" ca="1" si="593"/>
        <v>121.32562766656052</v>
      </c>
      <c r="P3460" s="679">
        <f t="shared" ca="1" si="593"/>
        <v>0</v>
      </c>
      <c r="Q3460" s="679">
        <f t="shared" ca="1" si="593"/>
        <v>20.186877780270741</v>
      </c>
      <c r="R3460" s="679">
        <f t="shared" ca="1" si="593"/>
        <v>-3.1434208573154918</v>
      </c>
      <c r="S3460" s="679">
        <f t="shared" ca="1" si="593"/>
        <v>0</v>
      </c>
      <c r="T3460" s="679">
        <f t="shared" ca="1" si="593"/>
        <v>0.299064856004011</v>
      </c>
      <c r="U3460" s="679">
        <f t="shared" ca="1" si="593"/>
        <v>0</v>
      </c>
      <c r="V3460" s="679">
        <f t="shared" ca="1" si="593"/>
        <v>0</v>
      </c>
      <c r="W3460" s="679">
        <f t="shared" ca="1" si="588"/>
        <v>0</v>
      </c>
      <c r="X3460" s="679">
        <f t="shared" ca="1" si="593"/>
        <v>2.095198537021433</v>
      </c>
      <c r="Y3460" s="679">
        <f t="shared" ca="1" si="593"/>
        <v>0</v>
      </c>
      <c r="Z3460" s="679">
        <f t="shared" ca="1" si="593"/>
        <v>0</v>
      </c>
      <c r="AA3460" t="str">
        <f t="shared" si="594"/>
        <v>HUM_ASR_FY_2022</v>
      </c>
      <c r="AB3460" s="958">
        <f t="shared" si="595"/>
        <v>45032</v>
      </c>
      <c r="AC3460" t="str">
        <f t="shared" si="596"/>
        <v>Unaudited</v>
      </c>
    </row>
    <row r="3461" spans="1:29" x14ac:dyDescent="0.25">
      <c r="A3461" t="s">
        <v>420</v>
      </c>
      <c r="B3461" t="s">
        <v>1385</v>
      </c>
      <c r="C3461" t="s">
        <v>1386</v>
      </c>
      <c r="D3461">
        <v>1900</v>
      </c>
      <c r="E3461" s="958">
        <v>1</v>
      </c>
      <c r="F3461" t="s">
        <v>440</v>
      </c>
      <c r="G3461" s="958">
        <v>274</v>
      </c>
      <c r="H3461" t="s">
        <v>388</v>
      </c>
      <c r="I3461" s="938" t="s">
        <v>488</v>
      </c>
      <c r="J3461" s="938" t="s">
        <v>444</v>
      </c>
      <c r="K3461" s="938" t="s">
        <v>445</v>
      </c>
      <c r="L3461" s="938" t="s">
        <v>82</v>
      </c>
      <c r="M3461" s="959" t="s">
        <v>453</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HUM_ASR_FY_2022</v>
      </c>
      <c r="AB3461" s="958">
        <f t="shared" si="595"/>
        <v>45032</v>
      </c>
      <c r="AC3461" t="str">
        <f t="shared" si="596"/>
        <v>Unaudited</v>
      </c>
    </row>
    <row r="3462" spans="1:29" x14ac:dyDescent="0.25">
      <c r="A3462" t="s">
        <v>420</v>
      </c>
      <c r="B3462" t="s">
        <v>1385</v>
      </c>
      <c r="C3462" t="s">
        <v>1386</v>
      </c>
      <c r="D3462">
        <v>1900</v>
      </c>
      <c r="E3462" s="958">
        <v>1</v>
      </c>
      <c r="F3462" t="s">
        <v>440</v>
      </c>
      <c r="G3462" s="958">
        <v>274</v>
      </c>
      <c r="H3462" t="s">
        <v>388</v>
      </c>
      <c r="I3462" s="938" t="s">
        <v>488</v>
      </c>
      <c r="J3462" s="938" t="s">
        <v>444</v>
      </c>
      <c r="K3462" s="938" t="s">
        <v>446</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HUM_ASR_FY_2022</v>
      </c>
      <c r="AB3462" s="958">
        <f t="shared" si="595"/>
        <v>45032</v>
      </c>
      <c r="AC3462" t="str">
        <f t="shared" si="596"/>
        <v>Unaudited</v>
      </c>
    </row>
    <row r="3463" spans="1:29" x14ac:dyDescent="0.25">
      <c r="A3463" t="s">
        <v>420</v>
      </c>
      <c r="B3463" t="s">
        <v>1385</v>
      </c>
      <c r="C3463" t="s">
        <v>1386</v>
      </c>
      <c r="D3463">
        <v>1900</v>
      </c>
      <c r="E3463" s="958">
        <v>1</v>
      </c>
      <c r="F3463" t="s">
        <v>440</v>
      </c>
      <c r="G3463" s="958">
        <v>274</v>
      </c>
      <c r="H3463" t="s">
        <v>388</v>
      </c>
      <c r="I3463" s="938" t="s">
        <v>488</v>
      </c>
      <c r="J3463" s="938" t="s">
        <v>444</v>
      </c>
      <c r="K3463" s="938" t="s">
        <v>446</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HUM_ASR_FY_2022</v>
      </c>
      <c r="AB3463" s="958">
        <f t="shared" si="595"/>
        <v>45032</v>
      </c>
      <c r="AC3463" t="str">
        <f t="shared" si="596"/>
        <v>Unaudited</v>
      </c>
    </row>
    <row r="3464" spans="1:29" x14ac:dyDescent="0.25">
      <c r="A3464" t="s">
        <v>420</v>
      </c>
      <c r="B3464" t="s">
        <v>1385</v>
      </c>
      <c r="C3464" t="s">
        <v>1386</v>
      </c>
      <c r="D3464">
        <v>1900</v>
      </c>
      <c r="E3464" s="958">
        <v>1</v>
      </c>
      <c r="F3464" t="s">
        <v>440</v>
      </c>
      <c r="G3464" s="958">
        <v>274</v>
      </c>
      <c r="H3464" t="s">
        <v>388</v>
      </c>
      <c r="I3464" s="938" t="s">
        <v>488</v>
      </c>
      <c r="J3464" s="938" t="s">
        <v>444</v>
      </c>
      <c r="K3464" s="938" t="s">
        <v>446</v>
      </c>
      <c r="L3464" s="954">
        <v>6.3</v>
      </c>
      <c r="M3464" s="959" t="s">
        <v>184</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HUM_ASR_FY_2022</v>
      </c>
      <c r="AB3464" s="958">
        <f t="shared" si="595"/>
        <v>45032</v>
      </c>
      <c r="AC3464" t="str">
        <f t="shared" si="596"/>
        <v>Unaudited</v>
      </c>
    </row>
    <row r="3465" spans="1:29" x14ac:dyDescent="0.25">
      <c r="A3465" t="s">
        <v>420</v>
      </c>
      <c r="B3465" t="s">
        <v>1385</v>
      </c>
      <c r="C3465" t="s">
        <v>1386</v>
      </c>
      <c r="D3465">
        <v>1900</v>
      </c>
      <c r="E3465" s="958">
        <v>1</v>
      </c>
      <c r="F3465" t="s">
        <v>440</v>
      </c>
      <c r="G3465" s="958">
        <v>274</v>
      </c>
      <c r="H3465" t="s">
        <v>388</v>
      </c>
      <c r="I3465" s="938" t="s">
        <v>488</v>
      </c>
      <c r="J3465" s="938" t="s">
        <v>444</v>
      </c>
      <c r="K3465" s="938" t="s">
        <v>446</v>
      </c>
      <c r="L3465" s="954" t="s">
        <v>87</v>
      </c>
      <c r="M3465" s="959" t="s">
        <v>454</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HUM_ASR_FY_2022</v>
      </c>
      <c r="AB3465" s="958">
        <f t="shared" si="595"/>
        <v>45032</v>
      </c>
      <c r="AC3465" t="str">
        <f t="shared" si="596"/>
        <v>Unaudited</v>
      </c>
    </row>
    <row r="3466" spans="1:29" x14ac:dyDescent="0.25">
      <c r="A3466" t="s">
        <v>420</v>
      </c>
      <c r="B3466" t="s">
        <v>1385</v>
      </c>
      <c r="C3466" t="s">
        <v>1386</v>
      </c>
      <c r="D3466">
        <v>1900</v>
      </c>
      <c r="E3466" s="958">
        <v>1</v>
      </c>
      <c r="F3466" t="s">
        <v>440</v>
      </c>
      <c r="G3466" s="958">
        <v>274</v>
      </c>
      <c r="H3466" t="s">
        <v>388</v>
      </c>
      <c r="I3466" s="938" t="s">
        <v>488</v>
      </c>
      <c r="J3466" s="938" t="s">
        <v>444</v>
      </c>
      <c r="K3466" s="938" t="s">
        <v>447</v>
      </c>
      <c r="L3466" s="938">
        <v>7.1</v>
      </c>
      <c r="M3466" s="959" t="s">
        <v>20</v>
      </c>
      <c r="N3466" s="679">
        <f t="shared" ca="1" si="592"/>
        <v>380482.27</v>
      </c>
      <c r="O3466" s="679">
        <f t="shared" ca="1" si="593"/>
        <v>119125.77999999998</v>
      </c>
      <c r="P3466" s="679">
        <f t="shared" ca="1" si="593"/>
        <v>29185.11</v>
      </c>
      <c r="Q3466" s="679">
        <f t="shared" ca="1" si="593"/>
        <v>44866.79</v>
      </c>
      <c r="R3466" s="679">
        <f t="shared" ca="1" si="593"/>
        <v>58211.6</v>
      </c>
      <c r="S3466" s="679">
        <f t="shared" ca="1" si="593"/>
        <v>19655.62</v>
      </c>
      <c r="T3466" s="679">
        <f t="shared" ca="1" si="593"/>
        <v>1758</v>
      </c>
      <c r="U3466" s="679">
        <f t="shared" ca="1" si="593"/>
        <v>192.85</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6410</v>
      </c>
      <c r="W3466" s="679">
        <f t="shared" ca="1" si="597"/>
        <v>6876</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73374.52</v>
      </c>
      <c r="Y3466" s="679">
        <f t="shared" ca="1" si="599"/>
        <v>20826</v>
      </c>
      <c r="Z3466" s="679">
        <f t="shared" ca="1" si="599"/>
        <v>0</v>
      </c>
      <c r="AA3466" t="str">
        <f t="shared" si="594"/>
        <v>HUM_ASR_FY_2022</v>
      </c>
      <c r="AB3466" s="958">
        <f t="shared" si="595"/>
        <v>45032</v>
      </c>
      <c r="AC3466" t="str">
        <f t="shared" si="596"/>
        <v>Unaudited</v>
      </c>
    </row>
    <row r="3467" spans="1:29" x14ac:dyDescent="0.25">
      <c r="A3467" t="s">
        <v>420</v>
      </c>
      <c r="B3467" t="s">
        <v>1385</v>
      </c>
      <c r="C3467" t="s">
        <v>1386</v>
      </c>
      <c r="D3467">
        <v>1900</v>
      </c>
      <c r="E3467" s="958">
        <v>1</v>
      </c>
      <c r="F3467" t="s">
        <v>440</v>
      </c>
      <c r="G3467" s="958">
        <v>274</v>
      </c>
      <c r="H3467" t="s">
        <v>388</v>
      </c>
      <c r="I3467" s="959" t="s">
        <v>488</v>
      </c>
      <c r="J3467" s="959" t="s">
        <v>444</v>
      </c>
      <c r="K3467" s="959" t="s">
        <v>447</v>
      </c>
      <c r="L3467" s="938">
        <v>7.2</v>
      </c>
      <c r="M3467" s="959" t="s">
        <v>21</v>
      </c>
      <c r="N3467" s="679">
        <f t="shared" ca="1" si="592"/>
        <v>1216315.2</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998772.2</v>
      </c>
      <c r="P3467" s="679">
        <f t="shared" ca="1" si="600"/>
        <v>49920.350000000006</v>
      </c>
      <c r="Q3467" s="679">
        <f t="shared" ca="1" si="600"/>
        <v>58788.9</v>
      </c>
      <c r="R3467" s="679">
        <f t="shared" ca="1" si="600"/>
        <v>25962.400000000001</v>
      </c>
      <c r="S3467" s="679">
        <f t="shared" ca="1" si="600"/>
        <v>35997.1</v>
      </c>
      <c r="T3467" s="679">
        <f t="shared" ca="1" si="600"/>
        <v>5527.8</v>
      </c>
      <c r="U3467" s="679">
        <f t="shared" ca="1" si="600"/>
        <v>498.00000000000006</v>
      </c>
      <c r="V3467" s="679">
        <f t="shared" ca="1" si="598"/>
        <v>4423.8999999999996</v>
      </c>
      <c r="W3467" s="679">
        <f t="shared" ca="1" si="597"/>
        <v>136.94999999999999</v>
      </c>
      <c r="X3467" s="679">
        <f t="shared" ca="1" si="599"/>
        <v>31473.599999999999</v>
      </c>
      <c r="Y3467" s="679">
        <f t="shared" ca="1" si="599"/>
        <v>4814</v>
      </c>
      <c r="Z3467" s="679">
        <f t="shared" ca="1" si="599"/>
        <v>0</v>
      </c>
      <c r="AA3467" t="str">
        <f t="shared" si="594"/>
        <v>HUM_ASR_FY_2022</v>
      </c>
      <c r="AB3467" s="958">
        <f t="shared" si="595"/>
        <v>45032</v>
      </c>
      <c r="AC3467" t="str">
        <f t="shared" si="596"/>
        <v>Unaudited</v>
      </c>
    </row>
    <row r="3468" spans="1:29" x14ac:dyDescent="0.25">
      <c r="A3468" t="s">
        <v>420</v>
      </c>
      <c r="B3468" t="s">
        <v>1385</v>
      </c>
      <c r="C3468" t="s">
        <v>1386</v>
      </c>
      <c r="D3468">
        <v>1900</v>
      </c>
      <c r="E3468" s="958">
        <v>1</v>
      </c>
      <c r="F3468" t="s">
        <v>440</v>
      </c>
      <c r="G3468" s="958">
        <v>274</v>
      </c>
      <c r="H3468" t="s">
        <v>388</v>
      </c>
      <c r="I3468" s="938" t="s">
        <v>488</v>
      </c>
      <c r="J3468" s="938" t="s">
        <v>444</v>
      </c>
      <c r="K3468" s="938" t="s">
        <v>447</v>
      </c>
      <c r="L3468" s="938">
        <v>7.3</v>
      </c>
      <c r="M3468" s="959" t="s">
        <v>155</v>
      </c>
      <c r="N3468" s="679">
        <f t="shared" ca="1" si="592"/>
        <v>9482.4062741357702</v>
      </c>
      <c r="O3468" s="679">
        <f t="shared" ca="1" si="600"/>
        <v>2968.8611868387911</v>
      </c>
      <c r="P3468" s="679">
        <f t="shared" ca="1" si="600"/>
        <v>727.35339330093518</v>
      </c>
      <c r="Q3468" s="679">
        <f t="shared" ca="1" si="600"/>
        <v>1118.1733408926834</v>
      </c>
      <c r="R3468" s="679">
        <f t="shared" ca="1" si="600"/>
        <v>1450.7536476469238</v>
      </c>
      <c r="S3468" s="679">
        <f t="shared" ca="1" si="600"/>
        <v>489.85876374746323</v>
      </c>
      <c r="T3468" s="679">
        <f t="shared" ca="1" si="600"/>
        <v>43.813001404587609</v>
      </c>
      <c r="U3468" s="679">
        <f t="shared" ca="1" si="600"/>
        <v>4.8062214566977932</v>
      </c>
      <c r="V3468" s="679">
        <f t="shared" ca="1" si="598"/>
        <v>159.7504772488092</v>
      </c>
      <c r="W3468" s="679">
        <f t="shared" ca="1" si="597"/>
        <v>171.3641624902983</v>
      </c>
      <c r="X3468" s="679">
        <f t="shared" ca="1" si="599"/>
        <v>1828.645021513619</v>
      </c>
      <c r="Y3468" s="679">
        <f t="shared" ca="1" si="599"/>
        <v>519.02705759496109</v>
      </c>
      <c r="Z3468" s="679">
        <f t="shared" ca="1" si="599"/>
        <v>0</v>
      </c>
      <c r="AA3468" t="str">
        <f t="shared" si="594"/>
        <v>HUM_ASR_FY_2022</v>
      </c>
      <c r="AB3468" s="958">
        <f t="shared" si="595"/>
        <v>45032</v>
      </c>
      <c r="AC3468" t="str">
        <f t="shared" si="596"/>
        <v>Unaudited</v>
      </c>
    </row>
    <row r="3469" spans="1:29" x14ac:dyDescent="0.25">
      <c r="A3469" t="s">
        <v>420</v>
      </c>
      <c r="B3469" t="s">
        <v>1385</v>
      </c>
      <c r="C3469" t="s">
        <v>1386</v>
      </c>
      <c r="D3469">
        <v>1900</v>
      </c>
      <c r="E3469" s="958">
        <v>1</v>
      </c>
      <c r="F3469" t="s">
        <v>440</v>
      </c>
      <c r="G3469" s="958">
        <v>274</v>
      </c>
      <c r="H3469" t="s">
        <v>388</v>
      </c>
      <c r="I3469" s="938" t="s">
        <v>488</v>
      </c>
      <c r="J3469" s="938" t="s">
        <v>444</v>
      </c>
      <c r="K3469" s="938" t="s">
        <v>447</v>
      </c>
      <c r="L3469" s="938" t="s">
        <v>91</v>
      </c>
      <c r="M3469" s="959" t="s">
        <v>455</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HUM_ASR_FY_2022</v>
      </c>
      <c r="AB3469" s="958">
        <f t="shared" si="595"/>
        <v>45032</v>
      </c>
      <c r="AC3469" t="str">
        <f t="shared" si="596"/>
        <v>Unaudited</v>
      </c>
    </row>
    <row r="3470" spans="1:29" x14ac:dyDescent="0.25">
      <c r="A3470" t="s">
        <v>420</v>
      </c>
      <c r="B3470" t="s">
        <v>1385</v>
      </c>
      <c r="C3470" t="s">
        <v>1386</v>
      </c>
      <c r="D3470">
        <v>1900</v>
      </c>
      <c r="E3470" s="958">
        <v>1</v>
      </c>
      <c r="F3470" t="s">
        <v>440</v>
      </c>
      <c r="G3470" s="958">
        <v>274</v>
      </c>
      <c r="H3470" t="s">
        <v>388</v>
      </c>
      <c r="I3470" s="938" t="s">
        <v>488</v>
      </c>
      <c r="J3470" s="938" t="s">
        <v>444</v>
      </c>
      <c r="K3470" s="938" t="s">
        <v>448</v>
      </c>
      <c r="L3470" s="938">
        <v>8.1</v>
      </c>
      <c r="M3470" s="959" t="s">
        <v>22</v>
      </c>
      <c r="N3470" s="679">
        <f t="shared" ca="1" si="592"/>
        <v>19017865.130000006</v>
      </c>
      <c r="O3470" s="679">
        <f t="shared" ca="1" si="600"/>
        <v>6644378.1000000015</v>
      </c>
      <c r="P3470" s="679">
        <f t="shared" ca="1" si="600"/>
        <v>1749858.2299999995</v>
      </c>
      <c r="Q3470" s="679">
        <f t="shared" ca="1" si="600"/>
        <v>4179440.5500000007</v>
      </c>
      <c r="R3470" s="679">
        <f t="shared" ca="1" si="600"/>
        <v>4025723.5699999994</v>
      </c>
      <c r="S3470" s="679">
        <f t="shared" ca="1" si="600"/>
        <v>5419.7599999999984</v>
      </c>
      <c r="T3470" s="679">
        <f t="shared" ca="1" si="600"/>
        <v>66031.98</v>
      </c>
      <c r="U3470" s="679">
        <f t="shared" ca="1" si="600"/>
        <v>42.52</v>
      </c>
      <c r="V3470" s="679">
        <f t="shared" ca="1" si="598"/>
        <v>1314970.5599999998</v>
      </c>
      <c r="W3470" s="679">
        <f t="shared" ca="1" si="597"/>
        <v>0</v>
      </c>
      <c r="X3470" s="679">
        <f t="shared" ca="1" si="599"/>
        <v>5897.0999999999995</v>
      </c>
      <c r="Y3470" s="679">
        <f t="shared" ca="1" si="599"/>
        <v>1026102.76</v>
      </c>
      <c r="Z3470" s="679">
        <f t="shared" ca="1" si="599"/>
        <v>0</v>
      </c>
      <c r="AA3470" t="str">
        <f t="shared" si="594"/>
        <v>HUM_ASR_FY_2022</v>
      </c>
      <c r="AB3470" s="958">
        <f t="shared" si="595"/>
        <v>45032</v>
      </c>
      <c r="AC3470" t="str">
        <f t="shared" si="596"/>
        <v>Unaudited</v>
      </c>
    </row>
    <row r="3471" spans="1:29" x14ac:dyDescent="0.25">
      <c r="A3471" t="s">
        <v>420</v>
      </c>
      <c r="B3471" t="s">
        <v>1385</v>
      </c>
      <c r="C3471" t="s">
        <v>1386</v>
      </c>
      <c r="D3471">
        <v>1900</v>
      </c>
      <c r="E3471" s="958">
        <v>1</v>
      </c>
      <c r="F3471" t="s">
        <v>440</v>
      </c>
      <c r="G3471" s="958">
        <v>274</v>
      </c>
      <c r="H3471" t="s">
        <v>388</v>
      </c>
      <c r="I3471" s="959" t="s">
        <v>488</v>
      </c>
      <c r="J3471" s="959" t="s">
        <v>444</v>
      </c>
      <c r="K3471" s="959" t="s">
        <v>448</v>
      </c>
      <c r="L3471" s="938" t="s">
        <v>112</v>
      </c>
      <c r="M3471" s="959" t="s">
        <v>443</v>
      </c>
      <c r="N3471" s="679">
        <f t="shared" ca="1" si="592"/>
        <v>77765</v>
      </c>
      <c r="O3471" s="679">
        <f t="shared" ca="1" si="600"/>
        <v>34268</v>
      </c>
      <c r="P3471" s="679">
        <f t="shared" ca="1" si="600"/>
        <v>0</v>
      </c>
      <c r="Q3471" s="679">
        <f t="shared" ca="1" si="600"/>
        <v>0</v>
      </c>
      <c r="R3471" s="679">
        <f t="shared" ca="1" si="600"/>
        <v>25344</v>
      </c>
      <c r="S3471" s="679">
        <f t="shared" ca="1" si="600"/>
        <v>0</v>
      </c>
      <c r="T3471" s="679">
        <f t="shared" ca="1" si="600"/>
        <v>0</v>
      </c>
      <c r="U3471" s="679">
        <f t="shared" ca="1" si="600"/>
        <v>0</v>
      </c>
      <c r="V3471" s="679">
        <f t="shared" ca="1" si="598"/>
        <v>18153</v>
      </c>
      <c r="W3471" s="679">
        <f t="shared" ca="1" si="597"/>
        <v>0</v>
      </c>
      <c r="X3471" s="679">
        <f t="shared" ca="1" si="599"/>
        <v>0</v>
      </c>
      <c r="Y3471" s="679">
        <f t="shared" ca="1" si="599"/>
        <v>0</v>
      </c>
      <c r="Z3471" s="679">
        <f t="shared" ca="1" si="599"/>
        <v>0</v>
      </c>
      <c r="AA3471" t="str">
        <f t="shared" si="594"/>
        <v>HUM_ASR_FY_2022</v>
      </c>
      <c r="AB3471" s="958">
        <f t="shared" si="595"/>
        <v>45032</v>
      </c>
      <c r="AC3471" t="str">
        <f t="shared" si="596"/>
        <v>Unaudited</v>
      </c>
    </row>
    <row r="3472" spans="1:29" x14ac:dyDescent="0.25">
      <c r="A3472" t="s">
        <v>420</v>
      </c>
      <c r="B3472" t="s">
        <v>1385</v>
      </c>
      <c r="C3472" t="s">
        <v>1386</v>
      </c>
      <c r="D3472">
        <v>1900</v>
      </c>
      <c r="E3472" s="958">
        <v>1</v>
      </c>
      <c r="F3472" t="s">
        <v>440</v>
      </c>
      <c r="G3472" s="958">
        <v>274</v>
      </c>
      <c r="H3472" t="s">
        <v>388</v>
      </c>
      <c r="I3472" s="959" t="s">
        <v>488</v>
      </c>
      <c r="J3472" s="959" t="s">
        <v>444</v>
      </c>
      <c r="K3472" s="959" t="s">
        <v>448</v>
      </c>
      <c r="L3472" s="938" t="s">
        <v>114</v>
      </c>
      <c r="M3472" s="959" t="s">
        <v>157</v>
      </c>
      <c r="N3472" s="679">
        <f t="shared" ca="1" si="592"/>
        <v>61.121629166533062</v>
      </c>
      <c r="O3472" s="679">
        <f t="shared" ca="1" si="600"/>
        <v>21.354406054221165</v>
      </c>
      <c r="P3472" s="679">
        <f t="shared" ca="1" si="600"/>
        <v>5.6238797097866406</v>
      </c>
      <c r="Q3472" s="679">
        <f t="shared" ca="1" si="600"/>
        <v>13.432328690653144</v>
      </c>
      <c r="R3472" s="679">
        <f t="shared" ca="1" si="600"/>
        <v>12.938296779924189</v>
      </c>
      <c r="S3472" s="679">
        <f t="shared" ca="1" si="600"/>
        <v>1.7418598703229374E-2</v>
      </c>
      <c r="T3472" s="679">
        <f t="shared" ca="1" si="600"/>
        <v>0.21222057087392582</v>
      </c>
      <c r="U3472" s="679">
        <f t="shared" ca="1" si="600"/>
        <v>1.3665527935947591E-4</v>
      </c>
      <c r="V3472" s="679">
        <f t="shared" ca="1" si="598"/>
        <v>4.2261916563096529</v>
      </c>
      <c r="W3472" s="679">
        <f t="shared" ca="1" si="597"/>
        <v>0</v>
      </c>
      <c r="X3472" s="679">
        <f t="shared" ca="1" si="599"/>
        <v>1.8952724551052805E-2</v>
      </c>
      <c r="Y3472" s="679">
        <f t="shared" ca="1" si="599"/>
        <v>3.2977977262306974</v>
      </c>
      <c r="Z3472" s="679">
        <f t="shared" ca="1" si="599"/>
        <v>0</v>
      </c>
      <c r="AA3472" t="str">
        <f t="shared" si="594"/>
        <v>HUM_ASR_FY_2022</v>
      </c>
      <c r="AB3472" s="958">
        <f t="shared" si="595"/>
        <v>45032</v>
      </c>
      <c r="AC3472" t="str">
        <f t="shared" si="596"/>
        <v>Unaudited</v>
      </c>
    </row>
    <row r="3473" spans="1:29" x14ac:dyDescent="0.25">
      <c r="A3473" t="s">
        <v>420</v>
      </c>
      <c r="B3473" t="s">
        <v>1385</v>
      </c>
      <c r="C3473" t="s">
        <v>1386</v>
      </c>
      <c r="D3473">
        <v>1900</v>
      </c>
      <c r="E3473" s="958">
        <v>1</v>
      </c>
      <c r="F3473" t="s">
        <v>440</v>
      </c>
      <c r="G3473" s="958">
        <v>274</v>
      </c>
      <c r="H3473" t="s">
        <v>388</v>
      </c>
      <c r="I3473" s="959" t="s">
        <v>488</v>
      </c>
      <c r="J3473" s="959" t="s">
        <v>444</v>
      </c>
      <c r="K3473" s="959" t="s">
        <v>448</v>
      </c>
      <c r="L3473" s="938" t="s">
        <v>115</v>
      </c>
      <c r="M3473" s="959" t="s">
        <v>113</v>
      </c>
      <c r="N3473" s="679">
        <f t="shared" ca="1" si="592"/>
        <v>-96495.98</v>
      </c>
      <c r="O3473" s="679">
        <f t="shared" ca="1" si="600"/>
        <v>-33713.34121192382</v>
      </c>
      <c r="P3473" s="679">
        <f t="shared" ca="1" si="600"/>
        <v>-8878.7192258795512</v>
      </c>
      <c r="Q3473" s="679">
        <f t="shared" ca="1" si="600"/>
        <v>-21206.334621008482</v>
      </c>
      <c r="R3473" s="679">
        <f t="shared" ca="1" si="600"/>
        <v>-20426.380061106705</v>
      </c>
      <c r="S3473" s="679">
        <f t="shared" ca="1" si="600"/>
        <v>-27.499671965798598</v>
      </c>
      <c r="T3473" s="679">
        <f t="shared" ca="1" si="600"/>
        <v>-335.04394830254</v>
      </c>
      <c r="U3473" s="679">
        <f t="shared" ca="1" si="600"/>
        <v>-0.21574498722927896</v>
      </c>
      <c r="V3473" s="679">
        <f t="shared" ca="1" si="598"/>
        <v>-6672.1144561165975</v>
      </c>
      <c r="W3473" s="679">
        <f t="shared" ca="1" si="597"/>
        <v>0</v>
      </c>
      <c r="X3473" s="679">
        <f t="shared" ca="1" si="599"/>
        <v>-29.921678367586562</v>
      </c>
      <c r="Y3473" s="679">
        <f t="shared" ca="1" si="599"/>
        <v>-5206.4093803416717</v>
      </c>
      <c r="Z3473" s="679">
        <f t="shared" ca="1" si="599"/>
        <v>0</v>
      </c>
      <c r="AA3473" t="str">
        <f t="shared" si="594"/>
        <v>HUM_ASR_FY_2022</v>
      </c>
      <c r="AB3473" s="958">
        <f t="shared" si="595"/>
        <v>45032</v>
      </c>
      <c r="AC3473" t="str">
        <f t="shared" si="596"/>
        <v>Unaudited</v>
      </c>
    </row>
    <row r="3474" spans="1:29" x14ac:dyDescent="0.25">
      <c r="A3474" t="s">
        <v>420</v>
      </c>
      <c r="B3474" t="s">
        <v>1385</v>
      </c>
      <c r="C3474" t="s">
        <v>1386</v>
      </c>
      <c r="D3474">
        <v>1900</v>
      </c>
      <c r="E3474" s="958">
        <v>1</v>
      </c>
      <c r="F3474" t="s">
        <v>440</v>
      </c>
      <c r="G3474" s="958">
        <v>274</v>
      </c>
      <c r="H3474" t="s">
        <v>388</v>
      </c>
      <c r="I3474" s="959" t="s">
        <v>488</v>
      </c>
      <c r="J3474" s="959" t="s">
        <v>444</v>
      </c>
      <c r="K3474" s="959" t="s">
        <v>448</v>
      </c>
      <c r="L3474" s="938" t="s">
        <v>116</v>
      </c>
      <c r="M3474" s="959" t="s">
        <v>158</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HUM_ASR_FY_2022</v>
      </c>
      <c r="AB3474" s="958">
        <f t="shared" si="595"/>
        <v>45032</v>
      </c>
      <c r="AC3474" t="str">
        <f t="shared" si="596"/>
        <v>Unaudited</v>
      </c>
    </row>
    <row r="3475" spans="1:29" x14ac:dyDescent="0.25">
      <c r="A3475" t="s">
        <v>420</v>
      </c>
      <c r="B3475" t="s">
        <v>1385</v>
      </c>
      <c r="C3475" t="s">
        <v>1386</v>
      </c>
      <c r="D3475">
        <v>1900</v>
      </c>
      <c r="E3475" s="958">
        <v>1</v>
      </c>
      <c r="F3475" t="s">
        <v>440</v>
      </c>
      <c r="G3475" s="958">
        <v>274</v>
      </c>
      <c r="H3475" t="s">
        <v>388</v>
      </c>
      <c r="I3475" s="959" t="s">
        <v>488</v>
      </c>
      <c r="J3475" s="959" t="s">
        <v>444</v>
      </c>
      <c r="K3475" s="959" t="s">
        <v>448</v>
      </c>
      <c r="L3475" s="954" t="s">
        <v>159</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HUM_ASR_FY_2022</v>
      </c>
      <c r="AB3475" s="958">
        <f t="shared" si="595"/>
        <v>45032</v>
      </c>
      <c r="AC3475" t="str">
        <f t="shared" si="596"/>
        <v>Unaudited</v>
      </c>
    </row>
    <row r="3476" spans="1:29" x14ac:dyDescent="0.25">
      <c r="A3476" t="s">
        <v>420</v>
      </c>
      <c r="B3476" t="s">
        <v>1385</v>
      </c>
      <c r="C3476" t="s">
        <v>1386</v>
      </c>
      <c r="D3476">
        <v>1900</v>
      </c>
      <c r="E3476" s="958">
        <v>1</v>
      </c>
      <c r="F3476" t="s">
        <v>440</v>
      </c>
      <c r="G3476" s="958">
        <v>274</v>
      </c>
      <c r="H3476" t="s">
        <v>388</v>
      </c>
      <c r="I3476" s="959" t="s">
        <v>488</v>
      </c>
      <c r="J3476" s="959" t="s">
        <v>444</v>
      </c>
      <c r="K3476" s="959" t="s">
        <v>448</v>
      </c>
      <c r="L3476" s="938" t="s">
        <v>442</v>
      </c>
      <c r="M3476" s="959" t="s">
        <v>456</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HUM_ASR_FY_2022</v>
      </c>
      <c r="AB3476" s="958">
        <f t="shared" si="595"/>
        <v>45032</v>
      </c>
      <c r="AC3476" t="str">
        <f t="shared" si="596"/>
        <v>Unaudited</v>
      </c>
    </row>
    <row r="3477" spans="1:29" ht="30" x14ac:dyDescent="0.25">
      <c r="A3477" t="s">
        <v>420</v>
      </c>
      <c r="B3477" t="s">
        <v>1385</v>
      </c>
      <c r="C3477" t="s">
        <v>1386</v>
      </c>
      <c r="D3477">
        <v>1900</v>
      </c>
      <c r="E3477" s="958">
        <v>1</v>
      </c>
      <c r="F3477" t="s">
        <v>440</v>
      </c>
      <c r="G3477" s="958">
        <v>274</v>
      </c>
      <c r="H3477" t="s">
        <v>388</v>
      </c>
      <c r="I3477" s="938" t="s">
        <v>488</v>
      </c>
      <c r="J3477" s="938" t="s">
        <v>444</v>
      </c>
      <c r="K3477" s="938" t="s">
        <v>449</v>
      </c>
      <c r="L3477" s="938">
        <v>9.1</v>
      </c>
      <c r="M3477" s="959" t="s">
        <v>185</v>
      </c>
      <c r="N3477" s="679">
        <f t="shared" ca="1" si="592"/>
        <v>620877.70000000088</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13148.279999999999</v>
      </c>
      <c r="P3477" s="679">
        <f t="shared" ca="1" si="601"/>
        <v>0</v>
      </c>
      <c r="Q3477" s="679">
        <f t="shared" ca="1" si="601"/>
        <v>77694.66</v>
      </c>
      <c r="R3477" s="679">
        <f t="shared" ca="1" si="601"/>
        <v>910.51</v>
      </c>
      <c r="S3477" s="679">
        <f t="shared" ca="1" si="601"/>
        <v>21171</v>
      </c>
      <c r="T3477" s="679">
        <f t="shared" ca="1" si="601"/>
        <v>51.05</v>
      </c>
      <c r="U3477" s="679">
        <f t="shared" ca="1" si="601"/>
        <v>0</v>
      </c>
      <c r="V3477" s="679">
        <f t="shared" ca="1" si="598"/>
        <v>0</v>
      </c>
      <c r="W3477" s="679">
        <f t="shared" ca="1" si="597"/>
        <v>507902.20000000083</v>
      </c>
      <c r="X3477" s="679">
        <f t="shared" ca="1" si="599"/>
        <v>0</v>
      </c>
      <c r="Y3477" s="679">
        <f t="shared" ca="1" si="599"/>
        <v>0</v>
      </c>
      <c r="Z3477" s="679">
        <f t="shared" ca="1" si="599"/>
        <v>0</v>
      </c>
      <c r="AA3477" t="str">
        <f t="shared" si="594"/>
        <v>HUM_ASR_FY_2022</v>
      </c>
      <c r="AB3477" s="958">
        <f t="shared" si="595"/>
        <v>45032</v>
      </c>
      <c r="AC3477" t="str">
        <f t="shared" si="596"/>
        <v>Unaudited</v>
      </c>
    </row>
    <row r="3478" spans="1:29" x14ac:dyDescent="0.25">
      <c r="A3478" t="s">
        <v>420</v>
      </c>
      <c r="B3478" t="s">
        <v>1385</v>
      </c>
      <c r="C3478" t="s">
        <v>1386</v>
      </c>
      <c r="D3478">
        <v>1900</v>
      </c>
      <c r="E3478" s="958">
        <v>1</v>
      </c>
      <c r="F3478" t="s">
        <v>440</v>
      </c>
      <c r="G3478" s="958">
        <v>274</v>
      </c>
      <c r="H3478" t="s">
        <v>388</v>
      </c>
      <c r="I3478" s="959" t="s">
        <v>488</v>
      </c>
      <c r="J3478" s="959" t="s">
        <v>444</v>
      </c>
      <c r="K3478" s="959" t="s">
        <v>449</v>
      </c>
      <c r="L3478" s="938" t="s">
        <v>106</v>
      </c>
      <c r="M3478" s="959" t="s">
        <v>186</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HUM_ASR_FY_2022</v>
      </c>
      <c r="AB3478" s="958">
        <f t="shared" si="595"/>
        <v>45032</v>
      </c>
      <c r="AC3478" t="str">
        <f t="shared" si="596"/>
        <v>Unaudited</v>
      </c>
    </row>
    <row r="3479" spans="1:29" x14ac:dyDescent="0.25">
      <c r="A3479" t="s">
        <v>420</v>
      </c>
      <c r="B3479" t="s">
        <v>1385</v>
      </c>
      <c r="C3479" t="s">
        <v>1386</v>
      </c>
      <c r="D3479">
        <v>1900</v>
      </c>
      <c r="E3479" s="958">
        <v>1</v>
      </c>
      <c r="F3479" t="s">
        <v>440</v>
      </c>
      <c r="G3479" s="958">
        <v>274</v>
      </c>
      <c r="H3479" t="s">
        <v>388</v>
      </c>
      <c r="I3479" s="938" t="s">
        <v>488</v>
      </c>
      <c r="J3479" s="938" t="s">
        <v>444</v>
      </c>
      <c r="K3479" s="938" t="s">
        <v>449</v>
      </c>
      <c r="L3479" s="938" t="s">
        <v>1321</v>
      </c>
      <c r="M3479" s="938" t="s">
        <v>1322</v>
      </c>
      <c r="N3479" s="679">
        <f t="shared" ca="1" si="592"/>
        <v>825849.24</v>
      </c>
      <c r="O3479" s="679">
        <f t="shared" ca="1" si="601"/>
        <v>0</v>
      </c>
      <c r="P3479" s="679">
        <f t="shared" ca="1" si="601"/>
        <v>0</v>
      </c>
      <c r="Q3479" s="679">
        <f t="shared" ca="1" si="601"/>
        <v>229845.19000000003</v>
      </c>
      <c r="R3479" s="679">
        <f t="shared" ca="1" si="601"/>
        <v>74991.02</v>
      </c>
      <c r="S3479" s="679">
        <f t="shared" ca="1" si="601"/>
        <v>500198.06</v>
      </c>
      <c r="T3479" s="679">
        <f t="shared" ca="1" si="601"/>
        <v>0</v>
      </c>
      <c r="U3479" s="679">
        <f t="shared" ca="1" si="601"/>
        <v>0</v>
      </c>
      <c r="V3479" s="679">
        <f t="shared" ca="1" si="598"/>
        <v>20814.97</v>
      </c>
      <c r="W3479" s="679">
        <f t="shared" ca="1" si="597"/>
        <v>0</v>
      </c>
      <c r="X3479" s="679">
        <f t="shared" ca="1" si="599"/>
        <v>0</v>
      </c>
      <c r="Y3479" s="679">
        <f t="shared" ca="1" si="599"/>
        <v>0</v>
      </c>
      <c r="Z3479" s="679">
        <f t="shared" ca="1" si="599"/>
        <v>0</v>
      </c>
      <c r="AA3479" t="str">
        <f t="shared" si="594"/>
        <v>HUM_ASR_FY_2022</v>
      </c>
      <c r="AB3479" s="958">
        <f t="shared" si="595"/>
        <v>45032</v>
      </c>
      <c r="AC3479" t="str">
        <f t="shared" si="596"/>
        <v>Unaudited</v>
      </c>
    </row>
    <row r="3480" spans="1:29" x14ac:dyDescent="0.25">
      <c r="A3480" t="s">
        <v>420</v>
      </c>
      <c r="B3480" t="s">
        <v>1385</v>
      </c>
      <c r="C3480" t="s">
        <v>1386</v>
      </c>
      <c r="D3480">
        <v>1900</v>
      </c>
      <c r="E3480" s="958">
        <v>1</v>
      </c>
      <c r="F3480" t="s">
        <v>440</v>
      </c>
      <c r="G3480" s="958">
        <v>274</v>
      </c>
      <c r="H3480" t="s">
        <v>388</v>
      </c>
      <c r="I3480" s="938" t="s">
        <v>488</v>
      </c>
      <c r="J3480" s="938" t="s">
        <v>444</v>
      </c>
      <c r="K3480" s="938" t="s">
        <v>449</v>
      </c>
      <c r="L3480" s="938" t="s">
        <v>107</v>
      </c>
      <c r="M3480" s="959" t="s">
        <v>187</v>
      </c>
      <c r="N3480" s="679">
        <f t="shared" ca="1" si="592"/>
        <v>194168.16000000015</v>
      </c>
      <c r="O3480" s="679">
        <f t="shared" ca="1" si="601"/>
        <v>87924.810000000187</v>
      </c>
      <c r="P3480" s="679">
        <f t="shared" ca="1" si="601"/>
        <v>17271.61</v>
      </c>
      <c r="Q3480" s="679">
        <f t="shared" ca="1" si="601"/>
        <v>49906.010000000017</v>
      </c>
      <c r="R3480" s="679">
        <f t="shared" ca="1" si="601"/>
        <v>21875.949999999997</v>
      </c>
      <c r="S3480" s="679">
        <f t="shared" ca="1" si="601"/>
        <v>3249.61</v>
      </c>
      <c r="T3480" s="679">
        <f t="shared" ca="1" si="601"/>
        <v>1385.74</v>
      </c>
      <c r="U3480" s="679">
        <f t="shared" ca="1" si="601"/>
        <v>325.67999999999995</v>
      </c>
      <c r="V3480" s="679">
        <f t="shared" ca="1" si="598"/>
        <v>1128.75</v>
      </c>
      <c r="W3480" s="679">
        <f t="shared" ca="1" si="597"/>
        <v>11100</v>
      </c>
      <c r="X3480" s="679">
        <f t="shared" ca="1" si="599"/>
        <v>0</v>
      </c>
      <c r="Y3480" s="679">
        <f t="shared" ca="1" si="599"/>
        <v>0</v>
      </c>
      <c r="Z3480" s="679">
        <f t="shared" ca="1" si="599"/>
        <v>0</v>
      </c>
      <c r="AA3480" t="str">
        <f t="shared" si="594"/>
        <v>HUM_ASR_FY_2022</v>
      </c>
      <c r="AB3480" s="958">
        <f t="shared" si="595"/>
        <v>45032</v>
      </c>
      <c r="AC3480" t="str">
        <f t="shared" si="596"/>
        <v>Unaudited</v>
      </c>
    </row>
    <row r="3481" spans="1:29" x14ac:dyDescent="0.25">
      <c r="A3481" t="s">
        <v>420</v>
      </c>
      <c r="B3481" t="s">
        <v>1385</v>
      </c>
      <c r="C3481" t="s">
        <v>1386</v>
      </c>
      <c r="D3481">
        <v>1900</v>
      </c>
      <c r="E3481" s="958">
        <v>1</v>
      </c>
      <c r="F3481" t="s">
        <v>440</v>
      </c>
      <c r="G3481" s="958">
        <v>274</v>
      </c>
      <c r="H3481" t="s">
        <v>388</v>
      </c>
      <c r="I3481" s="938" t="s">
        <v>488</v>
      </c>
      <c r="J3481" s="938" t="s">
        <v>444</v>
      </c>
      <c r="K3481" s="938" t="s">
        <v>449</v>
      </c>
      <c r="L3481" s="938" t="s">
        <v>108</v>
      </c>
      <c r="M3481" s="959" t="s">
        <v>160</v>
      </c>
      <c r="N3481" s="679">
        <f t="shared" ca="1" si="592"/>
        <v>1534857.2800000038</v>
      </c>
      <c r="O3481" s="679">
        <f t="shared" ca="1" si="601"/>
        <v>1239943.6300000038</v>
      </c>
      <c r="P3481" s="679">
        <f t="shared" ca="1" si="601"/>
        <v>66314.730000000025</v>
      </c>
      <c r="Q3481" s="679">
        <f t="shared" ca="1" si="601"/>
        <v>133244.46</v>
      </c>
      <c r="R3481" s="679">
        <f t="shared" ca="1" si="601"/>
        <v>51813.99</v>
      </c>
      <c r="S3481" s="679">
        <f t="shared" ca="1" si="601"/>
        <v>1408.3400000000004</v>
      </c>
      <c r="T3481" s="679">
        <f t="shared" ca="1" si="601"/>
        <v>9596.4500000000007</v>
      </c>
      <c r="U3481" s="679">
        <f t="shared" ca="1" si="601"/>
        <v>13.9</v>
      </c>
      <c r="V3481" s="679">
        <f t="shared" ca="1" si="598"/>
        <v>10452.51</v>
      </c>
      <c r="W3481" s="679">
        <f t="shared" ca="1" si="597"/>
        <v>4883.8600000000006</v>
      </c>
      <c r="X3481" s="679">
        <f t="shared" ca="1" si="599"/>
        <v>5756.5300000000007</v>
      </c>
      <c r="Y3481" s="679">
        <f t="shared" ca="1" si="599"/>
        <v>11428.879999999997</v>
      </c>
      <c r="Z3481" s="679">
        <f t="shared" ca="1" si="599"/>
        <v>0</v>
      </c>
      <c r="AA3481" t="str">
        <f t="shared" si="594"/>
        <v>HUM_ASR_FY_2022</v>
      </c>
      <c r="AB3481" s="958">
        <f t="shared" si="595"/>
        <v>45032</v>
      </c>
      <c r="AC3481" t="str">
        <f t="shared" si="596"/>
        <v>Unaudited</v>
      </c>
    </row>
    <row r="3482" spans="1:29" x14ac:dyDescent="0.25">
      <c r="A3482" t="s">
        <v>420</v>
      </c>
      <c r="B3482" t="s">
        <v>1385</v>
      </c>
      <c r="C3482" t="s">
        <v>1386</v>
      </c>
      <c r="D3482">
        <v>1900</v>
      </c>
      <c r="E3482" s="958">
        <v>1</v>
      </c>
      <c r="F3482" t="s">
        <v>440</v>
      </c>
      <c r="G3482" s="958">
        <v>274</v>
      </c>
      <c r="H3482" t="s">
        <v>388</v>
      </c>
      <c r="I3482" s="938" t="s">
        <v>488</v>
      </c>
      <c r="J3482" s="938" t="s">
        <v>444</v>
      </c>
      <c r="K3482" s="938" t="s">
        <v>449</v>
      </c>
      <c r="L3482" s="938" t="s">
        <v>109</v>
      </c>
      <c r="M3482" s="959" t="s">
        <v>134</v>
      </c>
      <c r="N3482" s="679">
        <f t="shared" ca="1" si="592"/>
        <v>1973954.6749686541</v>
      </c>
      <c r="O3482" s="679">
        <f t="shared" ca="1" si="601"/>
        <v>1534164.1744313883</v>
      </c>
      <c r="P3482" s="679">
        <f t="shared" ca="1" si="601"/>
        <v>93767.17536035052</v>
      </c>
      <c r="Q3482" s="679">
        <f t="shared" ca="1" si="601"/>
        <v>120543.82866275487</v>
      </c>
      <c r="R3482" s="679">
        <f t="shared" ca="1" si="601"/>
        <v>57488.947641474995</v>
      </c>
      <c r="S3482" s="679">
        <f t="shared" ca="1" si="601"/>
        <v>74056.117766233787</v>
      </c>
      <c r="T3482" s="679">
        <f t="shared" ca="1" si="601"/>
        <v>6509.2074545454534</v>
      </c>
      <c r="U3482" s="679">
        <f t="shared" ca="1" si="601"/>
        <v>1053.5480519480516</v>
      </c>
      <c r="V3482" s="679">
        <f t="shared" ca="1" si="598"/>
        <v>10182.042813852813</v>
      </c>
      <c r="W3482" s="679">
        <f t="shared" ca="1" si="597"/>
        <v>159.84771428571432</v>
      </c>
      <c r="X3482" s="679">
        <f t="shared" ca="1" si="599"/>
        <v>64839.916883116901</v>
      </c>
      <c r="Y3482" s="679">
        <f t="shared" ca="1" si="599"/>
        <v>11189.868188702863</v>
      </c>
      <c r="Z3482" s="679">
        <f t="shared" ca="1" si="599"/>
        <v>0</v>
      </c>
      <c r="AA3482" t="str">
        <f t="shared" si="594"/>
        <v>HUM_ASR_FY_2022</v>
      </c>
      <c r="AB3482" s="958">
        <f t="shared" si="595"/>
        <v>45032</v>
      </c>
      <c r="AC3482" t="str">
        <f t="shared" si="596"/>
        <v>Unaudited</v>
      </c>
    </row>
    <row r="3483" spans="1:29" x14ac:dyDescent="0.25">
      <c r="A3483" t="s">
        <v>420</v>
      </c>
      <c r="B3483" t="s">
        <v>1385</v>
      </c>
      <c r="C3483" t="s">
        <v>1386</v>
      </c>
      <c r="D3483">
        <v>1900</v>
      </c>
      <c r="E3483" s="958">
        <v>1</v>
      </c>
      <c r="F3483" t="s">
        <v>440</v>
      </c>
      <c r="G3483" s="958">
        <v>274</v>
      </c>
      <c r="H3483" t="s">
        <v>388</v>
      </c>
      <c r="I3483" s="938" t="s">
        <v>488</v>
      </c>
      <c r="J3483" s="938" t="s">
        <v>444</v>
      </c>
      <c r="K3483" s="938" t="s">
        <v>449</v>
      </c>
      <c r="L3483" s="944" t="s">
        <v>110</v>
      </c>
      <c r="M3483" s="960" t="s">
        <v>162</v>
      </c>
      <c r="N3483" s="679">
        <f t="shared" ca="1" si="592"/>
        <v>79732.270669991965</v>
      </c>
      <c r="O3483" s="679">
        <f t="shared" ca="1" si="601"/>
        <v>64412.191550925469</v>
      </c>
      <c r="P3483" s="679">
        <f t="shared" ca="1" si="601"/>
        <v>3444.8961937147837</v>
      </c>
      <c r="Q3483" s="679">
        <f t="shared" ca="1" si="601"/>
        <v>6921.7402089638545</v>
      </c>
      <c r="R3483" s="679">
        <f t="shared" ca="1" si="601"/>
        <v>2691.6164317064367</v>
      </c>
      <c r="S3483" s="679">
        <f t="shared" ca="1" si="601"/>
        <v>73.159991836749967</v>
      </c>
      <c r="T3483" s="679">
        <f t="shared" ca="1" si="601"/>
        <v>498.51328774427986</v>
      </c>
      <c r="U3483" s="679">
        <f t="shared" ca="1" si="601"/>
        <v>0.7220727143522333</v>
      </c>
      <c r="V3483" s="679">
        <f t="shared" ca="1" si="598"/>
        <v>542.98361636646496</v>
      </c>
      <c r="W3483" s="679">
        <f t="shared" ca="1" si="597"/>
        <v>253.70518321699993</v>
      </c>
      <c r="X3483" s="679">
        <f t="shared" ca="1" si="599"/>
        <v>299.03836275899727</v>
      </c>
      <c r="Y3483" s="679">
        <f t="shared" ca="1" si="599"/>
        <v>593.70377004359352</v>
      </c>
      <c r="Z3483" s="679">
        <f t="shared" ca="1" si="599"/>
        <v>0</v>
      </c>
      <c r="AA3483" t="str">
        <f t="shared" si="594"/>
        <v>HUM_ASR_FY_2022</v>
      </c>
      <c r="AB3483" s="958">
        <f t="shared" si="595"/>
        <v>45032</v>
      </c>
      <c r="AC3483" t="str">
        <f t="shared" si="596"/>
        <v>Unaudited</v>
      </c>
    </row>
    <row r="3484" spans="1:29" x14ac:dyDescent="0.25">
      <c r="A3484" t="s">
        <v>420</v>
      </c>
      <c r="B3484" t="s">
        <v>1385</v>
      </c>
      <c r="C3484" t="s">
        <v>1386</v>
      </c>
      <c r="D3484">
        <v>1900</v>
      </c>
      <c r="E3484" s="958">
        <v>1</v>
      </c>
      <c r="F3484" t="s">
        <v>440</v>
      </c>
      <c r="G3484" s="958">
        <v>274</v>
      </c>
      <c r="H3484" t="s">
        <v>388</v>
      </c>
      <c r="I3484" s="938" t="s">
        <v>488</v>
      </c>
      <c r="J3484" s="938" t="s">
        <v>444</v>
      </c>
      <c r="K3484" s="938" t="s">
        <v>449</v>
      </c>
      <c r="L3484" s="938" t="s">
        <v>111</v>
      </c>
      <c r="M3484" s="959" t="s">
        <v>463</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HUM_ASR_FY_2022</v>
      </c>
      <c r="AB3484" s="958">
        <f t="shared" si="595"/>
        <v>45032</v>
      </c>
      <c r="AC3484" t="str">
        <f t="shared" si="596"/>
        <v>Unaudited</v>
      </c>
    </row>
    <row r="3485" spans="1:29" x14ac:dyDescent="0.25">
      <c r="A3485" t="s">
        <v>420</v>
      </c>
      <c r="B3485" t="s">
        <v>1385</v>
      </c>
      <c r="C3485" t="s">
        <v>1386</v>
      </c>
      <c r="D3485">
        <v>1900</v>
      </c>
      <c r="E3485" s="958">
        <v>1</v>
      </c>
      <c r="F3485" t="s">
        <v>440</v>
      </c>
      <c r="G3485" s="958">
        <v>274</v>
      </c>
      <c r="H3485" t="s">
        <v>388</v>
      </c>
      <c r="I3485" s="938" t="s">
        <v>488</v>
      </c>
      <c r="J3485" s="938" t="s">
        <v>444</v>
      </c>
      <c r="K3485" s="938" t="s">
        <v>6</v>
      </c>
      <c r="L3485" s="938" t="s">
        <v>117</v>
      </c>
      <c r="M3485" s="959" t="s">
        <v>188</v>
      </c>
      <c r="N3485" s="679">
        <f t="shared" ca="1" si="592"/>
        <v>709123.04</v>
      </c>
      <c r="O3485" s="679">
        <f t="shared" ca="1" si="602"/>
        <v>329676.51</v>
      </c>
      <c r="P3485" s="679">
        <f t="shared" ca="1" si="602"/>
        <v>47640.93</v>
      </c>
      <c r="Q3485" s="679">
        <f t="shared" ca="1" si="602"/>
        <v>127086.24000000002</v>
      </c>
      <c r="R3485" s="679">
        <f t="shared" ca="1" si="602"/>
        <v>81490.7</v>
      </c>
      <c r="S3485" s="679">
        <f t="shared" ca="1" si="602"/>
        <v>26325.929999999997</v>
      </c>
      <c r="T3485" s="679">
        <f t="shared" ca="1" si="602"/>
        <v>609.94999999999993</v>
      </c>
      <c r="U3485" s="679">
        <f t="shared" ca="1" si="602"/>
        <v>362.6</v>
      </c>
      <c r="V3485" s="679">
        <f t="shared" ca="1" si="602"/>
        <v>10222.67</v>
      </c>
      <c r="W3485" s="679">
        <f t="shared" ca="1" si="597"/>
        <v>0</v>
      </c>
      <c r="X3485" s="679">
        <f t="shared" ca="1" si="602"/>
        <v>53391.999999999985</v>
      </c>
      <c r="Y3485" s="679">
        <f t="shared" ca="1" si="602"/>
        <v>32315.51</v>
      </c>
      <c r="Z3485" s="679">
        <f t="shared" ca="1" si="602"/>
        <v>0</v>
      </c>
      <c r="AA3485" t="str">
        <f t="shared" si="594"/>
        <v>HUM_ASR_FY_2022</v>
      </c>
      <c r="AB3485" s="958">
        <f t="shared" si="595"/>
        <v>45032</v>
      </c>
      <c r="AC3485" t="str">
        <f t="shared" si="596"/>
        <v>Unaudited</v>
      </c>
    </row>
    <row r="3486" spans="1:29" x14ac:dyDescent="0.25">
      <c r="A3486" t="s">
        <v>420</v>
      </c>
      <c r="B3486" t="s">
        <v>1385</v>
      </c>
      <c r="C3486" t="s">
        <v>1386</v>
      </c>
      <c r="D3486">
        <v>1900</v>
      </c>
      <c r="E3486" s="958">
        <v>1</v>
      </c>
      <c r="F3486" t="s">
        <v>440</v>
      </c>
      <c r="G3486" s="958">
        <v>274</v>
      </c>
      <c r="H3486" t="s">
        <v>388</v>
      </c>
      <c r="I3486" s="938" t="s">
        <v>488</v>
      </c>
      <c r="J3486" s="938" t="s">
        <v>444</v>
      </c>
      <c r="K3486" s="938" t="s">
        <v>6</v>
      </c>
      <c r="L3486" s="938" t="s">
        <v>45</v>
      </c>
      <c r="M3486" s="959" t="s">
        <v>163</v>
      </c>
      <c r="N3486" s="679">
        <f t="shared" ca="1" si="592"/>
        <v>108527.07503134616</v>
      </c>
      <c r="O3486" s="679">
        <f t="shared" ca="1" si="602"/>
        <v>73935.295568612113</v>
      </c>
      <c r="P3486" s="679">
        <f t="shared" ca="1" si="602"/>
        <v>6361.8846396495073</v>
      </c>
      <c r="Q3486" s="679">
        <f t="shared" ca="1" si="602"/>
        <v>9029.2513372450849</v>
      </c>
      <c r="R3486" s="679">
        <f t="shared" ca="1" si="602"/>
        <v>4654.742358525009</v>
      </c>
      <c r="S3486" s="679">
        <f t="shared" ca="1" si="602"/>
        <v>6839.9122337662329</v>
      </c>
      <c r="T3486" s="679">
        <f t="shared" ca="1" si="602"/>
        <v>175.62254545454547</v>
      </c>
      <c r="U3486" s="679">
        <f t="shared" ca="1" si="602"/>
        <v>67.251948051948048</v>
      </c>
      <c r="V3486" s="679">
        <f t="shared" ca="1" si="602"/>
        <v>539.16718614718616</v>
      </c>
      <c r="W3486" s="679">
        <f t="shared" ca="1" si="597"/>
        <v>4.282285714285714</v>
      </c>
      <c r="X3486" s="679">
        <f t="shared" ca="1" si="602"/>
        <v>5994.6431168831168</v>
      </c>
      <c r="Y3486" s="679">
        <f t="shared" ca="1" si="602"/>
        <v>925.02181129713654</v>
      </c>
      <c r="Z3486" s="679">
        <f t="shared" ca="1" si="602"/>
        <v>0</v>
      </c>
      <c r="AA3486" t="str">
        <f t="shared" si="594"/>
        <v>HUM_ASR_FY_2022</v>
      </c>
      <c r="AB3486" s="958">
        <f t="shared" si="595"/>
        <v>45032</v>
      </c>
      <c r="AC3486" t="str">
        <f t="shared" si="596"/>
        <v>Unaudited</v>
      </c>
    </row>
    <row r="3487" spans="1:29" x14ac:dyDescent="0.25">
      <c r="A3487" t="s">
        <v>420</v>
      </c>
      <c r="B3487" t="s">
        <v>1385</v>
      </c>
      <c r="C3487" t="s">
        <v>1386</v>
      </c>
      <c r="D3487">
        <v>1900</v>
      </c>
      <c r="E3487" s="958">
        <v>1</v>
      </c>
      <c r="F3487" t="s">
        <v>440</v>
      </c>
      <c r="G3487" s="958">
        <v>274</v>
      </c>
      <c r="H3487" t="s">
        <v>388</v>
      </c>
      <c r="I3487" s="938" t="s">
        <v>488</v>
      </c>
      <c r="J3487" s="938" t="s">
        <v>444</v>
      </c>
      <c r="K3487" s="938" t="s">
        <v>6</v>
      </c>
      <c r="L3487" s="938" t="s">
        <v>46</v>
      </c>
      <c r="M3487" s="959" t="s">
        <v>164</v>
      </c>
      <c r="N3487" s="679">
        <f t="shared" ca="1" si="592"/>
        <v>11257.027721619403</v>
      </c>
      <c r="O3487" s="679">
        <f t="shared" ca="1" si="602"/>
        <v>5233.4748737493219</v>
      </c>
      <c r="P3487" s="679">
        <f t="shared" ca="1" si="602"/>
        <v>756.2795727152361</v>
      </c>
      <c r="Q3487" s="679">
        <f t="shared" ca="1" si="602"/>
        <v>2017.4401986943992</v>
      </c>
      <c r="R3487" s="679">
        <f t="shared" ca="1" si="602"/>
        <v>1293.6303253581636</v>
      </c>
      <c r="S3487" s="679">
        <f t="shared" ca="1" si="602"/>
        <v>417.9129813740247</v>
      </c>
      <c r="T3487" s="679">
        <f t="shared" ca="1" si="602"/>
        <v>9.6826977428370569</v>
      </c>
      <c r="U3487" s="679">
        <f t="shared" ca="1" si="602"/>
        <v>5.7561213239654361</v>
      </c>
      <c r="V3487" s="679">
        <f t="shared" ca="1" si="602"/>
        <v>162.28055370894026</v>
      </c>
      <c r="W3487" s="679">
        <f t="shared" ca="1" si="597"/>
        <v>0</v>
      </c>
      <c r="X3487" s="679">
        <f t="shared" ca="1" si="602"/>
        <v>847.57537156415458</v>
      </c>
      <c r="Y3487" s="679">
        <f t="shared" ca="1" si="602"/>
        <v>512.99502538835702</v>
      </c>
      <c r="Z3487" s="679">
        <f t="shared" ca="1" si="602"/>
        <v>0</v>
      </c>
      <c r="AA3487" t="str">
        <f t="shared" si="594"/>
        <v>HUM_ASR_FY_2022</v>
      </c>
      <c r="AB3487" s="958">
        <f t="shared" si="595"/>
        <v>45032</v>
      </c>
      <c r="AC3487" t="str">
        <f t="shared" si="596"/>
        <v>Unaudited</v>
      </c>
    </row>
    <row r="3488" spans="1:29" x14ac:dyDescent="0.25">
      <c r="A3488" t="s">
        <v>420</v>
      </c>
      <c r="B3488" t="s">
        <v>1385</v>
      </c>
      <c r="C3488" t="s">
        <v>1386</v>
      </c>
      <c r="D3488">
        <v>1900</v>
      </c>
      <c r="E3488" s="958">
        <v>1</v>
      </c>
      <c r="F3488" t="s">
        <v>440</v>
      </c>
      <c r="G3488" s="958">
        <v>274</v>
      </c>
      <c r="H3488" t="s">
        <v>388</v>
      </c>
      <c r="I3488" s="938" t="s">
        <v>488</v>
      </c>
      <c r="J3488" s="938" t="s">
        <v>444</v>
      </c>
      <c r="K3488" s="938" t="s">
        <v>6</v>
      </c>
      <c r="L3488" s="938" t="s">
        <v>165</v>
      </c>
      <c r="M3488" s="959" t="s">
        <v>461</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HUM_ASR_FY_2022</v>
      </c>
      <c r="AB3488" s="958">
        <f t="shared" si="595"/>
        <v>45032</v>
      </c>
      <c r="AC3488" t="str">
        <f t="shared" si="596"/>
        <v>Unaudited</v>
      </c>
    </row>
    <row r="3489" spans="1:29" x14ac:dyDescent="0.25">
      <c r="A3489" t="s">
        <v>420</v>
      </c>
      <c r="B3489" t="s">
        <v>1385</v>
      </c>
      <c r="C3489" t="s">
        <v>1386</v>
      </c>
      <c r="D3489">
        <v>1900</v>
      </c>
      <c r="E3489" s="958">
        <v>1</v>
      </c>
      <c r="F3489" t="s">
        <v>440</v>
      </c>
      <c r="G3489" s="958">
        <v>274</v>
      </c>
      <c r="H3489" t="s">
        <v>388</v>
      </c>
      <c r="I3489" s="938" t="s">
        <v>488</v>
      </c>
      <c r="J3489" s="938" t="s">
        <v>444</v>
      </c>
      <c r="K3489" s="938" t="s">
        <v>434</v>
      </c>
      <c r="L3489" s="938" t="s">
        <v>120</v>
      </c>
      <c r="M3489" s="959" t="s">
        <v>32</v>
      </c>
      <c r="N3489" s="679">
        <f t="shared" ca="1" si="592"/>
        <v>-18990.319999999996</v>
      </c>
      <c r="O3489" s="679">
        <f t="shared" ca="1" si="602"/>
        <v>-9708.9809955436995</v>
      </c>
      <c r="P3489" s="679">
        <f t="shared" ca="1" si="602"/>
        <v>-1347.8451307177049</v>
      </c>
      <c r="Q3489" s="679">
        <f t="shared" ca="1" si="602"/>
        <v>-3386.0140351029713</v>
      </c>
      <c r="R3489" s="679">
        <f t="shared" ca="1" si="602"/>
        <v>-2393.1872055752492</v>
      </c>
      <c r="S3489" s="679">
        <f t="shared" ca="1" si="602"/>
        <v>-342.56700865387359</v>
      </c>
      <c r="T3489" s="679">
        <f t="shared" ca="1" si="602"/>
        <v>-56.144268193865621</v>
      </c>
      <c r="U3489" s="679">
        <f t="shared" ca="1" si="602"/>
        <v>-2.2059280204095435</v>
      </c>
      <c r="V3489" s="679">
        <f t="shared" ca="1" si="602"/>
        <v>-648.22503669437754</v>
      </c>
      <c r="W3489" s="679">
        <f t="shared" ca="1" si="597"/>
        <v>-212.29658328953721</v>
      </c>
      <c r="X3489" s="679">
        <f t="shared" ca="1" si="602"/>
        <v>-161.08093884245471</v>
      </c>
      <c r="Y3489" s="679">
        <f t="shared" ca="1" si="602"/>
        <v>-731.77286936585506</v>
      </c>
      <c r="Z3489" s="679">
        <f t="shared" ca="1" si="602"/>
        <v>0</v>
      </c>
      <c r="AA3489" t="str">
        <f t="shared" si="594"/>
        <v>HUM_ASR_FY_2022</v>
      </c>
      <c r="AB3489" s="958">
        <f t="shared" si="595"/>
        <v>45032</v>
      </c>
      <c r="AC3489" t="str">
        <f t="shared" si="596"/>
        <v>Unaudited</v>
      </c>
    </row>
    <row r="3490" spans="1:29" x14ac:dyDescent="0.25">
      <c r="A3490" t="s">
        <v>420</v>
      </c>
      <c r="B3490" t="s">
        <v>1385</v>
      </c>
      <c r="C3490" t="s">
        <v>1386</v>
      </c>
      <c r="D3490">
        <v>1900</v>
      </c>
      <c r="E3490" s="958">
        <v>1</v>
      </c>
      <c r="F3490" t="s">
        <v>440</v>
      </c>
      <c r="G3490" s="958">
        <v>274</v>
      </c>
      <c r="H3490" t="s">
        <v>388</v>
      </c>
      <c r="I3490" s="938" t="s">
        <v>488</v>
      </c>
      <c r="J3490" s="938" t="s">
        <v>444</v>
      </c>
      <c r="K3490" s="938" t="s">
        <v>434</v>
      </c>
      <c r="L3490" s="938" t="s">
        <v>943</v>
      </c>
      <c r="M3490" s="959" t="s">
        <v>935</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HUM_ASR_FY_2022</v>
      </c>
      <c r="AB3490" s="958">
        <f t="shared" si="595"/>
        <v>45032</v>
      </c>
      <c r="AC3490" t="str">
        <f t="shared" si="596"/>
        <v>Unaudited</v>
      </c>
    </row>
    <row r="3491" spans="1:29" x14ac:dyDescent="0.25">
      <c r="A3491" t="s">
        <v>420</v>
      </c>
      <c r="B3491" t="s">
        <v>1385</v>
      </c>
      <c r="C3491" t="s">
        <v>1386</v>
      </c>
      <c r="D3491">
        <v>1900</v>
      </c>
      <c r="E3491" s="958">
        <v>1</v>
      </c>
      <c r="F3491" t="s">
        <v>440</v>
      </c>
      <c r="G3491" s="958">
        <v>274</v>
      </c>
      <c r="H3491" t="s">
        <v>388</v>
      </c>
      <c r="I3491" s="938" t="s">
        <v>488</v>
      </c>
      <c r="J3491" s="938" t="s">
        <v>444</v>
      </c>
      <c r="K3491" s="938" t="s">
        <v>434</v>
      </c>
      <c r="L3491" s="938" t="s">
        <v>167</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HUM_ASR_FY_2022</v>
      </c>
      <c r="AB3491" s="958">
        <f t="shared" si="595"/>
        <v>45032</v>
      </c>
      <c r="AC3491" t="str">
        <f t="shared" si="596"/>
        <v>Unaudited</v>
      </c>
    </row>
    <row r="3492" spans="1:29" x14ac:dyDescent="0.25">
      <c r="A3492" t="s">
        <v>420</v>
      </c>
      <c r="B3492" t="s">
        <v>1385</v>
      </c>
      <c r="C3492" t="s">
        <v>1386</v>
      </c>
      <c r="D3492">
        <v>1900</v>
      </c>
      <c r="E3492" s="958">
        <v>1</v>
      </c>
      <c r="F3492" t="s">
        <v>440</v>
      </c>
      <c r="G3492" s="958">
        <v>274</v>
      </c>
      <c r="H3492" t="s">
        <v>388</v>
      </c>
      <c r="I3492" s="938" t="s">
        <v>488</v>
      </c>
      <c r="J3492" s="938" t="s">
        <v>444</v>
      </c>
      <c r="K3492" s="938" t="s">
        <v>434</v>
      </c>
      <c r="L3492" s="938" t="s">
        <v>168</v>
      </c>
      <c r="M3492" s="959" t="s">
        <v>329</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HUM_ASR_FY_2022</v>
      </c>
      <c r="AB3492" s="958">
        <f t="shared" si="595"/>
        <v>45032</v>
      </c>
      <c r="AC3492" t="str">
        <f t="shared" si="596"/>
        <v>Unaudited</v>
      </c>
    </row>
    <row r="3493" spans="1:29" x14ac:dyDescent="0.25">
      <c r="A3493" t="s">
        <v>420</v>
      </c>
      <c r="B3493" t="s">
        <v>1385</v>
      </c>
      <c r="C3493" t="s">
        <v>1386</v>
      </c>
      <c r="D3493">
        <v>1900</v>
      </c>
      <c r="E3493" s="958">
        <v>1</v>
      </c>
      <c r="F3493" t="s">
        <v>440</v>
      </c>
      <c r="G3493" s="958">
        <v>274</v>
      </c>
      <c r="H3493" t="s">
        <v>388</v>
      </c>
      <c r="I3493" s="938" t="s">
        <v>488</v>
      </c>
      <c r="J3493" s="938" t="s">
        <v>450</v>
      </c>
      <c r="K3493" s="938" t="s">
        <v>435</v>
      </c>
      <c r="L3493" s="946" t="s">
        <v>121</v>
      </c>
      <c r="M3493" s="961" t="s">
        <v>27</v>
      </c>
      <c r="N3493" s="679">
        <f t="shared" ca="1" si="592"/>
        <v>6097584.0043968763</v>
      </c>
      <c r="O3493" s="679">
        <f t="shared" ca="1" si="602"/>
        <v>38116.660710439872</v>
      </c>
      <c r="P3493" s="679">
        <f t="shared" ca="1" si="602"/>
        <v>6059467.3436864363</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HUM_ASR_FY_2022</v>
      </c>
      <c r="AB3493" s="958">
        <f t="shared" si="595"/>
        <v>45032</v>
      </c>
      <c r="AC3493" t="str">
        <f t="shared" si="596"/>
        <v>Unaudited</v>
      </c>
    </row>
    <row r="3494" spans="1:29" x14ac:dyDescent="0.25">
      <c r="A3494" t="s">
        <v>420</v>
      </c>
      <c r="B3494" t="s">
        <v>1385</v>
      </c>
      <c r="C3494" t="s">
        <v>1386</v>
      </c>
      <c r="D3494">
        <v>1900</v>
      </c>
      <c r="E3494" s="958">
        <v>1</v>
      </c>
      <c r="F3494" t="s">
        <v>440</v>
      </c>
      <c r="G3494" s="958">
        <v>274</v>
      </c>
      <c r="H3494" t="s">
        <v>388</v>
      </c>
      <c r="I3494" s="938" t="s">
        <v>488</v>
      </c>
      <c r="J3494" s="938" t="s">
        <v>450</v>
      </c>
      <c r="K3494" s="938" t="s">
        <v>435</v>
      </c>
      <c r="L3494" s="948" t="s">
        <v>122</v>
      </c>
      <c r="M3494" s="962" t="s">
        <v>97</v>
      </c>
      <c r="N3494" s="679">
        <f t="shared" ca="1" si="592"/>
        <v>253642.2852607324</v>
      </c>
      <c r="O3494" s="679">
        <f t="shared" ca="1" si="602"/>
        <v>0</v>
      </c>
      <c r="P3494" s="679">
        <f t="shared" ca="1" si="602"/>
        <v>253642.2852607324</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HUM_ASR_FY_2022</v>
      </c>
      <c r="AB3494" s="958">
        <f t="shared" si="595"/>
        <v>45032</v>
      </c>
      <c r="AC3494" t="str">
        <f t="shared" si="596"/>
        <v>Unaudited</v>
      </c>
    </row>
    <row r="3495" spans="1:29" x14ac:dyDescent="0.25">
      <c r="A3495" t="s">
        <v>420</v>
      </c>
      <c r="B3495" t="s">
        <v>1385</v>
      </c>
      <c r="C3495" t="s">
        <v>1386</v>
      </c>
      <c r="D3495">
        <v>1900</v>
      </c>
      <c r="E3495" s="958">
        <v>1</v>
      </c>
      <c r="F3495" t="s">
        <v>440</v>
      </c>
      <c r="G3495" s="958">
        <v>274</v>
      </c>
      <c r="H3495" t="s">
        <v>388</v>
      </c>
      <c r="I3495" s="959" t="s">
        <v>488</v>
      </c>
      <c r="J3495" s="959" t="s">
        <v>450</v>
      </c>
      <c r="K3495" s="959" t="s">
        <v>435</v>
      </c>
      <c r="L3495" s="938" t="s">
        <v>123</v>
      </c>
      <c r="M3495" s="959" t="s">
        <v>98</v>
      </c>
      <c r="N3495" s="679">
        <f t="shared" ca="1" si="592"/>
        <v>479455.54704981914</v>
      </c>
      <c r="O3495" s="679">
        <f t="shared" ca="1" si="602"/>
        <v>0</v>
      </c>
      <c r="P3495" s="679">
        <f t="shared" ca="1" si="602"/>
        <v>479455.54704981914</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HUM_ASR_FY_2022</v>
      </c>
      <c r="AB3495" s="958">
        <f t="shared" si="595"/>
        <v>45032</v>
      </c>
      <c r="AC3495" t="str">
        <f t="shared" si="596"/>
        <v>Unaudited</v>
      </c>
    </row>
    <row r="3496" spans="1:29" x14ac:dyDescent="0.25">
      <c r="A3496" t="s">
        <v>420</v>
      </c>
      <c r="B3496" t="s">
        <v>1385</v>
      </c>
      <c r="C3496" t="s">
        <v>1386</v>
      </c>
      <c r="D3496">
        <v>1900</v>
      </c>
      <c r="E3496" s="958">
        <v>1</v>
      </c>
      <c r="F3496" t="s">
        <v>440</v>
      </c>
      <c r="G3496" s="958">
        <v>274</v>
      </c>
      <c r="H3496" t="s">
        <v>388</v>
      </c>
      <c r="I3496" s="938" t="s">
        <v>488</v>
      </c>
      <c r="J3496" s="938" t="s">
        <v>450</v>
      </c>
      <c r="K3496" s="938" t="s">
        <v>435</v>
      </c>
      <c r="L3496" s="938" t="s">
        <v>124</v>
      </c>
      <c r="M3496" s="963" t="s">
        <v>99</v>
      </c>
      <c r="N3496" s="679">
        <f t="shared" ca="1" si="592"/>
        <v>372905.76702476089</v>
      </c>
      <c r="O3496" s="679">
        <f t="shared" ca="1" si="602"/>
        <v>0</v>
      </c>
      <c r="P3496" s="679">
        <f t="shared" ca="1" si="602"/>
        <v>372905.76702476089</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HUM_ASR_FY_2022</v>
      </c>
      <c r="AB3496" s="958">
        <f t="shared" si="595"/>
        <v>45032</v>
      </c>
      <c r="AC3496" t="str">
        <f t="shared" si="596"/>
        <v>Unaudited</v>
      </c>
    </row>
    <row r="3497" spans="1:29" x14ac:dyDescent="0.25">
      <c r="A3497" t="s">
        <v>420</v>
      </c>
      <c r="B3497" t="s">
        <v>1385</v>
      </c>
      <c r="C3497" t="s">
        <v>1386</v>
      </c>
      <c r="D3497">
        <v>1900</v>
      </c>
      <c r="E3497" s="958">
        <v>1</v>
      </c>
      <c r="F3497" t="s">
        <v>440</v>
      </c>
      <c r="G3497" s="958">
        <v>274</v>
      </c>
      <c r="H3497" t="s">
        <v>388</v>
      </c>
      <c r="I3497" s="938" t="s">
        <v>488</v>
      </c>
      <c r="J3497" s="938" t="s">
        <v>450</v>
      </c>
      <c r="K3497" s="938" t="s">
        <v>435</v>
      </c>
      <c r="L3497" s="938" t="s">
        <v>125</v>
      </c>
      <c r="M3497" s="963" t="s">
        <v>100</v>
      </c>
      <c r="N3497" s="679">
        <f t="shared" ca="1" si="592"/>
        <v>763308.00492630317</v>
      </c>
      <c r="O3497" s="679">
        <f t="shared" ca="1" si="602"/>
        <v>26242.037015690294</v>
      </c>
      <c r="P3497" s="679">
        <f t="shared" ca="1" si="602"/>
        <v>737065.96791061293</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HUM_ASR_FY_2022</v>
      </c>
      <c r="AB3497" s="958">
        <f t="shared" si="595"/>
        <v>45032</v>
      </c>
      <c r="AC3497" t="str">
        <f t="shared" si="596"/>
        <v>Unaudited</v>
      </c>
    </row>
    <row r="3498" spans="1:29" x14ac:dyDescent="0.25">
      <c r="A3498" t="s">
        <v>420</v>
      </c>
      <c r="B3498" t="s">
        <v>1385</v>
      </c>
      <c r="C3498" t="s">
        <v>1386</v>
      </c>
      <c r="D3498">
        <v>1900</v>
      </c>
      <c r="E3498" s="958">
        <v>1</v>
      </c>
      <c r="F3498" t="s">
        <v>440</v>
      </c>
      <c r="G3498" s="958">
        <v>274</v>
      </c>
      <c r="H3498" t="s">
        <v>388</v>
      </c>
      <c r="I3498" s="938" t="s">
        <v>488</v>
      </c>
      <c r="J3498" s="938" t="s">
        <v>450</v>
      </c>
      <c r="K3498" s="938" t="s">
        <v>435</v>
      </c>
      <c r="L3498" s="938" t="s">
        <v>126</v>
      </c>
      <c r="M3498" s="963" t="s">
        <v>28</v>
      </c>
      <c r="N3498" s="679">
        <f t="shared" ca="1" si="592"/>
        <v>13909.695407295003</v>
      </c>
      <c r="O3498" s="679">
        <f t="shared" ca="1" si="602"/>
        <v>0</v>
      </c>
      <c r="P3498" s="679">
        <f t="shared" ca="1" si="602"/>
        <v>13909.695407295003</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HUM_ASR_FY_2022</v>
      </c>
      <c r="AB3498" s="958">
        <f t="shared" si="595"/>
        <v>45032</v>
      </c>
      <c r="AC3498" t="str">
        <f t="shared" si="596"/>
        <v>Unaudited</v>
      </c>
    </row>
    <row r="3499" spans="1:29" x14ac:dyDescent="0.25">
      <c r="A3499" t="s">
        <v>420</v>
      </c>
      <c r="B3499" t="s">
        <v>1385</v>
      </c>
      <c r="C3499" t="s">
        <v>1386</v>
      </c>
      <c r="D3499">
        <v>1900</v>
      </c>
      <c r="E3499" s="958">
        <v>1</v>
      </c>
      <c r="F3499" t="s">
        <v>440</v>
      </c>
      <c r="G3499" s="958">
        <v>274</v>
      </c>
      <c r="H3499" t="s">
        <v>388</v>
      </c>
      <c r="I3499" s="938" t="s">
        <v>488</v>
      </c>
      <c r="J3499" s="938" t="s">
        <v>436</v>
      </c>
      <c r="K3499" s="938" t="s">
        <v>436</v>
      </c>
      <c r="L3499" s="938" t="s">
        <v>128</v>
      </c>
      <c r="M3499" s="963" t="s">
        <v>326</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HUM_ASR_FY_2022</v>
      </c>
      <c r="AB3499" s="958">
        <f t="shared" si="595"/>
        <v>45032</v>
      </c>
      <c r="AC3499" t="str">
        <f t="shared" si="596"/>
        <v>Unaudited</v>
      </c>
    </row>
    <row r="3500" spans="1:29" x14ac:dyDescent="0.25">
      <c r="A3500" t="s">
        <v>420</v>
      </c>
      <c r="B3500" t="s">
        <v>1385</v>
      </c>
      <c r="C3500" t="s">
        <v>1386</v>
      </c>
      <c r="D3500">
        <v>1900</v>
      </c>
      <c r="E3500" s="958">
        <v>1</v>
      </c>
      <c r="F3500" t="s">
        <v>440</v>
      </c>
      <c r="G3500" s="958">
        <v>274</v>
      </c>
      <c r="H3500" t="s">
        <v>388</v>
      </c>
      <c r="I3500" s="938" t="s">
        <v>488</v>
      </c>
      <c r="J3500" s="938" t="s">
        <v>436</v>
      </c>
      <c r="K3500" s="938" t="s">
        <v>436</v>
      </c>
      <c r="L3500" s="938" t="s">
        <v>129</v>
      </c>
      <c r="M3500" s="963" t="s">
        <v>325</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HUM_ASR_FY_2022</v>
      </c>
      <c r="AB3500" s="958">
        <f t="shared" si="595"/>
        <v>45032</v>
      </c>
      <c r="AC3500" t="str">
        <f t="shared" si="596"/>
        <v>Unaudited</v>
      </c>
    </row>
    <row r="3501" spans="1:29" ht="30" x14ac:dyDescent="0.25">
      <c r="A3501" t="s">
        <v>420</v>
      </c>
      <c r="B3501" t="s">
        <v>1385</v>
      </c>
      <c r="C3501" t="s">
        <v>1386</v>
      </c>
      <c r="D3501">
        <v>1900</v>
      </c>
      <c r="E3501" s="958">
        <v>1</v>
      </c>
      <c r="F3501" t="s">
        <v>440</v>
      </c>
      <c r="G3501" s="958">
        <v>274</v>
      </c>
      <c r="H3501" t="s">
        <v>388</v>
      </c>
      <c r="I3501" s="938" t="s">
        <v>488</v>
      </c>
      <c r="J3501" s="938" t="s">
        <v>436</v>
      </c>
      <c r="K3501" s="938" t="s">
        <v>436</v>
      </c>
      <c r="L3501" s="938" t="s">
        <v>130</v>
      </c>
      <c r="M3501" s="963" t="s">
        <v>179</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HUM_ASR_FY_2022</v>
      </c>
      <c r="AB3501" s="958">
        <f t="shared" si="595"/>
        <v>45032</v>
      </c>
      <c r="AC3501" t="str">
        <f t="shared" si="596"/>
        <v>Unaudited</v>
      </c>
    </row>
    <row r="3502" spans="1:29" x14ac:dyDescent="0.25">
      <c r="A3502" t="s">
        <v>420</v>
      </c>
      <c r="B3502" t="s">
        <v>1385</v>
      </c>
      <c r="C3502" t="s">
        <v>1386</v>
      </c>
      <c r="D3502">
        <v>1900</v>
      </c>
      <c r="E3502" s="958">
        <v>1</v>
      </c>
      <c r="F3502" t="s">
        <v>440</v>
      </c>
      <c r="G3502" s="958">
        <v>274</v>
      </c>
      <c r="H3502" t="s">
        <v>388</v>
      </c>
      <c r="I3502" s="938" t="s">
        <v>488</v>
      </c>
      <c r="J3502" s="938" t="s">
        <v>436</v>
      </c>
      <c r="K3502" s="938" t="s">
        <v>436</v>
      </c>
      <c r="L3502" s="946" t="s">
        <v>131</v>
      </c>
      <c r="M3502" s="961" t="s">
        <v>494</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HUM_ASR_FY_2022</v>
      </c>
      <c r="AB3502" s="958">
        <f t="shared" si="595"/>
        <v>45032</v>
      </c>
      <c r="AC3502" t="str">
        <f t="shared" si="596"/>
        <v>Unaudited</v>
      </c>
    </row>
    <row r="3503" spans="1:29" x14ac:dyDescent="0.25">
      <c r="A3503" t="s">
        <v>420</v>
      </c>
      <c r="B3503" t="s">
        <v>1385</v>
      </c>
      <c r="C3503" t="s">
        <v>1386</v>
      </c>
      <c r="D3503">
        <v>1900</v>
      </c>
      <c r="E3503" s="958">
        <v>1</v>
      </c>
      <c r="F3503" t="s">
        <v>440</v>
      </c>
      <c r="G3503" s="958">
        <v>274</v>
      </c>
      <c r="H3503" t="s">
        <v>388</v>
      </c>
      <c r="I3503" s="963" t="s">
        <v>488</v>
      </c>
      <c r="J3503" s="963" t="s">
        <v>436</v>
      </c>
      <c r="K3503" s="963" t="s">
        <v>436</v>
      </c>
      <c r="L3503" s="938" t="s">
        <v>132</v>
      </c>
      <c r="M3503" s="963" t="s">
        <v>495</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HUM_ASR_FY_2022</v>
      </c>
      <c r="AB3503" s="958">
        <f t="shared" si="595"/>
        <v>45032</v>
      </c>
      <c r="AC3503" t="str">
        <f t="shared" si="596"/>
        <v>Unaudited</v>
      </c>
    </row>
    <row r="3504" spans="1:29" x14ac:dyDescent="0.25">
      <c r="A3504" t="s">
        <v>420</v>
      </c>
      <c r="B3504" t="s">
        <v>1385</v>
      </c>
      <c r="C3504" t="s">
        <v>1386</v>
      </c>
      <c r="D3504">
        <v>1900</v>
      </c>
      <c r="E3504" s="958">
        <v>1</v>
      </c>
      <c r="F3504" t="s">
        <v>440</v>
      </c>
      <c r="G3504" s="958">
        <v>274</v>
      </c>
      <c r="H3504" t="s">
        <v>388</v>
      </c>
      <c r="I3504" s="938" t="s">
        <v>488</v>
      </c>
      <c r="J3504" s="938" t="s">
        <v>436</v>
      </c>
      <c r="K3504" s="938" t="s">
        <v>436</v>
      </c>
      <c r="L3504" s="944" t="s">
        <v>133</v>
      </c>
      <c r="M3504" s="964" t="s">
        <v>496</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HUM_ASR_FY_2022</v>
      </c>
      <c r="AB3504" s="958">
        <f t="shared" si="595"/>
        <v>45032</v>
      </c>
      <c r="AC3504" t="str">
        <f t="shared" si="596"/>
        <v>Unaudited</v>
      </c>
    </row>
    <row r="3505" spans="1:29" x14ac:dyDescent="0.25">
      <c r="A3505" t="s">
        <v>420</v>
      </c>
      <c r="B3505" t="s">
        <v>1385</v>
      </c>
      <c r="C3505" t="s">
        <v>1386</v>
      </c>
      <c r="D3505">
        <v>1900</v>
      </c>
      <c r="E3505" s="958">
        <v>1</v>
      </c>
      <c r="F3505" t="s">
        <v>440</v>
      </c>
      <c r="G3505" s="958">
        <v>274</v>
      </c>
      <c r="H3505" t="s">
        <v>388</v>
      </c>
      <c r="I3505" s="938" t="s">
        <v>489</v>
      </c>
      <c r="J3505" s="938" t="s">
        <v>26</v>
      </c>
      <c r="K3505" s="938" t="s">
        <v>26</v>
      </c>
      <c r="L3505" s="944" t="s">
        <v>269</v>
      </c>
      <c r="M3505" s="964" t="s">
        <v>26</v>
      </c>
      <c r="N3505" s="679">
        <f t="shared" ca="1" si="592"/>
        <v>2448055.8135721777</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HUM_ASR_FY_2022</v>
      </c>
      <c r="AB3505" s="958">
        <f t="shared" si="595"/>
        <v>45032</v>
      </c>
      <c r="AC3505" t="str">
        <f t="shared" si="596"/>
        <v>Unaudited</v>
      </c>
    </row>
    <row r="3506" spans="1:29" x14ac:dyDescent="0.25">
      <c r="A3506" t="s">
        <v>420</v>
      </c>
      <c r="B3506" t="s">
        <v>1385</v>
      </c>
      <c r="C3506" t="s">
        <v>1386</v>
      </c>
      <c r="D3506">
        <v>1900</v>
      </c>
      <c r="E3506" s="958">
        <v>1</v>
      </c>
      <c r="F3506" t="s">
        <v>441</v>
      </c>
      <c r="G3506" s="958">
        <v>366</v>
      </c>
      <c r="H3506" t="s">
        <v>388</v>
      </c>
      <c r="I3506" s="938" t="s">
        <v>432</v>
      </c>
      <c r="J3506" s="938" t="s">
        <v>432</v>
      </c>
      <c r="K3506" s="938" t="s">
        <v>432</v>
      </c>
      <c r="L3506" s="948"/>
      <c r="M3506" s="965" t="s">
        <v>432</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305257.10537634417</v>
      </c>
      <c r="O3506" s="679">
        <f t="shared" ca="1" si="602"/>
        <v>251344.43440860225</v>
      </c>
      <c r="P3506" s="679">
        <f t="shared" ca="1" si="602"/>
        <v>12830.111827956993</v>
      </c>
      <c r="Q3506" s="679">
        <f t="shared" ca="1" si="602"/>
        <v>14390.363440860217</v>
      </c>
      <c r="R3506" s="679">
        <f t="shared" ca="1" si="602"/>
        <v>6371.7419354838694</v>
      </c>
      <c r="S3506" s="679">
        <f t="shared" ca="1" si="602"/>
        <v>8591.5838709677373</v>
      </c>
      <c r="T3506" s="679">
        <f t="shared" ca="1" si="602"/>
        <v>1325</v>
      </c>
      <c r="U3506" s="679">
        <f t="shared" ca="1" si="602"/>
        <v>135.25806451612905</v>
      </c>
      <c r="V3506" s="679">
        <f t="shared" ca="1" si="602"/>
        <v>1121.9032258064522</v>
      </c>
      <c r="W3506" s="679">
        <f t="shared" ca="1" si="597"/>
        <v>35</v>
      </c>
      <c r="X3506" s="679">
        <f t="shared" ca="1" si="602"/>
        <v>7908.708602150542</v>
      </c>
      <c r="Y3506" s="679">
        <f t="shared" ca="1" si="602"/>
        <v>1203</v>
      </c>
      <c r="Z3506" s="679">
        <f t="shared" ca="1" si="602"/>
        <v>0</v>
      </c>
      <c r="AA3506" t="str">
        <f t="shared" si="594"/>
        <v>HUM_ASR_FY_2022</v>
      </c>
      <c r="AB3506" s="958">
        <f t="shared" si="595"/>
        <v>45032</v>
      </c>
      <c r="AC3506" t="str">
        <f t="shared" si="596"/>
        <v>Unaudited</v>
      </c>
    </row>
    <row r="3507" spans="1:29" x14ac:dyDescent="0.25">
      <c r="A3507" t="s">
        <v>420</v>
      </c>
      <c r="B3507" t="s">
        <v>1385</v>
      </c>
      <c r="C3507" t="s">
        <v>1386</v>
      </c>
      <c r="D3507">
        <v>1900</v>
      </c>
      <c r="E3507" s="958">
        <v>1</v>
      </c>
      <c r="F3507" t="s">
        <v>441</v>
      </c>
      <c r="G3507" s="958">
        <v>366</v>
      </c>
      <c r="H3507" t="s">
        <v>388</v>
      </c>
      <c r="I3507" s="964" t="s">
        <v>487</v>
      </c>
      <c r="J3507" s="964" t="s">
        <v>12</v>
      </c>
      <c r="K3507" s="964" t="s">
        <v>12</v>
      </c>
      <c r="L3507" s="944">
        <v>1.1000000000000001</v>
      </c>
      <c r="M3507" s="964" t="s">
        <v>12</v>
      </c>
      <c r="N3507" s="679">
        <f t="shared" ca="1" si="603"/>
        <v>91043572.820000038</v>
      </c>
      <c r="O3507" s="679">
        <f t="shared" ca="1" si="602"/>
        <v>48222310.790000014</v>
      </c>
      <c r="P3507" s="679">
        <f t="shared" ca="1" si="602"/>
        <v>7116683.6099999975</v>
      </c>
      <c r="Q3507" s="679">
        <f t="shared" ca="1" si="602"/>
        <v>16056686.300000003</v>
      </c>
      <c r="R3507" s="679">
        <f t="shared" ca="1" si="602"/>
        <v>10096409.52</v>
      </c>
      <c r="S3507" s="679">
        <f t="shared" ca="1" si="602"/>
        <v>1610065.2100000007</v>
      </c>
      <c r="T3507" s="679">
        <f t="shared" ca="1" si="602"/>
        <v>613555.62</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22582.789999999997</v>
      </c>
      <c r="V3507" s="679">
        <f t="shared" ca="1" si="604"/>
        <v>2812753.04</v>
      </c>
      <c r="W3507" s="679">
        <f t="shared" ca="1" si="597"/>
        <v>962068.45</v>
      </c>
      <c r="X3507" s="679">
        <f t="shared" ca="1" si="604"/>
        <v>906113.30999999971</v>
      </c>
      <c r="Y3507" s="679">
        <f t="shared" ca="1" si="604"/>
        <v>2624344.1800000006</v>
      </c>
      <c r="Z3507" s="679">
        <f t="shared" ca="1" si="604"/>
        <v>0</v>
      </c>
      <c r="AA3507" t="str">
        <f t="shared" si="594"/>
        <v>HUM_ASR_FY_2022</v>
      </c>
      <c r="AB3507" s="958">
        <f t="shared" si="595"/>
        <v>45032</v>
      </c>
      <c r="AC3507" t="str">
        <f t="shared" si="596"/>
        <v>Unaudited</v>
      </c>
    </row>
    <row r="3508" spans="1:29" x14ac:dyDescent="0.25">
      <c r="A3508" t="s">
        <v>420</v>
      </c>
      <c r="B3508" t="s">
        <v>1385</v>
      </c>
      <c r="C3508" t="s">
        <v>1386</v>
      </c>
      <c r="D3508">
        <v>1900</v>
      </c>
      <c r="E3508" s="958">
        <v>1</v>
      </c>
      <c r="F3508" t="s">
        <v>441</v>
      </c>
      <c r="G3508" s="958">
        <v>366</v>
      </c>
      <c r="H3508" t="s">
        <v>388</v>
      </c>
      <c r="I3508" s="938" t="s">
        <v>487</v>
      </c>
      <c r="J3508" s="938" t="s">
        <v>12</v>
      </c>
      <c r="K3508" s="938" t="s">
        <v>1328</v>
      </c>
      <c r="L3508" s="938" t="s">
        <v>1319</v>
      </c>
      <c r="M3508" s="963" t="s">
        <v>1328</v>
      </c>
      <c r="N3508" s="679">
        <f t="shared" ca="1" si="603"/>
        <v>176353.02594562405</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145206.61692018854</v>
      </c>
      <c r="P3508" s="679">
        <f t="shared" ca="1" si="605"/>
        <v>7412.2076250818673</v>
      </c>
      <c r="Q3508" s="679">
        <f t="shared" ca="1" si="605"/>
        <v>8313.5956299009267</v>
      </c>
      <c r="R3508" s="679">
        <f t="shared" ca="1" si="605"/>
        <v>3681.0804763474857</v>
      </c>
      <c r="S3508" s="679">
        <f t="shared" ca="1" si="605"/>
        <v>4963.5267668635724</v>
      </c>
      <c r="T3508" s="679">
        <f t="shared" ca="1" si="605"/>
        <v>765.47852699405144</v>
      </c>
      <c r="U3508" s="679">
        <f t="shared" ca="1" si="605"/>
        <v>78.141240747073837</v>
      </c>
      <c r="V3508" s="679">
        <f t="shared" ca="1" si="605"/>
        <v>648.14553110958309</v>
      </c>
      <c r="W3508" s="679">
        <f t="shared" ca="1" si="597"/>
        <v>20.220187505503244</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4569.0163103391551</v>
      </c>
      <c r="Y3508" s="679">
        <f t="shared" ca="1" si="606"/>
        <v>694.99673054629716</v>
      </c>
      <c r="Z3508" s="679">
        <f t="shared" ca="1" si="606"/>
        <v>0</v>
      </c>
      <c r="AA3508" t="str">
        <f t="shared" si="594"/>
        <v>HUM_ASR_FY_2022</v>
      </c>
      <c r="AB3508" s="958">
        <f t="shared" si="595"/>
        <v>45032</v>
      </c>
      <c r="AC3508" t="str">
        <f t="shared" si="596"/>
        <v>Unaudited</v>
      </c>
    </row>
    <row r="3509" spans="1:29" x14ac:dyDescent="0.25">
      <c r="A3509" t="s">
        <v>420</v>
      </c>
      <c r="B3509" t="s">
        <v>1385</v>
      </c>
      <c r="C3509" t="s">
        <v>1386</v>
      </c>
      <c r="D3509">
        <v>1900</v>
      </c>
      <c r="E3509" s="958">
        <v>1</v>
      </c>
      <c r="F3509" t="s">
        <v>441</v>
      </c>
      <c r="G3509" s="958">
        <v>366</v>
      </c>
      <c r="H3509" t="s">
        <v>388</v>
      </c>
      <c r="I3509" s="938" t="s">
        <v>487</v>
      </c>
      <c r="J3509" s="938" t="s">
        <v>490</v>
      </c>
      <c r="K3509" s="938" t="s">
        <v>491</v>
      </c>
      <c r="L3509" s="938" t="s">
        <v>63</v>
      </c>
      <c r="M3509" s="963" t="s">
        <v>343</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HUM_ASR_FY_2022</v>
      </c>
      <c r="AB3509" s="958">
        <f t="shared" si="595"/>
        <v>45032</v>
      </c>
      <c r="AC3509" t="str">
        <f t="shared" si="596"/>
        <v>Unaudited</v>
      </c>
    </row>
    <row r="3510" spans="1:29" x14ac:dyDescent="0.25">
      <c r="A3510" t="s">
        <v>420</v>
      </c>
      <c r="B3510" t="s">
        <v>1385</v>
      </c>
      <c r="C3510" t="s">
        <v>1386</v>
      </c>
      <c r="D3510">
        <v>1900</v>
      </c>
      <c r="E3510" s="958">
        <v>1</v>
      </c>
      <c r="F3510" t="s">
        <v>441</v>
      </c>
      <c r="G3510" s="958">
        <v>366</v>
      </c>
      <c r="H3510" t="s">
        <v>388</v>
      </c>
      <c r="I3510" s="938" t="s">
        <v>487</v>
      </c>
      <c r="J3510" s="938" t="s">
        <v>490</v>
      </c>
      <c r="K3510" s="938" t="s">
        <v>1019</v>
      </c>
      <c r="L3510" s="938" t="s">
        <v>915</v>
      </c>
      <c r="M3510" s="963" t="s">
        <v>916</v>
      </c>
      <c r="N3510" s="679">
        <f t="shared" ca="1" si="603"/>
        <v>1705700.7399999911</v>
      </c>
      <c r="O3510" s="679">
        <f t="shared" ca="1" si="605"/>
        <v>1544237.6999999911</v>
      </c>
      <c r="P3510" s="679">
        <f t="shared" ca="1" si="605"/>
        <v>147155.40000000008</v>
      </c>
      <c r="Q3510" s="679">
        <f t="shared" ca="1" si="605"/>
        <v>3576.91</v>
      </c>
      <c r="R3510" s="679">
        <f t="shared" ca="1" si="605"/>
        <v>7153.82</v>
      </c>
      <c r="S3510" s="679">
        <f t="shared" ca="1" si="605"/>
        <v>0</v>
      </c>
      <c r="T3510" s="679">
        <f t="shared" ca="1" si="605"/>
        <v>0</v>
      </c>
      <c r="U3510" s="679">
        <f t="shared" ca="1" si="605"/>
        <v>0</v>
      </c>
      <c r="V3510" s="679">
        <f t="shared" ca="1" si="605"/>
        <v>3576.91</v>
      </c>
      <c r="W3510" s="679">
        <f t="shared" ca="1" si="597"/>
        <v>0</v>
      </c>
      <c r="X3510" s="679">
        <f t="shared" ca="1" si="606"/>
        <v>0</v>
      </c>
      <c r="Y3510" s="679">
        <f t="shared" ca="1" si="606"/>
        <v>0</v>
      </c>
      <c r="Z3510" s="679">
        <f t="shared" ca="1" si="606"/>
        <v>0</v>
      </c>
      <c r="AA3510" t="str">
        <f t="shared" si="594"/>
        <v>HUM_ASR_FY_2022</v>
      </c>
      <c r="AB3510" s="958">
        <f t="shared" si="595"/>
        <v>45032</v>
      </c>
      <c r="AC3510" t="str">
        <f t="shared" si="596"/>
        <v>Unaudited</v>
      </c>
    </row>
    <row r="3511" spans="1:29" x14ac:dyDescent="0.25">
      <c r="A3511" t="s">
        <v>420</v>
      </c>
      <c r="B3511" t="s">
        <v>1385</v>
      </c>
      <c r="C3511" t="s">
        <v>1386</v>
      </c>
      <c r="D3511">
        <v>1900</v>
      </c>
      <c r="E3511" s="958">
        <v>1</v>
      </c>
      <c r="F3511" t="s">
        <v>441</v>
      </c>
      <c r="G3511" s="958">
        <v>366</v>
      </c>
      <c r="H3511" t="s">
        <v>388</v>
      </c>
      <c r="I3511" s="938" t="s">
        <v>487</v>
      </c>
      <c r="J3511" s="938" t="s">
        <v>13</v>
      </c>
      <c r="K3511" s="938" t="s">
        <v>492</v>
      </c>
      <c r="L3511" s="946" t="s">
        <v>94</v>
      </c>
      <c r="M3511" s="961" t="s">
        <v>146</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HUM_ASR_FY_2022</v>
      </c>
      <c r="AB3511" s="958">
        <f t="shared" si="595"/>
        <v>45032</v>
      </c>
      <c r="AC3511" t="str">
        <f t="shared" si="596"/>
        <v>Unaudited</v>
      </c>
    </row>
    <row r="3512" spans="1:29" x14ac:dyDescent="0.25">
      <c r="A3512" t="s">
        <v>420</v>
      </c>
      <c r="B3512" t="s">
        <v>1385</v>
      </c>
      <c r="C3512" t="s">
        <v>1386</v>
      </c>
      <c r="D3512">
        <v>1900</v>
      </c>
      <c r="E3512" s="958">
        <v>1</v>
      </c>
      <c r="F3512" t="s">
        <v>441</v>
      </c>
      <c r="G3512" s="958">
        <v>366</v>
      </c>
      <c r="H3512" t="s">
        <v>388</v>
      </c>
      <c r="I3512" s="963" t="s">
        <v>487</v>
      </c>
      <c r="J3512" s="963" t="s">
        <v>13</v>
      </c>
      <c r="K3512" s="963" t="s">
        <v>13</v>
      </c>
      <c r="L3512" s="938" t="s">
        <v>35</v>
      </c>
      <c r="M3512" s="963" t="s">
        <v>13</v>
      </c>
      <c r="N3512" s="679">
        <f t="shared" ca="1" si="603"/>
        <v>29482.554641174745</v>
      </c>
      <c r="O3512" s="679">
        <f t="shared" ca="1" si="605"/>
        <v>24275.523454469061</v>
      </c>
      <c r="P3512" s="679">
        <f t="shared" ca="1" si="605"/>
        <v>1239.1668084311132</v>
      </c>
      <c r="Q3512" s="679">
        <f t="shared" ca="1" si="605"/>
        <v>1389.8601178454437</v>
      </c>
      <c r="R3512" s="679">
        <f t="shared" ca="1" si="605"/>
        <v>615.40002333693587</v>
      </c>
      <c r="S3512" s="679">
        <f t="shared" ca="1" si="605"/>
        <v>829.79834529241236</v>
      </c>
      <c r="T3512" s="679">
        <f t="shared" ca="1" si="605"/>
        <v>127.97207406980746</v>
      </c>
      <c r="U3512" s="679">
        <f t="shared" ca="1" si="605"/>
        <v>13.063588717582537</v>
      </c>
      <c r="V3512" s="679">
        <f t="shared" ca="1" si="605"/>
        <v>108.35643978268619</v>
      </c>
      <c r="W3512" s="679">
        <f t="shared" ca="1" si="597"/>
        <v>3.38039440939114</v>
      </c>
      <c r="X3512" s="679">
        <f t="shared" ca="1" si="606"/>
        <v>763.84440983466607</v>
      </c>
      <c r="Y3512" s="679">
        <f t="shared" ca="1" si="606"/>
        <v>116.18898498564404</v>
      </c>
      <c r="Z3512" s="679">
        <f t="shared" ca="1" si="606"/>
        <v>0</v>
      </c>
      <c r="AA3512" t="str">
        <f t="shared" si="594"/>
        <v>HUM_ASR_FY_2022</v>
      </c>
      <c r="AB3512" s="958">
        <f t="shared" si="595"/>
        <v>45032</v>
      </c>
      <c r="AC3512" t="str">
        <f t="shared" si="596"/>
        <v>Unaudited</v>
      </c>
    </row>
    <row r="3513" spans="1:29" x14ac:dyDescent="0.25">
      <c r="A3513" t="s">
        <v>420</v>
      </c>
      <c r="B3513" t="s">
        <v>1385</v>
      </c>
      <c r="C3513" t="s">
        <v>1386</v>
      </c>
      <c r="D3513">
        <v>1900</v>
      </c>
      <c r="E3513" s="958">
        <v>1</v>
      </c>
      <c r="F3513" t="s">
        <v>441</v>
      </c>
      <c r="G3513" s="958">
        <v>366</v>
      </c>
      <c r="H3513" t="s">
        <v>388</v>
      </c>
      <c r="I3513" s="938" t="s">
        <v>488</v>
      </c>
      <c r="J3513" s="938" t="s">
        <v>444</v>
      </c>
      <c r="K3513" s="938" t="s">
        <v>0</v>
      </c>
      <c r="L3513" s="938">
        <v>2.1</v>
      </c>
      <c r="M3513" s="963" t="s">
        <v>147</v>
      </c>
      <c r="N3513" s="679">
        <f t="shared" ca="1" si="603"/>
        <v>8578402.5399999991</v>
      </c>
      <c r="O3513" s="679">
        <f t="shared" ca="1" si="605"/>
        <v>4926190.5100000007</v>
      </c>
      <c r="P3513" s="679">
        <f t="shared" ca="1" si="605"/>
        <v>512188.72</v>
      </c>
      <c r="Q3513" s="679">
        <f t="shared" ca="1" si="605"/>
        <v>1342918.4200000002</v>
      </c>
      <c r="R3513" s="679">
        <f t="shared" ca="1" si="605"/>
        <v>824835.75999999989</v>
      </c>
      <c r="S3513" s="679">
        <f t="shared" ca="1" si="605"/>
        <v>37171.919999999998</v>
      </c>
      <c r="T3513" s="679">
        <f t="shared" ca="1" si="605"/>
        <v>17651.93</v>
      </c>
      <c r="U3513" s="679">
        <f t="shared" ca="1" si="605"/>
        <v>0</v>
      </c>
      <c r="V3513" s="679">
        <f t="shared" ca="1" si="605"/>
        <v>80713.25</v>
      </c>
      <c r="W3513" s="679">
        <f t="shared" ca="1" si="597"/>
        <v>75494.67</v>
      </c>
      <c r="X3513" s="679">
        <f t="shared" ca="1" si="606"/>
        <v>41993.46</v>
      </c>
      <c r="Y3513" s="679">
        <f t="shared" ca="1" si="606"/>
        <v>719243.9</v>
      </c>
      <c r="Z3513" s="679">
        <f t="shared" ca="1" si="606"/>
        <v>0</v>
      </c>
      <c r="AA3513" t="str">
        <f t="shared" si="594"/>
        <v>HUM_ASR_FY_2022</v>
      </c>
      <c r="AB3513" s="958">
        <f t="shared" si="595"/>
        <v>45032</v>
      </c>
      <c r="AC3513" t="str">
        <f t="shared" si="596"/>
        <v>Unaudited</v>
      </c>
    </row>
    <row r="3514" spans="1:29" ht="30" x14ac:dyDescent="0.25">
      <c r="A3514" t="s">
        <v>420</v>
      </c>
      <c r="B3514" t="s">
        <v>1385</v>
      </c>
      <c r="C3514" t="s">
        <v>1386</v>
      </c>
      <c r="D3514">
        <v>1900</v>
      </c>
      <c r="E3514" s="958">
        <v>1</v>
      </c>
      <c r="F3514" t="s">
        <v>441</v>
      </c>
      <c r="G3514" s="958">
        <v>366</v>
      </c>
      <c r="H3514" t="s">
        <v>388</v>
      </c>
      <c r="I3514" s="938" t="s">
        <v>488</v>
      </c>
      <c r="J3514" s="938" t="s">
        <v>444</v>
      </c>
      <c r="K3514" s="938" t="s">
        <v>0</v>
      </c>
      <c r="L3514" s="938">
        <v>2.2000000000000002</v>
      </c>
      <c r="M3514" s="963" t="s">
        <v>148</v>
      </c>
      <c r="N3514" s="679">
        <f t="shared" ca="1" si="603"/>
        <v>744389.75037970638</v>
      </c>
      <c r="O3514" s="679">
        <f t="shared" ca="1" si="605"/>
        <v>427469.53258057055</v>
      </c>
      <c r="P3514" s="679">
        <f t="shared" ca="1" si="605"/>
        <v>44445.108707629071</v>
      </c>
      <c r="Q3514" s="679">
        <f t="shared" ca="1" si="605"/>
        <v>116531.56899350983</v>
      </c>
      <c r="R3514" s="679">
        <f t="shared" ca="1" si="605"/>
        <v>71575.014418786566</v>
      </c>
      <c r="S3514" s="679">
        <f t="shared" ca="1" si="605"/>
        <v>3225.588461361061</v>
      </c>
      <c r="T3514" s="679">
        <f t="shared" ca="1" si="605"/>
        <v>1531.7439004698481</v>
      </c>
      <c r="U3514" s="679">
        <f t="shared" ca="1" si="605"/>
        <v>0</v>
      </c>
      <c r="V3514" s="679">
        <f t="shared" ca="1" si="605"/>
        <v>7003.8816364328413</v>
      </c>
      <c r="W3514" s="679">
        <f t="shared" ca="1" si="597"/>
        <v>6551.0400443738463</v>
      </c>
      <c r="X3514" s="679">
        <f t="shared" ca="1" si="606"/>
        <v>3643.976959721942</v>
      </c>
      <c r="Y3514" s="679">
        <f t="shared" ca="1" si="606"/>
        <v>62412.294676850943</v>
      </c>
      <c r="Z3514" s="679">
        <f t="shared" ca="1" si="606"/>
        <v>0</v>
      </c>
      <c r="AA3514" t="str">
        <f t="shared" si="594"/>
        <v>HUM_ASR_FY_2022</v>
      </c>
      <c r="AB3514" s="958">
        <f t="shared" si="595"/>
        <v>45032</v>
      </c>
      <c r="AC3514" t="str">
        <f t="shared" si="596"/>
        <v>Unaudited</v>
      </c>
    </row>
    <row r="3515" spans="1:29" x14ac:dyDescent="0.25">
      <c r="A3515" t="s">
        <v>420</v>
      </c>
      <c r="B3515" t="s">
        <v>1385</v>
      </c>
      <c r="C3515" t="s">
        <v>1386</v>
      </c>
      <c r="D3515">
        <v>1900</v>
      </c>
      <c r="E3515" s="958">
        <v>1</v>
      </c>
      <c r="F3515" t="s">
        <v>441</v>
      </c>
      <c r="G3515" s="958">
        <v>366</v>
      </c>
      <c r="H3515" t="s">
        <v>388</v>
      </c>
      <c r="I3515" s="938" t="s">
        <v>488</v>
      </c>
      <c r="J3515" s="938" t="s">
        <v>444</v>
      </c>
      <c r="K3515" s="938" t="s">
        <v>0</v>
      </c>
      <c r="L3515" s="938">
        <v>2.2999999999999998</v>
      </c>
      <c r="M3515" s="963" t="s">
        <v>149</v>
      </c>
      <c r="N3515" s="679">
        <f t="shared" ca="1" si="603"/>
        <v>5981737.4799999688</v>
      </c>
      <c r="O3515" s="679">
        <f t="shared" ca="1" si="605"/>
        <v>4079990.2499999683</v>
      </c>
      <c r="P3515" s="679">
        <f t="shared" ca="1" si="605"/>
        <v>468137.54999999976</v>
      </c>
      <c r="Q3515" s="679">
        <f t="shared" ca="1" si="605"/>
        <v>725506.80000000109</v>
      </c>
      <c r="R3515" s="679">
        <f t="shared" ca="1" si="605"/>
        <v>474864.82999999984</v>
      </c>
      <c r="S3515" s="679">
        <f t="shared" ca="1" si="605"/>
        <v>23850.729999999996</v>
      </c>
      <c r="T3515" s="679">
        <f t="shared" ca="1" si="605"/>
        <v>15908.390000000001</v>
      </c>
      <c r="U3515" s="679">
        <f t="shared" ca="1" si="605"/>
        <v>2939.68</v>
      </c>
      <c r="V3515" s="679">
        <f t="shared" ca="1" si="605"/>
        <v>48395.57</v>
      </c>
      <c r="W3515" s="679">
        <f t="shared" ca="1" si="597"/>
        <v>6455.1</v>
      </c>
      <c r="X3515" s="679">
        <f t="shared" ca="1" si="606"/>
        <v>15974.329999999998</v>
      </c>
      <c r="Y3515" s="679">
        <f t="shared" ca="1" si="606"/>
        <v>119714.2499999999</v>
      </c>
      <c r="Z3515" s="679">
        <f t="shared" ca="1" si="606"/>
        <v>0</v>
      </c>
      <c r="AA3515" t="str">
        <f t="shared" si="594"/>
        <v>HUM_ASR_FY_2022</v>
      </c>
      <c r="AB3515" s="958">
        <f t="shared" si="595"/>
        <v>45032</v>
      </c>
      <c r="AC3515" t="str">
        <f t="shared" si="596"/>
        <v>Unaudited</v>
      </c>
    </row>
    <row r="3516" spans="1:29" x14ac:dyDescent="0.25">
      <c r="A3516" t="s">
        <v>420</v>
      </c>
      <c r="B3516" t="s">
        <v>1385</v>
      </c>
      <c r="C3516" t="s">
        <v>1386</v>
      </c>
      <c r="D3516">
        <v>1900</v>
      </c>
      <c r="E3516" s="958">
        <v>1</v>
      </c>
      <c r="F3516" t="s">
        <v>441</v>
      </c>
      <c r="G3516" s="958">
        <v>366</v>
      </c>
      <c r="H3516" t="s">
        <v>388</v>
      </c>
      <c r="I3516" s="938" t="s">
        <v>488</v>
      </c>
      <c r="J3516" s="938" t="s">
        <v>444</v>
      </c>
      <c r="K3516" s="938" t="s">
        <v>0</v>
      </c>
      <c r="L3516" s="946">
        <v>2.4</v>
      </c>
      <c r="M3516" s="961" t="s">
        <v>150</v>
      </c>
      <c r="N3516" s="679">
        <f t="shared" ca="1" si="603"/>
        <v>1934780.4200000002</v>
      </c>
      <c r="O3516" s="679">
        <f t="shared" ca="1" si="605"/>
        <v>227424.99999999997</v>
      </c>
      <c r="P3516" s="679">
        <f t="shared" ca="1" si="605"/>
        <v>82602.430000000008</v>
      </c>
      <c r="Q3516" s="679">
        <f t="shared" ca="1" si="605"/>
        <v>632676.55000000005</v>
      </c>
      <c r="R3516" s="679">
        <f t="shared" ca="1" si="605"/>
        <v>292000.27999999997</v>
      </c>
      <c r="S3516" s="679">
        <f t="shared" ca="1" si="605"/>
        <v>353403.50999999995</v>
      </c>
      <c r="T3516" s="679">
        <f t="shared" ca="1" si="605"/>
        <v>0</v>
      </c>
      <c r="U3516" s="679">
        <f t="shared" ca="1" si="605"/>
        <v>5914.84</v>
      </c>
      <c r="V3516" s="679">
        <f t="shared" ca="1" si="605"/>
        <v>39390.44</v>
      </c>
      <c r="W3516" s="679">
        <f t="shared" ca="1" si="597"/>
        <v>393.22</v>
      </c>
      <c r="X3516" s="679">
        <f t="shared" ca="1" si="606"/>
        <v>127151.06</v>
      </c>
      <c r="Y3516" s="679">
        <f t="shared" ca="1" si="606"/>
        <v>173823.09</v>
      </c>
      <c r="Z3516" s="679">
        <f t="shared" ca="1" si="606"/>
        <v>0</v>
      </c>
      <c r="AA3516" t="str">
        <f t="shared" si="594"/>
        <v>HUM_ASR_FY_2022</v>
      </c>
      <c r="AB3516" s="958">
        <f t="shared" si="595"/>
        <v>45032</v>
      </c>
      <c r="AC3516" t="str">
        <f t="shared" si="596"/>
        <v>Unaudited</v>
      </c>
    </row>
    <row r="3517" spans="1:29" ht="30" x14ac:dyDescent="0.25">
      <c r="A3517" t="s">
        <v>420</v>
      </c>
      <c r="B3517" t="s">
        <v>1385</v>
      </c>
      <c r="C3517" t="s">
        <v>1386</v>
      </c>
      <c r="D3517">
        <v>1900</v>
      </c>
      <c r="E3517" s="958">
        <v>1</v>
      </c>
      <c r="F3517" t="s">
        <v>441</v>
      </c>
      <c r="G3517" s="958">
        <v>366</v>
      </c>
      <c r="H3517" t="s">
        <v>388</v>
      </c>
      <c r="I3517" s="963" t="s">
        <v>488</v>
      </c>
      <c r="J3517" s="963" t="s">
        <v>444</v>
      </c>
      <c r="K3517" s="963" t="s">
        <v>0</v>
      </c>
      <c r="L3517" s="938">
        <v>2.5</v>
      </c>
      <c r="M3517" s="963" t="s">
        <v>151</v>
      </c>
      <c r="N3517" s="679">
        <f t="shared" ca="1" si="603"/>
        <v>686954.79793344543</v>
      </c>
      <c r="O3517" s="679">
        <f t="shared" ca="1" si="605"/>
        <v>80748.540405434644</v>
      </c>
      <c r="P3517" s="679">
        <f t="shared" ca="1" si="605"/>
        <v>29328.462818256958</v>
      </c>
      <c r="Q3517" s="679">
        <f t="shared" ca="1" si="605"/>
        <v>224635.40930524791</v>
      </c>
      <c r="R3517" s="679">
        <f t="shared" ca="1" si="605"/>
        <v>103676.36103321196</v>
      </c>
      <c r="S3517" s="679">
        <f t="shared" ca="1" si="605"/>
        <v>125477.9272580298</v>
      </c>
      <c r="T3517" s="679">
        <f t="shared" ca="1" si="605"/>
        <v>0</v>
      </c>
      <c r="U3517" s="679">
        <f t="shared" ca="1" si="605"/>
        <v>2100.097600227245</v>
      </c>
      <c r="V3517" s="679">
        <f t="shared" ca="1" si="605"/>
        <v>13985.799872168185</v>
      </c>
      <c r="W3517" s="679">
        <f t="shared" ca="1" si="597"/>
        <v>139.61499860712331</v>
      </c>
      <c r="X3517" s="679">
        <f t="shared" ca="1" si="606"/>
        <v>45145.707402457279</v>
      </c>
      <c r="Y3517" s="679">
        <f t="shared" ca="1" si="606"/>
        <v>61716.877239804351</v>
      </c>
      <c r="Z3517" s="679">
        <f t="shared" ca="1" si="606"/>
        <v>0</v>
      </c>
      <c r="AA3517" t="str">
        <f t="shared" si="594"/>
        <v>HUM_ASR_FY_2022</v>
      </c>
      <c r="AB3517" s="958">
        <f t="shared" si="595"/>
        <v>45032</v>
      </c>
      <c r="AC3517" t="str">
        <f t="shared" si="596"/>
        <v>Unaudited</v>
      </c>
    </row>
    <row r="3518" spans="1:29" x14ac:dyDescent="0.25">
      <c r="A3518" t="s">
        <v>420</v>
      </c>
      <c r="B3518" t="s">
        <v>1385</v>
      </c>
      <c r="C3518" t="s">
        <v>1386</v>
      </c>
      <c r="D3518">
        <v>1900</v>
      </c>
      <c r="E3518" s="958">
        <v>1</v>
      </c>
      <c r="F3518" t="s">
        <v>441</v>
      </c>
      <c r="G3518" s="958">
        <v>366</v>
      </c>
      <c r="H3518" t="s">
        <v>388</v>
      </c>
      <c r="I3518" s="938" t="s">
        <v>488</v>
      </c>
      <c r="J3518" s="938" t="s">
        <v>444</v>
      </c>
      <c r="K3518" s="938" t="s">
        <v>0</v>
      </c>
      <c r="L3518" s="938" t="s">
        <v>96</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HUM_ASR_FY_2022</v>
      </c>
      <c r="AB3518" s="958">
        <f t="shared" si="595"/>
        <v>45032</v>
      </c>
      <c r="AC3518" t="str">
        <f t="shared" si="596"/>
        <v>Unaudited</v>
      </c>
    </row>
    <row r="3519" spans="1:29" x14ac:dyDescent="0.25">
      <c r="A3519" t="s">
        <v>420</v>
      </c>
      <c r="B3519" t="s">
        <v>1385</v>
      </c>
      <c r="C3519" t="s">
        <v>1386</v>
      </c>
      <c r="D3519">
        <v>1900</v>
      </c>
      <c r="E3519" s="958">
        <v>1</v>
      </c>
      <c r="F3519" t="s">
        <v>441</v>
      </c>
      <c r="G3519" s="958">
        <v>366</v>
      </c>
      <c r="H3519" t="s">
        <v>388</v>
      </c>
      <c r="I3519" s="938" t="s">
        <v>488</v>
      </c>
      <c r="J3519" s="938" t="s">
        <v>444</v>
      </c>
      <c r="K3519" s="938" t="s">
        <v>0</v>
      </c>
      <c r="L3519" s="938" t="s">
        <v>152</v>
      </c>
      <c r="M3519" s="963" t="s">
        <v>451</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HUM_ASR_FY_2022</v>
      </c>
      <c r="AB3519" s="958">
        <f t="shared" si="595"/>
        <v>45032</v>
      </c>
      <c r="AC3519" t="str">
        <f t="shared" si="596"/>
        <v>Unaudited</v>
      </c>
    </row>
    <row r="3520" spans="1:29" x14ac:dyDescent="0.25">
      <c r="A3520" t="s">
        <v>420</v>
      </c>
      <c r="B3520" t="s">
        <v>1385</v>
      </c>
      <c r="C3520" t="s">
        <v>1386</v>
      </c>
      <c r="D3520">
        <v>1900</v>
      </c>
      <c r="E3520" s="958">
        <v>1</v>
      </c>
      <c r="F3520" t="s">
        <v>441</v>
      </c>
      <c r="G3520" s="958">
        <v>366</v>
      </c>
      <c r="H3520" t="s">
        <v>388</v>
      </c>
      <c r="I3520" s="938" t="s">
        <v>488</v>
      </c>
      <c r="J3520" s="938" t="s">
        <v>444</v>
      </c>
      <c r="K3520" s="938" t="s">
        <v>0</v>
      </c>
      <c r="L3520" s="938" t="s">
        <v>917</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HUM_ASR_FY_2022</v>
      </c>
      <c r="AB3520" s="958">
        <f t="shared" si="595"/>
        <v>45032</v>
      </c>
      <c r="AC3520" t="str">
        <f t="shared" si="596"/>
        <v>Unaudited</v>
      </c>
    </row>
    <row r="3521" spans="1:29" x14ac:dyDescent="0.25">
      <c r="A3521" t="s">
        <v>420</v>
      </c>
      <c r="B3521" t="s">
        <v>1385</v>
      </c>
      <c r="C3521" t="s">
        <v>1386</v>
      </c>
      <c r="D3521">
        <v>1900</v>
      </c>
      <c r="E3521" s="958">
        <v>1</v>
      </c>
      <c r="F3521" t="s">
        <v>441</v>
      </c>
      <c r="G3521" s="958">
        <v>366</v>
      </c>
      <c r="H3521" t="s">
        <v>388</v>
      </c>
      <c r="I3521" s="938" t="s">
        <v>488</v>
      </c>
      <c r="J3521" s="938" t="s">
        <v>444</v>
      </c>
      <c r="K3521" s="938" t="s">
        <v>53</v>
      </c>
      <c r="L3521" s="946">
        <v>3.1</v>
      </c>
      <c r="M3521" s="961" t="s">
        <v>33</v>
      </c>
      <c r="N3521" s="679">
        <f t="shared" ca="1" si="603"/>
        <v>12549321.229999002</v>
      </c>
      <c r="O3521" s="679">
        <f t="shared" ca="1" si="607"/>
        <v>9081710.2399990037</v>
      </c>
      <c r="P3521" s="679">
        <f t="shared" ca="1" si="607"/>
        <v>625156.75000000349</v>
      </c>
      <c r="Q3521" s="679">
        <f t="shared" ca="1" si="607"/>
        <v>1528974.029999993</v>
      </c>
      <c r="R3521" s="679">
        <f t="shared" ca="1" si="607"/>
        <v>729240.85000000196</v>
      </c>
      <c r="S3521" s="679">
        <f t="shared" ca="1" si="607"/>
        <v>103050.8400000002</v>
      </c>
      <c r="T3521" s="679">
        <f t="shared" ca="1" si="607"/>
        <v>38356.270000000004</v>
      </c>
      <c r="U3521" s="679">
        <f t="shared" ca="1" si="607"/>
        <v>722.49</v>
      </c>
      <c r="V3521" s="679">
        <f t="shared" ca="1" si="607"/>
        <v>80258.779999999897</v>
      </c>
      <c r="W3521" s="679">
        <f t="shared" ca="1" si="597"/>
        <v>13502.900000000001</v>
      </c>
      <c r="X3521" s="679">
        <f t="shared" ca="1" si="606"/>
        <v>111784.44000000021</v>
      </c>
      <c r="Y3521" s="679">
        <f t="shared" ca="1" si="606"/>
        <v>236563.64000000042</v>
      </c>
      <c r="Z3521" s="679">
        <f t="shared" ca="1" si="606"/>
        <v>0</v>
      </c>
      <c r="AA3521" t="str">
        <f t="shared" si="594"/>
        <v>HUM_ASR_FY_2022</v>
      </c>
      <c r="AB3521" s="958">
        <f t="shared" si="595"/>
        <v>45032</v>
      </c>
      <c r="AC3521" t="str">
        <f t="shared" si="596"/>
        <v>Unaudited</v>
      </c>
    </row>
    <row r="3522" spans="1:29" x14ac:dyDescent="0.25">
      <c r="A3522" t="s">
        <v>420</v>
      </c>
      <c r="B3522" t="s">
        <v>1385</v>
      </c>
      <c r="C3522" t="s">
        <v>1386</v>
      </c>
      <c r="D3522">
        <v>1900</v>
      </c>
      <c r="E3522" s="958">
        <v>1</v>
      </c>
      <c r="F3522" t="s">
        <v>441</v>
      </c>
      <c r="G3522" s="958">
        <v>366</v>
      </c>
      <c r="H3522" t="s">
        <v>388</v>
      </c>
      <c r="I3522" s="963" t="s">
        <v>488</v>
      </c>
      <c r="J3522" s="963" t="s">
        <v>444</v>
      </c>
      <c r="K3522" s="963" t="s">
        <v>53</v>
      </c>
      <c r="L3522" s="938">
        <v>3.2</v>
      </c>
      <c r="M3522" s="963" t="s">
        <v>34</v>
      </c>
      <c r="N3522" s="679">
        <f t="shared" ca="1" si="603"/>
        <v>724730.36999999976</v>
      </c>
      <c r="O3522" s="679">
        <f t="shared" ca="1" si="607"/>
        <v>373492.24000000011</v>
      </c>
      <c r="P3522" s="679">
        <f t="shared" ca="1" si="607"/>
        <v>53795.360000000001</v>
      </c>
      <c r="Q3522" s="679">
        <f t="shared" ca="1" si="607"/>
        <v>142002.5199999999</v>
      </c>
      <c r="R3522" s="679">
        <f t="shared" ca="1" si="607"/>
        <v>94700.989999999802</v>
      </c>
      <c r="S3522" s="679">
        <f t="shared" ca="1" si="607"/>
        <v>2928.8599999999997</v>
      </c>
      <c r="T3522" s="679">
        <f t="shared" ca="1" si="607"/>
        <v>1106.6699999999998</v>
      </c>
      <c r="U3522" s="679">
        <f t="shared" ca="1" si="607"/>
        <v>0</v>
      </c>
      <c r="V3522" s="679">
        <f t="shared" ca="1" si="607"/>
        <v>14043.28</v>
      </c>
      <c r="W3522" s="679">
        <f t="shared" ca="1" si="597"/>
        <v>917.31999999999994</v>
      </c>
      <c r="X3522" s="679">
        <f t="shared" ca="1" si="606"/>
        <v>7826.6400000000012</v>
      </c>
      <c r="Y3522" s="679">
        <f t="shared" ca="1" si="606"/>
        <v>33916.49</v>
      </c>
      <c r="Z3522" s="679">
        <f t="shared" ca="1" si="606"/>
        <v>0</v>
      </c>
      <c r="AA3522" t="str">
        <f t="shared" ref="AA3522:AA3585" si="608">file_name</f>
        <v>HUM_ASR_FY_2022</v>
      </c>
      <c r="AB3522" s="958">
        <f t="shared" ref="AB3522:AB3585" si="609">file_date</f>
        <v>45032</v>
      </c>
      <c r="AC3522" t="str">
        <f t="shared" ref="AC3522:AC3585" si="610">status</f>
        <v>Unaudited</v>
      </c>
    </row>
    <row r="3523" spans="1:29" x14ac:dyDescent="0.25">
      <c r="A3523" t="s">
        <v>420</v>
      </c>
      <c r="B3523" t="s">
        <v>1385</v>
      </c>
      <c r="C3523" t="s">
        <v>1386</v>
      </c>
      <c r="D3523">
        <v>1900</v>
      </c>
      <c r="E3523" s="958">
        <v>1</v>
      </c>
      <c r="F3523" t="s">
        <v>441</v>
      </c>
      <c r="G3523" s="958">
        <v>366</v>
      </c>
      <c r="H3523" t="s">
        <v>388</v>
      </c>
      <c r="I3523" s="938" t="s">
        <v>488</v>
      </c>
      <c r="J3523" s="938" t="s">
        <v>444</v>
      </c>
      <c r="K3523" s="938" t="s">
        <v>53</v>
      </c>
      <c r="L3523" s="938">
        <v>3.3</v>
      </c>
      <c r="M3523" s="963" t="s">
        <v>54</v>
      </c>
      <c r="N3523" s="679">
        <f t="shared" ca="1" si="603"/>
        <v>61.5</v>
      </c>
      <c r="O3523" s="679">
        <f t="shared" ca="1" si="607"/>
        <v>11</v>
      </c>
      <c r="P3523" s="679">
        <f t="shared" ca="1" si="607"/>
        <v>0</v>
      </c>
      <c r="Q3523" s="679">
        <f t="shared" ca="1" si="607"/>
        <v>50.5</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HUM_ASR_FY_2022</v>
      </c>
      <c r="AB3523" s="958">
        <f t="shared" si="609"/>
        <v>45032</v>
      </c>
      <c r="AC3523" t="str">
        <f t="shared" si="610"/>
        <v>Unaudited</v>
      </c>
    </row>
    <row r="3524" spans="1:29" x14ac:dyDescent="0.25">
      <c r="A3524" t="s">
        <v>420</v>
      </c>
      <c r="B3524" t="s">
        <v>1385</v>
      </c>
      <c r="C3524" t="s">
        <v>1386</v>
      </c>
      <c r="D3524">
        <v>1900</v>
      </c>
      <c r="E3524" s="958">
        <v>1</v>
      </c>
      <c r="F3524" t="s">
        <v>441</v>
      </c>
      <c r="G3524" s="958">
        <v>366</v>
      </c>
      <c r="H3524" t="s">
        <v>388</v>
      </c>
      <c r="I3524" s="938" t="s">
        <v>488</v>
      </c>
      <c r="J3524" s="938" t="s">
        <v>444</v>
      </c>
      <c r="K3524" s="938" t="s">
        <v>53</v>
      </c>
      <c r="L3524" s="938" t="s">
        <v>44</v>
      </c>
      <c r="M3524" s="963" t="s">
        <v>153</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HUM_ASR_FY_2022</v>
      </c>
      <c r="AB3524" s="958">
        <f t="shared" si="609"/>
        <v>45032</v>
      </c>
      <c r="AC3524" t="str">
        <f t="shared" si="610"/>
        <v>Unaudited</v>
      </c>
    </row>
    <row r="3525" spans="1:29" x14ac:dyDescent="0.25">
      <c r="A3525" t="s">
        <v>420</v>
      </c>
      <c r="B3525" t="s">
        <v>1385</v>
      </c>
      <c r="C3525" t="s">
        <v>1386</v>
      </c>
      <c r="D3525">
        <v>1900</v>
      </c>
      <c r="E3525" s="958">
        <v>1</v>
      </c>
      <c r="F3525" t="s">
        <v>441</v>
      </c>
      <c r="G3525" s="958">
        <v>366</v>
      </c>
      <c r="H3525" t="s">
        <v>388</v>
      </c>
      <c r="I3525" s="938" t="s">
        <v>488</v>
      </c>
      <c r="J3525" s="938" t="s">
        <v>444</v>
      </c>
      <c r="K3525" s="938" t="s">
        <v>53</v>
      </c>
      <c r="L3525" s="938" t="s">
        <v>41</v>
      </c>
      <c r="M3525" s="963" t="s">
        <v>52</v>
      </c>
      <c r="N3525" s="679">
        <f t="shared" ca="1" si="603"/>
        <v>2405259.6399999997</v>
      </c>
      <c r="O3525" s="679">
        <f t="shared" ca="1" si="607"/>
        <v>1898502.5699999998</v>
      </c>
      <c r="P3525" s="679">
        <f t="shared" ca="1" si="607"/>
        <v>93902.920000000027</v>
      </c>
      <c r="Q3525" s="679">
        <f t="shared" ca="1" si="607"/>
        <v>95164.800000000003</v>
      </c>
      <c r="R3525" s="679">
        <f t="shared" ca="1" si="607"/>
        <v>36871.48000000001</v>
      </c>
      <c r="S3525" s="679">
        <f t="shared" ca="1" si="607"/>
        <v>130754.5</v>
      </c>
      <c r="T3525" s="679">
        <f t="shared" ca="1" si="607"/>
        <v>12879.649999999996</v>
      </c>
      <c r="U3525" s="679">
        <f t="shared" ca="1" si="607"/>
        <v>2025</v>
      </c>
      <c r="V3525" s="679">
        <f t="shared" ca="1" si="607"/>
        <v>8441.7799999999988</v>
      </c>
      <c r="W3525" s="679">
        <f t="shared" ca="1" si="597"/>
        <v>313.44000000000005</v>
      </c>
      <c r="X3525" s="679">
        <f t="shared" ca="1" si="606"/>
        <v>118365</v>
      </c>
      <c r="Y3525" s="679">
        <f t="shared" ca="1" si="606"/>
        <v>8038.5</v>
      </c>
      <c r="Z3525" s="679">
        <f t="shared" ca="1" si="606"/>
        <v>0</v>
      </c>
      <c r="AA3525" t="str">
        <f t="shared" si="608"/>
        <v>HUM_ASR_FY_2022</v>
      </c>
      <c r="AB3525" s="958">
        <f t="shared" si="609"/>
        <v>45032</v>
      </c>
      <c r="AC3525" t="str">
        <f t="shared" si="610"/>
        <v>Unaudited</v>
      </c>
    </row>
    <row r="3526" spans="1:29" x14ac:dyDescent="0.25">
      <c r="A3526" t="s">
        <v>420</v>
      </c>
      <c r="B3526" t="s">
        <v>1385</v>
      </c>
      <c r="C3526" t="s">
        <v>1386</v>
      </c>
      <c r="D3526">
        <v>1900</v>
      </c>
      <c r="E3526" s="958">
        <v>1</v>
      </c>
      <c r="F3526" t="s">
        <v>441</v>
      </c>
      <c r="G3526" s="958">
        <v>366</v>
      </c>
      <c r="H3526" t="s">
        <v>388</v>
      </c>
      <c r="I3526" s="938" t="s">
        <v>488</v>
      </c>
      <c r="J3526" s="938" t="s">
        <v>444</v>
      </c>
      <c r="K3526" s="938" t="s">
        <v>53</v>
      </c>
      <c r="L3526" s="938" t="s">
        <v>42</v>
      </c>
      <c r="M3526" s="963" t="s">
        <v>154</v>
      </c>
      <c r="N3526" s="679">
        <f t="shared" ca="1" si="603"/>
        <v>1151859.4156599524</v>
      </c>
      <c r="O3526" s="679">
        <f t="shared" ca="1" si="607"/>
        <v>833579.22380946903</v>
      </c>
      <c r="P3526" s="679">
        <f t="shared" ca="1" si="607"/>
        <v>57381.006952751042</v>
      </c>
      <c r="Q3526" s="679">
        <f t="shared" ca="1" si="607"/>
        <v>140339.3140136532</v>
      </c>
      <c r="R3526" s="679">
        <f t="shared" ca="1" si="607"/>
        <v>66934.531673984093</v>
      </c>
      <c r="S3526" s="679">
        <f t="shared" ca="1" si="607"/>
        <v>9458.6853081676127</v>
      </c>
      <c r="T3526" s="679">
        <f t="shared" ca="1" si="607"/>
        <v>3520.5912685923718</v>
      </c>
      <c r="U3526" s="679">
        <f t="shared" ca="1" si="607"/>
        <v>66.314894165811808</v>
      </c>
      <c r="V3526" s="679">
        <f t="shared" ca="1" si="607"/>
        <v>7366.6798178205454</v>
      </c>
      <c r="W3526" s="679">
        <f t="shared" ca="1" si="597"/>
        <v>1239.3851602534849</v>
      </c>
      <c r="X3526" s="679">
        <f t="shared" ca="1" si="606"/>
        <v>10260.312679738894</v>
      </c>
      <c r="Y3526" s="679">
        <f t="shared" ca="1" si="606"/>
        <v>21713.370081356465</v>
      </c>
      <c r="Z3526" s="679">
        <f t="shared" ca="1" si="606"/>
        <v>0</v>
      </c>
      <c r="AA3526" t="str">
        <f t="shared" si="608"/>
        <v>HUM_ASR_FY_2022</v>
      </c>
      <c r="AB3526" s="958">
        <f t="shared" si="609"/>
        <v>45032</v>
      </c>
      <c r="AC3526" t="str">
        <f t="shared" si="610"/>
        <v>Unaudited</v>
      </c>
    </row>
    <row r="3527" spans="1:29" x14ac:dyDescent="0.25">
      <c r="A3527" t="s">
        <v>420</v>
      </c>
      <c r="B3527" t="s">
        <v>1385</v>
      </c>
      <c r="C3527" t="s">
        <v>1386</v>
      </c>
      <c r="D3527">
        <v>1900</v>
      </c>
      <c r="E3527" s="958">
        <v>1</v>
      </c>
      <c r="F3527" t="s">
        <v>441</v>
      </c>
      <c r="G3527" s="958">
        <v>366</v>
      </c>
      <c r="H3527" t="s">
        <v>388</v>
      </c>
      <c r="I3527" s="938" t="s">
        <v>488</v>
      </c>
      <c r="J3527" s="938" t="s">
        <v>444</v>
      </c>
      <c r="K3527" s="938" t="s">
        <v>53</v>
      </c>
      <c r="L3527" s="938" t="s">
        <v>43</v>
      </c>
      <c r="M3527" s="963" t="s">
        <v>462</v>
      </c>
      <c r="N3527" s="679">
        <f t="shared" ca="1" si="603"/>
        <v>20381426.551999997</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16790416.094245534</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833255.6193489763</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915374.26595998788</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399095.17242235027</v>
      </c>
      <c r="S3527" s="679">
        <f t="shared" ca="1" si="611"/>
        <v>622659.78293065052</v>
      </c>
      <c r="T3527" s="679">
        <f t="shared" ca="1" si="611"/>
        <v>93201.134990448045</v>
      </c>
      <c r="U3527" s="679">
        <f t="shared" ca="1" si="611"/>
        <v>9769.5250558926491</v>
      </c>
      <c r="V3527" s="679">
        <f t="shared" ca="1" si="611"/>
        <v>71589.451879029933</v>
      </c>
      <c r="W3527" s="679">
        <f t="shared" ca="1" si="597"/>
        <v>2361.9017439138024</v>
      </c>
      <c r="X3527" s="679">
        <f t="shared" ca="1" si="611"/>
        <v>569597.57059555035</v>
      </c>
      <c r="Y3527" s="679">
        <f t="shared" ca="1" si="611"/>
        <v>74106.032827665986</v>
      </c>
      <c r="Z3527" s="679">
        <f t="shared" ca="1" si="611"/>
        <v>0</v>
      </c>
      <c r="AA3527" t="str">
        <f t="shared" si="608"/>
        <v>HUM_ASR_FY_2022</v>
      </c>
      <c r="AB3527" s="958">
        <f t="shared" si="609"/>
        <v>45032</v>
      </c>
      <c r="AC3527" t="str">
        <f t="shared" si="610"/>
        <v>Unaudited</v>
      </c>
    </row>
    <row r="3528" spans="1:29" x14ac:dyDescent="0.25">
      <c r="A3528" t="s">
        <v>420</v>
      </c>
      <c r="B3528" t="s">
        <v>1385</v>
      </c>
      <c r="C3528" t="s">
        <v>1386</v>
      </c>
      <c r="D3528">
        <v>1900</v>
      </c>
      <c r="E3528" s="958">
        <v>1</v>
      </c>
      <c r="F3528" t="s">
        <v>441</v>
      </c>
      <c r="G3528" s="958">
        <v>366</v>
      </c>
      <c r="H3528" t="s">
        <v>388</v>
      </c>
      <c r="I3528" s="938" t="s">
        <v>488</v>
      </c>
      <c r="J3528" s="938" t="s">
        <v>444</v>
      </c>
      <c r="K3528" s="938" t="s">
        <v>920</v>
      </c>
      <c r="L3528" s="938" t="s">
        <v>921</v>
      </c>
      <c r="M3528" s="963" t="s">
        <v>920</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1277708.340000001</v>
      </c>
      <c r="O3528" s="679">
        <f t="shared" ca="1" si="611"/>
        <v>1152492.9700000009</v>
      </c>
      <c r="P3528" s="679">
        <f t="shared" ca="1" si="611"/>
        <v>107526.44000000002</v>
      </c>
      <c r="Q3528" s="679">
        <f t="shared" ca="1" si="611"/>
        <v>4828.71</v>
      </c>
      <c r="R3528" s="679">
        <f t="shared" ca="1" si="611"/>
        <v>8963.91</v>
      </c>
      <c r="S3528" s="679">
        <f t="shared" ca="1" si="611"/>
        <v>252.12</v>
      </c>
      <c r="T3528" s="679">
        <f t="shared" ca="1" si="611"/>
        <v>479.36</v>
      </c>
      <c r="U3528" s="679">
        <f t="shared" ca="1" si="611"/>
        <v>0</v>
      </c>
      <c r="V3528" s="679">
        <f t="shared" ca="1" si="611"/>
        <v>3047.86</v>
      </c>
      <c r="W3528" s="679">
        <f t="shared" ca="1" si="597"/>
        <v>0</v>
      </c>
      <c r="X3528" s="679">
        <f t="shared" ca="1" si="611"/>
        <v>0</v>
      </c>
      <c r="Y3528" s="679">
        <f t="shared" ca="1" si="611"/>
        <v>116.97</v>
      </c>
      <c r="Z3528" s="679">
        <f t="shared" ca="1" si="611"/>
        <v>0</v>
      </c>
      <c r="AA3528" t="str">
        <f t="shared" si="608"/>
        <v>HUM_ASR_FY_2022</v>
      </c>
      <c r="AB3528" s="958">
        <f t="shared" si="609"/>
        <v>45032</v>
      </c>
      <c r="AC3528" t="str">
        <f t="shared" si="610"/>
        <v>Unaudited</v>
      </c>
    </row>
    <row r="3529" spans="1:29" x14ac:dyDescent="0.25">
      <c r="A3529" t="s">
        <v>420</v>
      </c>
      <c r="B3529" t="s">
        <v>1385</v>
      </c>
      <c r="C3529" t="s">
        <v>1386</v>
      </c>
      <c r="D3529">
        <v>1900</v>
      </c>
      <c r="E3529" s="958">
        <v>1</v>
      </c>
      <c r="F3529" t="s">
        <v>441</v>
      </c>
      <c r="G3529" s="958">
        <v>366</v>
      </c>
      <c r="H3529" t="s">
        <v>388</v>
      </c>
      <c r="I3529" s="938" t="s">
        <v>488</v>
      </c>
      <c r="J3529" s="938" t="s">
        <v>444</v>
      </c>
      <c r="K3529" s="938" t="s">
        <v>920</v>
      </c>
      <c r="L3529" s="946" t="s">
        <v>922</v>
      </c>
      <c r="M3529" s="961" t="s">
        <v>925</v>
      </c>
      <c r="N3529" s="679">
        <f t="shared" ca="1" si="612"/>
        <v>110872.97289160201</v>
      </c>
      <c r="O3529" s="679">
        <f t="shared" ca="1" si="611"/>
        <v>100007.42565441178</v>
      </c>
      <c r="P3529" s="679">
        <f t="shared" ca="1" si="611"/>
        <v>9330.5926665943662</v>
      </c>
      <c r="Q3529" s="679">
        <f t="shared" ca="1" si="611"/>
        <v>419.01067416638068</v>
      </c>
      <c r="R3529" s="679">
        <f t="shared" ca="1" si="611"/>
        <v>777.84210943849621</v>
      </c>
      <c r="S3529" s="679">
        <f t="shared" ca="1" si="611"/>
        <v>21.877679788355046</v>
      </c>
      <c r="T3529" s="679">
        <f t="shared" ca="1" si="611"/>
        <v>41.596400854140391</v>
      </c>
      <c r="U3529" s="679">
        <f t="shared" ca="1" si="611"/>
        <v>0</v>
      </c>
      <c r="V3529" s="679">
        <f t="shared" ca="1" si="611"/>
        <v>264.47765000688486</v>
      </c>
      <c r="W3529" s="679">
        <f t="shared" ca="1" si="611"/>
        <v>0</v>
      </c>
      <c r="X3529" s="679">
        <f t="shared" ca="1" si="611"/>
        <v>0</v>
      </c>
      <c r="Y3529" s="679">
        <f t="shared" ca="1" si="611"/>
        <v>10.150056341598802</v>
      </c>
      <c r="Z3529" s="679">
        <f t="shared" ca="1" si="611"/>
        <v>0</v>
      </c>
      <c r="AA3529" t="str">
        <f t="shared" si="608"/>
        <v>HUM_ASR_FY_2022</v>
      </c>
      <c r="AB3529" s="958">
        <f t="shared" si="609"/>
        <v>45032</v>
      </c>
      <c r="AC3529" t="str">
        <f t="shared" si="610"/>
        <v>Unaudited</v>
      </c>
    </row>
    <row r="3530" spans="1:29" x14ac:dyDescent="0.25">
      <c r="A3530" t="s">
        <v>420</v>
      </c>
      <c r="B3530" t="s">
        <v>1385</v>
      </c>
      <c r="C3530" t="s">
        <v>1386</v>
      </c>
      <c r="D3530">
        <v>1900</v>
      </c>
      <c r="E3530" s="958">
        <v>1</v>
      </c>
      <c r="F3530" t="s">
        <v>441</v>
      </c>
      <c r="G3530" s="958">
        <v>366</v>
      </c>
      <c r="H3530" t="s">
        <v>388</v>
      </c>
      <c r="I3530" s="963" t="s">
        <v>488</v>
      </c>
      <c r="J3530" s="963" t="s">
        <v>444</v>
      </c>
      <c r="K3530" s="963" t="s">
        <v>920</v>
      </c>
      <c r="L3530" s="938" t="s">
        <v>923</v>
      </c>
      <c r="M3530" s="963" t="s">
        <v>926</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HUM_ASR_FY_2022</v>
      </c>
      <c r="AB3530" s="958">
        <f t="shared" si="609"/>
        <v>45032</v>
      </c>
      <c r="AC3530" t="str">
        <f t="shared" si="610"/>
        <v>Unaudited</v>
      </c>
    </row>
    <row r="3531" spans="1:29" x14ac:dyDescent="0.25">
      <c r="A3531" t="s">
        <v>420</v>
      </c>
      <c r="B3531" t="s">
        <v>1385</v>
      </c>
      <c r="C3531" t="s">
        <v>1386</v>
      </c>
      <c r="D3531">
        <v>1900</v>
      </c>
      <c r="E3531" s="958">
        <v>1</v>
      </c>
      <c r="F3531" t="s">
        <v>441</v>
      </c>
      <c r="G3531" s="958">
        <v>366</v>
      </c>
      <c r="H3531" t="s">
        <v>388</v>
      </c>
      <c r="I3531" s="938" t="s">
        <v>488</v>
      </c>
      <c r="J3531" s="938" t="s">
        <v>444</v>
      </c>
      <c r="K3531" s="938" t="s">
        <v>445</v>
      </c>
      <c r="L3531" s="938">
        <v>5.0999999999999996</v>
      </c>
      <c r="M3531" s="963" t="s">
        <v>37</v>
      </c>
      <c r="N3531" s="679">
        <f t="shared" ca="1" si="612"/>
        <v>5806.34</v>
      </c>
      <c r="O3531" s="679">
        <f t="shared" ca="1" si="611"/>
        <v>3340</v>
      </c>
      <c r="P3531" s="679">
        <f t="shared" ca="1" si="611"/>
        <v>515.55999999999995</v>
      </c>
      <c r="Q3531" s="679">
        <f t="shared" ca="1" si="611"/>
        <v>176.76</v>
      </c>
      <c r="R3531" s="679">
        <f t="shared" ca="1" si="611"/>
        <v>746.64</v>
      </c>
      <c r="S3531" s="679">
        <f t="shared" ca="1" si="611"/>
        <v>42.92</v>
      </c>
      <c r="T3531" s="679">
        <f t="shared" ca="1" si="611"/>
        <v>0</v>
      </c>
      <c r="U3531" s="679">
        <f t="shared" ca="1" si="611"/>
        <v>0</v>
      </c>
      <c r="V3531" s="679">
        <f t="shared" ca="1" si="611"/>
        <v>89.67</v>
      </c>
      <c r="W3531" s="679">
        <f t="shared" ca="1" si="611"/>
        <v>450</v>
      </c>
      <c r="X3531" s="679">
        <f t="shared" ca="1" si="611"/>
        <v>278.3</v>
      </c>
      <c r="Y3531" s="679">
        <f t="shared" ca="1" si="611"/>
        <v>166.49</v>
      </c>
      <c r="Z3531" s="679">
        <f t="shared" ca="1" si="611"/>
        <v>0</v>
      </c>
      <c r="AA3531" t="str">
        <f t="shared" si="608"/>
        <v>HUM_ASR_FY_2022</v>
      </c>
      <c r="AB3531" s="958">
        <f t="shared" si="609"/>
        <v>45032</v>
      </c>
      <c r="AC3531" t="str">
        <f t="shared" si="610"/>
        <v>Unaudited</v>
      </c>
    </row>
    <row r="3532" spans="1:29" ht="30" x14ac:dyDescent="0.25">
      <c r="A3532" t="s">
        <v>420</v>
      </c>
      <c r="B3532" t="s">
        <v>1385</v>
      </c>
      <c r="C3532" t="s">
        <v>1386</v>
      </c>
      <c r="D3532">
        <v>1900</v>
      </c>
      <c r="E3532" s="958">
        <v>1</v>
      </c>
      <c r="F3532" t="s">
        <v>441</v>
      </c>
      <c r="G3532" s="958">
        <v>366</v>
      </c>
      <c r="H3532" t="s">
        <v>388</v>
      </c>
      <c r="I3532" s="938" t="s">
        <v>488</v>
      </c>
      <c r="J3532" s="938" t="s">
        <v>444</v>
      </c>
      <c r="K3532" s="938" t="s">
        <v>445</v>
      </c>
      <c r="L3532" s="938">
        <v>5.2</v>
      </c>
      <c r="M3532" s="963" t="s">
        <v>303</v>
      </c>
      <c r="N3532" s="679">
        <f t="shared" ca="1" si="612"/>
        <v>6039980.4000000004</v>
      </c>
      <c r="O3532" s="679">
        <f t="shared" ca="1" si="611"/>
        <v>2137905.8100000005</v>
      </c>
      <c r="P3532" s="679">
        <f t="shared" ca="1" si="611"/>
        <v>1908834.8800000001</v>
      </c>
      <c r="Q3532" s="679">
        <f t="shared" ca="1" si="611"/>
        <v>279622.24000000005</v>
      </c>
      <c r="R3532" s="679">
        <f t="shared" ca="1" si="611"/>
        <v>1193088.92</v>
      </c>
      <c r="S3532" s="679">
        <f t="shared" ca="1" si="611"/>
        <v>165441.9</v>
      </c>
      <c r="T3532" s="679">
        <f t="shared" ca="1" si="611"/>
        <v>136967.13</v>
      </c>
      <c r="U3532" s="679">
        <f t="shared" ca="1" si="611"/>
        <v>3145.3500000000004</v>
      </c>
      <c r="V3532" s="679">
        <f t="shared" ca="1" si="611"/>
        <v>72976.569999999992</v>
      </c>
      <c r="W3532" s="679">
        <f t="shared" ca="1" si="611"/>
        <v>566.66</v>
      </c>
      <c r="X3532" s="679">
        <f t="shared" ca="1" si="611"/>
        <v>48721.090000000004</v>
      </c>
      <c r="Y3532" s="679">
        <f t="shared" ca="1" si="611"/>
        <v>92709.849999999991</v>
      </c>
      <c r="Z3532" s="679">
        <f t="shared" ca="1" si="611"/>
        <v>0</v>
      </c>
      <c r="AA3532" t="str">
        <f t="shared" si="608"/>
        <v>HUM_ASR_FY_2022</v>
      </c>
      <c r="AB3532" s="958">
        <f t="shared" si="609"/>
        <v>45032</v>
      </c>
      <c r="AC3532" t="str">
        <f t="shared" si="610"/>
        <v>Unaudited</v>
      </c>
    </row>
    <row r="3533" spans="1:29" ht="30" x14ac:dyDescent="0.25">
      <c r="A3533" t="s">
        <v>420</v>
      </c>
      <c r="B3533" t="s">
        <v>1385</v>
      </c>
      <c r="C3533" t="s">
        <v>1386</v>
      </c>
      <c r="D3533">
        <v>1900</v>
      </c>
      <c r="E3533" s="958">
        <v>1</v>
      </c>
      <c r="F3533" t="s">
        <v>441</v>
      </c>
      <c r="G3533" s="958">
        <v>366</v>
      </c>
      <c r="H3533" t="s">
        <v>388</v>
      </c>
      <c r="I3533" s="938" t="s">
        <v>488</v>
      </c>
      <c r="J3533" s="938" t="s">
        <v>444</v>
      </c>
      <c r="K3533" s="938" t="s">
        <v>445</v>
      </c>
      <c r="L3533" s="938">
        <v>5.3</v>
      </c>
      <c r="M3533" s="963" t="s">
        <v>304</v>
      </c>
      <c r="N3533" s="679">
        <f t="shared" ca="1" si="612"/>
        <v>503.84438863365654</v>
      </c>
      <c r="O3533" s="679">
        <f t="shared" ca="1" si="611"/>
        <v>289.82806002342488</v>
      </c>
      <c r="P3533" s="679">
        <f t="shared" ca="1" si="611"/>
        <v>44.737651085532015</v>
      </c>
      <c r="Q3533" s="679">
        <f t="shared" ca="1" si="611"/>
        <v>15.338325715491193</v>
      </c>
      <c r="R3533" s="679">
        <f t="shared" ca="1" si="611"/>
        <v>64.789587645476047</v>
      </c>
      <c r="S3533" s="679">
        <f t="shared" ca="1" si="611"/>
        <v>3.7243773461692808</v>
      </c>
      <c r="T3533" s="679">
        <f t="shared" ca="1" si="611"/>
        <v>0</v>
      </c>
      <c r="U3533" s="679">
        <f t="shared" ca="1" si="611"/>
        <v>0</v>
      </c>
      <c r="V3533" s="679">
        <f t="shared" ca="1" si="611"/>
        <v>7.7811024378145248</v>
      </c>
      <c r="W3533" s="679">
        <f t="shared" ca="1" si="611"/>
        <v>39.048690721718927</v>
      </c>
      <c r="X3533" s="679">
        <f t="shared" ca="1" si="611"/>
        <v>24.149445839676396</v>
      </c>
      <c r="Y3533" s="679">
        <f t="shared" ca="1" si="611"/>
        <v>14.447147818353297</v>
      </c>
      <c r="Z3533" s="679">
        <f t="shared" ca="1" si="611"/>
        <v>0</v>
      </c>
      <c r="AA3533" t="str">
        <f t="shared" si="608"/>
        <v>HUM_ASR_FY_2022</v>
      </c>
      <c r="AB3533" s="958">
        <f t="shared" si="609"/>
        <v>45032</v>
      </c>
      <c r="AC3533" t="str">
        <f t="shared" si="610"/>
        <v>Unaudited</v>
      </c>
    </row>
    <row r="3534" spans="1:29" x14ac:dyDescent="0.25">
      <c r="A3534" t="s">
        <v>420</v>
      </c>
      <c r="B3534" t="s">
        <v>1385</v>
      </c>
      <c r="C3534" t="s">
        <v>1386</v>
      </c>
      <c r="D3534">
        <v>1900</v>
      </c>
      <c r="E3534" s="958">
        <v>1</v>
      </c>
      <c r="F3534" t="s">
        <v>441</v>
      </c>
      <c r="G3534" s="958">
        <v>366</v>
      </c>
      <c r="H3534" t="s">
        <v>388</v>
      </c>
      <c r="I3534" s="938" t="s">
        <v>488</v>
      </c>
      <c r="J3534" s="938" t="s">
        <v>444</v>
      </c>
      <c r="K3534" s="938" t="s">
        <v>445</v>
      </c>
      <c r="L3534" s="938" t="s">
        <v>82</v>
      </c>
      <c r="M3534" s="963" t="s">
        <v>453</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HUM_ASR_FY_2022</v>
      </c>
      <c r="AB3534" s="958">
        <f t="shared" si="609"/>
        <v>45032</v>
      </c>
      <c r="AC3534" t="str">
        <f t="shared" si="610"/>
        <v>Unaudited</v>
      </c>
    </row>
    <row r="3535" spans="1:29" x14ac:dyDescent="0.25">
      <c r="A3535" t="s">
        <v>420</v>
      </c>
      <c r="B3535" t="s">
        <v>1385</v>
      </c>
      <c r="C3535" t="s">
        <v>1386</v>
      </c>
      <c r="D3535">
        <v>1900</v>
      </c>
      <c r="E3535" s="958">
        <v>1</v>
      </c>
      <c r="F3535" t="s">
        <v>441</v>
      </c>
      <c r="G3535" s="958">
        <v>366</v>
      </c>
      <c r="H3535" t="s">
        <v>388</v>
      </c>
      <c r="I3535" s="938" t="s">
        <v>488</v>
      </c>
      <c r="J3535" s="938" t="s">
        <v>444</v>
      </c>
      <c r="K3535" s="938" t="s">
        <v>446</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HUM_ASR_FY_2022</v>
      </c>
      <c r="AB3535" s="958">
        <f t="shared" si="609"/>
        <v>45032</v>
      </c>
      <c r="AC3535" t="str">
        <f t="shared" si="610"/>
        <v>Unaudited</v>
      </c>
    </row>
    <row r="3536" spans="1:29" x14ac:dyDescent="0.25">
      <c r="A3536" t="s">
        <v>420</v>
      </c>
      <c r="B3536" t="s">
        <v>1385</v>
      </c>
      <c r="C3536" t="s">
        <v>1386</v>
      </c>
      <c r="D3536">
        <v>1900</v>
      </c>
      <c r="E3536" s="958">
        <v>1</v>
      </c>
      <c r="F3536" t="s">
        <v>441</v>
      </c>
      <c r="G3536" s="958">
        <v>366</v>
      </c>
      <c r="H3536" t="s">
        <v>388</v>
      </c>
      <c r="I3536" s="938" t="s">
        <v>488</v>
      </c>
      <c r="J3536" s="938" t="s">
        <v>444</v>
      </c>
      <c r="K3536" s="938" t="s">
        <v>446</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HUM_ASR_FY_2022</v>
      </c>
      <c r="AB3536" s="958">
        <f t="shared" si="609"/>
        <v>45032</v>
      </c>
      <c r="AC3536" t="str">
        <f t="shared" si="610"/>
        <v>Unaudited</v>
      </c>
    </row>
    <row r="3537" spans="1:29" x14ac:dyDescent="0.25">
      <c r="A3537" t="s">
        <v>420</v>
      </c>
      <c r="B3537" t="s">
        <v>1385</v>
      </c>
      <c r="C3537" t="s">
        <v>1386</v>
      </c>
      <c r="D3537">
        <v>1900</v>
      </c>
      <c r="E3537" s="958">
        <v>1</v>
      </c>
      <c r="F3537" t="s">
        <v>441</v>
      </c>
      <c r="G3537" s="958">
        <v>366</v>
      </c>
      <c r="H3537" t="s">
        <v>388</v>
      </c>
      <c r="I3537" s="938" t="s">
        <v>488</v>
      </c>
      <c r="J3537" s="938" t="s">
        <v>444</v>
      </c>
      <c r="K3537" s="938" t="s">
        <v>446</v>
      </c>
      <c r="L3537" s="946">
        <v>6.3</v>
      </c>
      <c r="M3537" s="961" t="s">
        <v>184</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HUM_ASR_FY_2022</v>
      </c>
      <c r="AB3537" s="958">
        <f t="shared" si="609"/>
        <v>45032</v>
      </c>
      <c r="AC3537" t="str">
        <f t="shared" si="610"/>
        <v>Unaudited</v>
      </c>
    </row>
    <row r="3538" spans="1:29" x14ac:dyDescent="0.25">
      <c r="A3538" t="s">
        <v>420</v>
      </c>
      <c r="B3538" t="s">
        <v>1385</v>
      </c>
      <c r="C3538" t="s">
        <v>1386</v>
      </c>
      <c r="D3538">
        <v>1900</v>
      </c>
      <c r="E3538" s="958">
        <v>1</v>
      </c>
      <c r="F3538" t="s">
        <v>441</v>
      </c>
      <c r="G3538" s="958">
        <v>366</v>
      </c>
      <c r="H3538" t="s">
        <v>388</v>
      </c>
      <c r="I3538" s="938" t="s">
        <v>488</v>
      </c>
      <c r="J3538" s="938" t="s">
        <v>444</v>
      </c>
      <c r="K3538" s="938" t="s">
        <v>446</v>
      </c>
      <c r="L3538" s="938" t="s">
        <v>87</v>
      </c>
      <c r="M3538" s="963" t="s">
        <v>454</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HUM_ASR_FY_2022</v>
      </c>
      <c r="AB3538" s="958">
        <f t="shared" si="609"/>
        <v>45032</v>
      </c>
      <c r="AC3538" t="str">
        <f t="shared" si="610"/>
        <v>Unaudited</v>
      </c>
    </row>
    <row r="3539" spans="1:29" x14ac:dyDescent="0.25">
      <c r="A3539" t="s">
        <v>420</v>
      </c>
      <c r="B3539" t="s">
        <v>1385</v>
      </c>
      <c r="C3539" t="s">
        <v>1386</v>
      </c>
      <c r="D3539">
        <v>1900</v>
      </c>
      <c r="E3539" s="958">
        <v>1</v>
      </c>
      <c r="F3539" t="s">
        <v>441</v>
      </c>
      <c r="G3539" s="958">
        <v>366</v>
      </c>
      <c r="H3539" t="s">
        <v>388</v>
      </c>
      <c r="I3539" s="938" t="s">
        <v>488</v>
      </c>
      <c r="J3539" s="938" t="s">
        <v>444</v>
      </c>
      <c r="K3539" s="938" t="s">
        <v>447</v>
      </c>
      <c r="L3539" s="938">
        <v>7.1</v>
      </c>
      <c r="M3539" s="963" t="s">
        <v>20</v>
      </c>
      <c r="N3539" s="679">
        <f t="shared" ca="1" si="612"/>
        <v>381088.15999999974</v>
      </c>
      <c r="O3539" s="679">
        <f t="shared" ca="1" si="611"/>
        <v>116248.5799999997</v>
      </c>
      <c r="P3539" s="679">
        <f t="shared" ca="1" si="611"/>
        <v>27431.880000000005</v>
      </c>
      <c r="Q3539" s="679">
        <f t="shared" ca="1" si="611"/>
        <v>47326.409999999996</v>
      </c>
      <c r="R3539" s="679">
        <f t="shared" ca="1" si="611"/>
        <v>59272.170000000006</v>
      </c>
      <c r="S3539" s="679">
        <f t="shared" ca="1" si="611"/>
        <v>23179.02</v>
      </c>
      <c r="T3539" s="679">
        <f t="shared" ca="1" si="611"/>
        <v>523.41999999999996</v>
      </c>
      <c r="U3539" s="679">
        <f t="shared" ca="1" si="611"/>
        <v>194.95</v>
      </c>
      <c r="V3539" s="679">
        <f t="shared" ca="1" si="611"/>
        <v>7112.82</v>
      </c>
      <c r="W3539" s="679">
        <f t="shared" ca="1" si="611"/>
        <v>1239.57</v>
      </c>
      <c r="X3539" s="679">
        <f t="shared" ca="1" si="611"/>
        <v>78726.01999999999</v>
      </c>
      <c r="Y3539" s="679">
        <f t="shared" ca="1" si="611"/>
        <v>19833.32</v>
      </c>
      <c r="Z3539" s="679">
        <f t="shared" ca="1" si="611"/>
        <v>0</v>
      </c>
      <c r="AA3539" t="str">
        <f t="shared" si="608"/>
        <v>HUM_ASR_FY_2022</v>
      </c>
      <c r="AB3539" s="958">
        <f t="shared" si="609"/>
        <v>45032</v>
      </c>
      <c r="AC3539" t="str">
        <f t="shared" si="610"/>
        <v>Unaudited</v>
      </c>
    </row>
    <row r="3540" spans="1:29" x14ac:dyDescent="0.25">
      <c r="A3540" t="s">
        <v>420</v>
      </c>
      <c r="B3540" t="s">
        <v>1385</v>
      </c>
      <c r="C3540" t="s">
        <v>1386</v>
      </c>
      <c r="D3540">
        <v>1900</v>
      </c>
      <c r="E3540" s="958">
        <v>1</v>
      </c>
      <c r="F3540" t="s">
        <v>441</v>
      </c>
      <c r="G3540" s="958">
        <v>366</v>
      </c>
      <c r="H3540" t="s">
        <v>388</v>
      </c>
      <c r="I3540" s="938" t="s">
        <v>488</v>
      </c>
      <c r="J3540" s="938" t="s">
        <v>444</v>
      </c>
      <c r="K3540" s="938" t="s">
        <v>447</v>
      </c>
      <c r="L3540" s="938">
        <v>7.2</v>
      </c>
      <c r="M3540" s="963" t="s">
        <v>21</v>
      </c>
      <c r="N3540" s="679">
        <f t="shared" ca="1" si="612"/>
        <v>1253424.4999999998</v>
      </c>
      <c r="O3540" s="679">
        <f t="shared" ca="1" si="611"/>
        <v>1031420.2500000001</v>
      </c>
      <c r="P3540" s="679">
        <f t="shared" ca="1" si="611"/>
        <v>52277.55</v>
      </c>
      <c r="Q3540" s="679">
        <f t="shared" ca="1" si="611"/>
        <v>58763.999999999993</v>
      </c>
      <c r="R3540" s="679">
        <f t="shared" ca="1" si="611"/>
        <v>26136.7</v>
      </c>
      <c r="S3540" s="679">
        <f t="shared" ca="1" si="611"/>
        <v>36246.099999999991</v>
      </c>
      <c r="T3540" s="679">
        <f t="shared" ca="1" si="611"/>
        <v>5448.95</v>
      </c>
      <c r="U3540" s="679">
        <f t="shared" ca="1" si="611"/>
        <v>564.4</v>
      </c>
      <c r="V3540" s="679">
        <f t="shared" ca="1" si="611"/>
        <v>4594.05</v>
      </c>
      <c r="W3540" s="679">
        <f t="shared" ca="1" si="611"/>
        <v>128.65</v>
      </c>
      <c r="X3540" s="679">
        <f t="shared" ca="1" si="611"/>
        <v>32747.649999999994</v>
      </c>
      <c r="Y3540" s="679">
        <f t="shared" ca="1" si="611"/>
        <v>5096.2000000000007</v>
      </c>
      <c r="Z3540" s="679">
        <f t="shared" ca="1" si="611"/>
        <v>0</v>
      </c>
      <c r="AA3540" t="str">
        <f t="shared" si="608"/>
        <v>HUM_ASR_FY_2022</v>
      </c>
      <c r="AB3540" s="958">
        <f t="shared" si="609"/>
        <v>45032</v>
      </c>
      <c r="AC3540" t="str">
        <f t="shared" si="610"/>
        <v>Unaudited</v>
      </c>
    </row>
    <row r="3541" spans="1:29" x14ac:dyDescent="0.25">
      <c r="A3541" t="s">
        <v>420</v>
      </c>
      <c r="B3541" t="s">
        <v>1385</v>
      </c>
      <c r="C3541" t="s">
        <v>1386</v>
      </c>
      <c r="D3541">
        <v>1900</v>
      </c>
      <c r="E3541" s="958">
        <v>1</v>
      </c>
      <c r="F3541" t="s">
        <v>441</v>
      </c>
      <c r="G3541" s="958">
        <v>366</v>
      </c>
      <c r="H3541" t="s">
        <v>388</v>
      </c>
      <c r="I3541" s="938" t="s">
        <v>488</v>
      </c>
      <c r="J3541" s="938" t="s">
        <v>444</v>
      </c>
      <c r="K3541" s="938" t="s">
        <v>447</v>
      </c>
      <c r="L3541" s="938">
        <v>7.3</v>
      </c>
      <c r="M3541" s="963" t="s">
        <v>155</v>
      </c>
      <c r="N3541" s="679">
        <f t="shared" ca="1" si="612"/>
        <v>33068.874883442055</v>
      </c>
      <c r="O3541" s="679">
        <f t="shared" ca="1" si="611"/>
        <v>10087.455216131086</v>
      </c>
      <c r="P3541" s="679">
        <f t="shared" ca="1" si="611"/>
        <v>2380.3977734117939</v>
      </c>
      <c r="Q3541" s="679">
        <f t="shared" ca="1" si="611"/>
        <v>4106.7429934650345</v>
      </c>
      <c r="R3541" s="679">
        <f t="shared" ca="1" si="611"/>
        <v>5143.3347438558822</v>
      </c>
      <c r="S3541" s="679">
        <f t="shared" ca="1" si="611"/>
        <v>2011.3564071389721</v>
      </c>
      <c r="T3541" s="679">
        <f t="shared" ca="1" si="611"/>
        <v>45.419701550138043</v>
      </c>
      <c r="U3541" s="679">
        <f t="shared" ca="1" si="611"/>
        <v>16.916760569331345</v>
      </c>
      <c r="V3541" s="679">
        <f t="shared" ca="1" si="611"/>
        <v>617.21401853168175</v>
      </c>
      <c r="W3541" s="679">
        <f t="shared" ca="1" si="611"/>
        <v>107.56352346204694</v>
      </c>
      <c r="X3541" s="679">
        <f t="shared" ca="1" si="611"/>
        <v>6831.440014959685</v>
      </c>
      <c r="Y3541" s="679">
        <f t="shared" ca="1" si="611"/>
        <v>1721.0337303664053</v>
      </c>
      <c r="Z3541" s="679">
        <f t="shared" ca="1" si="611"/>
        <v>0</v>
      </c>
      <c r="AA3541" t="str">
        <f t="shared" si="608"/>
        <v>HUM_ASR_FY_2022</v>
      </c>
      <c r="AB3541" s="958">
        <f t="shared" si="609"/>
        <v>45032</v>
      </c>
      <c r="AC3541" t="str">
        <f t="shared" si="610"/>
        <v>Unaudited</v>
      </c>
    </row>
    <row r="3542" spans="1:29" x14ac:dyDescent="0.25">
      <c r="A3542" t="s">
        <v>420</v>
      </c>
      <c r="B3542" t="s">
        <v>1385</v>
      </c>
      <c r="C3542" t="s">
        <v>1386</v>
      </c>
      <c r="D3542">
        <v>1900</v>
      </c>
      <c r="E3542" s="958">
        <v>1</v>
      </c>
      <c r="F3542" t="s">
        <v>441</v>
      </c>
      <c r="G3542" s="958">
        <v>366</v>
      </c>
      <c r="H3542" t="s">
        <v>388</v>
      </c>
      <c r="I3542" s="938" t="s">
        <v>488</v>
      </c>
      <c r="J3542" s="938" t="s">
        <v>444</v>
      </c>
      <c r="K3542" s="938" t="s">
        <v>447</v>
      </c>
      <c r="L3542" s="946" t="s">
        <v>91</v>
      </c>
      <c r="M3542" s="961" t="s">
        <v>455</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HUM_ASR_FY_2022</v>
      </c>
      <c r="AB3542" s="958">
        <f t="shared" si="609"/>
        <v>45032</v>
      </c>
      <c r="AC3542" t="str">
        <f t="shared" si="610"/>
        <v>Unaudited</v>
      </c>
    </row>
    <row r="3543" spans="1:29" x14ac:dyDescent="0.25">
      <c r="A3543" t="s">
        <v>420</v>
      </c>
      <c r="B3543" t="s">
        <v>1385</v>
      </c>
      <c r="C3543" t="s">
        <v>1386</v>
      </c>
      <c r="D3543">
        <v>1900</v>
      </c>
      <c r="E3543" s="958">
        <v>1</v>
      </c>
      <c r="F3543" t="s">
        <v>441</v>
      </c>
      <c r="G3543" s="958">
        <v>366</v>
      </c>
      <c r="H3543" t="s">
        <v>388</v>
      </c>
      <c r="I3543" s="963" t="s">
        <v>488</v>
      </c>
      <c r="J3543" s="963" t="s">
        <v>444</v>
      </c>
      <c r="K3543" s="963" t="s">
        <v>448</v>
      </c>
      <c r="L3543" s="954">
        <v>8.1</v>
      </c>
      <c r="M3543" s="963" t="s">
        <v>22</v>
      </c>
      <c r="N3543" s="679">
        <f t="shared" ca="1" si="612"/>
        <v>19083652.649999999</v>
      </c>
      <c r="O3543" s="679">
        <f t="shared" ca="1" si="612"/>
        <v>6684143.2399999993</v>
      </c>
      <c r="P3543" s="679">
        <f t="shared" ca="1" si="612"/>
        <v>1877261.5200000005</v>
      </c>
      <c r="Q3543" s="679">
        <f t="shared" ca="1" si="612"/>
        <v>4249545.4500000011</v>
      </c>
      <c r="R3543" s="679">
        <f t="shared" ca="1" si="612"/>
        <v>3839235.9800000004</v>
      </c>
      <c r="S3543" s="679">
        <f t="shared" ca="1" si="612"/>
        <v>16879.350000000002</v>
      </c>
      <c r="T3543" s="679">
        <f t="shared" ca="1" si="612"/>
        <v>68692.01999999999</v>
      </c>
      <c r="U3543" s="679">
        <f t="shared" ca="1" si="612"/>
        <v>124.56</v>
      </c>
      <c r="V3543" s="679">
        <f t="shared" ca="1" si="612"/>
        <v>1340422.6299999997</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188.76999999999998</v>
      </c>
      <c r="X3543" s="679">
        <f t="shared" ca="1" si="612"/>
        <v>4301.4500000000007</v>
      </c>
      <c r="Y3543" s="679">
        <f t="shared" ca="1" si="612"/>
        <v>1002857.6799999999</v>
      </c>
      <c r="Z3543" s="679">
        <f t="shared" ca="1" si="612"/>
        <v>0</v>
      </c>
      <c r="AA3543" t="str">
        <f t="shared" si="608"/>
        <v>HUM_ASR_FY_2022</v>
      </c>
      <c r="AB3543" s="958">
        <f t="shared" si="609"/>
        <v>45032</v>
      </c>
      <c r="AC3543" t="str">
        <f t="shared" si="610"/>
        <v>Unaudited</v>
      </c>
    </row>
    <row r="3544" spans="1:29" x14ac:dyDescent="0.25">
      <c r="A3544" t="s">
        <v>420</v>
      </c>
      <c r="B3544" t="s">
        <v>1385</v>
      </c>
      <c r="C3544" t="s">
        <v>1386</v>
      </c>
      <c r="D3544">
        <v>1900</v>
      </c>
      <c r="E3544" s="958">
        <v>1</v>
      </c>
      <c r="F3544" t="s">
        <v>441</v>
      </c>
      <c r="G3544" s="958">
        <v>366</v>
      </c>
      <c r="H3544" t="s">
        <v>388</v>
      </c>
      <c r="I3544" s="959" t="s">
        <v>488</v>
      </c>
      <c r="J3544" s="959" t="s">
        <v>444</v>
      </c>
      <c r="K3544" s="959" t="s">
        <v>448</v>
      </c>
      <c r="L3544" s="954" t="s">
        <v>112</v>
      </c>
      <c r="M3544" s="959" t="s">
        <v>443</v>
      </c>
      <c r="N3544" s="679">
        <f t="shared" ca="1" si="612"/>
        <v>49267.199999999997</v>
      </c>
      <c r="O3544" s="679">
        <f t="shared" ca="1" si="612"/>
        <v>36595.199999999997</v>
      </c>
      <c r="P3544" s="679">
        <f t="shared" ca="1" si="612"/>
        <v>0</v>
      </c>
      <c r="Q3544" s="679">
        <f t="shared" ca="1" si="612"/>
        <v>12672</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HUM_ASR_FY_2022</v>
      </c>
      <c r="AB3544" s="958">
        <f t="shared" si="609"/>
        <v>45032</v>
      </c>
      <c r="AC3544" t="str">
        <f t="shared" si="610"/>
        <v>Unaudited</v>
      </c>
    </row>
    <row r="3545" spans="1:29" x14ac:dyDescent="0.25">
      <c r="A3545" t="s">
        <v>420</v>
      </c>
      <c r="B3545" t="s">
        <v>1385</v>
      </c>
      <c r="C3545" t="s">
        <v>1386</v>
      </c>
      <c r="D3545">
        <v>1900</v>
      </c>
      <c r="E3545" s="958">
        <v>1</v>
      </c>
      <c r="F3545" t="s">
        <v>441</v>
      </c>
      <c r="G3545" s="958">
        <v>366</v>
      </c>
      <c r="H3545" t="s">
        <v>388</v>
      </c>
      <c r="I3545" s="959" t="s">
        <v>488</v>
      </c>
      <c r="J3545" s="959" t="s">
        <v>444</v>
      </c>
      <c r="K3545" s="959" t="s">
        <v>448</v>
      </c>
      <c r="L3545" s="938" t="s">
        <v>114</v>
      </c>
      <c r="M3545" s="959" t="s">
        <v>157</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HUM_ASR_FY_2022</v>
      </c>
      <c r="AB3545" s="958">
        <f t="shared" si="609"/>
        <v>45032</v>
      </c>
      <c r="AC3545" t="str">
        <f t="shared" si="610"/>
        <v>Unaudited</v>
      </c>
    </row>
    <row r="3546" spans="1:29" x14ac:dyDescent="0.25">
      <c r="A3546" t="s">
        <v>420</v>
      </c>
      <c r="B3546" t="s">
        <v>1385</v>
      </c>
      <c r="C3546" t="s">
        <v>1386</v>
      </c>
      <c r="D3546">
        <v>1900</v>
      </c>
      <c r="E3546" s="958">
        <v>1</v>
      </c>
      <c r="F3546" t="s">
        <v>441</v>
      </c>
      <c r="G3546" s="958">
        <v>366</v>
      </c>
      <c r="H3546" t="s">
        <v>388</v>
      </c>
      <c r="I3546" s="959" t="s">
        <v>488</v>
      </c>
      <c r="J3546" s="959" t="s">
        <v>444</v>
      </c>
      <c r="K3546" s="959" t="s">
        <v>448</v>
      </c>
      <c r="L3546" s="938" t="s">
        <v>115</v>
      </c>
      <c r="M3546" s="959" t="s">
        <v>113</v>
      </c>
      <c r="N3546" s="679">
        <f t="shared" ca="1" si="612"/>
        <v>-133121.46000000002</v>
      </c>
      <c r="O3546" s="679">
        <f t="shared" ca="1" si="612"/>
        <v>-46626.446376759559</v>
      </c>
      <c r="P3546" s="679">
        <f t="shared" ca="1" si="612"/>
        <v>-13095.17621849082</v>
      </c>
      <c r="Q3546" s="679">
        <f t="shared" ca="1" si="612"/>
        <v>-29643.470514558816</v>
      </c>
      <c r="R3546" s="679">
        <f t="shared" ca="1" si="612"/>
        <v>-26781.282824393209</v>
      </c>
      <c r="S3546" s="679">
        <f t="shared" ca="1" si="612"/>
        <v>-117.74494941098192</v>
      </c>
      <c r="T3546" s="679">
        <f t="shared" ca="1" si="612"/>
        <v>-479.17357124759872</v>
      </c>
      <c r="U3546" s="679">
        <f t="shared" ca="1" si="612"/>
        <v>-0.86889073919504634</v>
      </c>
      <c r="V3546" s="679">
        <f t="shared" ca="1" si="612"/>
        <v>-9350.3597448174987</v>
      </c>
      <c r="W3546" s="679">
        <f t="shared" ca="1" si="613"/>
        <v>-1.316799171787483</v>
      </c>
      <c r="X3546" s="679">
        <f t="shared" ca="1" si="612"/>
        <v>-30.005540061902156</v>
      </c>
      <c r="Y3546" s="679">
        <f t="shared" ca="1" si="612"/>
        <v>-6995.61457034866</v>
      </c>
      <c r="Z3546" s="679">
        <f t="shared" ca="1" si="612"/>
        <v>0</v>
      </c>
      <c r="AA3546" t="str">
        <f t="shared" si="608"/>
        <v>HUM_ASR_FY_2022</v>
      </c>
      <c r="AB3546" s="958">
        <f t="shared" si="609"/>
        <v>45032</v>
      </c>
      <c r="AC3546" t="str">
        <f t="shared" si="610"/>
        <v>Unaudited</v>
      </c>
    </row>
    <row r="3547" spans="1:29" x14ac:dyDescent="0.25">
      <c r="A3547" t="s">
        <v>420</v>
      </c>
      <c r="B3547" t="s">
        <v>1385</v>
      </c>
      <c r="C3547" t="s">
        <v>1386</v>
      </c>
      <c r="D3547">
        <v>1900</v>
      </c>
      <c r="E3547" s="958">
        <v>1</v>
      </c>
      <c r="F3547" t="s">
        <v>441</v>
      </c>
      <c r="G3547" s="958">
        <v>366</v>
      </c>
      <c r="H3547" t="s">
        <v>388</v>
      </c>
      <c r="I3547" s="966" t="s">
        <v>488</v>
      </c>
      <c r="J3547" s="966" t="s">
        <v>444</v>
      </c>
      <c r="K3547" s="966" t="s">
        <v>448</v>
      </c>
      <c r="L3547" s="946" t="s">
        <v>116</v>
      </c>
      <c r="M3547" s="966" t="s">
        <v>158</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HUM_ASR_FY_2022</v>
      </c>
      <c r="AB3547" s="958">
        <f t="shared" si="609"/>
        <v>45032</v>
      </c>
      <c r="AC3547" t="str">
        <f t="shared" si="610"/>
        <v>Unaudited</v>
      </c>
    </row>
    <row r="3548" spans="1:29" x14ac:dyDescent="0.25">
      <c r="A3548" t="s">
        <v>420</v>
      </c>
      <c r="B3548" t="s">
        <v>1385</v>
      </c>
      <c r="C3548" t="s">
        <v>1386</v>
      </c>
      <c r="D3548">
        <v>1900</v>
      </c>
      <c r="E3548" s="958">
        <v>1</v>
      </c>
      <c r="F3548" t="s">
        <v>441</v>
      </c>
      <c r="G3548" s="958">
        <v>366</v>
      </c>
      <c r="H3548" t="s">
        <v>388</v>
      </c>
      <c r="I3548" s="938" t="s">
        <v>488</v>
      </c>
      <c r="J3548" s="938" t="s">
        <v>444</v>
      </c>
      <c r="K3548" s="938" t="s">
        <v>448</v>
      </c>
      <c r="L3548" s="938" t="s">
        <v>159</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HUM_ASR_FY_2022</v>
      </c>
      <c r="AB3548" s="958">
        <f t="shared" si="609"/>
        <v>45032</v>
      </c>
      <c r="AC3548" t="str">
        <f t="shared" si="610"/>
        <v>Unaudited</v>
      </c>
    </row>
    <row r="3549" spans="1:29" x14ac:dyDescent="0.25">
      <c r="A3549" t="s">
        <v>420</v>
      </c>
      <c r="B3549" t="s">
        <v>1385</v>
      </c>
      <c r="C3549" t="s">
        <v>1386</v>
      </c>
      <c r="D3549">
        <v>1900</v>
      </c>
      <c r="E3549" s="958">
        <v>1</v>
      </c>
      <c r="F3549" t="s">
        <v>441</v>
      </c>
      <c r="G3549" s="958">
        <v>366</v>
      </c>
      <c r="H3549" t="s">
        <v>388</v>
      </c>
      <c r="I3549" s="938" t="s">
        <v>488</v>
      </c>
      <c r="J3549" s="938" t="s">
        <v>444</v>
      </c>
      <c r="K3549" s="938" t="s">
        <v>448</v>
      </c>
      <c r="L3549" s="944" t="s">
        <v>442</v>
      </c>
      <c r="M3549" s="960" t="s">
        <v>456</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HUM_ASR_FY_2022</v>
      </c>
      <c r="AB3549" s="958">
        <f t="shared" si="609"/>
        <v>45032</v>
      </c>
      <c r="AC3549" t="str">
        <f t="shared" si="610"/>
        <v>Unaudited</v>
      </c>
    </row>
    <row r="3550" spans="1:29" ht="30" x14ac:dyDescent="0.25">
      <c r="A3550" t="s">
        <v>420</v>
      </c>
      <c r="B3550" t="s">
        <v>1385</v>
      </c>
      <c r="C3550" t="s">
        <v>1386</v>
      </c>
      <c r="D3550">
        <v>1900</v>
      </c>
      <c r="E3550" s="958">
        <v>1</v>
      </c>
      <c r="F3550" t="s">
        <v>441</v>
      </c>
      <c r="G3550" s="958">
        <v>366</v>
      </c>
      <c r="H3550" t="s">
        <v>388</v>
      </c>
      <c r="I3550" s="959" t="s">
        <v>488</v>
      </c>
      <c r="J3550" s="959" t="s">
        <v>444</v>
      </c>
      <c r="K3550" s="959" t="s">
        <v>449</v>
      </c>
      <c r="L3550" s="938">
        <v>9.1</v>
      </c>
      <c r="M3550" s="959" t="s">
        <v>185</v>
      </c>
      <c r="N3550" s="679">
        <f t="shared" ca="1" si="612"/>
        <v>960146.30000000191</v>
      </c>
      <c r="O3550" s="679">
        <f t="shared" ca="1" si="612"/>
        <v>17606.210000000003</v>
      </c>
      <c r="P3550" s="679">
        <f t="shared" ca="1" si="612"/>
        <v>0</v>
      </c>
      <c r="Q3550" s="679">
        <f t="shared" ca="1" si="612"/>
        <v>85017.909999999989</v>
      </c>
      <c r="R3550" s="679">
        <f t="shared" ca="1" si="612"/>
        <v>5028.8899999999994</v>
      </c>
      <c r="S3550" s="679">
        <f t="shared" ca="1" si="612"/>
        <v>18616.580000000002</v>
      </c>
      <c r="T3550" s="679">
        <f t="shared" ca="1" si="612"/>
        <v>0</v>
      </c>
      <c r="U3550" s="679">
        <f t="shared" ca="1" si="612"/>
        <v>0</v>
      </c>
      <c r="V3550" s="679">
        <f t="shared" ca="1" si="612"/>
        <v>747.25</v>
      </c>
      <c r="W3550" s="679">
        <f t="shared" ca="1" si="613"/>
        <v>833129.46000000194</v>
      </c>
      <c r="X3550" s="679">
        <f t="shared" ca="1" si="612"/>
        <v>0</v>
      </c>
      <c r="Y3550" s="679">
        <f t="shared" ca="1" si="612"/>
        <v>0</v>
      </c>
      <c r="Z3550" s="679">
        <f t="shared" ca="1" si="612"/>
        <v>0</v>
      </c>
      <c r="AA3550" t="str">
        <f t="shared" si="608"/>
        <v>HUM_ASR_FY_2022</v>
      </c>
      <c r="AB3550" s="958">
        <f t="shared" si="609"/>
        <v>45032</v>
      </c>
      <c r="AC3550" t="str">
        <f t="shared" si="610"/>
        <v>Unaudited</v>
      </c>
    </row>
    <row r="3551" spans="1:29" x14ac:dyDescent="0.25">
      <c r="A3551" t="s">
        <v>420</v>
      </c>
      <c r="B3551" t="s">
        <v>1385</v>
      </c>
      <c r="C3551" t="s">
        <v>1386</v>
      </c>
      <c r="D3551">
        <v>1900</v>
      </c>
      <c r="E3551" s="958">
        <v>1</v>
      </c>
      <c r="F3551" t="s">
        <v>441</v>
      </c>
      <c r="G3551" s="958">
        <v>366</v>
      </c>
      <c r="H3551" t="s">
        <v>388</v>
      </c>
      <c r="I3551" s="938" t="s">
        <v>488</v>
      </c>
      <c r="J3551" s="938" t="s">
        <v>444</v>
      </c>
      <c r="K3551" s="938" t="s">
        <v>449</v>
      </c>
      <c r="L3551" s="938" t="s">
        <v>106</v>
      </c>
      <c r="M3551" s="959" t="s">
        <v>186</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HUM_ASR_FY_2022</v>
      </c>
      <c r="AB3551" s="958">
        <f t="shared" si="609"/>
        <v>45032</v>
      </c>
      <c r="AC3551" t="str">
        <f t="shared" si="610"/>
        <v>Unaudited</v>
      </c>
    </row>
    <row r="3552" spans="1:29" x14ac:dyDescent="0.25">
      <c r="A3552" t="s">
        <v>420</v>
      </c>
      <c r="B3552" t="s">
        <v>1385</v>
      </c>
      <c r="C3552" t="s">
        <v>1386</v>
      </c>
      <c r="D3552">
        <v>1900</v>
      </c>
      <c r="E3552" s="958">
        <v>1</v>
      </c>
      <c r="F3552" t="s">
        <v>441</v>
      </c>
      <c r="G3552" s="958">
        <v>366</v>
      </c>
      <c r="H3552" t="s">
        <v>388</v>
      </c>
      <c r="I3552" s="938" t="s">
        <v>488</v>
      </c>
      <c r="J3552" s="938" t="s">
        <v>444</v>
      </c>
      <c r="K3552" s="938" t="s">
        <v>449</v>
      </c>
      <c r="L3552" s="938" t="s">
        <v>1321</v>
      </c>
      <c r="M3552" s="959" t="s">
        <v>1322</v>
      </c>
      <c r="N3552" s="679">
        <f t="shared" ca="1" si="612"/>
        <v>513991.16000000003</v>
      </c>
      <c r="O3552" s="679">
        <f t="shared" ca="1" si="612"/>
        <v>35586.300000000003</v>
      </c>
      <c r="P3552" s="679">
        <f t="shared" ca="1" si="612"/>
        <v>0</v>
      </c>
      <c r="Q3552" s="679">
        <f t="shared" ca="1" si="612"/>
        <v>123449.91</v>
      </c>
      <c r="R3552" s="679">
        <f t="shared" ca="1" si="612"/>
        <v>90885.59</v>
      </c>
      <c r="S3552" s="679">
        <f t="shared" ca="1" si="612"/>
        <v>261854.97000000003</v>
      </c>
      <c r="T3552" s="679">
        <f t="shared" ca="1" si="612"/>
        <v>0</v>
      </c>
      <c r="U3552" s="679">
        <f t="shared" ca="1" si="612"/>
        <v>0</v>
      </c>
      <c r="V3552" s="679">
        <f t="shared" ca="1" si="612"/>
        <v>2214.39</v>
      </c>
      <c r="W3552" s="679">
        <f t="shared" ca="1" si="613"/>
        <v>0</v>
      </c>
      <c r="X3552" s="679">
        <f t="shared" ca="1" si="612"/>
        <v>0</v>
      </c>
      <c r="Y3552" s="679">
        <f t="shared" ca="1" si="612"/>
        <v>0</v>
      </c>
      <c r="Z3552" s="679">
        <f t="shared" ca="1" si="612"/>
        <v>0</v>
      </c>
      <c r="AA3552" t="str">
        <f t="shared" si="608"/>
        <v>HUM_ASR_FY_2022</v>
      </c>
      <c r="AB3552" s="958">
        <f t="shared" si="609"/>
        <v>45032</v>
      </c>
      <c r="AC3552" t="str">
        <f t="shared" si="610"/>
        <v>Unaudited</v>
      </c>
    </row>
    <row r="3553" spans="1:29" x14ac:dyDescent="0.25">
      <c r="A3553" t="s">
        <v>420</v>
      </c>
      <c r="B3553" t="s">
        <v>1385</v>
      </c>
      <c r="C3553" t="s">
        <v>1386</v>
      </c>
      <c r="D3553">
        <v>1900</v>
      </c>
      <c r="E3553" s="958">
        <v>1</v>
      </c>
      <c r="F3553" t="s">
        <v>441</v>
      </c>
      <c r="G3553" s="958">
        <v>366</v>
      </c>
      <c r="H3553" t="s">
        <v>388</v>
      </c>
      <c r="I3553" s="959" t="s">
        <v>488</v>
      </c>
      <c r="J3553" s="959" t="s">
        <v>444</v>
      </c>
      <c r="K3553" s="959" t="s">
        <v>449</v>
      </c>
      <c r="L3553" s="938" t="s">
        <v>107</v>
      </c>
      <c r="M3553" s="959" t="s">
        <v>187</v>
      </c>
      <c r="N3553" s="679">
        <f t="shared" ca="1" si="612"/>
        <v>299157.83000000013</v>
      </c>
      <c r="O3553" s="679">
        <f t="shared" ca="1" si="612"/>
        <v>121036.69000000009</v>
      </c>
      <c r="P3553" s="679">
        <f t="shared" ca="1" si="612"/>
        <v>27126.720000000001</v>
      </c>
      <c r="Q3553" s="679">
        <f t="shared" ca="1" si="612"/>
        <v>49497.91</v>
      </c>
      <c r="R3553" s="679">
        <f t="shared" ca="1" si="612"/>
        <v>73266.86</v>
      </c>
      <c r="S3553" s="679">
        <f t="shared" ca="1" si="612"/>
        <v>2810.6400000000003</v>
      </c>
      <c r="T3553" s="679">
        <f t="shared" ca="1" si="612"/>
        <v>1089.1399999999999</v>
      </c>
      <c r="U3553" s="679">
        <f t="shared" ca="1" si="612"/>
        <v>59.559999999999995</v>
      </c>
      <c r="V3553" s="679">
        <f t="shared" ca="1" si="612"/>
        <v>1348.99</v>
      </c>
      <c r="W3553" s="679">
        <f t="shared" ca="1" si="613"/>
        <v>22921.32</v>
      </c>
      <c r="X3553" s="679">
        <f t="shared" ca="1" si="612"/>
        <v>0</v>
      </c>
      <c r="Y3553" s="679">
        <f t="shared" ca="1" si="612"/>
        <v>0</v>
      </c>
      <c r="Z3553" s="679">
        <f t="shared" ca="1" si="612"/>
        <v>0</v>
      </c>
      <c r="AA3553" t="str">
        <f t="shared" si="608"/>
        <v>HUM_ASR_FY_2022</v>
      </c>
      <c r="AB3553" s="958">
        <f t="shared" si="609"/>
        <v>45032</v>
      </c>
      <c r="AC3553" t="str">
        <f t="shared" si="610"/>
        <v>Unaudited</v>
      </c>
    </row>
    <row r="3554" spans="1:29" x14ac:dyDescent="0.25">
      <c r="A3554" t="s">
        <v>420</v>
      </c>
      <c r="B3554" t="s">
        <v>1385</v>
      </c>
      <c r="C3554" t="s">
        <v>1386</v>
      </c>
      <c r="D3554">
        <v>1900</v>
      </c>
      <c r="E3554" s="958">
        <v>1</v>
      </c>
      <c r="F3554" t="s">
        <v>441</v>
      </c>
      <c r="G3554" s="958">
        <v>366</v>
      </c>
      <c r="H3554" t="s">
        <v>388</v>
      </c>
      <c r="I3554" s="959" t="s">
        <v>488</v>
      </c>
      <c r="J3554" s="959" t="s">
        <v>444</v>
      </c>
      <c r="K3554" s="959" t="s">
        <v>449</v>
      </c>
      <c r="L3554" s="954" t="s">
        <v>108</v>
      </c>
      <c r="M3554" s="959" t="s">
        <v>160</v>
      </c>
      <c r="N3554" s="679">
        <f t="shared" ca="1" si="612"/>
        <v>1612151.7199999946</v>
      </c>
      <c r="O3554" s="679">
        <f t="shared" ca="1" si="612"/>
        <v>1277342.1599999948</v>
      </c>
      <c r="P3554" s="679">
        <f t="shared" ca="1" si="612"/>
        <v>62902.869999999908</v>
      </c>
      <c r="Q3554" s="679">
        <f t="shared" ca="1" si="612"/>
        <v>151845.65999999989</v>
      </c>
      <c r="R3554" s="679">
        <f t="shared" ca="1" si="612"/>
        <v>84702.500000000015</v>
      </c>
      <c r="S3554" s="679">
        <f t="shared" ca="1" si="612"/>
        <v>1092.74</v>
      </c>
      <c r="T3554" s="679">
        <f t="shared" ca="1" si="612"/>
        <v>11801.9</v>
      </c>
      <c r="U3554" s="679">
        <f t="shared" ca="1" si="612"/>
        <v>17.559999999999999</v>
      </c>
      <c r="V3554" s="679">
        <f t="shared" ca="1" si="612"/>
        <v>4710.5700000000006</v>
      </c>
      <c r="W3554" s="679">
        <f t="shared" ca="1" si="613"/>
        <v>2230.7399999999998</v>
      </c>
      <c r="X3554" s="679">
        <f t="shared" ca="1" si="612"/>
        <v>1840.02</v>
      </c>
      <c r="Y3554" s="679">
        <f t="shared" ca="1" si="612"/>
        <v>13665</v>
      </c>
      <c r="Z3554" s="679">
        <f t="shared" ca="1" si="612"/>
        <v>0</v>
      </c>
      <c r="AA3554" t="str">
        <f t="shared" si="608"/>
        <v>HUM_ASR_FY_2022</v>
      </c>
      <c r="AB3554" s="958">
        <f t="shared" si="609"/>
        <v>45032</v>
      </c>
      <c r="AC3554" t="str">
        <f t="shared" si="610"/>
        <v>Unaudited</v>
      </c>
    </row>
    <row r="3555" spans="1:29" x14ac:dyDescent="0.25">
      <c r="A3555" t="s">
        <v>420</v>
      </c>
      <c r="B3555" t="s">
        <v>1385</v>
      </c>
      <c r="C3555" t="s">
        <v>1386</v>
      </c>
      <c r="D3555">
        <v>1900</v>
      </c>
      <c r="E3555" s="958">
        <v>1</v>
      </c>
      <c r="F3555" t="s">
        <v>441</v>
      </c>
      <c r="G3555" s="958">
        <v>366</v>
      </c>
      <c r="H3555" t="s">
        <v>388</v>
      </c>
      <c r="I3555" s="938" t="s">
        <v>488</v>
      </c>
      <c r="J3555" s="938" t="s">
        <v>444</v>
      </c>
      <c r="K3555" s="938" t="s">
        <v>449</v>
      </c>
      <c r="L3555" s="938" t="s">
        <v>109</v>
      </c>
      <c r="M3555" s="959" t="s">
        <v>134</v>
      </c>
      <c r="N3555" s="679">
        <f t="shared" ca="1" si="612"/>
        <v>2060211.2024372821</v>
      </c>
      <c r="O3555" s="679">
        <f t="shared" ca="1" si="612"/>
        <v>1605028.5085675693</v>
      </c>
      <c r="P3555" s="679">
        <f t="shared" ca="1" si="612"/>
        <v>99306.425948469128</v>
      </c>
      <c r="Q3555" s="679">
        <f t="shared" ca="1" si="612"/>
        <v>119788.11800365102</v>
      </c>
      <c r="R3555" s="679">
        <f t="shared" ca="1" si="612"/>
        <v>56077.585890053699</v>
      </c>
      <c r="S3555" s="679">
        <f t="shared" ca="1" si="612"/>
        <v>75536.88684848485</v>
      </c>
      <c r="T3555" s="679">
        <f t="shared" ca="1" si="612"/>
        <v>6517.292536796539</v>
      </c>
      <c r="U3555" s="679">
        <f t="shared" ca="1" si="612"/>
        <v>7814.1337748917767</v>
      </c>
      <c r="V3555" s="679">
        <f t="shared" ca="1" si="612"/>
        <v>10607.899878787881</v>
      </c>
      <c r="W3555" s="679">
        <f t="shared" ca="1" si="613"/>
        <v>158.50160173160171</v>
      </c>
      <c r="X3555" s="679">
        <f t="shared" ca="1" si="612"/>
        <v>67561.861056277048</v>
      </c>
      <c r="Y3555" s="679">
        <f t="shared" ca="1" si="612"/>
        <v>11813.988330569038</v>
      </c>
      <c r="Z3555" s="679">
        <f t="shared" ca="1" si="612"/>
        <v>0</v>
      </c>
      <c r="AA3555" t="str">
        <f t="shared" si="608"/>
        <v>HUM_ASR_FY_2022</v>
      </c>
      <c r="AB3555" s="958">
        <f t="shared" si="609"/>
        <v>45032</v>
      </c>
      <c r="AC3555" t="str">
        <f t="shared" si="610"/>
        <v>Unaudited</v>
      </c>
    </row>
    <row r="3556" spans="1:29" x14ac:dyDescent="0.25">
      <c r="A3556" t="s">
        <v>420</v>
      </c>
      <c r="B3556" t="s">
        <v>1385</v>
      </c>
      <c r="C3556" t="s">
        <v>1386</v>
      </c>
      <c r="D3556">
        <v>1900</v>
      </c>
      <c r="E3556" s="958">
        <v>1</v>
      </c>
      <c r="F3556" t="s">
        <v>441</v>
      </c>
      <c r="G3556" s="958">
        <v>366</v>
      </c>
      <c r="H3556" t="s">
        <v>388</v>
      </c>
      <c r="I3556" s="938" t="s">
        <v>488</v>
      </c>
      <c r="J3556" s="938" t="s">
        <v>444</v>
      </c>
      <c r="K3556" s="938" t="s">
        <v>449</v>
      </c>
      <c r="L3556" s="938" t="s">
        <v>110</v>
      </c>
      <c r="M3556" s="959" t="s">
        <v>162</v>
      </c>
      <c r="N3556" s="679">
        <f t="shared" ca="1" si="612"/>
        <v>298182.39377003937</v>
      </c>
      <c r="O3556" s="679">
        <f t="shared" ca="1" si="612"/>
        <v>236256.26434973031</v>
      </c>
      <c r="P3556" s="679">
        <f t="shared" ca="1" si="612"/>
        <v>11634.468467772767</v>
      </c>
      <c r="Q3556" s="679">
        <f t="shared" ca="1" si="612"/>
        <v>28085.261344007766</v>
      </c>
      <c r="R3556" s="679">
        <f t="shared" ca="1" si="612"/>
        <v>15666.511963468827</v>
      </c>
      <c r="S3556" s="679">
        <f t="shared" ca="1" si="612"/>
        <v>202.11238491143618</v>
      </c>
      <c r="T3556" s="679">
        <f t="shared" ca="1" si="612"/>
        <v>2182.8707244964758</v>
      </c>
      <c r="U3556" s="679">
        <f t="shared" ca="1" si="612"/>
        <v>3.2478846560433583</v>
      </c>
      <c r="V3556" s="679">
        <f t="shared" ca="1" si="612"/>
        <v>871.2635549099183</v>
      </c>
      <c r="W3556" s="679">
        <f t="shared" ca="1" si="613"/>
        <v>412.59602606048747</v>
      </c>
      <c r="X3556" s="679">
        <f t="shared" ca="1" si="612"/>
        <v>340.32874287089408</v>
      </c>
      <c r="Y3556" s="679">
        <f t="shared" ca="1" si="612"/>
        <v>2527.46832715447</v>
      </c>
      <c r="Z3556" s="679">
        <f t="shared" ca="1" si="612"/>
        <v>0</v>
      </c>
      <c r="AA3556" t="str">
        <f t="shared" si="608"/>
        <v>HUM_ASR_FY_2022</v>
      </c>
      <c r="AB3556" s="958">
        <f t="shared" si="609"/>
        <v>45032</v>
      </c>
      <c r="AC3556" t="str">
        <f t="shared" si="610"/>
        <v>Unaudited</v>
      </c>
    </row>
    <row r="3557" spans="1:29" x14ac:dyDescent="0.25">
      <c r="A3557" t="s">
        <v>420</v>
      </c>
      <c r="B3557" t="s">
        <v>1385</v>
      </c>
      <c r="C3557" t="s">
        <v>1386</v>
      </c>
      <c r="D3557">
        <v>1900</v>
      </c>
      <c r="E3557" s="958">
        <v>1</v>
      </c>
      <c r="F3557" t="s">
        <v>441</v>
      </c>
      <c r="G3557" s="958">
        <v>366</v>
      </c>
      <c r="H3557" t="s">
        <v>388</v>
      </c>
      <c r="I3557" s="938" t="s">
        <v>488</v>
      </c>
      <c r="J3557" s="938" t="s">
        <v>444</v>
      </c>
      <c r="K3557" s="938" t="s">
        <v>449</v>
      </c>
      <c r="L3557" s="938" t="s">
        <v>111</v>
      </c>
      <c r="M3557" s="959" t="s">
        <v>463</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HUM_ASR_FY_2022</v>
      </c>
      <c r="AB3557" s="958">
        <f t="shared" si="609"/>
        <v>45032</v>
      </c>
      <c r="AC3557" t="str">
        <f t="shared" si="610"/>
        <v>Unaudited</v>
      </c>
    </row>
    <row r="3558" spans="1:29" x14ac:dyDescent="0.25">
      <c r="A3558" t="s">
        <v>420</v>
      </c>
      <c r="B3558" t="s">
        <v>1385</v>
      </c>
      <c r="C3558" t="s">
        <v>1386</v>
      </c>
      <c r="D3558">
        <v>1900</v>
      </c>
      <c r="E3558" s="958">
        <v>1</v>
      </c>
      <c r="F3558" t="s">
        <v>441</v>
      </c>
      <c r="G3558" s="958">
        <v>366</v>
      </c>
      <c r="H3558" t="s">
        <v>388</v>
      </c>
      <c r="I3558" s="938" t="s">
        <v>488</v>
      </c>
      <c r="J3558" s="938" t="s">
        <v>444</v>
      </c>
      <c r="K3558" s="938" t="s">
        <v>6</v>
      </c>
      <c r="L3558" s="954" t="s">
        <v>117</v>
      </c>
      <c r="M3558" s="959" t="s">
        <v>188</v>
      </c>
      <c r="N3558" s="679">
        <f t="shared" ca="1" si="612"/>
        <v>718677.6100000001</v>
      </c>
      <c r="O3558" s="679">
        <f t="shared" ca="1" si="612"/>
        <v>342854.64000000025</v>
      </c>
      <c r="P3558" s="679">
        <f t="shared" ca="1" si="612"/>
        <v>51368.770000000004</v>
      </c>
      <c r="Q3558" s="679">
        <f t="shared" ca="1" si="612"/>
        <v>125151.11999999991</v>
      </c>
      <c r="R3558" s="679">
        <f t="shared" ca="1" si="612"/>
        <v>78127.209999999992</v>
      </c>
      <c r="S3558" s="679">
        <f t="shared" ca="1" si="612"/>
        <v>25785.040000000001</v>
      </c>
      <c r="T3558" s="679">
        <f t="shared" ca="1" si="612"/>
        <v>593.39</v>
      </c>
      <c r="U3558" s="679">
        <f t="shared" ca="1" si="612"/>
        <v>571.35</v>
      </c>
      <c r="V3558" s="679">
        <f t="shared" ca="1" si="612"/>
        <v>9174.2199999999993</v>
      </c>
      <c r="W3558" s="679">
        <f t="shared" ca="1" si="613"/>
        <v>24</v>
      </c>
      <c r="X3558" s="679">
        <f t="shared" ca="1" si="612"/>
        <v>51569</v>
      </c>
      <c r="Y3558" s="679">
        <f t="shared" ca="1" si="612"/>
        <v>33458.869999999988</v>
      </c>
      <c r="Z3558" s="679">
        <f t="shared" ca="1" si="612"/>
        <v>0</v>
      </c>
      <c r="AA3558" t="str">
        <f t="shared" si="608"/>
        <v>HUM_ASR_FY_2022</v>
      </c>
      <c r="AB3558" s="958">
        <f t="shared" si="609"/>
        <v>45032</v>
      </c>
      <c r="AC3558" t="str">
        <f t="shared" si="610"/>
        <v>Unaudited</v>
      </c>
    </row>
    <row r="3559" spans="1:29" x14ac:dyDescent="0.25">
      <c r="A3559" t="s">
        <v>420</v>
      </c>
      <c r="B3559" t="s">
        <v>1385</v>
      </c>
      <c r="C3559" t="s">
        <v>1386</v>
      </c>
      <c r="D3559">
        <v>1900</v>
      </c>
      <c r="E3559" s="958">
        <v>1</v>
      </c>
      <c r="F3559" t="s">
        <v>441</v>
      </c>
      <c r="G3559" s="958">
        <v>366</v>
      </c>
      <c r="H3559" t="s">
        <v>388</v>
      </c>
      <c r="I3559" s="938" t="s">
        <v>488</v>
      </c>
      <c r="J3559" s="938" t="s">
        <v>444</v>
      </c>
      <c r="K3559" s="938" t="s">
        <v>6</v>
      </c>
      <c r="L3559" s="954" t="s">
        <v>45</v>
      </c>
      <c r="M3559" s="959" t="s">
        <v>163</v>
      </c>
      <c r="N3559" s="679">
        <f t="shared" ca="1" si="612"/>
        <v>118128.76756271839</v>
      </c>
      <c r="O3559" s="679">
        <f t="shared" ca="1" si="612"/>
        <v>81237.761432430998</v>
      </c>
      <c r="P3559" s="679">
        <f t="shared" ca="1" si="612"/>
        <v>7005.8240515307989</v>
      </c>
      <c r="Q3559" s="679">
        <f t="shared" ca="1" si="612"/>
        <v>9434.7219963490315</v>
      </c>
      <c r="R3559" s="679">
        <f t="shared" ca="1" si="612"/>
        <v>4887.5041099462787</v>
      </c>
      <c r="S3559" s="679">
        <f t="shared" ca="1" si="612"/>
        <v>7186.0431515151522</v>
      </c>
      <c r="T3559" s="679">
        <f t="shared" ca="1" si="612"/>
        <v>178.70746320346319</v>
      </c>
      <c r="U3559" s="679">
        <f t="shared" ca="1" si="612"/>
        <v>220.87622510822507</v>
      </c>
      <c r="V3559" s="679">
        <f t="shared" ca="1" si="612"/>
        <v>585.70012121212119</v>
      </c>
      <c r="W3559" s="679">
        <f t="shared" ca="1" si="613"/>
        <v>3.9483982683982686</v>
      </c>
      <c r="X3559" s="679">
        <f t="shared" ca="1" si="612"/>
        <v>6366.2189437229445</v>
      </c>
      <c r="Y3559" s="679">
        <f t="shared" ca="1" si="612"/>
        <v>1021.4616694309706</v>
      </c>
      <c r="Z3559" s="679">
        <f t="shared" ca="1" si="612"/>
        <v>0</v>
      </c>
      <c r="AA3559" t="str">
        <f t="shared" si="608"/>
        <v>HUM_ASR_FY_2022</v>
      </c>
      <c r="AB3559" s="958">
        <f t="shared" si="609"/>
        <v>45032</v>
      </c>
      <c r="AC3559" t="str">
        <f t="shared" si="610"/>
        <v>Unaudited</v>
      </c>
    </row>
    <row r="3560" spans="1:29" x14ac:dyDescent="0.25">
      <c r="A3560" t="s">
        <v>420</v>
      </c>
      <c r="B3560" t="s">
        <v>1385</v>
      </c>
      <c r="C3560" t="s">
        <v>1386</v>
      </c>
      <c r="D3560">
        <v>1900</v>
      </c>
      <c r="E3560" s="958">
        <v>1</v>
      </c>
      <c r="F3560" t="s">
        <v>441</v>
      </c>
      <c r="G3560" s="958">
        <v>366</v>
      </c>
      <c r="H3560" t="s">
        <v>388</v>
      </c>
      <c r="I3560" s="938" t="s">
        <v>488</v>
      </c>
      <c r="J3560" s="938" t="s">
        <v>444</v>
      </c>
      <c r="K3560" s="938" t="s">
        <v>6</v>
      </c>
      <c r="L3560" s="938" t="s">
        <v>46</v>
      </c>
      <c r="M3560" s="959" t="s">
        <v>164</v>
      </c>
      <c r="N3560" s="679">
        <f t="shared" ca="1" si="612"/>
        <v>39048.642995541362</v>
      </c>
      <c r="O3560" s="679">
        <f t="shared" ca="1" si="612"/>
        <v>18628.67056165123</v>
      </c>
      <c r="P3560" s="679">
        <f t="shared" ca="1" si="612"/>
        <v>2791.0717308280623</v>
      </c>
      <c r="Q3560" s="679">
        <f t="shared" ca="1" si="612"/>
        <v>6799.963345695649</v>
      </c>
      <c r="R3560" s="679">
        <f t="shared" ca="1" si="612"/>
        <v>4244.9653211370933</v>
      </c>
      <c r="S3560" s="679">
        <f t="shared" ca="1" si="612"/>
        <v>1401.0048561075303</v>
      </c>
      <c r="T3560" s="679">
        <f t="shared" ca="1" si="612"/>
        <v>32.241263599577401</v>
      </c>
      <c r="U3560" s="679">
        <f t="shared" ca="1" si="612"/>
        <v>31.043741818396921</v>
      </c>
      <c r="V3560" s="679">
        <f t="shared" ca="1" si="612"/>
        <v>498.47224479771313</v>
      </c>
      <c r="W3560" s="679">
        <f t="shared" ca="1" si="613"/>
        <v>1.3040164586357332</v>
      </c>
      <c r="X3560" s="679">
        <f t="shared" ca="1" si="612"/>
        <v>2801.9510314744221</v>
      </c>
      <c r="Y3560" s="679">
        <f t="shared" ca="1" si="612"/>
        <v>1817.9548819730564</v>
      </c>
      <c r="Z3560" s="679">
        <f t="shared" ca="1" si="612"/>
        <v>0</v>
      </c>
      <c r="AA3560" t="str">
        <f t="shared" si="608"/>
        <v>HUM_ASR_FY_2022</v>
      </c>
      <c r="AB3560" s="958">
        <f t="shared" si="609"/>
        <v>45032</v>
      </c>
      <c r="AC3560" t="str">
        <f t="shared" si="610"/>
        <v>Unaudited</v>
      </c>
    </row>
    <row r="3561" spans="1:29" x14ac:dyDescent="0.25">
      <c r="A3561" t="s">
        <v>420</v>
      </c>
      <c r="B3561" t="s">
        <v>1385</v>
      </c>
      <c r="C3561" t="s">
        <v>1386</v>
      </c>
      <c r="D3561">
        <v>1900</v>
      </c>
      <c r="E3561" s="958">
        <v>1</v>
      </c>
      <c r="F3561" t="s">
        <v>441</v>
      </c>
      <c r="G3561" s="958">
        <v>366</v>
      </c>
      <c r="H3561" t="s">
        <v>388</v>
      </c>
      <c r="I3561" s="959" t="s">
        <v>488</v>
      </c>
      <c r="J3561" s="959" t="s">
        <v>444</v>
      </c>
      <c r="K3561" s="959" t="s">
        <v>6</v>
      </c>
      <c r="L3561" s="938" t="s">
        <v>165</v>
      </c>
      <c r="M3561" s="959" t="s">
        <v>461</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HUM_ASR_FY_2022</v>
      </c>
      <c r="AB3561" s="958">
        <f t="shared" si="609"/>
        <v>45032</v>
      </c>
      <c r="AC3561" t="str">
        <f t="shared" si="610"/>
        <v>Unaudited</v>
      </c>
    </row>
    <row r="3562" spans="1:29" x14ac:dyDescent="0.25">
      <c r="A3562" t="s">
        <v>420</v>
      </c>
      <c r="B3562" t="s">
        <v>1385</v>
      </c>
      <c r="C3562" t="s">
        <v>1386</v>
      </c>
      <c r="D3562">
        <v>1900</v>
      </c>
      <c r="E3562" s="958">
        <v>1</v>
      </c>
      <c r="F3562" t="s">
        <v>441</v>
      </c>
      <c r="G3562" s="958">
        <v>366</v>
      </c>
      <c r="H3562" t="s">
        <v>388</v>
      </c>
      <c r="I3562" s="938" t="s">
        <v>488</v>
      </c>
      <c r="J3562" s="938" t="s">
        <v>444</v>
      </c>
      <c r="K3562" s="938" t="s">
        <v>434</v>
      </c>
      <c r="L3562" s="938" t="s">
        <v>120</v>
      </c>
      <c r="M3562" s="959" t="s">
        <v>32</v>
      </c>
      <c r="N3562" s="679">
        <f t="shared" ca="1" si="612"/>
        <v>-4805.1327272727267</v>
      </c>
      <c r="O3562" s="679">
        <f t="shared" ca="1" si="612"/>
        <v>-2504.828383322018</v>
      </c>
      <c r="P3562" s="679">
        <f t="shared" ca="1" si="612"/>
        <v>-342.11180817605481</v>
      </c>
      <c r="Q3562" s="679">
        <f t="shared" ca="1" si="612"/>
        <v>-809.87794500197288</v>
      </c>
      <c r="R3562" s="679">
        <f t="shared" ca="1" si="612"/>
        <v>-584.06836176396075</v>
      </c>
      <c r="S3562" s="679">
        <f t="shared" ca="1" si="612"/>
        <v>-76.723579302540642</v>
      </c>
      <c r="T3562" s="679">
        <f t="shared" ca="1" si="612"/>
        <v>-13.720291346745929</v>
      </c>
      <c r="U3562" s="679">
        <f t="shared" ca="1" si="612"/>
        <v>-0.92900932841757078</v>
      </c>
      <c r="V3562" s="679">
        <f t="shared" ca="1" si="612"/>
        <v>-142.9374533668599</v>
      </c>
      <c r="W3562" s="679">
        <f t="shared" ca="1" si="613"/>
        <v>-84.313478790786917</v>
      </c>
      <c r="X3562" s="679">
        <f t="shared" ca="1" si="612"/>
        <v>-38.89166135183072</v>
      </c>
      <c r="Y3562" s="679">
        <f t="shared" ca="1" si="612"/>
        <v>-206.73075552154032</v>
      </c>
      <c r="Z3562" s="679">
        <f t="shared" ca="1" si="612"/>
        <v>0</v>
      </c>
      <c r="AA3562" t="str">
        <f t="shared" si="608"/>
        <v>HUM_ASR_FY_2022</v>
      </c>
      <c r="AB3562" s="958">
        <f t="shared" si="609"/>
        <v>45032</v>
      </c>
      <c r="AC3562" t="str">
        <f t="shared" si="610"/>
        <v>Unaudited</v>
      </c>
    </row>
    <row r="3563" spans="1:29" x14ac:dyDescent="0.25">
      <c r="A3563" t="s">
        <v>420</v>
      </c>
      <c r="B3563" t="s">
        <v>1385</v>
      </c>
      <c r="C3563" t="s">
        <v>1386</v>
      </c>
      <c r="D3563">
        <v>1900</v>
      </c>
      <c r="E3563" s="958">
        <v>1</v>
      </c>
      <c r="F3563" t="s">
        <v>441</v>
      </c>
      <c r="G3563" s="958">
        <v>366</v>
      </c>
      <c r="H3563" t="s">
        <v>388</v>
      </c>
      <c r="I3563" s="938" t="s">
        <v>488</v>
      </c>
      <c r="J3563" s="938" t="s">
        <v>444</v>
      </c>
      <c r="K3563" s="938" t="s">
        <v>434</v>
      </c>
      <c r="L3563" s="938" t="s">
        <v>943</v>
      </c>
      <c r="M3563" s="959" t="s">
        <v>935</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HUM_ASR_FY_2022</v>
      </c>
      <c r="AB3563" s="958">
        <f t="shared" si="609"/>
        <v>45032</v>
      </c>
      <c r="AC3563" t="str">
        <f t="shared" si="610"/>
        <v>Unaudited</v>
      </c>
    </row>
    <row r="3564" spans="1:29" x14ac:dyDescent="0.25">
      <c r="A3564" t="s">
        <v>420</v>
      </c>
      <c r="B3564" t="s">
        <v>1385</v>
      </c>
      <c r="C3564" t="s">
        <v>1386</v>
      </c>
      <c r="D3564">
        <v>1900</v>
      </c>
      <c r="E3564" s="958">
        <v>1</v>
      </c>
      <c r="F3564" t="s">
        <v>441</v>
      </c>
      <c r="G3564" s="958">
        <v>366</v>
      </c>
      <c r="H3564" t="s">
        <v>388</v>
      </c>
      <c r="I3564" s="938" t="s">
        <v>488</v>
      </c>
      <c r="J3564" s="938" t="s">
        <v>444</v>
      </c>
      <c r="K3564" s="938" t="s">
        <v>434</v>
      </c>
      <c r="L3564" s="938" t="s">
        <v>167</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HUM_ASR_FY_2022</v>
      </c>
      <c r="AB3564" s="958">
        <f t="shared" si="609"/>
        <v>45032</v>
      </c>
      <c r="AC3564" t="str">
        <f t="shared" si="610"/>
        <v>Unaudited</v>
      </c>
    </row>
    <row r="3565" spans="1:29" x14ac:dyDescent="0.25">
      <c r="A3565" t="s">
        <v>420</v>
      </c>
      <c r="B3565" t="s">
        <v>1385</v>
      </c>
      <c r="C3565" t="s">
        <v>1386</v>
      </c>
      <c r="D3565">
        <v>1900</v>
      </c>
      <c r="E3565" s="958">
        <v>1</v>
      </c>
      <c r="F3565" t="s">
        <v>441</v>
      </c>
      <c r="G3565" s="958">
        <v>366</v>
      </c>
      <c r="H3565" t="s">
        <v>388</v>
      </c>
      <c r="I3565" s="959" t="s">
        <v>488</v>
      </c>
      <c r="J3565" s="959" t="s">
        <v>444</v>
      </c>
      <c r="K3565" s="959" t="s">
        <v>434</v>
      </c>
      <c r="L3565" s="938" t="s">
        <v>168</v>
      </c>
      <c r="M3565" s="959" t="s">
        <v>329</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HUM_ASR_FY_2022</v>
      </c>
      <c r="AB3565" s="958">
        <f t="shared" si="609"/>
        <v>45032</v>
      </c>
      <c r="AC3565" t="str">
        <f t="shared" si="610"/>
        <v>Unaudited</v>
      </c>
    </row>
    <row r="3566" spans="1:29" x14ac:dyDescent="0.25">
      <c r="A3566" t="s">
        <v>420</v>
      </c>
      <c r="B3566" t="s">
        <v>1385</v>
      </c>
      <c r="C3566" t="s">
        <v>1386</v>
      </c>
      <c r="D3566">
        <v>1900</v>
      </c>
      <c r="E3566" s="958">
        <v>1</v>
      </c>
      <c r="F3566" t="s">
        <v>441</v>
      </c>
      <c r="G3566" s="958">
        <v>366</v>
      </c>
      <c r="H3566" t="s">
        <v>388</v>
      </c>
      <c r="I3566" s="959" t="s">
        <v>488</v>
      </c>
      <c r="J3566" s="959" t="s">
        <v>450</v>
      </c>
      <c r="K3566" s="959" t="s">
        <v>435</v>
      </c>
      <c r="L3566" s="938" t="s">
        <v>121</v>
      </c>
      <c r="M3566" s="959" t="s">
        <v>27</v>
      </c>
      <c r="N3566" s="679">
        <f t="shared" ca="1" si="614"/>
        <v>7281801.4159730431</v>
      </c>
      <c r="O3566" s="679">
        <f t="shared" ca="1" si="614"/>
        <v>-26164.048944354581</v>
      </c>
      <c r="P3566" s="679">
        <f t="shared" ca="1" si="614"/>
        <v>7307965.4649173981</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HUM_ASR_FY_2022</v>
      </c>
      <c r="AB3566" s="958">
        <f t="shared" si="609"/>
        <v>45032</v>
      </c>
      <c r="AC3566" t="str">
        <f t="shared" si="610"/>
        <v>Unaudited</v>
      </c>
    </row>
    <row r="3567" spans="1:29" x14ac:dyDescent="0.25">
      <c r="A3567" t="s">
        <v>420</v>
      </c>
      <c r="B3567" t="s">
        <v>1385</v>
      </c>
      <c r="C3567" t="s">
        <v>1386</v>
      </c>
      <c r="D3567">
        <v>1900</v>
      </c>
      <c r="E3567" s="958">
        <v>1</v>
      </c>
      <c r="F3567" t="s">
        <v>441</v>
      </c>
      <c r="G3567" s="958">
        <v>366</v>
      </c>
      <c r="H3567" t="s">
        <v>388</v>
      </c>
      <c r="I3567" s="959" t="s">
        <v>488</v>
      </c>
      <c r="J3567" s="959" t="s">
        <v>450</v>
      </c>
      <c r="K3567" s="959" t="s">
        <v>435</v>
      </c>
      <c r="L3567" s="938" t="s">
        <v>122</v>
      </c>
      <c r="M3567" s="959" t="s">
        <v>97</v>
      </c>
      <c r="N3567" s="679">
        <f t="shared" ca="1" si="614"/>
        <v>327596.83052214835</v>
      </c>
      <c r="O3567" s="679">
        <f t="shared" ca="1" si="614"/>
        <v>0</v>
      </c>
      <c r="P3567" s="679">
        <f t="shared" ca="1" si="614"/>
        <v>327596.83052214835</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HUM_ASR_FY_2022</v>
      </c>
      <c r="AB3567" s="958">
        <f t="shared" si="609"/>
        <v>45032</v>
      </c>
      <c r="AC3567" t="str">
        <f t="shared" si="610"/>
        <v>Unaudited</v>
      </c>
    </row>
    <row r="3568" spans="1:29" x14ac:dyDescent="0.25">
      <c r="A3568" t="s">
        <v>420</v>
      </c>
      <c r="B3568" t="s">
        <v>1385</v>
      </c>
      <c r="C3568" t="s">
        <v>1386</v>
      </c>
      <c r="D3568">
        <v>1900</v>
      </c>
      <c r="E3568" s="958">
        <v>1</v>
      </c>
      <c r="F3568" t="s">
        <v>441</v>
      </c>
      <c r="G3568" s="958">
        <v>366</v>
      </c>
      <c r="H3568" t="s">
        <v>388</v>
      </c>
      <c r="I3568" s="959" t="s">
        <v>488</v>
      </c>
      <c r="J3568" s="959" t="s">
        <v>450</v>
      </c>
      <c r="K3568" s="959" t="s">
        <v>435</v>
      </c>
      <c r="L3568" s="938" t="s">
        <v>123</v>
      </c>
      <c r="M3568" s="959" t="s">
        <v>98</v>
      </c>
      <c r="N3568" s="679">
        <f t="shared" ca="1" si="614"/>
        <v>646577.5267574637</v>
      </c>
      <c r="O3568" s="679">
        <f t="shared" ca="1" si="614"/>
        <v>0</v>
      </c>
      <c r="P3568" s="679">
        <f t="shared" ca="1" si="614"/>
        <v>646577.5267574637</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HUM_ASR_FY_2022</v>
      </c>
      <c r="AB3568" s="958">
        <f t="shared" si="609"/>
        <v>45032</v>
      </c>
      <c r="AC3568" t="str">
        <f t="shared" si="610"/>
        <v>Unaudited</v>
      </c>
    </row>
    <row r="3569" spans="1:29" x14ac:dyDescent="0.25">
      <c r="A3569" t="s">
        <v>420</v>
      </c>
      <c r="B3569" t="s">
        <v>1385</v>
      </c>
      <c r="C3569" t="s">
        <v>1386</v>
      </c>
      <c r="D3569">
        <v>1900</v>
      </c>
      <c r="E3569" s="958">
        <v>1</v>
      </c>
      <c r="F3569" t="s">
        <v>441</v>
      </c>
      <c r="G3569" s="958">
        <v>366</v>
      </c>
      <c r="H3569" t="s">
        <v>388</v>
      </c>
      <c r="I3569" s="959" t="s">
        <v>488</v>
      </c>
      <c r="J3569" s="959" t="s">
        <v>450</v>
      </c>
      <c r="K3569" s="959" t="s">
        <v>435</v>
      </c>
      <c r="L3569" s="954" t="s">
        <v>124</v>
      </c>
      <c r="M3569" s="959" t="s">
        <v>99</v>
      </c>
      <c r="N3569" s="679">
        <f t="shared" ca="1" si="614"/>
        <v>1566882.4733031257</v>
      </c>
      <c r="O3569" s="679">
        <f t="shared" ca="1" si="614"/>
        <v>0</v>
      </c>
      <c r="P3569" s="679">
        <f t="shared" ca="1" si="614"/>
        <v>1566882.4733031257</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HUM_ASR_FY_2022</v>
      </c>
      <c r="AB3569" s="958">
        <f t="shared" si="609"/>
        <v>45032</v>
      </c>
      <c r="AC3569" t="str">
        <f t="shared" si="610"/>
        <v>Unaudited</v>
      </c>
    </row>
    <row r="3570" spans="1:29" x14ac:dyDescent="0.25">
      <c r="A3570" t="s">
        <v>420</v>
      </c>
      <c r="B3570" t="s">
        <v>1385</v>
      </c>
      <c r="C3570" t="s">
        <v>1386</v>
      </c>
      <c r="D3570">
        <v>1900</v>
      </c>
      <c r="E3570" s="958">
        <v>1</v>
      </c>
      <c r="F3570" t="s">
        <v>441</v>
      </c>
      <c r="G3570" s="958">
        <v>366</v>
      </c>
      <c r="H3570" t="s">
        <v>388</v>
      </c>
      <c r="I3570" s="959" t="s">
        <v>488</v>
      </c>
      <c r="J3570" s="959" t="s">
        <v>450</v>
      </c>
      <c r="K3570" s="959" t="s">
        <v>435</v>
      </c>
      <c r="L3570" s="938" t="s">
        <v>125</v>
      </c>
      <c r="M3570" s="959" t="s">
        <v>100</v>
      </c>
      <c r="N3570" s="679">
        <f t="shared" ca="1" si="614"/>
        <v>1443601.3456324039</v>
      </c>
      <c r="O3570" s="679">
        <f t="shared" ca="1" si="614"/>
        <v>25205.463640288217</v>
      </c>
      <c r="P3570" s="679">
        <f t="shared" ca="1" si="614"/>
        <v>1418395.8819921156</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HUM_ASR_FY_2022</v>
      </c>
      <c r="AB3570" s="958">
        <f t="shared" si="609"/>
        <v>45032</v>
      </c>
      <c r="AC3570" t="str">
        <f t="shared" si="610"/>
        <v>Unaudited</v>
      </c>
    </row>
    <row r="3571" spans="1:29" x14ac:dyDescent="0.25">
      <c r="A3571" t="s">
        <v>420</v>
      </c>
      <c r="B3571" t="s">
        <v>1385</v>
      </c>
      <c r="C3571" t="s">
        <v>1386</v>
      </c>
      <c r="D3571">
        <v>1900</v>
      </c>
      <c r="E3571" s="958">
        <v>1</v>
      </c>
      <c r="F3571" t="s">
        <v>441</v>
      </c>
      <c r="G3571" s="958">
        <v>366</v>
      </c>
      <c r="H3571" t="s">
        <v>388</v>
      </c>
      <c r="I3571" s="938" t="s">
        <v>488</v>
      </c>
      <c r="J3571" s="938" t="s">
        <v>450</v>
      </c>
      <c r="K3571" s="938" t="s">
        <v>435</v>
      </c>
      <c r="L3571" s="938" t="s">
        <v>126</v>
      </c>
      <c r="M3571" s="959" t="s">
        <v>28</v>
      </c>
      <c r="N3571" s="679">
        <f t="shared" ca="1" si="614"/>
        <v>37548.527415342083</v>
      </c>
      <c r="O3571" s="679">
        <f t="shared" ca="1" si="614"/>
        <v>0</v>
      </c>
      <c r="P3571" s="679">
        <f t="shared" ca="1" si="614"/>
        <v>37548.527415342083</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HUM_ASR_FY_2022</v>
      </c>
      <c r="AB3571" s="958">
        <f t="shared" si="609"/>
        <v>45032</v>
      </c>
      <c r="AC3571" t="str">
        <f t="shared" si="610"/>
        <v>Unaudited</v>
      </c>
    </row>
    <row r="3572" spans="1:29" x14ac:dyDescent="0.25">
      <c r="A3572" t="s">
        <v>420</v>
      </c>
      <c r="B3572" t="s">
        <v>1385</v>
      </c>
      <c r="C3572" t="s">
        <v>1386</v>
      </c>
      <c r="D3572">
        <v>1900</v>
      </c>
      <c r="E3572" s="958">
        <v>1</v>
      </c>
      <c r="F3572" t="s">
        <v>441</v>
      </c>
      <c r="G3572" s="958">
        <v>366</v>
      </c>
      <c r="H3572" t="s">
        <v>388</v>
      </c>
      <c r="I3572" s="959" t="s">
        <v>488</v>
      </c>
      <c r="J3572" s="959" t="s">
        <v>436</v>
      </c>
      <c r="K3572" s="959" t="s">
        <v>436</v>
      </c>
      <c r="L3572" s="938" t="s">
        <v>128</v>
      </c>
      <c r="M3572" s="959" t="s">
        <v>326</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HUM_ASR_FY_2022</v>
      </c>
      <c r="AB3572" s="958">
        <f t="shared" si="609"/>
        <v>45032</v>
      </c>
      <c r="AC3572" t="str">
        <f t="shared" si="610"/>
        <v>Unaudited</v>
      </c>
    </row>
    <row r="3573" spans="1:29" x14ac:dyDescent="0.25">
      <c r="A3573" t="s">
        <v>420</v>
      </c>
      <c r="B3573" t="s">
        <v>1385</v>
      </c>
      <c r="C3573" t="s">
        <v>1386</v>
      </c>
      <c r="D3573">
        <v>1900</v>
      </c>
      <c r="E3573" s="958">
        <v>1</v>
      </c>
      <c r="F3573" t="s">
        <v>441</v>
      </c>
      <c r="G3573" s="958">
        <v>366</v>
      </c>
      <c r="H3573" t="s">
        <v>388</v>
      </c>
      <c r="I3573" s="938" t="s">
        <v>488</v>
      </c>
      <c r="J3573" s="938" t="s">
        <v>436</v>
      </c>
      <c r="K3573" s="938" t="s">
        <v>436</v>
      </c>
      <c r="L3573" s="938" t="s">
        <v>129</v>
      </c>
      <c r="M3573" s="938" t="s">
        <v>325</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HUM_ASR_FY_2022</v>
      </c>
      <c r="AB3573" s="958">
        <f t="shared" si="609"/>
        <v>45032</v>
      </c>
      <c r="AC3573" t="str">
        <f t="shared" si="610"/>
        <v>Unaudited</v>
      </c>
    </row>
    <row r="3574" spans="1:29" ht="30" x14ac:dyDescent="0.25">
      <c r="A3574" t="s">
        <v>420</v>
      </c>
      <c r="B3574" t="s">
        <v>1385</v>
      </c>
      <c r="C3574" t="s">
        <v>1386</v>
      </c>
      <c r="D3574">
        <v>1900</v>
      </c>
      <c r="E3574" s="958">
        <v>1</v>
      </c>
      <c r="F3574" t="s">
        <v>441</v>
      </c>
      <c r="G3574" s="958">
        <v>366</v>
      </c>
      <c r="H3574" t="s">
        <v>388</v>
      </c>
      <c r="I3574" s="938" t="s">
        <v>488</v>
      </c>
      <c r="J3574" s="938" t="s">
        <v>436</v>
      </c>
      <c r="K3574" s="938" t="s">
        <v>436</v>
      </c>
      <c r="L3574" s="938" t="s">
        <v>130</v>
      </c>
      <c r="M3574" s="959" t="s">
        <v>179</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HUM_ASR_FY_2022</v>
      </c>
      <c r="AB3574" s="958">
        <f t="shared" si="609"/>
        <v>45032</v>
      </c>
      <c r="AC3574" t="str">
        <f t="shared" si="610"/>
        <v>Unaudited</v>
      </c>
    </row>
    <row r="3575" spans="1:29" x14ac:dyDescent="0.25">
      <c r="A3575" t="s">
        <v>420</v>
      </c>
      <c r="B3575" t="s">
        <v>1385</v>
      </c>
      <c r="C3575" t="s">
        <v>1386</v>
      </c>
      <c r="D3575">
        <v>1900</v>
      </c>
      <c r="E3575" s="958">
        <v>1</v>
      </c>
      <c r="F3575" t="s">
        <v>441</v>
      </c>
      <c r="G3575" s="958">
        <v>366</v>
      </c>
      <c r="H3575" t="s">
        <v>388</v>
      </c>
      <c r="I3575" s="938" t="s">
        <v>488</v>
      </c>
      <c r="J3575" s="938" t="s">
        <v>436</v>
      </c>
      <c r="K3575" s="938" t="s">
        <v>436</v>
      </c>
      <c r="L3575" s="938" t="s">
        <v>131</v>
      </c>
      <c r="M3575" s="959" t="s">
        <v>494</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HUM_ASR_FY_2022</v>
      </c>
      <c r="AB3575" s="958">
        <f t="shared" si="609"/>
        <v>45032</v>
      </c>
      <c r="AC3575" t="str">
        <f t="shared" si="610"/>
        <v>Unaudited</v>
      </c>
    </row>
    <row r="3576" spans="1:29" x14ac:dyDescent="0.25">
      <c r="A3576" t="s">
        <v>420</v>
      </c>
      <c r="B3576" t="s">
        <v>1385</v>
      </c>
      <c r="C3576" t="s">
        <v>1386</v>
      </c>
      <c r="D3576">
        <v>1900</v>
      </c>
      <c r="E3576" s="958">
        <v>1</v>
      </c>
      <c r="F3576" t="s">
        <v>441</v>
      </c>
      <c r="G3576" s="958">
        <v>366</v>
      </c>
      <c r="H3576" t="s">
        <v>388</v>
      </c>
      <c r="I3576" s="938" t="s">
        <v>488</v>
      </c>
      <c r="J3576" s="938" t="s">
        <v>436</v>
      </c>
      <c r="K3576" s="938" t="s">
        <v>436</v>
      </c>
      <c r="L3576" s="938" t="s">
        <v>132</v>
      </c>
      <c r="M3576" s="959" t="s">
        <v>495</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HUM_ASR_FY_2022</v>
      </c>
      <c r="AB3576" s="958">
        <f t="shared" si="609"/>
        <v>45032</v>
      </c>
      <c r="AC3576" t="str">
        <f t="shared" si="610"/>
        <v>Unaudited</v>
      </c>
    </row>
    <row r="3577" spans="1:29" x14ac:dyDescent="0.25">
      <c r="A3577" t="s">
        <v>420</v>
      </c>
      <c r="B3577" t="s">
        <v>1385</v>
      </c>
      <c r="C3577" t="s">
        <v>1386</v>
      </c>
      <c r="D3577">
        <v>1900</v>
      </c>
      <c r="E3577" s="958">
        <v>1</v>
      </c>
      <c r="F3577" t="s">
        <v>441</v>
      </c>
      <c r="G3577" s="958">
        <v>366</v>
      </c>
      <c r="H3577" t="s">
        <v>388</v>
      </c>
      <c r="I3577" s="938" t="s">
        <v>488</v>
      </c>
      <c r="J3577" s="938" t="s">
        <v>436</v>
      </c>
      <c r="K3577" s="938" t="s">
        <v>436</v>
      </c>
      <c r="L3577" s="944" t="s">
        <v>133</v>
      </c>
      <c r="M3577" s="960" t="s">
        <v>496</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HUM_ASR_FY_2022</v>
      </c>
      <c r="AB3577" s="958">
        <f t="shared" si="609"/>
        <v>45032</v>
      </c>
      <c r="AC3577" t="str">
        <f t="shared" si="610"/>
        <v>Unaudited</v>
      </c>
    </row>
    <row r="3578" spans="1:29" x14ac:dyDescent="0.25">
      <c r="A3578" t="s">
        <v>420</v>
      </c>
      <c r="B3578" t="s">
        <v>1385</v>
      </c>
      <c r="C3578" t="s">
        <v>1386</v>
      </c>
      <c r="D3578">
        <v>1900</v>
      </c>
      <c r="E3578" s="958">
        <v>1</v>
      </c>
      <c r="F3578" t="s">
        <v>441</v>
      </c>
      <c r="G3578" s="958">
        <v>366</v>
      </c>
      <c r="H3578" t="s">
        <v>388</v>
      </c>
      <c r="I3578" s="938" t="s">
        <v>489</v>
      </c>
      <c r="J3578" s="938" t="s">
        <v>26</v>
      </c>
      <c r="K3578" s="938" t="s">
        <v>26</v>
      </c>
      <c r="L3578" s="938" t="s">
        <v>269</v>
      </c>
      <c r="M3578" s="959" t="s">
        <v>26</v>
      </c>
      <c r="N3578" s="679">
        <f t="shared" ca="1" si="614"/>
        <v>-1755325.8756564353</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HUM_ASR_FY_2022</v>
      </c>
      <c r="AB3578" s="958">
        <f t="shared" si="609"/>
        <v>45032</v>
      </c>
      <c r="AC3578" t="str">
        <f t="shared" si="610"/>
        <v>Unaudited</v>
      </c>
    </row>
    <row r="3579" spans="1:29" x14ac:dyDescent="0.25">
      <c r="A3579" t="s">
        <v>420</v>
      </c>
      <c r="B3579" t="s">
        <v>1385</v>
      </c>
      <c r="C3579" t="s">
        <v>1386</v>
      </c>
      <c r="D3579">
        <v>1900</v>
      </c>
      <c r="E3579" s="958">
        <v>1</v>
      </c>
      <c r="F3579" t="s">
        <v>1031</v>
      </c>
      <c r="G3579" s="958" t="s">
        <v>1384</v>
      </c>
      <c r="H3579" t="s">
        <v>388</v>
      </c>
      <c r="I3579" s="938" t="s">
        <v>432</v>
      </c>
      <c r="J3579" s="938" t="s">
        <v>432</v>
      </c>
      <c r="K3579" s="938" t="s">
        <v>432</v>
      </c>
      <c r="L3579" s="938"/>
      <c r="M3579" s="959" t="s">
        <v>432</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-85</v>
      </c>
      <c r="AA3579" t="str">
        <f t="shared" si="608"/>
        <v>HUM_ASR_FY_2022</v>
      </c>
      <c r="AB3579" s="958">
        <f t="shared" si="609"/>
        <v>45032</v>
      </c>
      <c r="AC3579" t="str">
        <f t="shared" si="610"/>
        <v>Unaudited</v>
      </c>
    </row>
    <row r="3580" spans="1:29" x14ac:dyDescent="0.25">
      <c r="A3580" t="s">
        <v>420</v>
      </c>
      <c r="B3580" t="s">
        <v>1385</v>
      </c>
      <c r="C3580" t="s">
        <v>1386</v>
      </c>
      <c r="D3580">
        <v>1900</v>
      </c>
      <c r="E3580" s="958">
        <v>1</v>
      </c>
      <c r="F3580" t="s">
        <v>1031</v>
      </c>
      <c r="G3580" s="958" t="s">
        <v>1384</v>
      </c>
      <c r="H3580" t="s">
        <v>388</v>
      </c>
      <c r="I3580" s="938" t="s">
        <v>487</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-760308.24000000034</v>
      </c>
      <c r="AA3580" t="str">
        <f t="shared" si="608"/>
        <v>HUM_ASR_FY_2022</v>
      </c>
      <c r="AB3580" s="958">
        <f t="shared" si="609"/>
        <v>45032</v>
      </c>
      <c r="AC3580" t="str">
        <f t="shared" si="610"/>
        <v>Unaudited</v>
      </c>
    </row>
    <row r="3581" spans="1:29" x14ac:dyDescent="0.25">
      <c r="A3581" t="s">
        <v>420</v>
      </c>
      <c r="B3581" t="s">
        <v>1385</v>
      </c>
      <c r="C3581" t="s">
        <v>1386</v>
      </c>
      <c r="D3581">
        <v>1900</v>
      </c>
      <c r="E3581" s="958">
        <v>1</v>
      </c>
      <c r="F3581" t="s">
        <v>1031</v>
      </c>
      <c r="G3581" s="958" t="s">
        <v>1384</v>
      </c>
      <c r="H3581" t="s">
        <v>388</v>
      </c>
      <c r="I3581" s="938" t="s">
        <v>487</v>
      </c>
      <c r="J3581" s="938" t="s">
        <v>12</v>
      </c>
      <c r="K3581" s="938" t="s">
        <v>1328</v>
      </c>
      <c r="L3581" s="938" t="s">
        <v>1319</v>
      </c>
      <c r="M3581" s="959" t="s">
        <v>1328</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1159378.694967018</v>
      </c>
      <c r="AA3581" t="str">
        <f t="shared" si="608"/>
        <v>HUM_ASR_FY_2022</v>
      </c>
      <c r="AB3581" s="958">
        <f t="shared" si="609"/>
        <v>45032</v>
      </c>
      <c r="AC3581" t="str">
        <f t="shared" si="610"/>
        <v>Unaudited</v>
      </c>
    </row>
    <row r="3582" spans="1:29" x14ac:dyDescent="0.25">
      <c r="A3582" t="s">
        <v>420</v>
      </c>
      <c r="B3582" t="s">
        <v>1385</v>
      </c>
      <c r="C3582" t="s">
        <v>1386</v>
      </c>
      <c r="D3582">
        <v>1900</v>
      </c>
      <c r="E3582" s="958">
        <v>1</v>
      </c>
      <c r="F3582" t="s">
        <v>1031</v>
      </c>
      <c r="G3582" s="958" t="s">
        <v>1384</v>
      </c>
      <c r="H3582" t="s">
        <v>388</v>
      </c>
      <c r="I3582" s="938" t="s">
        <v>487</v>
      </c>
      <c r="J3582" s="938" t="s">
        <v>490</v>
      </c>
      <c r="K3582" s="938" t="s">
        <v>491</v>
      </c>
      <c r="L3582" s="938" t="s">
        <v>63</v>
      </c>
      <c r="M3582" s="959" t="s">
        <v>343</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HUM_ASR_FY_2022</v>
      </c>
      <c r="AB3582" s="958">
        <f t="shared" si="609"/>
        <v>45032</v>
      </c>
      <c r="AC3582" t="str">
        <f t="shared" si="610"/>
        <v>Unaudited</v>
      </c>
    </row>
    <row r="3583" spans="1:29" x14ac:dyDescent="0.25">
      <c r="A3583" t="s">
        <v>420</v>
      </c>
      <c r="B3583" t="s">
        <v>1385</v>
      </c>
      <c r="C3583" t="s">
        <v>1386</v>
      </c>
      <c r="D3583">
        <v>1900</v>
      </c>
      <c r="E3583" s="958">
        <v>1</v>
      </c>
      <c r="F3583" t="s">
        <v>1031</v>
      </c>
      <c r="G3583" s="958" t="s">
        <v>1384</v>
      </c>
      <c r="H3583" t="s">
        <v>388</v>
      </c>
      <c r="I3583" s="938" t="s">
        <v>487</v>
      </c>
      <c r="J3583" s="938" t="s">
        <v>490</v>
      </c>
      <c r="K3583" s="938" t="s">
        <v>1019</v>
      </c>
      <c r="L3583" s="938" t="s">
        <v>915</v>
      </c>
      <c r="M3583" s="959" t="s">
        <v>916</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135798.88999999998</v>
      </c>
      <c r="AA3583" t="str">
        <f t="shared" si="608"/>
        <v>HUM_ASR_FY_2022</v>
      </c>
      <c r="AB3583" s="958">
        <f t="shared" si="609"/>
        <v>45032</v>
      </c>
      <c r="AC3583" t="str">
        <f t="shared" si="610"/>
        <v>Unaudited</v>
      </c>
    </row>
    <row r="3584" spans="1:29" x14ac:dyDescent="0.25">
      <c r="A3584" t="s">
        <v>420</v>
      </c>
      <c r="B3584" t="s">
        <v>1385</v>
      </c>
      <c r="C3584" t="s">
        <v>1386</v>
      </c>
      <c r="D3584">
        <v>1900</v>
      </c>
      <c r="E3584" s="958">
        <v>1</v>
      </c>
      <c r="F3584" t="s">
        <v>1031</v>
      </c>
      <c r="G3584" s="958" t="s">
        <v>1384</v>
      </c>
      <c r="H3584" t="s">
        <v>388</v>
      </c>
      <c r="I3584" s="938" t="s">
        <v>487</v>
      </c>
      <c r="J3584" s="938" t="s">
        <v>13</v>
      </c>
      <c r="K3584" s="938" t="s">
        <v>492</v>
      </c>
      <c r="L3584" s="938" t="s">
        <v>94</v>
      </c>
      <c r="M3584" s="959" t="s">
        <v>146</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HUM_ASR_FY_2022</v>
      </c>
      <c r="AB3584" s="958">
        <f t="shared" si="609"/>
        <v>45032</v>
      </c>
      <c r="AC3584" t="str">
        <f t="shared" si="610"/>
        <v>Unaudited</v>
      </c>
    </row>
    <row r="3585" spans="1:29" x14ac:dyDescent="0.25">
      <c r="A3585" t="s">
        <v>420</v>
      </c>
      <c r="B3585" t="s">
        <v>1385</v>
      </c>
      <c r="C3585" t="s">
        <v>1386</v>
      </c>
      <c r="D3585">
        <v>1900</v>
      </c>
      <c r="E3585" s="958">
        <v>1</v>
      </c>
      <c r="F3585" t="s">
        <v>1031</v>
      </c>
      <c r="G3585" s="958" t="s">
        <v>1384</v>
      </c>
      <c r="H3585" t="s">
        <v>388</v>
      </c>
      <c r="I3585" s="938" t="s">
        <v>487</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-103915.59000000008</v>
      </c>
      <c r="AA3585" t="str">
        <f t="shared" si="608"/>
        <v>HUM_ASR_FY_2022</v>
      </c>
      <c r="AB3585" s="958">
        <f t="shared" si="609"/>
        <v>45032</v>
      </c>
      <c r="AC3585" t="str">
        <f t="shared" si="610"/>
        <v>Unaudited</v>
      </c>
    </row>
    <row r="3586" spans="1:29" x14ac:dyDescent="0.25">
      <c r="A3586" t="s">
        <v>420</v>
      </c>
      <c r="B3586" t="s">
        <v>1385</v>
      </c>
      <c r="C3586" t="s">
        <v>1386</v>
      </c>
      <c r="D3586">
        <v>1900</v>
      </c>
      <c r="E3586" s="958">
        <v>1</v>
      </c>
      <c r="F3586" t="s">
        <v>1031</v>
      </c>
      <c r="G3586" s="958" t="s">
        <v>1384</v>
      </c>
      <c r="H3586" t="s">
        <v>388</v>
      </c>
      <c r="I3586" s="938" t="s">
        <v>488</v>
      </c>
      <c r="J3586" s="938" t="s">
        <v>444</v>
      </c>
      <c r="K3586" s="938" t="s">
        <v>0</v>
      </c>
      <c r="L3586" s="938">
        <v>2.1</v>
      </c>
      <c r="M3586" s="959" t="s">
        <v>147</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481266.61999999965</v>
      </c>
      <c r="AA3586" t="str">
        <f t="shared" ref="AA3586:AA3649" si="617">file_name</f>
        <v>HUM_ASR_FY_2022</v>
      </c>
      <c r="AB3586" s="958">
        <f t="shared" ref="AB3586:AB3649" si="618">file_date</f>
        <v>45032</v>
      </c>
      <c r="AC3586" t="str">
        <f t="shared" ref="AC3586:AC3649" si="619">status</f>
        <v>Unaudited</v>
      </c>
    </row>
    <row r="3587" spans="1:29" ht="30" x14ac:dyDescent="0.25">
      <c r="A3587" t="s">
        <v>420</v>
      </c>
      <c r="B3587" t="s">
        <v>1385</v>
      </c>
      <c r="C3587" t="s">
        <v>1386</v>
      </c>
      <c r="D3587">
        <v>1900</v>
      </c>
      <c r="E3587" s="958">
        <v>1</v>
      </c>
      <c r="F3587" t="s">
        <v>1031</v>
      </c>
      <c r="G3587" s="958" t="s">
        <v>1384</v>
      </c>
      <c r="H3587" t="s">
        <v>388</v>
      </c>
      <c r="I3587" s="938" t="s">
        <v>488</v>
      </c>
      <c r="J3587" s="938" t="s">
        <v>444</v>
      </c>
      <c r="K3587" s="938" t="s">
        <v>0</v>
      </c>
      <c r="L3587" s="946">
        <v>2.2000000000000002</v>
      </c>
      <c r="M3587" s="961" t="s">
        <v>148</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-608787.81013206451</v>
      </c>
      <c r="AA3587" t="str">
        <f t="shared" si="617"/>
        <v>HUM_ASR_FY_2022</v>
      </c>
      <c r="AB3587" s="958">
        <f t="shared" si="618"/>
        <v>45032</v>
      </c>
      <c r="AC3587" t="str">
        <f t="shared" si="619"/>
        <v>Unaudited</v>
      </c>
    </row>
    <row r="3588" spans="1:29" x14ac:dyDescent="0.25">
      <c r="A3588" t="s">
        <v>420</v>
      </c>
      <c r="B3588" t="s">
        <v>1385</v>
      </c>
      <c r="C3588" t="s">
        <v>1386</v>
      </c>
      <c r="D3588">
        <v>1900</v>
      </c>
      <c r="E3588" s="958">
        <v>1</v>
      </c>
      <c r="F3588" t="s">
        <v>1031</v>
      </c>
      <c r="G3588" s="958" t="s">
        <v>1384</v>
      </c>
      <c r="H3588" t="s">
        <v>388</v>
      </c>
      <c r="I3588" s="938" t="s">
        <v>488</v>
      </c>
      <c r="J3588" s="938" t="s">
        <v>444</v>
      </c>
      <c r="K3588" s="938" t="s">
        <v>0</v>
      </c>
      <c r="L3588" s="948">
        <v>2.2999999999999998</v>
      </c>
      <c r="M3588" s="962" t="s">
        <v>149</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-112014.5500000001</v>
      </c>
      <c r="AA3588" t="str">
        <f t="shared" si="617"/>
        <v>HUM_ASR_FY_2022</v>
      </c>
      <c r="AB3588" s="958">
        <f t="shared" si="618"/>
        <v>45032</v>
      </c>
      <c r="AC3588" t="str">
        <f t="shared" si="619"/>
        <v>Unaudited</v>
      </c>
    </row>
    <row r="3589" spans="1:29" x14ac:dyDescent="0.25">
      <c r="A3589" t="s">
        <v>420</v>
      </c>
      <c r="B3589" t="s">
        <v>1385</v>
      </c>
      <c r="C3589" t="s">
        <v>1386</v>
      </c>
      <c r="D3589">
        <v>1900</v>
      </c>
      <c r="E3589" s="958">
        <v>1</v>
      </c>
      <c r="F3589" t="s">
        <v>1031</v>
      </c>
      <c r="G3589" s="958" t="s">
        <v>1384</v>
      </c>
      <c r="H3589" t="s">
        <v>388</v>
      </c>
      <c r="I3589" s="959" t="s">
        <v>488</v>
      </c>
      <c r="J3589" s="959" t="s">
        <v>444</v>
      </c>
      <c r="K3589" s="959" t="s">
        <v>0</v>
      </c>
      <c r="L3589" s="938">
        <v>2.4</v>
      </c>
      <c r="M3589" s="959" t="s">
        <v>150</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-481157.15</v>
      </c>
      <c r="AA3589" t="str">
        <f t="shared" si="617"/>
        <v>HUM_ASR_FY_2022</v>
      </c>
      <c r="AB3589" s="958">
        <f t="shared" si="618"/>
        <v>45032</v>
      </c>
      <c r="AC3589" t="str">
        <f t="shared" si="619"/>
        <v>Unaudited</v>
      </c>
    </row>
    <row r="3590" spans="1:29" ht="30" x14ac:dyDescent="0.25">
      <c r="A3590" t="s">
        <v>420</v>
      </c>
      <c r="B3590" t="s">
        <v>1385</v>
      </c>
      <c r="C3590" t="s">
        <v>1386</v>
      </c>
      <c r="D3590">
        <v>1900</v>
      </c>
      <c r="E3590" s="958">
        <v>1</v>
      </c>
      <c r="F3590" t="s">
        <v>1031</v>
      </c>
      <c r="G3590" s="958" t="s">
        <v>1384</v>
      </c>
      <c r="H3590" t="s">
        <v>388</v>
      </c>
      <c r="I3590" s="938" t="s">
        <v>488</v>
      </c>
      <c r="J3590" s="938" t="s">
        <v>444</v>
      </c>
      <c r="K3590" s="938" t="s">
        <v>0</v>
      </c>
      <c r="L3590" s="938">
        <v>2.5</v>
      </c>
      <c r="M3590" s="963" t="s">
        <v>151</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HUM_ASR_FY_2022</v>
      </c>
      <c r="AB3590" s="958">
        <f t="shared" si="618"/>
        <v>45032</v>
      </c>
      <c r="AC3590" t="str">
        <f t="shared" si="619"/>
        <v>Unaudited</v>
      </c>
    </row>
    <row r="3591" spans="1:29" x14ac:dyDescent="0.25">
      <c r="A3591" t="s">
        <v>420</v>
      </c>
      <c r="B3591" t="s">
        <v>1385</v>
      </c>
      <c r="C3591" t="s">
        <v>1386</v>
      </c>
      <c r="D3591">
        <v>1900</v>
      </c>
      <c r="E3591" s="958">
        <v>1</v>
      </c>
      <c r="F3591" t="s">
        <v>1031</v>
      </c>
      <c r="G3591" s="958" t="s">
        <v>1384</v>
      </c>
      <c r="H3591" t="s">
        <v>388</v>
      </c>
      <c r="I3591" s="938" t="s">
        <v>488</v>
      </c>
      <c r="J3591" s="938" t="s">
        <v>444</v>
      </c>
      <c r="K3591" s="938" t="s">
        <v>0</v>
      </c>
      <c r="L3591" s="938" t="s">
        <v>96</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HUM_ASR_FY_2022</v>
      </c>
      <c r="AB3591" s="958">
        <f t="shared" si="618"/>
        <v>45032</v>
      </c>
      <c r="AC3591" t="str">
        <f t="shared" si="619"/>
        <v>Unaudited</v>
      </c>
    </row>
    <row r="3592" spans="1:29" x14ac:dyDescent="0.25">
      <c r="A3592" t="s">
        <v>420</v>
      </c>
      <c r="B3592" t="s">
        <v>1385</v>
      </c>
      <c r="C3592" t="s">
        <v>1386</v>
      </c>
      <c r="D3592">
        <v>1900</v>
      </c>
      <c r="E3592" s="958">
        <v>1</v>
      </c>
      <c r="F3592" t="s">
        <v>1031</v>
      </c>
      <c r="G3592" s="958" t="s">
        <v>1384</v>
      </c>
      <c r="H3592" t="s">
        <v>388</v>
      </c>
      <c r="I3592" s="938" t="s">
        <v>488</v>
      </c>
      <c r="J3592" s="938" t="s">
        <v>444</v>
      </c>
      <c r="K3592" s="938" t="s">
        <v>0</v>
      </c>
      <c r="L3592" s="938" t="s">
        <v>152</v>
      </c>
      <c r="M3592" s="963" t="s">
        <v>451</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HUM_ASR_FY_2022</v>
      </c>
      <c r="AB3592" s="958">
        <f t="shared" si="618"/>
        <v>45032</v>
      </c>
      <c r="AC3592" t="str">
        <f t="shared" si="619"/>
        <v>Unaudited</v>
      </c>
    </row>
    <row r="3593" spans="1:29" x14ac:dyDescent="0.25">
      <c r="A3593" t="s">
        <v>420</v>
      </c>
      <c r="B3593" t="s">
        <v>1385</v>
      </c>
      <c r="C3593" t="s">
        <v>1386</v>
      </c>
      <c r="D3593">
        <v>1900</v>
      </c>
      <c r="E3593" s="958">
        <v>1</v>
      </c>
      <c r="F3593" t="s">
        <v>1031</v>
      </c>
      <c r="G3593" s="958" t="s">
        <v>1384</v>
      </c>
      <c r="H3593" t="s">
        <v>388</v>
      </c>
      <c r="I3593" s="938" t="s">
        <v>488</v>
      </c>
      <c r="J3593" s="938" t="s">
        <v>444</v>
      </c>
      <c r="K3593" s="938" t="s">
        <v>0</v>
      </c>
      <c r="L3593" s="938" t="s">
        <v>917</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HUM_ASR_FY_2022</v>
      </c>
      <c r="AB3593" s="958">
        <f t="shared" si="618"/>
        <v>45032</v>
      </c>
      <c r="AC3593" t="str">
        <f t="shared" si="619"/>
        <v>Unaudited</v>
      </c>
    </row>
    <row r="3594" spans="1:29" x14ac:dyDescent="0.25">
      <c r="A3594" t="s">
        <v>420</v>
      </c>
      <c r="B3594" t="s">
        <v>1385</v>
      </c>
      <c r="C3594" t="s">
        <v>1386</v>
      </c>
      <c r="D3594">
        <v>1900</v>
      </c>
      <c r="E3594" s="958">
        <v>1</v>
      </c>
      <c r="F3594" t="s">
        <v>1031</v>
      </c>
      <c r="G3594" s="958" t="s">
        <v>1384</v>
      </c>
      <c r="H3594" t="s">
        <v>388</v>
      </c>
      <c r="I3594" s="938" t="s">
        <v>488</v>
      </c>
      <c r="J3594" s="938" t="s">
        <v>444</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-55187.799999997871</v>
      </c>
      <c r="AA3594" t="str">
        <f t="shared" si="617"/>
        <v>HUM_ASR_FY_2022</v>
      </c>
      <c r="AB3594" s="958">
        <f t="shared" si="618"/>
        <v>45032</v>
      </c>
      <c r="AC3594" t="str">
        <f t="shared" si="619"/>
        <v>Unaudited</v>
      </c>
    </row>
    <row r="3595" spans="1:29" x14ac:dyDescent="0.25">
      <c r="A3595" t="s">
        <v>420</v>
      </c>
      <c r="B3595" t="s">
        <v>1385</v>
      </c>
      <c r="C3595" t="s">
        <v>1386</v>
      </c>
      <c r="D3595">
        <v>1900</v>
      </c>
      <c r="E3595" s="958">
        <v>1</v>
      </c>
      <c r="F3595" t="s">
        <v>1031</v>
      </c>
      <c r="G3595" s="958" t="s">
        <v>1384</v>
      </c>
      <c r="H3595" t="s">
        <v>388</v>
      </c>
      <c r="I3595" s="938" t="s">
        <v>488</v>
      </c>
      <c r="J3595" s="938" t="s">
        <v>444</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73415.450000000026</v>
      </c>
      <c r="AA3595" t="str">
        <f t="shared" si="617"/>
        <v>HUM_ASR_FY_2022</v>
      </c>
      <c r="AB3595" s="958">
        <f t="shared" si="618"/>
        <v>45032</v>
      </c>
      <c r="AC3595" t="str">
        <f t="shared" si="619"/>
        <v>Unaudited</v>
      </c>
    </row>
    <row r="3596" spans="1:29" x14ac:dyDescent="0.25">
      <c r="A3596" t="s">
        <v>420</v>
      </c>
      <c r="B3596" t="s">
        <v>1385</v>
      </c>
      <c r="C3596" t="s">
        <v>1386</v>
      </c>
      <c r="D3596">
        <v>1900</v>
      </c>
      <c r="E3596" s="958">
        <v>1</v>
      </c>
      <c r="F3596" t="s">
        <v>1031</v>
      </c>
      <c r="G3596" s="958" t="s">
        <v>1384</v>
      </c>
      <c r="H3596" t="s">
        <v>388</v>
      </c>
      <c r="I3596" s="938" t="s">
        <v>488</v>
      </c>
      <c r="J3596" s="938" t="s">
        <v>444</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-119.09000000000002</v>
      </c>
      <c r="AA3596" t="str">
        <f t="shared" si="617"/>
        <v>HUM_ASR_FY_2022</v>
      </c>
      <c r="AB3596" s="958">
        <f t="shared" si="618"/>
        <v>45032</v>
      </c>
      <c r="AC3596" t="str">
        <f t="shared" si="619"/>
        <v>Unaudited</v>
      </c>
    </row>
    <row r="3597" spans="1:29" x14ac:dyDescent="0.25">
      <c r="A3597" t="s">
        <v>420</v>
      </c>
      <c r="B3597" t="s">
        <v>1385</v>
      </c>
      <c r="C3597" t="s">
        <v>1386</v>
      </c>
      <c r="D3597">
        <v>1900</v>
      </c>
      <c r="E3597" s="958">
        <v>1</v>
      </c>
      <c r="F3597" t="s">
        <v>1031</v>
      </c>
      <c r="G3597" s="958" t="s">
        <v>1384</v>
      </c>
      <c r="H3597" t="s">
        <v>388</v>
      </c>
      <c r="I3597" s="963" t="s">
        <v>488</v>
      </c>
      <c r="J3597" s="963" t="s">
        <v>444</v>
      </c>
      <c r="K3597" s="963" t="s">
        <v>53</v>
      </c>
      <c r="L3597" s="938" t="s">
        <v>44</v>
      </c>
      <c r="M3597" s="963" t="s">
        <v>153</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HUM_ASR_FY_2022</v>
      </c>
      <c r="AB3597" s="958">
        <f t="shared" si="618"/>
        <v>45032</v>
      </c>
      <c r="AC3597" t="str">
        <f t="shared" si="619"/>
        <v>Unaudited</v>
      </c>
    </row>
    <row r="3598" spans="1:29" x14ac:dyDescent="0.25">
      <c r="A3598" t="s">
        <v>420</v>
      </c>
      <c r="B3598" t="s">
        <v>1385</v>
      </c>
      <c r="C3598" t="s">
        <v>1386</v>
      </c>
      <c r="D3598">
        <v>1900</v>
      </c>
      <c r="E3598" s="958">
        <v>1</v>
      </c>
      <c r="F3598" t="s">
        <v>1031</v>
      </c>
      <c r="G3598" s="958" t="s">
        <v>1384</v>
      </c>
      <c r="H3598" t="s">
        <v>388</v>
      </c>
      <c r="I3598" s="938" t="s">
        <v>488</v>
      </c>
      <c r="J3598" s="938" t="s">
        <v>444</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-10163</v>
      </c>
      <c r="AA3598" t="str">
        <f t="shared" si="617"/>
        <v>HUM_ASR_FY_2022</v>
      </c>
      <c r="AB3598" s="958">
        <f t="shared" si="618"/>
        <v>45032</v>
      </c>
      <c r="AC3598" t="str">
        <f t="shared" si="619"/>
        <v>Unaudited</v>
      </c>
    </row>
    <row r="3599" spans="1:29" x14ac:dyDescent="0.25">
      <c r="A3599" t="s">
        <v>420</v>
      </c>
      <c r="B3599" t="s">
        <v>1385</v>
      </c>
      <c r="C3599" t="s">
        <v>1386</v>
      </c>
      <c r="D3599">
        <v>1900</v>
      </c>
      <c r="E3599" s="958">
        <v>1</v>
      </c>
      <c r="F3599" t="s">
        <v>1031</v>
      </c>
      <c r="G3599" s="958" t="s">
        <v>1384</v>
      </c>
      <c r="H3599" t="s">
        <v>388</v>
      </c>
      <c r="I3599" s="938" t="s">
        <v>488</v>
      </c>
      <c r="J3599" s="938" t="s">
        <v>444</v>
      </c>
      <c r="K3599" s="938" t="s">
        <v>53</v>
      </c>
      <c r="L3599" s="944" t="s">
        <v>42</v>
      </c>
      <c r="M3599" s="964" t="s">
        <v>154</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-22906.784158532373</v>
      </c>
      <c r="AA3599" t="str">
        <f t="shared" si="617"/>
        <v>HUM_ASR_FY_2022</v>
      </c>
      <c r="AB3599" s="958">
        <f t="shared" si="618"/>
        <v>45032</v>
      </c>
      <c r="AC3599" t="str">
        <f t="shared" si="619"/>
        <v>Unaudited</v>
      </c>
    </row>
    <row r="3600" spans="1:29" x14ac:dyDescent="0.25">
      <c r="A3600" t="s">
        <v>420</v>
      </c>
      <c r="B3600" t="s">
        <v>1385</v>
      </c>
      <c r="C3600" t="s">
        <v>1386</v>
      </c>
      <c r="D3600">
        <v>1900</v>
      </c>
      <c r="E3600" s="958">
        <v>1</v>
      </c>
      <c r="F3600" t="s">
        <v>1031</v>
      </c>
      <c r="G3600" s="958" t="s">
        <v>1384</v>
      </c>
      <c r="H3600" t="s">
        <v>388</v>
      </c>
      <c r="I3600" s="938" t="s">
        <v>488</v>
      </c>
      <c r="J3600" s="938" t="s">
        <v>444</v>
      </c>
      <c r="K3600" s="938" t="s">
        <v>53</v>
      </c>
      <c r="L3600" s="948" t="s">
        <v>43</v>
      </c>
      <c r="M3600" s="965" t="s">
        <v>462</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-10697698.270000003</v>
      </c>
      <c r="AA3600" t="str">
        <f t="shared" si="617"/>
        <v>HUM_ASR_FY_2022</v>
      </c>
      <c r="AB3600" s="958">
        <f t="shared" si="618"/>
        <v>45032</v>
      </c>
      <c r="AC3600" t="str">
        <f t="shared" si="619"/>
        <v>Unaudited</v>
      </c>
    </row>
    <row r="3601" spans="1:29" x14ac:dyDescent="0.25">
      <c r="A3601" t="s">
        <v>420</v>
      </c>
      <c r="B3601" t="s">
        <v>1385</v>
      </c>
      <c r="C3601" t="s">
        <v>1386</v>
      </c>
      <c r="D3601">
        <v>1900</v>
      </c>
      <c r="E3601" s="958">
        <v>1</v>
      </c>
      <c r="F3601" t="s">
        <v>1031</v>
      </c>
      <c r="G3601" s="958" t="s">
        <v>1384</v>
      </c>
      <c r="H3601" t="s">
        <v>388</v>
      </c>
      <c r="I3601" s="964" t="s">
        <v>488</v>
      </c>
      <c r="J3601" s="964" t="s">
        <v>444</v>
      </c>
      <c r="K3601" s="964" t="s">
        <v>920</v>
      </c>
      <c r="L3601" s="944" t="s">
        <v>921</v>
      </c>
      <c r="M3601" s="964" t="s">
        <v>920</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-3325.640000000004</v>
      </c>
      <c r="AA3601" t="str">
        <f t="shared" si="617"/>
        <v>HUM_ASR_FY_2022</v>
      </c>
      <c r="AB3601" s="958">
        <f t="shared" si="618"/>
        <v>45032</v>
      </c>
      <c r="AC3601" t="str">
        <f t="shared" si="619"/>
        <v>Unaudited</v>
      </c>
    </row>
    <row r="3602" spans="1:29" x14ac:dyDescent="0.25">
      <c r="A3602" t="s">
        <v>420</v>
      </c>
      <c r="B3602" t="s">
        <v>1385</v>
      </c>
      <c r="C3602" t="s">
        <v>1386</v>
      </c>
      <c r="D3602">
        <v>1900</v>
      </c>
      <c r="E3602" s="958">
        <v>1</v>
      </c>
      <c r="F3602" t="s">
        <v>1031</v>
      </c>
      <c r="G3602" s="958" t="s">
        <v>1384</v>
      </c>
      <c r="H3602" t="s">
        <v>388</v>
      </c>
      <c r="I3602" s="938" t="s">
        <v>488</v>
      </c>
      <c r="J3602" s="938" t="s">
        <v>444</v>
      </c>
      <c r="K3602" s="938" t="s">
        <v>920</v>
      </c>
      <c r="L3602" s="938" t="s">
        <v>922</v>
      </c>
      <c r="M3602" s="963" t="s">
        <v>925</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HUM_ASR_FY_2022</v>
      </c>
      <c r="AB3602" s="958">
        <f t="shared" si="618"/>
        <v>45032</v>
      </c>
      <c r="AC3602" t="str">
        <f t="shared" si="619"/>
        <v>Unaudited</v>
      </c>
    </row>
    <row r="3603" spans="1:29" x14ac:dyDescent="0.25">
      <c r="A3603" t="s">
        <v>420</v>
      </c>
      <c r="B3603" t="s">
        <v>1385</v>
      </c>
      <c r="C3603" t="s">
        <v>1386</v>
      </c>
      <c r="D3603">
        <v>1900</v>
      </c>
      <c r="E3603" s="958">
        <v>1</v>
      </c>
      <c r="F3603" t="s">
        <v>1031</v>
      </c>
      <c r="G3603" s="958" t="s">
        <v>1384</v>
      </c>
      <c r="H3603" t="s">
        <v>388</v>
      </c>
      <c r="I3603" s="938" t="s">
        <v>488</v>
      </c>
      <c r="J3603" s="938" t="s">
        <v>444</v>
      </c>
      <c r="K3603" s="938" t="s">
        <v>920</v>
      </c>
      <c r="L3603" s="938" t="s">
        <v>923</v>
      </c>
      <c r="M3603" s="963" t="s">
        <v>926</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HUM_ASR_FY_2022</v>
      </c>
      <c r="AB3603" s="958">
        <f t="shared" si="618"/>
        <v>45032</v>
      </c>
      <c r="AC3603" t="str">
        <f t="shared" si="619"/>
        <v>Unaudited</v>
      </c>
    </row>
    <row r="3604" spans="1:29" x14ac:dyDescent="0.25">
      <c r="A3604" t="s">
        <v>420</v>
      </c>
      <c r="B3604" t="s">
        <v>1385</v>
      </c>
      <c r="C3604" t="s">
        <v>1386</v>
      </c>
      <c r="D3604">
        <v>1900</v>
      </c>
      <c r="E3604" s="958">
        <v>1</v>
      </c>
      <c r="F3604" t="s">
        <v>1031</v>
      </c>
      <c r="G3604" s="958" t="s">
        <v>1384</v>
      </c>
      <c r="H3604" t="s">
        <v>388</v>
      </c>
      <c r="I3604" s="938" t="s">
        <v>488</v>
      </c>
      <c r="J3604" s="938" t="s">
        <v>444</v>
      </c>
      <c r="K3604" s="938" t="s">
        <v>445</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-2610.0299999999997</v>
      </c>
      <c r="AA3604" t="str">
        <f t="shared" si="617"/>
        <v>HUM_ASR_FY_2022</v>
      </c>
      <c r="AB3604" s="958">
        <f t="shared" si="618"/>
        <v>45032</v>
      </c>
      <c r="AC3604" t="str">
        <f t="shared" si="619"/>
        <v>Unaudited</v>
      </c>
    </row>
    <row r="3605" spans="1:29" ht="30" x14ac:dyDescent="0.25">
      <c r="A3605" t="s">
        <v>420</v>
      </c>
      <c r="B3605" t="s">
        <v>1385</v>
      </c>
      <c r="C3605" t="s">
        <v>1386</v>
      </c>
      <c r="D3605">
        <v>1900</v>
      </c>
      <c r="E3605" s="958">
        <v>1</v>
      </c>
      <c r="F3605" t="s">
        <v>1031</v>
      </c>
      <c r="G3605" s="958" t="s">
        <v>1384</v>
      </c>
      <c r="H3605" t="s">
        <v>388</v>
      </c>
      <c r="I3605" s="938" t="s">
        <v>488</v>
      </c>
      <c r="J3605" s="938" t="s">
        <v>444</v>
      </c>
      <c r="K3605" s="938" t="s">
        <v>445</v>
      </c>
      <c r="L3605" s="946">
        <v>5.2</v>
      </c>
      <c r="M3605" s="961" t="s">
        <v>303</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-242946.94194674282</v>
      </c>
      <c r="AA3605" t="str">
        <f t="shared" si="617"/>
        <v>HUM_ASR_FY_2022</v>
      </c>
      <c r="AB3605" s="958">
        <f t="shared" si="618"/>
        <v>45032</v>
      </c>
      <c r="AC3605" t="str">
        <f t="shared" si="619"/>
        <v>Unaudited</v>
      </c>
    </row>
    <row r="3606" spans="1:29" ht="30" x14ac:dyDescent="0.25">
      <c r="A3606" t="s">
        <v>420</v>
      </c>
      <c r="B3606" t="s">
        <v>1385</v>
      </c>
      <c r="C3606" t="s">
        <v>1386</v>
      </c>
      <c r="D3606">
        <v>1900</v>
      </c>
      <c r="E3606" s="958">
        <v>1</v>
      </c>
      <c r="F3606" t="s">
        <v>1031</v>
      </c>
      <c r="G3606" s="958" t="s">
        <v>1384</v>
      </c>
      <c r="H3606" t="s">
        <v>388</v>
      </c>
      <c r="I3606" s="963" t="s">
        <v>488</v>
      </c>
      <c r="J3606" s="963" t="s">
        <v>444</v>
      </c>
      <c r="K3606" s="963" t="s">
        <v>445</v>
      </c>
      <c r="L3606" s="938">
        <v>5.3</v>
      </c>
      <c r="M3606" s="963" t="s">
        <v>304</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HUM_ASR_FY_2022</v>
      </c>
      <c r="AB3606" s="958">
        <f t="shared" si="618"/>
        <v>45032</v>
      </c>
      <c r="AC3606" t="str">
        <f t="shared" si="619"/>
        <v>Unaudited</v>
      </c>
    </row>
    <row r="3607" spans="1:29" x14ac:dyDescent="0.25">
      <c r="A3607" t="s">
        <v>420</v>
      </c>
      <c r="B3607" t="s">
        <v>1385</v>
      </c>
      <c r="C3607" t="s">
        <v>1386</v>
      </c>
      <c r="D3607">
        <v>1900</v>
      </c>
      <c r="E3607" s="958">
        <v>1</v>
      </c>
      <c r="F3607" t="s">
        <v>1031</v>
      </c>
      <c r="G3607" s="958" t="s">
        <v>1384</v>
      </c>
      <c r="H3607" t="s">
        <v>388</v>
      </c>
      <c r="I3607" s="938" t="s">
        <v>488</v>
      </c>
      <c r="J3607" s="938" t="s">
        <v>444</v>
      </c>
      <c r="K3607" s="938" t="s">
        <v>445</v>
      </c>
      <c r="L3607" s="938" t="s">
        <v>82</v>
      </c>
      <c r="M3607" s="963" t="s">
        <v>453</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HUM_ASR_FY_2022</v>
      </c>
      <c r="AB3607" s="958">
        <f t="shared" si="618"/>
        <v>45032</v>
      </c>
      <c r="AC3607" t="str">
        <f t="shared" si="619"/>
        <v>Unaudited</v>
      </c>
    </row>
    <row r="3608" spans="1:29" x14ac:dyDescent="0.25">
      <c r="A3608" t="s">
        <v>420</v>
      </c>
      <c r="B3608" t="s">
        <v>1385</v>
      </c>
      <c r="C3608" t="s">
        <v>1386</v>
      </c>
      <c r="D3608">
        <v>1900</v>
      </c>
      <c r="E3608" s="958">
        <v>1</v>
      </c>
      <c r="F3608" t="s">
        <v>1031</v>
      </c>
      <c r="G3608" s="958" t="s">
        <v>1384</v>
      </c>
      <c r="H3608" t="s">
        <v>388</v>
      </c>
      <c r="I3608" s="938" t="s">
        <v>488</v>
      </c>
      <c r="J3608" s="938" t="s">
        <v>444</v>
      </c>
      <c r="K3608" s="938" t="s">
        <v>446</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HUM_ASR_FY_2022</v>
      </c>
      <c r="AB3608" s="958">
        <f t="shared" si="618"/>
        <v>45032</v>
      </c>
      <c r="AC3608" t="str">
        <f t="shared" si="619"/>
        <v>Unaudited</v>
      </c>
    </row>
    <row r="3609" spans="1:29" x14ac:dyDescent="0.25">
      <c r="A3609" t="s">
        <v>420</v>
      </c>
      <c r="B3609" t="s">
        <v>1385</v>
      </c>
      <c r="C3609" t="s">
        <v>1386</v>
      </c>
      <c r="D3609">
        <v>1900</v>
      </c>
      <c r="E3609" s="958">
        <v>1</v>
      </c>
      <c r="F3609" t="s">
        <v>1031</v>
      </c>
      <c r="G3609" s="958" t="s">
        <v>1384</v>
      </c>
      <c r="H3609" t="s">
        <v>388</v>
      </c>
      <c r="I3609" s="938" t="s">
        <v>488</v>
      </c>
      <c r="J3609" s="938" t="s">
        <v>444</v>
      </c>
      <c r="K3609" s="938" t="s">
        <v>446</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HUM_ASR_FY_2022</v>
      </c>
      <c r="AB3609" s="958">
        <f t="shared" si="618"/>
        <v>45032</v>
      </c>
      <c r="AC3609" t="str">
        <f t="shared" si="619"/>
        <v>Unaudited</v>
      </c>
    </row>
    <row r="3610" spans="1:29" x14ac:dyDescent="0.25">
      <c r="A3610" t="s">
        <v>420</v>
      </c>
      <c r="B3610" t="s">
        <v>1385</v>
      </c>
      <c r="C3610" t="s">
        <v>1386</v>
      </c>
      <c r="D3610">
        <v>1900</v>
      </c>
      <c r="E3610" s="958">
        <v>1</v>
      </c>
      <c r="F3610" t="s">
        <v>1031</v>
      </c>
      <c r="G3610" s="958" t="s">
        <v>1384</v>
      </c>
      <c r="H3610" t="s">
        <v>388</v>
      </c>
      <c r="I3610" s="938" t="s">
        <v>488</v>
      </c>
      <c r="J3610" s="938" t="s">
        <v>444</v>
      </c>
      <c r="K3610" s="938" t="s">
        <v>446</v>
      </c>
      <c r="L3610" s="946">
        <v>6.3</v>
      </c>
      <c r="M3610" s="961" t="s">
        <v>184</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HUM_ASR_FY_2022</v>
      </c>
      <c r="AB3610" s="958">
        <f t="shared" si="618"/>
        <v>45032</v>
      </c>
      <c r="AC3610" t="str">
        <f t="shared" si="619"/>
        <v>Unaudited</v>
      </c>
    </row>
    <row r="3611" spans="1:29" x14ac:dyDescent="0.25">
      <c r="A3611" t="s">
        <v>420</v>
      </c>
      <c r="B3611" t="s">
        <v>1385</v>
      </c>
      <c r="C3611" t="s">
        <v>1386</v>
      </c>
      <c r="D3611">
        <v>1900</v>
      </c>
      <c r="E3611" s="958">
        <v>1</v>
      </c>
      <c r="F3611" t="s">
        <v>1031</v>
      </c>
      <c r="G3611" s="958" t="s">
        <v>1384</v>
      </c>
      <c r="H3611" t="s">
        <v>388</v>
      </c>
      <c r="I3611" s="963" t="s">
        <v>488</v>
      </c>
      <c r="J3611" s="963" t="s">
        <v>444</v>
      </c>
      <c r="K3611" s="963" t="s">
        <v>446</v>
      </c>
      <c r="L3611" s="938" t="s">
        <v>87</v>
      </c>
      <c r="M3611" s="963" t="s">
        <v>454</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HUM_ASR_FY_2022</v>
      </c>
      <c r="AB3611" s="958">
        <f t="shared" si="618"/>
        <v>45032</v>
      </c>
      <c r="AC3611" t="str">
        <f t="shared" si="619"/>
        <v>Unaudited</v>
      </c>
    </row>
    <row r="3612" spans="1:29" x14ac:dyDescent="0.25">
      <c r="A3612" t="s">
        <v>420</v>
      </c>
      <c r="B3612" t="s">
        <v>1385</v>
      </c>
      <c r="C3612" t="s">
        <v>1386</v>
      </c>
      <c r="D3612">
        <v>1900</v>
      </c>
      <c r="E3612" s="958">
        <v>1</v>
      </c>
      <c r="F3612" t="s">
        <v>1031</v>
      </c>
      <c r="G3612" s="958" t="s">
        <v>1384</v>
      </c>
      <c r="H3612" t="s">
        <v>388</v>
      </c>
      <c r="I3612" s="938" t="s">
        <v>488</v>
      </c>
      <c r="J3612" s="938" t="s">
        <v>444</v>
      </c>
      <c r="K3612" s="938" t="s">
        <v>447</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61070.790000000197</v>
      </c>
      <c r="AA3612" t="str">
        <f t="shared" si="617"/>
        <v>HUM_ASR_FY_2022</v>
      </c>
      <c r="AB3612" s="958">
        <f t="shared" si="618"/>
        <v>45032</v>
      </c>
      <c r="AC3612" t="str">
        <f t="shared" si="619"/>
        <v>Unaudited</v>
      </c>
    </row>
    <row r="3613" spans="1:29" x14ac:dyDescent="0.25">
      <c r="A3613" t="s">
        <v>420</v>
      </c>
      <c r="B3613" t="s">
        <v>1385</v>
      </c>
      <c r="C3613" t="s">
        <v>1386</v>
      </c>
      <c r="D3613">
        <v>1900</v>
      </c>
      <c r="E3613" s="958">
        <v>1</v>
      </c>
      <c r="F3613" t="s">
        <v>1031</v>
      </c>
      <c r="G3613" s="958" t="s">
        <v>1384</v>
      </c>
      <c r="H3613" t="s">
        <v>388</v>
      </c>
      <c r="I3613" s="938" t="s">
        <v>488</v>
      </c>
      <c r="J3613" s="938" t="s">
        <v>444</v>
      </c>
      <c r="K3613" s="938" t="s">
        <v>447</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HUM_ASR_FY_2022</v>
      </c>
      <c r="AB3613" s="958">
        <f t="shared" si="618"/>
        <v>45032</v>
      </c>
      <c r="AC3613" t="str">
        <f t="shared" si="619"/>
        <v>Unaudited</v>
      </c>
    </row>
    <row r="3614" spans="1:29" x14ac:dyDescent="0.25">
      <c r="A3614" t="s">
        <v>420</v>
      </c>
      <c r="B3614" t="s">
        <v>1385</v>
      </c>
      <c r="C3614" t="s">
        <v>1386</v>
      </c>
      <c r="D3614">
        <v>1900</v>
      </c>
      <c r="E3614" s="958">
        <v>1</v>
      </c>
      <c r="F3614" t="s">
        <v>1031</v>
      </c>
      <c r="G3614" s="958" t="s">
        <v>1384</v>
      </c>
      <c r="H3614" t="s">
        <v>388</v>
      </c>
      <c r="I3614" s="938" t="s">
        <v>488</v>
      </c>
      <c r="J3614" s="938" t="s">
        <v>444</v>
      </c>
      <c r="K3614" s="938" t="s">
        <v>447</v>
      </c>
      <c r="L3614" s="938">
        <v>7.3</v>
      </c>
      <c r="M3614" s="963" t="s">
        <v>155</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-77252.713905517361</v>
      </c>
      <c r="AA3614" t="str">
        <f t="shared" si="617"/>
        <v>HUM_ASR_FY_2022</v>
      </c>
      <c r="AB3614" s="958">
        <f t="shared" si="618"/>
        <v>45032</v>
      </c>
      <c r="AC3614" t="str">
        <f t="shared" si="619"/>
        <v>Unaudited</v>
      </c>
    </row>
    <row r="3615" spans="1:29" x14ac:dyDescent="0.25">
      <c r="A3615" t="s">
        <v>420</v>
      </c>
      <c r="B3615" t="s">
        <v>1385</v>
      </c>
      <c r="C3615" t="s">
        <v>1386</v>
      </c>
      <c r="D3615">
        <v>1900</v>
      </c>
      <c r="E3615" s="958">
        <v>1</v>
      </c>
      <c r="F3615" t="s">
        <v>1031</v>
      </c>
      <c r="G3615" s="958" t="s">
        <v>1384</v>
      </c>
      <c r="H3615" t="s">
        <v>388</v>
      </c>
      <c r="I3615" s="938" t="s">
        <v>488</v>
      </c>
      <c r="J3615" s="938" t="s">
        <v>444</v>
      </c>
      <c r="K3615" s="938" t="s">
        <v>447</v>
      </c>
      <c r="L3615" s="946" t="s">
        <v>91</v>
      </c>
      <c r="M3615" s="961" t="s">
        <v>455</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HUM_ASR_FY_2022</v>
      </c>
      <c r="AB3615" s="958">
        <f t="shared" si="618"/>
        <v>45032</v>
      </c>
      <c r="AC3615" t="str">
        <f t="shared" si="619"/>
        <v>Unaudited</v>
      </c>
    </row>
    <row r="3616" spans="1:29" x14ac:dyDescent="0.25">
      <c r="A3616" t="s">
        <v>420</v>
      </c>
      <c r="B3616" t="s">
        <v>1385</v>
      </c>
      <c r="C3616" t="s">
        <v>1386</v>
      </c>
      <c r="D3616">
        <v>1900</v>
      </c>
      <c r="E3616" s="958">
        <v>1</v>
      </c>
      <c r="F3616" t="s">
        <v>1031</v>
      </c>
      <c r="G3616" s="958" t="s">
        <v>1384</v>
      </c>
      <c r="H3616" t="s">
        <v>388</v>
      </c>
      <c r="I3616" s="963" t="s">
        <v>488</v>
      </c>
      <c r="J3616" s="963" t="s">
        <v>444</v>
      </c>
      <c r="K3616" s="963" t="s">
        <v>448</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-46998.9</v>
      </c>
      <c r="AA3616" t="str">
        <f t="shared" si="617"/>
        <v>HUM_ASR_FY_2022</v>
      </c>
      <c r="AB3616" s="958">
        <f t="shared" si="618"/>
        <v>45032</v>
      </c>
      <c r="AC3616" t="str">
        <f t="shared" si="619"/>
        <v>Unaudited</v>
      </c>
    </row>
    <row r="3617" spans="1:29" x14ac:dyDescent="0.25">
      <c r="A3617" t="s">
        <v>420</v>
      </c>
      <c r="B3617" t="s">
        <v>1385</v>
      </c>
      <c r="C3617" t="s">
        <v>1386</v>
      </c>
      <c r="D3617">
        <v>1900</v>
      </c>
      <c r="E3617" s="958">
        <v>1</v>
      </c>
      <c r="F3617" t="s">
        <v>1031</v>
      </c>
      <c r="G3617" s="958" t="s">
        <v>1384</v>
      </c>
      <c r="H3617" t="s">
        <v>388</v>
      </c>
      <c r="I3617" s="938" t="s">
        <v>488</v>
      </c>
      <c r="J3617" s="938" t="s">
        <v>444</v>
      </c>
      <c r="K3617" s="938" t="s">
        <v>448</v>
      </c>
      <c r="L3617" s="938" t="s">
        <v>112</v>
      </c>
      <c r="M3617" s="963" t="s">
        <v>443</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HUM_ASR_FY_2022</v>
      </c>
      <c r="AB3617" s="958">
        <f t="shared" si="618"/>
        <v>45032</v>
      </c>
      <c r="AC3617" t="str">
        <f t="shared" si="619"/>
        <v>Unaudited</v>
      </c>
    </row>
    <row r="3618" spans="1:29" x14ac:dyDescent="0.25">
      <c r="A3618" t="s">
        <v>420</v>
      </c>
      <c r="B3618" t="s">
        <v>1385</v>
      </c>
      <c r="C3618" t="s">
        <v>1386</v>
      </c>
      <c r="D3618">
        <v>1900</v>
      </c>
      <c r="E3618" s="958">
        <v>1</v>
      </c>
      <c r="F3618" t="s">
        <v>1031</v>
      </c>
      <c r="G3618" s="958" t="s">
        <v>1384</v>
      </c>
      <c r="H3618" t="s">
        <v>388</v>
      </c>
      <c r="I3618" s="938" t="s">
        <v>488</v>
      </c>
      <c r="J3618" s="938" t="s">
        <v>444</v>
      </c>
      <c r="K3618" s="938" t="s">
        <v>448</v>
      </c>
      <c r="L3618" s="938" t="s">
        <v>114</v>
      </c>
      <c r="M3618" s="963" t="s">
        <v>157</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HUM_ASR_FY_2022</v>
      </c>
      <c r="AB3618" s="958">
        <f t="shared" si="618"/>
        <v>45032</v>
      </c>
      <c r="AC3618" t="str">
        <f t="shared" si="619"/>
        <v>Unaudited</v>
      </c>
    </row>
    <row r="3619" spans="1:29" x14ac:dyDescent="0.25">
      <c r="A3619" t="s">
        <v>420</v>
      </c>
      <c r="B3619" t="s">
        <v>1385</v>
      </c>
      <c r="C3619" t="s">
        <v>1386</v>
      </c>
      <c r="D3619">
        <v>1900</v>
      </c>
      <c r="E3619" s="958">
        <v>1</v>
      </c>
      <c r="F3619" t="s">
        <v>1031</v>
      </c>
      <c r="G3619" s="958" t="s">
        <v>1384</v>
      </c>
      <c r="H3619" t="s">
        <v>388</v>
      </c>
      <c r="I3619" s="938" t="s">
        <v>488</v>
      </c>
      <c r="J3619" s="938" t="s">
        <v>444</v>
      </c>
      <c r="K3619" s="938" t="s">
        <v>448</v>
      </c>
      <c r="L3619" s="938" t="s">
        <v>115</v>
      </c>
      <c r="M3619" s="963" t="s">
        <v>113</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9137.590000000002</v>
      </c>
      <c r="AA3619" t="str">
        <f t="shared" si="617"/>
        <v>HUM_ASR_FY_2022</v>
      </c>
      <c r="AB3619" s="958">
        <f t="shared" si="618"/>
        <v>45032</v>
      </c>
      <c r="AC3619" t="str">
        <f t="shared" si="619"/>
        <v>Unaudited</v>
      </c>
    </row>
    <row r="3620" spans="1:29" x14ac:dyDescent="0.25">
      <c r="A3620" t="s">
        <v>420</v>
      </c>
      <c r="B3620" t="s">
        <v>1385</v>
      </c>
      <c r="C3620" t="s">
        <v>1386</v>
      </c>
      <c r="D3620">
        <v>1900</v>
      </c>
      <c r="E3620" s="958">
        <v>1</v>
      </c>
      <c r="F3620" t="s">
        <v>1031</v>
      </c>
      <c r="G3620" s="958" t="s">
        <v>1384</v>
      </c>
      <c r="H3620" t="s">
        <v>388</v>
      </c>
      <c r="I3620" s="938" t="s">
        <v>488</v>
      </c>
      <c r="J3620" s="938" t="s">
        <v>444</v>
      </c>
      <c r="K3620" s="938" t="s">
        <v>448</v>
      </c>
      <c r="L3620" s="938" t="s">
        <v>116</v>
      </c>
      <c r="M3620" s="963" t="s">
        <v>158</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HUM_ASR_FY_2022</v>
      </c>
      <c r="AB3620" s="958">
        <f t="shared" si="618"/>
        <v>45032</v>
      </c>
      <c r="AC3620" t="str">
        <f t="shared" si="619"/>
        <v>Unaudited</v>
      </c>
    </row>
    <row r="3621" spans="1:29" x14ac:dyDescent="0.25">
      <c r="A3621" t="s">
        <v>420</v>
      </c>
      <c r="B3621" t="s">
        <v>1385</v>
      </c>
      <c r="C3621" t="s">
        <v>1386</v>
      </c>
      <c r="D3621">
        <v>1900</v>
      </c>
      <c r="E3621" s="958">
        <v>1</v>
      </c>
      <c r="F3621" t="s">
        <v>1031</v>
      </c>
      <c r="G3621" s="958" t="s">
        <v>1384</v>
      </c>
      <c r="H3621" t="s">
        <v>388</v>
      </c>
      <c r="I3621" s="938" t="s">
        <v>488</v>
      </c>
      <c r="J3621" s="938" t="s">
        <v>444</v>
      </c>
      <c r="K3621" s="938" t="s">
        <v>448</v>
      </c>
      <c r="L3621" s="938" t="s">
        <v>159</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HUM_ASR_FY_2022</v>
      </c>
      <c r="AB3621" s="958">
        <f t="shared" si="618"/>
        <v>45032</v>
      </c>
      <c r="AC3621" t="str">
        <f t="shared" si="619"/>
        <v>Unaudited</v>
      </c>
    </row>
    <row r="3622" spans="1:29" x14ac:dyDescent="0.25">
      <c r="A3622" t="s">
        <v>420</v>
      </c>
      <c r="B3622" t="s">
        <v>1385</v>
      </c>
      <c r="C3622" t="s">
        <v>1386</v>
      </c>
      <c r="D3622">
        <v>1900</v>
      </c>
      <c r="E3622" s="958">
        <v>1</v>
      </c>
      <c r="F3622" t="s">
        <v>1031</v>
      </c>
      <c r="G3622" s="958" t="s">
        <v>1384</v>
      </c>
      <c r="H3622" t="s">
        <v>388</v>
      </c>
      <c r="I3622" s="938" t="s">
        <v>488</v>
      </c>
      <c r="J3622" s="938" t="s">
        <v>444</v>
      </c>
      <c r="K3622" s="938" t="s">
        <v>448</v>
      </c>
      <c r="L3622" s="938" t="s">
        <v>442</v>
      </c>
      <c r="M3622" s="963" t="s">
        <v>456</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HUM_ASR_FY_2022</v>
      </c>
      <c r="AB3622" s="958">
        <f t="shared" si="618"/>
        <v>45032</v>
      </c>
      <c r="AC3622" t="str">
        <f t="shared" si="619"/>
        <v>Unaudited</v>
      </c>
    </row>
    <row r="3623" spans="1:29" ht="30" x14ac:dyDescent="0.25">
      <c r="A3623" t="s">
        <v>420</v>
      </c>
      <c r="B3623" t="s">
        <v>1385</v>
      </c>
      <c r="C3623" t="s">
        <v>1386</v>
      </c>
      <c r="D3623">
        <v>1900</v>
      </c>
      <c r="E3623" s="958">
        <v>1</v>
      </c>
      <c r="F3623" t="s">
        <v>1031</v>
      </c>
      <c r="G3623" s="958" t="s">
        <v>1384</v>
      </c>
      <c r="H3623" t="s">
        <v>388</v>
      </c>
      <c r="I3623" s="938" t="s">
        <v>488</v>
      </c>
      <c r="J3623" s="938" t="s">
        <v>444</v>
      </c>
      <c r="K3623" s="938" t="s">
        <v>449</v>
      </c>
      <c r="L3623" s="946">
        <v>9.1</v>
      </c>
      <c r="M3623" s="961" t="s">
        <v>185</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-129259.14999999988</v>
      </c>
      <c r="AA3623" t="str">
        <f t="shared" si="617"/>
        <v>HUM_ASR_FY_2022</v>
      </c>
      <c r="AB3623" s="958">
        <f t="shared" si="618"/>
        <v>45032</v>
      </c>
      <c r="AC3623" t="str">
        <f t="shared" si="619"/>
        <v>Unaudited</v>
      </c>
    </row>
    <row r="3624" spans="1:29" x14ac:dyDescent="0.25">
      <c r="A3624" t="s">
        <v>420</v>
      </c>
      <c r="B3624" t="s">
        <v>1385</v>
      </c>
      <c r="C3624" t="s">
        <v>1386</v>
      </c>
      <c r="D3624">
        <v>1900</v>
      </c>
      <c r="E3624" s="958">
        <v>1</v>
      </c>
      <c r="F3624" t="s">
        <v>1031</v>
      </c>
      <c r="G3624" s="958" t="s">
        <v>1384</v>
      </c>
      <c r="H3624" t="s">
        <v>388</v>
      </c>
      <c r="I3624" s="963" t="s">
        <v>488</v>
      </c>
      <c r="J3624" s="963" t="s">
        <v>444</v>
      </c>
      <c r="K3624" s="963" t="s">
        <v>449</v>
      </c>
      <c r="L3624" s="938" t="s">
        <v>106</v>
      </c>
      <c r="M3624" s="963" t="s">
        <v>186</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HUM_ASR_FY_2022</v>
      </c>
      <c r="AB3624" s="958">
        <f t="shared" si="618"/>
        <v>45032</v>
      </c>
      <c r="AC3624" t="str">
        <f t="shared" si="619"/>
        <v>Unaudited</v>
      </c>
    </row>
    <row r="3625" spans="1:29" x14ac:dyDescent="0.25">
      <c r="A3625" t="s">
        <v>420</v>
      </c>
      <c r="B3625" t="s">
        <v>1385</v>
      </c>
      <c r="C3625" t="s">
        <v>1386</v>
      </c>
      <c r="D3625">
        <v>1900</v>
      </c>
      <c r="E3625" s="958">
        <v>1</v>
      </c>
      <c r="F3625" t="s">
        <v>1031</v>
      </c>
      <c r="G3625" s="958" t="s">
        <v>1384</v>
      </c>
      <c r="H3625" t="s">
        <v>388</v>
      </c>
      <c r="I3625" s="938" t="s">
        <v>488</v>
      </c>
      <c r="J3625" s="938" t="s">
        <v>444</v>
      </c>
      <c r="K3625" s="938" t="s">
        <v>449</v>
      </c>
      <c r="L3625" s="938" t="s">
        <v>1321</v>
      </c>
      <c r="M3625" s="963" t="s">
        <v>1322</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279285.25</v>
      </c>
      <c r="AA3625" t="str">
        <f t="shared" si="617"/>
        <v>HUM_ASR_FY_2022</v>
      </c>
      <c r="AB3625" s="958">
        <f t="shared" si="618"/>
        <v>45032</v>
      </c>
      <c r="AC3625" t="str">
        <f t="shared" si="619"/>
        <v>Unaudited</v>
      </c>
    </row>
    <row r="3626" spans="1:29" x14ac:dyDescent="0.25">
      <c r="A3626" t="s">
        <v>420</v>
      </c>
      <c r="B3626" t="s">
        <v>1385</v>
      </c>
      <c r="C3626" t="s">
        <v>1386</v>
      </c>
      <c r="D3626">
        <v>1900</v>
      </c>
      <c r="E3626" s="958">
        <v>1</v>
      </c>
      <c r="F3626" t="s">
        <v>1031</v>
      </c>
      <c r="G3626" s="958" t="s">
        <v>1384</v>
      </c>
      <c r="H3626" t="s">
        <v>388</v>
      </c>
      <c r="I3626" s="938" t="s">
        <v>488</v>
      </c>
      <c r="J3626" s="938" t="s">
        <v>444</v>
      </c>
      <c r="K3626" s="938" t="s">
        <v>449</v>
      </c>
      <c r="L3626" s="938" t="s">
        <v>107</v>
      </c>
      <c r="M3626" s="963" t="s">
        <v>187</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19342.490000000005</v>
      </c>
      <c r="AA3626" t="str">
        <f t="shared" si="617"/>
        <v>HUM_ASR_FY_2022</v>
      </c>
      <c r="AB3626" s="958">
        <f t="shared" si="618"/>
        <v>45032</v>
      </c>
      <c r="AC3626" t="str">
        <f t="shared" si="619"/>
        <v>Unaudited</v>
      </c>
    </row>
    <row r="3627" spans="1:29" x14ac:dyDescent="0.25">
      <c r="A3627" t="s">
        <v>420</v>
      </c>
      <c r="B3627" t="s">
        <v>1385</v>
      </c>
      <c r="C3627" t="s">
        <v>1386</v>
      </c>
      <c r="D3627">
        <v>1900</v>
      </c>
      <c r="E3627" s="958">
        <v>1</v>
      </c>
      <c r="F3627" t="s">
        <v>1031</v>
      </c>
      <c r="G3627" s="958" t="s">
        <v>1384</v>
      </c>
      <c r="H3627" t="s">
        <v>388</v>
      </c>
      <c r="I3627" s="938" t="s">
        <v>488</v>
      </c>
      <c r="J3627" s="938" t="s">
        <v>444</v>
      </c>
      <c r="K3627" s="938" t="s">
        <v>449</v>
      </c>
      <c r="L3627" s="938" t="s">
        <v>108</v>
      </c>
      <c r="M3627" s="963" t="s">
        <v>160</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35090.869999999471</v>
      </c>
      <c r="AA3627" t="str">
        <f t="shared" si="617"/>
        <v>HUM_ASR_FY_2022</v>
      </c>
      <c r="AB3627" s="958">
        <f t="shared" si="618"/>
        <v>45032</v>
      </c>
      <c r="AC3627" t="str">
        <f t="shared" si="619"/>
        <v>Unaudited</v>
      </c>
    </row>
    <row r="3628" spans="1:29" x14ac:dyDescent="0.25">
      <c r="A3628" t="s">
        <v>420</v>
      </c>
      <c r="B3628" t="s">
        <v>1385</v>
      </c>
      <c r="C3628" t="s">
        <v>1386</v>
      </c>
      <c r="D3628">
        <v>1900</v>
      </c>
      <c r="E3628" s="958">
        <v>1</v>
      </c>
      <c r="F3628" t="s">
        <v>1031</v>
      </c>
      <c r="G3628" s="958" t="s">
        <v>1384</v>
      </c>
      <c r="H3628" t="s">
        <v>388</v>
      </c>
      <c r="I3628" s="938" t="s">
        <v>488</v>
      </c>
      <c r="J3628" s="938" t="s">
        <v>444</v>
      </c>
      <c r="K3628" s="938" t="s">
        <v>449</v>
      </c>
      <c r="L3628" s="938" t="s">
        <v>109</v>
      </c>
      <c r="M3628" s="963" t="s">
        <v>134</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-909841.43803100451</v>
      </c>
      <c r="AA3628" t="str">
        <f t="shared" si="617"/>
        <v>HUM_ASR_FY_2022</v>
      </c>
      <c r="AB3628" s="958">
        <f t="shared" si="618"/>
        <v>45032</v>
      </c>
      <c r="AC3628" t="str">
        <f t="shared" si="619"/>
        <v>Unaudited</v>
      </c>
    </row>
    <row r="3629" spans="1:29" x14ac:dyDescent="0.25">
      <c r="A3629" t="s">
        <v>420</v>
      </c>
      <c r="B3629" t="s">
        <v>1385</v>
      </c>
      <c r="C3629" t="s">
        <v>1386</v>
      </c>
      <c r="D3629">
        <v>1900</v>
      </c>
      <c r="E3629" s="958">
        <v>1</v>
      </c>
      <c r="F3629" t="s">
        <v>1031</v>
      </c>
      <c r="G3629" s="958" t="s">
        <v>1384</v>
      </c>
      <c r="H3629" t="s">
        <v>388</v>
      </c>
      <c r="I3629" s="938" t="s">
        <v>488</v>
      </c>
      <c r="J3629" s="938" t="s">
        <v>444</v>
      </c>
      <c r="K3629" s="938" t="s">
        <v>449</v>
      </c>
      <c r="L3629" s="938" t="s">
        <v>110</v>
      </c>
      <c r="M3629" s="963" t="s">
        <v>162</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-258635.07199851988</v>
      </c>
      <c r="AA3629" t="str">
        <f t="shared" si="617"/>
        <v>HUM_ASR_FY_2022</v>
      </c>
      <c r="AB3629" s="958">
        <f t="shared" si="618"/>
        <v>45032</v>
      </c>
      <c r="AC3629" t="str">
        <f t="shared" si="619"/>
        <v>Unaudited</v>
      </c>
    </row>
    <row r="3630" spans="1:29" x14ac:dyDescent="0.25">
      <c r="A3630" t="s">
        <v>420</v>
      </c>
      <c r="B3630" t="s">
        <v>1385</v>
      </c>
      <c r="C3630" t="s">
        <v>1386</v>
      </c>
      <c r="D3630">
        <v>1900</v>
      </c>
      <c r="E3630" s="958">
        <v>1</v>
      </c>
      <c r="F3630" t="s">
        <v>1031</v>
      </c>
      <c r="G3630" s="958" t="s">
        <v>1384</v>
      </c>
      <c r="H3630" t="s">
        <v>388</v>
      </c>
      <c r="I3630" s="938" t="s">
        <v>488</v>
      </c>
      <c r="J3630" s="938" t="s">
        <v>444</v>
      </c>
      <c r="K3630" s="938" t="s">
        <v>449</v>
      </c>
      <c r="L3630" s="938" t="s">
        <v>111</v>
      </c>
      <c r="M3630" s="963" t="s">
        <v>463</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HUM_ASR_FY_2022</v>
      </c>
      <c r="AB3630" s="958">
        <f t="shared" si="618"/>
        <v>45032</v>
      </c>
      <c r="AC3630" t="str">
        <f t="shared" si="619"/>
        <v>Unaudited</v>
      </c>
    </row>
    <row r="3631" spans="1:29" x14ac:dyDescent="0.25">
      <c r="A3631" t="s">
        <v>420</v>
      </c>
      <c r="B3631" t="s">
        <v>1385</v>
      </c>
      <c r="C3631" t="s">
        <v>1386</v>
      </c>
      <c r="D3631">
        <v>1900</v>
      </c>
      <c r="E3631" s="958">
        <v>1</v>
      </c>
      <c r="F3631" t="s">
        <v>1031</v>
      </c>
      <c r="G3631" s="958" t="s">
        <v>1384</v>
      </c>
      <c r="H3631" t="s">
        <v>388</v>
      </c>
      <c r="I3631" s="938" t="s">
        <v>488</v>
      </c>
      <c r="J3631" s="938" t="s">
        <v>444</v>
      </c>
      <c r="K3631" s="938" t="s">
        <v>6</v>
      </c>
      <c r="L3631" s="946" t="s">
        <v>117</v>
      </c>
      <c r="M3631" s="961" t="s">
        <v>188</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-6</v>
      </c>
      <c r="AA3631" t="str">
        <f t="shared" si="617"/>
        <v>HUM_ASR_FY_2022</v>
      </c>
      <c r="AB3631" s="958">
        <f t="shared" si="618"/>
        <v>45032</v>
      </c>
      <c r="AC3631" t="str">
        <f t="shared" si="619"/>
        <v>Unaudited</v>
      </c>
    </row>
    <row r="3632" spans="1:29" x14ac:dyDescent="0.25">
      <c r="A3632" t="s">
        <v>420</v>
      </c>
      <c r="B3632" t="s">
        <v>1385</v>
      </c>
      <c r="C3632" t="s">
        <v>1386</v>
      </c>
      <c r="D3632">
        <v>1900</v>
      </c>
      <c r="E3632" s="958">
        <v>1</v>
      </c>
      <c r="F3632" t="s">
        <v>1031</v>
      </c>
      <c r="G3632" s="958" t="s">
        <v>1384</v>
      </c>
      <c r="H3632" t="s">
        <v>388</v>
      </c>
      <c r="I3632" s="938" t="s">
        <v>488</v>
      </c>
      <c r="J3632" s="938" t="s">
        <v>444</v>
      </c>
      <c r="K3632" s="938" t="s">
        <v>6</v>
      </c>
      <c r="L3632" s="938" t="s">
        <v>45</v>
      </c>
      <c r="M3632" s="963" t="s">
        <v>163</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HUM_ASR_FY_2022</v>
      </c>
      <c r="AB3632" s="958">
        <f t="shared" si="618"/>
        <v>45032</v>
      </c>
      <c r="AC3632" t="str">
        <f t="shared" si="619"/>
        <v>Unaudited</v>
      </c>
    </row>
    <row r="3633" spans="1:29" x14ac:dyDescent="0.25">
      <c r="A3633" t="s">
        <v>420</v>
      </c>
      <c r="B3633" t="s">
        <v>1385</v>
      </c>
      <c r="C3633" t="s">
        <v>1386</v>
      </c>
      <c r="D3633">
        <v>1900</v>
      </c>
      <c r="E3633" s="958">
        <v>1</v>
      </c>
      <c r="F3633" t="s">
        <v>1031</v>
      </c>
      <c r="G3633" s="958" t="s">
        <v>1384</v>
      </c>
      <c r="H3633" t="s">
        <v>388</v>
      </c>
      <c r="I3633" s="938" t="s">
        <v>488</v>
      </c>
      <c r="J3633" s="938" t="s">
        <v>444</v>
      </c>
      <c r="K3633" s="938" t="s">
        <v>6</v>
      </c>
      <c r="L3633" s="938" t="s">
        <v>46</v>
      </c>
      <c r="M3633" s="963" t="s">
        <v>164</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HUM_ASR_FY_2022</v>
      </c>
      <c r="AB3633" s="958">
        <f t="shared" si="618"/>
        <v>45032</v>
      </c>
      <c r="AC3633" t="str">
        <f t="shared" si="619"/>
        <v>Unaudited</v>
      </c>
    </row>
    <row r="3634" spans="1:29" x14ac:dyDescent="0.25">
      <c r="A3634" t="s">
        <v>420</v>
      </c>
      <c r="B3634" t="s">
        <v>1385</v>
      </c>
      <c r="C3634" t="s">
        <v>1386</v>
      </c>
      <c r="D3634">
        <v>1900</v>
      </c>
      <c r="E3634" s="958">
        <v>1</v>
      </c>
      <c r="F3634" t="s">
        <v>1031</v>
      </c>
      <c r="G3634" s="958" t="s">
        <v>1384</v>
      </c>
      <c r="H3634" t="s">
        <v>388</v>
      </c>
      <c r="I3634" s="938" t="s">
        <v>488</v>
      </c>
      <c r="J3634" s="938" t="s">
        <v>444</v>
      </c>
      <c r="K3634" s="938" t="s">
        <v>6</v>
      </c>
      <c r="L3634" s="938" t="s">
        <v>165</v>
      </c>
      <c r="M3634" s="963" t="s">
        <v>461</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HUM_ASR_FY_2022</v>
      </c>
      <c r="AB3634" s="958">
        <f t="shared" si="618"/>
        <v>45032</v>
      </c>
      <c r="AC3634" t="str">
        <f t="shared" si="619"/>
        <v>Unaudited</v>
      </c>
    </row>
    <row r="3635" spans="1:29" x14ac:dyDescent="0.25">
      <c r="A3635" t="s">
        <v>420</v>
      </c>
      <c r="B3635" t="s">
        <v>1385</v>
      </c>
      <c r="C3635" t="s">
        <v>1386</v>
      </c>
      <c r="D3635">
        <v>1900</v>
      </c>
      <c r="E3635" s="958">
        <v>1</v>
      </c>
      <c r="F3635" t="s">
        <v>1031</v>
      </c>
      <c r="G3635" s="958" t="s">
        <v>1384</v>
      </c>
      <c r="H3635" t="s">
        <v>388</v>
      </c>
      <c r="I3635" s="938" t="s">
        <v>488</v>
      </c>
      <c r="J3635" s="938" t="s">
        <v>444</v>
      </c>
      <c r="K3635" s="938" t="s">
        <v>434</v>
      </c>
      <c r="L3635" s="938" t="s">
        <v>120</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HUM_ASR_FY_2022</v>
      </c>
      <c r="AB3635" s="958">
        <f t="shared" si="618"/>
        <v>45032</v>
      </c>
      <c r="AC3635" t="str">
        <f t="shared" si="619"/>
        <v>Unaudited</v>
      </c>
    </row>
    <row r="3636" spans="1:29" x14ac:dyDescent="0.25">
      <c r="A3636" t="s">
        <v>420</v>
      </c>
      <c r="B3636" t="s">
        <v>1385</v>
      </c>
      <c r="C3636" t="s">
        <v>1386</v>
      </c>
      <c r="D3636">
        <v>1900</v>
      </c>
      <c r="E3636" s="958">
        <v>1</v>
      </c>
      <c r="F3636" t="s">
        <v>1031</v>
      </c>
      <c r="G3636" s="958" t="s">
        <v>1384</v>
      </c>
      <c r="H3636" t="s">
        <v>388</v>
      </c>
      <c r="I3636" s="938" t="s">
        <v>488</v>
      </c>
      <c r="J3636" s="938" t="s">
        <v>444</v>
      </c>
      <c r="K3636" s="938" t="s">
        <v>434</v>
      </c>
      <c r="L3636" s="946" t="s">
        <v>943</v>
      </c>
      <c r="M3636" s="961" t="s">
        <v>935</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HUM_ASR_FY_2022</v>
      </c>
      <c r="AB3636" s="958">
        <f t="shared" si="618"/>
        <v>45032</v>
      </c>
      <c r="AC3636" t="str">
        <f t="shared" si="619"/>
        <v>Unaudited</v>
      </c>
    </row>
    <row r="3637" spans="1:29" x14ac:dyDescent="0.25">
      <c r="A3637" t="s">
        <v>420</v>
      </c>
      <c r="B3637" t="s">
        <v>1385</v>
      </c>
      <c r="C3637" t="s">
        <v>1386</v>
      </c>
      <c r="D3637">
        <v>1900</v>
      </c>
      <c r="E3637" s="958">
        <v>1</v>
      </c>
      <c r="F3637" t="s">
        <v>1031</v>
      </c>
      <c r="G3637" s="958" t="s">
        <v>1384</v>
      </c>
      <c r="H3637" t="s">
        <v>388</v>
      </c>
      <c r="I3637" s="963" t="s">
        <v>488</v>
      </c>
      <c r="J3637" s="963" t="s">
        <v>444</v>
      </c>
      <c r="K3637" s="963" t="s">
        <v>434</v>
      </c>
      <c r="L3637" s="954" t="s">
        <v>167</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HUM_ASR_FY_2022</v>
      </c>
      <c r="AB3637" s="958">
        <f t="shared" si="618"/>
        <v>45032</v>
      </c>
      <c r="AC3637" t="str">
        <f t="shared" si="619"/>
        <v>Unaudited</v>
      </c>
    </row>
    <row r="3638" spans="1:29" x14ac:dyDescent="0.25">
      <c r="A3638" t="s">
        <v>420</v>
      </c>
      <c r="B3638" t="s">
        <v>1385</v>
      </c>
      <c r="C3638" t="s">
        <v>1386</v>
      </c>
      <c r="D3638">
        <v>1900</v>
      </c>
      <c r="E3638" s="958">
        <v>1</v>
      </c>
      <c r="F3638" t="s">
        <v>1031</v>
      </c>
      <c r="G3638" s="958" t="s">
        <v>1384</v>
      </c>
      <c r="H3638" t="s">
        <v>388</v>
      </c>
      <c r="I3638" s="959" t="s">
        <v>488</v>
      </c>
      <c r="J3638" s="959" t="s">
        <v>444</v>
      </c>
      <c r="K3638" s="959" t="s">
        <v>434</v>
      </c>
      <c r="L3638" s="954" t="s">
        <v>168</v>
      </c>
      <c r="M3638" s="959" t="s">
        <v>329</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HUM_ASR_FY_2022</v>
      </c>
      <c r="AB3638" s="958">
        <f t="shared" si="618"/>
        <v>45032</v>
      </c>
      <c r="AC3638" t="str">
        <f t="shared" si="619"/>
        <v>Unaudited</v>
      </c>
    </row>
    <row r="3639" spans="1:29" x14ac:dyDescent="0.25">
      <c r="A3639" t="s">
        <v>420</v>
      </c>
      <c r="B3639" t="s">
        <v>1385</v>
      </c>
      <c r="C3639" t="s">
        <v>1386</v>
      </c>
      <c r="D3639">
        <v>1900</v>
      </c>
      <c r="E3639" s="958">
        <v>1</v>
      </c>
      <c r="F3639" t="s">
        <v>1031</v>
      </c>
      <c r="G3639" s="958" t="s">
        <v>1384</v>
      </c>
      <c r="H3639" t="s">
        <v>388</v>
      </c>
      <c r="I3639" s="959" t="s">
        <v>488</v>
      </c>
      <c r="J3639" s="959" t="s">
        <v>450</v>
      </c>
      <c r="K3639" s="959" t="s">
        <v>435</v>
      </c>
      <c r="L3639" s="938" t="s">
        <v>121</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HUM_ASR_FY_2022</v>
      </c>
      <c r="AB3639" s="958">
        <f t="shared" si="618"/>
        <v>45032</v>
      </c>
      <c r="AC3639" t="str">
        <f t="shared" si="619"/>
        <v>Unaudited</v>
      </c>
    </row>
    <row r="3640" spans="1:29" x14ac:dyDescent="0.25">
      <c r="A3640" t="s">
        <v>420</v>
      </c>
      <c r="B3640" t="s">
        <v>1385</v>
      </c>
      <c r="C3640" t="s">
        <v>1386</v>
      </c>
      <c r="D3640">
        <v>1900</v>
      </c>
      <c r="E3640" s="958">
        <v>1</v>
      </c>
      <c r="F3640" t="s">
        <v>1031</v>
      </c>
      <c r="G3640" s="958" t="s">
        <v>1384</v>
      </c>
      <c r="H3640" t="s">
        <v>388</v>
      </c>
      <c r="I3640" s="959" t="s">
        <v>488</v>
      </c>
      <c r="J3640" s="959" t="s">
        <v>450</v>
      </c>
      <c r="K3640" s="959" t="s">
        <v>435</v>
      </c>
      <c r="L3640" s="938" t="s">
        <v>122</v>
      </c>
      <c r="M3640" s="959" t="s">
        <v>97</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HUM_ASR_FY_2022</v>
      </c>
      <c r="AB3640" s="958">
        <f t="shared" si="618"/>
        <v>45032</v>
      </c>
      <c r="AC3640" t="str">
        <f t="shared" si="619"/>
        <v>Unaudited</v>
      </c>
    </row>
    <row r="3641" spans="1:29" x14ac:dyDescent="0.25">
      <c r="A3641" t="s">
        <v>420</v>
      </c>
      <c r="B3641" t="s">
        <v>1385</v>
      </c>
      <c r="C3641" t="s">
        <v>1386</v>
      </c>
      <c r="D3641">
        <v>1900</v>
      </c>
      <c r="E3641" s="958">
        <v>1</v>
      </c>
      <c r="F3641" t="s">
        <v>1031</v>
      </c>
      <c r="G3641" s="958" t="s">
        <v>1384</v>
      </c>
      <c r="H3641" t="s">
        <v>388</v>
      </c>
      <c r="I3641" s="966" t="s">
        <v>488</v>
      </c>
      <c r="J3641" s="966" t="s">
        <v>450</v>
      </c>
      <c r="K3641" s="966" t="s">
        <v>435</v>
      </c>
      <c r="L3641" s="946" t="s">
        <v>123</v>
      </c>
      <c r="M3641" s="966" t="s">
        <v>98</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HUM_ASR_FY_2022</v>
      </c>
      <c r="AB3641" s="958">
        <f t="shared" si="618"/>
        <v>45032</v>
      </c>
      <c r="AC3641" t="str">
        <f t="shared" si="619"/>
        <v>Unaudited</v>
      </c>
    </row>
    <row r="3642" spans="1:29" x14ac:dyDescent="0.25">
      <c r="A3642" t="s">
        <v>420</v>
      </c>
      <c r="B3642" t="s">
        <v>1385</v>
      </c>
      <c r="C3642" t="s">
        <v>1386</v>
      </c>
      <c r="D3642">
        <v>1900</v>
      </c>
      <c r="E3642" s="958">
        <v>1</v>
      </c>
      <c r="F3642" t="s">
        <v>1031</v>
      </c>
      <c r="G3642" s="958" t="s">
        <v>1384</v>
      </c>
      <c r="H3642" t="s">
        <v>388</v>
      </c>
      <c r="I3642" s="938" t="s">
        <v>488</v>
      </c>
      <c r="J3642" s="938" t="s">
        <v>450</v>
      </c>
      <c r="K3642" s="938" t="s">
        <v>435</v>
      </c>
      <c r="L3642" s="938" t="s">
        <v>124</v>
      </c>
      <c r="M3642" s="959" t="s">
        <v>99</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HUM_ASR_FY_2022</v>
      </c>
      <c r="AB3642" s="958">
        <f t="shared" si="618"/>
        <v>45032</v>
      </c>
      <c r="AC3642" t="str">
        <f t="shared" si="619"/>
        <v>Unaudited</v>
      </c>
    </row>
    <row r="3643" spans="1:29" x14ac:dyDescent="0.25">
      <c r="A3643" t="s">
        <v>420</v>
      </c>
      <c r="B3643" t="s">
        <v>1385</v>
      </c>
      <c r="C3643" t="s">
        <v>1386</v>
      </c>
      <c r="D3643">
        <v>1900</v>
      </c>
      <c r="E3643" s="958">
        <v>1</v>
      </c>
      <c r="F3643" t="s">
        <v>1031</v>
      </c>
      <c r="G3643" s="958" t="s">
        <v>1384</v>
      </c>
      <c r="H3643" t="s">
        <v>388</v>
      </c>
      <c r="I3643" s="938" t="s">
        <v>488</v>
      </c>
      <c r="J3643" s="938" t="s">
        <v>450</v>
      </c>
      <c r="K3643" s="938" t="s">
        <v>435</v>
      </c>
      <c r="L3643" s="944" t="s">
        <v>125</v>
      </c>
      <c r="M3643" s="960" t="s">
        <v>100</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HUM_ASR_FY_2022</v>
      </c>
      <c r="AB3643" s="958">
        <f t="shared" si="618"/>
        <v>45032</v>
      </c>
      <c r="AC3643" t="str">
        <f t="shared" si="619"/>
        <v>Unaudited</v>
      </c>
    </row>
    <row r="3644" spans="1:29" x14ac:dyDescent="0.25">
      <c r="A3644" t="s">
        <v>420</v>
      </c>
      <c r="B3644" t="s">
        <v>1385</v>
      </c>
      <c r="C3644" t="s">
        <v>1386</v>
      </c>
      <c r="D3644">
        <v>1900</v>
      </c>
      <c r="E3644" s="958">
        <v>1</v>
      </c>
      <c r="F3644" t="s">
        <v>1031</v>
      </c>
      <c r="G3644" s="958" t="s">
        <v>1384</v>
      </c>
      <c r="H3644" t="s">
        <v>388</v>
      </c>
      <c r="I3644" s="959" t="s">
        <v>488</v>
      </c>
      <c r="J3644" s="959" t="s">
        <v>450</v>
      </c>
      <c r="K3644" s="959" t="s">
        <v>435</v>
      </c>
      <c r="L3644" s="938" t="s">
        <v>126</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HUM_ASR_FY_2022</v>
      </c>
      <c r="AB3644" s="958">
        <f t="shared" si="618"/>
        <v>45032</v>
      </c>
      <c r="AC3644" t="str">
        <f t="shared" si="619"/>
        <v>Unaudited</v>
      </c>
    </row>
    <row r="3645" spans="1:29" x14ac:dyDescent="0.25">
      <c r="A3645" t="s">
        <v>420</v>
      </c>
      <c r="B3645" t="s">
        <v>1385</v>
      </c>
      <c r="C3645" t="s">
        <v>1386</v>
      </c>
      <c r="D3645">
        <v>1900</v>
      </c>
      <c r="E3645" s="958">
        <v>1</v>
      </c>
      <c r="F3645" t="s">
        <v>1031</v>
      </c>
      <c r="G3645" s="958" t="s">
        <v>1384</v>
      </c>
      <c r="H3645" t="s">
        <v>388</v>
      </c>
      <c r="I3645" s="938" t="s">
        <v>488</v>
      </c>
      <c r="J3645" s="938" t="s">
        <v>436</v>
      </c>
      <c r="K3645" s="938" t="s">
        <v>436</v>
      </c>
      <c r="L3645" s="938" t="s">
        <v>128</v>
      </c>
      <c r="M3645" s="959" t="s">
        <v>326</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HUM_ASR_FY_2022</v>
      </c>
      <c r="AB3645" s="958">
        <f t="shared" si="618"/>
        <v>45032</v>
      </c>
      <c r="AC3645" t="str">
        <f t="shared" si="619"/>
        <v>Unaudited</v>
      </c>
    </row>
    <row r="3646" spans="1:29" x14ac:dyDescent="0.25">
      <c r="A3646" t="s">
        <v>420</v>
      </c>
      <c r="B3646" t="s">
        <v>1385</v>
      </c>
      <c r="C3646" t="s">
        <v>1386</v>
      </c>
      <c r="D3646">
        <v>1900</v>
      </c>
      <c r="E3646" s="958">
        <v>1</v>
      </c>
      <c r="F3646" t="s">
        <v>1031</v>
      </c>
      <c r="G3646" s="958" t="s">
        <v>1384</v>
      </c>
      <c r="H3646" t="s">
        <v>388</v>
      </c>
      <c r="I3646" s="938" t="s">
        <v>488</v>
      </c>
      <c r="J3646" s="938" t="s">
        <v>436</v>
      </c>
      <c r="K3646" s="938" t="s">
        <v>436</v>
      </c>
      <c r="L3646" s="938" t="s">
        <v>129</v>
      </c>
      <c r="M3646" s="959" t="s">
        <v>325</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HUM_ASR_FY_2022</v>
      </c>
      <c r="AB3646" s="958">
        <f t="shared" si="618"/>
        <v>45032</v>
      </c>
      <c r="AC3646" t="str">
        <f t="shared" si="619"/>
        <v>Unaudited</v>
      </c>
    </row>
    <row r="3647" spans="1:29" ht="30" x14ac:dyDescent="0.25">
      <c r="A3647" t="s">
        <v>420</v>
      </c>
      <c r="B3647" t="s">
        <v>1385</v>
      </c>
      <c r="C3647" t="s">
        <v>1386</v>
      </c>
      <c r="D3647">
        <v>1900</v>
      </c>
      <c r="E3647" s="958">
        <v>1</v>
      </c>
      <c r="F3647" t="s">
        <v>1031</v>
      </c>
      <c r="G3647" s="958" t="s">
        <v>1384</v>
      </c>
      <c r="H3647" t="s">
        <v>388</v>
      </c>
      <c r="I3647" s="959" t="s">
        <v>488</v>
      </c>
      <c r="J3647" s="959" t="s">
        <v>436</v>
      </c>
      <c r="K3647" s="959" t="s">
        <v>436</v>
      </c>
      <c r="L3647" s="938" t="s">
        <v>130</v>
      </c>
      <c r="M3647" s="959" t="s">
        <v>179</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HUM_ASR_FY_2022</v>
      </c>
      <c r="AB3647" s="958">
        <f t="shared" si="618"/>
        <v>45032</v>
      </c>
      <c r="AC3647" t="str">
        <f t="shared" si="619"/>
        <v>Unaudited</v>
      </c>
    </row>
    <row r="3648" spans="1:29" x14ac:dyDescent="0.25">
      <c r="A3648" t="s">
        <v>420</v>
      </c>
      <c r="B3648" t="s">
        <v>1385</v>
      </c>
      <c r="C3648" t="s">
        <v>1386</v>
      </c>
      <c r="D3648">
        <v>1900</v>
      </c>
      <c r="E3648" s="958">
        <v>1</v>
      </c>
      <c r="F3648" t="s">
        <v>1031</v>
      </c>
      <c r="G3648" s="958" t="s">
        <v>1384</v>
      </c>
      <c r="H3648" t="s">
        <v>388</v>
      </c>
      <c r="I3648" s="959" t="s">
        <v>488</v>
      </c>
      <c r="J3648" s="959" t="s">
        <v>436</v>
      </c>
      <c r="K3648" s="959" t="s">
        <v>436</v>
      </c>
      <c r="L3648" s="954" t="s">
        <v>131</v>
      </c>
      <c r="M3648" s="959" t="s">
        <v>494</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HUM_ASR_FY_2022</v>
      </c>
      <c r="AB3648" s="958">
        <f t="shared" si="618"/>
        <v>45032</v>
      </c>
      <c r="AC3648" t="str">
        <f t="shared" si="619"/>
        <v>Unaudited</v>
      </c>
    </row>
    <row r="3649" spans="1:29" x14ac:dyDescent="0.25">
      <c r="A3649" t="s">
        <v>420</v>
      </c>
      <c r="B3649" t="s">
        <v>1385</v>
      </c>
      <c r="C3649" t="s">
        <v>1386</v>
      </c>
      <c r="D3649">
        <v>1900</v>
      </c>
      <c r="E3649" s="958">
        <v>1</v>
      </c>
      <c r="F3649" t="s">
        <v>1031</v>
      </c>
      <c r="G3649" s="958" t="s">
        <v>1384</v>
      </c>
      <c r="H3649" t="s">
        <v>388</v>
      </c>
      <c r="I3649" s="938" t="s">
        <v>488</v>
      </c>
      <c r="J3649" s="938" t="s">
        <v>436</v>
      </c>
      <c r="K3649" s="938" t="s">
        <v>436</v>
      </c>
      <c r="L3649" s="938" t="s">
        <v>132</v>
      </c>
      <c r="M3649" s="959" t="s">
        <v>495</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HUM_ASR_FY_2022</v>
      </c>
      <c r="AB3649" s="958">
        <f t="shared" si="618"/>
        <v>45032</v>
      </c>
      <c r="AC3649" t="str">
        <f t="shared" si="619"/>
        <v>Unaudited</v>
      </c>
    </row>
    <row r="3650" spans="1:29" x14ac:dyDescent="0.25">
      <c r="A3650" t="s">
        <v>420</v>
      </c>
      <c r="B3650" t="s">
        <v>1385</v>
      </c>
      <c r="C3650" t="s">
        <v>1386</v>
      </c>
      <c r="D3650">
        <v>1900</v>
      </c>
      <c r="E3650" s="958">
        <v>1</v>
      </c>
      <c r="F3650" t="s">
        <v>1031</v>
      </c>
      <c r="G3650" s="958" t="s">
        <v>1384</v>
      </c>
      <c r="H3650" t="s">
        <v>388</v>
      </c>
      <c r="I3650" s="938" t="s">
        <v>488</v>
      </c>
      <c r="J3650" s="938" t="s">
        <v>436</v>
      </c>
      <c r="K3650" s="938" t="s">
        <v>436</v>
      </c>
      <c r="L3650" s="938" t="s">
        <v>133</v>
      </c>
      <c r="M3650" s="959" t="s">
        <v>496</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HUM_ASR_FY_2022</v>
      </c>
      <c r="AB3650" s="958">
        <f t="shared" ref="AB3650:AB3713" si="629">file_date</f>
        <v>45032</v>
      </c>
      <c r="AC3650" t="str">
        <f t="shared" ref="AC3650:AC3713" si="630">status</f>
        <v>Unaudited</v>
      </c>
    </row>
    <row r="3651" spans="1:29" x14ac:dyDescent="0.25">
      <c r="A3651" t="s">
        <v>420</v>
      </c>
      <c r="B3651" t="s">
        <v>1385</v>
      </c>
      <c r="C3651" t="s">
        <v>1386</v>
      </c>
      <c r="D3651">
        <v>1900</v>
      </c>
      <c r="E3651" s="958">
        <v>1</v>
      </c>
      <c r="F3651" t="s">
        <v>1031</v>
      </c>
      <c r="G3651" s="958" t="s">
        <v>1384</v>
      </c>
      <c r="H3651" t="s">
        <v>388</v>
      </c>
      <c r="I3651" s="938" t="s">
        <v>489</v>
      </c>
      <c r="J3651" s="938" t="s">
        <v>26</v>
      </c>
      <c r="K3651" s="938" t="s">
        <v>26</v>
      </c>
      <c r="L3651" s="938" t="s">
        <v>269</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2809229.7490325891</v>
      </c>
      <c r="AA3651" t="str">
        <f t="shared" si="628"/>
        <v>HUM_ASR_FY_2022</v>
      </c>
      <c r="AB3651" s="958">
        <f t="shared" si="629"/>
        <v>45032</v>
      </c>
      <c r="AC3651" t="str">
        <f t="shared" si="630"/>
        <v>Unaudited</v>
      </c>
    </row>
    <row r="3652" spans="1:29" x14ac:dyDescent="0.25">
      <c r="A3652" t="s">
        <v>420</v>
      </c>
      <c r="B3652" t="s">
        <v>1385</v>
      </c>
      <c r="C3652" t="s">
        <v>1386</v>
      </c>
      <c r="D3652">
        <v>1900</v>
      </c>
      <c r="E3652" s="958">
        <v>1</v>
      </c>
      <c r="F3652" t="s">
        <v>438</v>
      </c>
      <c r="G3652" s="958">
        <v>91</v>
      </c>
      <c r="H3652" t="s">
        <v>389</v>
      </c>
      <c r="I3652" s="938" t="s">
        <v>432</v>
      </c>
      <c r="J3652" s="938" t="s">
        <v>432</v>
      </c>
      <c r="K3652" s="938" t="s">
        <v>432</v>
      </c>
      <c r="L3652" s="954"/>
      <c r="M3652" s="959" t="s">
        <v>432</v>
      </c>
      <c r="N3652" s="679">
        <f t="shared" ca="1" si="627"/>
        <v>261596.56336405536</v>
      </c>
      <c r="O3652" s="679">
        <f t="shared" ca="1" si="626"/>
        <v>215618.13940092167</v>
      </c>
      <c r="P3652" s="679">
        <f t="shared" ca="1" si="626"/>
        <v>10628.899769585254</v>
      </c>
      <c r="Q3652" s="679">
        <f t="shared" ca="1" si="626"/>
        <v>13548.430875576043</v>
      </c>
      <c r="R3652" s="679">
        <f t="shared" ca="1" si="626"/>
        <v>5902.77419354839</v>
      </c>
      <c r="S3652" s="679">
        <f t="shared" ca="1" si="626"/>
        <v>7935.0576036866378</v>
      </c>
      <c r="T3652" s="679">
        <f t="shared" ca="1" si="626"/>
        <v>798</v>
      </c>
      <c r="U3652" s="679">
        <f t="shared" ca="1" si="626"/>
        <v>101</v>
      </c>
      <c r="V3652" s="679">
        <f t="shared" ca="1" si="626"/>
        <v>979</v>
      </c>
      <c r="W3652" s="679">
        <f t="shared" ca="1" si="621"/>
        <v>27.7741935483871</v>
      </c>
      <c r="X3652" s="679">
        <f t="shared" ca="1" si="626"/>
        <v>5274.4873271889401</v>
      </c>
      <c r="Y3652" s="679">
        <f t="shared" ca="1" si="626"/>
        <v>783</v>
      </c>
      <c r="Z3652" s="679">
        <f t="shared" ca="1" si="626"/>
        <v>0</v>
      </c>
      <c r="AA3652" t="str">
        <f t="shared" si="628"/>
        <v>HUM_ASR_FY_2022</v>
      </c>
      <c r="AB3652" s="958">
        <f t="shared" si="629"/>
        <v>45032</v>
      </c>
      <c r="AC3652" t="str">
        <f t="shared" si="630"/>
        <v>Unaudited</v>
      </c>
    </row>
    <row r="3653" spans="1:29" x14ac:dyDescent="0.25">
      <c r="A3653" t="s">
        <v>420</v>
      </c>
      <c r="B3653" t="s">
        <v>1385</v>
      </c>
      <c r="C3653" t="s">
        <v>1386</v>
      </c>
      <c r="D3653">
        <v>1900</v>
      </c>
      <c r="E3653" s="958">
        <v>1</v>
      </c>
      <c r="F3653" t="s">
        <v>438</v>
      </c>
      <c r="G3653" s="958">
        <v>91</v>
      </c>
      <c r="H3653" t="s">
        <v>389</v>
      </c>
      <c r="I3653" s="938" t="s">
        <v>487</v>
      </c>
      <c r="J3653" s="938" t="s">
        <v>12</v>
      </c>
      <c r="K3653" s="938" t="s">
        <v>12</v>
      </c>
      <c r="L3653" s="954">
        <v>1.1000000000000001</v>
      </c>
      <c r="M3653" s="959" t="s">
        <v>12</v>
      </c>
      <c r="N3653" s="679">
        <f t="shared" ca="1" si="627"/>
        <v>77019910.88000004</v>
      </c>
      <c r="O3653" s="679">
        <f t="shared" ca="1" si="626"/>
        <v>39094886.740000024</v>
      </c>
      <c r="P3653" s="679">
        <f t="shared" ca="1" si="626"/>
        <v>5669319.6300000027</v>
      </c>
      <c r="Q3653" s="679">
        <f t="shared" ca="1" si="626"/>
        <v>13696487.239999995</v>
      </c>
      <c r="R3653" s="679">
        <f t="shared" ca="1" si="626"/>
        <v>9018793.9700000007</v>
      </c>
      <c r="S3653" s="679">
        <f t="shared" ca="1" si="626"/>
        <v>1779586.6100000029</v>
      </c>
      <c r="T3653" s="679">
        <f t="shared" ca="1" si="626"/>
        <v>336268.65</v>
      </c>
      <c r="U3653" s="679">
        <f t="shared" ca="1" si="626"/>
        <v>14266.330000000004</v>
      </c>
      <c r="V3653" s="679">
        <f t="shared" ca="1" si="626"/>
        <v>3403072.4</v>
      </c>
      <c r="W3653" s="679">
        <f t="shared" ca="1" si="621"/>
        <v>721031.95</v>
      </c>
      <c r="X3653" s="679">
        <f t="shared" ca="1" si="626"/>
        <v>758393.00999999978</v>
      </c>
      <c r="Y3653" s="679">
        <f t="shared" ca="1" si="626"/>
        <v>2527804.350000001</v>
      </c>
      <c r="Z3653" s="679">
        <f t="shared" ca="1" si="626"/>
        <v>0</v>
      </c>
      <c r="AA3653" t="str">
        <f t="shared" si="628"/>
        <v>HUM_ASR_FY_2022</v>
      </c>
      <c r="AB3653" s="958">
        <f t="shared" si="629"/>
        <v>45032</v>
      </c>
      <c r="AC3653" t="str">
        <f t="shared" si="630"/>
        <v>Unaudited</v>
      </c>
    </row>
    <row r="3654" spans="1:29" x14ac:dyDescent="0.25">
      <c r="A3654" t="s">
        <v>420</v>
      </c>
      <c r="B3654" t="s">
        <v>1385</v>
      </c>
      <c r="C3654" t="s">
        <v>1386</v>
      </c>
      <c r="D3654">
        <v>1900</v>
      </c>
      <c r="E3654" s="958">
        <v>1</v>
      </c>
      <c r="F3654" t="s">
        <v>438</v>
      </c>
      <c r="G3654" s="958">
        <v>91</v>
      </c>
      <c r="H3654" t="s">
        <v>389</v>
      </c>
      <c r="I3654" s="938" t="s">
        <v>487</v>
      </c>
      <c r="J3654" s="938" t="s">
        <v>12</v>
      </c>
      <c r="K3654" s="938" t="s">
        <v>1328</v>
      </c>
      <c r="L3654" s="938" t="s">
        <v>1319</v>
      </c>
      <c r="M3654" s="959" t="s">
        <v>1328</v>
      </c>
      <c r="N3654" s="679">
        <f t="shared" ca="1" si="627"/>
        <v>151129.47320047024</v>
      </c>
      <c r="O3654" s="679">
        <f t="shared" ca="1" si="626"/>
        <v>124566.83452212493</v>
      </c>
      <c r="P3654" s="679">
        <f t="shared" ca="1" si="626"/>
        <v>6140.5241805204023</v>
      </c>
      <c r="Q3654" s="679">
        <f t="shared" ca="1" si="626"/>
        <v>7827.1946488427739</v>
      </c>
      <c r="R3654" s="679">
        <f t="shared" ca="1" si="626"/>
        <v>3410.1485998912613</v>
      </c>
      <c r="S3654" s="679">
        <f t="shared" ca="1" si="626"/>
        <v>4584.2386461003734</v>
      </c>
      <c r="T3654" s="679">
        <f t="shared" ca="1" si="626"/>
        <v>461.02027512547392</v>
      </c>
      <c r="U3654" s="679">
        <f t="shared" ca="1" si="626"/>
        <v>58.349683944452217</v>
      </c>
      <c r="V3654" s="679">
        <f t="shared" ca="1" si="626"/>
        <v>565.58753051107647</v>
      </c>
      <c r="W3654" s="679">
        <f t="shared" ca="1" si="621"/>
        <v>16.045697181786444</v>
      </c>
      <c r="X3654" s="679">
        <f t="shared" ca="1" si="626"/>
        <v>3047.1749357474573</v>
      </c>
      <c r="Y3654" s="679">
        <f t="shared" ca="1" si="626"/>
        <v>452.3544804802583</v>
      </c>
      <c r="Z3654" s="679">
        <f t="shared" ca="1" si="626"/>
        <v>0</v>
      </c>
      <c r="AA3654" t="str">
        <f t="shared" si="628"/>
        <v>HUM_ASR_FY_2022</v>
      </c>
      <c r="AB3654" s="958">
        <f t="shared" si="629"/>
        <v>45032</v>
      </c>
      <c r="AC3654" t="str">
        <f t="shared" si="630"/>
        <v>Unaudited</v>
      </c>
    </row>
    <row r="3655" spans="1:29" x14ac:dyDescent="0.25">
      <c r="A3655" t="s">
        <v>420</v>
      </c>
      <c r="B3655" t="s">
        <v>1385</v>
      </c>
      <c r="C3655" t="s">
        <v>1386</v>
      </c>
      <c r="D3655">
        <v>1900</v>
      </c>
      <c r="E3655" s="958">
        <v>1</v>
      </c>
      <c r="F3655" t="s">
        <v>438</v>
      </c>
      <c r="G3655" s="958">
        <v>91</v>
      </c>
      <c r="H3655" t="s">
        <v>389</v>
      </c>
      <c r="I3655" s="959" t="s">
        <v>487</v>
      </c>
      <c r="J3655" s="959" t="s">
        <v>490</v>
      </c>
      <c r="K3655" s="959" t="s">
        <v>491</v>
      </c>
      <c r="L3655" s="938" t="s">
        <v>63</v>
      </c>
      <c r="M3655" s="959" t="s">
        <v>343</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HUM_ASR_FY_2022</v>
      </c>
      <c r="AB3655" s="958">
        <f t="shared" si="629"/>
        <v>45032</v>
      </c>
      <c r="AC3655" t="str">
        <f t="shared" si="630"/>
        <v>Unaudited</v>
      </c>
    </row>
    <row r="3656" spans="1:29" x14ac:dyDescent="0.25">
      <c r="A3656" t="s">
        <v>420</v>
      </c>
      <c r="B3656" t="s">
        <v>1385</v>
      </c>
      <c r="C3656" t="s">
        <v>1386</v>
      </c>
      <c r="D3656">
        <v>1900</v>
      </c>
      <c r="E3656" s="958">
        <v>1</v>
      </c>
      <c r="F3656" t="s">
        <v>438</v>
      </c>
      <c r="G3656" s="958">
        <v>91</v>
      </c>
      <c r="H3656" t="s">
        <v>389</v>
      </c>
      <c r="I3656" s="938" t="s">
        <v>487</v>
      </c>
      <c r="J3656" s="938" t="s">
        <v>490</v>
      </c>
      <c r="K3656" s="938" t="s">
        <v>1019</v>
      </c>
      <c r="L3656" s="938" t="s">
        <v>915</v>
      </c>
      <c r="M3656" s="959" t="s">
        <v>916</v>
      </c>
      <c r="N3656" s="679">
        <f t="shared" ca="1" si="627"/>
        <v>1596517.4400000032</v>
      </c>
      <c r="O3656" s="679">
        <f t="shared" ca="1" si="626"/>
        <v>1431112.4800000032</v>
      </c>
      <c r="P3656" s="679">
        <f t="shared" ca="1" si="626"/>
        <v>151021.91999999998</v>
      </c>
      <c r="Q3656" s="679">
        <f t="shared" ca="1" si="626"/>
        <v>7191.52</v>
      </c>
      <c r="R3656" s="679">
        <f t="shared" ca="1" si="626"/>
        <v>3595.76</v>
      </c>
      <c r="S3656" s="679">
        <f t="shared" ca="1" si="626"/>
        <v>0</v>
      </c>
      <c r="T3656" s="679">
        <f t="shared" ca="1" si="626"/>
        <v>0</v>
      </c>
      <c r="U3656" s="679">
        <f t="shared" ca="1" si="626"/>
        <v>0</v>
      </c>
      <c r="V3656" s="679">
        <f t="shared" ca="1" si="626"/>
        <v>3595.76</v>
      </c>
      <c r="W3656" s="679">
        <f t="shared" ca="1" si="621"/>
        <v>0</v>
      </c>
      <c r="X3656" s="679">
        <f t="shared" ca="1" si="626"/>
        <v>0</v>
      </c>
      <c r="Y3656" s="679">
        <f t="shared" ca="1" si="626"/>
        <v>0</v>
      </c>
      <c r="Z3656" s="679">
        <f t="shared" ca="1" si="626"/>
        <v>0</v>
      </c>
      <c r="AA3656" t="str">
        <f t="shared" si="628"/>
        <v>HUM_ASR_FY_2022</v>
      </c>
      <c r="AB3656" s="958">
        <f t="shared" si="629"/>
        <v>45032</v>
      </c>
      <c r="AC3656" t="str">
        <f t="shared" si="630"/>
        <v>Unaudited</v>
      </c>
    </row>
    <row r="3657" spans="1:29" x14ac:dyDescent="0.25">
      <c r="A3657" t="s">
        <v>420</v>
      </c>
      <c r="B3657" t="s">
        <v>1385</v>
      </c>
      <c r="C3657" t="s">
        <v>1386</v>
      </c>
      <c r="D3657">
        <v>1900</v>
      </c>
      <c r="E3657" s="958">
        <v>1</v>
      </c>
      <c r="F3657" t="s">
        <v>438</v>
      </c>
      <c r="G3657" s="958">
        <v>91</v>
      </c>
      <c r="H3657" t="s">
        <v>389</v>
      </c>
      <c r="I3657" s="938" t="s">
        <v>487</v>
      </c>
      <c r="J3657" s="938" t="s">
        <v>13</v>
      </c>
      <c r="K3657" s="938" t="s">
        <v>492</v>
      </c>
      <c r="L3657" s="938" t="s">
        <v>94</v>
      </c>
      <c r="M3657" s="959" t="s">
        <v>146</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HUM_ASR_FY_2022</v>
      </c>
      <c r="AB3657" s="958">
        <f t="shared" si="629"/>
        <v>45032</v>
      </c>
      <c r="AC3657" t="str">
        <f t="shared" si="630"/>
        <v>Unaudited</v>
      </c>
    </row>
    <row r="3658" spans="1:29" x14ac:dyDescent="0.25">
      <c r="A3658" t="s">
        <v>420</v>
      </c>
      <c r="B3658" t="s">
        <v>1385</v>
      </c>
      <c r="C3658" t="s">
        <v>1386</v>
      </c>
      <c r="D3658">
        <v>1900</v>
      </c>
      <c r="E3658" s="958">
        <v>1</v>
      </c>
      <c r="F3658" t="s">
        <v>438</v>
      </c>
      <c r="G3658" s="958">
        <v>91</v>
      </c>
      <c r="H3658" t="s">
        <v>389</v>
      </c>
      <c r="I3658" s="938" t="s">
        <v>487</v>
      </c>
      <c r="J3658" s="938" t="s">
        <v>13</v>
      </c>
      <c r="K3658" s="938" t="s">
        <v>13</v>
      </c>
      <c r="L3658" s="938" t="s">
        <v>35</v>
      </c>
      <c r="M3658" s="959" t="s">
        <v>13</v>
      </c>
      <c r="N3658" s="679">
        <f t="shared" ca="1" si="627"/>
        <v>465657.34434989659</v>
      </c>
      <c r="O3658" s="679">
        <f t="shared" ca="1" si="626"/>
        <v>461216.62414082256</v>
      </c>
      <c r="P3658" s="679">
        <f t="shared" ca="1" si="626"/>
        <v>1026.567810259565</v>
      </c>
      <c r="Q3658" s="679">
        <f t="shared" ca="1" si="626"/>
        <v>1308.5439996519876</v>
      </c>
      <c r="R3658" s="679">
        <f t="shared" ca="1" si="626"/>
        <v>570.10585382197928</v>
      </c>
      <c r="S3658" s="679">
        <f t="shared" ca="1" si="626"/>
        <v>766.38926747711332</v>
      </c>
      <c r="T3658" s="679">
        <f t="shared" ca="1" si="626"/>
        <v>77.072992534117986</v>
      </c>
      <c r="U3658" s="679">
        <f t="shared" ca="1" si="626"/>
        <v>9.7548524385287187</v>
      </c>
      <c r="V3658" s="679">
        <f t="shared" ca="1" si="626"/>
        <v>94.554460765540753</v>
      </c>
      <c r="W3658" s="679">
        <f t="shared" ca="1" si="621"/>
        <v>2.6825065313232921</v>
      </c>
      <c r="X3658" s="679">
        <f t="shared" ca="1" si="626"/>
        <v>509.42421352096892</v>
      </c>
      <c r="Y3658" s="679">
        <f t="shared" ca="1" si="626"/>
        <v>75.62425207295037</v>
      </c>
      <c r="Z3658" s="679">
        <f t="shared" ca="1" si="626"/>
        <v>0</v>
      </c>
      <c r="AA3658" t="str">
        <f t="shared" si="628"/>
        <v>HUM_ASR_FY_2022</v>
      </c>
      <c r="AB3658" s="958">
        <f t="shared" si="629"/>
        <v>45032</v>
      </c>
      <c r="AC3658" t="str">
        <f t="shared" si="630"/>
        <v>Unaudited</v>
      </c>
    </row>
    <row r="3659" spans="1:29" x14ac:dyDescent="0.25">
      <c r="A3659" t="s">
        <v>420</v>
      </c>
      <c r="B3659" t="s">
        <v>1385</v>
      </c>
      <c r="C3659" t="s">
        <v>1386</v>
      </c>
      <c r="D3659">
        <v>1900</v>
      </c>
      <c r="E3659" s="958">
        <v>1</v>
      </c>
      <c r="F3659" t="s">
        <v>438</v>
      </c>
      <c r="G3659" s="958">
        <v>91</v>
      </c>
      <c r="H3659" t="s">
        <v>389</v>
      </c>
      <c r="I3659" s="959" t="s">
        <v>488</v>
      </c>
      <c r="J3659" s="959" t="s">
        <v>444</v>
      </c>
      <c r="K3659" s="959" t="s">
        <v>0</v>
      </c>
      <c r="L3659" s="938">
        <v>2.1</v>
      </c>
      <c r="M3659" s="959" t="s">
        <v>147</v>
      </c>
      <c r="N3659" s="679">
        <f t="shared" ca="1" si="627"/>
        <v>8303405.080000001</v>
      </c>
      <c r="O3659" s="679">
        <f t="shared" ca="1" si="626"/>
        <v>4083095.97</v>
      </c>
      <c r="P3659" s="679">
        <f t="shared" ca="1" si="626"/>
        <v>202515.83000000002</v>
      </c>
      <c r="Q3659" s="679">
        <f t="shared" ca="1" si="626"/>
        <v>2306363.0299999998</v>
      </c>
      <c r="R3659" s="679">
        <f t="shared" ca="1" si="626"/>
        <v>938217.99000000011</v>
      </c>
      <c r="S3659" s="679">
        <f t="shared" ca="1" si="626"/>
        <v>22200.36</v>
      </c>
      <c r="T3659" s="679">
        <f t="shared" ca="1" si="626"/>
        <v>0</v>
      </c>
      <c r="U3659" s="679">
        <f t="shared" ca="1" si="626"/>
        <v>0</v>
      </c>
      <c r="V3659" s="679">
        <f t="shared" ca="1" si="626"/>
        <v>95842.1</v>
      </c>
      <c r="W3659" s="679">
        <f t="shared" ca="1" si="621"/>
        <v>314032.53999999998</v>
      </c>
      <c r="X3659" s="679">
        <f t="shared" ca="1" si="626"/>
        <v>9874.0700000000088</v>
      </c>
      <c r="Y3659" s="679">
        <f t="shared" ca="1" si="626"/>
        <v>331263.19</v>
      </c>
      <c r="Z3659" s="679">
        <f t="shared" ca="1" si="626"/>
        <v>0</v>
      </c>
      <c r="AA3659" t="str">
        <f t="shared" si="628"/>
        <v>HUM_ASR_FY_2022</v>
      </c>
      <c r="AB3659" s="958">
        <f t="shared" si="629"/>
        <v>45032</v>
      </c>
      <c r="AC3659" t="str">
        <f t="shared" si="630"/>
        <v>Unaudited</v>
      </c>
    </row>
    <row r="3660" spans="1:29" ht="30" x14ac:dyDescent="0.25">
      <c r="A3660" t="s">
        <v>420</v>
      </c>
      <c r="B3660" t="s">
        <v>1385</v>
      </c>
      <c r="C3660" t="s">
        <v>1386</v>
      </c>
      <c r="D3660">
        <v>1900</v>
      </c>
      <c r="E3660" s="958">
        <v>1</v>
      </c>
      <c r="F3660" t="s">
        <v>438</v>
      </c>
      <c r="G3660" s="958">
        <v>91</v>
      </c>
      <c r="H3660" t="s">
        <v>389</v>
      </c>
      <c r="I3660" s="959" t="s">
        <v>488</v>
      </c>
      <c r="J3660" s="959" t="s">
        <v>444</v>
      </c>
      <c r="K3660" s="959" t="s">
        <v>0</v>
      </c>
      <c r="L3660" s="938">
        <v>2.2000000000000002</v>
      </c>
      <c r="M3660" s="959" t="s">
        <v>148</v>
      </c>
      <c r="N3660" s="679">
        <f t="shared" ca="1" si="627"/>
        <v>47067.063611968428</v>
      </c>
      <c r="O3660" s="679">
        <f t="shared" ca="1" si="626"/>
        <v>23144.641975453516</v>
      </c>
      <c r="P3660" s="679">
        <f t="shared" ca="1" si="626"/>
        <v>1147.941761386473</v>
      </c>
      <c r="Q3660" s="679">
        <f t="shared" ca="1" si="626"/>
        <v>13073.399936463447</v>
      </c>
      <c r="R3660" s="679">
        <f t="shared" ca="1" si="626"/>
        <v>5318.19962916023</v>
      </c>
      <c r="S3660" s="679">
        <f t="shared" ca="1" si="626"/>
        <v>125.84063360288327</v>
      </c>
      <c r="T3660" s="679">
        <f t="shared" ca="1" si="626"/>
        <v>0</v>
      </c>
      <c r="U3660" s="679">
        <f t="shared" ca="1" si="626"/>
        <v>0</v>
      </c>
      <c r="V3660" s="679">
        <f t="shared" ca="1" si="626"/>
        <v>543.27184738584867</v>
      </c>
      <c r="W3660" s="679">
        <f t="shared" ca="1" si="621"/>
        <v>1780.063647865295</v>
      </c>
      <c r="X3660" s="679">
        <f t="shared" ca="1" si="626"/>
        <v>55.970228637698789</v>
      </c>
      <c r="Y3660" s="679">
        <f t="shared" ca="1" si="626"/>
        <v>1877.733952013044</v>
      </c>
      <c r="Z3660" s="679">
        <f t="shared" ca="1" si="626"/>
        <v>0</v>
      </c>
      <c r="AA3660" t="str">
        <f t="shared" si="628"/>
        <v>HUM_ASR_FY_2022</v>
      </c>
      <c r="AB3660" s="958">
        <f t="shared" si="629"/>
        <v>45032</v>
      </c>
      <c r="AC3660" t="str">
        <f t="shared" si="630"/>
        <v>Unaudited</v>
      </c>
    </row>
    <row r="3661" spans="1:29" x14ac:dyDescent="0.25">
      <c r="A3661" t="s">
        <v>420</v>
      </c>
      <c r="B3661" t="s">
        <v>1385</v>
      </c>
      <c r="C3661" t="s">
        <v>1386</v>
      </c>
      <c r="D3661">
        <v>1900</v>
      </c>
      <c r="E3661" s="958">
        <v>1</v>
      </c>
      <c r="F3661" t="s">
        <v>438</v>
      </c>
      <c r="G3661" s="958">
        <v>91</v>
      </c>
      <c r="H3661" t="s">
        <v>389</v>
      </c>
      <c r="I3661" s="959" t="s">
        <v>488</v>
      </c>
      <c r="J3661" s="959" t="s">
        <v>444</v>
      </c>
      <c r="K3661" s="959" t="s">
        <v>0</v>
      </c>
      <c r="L3661" s="938">
        <v>2.2999999999999998</v>
      </c>
      <c r="M3661" s="959" t="s">
        <v>149</v>
      </c>
      <c r="N3661" s="679">
        <f t="shared" ca="1" si="627"/>
        <v>4878330.1499999966</v>
      </c>
      <c r="O3661" s="679">
        <f t="shared" ca="1" si="626"/>
        <v>3198837.2699999958</v>
      </c>
      <c r="P3661" s="679">
        <f t="shared" ca="1" si="626"/>
        <v>400346.16000000003</v>
      </c>
      <c r="Q3661" s="679">
        <f t="shared" ca="1" si="626"/>
        <v>651730.93999999994</v>
      </c>
      <c r="R3661" s="679">
        <f t="shared" ca="1" si="626"/>
        <v>436744.4</v>
      </c>
      <c r="S3661" s="679">
        <f t="shared" ca="1" si="626"/>
        <v>23077.669999999995</v>
      </c>
      <c r="T3661" s="679">
        <f t="shared" ca="1" si="626"/>
        <v>10412.24</v>
      </c>
      <c r="U3661" s="679">
        <f t="shared" ca="1" si="626"/>
        <v>23.060000000000002</v>
      </c>
      <c r="V3661" s="679">
        <f t="shared" ca="1" si="626"/>
        <v>60277.479999999996</v>
      </c>
      <c r="W3661" s="679">
        <f t="shared" ca="1" si="621"/>
        <v>2033.7900000000002</v>
      </c>
      <c r="X3661" s="679">
        <f t="shared" ca="1" si="626"/>
        <v>17634.399999999998</v>
      </c>
      <c r="Y3661" s="679">
        <f t="shared" ca="1" si="626"/>
        <v>77212.740000000005</v>
      </c>
      <c r="Z3661" s="679">
        <f t="shared" ca="1" si="626"/>
        <v>0</v>
      </c>
      <c r="AA3661" t="str">
        <f t="shared" si="628"/>
        <v>HUM_ASR_FY_2022</v>
      </c>
      <c r="AB3661" s="958">
        <f t="shared" si="629"/>
        <v>45032</v>
      </c>
      <c r="AC3661" t="str">
        <f t="shared" si="630"/>
        <v>Unaudited</v>
      </c>
    </row>
    <row r="3662" spans="1:29" x14ac:dyDescent="0.25">
      <c r="A3662" t="s">
        <v>420</v>
      </c>
      <c r="B3662" t="s">
        <v>1385</v>
      </c>
      <c r="C3662" t="s">
        <v>1386</v>
      </c>
      <c r="D3662">
        <v>1900</v>
      </c>
      <c r="E3662" s="958">
        <v>1</v>
      </c>
      <c r="F3662" t="s">
        <v>438</v>
      </c>
      <c r="G3662" s="958">
        <v>91</v>
      </c>
      <c r="H3662" t="s">
        <v>389</v>
      </c>
      <c r="I3662" s="959" t="s">
        <v>488</v>
      </c>
      <c r="J3662" s="959" t="s">
        <v>444</v>
      </c>
      <c r="K3662" s="959" t="s">
        <v>0</v>
      </c>
      <c r="L3662" s="938">
        <v>2.4</v>
      </c>
      <c r="M3662" s="959" t="s">
        <v>150</v>
      </c>
      <c r="N3662" s="679">
        <f t="shared" ca="1" si="627"/>
        <v>1641432.8700000027</v>
      </c>
      <c r="O3662" s="679">
        <f t="shared" ca="1" si="626"/>
        <v>111592.58000000003</v>
      </c>
      <c r="P3662" s="679">
        <f t="shared" ca="1" si="626"/>
        <v>24164.17</v>
      </c>
      <c r="Q3662" s="679">
        <f t="shared" ca="1" si="626"/>
        <v>645599.48000000208</v>
      </c>
      <c r="R3662" s="679">
        <f t="shared" ca="1" si="626"/>
        <v>207956.69000000018</v>
      </c>
      <c r="S3662" s="679">
        <f t="shared" ca="1" si="626"/>
        <v>239752.31000000008</v>
      </c>
      <c r="T3662" s="679">
        <f t="shared" ca="1" si="626"/>
        <v>0</v>
      </c>
      <c r="U3662" s="679">
        <f t="shared" ca="1" si="626"/>
        <v>5830.5700000000006</v>
      </c>
      <c r="V3662" s="679">
        <f t="shared" ca="1" si="626"/>
        <v>17516.84</v>
      </c>
      <c r="W3662" s="679">
        <f t="shared" ca="1" si="621"/>
        <v>0</v>
      </c>
      <c r="X3662" s="679">
        <f t="shared" ca="1" si="626"/>
        <v>276506.97000000015</v>
      </c>
      <c r="Y3662" s="679">
        <f t="shared" ca="1" si="626"/>
        <v>112513.26</v>
      </c>
      <c r="Z3662" s="679">
        <f t="shared" ca="1" si="626"/>
        <v>0</v>
      </c>
      <c r="AA3662" t="str">
        <f t="shared" si="628"/>
        <v>HUM_ASR_FY_2022</v>
      </c>
      <c r="AB3662" s="958">
        <f t="shared" si="629"/>
        <v>45032</v>
      </c>
      <c r="AC3662" t="str">
        <f t="shared" si="630"/>
        <v>Unaudited</v>
      </c>
    </row>
    <row r="3663" spans="1:29" ht="30" x14ac:dyDescent="0.25">
      <c r="A3663" t="s">
        <v>420</v>
      </c>
      <c r="B3663" t="s">
        <v>1385</v>
      </c>
      <c r="C3663" t="s">
        <v>1386</v>
      </c>
      <c r="D3663">
        <v>1900</v>
      </c>
      <c r="E3663" s="958">
        <v>1</v>
      </c>
      <c r="F3663" t="s">
        <v>438</v>
      </c>
      <c r="G3663" s="958">
        <v>91</v>
      </c>
      <c r="H3663" t="s">
        <v>389</v>
      </c>
      <c r="I3663" s="959" t="s">
        <v>488</v>
      </c>
      <c r="J3663" s="959" t="s">
        <v>444</v>
      </c>
      <c r="K3663" s="959" t="s">
        <v>0</v>
      </c>
      <c r="L3663" s="954">
        <v>2.5</v>
      </c>
      <c r="M3663" s="959" t="s">
        <v>151</v>
      </c>
      <c r="N3663" s="679">
        <f t="shared" ca="1" si="627"/>
        <v>36956.657882009473</v>
      </c>
      <c r="O3663" s="679">
        <f t="shared" ca="1" si="626"/>
        <v>2512.4931251259559</v>
      </c>
      <c r="P3663" s="679">
        <f t="shared" ca="1" si="626"/>
        <v>544.05329636947954</v>
      </c>
      <c r="Q3663" s="679">
        <f t="shared" ca="1" si="626"/>
        <v>14535.592376167813</v>
      </c>
      <c r="R3663" s="679">
        <f t="shared" ca="1" si="626"/>
        <v>4682.1191332698818</v>
      </c>
      <c r="S3663" s="679">
        <f t="shared" ca="1" si="626"/>
        <v>5397.9935817244041</v>
      </c>
      <c r="T3663" s="679">
        <f t="shared" ca="1" si="626"/>
        <v>0</v>
      </c>
      <c r="U3663" s="679">
        <f t="shared" ca="1" si="626"/>
        <v>131.27456180837152</v>
      </c>
      <c r="V3663" s="679">
        <f t="shared" ca="1" si="626"/>
        <v>394.38948426437798</v>
      </c>
      <c r="W3663" s="679">
        <f t="shared" ca="1" si="621"/>
        <v>0</v>
      </c>
      <c r="X3663" s="679">
        <f t="shared" ca="1" si="626"/>
        <v>6225.520201920318</v>
      </c>
      <c r="Y3663" s="679">
        <f t="shared" ca="1" si="626"/>
        <v>2533.2221213588678</v>
      </c>
      <c r="Z3663" s="679">
        <f t="shared" ca="1" si="626"/>
        <v>0</v>
      </c>
      <c r="AA3663" t="str">
        <f t="shared" si="628"/>
        <v>HUM_ASR_FY_2022</v>
      </c>
      <c r="AB3663" s="958">
        <f t="shared" si="629"/>
        <v>45032</v>
      </c>
      <c r="AC3663" t="str">
        <f t="shared" si="630"/>
        <v>Unaudited</v>
      </c>
    </row>
    <row r="3664" spans="1:29" x14ac:dyDescent="0.25">
      <c r="A3664" t="s">
        <v>420</v>
      </c>
      <c r="B3664" t="s">
        <v>1385</v>
      </c>
      <c r="C3664" t="s">
        <v>1386</v>
      </c>
      <c r="D3664">
        <v>1900</v>
      </c>
      <c r="E3664" s="958">
        <v>1</v>
      </c>
      <c r="F3664" t="s">
        <v>438</v>
      </c>
      <c r="G3664" s="958">
        <v>91</v>
      </c>
      <c r="H3664" t="s">
        <v>389</v>
      </c>
      <c r="I3664" s="959" t="s">
        <v>488</v>
      </c>
      <c r="J3664" s="959" t="s">
        <v>444</v>
      </c>
      <c r="K3664" s="959" t="s">
        <v>0</v>
      </c>
      <c r="L3664" s="938" t="s">
        <v>96</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HUM_ASR_FY_2022</v>
      </c>
      <c r="AB3664" s="958">
        <f t="shared" si="629"/>
        <v>45032</v>
      </c>
      <c r="AC3664" t="str">
        <f t="shared" si="630"/>
        <v>Unaudited</v>
      </c>
    </row>
    <row r="3665" spans="1:29" x14ac:dyDescent="0.25">
      <c r="A3665" t="s">
        <v>420</v>
      </c>
      <c r="B3665" t="s">
        <v>1385</v>
      </c>
      <c r="C3665" t="s">
        <v>1386</v>
      </c>
      <c r="D3665">
        <v>1900</v>
      </c>
      <c r="E3665" s="958">
        <v>1</v>
      </c>
      <c r="F3665" t="s">
        <v>438</v>
      </c>
      <c r="G3665" s="958">
        <v>91</v>
      </c>
      <c r="H3665" t="s">
        <v>389</v>
      </c>
      <c r="I3665" s="938" t="s">
        <v>488</v>
      </c>
      <c r="J3665" s="938" t="s">
        <v>444</v>
      </c>
      <c r="K3665" s="938" t="s">
        <v>0</v>
      </c>
      <c r="L3665" s="938" t="s">
        <v>152</v>
      </c>
      <c r="M3665" s="959" t="s">
        <v>451</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HUM_ASR_FY_2022</v>
      </c>
      <c r="AB3665" s="958">
        <f t="shared" si="629"/>
        <v>45032</v>
      </c>
      <c r="AC3665" t="str">
        <f t="shared" si="630"/>
        <v>Unaudited</v>
      </c>
    </row>
    <row r="3666" spans="1:29" x14ac:dyDescent="0.25">
      <c r="A3666" t="s">
        <v>420</v>
      </c>
      <c r="B3666" t="s">
        <v>1385</v>
      </c>
      <c r="C3666" t="s">
        <v>1386</v>
      </c>
      <c r="D3666">
        <v>1900</v>
      </c>
      <c r="E3666" s="958">
        <v>1</v>
      </c>
      <c r="F3666" t="s">
        <v>438</v>
      </c>
      <c r="G3666" s="958">
        <v>91</v>
      </c>
      <c r="H3666" t="s">
        <v>389</v>
      </c>
      <c r="I3666" s="959" t="s">
        <v>488</v>
      </c>
      <c r="J3666" s="959" t="s">
        <v>444</v>
      </c>
      <c r="K3666" s="959" t="s">
        <v>0</v>
      </c>
      <c r="L3666" s="938" t="s">
        <v>917</v>
      </c>
      <c r="M3666" s="959"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HUM_ASR_FY_2022</v>
      </c>
      <c r="AB3666" s="958">
        <f t="shared" si="629"/>
        <v>45032</v>
      </c>
      <c r="AC3666" t="str">
        <f t="shared" si="630"/>
        <v>Unaudited</v>
      </c>
    </row>
    <row r="3667" spans="1:29" x14ac:dyDescent="0.25">
      <c r="A3667" t="s">
        <v>420</v>
      </c>
      <c r="B3667" t="s">
        <v>1385</v>
      </c>
      <c r="C3667" t="s">
        <v>1386</v>
      </c>
      <c r="D3667">
        <v>1900</v>
      </c>
      <c r="E3667" s="958">
        <v>1</v>
      </c>
      <c r="F3667" t="s">
        <v>438</v>
      </c>
      <c r="G3667" s="958">
        <v>91</v>
      </c>
      <c r="H3667" t="s">
        <v>389</v>
      </c>
      <c r="I3667" s="938" t="s">
        <v>488</v>
      </c>
      <c r="J3667" s="938" t="s">
        <v>444</v>
      </c>
      <c r="K3667" s="938" t="s">
        <v>53</v>
      </c>
      <c r="L3667" s="938">
        <v>3.1</v>
      </c>
      <c r="M3667" s="938" t="s">
        <v>33</v>
      </c>
      <c r="N3667" s="679">
        <f t="shared" ca="1" si="627"/>
        <v>9526191.3600000422</v>
      </c>
      <c r="O3667" s="679">
        <f t="shared" ca="1" si="626"/>
        <v>5731755.5900000455</v>
      </c>
      <c r="P3667" s="679">
        <f t="shared" ca="1" si="626"/>
        <v>627572.44000000169</v>
      </c>
      <c r="Q3667" s="679">
        <f t="shared" ca="1" si="626"/>
        <v>1527753.6399999976</v>
      </c>
      <c r="R3667" s="679">
        <f t="shared" ca="1" si="626"/>
        <v>954498.77999999607</v>
      </c>
      <c r="S3667" s="679">
        <f t="shared" ca="1" si="626"/>
        <v>118950.96999999997</v>
      </c>
      <c r="T3667" s="679">
        <f t="shared" ca="1" si="626"/>
        <v>14744.140000000001</v>
      </c>
      <c r="U3667" s="679">
        <f t="shared" ca="1" si="626"/>
        <v>14571.339999999998</v>
      </c>
      <c r="V3667" s="679">
        <f t="shared" ca="1" si="626"/>
        <v>89271.589999999982</v>
      </c>
      <c r="W3667" s="679">
        <f t="shared" ca="1" si="621"/>
        <v>51279.899999999929</v>
      </c>
      <c r="X3667" s="679">
        <f t="shared" ca="1" si="626"/>
        <v>173610.18000000011</v>
      </c>
      <c r="Y3667" s="679">
        <f t="shared" ca="1" si="626"/>
        <v>222182.79000000021</v>
      </c>
      <c r="Z3667" s="679">
        <f t="shared" ca="1" si="626"/>
        <v>0</v>
      </c>
      <c r="AA3667" t="str">
        <f t="shared" si="628"/>
        <v>HUM_ASR_FY_2022</v>
      </c>
      <c r="AB3667" s="958">
        <f t="shared" si="629"/>
        <v>45032</v>
      </c>
      <c r="AC3667" t="str">
        <f t="shared" si="630"/>
        <v>Unaudited</v>
      </c>
    </row>
    <row r="3668" spans="1:29" x14ac:dyDescent="0.25">
      <c r="A3668" t="s">
        <v>420</v>
      </c>
      <c r="B3668" t="s">
        <v>1385</v>
      </c>
      <c r="C3668" t="s">
        <v>1386</v>
      </c>
      <c r="D3668">
        <v>1900</v>
      </c>
      <c r="E3668" s="958">
        <v>1</v>
      </c>
      <c r="F3668" t="s">
        <v>438</v>
      </c>
      <c r="G3668" s="958">
        <v>91</v>
      </c>
      <c r="H3668" t="s">
        <v>389</v>
      </c>
      <c r="I3668" s="938" t="s">
        <v>488</v>
      </c>
      <c r="J3668" s="938" t="s">
        <v>444</v>
      </c>
      <c r="K3668" s="938" t="s">
        <v>53</v>
      </c>
      <c r="L3668" s="938">
        <v>3.2</v>
      </c>
      <c r="M3668" s="959" t="s">
        <v>34</v>
      </c>
      <c r="N3668" s="679">
        <f t="shared" ca="1" si="627"/>
        <v>416265.98999999993</v>
      </c>
      <c r="O3668" s="679">
        <f t="shared" ca="1" si="626"/>
        <v>153855.31</v>
      </c>
      <c r="P3668" s="679">
        <f t="shared" ca="1" si="626"/>
        <v>26447.8</v>
      </c>
      <c r="Q3668" s="679">
        <f t="shared" ca="1" si="626"/>
        <v>114586.59999999998</v>
      </c>
      <c r="R3668" s="679">
        <f t="shared" ca="1" si="626"/>
        <v>79200.490000000005</v>
      </c>
      <c r="S3668" s="679">
        <f t="shared" ca="1" si="626"/>
        <v>848.57999999999981</v>
      </c>
      <c r="T3668" s="679">
        <f t="shared" ca="1" si="626"/>
        <v>7.43</v>
      </c>
      <c r="U3668" s="679">
        <f t="shared" ca="1" si="626"/>
        <v>21.33</v>
      </c>
      <c r="V3668" s="679">
        <f t="shared" ca="1" si="626"/>
        <v>8494.0500000000011</v>
      </c>
      <c r="W3668" s="679">
        <f t="shared" ca="1" si="621"/>
        <v>7700.1499999999915</v>
      </c>
      <c r="X3668" s="679">
        <f t="shared" ca="1" si="626"/>
        <v>6038.85</v>
      </c>
      <c r="Y3668" s="679">
        <f t="shared" ca="1" si="626"/>
        <v>19065.399999999998</v>
      </c>
      <c r="Z3668" s="679">
        <f t="shared" ca="1" si="626"/>
        <v>0</v>
      </c>
      <c r="AA3668" t="str">
        <f t="shared" si="628"/>
        <v>HUM_ASR_FY_2022</v>
      </c>
      <c r="AB3668" s="958">
        <f t="shared" si="629"/>
        <v>45032</v>
      </c>
      <c r="AC3668" t="str">
        <f t="shared" si="630"/>
        <v>Unaudited</v>
      </c>
    </row>
    <row r="3669" spans="1:29" x14ac:dyDescent="0.25">
      <c r="A3669" t="s">
        <v>420</v>
      </c>
      <c r="B3669" t="s">
        <v>1385</v>
      </c>
      <c r="C3669" t="s">
        <v>1386</v>
      </c>
      <c r="D3669">
        <v>1900</v>
      </c>
      <c r="E3669" s="958">
        <v>1</v>
      </c>
      <c r="F3669" t="s">
        <v>438</v>
      </c>
      <c r="G3669" s="958">
        <v>91</v>
      </c>
      <c r="H3669" t="s">
        <v>389</v>
      </c>
      <c r="I3669" s="938" t="s">
        <v>488</v>
      </c>
      <c r="J3669" s="938" t="s">
        <v>444</v>
      </c>
      <c r="K3669" s="938" t="s">
        <v>53</v>
      </c>
      <c r="L3669" s="938">
        <v>3.3</v>
      </c>
      <c r="M3669" s="959" t="s">
        <v>54</v>
      </c>
      <c r="N3669" s="679">
        <f t="shared" ca="1" si="627"/>
        <v>1233.6499999999999</v>
      </c>
      <c r="O3669" s="679">
        <f t="shared" ca="1" si="626"/>
        <v>1233.6499999999999</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HUM_ASR_FY_2022</v>
      </c>
      <c r="AB3669" s="958">
        <f t="shared" si="629"/>
        <v>45032</v>
      </c>
      <c r="AC3669" t="str">
        <f t="shared" si="630"/>
        <v>Unaudited</v>
      </c>
    </row>
    <row r="3670" spans="1:29" x14ac:dyDescent="0.25">
      <c r="A3670" t="s">
        <v>420</v>
      </c>
      <c r="B3670" t="s">
        <v>1385</v>
      </c>
      <c r="C3670" t="s">
        <v>1386</v>
      </c>
      <c r="D3670">
        <v>1900</v>
      </c>
      <c r="E3670" s="958">
        <v>1</v>
      </c>
      <c r="F3670" t="s">
        <v>438</v>
      </c>
      <c r="G3670" s="958">
        <v>91</v>
      </c>
      <c r="H3670" t="s">
        <v>389</v>
      </c>
      <c r="I3670" s="938" t="s">
        <v>488</v>
      </c>
      <c r="J3670" s="938" t="s">
        <v>444</v>
      </c>
      <c r="K3670" s="938" t="s">
        <v>53</v>
      </c>
      <c r="L3670" s="938" t="s">
        <v>44</v>
      </c>
      <c r="M3670" s="959" t="s">
        <v>153</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HUM_ASR_FY_2022</v>
      </c>
      <c r="AB3670" s="958">
        <f t="shared" si="629"/>
        <v>45032</v>
      </c>
      <c r="AC3670" t="str">
        <f t="shared" si="630"/>
        <v>Unaudited</v>
      </c>
    </row>
    <row r="3671" spans="1:29" x14ac:dyDescent="0.25">
      <c r="A3671" t="s">
        <v>420</v>
      </c>
      <c r="B3671" t="s">
        <v>1385</v>
      </c>
      <c r="C3671" t="s">
        <v>1386</v>
      </c>
      <c r="D3671">
        <v>1900</v>
      </c>
      <c r="E3671" s="958">
        <v>1</v>
      </c>
      <c r="F3671" t="s">
        <v>438</v>
      </c>
      <c r="G3671" s="958">
        <v>91</v>
      </c>
      <c r="H3671" t="s">
        <v>389</v>
      </c>
      <c r="I3671" s="938" t="s">
        <v>488</v>
      </c>
      <c r="J3671" s="938" t="s">
        <v>444</v>
      </c>
      <c r="K3671" s="938" t="s">
        <v>53</v>
      </c>
      <c r="L3671" s="944" t="s">
        <v>41</v>
      </c>
      <c r="M3671" s="960" t="s">
        <v>52</v>
      </c>
      <c r="N3671" s="679">
        <f t="shared" ca="1" si="627"/>
        <v>3829620.3899999983</v>
      </c>
      <c r="O3671" s="679">
        <f t="shared" ca="1" si="626"/>
        <v>3396375.0299999984</v>
      </c>
      <c r="P3671" s="679">
        <f t="shared" ca="1" si="626"/>
        <v>140725.71999999997</v>
      </c>
      <c r="Q3671" s="679">
        <f t="shared" ca="1" si="626"/>
        <v>185480.72000000006</v>
      </c>
      <c r="R3671" s="679">
        <f t="shared" ca="1" si="626"/>
        <v>69251.500000000029</v>
      </c>
      <c r="S3671" s="679">
        <f t="shared" ca="1" si="626"/>
        <v>200</v>
      </c>
      <c r="T3671" s="679">
        <f t="shared" ca="1" si="626"/>
        <v>14593.980000000003</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45</v>
      </c>
      <c r="V3671" s="679">
        <f t="shared" ca="1" si="631"/>
        <v>11318.96</v>
      </c>
      <c r="W3671" s="679">
        <f t="shared" ca="1" si="631"/>
        <v>355.98000000000008</v>
      </c>
      <c r="X3671" s="679">
        <f t="shared" ca="1" si="631"/>
        <v>2112.5</v>
      </c>
      <c r="Y3671" s="679">
        <f t="shared" ca="1" si="631"/>
        <v>9161</v>
      </c>
      <c r="Z3671" s="679">
        <f t="shared" ca="1" si="631"/>
        <v>0</v>
      </c>
      <c r="AA3671" t="str">
        <f t="shared" si="628"/>
        <v>HUM_ASR_FY_2022</v>
      </c>
      <c r="AB3671" s="958">
        <f t="shared" si="629"/>
        <v>45032</v>
      </c>
      <c r="AC3671" t="str">
        <f t="shared" si="630"/>
        <v>Unaudited</v>
      </c>
    </row>
    <row r="3672" spans="1:29" x14ac:dyDescent="0.25">
      <c r="A3672" t="s">
        <v>420</v>
      </c>
      <c r="B3672" t="s">
        <v>1385</v>
      </c>
      <c r="C3672" t="s">
        <v>1386</v>
      </c>
      <c r="D3672">
        <v>1900</v>
      </c>
      <c r="E3672" s="958">
        <v>1</v>
      </c>
      <c r="F3672" t="s">
        <v>438</v>
      </c>
      <c r="G3672" s="958">
        <v>91</v>
      </c>
      <c r="H3672" t="s">
        <v>389</v>
      </c>
      <c r="I3672" s="938" t="s">
        <v>488</v>
      </c>
      <c r="J3672" s="938" t="s">
        <v>444</v>
      </c>
      <c r="K3672" s="938" t="s">
        <v>53</v>
      </c>
      <c r="L3672" s="938" t="s">
        <v>42</v>
      </c>
      <c r="M3672" s="959" t="s">
        <v>154</v>
      </c>
      <c r="N3672" s="679">
        <f t="shared" ca="1" si="627"/>
        <v>56364.868668404139</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33913.83175718008</v>
      </c>
      <c r="P3672" s="679">
        <f t="shared" ca="1" si="632"/>
        <v>3713.2403521767883</v>
      </c>
      <c r="Q3672" s="679">
        <f t="shared" ca="1" si="632"/>
        <v>9039.4607899495168</v>
      </c>
      <c r="R3672" s="679">
        <f t="shared" ca="1" si="632"/>
        <v>5647.6084035804552</v>
      </c>
      <c r="S3672" s="679">
        <f t="shared" ca="1" si="632"/>
        <v>703.81284068906734</v>
      </c>
      <c r="T3672" s="679">
        <f t="shared" ca="1" si="632"/>
        <v>87.238591302931866</v>
      </c>
      <c r="U3672" s="679">
        <f t="shared" ca="1" si="631"/>
        <v>86.216162827812468</v>
      </c>
      <c r="V3672" s="679">
        <f t="shared" ca="1" si="631"/>
        <v>528.20495159249003</v>
      </c>
      <c r="W3672" s="679">
        <f t="shared" ca="1" si="631"/>
        <v>303.41452523885482</v>
      </c>
      <c r="X3672" s="679">
        <f t="shared" ca="1" si="631"/>
        <v>1027.2221736261622</v>
      </c>
      <c r="Y3672" s="679">
        <f t="shared" ca="1" si="631"/>
        <v>1314.6181202399837</v>
      </c>
      <c r="Z3672" s="679">
        <f t="shared" ca="1" si="631"/>
        <v>0</v>
      </c>
      <c r="AA3672" t="str">
        <f t="shared" si="628"/>
        <v>HUM_ASR_FY_2022</v>
      </c>
      <c r="AB3672" s="958">
        <f t="shared" si="629"/>
        <v>45032</v>
      </c>
      <c r="AC3672" t="str">
        <f t="shared" si="630"/>
        <v>Unaudited</v>
      </c>
    </row>
    <row r="3673" spans="1:29" x14ac:dyDescent="0.25">
      <c r="A3673" t="s">
        <v>420</v>
      </c>
      <c r="B3673" t="s">
        <v>1385</v>
      </c>
      <c r="C3673" t="s">
        <v>1386</v>
      </c>
      <c r="D3673">
        <v>1900</v>
      </c>
      <c r="E3673" s="958">
        <v>1</v>
      </c>
      <c r="F3673" t="s">
        <v>438</v>
      </c>
      <c r="G3673" s="958">
        <v>91</v>
      </c>
      <c r="H3673" t="s">
        <v>389</v>
      </c>
      <c r="I3673" s="938" t="s">
        <v>488</v>
      </c>
      <c r="J3673" s="938" t="s">
        <v>444</v>
      </c>
      <c r="K3673" s="938" t="s">
        <v>53</v>
      </c>
      <c r="L3673" s="938" t="s">
        <v>43</v>
      </c>
      <c r="M3673" s="959" t="s">
        <v>462</v>
      </c>
      <c r="N3673" s="679">
        <f t="shared" ca="1" si="627"/>
        <v>8615858.2829999998</v>
      </c>
      <c r="O3673" s="679">
        <f t="shared" ca="1" si="632"/>
        <v>7477455.7536834422</v>
      </c>
      <c r="P3673" s="679">
        <f t="shared" ca="1" si="632"/>
        <v>332984.41118134913</v>
      </c>
      <c r="Q3673" s="679">
        <f t="shared" ca="1" si="632"/>
        <v>437075.13027049787</v>
      </c>
      <c r="R3673" s="679">
        <f t="shared" ca="1" si="632"/>
        <v>181165.05066621196</v>
      </c>
      <c r="S3673" s="679">
        <f t="shared" ca="1" si="632"/>
        <v>58116.232997141924</v>
      </c>
      <c r="T3673" s="679">
        <f t="shared" ca="1" si="632"/>
        <v>29568.94090480715</v>
      </c>
      <c r="U3673" s="679">
        <f t="shared" ca="1" si="631"/>
        <v>823.28338395471314</v>
      </c>
      <c r="V3673" s="679">
        <f t="shared" ca="1" si="631"/>
        <v>28730.442243554589</v>
      </c>
      <c r="W3673" s="679">
        <f t="shared" ca="1" si="631"/>
        <v>898.20890858183543</v>
      </c>
      <c r="X3673" s="679">
        <f t="shared" ca="1" si="631"/>
        <v>44943.03573005263</v>
      </c>
      <c r="Y3673" s="679">
        <f t="shared" ca="1" si="631"/>
        <v>24097.793030406763</v>
      </c>
      <c r="Z3673" s="679">
        <f t="shared" ca="1" si="631"/>
        <v>0</v>
      </c>
      <c r="AA3673" t="str">
        <f t="shared" si="628"/>
        <v>HUM_ASR_FY_2022</v>
      </c>
      <c r="AB3673" s="958">
        <f t="shared" si="629"/>
        <v>45032</v>
      </c>
      <c r="AC3673" t="str">
        <f t="shared" si="630"/>
        <v>Unaudited</v>
      </c>
    </row>
    <row r="3674" spans="1:29" x14ac:dyDescent="0.25">
      <c r="A3674" t="s">
        <v>420</v>
      </c>
      <c r="B3674" t="s">
        <v>1385</v>
      </c>
      <c r="C3674" t="s">
        <v>1386</v>
      </c>
      <c r="D3674">
        <v>1900</v>
      </c>
      <c r="E3674" s="958">
        <v>1</v>
      </c>
      <c r="F3674" t="s">
        <v>438</v>
      </c>
      <c r="G3674" s="958">
        <v>91</v>
      </c>
      <c r="H3674" t="s">
        <v>389</v>
      </c>
      <c r="I3674" s="938" t="s">
        <v>488</v>
      </c>
      <c r="J3674" s="938" t="s">
        <v>444</v>
      </c>
      <c r="K3674" s="938" t="s">
        <v>920</v>
      </c>
      <c r="L3674" s="938" t="s">
        <v>921</v>
      </c>
      <c r="M3674" s="959" t="s">
        <v>920</v>
      </c>
      <c r="N3674" s="679">
        <f t="shared" ca="1" si="627"/>
        <v>1504850.9400000018</v>
      </c>
      <c r="O3674" s="679">
        <f t="shared" ca="1" si="632"/>
        <v>1230874.950000002</v>
      </c>
      <c r="P3674" s="679">
        <f t="shared" ca="1" si="632"/>
        <v>125457.79</v>
      </c>
      <c r="Q3674" s="679">
        <f t="shared" ca="1" si="632"/>
        <v>7125.92</v>
      </c>
      <c r="R3674" s="679">
        <f t="shared" ca="1" si="632"/>
        <v>140116.67000000001</v>
      </c>
      <c r="S3674" s="679">
        <f t="shared" ca="1" si="632"/>
        <v>0</v>
      </c>
      <c r="T3674" s="679">
        <f t="shared" ca="1" si="632"/>
        <v>124.68</v>
      </c>
      <c r="U3674" s="679">
        <f t="shared" ca="1" si="631"/>
        <v>0</v>
      </c>
      <c r="V3674" s="679">
        <f t="shared" ca="1" si="631"/>
        <v>1150.93</v>
      </c>
      <c r="W3674" s="679">
        <f t="shared" ca="1" si="631"/>
        <v>0</v>
      </c>
      <c r="X3674" s="679">
        <f t="shared" ca="1" si="631"/>
        <v>0</v>
      </c>
      <c r="Y3674" s="679">
        <f t="shared" ca="1" si="631"/>
        <v>0</v>
      </c>
      <c r="Z3674" s="679">
        <f t="shared" ca="1" si="631"/>
        <v>0</v>
      </c>
      <c r="AA3674" t="str">
        <f t="shared" si="628"/>
        <v>HUM_ASR_FY_2022</v>
      </c>
      <c r="AB3674" s="958">
        <f t="shared" si="629"/>
        <v>45032</v>
      </c>
      <c r="AC3674" t="str">
        <f t="shared" si="630"/>
        <v>Unaudited</v>
      </c>
    </row>
    <row r="3675" spans="1:29" x14ac:dyDescent="0.25">
      <c r="A3675" t="s">
        <v>420</v>
      </c>
      <c r="B3675" t="s">
        <v>1385</v>
      </c>
      <c r="C3675" t="s">
        <v>1386</v>
      </c>
      <c r="D3675">
        <v>1900</v>
      </c>
      <c r="E3675" s="958">
        <v>1</v>
      </c>
      <c r="F3675" t="s">
        <v>438</v>
      </c>
      <c r="G3675" s="958">
        <v>91</v>
      </c>
      <c r="H3675" t="s">
        <v>389</v>
      </c>
      <c r="I3675" s="938" t="s">
        <v>488</v>
      </c>
      <c r="J3675" s="938" t="s">
        <v>444</v>
      </c>
      <c r="K3675" s="938" t="s">
        <v>920</v>
      </c>
      <c r="L3675" s="938" t="s">
        <v>922</v>
      </c>
      <c r="M3675" s="959" t="s">
        <v>925</v>
      </c>
      <c r="N3675" s="679">
        <f t="shared" ca="1" si="627"/>
        <v>8530.1047265672623</v>
      </c>
      <c r="O3675" s="679">
        <f t="shared" ca="1" si="632"/>
        <v>6977.0978305720055</v>
      </c>
      <c r="P3675" s="679">
        <f t="shared" ca="1" si="632"/>
        <v>711.14557529776425</v>
      </c>
      <c r="Q3675" s="679">
        <f t="shared" ca="1" si="632"/>
        <v>40.392601192208502</v>
      </c>
      <c r="R3675" s="679">
        <f t="shared" ca="1" si="632"/>
        <v>794.2380452896308</v>
      </c>
      <c r="S3675" s="679">
        <f t="shared" ca="1" si="632"/>
        <v>0</v>
      </c>
      <c r="T3675" s="679">
        <f t="shared" ca="1" si="632"/>
        <v>0.70673674650354701</v>
      </c>
      <c r="U3675" s="679">
        <f t="shared" ca="1" si="631"/>
        <v>0</v>
      </c>
      <c r="V3675" s="679">
        <f t="shared" ca="1" si="631"/>
        <v>6.5239374691476373</v>
      </c>
      <c r="W3675" s="679">
        <f t="shared" ca="1" si="631"/>
        <v>0</v>
      </c>
      <c r="X3675" s="679">
        <f t="shared" ca="1" si="631"/>
        <v>0</v>
      </c>
      <c r="Y3675" s="679">
        <f t="shared" ca="1" si="631"/>
        <v>0</v>
      </c>
      <c r="Z3675" s="679">
        <f t="shared" ca="1" si="631"/>
        <v>0</v>
      </c>
      <c r="AA3675" t="str">
        <f t="shared" si="628"/>
        <v>HUM_ASR_FY_2022</v>
      </c>
      <c r="AB3675" s="958">
        <f t="shared" si="629"/>
        <v>45032</v>
      </c>
      <c r="AC3675" t="str">
        <f t="shared" si="630"/>
        <v>Unaudited</v>
      </c>
    </row>
    <row r="3676" spans="1:29" x14ac:dyDescent="0.25">
      <c r="A3676" t="s">
        <v>420</v>
      </c>
      <c r="B3676" t="s">
        <v>1385</v>
      </c>
      <c r="C3676" t="s">
        <v>1386</v>
      </c>
      <c r="D3676">
        <v>1900</v>
      </c>
      <c r="E3676" s="958">
        <v>1</v>
      </c>
      <c r="F3676" t="s">
        <v>438</v>
      </c>
      <c r="G3676" s="958">
        <v>91</v>
      </c>
      <c r="H3676" t="s">
        <v>389</v>
      </c>
      <c r="I3676" s="938" t="s">
        <v>488</v>
      </c>
      <c r="J3676" s="938" t="s">
        <v>444</v>
      </c>
      <c r="K3676" s="938" t="s">
        <v>920</v>
      </c>
      <c r="L3676" s="938" t="s">
        <v>923</v>
      </c>
      <c r="M3676" s="959" t="s">
        <v>926</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HUM_ASR_FY_2022</v>
      </c>
      <c r="AB3676" s="958">
        <f t="shared" si="629"/>
        <v>45032</v>
      </c>
      <c r="AC3676" t="str">
        <f t="shared" si="630"/>
        <v>Unaudited</v>
      </c>
    </row>
    <row r="3677" spans="1:29" x14ac:dyDescent="0.25">
      <c r="A3677" t="s">
        <v>420</v>
      </c>
      <c r="B3677" t="s">
        <v>1385</v>
      </c>
      <c r="C3677" t="s">
        <v>1386</v>
      </c>
      <c r="D3677">
        <v>1900</v>
      </c>
      <c r="E3677" s="958">
        <v>1</v>
      </c>
      <c r="F3677" t="s">
        <v>438</v>
      </c>
      <c r="G3677" s="958">
        <v>91</v>
      </c>
      <c r="H3677" t="s">
        <v>389</v>
      </c>
      <c r="I3677" s="938" t="s">
        <v>488</v>
      </c>
      <c r="J3677" s="938" t="s">
        <v>444</v>
      </c>
      <c r="K3677" s="938" t="s">
        <v>445</v>
      </c>
      <c r="L3677" s="938">
        <v>5.0999999999999996</v>
      </c>
      <c r="M3677" s="959" t="s">
        <v>37</v>
      </c>
      <c r="N3677" s="679">
        <f t="shared" ca="1" si="627"/>
        <v>11570.85</v>
      </c>
      <c r="O3677" s="679">
        <f t="shared" ca="1" si="632"/>
        <v>7478.1200000000008</v>
      </c>
      <c r="P3677" s="679">
        <f t="shared" ca="1" si="632"/>
        <v>907.65</v>
      </c>
      <c r="Q3677" s="679">
        <f t="shared" ca="1" si="632"/>
        <v>838</v>
      </c>
      <c r="R3677" s="679">
        <f t="shared" ca="1" si="632"/>
        <v>1356.6399999999999</v>
      </c>
      <c r="S3677" s="679">
        <f t="shared" ca="1" si="632"/>
        <v>990.43999999999994</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HUM_ASR_FY_2022</v>
      </c>
      <c r="AB3677" s="958">
        <f t="shared" si="629"/>
        <v>45032</v>
      </c>
      <c r="AC3677" t="str">
        <f t="shared" si="630"/>
        <v>Unaudited</v>
      </c>
    </row>
    <row r="3678" spans="1:29" ht="30" x14ac:dyDescent="0.25">
      <c r="A3678" t="s">
        <v>420</v>
      </c>
      <c r="B3678" t="s">
        <v>1385</v>
      </c>
      <c r="C3678" t="s">
        <v>1386</v>
      </c>
      <c r="D3678">
        <v>1900</v>
      </c>
      <c r="E3678" s="958">
        <v>1</v>
      </c>
      <c r="F3678" t="s">
        <v>438</v>
      </c>
      <c r="G3678" s="958">
        <v>91</v>
      </c>
      <c r="H3678" t="s">
        <v>389</v>
      </c>
      <c r="I3678" s="938" t="s">
        <v>488</v>
      </c>
      <c r="J3678" s="938" t="s">
        <v>444</v>
      </c>
      <c r="K3678" s="938" t="s">
        <v>445</v>
      </c>
      <c r="L3678" s="938">
        <v>5.2</v>
      </c>
      <c r="M3678" s="959" t="s">
        <v>303</v>
      </c>
      <c r="N3678" s="679">
        <f t="shared" ca="1" si="627"/>
        <v>4644934.74</v>
      </c>
      <c r="O3678" s="679">
        <f t="shared" ca="1" si="632"/>
        <v>1396975.6500000001</v>
      </c>
      <c r="P3678" s="679">
        <f t="shared" ca="1" si="632"/>
        <v>1428141.7000000002</v>
      </c>
      <c r="Q3678" s="679">
        <f t="shared" ca="1" si="632"/>
        <v>173426.78999999998</v>
      </c>
      <c r="R3678" s="679">
        <f t="shared" ca="1" si="632"/>
        <v>1212145.1099999999</v>
      </c>
      <c r="S3678" s="679">
        <f t="shared" ca="1" si="632"/>
        <v>166883.15</v>
      </c>
      <c r="T3678" s="679">
        <f t="shared" ca="1" si="632"/>
        <v>60169.96</v>
      </c>
      <c r="U3678" s="679">
        <f t="shared" ca="1" si="631"/>
        <v>6122.36</v>
      </c>
      <c r="V3678" s="679">
        <f t="shared" ca="1" si="631"/>
        <v>104759.20999999998</v>
      </c>
      <c r="W3678" s="679">
        <f t="shared" ca="1" si="631"/>
        <v>415.84000000000003</v>
      </c>
      <c r="X3678" s="679">
        <f t="shared" ca="1" si="631"/>
        <v>70915.97</v>
      </c>
      <c r="Y3678" s="679">
        <f t="shared" ca="1" si="631"/>
        <v>24979</v>
      </c>
      <c r="Z3678" s="679">
        <f t="shared" ca="1" si="631"/>
        <v>0</v>
      </c>
      <c r="AA3678" t="str">
        <f t="shared" si="628"/>
        <v>HUM_ASR_FY_2022</v>
      </c>
      <c r="AB3678" s="958">
        <f t="shared" si="629"/>
        <v>45032</v>
      </c>
      <c r="AC3678" t="str">
        <f t="shared" si="630"/>
        <v>Unaudited</v>
      </c>
    </row>
    <row r="3679" spans="1:29" ht="30" x14ac:dyDescent="0.25">
      <c r="A3679" t="s">
        <v>420</v>
      </c>
      <c r="B3679" t="s">
        <v>1385</v>
      </c>
      <c r="C3679" t="s">
        <v>1386</v>
      </c>
      <c r="D3679">
        <v>1900</v>
      </c>
      <c r="E3679" s="958">
        <v>1</v>
      </c>
      <c r="F3679" t="s">
        <v>438</v>
      </c>
      <c r="G3679" s="958">
        <v>91</v>
      </c>
      <c r="H3679" t="s">
        <v>389</v>
      </c>
      <c r="I3679" s="938" t="s">
        <v>488</v>
      </c>
      <c r="J3679" s="938" t="s">
        <v>444</v>
      </c>
      <c r="K3679" s="938" t="s">
        <v>445</v>
      </c>
      <c r="L3679" s="938">
        <v>5.3</v>
      </c>
      <c r="M3679" s="959" t="s">
        <v>304</v>
      </c>
      <c r="N3679" s="679">
        <f t="shared" ca="1" si="627"/>
        <v>65.588265024707809</v>
      </c>
      <c r="O3679" s="679">
        <f t="shared" ca="1" si="632"/>
        <v>42.38901346457417</v>
      </c>
      <c r="P3679" s="679">
        <f t="shared" ca="1" si="632"/>
        <v>5.1449278790820063</v>
      </c>
      <c r="Q3679" s="679">
        <f t="shared" ca="1" si="632"/>
        <v>4.7501234646292314</v>
      </c>
      <c r="R3679" s="679">
        <f t="shared" ca="1" si="632"/>
        <v>7.689985080017423</v>
      </c>
      <c r="S3679" s="679">
        <f t="shared" ca="1" si="632"/>
        <v>5.614215136404983</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HUM_ASR_FY_2022</v>
      </c>
      <c r="AB3679" s="958">
        <f t="shared" si="629"/>
        <v>45032</v>
      </c>
      <c r="AC3679" t="str">
        <f t="shared" si="630"/>
        <v>Unaudited</v>
      </c>
    </row>
    <row r="3680" spans="1:29" x14ac:dyDescent="0.25">
      <c r="A3680" t="s">
        <v>420</v>
      </c>
      <c r="B3680" t="s">
        <v>1385</v>
      </c>
      <c r="C3680" t="s">
        <v>1386</v>
      </c>
      <c r="D3680">
        <v>1900</v>
      </c>
      <c r="E3680" s="958">
        <v>1</v>
      </c>
      <c r="F3680" t="s">
        <v>438</v>
      </c>
      <c r="G3680" s="958">
        <v>91</v>
      </c>
      <c r="H3680" t="s">
        <v>389</v>
      </c>
      <c r="I3680" s="938" t="s">
        <v>488</v>
      </c>
      <c r="J3680" s="938" t="s">
        <v>444</v>
      </c>
      <c r="K3680" s="938" t="s">
        <v>445</v>
      </c>
      <c r="L3680" s="938" t="s">
        <v>82</v>
      </c>
      <c r="M3680" s="959" t="s">
        <v>453</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HUM_ASR_FY_2022</v>
      </c>
      <c r="AB3680" s="958">
        <f t="shared" si="629"/>
        <v>45032</v>
      </c>
      <c r="AC3680" t="str">
        <f t="shared" si="630"/>
        <v>Unaudited</v>
      </c>
    </row>
    <row r="3681" spans="1:29" x14ac:dyDescent="0.25">
      <c r="A3681" t="s">
        <v>420</v>
      </c>
      <c r="B3681" t="s">
        <v>1385</v>
      </c>
      <c r="C3681" t="s">
        <v>1386</v>
      </c>
      <c r="D3681">
        <v>1900</v>
      </c>
      <c r="E3681" s="958">
        <v>1</v>
      </c>
      <c r="F3681" t="s">
        <v>438</v>
      </c>
      <c r="G3681" s="958">
        <v>91</v>
      </c>
      <c r="H3681" t="s">
        <v>389</v>
      </c>
      <c r="I3681" s="938" t="s">
        <v>488</v>
      </c>
      <c r="J3681" s="938" t="s">
        <v>444</v>
      </c>
      <c r="K3681" s="938" t="s">
        <v>446</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HUM_ASR_FY_2022</v>
      </c>
      <c r="AB3681" s="958">
        <f t="shared" si="629"/>
        <v>45032</v>
      </c>
      <c r="AC3681" t="str">
        <f t="shared" si="630"/>
        <v>Unaudited</v>
      </c>
    </row>
    <row r="3682" spans="1:29" x14ac:dyDescent="0.25">
      <c r="A3682" t="s">
        <v>420</v>
      </c>
      <c r="B3682" t="s">
        <v>1385</v>
      </c>
      <c r="C3682" t="s">
        <v>1386</v>
      </c>
      <c r="D3682">
        <v>1900</v>
      </c>
      <c r="E3682" s="958">
        <v>1</v>
      </c>
      <c r="F3682" t="s">
        <v>438</v>
      </c>
      <c r="G3682" s="958">
        <v>91</v>
      </c>
      <c r="H3682" t="s">
        <v>389</v>
      </c>
      <c r="I3682" s="938" t="s">
        <v>488</v>
      </c>
      <c r="J3682" s="938" t="s">
        <v>444</v>
      </c>
      <c r="K3682" s="938" t="s">
        <v>446</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HUM_ASR_FY_2022</v>
      </c>
      <c r="AB3682" s="958">
        <f t="shared" si="629"/>
        <v>45032</v>
      </c>
      <c r="AC3682" t="str">
        <f t="shared" si="630"/>
        <v>Unaudited</v>
      </c>
    </row>
    <row r="3683" spans="1:29" x14ac:dyDescent="0.25">
      <c r="A3683" t="s">
        <v>420</v>
      </c>
      <c r="B3683" t="s">
        <v>1385</v>
      </c>
      <c r="C3683" t="s">
        <v>1386</v>
      </c>
      <c r="D3683">
        <v>1900</v>
      </c>
      <c r="E3683" s="958">
        <v>1</v>
      </c>
      <c r="F3683" t="s">
        <v>438</v>
      </c>
      <c r="G3683" s="958">
        <v>91</v>
      </c>
      <c r="H3683" t="s">
        <v>389</v>
      </c>
      <c r="I3683" s="959" t="s">
        <v>488</v>
      </c>
      <c r="J3683" s="959" t="s">
        <v>444</v>
      </c>
      <c r="K3683" s="959" t="s">
        <v>446</v>
      </c>
      <c r="L3683" s="938">
        <v>6.3</v>
      </c>
      <c r="M3683" s="959" t="s">
        <v>184</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HUM_ASR_FY_2022</v>
      </c>
      <c r="AB3683" s="958">
        <f t="shared" si="629"/>
        <v>45032</v>
      </c>
      <c r="AC3683" t="str">
        <f t="shared" si="630"/>
        <v>Unaudited</v>
      </c>
    </row>
    <row r="3684" spans="1:29" x14ac:dyDescent="0.25">
      <c r="A3684" t="s">
        <v>420</v>
      </c>
      <c r="B3684" t="s">
        <v>1385</v>
      </c>
      <c r="C3684" t="s">
        <v>1386</v>
      </c>
      <c r="D3684">
        <v>1900</v>
      </c>
      <c r="E3684" s="958">
        <v>1</v>
      </c>
      <c r="F3684" t="s">
        <v>438</v>
      </c>
      <c r="G3684" s="958">
        <v>91</v>
      </c>
      <c r="H3684" t="s">
        <v>389</v>
      </c>
      <c r="I3684" s="938" t="s">
        <v>488</v>
      </c>
      <c r="J3684" s="938" t="s">
        <v>444</v>
      </c>
      <c r="K3684" s="938" t="s">
        <v>446</v>
      </c>
      <c r="L3684" s="938" t="s">
        <v>87</v>
      </c>
      <c r="M3684" s="963" t="s">
        <v>454</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HUM_ASR_FY_2022</v>
      </c>
      <c r="AB3684" s="958">
        <f t="shared" si="629"/>
        <v>45032</v>
      </c>
      <c r="AC3684" t="str">
        <f t="shared" si="630"/>
        <v>Unaudited</v>
      </c>
    </row>
    <row r="3685" spans="1:29" x14ac:dyDescent="0.25">
      <c r="A3685" t="s">
        <v>420</v>
      </c>
      <c r="B3685" t="s">
        <v>1385</v>
      </c>
      <c r="C3685" t="s">
        <v>1386</v>
      </c>
      <c r="D3685">
        <v>1900</v>
      </c>
      <c r="E3685" s="958">
        <v>1</v>
      </c>
      <c r="F3685" t="s">
        <v>438</v>
      </c>
      <c r="G3685" s="958">
        <v>91</v>
      </c>
      <c r="H3685" t="s">
        <v>389</v>
      </c>
      <c r="I3685" s="938" t="s">
        <v>488</v>
      </c>
      <c r="J3685" s="938" t="s">
        <v>444</v>
      </c>
      <c r="K3685" s="938" t="s">
        <v>447</v>
      </c>
      <c r="L3685" s="938">
        <v>7.1</v>
      </c>
      <c r="M3685" s="963" t="s">
        <v>20</v>
      </c>
      <c r="N3685" s="679">
        <f t="shared" ca="1" si="627"/>
        <v>272770.88</v>
      </c>
      <c r="O3685" s="679">
        <f t="shared" ca="1" si="634"/>
        <v>92229.340000000011</v>
      </c>
      <c r="P3685" s="679">
        <f t="shared" ca="1" si="634"/>
        <v>21123.98</v>
      </c>
      <c r="Q3685" s="679">
        <f t="shared" ca="1" si="634"/>
        <v>36355.970000000008</v>
      </c>
      <c r="R3685" s="679">
        <f t="shared" ca="1" si="634"/>
        <v>47193.85</v>
      </c>
      <c r="S3685" s="679">
        <f t="shared" ca="1" si="634"/>
        <v>14137.78</v>
      </c>
      <c r="T3685" s="679">
        <f t="shared" ca="1" si="634"/>
        <v>408</v>
      </c>
      <c r="U3685" s="679">
        <f t="shared" ca="1" si="633"/>
        <v>339.73</v>
      </c>
      <c r="V3685" s="679">
        <f t="shared" ca="1" si="633"/>
        <v>5486.6500000000005</v>
      </c>
      <c r="W3685" s="679">
        <f t="shared" ca="1" si="633"/>
        <v>272</v>
      </c>
      <c r="X3685" s="679">
        <f t="shared" ca="1" si="633"/>
        <v>39594.950000000004</v>
      </c>
      <c r="Y3685" s="679">
        <f t="shared" ca="1" si="633"/>
        <v>15628.630000000001</v>
      </c>
      <c r="Z3685" s="679">
        <f t="shared" ca="1" si="633"/>
        <v>0</v>
      </c>
      <c r="AA3685" t="str">
        <f t="shared" si="628"/>
        <v>HUM_ASR_FY_2022</v>
      </c>
      <c r="AB3685" s="958">
        <f t="shared" si="629"/>
        <v>45032</v>
      </c>
      <c r="AC3685" t="str">
        <f t="shared" si="630"/>
        <v>Unaudited</v>
      </c>
    </row>
    <row r="3686" spans="1:29" x14ac:dyDescent="0.25">
      <c r="A3686" t="s">
        <v>420</v>
      </c>
      <c r="B3686" t="s">
        <v>1385</v>
      </c>
      <c r="C3686" t="s">
        <v>1386</v>
      </c>
      <c r="D3686">
        <v>1900</v>
      </c>
      <c r="E3686" s="958">
        <v>1</v>
      </c>
      <c r="F3686" t="s">
        <v>438</v>
      </c>
      <c r="G3686" s="958">
        <v>91</v>
      </c>
      <c r="H3686" t="s">
        <v>389</v>
      </c>
      <c r="I3686" s="938" t="s">
        <v>488</v>
      </c>
      <c r="J3686" s="938" t="s">
        <v>444</v>
      </c>
      <c r="K3686" s="938" t="s">
        <v>447</v>
      </c>
      <c r="L3686" s="938">
        <v>7.2</v>
      </c>
      <c r="M3686" s="963" t="s">
        <v>21</v>
      </c>
      <c r="N3686" s="679">
        <f t="shared" ca="1" si="627"/>
        <v>1040132.0599999999</v>
      </c>
      <c r="O3686" s="679">
        <f t="shared" ca="1" si="634"/>
        <v>858560.1399999999</v>
      </c>
      <c r="P3686" s="679">
        <f t="shared" ca="1" si="634"/>
        <v>41688.97</v>
      </c>
      <c r="Q3686" s="679">
        <f t="shared" ca="1" si="634"/>
        <v>53884.81</v>
      </c>
      <c r="R3686" s="679">
        <f t="shared" ca="1" si="634"/>
        <v>23423.000000000004</v>
      </c>
      <c r="S3686" s="679">
        <f t="shared" ca="1" si="634"/>
        <v>31100.980000000003</v>
      </c>
      <c r="T3686" s="679">
        <f t="shared" ca="1" si="634"/>
        <v>3172.03</v>
      </c>
      <c r="U3686" s="679">
        <f t="shared" ca="1" si="633"/>
        <v>420.82</v>
      </c>
      <c r="V3686" s="679">
        <f t="shared" ca="1" si="633"/>
        <v>3803.2599999999998</v>
      </c>
      <c r="W3686" s="679">
        <f t="shared" ca="1" si="633"/>
        <v>91.31</v>
      </c>
      <c r="X3686" s="679">
        <f t="shared" ca="1" si="633"/>
        <v>20866.32</v>
      </c>
      <c r="Y3686" s="679">
        <f t="shared" ca="1" si="633"/>
        <v>3120.42</v>
      </c>
      <c r="Z3686" s="679">
        <f t="shared" ca="1" si="633"/>
        <v>0</v>
      </c>
      <c r="AA3686" t="str">
        <f t="shared" si="628"/>
        <v>HUM_ASR_FY_2022</v>
      </c>
      <c r="AB3686" s="958">
        <f t="shared" si="629"/>
        <v>45032</v>
      </c>
      <c r="AC3686" t="str">
        <f t="shared" si="630"/>
        <v>Unaudited</v>
      </c>
    </row>
    <row r="3687" spans="1:29" x14ac:dyDescent="0.25">
      <c r="A3687" t="s">
        <v>420</v>
      </c>
      <c r="B3687" t="s">
        <v>1385</v>
      </c>
      <c r="C3687" t="s">
        <v>1386</v>
      </c>
      <c r="D3687">
        <v>1900</v>
      </c>
      <c r="E3687" s="958">
        <v>1</v>
      </c>
      <c r="F3687" t="s">
        <v>438</v>
      </c>
      <c r="G3687" s="958">
        <v>91</v>
      </c>
      <c r="H3687" t="s">
        <v>389</v>
      </c>
      <c r="I3687" s="938" t="s">
        <v>488</v>
      </c>
      <c r="J3687" s="938" t="s">
        <v>444</v>
      </c>
      <c r="K3687" s="938" t="s">
        <v>447</v>
      </c>
      <c r="L3687" s="938">
        <v>7.3</v>
      </c>
      <c r="M3687" s="963" t="s">
        <v>155</v>
      </c>
      <c r="N3687" s="679">
        <f t="shared" ca="1" si="627"/>
        <v>1546.1758443383824</v>
      </c>
      <c r="O3687" s="679">
        <f t="shared" ca="1" si="634"/>
        <v>522.79326021630948</v>
      </c>
      <c r="P3687" s="679">
        <f t="shared" ca="1" si="634"/>
        <v>119.73927573312479</v>
      </c>
      <c r="Q3687" s="679">
        <f t="shared" ca="1" si="634"/>
        <v>206.08036536558043</v>
      </c>
      <c r="R3687" s="679">
        <f t="shared" ca="1" si="634"/>
        <v>267.51385951216253</v>
      </c>
      <c r="S3687" s="679">
        <f t="shared" ca="1" si="634"/>
        <v>80.138664099959243</v>
      </c>
      <c r="T3687" s="679">
        <f t="shared" ca="1" si="634"/>
        <v>2.3127092763349952</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1.9257272609051175</v>
      </c>
      <c r="V3687" s="679">
        <f t="shared" ca="1" si="635"/>
        <v>31.100554781871086</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1.5418061842233302</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224.44021608093217</v>
      </c>
      <c r="Y3687" s="679">
        <f t="shared" ca="1" si="637"/>
        <v>88.589405826978918</v>
      </c>
      <c r="Z3687" s="679">
        <f t="shared" ca="1" si="637"/>
        <v>0</v>
      </c>
      <c r="AA3687" t="str">
        <f t="shared" si="628"/>
        <v>HUM_ASR_FY_2022</v>
      </c>
      <c r="AB3687" s="958">
        <f t="shared" si="629"/>
        <v>45032</v>
      </c>
      <c r="AC3687" t="str">
        <f t="shared" si="630"/>
        <v>Unaudited</v>
      </c>
    </row>
    <row r="3688" spans="1:29" x14ac:dyDescent="0.25">
      <c r="A3688" t="s">
        <v>420</v>
      </c>
      <c r="B3688" t="s">
        <v>1385</v>
      </c>
      <c r="C3688" t="s">
        <v>1386</v>
      </c>
      <c r="D3688">
        <v>1900</v>
      </c>
      <c r="E3688" s="958">
        <v>1</v>
      </c>
      <c r="F3688" t="s">
        <v>438</v>
      </c>
      <c r="G3688" s="958">
        <v>91</v>
      </c>
      <c r="H3688" t="s">
        <v>389</v>
      </c>
      <c r="I3688" s="938" t="s">
        <v>488</v>
      </c>
      <c r="J3688" s="938" t="s">
        <v>444</v>
      </c>
      <c r="K3688" s="938" t="s">
        <v>447</v>
      </c>
      <c r="L3688" s="938" t="s">
        <v>91</v>
      </c>
      <c r="M3688" s="963" t="s">
        <v>455</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HUM_ASR_FY_2022</v>
      </c>
      <c r="AB3688" s="958">
        <f t="shared" si="629"/>
        <v>45032</v>
      </c>
      <c r="AC3688" t="str">
        <f t="shared" si="630"/>
        <v>Unaudited</v>
      </c>
    </row>
    <row r="3689" spans="1:29" x14ac:dyDescent="0.25">
      <c r="A3689" t="s">
        <v>420</v>
      </c>
      <c r="B3689" t="s">
        <v>1385</v>
      </c>
      <c r="C3689" t="s">
        <v>1386</v>
      </c>
      <c r="D3689">
        <v>1900</v>
      </c>
      <c r="E3689" s="958">
        <v>1</v>
      </c>
      <c r="F3689" t="s">
        <v>438</v>
      </c>
      <c r="G3689" s="958">
        <v>91</v>
      </c>
      <c r="H3689" t="s">
        <v>389</v>
      </c>
      <c r="I3689" s="938" t="s">
        <v>488</v>
      </c>
      <c r="J3689" s="938" t="s">
        <v>444</v>
      </c>
      <c r="K3689" s="938" t="s">
        <v>448</v>
      </c>
      <c r="L3689" s="938">
        <v>8.1</v>
      </c>
      <c r="M3689" s="963" t="s">
        <v>22</v>
      </c>
      <c r="N3689" s="679">
        <f t="shared" ca="1" si="627"/>
        <v>15446539.459999999</v>
      </c>
      <c r="O3689" s="679">
        <f t="shared" ca="1" si="634"/>
        <v>4992268.1400000015</v>
      </c>
      <c r="P3689" s="679">
        <f t="shared" ca="1" si="634"/>
        <v>1343184.36</v>
      </c>
      <c r="Q3689" s="679">
        <f t="shared" ca="1" si="634"/>
        <v>3050590.49</v>
      </c>
      <c r="R3689" s="679">
        <f t="shared" ca="1" si="634"/>
        <v>3116167.399999999</v>
      </c>
      <c r="S3689" s="679">
        <f t="shared" ca="1" si="634"/>
        <v>20656.179999999993</v>
      </c>
      <c r="T3689" s="679">
        <f t="shared" ca="1" si="634"/>
        <v>117524.84</v>
      </c>
      <c r="U3689" s="679">
        <f t="shared" ca="1" si="635"/>
        <v>2546.1</v>
      </c>
      <c r="V3689" s="679">
        <f t="shared" ca="1" si="635"/>
        <v>1055450.02</v>
      </c>
      <c r="W3689" s="679">
        <f t="shared" ca="1" si="636"/>
        <v>0</v>
      </c>
      <c r="X3689" s="679">
        <f t="shared" ca="1" si="637"/>
        <v>2826.6899999999996</v>
      </c>
      <c r="Y3689" s="679">
        <f t="shared" ca="1" si="637"/>
        <v>1745325.2400000002</v>
      </c>
      <c r="Z3689" s="679">
        <f t="shared" ca="1" si="637"/>
        <v>0</v>
      </c>
      <c r="AA3689" t="str">
        <f t="shared" si="628"/>
        <v>HUM_ASR_FY_2022</v>
      </c>
      <c r="AB3689" s="958">
        <f t="shared" si="629"/>
        <v>45032</v>
      </c>
      <c r="AC3689" t="str">
        <f t="shared" si="630"/>
        <v>Unaudited</v>
      </c>
    </row>
    <row r="3690" spans="1:29" x14ac:dyDescent="0.25">
      <c r="A3690" t="s">
        <v>420</v>
      </c>
      <c r="B3690" t="s">
        <v>1385</v>
      </c>
      <c r="C3690" t="s">
        <v>1386</v>
      </c>
      <c r="D3690">
        <v>1900</v>
      </c>
      <c r="E3690" s="958">
        <v>1</v>
      </c>
      <c r="F3690" t="s">
        <v>438</v>
      </c>
      <c r="G3690" s="958">
        <v>91</v>
      </c>
      <c r="H3690" t="s">
        <v>389</v>
      </c>
      <c r="I3690" s="938" t="s">
        <v>488</v>
      </c>
      <c r="J3690" s="938" t="s">
        <v>444</v>
      </c>
      <c r="K3690" s="938" t="s">
        <v>448</v>
      </c>
      <c r="L3690" s="946" t="s">
        <v>112</v>
      </c>
      <c r="M3690" s="961" t="s">
        <v>443</v>
      </c>
      <c r="N3690" s="679">
        <f t="shared" ca="1" si="627"/>
        <v>71769.600000000006</v>
      </c>
      <c r="O3690" s="679">
        <f t="shared" ca="1" si="634"/>
        <v>71769.600000000006</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HUM_ASR_FY_2022</v>
      </c>
      <c r="AB3690" s="958">
        <f t="shared" si="629"/>
        <v>45032</v>
      </c>
      <c r="AC3690" t="str">
        <f t="shared" si="630"/>
        <v>Unaudited</v>
      </c>
    </row>
    <row r="3691" spans="1:29" x14ac:dyDescent="0.25">
      <c r="A3691" t="s">
        <v>420</v>
      </c>
      <c r="B3691" t="s">
        <v>1385</v>
      </c>
      <c r="C3691" t="s">
        <v>1386</v>
      </c>
      <c r="D3691">
        <v>1900</v>
      </c>
      <c r="E3691" s="958">
        <v>1</v>
      </c>
      <c r="F3691" t="s">
        <v>438</v>
      </c>
      <c r="G3691" s="958">
        <v>91</v>
      </c>
      <c r="H3691" t="s">
        <v>389</v>
      </c>
      <c r="I3691" s="963" t="s">
        <v>488</v>
      </c>
      <c r="J3691" s="963" t="s">
        <v>444</v>
      </c>
      <c r="K3691" s="963" t="s">
        <v>448</v>
      </c>
      <c r="L3691" s="938" t="s">
        <v>114</v>
      </c>
      <c r="M3691" s="963" t="s">
        <v>157</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HUM_ASR_FY_2022</v>
      </c>
      <c r="AB3691" s="958">
        <f t="shared" si="629"/>
        <v>45032</v>
      </c>
      <c r="AC3691" t="str">
        <f t="shared" si="630"/>
        <v>Unaudited</v>
      </c>
    </row>
    <row r="3692" spans="1:29" x14ac:dyDescent="0.25">
      <c r="A3692" t="s">
        <v>420</v>
      </c>
      <c r="B3692" t="s">
        <v>1385</v>
      </c>
      <c r="C3692" t="s">
        <v>1386</v>
      </c>
      <c r="D3692">
        <v>1900</v>
      </c>
      <c r="E3692" s="958">
        <v>1</v>
      </c>
      <c r="F3692" t="s">
        <v>438</v>
      </c>
      <c r="G3692" s="958">
        <v>91</v>
      </c>
      <c r="H3692" t="s">
        <v>389</v>
      </c>
      <c r="I3692" s="938" t="s">
        <v>488</v>
      </c>
      <c r="J3692" s="938" t="s">
        <v>444</v>
      </c>
      <c r="K3692" s="938" t="s">
        <v>448</v>
      </c>
      <c r="L3692" s="944" t="s">
        <v>115</v>
      </c>
      <c r="M3692" s="964" t="s">
        <v>113</v>
      </c>
      <c r="N3692" s="679">
        <f t="shared" ca="1" si="627"/>
        <v>-126228.71000000002</v>
      </c>
      <c r="O3692" s="679">
        <f t="shared" ca="1" si="638"/>
        <v>-40796.682578526212</v>
      </c>
      <c r="P3692" s="679">
        <f t="shared" ca="1" si="638"/>
        <v>-10976.466896940528</v>
      </c>
      <c r="Q3692" s="679">
        <f t="shared" ca="1" si="638"/>
        <v>-24929.344419709138</v>
      </c>
      <c r="R3692" s="679">
        <f t="shared" ca="1" si="638"/>
        <v>-25465.237185627462</v>
      </c>
      <c r="S3692" s="679">
        <f t="shared" ca="1" si="638"/>
        <v>-168.80175405500174</v>
      </c>
      <c r="T3692" s="679">
        <f t="shared" ca="1" si="638"/>
        <v>-960.40986944504925</v>
      </c>
      <c r="U3692" s="679">
        <f t="shared" ca="1" si="638"/>
        <v>-20.8066615414583</v>
      </c>
      <c r="V3692" s="679">
        <f t="shared" ca="1" si="638"/>
        <v>-8625.1095165411389</v>
      </c>
      <c r="W3692" s="679">
        <f t="shared" ca="1" si="636"/>
        <v>0</v>
      </c>
      <c r="X3692" s="679">
        <f t="shared" ca="1" si="638"/>
        <v>-23.099635565227111</v>
      </c>
      <c r="Y3692" s="679">
        <f t="shared" ca="1" si="638"/>
        <v>-14262.751482048812</v>
      </c>
      <c r="Z3692" s="679">
        <f t="shared" ca="1" si="638"/>
        <v>0</v>
      </c>
      <c r="AA3692" t="str">
        <f t="shared" si="628"/>
        <v>HUM_ASR_FY_2022</v>
      </c>
      <c r="AB3692" s="958">
        <f t="shared" si="629"/>
        <v>45032</v>
      </c>
      <c r="AC3692" t="str">
        <f t="shared" si="630"/>
        <v>Unaudited</v>
      </c>
    </row>
    <row r="3693" spans="1:29" x14ac:dyDescent="0.25">
      <c r="A3693" t="s">
        <v>420</v>
      </c>
      <c r="B3693" t="s">
        <v>1385</v>
      </c>
      <c r="C3693" t="s">
        <v>1386</v>
      </c>
      <c r="D3693">
        <v>1900</v>
      </c>
      <c r="E3693" s="958">
        <v>1</v>
      </c>
      <c r="F3693" t="s">
        <v>438</v>
      </c>
      <c r="G3693" s="958">
        <v>91</v>
      </c>
      <c r="H3693" t="s">
        <v>389</v>
      </c>
      <c r="I3693" s="938" t="s">
        <v>488</v>
      </c>
      <c r="J3693" s="938" t="s">
        <v>444</v>
      </c>
      <c r="K3693" s="938" t="s">
        <v>448</v>
      </c>
      <c r="L3693" s="944" t="s">
        <v>116</v>
      </c>
      <c r="M3693" s="964" t="s">
        <v>158</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HUM_ASR_FY_2022</v>
      </c>
      <c r="AB3693" s="958">
        <f t="shared" si="629"/>
        <v>45032</v>
      </c>
      <c r="AC3693" t="str">
        <f t="shared" si="630"/>
        <v>Unaudited</v>
      </c>
    </row>
    <row r="3694" spans="1:29" x14ac:dyDescent="0.25">
      <c r="A3694" t="s">
        <v>420</v>
      </c>
      <c r="B3694" t="s">
        <v>1385</v>
      </c>
      <c r="C3694" t="s">
        <v>1386</v>
      </c>
      <c r="D3694">
        <v>1900</v>
      </c>
      <c r="E3694" s="958">
        <v>1</v>
      </c>
      <c r="F3694" t="s">
        <v>438</v>
      </c>
      <c r="G3694" s="958">
        <v>91</v>
      </c>
      <c r="H3694" t="s">
        <v>389</v>
      </c>
      <c r="I3694" s="938" t="s">
        <v>488</v>
      </c>
      <c r="J3694" s="938" t="s">
        <v>444</v>
      </c>
      <c r="K3694" s="938" t="s">
        <v>448</v>
      </c>
      <c r="L3694" s="948" t="s">
        <v>159</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HUM_ASR_FY_2022</v>
      </c>
      <c r="AB3694" s="958">
        <f t="shared" si="629"/>
        <v>45032</v>
      </c>
      <c r="AC3694" t="str">
        <f t="shared" si="630"/>
        <v>Unaudited</v>
      </c>
    </row>
    <row r="3695" spans="1:29" x14ac:dyDescent="0.25">
      <c r="A3695" t="s">
        <v>420</v>
      </c>
      <c r="B3695" t="s">
        <v>1385</v>
      </c>
      <c r="C3695" t="s">
        <v>1386</v>
      </c>
      <c r="D3695">
        <v>1900</v>
      </c>
      <c r="E3695" s="958">
        <v>1</v>
      </c>
      <c r="F3695" t="s">
        <v>438</v>
      </c>
      <c r="G3695" s="958">
        <v>91</v>
      </c>
      <c r="H3695" t="s">
        <v>389</v>
      </c>
      <c r="I3695" s="964" t="s">
        <v>488</v>
      </c>
      <c r="J3695" s="964" t="s">
        <v>444</v>
      </c>
      <c r="K3695" s="964" t="s">
        <v>448</v>
      </c>
      <c r="L3695" s="944" t="s">
        <v>442</v>
      </c>
      <c r="M3695" s="964" t="s">
        <v>456</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HUM_ASR_FY_2022</v>
      </c>
      <c r="AB3695" s="958">
        <f t="shared" si="629"/>
        <v>45032</v>
      </c>
      <c r="AC3695" t="str">
        <f t="shared" si="630"/>
        <v>Unaudited</v>
      </c>
    </row>
    <row r="3696" spans="1:29" ht="30" x14ac:dyDescent="0.25">
      <c r="A3696" t="s">
        <v>420</v>
      </c>
      <c r="B3696" t="s">
        <v>1385</v>
      </c>
      <c r="C3696" t="s">
        <v>1386</v>
      </c>
      <c r="D3696">
        <v>1900</v>
      </c>
      <c r="E3696" s="958">
        <v>1</v>
      </c>
      <c r="F3696" t="s">
        <v>438</v>
      </c>
      <c r="G3696" s="958">
        <v>91</v>
      </c>
      <c r="H3696" t="s">
        <v>389</v>
      </c>
      <c r="I3696" s="938" t="s">
        <v>488</v>
      </c>
      <c r="J3696" s="938" t="s">
        <v>444</v>
      </c>
      <c r="K3696" s="938" t="s">
        <v>449</v>
      </c>
      <c r="L3696" s="938">
        <v>9.1</v>
      </c>
      <c r="M3696" s="963" t="s">
        <v>185</v>
      </c>
      <c r="N3696" s="679">
        <f t="shared" ca="1" si="627"/>
        <v>430720.11000000022</v>
      </c>
      <c r="O3696" s="679">
        <f t="shared" ca="1" si="638"/>
        <v>98888.219999999987</v>
      </c>
      <c r="P3696" s="679">
        <f t="shared" ca="1" si="638"/>
        <v>2572.11</v>
      </c>
      <c r="Q3696" s="679">
        <f t="shared" ca="1" si="638"/>
        <v>104452.53</v>
      </c>
      <c r="R3696" s="679">
        <f t="shared" ca="1" si="638"/>
        <v>23183.45</v>
      </c>
      <c r="S3696" s="679">
        <f t="shared" ca="1" si="638"/>
        <v>23185.990000000009</v>
      </c>
      <c r="T3696" s="679">
        <f t="shared" ca="1" si="638"/>
        <v>342.25</v>
      </c>
      <c r="U3696" s="679">
        <f t="shared" ca="1" si="638"/>
        <v>0</v>
      </c>
      <c r="V3696" s="679">
        <f t="shared" ca="1" si="638"/>
        <v>1172.6500000000001</v>
      </c>
      <c r="W3696" s="679">
        <f t="shared" ca="1" si="636"/>
        <v>176922.91000000018</v>
      </c>
      <c r="X3696" s="679">
        <f t="shared" ca="1" si="638"/>
        <v>0</v>
      </c>
      <c r="Y3696" s="679">
        <f t="shared" ca="1" si="638"/>
        <v>0</v>
      </c>
      <c r="Z3696" s="679">
        <f t="shared" ca="1" si="638"/>
        <v>0</v>
      </c>
      <c r="AA3696" t="str">
        <f t="shared" si="628"/>
        <v>HUM_ASR_FY_2022</v>
      </c>
      <c r="AB3696" s="958">
        <f t="shared" si="629"/>
        <v>45032</v>
      </c>
      <c r="AC3696" t="str">
        <f t="shared" si="630"/>
        <v>Unaudited</v>
      </c>
    </row>
    <row r="3697" spans="1:29" x14ac:dyDescent="0.25">
      <c r="A3697" t="s">
        <v>420</v>
      </c>
      <c r="B3697" t="s">
        <v>1385</v>
      </c>
      <c r="C3697" t="s">
        <v>1386</v>
      </c>
      <c r="D3697">
        <v>1900</v>
      </c>
      <c r="E3697" s="958">
        <v>1</v>
      </c>
      <c r="F3697" t="s">
        <v>438</v>
      </c>
      <c r="G3697" s="958">
        <v>91</v>
      </c>
      <c r="H3697" t="s">
        <v>389</v>
      </c>
      <c r="I3697" s="938" t="s">
        <v>488</v>
      </c>
      <c r="J3697" s="938" t="s">
        <v>444</v>
      </c>
      <c r="K3697" s="938" t="s">
        <v>449</v>
      </c>
      <c r="L3697" s="938" t="s">
        <v>106</v>
      </c>
      <c r="M3697" s="963" t="s">
        <v>186</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HUM_ASR_FY_2022</v>
      </c>
      <c r="AB3697" s="958">
        <f t="shared" si="629"/>
        <v>45032</v>
      </c>
      <c r="AC3697" t="str">
        <f t="shared" si="630"/>
        <v>Unaudited</v>
      </c>
    </row>
    <row r="3698" spans="1:29" x14ac:dyDescent="0.25">
      <c r="A3698" t="s">
        <v>420</v>
      </c>
      <c r="B3698" t="s">
        <v>1385</v>
      </c>
      <c r="C3698" t="s">
        <v>1386</v>
      </c>
      <c r="D3698">
        <v>1900</v>
      </c>
      <c r="E3698" s="958">
        <v>1</v>
      </c>
      <c r="F3698" t="s">
        <v>438</v>
      </c>
      <c r="G3698" s="958">
        <v>91</v>
      </c>
      <c r="H3698" t="s">
        <v>389</v>
      </c>
      <c r="I3698" s="938" t="s">
        <v>488</v>
      </c>
      <c r="J3698" s="938" t="s">
        <v>444</v>
      </c>
      <c r="K3698" s="938" t="s">
        <v>449</v>
      </c>
      <c r="L3698" s="938" t="s">
        <v>1321</v>
      </c>
      <c r="M3698" s="963" t="s">
        <v>1322</v>
      </c>
      <c r="N3698" s="679">
        <f t="shared" ca="1" si="627"/>
        <v>267868.64</v>
      </c>
      <c r="O3698" s="679">
        <f t="shared" ca="1" si="638"/>
        <v>1134.54</v>
      </c>
      <c r="P3698" s="679">
        <f t="shared" ca="1" si="638"/>
        <v>0</v>
      </c>
      <c r="Q3698" s="679">
        <f t="shared" ca="1" si="638"/>
        <v>38167.760000000002</v>
      </c>
      <c r="R3698" s="679">
        <f t="shared" ca="1" si="638"/>
        <v>10365.279999999999</v>
      </c>
      <c r="S3698" s="679">
        <f t="shared" ca="1" si="638"/>
        <v>218201.06000000003</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HUM_ASR_FY_2022</v>
      </c>
      <c r="AB3698" s="958">
        <f t="shared" si="629"/>
        <v>45032</v>
      </c>
      <c r="AC3698" t="str">
        <f t="shared" si="630"/>
        <v>Unaudited</v>
      </c>
    </row>
    <row r="3699" spans="1:29" x14ac:dyDescent="0.25">
      <c r="A3699" t="s">
        <v>420</v>
      </c>
      <c r="B3699" t="s">
        <v>1385</v>
      </c>
      <c r="C3699" t="s">
        <v>1386</v>
      </c>
      <c r="D3699">
        <v>1900</v>
      </c>
      <c r="E3699" s="958">
        <v>1</v>
      </c>
      <c r="F3699" t="s">
        <v>438</v>
      </c>
      <c r="G3699" s="958">
        <v>91</v>
      </c>
      <c r="H3699" t="s">
        <v>389</v>
      </c>
      <c r="I3699" s="938" t="s">
        <v>488</v>
      </c>
      <c r="J3699" s="938" t="s">
        <v>444</v>
      </c>
      <c r="K3699" s="938" t="s">
        <v>449</v>
      </c>
      <c r="L3699" s="946" t="s">
        <v>107</v>
      </c>
      <c r="M3699" s="961" t="s">
        <v>187</v>
      </c>
      <c r="N3699" s="679">
        <f t="shared" ca="1" si="627"/>
        <v>205388.6599999998</v>
      </c>
      <c r="O3699" s="679">
        <f t="shared" ca="1" si="638"/>
        <v>106278.4299999998</v>
      </c>
      <c r="P3699" s="679">
        <f t="shared" ca="1" si="638"/>
        <v>12785.570000000003</v>
      </c>
      <c r="Q3699" s="679">
        <f t="shared" ca="1" si="638"/>
        <v>27387.119999999999</v>
      </c>
      <c r="R3699" s="679">
        <f t="shared" ca="1" si="638"/>
        <v>29242.229999999996</v>
      </c>
      <c r="S3699" s="679">
        <f t="shared" ca="1" si="638"/>
        <v>6485.9300000000021</v>
      </c>
      <c r="T3699" s="679">
        <f t="shared" ca="1" si="638"/>
        <v>0</v>
      </c>
      <c r="U3699" s="679">
        <f t="shared" ca="1" si="638"/>
        <v>15.14</v>
      </c>
      <c r="V3699" s="679">
        <f t="shared" ca="1" si="638"/>
        <v>4639.58</v>
      </c>
      <c r="W3699" s="679">
        <f t="shared" ca="1" si="636"/>
        <v>18554.66</v>
      </c>
      <c r="X3699" s="679">
        <f t="shared" ca="1" si="638"/>
        <v>0</v>
      </c>
      <c r="Y3699" s="679">
        <f t="shared" ca="1" si="638"/>
        <v>0</v>
      </c>
      <c r="Z3699" s="679">
        <f t="shared" ca="1" si="638"/>
        <v>0</v>
      </c>
      <c r="AA3699" t="str">
        <f t="shared" si="628"/>
        <v>HUM_ASR_FY_2022</v>
      </c>
      <c r="AB3699" s="958">
        <f t="shared" si="629"/>
        <v>45032</v>
      </c>
      <c r="AC3699" t="str">
        <f t="shared" si="630"/>
        <v>Unaudited</v>
      </c>
    </row>
    <row r="3700" spans="1:29" x14ac:dyDescent="0.25">
      <c r="A3700" t="s">
        <v>420</v>
      </c>
      <c r="B3700" t="s">
        <v>1385</v>
      </c>
      <c r="C3700" t="s">
        <v>1386</v>
      </c>
      <c r="D3700">
        <v>1900</v>
      </c>
      <c r="E3700" s="958">
        <v>1</v>
      </c>
      <c r="F3700" t="s">
        <v>438</v>
      </c>
      <c r="G3700" s="958">
        <v>91</v>
      </c>
      <c r="H3700" t="s">
        <v>389</v>
      </c>
      <c r="I3700" s="963" t="s">
        <v>488</v>
      </c>
      <c r="J3700" s="963" t="s">
        <v>444</v>
      </c>
      <c r="K3700" s="963" t="s">
        <v>449</v>
      </c>
      <c r="L3700" s="938" t="s">
        <v>108</v>
      </c>
      <c r="M3700" s="963" t="s">
        <v>160</v>
      </c>
      <c r="N3700" s="679">
        <f t="shared" ca="1" si="627"/>
        <v>1242896.3299999989</v>
      </c>
      <c r="O3700" s="679">
        <f t="shared" ca="1" si="638"/>
        <v>902960.33999999915</v>
      </c>
      <c r="P3700" s="679">
        <f t="shared" ca="1" si="638"/>
        <v>72279.390000000014</v>
      </c>
      <c r="Q3700" s="679">
        <f t="shared" ca="1" si="638"/>
        <v>153997.2799999998</v>
      </c>
      <c r="R3700" s="679">
        <f t="shared" ca="1" si="638"/>
        <v>67179.91</v>
      </c>
      <c r="S3700" s="679">
        <f t="shared" ca="1" si="638"/>
        <v>1041.0099999999998</v>
      </c>
      <c r="T3700" s="679">
        <f t="shared" ca="1" si="638"/>
        <v>4337.62</v>
      </c>
      <c r="U3700" s="679">
        <f t="shared" ca="1" si="638"/>
        <v>18.579999999999998</v>
      </c>
      <c r="V3700" s="679">
        <f t="shared" ca="1" si="638"/>
        <v>8489.93</v>
      </c>
      <c r="W3700" s="679">
        <f t="shared" ca="1" si="636"/>
        <v>14155.580000000002</v>
      </c>
      <c r="X3700" s="679">
        <f t="shared" ca="1" si="638"/>
        <v>3074.46</v>
      </c>
      <c r="Y3700" s="679">
        <f t="shared" ca="1" si="638"/>
        <v>15362.23</v>
      </c>
      <c r="Z3700" s="679">
        <f t="shared" ca="1" si="638"/>
        <v>0</v>
      </c>
      <c r="AA3700" t="str">
        <f t="shared" si="628"/>
        <v>HUM_ASR_FY_2022</v>
      </c>
      <c r="AB3700" s="958">
        <f t="shared" si="629"/>
        <v>45032</v>
      </c>
      <c r="AC3700" t="str">
        <f t="shared" si="630"/>
        <v>Unaudited</v>
      </c>
    </row>
    <row r="3701" spans="1:29" x14ac:dyDescent="0.25">
      <c r="A3701" t="s">
        <v>420</v>
      </c>
      <c r="B3701" t="s">
        <v>1385</v>
      </c>
      <c r="C3701" t="s">
        <v>1386</v>
      </c>
      <c r="D3701">
        <v>1900</v>
      </c>
      <c r="E3701" s="958">
        <v>1</v>
      </c>
      <c r="F3701" t="s">
        <v>438</v>
      </c>
      <c r="G3701" s="958">
        <v>91</v>
      </c>
      <c r="H3701" t="s">
        <v>389</v>
      </c>
      <c r="I3701" s="938" t="s">
        <v>488</v>
      </c>
      <c r="J3701" s="938" t="s">
        <v>444</v>
      </c>
      <c r="K3701" s="938" t="s">
        <v>449</v>
      </c>
      <c r="L3701" s="938" t="s">
        <v>109</v>
      </c>
      <c r="M3701" s="963" t="s">
        <v>134</v>
      </c>
      <c r="N3701" s="679">
        <f t="shared" ca="1" si="627"/>
        <v>2334886.0727810985</v>
      </c>
      <c r="O3701" s="679">
        <f t="shared" ca="1" si="638"/>
        <v>1858221.3310167424</v>
      </c>
      <c r="P3701" s="679">
        <f t="shared" ca="1" si="638"/>
        <v>101195.56905179164</v>
      </c>
      <c r="Q3701" s="679">
        <f t="shared" ca="1" si="638"/>
        <v>136361.91352965106</v>
      </c>
      <c r="R3701" s="679">
        <f t="shared" ca="1" si="638"/>
        <v>62359.288148959473</v>
      </c>
      <c r="S3701" s="679">
        <f t="shared" ca="1" si="638"/>
        <v>60295.548057424523</v>
      </c>
      <c r="T3701" s="679">
        <f t="shared" ca="1" si="638"/>
        <v>6252.5915844155879</v>
      </c>
      <c r="U3701" s="679">
        <f t="shared" ca="1" si="638"/>
        <v>48727.524493506491</v>
      </c>
      <c r="V3701" s="679">
        <f t="shared" ca="1" si="638"/>
        <v>10201.226879205138</v>
      </c>
      <c r="W3701" s="679">
        <f t="shared" ca="1" si="636"/>
        <v>177.86446753246756</v>
      </c>
      <c r="X3701" s="679">
        <f t="shared" ca="1" si="638"/>
        <v>42647.539523079344</v>
      </c>
      <c r="Y3701" s="679">
        <f t="shared" ca="1" si="638"/>
        <v>8445.676028790489</v>
      </c>
      <c r="Z3701" s="679">
        <f t="shared" ca="1" si="638"/>
        <v>0</v>
      </c>
      <c r="AA3701" t="str">
        <f t="shared" si="628"/>
        <v>HUM_ASR_FY_2022</v>
      </c>
      <c r="AB3701" s="958">
        <f t="shared" si="629"/>
        <v>45032</v>
      </c>
      <c r="AC3701" t="str">
        <f t="shared" si="630"/>
        <v>Unaudited</v>
      </c>
    </row>
    <row r="3702" spans="1:29" x14ac:dyDescent="0.25">
      <c r="A3702" t="s">
        <v>420</v>
      </c>
      <c r="B3702" t="s">
        <v>1385</v>
      </c>
      <c r="C3702" t="s">
        <v>1386</v>
      </c>
      <c r="D3702">
        <v>1900</v>
      </c>
      <c r="E3702" s="958">
        <v>1</v>
      </c>
      <c r="F3702" t="s">
        <v>438</v>
      </c>
      <c r="G3702" s="958">
        <v>91</v>
      </c>
      <c r="H3702" t="s">
        <v>389</v>
      </c>
      <c r="I3702" s="938" t="s">
        <v>488</v>
      </c>
      <c r="J3702" s="938" t="s">
        <v>444</v>
      </c>
      <c r="K3702" s="938" t="s">
        <v>449</v>
      </c>
      <c r="L3702" s="938" t="s">
        <v>110</v>
      </c>
      <c r="M3702" s="963" t="s">
        <v>162</v>
      </c>
      <c r="N3702" s="679">
        <f t="shared" ca="1" si="627"/>
        <v>12446.419293400364</v>
      </c>
      <c r="O3702" s="679">
        <f t="shared" ca="1" si="638"/>
        <v>9042.2851252214678</v>
      </c>
      <c r="P3702" s="679">
        <f t="shared" ca="1" si="638"/>
        <v>723.80903579561652</v>
      </c>
      <c r="Q3702" s="679">
        <f t="shared" ca="1" si="638"/>
        <v>1542.1356316364515</v>
      </c>
      <c r="R3702" s="679">
        <f t="shared" ca="1" si="638"/>
        <v>672.74261559119816</v>
      </c>
      <c r="S3702" s="679">
        <f t="shared" ca="1" si="638"/>
        <v>10.424720578765184</v>
      </c>
      <c r="T3702" s="679">
        <f t="shared" ca="1" si="638"/>
        <v>43.437120178349346</v>
      </c>
      <c r="U3702" s="679">
        <f t="shared" ca="1" si="638"/>
        <v>0.18606094884146851</v>
      </c>
      <c r="V3702" s="679">
        <f t="shared" ca="1" si="638"/>
        <v>85.018537750142585</v>
      </c>
      <c r="W3702" s="679">
        <f t="shared" ca="1" si="636"/>
        <v>141.75460959102881</v>
      </c>
      <c r="X3702" s="679">
        <f t="shared" ca="1" si="638"/>
        <v>30.787779589620094</v>
      </c>
      <c r="Y3702" s="679">
        <f t="shared" ca="1" si="638"/>
        <v>153.83805651888446</v>
      </c>
      <c r="Z3702" s="679">
        <f t="shared" ca="1" si="638"/>
        <v>0</v>
      </c>
      <c r="AA3702" t="str">
        <f t="shared" si="628"/>
        <v>HUM_ASR_FY_2022</v>
      </c>
      <c r="AB3702" s="958">
        <f t="shared" si="629"/>
        <v>45032</v>
      </c>
      <c r="AC3702" t="str">
        <f t="shared" si="630"/>
        <v>Unaudited</v>
      </c>
    </row>
    <row r="3703" spans="1:29" x14ac:dyDescent="0.25">
      <c r="A3703" t="s">
        <v>420</v>
      </c>
      <c r="B3703" t="s">
        <v>1385</v>
      </c>
      <c r="C3703" t="s">
        <v>1386</v>
      </c>
      <c r="D3703">
        <v>1900</v>
      </c>
      <c r="E3703" s="958">
        <v>1</v>
      </c>
      <c r="F3703" t="s">
        <v>438</v>
      </c>
      <c r="G3703" s="958">
        <v>91</v>
      </c>
      <c r="H3703" t="s">
        <v>389</v>
      </c>
      <c r="I3703" s="938" t="s">
        <v>488</v>
      </c>
      <c r="J3703" s="938" t="s">
        <v>444</v>
      </c>
      <c r="K3703" s="938" t="s">
        <v>449</v>
      </c>
      <c r="L3703" s="938" t="s">
        <v>111</v>
      </c>
      <c r="M3703" s="963" t="s">
        <v>463</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HUM_ASR_FY_2022</v>
      </c>
      <c r="AB3703" s="958">
        <f t="shared" si="629"/>
        <v>45032</v>
      </c>
      <c r="AC3703" t="str">
        <f t="shared" si="630"/>
        <v>Unaudited</v>
      </c>
    </row>
    <row r="3704" spans="1:29" x14ac:dyDescent="0.25">
      <c r="A3704" t="s">
        <v>420</v>
      </c>
      <c r="B3704" t="s">
        <v>1385</v>
      </c>
      <c r="C3704" t="s">
        <v>1386</v>
      </c>
      <c r="D3704">
        <v>1900</v>
      </c>
      <c r="E3704" s="958">
        <v>1</v>
      </c>
      <c r="F3704" t="s">
        <v>438</v>
      </c>
      <c r="G3704" s="958">
        <v>91</v>
      </c>
      <c r="H3704" t="s">
        <v>389</v>
      </c>
      <c r="I3704" s="938" t="s">
        <v>488</v>
      </c>
      <c r="J3704" s="938" t="s">
        <v>444</v>
      </c>
      <c r="K3704" s="938" t="s">
        <v>6</v>
      </c>
      <c r="L3704" s="946" t="s">
        <v>117</v>
      </c>
      <c r="M3704" s="961" t="s">
        <v>188</v>
      </c>
      <c r="N3704" s="679">
        <f t="shared" ca="1" si="627"/>
        <v>681824.42000000016</v>
      </c>
      <c r="O3704" s="679">
        <f t="shared" ca="1" si="638"/>
        <v>383957.6700000001</v>
      </c>
      <c r="P3704" s="679">
        <f t="shared" ca="1" si="638"/>
        <v>54514.590000000004</v>
      </c>
      <c r="Q3704" s="679">
        <f t="shared" ca="1" si="638"/>
        <v>78823.219999999987</v>
      </c>
      <c r="R3704" s="679">
        <f t="shared" ca="1" si="638"/>
        <v>76408.790000000008</v>
      </c>
      <c r="S3704" s="679">
        <f t="shared" ca="1" si="638"/>
        <v>29432.09</v>
      </c>
      <c r="T3704" s="679">
        <f t="shared" ca="1" si="638"/>
        <v>751.02</v>
      </c>
      <c r="U3704" s="679">
        <f t="shared" ca="1" si="638"/>
        <v>196.59</v>
      </c>
      <c r="V3704" s="679">
        <f t="shared" ca="1" si="638"/>
        <v>4565.92</v>
      </c>
      <c r="W3704" s="679">
        <f t="shared" ca="1" si="636"/>
        <v>0</v>
      </c>
      <c r="X3704" s="679">
        <f t="shared" ca="1" si="638"/>
        <v>44799.560000000005</v>
      </c>
      <c r="Y3704" s="679">
        <f t="shared" ca="1" si="638"/>
        <v>8374.9700000000012</v>
      </c>
      <c r="Z3704" s="679">
        <f t="shared" ca="1" si="638"/>
        <v>0</v>
      </c>
      <c r="AA3704" t="str">
        <f t="shared" si="628"/>
        <v>HUM_ASR_FY_2022</v>
      </c>
      <c r="AB3704" s="958">
        <f t="shared" si="629"/>
        <v>45032</v>
      </c>
      <c r="AC3704" t="str">
        <f t="shared" si="630"/>
        <v>Unaudited</v>
      </c>
    </row>
    <row r="3705" spans="1:29" x14ac:dyDescent="0.25">
      <c r="A3705" t="s">
        <v>420</v>
      </c>
      <c r="B3705" t="s">
        <v>1385</v>
      </c>
      <c r="C3705" t="s">
        <v>1386</v>
      </c>
      <c r="D3705">
        <v>1900</v>
      </c>
      <c r="E3705" s="958">
        <v>1</v>
      </c>
      <c r="F3705" t="s">
        <v>438</v>
      </c>
      <c r="G3705" s="958">
        <v>91</v>
      </c>
      <c r="H3705" t="s">
        <v>389</v>
      </c>
      <c r="I3705" s="963" t="s">
        <v>488</v>
      </c>
      <c r="J3705" s="963" t="s">
        <v>444</v>
      </c>
      <c r="K3705" s="963" t="s">
        <v>6</v>
      </c>
      <c r="L3705" s="938" t="s">
        <v>45</v>
      </c>
      <c r="M3705" s="963" t="s">
        <v>163</v>
      </c>
      <c r="N3705" s="679">
        <f t="shared" ca="1" si="627"/>
        <v>100370.07721890158</v>
      </c>
      <c r="O3705" s="679">
        <f t="shared" ca="1" si="638"/>
        <v>71127.268983257702</v>
      </c>
      <c r="P3705" s="679">
        <f t="shared" ca="1" si="638"/>
        <v>5617.5709482084185</v>
      </c>
      <c r="Q3705" s="679">
        <f t="shared" ca="1" si="638"/>
        <v>8542.8864703489289</v>
      </c>
      <c r="R3705" s="679">
        <f t="shared" ca="1" si="638"/>
        <v>4599.1518510405258</v>
      </c>
      <c r="S3705" s="679">
        <f t="shared" ca="1" si="638"/>
        <v>5293.8619425754969</v>
      </c>
      <c r="T3705" s="679">
        <f t="shared" ca="1" si="638"/>
        <v>115.72841558441557</v>
      </c>
      <c r="U3705" s="679">
        <f t="shared" ca="1" si="638"/>
        <v>287.2155064935065</v>
      </c>
      <c r="V3705" s="679">
        <f t="shared" ca="1" si="638"/>
        <v>518.84312079486779</v>
      </c>
      <c r="W3705" s="679">
        <f t="shared" ca="1" si="636"/>
        <v>3.2355324675324679</v>
      </c>
      <c r="X3705" s="679">
        <f t="shared" ca="1" si="638"/>
        <v>3630.5804769206698</v>
      </c>
      <c r="Y3705" s="679">
        <f t="shared" ca="1" si="638"/>
        <v>633.73397120951336</v>
      </c>
      <c r="Z3705" s="679">
        <f t="shared" ca="1" si="638"/>
        <v>0</v>
      </c>
      <c r="AA3705" t="str">
        <f t="shared" si="628"/>
        <v>HUM_ASR_FY_2022</v>
      </c>
      <c r="AB3705" s="958">
        <f t="shared" si="629"/>
        <v>45032</v>
      </c>
      <c r="AC3705" t="str">
        <f t="shared" si="630"/>
        <v>Unaudited</v>
      </c>
    </row>
    <row r="3706" spans="1:29" x14ac:dyDescent="0.25">
      <c r="A3706" t="s">
        <v>420</v>
      </c>
      <c r="B3706" t="s">
        <v>1385</v>
      </c>
      <c r="C3706" t="s">
        <v>1386</v>
      </c>
      <c r="D3706">
        <v>1900</v>
      </c>
      <c r="E3706" s="958">
        <v>1</v>
      </c>
      <c r="F3706" t="s">
        <v>438</v>
      </c>
      <c r="G3706" s="958">
        <v>91</v>
      </c>
      <c r="H3706" t="s">
        <v>389</v>
      </c>
      <c r="I3706" s="938" t="s">
        <v>488</v>
      </c>
      <c r="J3706" s="938" t="s">
        <v>444</v>
      </c>
      <c r="K3706" s="938" t="s">
        <v>6</v>
      </c>
      <c r="L3706" s="938" t="s">
        <v>46</v>
      </c>
      <c r="M3706" s="963" t="s">
        <v>164</v>
      </c>
      <c r="N3706" s="679">
        <f t="shared" ca="1" si="627"/>
        <v>2130.3961934035228</v>
      </c>
      <c r="O3706" s="679">
        <f t="shared" ca="1" si="638"/>
        <v>1199.69589618994</v>
      </c>
      <c r="P3706" s="679">
        <f t="shared" ca="1" si="638"/>
        <v>170.33369825761554</v>
      </c>
      <c r="Q3706" s="679">
        <f t="shared" ca="1" si="638"/>
        <v>246.28728880055127</v>
      </c>
      <c r="R3706" s="679">
        <f t="shared" ca="1" si="638"/>
        <v>238.74327551742593</v>
      </c>
      <c r="S3706" s="679">
        <f t="shared" ca="1" si="638"/>
        <v>91.962110274533543</v>
      </c>
      <c r="T3706" s="679">
        <f t="shared" ca="1" si="638"/>
        <v>2.3466014156106545</v>
      </c>
      <c r="U3706" s="679">
        <f t="shared" ca="1" si="638"/>
        <v>0.61425577520558516</v>
      </c>
      <c r="V3706" s="679">
        <f t="shared" ca="1" si="638"/>
        <v>14.266456732929882</v>
      </c>
      <c r="W3706" s="679">
        <f t="shared" ca="1" si="636"/>
        <v>0</v>
      </c>
      <c r="X3706" s="679">
        <f t="shared" ca="1" si="638"/>
        <v>139.9785770215633</v>
      </c>
      <c r="Y3706" s="679">
        <f t="shared" ca="1" si="638"/>
        <v>26.168033418147004</v>
      </c>
      <c r="Z3706" s="679">
        <f t="shared" ca="1" si="638"/>
        <v>0</v>
      </c>
      <c r="AA3706" t="str">
        <f t="shared" si="628"/>
        <v>HUM_ASR_FY_2022</v>
      </c>
      <c r="AB3706" s="958">
        <f t="shared" si="629"/>
        <v>45032</v>
      </c>
      <c r="AC3706" t="str">
        <f t="shared" si="630"/>
        <v>Unaudited</v>
      </c>
    </row>
    <row r="3707" spans="1:29" x14ac:dyDescent="0.25">
      <c r="A3707" t="s">
        <v>420</v>
      </c>
      <c r="B3707" t="s">
        <v>1385</v>
      </c>
      <c r="C3707" t="s">
        <v>1386</v>
      </c>
      <c r="D3707">
        <v>1900</v>
      </c>
      <c r="E3707" s="958">
        <v>1</v>
      </c>
      <c r="F3707" t="s">
        <v>438</v>
      </c>
      <c r="G3707" s="958">
        <v>91</v>
      </c>
      <c r="H3707" t="s">
        <v>389</v>
      </c>
      <c r="I3707" s="938" t="s">
        <v>488</v>
      </c>
      <c r="J3707" s="938" t="s">
        <v>444</v>
      </c>
      <c r="K3707" s="938" t="s">
        <v>6</v>
      </c>
      <c r="L3707" s="938" t="s">
        <v>165</v>
      </c>
      <c r="M3707" s="963" t="s">
        <v>461</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HUM_ASR_FY_2022</v>
      </c>
      <c r="AB3707" s="958">
        <f t="shared" si="629"/>
        <v>45032</v>
      </c>
      <c r="AC3707" t="str">
        <f t="shared" si="630"/>
        <v>Unaudited</v>
      </c>
    </row>
    <row r="3708" spans="1:29" x14ac:dyDescent="0.25">
      <c r="A3708" t="s">
        <v>420</v>
      </c>
      <c r="B3708" t="s">
        <v>1385</v>
      </c>
      <c r="C3708" t="s">
        <v>1386</v>
      </c>
      <c r="D3708">
        <v>1900</v>
      </c>
      <c r="E3708" s="958">
        <v>1</v>
      </c>
      <c r="F3708" t="s">
        <v>438</v>
      </c>
      <c r="G3708" s="958">
        <v>91</v>
      </c>
      <c r="H3708" t="s">
        <v>389</v>
      </c>
      <c r="I3708" s="938" t="s">
        <v>488</v>
      </c>
      <c r="J3708" s="938" t="s">
        <v>444</v>
      </c>
      <c r="K3708" s="938" t="s">
        <v>434</v>
      </c>
      <c r="L3708" s="938" t="s">
        <v>120</v>
      </c>
      <c r="M3708" s="963" t="s">
        <v>32</v>
      </c>
      <c r="N3708" s="679">
        <f t="shared" ca="1" si="627"/>
        <v>-58486.410909090911</v>
      </c>
      <c r="O3708" s="679">
        <f t="shared" ca="1" si="638"/>
        <v>-27596.115058297019</v>
      </c>
      <c r="P3708" s="679">
        <f t="shared" ca="1" si="638"/>
        <v>-3791.6916082654934</v>
      </c>
      <c r="Q3708" s="679">
        <f t="shared" ca="1" si="638"/>
        <v>-11388.341020289155</v>
      </c>
      <c r="R3708" s="679">
        <f t="shared" ca="1" si="638"/>
        <v>-7970.7643688349517</v>
      </c>
      <c r="S3708" s="679">
        <f t="shared" ca="1" si="638"/>
        <v>-938.868132369779</v>
      </c>
      <c r="T3708" s="679">
        <f t="shared" ca="1" si="638"/>
        <v>-192.91146428159055</v>
      </c>
      <c r="U3708" s="679">
        <f t="shared" ca="1" si="638"/>
        <v>-30.749511126499474</v>
      </c>
      <c r="V3708" s="679">
        <f t="shared" ca="1" si="638"/>
        <v>-1755.15100749577</v>
      </c>
      <c r="W3708" s="679">
        <f t="shared" ca="1" si="636"/>
        <v>-764.04951693872749</v>
      </c>
      <c r="X3708" s="679">
        <f t="shared" ca="1" si="638"/>
        <v>-749.66264436165238</v>
      </c>
      <c r="Y3708" s="679">
        <f t="shared" ca="1" si="638"/>
        <v>-3308.1065768302637</v>
      </c>
      <c r="Z3708" s="679">
        <f t="shared" ca="1" si="638"/>
        <v>0</v>
      </c>
      <c r="AA3708" t="str">
        <f t="shared" si="628"/>
        <v>HUM_ASR_FY_2022</v>
      </c>
      <c r="AB3708" s="958">
        <f t="shared" si="629"/>
        <v>45032</v>
      </c>
      <c r="AC3708" t="str">
        <f t="shared" si="630"/>
        <v>Unaudited</v>
      </c>
    </row>
    <row r="3709" spans="1:29" x14ac:dyDescent="0.25">
      <c r="A3709" t="s">
        <v>420</v>
      </c>
      <c r="B3709" t="s">
        <v>1385</v>
      </c>
      <c r="C3709" t="s">
        <v>1386</v>
      </c>
      <c r="D3709">
        <v>1900</v>
      </c>
      <c r="E3709" s="958">
        <v>1</v>
      </c>
      <c r="F3709" t="s">
        <v>438</v>
      </c>
      <c r="G3709" s="958">
        <v>91</v>
      </c>
      <c r="H3709" t="s">
        <v>389</v>
      </c>
      <c r="I3709" s="938" t="s">
        <v>488</v>
      </c>
      <c r="J3709" s="938" t="s">
        <v>444</v>
      </c>
      <c r="K3709" s="938" t="s">
        <v>434</v>
      </c>
      <c r="L3709" s="946" t="s">
        <v>943</v>
      </c>
      <c r="M3709" s="961" t="s">
        <v>935</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HUM_ASR_FY_2022</v>
      </c>
      <c r="AB3709" s="958">
        <f t="shared" si="629"/>
        <v>45032</v>
      </c>
      <c r="AC3709" t="str">
        <f t="shared" si="630"/>
        <v>Unaudited</v>
      </c>
    </row>
    <row r="3710" spans="1:29" x14ac:dyDescent="0.25">
      <c r="A3710" t="s">
        <v>420</v>
      </c>
      <c r="B3710" t="s">
        <v>1385</v>
      </c>
      <c r="C3710" t="s">
        <v>1386</v>
      </c>
      <c r="D3710">
        <v>1900</v>
      </c>
      <c r="E3710" s="958">
        <v>1</v>
      </c>
      <c r="F3710" t="s">
        <v>438</v>
      </c>
      <c r="G3710" s="958">
        <v>91</v>
      </c>
      <c r="H3710" t="s">
        <v>389</v>
      </c>
      <c r="I3710" s="963" t="s">
        <v>488</v>
      </c>
      <c r="J3710" s="963" t="s">
        <v>444</v>
      </c>
      <c r="K3710" s="963" t="s">
        <v>434</v>
      </c>
      <c r="L3710" s="938" t="s">
        <v>167</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HUM_ASR_FY_2022</v>
      </c>
      <c r="AB3710" s="958">
        <f t="shared" si="629"/>
        <v>45032</v>
      </c>
      <c r="AC3710" t="str">
        <f t="shared" si="630"/>
        <v>Unaudited</v>
      </c>
    </row>
    <row r="3711" spans="1:29" x14ac:dyDescent="0.25">
      <c r="A3711" t="s">
        <v>420</v>
      </c>
      <c r="B3711" t="s">
        <v>1385</v>
      </c>
      <c r="C3711" t="s">
        <v>1386</v>
      </c>
      <c r="D3711">
        <v>1900</v>
      </c>
      <c r="E3711" s="958">
        <v>1</v>
      </c>
      <c r="F3711" t="s">
        <v>438</v>
      </c>
      <c r="G3711" s="958">
        <v>91</v>
      </c>
      <c r="H3711" t="s">
        <v>389</v>
      </c>
      <c r="I3711" s="938" t="s">
        <v>488</v>
      </c>
      <c r="J3711" s="938" t="s">
        <v>444</v>
      </c>
      <c r="K3711" s="938" t="s">
        <v>434</v>
      </c>
      <c r="L3711" s="938" t="s">
        <v>168</v>
      </c>
      <c r="M3711" s="963" t="s">
        <v>329</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HUM_ASR_FY_2022</v>
      </c>
      <c r="AB3711" s="958">
        <f t="shared" si="629"/>
        <v>45032</v>
      </c>
      <c r="AC3711" t="str">
        <f t="shared" si="630"/>
        <v>Unaudited</v>
      </c>
    </row>
    <row r="3712" spans="1:29" x14ac:dyDescent="0.25">
      <c r="A3712" t="s">
        <v>420</v>
      </c>
      <c r="B3712" t="s">
        <v>1385</v>
      </c>
      <c r="C3712" t="s">
        <v>1386</v>
      </c>
      <c r="D3712">
        <v>1900</v>
      </c>
      <c r="E3712" s="958">
        <v>1</v>
      </c>
      <c r="F3712" t="s">
        <v>438</v>
      </c>
      <c r="G3712" s="958">
        <v>91</v>
      </c>
      <c r="H3712" t="s">
        <v>389</v>
      </c>
      <c r="I3712" s="938" t="s">
        <v>488</v>
      </c>
      <c r="J3712" s="938" t="s">
        <v>450</v>
      </c>
      <c r="K3712" s="938" t="s">
        <v>435</v>
      </c>
      <c r="L3712" s="938" t="s">
        <v>121</v>
      </c>
      <c r="M3712" s="963" t="s">
        <v>27</v>
      </c>
      <c r="N3712" s="679">
        <f t="shared" ca="1" si="627"/>
        <v>5270207.1220090576</v>
      </c>
      <c r="O3712" s="679">
        <f t="shared" ca="1" si="638"/>
        <v>48371.403520625914</v>
      </c>
      <c r="P3712" s="679">
        <f t="shared" ca="1" si="638"/>
        <v>5221835.7184884315</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HUM_ASR_FY_2022</v>
      </c>
      <c r="AB3712" s="958">
        <f t="shared" si="629"/>
        <v>45032</v>
      </c>
      <c r="AC3712" t="str">
        <f t="shared" si="630"/>
        <v>Unaudited</v>
      </c>
    </row>
    <row r="3713" spans="1:29" x14ac:dyDescent="0.25">
      <c r="A3713" t="s">
        <v>420</v>
      </c>
      <c r="B3713" t="s">
        <v>1385</v>
      </c>
      <c r="C3713" t="s">
        <v>1386</v>
      </c>
      <c r="D3713">
        <v>1900</v>
      </c>
      <c r="E3713" s="958">
        <v>1</v>
      </c>
      <c r="F3713" t="s">
        <v>438</v>
      </c>
      <c r="G3713" s="958">
        <v>91</v>
      </c>
      <c r="H3713" t="s">
        <v>389</v>
      </c>
      <c r="I3713" s="938" t="s">
        <v>488</v>
      </c>
      <c r="J3713" s="938" t="s">
        <v>450</v>
      </c>
      <c r="K3713" s="938" t="s">
        <v>435</v>
      </c>
      <c r="L3713" s="938" t="s">
        <v>122</v>
      </c>
      <c r="M3713" s="963" t="s">
        <v>97</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214348.53063354109</v>
      </c>
      <c r="O3713" s="679">
        <f t="shared" ca="1" si="638"/>
        <v>0</v>
      </c>
      <c r="P3713" s="679">
        <f t="shared" ca="1" si="638"/>
        <v>214348.53063354109</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HUM_ASR_FY_2022</v>
      </c>
      <c r="AB3713" s="958">
        <f t="shared" si="629"/>
        <v>45032</v>
      </c>
      <c r="AC3713" t="str">
        <f t="shared" si="630"/>
        <v>Unaudited</v>
      </c>
    </row>
    <row r="3714" spans="1:29" x14ac:dyDescent="0.25">
      <c r="A3714" t="s">
        <v>420</v>
      </c>
      <c r="B3714" t="s">
        <v>1385</v>
      </c>
      <c r="C3714" t="s">
        <v>1386</v>
      </c>
      <c r="D3714">
        <v>1900</v>
      </c>
      <c r="E3714" s="958">
        <v>1</v>
      </c>
      <c r="F3714" t="s">
        <v>438</v>
      </c>
      <c r="G3714" s="958">
        <v>91</v>
      </c>
      <c r="H3714" t="s">
        <v>389</v>
      </c>
      <c r="I3714" s="938" t="s">
        <v>488</v>
      </c>
      <c r="J3714" s="938" t="s">
        <v>450</v>
      </c>
      <c r="K3714" s="938" t="s">
        <v>435</v>
      </c>
      <c r="L3714" s="938" t="s">
        <v>123</v>
      </c>
      <c r="M3714" s="963" t="s">
        <v>98</v>
      </c>
      <c r="N3714" s="679">
        <f t="shared" ca="1" si="639"/>
        <v>442640.69814630027</v>
      </c>
      <c r="O3714" s="679">
        <f t="shared" ca="1" si="638"/>
        <v>0</v>
      </c>
      <c r="P3714" s="679">
        <f t="shared" ca="1" si="638"/>
        <v>442640.69814630027</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HUM_ASR_FY_2022</v>
      </c>
      <c r="AB3714" s="958">
        <f t="shared" ref="AB3714:AB3777" si="642">file_date</f>
        <v>45032</v>
      </c>
      <c r="AC3714" t="str">
        <f t="shared" ref="AC3714:AC3777" si="643">status</f>
        <v>Unaudited</v>
      </c>
    </row>
    <row r="3715" spans="1:29" x14ac:dyDescent="0.25">
      <c r="A3715" t="s">
        <v>420</v>
      </c>
      <c r="B3715" t="s">
        <v>1385</v>
      </c>
      <c r="C3715" t="s">
        <v>1386</v>
      </c>
      <c r="D3715">
        <v>1900</v>
      </c>
      <c r="E3715" s="958">
        <v>1</v>
      </c>
      <c r="F3715" t="s">
        <v>438</v>
      </c>
      <c r="G3715" s="958">
        <v>91</v>
      </c>
      <c r="H3715" t="s">
        <v>389</v>
      </c>
      <c r="I3715" s="938" t="s">
        <v>488</v>
      </c>
      <c r="J3715" s="938" t="s">
        <v>450</v>
      </c>
      <c r="K3715" s="938" t="s">
        <v>435</v>
      </c>
      <c r="L3715" s="938" t="s">
        <v>124</v>
      </c>
      <c r="M3715" s="963" t="s">
        <v>99</v>
      </c>
      <c r="N3715" s="679">
        <f t="shared" ca="1" si="639"/>
        <v>336086.23420501349</v>
      </c>
      <c r="O3715" s="679">
        <f t="shared" ca="1" si="640"/>
        <v>0</v>
      </c>
      <c r="P3715" s="679">
        <f t="shared" ca="1" si="640"/>
        <v>336086.23420501349</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HUM_ASR_FY_2022</v>
      </c>
      <c r="AB3715" s="958">
        <f t="shared" si="642"/>
        <v>45032</v>
      </c>
      <c r="AC3715" t="str">
        <f t="shared" si="643"/>
        <v>Unaudited</v>
      </c>
    </row>
    <row r="3716" spans="1:29" x14ac:dyDescent="0.25">
      <c r="A3716" t="s">
        <v>420</v>
      </c>
      <c r="B3716" t="s">
        <v>1385</v>
      </c>
      <c r="C3716" t="s">
        <v>1386</v>
      </c>
      <c r="D3716">
        <v>1900</v>
      </c>
      <c r="E3716" s="958">
        <v>1</v>
      </c>
      <c r="F3716" t="s">
        <v>438</v>
      </c>
      <c r="G3716" s="958">
        <v>91</v>
      </c>
      <c r="H3716" t="s">
        <v>389</v>
      </c>
      <c r="I3716" s="938" t="s">
        <v>488</v>
      </c>
      <c r="J3716" s="938" t="s">
        <v>450</v>
      </c>
      <c r="K3716" s="938" t="s">
        <v>435</v>
      </c>
      <c r="L3716" s="938" t="s">
        <v>125</v>
      </c>
      <c r="M3716" s="963" t="s">
        <v>100</v>
      </c>
      <c r="N3716" s="679">
        <f t="shared" ca="1" si="639"/>
        <v>365921.51640723413</v>
      </c>
      <c r="O3716" s="679">
        <f t="shared" ca="1" si="640"/>
        <v>-361823.58653088729</v>
      </c>
      <c r="P3716" s="679">
        <f t="shared" ca="1" si="640"/>
        <v>727745.10293812142</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HUM_ASR_FY_2022</v>
      </c>
      <c r="AB3716" s="958">
        <f t="shared" si="642"/>
        <v>45032</v>
      </c>
      <c r="AC3716" t="str">
        <f t="shared" si="643"/>
        <v>Unaudited</v>
      </c>
    </row>
    <row r="3717" spans="1:29" x14ac:dyDescent="0.25">
      <c r="A3717" t="s">
        <v>420</v>
      </c>
      <c r="B3717" t="s">
        <v>1385</v>
      </c>
      <c r="C3717" t="s">
        <v>1386</v>
      </c>
      <c r="D3717">
        <v>1900</v>
      </c>
      <c r="E3717" s="958">
        <v>1</v>
      </c>
      <c r="F3717" t="s">
        <v>438</v>
      </c>
      <c r="G3717" s="958">
        <v>91</v>
      </c>
      <c r="H3717" t="s">
        <v>389</v>
      </c>
      <c r="I3717" s="938" t="s">
        <v>488</v>
      </c>
      <c r="J3717" s="938" t="s">
        <v>450</v>
      </c>
      <c r="K3717" s="938" t="s">
        <v>435</v>
      </c>
      <c r="L3717" s="946" t="s">
        <v>126</v>
      </c>
      <c r="M3717" s="961" t="s">
        <v>28</v>
      </c>
      <c r="N3717" s="679">
        <f t="shared" ca="1" si="639"/>
        <v>41965.256580463749</v>
      </c>
      <c r="O3717" s="679">
        <f t="shared" ca="1" si="640"/>
        <v>0</v>
      </c>
      <c r="P3717" s="679">
        <f t="shared" ca="1" si="640"/>
        <v>41965.256580463749</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HUM_ASR_FY_2022</v>
      </c>
      <c r="AB3717" s="958">
        <f t="shared" si="642"/>
        <v>45032</v>
      </c>
      <c r="AC3717" t="str">
        <f t="shared" si="643"/>
        <v>Unaudited</v>
      </c>
    </row>
    <row r="3718" spans="1:29" x14ac:dyDescent="0.25">
      <c r="A3718" t="s">
        <v>420</v>
      </c>
      <c r="B3718" t="s">
        <v>1385</v>
      </c>
      <c r="C3718" t="s">
        <v>1386</v>
      </c>
      <c r="D3718">
        <v>1900</v>
      </c>
      <c r="E3718" s="958">
        <v>1</v>
      </c>
      <c r="F3718" t="s">
        <v>438</v>
      </c>
      <c r="G3718" s="958">
        <v>91</v>
      </c>
      <c r="H3718" t="s">
        <v>389</v>
      </c>
      <c r="I3718" s="963" t="s">
        <v>488</v>
      </c>
      <c r="J3718" s="963" t="s">
        <v>436</v>
      </c>
      <c r="K3718" s="963" t="s">
        <v>436</v>
      </c>
      <c r="L3718" s="938" t="s">
        <v>128</v>
      </c>
      <c r="M3718" s="963" t="s">
        <v>326</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HUM_ASR_FY_2022</v>
      </c>
      <c r="AB3718" s="958">
        <f t="shared" si="642"/>
        <v>45032</v>
      </c>
      <c r="AC3718" t="str">
        <f t="shared" si="643"/>
        <v>Unaudited</v>
      </c>
    </row>
    <row r="3719" spans="1:29" x14ac:dyDescent="0.25">
      <c r="A3719" t="s">
        <v>420</v>
      </c>
      <c r="B3719" t="s">
        <v>1385</v>
      </c>
      <c r="C3719" t="s">
        <v>1386</v>
      </c>
      <c r="D3719">
        <v>1900</v>
      </c>
      <c r="E3719" s="958">
        <v>1</v>
      </c>
      <c r="F3719" t="s">
        <v>438</v>
      </c>
      <c r="G3719" s="958">
        <v>91</v>
      </c>
      <c r="H3719" t="s">
        <v>389</v>
      </c>
      <c r="I3719" s="938" t="s">
        <v>488</v>
      </c>
      <c r="J3719" s="938" t="s">
        <v>436</v>
      </c>
      <c r="K3719" s="938" t="s">
        <v>436</v>
      </c>
      <c r="L3719" s="938" t="s">
        <v>129</v>
      </c>
      <c r="M3719" s="963" t="s">
        <v>325</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HUM_ASR_FY_2022</v>
      </c>
      <c r="AB3719" s="958">
        <f t="shared" si="642"/>
        <v>45032</v>
      </c>
      <c r="AC3719" t="str">
        <f t="shared" si="643"/>
        <v>Unaudited</v>
      </c>
    </row>
    <row r="3720" spans="1:29" ht="30" x14ac:dyDescent="0.25">
      <c r="A3720" t="s">
        <v>420</v>
      </c>
      <c r="B3720" t="s">
        <v>1385</v>
      </c>
      <c r="C3720" t="s">
        <v>1386</v>
      </c>
      <c r="D3720">
        <v>1900</v>
      </c>
      <c r="E3720" s="958">
        <v>1</v>
      </c>
      <c r="F3720" t="s">
        <v>438</v>
      </c>
      <c r="G3720" s="958">
        <v>91</v>
      </c>
      <c r="H3720" t="s">
        <v>389</v>
      </c>
      <c r="I3720" s="938" t="s">
        <v>488</v>
      </c>
      <c r="J3720" s="938" t="s">
        <v>436</v>
      </c>
      <c r="K3720" s="938" t="s">
        <v>436</v>
      </c>
      <c r="L3720" s="938" t="s">
        <v>130</v>
      </c>
      <c r="M3720" s="963" t="s">
        <v>179</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HUM_ASR_FY_2022</v>
      </c>
      <c r="AB3720" s="958">
        <f t="shared" si="642"/>
        <v>45032</v>
      </c>
      <c r="AC3720" t="str">
        <f t="shared" si="643"/>
        <v>Unaudited</v>
      </c>
    </row>
    <row r="3721" spans="1:29" x14ac:dyDescent="0.25">
      <c r="A3721" t="s">
        <v>420</v>
      </c>
      <c r="B3721" t="s">
        <v>1385</v>
      </c>
      <c r="C3721" t="s">
        <v>1386</v>
      </c>
      <c r="D3721">
        <v>1900</v>
      </c>
      <c r="E3721" s="958">
        <v>1</v>
      </c>
      <c r="F3721" t="s">
        <v>438</v>
      </c>
      <c r="G3721" s="958">
        <v>91</v>
      </c>
      <c r="H3721" t="s">
        <v>389</v>
      </c>
      <c r="I3721" s="938" t="s">
        <v>488</v>
      </c>
      <c r="J3721" s="938" t="s">
        <v>436</v>
      </c>
      <c r="K3721" s="938" t="s">
        <v>436</v>
      </c>
      <c r="L3721" s="938" t="s">
        <v>131</v>
      </c>
      <c r="M3721" s="963" t="s">
        <v>494</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HUM_ASR_FY_2022</v>
      </c>
      <c r="AB3721" s="958">
        <f t="shared" si="642"/>
        <v>45032</v>
      </c>
      <c r="AC3721" t="str">
        <f t="shared" si="643"/>
        <v>Unaudited</v>
      </c>
    </row>
    <row r="3722" spans="1:29" x14ac:dyDescent="0.25">
      <c r="A3722" t="s">
        <v>420</v>
      </c>
      <c r="B3722" t="s">
        <v>1385</v>
      </c>
      <c r="C3722" t="s">
        <v>1386</v>
      </c>
      <c r="D3722">
        <v>1900</v>
      </c>
      <c r="E3722" s="958">
        <v>1</v>
      </c>
      <c r="F3722" t="s">
        <v>438</v>
      </c>
      <c r="G3722" s="958">
        <v>91</v>
      </c>
      <c r="H3722" t="s">
        <v>389</v>
      </c>
      <c r="I3722" s="938" t="s">
        <v>488</v>
      </c>
      <c r="J3722" s="938" t="s">
        <v>436</v>
      </c>
      <c r="K3722" s="938" t="s">
        <v>436</v>
      </c>
      <c r="L3722" s="938" t="s">
        <v>132</v>
      </c>
      <c r="M3722" s="963" t="s">
        <v>495</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HUM_ASR_FY_2022</v>
      </c>
      <c r="AB3722" s="958">
        <f t="shared" si="642"/>
        <v>45032</v>
      </c>
      <c r="AC3722" t="str">
        <f t="shared" si="643"/>
        <v>Unaudited</v>
      </c>
    </row>
    <row r="3723" spans="1:29" x14ac:dyDescent="0.25">
      <c r="A3723" t="s">
        <v>420</v>
      </c>
      <c r="B3723" t="s">
        <v>1385</v>
      </c>
      <c r="C3723" t="s">
        <v>1386</v>
      </c>
      <c r="D3723">
        <v>1900</v>
      </c>
      <c r="E3723" s="958">
        <v>1</v>
      </c>
      <c r="F3723" t="s">
        <v>438</v>
      </c>
      <c r="G3723" s="958">
        <v>91</v>
      </c>
      <c r="H3723" t="s">
        <v>389</v>
      </c>
      <c r="I3723" s="938" t="s">
        <v>488</v>
      </c>
      <c r="J3723" s="938" t="s">
        <v>436</v>
      </c>
      <c r="K3723" s="938" t="s">
        <v>436</v>
      </c>
      <c r="L3723" s="938" t="s">
        <v>133</v>
      </c>
      <c r="M3723" s="963" t="s">
        <v>496</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HUM_ASR_FY_2022</v>
      </c>
      <c r="AB3723" s="958">
        <f t="shared" si="642"/>
        <v>45032</v>
      </c>
      <c r="AC3723" t="str">
        <f t="shared" si="643"/>
        <v>Unaudited</v>
      </c>
    </row>
    <row r="3724" spans="1:29" x14ac:dyDescent="0.25">
      <c r="A3724" t="s">
        <v>420</v>
      </c>
      <c r="B3724" t="s">
        <v>1385</v>
      </c>
      <c r="C3724" t="s">
        <v>1386</v>
      </c>
      <c r="D3724">
        <v>1900</v>
      </c>
      <c r="E3724" s="958">
        <v>1</v>
      </c>
      <c r="F3724" t="s">
        <v>438</v>
      </c>
      <c r="G3724" s="958">
        <v>91</v>
      </c>
      <c r="H3724" t="s">
        <v>389</v>
      </c>
      <c r="I3724" s="938" t="s">
        <v>489</v>
      </c>
      <c r="J3724" s="938" t="s">
        <v>26</v>
      </c>
      <c r="K3724" s="938" t="s">
        <v>26</v>
      </c>
      <c r="L3724" s="938" t="s">
        <v>269</v>
      </c>
      <c r="M3724" s="963" t="s">
        <v>26</v>
      </c>
      <c r="N3724" s="679">
        <f t="shared" ca="1" si="639"/>
        <v>1521672.504062989</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HUM_ASR_FY_2022</v>
      </c>
      <c r="AB3724" s="958">
        <f t="shared" si="642"/>
        <v>45032</v>
      </c>
      <c r="AC3724" t="str">
        <f t="shared" si="643"/>
        <v>Unaudited</v>
      </c>
    </row>
    <row r="3725" spans="1:29" x14ac:dyDescent="0.25">
      <c r="A3725" t="s">
        <v>420</v>
      </c>
      <c r="B3725" t="s">
        <v>1385</v>
      </c>
      <c r="C3725" t="s">
        <v>1386</v>
      </c>
      <c r="D3725">
        <v>1900</v>
      </c>
      <c r="E3725" s="958">
        <v>1</v>
      </c>
      <c r="F3725" t="s">
        <v>439</v>
      </c>
      <c r="G3725" s="958">
        <v>182</v>
      </c>
      <c r="H3725" t="s">
        <v>389</v>
      </c>
      <c r="I3725" s="938" t="s">
        <v>432</v>
      </c>
      <c r="J3725" s="938" t="s">
        <v>432</v>
      </c>
      <c r="K3725" s="938" t="s">
        <v>432</v>
      </c>
      <c r="L3725" s="946"/>
      <c r="M3725" s="961" t="s">
        <v>432</v>
      </c>
      <c r="N3725" s="679">
        <f t="shared" ca="1" si="639"/>
        <v>269352.15161290334</v>
      </c>
      <c r="O3725" s="679">
        <f t="shared" ca="1" si="640"/>
        <v>222657.53870967755</v>
      </c>
      <c r="P3725" s="679">
        <f t="shared" ca="1" si="640"/>
        <v>11193.010752688173</v>
      </c>
      <c r="Q3725" s="679">
        <f t="shared" ca="1" si="640"/>
        <v>13571.583870967737</v>
      </c>
      <c r="R3725" s="679">
        <f t="shared" ca="1" si="640"/>
        <v>5864.6053763440905</v>
      </c>
      <c r="S3725" s="679">
        <f t="shared" ca="1" si="640"/>
        <v>7975.7741935483909</v>
      </c>
      <c r="T3725" s="679">
        <f t="shared" ca="1" si="640"/>
        <v>808</v>
      </c>
      <c r="U3725" s="679">
        <f t="shared" ca="1" si="640"/>
        <v>88.838709677419303</v>
      </c>
      <c r="V3725" s="679">
        <f t="shared" ca="1" si="640"/>
        <v>1036</v>
      </c>
      <c r="W3725" s="679">
        <f t="shared" ca="1" si="636"/>
        <v>19</v>
      </c>
      <c r="X3725" s="679">
        <f t="shared" ca="1" si="640"/>
        <v>5340.7999999999984</v>
      </c>
      <c r="Y3725" s="679">
        <f t="shared" ca="1" si="640"/>
        <v>797</v>
      </c>
      <c r="Z3725" s="679">
        <f t="shared" ca="1" si="640"/>
        <v>0</v>
      </c>
      <c r="AA3725" t="str">
        <f t="shared" si="641"/>
        <v>HUM_ASR_FY_2022</v>
      </c>
      <c r="AB3725" s="958">
        <f t="shared" si="642"/>
        <v>45032</v>
      </c>
      <c r="AC3725" t="str">
        <f t="shared" si="643"/>
        <v>Unaudited</v>
      </c>
    </row>
    <row r="3726" spans="1:29" x14ac:dyDescent="0.25">
      <c r="A3726" t="s">
        <v>420</v>
      </c>
      <c r="B3726" t="s">
        <v>1385</v>
      </c>
      <c r="C3726" t="s">
        <v>1386</v>
      </c>
      <c r="D3726">
        <v>1900</v>
      </c>
      <c r="E3726" s="958">
        <v>1</v>
      </c>
      <c r="F3726" t="s">
        <v>439</v>
      </c>
      <c r="G3726" s="958">
        <v>182</v>
      </c>
      <c r="H3726" t="s">
        <v>389</v>
      </c>
      <c r="I3726" s="938" t="s">
        <v>487</v>
      </c>
      <c r="J3726" s="938" t="s">
        <v>12</v>
      </c>
      <c r="K3726" s="938" t="s">
        <v>12</v>
      </c>
      <c r="L3726" s="938">
        <v>1.1000000000000001</v>
      </c>
      <c r="M3726" s="963" t="s">
        <v>12</v>
      </c>
      <c r="N3726" s="679">
        <f t="shared" ca="1" si="639"/>
        <v>79293026.520000026</v>
      </c>
      <c r="O3726" s="679">
        <f t="shared" ca="1" si="640"/>
        <v>40613302.970000021</v>
      </c>
      <c r="P3726" s="679">
        <f t="shared" ca="1" si="640"/>
        <v>5996772.8300000019</v>
      </c>
      <c r="Q3726" s="679">
        <f t="shared" ca="1" si="640"/>
        <v>13975646.850000005</v>
      </c>
      <c r="R3726" s="679">
        <f t="shared" ca="1" si="640"/>
        <v>9161966.5199999977</v>
      </c>
      <c r="S3726" s="679">
        <f t="shared" ca="1" si="640"/>
        <v>1790123.060000001</v>
      </c>
      <c r="T3726" s="679">
        <f t="shared" ca="1" si="640"/>
        <v>332093.88</v>
      </c>
      <c r="U3726" s="679">
        <f t="shared" ca="1" si="640"/>
        <v>12726.690000000002</v>
      </c>
      <c r="V3726" s="679">
        <f t="shared" ca="1" si="640"/>
        <v>3584006.6399999997</v>
      </c>
      <c r="W3726" s="679">
        <f t="shared" ca="1" si="636"/>
        <v>493249.5</v>
      </c>
      <c r="X3726" s="679">
        <f t="shared" ca="1" si="640"/>
        <v>767831.4500000003</v>
      </c>
      <c r="Y3726" s="679">
        <f t="shared" ca="1" si="640"/>
        <v>2565306.1300000004</v>
      </c>
      <c r="Z3726" s="679">
        <f t="shared" ca="1" si="640"/>
        <v>0</v>
      </c>
      <c r="AA3726" t="str">
        <f t="shared" si="641"/>
        <v>HUM_ASR_FY_2022</v>
      </c>
      <c r="AB3726" s="958">
        <f t="shared" si="642"/>
        <v>45032</v>
      </c>
      <c r="AC3726" t="str">
        <f t="shared" si="643"/>
        <v>Unaudited</v>
      </c>
    </row>
    <row r="3727" spans="1:29" x14ac:dyDescent="0.25">
      <c r="A3727" t="s">
        <v>420</v>
      </c>
      <c r="B3727" t="s">
        <v>1385</v>
      </c>
      <c r="C3727" t="s">
        <v>1386</v>
      </c>
      <c r="D3727">
        <v>1900</v>
      </c>
      <c r="E3727" s="958">
        <v>1</v>
      </c>
      <c r="F3727" t="s">
        <v>439</v>
      </c>
      <c r="G3727" s="958">
        <v>182</v>
      </c>
      <c r="H3727" t="s">
        <v>389</v>
      </c>
      <c r="I3727" s="938" t="s">
        <v>487</v>
      </c>
      <c r="J3727" s="938" t="s">
        <v>12</v>
      </c>
      <c r="K3727" s="938" t="s">
        <v>1328</v>
      </c>
      <c r="L3727" s="938" t="s">
        <v>1319</v>
      </c>
      <c r="M3727" s="963" t="s">
        <v>1328</v>
      </c>
      <c r="N3727" s="679">
        <f t="shared" ca="1" si="639"/>
        <v>155610.02887496125</v>
      </c>
      <c r="O3727" s="679">
        <f t="shared" ca="1" si="640"/>
        <v>128633.63377781505</v>
      </c>
      <c r="P3727" s="679">
        <f t="shared" ca="1" si="640"/>
        <v>6466.4221762991101</v>
      </c>
      <c r="Q3727" s="679">
        <f t="shared" ca="1" si="640"/>
        <v>7840.5705890751769</v>
      </c>
      <c r="R3727" s="679">
        <f t="shared" ca="1" si="640"/>
        <v>3388.0977244417122</v>
      </c>
      <c r="S3727" s="679">
        <f t="shared" ca="1" si="640"/>
        <v>4607.7614198600686</v>
      </c>
      <c r="T3727" s="679">
        <f t="shared" ca="1" si="640"/>
        <v>466.79747155561773</v>
      </c>
      <c r="U3727" s="679">
        <f t="shared" ca="1" si="640"/>
        <v>51.323867640696683</v>
      </c>
      <c r="V3727" s="679">
        <f t="shared" ca="1" si="640"/>
        <v>598.51755016289599</v>
      </c>
      <c r="W3727" s="679">
        <f t="shared" ca="1" si="636"/>
        <v>10.97667321727319</v>
      </c>
      <c r="X3727" s="679">
        <f t="shared" ca="1" si="640"/>
        <v>3085.4850694111915</v>
      </c>
      <c r="Y3727" s="679">
        <f t="shared" ca="1" si="640"/>
        <v>460.44255548245957</v>
      </c>
      <c r="Z3727" s="679">
        <f t="shared" ca="1" si="640"/>
        <v>0</v>
      </c>
      <c r="AA3727" t="str">
        <f t="shared" si="641"/>
        <v>HUM_ASR_FY_2022</v>
      </c>
      <c r="AB3727" s="958">
        <f t="shared" si="642"/>
        <v>45032</v>
      </c>
      <c r="AC3727" t="str">
        <f t="shared" si="643"/>
        <v>Unaudited</v>
      </c>
    </row>
    <row r="3728" spans="1:29" x14ac:dyDescent="0.25">
      <c r="A3728" t="s">
        <v>420</v>
      </c>
      <c r="B3728" t="s">
        <v>1385</v>
      </c>
      <c r="C3728" t="s">
        <v>1386</v>
      </c>
      <c r="D3728">
        <v>1900</v>
      </c>
      <c r="E3728" s="958">
        <v>1</v>
      </c>
      <c r="F3728" t="s">
        <v>439</v>
      </c>
      <c r="G3728" s="958">
        <v>182</v>
      </c>
      <c r="H3728" t="s">
        <v>389</v>
      </c>
      <c r="I3728" s="938" t="s">
        <v>487</v>
      </c>
      <c r="J3728" s="938" t="s">
        <v>490</v>
      </c>
      <c r="K3728" s="938" t="s">
        <v>491</v>
      </c>
      <c r="L3728" s="938" t="s">
        <v>63</v>
      </c>
      <c r="M3728" s="963" t="s">
        <v>343</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HUM_ASR_FY_2022</v>
      </c>
      <c r="AB3728" s="958">
        <f t="shared" si="642"/>
        <v>45032</v>
      </c>
      <c r="AC3728" t="str">
        <f t="shared" si="643"/>
        <v>Unaudited</v>
      </c>
    </row>
    <row r="3729" spans="1:29" x14ac:dyDescent="0.25">
      <c r="A3729" t="s">
        <v>420</v>
      </c>
      <c r="B3729" t="s">
        <v>1385</v>
      </c>
      <c r="C3729" t="s">
        <v>1386</v>
      </c>
      <c r="D3729">
        <v>1900</v>
      </c>
      <c r="E3729" s="958">
        <v>1</v>
      </c>
      <c r="F3729" t="s">
        <v>439</v>
      </c>
      <c r="G3729" s="958">
        <v>182</v>
      </c>
      <c r="H3729" t="s">
        <v>389</v>
      </c>
      <c r="I3729" s="938" t="s">
        <v>487</v>
      </c>
      <c r="J3729" s="938" t="s">
        <v>490</v>
      </c>
      <c r="K3729" s="938" t="s">
        <v>1019</v>
      </c>
      <c r="L3729" s="938" t="s">
        <v>915</v>
      </c>
      <c r="M3729" s="963" t="s">
        <v>916</v>
      </c>
      <c r="N3729" s="679">
        <f t="shared" ca="1" si="639"/>
        <v>1625283.5200000035</v>
      </c>
      <c r="O3729" s="679">
        <f t="shared" ca="1" si="640"/>
        <v>1481453.1200000034</v>
      </c>
      <c r="P3729" s="679">
        <f t="shared" ca="1" si="640"/>
        <v>104277.03999999998</v>
      </c>
      <c r="Q3729" s="679">
        <f t="shared" ca="1" si="640"/>
        <v>10787.28</v>
      </c>
      <c r="R3729" s="679">
        <f t="shared" ca="1" si="640"/>
        <v>10787.28</v>
      </c>
      <c r="S3729" s="679">
        <f t="shared" ca="1" si="640"/>
        <v>0</v>
      </c>
      <c r="T3729" s="679">
        <f t="shared" ca="1" si="640"/>
        <v>3595.76</v>
      </c>
      <c r="U3729" s="679">
        <f t="shared" ca="1" si="640"/>
        <v>0</v>
      </c>
      <c r="V3729" s="679">
        <f t="shared" ca="1" si="640"/>
        <v>14383.04</v>
      </c>
      <c r="W3729" s="679">
        <f t="shared" ca="1" si="636"/>
        <v>0</v>
      </c>
      <c r="X3729" s="679">
        <f t="shared" ca="1" si="640"/>
        <v>0</v>
      </c>
      <c r="Y3729" s="679">
        <f t="shared" ca="1" si="640"/>
        <v>0</v>
      </c>
      <c r="Z3729" s="679">
        <f t="shared" ca="1" si="640"/>
        <v>0</v>
      </c>
      <c r="AA3729" t="str">
        <f t="shared" si="641"/>
        <v>HUM_ASR_FY_2022</v>
      </c>
      <c r="AB3729" s="958">
        <f t="shared" si="642"/>
        <v>45032</v>
      </c>
      <c r="AC3729" t="str">
        <f t="shared" si="643"/>
        <v>Unaudited</v>
      </c>
    </row>
    <row r="3730" spans="1:29" x14ac:dyDescent="0.25">
      <c r="A3730" t="s">
        <v>420</v>
      </c>
      <c r="B3730" t="s">
        <v>1385</v>
      </c>
      <c r="C3730" t="s">
        <v>1386</v>
      </c>
      <c r="D3730">
        <v>1900</v>
      </c>
      <c r="E3730" s="958">
        <v>1</v>
      </c>
      <c r="F3730" t="s">
        <v>439</v>
      </c>
      <c r="G3730" s="958">
        <v>182</v>
      </c>
      <c r="H3730" t="s">
        <v>389</v>
      </c>
      <c r="I3730" s="938" t="s">
        <v>487</v>
      </c>
      <c r="J3730" s="938" t="s">
        <v>13</v>
      </c>
      <c r="K3730" s="938" t="s">
        <v>492</v>
      </c>
      <c r="L3730" s="946" t="s">
        <v>94</v>
      </c>
      <c r="M3730" s="961" t="s">
        <v>146</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HUM_ASR_FY_2022</v>
      </c>
      <c r="AB3730" s="958">
        <f t="shared" si="642"/>
        <v>45032</v>
      </c>
      <c r="AC3730" t="str">
        <f t="shared" si="643"/>
        <v>Unaudited</v>
      </c>
    </row>
    <row r="3731" spans="1:29" x14ac:dyDescent="0.25">
      <c r="A3731" t="s">
        <v>420</v>
      </c>
      <c r="B3731" t="s">
        <v>1385</v>
      </c>
      <c r="C3731" t="s">
        <v>1386</v>
      </c>
      <c r="D3731">
        <v>1900</v>
      </c>
      <c r="E3731" s="958">
        <v>1</v>
      </c>
      <c r="F3731" t="s">
        <v>439</v>
      </c>
      <c r="G3731" s="958">
        <v>182</v>
      </c>
      <c r="H3731" t="s">
        <v>389</v>
      </c>
      <c r="I3731" s="963" t="s">
        <v>487</v>
      </c>
      <c r="J3731" s="963" t="s">
        <v>13</v>
      </c>
      <c r="K3731" s="963" t="s">
        <v>13</v>
      </c>
      <c r="L3731" s="954" t="s">
        <v>35</v>
      </c>
      <c r="M3731" s="963" t="s">
        <v>13</v>
      </c>
      <c r="N3731" s="679">
        <f t="shared" ca="1" si="639"/>
        <v>26014.757356278096</v>
      </c>
      <c r="O3731" s="679">
        <f t="shared" ca="1" si="640"/>
        <v>21504.865687513866</v>
      </c>
      <c r="P3731" s="679">
        <f t="shared" ca="1" si="640"/>
        <v>1081.0511706469149</v>
      </c>
      <c r="Q3731" s="679">
        <f t="shared" ca="1" si="640"/>
        <v>1310.780178400066</v>
      </c>
      <c r="R3731" s="679">
        <f t="shared" ca="1" si="640"/>
        <v>566.41940649939386</v>
      </c>
      <c r="S3731" s="679">
        <f t="shared" ca="1" si="640"/>
        <v>770.32178555534608</v>
      </c>
      <c r="T3731" s="679">
        <f t="shared" ca="1" si="640"/>
        <v>78.03881950822975</v>
      </c>
      <c r="U3731" s="679">
        <f t="shared" ca="1" si="640"/>
        <v>8.580282215173451</v>
      </c>
      <c r="V3731" s="679">
        <f t="shared" ca="1" si="640"/>
        <v>100.05967451797775</v>
      </c>
      <c r="W3731" s="679">
        <f t="shared" ca="1" si="636"/>
        <v>1.8350712508123332</v>
      </c>
      <c r="X3731" s="679">
        <f t="shared" ca="1" si="640"/>
        <v>515.82887033360566</v>
      </c>
      <c r="Y3731" s="679">
        <f t="shared" ca="1" si="640"/>
        <v>76.976409836706821</v>
      </c>
      <c r="Z3731" s="679">
        <f t="shared" ca="1" si="640"/>
        <v>0</v>
      </c>
      <c r="AA3731" t="str">
        <f t="shared" si="641"/>
        <v>HUM_ASR_FY_2022</v>
      </c>
      <c r="AB3731" s="958">
        <f t="shared" si="642"/>
        <v>45032</v>
      </c>
      <c r="AC3731" t="str">
        <f t="shared" si="643"/>
        <v>Unaudited</v>
      </c>
    </row>
    <row r="3732" spans="1:29" x14ac:dyDescent="0.25">
      <c r="A3732" t="s">
        <v>420</v>
      </c>
      <c r="B3732" t="s">
        <v>1385</v>
      </c>
      <c r="C3732" t="s">
        <v>1386</v>
      </c>
      <c r="D3732">
        <v>1900</v>
      </c>
      <c r="E3732" s="958">
        <v>1</v>
      </c>
      <c r="F3732" t="s">
        <v>439</v>
      </c>
      <c r="G3732" s="958">
        <v>182</v>
      </c>
      <c r="H3732" t="s">
        <v>389</v>
      </c>
      <c r="I3732" s="959" t="s">
        <v>488</v>
      </c>
      <c r="J3732" s="959" t="s">
        <v>444</v>
      </c>
      <c r="K3732" s="959" t="s">
        <v>0</v>
      </c>
      <c r="L3732" s="954">
        <v>2.1</v>
      </c>
      <c r="M3732" s="959" t="s">
        <v>147</v>
      </c>
      <c r="N3732" s="679">
        <f t="shared" ca="1" si="639"/>
        <v>10751838.379999999</v>
      </c>
      <c r="O3732" s="679">
        <f t="shared" ca="1" si="640"/>
        <v>7403087.5600000005</v>
      </c>
      <c r="P3732" s="679">
        <f t="shared" ca="1" si="640"/>
        <v>238412.09</v>
      </c>
      <c r="Q3732" s="679">
        <f t="shared" ca="1" si="640"/>
        <v>1540091.25</v>
      </c>
      <c r="R3732" s="679">
        <f t="shared" ca="1" si="640"/>
        <v>960762.43</v>
      </c>
      <c r="S3732" s="679">
        <f t="shared" ca="1" si="640"/>
        <v>19617.180000000004</v>
      </c>
      <c r="T3732" s="679">
        <f t="shared" ca="1" si="640"/>
        <v>3030.02</v>
      </c>
      <c r="U3732" s="679">
        <f t="shared" ca="1" si="640"/>
        <v>0</v>
      </c>
      <c r="V3732" s="679">
        <f t="shared" ca="1" si="640"/>
        <v>179683.90999999997</v>
      </c>
      <c r="W3732" s="679">
        <f t="shared" ca="1" si="636"/>
        <v>46139.18</v>
      </c>
      <c r="X3732" s="679">
        <f t="shared" ca="1" si="640"/>
        <v>29147.919999999998</v>
      </c>
      <c r="Y3732" s="679">
        <f t="shared" ca="1" si="640"/>
        <v>331866.83999999997</v>
      </c>
      <c r="Z3732" s="679">
        <f t="shared" ca="1" si="640"/>
        <v>0</v>
      </c>
      <c r="AA3732" t="str">
        <f t="shared" si="641"/>
        <v>HUM_ASR_FY_2022</v>
      </c>
      <c r="AB3732" s="958">
        <f t="shared" si="642"/>
        <v>45032</v>
      </c>
      <c r="AC3732" t="str">
        <f t="shared" si="643"/>
        <v>Unaudited</v>
      </c>
    </row>
    <row r="3733" spans="1:29" ht="30" x14ac:dyDescent="0.25">
      <c r="A3733" t="s">
        <v>420</v>
      </c>
      <c r="B3733" t="s">
        <v>1385</v>
      </c>
      <c r="C3733" t="s">
        <v>1386</v>
      </c>
      <c r="D3733">
        <v>1900</v>
      </c>
      <c r="E3733" s="958">
        <v>1</v>
      </c>
      <c r="F3733" t="s">
        <v>439</v>
      </c>
      <c r="G3733" s="958">
        <v>182</v>
      </c>
      <c r="H3733" t="s">
        <v>389</v>
      </c>
      <c r="I3733" s="959" t="s">
        <v>488</v>
      </c>
      <c r="J3733" s="959" t="s">
        <v>444</v>
      </c>
      <c r="K3733" s="959" t="s">
        <v>0</v>
      </c>
      <c r="L3733" s="938">
        <v>2.2000000000000002</v>
      </c>
      <c r="M3733" s="959" t="s">
        <v>148</v>
      </c>
      <c r="N3733" s="679">
        <f t="shared" ca="1" si="639"/>
        <v>121993.91145466287</v>
      </c>
      <c r="O3733" s="679">
        <f t="shared" ca="1" si="640"/>
        <v>83997.877978310557</v>
      </c>
      <c r="P3733" s="679">
        <f t="shared" ca="1" si="640"/>
        <v>2705.1023619628772</v>
      </c>
      <c r="Q3733" s="679">
        <f t="shared" ca="1" si="640"/>
        <v>17474.384281490758</v>
      </c>
      <c r="R3733" s="679">
        <f t="shared" ca="1" si="640"/>
        <v>10901.12803708148</v>
      </c>
      <c r="S3733" s="679">
        <f t="shared" ca="1" si="640"/>
        <v>222.58300723361353</v>
      </c>
      <c r="T3733" s="679">
        <f t="shared" ca="1" si="640"/>
        <v>34.379608260616138</v>
      </c>
      <c r="U3733" s="679">
        <f t="shared" ca="1" si="640"/>
        <v>0</v>
      </c>
      <c r="V3733" s="679">
        <f t="shared" ca="1" si="640"/>
        <v>2038.7530235892189</v>
      </c>
      <c r="W3733" s="679">
        <f t="shared" ca="1" si="636"/>
        <v>523.51038404566793</v>
      </c>
      <c r="X3733" s="679">
        <f t="shared" ca="1" si="640"/>
        <v>330.72193292842229</v>
      </c>
      <c r="Y3733" s="679">
        <f t="shared" ca="1" si="640"/>
        <v>3765.4708397596619</v>
      </c>
      <c r="Z3733" s="679">
        <f t="shared" ca="1" si="640"/>
        <v>0</v>
      </c>
      <c r="AA3733" t="str">
        <f t="shared" si="641"/>
        <v>HUM_ASR_FY_2022</v>
      </c>
      <c r="AB3733" s="958">
        <f t="shared" si="642"/>
        <v>45032</v>
      </c>
      <c r="AC3733" t="str">
        <f t="shared" si="643"/>
        <v>Unaudited</v>
      </c>
    </row>
    <row r="3734" spans="1:29" x14ac:dyDescent="0.25">
      <c r="A3734" t="s">
        <v>420</v>
      </c>
      <c r="B3734" t="s">
        <v>1385</v>
      </c>
      <c r="C3734" t="s">
        <v>1386</v>
      </c>
      <c r="D3734">
        <v>1900</v>
      </c>
      <c r="E3734" s="958">
        <v>1</v>
      </c>
      <c r="F3734" t="s">
        <v>439</v>
      </c>
      <c r="G3734" s="958">
        <v>182</v>
      </c>
      <c r="H3734" t="s">
        <v>389</v>
      </c>
      <c r="I3734" s="959" t="s">
        <v>488</v>
      </c>
      <c r="J3734" s="959" t="s">
        <v>444</v>
      </c>
      <c r="K3734" s="959" t="s">
        <v>0</v>
      </c>
      <c r="L3734" s="938">
        <v>2.2999999999999998</v>
      </c>
      <c r="M3734" s="959" t="s">
        <v>149</v>
      </c>
      <c r="N3734" s="679">
        <f t="shared" ca="1" si="639"/>
        <v>5501482.0700000096</v>
      </c>
      <c r="O3734" s="679">
        <f t="shared" ca="1" si="640"/>
        <v>3603986.8500000108</v>
      </c>
      <c r="P3734" s="679">
        <f t="shared" ca="1" si="640"/>
        <v>495598.02000000008</v>
      </c>
      <c r="Q3734" s="679">
        <f t="shared" ca="1" si="640"/>
        <v>707316.26999999827</v>
      </c>
      <c r="R3734" s="679">
        <f t="shared" ca="1" si="640"/>
        <v>495557.5300000002</v>
      </c>
      <c r="S3734" s="679">
        <f t="shared" ca="1" si="640"/>
        <v>12274.940000000002</v>
      </c>
      <c r="T3734" s="679">
        <f t="shared" ca="1" si="640"/>
        <v>24972.489999999998</v>
      </c>
      <c r="U3734" s="679">
        <f t="shared" ca="1" si="640"/>
        <v>77.039999999999992</v>
      </c>
      <c r="V3734" s="679">
        <f t="shared" ca="1" si="640"/>
        <v>84302.099999999991</v>
      </c>
      <c r="W3734" s="679">
        <f t="shared" ca="1" si="636"/>
        <v>2556.4900000000002</v>
      </c>
      <c r="X3734" s="679">
        <f t="shared" ca="1" si="640"/>
        <v>9582.27</v>
      </c>
      <c r="Y3734" s="679">
        <f t="shared" ca="1" si="640"/>
        <v>65258.07</v>
      </c>
      <c r="Z3734" s="679">
        <f t="shared" ca="1" si="640"/>
        <v>0</v>
      </c>
      <c r="AA3734" t="str">
        <f t="shared" si="641"/>
        <v>HUM_ASR_FY_2022</v>
      </c>
      <c r="AB3734" s="958">
        <f t="shared" si="642"/>
        <v>45032</v>
      </c>
      <c r="AC3734" t="str">
        <f t="shared" si="643"/>
        <v>Unaudited</v>
      </c>
    </row>
    <row r="3735" spans="1:29" x14ac:dyDescent="0.25">
      <c r="A3735" t="s">
        <v>420</v>
      </c>
      <c r="B3735" t="s">
        <v>1385</v>
      </c>
      <c r="C3735" t="s">
        <v>1386</v>
      </c>
      <c r="D3735">
        <v>1900</v>
      </c>
      <c r="E3735" s="958">
        <v>1</v>
      </c>
      <c r="F3735" t="s">
        <v>439</v>
      </c>
      <c r="G3735" s="958">
        <v>182</v>
      </c>
      <c r="H3735" t="s">
        <v>389</v>
      </c>
      <c r="I3735" s="966" t="s">
        <v>488</v>
      </c>
      <c r="J3735" s="966" t="s">
        <v>444</v>
      </c>
      <c r="K3735" s="966" t="s">
        <v>0</v>
      </c>
      <c r="L3735" s="946">
        <v>2.4</v>
      </c>
      <c r="M3735" s="966" t="s">
        <v>150</v>
      </c>
      <c r="N3735" s="679">
        <f t="shared" ca="1" si="639"/>
        <v>2562554.9700000007</v>
      </c>
      <c r="O3735" s="679">
        <f t="shared" ca="1" si="640"/>
        <v>299831.84000000014</v>
      </c>
      <c r="P3735" s="679">
        <f t="shared" ca="1" si="640"/>
        <v>61050.040000000008</v>
      </c>
      <c r="Q3735" s="679">
        <f t="shared" ca="1" si="640"/>
        <v>940961.2</v>
      </c>
      <c r="R3735" s="679">
        <f t="shared" ca="1" si="640"/>
        <v>639155.55000000005</v>
      </c>
      <c r="S3735" s="679">
        <f t="shared" ca="1" si="640"/>
        <v>263990.36000000022</v>
      </c>
      <c r="T3735" s="679">
        <f t="shared" ca="1" si="640"/>
        <v>69.59</v>
      </c>
      <c r="U3735" s="679">
        <f t="shared" ca="1" si="640"/>
        <v>10094.08</v>
      </c>
      <c r="V3735" s="679">
        <f t="shared" ca="1" si="640"/>
        <v>12788.62</v>
      </c>
      <c r="W3735" s="679">
        <f t="shared" ca="1" si="636"/>
        <v>11419.6</v>
      </c>
      <c r="X3735" s="679">
        <f t="shared" ca="1" si="640"/>
        <v>178555.66000000003</v>
      </c>
      <c r="Y3735" s="679">
        <f t="shared" ca="1" si="640"/>
        <v>144638.43000000002</v>
      </c>
      <c r="Z3735" s="679">
        <f t="shared" ca="1" si="640"/>
        <v>0</v>
      </c>
      <c r="AA3735" t="str">
        <f t="shared" si="641"/>
        <v>HUM_ASR_FY_2022</v>
      </c>
      <c r="AB3735" s="958">
        <f t="shared" si="642"/>
        <v>45032</v>
      </c>
      <c r="AC3735" t="str">
        <f t="shared" si="643"/>
        <v>Unaudited</v>
      </c>
    </row>
    <row r="3736" spans="1:29" ht="30" x14ac:dyDescent="0.25">
      <c r="A3736" t="s">
        <v>420</v>
      </c>
      <c r="B3736" t="s">
        <v>1385</v>
      </c>
      <c r="C3736" t="s">
        <v>1386</v>
      </c>
      <c r="D3736">
        <v>1900</v>
      </c>
      <c r="E3736" s="958">
        <v>1</v>
      </c>
      <c r="F3736" t="s">
        <v>439</v>
      </c>
      <c r="G3736" s="958">
        <v>182</v>
      </c>
      <c r="H3736" t="s">
        <v>389</v>
      </c>
      <c r="I3736" s="938" t="s">
        <v>488</v>
      </c>
      <c r="J3736" s="938" t="s">
        <v>444</v>
      </c>
      <c r="K3736" s="938" t="s">
        <v>0</v>
      </c>
      <c r="L3736" s="938">
        <v>2.5</v>
      </c>
      <c r="M3736" s="959" t="s">
        <v>151</v>
      </c>
      <c r="N3736" s="679">
        <f t="shared" ca="1" si="639"/>
        <v>91497.229204526273</v>
      </c>
      <c r="O3736" s="679">
        <f t="shared" ca="1" si="640"/>
        <v>10705.636721344112</v>
      </c>
      <c r="P3736" s="679">
        <f t="shared" ca="1" si="640"/>
        <v>2179.8203621854391</v>
      </c>
      <c r="Q3736" s="679">
        <f t="shared" ca="1" si="640"/>
        <v>33597.461750826784</v>
      </c>
      <c r="R3736" s="679">
        <f t="shared" ca="1" si="640"/>
        <v>22821.349216050203</v>
      </c>
      <c r="S3736" s="679">
        <f t="shared" ca="1" si="640"/>
        <v>9425.8998380453959</v>
      </c>
      <c r="T3736" s="679">
        <f t="shared" ca="1" si="640"/>
        <v>2.4847436464330688</v>
      </c>
      <c r="U3736" s="679">
        <f t="shared" ca="1" si="640"/>
        <v>360.41386904134373</v>
      </c>
      <c r="V3736" s="679">
        <f t="shared" ca="1" si="640"/>
        <v>456.62368575437381</v>
      </c>
      <c r="W3736" s="679">
        <f t="shared" ca="1" si="636"/>
        <v>407.74218342875514</v>
      </c>
      <c r="X3736" s="679">
        <f t="shared" ca="1" si="640"/>
        <v>6375.4137335775731</v>
      </c>
      <c r="Y3736" s="679">
        <f t="shared" ca="1" si="640"/>
        <v>5164.3831006258688</v>
      </c>
      <c r="Z3736" s="679">
        <f t="shared" ca="1" si="640"/>
        <v>0</v>
      </c>
      <c r="AA3736" t="str">
        <f t="shared" si="641"/>
        <v>HUM_ASR_FY_2022</v>
      </c>
      <c r="AB3736" s="958">
        <f t="shared" si="642"/>
        <v>45032</v>
      </c>
      <c r="AC3736" t="str">
        <f t="shared" si="643"/>
        <v>Unaudited</v>
      </c>
    </row>
    <row r="3737" spans="1:29" x14ac:dyDescent="0.25">
      <c r="A3737" t="s">
        <v>420</v>
      </c>
      <c r="B3737" t="s">
        <v>1385</v>
      </c>
      <c r="C3737" t="s">
        <v>1386</v>
      </c>
      <c r="D3737">
        <v>1900</v>
      </c>
      <c r="E3737" s="958">
        <v>1</v>
      </c>
      <c r="F3737" t="s">
        <v>439</v>
      </c>
      <c r="G3737" s="958">
        <v>182</v>
      </c>
      <c r="H3737" t="s">
        <v>389</v>
      </c>
      <c r="I3737" s="938" t="s">
        <v>488</v>
      </c>
      <c r="J3737" s="938" t="s">
        <v>444</v>
      </c>
      <c r="K3737" s="938" t="s">
        <v>0</v>
      </c>
      <c r="L3737" s="944" t="s">
        <v>96</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HUM_ASR_FY_2022</v>
      </c>
      <c r="AB3737" s="958">
        <f t="shared" si="642"/>
        <v>45032</v>
      </c>
      <c r="AC3737" t="str">
        <f t="shared" si="643"/>
        <v>Unaudited</v>
      </c>
    </row>
    <row r="3738" spans="1:29" x14ac:dyDescent="0.25">
      <c r="A3738" t="s">
        <v>420</v>
      </c>
      <c r="B3738" t="s">
        <v>1385</v>
      </c>
      <c r="C3738" t="s">
        <v>1386</v>
      </c>
      <c r="D3738">
        <v>1900</v>
      </c>
      <c r="E3738" s="958">
        <v>1</v>
      </c>
      <c r="F3738" t="s">
        <v>439</v>
      </c>
      <c r="G3738" s="958">
        <v>182</v>
      </c>
      <c r="H3738" t="s">
        <v>389</v>
      </c>
      <c r="I3738" s="959" t="s">
        <v>488</v>
      </c>
      <c r="J3738" s="959" t="s">
        <v>444</v>
      </c>
      <c r="K3738" s="959" t="s">
        <v>0</v>
      </c>
      <c r="L3738" s="938" t="s">
        <v>152</v>
      </c>
      <c r="M3738" s="959" t="s">
        <v>451</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HUM_ASR_FY_2022</v>
      </c>
      <c r="AB3738" s="958">
        <f t="shared" si="642"/>
        <v>45032</v>
      </c>
      <c r="AC3738" t="str">
        <f t="shared" si="643"/>
        <v>Unaudited</v>
      </c>
    </row>
    <row r="3739" spans="1:29" x14ac:dyDescent="0.25">
      <c r="A3739" t="s">
        <v>420</v>
      </c>
      <c r="B3739" t="s">
        <v>1385</v>
      </c>
      <c r="C3739" t="s">
        <v>1386</v>
      </c>
      <c r="D3739">
        <v>1900</v>
      </c>
      <c r="E3739" s="958">
        <v>1</v>
      </c>
      <c r="F3739" t="s">
        <v>439</v>
      </c>
      <c r="G3739" s="958">
        <v>182</v>
      </c>
      <c r="H3739" t="s">
        <v>389</v>
      </c>
      <c r="I3739" s="938" t="s">
        <v>488</v>
      </c>
      <c r="J3739" s="938" t="s">
        <v>444</v>
      </c>
      <c r="K3739" s="938" t="s">
        <v>0</v>
      </c>
      <c r="L3739" s="938" t="s">
        <v>917</v>
      </c>
      <c r="M3739" s="959"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HUM_ASR_FY_2022</v>
      </c>
      <c r="AB3739" s="958">
        <f t="shared" si="642"/>
        <v>45032</v>
      </c>
      <c r="AC3739" t="str">
        <f t="shared" si="643"/>
        <v>Unaudited</v>
      </c>
    </row>
    <row r="3740" spans="1:29" x14ac:dyDescent="0.25">
      <c r="A3740" t="s">
        <v>420</v>
      </c>
      <c r="B3740" t="s">
        <v>1385</v>
      </c>
      <c r="C3740" t="s">
        <v>1386</v>
      </c>
      <c r="D3740">
        <v>1900</v>
      </c>
      <c r="E3740" s="958">
        <v>1</v>
      </c>
      <c r="F3740" t="s">
        <v>439</v>
      </c>
      <c r="G3740" s="958">
        <v>182</v>
      </c>
      <c r="H3740" t="s">
        <v>389</v>
      </c>
      <c r="I3740" s="938" t="s">
        <v>488</v>
      </c>
      <c r="J3740" s="938" t="s">
        <v>444</v>
      </c>
      <c r="K3740" s="938" t="s">
        <v>53</v>
      </c>
      <c r="L3740" s="938">
        <v>3.1</v>
      </c>
      <c r="M3740" s="959" t="s">
        <v>33</v>
      </c>
      <c r="N3740" s="679">
        <f t="shared" ca="1" si="639"/>
        <v>10232250.480000064</v>
      </c>
      <c r="O3740" s="679">
        <f t="shared" ca="1" si="646"/>
        <v>6610464.9600000689</v>
      </c>
      <c r="P3740" s="679">
        <f t="shared" ca="1" si="646"/>
        <v>667719.48000000126</v>
      </c>
      <c r="Q3740" s="679">
        <f t="shared" ca="1" si="646"/>
        <v>1623380.3699999955</v>
      </c>
      <c r="R3740" s="679">
        <f t="shared" ca="1" si="646"/>
        <v>855275.91000000096</v>
      </c>
      <c r="S3740" s="679">
        <f t="shared" ca="1" si="646"/>
        <v>64335.279999999984</v>
      </c>
      <c r="T3740" s="679">
        <f t="shared" ca="1" si="646"/>
        <v>20682.589999999989</v>
      </c>
      <c r="U3740" s="679">
        <f t="shared" ca="1" si="646"/>
        <v>4692.5</v>
      </c>
      <c r="V3740" s="679">
        <f t="shared" ca="1" si="644"/>
        <v>107536.36999999988</v>
      </c>
      <c r="W3740" s="679">
        <f t="shared" ca="1" si="636"/>
        <v>11145.780000000004</v>
      </c>
      <c r="X3740" s="679">
        <f t="shared" ca="1" si="645"/>
        <v>96572.890000000116</v>
      </c>
      <c r="Y3740" s="679">
        <f t="shared" ca="1" si="645"/>
        <v>170444.35000000006</v>
      </c>
      <c r="Z3740" s="679">
        <f t="shared" ca="1" si="645"/>
        <v>0</v>
      </c>
      <c r="AA3740" t="str">
        <f t="shared" si="641"/>
        <v>HUM_ASR_FY_2022</v>
      </c>
      <c r="AB3740" s="958">
        <f t="shared" si="642"/>
        <v>45032</v>
      </c>
      <c r="AC3740" t="str">
        <f t="shared" si="643"/>
        <v>Unaudited</v>
      </c>
    </row>
    <row r="3741" spans="1:29" x14ac:dyDescent="0.25">
      <c r="A3741" t="s">
        <v>420</v>
      </c>
      <c r="B3741" t="s">
        <v>1385</v>
      </c>
      <c r="C3741" t="s">
        <v>1386</v>
      </c>
      <c r="D3741">
        <v>1900</v>
      </c>
      <c r="E3741" s="958">
        <v>1</v>
      </c>
      <c r="F3741" t="s">
        <v>439</v>
      </c>
      <c r="G3741" s="958">
        <v>182</v>
      </c>
      <c r="H3741" t="s">
        <v>389</v>
      </c>
      <c r="I3741" s="959" t="s">
        <v>488</v>
      </c>
      <c r="J3741" s="959" t="s">
        <v>444</v>
      </c>
      <c r="K3741" s="959" t="s">
        <v>53</v>
      </c>
      <c r="L3741" s="938">
        <v>3.2</v>
      </c>
      <c r="M3741" s="959" t="s">
        <v>34</v>
      </c>
      <c r="N3741" s="679">
        <f t="shared" ca="1" si="639"/>
        <v>493298.28000000009</v>
      </c>
      <c r="O3741" s="679">
        <f t="shared" ca="1" si="646"/>
        <v>189682.97000000009</v>
      </c>
      <c r="P3741" s="679">
        <f t="shared" ca="1" si="646"/>
        <v>41576.519999999997</v>
      </c>
      <c r="Q3741" s="679">
        <f t="shared" ca="1" si="646"/>
        <v>133999.54</v>
      </c>
      <c r="R3741" s="679">
        <f t="shared" ca="1" si="646"/>
        <v>87919.880000000019</v>
      </c>
      <c r="S3741" s="679">
        <f t="shared" ca="1" si="646"/>
        <v>449.94000000000028</v>
      </c>
      <c r="T3741" s="679">
        <f t="shared" ca="1" si="646"/>
        <v>1752.0300000000002</v>
      </c>
      <c r="U3741" s="679">
        <f t="shared" ca="1" si="646"/>
        <v>0</v>
      </c>
      <c r="V3741" s="679">
        <f t="shared" ca="1" si="644"/>
        <v>13460.080000000002</v>
      </c>
      <c r="W3741" s="679">
        <f t="shared" ca="1" si="636"/>
        <v>3299.23</v>
      </c>
      <c r="X3741" s="679">
        <f t="shared" ca="1" si="645"/>
        <v>2647.16</v>
      </c>
      <c r="Y3741" s="679">
        <f t="shared" ca="1" si="645"/>
        <v>18510.929999999997</v>
      </c>
      <c r="Z3741" s="679">
        <f t="shared" ca="1" si="645"/>
        <v>0</v>
      </c>
      <c r="AA3741" t="str">
        <f t="shared" si="641"/>
        <v>HUM_ASR_FY_2022</v>
      </c>
      <c r="AB3741" s="958">
        <f t="shared" si="642"/>
        <v>45032</v>
      </c>
      <c r="AC3741" t="str">
        <f t="shared" si="643"/>
        <v>Unaudited</v>
      </c>
    </row>
    <row r="3742" spans="1:29" x14ac:dyDescent="0.25">
      <c r="A3742" t="s">
        <v>420</v>
      </c>
      <c r="B3742" t="s">
        <v>1385</v>
      </c>
      <c r="C3742" t="s">
        <v>1386</v>
      </c>
      <c r="D3742">
        <v>1900</v>
      </c>
      <c r="E3742" s="958">
        <v>1</v>
      </c>
      <c r="F3742" t="s">
        <v>439</v>
      </c>
      <c r="G3742" s="958">
        <v>182</v>
      </c>
      <c r="H3742" t="s">
        <v>389</v>
      </c>
      <c r="I3742" s="959" t="s">
        <v>488</v>
      </c>
      <c r="J3742" s="959" t="s">
        <v>444</v>
      </c>
      <c r="K3742" s="959" t="s">
        <v>53</v>
      </c>
      <c r="L3742" s="954">
        <v>3.3</v>
      </c>
      <c r="M3742" s="959" t="s">
        <v>54</v>
      </c>
      <c r="N3742" s="679">
        <f t="shared" ca="1" si="639"/>
        <v>1634.27</v>
      </c>
      <c r="O3742" s="679">
        <f t="shared" ca="1" si="646"/>
        <v>1634.27</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HUM_ASR_FY_2022</v>
      </c>
      <c r="AB3742" s="958">
        <f t="shared" si="642"/>
        <v>45032</v>
      </c>
      <c r="AC3742" t="str">
        <f t="shared" si="643"/>
        <v>Unaudited</v>
      </c>
    </row>
    <row r="3743" spans="1:29" x14ac:dyDescent="0.25">
      <c r="A3743" t="s">
        <v>420</v>
      </c>
      <c r="B3743" t="s">
        <v>1385</v>
      </c>
      <c r="C3743" t="s">
        <v>1386</v>
      </c>
      <c r="D3743">
        <v>1900</v>
      </c>
      <c r="E3743" s="958">
        <v>1</v>
      </c>
      <c r="F3743" t="s">
        <v>439</v>
      </c>
      <c r="G3743" s="958">
        <v>182</v>
      </c>
      <c r="H3743" t="s">
        <v>389</v>
      </c>
      <c r="I3743" s="938" t="s">
        <v>488</v>
      </c>
      <c r="J3743" s="938" t="s">
        <v>444</v>
      </c>
      <c r="K3743" s="938" t="s">
        <v>53</v>
      </c>
      <c r="L3743" s="938" t="s">
        <v>44</v>
      </c>
      <c r="M3743" s="959" t="s">
        <v>153</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HUM_ASR_FY_2022</v>
      </c>
      <c r="AB3743" s="958">
        <f t="shared" si="642"/>
        <v>45032</v>
      </c>
      <c r="AC3743" t="str">
        <f t="shared" si="643"/>
        <v>Unaudited</v>
      </c>
    </row>
    <row r="3744" spans="1:29" x14ac:dyDescent="0.25">
      <c r="A3744" t="s">
        <v>420</v>
      </c>
      <c r="B3744" t="s">
        <v>1385</v>
      </c>
      <c r="C3744" t="s">
        <v>1386</v>
      </c>
      <c r="D3744">
        <v>1900</v>
      </c>
      <c r="E3744" s="958">
        <v>1</v>
      </c>
      <c r="F3744" t="s">
        <v>439</v>
      </c>
      <c r="G3744" s="958">
        <v>182</v>
      </c>
      <c r="H3744" t="s">
        <v>389</v>
      </c>
      <c r="I3744" s="938" t="s">
        <v>488</v>
      </c>
      <c r="J3744" s="938" t="s">
        <v>444</v>
      </c>
      <c r="K3744" s="938" t="s">
        <v>53</v>
      </c>
      <c r="L3744" s="938" t="s">
        <v>41</v>
      </c>
      <c r="M3744" s="959" t="s">
        <v>52</v>
      </c>
      <c r="N3744" s="679">
        <f t="shared" ca="1" si="639"/>
        <v>4108608.2199999997</v>
      </c>
      <c r="O3744" s="679">
        <f t="shared" ca="1" si="646"/>
        <v>3633908.0599999996</v>
      </c>
      <c r="P3744" s="679">
        <f t="shared" ca="1" si="646"/>
        <v>161391.42000000004</v>
      </c>
      <c r="Q3744" s="679">
        <f t="shared" ca="1" si="646"/>
        <v>199482.28000000003</v>
      </c>
      <c r="R3744" s="679">
        <f t="shared" ca="1" si="646"/>
        <v>74792.84</v>
      </c>
      <c r="S3744" s="679">
        <f t="shared" ca="1" si="646"/>
        <v>123.5</v>
      </c>
      <c r="T3744" s="679">
        <f t="shared" ca="1" si="646"/>
        <v>14851.000000000004</v>
      </c>
      <c r="U3744" s="679">
        <f t="shared" ca="1" si="646"/>
        <v>30</v>
      </c>
      <c r="V3744" s="679">
        <f t="shared" ca="1" si="644"/>
        <v>13580.98</v>
      </c>
      <c r="W3744" s="679">
        <f t="shared" ca="1" si="636"/>
        <v>230.98</v>
      </c>
      <c r="X3744" s="679">
        <f t="shared" ca="1" si="645"/>
        <v>0</v>
      </c>
      <c r="Y3744" s="679">
        <f t="shared" ca="1" si="645"/>
        <v>10217.16</v>
      </c>
      <c r="Z3744" s="679">
        <f t="shared" ca="1" si="645"/>
        <v>0</v>
      </c>
      <c r="AA3744" t="str">
        <f t="shared" si="641"/>
        <v>HUM_ASR_FY_2022</v>
      </c>
      <c r="AB3744" s="958">
        <f t="shared" si="642"/>
        <v>45032</v>
      </c>
      <c r="AC3744" t="str">
        <f t="shared" si="643"/>
        <v>Unaudited</v>
      </c>
    </row>
    <row r="3745" spans="1:29" x14ac:dyDescent="0.25">
      <c r="A3745" t="s">
        <v>420</v>
      </c>
      <c r="B3745" t="s">
        <v>1385</v>
      </c>
      <c r="C3745" t="s">
        <v>1386</v>
      </c>
      <c r="D3745">
        <v>1900</v>
      </c>
      <c r="E3745" s="958">
        <v>1</v>
      </c>
      <c r="F3745" t="s">
        <v>439</v>
      </c>
      <c r="G3745" s="958">
        <v>182</v>
      </c>
      <c r="H3745" t="s">
        <v>389</v>
      </c>
      <c r="I3745" s="938" t="s">
        <v>488</v>
      </c>
      <c r="J3745" s="938" t="s">
        <v>444</v>
      </c>
      <c r="K3745" s="938" t="s">
        <v>53</v>
      </c>
      <c r="L3745" s="938" t="s">
        <v>42</v>
      </c>
      <c r="M3745" s="959" t="s">
        <v>154</v>
      </c>
      <c r="N3745" s="679">
        <f t="shared" ca="1" si="639"/>
        <v>121714.16370562944</v>
      </c>
      <c r="O3745" s="679">
        <f t="shared" ca="1" si="646"/>
        <v>78632.478347204262</v>
      </c>
      <c r="P3745" s="679">
        <f t="shared" ca="1" si="646"/>
        <v>7942.6239864837034</v>
      </c>
      <c r="Q3745" s="679">
        <f t="shared" ca="1" si="646"/>
        <v>19310.354500888203</v>
      </c>
      <c r="R3745" s="679">
        <f t="shared" ca="1" si="646"/>
        <v>10173.636027254548</v>
      </c>
      <c r="S3745" s="679">
        <f t="shared" ca="1" si="646"/>
        <v>765.27786504767573</v>
      </c>
      <c r="T3745" s="679">
        <f t="shared" ca="1" si="646"/>
        <v>246.02252945594398</v>
      </c>
      <c r="U3745" s="679">
        <f t="shared" ca="1" si="646"/>
        <v>55.817995689708958</v>
      </c>
      <c r="V3745" s="679">
        <f t="shared" ca="1" si="644"/>
        <v>1279.1613504841644</v>
      </c>
      <c r="W3745" s="679">
        <f t="shared" ca="1" si="636"/>
        <v>132.58073521543838</v>
      </c>
      <c r="X3745" s="679">
        <f t="shared" ca="1" si="645"/>
        <v>1148.7491012813521</v>
      </c>
      <c r="Y3745" s="679">
        <f t="shared" ca="1" si="645"/>
        <v>2027.4612666244539</v>
      </c>
      <c r="Z3745" s="679">
        <f t="shared" ca="1" si="645"/>
        <v>0</v>
      </c>
      <c r="AA3745" t="str">
        <f t="shared" si="641"/>
        <v>HUM_ASR_FY_2022</v>
      </c>
      <c r="AB3745" s="958">
        <f t="shared" si="642"/>
        <v>45032</v>
      </c>
      <c r="AC3745" t="str">
        <f t="shared" si="643"/>
        <v>Unaudited</v>
      </c>
    </row>
    <row r="3746" spans="1:29" x14ac:dyDescent="0.25">
      <c r="A3746" t="s">
        <v>420</v>
      </c>
      <c r="B3746" t="s">
        <v>1385</v>
      </c>
      <c r="C3746" t="s">
        <v>1386</v>
      </c>
      <c r="D3746">
        <v>1900</v>
      </c>
      <c r="E3746" s="958">
        <v>1</v>
      </c>
      <c r="F3746" t="s">
        <v>439</v>
      </c>
      <c r="G3746" s="958">
        <v>182</v>
      </c>
      <c r="H3746" t="s">
        <v>389</v>
      </c>
      <c r="I3746" s="938" t="s">
        <v>488</v>
      </c>
      <c r="J3746" s="938" t="s">
        <v>444</v>
      </c>
      <c r="K3746" s="938" t="s">
        <v>53</v>
      </c>
      <c r="L3746" s="954" t="s">
        <v>43</v>
      </c>
      <c r="M3746" s="959" t="s">
        <v>462</v>
      </c>
      <c r="N3746" s="679">
        <f t="shared" ca="1" si="639"/>
        <v>8552639.8399999999</v>
      </c>
      <c r="O3746" s="679">
        <f t="shared" ca="1" si="646"/>
        <v>7469608.8495607413</v>
      </c>
      <c r="P3746" s="679">
        <f t="shared" ca="1" si="646"/>
        <v>345764.62809193396</v>
      </c>
      <c r="Q3746" s="679">
        <f t="shared" ca="1" si="646"/>
        <v>430503.49457431812</v>
      </c>
      <c r="R3746" s="679">
        <f t="shared" ca="1" si="646"/>
        <v>175076.68905262862</v>
      </c>
      <c r="S3746" s="679">
        <f t="shared" ca="1" si="646"/>
        <v>28535.142876843256</v>
      </c>
      <c r="T3746" s="679">
        <f t="shared" ca="1" si="646"/>
        <v>28491.961424023615</v>
      </c>
      <c r="U3746" s="679">
        <f t="shared" ca="1" si="646"/>
        <v>376.95805027371398</v>
      </c>
      <c r="V3746" s="679">
        <f t="shared" ca="1" si="644"/>
        <v>30448.951252403418</v>
      </c>
      <c r="W3746" s="679">
        <f t="shared" ca="1" si="636"/>
        <v>579.84015961493492</v>
      </c>
      <c r="X3746" s="679">
        <f t="shared" ca="1" si="645"/>
        <v>18807.384860189555</v>
      </c>
      <c r="Y3746" s="679">
        <f t="shared" ca="1" si="645"/>
        <v>24445.940097029372</v>
      </c>
      <c r="Z3746" s="679">
        <f t="shared" ca="1" si="645"/>
        <v>0</v>
      </c>
      <c r="AA3746" t="str">
        <f t="shared" si="641"/>
        <v>HUM_ASR_FY_2022</v>
      </c>
      <c r="AB3746" s="958">
        <f t="shared" si="642"/>
        <v>45032</v>
      </c>
      <c r="AC3746" t="str">
        <f t="shared" si="643"/>
        <v>Unaudited</v>
      </c>
    </row>
    <row r="3747" spans="1:29" x14ac:dyDescent="0.25">
      <c r="A3747" t="s">
        <v>420</v>
      </c>
      <c r="B3747" t="s">
        <v>1385</v>
      </c>
      <c r="C3747" t="s">
        <v>1386</v>
      </c>
      <c r="D3747">
        <v>1900</v>
      </c>
      <c r="E3747" s="958">
        <v>1</v>
      </c>
      <c r="F3747" t="s">
        <v>439</v>
      </c>
      <c r="G3747" s="958">
        <v>182</v>
      </c>
      <c r="H3747" t="s">
        <v>389</v>
      </c>
      <c r="I3747" s="938" t="s">
        <v>488</v>
      </c>
      <c r="J3747" s="938" t="s">
        <v>444</v>
      </c>
      <c r="K3747" s="938" t="s">
        <v>920</v>
      </c>
      <c r="L3747" s="954" t="s">
        <v>921</v>
      </c>
      <c r="M3747" s="959" t="s">
        <v>920</v>
      </c>
      <c r="N3747" s="679">
        <f t="shared" ca="1" si="639"/>
        <v>1398799.240000003</v>
      </c>
      <c r="O3747" s="679">
        <f t="shared" ca="1" si="646"/>
        <v>1249176.6300000031</v>
      </c>
      <c r="P3747" s="679">
        <f t="shared" ca="1" si="646"/>
        <v>112978.85</v>
      </c>
      <c r="Q3747" s="679">
        <f t="shared" ca="1" si="646"/>
        <v>11226.42</v>
      </c>
      <c r="R3747" s="679">
        <f t="shared" ca="1" si="646"/>
        <v>11970.3</v>
      </c>
      <c r="S3747" s="679">
        <f t="shared" ca="1" si="646"/>
        <v>0</v>
      </c>
      <c r="T3747" s="679">
        <f t="shared" ca="1" si="646"/>
        <v>2178.21</v>
      </c>
      <c r="U3747" s="679">
        <f t="shared" ca="1" si="646"/>
        <v>0</v>
      </c>
      <c r="V3747" s="679">
        <f t="shared" ca="1" si="644"/>
        <v>11173.15</v>
      </c>
      <c r="W3747" s="679">
        <f t="shared" ca="1" si="636"/>
        <v>0</v>
      </c>
      <c r="X3747" s="679">
        <f t="shared" ca="1" si="645"/>
        <v>0</v>
      </c>
      <c r="Y3747" s="679">
        <f t="shared" ca="1" si="645"/>
        <v>95.68</v>
      </c>
      <c r="Z3747" s="679">
        <f t="shared" ca="1" si="645"/>
        <v>0</v>
      </c>
      <c r="AA3747" t="str">
        <f t="shared" si="641"/>
        <v>HUM_ASR_FY_2022</v>
      </c>
      <c r="AB3747" s="958">
        <f t="shared" si="642"/>
        <v>45032</v>
      </c>
      <c r="AC3747" t="str">
        <f t="shared" si="643"/>
        <v>Unaudited</v>
      </c>
    </row>
    <row r="3748" spans="1:29" x14ac:dyDescent="0.25">
      <c r="A3748" t="s">
        <v>420</v>
      </c>
      <c r="B3748" t="s">
        <v>1385</v>
      </c>
      <c r="C3748" t="s">
        <v>1386</v>
      </c>
      <c r="D3748">
        <v>1900</v>
      </c>
      <c r="E3748" s="958">
        <v>1</v>
      </c>
      <c r="F3748" t="s">
        <v>439</v>
      </c>
      <c r="G3748" s="958">
        <v>182</v>
      </c>
      <c r="H3748" t="s">
        <v>389</v>
      </c>
      <c r="I3748" s="938" t="s">
        <v>488</v>
      </c>
      <c r="J3748" s="938" t="s">
        <v>444</v>
      </c>
      <c r="K3748" s="938" t="s">
        <v>920</v>
      </c>
      <c r="L3748" s="938" t="s">
        <v>922</v>
      </c>
      <c r="M3748" s="959" t="s">
        <v>925</v>
      </c>
      <c r="N3748" s="679">
        <f t="shared" ca="1" si="639"/>
        <v>15871.238442798291</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14173.570863465169</v>
      </c>
      <c r="P3748" s="679">
        <f t="shared" ca="1" si="647"/>
        <v>1281.8953685899469</v>
      </c>
      <c r="Q3748" s="679">
        <f t="shared" ca="1" si="647"/>
        <v>127.37867135172249</v>
      </c>
      <c r="R3748" s="679">
        <f t="shared" ca="1" si="647"/>
        <v>135.81897966417822</v>
      </c>
      <c r="S3748" s="679">
        <f t="shared" ca="1" si="647"/>
        <v>0</v>
      </c>
      <c r="T3748" s="679">
        <f t="shared" ca="1" si="647"/>
        <v>24.714690500180414</v>
      </c>
      <c r="U3748" s="679">
        <f t="shared" ca="1" si="647"/>
        <v>0</v>
      </c>
      <c r="V3748" s="679">
        <f t="shared" ca="1" si="644"/>
        <v>126.77425232741142</v>
      </c>
      <c r="W3748" s="679">
        <f t="shared" ca="1" si="636"/>
        <v>0</v>
      </c>
      <c r="X3748" s="679">
        <f t="shared" ca="1" si="645"/>
        <v>0</v>
      </c>
      <c r="Y3748" s="679">
        <f t="shared" ca="1" si="645"/>
        <v>1.0856168996824285</v>
      </c>
      <c r="Z3748" s="679">
        <f t="shared" ca="1" si="645"/>
        <v>0</v>
      </c>
      <c r="AA3748" t="str">
        <f t="shared" si="641"/>
        <v>HUM_ASR_FY_2022</v>
      </c>
      <c r="AB3748" s="958">
        <f t="shared" si="642"/>
        <v>45032</v>
      </c>
      <c r="AC3748" t="str">
        <f t="shared" si="643"/>
        <v>Unaudited</v>
      </c>
    </row>
    <row r="3749" spans="1:29" x14ac:dyDescent="0.25">
      <c r="A3749" t="s">
        <v>420</v>
      </c>
      <c r="B3749" t="s">
        <v>1385</v>
      </c>
      <c r="C3749" t="s">
        <v>1386</v>
      </c>
      <c r="D3749">
        <v>1900</v>
      </c>
      <c r="E3749" s="958">
        <v>1</v>
      </c>
      <c r="F3749" t="s">
        <v>439</v>
      </c>
      <c r="G3749" s="958">
        <v>182</v>
      </c>
      <c r="H3749" t="s">
        <v>389</v>
      </c>
      <c r="I3749" s="959" t="s">
        <v>488</v>
      </c>
      <c r="J3749" s="959" t="s">
        <v>444</v>
      </c>
      <c r="K3749" s="959" t="s">
        <v>920</v>
      </c>
      <c r="L3749" s="938" t="s">
        <v>923</v>
      </c>
      <c r="M3749" s="959" t="s">
        <v>926</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HUM_ASR_FY_2022</v>
      </c>
      <c r="AB3749" s="958">
        <f t="shared" si="642"/>
        <v>45032</v>
      </c>
      <c r="AC3749" t="str">
        <f t="shared" si="643"/>
        <v>Unaudited</v>
      </c>
    </row>
    <row r="3750" spans="1:29" x14ac:dyDescent="0.25">
      <c r="A3750" t="s">
        <v>420</v>
      </c>
      <c r="B3750" t="s">
        <v>1385</v>
      </c>
      <c r="C3750" t="s">
        <v>1386</v>
      </c>
      <c r="D3750">
        <v>1900</v>
      </c>
      <c r="E3750" s="958">
        <v>1</v>
      </c>
      <c r="F3750" t="s">
        <v>439</v>
      </c>
      <c r="G3750" s="958">
        <v>182</v>
      </c>
      <c r="H3750" t="s">
        <v>389</v>
      </c>
      <c r="I3750" s="938" t="s">
        <v>488</v>
      </c>
      <c r="J3750" s="938" t="s">
        <v>444</v>
      </c>
      <c r="K3750" s="938" t="s">
        <v>445</v>
      </c>
      <c r="L3750" s="938">
        <v>5.0999999999999996</v>
      </c>
      <c r="M3750" s="959" t="s">
        <v>37</v>
      </c>
      <c r="N3750" s="679">
        <f t="shared" ca="1" si="639"/>
        <v>7457.31</v>
      </c>
      <c r="O3750" s="679">
        <f t="shared" ca="1" si="647"/>
        <v>6808.76</v>
      </c>
      <c r="P3750" s="679">
        <f t="shared" ca="1" si="647"/>
        <v>120</v>
      </c>
      <c r="Q3750" s="679">
        <f t="shared" ca="1" si="647"/>
        <v>750</v>
      </c>
      <c r="R3750" s="679">
        <f t="shared" ca="1" si="647"/>
        <v>-88.51</v>
      </c>
      <c r="S3750" s="679">
        <f t="shared" ca="1" si="647"/>
        <v>2.2999999999999998</v>
      </c>
      <c r="T3750" s="679">
        <f t="shared" ca="1" si="647"/>
        <v>0</v>
      </c>
      <c r="U3750" s="679">
        <f t="shared" ca="1" si="647"/>
        <v>0</v>
      </c>
      <c r="V3750" s="679">
        <f t="shared" ca="1" si="644"/>
        <v>-88.82</v>
      </c>
      <c r="W3750" s="679">
        <f t="shared" ca="1" si="636"/>
        <v>0</v>
      </c>
      <c r="X3750" s="679">
        <f t="shared" ca="1" si="645"/>
        <v>-8.2100000000000009</v>
      </c>
      <c r="Y3750" s="679">
        <f t="shared" ca="1" si="645"/>
        <v>-38.21</v>
      </c>
      <c r="Z3750" s="679">
        <f t="shared" ca="1" si="645"/>
        <v>0</v>
      </c>
      <c r="AA3750" t="str">
        <f t="shared" si="641"/>
        <v>HUM_ASR_FY_2022</v>
      </c>
      <c r="AB3750" s="958">
        <f t="shared" si="642"/>
        <v>45032</v>
      </c>
      <c r="AC3750" t="str">
        <f t="shared" si="643"/>
        <v>Unaudited</v>
      </c>
    </row>
    <row r="3751" spans="1:29" ht="30" x14ac:dyDescent="0.25">
      <c r="A3751" t="s">
        <v>420</v>
      </c>
      <c r="B3751" t="s">
        <v>1385</v>
      </c>
      <c r="C3751" t="s">
        <v>1386</v>
      </c>
      <c r="D3751">
        <v>1900</v>
      </c>
      <c r="E3751" s="958">
        <v>1</v>
      </c>
      <c r="F3751" t="s">
        <v>439</v>
      </c>
      <c r="G3751" s="958">
        <v>182</v>
      </c>
      <c r="H3751" t="s">
        <v>389</v>
      </c>
      <c r="I3751" s="938" t="s">
        <v>488</v>
      </c>
      <c r="J3751" s="938" t="s">
        <v>444</v>
      </c>
      <c r="K3751" s="938" t="s">
        <v>445</v>
      </c>
      <c r="L3751" s="938">
        <v>5.2</v>
      </c>
      <c r="M3751" s="959" t="s">
        <v>303</v>
      </c>
      <c r="N3751" s="679">
        <f t="shared" ca="1" si="639"/>
        <v>4771948.830000001</v>
      </c>
      <c r="O3751" s="679">
        <f t="shared" ca="1" si="647"/>
        <v>1432574.8399999999</v>
      </c>
      <c r="P3751" s="679">
        <f t="shared" ca="1" si="647"/>
        <v>1489627.2400000002</v>
      </c>
      <c r="Q3751" s="679">
        <f t="shared" ca="1" si="647"/>
        <v>174348.94</v>
      </c>
      <c r="R3751" s="679">
        <f t="shared" ca="1" si="647"/>
        <v>1200905.05</v>
      </c>
      <c r="S3751" s="679">
        <f t="shared" ca="1" si="647"/>
        <v>167640.96999999997</v>
      </c>
      <c r="T3751" s="679">
        <f t="shared" ca="1" si="647"/>
        <v>58452.659999999996</v>
      </c>
      <c r="U3751" s="679">
        <f t="shared" ca="1" si="647"/>
        <v>30905.809999999998</v>
      </c>
      <c r="V3751" s="679">
        <f t="shared" ca="1" si="644"/>
        <v>108120.03</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289.28000000000003</v>
      </c>
      <c r="X3751" s="679">
        <f t="shared" ca="1" si="645"/>
        <v>71141.23000000001</v>
      </c>
      <c r="Y3751" s="679">
        <f t="shared" ca="1" si="645"/>
        <v>37942.78</v>
      </c>
      <c r="Z3751" s="679">
        <f t="shared" ca="1" si="645"/>
        <v>0</v>
      </c>
      <c r="AA3751" t="str">
        <f t="shared" si="641"/>
        <v>HUM_ASR_FY_2022</v>
      </c>
      <c r="AB3751" s="958">
        <f t="shared" si="642"/>
        <v>45032</v>
      </c>
      <c r="AC3751" t="str">
        <f t="shared" si="643"/>
        <v>Unaudited</v>
      </c>
    </row>
    <row r="3752" spans="1:29" ht="30" x14ac:dyDescent="0.25">
      <c r="A3752" t="s">
        <v>420</v>
      </c>
      <c r="B3752" t="s">
        <v>1385</v>
      </c>
      <c r="C3752" t="s">
        <v>1386</v>
      </c>
      <c r="D3752">
        <v>1900</v>
      </c>
      <c r="E3752" s="958">
        <v>1</v>
      </c>
      <c r="F3752" t="s">
        <v>439</v>
      </c>
      <c r="G3752" s="958">
        <v>182</v>
      </c>
      <c r="H3752" t="s">
        <v>389</v>
      </c>
      <c r="I3752" s="938" t="s">
        <v>488</v>
      </c>
      <c r="J3752" s="938" t="s">
        <v>444</v>
      </c>
      <c r="K3752" s="938" t="s">
        <v>445</v>
      </c>
      <c r="L3752" s="938">
        <v>5.3</v>
      </c>
      <c r="M3752" s="959" t="s">
        <v>304</v>
      </c>
      <c r="N3752" s="679">
        <f t="shared" ca="1" si="639"/>
        <v>84.613103701617561</v>
      </c>
      <c r="O3752" s="679">
        <f t="shared" ca="1" si="647"/>
        <v>77.254441073178612</v>
      </c>
      <c r="P3752" s="679">
        <f t="shared" ca="1" si="647"/>
        <v>1.3615596567923431</v>
      </c>
      <c r="Q3752" s="679">
        <f t="shared" ca="1" si="647"/>
        <v>8.5097478549521455</v>
      </c>
      <c r="R3752" s="679">
        <f t="shared" ca="1" si="647"/>
        <v>-1.0042637101890859</v>
      </c>
      <c r="S3752" s="679">
        <f t="shared" ca="1" si="647"/>
        <v>2.6096560088519908E-2</v>
      </c>
      <c r="T3752" s="679">
        <f t="shared" ca="1" si="647"/>
        <v>0</v>
      </c>
      <c r="U3752" s="679">
        <f t="shared" ca="1" si="647"/>
        <v>0</v>
      </c>
      <c r="V3752" s="679">
        <f t="shared" ca="1" si="644"/>
        <v>-1.0077810726357992</v>
      </c>
      <c r="W3752" s="679">
        <f t="shared" ca="1" si="648"/>
        <v>0</v>
      </c>
      <c r="X3752" s="679">
        <f t="shared" ca="1" si="645"/>
        <v>-9.3153373185542815E-2</v>
      </c>
      <c r="Y3752" s="679">
        <f t="shared" ca="1" si="645"/>
        <v>-0.43354328738362857</v>
      </c>
      <c r="Z3752" s="679">
        <f t="shared" ca="1" si="645"/>
        <v>0</v>
      </c>
      <c r="AA3752" t="str">
        <f t="shared" si="641"/>
        <v>HUM_ASR_FY_2022</v>
      </c>
      <c r="AB3752" s="958">
        <f t="shared" si="642"/>
        <v>45032</v>
      </c>
      <c r="AC3752" t="str">
        <f t="shared" si="643"/>
        <v>Unaudited</v>
      </c>
    </row>
    <row r="3753" spans="1:29" x14ac:dyDescent="0.25">
      <c r="A3753" t="s">
        <v>420</v>
      </c>
      <c r="B3753" t="s">
        <v>1385</v>
      </c>
      <c r="C3753" t="s">
        <v>1386</v>
      </c>
      <c r="D3753">
        <v>1900</v>
      </c>
      <c r="E3753" s="958">
        <v>1</v>
      </c>
      <c r="F3753" t="s">
        <v>439</v>
      </c>
      <c r="G3753" s="958">
        <v>182</v>
      </c>
      <c r="H3753" t="s">
        <v>389</v>
      </c>
      <c r="I3753" s="959" t="s">
        <v>488</v>
      </c>
      <c r="J3753" s="959" t="s">
        <v>444</v>
      </c>
      <c r="K3753" s="959" t="s">
        <v>445</v>
      </c>
      <c r="L3753" s="938" t="s">
        <v>82</v>
      </c>
      <c r="M3753" s="959" t="s">
        <v>453</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HUM_ASR_FY_2022</v>
      </c>
      <c r="AB3753" s="958">
        <f t="shared" si="642"/>
        <v>45032</v>
      </c>
      <c r="AC3753" t="str">
        <f t="shared" si="643"/>
        <v>Unaudited</v>
      </c>
    </row>
    <row r="3754" spans="1:29" x14ac:dyDescent="0.25">
      <c r="A3754" t="s">
        <v>420</v>
      </c>
      <c r="B3754" t="s">
        <v>1385</v>
      </c>
      <c r="C3754" t="s">
        <v>1386</v>
      </c>
      <c r="D3754">
        <v>1900</v>
      </c>
      <c r="E3754" s="958">
        <v>1</v>
      </c>
      <c r="F3754" t="s">
        <v>439</v>
      </c>
      <c r="G3754" s="958">
        <v>182</v>
      </c>
      <c r="H3754" t="s">
        <v>389</v>
      </c>
      <c r="I3754" s="959" t="s">
        <v>488</v>
      </c>
      <c r="J3754" s="959" t="s">
        <v>444</v>
      </c>
      <c r="K3754" s="959" t="s">
        <v>446</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HUM_ASR_FY_2022</v>
      </c>
      <c r="AB3754" s="958">
        <f t="shared" si="642"/>
        <v>45032</v>
      </c>
      <c r="AC3754" t="str">
        <f t="shared" si="643"/>
        <v>Unaudited</v>
      </c>
    </row>
    <row r="3755" spans="1:29" x14ac:dyDescent="0.25">
      <c r="A3755" t="s">
        <v>420</v>
      </c>
      <c r="B3755" t="s">
        <v>1385</v>
      </c>
      <c r="C3755" t="s">
        <v>1386</v>
      </c>
      <c r="D3755">
        <v>1900</v>
      </c>
      <c r="E3755" s="958">
        <v>1</v>
      </c>
      <c r="F3755" t="s">
        <v>439</v>
      </c>
      <c r="G3755" s="958">
        <v>182</v>
      </c>
      <c r="H3755" t="s">
        <v>389</v>
      </c>
      <c r="I3755" s="959" t="s">
        <v>488</v>
      </c>
      <c r="J3755" s="959" t="s">
        <v>444</v>
      </c>
      <c r="K3755" s="959" t="s">
        <v>446</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HUM_ASR_FY_2022</v>
      </c>
      <c r="AB3755" s="958">
        <f t="shared" si="642"/>
        <v>45032</v>
      </c>
      <c r="AC3755" t="str">
        <f t="shared" si="643"/>
        <v>Unaudited</v>
      </c>
    </row>
    <row r="3756" spans="1:29" x14ac:dyDescent="0.25">
      <c r="A3756" t="s">
        <v>420</v>
      </c>
      <c r="B3756" t="s">
        <v>1385</v>
      </c>
      <c r="C3756" t="s">
        <v>1386</v>
      </c>
      <c r="D3756">
        <v>1900</v>
      </c>
      <c r="E3756" s="958">
        <v>1</v>
      </c>
      <c r="F3756" t="s">
        <v>439</v>
      </c>
      <c r="G3756" s="958">
        <v>182</v>
      </c>
      <c r="H3756" t="s">
        <v>389</v>
      </c>
      <c r="I3756" s="959" t="s">
        <v>488</v>
      </c>
      <c r="J3756" s="959" t="s">
        <v>444</v>
      </c>
      <c r="K3756" s="959" t="s">
        <v>446</v>
      </c>
      <c r="L3756" s="938">
        <v>6.3</v>
      </c>
      <c r="M3756" s="959" t="s">
        <v>184</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HUM_ASR_FY_2022</v>
      </c>
      <c r="AB3756" s="958">
        <f t="shared" si="642"/>
        <v>45032</v>
      </c>
      <c r="AC3756" t="str">
        <f t="shared" si="643"/>
        <v>Unaudited</v>
      </c>
    </row>
    <row r="3757" spans="1:29" x14ac:dyDescent="0.25">
      <c r="A3757" t="s">
        <v>420</v>
      </c>
      <c r="B3757" t="s">
        <v>1385</v>
      </c>
      <c r="C3757" t="s">
        <v>1386</v>
      </c>
      <c r="D3757">
        <v>1900</v>
      </c>
      <c r="E3757" s="958">
        <v>1</v>
      </c>
      <c r="F3757" t="s">
        <v>439</v>
      </c>
      <c r="G3757" s="958">
        <v>182</v>
      </c>
      <c r="H3757" t="s">
        <v>389</v>
      </c>
      <c r="I3757" s="959" t="s">
        <v>488</v>
      </c>
      <c r="J3757" s="959" t="s">
        <v>444</v>
      </c>
      <c r="K3757" s="959" t="s">
        <v>446</v>
      </c>
      <c r="L3757" s="954" t="s">
        <v>87</v>
      </c>
      <c r="M3757" s="959" t="s">
        <v>454</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HUM_ASR_FY_2022</v>
      </c>
      <c r="AB3757" s="958">
        <f t="shared" si="642"/>
        <v>45032</v>
      </c>
      <c r="AC3757" t="str">
        <f t="shared" si="643"/>
        <v>Unaudited</v>
      </c>
    </row>
    <row r="3758" spans="1:29" x14ac:dyDescent="0.25">
      <c r="A3758" t="s">
        <v>420</v>
      </c>
      <c r="B3758" t="s">
        <v>1385</v>
      </c>
      <c r="C3758" t="s">
        <v>1386</v>
      </c>
      <c r="D3758">
        <v>1900</v>
      </c>
      <c r="E3758" s="958">
        <v>1</v>
      </c>
      <c r="F3758" t="s">
        <v>439</v>
      </c>
      <c r="G3758" s="958">
        <v>182</v>
      </c>
      <c r="H3758" t="s">
        <v>389</v>
      </c>
      <c r="I3758" s="959" t="s">
        <v>488</v>
      </c>
      <c r="J3758" s="959" t="s">
        <v>444</v>
      </c>
      <c r="K3758" s="959" t="s">
        <v>447</v>
      </c>
      <c r="L3758" s="938">
        <v>7.1</v>
      </c>
      <c r="M3758" s="959" t="s">
        <v>20</v>
      </c>
      <c r="N3758" s="679">
        <f t="shared" ca="1" si="639"/>
        <v>301615.90000000002</v>
      </c>
      <c r="O3758" s="679">
        <f t="shared" ca="1" si="649"/>
        <v>109374.65</v>
      </c>
      <c r="P3758" s="679">
        <f t="shared" ca="1" si="649"/>
        <v>24051.08</v>
      </c>
      <c r="Q3758" s="679">
        <f t="shared" ca="1" si="649"/>
        <v>38444.99</v>
      </c>
      <c r="R3758" s="679">
        <f t="shared" ca="1" si="649"/>
        <v>46857.49</v>
      </c>
      <c r="S3758" s="679">
        <f t="shared" ca="1" si="649"/>
        <v>17176.580000000005</v>
      </c>
      <c r="T3758" s="679">
        <f t="shared" ca="1" si="649"/>
        <v>136</v>
      </c>
      <c r="U3758" s="679">
        <f t="shared" ca="1" si="649"/>
        <v>85.56</v>
      </c>
      <c r="V3758" s="679">
        <f t="shared" ca="1" si="649"/>
        <v>9152</v>
      </c>
      <c r="W3758" s="679">
        <f t="shared" ca="1" si="648"/>
        <v>0</v>
      </c>
      <c r="X3758" s="679">
        <f t="shared" ca="1" si="649"/>
        <v>42174.340000000004</v>
      </c>
      <c r="Y3758" s="679">
        <f t="shared" ca="1" si="649"/>
        <v>14163.21</v>
      </c>
      <c r="Z3758" s="679">
        <f t="shared" ca="1" si="649"/>
        <v>0</v>
      </c>
      <c r="AA3758" t="str">
        <f t="shared" si="641"/>
        <v>HUM_ASR_FY_2022</v>
      </c>
      <c r="AB3758" s="958">
        <f t="shared" si="642"/>
        <v>45032</v>
      </c>
      <c r="AC3758" t="str">
        <f t="shared" si="643"/>
        <v>Unaudited</v>
      </c>
    </row>
    <row r="3759" spans="1:29" x14ac:dyDescent="0.25">
      <c r="A3759" t="s">
        <v>420</v>
      </c>
      <c r="B3759" t="s">
        <v>1385</v>
      </c>
      <c r="C3759" t="s">
        <v>1386</v>
      </c>
      <c r="D3759">
        <v>1900</v>
      </c>
      <c r="E3759" s="958">
        <v>1</v>
      </c>
      <c r="F3759" t="s">
        <v>439</v>
      </c>
      <c r="G3759" s="958">
        <v>182</v>
      </c>
      <c r="H3759" t="s">
        <v>389</v>
      </c>
      <c r="I3759" s="938" t="s">
        <v>488</v>
      </c>
      <c r="J3759" s="938" t="s">
        <v>444</v>
      </c>
      <c r="K3759" s="938" t="s">
        <v>447</v>
      </c>
      <c r="L3759" s="938">
        <v>7.2</v>
      </c>
      <c r="M3759" s="959" t="s">
        <v>21</v>
      </c>
      <c r="N3759" s="679">
        <f t="shared" ca="1" si="639"/>
        <v>1072584.9700000002</v>
      </c>
      <c r="O3759" s="679">
        <f t="shared" ca="1" si="649"/>
        <v>888235.89000000013</v>
      </c>
      <c r="P3759" s="679">
        <f t="shared" ca="1" si="649"/>
        <v>43550.9</v>
      </c>
      <c r="Q3759" s="679">
        <f t="shared" ca="1" si="649"/>
        <v>54250.05</v>
      </c>
      <c r="R3759" s="679">
        <f t="shared" ca="1" si="649"/>
        <v>23196.710000000003</v>
      </c>
      <c r="S3759" s="679">
        <f t="shared" ca="1" si="649"/>
        <v>31327.270000000004</v>
      </c>
      <c r="T3759" s="679">
        <f t="shared" ca="1" si="649"/>
        <v>3207.76</v>
      </c>
      <c r="U3759" s="679">
        <f t="shared" ca="1" si="649"/>
        <v>411.03999999999996</v>
      </c>
      <c r="V3759" s="679">
        <f t="shared" ca="1" si="649"/>
        <v>3985.88</v>
      </c>
      <c r="W3759" s="679">
        <f t="shared" ca="1" si="648"/>
        <v>63.52</v>
      </c>
      <c r="X3759" s="679">
        <f t="shared" ca="1" si="649"/>
        <v>21179.949999999997</v>
      </c>
      <c r="Y3759" s="679">
        <f t="shared" ca="1" si="649"/>
        <v>3176</v>
      </c>
      <c r="Z3759" s="679">
        <f t="shared" ca="1" si="649"/>
        <v>0</v>
      </c>
      <c r="AA3759" t="str">
        <f t="shared" si="641"/>
        <v>HUM_ASR_FY_2022</v>
      </c>
      <c r="AB3759" s="958">
        <f t="shared" si="642"/>
        <v>45032</v>
      </c>
      <c r="AC3759" t="str">
        <f t="shared" si="643"/>
        <v>Unaudited</v>
      </c>
    </row>
    <row r="3760" spans="1:29" x14ac:dyDescent="0.25">
      <c r="A3760" t="s">
        <v>420</v>
      </c>
      <c r="B3760" t="s">
        <v>1385</v>
      </c>
      <c r="C3760" t="s">
        <v>1386</v>
      </c>
      <c r="D3760">
        <v>1900</v>
      </c>
      <c r="E3760" s="958">
        <v>1</v>
      </c>
      <c r="F3760" t="s">
        <v>439</v>
      </c>
      <c r="G3760" s="958">
        <v>182</v>
      </c>
      <c r="H3760" t="s">
        <v>389</v>
      </c>
      <c r="I3760" s="959" t="s">
        <v>488</v>
      </c>
      <c r="J3760" s="959" t="s">
        <v>444</v>
      </c>
      <c r="K3760" s="959" t="s">
        <v>447</v>
      </c>
      <c r="L3760" s="938">
        <v>7.3</v>
      </c>
      <c r="M3760" s="959" t="s">
        <v>155</v>
      </c>
      <c r="N3760" s="679">
        <f t="shared" ca="1" si="639"/>
        <v>3422.2336773926136</v>
      </c>
      <c r="O3760" s="679">
        <f t="shared" ca="1" si="649"/>
        <v>1241.0009242981885</v>
      </c>
      <c r="P3760" s="679">
        <f t="shared" ca="1" si="649"/>
        <v>272.89150191904321</v>
      </c>
      <c r="Q3760" s="679">
        <f t="shared" ca="1" si="649"/>
        <v>436.20956158154206</v>
      </c>
      <c r="R3760" s="679">
        <f t="shared" ca="1" si="649"/>
        <v>531.66056668792191</v>
      </c>
      <c r="S3760" s="679">
        <f t="shared" ca="1" si="649"/>
        <v>194.89115308055187</v>
      </c>
      <c r="T3760" s="679">
        <f t="shared" ca="1" si="649"/>
        <v>1.5431009443646553</v>
      </c>
      <c r="U3760" s="679">
        <f t="shared" ca="1" si="649"/>
        <v>0.97079203529294045</v>
      </c>
      <c r="V3760" s="679">
        <f t="shared" ca="1" si="649"/>
        <v>103.84161649136267</v>
      </c>
      <c r="W3760" s="679">
        <f t="shared" ca="1" si="648"/>
        <v>0</v>
      </c>
      <c r="X3760" s="679">
        <f t="shared" ca="1" si="649"/>
        <v>478.52399913202987</v>
      </c>
      <c r="Y3760" s="679">
        <f t="shared" ca="1" si="649"/>
        <v>160.70046122231565</v>
      </c>
      <c r="Z3760" s="679">
        <f t="shared" ca="1" si="649"/>
        <v>0</v>
      </c>
      <c r="AA3760" t="str">
        <f t="shared" si="641"/>
        <v>HUM_ASR_FY_2022</v>
      </c>
      <c r="AB3760" s="958">
        <f t="shared" si="642"/>
        <v>45032</v>
      </c>
      <c r="AC3760" t="str">
        <f t="shared" si="643"/>
        <v>Unaudited</v>
      </c>
    </row>
    <row r="3761" spans="1:29" x14ac:dyDescent="0.25">
      <c r="A3761" t="s">
        <v>420</v>
      </c>
      <c r="B3761" t="s">
        <v>1385</v>
      </c>
      <c r="C3761" t="s">
        <v>1386</v>
      </c>
      <c r="D3761">
        <v>1900</v>
      </c>
      <c r="E3761" s="958">
        <v>1</v>
      </c>
      <c r="F3761" t="s">
        <v>439</v>
      </c>
      <c r="G3761" s="958">
        <v>182</v>
      </c>
      <c r="H3761" t="s">
        <v>389</v>
      </c>
      <c r="I3761" s="938" t="s">
        <v>488</v>
      </c>
      <c r="J3761" s="938" t="s">
        <v>444</v>
      </c>
      <c r="K3761" s="938" t="s">
        <v>447</v>
      </c>
      <c r="L3761" s="938" t="s">
        <v>91</v>
      </c>
      <c r="M3761" s="938" t="s">
        <v>455</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HUM_ASR_FY_2022</v>
      </c>
      <c r="AB3761" s="958">
        <f t="shared" si="642"/>
        <v>45032</v>
      </c>
      <c r="AC3761" t="str">
        <f t="shared" si="643"/>
        <v>Unaudited</v>
      </c>
    </row>
    <row r="3762" spans="1:29" x14ac:dyDescent="0.25">
      <c r="A3762" t="s">
        <v>420</v>
      </c>
      <c r="B3762" t="s">
        <v>1385</v>
      </c>
      <c r="C3762" t="s">
        <v>1386</v>
      </c>
      <c r="D3762">
        <v>1900</v>
      </c>
      <c r="E3762" s="958">
        <v>1</v>
      </c>
      <c r="F3762" t="s">
        <v>439</v>
      </c>
      <c r="G3762" s="958">
        <v>182</v>
      </c>
      <c r="H3762" t="s">
        <v>389</v>
      </c>
      <c r="I3762" s="938" t="s">
        <v>488</v>
      </c>
      <c r="J3762" s="938" t="s">
        <v>444</v>
      </c>
      <c r="K3762" s="938" t="s">
        <v>448</v>
      </c>
      <c r="L3762" s="938">
        <v>8.1</v>
      </c>
      <c r="M3762" s="959" t="s">
        <v>22</v>
      </c>
      <c r="N3762" s="679">
        <f t="shared" ca="1" si="639"/>
        <v>15379648.090000004</v>
      </c>
      <c r="O3762" s="679">
        <f t="shared" ca="1" si="649"/>
        <v>5233502.9200000009</v>
      </c>
      <c r="P3762" s="679">
        <f t="shared" ca="1" si="649"/>
        <v>1327192.3000000003</v>
      </c>
      <c r="Q3762" s="679">
        <f t="shared" ca="1" si="649"/>
        <v>3104037.6100000003</v>
      </c>
      <c r="R3762" s="679">
        <f t="shared" ca="1" si="649"/>
        <v>3114876.66</v>
      </c>
      <c r="S3762" s="679">
        <f t="shared" ca="1" si="649"/>
        <v>7548.07</v>
      </c>
      <c r="T3762" s="679">
        <f t="shared" ca="1" si="649"/>
        <v>114600.04999999996</v>
      </c>
      <c r="U3762" s="679">
        <f t="shared" ca="1" si="649"/>
        <v>48.92</v>
      </c>
      <c r="V3762" s="679">
        <f t="shared" ca="1" si="649"/>
        <v>1026500.7300000002</v>
      </c>
      <c r="W3762" s="679">
        <f t="shared" ca="1" si="648"/>
        <v>0</v>
      </c>
      <c r="X3762" s="679">
        <f t="shared" ca="1" si="649"/>
        <v>8419.1299999999992</v>
      </c>
      <c r="Y3762" s="679">
        <f t="shared" ca="1" si="649"/>
        <v>1442921.6999999997</v>
      </c>
      <c r="Z3762" s="679">
        <f t="shared" ca="1" si="649"/>
        <v>0</v>
      </c>
      <c r="AA3762" t="str">
        <f t="shared" si="641"/>
        <v>HUM_ASR_FY_2022</v>
      </c>
      <c r="AB3762" s="958">
        <f t="shared" si="642"/>
        <v>45032</v>
      </c>
      <c r="AC3762" t="str">
        <f t="shared" si="643"/>
        <v>Unaudited</v>
      </c>
    </row>
    <row r="3763" spans="1:29" x14ac:dyDescent="0.25">
      <c r="A3763" t="s">
        <v>420</v>
      </c>
      <c r="B3763" t="s">
        <v>1385</v>
      </c>
      <c r="C3763" t="s">
        <v>1386</v>
      </c>
      <c r="D3763">
        <v>1900</v>
      </c>
      <c r="E3763" s="958">
        <v>1</v>
      </c>
      <c r="F3763" t="s">
        <v>439</v>
      </c>
      <c r="G3763" s="958">
        <v>182</v>
      </c>
      <c r="H3763" t="s">
        <v>389</v>
      </c>
      <c r="I3763" s="938" t="s">
        <v>488</v>
      </c>
      <c r="J3763" s="938" t="s">
        <v>444</v>
      </c>
      <c r="K3763" s="938" t="s">
        <v>448</v>
      </c>
      <c r="L3763" s="938" t="s">
        <v>112</v>
      </c>
      <c r="M3763" s="959" t="s">
        <v>443</v>
      </c>
      <c r="N3763" s="679">
        <f t="shared" ca="1" si="639"/>
        <v>88704</v>
      </c>
      <c r="O3763" s="679">
        <f t="shared" ca="1" si="649"/>
        <v>0</v>
      </c>
      <c r="P3763" s="679">
        <f t="shared" ca="1" si="649"/>
        <v>63360</v>
      </c>
      <c r="Q3763" s="679">
        <f t="shared" ca="1" si="649"/>
        <v>12672</v>
      </c>
      <c r="R3763" s="679">
        <f t="shared" ca="1" si="649"/>
        <v>12672</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HUM_ASR_FY_2022</v>
      </c>
      <c r="AB3763" s="958">
        <f t="shared" si="642"/>
        <v>45032</v>
      </c>
      <c r="AC3763" t="str">
        <f t="shared" si="643"/>
        <v>Unaudited</v>
      </c>
    </row>
    <row r="3764" spans="1:29" x14ac:dyDescent="0.25">
      <c r="A3764" t="s">
        <v>420</v>
      </c>
      <c r="B3764" t="s">
        <v>1385</v>
      </c>
      <c r="C3764" t="s">
        <v>1386</v>
      </c>
      <c r="D3764">
        <v>1900</v>
      </c>
      <c r="E3764" s="958">
        <v>1</v>
      </c>
      <c r="F3764" t="s">
        <v>439</v>
      </c>
      <c r="G3764" s="958">
        <v>182</v>
      </c>
      <c r="H3764" t="s">
        <v>389</v>
      </c>
      <c r="I3764" s="938" t="s">
        <v>488</v>
      </c>
      <c r="J3764" s="938" t="s">
        <v>444</v>
      </c>
      <c r="K3764" s="938" t="s">
        <v>448</v>
      </c>
      <c r="L3764" s="938" t="s">
        <v>114</v>
      </c>
      <c r="M3764" s="959" t="s">
        <v>157</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HUM_ASR_FY_2022</v>
      </c>
      <c r="AB3764" s="958">
        <f t="shared" si="642"/>
        <v>45032</v>
      </c>
      <c r="AC3764" t="str">
        <f t="shared" si="643"/>
        <v>Unaudited</v>
      </c>
    </row>
    <row r="3765" spans="1:29" x14ac:dyDescent="0.25">
      <c r="A3765" t="s">
        <v>420</v>
      </c>
      <c r="B3765" t="s">
        <v>1385</v>
      </c>
      <c r="C3765" t="s">
        <v>1386</v>
      </c>
      <c r="D3765">
        <v>1900</v>
      </c>
      <c r="E3765" s="958">
        <v>1</v>
      </c>
      <c r="F3765" t="s">
        <v>439</v>
      </c>
      <c r="G3765" s="958">
        <v>182</v>
      </c>
      <c r="H3765" t="s">
        <v>389</v>
      </c>
      <c r="I3765" s="938" t="s">
        <v>488</v>
      </c>
      <c r="J3765" s="938" t="s">
        <v>444</v>
      </c>
      <c r="K3765" s="938" t="s">
        <v>448</v>
      </c>
      <c r="L3765" s="944" t="s">
        <v>115</v>
      </c>
      <c r="M3765" s="960" t="s">
        <v>113</v>
      </c>
      <c r="N3765" s="679">
        <f t="shared" ca="1" si="639"/>
        <v>-121862.13</v>
      </c>
      <c r="O3765" s="679">
        <f t="shared" ca="1" si="649"/>
        <v>-41468.166856633165</v>
      </c>
      <c r="P3765" s="679">
        <f t="shared" ca="1" si="649"/>
        <v>-10516.136627518828</v>
      </c>
      <c r="Q3765" s="679">
        <f t="shared" ca="1" si="649"/>
        <v>-24595.142394750936</v>
      </c>
      <c r="R3765" s="679">
        <f t="shared" ca="1" si="649"/>
        <v>-24681.026656370374</v>
      </c>
      <c r="S3765" s="679">
        <f t="shared" ca="1" si="649"/>
        <v>-59.807863106255233</v>
      </c>
      <c r="T3765" s="679">
        <f t="shared" ca="1" si="649"/>
        <v>-908.0445865459651</v>
      </c>
      <c r="U3765" s="679">
        <f t="shared" ca="1" si="649"/>
        <v>-0.38762235421213714</v>
      </c>
      <c r="V3765" s="679">
        <f t="shared" ca="1" si="649"/>
        <v>-8133.5778733253774</v>
      </c>
      <c r="W3765" s="679">
        <f t="shared" ca="1" si="648"/>
        <v>0</v>
      </c>
      <c r="X3765" s="679">
        <f t="shared" ca="1" si="649"/>
        <v>-66.709791312715254</v>
      </c>
      <c r="Y3765" s="679">
        <f t="shared" ca="1" si="649"/>
        <v>-11433.129728082155</v>
      </c>
      <c r="Z3765" s="679">
        <f t="shared" ca="1" si="649"/>
        <v>0</v>
      </c>
      <c r="AA3765" t="str">
        <f t="shared" si="641"/>
        <v>HUM_ASR_FY_2022</v>
      </c>
      <c r="AB3765" s="958">
        <f t="shared" si="642"/>
        <v>45032</v>
      </c>
      <c r="AC3765" t="str">
        <f t="shared" si="643"/>
        <v>Unaudited</v>
      </c>
    </row>
    <row r="3766" spans="1:29" x14ac:dyDescent="0.25">
      <c r="A3766" t="s">
        <v>420</v>
      </c>
      <c r="B3766" t="s">
        <v>1385</v>
      </c>
      <c r="C3766" t="s">
        <v>1386</v>
      </c>
      <c r="D3766">
        <v>1900</v>
      </c>
      <c r="E3766" s="958">
        <v>1</v>
      </c>
      <c r="F3766" t="s">
        <v>439</v>
      </c>
      <c r="G3766" s="958">
        <v>182</v>
      </c>
      <c r="H3766" t="s">
        <v>389</v>
      </c>
      <c r="I3766" s="938" t="s">
        <v>488</v>
      </c>
      <c r="J3766" s="938" t="s">
        <v>444</v>
      </c>
      <c r="K3766" s="938" t="s">
        <v>448</v>
      </c>
      <c r="L3766" s="938" t="s">
        <v>116</v>
      </c>
      <c r="M3766" s="959" t="s">
        <v>158</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HUM_ASR_FY_2022</v>
      </c>
      <c r="AB3766" s="958">
        <f t="shared" si="642"/>
        <v>45032</v>
      </c>
      <c r="AC3766" t="str">
        <f t="shared" si="643"/>
        <v>Unaudited</v>
      </c>
    </row>
    <row r="3767" spans="1:29" x14ac:dyDescent="0.25">
      <c r="A3767" t="s">
        <v>420</v>
      </c>
      <c r="B3767" t="s">
        <v>1385</v>
      </c>
      <c r="C3767" t="s">
        <v>1386</v>
      </c>
      <c r="D3767">
        <v>1900</v>
      </c>
      <c r="E3767" s="958">
        <v>1</v>
      </c>
      <c r="F3767" t="s">
        <v>439</v>
      </c>
      <c r="G3767" s="958">
        <v>182</v>
      </c>
      <c r="H3767" t="s">
        <v>389</v>
      </c>
      <c r="I3767" s="938" t="s">
        <v>488</v>
      </c>
      <c r="J3767" s="938" t="s">
        <v>444</v>
      </c>
      <c r="K3767" s="938" t="s">
        <v>448</v>
      </c>
      <c r="L3767" s="938" t="s">
        <v>159</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HUM_ASR_FY_2022</v>
      </c>
      <c r="AB3767" s="958">
        <f t="shared" si="642"/>
        <v>45032</v>
      </c>
      <c r="AC3767" t="str">
        <f t="shared" si="643"/>
        <v>Unaudited</v>
      </c>
    </row>
    <row r="3768" spans="1:29" x14ac:dyDescent="0.25">
      <c r="A3768" t="s">
        <v>420</v>
      </c>
      <c r="B3768" t="s">
        <v>1385</v>
      </c>
      <c r="C3768" t="s">
        <v>1386</v>
      </c>
      <c r="D3768">
        <v>1900</v>
      </c>
      <c r="E3768" s="958">
        <v>1</v>
      </c>
      <c r="F3768" t="s">
        <v>439</v>
      </c>
      <c r="G3768" s="958">
        <v>182</v>
      </c>
      <c r="H3768" t="s">
        <v>389</v>
      </c>
      <c r="I3768" s="938" t="s">
        <v>488</v>
      </c>
      <c r="J3768" s="938" t="s">
        <v>444</v>
      </c>
      <c r="K3768" s="938" t="s">
        <v>448</v>
      </c>
      <c r="L3768" s="938" t="s">
        <v>442</v>
      </c>
      <c r="M3768" s="959" t="s">
        <v>456</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HUM_ASR_FY_2022</v>
      </c>
      <c r="AB3768" s="958">
        <f t="shared" si="642"/>
        <v>45032</v>
      </c>
      <c r="AC3768" t="str">
        <f t="shared" si="643"/>
        <v>Unaudited</v>
      </c>
    </row>
    <row r="3769" spans="1:29" ht="30" x14ac:dyDescent="0.25">
      <c r="A3769" t="s">
        <v>420</v>
      </c>
      <c r="B3769" t="s">
        <v>1385</v>
      </c>
      <c r="C3769" t="s">
        <v>1386</v>
      </c>
      <c r="D3769">
        <v>1900</v>
      </c>
      <c r="E3769" s="958">
        <v>1</v>
      </c>
      <c r="F3769" t="s">
        <v>439</v>
      </c>
      <c r="G3769" s="958">
        <v>182</v>
      </c>
      <c r="H3769" t="s">
        <v>389</v>
      </c>
      <c r="I3769" s="938" t="s">
        <v>488</v>
      </c>
      <c r="J3769" s="938" t="s">
        <v>444</v>
      </c>
      <c r="K3769" s="938" t="s">
        <v>449</v>
      </c>
      <c r="L3769" s="938">
        <v>9.1</v>
      </c>
      <c r="M3769" s="959" t="s">
        <v>185</v>
      </c>
      <c r="N3769" s="679">
        <f t="shared" ca="1" si="639"/>
        <v>707683.49000000046</v>
      </c>
      <c r="O3769" s="679">
        <f t="shared" ca="1" si="649"/>
        <v>182649.59999999992</v>
      </c>
      <c r="P3769" s="679">
        <f t="shared" ca="1" si="649"/>
        <v>2327.86</v>
      </c>
      <c r="Q3769" s="679">
        <f t="shared" ca="1" si="649"/>
        <v>216683.34</v>
      </c>
      <c r="R3769" s="679">
        <f t="shared" ca="1" si="649"/>
        <v>17193.329999999998</v>
      </c>
      <c r="S3769" s="679">
        <f t="shared" ca="1" si="649"/>
        <v>23090.620000000014</v>
      </c>
      <c r="T3769" s="679">
        <f t="shared" ca="1" si="649"/>
        <v>333</v>
      </c>
      <c r="U3769" s="679">
        <f t="shared" ca="1" si="649"/>
        <v>0</v>
      </c>
      <c r="V3769" s="679">
        <f t="shared" ca="1" si="649"/>
        <v>1561.9900000000002</v>
      </c>
      <c r="W3769" s="679">
        <f t="shared" ca="1" si="648"/>
        <v>263843.75000000047</v>
      </c>
      <c r="X3769" s="679">
        <f t="shared" ca="1" si="649"/>
        <v>0</v>
      </c>
      <c r="Y3769" s="679">
        <f t="shared" ca="1" si="649"/>
        <v>0</v>
      </c>
      <c r="Z3769" s="679">
        <f t="shared" ca="1" si="649"/>
        <v>0</v>
      </c>
      <c r="AA3769" t="str">
        <f t="shared" si="641"/>
        <v>HUM_ASR_FY_2022</v>
      </c>
      <c r="AB3769" s="958">
        <f t="shared" si="642"/>
        <v>45032</v>
      </c>
      <c r="AC3769" t="str">
        <f t="shared" si="643"/>
        <v>Unaudited</v>
      </c>
    </row>
    <row r="3770" spans="1:29" x14ac:dyDescent="0.25">
      <c r="A3770" t="s">
        <v>420</v>
      </c>
      <c r="B3770" t="s">
        <v>1385</v>
      </c>
      <c r="C3770" t="s">
        <v>1386</v>
      </c>
      <c r="D3770">
        <v>1900</v>
      </c>
      <c r="E3770" s="958">
        <v>1</v>
      </c>
      <c r="F3770" t="s">
        <v>439</v>
      </c>
      <c r="G3770" s="958">
        <v>182</v>
      </c>
      <c r="H3770" t="s">
        <v>389</v>
      </c>
      <c r="I3770" s="938" t="s">
        <v>488</v>
      </c>
      <c r="J3770" s="938" t="s">
        <v>444</v>
      </c>
      <c r="K3770" s="938" t="s">
        <v>449</v>
      </c>
      <c r="L3770" s="938" t="s">
        <v>106</v>
      </c>
      <c r="M3770" s="959" t="s">
        <v>186</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HUM_ASR_FY_2022</v>
      </c>
      <c r="AB3770" s="958">
        <f t="shared" si="642"/>
        <v>45032</v>
      </c>
      <c r="AC3770" t="str">
        <f t="shared" si="643"/>
        <v>Unaudited</v>
      </c>
    </row>
    <row r="3771" spans="1:29" x14ac:dyDescent="0.25">
      <c r="A3771" t="s">
        <v>420</v>
      </c>
      <c r="B3771" t="s">
        <v>1385</v>
      </c>
      <c r="C3771" t="s">
        <v>1386</v>
      </c>
      <c r="D3771">
        <v>1900</v>
      </c>
      <c r="E3771" s="958">
        <v>1</v>
      </c>
      <c r="F3771" t="s">
        <v>439</v>
      </c>
      <c r="G3771" s="958">
        <v>182</v>
      </c>
      <c r="H3771" t="s">
        <v>389</v>
      </c>
      <c r="I3771" s="938" t="s">
        <v>488</v>
      </c>
      <c r="J3771" s="938" t="s">
        <v>444</v>
      </c>
      <c r="K3771" s="938" t="s">
        <v>449</v>
      </c>
      <c r="L3771" s="938" t="s">
        <v>1321</v>
      </c>
      <c r="M3771" s="959" t="s">
        <v>1322</v>
      </c>
      <c r="N3771" s="679">
        <f t="shared" ca="1" si="639"/>
        <v>343000.37</v>
      </c>
      <c r="O3771" s="679">
        <f t="shared" ca="1" si="649"/>
        <v>0</v>
      </c>
      <c r="P3771" s="679">
        <f t="shared" ca="1" si="649"/>
        <v>8481.6</v>
      </c>
      <c r="Q3771" s="679">
        <f t="shared" ca="1" si="649"/>
        <v>117368.85</v>
      </c>
      <c r="R3771" s="679">
        <f t="shared" ca="1" si="649"/>
        <v>54245.2</v>
      </c>
      <c r="S3771" s="679">
        <f t="shared" ca="1" si="649"/>
        <v>162904.72</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HUM_ASR_FY_2022</v>
      </c>
      <c r="AB3771" s="958">
        <f t="shared" si="642"/>
        <v>45032</v>
      </c>
      <c r="AC3771" t="str">
        <f t="shared" si="643"/>
        <v>Unaudited</v>
      </c>
    </row>
    <row r="3772" spans="1:29" x14ac:dyDescent="0.25">
      <c r="A3772" t="s">
        <v>420</v>
      </c>
      <c r="B3772" t="s">
        <v>1385</v>
      </c>
      <c r="C3772" t="s">
        <v>1386</v>
      </c>
      <c r="D3772">
        <v>1900</v>
      </c>
      <c r="E3772" s="958">
        <v>1</v>
      </c>
      <c r="F3772" t="s">
        <v>439</v>
      </c>
      <c r="G3772" s="958">
        <v>182</v>
      </c>
      <c r="H3772" t="s">
        <v>389</v>
      </c>
      <c r="I3772" s="938" t="s">
        <v>488</v>
      </c>
      <c r="J3772" s="938" t="s">
        <v>444</v>
      </c>
      <c r="K3772" s="938" t="s">
        <v>449</v>
      </c>
      <c r="L3772" s="938" t="s">
        <v>107</v>
      </c>
      <c r="M3772" s="959" t="s">
        <v>187</v>
      </c>
      <c r="N3772" s="679">
        <f t="shared" ca="1" si="639"/>
        <v>260373.33999999991</v>
      </c>
      <c r="O3772" s="679">
        <f t="shared" ca="1" si="649"/>
        <v>119050.6099999999</v>
      </c>
      <c r="P3772" s="679">
        <f t="shared" ca="1" si="649"/>
        <v>15553.79</v>
      </c>
      <c r="Q3772" s="679">
        <f t="shared" ca="1" si="649"/>
        <v>66363.31</v>
      </c>
      <c r="R3772" s="679">
        <f t="shared" ca="1" si="649"/>
        <v>28462.520000000008</v>
      </c>
      <c r="S3772" s="679">
        <f t="shared" ca="1" si="649"/>
        <v>18194.530000000006</v>
      </c>
      <c r="T3772" s="679">
        <f t="shared" ca="1" si="649"/>
        <v>129.32</v>
      </c>
      <c r="U3772" s="679">
        <f t="shared" ca="1" si="649"/>
        <v>0</v>
      </c>
      <c r="V3772" s="679">
        <f t="shared" ca="1" si="649"/>
        <v>3879.99</v>
      </c>
      <c r="W3772" s="679">
        <f t="shared" ca="1" si="648"/>
        <v>8739.27</v>
      </c>
      <c r="X3772" s="679">
        <f t="shared" ca="1" si="649"/>
        <v>0</v>
      </c>
      <c r="Y3772" s="679">
        <f t="shared" ca="1" si="649"/>
        <v>0</v>
      </c>
      <c r="Z3772" s="679">
        <f t="shared" ca="1" si="649"/>
        <v>0</v>
      </c>
      <c r="AA3772" t="str">
        <f t="shared" si="641"/>
        <v>HUM_ASR_FY_2022</v>
      </c>
      <c r="AB3772" s="958">
        <f t="shared" si="642"/>
        <v>45032</v>
      </c>
      <c r="AC3772" t="str">
        <f t="shared" si="643"/>
        <v>Unaudited</v>
      </c>
    </row>
    <row r="3773" spans="1:29" x14ac:dyDescent="0.25">
      <c r="A3773" t="s">
        <v>420</v>
      </c>
      <c r="B3773" t="s">
        <v>1385</v>
      </c>
      <c r="C3773" t="s">
        <v>1386</v>
      </c>
      <c r="D3773">
        <v>1900</v>
      </c>
      <c r="E3773" s="958">
        <v>1</v>
      </c>
      <c r="F3773" t="s">
        <v>439</v>
      </c>
      <c r="G3773" s="958">
        <v>182</v>
      </c>
      <c r="H3773" t="s">
        <v>389</v>
      </c>
      <c r="I3773" s="938" t="s">
        <v>488</v>
      </c>
      <c r="J3773" s="938" t="s">
        <v>444</v>
      </c>
      <c r="K3773" s="938" t="s">
        <v>449</v>
      </c>
      <c r="L3773" s="938" t="s">
        <v>108</v>
      </c>
      <c r="M3773" s="959" t="s">
        <v>160</v>
      </c>
      <c r="N3773" s="679">
        <f t="shared" ca="1" si="639"/>
        <v>1096858.5599999968</v>
      </c>
      <c r="O3773" s="679">
        <f t="shared" ca="1" si="649"/>
        <v>784117.11999999662</v>
      </c>
      <c r="P3773" s="679">
        <f t="shared" ca="1" si="649"/>
        <v>62355.819999999992</v>
      </c>
      <c r="Q3773" s="679">
        <f t="shared" ca="1" si="649"/>
        <v>147048.48000000045</v>
      </c>
      <c r="R3773" s="679">
        <f t="shared" ca="1" si="649"/>
        <v>60148.539999999986</v>
      </c>
      <c r="S3773" s="679">
        <f t="shared" ca="1" si="649"/>
        <v>-202.75000000000006</v>
      </c>
      <c r="T3773" s="679">
        <f t="shared" ca="1" si="649"/>
        <v>9891.3799999999992</v>
      </c>
      <c r="U3773" s="679">
        <f t="shared" ca="1" si="649"/>
        <v>16.16</v>
      </c>
      <c r="V3773" s="679">
        <f t="shared" ca="1" si="649"/>
        <v>8070.73</v>
      </c>
      <c r="W3773" s="679">
        <f t="shared" ca="1" si="648"/>
        <v>11885.270000000002</v>
      </c>
      <c r="X3773" s="679">
        <f t="shared" ca="1" si="649"/>
        <v>3177.1</v>
      </c>
      <c r="Y3773" s="679">
        <f t="shared" ca="1" si="649"/>
        <v>10350.710000000001</v>
      </c>
      <c r="Z3773" s="679">
        <f t="shared" ca="1" si="649"/>
        <v>0</v>
      </c>
      <c r="AA3773" t="str">
        <f t="shared" si="641"/>
        <v>HUM_ASR_FY_2022</v>
      </c>
      <c r="AB3773" s="958">
        <f t="shared" si="642"/>
        <v>45032</v>
      </c>
      <c r="AC3773" t="str">
        <f t="shared" si="643"/>
        <v>Unaudited</v>
      </c>
    </row>
    <row r="3774" spans="1:29" x14ac:dyDescent="0.25">
      <c r="A3774" t="s">
        <v>420</v>
      </c>
      <c r="B3774" t="s">
        <v>1385</v>
      </c>
      <c r="C3774" t="s">
        <v>1386</v>
      </c>
      <c r="D3774">
        <v>1900</v>
      </c>
      <c r="E3774" s="958">
        <v>1</v>
      </c>
      <c r="F3774" t="s">
        <v>439</v>
      </c>
      <c r="G3774" s="958">
        <v>182</v>
      </c>
      <c r="H3774" t="s">
        <v>389</v>
      </c>
      <c r="I3774" s="938" t="s">
        <v>488</v>
      </c>
      <c r="J3774" s="938" t="s">
        <v>444</v>
      </c>
      <c r="K3774" s="938" t="s">
        <v>449</v>
      </c>
      <c r="L3774" s="938" t="s">
        <v>109</v>
      </c>
      <c r="M3774" s="959" t="s">
        <v>134</v>
      </c>
      <c r="N3774" s="679">
        <f t="shared" ca="1" si="639"/>
        <v>2391576.7331776968</v>
      </c>
      <c r="O3774" s="679">
        <f t="shared" ca="1" si="649"/>
        <v>1953112.8147152239</v>
      </c>
      <c r="P3774" s="679">
        <f t="shared" ca="1" si="649"/>
        <v>105331.35071287751</v>
      </c>
      <c r="Q3774" s="679">
        <f t="shared" ca="1" si="649"/>
        <v>136153.83190830858</v>
      </c>
      <c r="R3774" s="679">
        <f t="shared" ca="1" si="649"/>
        <v>61182.712758723203</v>
      </c>
      <c r="S3774" s="679">
        <f t="shared" ca="1" si="649"/>
        <v>65022.670556407436</v>
      </c>
      <c r="T3774" s="679">
        <f t="shared" ca="1" si="649"/>
        <v>6246.4847272727256</v>
      </c>
      <c r="U3774" s="679">
        <f t="shared" ca="1" si="649"/>
        <v>1139.6940173160174</v>
      </c>
      <c r="V3774" s="679">
        <f t="shared" ca="1" si="649"/>
        <v>10742.667975590673</v>
      </c>
      <c r="W3774" s="679">
        <f t="shared" ca="1" si="648"/>
        <v>118.80945454545454</v>
      </c>
      <c r="X3774" s="679">
        <f t="shared" ca="1" si="649"/>
        <v>44070.267012987031</v>
      </c>
      <c r="Y3774" s="679">
        <f t="shared" ca="1" si="649"/>
        <v>8455.4293384446828</v>
      </c>
      <c r="Z3774" s="679">
        <f t="shared" ca="1" si="649"/>
        <v>0</v>
      </c>
      <c r="AA3774" t="str">
        <f t="shared" si="641"/>
        <v>HUM_ASR_FY_2022</v>
      </c>
      <c r="AB3774" s="958">
        <f t="shared" si="642"/>
        <v>45032</v>
      </c>
      <c r="AC3774" t="str">
        <f t="shared" si="643"/>
        <v>Unaudited</v>
      </c>
    </row>
    <row r="3775" spans="1:29" x14ac:dyDescent="0.25">
      <c r="A3775" t="s">
        <v>420</v>
      </c>
      <c r="B3775" t="s">
        <v>1385</v>
      </c>
      <c r="C3775" t="s">
        <v>1386</v>
      </c>
      <c r="D3775">
        <v>1900</v>
      </c>
      <c r="E3775" s="958">
        <v>1</v>
      </c>
      <c r="F3775" t="s">
        <v>439</v>
      </c>
      <c r="G3775" s="958">
        <v>182</v>
      </c>
      <c r="H3775" t="s">
        <v>389</v>
      </c>
      <c r="I3775" s="938" t="s">
        <v>488</v>
      </c>
      <c r="J3775" s="938" t="s">
        <v>444</v>
      </c>
      <c r="K3775" s="938" t="s">
        <v>449</v>
      </c>
      <c r="L3775" s="946" t="s">
        <v>110</v>
      </c>
      <c r="M3775" s="961" t="s">
        <v>162</v>
      </c>
      <c r="N3775" s="679">
        <f t="shared" ca="1" si="639"/>
        <v>27458.081735105101</v>
      </c>
      <c r="O3775" s="679">
        <f t="shared" ca="1" si="649"/>
        <v>19629.105115298713</v>
      </c>
      <c r="P3775" s="679">
        <f t="shared" ca="1" si="649"/>
        <v>1560.9771985729008</v>
      </c>
      <c r="Q3775" s="679">
        <f t="shared" ca="1" si="649"/>
        <v>3681.1210944672675</v>
      </c>
      <c r="R3775" s="679">
        <f t="shared" ca="1" si="649"/>
        <v>1505.7215103169208</v>
      </c>
      <c r="S3775" s="679">
        <f t="shared" ca="1" si="649"/>
        <v>-5.075518644621396</v>
      </c>
      <c r="T3775" s="679">
        <f t="shared" ca="1" si="649"/>
        <v>247.61471571410689</v>
      </c>
      <c r="U3775" s="679">
        <f t="shared" ca="1" si="649"/>
        <v>0.40453948851828231</v>
      </c>
      <c r="V3775" s="679">
        <f t="shared" ca="1" si="649"/>
        <v>202.03768478769533</v>
      </c>
      <c r="W3775" s="679">
        <f t="shared" ca="1" si="648"/>
        <v>297.5285301176786</v>
      </c>
      <c r="X3775" s="679">
        <f t="shared" ca="1" si="649"/>
        <v>79.533564911598674</v>
      </c>
      <c r="Y3775" s="679">
        <f t="shared" ca="1" si="649"/>
        <v>259.11330007432366</v>
      </c>
      <c r="Z3775" s="679">
        <f t="shared" ca="1" si="649"/>
        <v>0</v>
      </c>
      <c r="AA3775" t="str">
        <f t="shared" si="641"/>
        <v>HUM_ASR_FY_2022</v>
      </c>
      <c r="AB3775" s="958">
        <f t="shared" si="642"/>
        <v>45032</v>
      </c>
      <c r="AC3775" t="str">
        <f t="shared" si="643"/>
        <v>Unaudited</v>
      </c>
    </row>
    <row r="3776" spans="1:29" x14ac:dyDescent="0.25">
      <c r="A3776" t="s">
        <v>420</v>
      </c>
      <c r="B3776" t="s">
        <v>1385</v>
      </c>
      <c r="C3776" t="s">
        <v>1386</v>
      </c>
      <c r="D3776">
        <v>1900</v>
      </c>
      <c r="E3776" s="958">
        <v>1</v>
      </c>
      <c r="F3776" t="s">
        <v>439</v>
      </c>
      <c r="G3776" s="958">
        <v>182</v>
      </c>
      <c r="H3776" t="s">
        <v>389</v>
      </c>
      <c r="I3776" s="938" t="s">
        <v>488</v>
      </c>
      <c r="J3776" s="938" t="s">
        <v>444</v>
      </c>
      <c r="K3776" s="938" t="s">
        <v>449</v>
      </c>
      <c r="L3776" s="948" t="s">
        <v>111</v>
      </c>
      <c r="M3776" s="962" t="s">
        <v>463</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HUM_ASR_FY_2022</v>
      </c>
      <c r="AB3776" s="958">
        <f t="shared" si="642"/>
        <v>45032</v>
      </c>
      <c r="AC3776" t="str">
        <f t="shared" si="643"/>
        <v>Unaudited</v>
      </c>
    </row>
    <row r="3777" spans="1:29" x14ac:dyDescent="0.25">
      <c r="A3777" t="s">
        <v>420</v>
      </c>
      <c r="B3777" t="s">
        <v>1385</v>
      </c>
      <c r="C3777" t="s">
        <v>1386</v>
      </c>
      <c r="D3777">
        <v>1900</v>
      </c>
      <c r="E3777" s="958">
        <v>1</v>
      </c>
      <c r="F3777" t="s">
        <v>439</v>
      </c>
      <c r="G3777" s="958">
        <v>182</v>
      </c>
      <c r="H3777" t="s">
        <v>389</v>
      </c>
      <c r="I3777" s="959" t="s">
        <v>488</v>
      </c>
      <c r="J3777" s="959" t="s">
        <v>444</v>
      </c>
      <c r="K3777" s="959" t="s">
        <v>6</v>
      </c>
      <c r="L3777" s="938" t="s">
        <v>117</v>
      </c>
      <c r="M3777" s="959" t="s">
        <v>188</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697875.32</v>
      </c>
      <c r="O3777" s="679">
        <f t="shared" ca="1" si="649"/>
        <v>408410.93000000005</v>
      </c>
      <c r="P3777" s="679">
        <f t="shared" ca="1" si="649"/>
        <v>46312.649999999994</v>
      </c>
      <c r="Q3777" s="679">
        <f t="shared" ca="1" si="649"/>
        <v>96677.040000000008</v>
      </c>
      <c r="R3777" s="679">
        <f t="shared" ca="1" si="649"/>
        <v>65748.840000000011</v>
      </c>
      <c r="S3777" s="679">
        <f t="shared" ca="1" si="649"/>
        <v>23614.870000000003</v>
      </c>
      <c r="T3777" s="679">
        <f t="shared" ca="1" si="649"/>
        <v>840.03</v>
      </c>
      <c r="U3777" s="679">
        <f t="shared" ca="1" si="649"/>
        <v>136.69999999999999</v>
      </c>
      <c r="V3777" s="679">
        <f t="shared" ca="1" si="649"/>
        <v>5680.0800000000008</v>
      </c>
      <c r="W3777" s="679">
        <f t="shared" ca="1" si="648"/>
        <v>0</v>
      </c>
      <c r="X3777" s="679">
        <f t="shared" ca="1" si="649"/>
        <v>39435.309999999983</v>
      </c>
      <c r="Y3777" s="679">
        <f t="shared" ca="1" si="649"/>
        <v>11018.869999999999</v>
      </c>
      <c r="Z3777" s="679">
        <f t="shared" ca="1" si="649"/>
        <v>0</v>
      </c>
      <c r="AA3777" t="str">
        <f t="shared" si="641"/>
        <v>HUM_ASR_FY_2022</v>
      </c>
      <c r="AB3777" s="958">
        <f t="shared" si="642"/>
        <v>45032</v>
      </c>
      <c r="AC3777" t="str">
        <f t="shared" si="643"/>
        <v>Unaudited</v>
      </c>
    </row>
    <row r="3778" spans="1:29" x14ac:dyDescent="0.25">
      <c r="A3778" t="s">
        <v>420</v>
      </c>
      <c r="B3778" t="s">
        <v>1385</v>
      </c>
      <c r="C3778" t="s">
        <v>1386</v>
      </c>
      <c r="D3778">
        <v>1900</v>
      </c>
      <c r="E3778" s="958">
        <v>1</v>
      </c>
      <c r="F3778" t="s">
        <v>439</v>
      </c>
      <c r="G3778" s="958">
        <v>182</v>
      </c>
      <c r="H3778" t="s">
        <v>389</v>
      </c>
      <c r="I3778" s="938" t="s">
        <v>488</v>
      </c>
      <c r="J3778" s="938" t="s">
        <v>444</v>
      </c>
      <c r="K3778" s="938" t="s">
        <v>6</v>
      </c>
      <c r="L3778" s="938" t="s">
        <v>45</v>
      </c>
      <c r="M3778" s="963" t="s">
        <v>163</v>
      </c>
      <c r="N3778" s="679">
        <f t="shared" ca="1" si="650"/>
        <v>101788.35682230219</v>
      </c>
      <c r="O3778" s="679">
        <f t="shared" ca="1" si="649"/>
        <v>71565.815284775454</v>
      </c>
      <c r="P3778" s="679">
        <f t="shared" ca="1" si="649"/>
        <v>6007.879287122516</v>
      </c>
      <c r="Q3778" s="679">
        <f t="shared" ca="1" si="649"/>
        <v>8444.1080916914416</v>
      </c>
      <c r="R3778" s="679">
        <f t="shared" ca="1" si="649"/>
        <v>4470.2472412767956</v>
      </c>
      <c r="S3778" s="679">
        <f t="shared" ca="1" si="649"/>
        <v>5948.629443592552</v>
      </c>
      <c r="T3778" s="679">
        <f t="shared" ca="1" si="649"/>
        <v>109.49527272727272</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51.915982683982691</v>
      </c>
      <c r="V3778" s="679">
        <f t="shared" ca="1" si="651"/>
        <v>534.21202440932552</v>
      </c>
      <c r="W3778" s="679">
        <f t="shared" ca="1" si="648"/>
        <v>2.1105454545454543</v>
      </c>
      <c r="X3778" s="679">
        <f t="shared" ca="1" si="651"/>
        <v>4044.8429870129867</v>
      </c>
      <c r="Y3778" s="679">
        <f t="shared" ca="1" si="651"/>
        <v>609.10066155531217</v>
      </c>
      <c r="Z3778" s="679">
        <f t="shared" ca="1" si="651"/>
        <v>0</v>
      </c>
      <c r="AA3778" t="str">
        <f t="shared" ref="AA3778:AA3841" si="652">file_name</f>
        <v>HUM_ASR_FY_2022</v>
      </c>
      <c r="AB3778" s="958">
        <f t="shared" ref="AB3778:AB3841" si="653">file_date</f>
        <v>45032</v>
      </c>
      <c r="AC3778" t="str">
        <f t="shared" ref="AC3778:AC3841" si="654">status</f>
        <v>Unaudited</v>
      </c>
    </row>
    <row r="3779" spans="1:29" x14ac:dyDescent="0.25">
      <c r="A3779" t="s">
        <v>420</v>
      </c>
      <c r="B3779" t="s">
        <v>1385</v>
      </c>
      <c r="C3779" t="s">
        <v>1386</v>
      </c>
      <c r="D3779">
        <v>1900</v>
      </c>
      <c r="E3779" s="958">
        <v>1</v>
      </c>
      <c r="F3779" t="s">
        <v>439</v>
      </c>
      <c r="G3779" s="958">
        <v>182</v>
      </c>
      <c r="H3779" t="s">
        <v>389</v>
      </c>
      <c r="I3779" s="938" t="s">
        <v>488</v>
      </c>
      <c r="J3779" s="938" t="s">
        <v>444</v>
      </c>
      <c r="K3779" s="938" t="s">
        <v>6</v>
      </c>
      <c r="L3779" s="938" t="s">
        <v>46</v>
      </c>
      <c r="M3779" s="963" t="s">
        <v>164</v>
      </c>
      <c r="N3779" s="679">
        <f t="shared" ca="1" si="650"/>
        <v>4400.5115676786018</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2575.2694934553283</v>
      </c>
      <c r="P3779" s="679">
        <f t="shared" ca="1" si="655"/>
        <v>292.02831252844749</v>
      </c>
      <c r="Q3779" s="679">
        <f t="shared" ca="1" si="655"/>
        <v>609.60521264590182</v>
      </c>
      <c r="R3779" s="679">
        <f t="shared" ca="1" si="655"/>
        <v>414.58484444105216</v>
      </c>
      <c r="S3779" s="679">
        <f t="shared" ca="1" si="655"/>
        <v>148.90555035565143</v>
      </c>
      <c r="T3779" s="679">
        <f t="shared" ca="1" si="655"/>
        <v>5.2968798670184443</v>
      </c>
      <c r="U3779" s="679">
        <f t="shared" ca="1" si="655"/>
        <v>0.86197335550090037</v>
      </c>
      <c r="V3779" s="679">
        <f t="shared" ca="1" si="655"/>
        <v>35.8162225099748</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248.66266631981125</v>
      </c>
      <c r="Y3779" s="679">
        <f t="shared" ca="1" si="656"/>
        <v>69.480412199913729</v>
      </c>
      <c r="Z3779" s="679">
        <f t="shared" ca="1" si="656"/>
        <v>0</v>
      </c>
      <c r="AA3779" t="str">
        <f t="shared" si="652"/>
        <v>HUM_ASR_FY_2022</v>
      </c>
      <c r="AB3779" s="958">
        <f t="shared" si="653"/>
        <v>45032</v>
      </c>
      <c r="AC3779" t="str">
        <f t="shared" si="654"/>
        <v>Unaudited</v>
      </c>
    </row>
    <row r="3780" spans="1:29" x14ac:dyDescent="0.25">
      <c r="A3780" t="s">
        <v>420</v>
      </c>
      <c r="B3780" t="s">
        <v>1385</v>
      </c>
      <c r="C3780" t="s">
        <v>1386</v>
      </c>
      <c r="D3780">
        <v>1900</v>
      </c>
      <c r="E3780" s="958">
        <v>1</v>
      </c>
      <c r="F3780" t="s">
        <v>439</v>
      </c>
      <c r="G3780" s="958">
        <v>182</v>
      </c>
      <c r="H3780" t="s">
        <v>389</v>
      </c>
      <c r="I3780" s="938" t="s">
        <v>488</v>
      </c>
      <c r="J3780" s="938" t="s">
        <v>444</v>
      </c>
      <c r="K3780" s="938" t="s">
        <v>6</v>
      </c>
      <c r="L3780" s="938" t="s">
        <v>165</v>
      </c>
      <c r="M3780" s="963" t="s">
        <v>461</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HUM_ASR_FY_2022</v>
      </c>
      <c r="AB3780" s="958">
        <f t="shared" si="653"/>
        <v>45032</v>
      </c>
      <c r="AC3780" t="str">
        <f t="shared" si="654"/>
        <v>Unaudited</v>
      </c>
    </row>
    <row r="3781" spans="1:29" x14ac:dyDescent="0.25">
      <c r="A3781" t="s">
        <v>420</v>
      </c>
      <c r="B3781" t="s">
        <v>1385</v>
      </c>
      <c r="C3781" t="s">
        <v>1386</v>
      </c>
      <c r="D3781">
        <v>1900</v>
      </c>
      <c r="E3781" s="958">
        <v>1</v>
      </c>
      <c r="F3781" t="s">
        <v>439</v>
      </c>
      <c r="G3781" s="958">
        <v>182</v>
      </c>
      <c r="H3781" t="s">
        <v>389</v>
      </c>
      <c r="I3781" s="938" t="s">
        <v>488</v>
      </c>
      <c r="J3781" s="938" t="s">
        <v>444</v>
      </c>
      <c r="K3781" s="938" t="s">
        <v>434</v>
      </c>
      <c r="L3781" s="938" t="s">
        <v>120</v>
      </c>
      <c r="M3781" s="963" t="s">
        <v>32</v>
      </c>
      <c r="N3781" s="679">
        <f t="shared" ca="1" si="650"/>
        <v>-19471.97090909092</v>
      </c>
      <c r="O3781" s="679">
        <f t="shared" ca="1" si="655"/>
        <v>-10248.69026929057</v>
      </c>
      <c r="P3781" s="679">
        <f t="shared" ca="1" si="655"/>
        <v>-1236.6346959906894</v>
      </c>
      <c r="Q3781" s="679">
        <f t="shared" ca="1" si="655"/>
        <v>-3421.0572959468964</v>
      </c>
      <c r="R3781" s="679">
        <f t="shared" ca="1" si="655"/>
        <v>-2517.5108926526973</v>
      </c>
      <c r="S3781" s="679">
        <f t="shared" ca="1" si="655"/>
        <v>-240.12710041531221</v>
      </c>
      <c r="T3781" s="679">
        <f t="shared" ca="1" si="655"/>
        <v>-69.619223471100369</v>
      </c>
      <c r="U3781" s="679">
        <f t="shared" ca="1" si="655"/>
        <v>-5.9354615743892456</v>
      </c>
      <c r="V3781" s="679">
        <f t="shared" ca="1" si="655"/>
        <v>-570.2401118673672</v>
      </c>
      <c r="W3781" s="679">
        <f t="shared" ca="1" si="648"/>
        <v>-140.65477054102254</v>
      </c>
      <c r="X3781" s="679">
        <f t="shared" ca="1" si="656"/>
        <v>-160.48131929388731</v>
      </c>
      <c r="Y3781" s="679">
        <f t="shared" ca="1" si="656"/>
        <v>-861.01976804698438</v>
      </c>
      <c r="Z3781" s="679">
        <f t="shared" ca="1" si="656"/>
        <v>0</v>
      </c>
      <c r="AA3781" t="str">
        <f t="shared" si="652"/>
        <v>HUM_ASR_FY_2022</v>
      </c>
      <c r="AB3781" s="958">
        <f t="shared" si="653"/>
        <v>45032</v>
      </c>
      <c r="AC3781" t="str">
        <f t="shared" si="654"/>
        <v>Unaudited</v>
      </c>
    </row>
    <row r="3782" spans="1:29" x14ac:dyDescent="0.25">
      <c r="A3782" t="s">
        <v>420</v>
      </c>
      <c r="B3782" t="s">
        <v>1385</v>
      </c>
      <c r="C3782" t="s">
        <v>1386</v>
      </c>
      <c r="D3782">
        <v>1900</v>
      </c>
      <c r="E3782" s="958">
        <v>1</v>
      </c>
      <c r="F3782" t="s">
        <v>439</v>
      </c>
      <c r="G3782" s="958">
        <v>182</v>
      </c>
      <c r="H3782" t="s">
        <v>389</v>
      </c>
      <c r="I3782" s="938" t="s">
        <v>488</v>
      </c>
      <c r="J3782" s="938" t="s">
        <v>444</v>
      </c>
      <c r="K3782" s="938" t="s">
        <v>434</v>
      </c>
      <c r="L3782" s="938" t="s">
        <v>943</v>
      </c>
      <c r="M3782" s="963" t="s">
        <v>935</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HUM_ASR_FY_2022</v>
      </c>
      <c r="AB3782" s="958">
        <f t="shared" si="653"/>
        <v>45032</v>
      </c>
      <c r="AC3782" t="str">
        <f t="shared" si="654"/>
        <v>Unaudited</v>
      </c>
    </row>
    <row r="3783" spans="1:29" x14ac:dyDescent="0.25">
      <c r="A3783" t="s">
        <v>420</v>
      </c>
      <c r="B3783" t="s">
        <v>1385</v>
      </c>
      <c r="C3783" t="s">
        <v>1386</v>
      </c>
      <c r="D3783">
        <v>1900</v>
      </c>
      <c r="E3783" s="958">
        <v>1</v>
      </c>
      <c r="F3783" t="s">
        <v>439</v>
      </c>
      <c r="G3783" s="958">
        <v>182</v>
      </c>
      <c r="H3783" t="s">
        <v>389</v>
      </c>
      <c r="I3783" s="938" t="s">
        <v>488</v>
      </c>
      <c r="J3783" s="938" t="s">
        <v>444</v>
      </c>
      <c r="K3783" s="938" t="s">
        <v>434</v>
      </c>
      <c r="L3783" s="938" t="s">
        <v>167</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HUM_ASR_FY_2022</v>
      </c>
      <c r="AB3783" s="958">
        <f t="shared" si="653"/>
        <v>45032</v>
      </c>
      <c r="AC3783" t="str">
        <f t="shared" si="654"/>
        <v>Unaudited</v>
      </c>
    </row>
    <row r="3784" spans="1:29" x14ac:dyDescent="0.25">
      <c r="A3784" t="s">
        <v>420</v>
      </c>
      <c r="B3784" t="s">
        <v>1385</v>
      </c>
      <c r="C3784" t="s">
        <v>1386</v>
      </c>
      <c r="D3784">
        <v>1900</v>
      </c>
      <c r="E3784" s="958">
        <v>1</v>
      </c>
      <c r="F3784" t="s">
        <v>439</v>
      </c>
      <c r="G3784" s="958">
        <v>182</v>
      </c>
      <c r="H3784" t="s">
        <v>389</v>
      </c>
      <c r="I3784" s="938" t="s">
        <v>488</v>
      </c>
      <c r="J3784" s="938" t="s">
        <v>444</v>
      </c>
      <c r="K3784" s="938" t="s">
        <v>434</v>
      </c>
      <c r="L3784" s="946" t="s">
        <v>168</v>
      </c>
      <c r="M3784" s="961" t="s">
        <v>329</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HUM_ASR_FY_2022</v>
      </c>
      <c r="AB3784" s="958">
        <f t="shared" si="653"/>
        <v>45032</v>
      </c>
      <c r="AC3784" t="str">
        <f t="shared" si="654"/>
        <v>Unaudited</v>
      </c>
    </row>
    <row r="3785" spans="1:29" x14ac:dyDescent="0.25">
      <c r="A3785" t="s">
        <v>420</v>
      </c>
      <c r="B3785" t="s">
        <v>1385</v>
      </c>
      <c r="C3785" t="s">
        <v>1386</v>
      </c>
      <c r="D3785">
        <v>1900</v>
      </c>
      <c r="E3785" s="958">
        <v>1</v>
      </c>
      <c r="F3785" t="s">
        <v>439</v>
      </c>
      <c r="G3785" s="958">
        <v>182</v>
      </c>
      <c r="H3785" t="s">
        <v>389</v>
      </c>
      <c r="I3785" s="963" t="s">
        <v>488</v>
      </c>
      <c r="J3785" s="963" t="s">
        <v>450</v>
      </c>
      <c r="K3785" s="963" t="s">
        <v>435</v>
      </c>
      <c r="L3785" s="938" t="s">
        <v>121</v>
      </c>
      <c r="M3785" s="963" t="s">
        <v>27</v>
      </c>
      <c r="N3785" s="679">
        <f t="shared" ca="1" si="650"/>
        <v>5092291.1196375834</v>
      </c>
      <c r="O3785" s="679">
        <f t="shared" ca="1" si="655"/>
        <v>-8810.5880380214294</v>
      </c>
      <c r="P3785" s="679">
        <f t="shared" ca="1" si="655"/>
        <v>5101101.7076756051</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HUM_ASR_FY_2022</v>
      </c>
      <c r="AB3785" s="958">
        <f t="shared" si="653"/>
        <v>45032</v>
      </c>
      <c r="AC3785" t="str">
        <f t="shared" si="654"/>
        <v>Unaudited</v>
      </c>
    </row>
    <row r="3786" spans="1:29" x14ac:dyDescent="0.25">
      <c r="A3786" t="s">
        <v>420</v>
      </c>
      <c r="B3786" t="s">
        <v>1385</v>
      </c>
      <c r="C3786" t="s">
        <v>1386</v>
      </c>
      <c r="D3786">
        <v>1900</v>
      </c>
      <c r="E3786" s="958">
        <v>1</v>
      </c>
      <c r="F3786" t="s">
        <v>439</v>
      </c>
      <c r="G3786" s="958">
        <v>182</v>
      </c>
      <c r="H3786" t="s">
        <v>389</v>
      </c>
      <c r="I3786" s="938" t="s">
        <v>488</v>
      </c>
      <c r="J3786" s="938" t="s">
        <v>450</v>
      </c>
      <c r="K3786" s="938" t="s">
        <v>435</v>
      </c>
      <c r="L3786" s="944" t="s">
        <v>122</v>
      </c>
      <c r="M3786" s="964" t="s">
        <v>97</v>
      </c>
      <c r="N3786" s="679">
        <f t="shared" ca="1" si="650"/>
        <v>303025.29575170623</v>
      </c>
      <c r="O3786" s="679">
        <f t="shared" ca="1" si="655"/>
        <v>0</v>
      </c>
      <c r="P3786" s="679">
        <f t="shared" ca="1" si="655"/>
        <v>303025.29575170623</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HUM_ASR_FY_2022</v>
      </c>
      <c r="AB3786" s="958">
        <f t="shared" si="653"/>
        <v>45032</v>
      </c>
      <c r="AC3786" t="str">
        <f t="shared" si="654"/>
        <v>Unaudited</v>
      </c>
    </row>
    <row r="3787" spans="1:29" x14ac:dyDescent="0.25">
      <c r="A3787" t="s">
        <v>420</v>
      </c>
      <c r="B3787" t="s">
        <v>1385</v>
      </c>
      <c r="C3787" t="s">
        <v>1386</v>
      </c>
      <c r="D3787">
        <v>1900</v>
      </c>
      <c r="E3787" s="958">
        <v>1</v>
      </c>
      <c r="F3787" t="s">
        <v>439</v>
      </c>
      <c r="G3787" s="958">
        <v>182</v>
      </c>
      <c r="H3787" t="s">
        <v>389</v>
      </c>
      <c r="I3787" s="938" t="s">
        <v>488</v>
      </c>
      <c r="J3787" s="938" t="s">
        <v>450</v>
      </c>
      <c r="K3787" s="938" t="s">
        <v>435</v>
      </c>
      <c r="L3787" s="944" t="s">
        <v>123</v>
      </c>
      <c r="M3787" s="964" t="s">
        <v>98</v>
      </c>
      <c r="N3787" s="679">
        <f t="shared" ca="1" si="650"/>
        <v>429439.25315922173</v>
      </c>
      <c r="O3787" s="679">
        <f t="shared" ca="1" si="655"/>
        <v>0</v>
      </c>
      <c r="P3787" s="679">
        <f t="shared" ca="1" si="655"/>
        <v>429439.25315922173</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HUM_ASR_FY_2022</v>
      </c>
      <c r="AB3787" s="958">
        <f t="shared" si="653"/>
        <v>45032</v>
      </c>
      <c r="AC3787" t="str">
        <f t="shared" si="654"/>
        <v>Unaudited</v>
      </c>
    </row>
    <row r="3788" spans="1:29" x14ac:dyDescent="0.25">
      <c r="A3788" t="s">
        <v>420</v>
      </c>
      <c r="B3788" t="s">
        <v>1385</v>
      </c>
      <c r="C3788" t="s">
        <v>1386</v>
      </c>
      <c r="D3788">
        <v>1900</v>
      </c>
      <c r="E3788" s="958">
        <v>1</v>
      </c>
      <c r="F3788" t="s">
        <v>439</v>
      </c>
      <c r="G3788" s="958">
        <v>182</v>
      </c>
      <c r="H3788" t="s">
        <v>389</v>
      </c>
      <c r="I3788" s="938" t="s">
        <v>488</v>
      </c>
      <c r="J3788" s="938" t="s">
        <v>450</v>
      </c>
      <c r="K3788" s="938" t="s">
        <v>435</v>
      </c>
      <c r="L3788" s="948" t="s">
        <v>124</v>
      </c>
      <c r="M3788" s="965" t="s">
        <v>99</v>
      </c>
      <c r="N3788" s="679">
        <f t="shared" ca="1" si="650"/>
        <v>219175.88130580192</v>
      </c>
      <c r="O3788" s="679">
        <f t="shared" ca="1" si="655"/>
        <v>0</v>
      </c>
      <c r="P3788" s="679">
        <f t="shared" ca="1" si="655"/>
        <v>219175.88130580192</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HUM_ASR_FY_2022</v>
      </c>
      <c r="AB3788" s="958">
        <f t="shared" si="653"/>
        <v>45032</v>
      </c>
      <c r="AC3788" t="str">
        <f t="shared" si="654"/>
        <v>Unaudited</v>
      </c>
    </row>
    <row r="3789" spans="1:29" x14ac:dyDescent="0.25">
      <c r="A3789" t="s">
        <v>420</v>
      </c>
      <c r="B3789" t="s">
        <v>1385</v>
      </c>
      <c r="C3789" t="s">
        <v>1386</v>
      </c>
      <c r="D3789">
        <v>1900</v>
      </c>
      <c r="E3789" s="958">
        <v>1</v>
      </c>
      <c r="F3789" t="s">
        <v>439</v>
      </c>
      <c r="G3789" s="958">
        <v>182</v>
      </c>
      <c r="H3789" t="s">
        <v>389</v>
      </c>
      <c r="I3789" s="964" t="s">
        <v>488</v>
      </c>
      <c r="J3789" s="964" t="s">
        <v>450</v>
      </c>
      <c r="K3789" s="964" t="s">
        <v>435</v>
      </c>
      <c r="L3789" s="944" t="s">
        <v>125</v>
      </c>
      <c r="M3789" s="964" t="s">
        <v>100</v>
      </c>
      <c r="N3789" s="679">
        <f t="shared" ca="1" si="650"/>
        <v>1149979.7621167279</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26748.285133314203</v>
      </c>
      <c r="P3789" s="679">
        <f t="shared" ca="1" si="657"/>
        <v>1123231.4769834138</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HUM_ASR_FY_2022</v>
      </c>
      <c r="AB3789" s="958">
        <f t="shared" si="653"/>
        <v>45032</v>
      </c>
      <c r="AC3789" t="str">
        <f t="shared" si="654"/>
        <v>Unaudited</v>
      </c>
    </row>
    <row r="3790" spans="1:29" x14ac:dyDescent="0.25">
      <c r="A3790" t="s">
        <v>420</v>
      </c>
      <c r="B3790" t="s">
        <v>1385</v>
      </c>
      <c r="C3790" t="s">
        <v>1386</v>
      </c>
      <c r="D3790">
        <v>1900</v>
      </c>
      <c r="E3790" s="958">
        <v>1</v>
      </c>
      <c r="F3790" t="s">
        <v>439</v>
      </c>
      <c r="G3790" s="958">
        <v>182</v>
      </c>
      <c r="H3790" t="s">
        <v>389</v>
      </c>
      <c r="I3790" s="938" t="s">
        <v>488</v>
      </c>
      <c r="J3790" s="938" t="s">
        <v>450</v>
      </c>
      <c r="K3790" s="938" t="s">
        <v>435</v>
      </c>
      <c r="L3790" s="938" t="s">
        <v>126</v>
      </c>
      <c r="M3790" s="963" t="s">
        <v>28</v>
      </c>
      <c r="N3790" s="679">
        <f t="shared" ca="1" si="650"/>
        <v>31351.29863210192</v>
      </c>
      <c r="O3790" s="679">
        <f t="shared" ca="1" si="657"/>
        <v>0</v>
      </c>
      <c r="P3790" s="679">
        <f t="shared" ca="1" si="657"/>
        <v>31351.29863210192</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HUM_ASR_FY_2022</v>
      </c>
      <c r="AB3790" s="958">
        <f t="shared" si="653"/>
        <v>45032</v>
      </c>
      <c r="AC3790" t="str">
        <f t="shared" si="654"/>
        <v>Unaudited</v>
      </c>
    </row>
    <row r="3791" spans="1:29" x14ac:dyDescent="0.25">
      <c r="A3791" t="s">
        <v>420</v>
      </c>
      <c r="B3791" t="s">
        <v>1385</v>
      </c>
      <c r="C3791" t="s">
        <v>1386</v>
      </c>
      <c r="D3791">
        <v>1900</v>
      </c>
      <c r="E3791" s="958">
        <v>1</v>
      </c>
      <c r="F3791" t="s">
        <v>439</v>
      </c>
      <c r="G3791" s="958">
        <v>182</v>
      </c>
      <c r="H3791" t="s">
        <v>389</v>
      </c>
      <c r="I3791" s="938" t="s">
        <v>488</v>
      </c>
      <c r="J3791" s="938" t="s">
        <v>436</v>
      </c>
      <c r="K3791" s="938" t="s">
        <v>436</v>
      </c>
      <c r="L3791" s="938" t="s">
        <v>128</v>
      </c>
      <c r="M3791" s="963" t="s">
        <v>326</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HUM_ASR_FY_2022</v>
      </c>
      <c r="AB3791" s="958">
        <f t="shared" si="653"/>
        <v>45032</v>
      </c>
      <c r="AC3791" t="str">
        <f t="shared" si="654"/>
        <v>Unaudited</v>
      </c>
    </row>
    <row r="3792" spans="1:29" x14ac:dyDescent="0.25">
      <c r="A3792" t="s">
        <v>420</v>
      </c>
      <c r="B3792" t="s">
        <v>1385</v>
      </c>
      <c r="C3792" t="s">
        <v>1386</v>
      </c>
      <c r="D3792">
        <v>1900</v>
      </c>
      <c r="E3792" s="958">
        <v>1</v>
      </c>
      <c r="F3792" t="s">
        <v>439</v>
      </c>
      <c r="G3792" s="958">
        <v>182</v>
      </c>
      <c r="H3792" t="s">
        <v>389</v>
      </c>
      <c r="I3792" s="938" t="s">
        <v>488</v>
      </c>
      <c r="J3792" s="938" t="s">
        <v>436</v>
      </c>
      <c r="K3792" s="938" t="s">
        <v>436</v>
      </c>
      <c r="L3792" s="938" t="s">
        <v>129</v>
      </c>
      <c r="M3792" s="963" t="s">
        <v>325</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HUM_ASR_FY_2022</v>
      </c>
      <c r="AB3792" s="958">
        <f t="shared" si="653"/>
        <v>45032</v>
      </c>
      <c r="AC3792" t="str">
        <f t="shared" si="654"/>
        <v>Unaudited</v>
      </c>
    </row>
    <row r="3793" spans="1:29" ht="30" x14ac:dyDescent="0.25">
      <c r="A3793" t="s">
        <v>420</v>
      </c>
      <c r="B3793" t="s">
        <v>1385</v>
      </c>
      <c r="C3793" t="s">
        <v>1386</v>
      </c>
      <c r="D3793">
        <v>1900</v>
      </c>
      <c r="E3793" s="958">
        <v>1</v>
      </c>
      <c r="F3793" t="s">
        <v>439</v>
      </c>
      <c r="G3793" s="958">
        <v>182</v>
      </c>
      <c r="H3793" t="s">
        <v>389</v>
      </c>
      <c r="I3793" s="938" t="s">
        <v>488</v>
      </c>
      <c r="J3793" s="938" t="s">
        <v>436</v>
      </c>
      <c r="K3793" s="938" t="s">
        <v>436</v>
      </c>
      <c r="L3793" s="946" t="s">
        <v>130</v>
      </c>
      <c r="M3793" s="961" t="s">
        <v>179</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HUM_ASR_FY_2022</v>
      </c>
      <c r="AB3793" s="958">
        <f t="shared" si="653"/>
        <v>45032</v>
      </c>
      <c r="AC3793" t="str">
        <f t="shared" si="654"/>
        <v>Unaudited</v>
      </c>
    </row>
    <row r="3794" spans="1:29" x14ac:dyDescent="0.25">
      <c r="A3794" t="s">
        <v>420</v>
      </c>
      <c r="B3794" t="s">
        <v>1385</v>
      </c>
      <c r="C3794" t="s">
        <v>1386</v>
      </c>
      <c r="D3794">
        <v>1900</v>
      </c>
      <c r="E3794" s="958">
        <v>1</v>
      </c>
      <c r="F3794" t="s">
        <v>439</v>
      </c>
      <c r="G3794" s="958">
        <v>182</v>
      </c>
      <c r="H3794" t="s">
        <v>389</v>
      </c>
      <c r="I3794" s="963" t="s">
        <v>488</v>
      </c>
      <c r="J3794" s="963" t="s">
        <v>436</v>
      </c>
      <c r="K3794" s="963" t="s">
        <v>436</v>
      </c>
      <c r="L3794" s="938" t="s">
        <v>131</v>
      </c>
      <c r="M3794" s="963" t="s">
        <v>494</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HUM_ASR_FY_2022</v>
      </c>
      <c r="AB3794" s="958">
        <f t="shared" si="653"/>
        <v>45032</v>
      </c>
      <c r="AC3794" t="str">
        <f t="shared" si="654"/>
        <v>Unaudited</v>
      </c>
    </row>
    <row r="3795" spans="1:29" x14ac:dyDescent="0.25">
      <c r="A3795" t="s">
        <v>420</v>
      </c>
      <c r="B3795" t="s">
        <v>1385</v>
      </c>
      <c r="C3795" t="s">
        <v>1386</v>
      </c>
      <c r="D3795">
        <v>1900</v>
      </c>
      <c r="E3795" s="958">
        <v>1</v>
      </c>
      <c r="F3795" t="s">
        <v>439</v>
      </c>
      <c r="G3795" s="958">
        <v>182</v>
      </c>
      <c r="H3795" t="s">
        <v>389</v>
      </c>
      <c r="I3795" s="938" t="s">
        <v>488</v>
      </c>
      <c r="J3795" s="938" t="s">
        <v>436</v>
      </c>
      <c r="K3795" s="938" t="s">
        <v>436</v>
      </c>
      <c r="L3795" s="938" t="s">
        <v>132</v>
      </c>
      <c r="M3795" s="963" t="s">
        <v>495</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HUM_ASR_FY_2022</v>
      </c>
      <c r="AB3795" s="958">
        <f t="shared" si="653"/>
        <v>45032</v>
      </c>
      <c r="AC3795" t="str">
        <f t="shared" si="654"/>
        <v>Unaudited</v>
      </c>
    </row>
    <row r="3796" spans="1:29" x14ac:dyDescent="0.25">
      <c r="A3796" t="s">
        <v>420</v>
      </c>
      <c r="B3796" t="s">
        <v>1385</v>
      </c>
      <c r="C3796" t="s">
        <v>1386</v>
      </c>
      <c r="D3796">
        <v>1900</v>
      </c>
      <c r="E3796" s="958">
        <v>1</v>
      </c>
      <c r="F3796" t="s">
        <v>439</v>
      </c>
      <c r="G3796" s="958">
        <v>182</v>
      </c>
      <c r="H3796" t="s">
        <v>389</v>
      </c>
      <c r="I3796" s="938" t="s">
        <v>488</v>
      </c>
      <c r="J3796" s="938" t="s">
        <v>436</v>
      </c>
      <c r="K3796" s="938" t="s">
        <v>436</v>
      </c>
      <c r="L3796" s="938" t="s">
        <v>133</v>
      </c>
      <c r="M3796" s="963" t="s">
        <v>496</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HUM_ASR_FY_2022</v>
      </c>
      <c r="AB3796" s="958">
        <f t="shared" si="653"/>
        <v>45032</v>
      </c>
      <c r="AC3796" t="str">
        <f t="shared" si="654"/>
        <v>Unaudited</v>
      </c>
    </row>
    <row r="3797" spans="1:29" x14ac:dyDescent="0.25">
      <c r="A3797" t="s">
        <v>420</v>
      </c>
      <c r="B3797" t="s">
        <v>1385</v>
      </c>
      <c r="C3797" t="s">
        <v>1386</v>
      </c>
      <c r="D3797">
        <v>1900</v>
      </c>
      <c r="E3797" s="958">
        <v>1</v>
      </c>
      <c r="F3797" t="s">
        <v>439</v>
      </c>
      <c r="G3797" s="958">
        <v>182</v>
      </c>
      <c r="H3797" t="s">
        <v>389</v>
      </c>
      <c r="I3797" s="938" t="s">
        <v>489</v>
      </c>
      <c r="J3797" s="938" t="s">
        <v>26</v>
      </c>
      <c r="K3797" s="938" t="s">
        <v>26</v>
      </c>
      <c r="L3797" s="938" t="s">
        <v>269</v>
      </c>
      <c r="M3797" s="963" t="s">
        <v>26</v>
      </c>
      <c r="N3797" s="679">
        <f t="shared" ca="1" si="650"/>
        <v>600159.9901802066</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HUM_ASR_FY_2022</v>
      </c>
      <c r="AB3797" s="958">
        <f t="shared" si="653"/>
        <v>45032</v>
      </c>
      <c r="AC3797" t="str">
        <f t="shared" si="654"/>
        <v>Unaudited</v>
      </c>
    </row>
    <row r="3798" spans="1:29" x14ac:dyDescent="0.25">
      <c r="A3798" t="s">
        <v>420</v>
      </c>
      <c r="B3798" t="s">
        <v>1385</v>
      </c>
      <c r="C3798" t="s">
        <v>1386</v>
      </c>
      <c r="D3798">
        <v>1900</v>
      </c>
      <c r="E3798" s="958">
        <v>1</v>
      </c>
      <c r="F3798" t="s">
        <v>440</v>
      </c>
      <c r="G3798" s="958">
        <v>274</v>
      </c>
      <c r="H3798" t="s">
        <v>389</v>
      </c>
      <c r="I3798" s="938" t="s">
        <v>432</v>
      </c>
      <c r="J3798" s="938" t="s">
        <v>432</v>
      </c>
      <c r="K3798" s="938" t="s">
        <v>432</v>
      </c>
      <c r="L3798" s="946"/>
      <c r="M3798" s="961" t="s">
        <v>432</v>
      </c>
      <c r="N3798" s="679">
        <f t="shared" ca="1" si="650"/>
        <v>279524.66021505371</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232135.74086021501</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11630.89247311828</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13703.076344086021</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5796.2913978494671</v>
      </c>
      <c r="S3798" s="679">
        <f t="shared" ca="1" si="658"/>
        <v>7977.9999999999945</v>
      </c>
      <c r="T3798" s="679">
        <f t="shared" ca="1" si="658"/>
        <v>815.83870967741905</v>
      </c>
      <c r="U3798" s="679">
        <f t="shared" ca="1" si="658"/>
        <v>80.870967741935488</v>
      </c>
      <c r="V3798" s="679">
        <f t="shared" ca="1" si="658"/>
        <v>1074.1924731182801</v>
      </c>
      <c r="W3798" s="679">
        <f t="shared" ca="1" si="648"/>
        <v>22</v>
      </c>
      <c r="X3798" s="679">
        <f t="shared" ca="1" si="658"/>
        <v>5468.756989247312</v>
      </c>
      <c r="Y3798" s="679">
        <f t="shared" ca="1" si="658"/>
        <v>819</v>
      </c>
      <c r="Z3798" s="679">
        <f t="shared" ca="1" si="658"/>
        <v>0</v>
      </c>
      <c r="AA3798" t="str">
        <f t="shared" si="652"/>
        <v>HUM_ASR_FY_2022</v>
      </c>
      <c r="AB3798" s="958">
        <f t="shared" si="653"/>
        <v>45032</v>
      </c>
      <c r="AC3798" t="str">
        <f t="shared" si="654"/>
        <v>Unaudited</v>
      </c>
    </row>
    <row r="3799" spans="1:29" x14ac:dyDescent="0.25">
      <c r="A3799" t="s">
        <v>420</v>
      </c>
      <c r="B3799" t="s">
        <v>1385</v>
      </c>
      <c r="C3799" t="s">
        <v>1386</v>
      </c>
      <c r="D3799">
        <v>1900</v>
      </c>
      <c r="E3799" s="958">
        <v>1</v>
      </c>
      <c r="F3799" t="s">
        <v>440</v>
      </c>
      <c r="G3799" s="958">
        <v>274</v>
      </c>
      <c r="H3799" t="s">
        <v>389</v>
      </c>
      <c r="I3799" s="963" t="s">
        <v>487</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81740576.079999968</v>
      </c>
      <c r="O3799" s="679">
        <f t="shared" ca="1" si="658"/>
        <v>42725493.939999968</v>
      </c>
      <c r="P3799" s="679">
        <f t="shared" ca="1" si="658"/>
        <v>6222417.3299999982</v>
      </c>
      <c r="Q3799" s="679">
        <f t="shared" ca="1" si="658"/>
        <v>13973414.689999999</v>
      </c>
      <c r="R3799" s="679">
        <f t="shared" ca="1" si="658"/>
        <v>8963831.3200000003</v>
      </c>
      <c r="S3799" s="679">
        <f t="shared" ca="1" si="658"/>
        <v>1786385.9599999997</v>
      </c>
      <c r="T3799" s="679">
        <f t="shared" ca="1" si="658"/>
        <v>335892.61999999994</v>
      </c>
      <c r="U3799" s="679">
        <f t="shared" ca="1" si="658"/>
        <v>11478.140000000001</v>
      </c>
      <c r="V3799" s="679">
        <f t="shared" ca="1" si="658"/>
        <v>3718928.3900000006</v>
      </c>
      <c r="W3799" s="679">
        <f t="shared" ca="1" si="648"/>
        <v>571131</v>
      </c>
      <c r="X3799" s="679">
        <f t="shared" ca="1" si="658"/>
        <v>786552.10000000021</v>
      </c>
      <c r="Y3799" s="679">
        <f t="shared" ca="1" si="658"/>
        <v>2645050.5899999994</v>
      </c>
      <c r="Z3799" s="679">
        <f t="shared" ca="1" si="658"/>
        <v>0</v>
      </c>
      <c r="AA3799" t="str">
        <f t="shared" si="652"/>
        <v>HUM_ASR_FY_2022</v>
      </c>
      <c r="AB3799" s="958">
        <f t="shared" si="653"/>
        <v>45032</v>
      </c>
      <c r="AC3799" t="str">
        <f t="shared" si="654"/>
        <v>Unaudited</v>
      </c>
    </row>
    <row r="3800" spans="1:29" x14ac:dyDescent="0.25">
      <c r="A3800" t="s">
        <v>420</v>
      </c>
      <c r="B3800" t="s">
        <v>1385</v>
      </c>
      <c r="C3800" t="s">
        <v>1386</v>
      </c>
      <c r="D3800">
        <v>1900</v>
      </c>
      <c r="E3800" s="958">
        <v>1</v>
      </c>
      <c r="F3800" t="s">
        <v>440</v>
      </c>
      <c r="G3800" s="958">
        <v>274</v>
      </c>
      <c r="H3800" t="s">
        <v>389</v>
      </c>
      <c r="I3800" s="938" t="s">
        <v>487</v>
      </c>
      <c r="J3800" s="938" t="s">
        <v>12</v>
      </c>
      <c r="K3800" s="938" t="s">
        <v>1328</v>
      </c>
      <c r="L3800" s="938" t="s">
        <v>1319</v>
      </c>
      <c r="M3800" s="963" t="s">
        <v>1328</v>
      </c>
      <c r="N3800" s="679">
        <f t="shared" ca="1" si="659"/>
        <v>161486.88691315622</v>
      </c>
      <c r="O3800" s="679">
        <f t="shared" ca="1" si="658"/>
        <v>134109.37734064166</v>
      </c>
      <c r="P3800" s="679">
        <f t="shared" ca="1" si="658"/>
        <v>6719.395047508513</v>
      </c>
      <c r="Q3800" s="679">
        <f t="shared" ca="1" si="658"/>
        <v>7916.5363737041489</v>
      </c>
      <c r="R3800" s="679">
        <f t="shared" ca="1" si="658"/>
        <v>3348.6313971729064</v>
      </c>
      <c r="S3800" s="679">
        <f t="shared" ca="1" si="658"/>
        <v>4609.0473119687076</v>
      </c>
      <c r="T3800" s="679">
        <f t="shared" ca="1" si="658"/>
        <v>471.32604811214964</v>
      </c>
      <c r="U3800" s="679">
        <f t="shared" ca="1" si="658"/>
        <v>46.720746614098282</v>
      </c>
      <c r="V3800" s="679">
        <f t="shared" ca="1" si="658"/>
        <v>620.58209209862503</v>
      </c>
      <c r="W3800" s="679">
        <f t="shared" ca="1" si="648"/>
        <v>12.709832146316325</v>
      </c>
      <c r="X3800" s="679">
        <f t="shared" ca="1" si="658"/>
        <v>3159.4083355603439</v>
      </c>
      <c r="Y3800" s="679">
        <f t="shared" ca="1" si="658"/>
        <v>473.1523876287759</v>
      </c>
      <c r="Z3800" s="679">
        <f t="shared" ca="1" si="658"/>
        <v>0</v>
      </c>
      <c r="AA3800" t="str">
        <f t="shared" si="652"/>
        <v>HUM_ASR_FY_2022</v>
      </c>
      <c r="AB3800" s="958">
        <f t="shared" si="653"/>
        <v>45032</v>
      </c>
      <c r="AC3800" t="str">
        <f t="shared" si="654"/>
        <v>Unaudited</v>
      </c>
    </row>
    <row r="3801" spans="1:29" x14ac:dyDescent="0.25">
      <c r="A3801" t="s">
        <v>420</v>
      </c>
      <c r="B3801" t="s">
        <v>1385</v>
      </c>
      <c r="C3801" t="s">
        <v>1386</v>
      </c>
      <c r="D3801">
        <v>1900</v>
      </c>
      <c r="E3801" s="958">
        <v>1</v>
      </c>
      <c r="F3801" t="s">
        <v>440</v>
      </c>
      <c r="G3801" s="958">
        <v>274</v>
      </c>
      <c r="H3801" t="s">
        <v>389</v>
      </c>
      <c r="I3801" s="938" t="s">
        <v>487</v>
      </c>
      <c r="J3801" s="938" t="s">
        <v>490</v>
      </c>
      <c r="K3801" s="938" t="s">
        <v>491</v>
      </c>
      <c r="L3801" s="938" t="s">
        <v>63</v>
      </c>
      <c r="M3801" s="963" t="s">
        <v>343</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HUM_ASR_FY_2022</v>
      </c>
      <c r="AB3801" s="958">
        <f t="shared" si="653"/>
        <v>45032</v>
      </c>
      <c r="AC3801" t="str">
        <f t="shared" si="654"/>
        <v>Unaudited</v>
      </c>
    </row>
    <row r="3802" spans="1:29" x14ac:dyDescent="0.25">
      <c r="A3802" t="s">
        <v>420</v>
      </c>
      <c r="B3802" t="s">
        <v>1385</v>
      </c>
      <c r="C3802" t="s">
        <v>1386</v>
      </c>
      <c r="D3802">
        <v>1900</v>
      </c>
      <c r="E3802" s="958">
        <v>1</v>
      </c>
      <c r="F3802" t="s">
        <v>440</v>
      </c>
      <c r="G3802" s="958">
        <v>274</v>
      </c>
      <c r="H3802" t="s">
        <v>389</v>
      </c>
      <c r="I3802" s="938" t="s">
        <v>487</v>
      </c>
      <c r="J3802" s="938" t="s">
        <v>490</v>
      </c>
      <c r="K3802" s="938" t="s">
        <v>1019</v>
      </c>
      <c r="L3802" s="938" t="s">
        <v>915</v>
      </c>
      <c r="M3802" s="963" t="s">
        <v>916</v>
      </c>
      <c r="N3802" s="679">
        <f t="shared" ca="1" si="659"/>
        <v>1661241.1200000036</v>
      </c>
      <c r="O3802" s="679">
        <f t="shared" ca="1" si="658"/>
        <v>1549772.5600000035</v>
      </c>
      <c r="P3802" s="679">
        <f t="shared" ca="1" si="658"/>
        <v>86298.240000000005</v>
      </c>
      <c r="Q3802" s="679">
        <f t="shared" ca="1" si="658"/>
        <v>10787.28</v>
      </c>
      <c r="R3802" s="679">
        <f t="shared" ca="1" si="658"/>
        <v>7191.52</v>
      </c>
      <c r="S3802" s="679">
        <f t="shared" ca="1" si="658"/>
        <v>0</v>
      </c>
      <c r="T3802" s="679">
        <f t="shared" ca="1" si="658"/>
        <v>0</v>
      </c>
      <c r="U3802" s="679">
        <f t="shared" ca="1" si="658"/>
        <v>0</v>
      </c>
      <c r="V3802" s="679">
        <f t="shared" ca="1" si="658"/>
        <v>7191.52</v>
      </c>
      <c r="W3802" s="679">
        <f t="shared" ca="1" si="648"/>
        <v>0</v>
      </c>
      <c r="X3802" s="679">
        <f t="shared" ca="1" si="658"/>
        <v>0</v>
      </c>
      <c r="Y3802" s="679">
        <f t="shared" ca="1" si="658"/>
        <v>0</v>
      </c>
      <c r="Z3802" s="679">
        <f t="shared" ca="1" si="658"/>
        <v>0</v>
      </c>
      <c r="AA3802" t="str">
        <f t="shared" si="652"/>
        <v>HUM_ASR_FY_2022</v>
      </c>
      <c r="AB3802" s="958">
        <f t="shared" si="653"/>
        <v>45032</v>
      </c>
      <c r="AC3802" t="str">
        <f t="shared" si="654"/>
        <v>Unaudited</v>
      </c>
    </row>
    <row r="3803" spans="1:29" x14ac:dyDescent="0.25">
      <c r="A3803" t="s">
        <v>420</v>
      </c>
      <c r="B3803" t="s">
        <v>1385</v>
      </c>
      <c r="C3803" t="s">
        <v>1386</v>
      </c>
      <c r="D3803">
        <v>1900</v>
      </c>
      <c r="E3803" s="958">
        <v>1</v>
      </c>
      <c r="F3803" t="s">
        <v>440</v>
      </c>
      <c r="G3803" s="958">
        <v>274</v>
      </c>
      <c r="H3803" t="s">
        <v>389</v>
      </c>
      <c r="I3803" s="938" t="s">
        <v>487</v>
      </c>
      <c r="J3803" s="938" t="s">
        <v>13</v>
      </c>
      <c r="K3803" s="938" t="s">
        <v>492</v>
      </c>
      <c r="L3803" s="946" t="s">
        <v>94</v>
      </c>
      <c r="M3803" s="961" t="s">
        <v>146</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HUM_ASR_FY_2022</v>
      </c>
      <c r="AB3803" s="958">
        <f t="shared" si="653"/>
        <v>45032</v>
      </c>
      <c r="AC3803" t="str">
        <f t="shared" si="654"/>
        <v>Unaudited</v>
      </c>
    </row>
    <row r="3804" spans="1:29" x14ac:dyDescent="0.25">
      <c r="A3804" t="s">
        <v>420</v>
      </c>
      <c r="B3804" t="s">
        <v>1385</v>
      </c>
      <c r="C3804" t="s">
        <v>1386</v>
      </c>
      <c r="D3804">
        <v>1900</v>
      </c>
      <c r="E3804" s="958">
        <v>1</v>
      </c>
      <c r="F3804" t="s">
        <v>440</v>
      </c>
      <c r="G3804" s="958">
        <v>274</v>
      </c>
      <c r="H3804" t="s">
        <v>389</v>
      </c>
      <c r="I3804" s="963" t="s">
        <v>487</v>
      </c>
      <c r="J3804" s="963" t="s">
        <v>13</v>
      </c>
      <c r="K3804" s="963" t="s">
        <v>13</v>
      </c>
      <c r="L3804" s="938" t="s">
        <v>35</v>
      </c>
      <c r="M3804" s="963" t="s">
        <v>13</v>
      </c>
      <c r="N3804" s="679">
        <f t="shared" ca="1" si="659"/>
        <v>26997.245676512164</v>
      </c>
      <c r="O3804" s="679">
        <f t="shared" ca="1" si="658"/>
        <v>22420.29601782118</v>
      </c>
      <c r="P3804" s="679">
        <f t="shared" ca="1" si="658"/>
        <v>1123.3429683531006</v>
      </c>
      <c r="Q3804" s="679">
        <f t="shared" ca="1" si="658"/>
        <v>1323.4800761430963</v>
      </c>
      <c r="R3804" s="679">
        <f t="shared" ca="1" si="658"/>
        <v>559.82145818549418</v>
      </c>
      <c r="S3804" s="679">
        <f t="shared" ca="1" si="658"/>
        <v>770.53675994635705</v>
      </c>
      <c r="T3804" s="679">
        <f t="shared" ca="1" si="658"/>
        <v>78.79590323309796</v>
      </c>
      <c r="U3804" s="679">
        <f t="shared" ca="1" si="658"/>
        <v>7.8107362067682846</v>
      </c>
      <c r="V3804" s="679">
        <f t="shared" ca="1" si="658"/>
        <v>103.74840659254505</v>
      </c>
      <c r="W3804" s="679">
        <f t="shared" ca="1" si="648"/>
        <v>2.1248193430458597</v>
      </c>
      <c r="X3804" s="679">
        <f t="shared" ca="1" si="658"/>
        <v>528.18730150772387</v>
      </c>
      <c r="Y3804" s="679">
        <f t="shared" ca="1" si="658"/>
        <v>79.101229179752679</v>
      </c>
      <c r="Z3804" s="679">
        <f t="shared" ca="1" si="658"/>
        <v>0</v>
      </c>
      <c r="AA3804" t="str">
        <f t="shared" si="652"/>
        <v>HUM_ASR_FY_2022</v>
      </c>
      <c r="AB3804" s="958">
        <f t="shared" si="653"/>
        <v>45032</v>
      </c>
      <c r="AC3804" t="str">
        <f t="shared" si="654"/>
        <v>Unaudited</v>
      </c>
    </row>
    <row r="3805" spans="1:29" x14ac:dyDescent="0.25">
      <c r="A3805" t="s">
        <v>420</v>
      </c>
      <c r="B3805" t="s">
        <v>1385</v>
      </c>
      <c r="C3805" t="s">
        <v>1386</v>
      </c>
      <c r="D3805">
        <v>1900</v>
      </c>
      <c r="E3805" s="958">
        <v>1</v>
      </c>
      <c r="F3805" t="s">
        <v>440</v>
      </c>
      <c r="G3805" s="958">
        <v>274</v>
      </c>
      <c r="H3805" t="s">
        <v>389</v>
      </c>
      <c r="I3805" s="938" t="s">
        <v>488</v>
      </c>
      <c r="J3805" s="938" t="s">
        <v>444</v>
      </c>
      <c r="K3805" s="938" t="s">
        <v>0</v>
      </c>
      <c r="L3805" s="938">
        <v>2.1</v>
      </c>
      <c r="M3805" s="963" t="s">
        <v>147</v>
      </c>
      <c r="N3805" s="679">
        <f t="shared" ca="1" si="659"/>
        <v>8287568.9100000001</v>
      </c>
      <c r="O3805" s="679">
        <f t="shared" ca="1" si="658"/>
        <v>4360462.99</v>
      </c>
      <c r="P3805" s="679">
        <f t="shared" ca="1" si="658"/>
        <v>293474.13</v>
      </c>
      <c r="Q3805" s="679">
        <f t="shared" ca="1" si="658"/>
        <v>1471246.5999999999</v>
      </c>
      <c r="R3805" s="679">
        <f t="shared" ca="1" si="658"/>
        <v>1069244.33</v>
      </c>
      <c r="S3805" s="679">
        <f t="shared" ca="1" si="658"/>
        <v>-3525.0099999999984</v>
      </c>
      <c r="T3805" s="679">
        <f t="shared" ca="1" si="658"/>
        <v>273130.23999999999</v>
      </c>
      <c r="U3805" s="679">
        <f t="shared" ca="1" si="658"/>
        <v>0</v>
      </c>
      <c r="V3805" s="679">
        <f t="shared" ca="1" si="658"/>
        <v>177039.33000000002</v>
      </c>
      <c r="W3805" s="679">
        <f t="shared" ca="1" si="648"/>
        <v>74758.080000000002</v>
      </c>
      <c r="X3805" s="679">
        <f t="shared" ca="1" si="658"/>
        <v>40030.550000000003</v>
      </c>
      <c r="Y3805" s="679">
        <f t="shared" ca="1" si="658"/>
        <v>531707.66999999981</v>
      </c>
      <c r="Z3805" s="679">
        <f t="shared" ca="1" si="658"/>
        <v>0</v>
      </c>
      <c r="AA3805" t="str">
        <f t="shared" si="652"/>
        <v>HUM_ASR_FY_2022</v>
      </c>
      <c r="AB3805" s="958">
        <f t="shared" si="653"/>
        <v>45032</v>
      </c>
      <c r="AC3805" t="str">
        <f t="shared" si="654"/>
        <v>Unaudited</v>
      </c>
    </row>
    <row r="3806" spans="1:29" ht="30" x14ac:dyDescent="0.25">
      <c r="A3806" t="s">
        <v>420</v>
      </c>
      <c r="B3806" t="s">
        <v>1385</v>
      </c>
      <c r="C3806" t="s">
        <v>1386</v>
      </c>
      <c r="D3806">
        <v>1900</v>
      </c>
      <c r="E3806" s="958">
        <v>1</v>
      </c>
      <c r="F3806" t="s">
        <v>440</v>
      </c>
      <c r="G3806" s="958">
        <v>274</v>
      </c>
      <c r="H3806" t="s">
        <v>389</v>
      </c>
      <c r="I3806" s="938" t="s">
        <v>488</v>
      </c>
      <c r="J3806" s="938" t="s">
        <v>444</v>
      </c>
      <c r="K3806" s="938" t="s">
        <v>0</v>
      </c>
      <c r="L3806" s="938">
        <v>2.2000000000000002</v>
      </c>
      <c r="M3806" s="963" t="s">
        <v>148</v>
      </c>
      <c r="N3806" s="679">
        <f t="shared" ca="1" si="659"/>
        <v>206543.38355770576</v>
      </c>
      <c r="O3806" s="679">
        <f t="shared" ca="1" si="658"/>
        <v>108671.7696845975</v>
      </c>
      <c r="P3806" s="679">
        <f t="shared" ca="1" si="658"/>
        <v>7313.9832024460366</v>
      </c>
      <c r="Q3806" s="679">
        <f t="shared" ca="1" si="658"/>
        <v>36666.512714615907</v>
      </c>
      <c r="R3806" s="679">
        <f t="shared" ca="1" si="658"/>
        <v>26647.783465379616</v>
      </c>
      <c r="S3806" s="679">
        <f t="shared" ca="1" si="658"/>
        <v>-87.850550671891568</v>
      </c>
      <c r="T3806" s="679">
        <f t="shared" ca="1" si="658"/>
        <v>6806.9713246617503</v>
      </c>
      <c r="U3806" s="679">
        <f t="shared" ca="1" si="658"/>
        <v>0</v>
      </c>
      <c r="V3806" s="679">
        <f t="shared" ca="1" si="658"/>
        <v>4412.1868111247177</v>
      </c>
      <c r="W3806" s="679">
        <f t="shared" ca="1" si="648"/>
        <v>1863.1262025280289</v>
      </c>
      <c r="X3806" s="679">
        <f t="shared" ca="1" si="658"/>
        <v>997.64422262594746</v>
      </c>
      <c r="Y3806" s="679">
        <f t="shared" ca="1" si="658"/>
        <v>13251.256480398184</v>
      </c>
      <c r="Z3806" s="679">
        <f t="shared" ca="1" si="658"/>
        <v>0</v>
      </c>
      <c r="AA3806" t="str">
        <f t="shared" si="652"/>
        <v>HUM_ASR_FY_2022</v>
      </c>
      <c r="AB3806" s="958">
        <f t="shared" si="653"/>
        <v>45032</v>
      </c>
      <c r="AC3806" t="str">
        <f t="shared" si="654"/>
        <v>Unaudited</v>
      </c>
    </row>
    <row r="3807" spans="1:29" x14ac:dyDescent="0.25">
      <c r="A3807" t="s">
        <v>420</v>
      </c>
      <c r="B3807" t="s">
        <v>1385</v>
      </c>
      <c r="C3807" t="s">
        <v>1386</v>
      </c>
      <c r="D3807">
        <v>1900</v>
      </c>
      <c r="E3807" s="958">
        <v>1</v>
      </c>
      <c r="F3807" t="s">
        <v>440</v>
      </c>
      <c r="G3807" s="958">
        <v>274</v>
      </c>
      <c r="H3807" t="s">
        <v>389</v>
      </c>
      <c r="I3807" s="938" t="s">
        <v>488</v>
      </c>
      <c r="J3807" s="938" t="s">
        <v>444</v>
      </c>
      <c r="K3807" s="938" t="s">
        <v>0</v>
      </c>
      <c r="L3807" s="938">
        <v>2.2999999999999998</v>
      </c>
      <c r="M3807" s="963" t="s">
        <v>149</v>
      </c>
      <c r="N3807" s="679">
        <f t="shared" ca="1" si="659"/>
        <v>4850306.4800000042</v>
      </c>
      <c r="O3807" s="679">
        <f t="shared" ca="1" si="658"/>
        <v>3201756.5600000047</v>
      </c>
      <c r="P3807" s="679">
        <f t="shared" ca="1" si="658"/>
        <v>388413.85999999993</v>
      </c>
      <c r="Q3807" s="679">
        <f t="shared" ca="1" si="658"/>
        <v>690624.46</v>
      </c>
      <c r="R3807" s="679">
        <f t="shared" ca="1" si="658"/>
        <v>369832.83000000013</v>
      </c>
      <c r="S3807" s="679">
        <f t="shared" ca="1" si="658"/>
        <v>14176.999999999998</v>
      </c>
      <c r="T3807" s="679">
        <f t="shared" ca="1" si="658"/>
        <v>18232.550000000003</v>
      </c>
      <c r="U3807" s="679">
        <f t="shared" ca="1" si="658"/>
        <v>561.88</v>
      </c>
      <c r="V3807" s="679">
        <f t="shared" ca="1" si="658"/>
        <v>68796.12999999999</v>
      </c>
      <c r="W3807" s="679">
        <f t="shared" ca="1" si="648"/>
        <v>4477.1800000000012</v>
      </c>
      <c r="X3807" s="679">
        <f t="shared" ca="1" si="658"/>
        <v>9372.9600000000009</v>
      </c>
      <c r="Y3807" s="679">
        <f t="shared" ca="1" si="658"/>
        <v>84061.070000000022</v>
      </c>
      <c r="Z3807" s="679">
        <f t="shared" ca="1" si="658"/>
        <v>0</v>
      </c>
      <c r="AA3807" t="str">
        <f t="shared" si="652"/>
        <v>HUM_ASR_FY_2022</v>
      </c>
      <c r="AB3807" s="958">
        <f t="shared" si="653"/>
        <v>45032</v>
      </c>
      <c r="AC3807" t="str">
        <f t="shared" si="654"/>
        <v>Unaudited</v>
      </c>
    </row>
    <row r="3808" spans="1:29" x14ac:dyDescent="0.25">
      <c r="A3808" t="s">
        <v>420</v>
      </c>
      <c r="B3808" t="s">
        <v>1385</v>
      </c>
      <c r="C3808" t="s">
        <v>1386</v>
      </c>
      <c r="D3808">
        <v>1900</v>
      </c>
      <c r="E3808" s="958">
        <v>1</v>
      </c>
      <c r="F3808" t="s">
        <v>440</v>
      </c>
      <c r="G3808" s="958">
        <v>274</v>
      </c>
      <c r="H3808" t="s">
        <v>389</v>
      </c>
      <c r="I3808" s="938" t="s">
        <v>488</v>
      </c>
      <c r="J3808" s="938" t="s">
        <v>444</v>
      </c>
      <c r="K3808" s="938" t="s">
        <v>0</v>
      </c>
      <c r="L3808" s="938">
        <v>2.4</v>
      </c>
      <c r="M3808" s="963" t="s">
        <v>150</v>
      </c>
      <c r="N3808" s="679">
        <f t="shared" ca="1" si="659"/>
        <v>2555427.58</v>
      </c>
      <c r="O3808" s="679">
        <f t="shared" ca="1" si="658"/>
        <v>434020.61999999994</v>
      </c>
      <c r="P3808" s="679">
        <f t="shared" ca="1" si="658"/>
        <v>83071.200000000012</v>
      </c>
      <c r="Q3808" s="679">
        <f t="shared" ca="1" si="658"/>
        <v>884286.60000000009</v>
      </c>
      <c r="R3808" s="679">
        <f t="shared" ca="1" si="658"/>
        <v>296034.2600000003</v>
      </c>
      <c r="S3808" s="679">
        <f t="shared" ca="1" si="658"/>
        <v>280246.46000000008</v>
      </c>
      <c r="T3808" s="679">
        <f t="shared" ca="1" si="658"/>
        <v>40.17</v>
      </c>
      <c r="U3808" s="679">
        <f t="shared" ca="1" si="658"/>
        <v>5295.52</v>
      </c>
      <c r="V3808" s="679">
        <f t="shared" ca="1" si="658"/>
        <v>14816.499999999998</v>
      </c>
      <c r="W3808" s="679">
        <f t="shared" ca="1" si="648"/>
        <v>48.54</v>
      </c>
      <c r="X3808" s="679">
        <f t="shared" ca="1" si="658"/>
        <v>408916.45999999985</v>
      </c>
      <c r="Y3808" s="679">
        <f t="shared" ca="1" si="658"/>
        <v>148651.25</v>
      </c>
      <c r="Z3808" s="679">
        <f t="shared" ca="1" si="658"/>
        <v>0</v>
      </c>
      <c r="AA3808" t="str">
        <f t="shared" si="652"/>
        <v>HUM_ASR_FY_2022</v>
      </c>
      <c r="AB3808" s="958">
        <f t="shared" si="653"/>
        <v>45032</v>
      </c>
      <c r="AC3808" t="str">
        <f t="shared" si="654"/>
        <v>Unaudited</v>
      </c>
    </row>
    <row r="3809" spans="1:29" ht="30" x14ac:dyDescent="0.25">
      <c r="A3809" t="s">
        <v>420</v>
      </c>
      <c r="B3809" t="s">
        <v>1385</v>
      </c>
      <c r="C3809" t="s">
        <v>1386</v>
      </c>
      <c r="D3809">
        <v>1900</v>
      </c>
      <c r="E3809" s="958">
        <v>1</v>
      </c>
      <c r="F3809" t="s">
        <v>440</v>
      </c>
      <c r="G3809" s="958">
        <v>274</v>
      </c>
      <c r="H3809" t="s">
        <v>389</v>
      </c>
      <c r="I3809" s="938" t="s">
        <v>488</v>
      </c>
      <c r="J3809" s="938" t="s">
        <v>444</v>
      </c>
      <c r="K3809" s="938" t="s">
        <v>0</v>
      </c>
      <c r="L3809" s="938">
        <v>2.5</v>
      </c>
      <c r="M3809" s="963" t="s">
        <v>151</v>
      </c>
      <c r="N3809" s="679">
        <f t="shared" ca="1" si="659"/>
        <v>184566.23252149179</v>
      </c>
      <c r="O3809" s="679">
        <f t="shared" ca="1" si="658"/>
        <v>31347.220049195064</v>
      </c>
      <c r="P3809" s="679">
        <f t="shared" ca="1" si="658"/>
        <v>5999.8328792551229</v>
      </c>
      <c r="Q3809" s="679">
        <f t="shared" ca="1" si="658"/>
        <v>63867.764247593899</v>
      </c>
      <c r="R3809" s="679">
        <f t="shared" ca="1" si="658"/>
        <v>21381.129519423834</v>
      </c>
      <c r="S3809" s="679">
        <f t="shared" ca="1" si="658"/>
        <v>20240.852726370344</v>
      </c>
      <c r="T3809" s="679">
        <f t="shared" ca="1" si="658"/>
        <v>2.9012857254942537</v>
      </c>
      <c r="U3809" s="679">
        <f t="shared" ca="1" si="658"/>
        <v>382.46991747745415</v>
      </c>
      <c r="V3809" s="679">
        <f t="shared" ca="1" si="658"/>
        <v>1070.1244697979985</v>
      </c>
      <c r="W3809" s="679">
        <f t="shared" ca="1" si="648"/>
        <v>3.5058105331215108</v>
      </c>
      <c r="X3809" s="679">
        <f t="shared" ca="1" si="658"/>
        <v>29534.067421400086</v>
      </c>
      <c r="Y3809" s="679">
        <f t="shared" ca="1" si="658"/>
        <v>10736.364194719385</v>
      </c>
      <c r="Z3809" s="679">
        <f t="shared" ca="1" si="658"/>
        <v>0</v>
      </c>
      <c r="AA3809" t="str">
        <f t="shared" si="652"/>
        <v>HUM_ASR_FY_2022</v>
      </c>
      <c r="AB3809" s="958">
        <f t="shared" si="653"/>
        <v>45032</v>
      </c>
      <c r="AC3809" t="str">
        <f t="shared" si="654"/>
        <v>Unaudited</v>
      </c>
    </row>
    <row r="3810" spans="1:29" x14ac:dyDescent="0.25">
      <c r="A3810" t="s">
        <v>420</v>
      </c>
      <c r="B3810" t="s">
        <v>1385</v>
      </c>
      <c r="C3810" t="s">
        <v>1386</v>
      </c>
      <c r="D3810">
        <v>1900</v>
      </c>
      <c r="E3810" s="958">
        <v>1</v>
      </c>
      <c r="F3810" t="s">
        <v>440</v>
      </c>
      <c r="G3810" s="958">
        <v>274</v>
      </c>
      <c r="H3810" t="s">
        <v>389</v>
      </c>
      <c r="I3810" s="938" t="s">
        <v>488</v>
      </c>
      <c r="J3810" s="938" t="s">
        <v>444</v>
      </c>
      <c r="K3810" s="938" t="s">
        <v>0</v>
      </c>
      <c r="L3810" s="938" t="s">
        <v>96</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HUM_ASR_FY_2022</v>
      </c>
      <c r="AB3810" s="958">
        <f t="shared" si="653"/>
        <v>45032</v>
      </c>
      <c r="AC3810" t="str">
        <f t="shared" si="654"/>
        <v>Unaudited</v>
      </c>
    </row>
    <row r="3811" spans="1:29" x14ac:dyDescent="0.25">
      <c r="A3811" t="s">
        <v>420</v>
      </c>
      <c r="B3811" t="s">
        <v>1385</v>
      </c>
      <c r="C3811" t="s">
        <v>1386</v>
      </c>
      <c r="D3811">
        <v>1900</v>
      </c>
      <c r="E3811" s="958">
        <v>1</v>
      </c>
      <c r="F3811" t="s">
        <v>440</v>
      </c>
      <c r="G3811" s="958">
        <v>274</v>
      </c>
      <c r="H3811" t="s">
        <v>389</v>
      </c>
      <c r="I3811" s="938" t="s">
        <v>488</v>
      </c>
      <c r="J3811" s="938" t="s">
        <v>444</v>
      </c>
      <c r="K3811" s="938" t="s">
        <v>0</v>
      </c>
      <c r="L3811" s="946" t="s">
        <v>152</v>
      </c>
      <c r="M3811" s="961" t="s">
        <v>451</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HUM_ASR_FY_2022</v>
      </c>
      <c r="AB3811" s="958">
        <f t="shared" si="653"/>
        <v>45032</v>
      </c>
      <c r="AC3811" t="str">
        <f t="shared" si="654"/>
        <v>Unaudited</v>
      </c>
    </row>
    <row r="3812" spans="1:29" x14ac:dyDescent="0.25">
      <c r="A3812" t="s">
        <v>420</v>
      </c>
      <c r="B3812" t="s">
        <v>1385</v>
      </c>
      <c r="C3812" t="s">
        <v>1386</v>
      </c>
      <c r="D3812">
        <v>1900</v>
      </c>
      <c r="E3812" s="958">
        <v>1</v>
      </c>
      <c r="F3812" t="s">
        <v>440</v>
      </c>
      <c r="G3812" s="958">
        <v>274</v>
      </c>
      <c r="H3812" t="s">
        <v>389</v>
      </c>
      <c r="I3812" s="963" t="s">
        <v>488</v>
      </c>
      <c r="J3812" s="963" t="s">
        <v>444</v>
      </c>
      <c r="K3812" s="963" t="s">
        <v>0</v>
      </c>
      <c r="L3812" s="938" t="s">
        <v>917</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HUM_ASR_FY_2022</v>
      </c>
      <c r="AB3812" s="958">
        <f t="shared" si="653"/>
        <v>45032</v>
      </c>
      <c r="AC3812" t="str">
        <f t="shared" si="654"/>
        <v>Unaudited</v>
      </c>
    </row>
    <row r="3813" spans="1:29" x14ac:dyDescent="0.25">
      <c r="A3813" t="s">
        <v>420</v>
      </c>
      <c r="B3813" t="s">
        <v>1385</v>
      </c>
      <c r="C3813" t="s">
        <v>1386</v>
      </c>
      <c r="D3813">
        <v>1900</v>
      </c>
      <c r="E3813" s="958">
        <v>1</v>
      </c>
      <c r="F3813" t="s">
        <v>440</v>
      </c>
      <c r="G3813" s="958">
        <v>274</v>
      </c>
      <c r="H3813" t="s">
        <v>389</v>
      </c>
      <c r="I3813" s="938" t="s">
        <v>488</v>
      </c>
      <c r="J3813" s="938" t="s">
        <v>444</v>
      </c>
      <c r="K3813" s="938" t="s">
        <v>53</v>
      </c>
      <c r="L3813" s="938">
        <v>3.1</v>
      </c>
      <c r="M3813" s="963" t="s">
        <v>33</v>
      </c>
      <c r="N3813" s="679">
        <f t="shared" ca="1" si="659"/>
        <v>9419312.5100000296</v>
      </c>
      <c r="O3813" s="679">
        <f t="shared" ca="1" si="658"/>
        <v>6079344.1900000274</v>
      </c>
      <c r="P3813" s="679">
        <f t="shared" ca="1" si="658"/>
        <v>598489.53000000142</v>
      </c>
      <c r="Q3813" s="679">
        <f t="shared" ca="1" si="658"/>
        <v>1543314.5600000024</v>
      </c>
      <c r="R3813" s="679">
        <f t="shared" ca="1" si="658"/>
        <v>716093.24000000081</v>
      </c>
      <c r="S3813" s="679">
        <f t="shared" ca="1" si="658"/>
        <v>58624.270000000004</v>
      </c>
      <c r="T3813" s="679">
        <f t="shared" ca="1" si="658"/>
        <v>38022.859999999899</v>
      </c>
      <c r="U3813" s="679">
        <f t="shared" ca="1" si="658"/>
        <v>1123.1699999999998</v>
      </c>
      <c r="V3813" s="679">
        <f t="shared" ca="1" si="658"/>
        <v>98022.940000000017</v>
      </c>
      <c r="W3813" s="679">
        <f t="shared" ca="1" si="648"/>
        <v>22315.97</v>
      </c>
      <c r="X3813" s="679">
        <f t="shared" ca="1" si="658"/>
        <v>69356.760000000024</v>
      </c>
      <c r="Y3813" s="679">
        <f t="shared" ca="1" si="658"/>
        <v>194605.0200000004</v>
      </c>
      <c r="Z3813" s="679">
        <f t="shared" ca="1" si="658"/>
        <v>0</v>
      </c>
      <c r="AA3813" t="str">
        <f t="shared" si="652"/>
        <v>HUM_ASR_FY_2022</v>
      </c>
      <c r="AB3813" s="958">
        <f t="shared" si="653"/>
        <v>45032</v>
      </c>
      <c r="AC3813" t="str">
        <f t="shared" si="654"/>
        <v>Unaudited</v>
      </c>
    </row>
    <row r="3814" spans="1:29" x14ac:dyDescent="0.25">
      <c r="A3814" t="s">
        <v>420</v>
      </c>
      <c r="B3814" t="s">
        <v>1385</v>
      </c>
      <c r="C3814" t="s">
        <v>1386</v>
      </c>
      <c r="D3814">
        <v>1900</v>
      </c>
      <c r="E3814" s="958">
        <v>1</v>
      </c>
      <c r="F3814" t="s">
        <v>440</v>
      </c>
      <c r="G3814" s="958">
        <v>274</v>
      </c>
      <c r="H3814" t="s">
        <v>389</v>
      </c>
      <c r="I3814" s="938" t="s">
        <v>488</v>
      </c>
      <c r="J3814" s="938" t="s">
        <v>444</v>
      </c>
      <c r="K3814" s="938" t="s">
        <v>53</v>
      </c>
      <c r="L3814" s="938">
        <v>3.2</v>
      </c>
      <c r="M3814" s="963" t="s">
        <v>34</v>
      </c>
      <c r="N3814" s="679">
        <f t="shared" ca="1" si="659"/>
        <v>550707.83000000007</v>
      </c>
      <c r="O3814" s="679">
        <f t="shared" ca="1" si="659"/>
        <v>256738.20000000004</v>
      </c>
      <c r="P3814" s="679">
        <f t="shared" ca="1" si="659"/>
        <v>38036.11</v>
      </c>
      <c r="Q3814" s="679">
        <f t="shared" ca="1" si="659"/>
        <v>121624.41</v>
      </c>
      <c r="R3814" s="679">
        <f t="shared" ca="1" si="659"/>
        <v>71067.23000000001</v>
      </c>
      <c r="S3814" s="679">
        <f t="shared" ca="1" si="659"/>
        <v>847.63999999999976</v>
      </c>
      <c r="T3814" s="679">
        <f t="shared" ca="1" si="659"/>
        <v>9374.2800000000007</v>
      </c>
      <c r="U3814" s="679">
        <f t="shared" ca="1" si="659"/>
        <v>50</v>
      </c>
      <c r="V3814" s="679">
        <f t="shared" ca="1" si="659"/>
        <v>14029.61</v>
      </c>
      <c r="W3814" s="679">
        <f t="shared" ca="1" si="648"/>
        <v>2216.84</v>
      </c>
      <c r="X3814" s="679">
        <f t="shared" ca="1" si="659"/>
        <v>1511.8500000000001</v>
      </c>
      <c r="Y3814" s="679">
        <f t="shared" ca="1" si="659"/>
        <v>35211.660000000003</v>
      </c>
      <c r="Z3814" s="679">
        <f t="shared" ca="1" si="659"/>
        <v>0</v>
      </c>
      <c r="AA3814" t="str">
        <f t="shared" si="652"/>
        <v>HUM_ASR_FY_2022</v>
      </c>
      <c r="AB3814" s="958">
        <f t="shared" si="653"/>
        <v>45032</v>
      </c>
      <c r="AC3814" t="str">
        <f t="shared" si="654"/>
        <v>Unaudited</v>
      </c>
    </row>
    <row r="3815" spans="1:29" x14ac:dyDescent="0.25">
      <c r="A3815" t="s">
        <v>420</v>
      </c>
      <c r="B3815" t="s">
        <v>1385</v>
      </c>
      <c r="C3815" t="s">
        <v>1386</v>
      </c>
      <c r="D3815">
        <v>1900</v>
      </c>
      <c r="E3815" s="958">
        <v>1</v>
      </c>
      <c r="F3815" t="s">
        <v>440</v>
      </c>
      <c r="G3815" s="958">
        <v>274</v>
      </c>
      <c r="H3815" t="s">
        <v>389</v>
      </c>
      <c r="I3815" s="938" t="s">
        <v>488</v>
      </c>
      <c r="J3815" s="938" t="s">
        <v>444</v>
      </c>
      <c r="K3815" s="938" t="s">
        <v>53</v>
      </c>
      <c r="L3815" s="938">
        <v>3.3</v>
      </c>
      <c r="M3815" s="963" t="s">
        <v>54</v>
      </c>
      <c r="N3815" s="679">
        <f t="shared" ca="1" si="659"/>
        <v>1222.77</v>
      </c>
      <c r="O3815" s="679">
        <f t="shared" ca="1" si="659"/>
        <v>1222.77</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HUM_ASR_FY_2022</v>
      </c>
      <c r="AB3815" s="958">
        <f t="shared" si="653"/>
        <v>45032</v>
      </c>
      <c r="AC3815" t="str">
        <f t="shared" si="654"/>
        <v>Unaudited</v>
      </c>
    </row>
    <row r="3816" spans="1:29" x14ac:dyDescent="0.25">
      <c r="A3816" t="s">
        <v>420</v>
      </c>
      <c r="B3816" t="s">
        <v>1385</v>
      </c>
      <c r="C3816" t="s">
        <v>1386</v>
      </c>
      <c r="D3816">
        <v>1900</v>
      </c>
      <c r="E3816" s="958">
        <v>1</v>
      </c>
      <c r="F3816" t="s">
        <v>440</v>
      </c>
      <c r="G3816" s="958">
        <v>274</v>
      </c>
      <c r="H3816" t="s">
        <v>389</v>
      </c>
      <c r="I3816" s="938" t="s">
        <v>488</v>
      </c>
      <c r="J3816" s="938" t="s">
        <v>444</v>
      </c>
      <c r="K3816" s="938" t="s">
        <v>53</v>
      </c>
      <c r="L3816" s="938" t="s">
        <v>44</v>
      </c>
      <c r="M3816" s="963" t="s">
        <v>153</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HUM_ASR_FY_2022</v>
      </c>
      <c r="AB3816" s="958">
        <f t="shared" si="653"/>
        <v>45032</v>
      </c>
      <c r="AC3816" t="str">
        <f t="shared" si="654"/>
        <v>Unaudited</v>
      </c>
    </row>
    <row r="3817" spans="1:29" x14ac:dyDescent="0.25">
      <c r="A3817" t="s">
        <v>420</v>
      </c>
      <c r="B3817" t="s">
        <v>1385</v>
      </c>
      <c r="C3817" t="s">
        <v>1386</v>
      </c>
      <c r="D3817">
        <v>1900</v>
      </c>
      <c r="E3817" s="958">
        <v>1</v>
      </c>
      <c r="F3817" t="s">
        <v>440</v>
      </c>
      <c r="G3817" s="958">
        <v>274</v>
      </c>
      <c r="H3817" t="s">
        <v>389</v>
      </c>
      <c r="I3817" s="938" t="s">
        <v>488</v>
      </c>
      <c r="J3817" s="938" t="s">
        <v>444</v>
      </c>
      <c r="K3817" s="938" t="s">
        <v>53</v>
      </c>
      <c r="L3817" s="938" t="s">
        <v>41</v>
      </c>
      <c r="M3817" s="963" t="s">
        <v>52</v>
      </c>
      <c r="N3817" s="679">
        <f t="shared" ca="1" si="659"/>
        <v>4218330.5600000005</v>
      </c>
      <c r="O3817" s="679">
        <f t="shared" ca="1" si="659"/>
        <v>3747607.5399999991</v>
      </c>
      <c r="P3817" s="679">
        <f t="shared" ca="1" si="659"/>
        <v>164283.76000000004</v>
      </c>
      <c r="Q3817" s="679">
        <f t="shared" ca="1" si="659"/>
        <v>194746.78000000003</v>
      </c>
      <c r="R3817" s="679">
        <f t="shared" ca="1" si="659"/>
        <v>72099.679999999993</v>
      </c>
      <c r="S3817" s="679">
        <f t="shared" ca="1" si="659"/>
        <v>218</v>
      </c>
      <c r="T3817" s="679">
        <f t="shared" ca="1" si="659"/>
        <v>14795.520000000004</v>
      </c>
      <c r="U3817" s="679">
        <f t="shared" ca="1" si="659"/>
        <v>0</v>
      </c>
      <c r="V3817" s="679">
        <f t="shared" ca="1" si="659"/>
        <v>13950.98</v>
      </c>
      <c r="W3817" s="679">
        <f t="shared" ca="1" si="660"/>
        <v>311.48000000000008</v>
      </c>
      <c r="X3817" s="679">
        <f t="shared" ca="1" si="659"/>
        <v>0</v>
      </c>
      <c r="Y3817" s="679">
        <f t="shared" ca="1" si="659"/>
        <v>10316.82</v>
      </c>
      <c r="Z3817" s="679">
        <f t="shared" ca="1" si="659"/>
        <v>0</v>
      </c>
      <c r="AA3817" t="str">
        <f t="shared" si="652"/>
        <v>HUM_ASR_FY_2022</v>
      </c>
      <c r="AB3817" s="958">
        <f t="shared" si="653"/>
        <v>45032</v>
      </c>
      <c r="AC3817" t="str">
        <f t="shared" si="654"/>
        <v>Unaudited</v>
      </c>
    </row>
    <row r="3818" spans="1:29" x14ac:dyDescent="0.25">
      <c r="A3818" t="s">
        <v>420</v>
      </c>
      <c r="B3818" t="s">
        <v>1385</v>
      </c>
      <c r="C3818" t="s">
        <v>1386</v>
      </c>
      <c r="D3818">
        <v>1900</v>
      </c>
      <c r="E3818" s="958">
        <v>1</v>
      </c>
      <c r="F3818" t="s">
        <v>440</v>
      </c>
      <c r="G3818" s="958">
        <v>274</v>
      </c>
      <c r="H3818" t="s">
        <v>389</v>
      </c>
      <c r="I3818" s="938" t="s">
        <v>488</v>
      </c>
      <c r="J3818" s="938" t="s">
        <v>444</v>
      </c>
      <c r="K3818" s="938" t="s">
        <v>53</v>
      </c>
      <c r="L3818" s="938" t="s">
        <v>42</v>
      </c>
      <c r="M3818" s="963" t="s">
        <v>154</v>
      </c>
      <c r="N3818" s="679">
        <f t="shared" ca="1" si="659"/>
        <v>248504.0320727622</v>
      </c>
      <c r="O3818" s="679">
        <f t="shared" ca="1" si="659"/>
        <v>160387.66544471748</v>
      </c>
      <c r="P3818" s="679">
        <f t="shared" ca="1" si="659"/>
        <v>15789.587743313148</v>
      </c>
      <c r="Q3818" s="679">
        <f t="shared" ca="1" si="659"/>
        <v>40716.335773915212</v>
      </c>
      <c r="R3818" s="679">
        <f t="shared" ca="1" si="659"/>
        <v>18892.255383938606</v>
      </c>
      <c r="S3818" s="679">
        <f t="shared" ca="1" si="659"/>
        <v>1546.6487025306499</v>
      </c>
      <c r="T3818" s="679">
        <f t="shared" ca="1" si="659"/>
        <v>1003.134147094785</v>
      </c>
      <c r="U3818" s="679">
        <f t="shared" ca="1" si="659"/>
        <v>29.631915642128249</v>
      </c>
      <c r="V3818" s="679">
        <f t="shared" ca="1" si="659"/>
        <v>2586.0800137765427</v>
      </c>
      <c r="W3818" s="679">
        <f t="shared" ca="1" si="660"/>
        <v>588.74875620989235</v>
      </c>
      <c r="X3818" s="679">
        <f t="shared" ca="1" si="659"/>
        <v>1829.7975030773041</v>
      </c>
      <c r="Y3818" s="679">
        <f t="shared" ca="1" si="659"/>
        <v>5134.1466885464297</v>
      </c>
      <c r="Z3818" s="679">
        <f t="shared" ca="1" si="659"/>
        <v>0</v>
      </c>
      <c r="AA3818" t="str">
        <f t="shared" si="652"/>
        <v>HUM_ASR_FY_2022</v>
      </c>
      <c r="AB3818" s="958">
        <f t="shared" si="653"/>
        <v>45032</v>
      </c>
      <c r="AC3818" t="str">
        <f t="shared" si="654"/>
        <v>Unaudited</v>
      </c>
    </row>
    <row r="3819" spans="1:29" x14ac:dyDescent="0.25">
      <c r="A3819" t="s">
        <v>420</v>
      </c>
      <c r="B3819" t="s">
        <v>1385</v>
      </c>
      <c r="C3819" t="s">
        <v>1386</v>
      </c>
      <c r="D3819">
        <v>1900</v>
      </c>
      <c r="E3819" s="958">
        <v>1</v>
      </c>
      <c r="F3819" t="s">
        <v>440</v>
      </c>
      <c r="G3819" s="958">
        <v>274</v>
      </c>
      <c r="H3819" t="s">
        <v>389</v>
      </c>
      <c r="I3819" s="938" t="s">
        <v>488</v>
      </c>
      <c r="J3819" s="938" t="s">
        <v>444</v>
      </c>
      <c r="K3819" s="938" t="s">
        <v>53</v>
      </c>
      <c r="L3819" s="946" t="s">
        <v>43</v>
      </c>
      <c r="M3819" s="961" t="s">
        <v>462</v>
      </c>
      <c r="N3819" s="679">
        <f t="shared" ca="1" si="659"/>
        <v>9323116.165000001</v>
      </c>
      <c r="O3819" s="679">
        <f t="shared" ca="1" si="659"/>
        <v>8184130.3410055647</v>
      </c>
      <c r="P3819" s="679">
        <f t="shared" ca="1" si="659"/>
        <v>374095.31135477399</v>
      </c>
      <c r="Q3819" s="679">
        <f t="shared" ca="1" si="659"/>
        <v>449646.94272289204</v>
      </c>
      <c r="R3819" s="679">
        <f t="shared" ca="1" si="659"/>
        <v>178666.77934850543</v>
      </c>
      <c r="S3819" s="679">
        <f t="shared" ca="1" si="659"/>
        <v>27621.567531816971</v>
      </c>
      <c r="T3819" s="679">
        <f t="shared" ca="1" si="659"/>
        <v>30396.345464032987</v>
      </c>
      <c r="U3819" s="679">
        <f t="shared" ca="1" si="659"/>
        <v>274.41955624174187</v>
      </c>
      <c r="V3819" s="679">
        <f t="shared" ca="1" si="659"/>
        <v>33025.537397447391</v>
      </c>
      <c r="W3819" s="679">
        <f t="shared" ca="1" si="660"/>
        <v>693.18902193286465</v>
      </c>
      <c r="X3819" s="679">
        <f t="shared" ca="1" si="659"/>
        <v>18557.139948814649</v>
      </c>
      <c r="Y3819" s="679">
        <f t="shared" ca="1" si="659"/>
        <v>26008.591647978406</v>
      </c>
      <c r="Z3819" s="679">
        <f t="shared" ca="1" si="659"/>
        <v>0</v>
      </c>
      <c r="AA3819" t="str">
        <f t="shared" si="652"/>
        <v>HUM_ASR_FY_2022</v>
      </c>
      <c r="AB3819" s="958">
        <f t="shared" si="653"/>
        <v>45032</v>
      </c>
      <c r="AC3819" t="str">
        <f t="shared" si="654"/>
        <v>Unaudited</v>
      </c>
    </row>
    <row r="3820" spans="1:29" x14ac:dyDescent="0.25">
      <c r="A3820" t="s">
        <v>420</v>
      </c>
      <c r="B3820" t="s">
        <v>1385</v>
      </c>
      <c r="C3820" t="s">
        <v>1386</v>
      </c>
      <c r="D3820">
        <v>1900</v>
      </c>
      <c r="E3820" s="958">
        <v>1</v>
      </c>
      <c r="F3820" t="s">
        <v>440</v>
      </c>
      <c r="G3820" s="958">
        <v>274</v>
      </c>
      <c r="H3820" t="s">
        <v>389</v>
      </c>
      <c r="I3820" s="938" t="s">
        <v>488</v>
      </c>
      <c r="J3820" s="938" t="s">
        <v>444</v>
      </c>
      <c r="K3820" s="938" t="s">
        <v>920</v>
      </c>
      <c r="L3820" s="938" t="s">
        <v>921</v>
      </c>
      <c r="M3820" s="963" t="s">
        <v>920</v>
      </c>
      <c r="N3820" s="679">
        <f t="shared" ca="1" si="659"/>
        <v>1394759.47</v>
      </c>
      <c r="O3820" s="679">
        <f t="shared" ca="1" si="659"/>
        <v>1278758.51</v>
      </c>
      <c r="P3820" s="679">
        <f t="shared" ca="1" si="659"/>
        <v>83924.660000000018</v>
      </c>
      <c r="Q3820" s="679">
        <f t="shared" ca="1" si="659"/>
        <v>14031.21</v>
      </c>
      <c r="R3820" s="679">
        <f t="shared" ca="1" si="659"/>
        <v>11727.619999999999</v>
      </c>
      <c r="S3820" s="679">
        <f t="shared" ca="1" si="659"/>
        <v>118.48999999999998</v>
      </c>
      <c r="T3820" s="679">
        <f t="shared" ca="1" si="659"/>
        <v>115.75999999999999</v>
      </c>
      <c r="U3820" s="679">
        <f t="shared" ca="1" si="659"/>
        <v>0</v>
      </c>
      <c r="V3820" s="679">
        <f t="shared" ca="1" si="659"/>
        <v>5967.1799999999994</v>
      </c>
      <c r="W3820" s="679">
        <f t="shared" ca="1" si="660"/>
        <v>0</v>
      </c>
      <c r="X3820" s="679">
        <f t="shared" ca="1" si="659"/>
        <v>0</v>
      </c>
      <c r="Y3820" s="679">
        <f t="shared" ca="1" si="659"/>
        <v>116.04</v>
      </c>
      <c r="Z3820" s="679">
        <f t="shared" ca="1" si="659"/>
        <v>0</v>
      </c>
      <c r="AA3820" t="str">
        <f t="shared" si="652"/>
        <v>HUM_ASR_FY_2022</v>
      </c>
      <c r="AB3820" s="958">
        <f t="shared" si="653"/>
        <v>45032</v>
      </c>
      <c r="AC3820" t="str">
        <f t="shared" si="654"/>
        <v>Unaudited</v>
      </c>
    </row>
    <row r="3821" spans="1:29" x14ac:dyDescent="0.25">
      <c r="A3821" t="s">
        <v>420</v>
      </c>
      <c r="B3821" t="s">
        <v>1385</v>
      </c>
      <c r="C3821" t="s">
        <v>1386</v>
      </c>
      <c r="D3821">
        <v>1900</v>
      </c>
      <c r="E3821" s="958">
        <v>1</v>
      </c>
      <c r="F3821" t="s">
        <v>440</v>
      </c>
      <c r="G3821" s="958">
        <v>274</v>
      </c>
      <c r="H3821" t="s">
        <v>389</v>
      </c>
      <c r="I3821" s="938" t="s">
        <v>488</v>
      </c>
      <c r="J3821" s="938" t="s">
        <v>444</v>
      </c>
      <c r="K3821" s="938" t="s">
        <v>920</v>
      </c>
      <c r="L3821" s="938" t="s">
        <v>922</v>
      </c>
      <c r="M3821" s="963" t="s">
        <v>925</v>
      </c>
      <c r="N3821" s="679">
        <f t="shared" ca="1" si="659"/>
        <v>34760.295004648375</v>
      </c>
      <c r="O3821" s="679">
        <f t="shared" ca="1" si="659"/>
        <v>31869.310804754456</v>
      </c>
      <c r="P3821" s="679">
        <f t="shared" ca="1" si="659"/>
        <v>2091.5763631737977</v>
      </c>
      <c r="Q3821" s="679">
        <f t="shared" ca="1" si="659"/>
        <v>349.68681651766974</v>
      </c>
      <c r="R3821" s="679">
        <f t="shared" ca="1" si="659"/>
        <v>292.27658221414646</v>
      </c>
      <c r="S3821" s="679">
        <f t="shared" ca="1" si="659"/>
        <v>2.9530162323262701</v>
      </c>
      <c r="T3821" s="679">
        <f t="shared" ca="1" si="659"/>
        <v>2.8849789775853578</v>
      </c>
      <c r="U3821" s="679">
        <f t="shared" ca="1" si="659"/>
        <v>0</v>
      </c>
      <c r="V3821" s="679">
        <f t="shared" ca="1" si="659"/>
        <v>148.71448562083444</v>
      </c>
      <c r="W3821" s="679">
        <f t="shared" ca="1" si="660"/>
        <v>0</v>
      </c>
      <c r="X3821" s="679">
        <f t="shared" ca="1" si="659"/>
        <v>0</v>
      </c>
      <c r="Y3821" s="679">
        <f t="shared" ca="1" si="659"/>
        <v>2.8919571575587852</v>
      </c>
      <c r="Z3821" s="679">
        <f t="shared" ca="1" si="659"/>
        <v>0</v>
      </c>
      <c r="AA3821" t="str">
        <f t="shared" si="652"/>
        <v>HUM_ASR_FY_2022</v>
      </c>
      <c r="AB3821" s="958">
        <f t="shared" si="653"/>
        <v>45032</v>
      </c>
      <c r="AC3821" t="str">
        <f t="shared" si="654"/>
        <v>Unaudited</v>
      </c>
    </row>
    <row r="3822" spans="1:29" x14ac:dyDescent="0.25">
      <c r="A3822" t="s">
        <v>420</v>
      </c>
      <c r="B3822" t="s">
        <v>1385</v>
      </c>
      <c r="C3822" t="s">
        <v>1386</v>
      </c>
      <c r="D3822">
        <v>1900</v>
      </c>
      <c r="E3822" s="958">
        <v>1</v>
      </c>
      <c r="F3822" t="s">
        <v>440</v>
      </c>
      <c r="G3822" s="958">
        <v>274</v>
      </c>
      <c r="H3822" t="s">
        <v>389</v>
      </c>
      <c r="I3822" s="938" t="s">
        <v>488</v>
      </c>
      <c r="J3822" s="938" t="s">
        <v>444</v>
      </c>
      <c r="K3822" s="938" t="s">
        <v>920</v>
      </c>
      <c r="L3822" s="938" t="s">
        <v>923</v>
      </c>
      <c r="M3822" s="963" t="s">
        <v>926</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HUM_ASR_FY_2022</v>
      </c>
      <c r="AB3822" s="958">
        <f t="shared" si="653"/>
        <v>45032</v>
      </c>
      <c r="AC3822" t="str">
        <f t="shared" si="654"/>
        <v>Unaudited</v>
      </c>
    </row>
    <row r="3823" spans="1:29" x14ac:dyDescent="0.25">
      <c r="A3823" t="s">
        <v>420</v>
      </c>
      <c r="B3823" t="s">
        <v>1385</v>
      </c>
      <c r="C3823" t="s">
        <v>1386</v>
      </c>
      <c r="D3823">
        <v>1900</v>
      </c>
      <c r="E3823" s="958">
        <v>1</v>
      </c>
      <c r="F3823" t="s">
        <v>440</v>
      </c>
      <c r="G3823" s="958">
        <v>274</v>
      </c>
      <c r="H3823" t="s">
        <v>389</v>
      </c>
      <c r="I3823" s="938" t="s">
        <v>488</v>
      </c>
      <c r="J3823" s="938" t="s">
        <v>444</v>
      </c>
      <c r="K3823" s="938" t="s">
        <v>445</v>
      </c>
      <c r="L3823" s="938">
        <v>5.0999999999999996</v>
      </c>
      <c r="M3823" s="963" t="s">
        <v>37</v>
      </c>
      <c r="N3823" s="679">
        <f t="shared" ca="1" si="659"/>
        <v>9348.59</v>
      </c>
      <c r="O3823" s="679">
        <f t="shared" ca="1" si="659"/>
        <v>6950</v>
      </c>
      <c r="P3823" s="679">
        <f t="shared" ca="1" si="659"/>
        <v>0</v>
      </c>
      <c r="Q3823" s="679">
        <f t="shared" ca="1" si="659"/>
        <v>1700</v>
      </c>
      <c r="R3823" s="679">
        <f t="shared" ca="1" si="659"/>
        <v>0</v>
      </c>
      <c r="S3823" s="679">
        <f t="shared" ca="1" si="659"/>
        <v>251.69</v>
      </c>
      <c r="T3823" s="679">
        <f t="shared" ca="1" si="659"/>
        <v>250</v>
      </c>
      <c r="U3823" s="679">
        <f t="shared" ca="1" si="659"/>
        <v>0</v>
      </c>
      <c r="V3823" s="679">
        <f t="shared" ca="1" si="659"/>
        <v>0</v>
      </c>
      <c r="W3823" s="679">
        <f t="shared" ca="1" si="660"/>
        <v>0</v>
      </c>
      <c r="X3823" s="679">
        <f t="shared" ca="1" si="659"/>
        <v>196.89999999999998</v>
      </c>
      <c r="Y3823" s="679">
        <f t="shared" ca="1" si="659"/>
        <v>0</v>
      </c>
      <c r="Z3823" s="679">
        <f t="shared" ca="1" si="659"/>
        <v>0</v>
      </c>
      <c r="AA3823" t="str">
        <f t="shared" si="652"/>
        <v>HUM_ASR_FY_2022</v>
      </c>
      <c r="AB3823" s="958">
        <f t="shared" si="653"/>
        <v>45032</v>
      </c>
      <c r="AC3823" t="str">
        <f t="shared" si="654"/>
        <v>Unaudited</v>
      </c>
    </row>
    <row r="3824" spans="1:29" ht="30" x14ac:dyDescent="0.25">
      <c r="A3824" t="s">
        <v>420</v>
      </c>
      <c r="B3824" t="s">
        <v>1385</v>
      </c>
      <c r="C3824" t="s">
        <v>1386</v>
      </c>
      <c r="D3824">
        <v>1900</v>
      </c>
      <c r="E3824" s="958">
        <v>1</v>
      </c>
      <c r="F3824" t="s">
        <v>440</v>
      </c>
      <c r="G3824" s="958">
        <v>274</v>
      </c>
      <c r="H3824" t="s">
        <v>389</v>
      </c>
      <c r="I3824" s="938" t="s">
        <v>488</v>
      </c>
      <c r="J3824" s="938" t="s">
        <v>444</v>
      </c>
      <c r="K3824" s="938" t="s">
        <v>445</v>
      </c>
      <c r="L3824" s="946">
        <v>5.2</v>
      </c>
      <c r="M3824" s="961" t="s">
        <v>303</v>
      </c>
      <c r="N3824" s="679">
        <f t="shared" ca="1" si="659"/>
        <v>4855350.0499999989</v>
      </c>
      <c r="O3824" s="679">
        <f t="shared" ca="1" si="659"/>
        <v>1492612.23</v>
      </c>
      <c r="P3824" s="679">
        <f t="shared" ca="1" si="659"/>
        <v>1540553.3</v>
      </c>
      <c r="Q3824" s="679">
        <f t="shared" ca="1" si="659"/>
        <v>175570.39</v>
      </c>
      <c r="R3824" s="679">
        <f t="shared" ca="1" si="659"/>
        <v>1184410.4299999997</v>
      </c>
      <c r="S3824" s="679">
        <f t="shared" ca="1" si="659"/>
        <v>166774.41</v>
      </c>
      <c r="T3824" s="679">
        <f t="shared" ca="1" si="659"/>
        <v>58835.219999999994</v>
      </c>
      <c r="U3824" s="679">
        <f t="shared" ca="1" si="659"/>
        <v>3496.96</v>
      </c>
      <c r="V3824" s="679">
        <f t="shared" ca="1" si="659"/>
        <v>117724.95</v>
      </c>
      <c r="W3824" s="679">
        <f t="shared" ca="1" si="660"/>
        <v>343.52000000000004</v>
      </c>
      <c r="X3824" s="679">
        <f t="shared" ca="1" si="659"/>
        <v>74636.679999999993</v>
      </c>
      <c r="Y3824" s="679">
        <f t="shared" ca="1" si="659"/>
        <v>40391.96</v>
      </c>
      <c r="Z3824" s="679">
        <f t="shared" ca="1" si="659"/>
        <v>0</v>
      </c>
      <c r="AA3824" t="str">
        <f t="shared" si="652"/>
        <v>HUM_ASR_FY_2022</v>
      </c>
      <c r="AB3824" s="958">
        <f t="shared" si="653"/>
        <v>45032</v>
      </c>
      <c r="AC3824" t="str">
        <f t="shared" si="654"/>
        <v>Unaudited</v>
      </c>
    </row>
    <row r="3825" spans="1:29" ht="30" x14ac:dyDescent="0.25">
      <c r="A3825" t="s">
        <v>420</v>
      </c>
      <c r="B3825" t="s">
        <v>1385</v>
      </c>
      <c r="C3825" t="s">
        <v>1386</v>
      </c>
      <c r="D3825">
        <v>1900</v>
      </c>
      <c r="E3825" s="958">
        <v>1</v>
      </c>
      <c r="F3825" t="s">
        <v>440</v>
      </c>
      <c r="G3825" s="958">
        <v>274</v>
      </c>
      <c r="H3825" t="s">
        <v>389</v>
      </c>
      <c r="I3825" s="963" t="s">
        <v>488</v>
      </c>
      <c r="J3825" s="963" t="s">
        <v>444</v>
      </c>
      <c r="K3825" s="963" t="s">
        <v>445</v>
      </c>
      <c r="L3825" s="954">
        <v>5.3</v>
      </c>
      <c r="M3825" s="963" t="s">
        <v>304</v>
      </c>
      <c r="N3825" s="679">
        <f t="shared" ca="1" si="659"/>
        <v>232.98622684921136</v>
      </c>
      <c r="O3825" s="679">
        <f t="shared" ca="1" si="659"/>
        <v>173.20839576898967</v>
      </c>
      <c r="P3825" s="679">
        <f t="shared" ca="1" si="659"/>
        <v>0</v>
      </c>
      <c r="Q3825" s="679">
        <f t="shared" ca="1" si="659"/>
        <v>42.367521267234885</v>
      </c>
      <c r="R3825" s="679">
        <f t="shared" ca="1" si="659"/>
        <v>0</v>
      </c>
      <c r="S3825" s="679">
        <f t="shared" ca="1" si="659"/>
        <v>6.272636133970793</v>
      </c>
      <c r="T3825" s="679">
        <f t="shared" ca="1" si="659"/>
        <v>6.2305178334168954</v>
      </c>
      <c r="U3825" s="679">
        <f t="shared" ca="1" si="659"/>
        <v>0</v>
      </c>
      <c r="V3825" s="679">
        <f t="shared" ca="1" si="659"/>
        <v>0</v>
      </c>
      <c r="W3825" s="679">
        <f t="shared" ca="1" si="660"/>
        <v>0</v>
      </c>
      <c r="X3825" s="679">
        <f t="shared" ca="1" si="659"/>
        <v>4.9071558455991466</v>
      </c>
      <c r="Y3825" s="679">
        <f t="shared" ca="1" si="659"/>
        <v>0</v>
      </c>
      <c r="Z3825" s="679">
        <f t="shared" ca="1" si="659"/>
        <v>0</v>
      </c>
      <c r="AA3825" t="str">
        <f t="shared" si="652"/>
        <v>HUM_ASR_FY_2022</v>
      </c>
      <c r="AB3825" s="958">
        <f t="shared" si="653"/>
        <v>45032</v>
      </c>
      <c r="AC3825" t="str">
        <f t="shared" si="654"/>
        <v>Unaudited</v>
      </c>
    </row>
    <row r="3826" spans="1:29" x14ac:dyDescent="0.25">
      <c r="A3826" t="s">
        <v>420</v>
      </c>
      <c r="B3826" t="s">
        <v>1385</v>
      </c>
      <c r="C3826" t="s">
        <v>1386</v>
      </c>
      <c r="D3826">
        <v>1900</v>
      </c>
      <c r="E3826" s="958">
        <v>1</v>
      </c>
      <c r="F3826" t="s">
        <v>440</v>
      </c>
      <c r="G3826" s="958">
        <v>274</v>
      </c>
      <c r="H3826" t="s">
        <v>389</v>
      </c>
      <c r="I3826" s="959" t="s">
        <v>488</v>
      </c>
      <c r="J3826" s="959" t="s">
        <v>444</v>
      </c>
      <c r="K3826" s="959" t="s">
        <v>445</v>
      </c>
      <c r="L3826" s="954" t="s">
        <v>82</v>
      </c>
      <c r="M3826" s="959" t="s">
        <v>453</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HUM_ASR_FY_2022</v>
      </c>
      <c r="AB3826" s="958">
        <f t="shared" si="653"/>
        <v>45032</v>
      </c>
      <c r="AC3826" t="str">
        <f t="shared" si="654"/>
        <v>Unaudited</v>
      </c>
    </row>
    <row r="3827" spans="1:29" x14ac:dyDescent="0.25">
      <c r="A3827" t="s">
        <v>420</v>
      </c>
      <c r="B3827" t="s">
        <v>1385</v>
      </c>
      <c r="C3827" t="s">
        <v>1386</v>
      </c>
      <c r="D3827">
        <v>1900</v>
      </c>
      <c r="E3827" s="958">
        <v>1</v>
      </c>
      <c r="F3827" t="s">
        <v>440</v>
      </c>
      <c r="G3827" s="958">
        <v>274</v>
      </c>
      <c r="H3827" t="s">
        <v>389</v>
      </c>
      <c r="I3827" s="959" t="s">
        <v>488</v>
      </c>
      <c r="J3827" s="959" t="s">
        <v>444</v>
      </c>
      <c r="K3827" s="959" t="s">
        <v>446</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HUM_ASR_FY_2022</v>
      </c>
      <c r="AB3827" s="958">
        <f t="shared" si="653"/>
        <v>45032</v>
      </c>
      <c r="AC3827" t="str">
        <f t="shared" si="654"/>
        <v>Unaudited</v>
      </c>
    </row>
    <row r="3828" spans="1:29" x14ac:dyDescent="0.25">
      <c r="A3828" t="s">
        <v>420</v>
      </c>
      <c r="B3828" t="s">
        <v>1385</v>
      </c>
      <c r="C3828" t="s">
        <v>1386</v>
      </c>
      <c r="D3828">
        <v>1900</v>
      </c>
      <c r="E3828" s="958">
        <v>1</v>
      </c>
      <c r="F3828" t="s">
        <v>440</v>
      </c>
      <c r="G3828" s="958">
        <v>274</v>
      </c>
      <c r="H3828" t="s">
        <v>389</v>
      </c>
      <c r="I3828" s="959" t="s">
        <v>488</v>
      </c>
      <c r="J3828" s="959" t="s">
        <v>444</v>
      </c>
      <c r="K3828" s="959" t="s">
        <v>446</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HUM_ASR_FY_2022</v>
      </c>
      <c r="AB3828" s="958">
        <f t="shared" si="653"/>
        <v>45032</v>
      </c>
      <c r="AC3828" t="str">
        <f t="shared" si="654"/>
        <v>Unaudited</v>
      </c>
    </row>
    <row r="3829" spans="1:29" x14ac:dyDescent="0.25">
      <c r="A3829" t="s">
        <v>420</v>
      </c>
      <c r="B3829" t="s">
        <v>1385</v>
      </c>
      <c r="C3829" t="s">
        <v>1386</v>
      </c>
      <c r="D3829">
        <v>1900</v>
      </c>
      <c r="E3829" s="958">
        <v>1</v>
      </c>
      <c r="F3829" t="s">
        <v>440</v>
      </c>
      <c r="G3829" s="958">
        <v>274</v>
      </c>
      <c r="H3829" t="s">
        <v>389</v>
      </c>
      <c r="I3829" s="966" t="s">
        <v>488</v>
      </c>
      <c r="J3829" s="966" t="s">
        <v>444</v>
      </c>
      <c r="K3829" s="966" t="s">
        <v>446</v>
      </c>
      <c r="L3829" s="946">
        <v>6.3</v>
      </c>
      <c r="M3829" s="966" t="s">
        <v>184</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HUM_ASR_FY_2022</v>
      </c>
      <c r="AB3829" s="958">
        <f t="shared" si="653"/>
        <v>45032</v>
      </c>
      <c r="AC3829" t="str">
        <f t="shared" si="654"/>
        <v>Unaudited</v>
      </c>
    </row>
    <row r="3830" spans="1:29" x14ac:dyDescent="0.25">
      <c r="A3830" t="s">
        <v>420</v>
      </c>
      <c r="B3830" t="s">
        <v>1385</v>
      </c>
      <c r="C3830" t="s">
        <v>1386</v>
      </c>
      <c r="D3830">
        <v>1900</v>
      </c>
      <c r="E3830" s="958">
        <v>1</v>
      </c>
      <c r="F3830" t="s">
        <v>440</v>
      </c>
      <c r="G3830" s="958">
        <v>274</v>
      </c>
      <c r="H3830" t="s">
        <v>389</v>
      </c>
      <c r="I3830" s="938" t="s">
        <v>488</v>
      </c>
      <c r="J3830" s="938" t="s">
        <v>444</v>
      </c>
      <c r="K3830" s="938" t="s">
        <v>446</v>
      </c>
      <c r="L3830" s="938" t="s">
        <v>87</v>
      </c>
      <c r="M3830" s="959" t="s">
        <v>454</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HUM_ASR_FY_2022</v>
      </c>
      <c r="AB3830" s="958">
        <f t="shared" si="653"/>
        <v>45032</v>
      </c>
      <c r="AC3830" t="str">
        <f t="shared" si="654"/>
        <v>Unaudited</v>
      </c>
    </row>
    <row r="3831" spans="1:29" x14ac:dyDescent="0.25">
      <c r="A3831" t="s">
        <v>420</v>
      </c>
      <c r="B3831" t="s">
        <v>1385</v>
      </c>
      <c r="C3831" t="s">
        <v>1386</v>
      </c>
      <c r="D3831">
        <v>1900</v>
      </c>
      <c r="E3831" s="958">
        <v>1</v>
      </c>
      <c r="F3831" t="s">
        <v>440</v>
      </c>
      <c r="G3831" s="958">
        <v>274</v>
      </c>
      <c r="H3831" t="s">
        <v>389</v>
      </c>
      <c r="I3831" s="938" t="s">
        <v>488</v>
      </c>
      <c r="J3831" s="938" t="s">
        <v>444</v>
      </c>
      <c r="K3831" s="938" t="s">
        <v>447</v>
      </c>
      <c r="L3831" s="944">
        <v>7.1</v>
      </c>
      <c r="M3831" s="960" t="s">
        <v>20</v>
      </c>
      <c r="N3831" s="679">
        <f t="shared" ca="1" si="659"/>
        <v>289394.53000000003</v>
      </c>
      <c r="O3831" s="679">
        <f t="shared" ca="1" si="659"/>
        <v>93836.82</v>
      </c>
      <c r="P3831" s="679">
        <f t="shared" ca="1" si="659"/>
        <v>22919.520000000004</v>
      </c>
      <c r="Q3831" s="679">
        <f t="shared" ca="1" si="659"/>
        <v>42372.11</v>
      </c>
      <c r="R3831" s="679">
        <f t="shared" ca="1" si="659"/>
        <v>42514.020000000004</v>
      </c>
      <c r="S3831" s="679">
        <f t="shared" ca="1" si="659"/>
        <v>13095.45</v>
      </c>
      <c r="T3831" s="679">
        <f t="shared" ca="1" si="659"/>
        <v>1747</v>
      </c>
      <c r="U3831" s="679">
        <f t="shared" ca="1" si="659"/>
        <v>233.87</v>
      </c>
      <c r="V3831" s="679">
        <f t="shared" ca="1" si="659"/>
        <v>10212</v>
      </c>
      <c r="W3831" s="679">
        <f t="shared" ca="1" si="660"/>
        <v>190</v>
      </c>
      <c r="X3831" s="679">
        <f t="shared" ca="1" si="659"/>
        <v>41387.58</v>
      </c>
      <c r="Y3831" s="679">
        <f t="shared" ca="1" si="659"/>
        <v>20886.16</v>
      </c>
      <c r="Z3831" s="679">
        <f t="shared" ca="1" si="659"/>
        <v>0</v>
      </c>
      <c r="AA3831" t="str">
        <f t="shared" si="652"/>
        <v>HUM_ASR_FY_2022</v>
      </c>
      <c r="AB3831" s="958">
        <f t="shared" si="653"/>
        <v>45032</v>
      </c>
      <c r="AC3831" t="str">
        <f t="shared" si="654"/>
        <v>Unaudited</v>
      </c>
    </row>
    <row r="3832" spans="1:29" x14ac:dyDescent="0.25">
      <c r="A3832" t="s">
        <v>420</v>
      </c>
      <c r="B3832" t="s">
        <v>1385</v>
      </c>
      <c r="C3832" t="s">
        <v>1386</v>
      </c>
      <c r="D3832">
        <v>1900</v>
      </c>
      <c r="E3832" s="958">
        <v>1</v>
      </c>
      <c r="F3832" t="s">
        <v>440</v>
      </c>
      <c r="G3832" s="958">
        <v>274</v>
      </c>
      <c r="H3832" t="s">
        <v>389</v>
      </c>
      <c r="I3832" s="959" t="s">
        <v>488</v>
      </c>
      <c r="J3832" s="959" t="s">
        <v>444</v>
      </c>
      <c r="K3832" s="959" t="s">
        <v>447</v>
      </c>
      <c r="L3832" s="938">
        <v>7.2</v>
      </c>
      <c r="M3832" s="959" t="s">
        <v>21</v>
      </c>
      <c r="N3832" s="679">
        <f t="shared" ca="1" si="659"/>
        <v>1112898.1899999997</v>
      </c>
      <c r="O3832" s="679">
        <f t="shared" ca="1" si="659"/>
        <v>925760.32999999984</v>
      </c>
      <c r="P3832" s="679">
        <f t="shared" ca="1" si="659"/>
        <v>45258</v>
      </c>
      <c r="Q3832" s="679">
        <f t="shared" ca="1" si="659"/>
        <v>54666.9</v>
      </c>
      <c r="R3832" s="679">
        <f t="shared" ca="1" si="659"/>
        <v>22863.23</v>
      </c>
      <c r="S3832" s="679">
        <f t="shared" ca="1" si="659"/>
        <v>31561.499999999996</v>
      </c>
      <c r="T3832" s="679">
        <f t="shared" ca="1" si="659"/>
        <v>3239.52</v>
      </c>
      <c r="U3832" s="679">
        <f t="shared" ca="1" si="659"/>
        <v>325.54000000000002</v>
      </c>
      <c r="V3832" s="679">
        <f t="shared" ca="1" si="659"/>
        <v>4164.53</v>
      </c>
      <c r="W3832" s="679">
        <f t="shared" ca="1" si="660"/>
        <v>75.430000000000007</v>
      </c>
      <c r="X3832" s="679">
        <f t="shared" ca="1" si="659"/>
        <v>21703.989999999998</v>
      </c>
      <c r="Y3832" s="679">
        <f t="shared" ca="1" si="659"/>
        <v>3279.22</v>
      </c>
      <c r="Z3832" s="679">
        <f t="shared" ca="1" si="659"/>
        <v>0</v>
      </c>
      <c r="AA3832" t="str">
        <f t="shared" si="652"/>
        <v>HUM_ASR_FY_2022</v>
      </c>
      <c r="AB3832" s="958">
        <f t="shared" si="653"/>
        <v>45032</v>
      </c>
      <c r="AC3832" t="str">
        <f t="shared" si="654"/>
        <v>Unaudited</v>
      </c>
    </row>
    <row r="3833" spans="1:29" x14ac:dyDescent="0.25">
      <c r="A3833" t="s">
        <v>420</v>
      </c>
      <c r="B3833" t="s">
        <v>1385</v>
      </c>
      <c r="C3833" t="s">
        <v>1386</v>
      </c>
      <c r="D3833">
        <v>1900</v>
      </c>
      <c r="E3833" s="958">
        <v>1</v>
      </c>
      <c r="F3833" t="s">
        <v>440</v>
      </c>
      <c r="G3833" s="958">
        <v>274</v>
      </c>
      <c r="H3833" t="s">
        <v>389</v>
      </c>
      <c r="I3833" s="938" t="s">
        <v>488</v>
      </c>
      <c r="J3833" s="938" t="s">
        <v>444</v>
      </c>
      <c r="K3833" s="938" t="s">
        <v>447</v>
      </c>
      <c r="L3833" s="938">
        <v>7.3</v>
      </c>
      <c r="M3833" s="959" t="s">
        <v>155</v>
      </c>
      <c r="N3833" s="679">
        <f t="shared" ca="1" si="659"/>
        <v>7212.311120233202</v>
      </c>
      <c r="O3833" s="679">
        <f t="shared" ca="1" si="659"/>
        <v>2338.6079217645247</v>
      </c>
      <c r="P3833" s="679">
        <f t="shared" ca="1" si="659"/>
        <v>571.2019123734209</v>
      </c>
      <c r="Q3833" s="679">
        <f t="shared" ca="1" si="659"/>
        <v>1056.0007479780095</v>
      </c>
      <c r="R3833" s="679">
        <f t="shared" ca="1" si="659"/>
        <v>1059.5374391209702</v>
      </c>
      <c r="S3833" s="679">
        <f t="shared" ca="1" si="659"/>
        <v>326.36573904647713</v>
      </c>
      <c r="T3833" s="679">
        <f t="shared" ca="1" si="659"/>
        <v>43.538858619917256</v>
      </c>
      <c r="U3833" s="679">
        <f t="shared" ca="1" si="659"/>
        <v>5.8285248228048374</v>
      </c>
      <c r="V3833" s="679">
        <f t="shared" ca="1" si="659"/>
        <v>254.5041924594133</v>
      </c>
      <c r="W3833" s="679">
        <f t="shared" ca="1" si="660"/>
        <v>4.7351935533968401</v>
      </c>
      <c r="X3833" s="679">
        <f t="shared" ca="1" si="659"/>
        <v>1031.4642210878737</v>
      </c>
      <c r="Y3833" s="679">
        <f t="shared" ca="1" si="659"/>
        <v>520.52636940639445</v>
      </c>
      <c r="Z3833" s="679">
        <f t="shared" ca="1" si="659"/>
        <v>0</v>
      </c>
      <c r="AA3833" t="str">
        <f t="shared" si="652"/>
        <v>HUM_ASR_FY_2022</v>
      </c>
      <c r="AB3833" s="958">
        <f t="shared" si="653"/>
        <v>45032</v>
      </c>
      <c r="AC3833" t="str">
        <f t="shared" si="654"/>
        <v>Unaudited</v>
      </c>
    </row>
    <row r="3834" spans="1:29" x14ac:dyDescent="0.25">
      <c r="A3834" t="s">
        <v>420</v>
      </c>
      <c r="B3834" t="s">
        <v>1385</v>
      </c>
      <c r="C3834" t="s">
        <v>1386</v>
      </c>
      <c r="D3834">
        <v>1900</v>
      </c>
      <c r="E3834" s="958">
        <v>1</v>
      </c>
      <c r="F3834" t="s">
        <v>440</v>
      </c>
      <c r="G3834" s="958">
        <v>274</v>
      </c>
      <c r="H3834" t="s">
        <v>389</v>
      </c>
      <c r="I3834" s="938" t="s">
        <v>488</v>
      </c>
      <c r="J3834" s="938" t="s">
        <v>444</v>
      </c>
      <c r="K3834" s="938" t="s">
        <v>447</v>
      </c>
      <c r="L3834" s="938" t="s">
        <v>91</v>
      </c>
      <c r="M3834" s="959" t="s">
        <v>455</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HUM_ASR_FY_2022</v>
      </c>
      <c r="AB3834" s="958">
        <f t="shared" si="653"/>
        <v>45032</v>
      </c>
      <c r="AC3834" t="str">
        <f t="shared" si="654"/>
        <v>Unaudited</v>
      </c>
    </row>
    <row r="3835" spans="1:29" x14ac:dyDescent="0.25">
      <c r="A3835" t="s">
        <v>420</v>
      </c>
      <c r="B3835" t="s">
        <v>1385</v>
      </c>
      <c r="C3835" t="s">
        <v>1386</v>
      </c>
      <c r="D3835">
        <v>1900</v>
      </c>
      <c r="E3835" s="958">
        <v>1</v>
      </c>
      <c r="F3835" t="s">
        <v>440</v>
      </c>
      <c r="G3835" s="958">
        <v>274</v>
      </c>
      <c r="H3835" t="s">
        <v>389</v>
      </c>
      <c r="I3835" s="959" t="s">
        <v>488</v>
      </c>
      <c r="J3835" s="959" t="s">
        <v>444</v>
      </c>
      <c r="K3835" s="959" t="s">
        <v>448</v>
      </c>
      <c r="L3835" s="938">
        <v>8.1</v>
      </c>
      <c r="M3835" s="959" t="s">
        <v>22</v>
      </c>
      <c r="N3835" s="679">
        <f t="shared" ca="1" si="661"/>
        <v>15652313.469999999</v>
      </c>
      <c r="O3835" s="679">
        <f t="shared" ca="1" si="661"/>
        <v>5492652.4500000002</v>
      </c>
      <c r="P3835" s="679">
        <f t="shared" ca="1" si="661"/>
        <v>1358449.25</v>
      </c>
      <c r="Q3835" s="679">
        <f t="shared" ca="1" si="661"/>
        <v>3032608.22</v>
      </c>
      <c r="R3835" s="679">
        <f t="shared" ca="1" si="661"/>
        <v>3338284.77</v>
      </c>
      <c r="S3835" s="679">
        <f t="shared" ca="1" si="661"/>
        <v>9932.9700000000012</v>
      </c>
      <c r="T3835" s="679">
        <f t="shared" ca="1" si="661"/>
        <v>116986.58000000002</v>
      </c>
      <c r="U3835" s="679">
        <f t="shared" ca="1" si="661"/>
        <v>188.99</v>
      </c>
      <c r="V3835" s="679">
        <f t="shared" ca="1" si="661"/>
        <v>1136619.73</v>
      </c>
      <c r="W3835" s="679">
        <f t="shared" ca="1" si="660"/>
        <v>0</v>
      </c>
      <c r="X3835" s="679">
        <f t="shared" ca="1" si="661"/>
        <v>16308.539999999999</v>
      </c>
      <c r="Y3835" s="679">
        <f t="shared" ca="1" si="661"/>
        <v>1150281.9699999997</v>
      </c>
      <c r="Z3835" s="679">
        <f t="shared" ca="1" si="661"/>
        <v>0</v>
      </c>
      <c r="AA3835" t="str">
        <f t="shared" si="652"/>
        <v>HUM_ASR_FY_2022</v>
      </c>
      <c r="AB3835" s="958">
        <f t="shared" si="653"/>
        <v>45032</v>
      </c>
      <c r="AC3835" t="str">
        <f t="shared" si="654"/>
        <v>Unaudited</v>
      </c>
    </row>
    <row r="3836" spans="1:29" x14ac:dyDescent="0.25">
      <c r="A3836" t="s">
        <v>420</v>
      </c>
      <c r="B3836" t="s">
        <v>1385</v>
      </c>
      <c r="C3836" t="s">
        <v>1386</v>
      </c>
      <c r="D3836">
        <v>1900</v>
      </c>
      <c r="E3836" s="958">
        <v>1</v>
      </c>
      <c r="F3836" t="s">
        <v>440</v>
      </c>
      <c r="G3836" s="958">
        <v>274</v>
      </c>
      <c r="H3836" t="s">
        <v>389</v>
      </c>
      <c r="I3836" s="959" t="s">
        <v>488</v>
      </c>
      <c r="J3836" s="959" t="s">
        <v>444</v>
      </c>
      <c r="K3836" s="959" t="s">
        <v>448</v>
      </c>
      <c r="L3836" s="954" t="s">
        <v>112</v>
      </c>
      <c r="M3836" s="959" t="s">
        <v>443</v>
      </c>
      <c r="N3836" s="679">
        <f t="shared" ca="1" si="661"/>
        <v>38016</v>
      </c>
      <c r="O3836" s="679">
        <f t="shared" ca="1" si="661"/>
        <v>0</v>
      </c>
      <c r="P3836" s="679">
        <f t="shared" ca="1" si="661"/>
        <v>12672</v>
      </c>
      <c r="Q3836" s="679">
        <f t="shared" ca="1" si="661"/>
        <v>0</v>
      </c>
      <c r="R3836" s="679">
        <f t="shared" ca="1" si="661"/>
        <v>0</v>
      </c>
      <c r="S3836" s="679">
        <f t="shared" ca="1" si="661"/>
        <v>0</v>
      </c>
      <c r="T3836" s="679">
        <f t="shared" ca="1" si="661"/>
        <v>0</v>
      </c>
      <c r="U3836" s="679">
        <f t="shared" ca="1" si="661"/>
        <v>0</v>
      </c>
      <c r="V3836" s="679">
        <f t="shared" ca="1" si="661"/>
        <v>25344</v>
      </c>
      <c r="W3836" s="679">
        <f t="shared" ca="1" si="660"/>
        <v>0</v>
      </c>
      <c r="X3836" s="679">
        <f t="shared" ca="1" si="661"/>
        <v>0</v>
      </c>
      <c r="Y3836" s="679">
        <f t="shared" ca="1" si="661"/>
        <v>0</v>
      </c>
      <c r="Z3836" s="679">
        <f t="shared" ca="1" si="661"/>
        <v>0</v>
      </c>
      <c r="AA3836" t="str">
        <f t="shared" si="652"/>
        <v>HUM_ASR_FY_2022</v>
      </c>
      <c r="AB3836" s="958">
        <f t="shared" si="653"/>
        <v>45032</v>
      </c>
      <c r="AC3836" t="str">
        <f t="shared" si="654"/>
        <v>Unaudited</v>
      </c>
    </row>
    <row r="3837" spans="1:29" x14ac:dyDescent="0.25">
      <c r="A3837" t="s">
        <v>420</v>
      </c>
      <c r="B3837" t="s">
        <v>1385</v>
      </c>
      <c r="C3837" t="s">
        <v>1386</v>
      </c>
      <c r="D3837">
        <v>1900</v>
      </c>
      <c r="E3837" s="958">
        <v>1</v>
      </c>
      <c r="F3837" t="s">
        <v>440</v>
      </c>
      <c r="G3837" s="958">
        <v>274</v>
      </c>
      <c r="H3837" t="s">
        <v>389</v>
      </c>
      <c r="I3837" s="938" t="s">
        <v>488</v>
      </c>
      <c r="J3837" s="938" t="s">
        <v>444</v>
      </c>
      <c r="K3837" s="938" t="s">
        <v>448</v>
      </c>
      <c r="L3837" s="938" t="s">
        <v>114</v>
      </c>
      <c r="M3837" s="959" t="s">
        <v>157</v>
      </c>
      <c r="N3837" s="679">
        <f t="shared" ca="1" si="661"/>
        <v>56.474659745657419</v>
      </c>
      <c r="O3837" s="679">
        <f t="shared" ca="1" si="661"/>
        <v>19.81788052031018</v>
      </c>
      <c r="P3837" s="679">
        <f t="shared" ca="1" si="661"/>
        <v>4.9013814681475019</v>
      </c>
      <c r="Q3837" s="679">
        <f t="shared" ca="1" si="661"/>
        <v>10.941866050321559</v>
      </c>
      <c r="R3837" s="679">
        <f t="shared" ca="1" si="661"/>
        <v>12.044768773715356</v>
      </c>
      <c r="S3837" s="679">
        <f t="shared" ca="1" si="661"/>
        <v>3.58388619093905E-2</v>
      </c>
      <c r="T3837" s="679">
        <f t="shared" ca="1" si="661"/>
        <v>0.42209589738737407</v>
      </c>
      <c r="U3837" s="679">
        <f t="shared" ca="1" si="661"/>
        <v>6.8188935557599701E-4</v>
      </c>
      <c r="V3837" s="679">
        <f t="shared" ca="1" si="661"/>
        <v>4.1010047898019133</v>
      </c>
      <c r="W3837" s="679">
        <f t="shared" ca="1" si="660"/>
        <v>0</v>
      </c>
      <c r="X3837" s="679">
        <f t="shared" ca="1" si="661"/>
        <v>5.8842371718002905E-2</v>
      </c>
      <c r="Y3837" s="679">
        <f t="shared" ca="1" si="661"/>
        <v>4.150299122990571</v>
      </c>
      <c r="Z3837" s="679">
        <f t="shared" ca="1" si="661"/>
        <v>0</v>
      </c>
      <c r="AA3837" t="str">
        <f t="shared" si="652"/>
        <v>HUM_ASR_FY_2022</v>
      </c>
      <c r="AB3837" s="958">
        <f t="shared" si="653"/>
        <v>45032</v>
      </c>
      <c r="AC3837" t="str">
        <f t="shared" si="654"/>
        <v>Unaudited</v>
      </c>
    </row>
    <row r="3838" spans="1:29" x14ac:dyDescent="0.25">
      <c r="A3838" t="s">
        <v>420</v>
      </c>
      <c r="B3838" t="s">
        <v>1385</v>
      </c>
      <c r="C3838" t="s">
        <v>1386</v>
      </c>
      <c r="D3838">
        <v>1900</v>
      </c>
      <c r="E3838" s="958">
        <v>1</v>
      </c>
      <c r="F3838" t="s">
        <v>440</v>
      </c>
      <c r="G3838" s="958">
        <v>274</v>
      </c>
      <c r="H3838" t="s">
        <v>389</v>
      </c>
      <c r="I3838" s="938" t="s">
        <v>488</v>
      </c>
      <c r="J3838" s="938" t="s">
        <v>444</v>
      </c>
      <c r="K3838" s="938" t="s">
        <v>448</v>
      </c>
      <c r="L3838" s="938" t="s">
        <v>115</v>
      </c>
      <c r="M3838" s="959" t="s">
        <v>113</v>
      </c>
      <c r="N3838" s="679">
        <f t="shared" ca="1" si="661"/>
        <v>-385594.93000000011</v>
      </c>
      <c r="O3838" s="679">
        <f t="shared" ca="1" si="661"/>
        <v>-135311.55896100763</v>
      </c>
      <c r="P3838" s="679">
        <f t="shared" ca="1" si="661"/>
        <v>-33465.413561149602</v>
      </c>
      <c r="Q3838" s="679">
        <f t="shared" ca="1" si="661"/>
        <v>-74708.339859764194</v>
      </c>
      <c r="R3838" s="679">
        <f t="shared" ca="1" si="661"/>
        <v>-82238.685333984453</v>
      </c>
      <c r="S3838" s="679">
        <f t="shared" ca="1" si="661"/>
        <v>-244.69883504333507</v>
      </c>
      <c r="T3838" s="679">
        <f t="shared" ca="1" si="661"/>
        <v>-2881.9658009340528</v>
      </c>
      <c r="U3838" s="679">
        <f t="shared" ca="1" si="661"/>
        <v>-4.6557709159334912</v>
      </c>
      <c r="V3838" s="679">
        <f t="shared" ca="1" si="661"/>
        <v>-28000.640676280102</v>
      </c>
      <c r="W3838" s="679">
        <f t="shared" ca="1" si="660"/>
        <v>0</v>
      </c>
      <c r="X3838" s="679">
        <f t="shared" ca="1" si="661"/>
        <v>-401.76107843450961</v>
      </c>
      <c r="Y3838" s="679">
        <f t="shared" ca="1" si="661"/>
        <v>-28337.210122486264</v>
      </c>
      <c r="Z3838" s="679">
        <f t="shared" ca="1" si="661"/>
        <v>0</v>
      </c>
      <c r="AA3838" t="str">
        <f t="shared" si="652"/>
        <v>HUM_ASR_FY_2022</v>
      </c>
      <c r="AB3838" s="958">
        <f t="shared" si="653"/>
        <v>45032</v>
      </c>
      <c r="AC3838" t="str">
        <f t="shared" si="654"/>
        <v>Unaudited</v>
      </c>
    </row>
    <row r="3839" spans="1:29" x14ac:dyDescent="0.25">
      <c r="A3839" t="s">
        <v>420</v>
      </c>
      <c r="B3839" t="s">
        <v>1385</v>
      </c>
      <c r="C3839" t="s">
        <v>1386</v>
      </c>
      <c r="D3839">
        <v>1900</v>
      </c>
      <c r="E3839" s="958">
        <v>1</v>
      </c>
      <c r="F3839" t="s">
        <v>440</v>
      </c>
      <c r="G3839" s="958">
        <v>274</v>
      </c>
      <c r="H3839" t="s">
        <v>389</v>
      </c>
      <c r="I3839" s="938" t="s">
        <v>488</v>
      </c>
      <c r="J3839" s="938" t="s">
        <v>444</v>
      </c>
      <c r="K3839" s="938" t="s">
        <v>448</v>
      </c>
      <c r="L3839" s="938" t="s">
        <v>116</v>
      </c>
      <c r="M3839" s="959" t="s">
        <v>158</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HUM_ASR_FY_2022</v>
      </c>
      <c r="AB3839" s="958">
        <f t="shared" si="653"/>
        <v>45032</v>
      </c>
      <c r="AC3839" t="str">
        <f t="shared" si="654"/>
        <v>Unaudited</v>
      </c>
    </row>
    <row r="3840" spans="1:29" x14ac:dyDescent="0.25">
      <c r="A3840" t="s">
        <v>420</v>
      </c>
      <c r="B3840" t="s">
        <v>1385</v>
      </c>
      <c r="C3840" t="s">
        <v>1386</v>
      </c>
      <c r="D3840">
        <v>1900</v>
      </c>
      <c r="E3840" s="958">
        <v>1</v>
      </c>
      <c r="F3840" t="s">
        <v>440</v>
      </c>
      <c r="G3840" s="958">
        <v>274</v>
      </c>
      <c r="H3840" t="s">
        <v>389</v>
      </c>
      <c r="I3840" s="938" t="s">
        <v>488</v>
      </c>
      <c r="J3840" s="938" t="s">
        <v>444</v>
      </c>
      <c r="K3840" s="938" t="s">
        <v>448</v>
      </c>
      <c r="L3840" s="954" t="s">
        <v>159</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HUM_ASR_FY_2022</v>
      </c>
      <c r="AB3840" s="958">
        <f t="shared" si="653"/>
        <v>45032</v>
      </c>
      <c r="AC3840" t="str">
        <f t="shared" si="654"/>
        <v>Unaudited</v>
      </c>
    </row>
    <row r="3841" spans="1:29" x14ac:dyDescent="0.25">
      <c r="A3841" t="s">
        <v>420</v>
      </c>
      <c r="B3841" t="s">
        <v>1385</v>
      </c>
      <c r="C3841" t="s">
        <v>1386</v>
      </c>
      <c r="D3841">
        <v>1900</v>
      </c>
      <c r="E3841" s="958">
        <v>1</v>
      </c>
      <c r="F3841" t="s">
        <v>440</v>
      </c>
      <c r="G3841" s="958">
        <v>274</v>
      </c>
      <c r="H3841" t="s">
        <v>389</v>
      </c>
      <c r="I3841" s="938" t="s">
        <v>488</v>
      </c>
      <c r="J3841" s="938" t="s">
        <v>444</v>
      </c>
      <c r="K3841" s="938" t="s">
        <v>448</v>
      </c>
      <c r="L3841" s="954" t="s">
        <v>442</v>
      </c>
      <c r="M3841" s="959" t="s">
        <v>456</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HUM_ASR_FY_2022</v>
      </c>
      <c r="AB3841" s="958">
        <f t="shared" si="653"/>
        <v>45032</v>
      </c>
      <c r="AC3841" t="str">
        <f t="shared" si="654"/>
        <v>Unaudited</v>
      </c>
    </row>
    <row r="3842" spans="1:29" ht="30" x14ac:dyDescent="0.25">
      <c r="A3842" t="s">
        <v>420</v>
      </c>
      <c r="B3842" t="s">
        <v>1385</v>
      </c>
      <c r="C3842" t="s">
        <v>1386</v>
      </c>
      <c r="D3842">
        <v>1900</v>
      </c>
      <c r="E3842" s="958">
        <v>1</v>
      </c>
      <c r="F3842" t="s">
        <v>440</v>
      </c>
      <c r="G3842" s="958">
        <v>274</v>
      </c>
      <c r="H3842" t="s">
        <v>389</v>
      </c>
      <c r="I3842" s="938" t="s">
        <v>488</v>
      </c>
      <c r="J3842" s="938" t="s">
        <v>444</v>
      </c>
      <c r="K3842" s="938" t="s">
        <v>449</v>
      </c>
      <c r="L3842" s="938">
        <v>9.1</v>
      </c>
      <c r="M3842" s="959" t="s">
        <v>185</v>
      </c>
      <c r="N3842" s="679">
        <f t="shared" ca="1" si="661"/>
        <v>717327.08000000066</v>
      </c>
      <c r="O3842" s="679">
        <f t="shared" ca="1" si="661"/>
        <v>139797.91000000003</v>
      </c>
      <c r="P3842" s="679">
        <f t="shared" ca="1" si="661"/>
        <v>221.83999999999997</v>
      </c>
      <c r="Q3842" s="679">
        <f t="shared" ca="1" si="661"/>
        <v>237382.72999999998</v>
      </c>
      <c r="R3842" s="679">
        <f t="shared" ca="1" si="661"/>
        <v>11976.319999999998</v>
      </c>
      <c r="S3842" s="679">
        <f t="shared" ca="1" si="661"/>
        <v>21085.380000000012</v>
      </c>
      <c r="T3842" s="679">
        <f t="shared" ca="1" si="661"/>
        <v>259</v>
      </c>
      <c r="U3842" s="679">
        <f t="shared" ca="1" si="661"/>
        <v>0</v>
      </c>
      <c r="V3842" s="679">
        <f t="shared" ca="1" si="661"/>
        <v>1212.44</v>
      </c>
      <c r="W3842" s="679">
        <f t="shared" ca="1" si="660"/>
        <v>305391.46000000066</v>
      </c>
      <c r="X3842" s="679">
        <f t="shared" ca="1" si="661"/>
        <v>0</v>
      </c>
      <c r="Y3842" s="679">
        <f t="shared" ca="1" si="661"/>
        <v>0</v>
      </c>
      <c r="Z3842" s="679">
        <f t="shared" ca="1" si="661"/>
        <v>0</v>
      </c>
      <c r="AA3842" t="str">
        <f t="shared" ref="AA3842:AA3905" si="662">file_name</f>
        <v>HUM_ASR_FY_2022</v>
      </c>
      <c r="AB3842" s="958">
        <f t="shared" ref="AB3842:AB3905" si="663">file_date</f>
        <v>45032</v>
      </c>
      <c r="AC3842" t="str">
        <f t="shared" ref="AC3842:AC3905" si="664">status</f>
        <v>Unaudited</v>
      </c>
    </row>
    <row r="3843" spans="1:29" x14ac:dyDescent="0.25">
      <c r="A3843" t="s">
        <v>420</v>
      </c>
      <c r="B3843" t="s">
        <v>1385</v>
      </c>
      <c r="C3843" t="s">
        <v>1386</v>
      </c>
      <c r="D3843">
        <v>1900</v>
      </c>
      <c r="E3843" s="958">
        <v>1</v>
      </c>
      <c r="F3843" t="s">
        <v>440</v>
      </c>
      <c r="G3843" s="958">
        <v>274</v>
      </c>
      <c r="H3843" t="s">
        <v>389</v>
      </c>
      <c r="I3843" s="959" t="s">
        <v>488</v>
      </c>
      <c r="J3843" s="959" t="s">
        <v>444</v>
      </c>
      <c r="K3843" s="959" t="s">
        <v>449</v>
      </c>
      <c r="L3843" s="938" t="s">
        <v>106</v>
      </c>
      <c r="M3843" s="959" t="s">
        <v>186</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HUM_ASR_FY_2022</v>
      </c>
      <c r="AB3843" s="958">
        <f t="shared" si="663"/>
        <v>45032</v>
      </c>
      <c r="AC3843" t="str">
        <f t="shared" si="664"/>
        <v>Unaudited</v>
      </c>
    </row>
    <row r="3844" spans="1:29" x14ac:dyDescent="0.25">
      <c r="A3844" t="s">
        <v>420</v>
      </c>
      <c r="B3844" t="s">
        <v>1385</v>
      </c>
      <c r="C3844" t="s">
        <v>1386</v>
      </c>
      <c r="D3844">
        <v>1900</v>
      </c>
      <c r="E3844" s="958">
        <v>1</v>
      </c>
      <c r="F3844" t="s">
        <v>440</v>
      </c>
      <c r="G3844" s="958">
        <v>274</v>
      </c>
      <c r="H3844" t="s">
        <v>389</v>
      </c>
      <c r="I3844" s="938" t="s">
        <v>488</v>
      </c>
      <c r="J3844" s="938" t="s">
        <v>444</v>
      </c>
      <c r="K3844" s="938" t="s">
        <v>449</v>
      </c>
      <c r="L3844" s="938" t="s">
        <v>1321</v>
      </c>
      <c r="M3844" s="959" t="s">
        <v>1322</v>
      </c>
      <c r="N3844" s="679">
        <f t="shared" ca="1" si="661"/>
        <v>415378.45</v>
      </c>
      <c r="O3844" s="679">
        <f t="shared" ca="1" si="661"/>
        <v>14312.7</v>
      </c>
      <c r="P3844" s="679">
        <f t="shared" ca="1" si="661"/>
        <v>11105.18</v>
      </c>
      <c r="Q3844" s="679">
        <f t="shared" ca="1" si="661"/>
        <v>58978.67</v>
      </c>
      <c r="R3844" s="679">
        <f t="shared" ca="1" si="661"/>
        <v>44032.009999999995</v>
      </c>
      <c r="S3844" s="679">
        <f t="shared" ca="1" si="661"/>
        <v>282083.62</v>
      </c>
      <c r="T3844" s="679">
        <f t="shared" ca="1" si="661"/>
        <v>0</v>
      </c>
      <c r="U3844" s="679">
        <f t="shared" ca="1" si="661"/>
        <v>4866.2699999999995</v>
      </c>
      <c r="V3844" s="679">
        <f t="shared" ca="1" si="661"/>
        <v>0</v>
      </c>
      <c r="W3844" s="679">
        <f t="shared" ca="1" si="660"/>
        <v>0</v>
      </c>
      <c r="X3844" s="679">
        <f t="shared" ca="1" si="661"/>
        <v>0</v>
      </c>
      <c r="Y3844" s="679">
        <f t="shared" ca="1" si="661"/>
        <v>0</v>
      </c>
      <c r="Z3844" s="679">
        <f t="shared" ca="1" si="661"/>
        <v>0</v>
      </c>
      <c r="AA3844" t="str">
        <f t="shared" si="662"/>
        <v>HUM_ASR_FY_2022</v>
      </c>
      <c r="AB3844" s="958">
        <f t="shared" si="663"/>
        <v>45032</v>
      </c>
      <c r="AC3844" t="str">
        <f t="shared" si="664"/>
        <v>Unaudited</v>
      </c>
    </row>
    <row r="3845" spans="1:29" x14ac:dyDescent="0.25">
      <c r="A3845" t="s">
        <v>420</v>
      </c>
      <c r="B3845" t="s">
        <v>1385</v>
      </c>
      <c r="C3845" t="s">
        <v>1386</v>
      </c>
      <c r="D3845">
        <v>1900</v>
      </c>
      <c r="E3845" s="958">
        <v>1</v>
      </c>
      <c r="F3845" t="s">
        <v>440</v>
      </c>
      <c r="G3845" s="958">
        <v>274</v>
      </c>
      <c r="H3845" t="s">
        <v>389</v>
      </c>
      <c r="I3845" s="938" t="s">
        <v>488</v>
      </c>
      <c r="J3845" s="938" t="s">
        <v>444</v>
      </c>
      <c r="K3845" s="938" t="s">
        <v>449</v>
      </c>
      <c r="L3845" s="938" t="s">
        <v>107</v>
      </c>
      <c r="M3845" s="959" t="s">
        <v>187</v>
      </c>
      <c r="N3845" s="679">
        <f t="shared" ca="1" si="661"/>
        <v>196983.40000000005</v>
      </c>
      <c r="O3845" s="679">
        <f t="shared" ca="1" si="661"/>
        <v>81684.800000000017</v>
      </c>
      <c r="P3845" s="679">
        <f t="shared" ca="1" si="661"/>
        <v>7270.17</v>
      </c>
      <c r="Q3845" s="679">
        <f t="shared" ca="1" si="661"/>
        <v>43273.130000000005</v>
      </c>
      <c r="R3845" s="679">
        <f t="shared" ca="1" si="661"/>
        <v>22112.010000000002</v>
      </c>
      <c r="S3845" s="679">
        <f t="shared" ca="1" si="661"/>
        <v>2749.9999999999995</v>
      </c>
      <c r="T3845" s="679">
        <f t="shared" ca="1" si="661"/>
        <v>10676.25</v>
      </c>
      <c r="U3845" s="679">
        <f t="shared" ca="1" si="661"/>
        <v>0</v>
      </c>
      <c r="V3845" s="679">
        <f t="shared" ca="1" si="661"/>
        <v>2329.79</v>
      </c>
      <c r="W3845" s="679">
        <f t="shared" ca="1" si="660"/>
        <v>26887.25</v>
      </c>
      <c r="X3845" s="679">
        <f t="shared" ca="1" si="661"/>
        <v>0</v>
      </c>
      <c r="Y3845" s="679">
        <f t="shared" ca="1" si="661"/>
        <v>0</v>
      </c>
      <c r="Z3845" s="679">
        <f t="shared" ca="1" si="661"/>
        <v>0</v>
      </c>
      <c r="AA3845" t="str">
        <f t="shared" si="662"/>
        <v>HUM_ASR_FY_2022</v>
      </c>
      <c r="AB3845" s="958">
        <f t="shared" si="663"/>
        <v>45032</v>
      </c>
      <c r="AC3845" t="str">
        <f t="shared" si="664"/>
        <v>Unaudited</v>
      </c>
    </row>
    <row r="3846" spans="1:29" x14ac:dyDescent="0.25">
      <c r="A3846" t="s">
        <v>420</v>
      </c>
      <c r="B3846" t="s">
        <v>1385</v>
      </c>
      <c r="C3846" t="s">
        <v>1386</v>
      </c>
      <c r="D3846">
        <v>1900</v>
      </c>
      <c r="E3846" s="958">
        <v>1</v>
      </c>
      <c r="F3846" t="s">
        <v>440</v>
      </c>
      <c r="G3846" s="958">
        <v>274</v>
      </c>
      <c r="H3846" t="s">
        <v>389</v>
      </c>
      <c r="I3846" s="938" t="s">
        <v>488</v>
      </c>
      <c r="J3846" s="938" t="s">
        <v>444</v>
      </c>
      <c r="K3846" s="938" t="s">
        <v>449</v>
      </c>
      <c r="L3846" s="938" t="s">
        <v>108</v>
      </c>
      <c r="M3846" s="959" t="s">
        <v>160</v>
      </c>
      <c r="N3846" s="679">
        <f t="shared" ca="1" si="661"/>
        <v>986192.74999999919</v>
      </c>
      <c r="O3846" s="679">
        <f t="shared" ca="1" si="661"/>
        <v>706588.12999999907</v>
      </c>
      <c r="P3846" s="679">
        <f t="shared" ca="1" si="661"/>
        <v>48961.3</v>
      </c>
      <c r="Q3846" s="679">
        <f t="shared" ca="1" si="661"/>
        <v>136130.10000000003</v>
      </c>
      <c r="R3846" s="679">
        <f t="shared" ca="1" si="661"/>
        <v>48780.520000000004</v>
      </c>
      <c r="S3846" s="679">
        <f t="shared" ca="1" si="661"/>
        <v>1255.24</v>
      </c>
      <c r="T3846" s="679">
        <f t="shared" ca="1" si="661"/>
        <v>11068.4</v>
      </c>
      <c r="U3846" s="679">
        <f t="shared" ca="1" si="661"/>
        <v>5.83</v>
      </c>
      <c r="V3846" s="679">
        <f t="shared" ca="1" si="661"/>
        <v>4672.8399999999992</v>
      </c>
      <c r="W3846" s="679">
        <f t="shared" ca="1" si="660"/>
        <v>15840.180000000004</v>
      </c>
      <c r="X3846" s="679">
        <f t="shared" ca="1" si="661"/>
        <v>1452.6800000000003</v>
      </c>
      <c r="Y3846" s="679">
        <f t="shared" ca="1" si="661"/>
        <v>11437.530000000002</v>
      </c>
      <c r="Z3846" s="679">
        <f t="shared" ca="1" si="661"/>
        <v>0</v>
      </c>
      <c r="AA3846" t="str">
        <f t="shared" si="662"/>
        <v>HUM_ASR_FY_2022</v>
      </c>
      <c r="AB3846" s="958">
        <f t="shared" si="663"/>
        <v>45032</v>
      </c>
      <c r="AC3846" t="str">
        <f t="shared" si="664"/>
        <v>Unaudited</v>
      </c>
    </row>
    <row r="3847" spans="1:29" x14ac:dyDescent="0.25">
      <c r="A3847" t="s">
        <v>420</v>
      </c>
      <c r="B3847" t="s">
        <v>1385</v>
      </c>
      <c r="C3847" t="s">
        <v>1386</v>
      </c>
      <c r="D3847">
        <v>1900</v>
      </c>
      <c r="E3847" s="958">
        <v>1</v>
      </c>
      <c r="F3847" t="s">
        <v>440</v>
      </c>
      <c r="G3847" s="958">
        <v>274</v>
      </c>
      <c r="H3847" t="s">
        <v>389</v>
      </c>
      <c r="I3847" s="959" t="s">
        <v>488</v>
      </c>
      <c r="J3847" s="959" t="s">
        <v>444</v>
      </c>
      <c r="K3847" s="959" t="s">
        <v>449</v>
      </c>
      <c r="L3847" s="938" t="s">
        <v>109</v>
      </c>
      <c r="M3847" s="959" t="s">
        <v>134</v>
      </c>
      <c r="N3847" s="679">
        <f t="shared" ca="1" si="661"/>
        <v>2463887.1801577238</v>
      </c>
      <c r="O3847" s="679">
        <f t="shared" ca="1" si="661"/>
        <v>2020968.0000375544</v>
      </c>
      <c r="P3847" s="679">
        <f t="shared" ca="1" si="661"/>
        <v>107364.67204334219</v>
      </c>
      <c r="Q3847" s="679">
        <f t="shared" ca="1" si="661"/>
        <v>135391.50263010486</v>
      </c>
      <c r="R3847" s="679">
        <f t="shared" ca="1" si="661"/>
        <v>59414.238723204537</v>
      </c>
      <c r="S3847" s="679">
        <f t="shared" ca="1" si="661"/>
        <v>67167.676775152562</v>
      </c>
      <c r="T3847" s="679">
        <f t="shared" ca="1" si="661"/>
        <v>6208.3511428571446</v>
      </c>
      <c r="U3847" s="679">
        <f t="shared" ca="1" si="661"/>
        <v>1290.7171688311685</v>
      </c>
      <c r="V3847" s="679">
        <f t="shared" ca="1" si="661"/>
        <v>11098.497014551715</v>
      </c>
      <c r="W3847" s="679">
        <f t="shared" ca="1" si="660"/>
        <v>141.76444155844158</v>
      </c>
      <c r="X3847" s="679">
        <f t="shared" ca="1" si="661"/>
        <v>46273.966</v>
      </c>
      <c r="Y3847" s="679">
        <f t="shared" ca="1" si="661"/>
        <v>8567.7941805664159</v>
      </c>
      <c r="Z3847" s="679">
        <f t="shared" ca="1" si="661"/>
        <v>0</v>
      </c>
      <c r="AA3847" t="str">
        <f t="shared" si="662"/>
        <v>HUM_ASR_FY_2022</v>
      </c>
      <c r="AB3847" s="958">
        <f t="shared" si="663"/>
        <v>45032</v>
      </c>
      <c r="AC3847" t="str">
        <f t="shared" si="664"/>
        <v>Unaudited</v>
      </c>
    </row>
    <row r="3848" spans="1:29" x14ac:dyDescent="0.25">
      <c r="A3848" t="s">
        <v>420</v>
      </c>
      <c r="B3848" t="s">
        <v>1385</v>
      </c>
      <c r="C3848" t="s">
        <v>1386</v>
      </c>
      <c r="D3848">
        <v>1900</v>
      </c>
      <c r="E3848" s="958">
        <v>1</v>
      </c>
      <c r="F3848" t="s">
        <v>440</v>
      </c>
      <c r="G3848" s="958">
        <v>274</v>
      </c>
      <c r="H3848" t="s">
        <v>389</v>
      </c>
      <c r="I3848" s="959" t="s">
        <v>488</v>
      </c>
      <c r="J3848" s="959" t="s">
        <v>444</v>
      </c>
      <c r="K3848" s="959" t="s">
        <v>449</v>
      </c>
      <c r="L3848" s="938" t="s">
        <v>110</v>
      </c>
      <c r="M3848" s="959" t="s">
        <v>162</v>
      </c>
      <c r="N3848" s="679">
        <f t="shared" ca="1" si="661"/>
        <v>58283.788043888861</v>
      </c>
      <c r="O3848" s="679">
        <f t="shared" ca="1" si="661"/>
        <v>41759.212692699046</v>
      </c>
      <c r="P3848" s="679">
        <f t="shared" ca="1" si="661"/>
        <v>2893.6027278169086</v>
      </c>
      <c r="Q3848" s="679">
        <f t="shared" ca="1" si="661"/>
        <v>8045.2608222818553</v>
      </c>
      <c r="R3848" s="679">
        <f t="shared" ca="1" si="661"/>
        <v>2882.9186671172392</v>
      </c>
      <c r="S3848" s="679">
        <f t="shared" ca="1" si="661"/>
        <v>74.184425006380465</v>
      </c>
      <c r="T3848" s="679">
        <f t="shared" ca="1" si="661"/>
        <v>654.14015625746595</v>
      </c>
      <c r="U3848" s="679">
        <f t="shared" ca="1" si="661"/>
        <v>0.34455179709633071</v>
      </c>
      <c r="V3848" s="679">
        <f t="shared" ca="1" si="661"/>
        <v>276.16387985310769</v>
      </c>
      <c r="W3848" s="679">
        <f t="shared" ca="1" si="660"/>
        <v>936.1513696962877</v>
      </c>
      <c r="X3848" s="679">
        <f t="shared" ca="1" si="661"/>
        <v>85.853088268593098</v>
      </c>
      <c r="Y3848" s="679">
        <f t="shared" ca="1" si="661"/>
        <v>675.95566309488777</v>
      </c>
      <c r="Z3848" s="679">
        <f t="shared" ca="1" si="661"/>
        <v>0</v>
      </c>
      <c r="AA3848" t="str">
        <f t="shared" si="662"/>
        <v>HUM_ASR_FY_2022</v>
      </c>
      <c r="AB3848" s="958">
        <f t="shared" si="663"/>
        <v>45032</v>
      </c>
      <c r="AC3848" t="str">
        <f t="shared" si="664"/>
        <v>Unaudited</v>
      </c>
    </row>
    <row r="3849" spans="1:29" x14ac:dyDescent="0.25">
      <c r="A3849" t="s">
        <v>420</v>
      </c>
      <c r="B3849" t="s">
        <v>1385</v>
      </c>
      <c r="C3849" t="s">
        <v>1386</v>
      </c>
      <c r="D3849">
        <v>1900</v>
      </c>
      <c r="E3849" s="958">
        <v>1</v>
      </c>
      <c r="F3849" t="s">
        <v>440</v>
      </c>
      <c r="G3849" s="958">
        <v>274</v>
      </c>
      <c r="H3849" t="s">
        <v>389</v>
      </c>
      <c r="I3849" s="959" t="s">
        <v>488</v>
      </c>
      <c r="J3849" s="959" t="s">
        <v>444</v>
      </c>
      <c r="K3849" s="959" t="s">
        <v>449</v>
      </c>
      <c r="L3849" s="938" t="s">
        <v>111</v>
      </c>
      <c r="M3849" s="959" t="s">
        <v>463</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HUM_ASR_FY_2022</v>
      </c>
      <c r="AB3849" s="958">
        <f t="shared" si="663"/>
        <v>45032</v>
      </c>
      <c r="AC3849" t="str">
        <f t="shared" si="664"/>
        <v>Unaudited</v>
      </c>
    </row>
    <row r="3850" spans="1:29" x14ac:dyDescent="0.25">
      <c r="A3850" t="s">
        <v>420</v>
      </c>
      <c r="B3850" t="s">
        <v>1385</v>
      </c>
      <c r="C3850" t="s">
        <v>1386</v>
      </c>
      <c r="D3850">
        <v>1900</v>
      </c>
      <c r="E3850" s="958">
        <v>1</v>
      </c>
      <c r="F3850" t="s">
        <v>440</v>
      </c>
      <c r="G3850" s="958">
        <v>274</v>
      </c>
      <c r="H3850" t="s">
        <v>389</v>
      </c>
      <c r="I3850" s="959" t="s">
        <v>488</v>
      </c>
      <c r="J3850" s="959" t="s">
        <v>444</v>
      </c>
      <c r="K3850" s="959" t="s">
        <v>6</v>
      </c>
      <c r="L3850" s="938" t="s">
        <v>117</v>
      </c>
      <c r="M3850" s="959" t="s">
        <v>188</v>
      </c>
      <c r="N3850" s="679">
        <f t="shared" ca="1" si="661"/>
        <v>763269.64999999991</v>
      </c>
      <c r="O3850" s="679">
        <f t="shared" ca="1" si="661"/>
        <v>427022.90000000008</v>
      </c>
      <c r="P3850" s="679">
        <f t="shared" ca="1" si="661"/>
        <v>60552.66</v>
      </c>
      <c r="Q3850" s="679">
        <f t="shared" ca="1" si="661"/>
        <v>85891.42</v>
      </c>
      <c r="R3850" s="679">
        <f t="shared" ca="1" si="661"/>
        <v>89685.789999999979</v>
      </c>
      <c r="S3850" s="679">
        <f t="shared" ca="1" si="661"/>
        <v>25753.890000000003</v>
      </c>
      <c r="T3850" s="679">
        <f t="shared" ca="1" si="661"/>
        <v>736.96</v>
      </c>
      <c r="U3850" s="679">
        <f t="shared" ca="1" si="661"/>
        <v>187.17</v>
      </c>
      <c r="V3850" s="679">
        <f t="shared" ca="1" si="661"/>
        <v>4542.57</v>
      </c>
      <c r="W3850" s="679">
        <f t="shared" ca="1" si="660"/>
        <v>0</v>
      </c>
      <c r="X3850" s="679">
        <f t="shared" ca="1" si="661"/>
        <v>36279.699999999983</v>
      </c>
      <c r="Y3850" s="679">
        <f t="shared" ca="1" si="661"/>
        <v>32616.59</v>
      </c>
      <c r="Z3850" s="679">
        <f t="shared" ca="1" si="661"/>
        <v>0</v>
      </c>
      <c r="AA3850" t="str">
        <f t="shared" si="662"/>
        <v>HUM_ASR_FY_2022</v>
      </c>
      <c r="AB3850" s="958">
        <f t="shared" si="663"/>
        <v>45032</v>
      </c>
      <c r="AC3850" t="str">
        <f t="shared" si="664"/>
        <v>Unaudited</v>
      </c>
    </row>
    <row r="3851" spans="1:29" x14ac:dyDescent="0.25">
      <c r="A3851" t="s">
        <v>420</v>
      </c>
      <c r="B3851" t="s">
        <v>1385</v>
      </c>
      <c r="C3851" t="s">
        <v>1386</v>
      </c>
      <c r="D3851">
        <v>1900</v>
      </c>
      <c r="E3851" s="958">
        <v>1</v>
      </c>
      <c r="F3851" t="s">
        <v>440</v>
      </c>
      <c r="G3851" s="958">
        <v>274</v>
      </c>
      <c r="H3851" t="s">
        <v>389</v>
      </c>
      <c r="I3851" s="959" t="s">
        <v>488</v>
      </c>
      <c r="J3851" s="959" t="s">
        <v>444</v>
      </c>
      <c r="K3851" s="959" t="s">
        <v>6</v>
      </c>
      <c r="L3851" s="954" t="s">
        <v>45</v>
      </c>
      <c r="M3851" s="959" t="s">
        <v>163</v>
      </c>
      <c r="N3851" s="679">
        <f t="shared" ca="1" si="661"/>
        <v>105539.68984227823</v>
      </c>
      <c r="O3851" s="679">
        <f t="shared" ca="1" si="661"/>
        <v>74563.649962447191</v>
      </c>
      <c r="P3851" s="679">
        <f t="shared" ca="1" si="661"/>
        <v>6180.8679566578003</v>
      </c>
      <c r="Q3851" s="679">
        <f t="shared" ca="1" si="661"/>
        <v>8420.4873698951669</v>
      </c>
      <c r="R3851" s="679">
        <f t="shared" ca="1" si="661"/>
        <v>4369.5012767954941</v>
      </c>
      <c r="S3851" s="679">
        <f t="shared" ca="1" si="661"/>
        <v>6296.8032248474428</v>
      </c>
      <c r="T3851" s="679">
        <f t="shared" ca="1" si="661"/>
        <v>106.75885714285714</v>
      </c>
      <c r="U3851" s="679">
        <f t="shared" ca="1" si="661"/>
        <v>46.392831168831165</v>
      </c>
      <c r="V3851" s="679">
        <f t="shared" ca="1" si="661"/>
        <v>553.77298544828659</v>
      </c>
      <c r="W3851" s="679">
        <f t="shared" ca="1" si="660"/>
        <v>2.4655584415584415</v>
      </c>
      <c r="X3851" s="679">
        <f t="shared" ca="1" si="661"/>
        <v>4350.4539999999997</v>
      </c>
      <c r="Y3851" s="679">
        <f t="shared" ca="1" si="661"/>
        <v>648.53581943357847</v>
      </c>
      <c r="Z3851" s="679">
        <f t="shared" ca="1" si="661"/>
        <v>0</v>
      </c>
      <c r="AA3851" t="str">
        <f t="shared" si="662"/>
        <v>HUM_ASR_FY_2022</v>
      </c>
      <c r="AB3851" s="958">
        <f t="shared" si="663"/>
        <v>45032</v>
      </c>
      <c r="AC3851" t="str">
        <f t="shared" si="664"/>
        <v>Unaudited</v>
      </c>
    </row>
    <row r="3852" spans="1:29" x14ac:dyDescent="0.25">
      <c r="A3852" t="s">
        <v>420</v>
      </c>
      <c r="B3852" t="s">
        <v>1385</v>
      </c>
      <c r="C3852" t="s">
        <v>1386</v>
      </c>
      <c r="D3852">
        <v>1900</v>
      </c>
      <c r="E3852" s="958">
        <v>1</v>
      </c>
      <c r="F3852" t="s">
        <v>440</v>
      </c>
      <c r="G3852" s="958">
        <v>274</v>
      </c>
      <c r="H3852" t="s">
        <v>389</v>
      </c>
      <c r="I3852" s="959" t="s">
        <v>488</v>
      </c>
      <c r="J3852" s="959" t="s">
        <v>444</v>
      </c>
      <c r="K3852" s="959" t="s">
        <v>6</v>
      </c>
      <c r="L3852" s="938" t="s">
        <v>46</v>
      </c>
      <c r="M3852" s="959" t="s">
        <v>164</v>
      </c>
      <c r="N3852" s="679">
        <f t="shared" ca="1" si="661"/>
        <v>10903.903653023397</v>
      </c>
      <c r="O3852" s="679">
        <f t="shared" ca="1" si="661"/>
        <v>6100.3559610088569</v>
      </c>
      <c r="P3852" s="679">
        <f t="shared" ca="1" si="661"/>
        <v>865.04208646876441</v>
      </c>
      <c r="Q3852" s="679">
        <f t="shared" ca="1" si="661"/>
        <v>1227.0260821996085</v>
      </c>
      <c r="R3852" s="679">
        <f t="shared" ca="1" si="661"/>
        <v>1281.2316239814968</v>
      </c>
      <c r="S3852" s="679">
        <f t="shared" ca="1" si="661"/>
        <v>367.91445231781802</v>
      </c>
      <c r="T3852" s="679">
        <f t="shared" ca="1" si="661"/>
        <v>10.528049734628018</v>
      </c>
      <c r="U3852" s="679">
        <f t="shared" ca="1" si="661"/>
        <v>2.6738697742487054</v>
      </c>
      <c r="V3852" s="679">
        <f t="shared" ca="1" si="661"/>
        <v>64.894163703632742</v>
      </c>
      <c r="W3852" s="679">
        <f t="shared" ca="1" si="660"/>
        <v>0</v>
      </c>
      <c r="X3852" s="679">
        <f t="shared" ca="1" si="661"/>
        <v>518.28387695042318</v>
      </c>
      <c r="Y3852" s="679">
        <f t="shared" ca="1" si="661"/>
        <v>465.95348688391613</v>
      </c>
      <c r="Z3852" s="679">
        <f t="shared" ca="1" si="661"/>
        <v>0</v>
      </c>
      <c r="AA3852" t="str">
        <f t="shared" si="662"/>
        <v>HUM_ASR_FY_2022</v>
      </c>
      <c r="AB3852" s="958">
        <f t="shared" si="663"/>
        <v>45032</v>
      </c>
      <c r="AC3852" t="str">
        <f t="shared" si="664"/>
        <v>Unaudited</v>
      </c>
    </row>
    <row r="3853" spans="1:29" x14ac:dyDescent="0.25">
      <c r="A3853" t="s">
        <v>420</v>
      </c>
      <c r="B3853" t="s">
        <v>1385</v>
      </c>
      <c r="C3853" t="s">
        <v>1386</v>
      </c>
      <c r="D3853">
        <v>1900</v>
      </c>
      <c r="E3853" s="958">
        <v>1</v>
      </c>
      <c r="F3853" t="s">
        <v>440</v>
      </c>
      <c r="G3853" s="958">
        <v>274</v>
      </c>
      <c r="H3853" t="s">
        <v>389</v>
      </c>
      <c r="I3853" s="938" t="s">
        <v>488</v>
      </c>
      <c r="J3853" s="938" t="s">
        <v>444</v>
      </c>
      <c r="K3853" s="938" t="s">
        <v>6</v>
      </c>
      <c r="L3853" s="938" t="s">
        <v>165</v>
      </c>
      <c r="M3853" s="959" t="s">
        <v>461</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HUM_ASR_FY_2022</v>
      </c>
      <c r="AB3853" s="958">
        <f t="shared" si="663"/>
        <v>45032</v>
      </c>
      <c r="AC3853" t="str">
        <f t="shared" si="664"/>
        <v>Unaudited</v>
      </c>
    </row>
    <row r="3854" spans="1:29" x14ac:dyDescent="0.25">
      <c r="A3854" t="s">
        <v>420</v>
      </c>
      <c r="B3854" t="s">
        <v>1385</v>
      </c>
      <c r="C3854" t="s">
        <v>1386</v>
      </c>
      <c r="D3854">
        <v>1900</v>
      </c>
      <c r="E3854" s="958">
        <v>1</v>
      </c>
      <c r="F3854" t="s">
        <v>440</v>
      </c>
      <c r="G3854" s="958">
        <v>274</v>
      </c>
      <c r="H3854" t="s">
        <v>389</v>
      </c>
      <c r="I3854" s="959" t="s">
        <v>488</v>
      </c>
      <c r="J3854" s="959" t="s">
        <v>444</v>
      </c>
      <c r="K3854" s="959" t="s">
        <v>434</v>
      </c>
      <c r="L3854" s="938" t="s">
        <v>120</v>
      </c>
      <c r="M3854" s="959" t="s">
        <v>32</v>
      </c>
      <c r="N3854" s="679">
        <f t="shared" ca="1" si="661"/>
        <v>-18990.320000000003</v>
      </c>
      <c r="O3854" s="679">
        <f t="shared" ca="1" si="661"/>
        <v>-9316.1714405703806</v>
      </c>
      <c r="P3854" s="679">
        <f t="shared" ca="1" si="661"/>
        <v>-1234.7320954189934</v>
      </c>
      <c r="Q3854" s="679">
        <f t="shared" ca="1" si="661"/>
        <v>-3441.1777321769714</v>
      </c>
      <c r="R3854" s="679">
        <f t="shared" ca="1" si="661"/>
        <v>-2511.3765836107614</v>
      </c>
      <c r="S3854" s="679">
        <f t="shared" ca="1" si="661"/>
        <v>-293.29229530631244</v>
      </c>
      <c r="T3854" s="679">
        <f t="shared" ca="1" si="661"/>
        <v>-198.34707457755894</v>
      </c>
      <c r="U3854" s="679">
        <f t="shared" ca="1" si="661"/>
        <v>-5.1928665648529782</v>
      </c>
      <c r="V3854" s="679">
        <f t="shared" ca="1" si="661"/>
        <v>-637.52483600951803</v>
      </c>
      <c r="W3854" s="679">
        <f t="shared" ca="1" si="660"/>
        <v>-187.70539574909739</v>
      </c>
      <c r="X3854" s="679">
        <f t="shared" ca="1" si="661"/>
        <v>-259.23232081190798</v>
      </c>
      <c r="Y3854" s="679">
        <f t="shared" ca="1" si="661"/>
        <v>-905.56735920364781</v>
      </c>
      <c r="Z3854" s="679">
        <f t="shared" ca="1" si="661"/>
        <v>0</v>
      </c>
      <c r="AA3854" t="str">
        <f t="shared" si="662"/>
        <v>HUM_ASR_FY_2022</v>
      </c>
      <c r="AB3854" s="958">
        <f t="shared" si="663"/>
        <v>45032</v>
      </c>
      <c r="AC3854" t="str">
        <f t="shared" si="664"/>
        <v>Unaudited</v>
      </c>
    </row>
    <row r="3855" spans="1:29" x14ac:dyDescent="0.25">
      <c r="A3855" t="s">
        <v>420</v>
      </c>
      <c r="B3855" t="s">
        <v>1385</v>
      </c>
      <c r="C3855" t="s">
        <v>1386</v>
      </c>
      <c r="D3855">
        <v>1900</v>
      </c>
      <c r="E3855" s="958">
        <v>1</v>
      </c>
      <c r="F3855" t="s">
        <v>440</v>
      </c>
      <c r="G3855" s="958">
        <v>274</v>
      </c>
      <c r="H3855" t="s">
        <v>389</v>
      </c>
      <c r="I3855" s="938" t="s">
        <v>488</v>
      </c>
      <c r="J3855" s="938" t="s">
        <v>444</v>
      </c>
      <c r="K3855" s="938" t="s">
        <v>434</v>
      </c>
      <c r="L3855" s="938" t="s">
        <v>943</v>
      </c>
      <c r="M3855" s="938" t="s">
        <v>935</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HUM_ASR_FY_2022</v>
      </c>
      <c r="AB3855" s="958">
        <f t="shared" si="663"/>
        <v>45032</v>
      </c>
      <c r="AC3855" t="str">
        <f t="shared" si="664"/>
        <v>Unaudited</v>
      </c>
    </row>
    <row r="3856" spans="1:29" x14ac:dyDescent="0.25">
      <c r="A3856" t="s">
        <v>420</v>
      </c>
      <c r="B3856" t="s">
        <v>1385</v>
      </c>
      <c r="C3856" t="s">
        <v>1386</v>
      </c>
      <c r="D3856">
        <v>1900</v>
      </c>
      <c r="E3856" s="958">
        <v>1</v>
      </c>
      <c r="F3856" t="s">
        <v>440</v>
      </c>
      <c r="G3856" s="958">
        <v>274</v>
      </c>
      <c r="H3856" t="s">
        <v>389</v>
      </c>
      <c r="I3856" s="938" t="s">
        <v>488</v>
      </c>
      <c r="J3856" s="938" t="s">
        <v>444</v>
      </c>
      <c r="K3856" s="938" t="s">
        <v>434</v>
      </c>
      <c r="L3856" s="938" t="s">
        <v>167</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HUM_ASR_FY_2022</v>
      </c>
      <c r="AB3856" s="958">
        <f t="shared" si="663"/>
        <v>45032</v>
      </c>
      <c r="AC3856" t="str">
        <f t="shared" si="664"/>
        <v>Unaudited</v>
      </c>
    </row>
    <row r="3857" spans="1:29" x14ac:dyDescent="0.25">
      <c r="A3857" t="s">
        <v>420</v>
      </c>
      <c r="B3857" t="s">
        <v>1385</v>
      </c>
      <c r="C3857" t="s">
        <v>1386</v>
      </c>
      <c r="D3857">
        <v>1900</v>
      </c>
      <c r="E3857" s="958">
        <v>1</v>
      </c>
      <c r="F3857" t="s">
        <v>440</v>
      </c>
      <c r="G3857" s="958">
        <v>274</v>
      </c>
      <c r="H3857" t="s">
        <v>389</v>
      </c>
      <c r="I3857" s="938" t="s">
        <v>488</v>
      </c>
      <c r="J3857" s="938" t="s">
        <v>444</v>
      </c>
      <c r="K3857" s="938" t="s">
        <v>434</v>
      </c>
      <c r="L3857" s="938" t="s">
        <v>168</v>
      </c>
      <c r="M3857" s="959" t="s">
        <v>329</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HUM_ASR_FY_2022</v>
      </c>
      <c r="AB3857" s="958">
        <f t="shared" si="663"/>
        <v>45032</v>
      </c>
      <c r="AC3857" t="str">
        <f t="shared" si="664"/>
        <v>Unaudited</v>
      </c>
    </row>
    <row r="3858" spans="1:29" x14ac:dyDescent="0.25">
      <c r="A3858" t="s">
        <v>420</v>
      </c>
      <c r="B3858" t="s">
        <v>1385</v>
      </c>
      <c r="C3858" t="s">
        <v>1386</v>
      </c>
      <c r="D3858">
        <v>1900</v>
      </c>
      <c r="E3858" s="958">
        <v>1</v>
      </c>
      <c r="F3858" t="s">
        <v>440</v>
      </c>
      <c r="G3858" s="958">
        <v>274</v>
      </c>
      <c r="H3858" t="s">
        <v>389</v>
      </c>
      <c r="I3858" s="938" t="s">
        <v>488</v>
      </c>
      <c r="J3858" s="938" t="s">
        <v>450</v>
      </c>
      <c r="K3858" s="938" t="s">
        <v>435</v>
      </c>
      <c r="L3858" s="938" t="s">
        <v>121</v>
      </c>
      <c r="M3858" s="959" t="s">
        <v>27</v>
      </c>
      <c r="N3858" s="679">
        <f t="shared" ca="1" si="666"/>
        <v>5934655.2225949615</v>
      </c>
      <c r="O3858" s="679">
        <f t="shared" ca="1" si="665"/>
        <v>35944.126926107965</v>
      </c>
      <c r="P3858" s="679">
        <f t="shared" ca="1" si="665"/>
        <v>5898711.0956688533</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HUM_ASR_FY_2022</v>
      </c>
      <c r="AB3858" s="958">
        <f t="shared" si="663"/>
        <v>45032</v>
      </c>
      <c r="AC3858" t="str">
        <f t="shared" si="664"/>
        <v>Unaudited</v>
      </c>
    </row>
    <row r="3859" spans="1:29" x14ac:dyDescent="0.25">
      <c r="A3859" t="s">
        <v>420</v>
      </c>
      <c r="B3859" t="s">
        <v>1385</v>
      </c>
      <c r="C3859" t="s">
        <v>1386</v>
      </c>
      <c r="D3859">
        <v>1900</v>
      </c>
      <c r="E3859" s="958">
        <v>1</v>
      </c>
      <c r="F3859" t="s">
        <v>440</v>
      </c>
      <c r="G3859" s="958">
        <v>274</v>
      </c>
      <c r="H3859" t="s">
        <v>389</v>
      </c>
      <c r="I3859" s="938" t="s">
        <v>488</v>
      </c>
      <c r="J3859" s="938" t="s">
        <v>450</v>
      </c>
      <c r="K3859" s="938" t="s">
        <v>435</v>
      </c>
      <c r="L3859" s="944" t="s">
        <v>122</v>
      </c>
      <c r="M3859" s="960" t="s">
        <v>97</v>
      </c>
      <c r="N3859" s="679">
        <f t="shared" ca="1" si="666"/>
        <v>247802.82646428794</v>
      </c>
      <c r="O3859" s="679">
        <f t="shared" ca="1" si="665"/>
        <v>0</v>
      </c>
      <c r="P3859" s="679">
        <f t="shared" ca="1" si="665"/>
        <v>247802.82646428794</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HUM_ASR_FY_2022</v>
      </c>
      <c r="AB3859" s="958">
        <f t="shared" si="663"/>
        <v>45032</v>
      </c>
      <c r="AC3859" t="str">
        <f t="shared" si="664"/>
        <v>Unaudited</v>
      </c>
    </row>
    <row r="3860" spans="1:29" x14ac:dyDescent="0.25">
      <c r="A3860" t="s">
        <v>420</v>
      </c>
      <c r="B3860" t="s">
        <v>1385</v>
      </c>
      <c r="C3860" t="s">
        <v>1386</v>
      </c>
      <c r="D3860">
        <v>1900</v>
      </c>
      <c r="E3860" s="958">
        <v>1</v>
      </c>
      <c r="F3860" t="s">
        <v>440</v>
      </c>
      <c r="G3860" s="958">
        <v>274</v>
      </c>
      <c r="H3860" t="s">
        <v>389</v>
      </c>
      <c r="I3860" s="938" t="s">
        <v>488</v>
      </c>
      <c r="J3860" s="938" t="s">
        <v>450</v>
      </c>
      <c r="K3860" s="938" t="s">
        <v>435</v>
      </c>
      <c r="L3860" s="938" t="s">
        <v>123</v>
      </c>
      <c r="M3860" s="959" t="s">
        <v>98</v>
      </c>
      <c r="N3860" s="679">
        <f t="shared" ca="1" si="666"/>
        <v>467312.42018108594</v>
      </c>
      <c r="O3860" s="679">
        <f t="shared" ca="1" si="665"/>
        <v>0</v>
      </c>
      <c r="P3860" s="679">
        <f t="shared" ca="1" si="665"/>
        <v>467312.42018108594</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HUM_ASR_FY_2022</v>
      </c>
      <c r="AB3860" s="958">
        <f t="shared" si="663"/>
        <v>45032</v>
      </c>
      <c r="AC3860" t="str">
        <f t="shared" si="664"/>
        <v>Unaudited</v>
      </c>
    </row>
    <row r="3861" spans="1:29" x14ac:dyDescent="0.25">
      <c r="A3861" t="s">
        <v>420</v>
      </c>
      <c r="B3861" t="s">
        <v>1385</v>
      </c>
      <c r="C3861" t="s">
        <v>1386</v>
      </c>
      <c r="D3861">
        <v>1900</v>
      </c>
      <c r="E3861" s="958">
        <v>1</v>
      </c>
      <c r="F3861" t="s">
        <v>440</v>
      </c>
      <c r="G3861" s="958">
        <v>274</v>
      </c>
      <c r="H3861" t="s">
        <v>389</v>
      </c>
      <c r="I3861" s="938" t="s">
        <v>488</v>
      </c>
      <c r="J3861" s="938" t="s">
        <v>450</v>
      </c>
      <c r="K3861" s="938" t="s">
        <v>435</v>
      </c>
      <c r="L3861" s="938" t="s">
        <v>124</v>
      </c>
      <c r="M3861" s="959" t="s">
        <v>99</v>
      </c>
      <c r="N3861" s="679">
        <f t="shared" ca="1" si="666"/>
        <v>362177.78212139767</v>
      </c>
      <c r="O3861" s="679">
        <f t="shared" ca="1" si="665"/>
        <v>0</v>
      </c>
      <c r="P3861" s="679">
        <f t="shared" ca="1" si="665"/>
        <v>362177.78212139767</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HUM_ASR_FY_2022</v>
      </c>
      <c r="AB3861" s="958">
        <f t="shared" si="663"/>
        <v>45032</v>
      </c>
      <c r="AC3861" t="str">
        <f t="shared" si="664"/>
        <v>Unaudited</v>
      </c>
    </row>
    <row r="3862" spans="1:29" x14ac:dyDescent="0.25">
      <c r="A3862" t="s">
        <v>420</v>
      </c>
      <c r="B3862" t="s">
        <v>1385</v>
      </c>
      <c r="C3862" t="s">
        <v>1386</v>
      </c>
      <c r="D3862">
        <v>1900</v>
      </c>
      <c r="E3862" s="958">
        <v>1</v>
      </c>
      <c r="F3862" t="s">
        <v>440</v>
      </c>
      <c r="G3862" s="958">
        <v>274</v>
      </c>
      <c r="H3862" t="s">
        <v>389</v>
      </c>
      <c r="I3862" s="938" t="s">
        <v>488</v>
      </c>
      <c r="J3862" s="938" t="s">
        <v>450</v>
      </c>
      <c r="K3862" s="938" t="s">
        <v>435</v>
      </c>
      <c r="L3862" s="938" t="s">
        <v>125</v>
      </c>
      <c r="M3862" s="959" t="s">
        <v>100</v>
      </c>
      <c r="N3862" s="679">
        <f t="shared" ca="1" si="666"/>
        <v>748985.04980527726</v>
      </c>
      <c r="O3862" s="679">
        <f t="shared" ca="1" si="665"/>
        <v>25262.325158921769</v>
      </c>
      <c r="P3862" s="679">
        <f t="shared" ca="1" si="665"/>
        <v>723722.72464635549</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HUM_ASR_FY_2022</v>
      </c>
      <c r="AB3862" s="958">
        <f t="shared" si="663"/>
        <v>45032</v>
      </c>
      <c r="AC3862" t="str">
        <f t="shared" si="664"/>
        <v>Unaudited</v>
      </c>
    </row>
    <row r="3863" spans="1:29" x14ac:dyDescent="0.25">
      <c r="A3863" t="s">
        <v>420</v>
      </c>
      <c r="B3863" t="s">
        <v>1385</v>
      </c>
      <c r="C3863" t="s">
        <v>1386</v>
      </c>
      <c r="D3863">
        <v>1900</v>
      </c>
      <c r="E3863" s="958">
        <v>1</v>
      </c>
      <c r="F3863" t="s">
        <v>440</v>
      </c>
      <c r="G3863" s="958">
        <v>274</v>
      </c>
      <c r="H3863" t="s">
        <v>389</v>
      </c>
      <c r="I3863" s="938" t="s">
        <v>488</v>
      </c>
      <c r="J3863" s="938" t="s">
        <v>450</v>
      </c>
      <c r="K3863" s="938" t="s">
        <v>435</v>
      </c>
      <c r="L3863" s="938" t="s">
        <v>126</v>
      </c>
      <c r="M3863" s="959" t="s">
        <v>28</v>
      </c>
      <c r="N3863" s="679">
        <f t="shared" ca="1" si="666"/>
        <v>14058.367621568075</v>
      </c>
      <c r="O3863" s="679">
        <f t="shared" ca="1" si="665"/>
        <v>0</v>
      </c>
      <c r="P3863" s="679">
        <f t="shared" ca="1" si="665"/>
        <v>14058.367621568075</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HUM_ASR_FY_2022</v>
      </c>
      <c r="AB3863" s="958">
        <f t="shared" si="663"/>
        <v>45032</v>
      </c>
      <c r="AC3863" t="str">
        <f t="shared" si="664"/>
        <v>Unaudited</v>
      </c>
    </row>
    <row r="3864" spans="1:29" x14ac:dyDescent="0.25">
      <c r="A3864" t="s">
        <v>420</v>
      </c>
      <c r="B3864" t="s">
        <v>1385</v>
      </c>
      <c r="C3864" t="s">
        <v>1386</v>
      </c>
      <c r="D3864">
        <v>1900</v>
      </c>
      <c r="E3864" s="958">
        <v>1</v>
      </c>
      <c r="F3864" t="s">
        <v>440</v>
      </c>
      <c r="G3864" s="958">
        <v>274</v>
      </c>
      <c r="H3864" t="s">
        <v>389</v>
      </c>
      <c r="I3864" s="938" t="s">
        <v>488</v>
      </c>
      <c r="J3864" s="938" t="s">
        <v>436</v>
      </c>
      <c r="K3864" s="938" t="s">
        <v>436</v>
      </c>
      <c r="L3864" s="938" t="s">
        <v>128</v>
      </c>
      <c r="M3864" s="959" t="s">
        <v>326</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HUM_ASR_FY_2022</v>
      </c>
      <c r="AB3864" s="958">
        <f t="shared" si="663"/>
        <v>45032</v>
      </c>
      <c r="AC3864" t="str">
        <f t="shared" si="664"/>
        <v>Unaudited</v>
      </c>
    </row>
    <row r="3865" spans="1:29" x14ac:dyDescent="0.25">
      <c r="A3865" t="s">
        <v>420</v>
      </c>
      <c r="B3865" t="s">
        <v>1385</v>
      </c>
      <c r="C3865" t="s">
        <v>1386</v>
      </c>
      <c r="D3865">
        <v>1900</v>
      </c>
      <c r="E3865" s="958">
        <v>1</v>
      </c>
      <c r="F3865" t="s">
        <v>440</v>
      </c>
      <c r="G3865" s="958">
        <v>274</v>
      </c>
      <c r="H3865" t="s">
        <v>389</v>
      </c>
      <c r="I3865" s="938" t="s">
        <v>488</v>
      </c>
      <c r="J3865" s="938" t="s">
        <v>436</v>
      </c>
      <c r="K3865" s="938" t="s">
        <v>436</v>
      </c>
      <c r="L3865" s="938" t="s">
        <v>129</v>
      </c>
      <c r="M3865" s="959" t="s">
        <v>325</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HUM_ASR_FY_2022</v>
      </c>
      <c r="AB3865" s="958">
        <f t="shared" si="663"/>
        <v>45032</v>
      </c>
      <c r="AC3865" t="str">
        <f t="shared" si="664"/>
        <v>Unaudited</v>
      </c>
    </row>
    <row r="3866" spans="1:29" ht="30" x14ac:dyDescent="0.25">
      <c r="A3866" t="s">
        <v>420</v>
      </c>
      <c r="B3866" t="s">
        <v>1385</v>
      </c>
      <c r="C3866" t="s">
        <v>1386</v>
      </c>
      <c r="D3866">
        <v>1900</v>
      </c>
      <c r="E3866" s="958">
        <v>1</v>
      </c>
      <c r="F3866" t="s">
        <v>440</v>
      </c>
      <c r="G3866" s="958">
        <v>274</v>
      </c>
      <c r="H3866" t="s">
        <v>389</v>
      </c>
      <c r="I3866" s="938" t="s">
        <v>488</v>
      </c>
      <c r="J3866" s="938" t="s">
        <v>436</v>
      </c>
      <c r="K3866" s="938" t="s">
        <v>436</v>
      </c>
      <c r="L3866" s="938" t="s">
        <v>130</v>
      </c>
      <c r="M3866" s="959" t="s">
        <v>179</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HUM_ASR_FY_2022</v>
      </c>
      <c r="AB3866" s="958">
        <f t="shared" si="663"/>
        <v>45032</v>
      </c>
      <c r="AC3866" t="str">
        <f t="shared" si="664"/>
        <v>Unaudited</v>
      </c>
    </row>
    <row r="3867" spans="1:29" x14ac:dyDescent="0.25">
      <c r="A3867" t="s">
        <v>420</v>
      </c>
      <c r="B3867" t="s">
        <v>1385</v>
      </c>
      <c r="C3867" t="s">
        <v>1386</v>
      </c>
      <c r="D3867">
        <v>1900</v>
      </c>
      <c r="E3867" s="958">
        <v>1</v>
      </c>
      <c r="F3867" t="s">
        <v>440</v>
      </c>
      <c r="G3867" s="958">
        <v>274</v>
      </c>
      <c r="H3867" t="s">
        <v>389</v>
      </c>
      <c r="I3867" s="938" t="s">
        <v>488</v>
      </c>
      <c r="J3867" s="938" t="s">
        <v>436</v>
      </c>
      <c r="K3867" s="938" t="s">
        <v>436</v>
      </c>
      <c r="L3867" s="938" t="s">
        <v>131</v>
      </c>
      <c r="M3867" s="959" t="s">
        <v>494</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HUM_ASR_FY_2022</v>
      </c>
      <c r="AB3867" s="958">
        <f t="shared" si="663"/>
        <v>45032</v>
      </c>
      <c r="AC3867" t="str">
        <f t="shared" si="664"/>
        <v>Unaudited</v>
      </c>
    </row>
    <row r="3868" spans="1:29" x14ac:dyDescent="0.25">
      <c r="A3868" t="s">
        <v>420</v>
      </c>
      <c r="B3868" t="s">
        <v>1385</v>
      </c>
      <c r="C3868" t="s">
        <v>1386</v>
      </c>
      <c r="D3868">
        <v>1900</v>
      </c>
      <c r="E3868" s="958">
        <v>1</v>
      </c>
      <c r="F3868" t="s">
        <v>440</v>
      </c>
      <c r="G3868" s="958">
        <v>274</v>
      </c>
      <c r="H3868" t="s">
        <v>389</v>
      </c>
      <c r="I3868" s="938" t="s">
        <v>488</v>
      </c>
      <c r="J3868" s="938" t="s">
        <v>436</v>
      </c>
      <c r="K3868" s="938" t="s">
        <v>436</v>
      </c>
      <c r="L3868" s="938" t="s">
        <v>132</v>
      </c>
      <c r="M3868" s="959" t="s">
        <v>495</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HUM_ASR_FY_2022</v>
      </c>
      <c r="AB3868" s="958">
        <f t="shared" si="663"/>
        <v>45032</v>
      </c>
      <c r="AC3868" t="str">
        <f t="shared" si="664"/>
        <v>Unaudited</v>
      </c>
    </row>
    <row r="3869" spans="1:29" x14ac:dyDescent="0.25">
      <c r="A3869" t="s">
        <v>420</v>
      </c>
      <c r="B3869" t="s">
        <v>1385</v>
      </c>
      <c r="C3869" t="s">
        <v>1386</v>
      </c>
      <c r="D3869">
        <v>1900</v>
      </c>
      <c r="E3869" s="958">
        <v>1</v>
      </c>
      <c r="F3869" t="s">
        <v>440</v>
      </c>
      <c r="G3869" s="958">
        <v>274</v>
      </c>
      <c r="H3869" t="s">
        <v>389</v>
      </c>
      <c r="I3869" s="938" t="s">
        <v>488</v>
      </c>
      <c r="J3869" s="938" t="s">
        <v>436</v>
      </c>
      <c r="K3869" s="938" t="s">
        <v>436</v>
      </c>
      <c r="L3869" s="946" t="s">
        <v>133</v>
      </c>
      <c r="M3869" s="961" t="s">
        <v>496</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HUM_ASR_FY_2022</v>
      </c>
      <c r="AB3869" s="958">
        <f t="shared" si="663"/>
        <v>45032</v>
      </c>
      <c r="AC3869" t="str">
        <f t="shared" si="664"/>
        <v>Unaudited</v>
      </c>
    </row>
    <row r="3870" spans="1:29" x14ac:dyDescent="0.25">
      <c r="A3870" t="s">
        <v>420</v>
      </c>
      <c r="B3870" t="s">
        <v>1385</v>
      </c>
      <c r="C3870" t="s">
        <v>1386</v>
      </c>
      <c r="D3870">
        <v>1900</v>
      </c>
      <c r="E3870" s="958">
        <v>1</v>
      </c>
      <c r="F3870" t="s">
        <v>440</v>
      </c>
      <c r="G3870" s="958">
        <v>274</v>
      </c>
      <c r="H3870" t="s">
        <v>389</v>
      </c>
      <c r="I3870" s="938" t="s">
        <v>489</v>
      </c>
      <c r="J3870" s="938" t="s">
        <v>26</v>
      </c>
      <c r="K3870" s="938" t="s">
        <v>26</v>
      </c>
      <c r="L3870" s="948" t="s">
        <v>269</v>
      </c>
      <c r="M3870" s="962" t="s">
        <v>26</v>
      </c>
      <c r="N3870" s="679">
        <f t="shared" ca="1" si="666"/>
        <v>1553380.3451951095</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HUM_ASR_FY_2022</v>
      </c>
      <c r="AB3870" s="958">
        <f t="shared" si="663"/>
        <v>45032</v>
      </c>
      <c r="AC3870" t="str">
        <f t="shared" si="664"/>
        <v>Unaudited</v>
      </c>
    </row>
    <row r="3871" spans="1:29" x14ac:dyDescent="0.25">
      <c r="A3871" t="s">
        <v>420</v>
      </c>
      <c r="B3871" t="s">
        <v>1385</v>
      </c>
      <c r="C3871" t="s">
        <v>1386</v>
      </c>
      <c r="D3871">
        <v>1900</v>
      </c>
      <c r="E3871" s="958">
        <v>1</v>
      </c>
      <c r="F3871" t="s">
        <v>441</v>
      </c>
      <c r="G3871" s="958">
        <v>366</v>
      </c>
      <c r="H3871" t="s">
        <v>389</v>
      </c>
      <c r="I3871" s="959" t="s">
        <v>432</v>
      </c>
      <c r="J3871" s="959" t="s">
        <v>432</v>
      </c>
      <c r="K3871" s="959" t="s">
        <v>432</v>
      </c>
      <c r="L3871" s="938"/>
      <c r="M3871" s="959" t="s">
        <v>432</v>
      </c>
      <c r="N3871" s="679">
        <f t="shared" ca="1" si="666"/>
        <v>287577.65268817201</v>
      </c>
      <c r="O3871" s="679">
        <f t="shared" ca="1" si="665"/>
        <v>239601.16451612904</v>
      </c>
      <c r="P3871" s="679">
        <f t="shared" ca="1" si="665"/>
        <v>12121.932258064518</v>
      </c>
      <c r="Q3871" s="679">
        <f t="shared" ca="1" si="665"/>
        <v>13832.815053763436</v>
      </c>
      <c r="R3871" s="679">
        <f t="shared" ca="1" si="665"/>
        <v>5714.1516129032298</v>
      </c>
      <c r="S3871" s="679">
        <f t="shared" ca="1" si="665"/>
        <v>8015.7516129032238</v>
      </c>
      <c r="T3871" s="679">
        <f t="shared" ca="1" si="665"/>
        <v>771</v>
      </c>
      <c r="U3871" s="679">
        <f t="shared" ca="1" si="665"/>
        <v>87.16021505376348</v>
      </c>
      <c r="V3871" s="679">
        <f t="shared" ca="1" si="665"/>
        <v>1118</v>
      </c>
      <c r="W3871" s="679">
        <f t="shared" ca="1" si="660"/>
        <v>28</v>
      </c>
      <c r="X3871" s="679">
        <f t="shared" ca="1" si="665"/>
        <v>5478.6774193548381</v>
      </c>
      <c r="Y3871" s="679">
        <f t="shared" ca="1" si="665"/>
        <v>809</v>
      </c>
      <c r="Z3871" s="679">
        <f t="shared" ca="1" si="665"/>
        <v>0</v>
      </c>
      <c r="AA3871" t="str">
        <f t="shared" si="662"/>
        <v>HUM_ASR_FY_2022</v>
      </c>
      <c r="AB3871" s="958">
        <f t="shared" si="663"/>
        <v>45032</v>
      </c>
      <c r="AC3871" t="str">
        <f t="shared" si="664"/>
        <v>Unaudited</v>
      </c>
    </row>
    <row r="3872" spans="1:29" x14ac:dyDescent="0.25">
      <c r="A3872" t="s">
        <v>420</v>
      </c>
      <c r="B3872" t="s">
        <v>1385</v>
      </c>
      <c r="C3872" t="s">
        <v>1386</v>
      </c>
      <c r="D3872">
        <v>1900</v>
      </c>
      <c r="E3872" s="958">
        <v>1</v>
      </c>
      <c r="F3872" t="s">
        <v>441</v>
      </c>
      <c r="G3872" s="958">
        <v>366</v>
      </c>
      <c r="H3872" t="s">
        <v>389</v>
      </c>
      <c r="I3872" s="938" t="s">
        <v>487</v>
      </c>
      <c r="J3872" s="938" t="s">
        <v>12</v>
      </c>
      <c r="K3872" s="938" t="s">
        <v>12</v>
      </c>
      <c r="L3872" s="938">
        <v>1.1000000000000001</v>
      </c>
      <c r="M3872" s="963" t="s">
        <v>12</v>
      </c>
      <c r="N3872" s="679">
        <f t="shared" ca="1" si="666"/>
        <v>79905364.37000002</v>
      </c>
      <c r="O3872" s="679">
        <f t="shared" ca="1" si="665"/>
        <v>42430559.49000001</v>
      </c>
      <c r="P3872" s="679">
        <f t="shared" ca="1" si="665"/>
        <v>5966282.2200000016</v>
      </c>
      <c r="Q3872" s="679">
        <f t="shared" ca="1" si="665"/>
        <v>13684677.610000001</v>
      </c>
      <c r="R3872" s="679">
        <f t="shared" ca="1" si="665"/>
        <v>8726259.379999999</v>
      </c>
      <c r="S3872" s="679">
        <f t="shared" ca="1" si="665"/>
        <v>1555952.6499999997</v>
      </c>
      <c r="T3872" s="679">
        <f t="shared" ca="1" si="665"/>
        <v>292610.93999999994</v>
      </c>
      <c r="U3872" s="679">
        <f t="shared" ca="1" si="665"/>
        <v>13191.369999999999</v>
      </c>
      <c r="V3872" s="679">
        <f t="shared" ca="1" si="665"/>
        <v>3072452.5200000005</v>
      </c>
      <c r="W3872" s="679">
        <f t="shared" ca="1" si="660"/>
        <v>886789.4</v>
      </c>
      <c r="X3872" s="679">
        <f t="shared" ca="1" si="665"/>
        <v>869218.59</v>
      </c>
      <c r="Y3872" s="679">
        <f t="shared" ca="1" si="665"/>
        <v>2407370.2000000002</v>
      </c>
      <c r="Z3872" s="679">
        <f t="shared" ca="1" si="665"/>
        <v>0</v>
      </c>
      <c r="AA3872" t="str">
        <f t="shared" si="662"/>
        <v>HUM_ASR_FY_2022</v>
      </c>
      <c r="AB3872" s="958">
        <f t="shared" si="663"/>
        <v>45032</v>
      </c>
      <c r="AC3872" t="str">
        <f t="shared" si="664"/>
        <v>Unaudited</v>
      </c>
    </row>
    <row r="3873" spans="1:29" x14ac:dyDescent="0.25">
      <c r="A3873" t="s">
        <v>420</v>
      </c>
      <c r="B3873" t="s">
        <v>1385</v>
      </c>
      <c r="C3873" t="s">
        <v>1386</v>
      </c>
      <c r="D3873">
        <v>1900</v>
      </c>
      <c r="E3873" s="958">
        <v>1</v>
      </c>
      <c r="F3873" t="s">
        <v>441</v>
      </c>
      <c r="G3873" s="958">
        <v>366</v>
      </c>
      <c r="H3873" t="s">
        <v>389</v>
      </c>
      <c r="I3873" s="938" t="s">
        <v>487</v>
      </c>
      <c r="J3873" s="938" t="s">
        <v>12</v>
      </c>
      <c r="K3873" s="938" t="s">
        <v>1328</v>
      </c>
      <c r="L3873" s="938" t="s">
        <v>1319</v>
      </c>
      <c r="M3873" s="963" t="s">
        <v>1328</v>
      </c>
      <c r="N3873" s="679">
        <f t="shared" ca="1" si="666"/>
        <v>166139.25884992367</v>
      </c>
      <c r="O3873" s="679">
        <f t="shared" ca="1" si="665"/>
        <v>138422.2992300874</v>
      </c>
      <c r="P3873" s="679">
        <f t="shared" ca="1" si="665"/>
        <v>7003.0783767735111</v>
      </c>
      <c r="Q3873" s="679">
        <f t="shared" ca="1" si="665"/>
        <v>7991.4889747441312</v>
      </c>
      <c r="R3873" s="679">
        <f t="shared" ca="1" si="665"/>
        <v>3301.1776299364883</v>
      </c>
      <c r="S3873" s="679">
        <f t="shared" ca="1" si="665"/>
        <v>4630.8571602983784</v>
      </c>
      <c r="T3873" s="679">
        <f t="shared" ca="1" si="665"/>
        <v>445.42184476408573</v>
      </c>
      <c r="U3873" s="679">
        <f t="shared" ca="1" si="665"/>
        <v>50.354168325916689</v>
      </c>
      <c r="V3873" s="679">
        <f t="shared" ca="1" si="665"/>
        <v>645.89056089007499</v>
      </c>
      <c r="W3873" s="679">
        <f t="shared" ca="1" si="660"/>
        <v>16.176150004402597</v>
      </c>
      <c r="X3873" s="679">
        <f t="shared" ca="1" si="665"/>
        <v>3165.1395629006129</v>
      </c>
      <c r="Y3873" s="679">
        <f t="shared" ca="1" si="665"/>
        <v>467.37519119863214</v>
      </c>
      <c r="Z3873" s="679">
        <f t="shared" ca="1" si="665"/>
        <v>0</v>
      </c>
      <c r="AA3873" t="str">
        <f t="shared" si="662"/>
        <v>HUM_ASR_FY_2022</v>
      </c>
      <c r="AB3873" s="958">
        <f t="shared" si="663"/>
        <v>45032</v>
      </c>
      <c r="AC3873" t="str">
        <f t="shared" si="664"/>
        <v>Unaudited</v>
      </c>
    </row>
    <row r="3874" spans="1:29" x14ac:dyDescent="0.25">
      <c r="A3874" t="s">
        <v>420</v>
      </c>
      <c r="B3874" t="s">
        <v>1385</v>
      </c>
      <c r="C3874" t="s">
        <v>1386</v>
      </c>
      <c r="D3874">
        <v>1900</v>
      </c>
      <c r="E3874" s="958">
        <v>1</v>
      </c>
      <c r="F3874" t="s">
        <v>441</v>
      </c>
      <c r="G3874" s="958">
        <v>366</v>
      </c>
      <c r="H3874" t="s">
        <v>389</v>
      </c>
      <c r="I3874" s="938" t="s">
        <v>487</v>
      </c>
      <c r="J3874" s="938" t="s">
        <v>490</v>
      </c>
      <c r="K3874" s="938" t="s">
        <v>491</v>
      </c>
      <c r="L3874" s="938" t="s">
        <v>63</v>
      </c>
      <c r="M3874" s="963" t="s">
        <v>343</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HUM_ASR_FY_2022</v>
      </c>
      <c r="AB3874" s="958">
        <f t="shared" si="663"/>
        <v>45032</v>
      </c>
      <c r="AC3874" t="str">
        <f t="shared" si="664"/>
        <v>Unaudited</v>
      </c>
    </row>
    <row r="3875" spans="1:29" x14ac:dyDescent="0.25">
      <c r="A3875" t="s">
        <v>420</v>
      </c>
      <c r="B3875" t="s">
        <v>1385</v>
      </c>
      <c r="C3875" t="s">
        <v>1386</v>
      </c>
      <c r="D3875">
        <v>1900</v>
      </c>
      <c r="E3875" s="958">
        <v>1</v>
      </c>
      <c r="F3875" t="s">
        <v>441</v>
      </c>
      <c r="G3875" s="958">
        <v>366</v>
      </c>
      <c r="H3875" t="s">
        <v>389</v>
      </c>
      <c r="I3875" s="938" t="s">
        <v>487</v>
      </c>
      <c r="J3875" s="938" t="s">
        <v>490</v>
      </c>
      <c r="K3875" s="938" t="s">
        <v>1019</v>
      </c>
      <c r="L3875" s="938" t="s">
        <v>915</v>
      </c>
      <c r="M3875" s="963" t="s">
        <v>916</v>
      </c>
      <c r="N3875" s="679">
        <f t="shared" ca="1" si="666"/>
        <v>1787117.3800000048</v>
      </c>
      <c r="O3875" s="679">
        <f t="shared" ca="1" si="665"/>
        <v>1660873.6400000046</v>
      </c>
      <c r="P3875" s="679">
        <f t="shared" ca="1" si="665"/>
        <v>86298.240000000005</v>
      </c>
      <c r="Q3875" s="679">
        <f t="shared" ca="1" si="665"/>
        <v>18174.870000000003</v>
      </c>
      <c r="R3875" s="679">
        <f t="shared" ca="1" si="665"/>
        <v>14579.11</v>
      </c>
      <c r="S3875" s="679">
        <f t="shared" ca="1" si="665"/>
        <v>0</v>
      </c>
      <c r="T3875" s="679">
        <f t="shared" ca="1" si="665"/>
        <v>0</v>
      </c>
      <c r="U3875" s="679">
        <f t="shared" ca="1" si="665"/>
        <v>0</v>
      </c>
      <c r="V3875" s="679">
        <f t="shared" ca="1" si="665"/>
        <v>7191.52</v>
      </c>
      <c r="W3875" s="679">
        <f t="shared" ca="1" si="660"/>
        <v>0</v>
      </c>
      <c r="X3875" s="679">
        <f t="shared" ca="1" si="665"/>
        <v>0</v>
      </c>
      <c r="Y3875" s="679">
        <f t="shared" ca="1" si="665"/>
        <v>0</v>
      </c>
      <c r="Z3875" s="679">
        <f t="shared" ca="1" si="665"/>
        <v>0</v>
      </c>
      <c r="AA3875" t="str">
        <f t="shared" si="662"/>
        <v>HUM_ASR_FY_2022</v>
      </c>
      <c r="AB3875" s="958">
        <f t="shared" si="663"/>
        <v>45032</v>
      </c>
      <c r="AC3875" t="str">
        <f t="shared" si="664"/>
        <v>Unaudited</v>
      </c>
    </row>
    <row r="3876" spans="1:29" x14ac:dyDescent="0.25">
      <c r="A3876" t="s">
        <v>420</v>
      </c>
      <c r="B3876" t="s">
        <v>1385</v>
      </c>
      <c r="C3876" t="s">
        <v>1386</v>
      </c>
      <c r="D3876">
        <v>1900</v>
      </c>
      <c r="E3876" s="958">
        <v>1</v>
      </c>
      <c r="F3876" t="s">
        <v>441</v>
      </c>
      <c r="G3876" s="958">
        <v>366</v>
      </c>
      <c r="H3876" t="s">
        <v>389</v>
      </c>
      <c r="I3876" s="938" t="s">
        <v>487</v>
      </c>
      <c r="J3876" s="938" t="s">
        <v>13</v>
      </c>
      <c r="K3876" s="938" t="s">
        <v>492</v>
      </c>
      <c r="L3876" s="938" t="s">
        <v>94</v>
      </c>
      <c r="M3876" s="963" t="s">
        <v>146</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HUM_ASR_FY_2022</v>
      </c>
      <c r="AB3876" s="958">
        <f t="shared" si="663"/>
        <v>45032</v>
      </c>
      <c r="AC3876" t="str">
        <f t="shared" si="664"/>
        <v>Unaudited</v>
      </c>
    </row>
    <row r="3877" spans="1:29" x14ac:dyDescent="0.25">
      <c r="A3877" t="s">
        <v>420</v>
      </c>
      <c r="B3877" t="s">
        <v>1385</v>
      </c>
      <c r="C3877" t="s">
        <v>1386</v>
      </c>
      <c r="D3877">
        <v>1900</v>
      </c>
      <c r="E3877" s="958">
        <v>1</v>
      </c>
      <c r="F3877" t="s">
        <v>441</v>
      </c>
      <c r="G3877" s="958">
        <v>366</v>
      </c>
      <c r="H3877" t="s">
        <v>389</v>
      </c>
      <c r="I3877" s="938" t="s">
        <v>487</v>
      </c>
      <c r="J3877" s="938" t="s">
        <v>13</v>
      </c>
      <c r="K3877" s="938" t="s">
        <v>13</v>
      </c>
      <c r="L3877" s="938" t="s">
        <v>35</v>
      </c>
      <c r="M3877" s="963" t="s">
        <v>13</v>
      </c>
      <c r="N3877" s="679">
        <f t="shared" ca="1" si="666"/>
        <v>27775.025411797822</v>
      </c>
      <c r="O3877" s="679">
        <f t="shared" ca="1" si="665"/>
        <v>23141.326771826556</v>
      </c>
      <c r="P3877" s="679">
        <f t="shared" ca="1" si="665"/>
        <v>1170.7689153194119</v>
      </c>
      <c r="Q3877" s="679">
        <f t="shared" ca="1" si="665"/>
        <v>1336.0105906823862</v>
      </c>
      <c r="R3877" s="679">
        <f t="shared" ca="1" si="665"/>
        <v>551.88817619061263</v>
      </c>
      <c r="S3877" s="679">
        <f t="shared" ca="1" si="665"/>
        <v>774.18291255217343</v>
      </c>
      <c r="T3877" s="679">
        <f t="shared" ca="1" si="665"/>
        <v>74.465259704016262</v>
      </c>
      <c r="U3877" s="679">
        <f t="shared" ca="1" si="665"/>
        <v>8.4181686768306161</v>
      </c>
      <c r="V3877" s="679">
        <f t="shared" ca="1" si="665"/>
        <v>107.97945570569412</v>
      </c>
      <c r="W3877" s="679">
        <f t="shared" ca="1" si="660"/>
        <v>2.7043155275129123</v>
      </c>
      <c r="X3877" s="679">
        <f t="shared" ca="1" si="665"/>
        <v>529.14544340698785</v>
      </c>
      <c r="Y3877" s="679">
        <f t="shared" ca="1" si="665"/>
        <v>78.135402205640929</v>
      </c>
      <c r="Z3877" s="679">
        <f t="shared" ca="1" si="665"/>
        <v>0</v>
      </c>
      <c r="AA3877" t="str">
        <f t="shared" si="662"/>
        <v>HUM_ASR_FY_2022</v>
      </c>
      <c r="AB3877" s="958">
        <f t="shared" si="663"/>
        <v>45032</v>
      </c>
      <c r="AC3877" t="str">
        <f t="shared" si="664"/>
        <v>Unaudited</v>
      </c>
    </row>
    <row r="3878" spans="1:29" x14ac:dyDescent="0.25">
      <c r="A3878" t="s">
        <v>420</v>
      </c>
      <c r="B3878" t="s">
        <v>1385</v>
      </c>
      <c r="C3878" t="s">
        <v>1386</v>
      </c>
      <c r="D3878">
        <v>1900</v>
      </c>
      <c r="E3878" s="958">
        <v>1</v>
      </c>
      <c r="F3878" t="s">
        <v>441</v>
      </c>
      <c r="G3878" s="958">
        <v>366</v>
      </c>
      <c r="H3878" t="s">
        <v>389</v>
      </c>
      <c r="I3878" s="938" t="s">
        <v>488</v>
      </c>
      <c r="J3878" s="938" t="s">
        <v>444</v>
      </c>
      <c r="K3878" s="938" t="s">
        <v>0</v>
      </c>
      <c r="L3878" s="946">
        <v>2.1</v>
      </c>
      <c r="M3878" s="961" t="s">
        <v>147</v>
      </c>
      <c r="N3878" s="679">
        <f t="shared" ca="1" si="666"/>
        <v>8772861.709999999</v>
      </c>
      <c r="O3878" s="679">
        <f t="shared" ca="1" si="665"/>
        <v>4718938.42</v>
      </c>
      <c r="P3878" s="679">
        <f t="shared" ca="1" si="665"/>
        <v>393780.93</v>
      </c>
      <c r="Q3878" s="679">
        <f t="shared" ca="1" si="665"/>
        <v>2009472.67</v>
      </c>
      <c r="R3878" s="679">
        <f t="shared" ca="1" si="665"/>
        <v>821204.23</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43581.96</v>
      </c>
      <c r="T3878" s="679">
        <f t="shared" ca="1" si="667"/>
        <v>16292.77</v>
      </c>
      <c r="U3878" s="679">
        <f t="shared" ca="1" si="667"/>
        <v>0</v>
      </c>
      <c r="V3878" s="679">
        <f t="shared" ca="1" si="667"/>
        <v>140755.06999999998</v>
      </c>
      <c r="W3878" s="679">
        <f t="shared" ca="1" si="660"/>
        <v>40078.1</v>
      </c>
      <c r="X3878" s="679">
        <f t="shared" ca="1" si="667"/>
        <v>30241.64</v>
      </c>
      <c r="Y3878" s="679">
        <f t="shared" ca="1" si="667"/>
        <v>558515.92000000004</v>
      </c>
      <c r="Z3878" s="679">
        <f t="shared" ca="1" si="667"/>
        <v>0</v>
      </c>
      <c r="AA3878" t="str">
        <f t="shared" si="662"/>
        <v>HUM_ASR_FY_2022</v>
      </c>
      <c r="AB3878" s="958">
        <f t="shared" si="663"/>
        <v>45032</v>
      </c>
      <c r="AC3878" t="str">
        <f t="shared" si="664"/>
        <v>Unaudited</v>
      </c>
    </row>
    <row r="3879" spans="1:29" ht="30" x14ac:dyDescent="0.25">
      <c r="A3879" t="s">
        <v>420</v>
      </c>
      <c r="B3879" t="s">
        <v>1385</v>
      </c>
      <c r="C3879" t="s">
        <v>1386</v>
      </c>
      <c r="D3879">
        <v>1900</v>
      </c>
      <c r="E3879" s="958">
        <v>1</v>
      </c>
      <c r="F3879" t="s">
        <v>441</v>
      </c>
      <c r="G3879" s="958">
        <v>366</v>
      </c>
      <c r="H3879" t="s">
        <v>389</v>
      </c>
      <c r="I3879" s="963" t="s">
        <v>488</v>
      </c>
      <c r="J3879" s="963" t="s">
        <v>444</v>
      </c>
      <c r="K3879" s="963" t="s">
        <v>0</v>
      </c>
      <c r="L3879" s="938">
        <v>2.2000000000000002</v>
      </c>
      <c r="M3879" s="963" t="s">
        <v>148</v>
      </c>
      <c r="N3879" s="679">
        <f t="shared" ca="1" si="666"/>
        <v>761263.9192404449</v>
      </c>
      <c r="O3879" s="679">
        <f t="shared" ca="1" si="667"/>
        <v>409485.25977203768</v>
      </c>
      <c r="P3879" s="679">
        <f t="shared" ca="1" si="667"/>
        <v>34170.28832817966</v>
      </c>
      <c r="Q3879" s="679">
        <f t="shared" ca="1" si="667"/>
        <v>174371.72623239277</v>
      </c>
      <c r="R3879" s="679">
        <f t="shared" ca="1" si="667"/>
        <v>71259.888881416278</v>
      </c>
      <c r="S3879" s="679">
        <f t="shared" ca="1" si="667"/>
        <v>3781.8188379696112</v>
      </c>
      <c r="T3879" s="679">
        <f t="shared" ca="1" si="667"/>
        <v>1413.802970511334</v>
      </c>
      <c r="U3879" s="679">
        <f t="shared" ca="1" si="667"/>
        <v>0</v>
      </c>
      <c r="V3879" s="679">
        <f t="shared" ca="1" si="667"/>
        <v>12214.002657653104</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3477.7718480313843</v>
      </c>
      <c r="X3879" s="679">
        <f t="shared" ca="1" si="667"/>
        <v>2624.2143272834751</v>
      </c>
      <c r="Y3879" s="679">
        <f t="shared" ca="1" si="667"/>
        <v>48465.145384969575</v>
      </c>
      <c r="Z3879" s="679">
        <f t="shared" ca="1" si="667"/>
        <v>0</v>
      </c>
      <c r="AA3879" t="str">
        <f t="shared" si="662"/>
        <v>HUM_ASR_FY_2022</v>
      </c>
      <c r="AB3879" s="958">
        <f t="shared" si="663"/>
        <v>45032</v>
      </c>
      <c r="AC3879" t="str">
        <f t="shared" si="664"/>
        <v>Unaudited</v>
      </c>
    </row>
    <row r="3880" spans="1:29" x14ac:dyDescent="0.25">
      <c r="A3880" t="s">
        <v>420</v>
      </c>
      <c r="B3880" t="s">
        <v>1385</v>
      </c>
      <c r="C3880" t="s">
        <v>1386</v>
      </c>
      <c r="D3880">
        <v>1900</v>
      </c>
      <c r="E3880" s="958">
        <v>1</v>
      </c>
      <c r="F3880" t="s">
        <v>441</v>
      </c>
      <c r="G3880" s="958">
        <v>366</v>
      </c>
      <c r="H3880" t="s">
        <v>389</v>
      </c>
      <c r="I3880" s="938" t="s">
        <v>488</v>
      </c>
      <c r="J3880" s="938" t="s">
        <v>444</v>
      </c>
      <c r="K3880" s="938" t="s">
        <v>0</v>
      </c>
      <c r="L3880" s="944">
        <v>2.2999999999999998</v>
      </c>
      <c r="M3880" s="964" t="s">
        <v>149</v>
      </c>
      <c r="N3880" s="679">
        <f t="shared" ca="1" si="666"/>
        <v>5497387.9900000039</v>
      </c>
      <c r="O3880" s="679">
        <f t="shared" ca="1" si="667"/>
        <v>3907252.3500000029</v>
      </c>
      <c r="P3880" s="679">
        <f t="shared" ca="1" si="667"/>
        <v>461919.3899999999</v>
      </c>
      <c r="Q3880" s="679">
        <f t="shared" ca="1" si="667"/>
        <v>581070.6800000011</v>
      </c>
      <c r="R3880" s="679">
        <f t="shared" ca="1" si="667"/>
        <v>392739.36000000004</v>
      </c>
      <c r="S3880" s="679">
        <f t="shared" ca="1" si="667"/>
        <v>18721</v>
      </c>
      <c r="T3880" s="679">
        <f t="shared" ca="1" si="667"/>
        <v>22344.590000000004</v>
      </c>
      <c r="U3880" s="679">
        <f t="shared" ca="1" si="667"/>
        <v>747.32</v>
      </c>
      <c r="V3880" s="679">
        <f t="shared" ca="1" si="667"/>
        <v>66555.609999999986</v>
      </c>
      <c r="W3880" s="679">
        <f t="shared" ca="1" si="668"/>
        <v>6196.5800000000008</v>
      </c>
      <c r="X3880" s="679">
        <f t="shared" ca="1" si="667"/>
        <v>5496.52</v>
      </c>
      <c r="Y3880" s="679">
        <f t="shared" ca="1" si="667"/>
        <v>34344.589999999997</v>
      </c>
      <c r="Z3880" s="679">
        <f t="shared" ca="1" si="667"/>
        <v>0</v>
      </c>
      <c r="AA3880" t="str">
        <f t="shared" si="662"/>
        <v>HUM_ASR_FY_2022</v>
      </c>
      <c r="AB3880" s="958">
        <f t="shared" si="663"/>
        <v>45032</v>
      </c>
      <c r="AC3880" t="str">
        <f t="shared" si="664"/>
        <v>Unaudited</v>
      </c>
    </row>
    <row r="3881" spans="1:29" x14ac:dyDescent="0.25">
      <c r="A3881" t="s">
        <v>420</v>
      </c>
      <c r="B3881" t="s">
        <v>1385</v>
      </c>
      <c r="C3881" t="s">
        <v>1386</v>
      </c>
      <c r="D3881">
        <v>1900</v>
      </c>
      <c r="E3881" s="958">
        <v>1</v>
      </c>
      <c r="F3881" t="s">
        <v>441</v>
      </c>
      <c r="G3881" s="958">
        <v>366</v>
      </c>
      <c r="H3881" t="s">
        <v>389</v>
      </c>
      <c r="I3881" s="938" t="s">
        <v>488</v>
      </c>
      <c r="J3881" s="938" t="s">
        <v>444</v>
      </c>
      <c r="K3881" s="938" t="s">
        <v>0</v>
      </c>
      <c r="L3881" s="944">
        <v>2.4</v>
      </c>
      <c r="M3881" s="964" t="s">
        <v>150</v>
      </c>
      <c r="N3881" s="679">
        <f t="shared" ca="1" si="666"/>
        <v>2174726.5100000002</v>
      </c>
      <c r="O3881" s="679">
        <f t="shared" ca="1" si="667"/>
        <v>415371.07</v>
      </c>
      <c r="P3881" s="679">
        <f t="shared" ca="1" si="667"/>
        <v>50394.1</v>
      </c>
      <c r="Q3881" s="679">
        <f t="shared" ca="1" si="667"/>
        <v>677969.91999999993</v>
      </c>
      <c r="R3881" s="679">
        <f t="shared" ca="1" si="667"/>
        <v>171917.03</v>
      </c>
      <c r="S3881" s="679">
        <f t="shared" ca="1" si="667"/>
        <v>285067.4300000004</v>
      </c>
      <c r="T3881" s="679">
        <f t="shared" ca="1" si="667"/>
        <v>13.16</v>
      </c>
      <c r="U3881" s="679">
        <f t="shared" ca="1" si="667"/>
        <v>3553.81</v>
      </c>
      <c r="V3881" s="679">
        <f t="shared" ca="1" si="667"/>
        <v>55114.099999999991</v>
      </c>
      <c r="W3881" s="679">
        <f t="shared" ca="1" si="668"/>
        <v>0</v>
      </c>
      <c r="X3881" s="679">
        <f t="shared" ca="1" si="667"/>
        <v>323813.00999999989</v>
      </c>
      <c r="Y3881" s="679">
        <f t="shared" ca="1" si="667"/>
        <v>191512.88</v>
      </c>
      <c r="Z3881" s="679">
        <f t="shared" ca="1" si="667"/>
        <v>0</v>
      </c>
      <c r="AA3881" t="str">
        <f t="shared" si="662"/>
        <v>HUM_ASR_FY_2022</v>
      </c>
      <c r="AB3881" s="958">
        <f t="shared" si="663"/>
        <v>45032</v>
      </c>
      <c r="AC3881" t="str">
        <f t="shared" si="664"/>
        <v>Unaudited</v>
      </c>
    </row>
    <row r="3882" spans="1:29" ht="30" x14ac:dyDescent="0.25">
      <c r="A3882" t="s">
        <v>420</v>
      </c>
      <c r="B3882" t="s">
        <v>1385</v>
      </c>
      <c r="C3882" t="s">
        <v>1386</v>
      </c>
      <c r="D3882">
        <v>1900</v>
      </c>
      <c r="E3882" s="958">
        <v>1</v>
      </c>
      <c r="F3882" t="s">
        <v>441</v>
      </c>
      <c r="G3882" s="958">
        <v>366</v>
      </c>
      <c r="H3882" t="s">
        <v>389</v>
      </c>
      <c r="I3882" s="938" t="s">
        <v>488</v>
      </c>
      <c r="J3882" s="938" t="s">
        <v>444</v>
      </c>
      <c r="K3882" s="938" t="s">
        <v>0</v>
      </c>
      <c r="L3882" s="948">
        <v>2.5</v>
      </c>
      <c r="M3882" s="965" t="s">
        <v>151</v>
      </c>
      <c r="N3882" s="679">
        <f t="shared" ca="1" si="666"/>
        <v>665746.72509358916</v>
      </c>
      <c r="O3882" s="679">
        <f t="shared" ca="1" si="667"/>
        <v>127157.10609106431</v>
      </c>
      <c r="P3882" s="679">
        <f t="shared" ca="1" si="667"/>
        <v>15427.092503249451</v>
      </c>
      <c r="Q3882" s="679">
        <f t="shared" ca="1" si="667"/>
        <v>207546.21414531916</v>
      </c>
      <c r="R3882" s="679">
        <f t="shared" ca="1" si="667"/>
        <v>52628.77846204042</v>
      </c>
      <c r="S3882" s="679">
        <f t="shared" ca="1" si="667"/>
        <v>87267.390672193651</v>
      </c>
      <c r="T3882" s="679">
        <f t="shared" ca="1" si="667"/>
        <v>4.0286568733792807</v>
      </c>
      <c r="U3882" s="679">
        <f t="shared" ca="1" si="667"/>
        <v>1087.9240944668707</v>
      </c>
      <c r="V3882" s="679">
        <f t="shared" ca="1" si="667"/>
        <v>16872.021108291257</v>
      </c>
      <c r="W3882" s="679">
        <f t="shared" ca="1" si="668"/>
        <v>0</v>
      </c>
      <c r="X3882" s="679">
        <f t="shared" ca="1" si="667"/>
        <v>99128.534074934127</v>
      </c>
      <c r="Y3882" s="679">
        <f t="shared" ca="1" si="667"/>
        <v>58627.635285156633</v>
      </c>
      <c r="Z3882" s="679">
        <f t="shared" ca="1" si="667"/>
        <v>0</v>
      </c>
      <c r="AA3882" t="str">
        <f t="shared" si="662"/>
        <v>HUM_ASR_FY_2022</v>
      </c>
      <c r="AB3882" s="958">
        <f t="shared" si="663"/>
        <v>45032</v>
      </c>
      <c r="AC3882" t="str">
        <f t="shared" si="664"/>
        <v>Unaudited</v>
      </c>
    </row>
    <row r="3883" spans="1:29" x14ac:dyDescent="0.25">
      <c r="A3883" t="s">
        <v>420</v>
      </c>
      <c r="B3883" t="s">
        <v>1385</v>
      </c>
      <c r="C3883" t="s">
        <v>1386</v>
      </c>
      <c r="D3883">
        <v>1900</v>
      </c>
      <c r="E3883" s="958">
        <v>1</v>
      </c>
      <c r="F3883" t="s">
        <v>441</v>
      </c>
      <c r="G3883" s="958">
        <v>366</v>
      </c>
      <c r="H3883" t="s">
        <v>389</v>
      </c>
      <c r="I3883" s="964" t="s">
        <v>488</v>
      </c>
      <c r="J3883" s="964" t="s">
        <v>444</v>
      </c>
      <c r="K3883" s="964" t="s">
        <v>0</v>
      </c>
      <c r="L3883" s="944" t="s">
        <v>96</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HUM_ASR_FY_2022</v>
      </c>
      <c r="AB3883" s="958">
        <f t="shared" si="663"/>
        <v>45032</v>
      </c>
      <c r="AC3883" t="str">
        <f t="shared" si="664"/>
        <v>Unaudited</v>
      </c>
    </row>
    <row r="3884" spans="1:29" x14ac:dyDescent="0.25">
      <c r="A3884" t="s">
        <v>420</v>
      </c>
      <c r="B3884" t="s">
        <v>1385</v>
      </c>
      <c r="C3884" t="s">
        <v>1386</v>
      </c>
      <c r="D3884">
        <v>1900</v>
      </c>
      <c r="E3884" s="958">
        <v>1</v>
      </c>
      <c r="F3884" t="s">
        <v>441</v>
      </c>
      <c r="G3884" s="958">
        <v>366</v>
      </c>
      <c r="H3884" t="s">
        <v>389</v>
      </c>
      <c r="I3884" s="938" t="s">
        <v>488</v>
      </c>
      <c r="J3884" s="938" t="s">
        <v>444</v>
      </c>
      <c r="K3884" s="938" t="s">
        <v>0</v>
      </c>
      <c r="L3884" s="938" t="s">
        <v>152</v>
      </c>
      <c r="M3884" s="963" t="s">
        <v>451</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HUM_ASR_FY_2022</v>
      </c>
      <c r="AB3884" s="958">
        <f t="shared" si="663"/>
        <v>45032</v>
      </c>
      <c r="AC3884" t="str">
        <f t="shared" si="664"/>
        <v>Unaudited</v>
      </c>
    </row>
    <row r="3885" spans="1:29" x14ac:dyDescent="0.25">
      <c r="A3885" t="s">
        <v>420</v>
      </c>
      <c r="B3885" t="s">
        <v>1385</v>
      </c>
      <c r="C3885" t="s">
        <v>1386</v>
      </c>
      <c r="D3885">
        <v>1900</v>
      </c>
      <c r="E3885" s="958">
        <v>1</v>
      </c>
      <c r="F3885" t="s">
        <v>441</v>
      </c>
      <c r="G3885" s="958">
        <v>366</v>
      </c>
      <c r="H3885" t="s">
        <v>389</v>
      </c>
      <c r="I3885" s="938" t="s">
        <v>488</v>
      </c>
      <c r="J3885" s="938" t="s">
        <v>444</v>
      </c>
      <c r="K3885" s="938" t="s">
        <v>0</v>
      </c>
      <c r="L3885" s="938" t="s">
        <v>917</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HUM_ASR_FY_2022</v>
      </c>
      <c r="AB3885" s="958">
        <f t="shared" si="663"/>
        <v>45032</v>
      </c>
      <c r="AC3885" t="str">
        <f t="shared" si="664"/>
        <v>Unaudited</v>
      </c>
    </row>
    <row r="3886" spans="1:29" x14ac:dyDescent="0.25">
      <c r="A3886" t="s">
        <v>420</v>
      </c>
      <c r="B3886" t="s">
        <v>1385</v>
      </c>
      <c r="C3886" t="s">
        <v>1386</v>
      </c>
      <c r="D3886">
        <v>1900</v>
      </c>
      <c r="E3886" s="958">
        <v>1</v>
      </c>
      <c r="F3886" t="s">
        <v>441</v>
      </c>
      <c r="G3886" s="958">
        <v>366</v>
      </c>
      <c r="H3886" t="s">
        <v>389</v>
      </c>
      <c r="I3886" s="938" t="s">
        <v>488</v>
      </c>
      <c r="J3886" s="938" t="s">
        <v>444</v>
      </c>
      <c r="K3886" s="938" t="s">
        <v>53</v>
      </c>
      <c r="L3886" s="938">
        <v>3.1</v>
      </c>
      <c r="M3886" s="963" t="s">
        <v>33</v>
      </c>
      <c r="N3886" s="679">
        <f t="shared" ca="1" si="666"/>
        <v>9682695.5099998936</v>
      </c>
      <c r="O3886" s="679">
        <f t="shared" ca="1" si="667"/>
        <v>6391107.2799998885</v>
      </c>
      <c r="P3886" s="679">
        <f t="shared" ca="1" si="667"/>
        <v>597154.96000000264</v>
      </c>
      <c r="Q3886" s="679">
        <f t="shared" ca="1" si="667"/>
        <v>1520154.6899999981</v>
      </c>
      <c r="R3886" s="679">
        <f t="shared" ca="1" si="667"/>
        <v>664009.94000000192</v>
      </c>
      <c r="S3886" s="679">
        <f t="shared" ca="1" si="667"/>
        <v>54265.06</v>
      </c>
      <c r="T3886" s="679">
        <f t="shared" ca="1" si="667"/>
        <v>56518.189999999988</v>
      </c>
      <c r="U3886" s="679">
        <f t="shared" ca="1" si="667"/>
        <v>914.92</v>
      </c>
      <c r="V3886" s="679">
        <f t="shared" ca="1" si="667"/>
        <v>107063.22999999979</v>
      </c>
      <c r="W3886" s="679">
        <f t="shared" ca="1" si="668"/>
        <v>22435.759999999987</v>
      </c>
      <c r="X3886" s="679">
        <f t="shared" ca="1" si="667"/>
        <v>74213.800000000032</v>
      </c>
      <c r="Y3886" s="679">
        <f t="shared" ca="1" si="667"/>
        <v>194857.68000000081</v>
      </c>
      <c r="Z3886" s="679">
        <f t="shared" ca="1" si="667"/>
        <v>0</v>
      </c>
      <c r="AA3886" t="str">
        <f t="shared" si="662"/>
        <v>HUM_ASR_FY_2022</v>
      </c>
      <c r="AB3886" s="958">
        <f t="shared" si="663"/>
        <v>45032</v>
      </c>
      <c r="AC3886" t="str">
        <f t="shared" si="664"/>
        <v>Unaudited</v>
      </c>
    </row>
    <row r="3887" spans="1:29" x14ac:dyDescent="0.25">
      <c r="A3887" t="s">
        <v>420</v>
      </c>
      <c r="B3887" t="s">
        <v>1385</v>
      </c>
      <c r="C3887" t="s">
        <v>1386</v>
      </c>
      <c r="D3887">
        <v>1900</v>
      </c>
      <c r="E3887" s="958">
        <v>1</v>
      </c>
      <c r="F3887" t="s">
        <v>441</v>
      </c>
      <c r="G3887" s="958">
        <v>366</v>
      </c>
      <c r="H3887" t="s">
        <v>389</v>
      </c>
      <c r="I3887" s="938" t="s">
        <v>488</v>
      </c>
      <c r="J3887" s="938" t="s">
        <v>444</v>
      </c>
      <c r="K3887" s="938" t="s">
        <v>53</v>
      </c>
      <c r="L3887" s="946">
        <v>3.2</v>
      </c>
      <c r="M3887" s="961" t="s">
        <v>34</v>
      </c>
      <c r="N3887" s="679">
        <f t="shared" ca="1" si="666"/>
        <v>589937.99999999965</v>
      </c>
      <c r="O3887" s="679">
        <f t="shared" ca="1" si="667"/>
        <v>293470.8699999997</v>
      </c>
      <c r="P3887" s="679">
        <f t="shared" ca="1" si="667"/>
        <v>48104.57</v>
      </c>
      <c r="Q3887" s="679">
        <f t="shared" ca="1" si="667"/>
        <v>118787.22000000002</v>
      </c>
      <c r="R3887" s="679">
        <f t="shared" ca="1" si="667"/>
        <v>70948.719999999899</v>
      </c>
      <c r="S3887" s="679">
        <f t="shared" ca="1" si="667"/>
        <v>1016.34</v>
      </c>
      <c r="T3887" s="679">
        <f t="shared" ca="1" si="667"/>
        <v>12509.49</v>
      </c>
      <c r="U3887" s="679">
        <f t="shared" ca="1" si="667"/>
        <v>0</v>
      </c>
      <c r="V3887" s="679">
        <f t="shared" ca="1" si="667"/>
        <v>14609.89</v>
      </c>
      <c r="W3887" s="679">
        <f t="shared" ca="1" si="668"/>
        <v>1510.3000000000002</v>
      </c>
      <c r="X3887" s="679">
        <f t="shared" ca="1" si="667"/>
        <v>3508.58</v>
      </c>
      <c r="Y3887" s="679">
        <f t="shared" ca="1" si="667"/>
        <v>25472.020000000011</v>
      </c>
      <c r="Z3887" s="679">
        <f t="shared" ca="1" si="667"/>
        <v>0</v>
      </c>
      <c r="AA3887" t="str">
        <f t="shared" si="662"/>
        <v>HUM_ASR_FY_2022</v>
      </c>
      <c r="AB3887" s="958">
        <f t="shared" si="663"/>
        <v>45032</v>
      </c>
      <c r="AC3887" t="str">
        <f t="shared" si="664"/>
        <v>Unaudited</v>
      </c>
    </row>
    <row r="3888" spans="1:29" x14ac:dyDescent="0.25">
      <c r="A3888" t="s">
        <v>420</v>
      </c>
      <c r="B3888" t="s">
        <v>1385</v>
      </c>
      <c r="C3888" t="s">
        <v>1386</v>
      </c>
      <c r="D3888">
        <v>1900</v>
      </c>
      <c r="E3888" s="958">
        <v>1</v>
      </c>
      <c r="F3888" t="s">
        <v>441</v>
      </c>
      <c r="G3888" s="958">
        <v>366</v>
      </c>
      <c r="H3888" t="s">
        <v>389</v>
      </c>
      <c r="I3888" s="963" t="s">
        <v>488</v>
      </c>
      <c r="J3888" s="963" t="s">
        <v>444</v>
      </c>
      <c r="K3888" s="963" t="s">
        <v>53</v>
      </c>
      <c r="L3888" s="938">
        <v>3.3</v>
      </c>
      <c r="M3888" s="963" t="s">
        <v>54</v>
      </c>
      <c r="N3888" s="679">
        <f t="shared" ca="1" si="666"/>
        <v>231.8</v>
      </c>
      <c r="O3888" s="679">
        <f t="shared" ca="1" si="667"/>
        <v>231.8</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HUM_ASR_FY_2022</v>
      </c>
      <c r="AB3888" s="958">
        <f t="shared" si="663"/>
        <v>45032</v>
      </c>
      <c r="AC3888" t="str">
        <f t="shared" si="664"/>
        <v>Unaudited</v>
      </c>
    </row>
    <row r="3889" spans="1:29" x14ac:dyDescent="0.25">
      <c r="A3889" t="s">
        <v>420</v>
      </c>
      <c r="B3889" t="s">
        <v>1385</v>
      </c>
      <c r="C3889" t="s">
        <v>1386</v>
      </c>
      <c r="D3889">
        <v>1900</v>
      </c>
      <c r="E3889" s="958">
        <v>1</v>
      </c>
      <c r="F3889" t="s">
        <v>441</v>
      </c>
      <c r="G3889" s="958">
        <v>366</v>
      </c>
      <c r="H3889" t="s">
        <v>389</v>
      </c>
      <c r="I3889" s="938" t="s">
        <v>488</v>
      </c>
      <c r="J3889" s="938" t="s">
        <v>444</v>
      </c>
      <c r="K3889" s="938" t="s">
        <v>53</v>
      </c>
      <c r="L3889" s="938" t="s">
        <v>44</v>
      </c>
      <c r="M3889" s="963" t="s">
        <v>153</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HUM_ASR_FY_2022</v>
      </c>
      <c r="AB3889" s="958">
        <f t="shared" si="663"/>
        <v>45032</v>
      </c>
      <c r="AC3889" t="str">
        <f t="shared" si="664"/>
        <v>Unaudited</v>
      </c>
    </row>
    <row r="3890" spans="1:29" x14ac:dyDescent="0.25">
      <c r="A3890" t="s">
        <v>420</v>
      </c>
      <c r="B3890" t="s">
        <v>1385</v>
      </c>
      <c r="C3890" t="s">
        <v>1386</v>
      </c>
      <c r="D3890">
        <v>1900</v>
      </c>
      <c r="E3890" s="958">
        <v>1</v>
      </c>
      <c r="F3890" t="s">
        <v>441</v>
      </c>
      <c r="G3890" s="958">
        <v>366</v>
      </c>
      <c r="H3890" t="s">
        <v>389</v>
      </c>
      <c r="I3890" s="938" t="s">
        <v>488</v>
      </c>
      <c r="J3890" s="938" t="s">
        <v>444</v>
      </c>
      <c r="K3890" s="938" t="s">
        <v>53</v>
      </c>
      <c r="L3890" s="938" t="s">
        <v>41</v>
      </c>
      <c r="M3890" s="963" t="s">
        <v>52</v>
      </c>
      <c r="N3890" s="679">
        <f t="shared" ca="1" si="666"/>
        <v>4149846.4099999997</v>
      </c>
      <c r="O3890" s="679">
        <f t="shared" ca="1" si="667"/>
        <v>3715922.2399999998</v>
      </c>
      <c r="P3890" s="679">
        <f t="shared" ca="1" si="667"/>
        <v>156841.82</v>
      </c>
      <c r="Q3890" s="679">
        <f t="shared" ca="1" si="667"/>
        <v>178011.83000000002</v>
      </c>
      <c r="R3890" s="679">
        <f t="shared" ca="1" si="667"/>
        <v>63541.200000000026</v>
      </c>
      <c r="S3890" s="679">
        <f t="shared" ca="1" si="667"/>
        <v>50</v>
      </c>
      <c r="T3890" s="679">
        <f t="shared" ca="1" si="667"/>
        <v>13637.020000000004</v>
      </c>
      <c r="U3890" s="679">
        <f t="shared" ca="1" si="667"/>
        <v>0</v>
      </c>
      <c r="V3890" s="679">
        <f t="shared" ca="1" si="667"/>
        <v>12648.98</v>
      </c>
      <c r="W3890" s="679">
        <f t="shared" ca="1" si="668"/>
        <v>416.32000000000005</v>
      </c>
      <c r="X3890" s="679">
        <f t="shared" ca="1" si="667"/>
        <v>20</v>
      </c>
      <c r="Y3890" s="679">
        <f t="shared" ca="1" si="667"/>
        <v>8757</v>
      </c>
      <c r="Z3890" s="679">
        <f t="shared" ca="1" si="667"/>
        <v>0</v>
      </c>
      <c r="AA3890" t="str">
        <f t="shared" si="662"/>
        <v>HUM_ASR_FY_2022</v>
      </c>
      <c r="AB3890" s="958">
        <f t="shared" si="663"/>
        <v>45032</v>
      </c>
      <c r="AC3890" t="str">
        <f t="shared" si="664"/>
        <v>Unaudited</v>
      </c>
    </row>
    <row r="3891" spans="1:29" x14ac:dyDescent="0.25">
      <c r="A3891" t="s">
        <v>420</v>
      </c>
      <c r="B3891" t="s">
        <v>1385</v>
      </c>
      <c r="C3891" t="s">
        <v>1386</v>
      </c>
      <c r="D3891">
        <v>1900</v>
      </c>
      <c r="E3891" s="958">
        <v>1</v>
      </c>
      <c r="F3891" t="s">
        <v>441</v>
      </c>
      <c r="G3891" s="958">
        <v>366</v>
      </c>
      <c r="H3891" t="s">
        <v>389</v>
      </c>
      <c r="I3891" s="938" t="s">
        <v>488</v>
      </c>
      <c r="J3891" s="938" t="s">
        <v>444</v>
      </c>
      <c r="K3891" s="938" t="s">
        <v>53</v>
      </c>
      <c r="L3891" s="938" t="s">
        <v>42</v>
      </c>
      <c r="M3891" s="963" t="s">
        <v>154</v>
      </c>
      <c r="N3891" s="679">
        <f t="shared" ca="1" si="666"/>
        <v>891426.53403569129</v>
      </c>
      <c r="O3891" s="679">
        <f t="shared" ca="1" si="667"/>
        <v>588390.14460144262</v>
      </c>
      <c r="P3891" s="679">
        <f t="shared" ca="1" si="667"/>
        <v>54976.403598075158</v>
      </c>
      <c r="Q3891" s="679">
        <f t="shared" ca="1" si="667"/>
        <v>139951.3415562124</v>
      </c>
      <c r="R3891" s="679">
        <f t="shared" ca="1" si="667"/>
        <v>61131.332568306243</v>
      </c>
      <c r="S3891" s="679">
        <f t="shared" ca="1" si="667"/>
        <v>4995.8520646529514</v>
      </c>
      <c r="T3891" s="679">
        <f t="shared" ca="1" si="667"/>
        <v>5203.2839584430158</v>
      </c>
      <c r="U3891" s="679">
        <f t="shared" ca="1" si="667"/>
        <v>84.231086651194687</v>
      </c>
      <c r="V3891" s="679">
        <f t="shared" ca="1" si="667"/>
        <v>9856.6565418689825</v>
      </c>
      <c r="W3891" s="679">
        <f t="shared" ca="1" si="668"/>
        <v>2065.5231546423802</v>
      </c>
      <c r="X3891" s="679">
        <f t="shared" ca="1" si="667"/>
        <v>6832.4105042128658</v>
      </c>
      <c r="Y3891" s="679">
        <f t="shared" ca="1" si="667"/>
        <v>17939.354401183529</v>
      </c>
      <c r="Z3891" s="679">
        <f t="shared" ca="1" si="667"/>
        <v>0</v>
      </c>
      <c r="AA3891" t="str">
        <f t="shared" si="662"/>
        <v>HUM_ASR_FY_2022</v>
      </c>
      <c r="AB3891" s="958">
        <f t="shared" si="663"/>
        <v>45032</v>
      </c>
      <c r="AC3891" t="str">
        <f t="shared" si="664"/>
        <v>Unaudited</v>
      </c>
    </row>
    <row r="3892" spans="1:29" x14ac:dyDescent="0.25">
      <c r="A3892" t="s">
        <v>420</v>
      </c>
      <c r="B3892" t="s">
        <v>1385</v>
      </c>
      <c r="C3892" t="s">
        <v>1386</v>
      </c>
      <c r="D3892">
        <v>1900</v>
      </c>
      <c r="E3892" s="958">
        <v>1</v>
      </c>
      <c r="F3892" t="s">
        <v>441</v>
      </c>
      <c r="G3892" s="958">
        <v>366</v>
      </c>
      <c r="H3892" t="s">
        <v>389</v>
      </c>
      <c r="I3892" s="938" t="s">
        <v>488</v>
      </c>
      <c r="J3892" s="938" t="s">
        <v>444</v>
      </c>
      <c r="K3892" s="938" t="s">
        <v>53</v>
      </c>
      <c r="L3892" s="946" t="s">
        <v>43</v>
      </c>
      <c r="M3892" s="961" t="s">
        <v>462</v>
      </c>
      <c r="N3892" s="679">
        <f t="shared" ca="1" si="666"/>
        <v>20979516.939999998</v>
      </c>
      <c r="O3892" s="679">
        <f t="shared" ca="1" si="667"/>
        <v>17884788.769062638</v>
      </c>
      <c r="P3892" s="679">
        <f t="shared" ca="1" si="667"/>
        <v>863383.66484159825</v>
      </c>
      <c r="Q3892" s="679">
        <f t="shared" ca="1" si="667"/>
        <v>985617.37706200778</v>
      </c>
      <c r="R3892" s="679">
        <f t="shared" ca="1" si="667"/>
        <v>397619.43538296403</v>
      </c>
      <c r="S3892" s="679">
        <f t="shared" ca="1" si="667"/>
        <v>385239.17263106909</v>
      </c>
      <c r="T3892" s="679">
        <f t="shared" ca="1" si="667"/>
        <v>59626.780455787855</v>
      </c>
      <c r="U3892" s="679">
        <f t="shared" ca="1" si="667"/>
        <v>4186.9964461077216</v>
      </c>
      <c r="V3892" s="679">
        <f t="shared" ca="1" si="667"/>
        <v>77400.054734669684</v>
      </c>
      <c r="W3892" s="679">
        <f t="shared" ca="1" si="668"/>
        <v>2031.4019914124774</v>
      </c>
      <c r="X3892" s="679">
        <f t="shared" ca="1" si="667"/>
        <v>263214.17181355431</v>
      </c>
      <c r="Y3892" s="679">
        <f t="shared" ca="1" si="667"/>
        <v>56409.115578190111</v>
      </c>
      <c r="Z3892" s="679">
        <f t="shared" ca="1" si="667"/>
        <v>0</v>
      </c>
      <c r="AA3892" t="str">
        <f t="shared" si="662"/>
        <v>HUM_ASR_FY_2022</v>
      </c>
      <c r="AB3892" s="958">
        <f t="shared" si="663"/>
        <v>45032</v>
      </c>
      <c r="AC3892" t="str">
        <f t="shared" si="664"/>
        <v>Unaudited</v>
      </c>
    </row>
    <row r="3893" spans="1:29" x14ac:dyDescent="0.25">
      <c r="A3893" t="s">
        <v>420</v>
      </c>
      <c r="B3893" t="s">
        <v>1385</v>
      </c>
      <c r="C3893" t="s">
        <v>1386</v>
      </c>
      <c r="D3893">
        <v>1900</v>
      </c>
      <c r="E3893" s="958">
        <v>1</v>
      </c>
      <c r="F3893" t="s">
        <v>441</v>
      </c>
      <c r="G3893" s="958">
        <v>366</v>
      </c>
      <c r="H3893" t="s">
        <v>389</v>
      </c>
      <c r="I3893" s="963" t="s">
        <v>488</v>
      </c>
      <c r="J3893" s="963" t="s">
        <v>444</v>
      </c>
      <c r="K3893" s="963" t="s">
        <v>920</v>
      </c>
      <c r="L3893" s="938" t="s">
        <v>921</v>
      </c>
      <c r="M3893" s="963" t="s">
        <v>920</v>
      </c>
      <c r="N3893" s="679">
        <f t="shared" ca="1" si="666"/>
        <v>1433712.8499999971</v>
      </c>
      <c r="O3893" s="679">
        <f t="shared" ca="1" si="667"/>
        <v>1305906.1799999969</v>
      </c>
      <c r="P3893" s="679">
        <f t="shared" ca="1" si="667"/>
        <v>97333.16</v>
      </c>
      <c r="Q3893" s="679">
        <f t="shared" ca="1" si="667"/>
        <v>12866.849999999999</v>
      </c>
      <c r="R3893" s="679">
        <f t="shared" ca="1" si="667"/>
        <v>8552.260000000002</v>
      </c>
      <c r="S3893" s="679">
        <f t="shared" ca="1" si="667"/>
        <v>128.16999999999999</v>
      </c>
      <c r="T3893" s="679">
        <f t="shared" ca="1" si="667"/>
        <v>133.34</v>
      </c>
      <c r="U3893" s="679">
        <f t="shared" ca="1" si="667"/>
        <v>0</v>
      </c>
      <c r="V3893" s="679">
        <f t="shared" ca="1" si="667"/>
        <v>8697.1099999999988</v>
      </c>
      <c r="W3893" s="679">
        <f t="shared" ca="1" si="668"/>
        <v>0</v>
      </c>
      <c r="X3893" s="679">
        <f t="shared" ca="1" si="667"/>
        <v>0</v>
      </c>
      <c r="Y3893" s="679">
        <f t="shared" ca="1" si="667"/>
        <v>95.78</v>
      </c>
      <c r="Z3893" s="679">
        <f t="shared" ca="1" si="667"/>
        <v>0</v>
      </c>
      <c r="AA3893" t="str">
        <f t="shared" si="662"/>
        <v>HUM_ASR_FY_2022</v>
      </c>
      <c r="AB3893" s="958">
        <f t="shared" si="663"/>
        <v>45032</v>
      </c>
      <c r="AC3893" t="str">
        <f t="shared" si="664"/>
        <v>Unaudited</v>
      </c>
    </row>
    <row r="3894" spans="1:29" x14ac:dyDescent="0.25">
      <c r="A3894" t="s">
        <v>420</v>
      </c>
      <c r="B3894" t="s">
        <v>1385</v>
      </c>
      <c r="C3894" t="s">
        <v>1386</v>
      </c>
      <c r="D3894">
        <v>1900</v>
      </c>
      <c r="E3894" s="958">
        <v>1</v>
      </c>
      <c r="F3894" t="s">
        <v>441</v>
      </c>
      <c r="G3894" s="958">
        <v>366</v>
      </c>
      <c r="H3894" t="s">
        <v>389</v>
      </c>
      <c r="I3894" s="938" t="s">
        <v>488</v>
      </c>
      <c r="J3894" s="938" t="s">
        <v>444</v>
      </c>
      <c r="K3894" s="938" t="s">
        <v>920</v>
      </c>
      <c r="L3894" s="938" t="s">
        <v>922</v>
      </c>
      <c r="M3894" s="963" t="s">
        <v>925</v>
      </c>
      <c r="N3894" s="679">
        <f t="shared" ca="1" si="666"/>
        <v>124410.24369645353</v>
      </c>
      <c r="O3894" s="679">
        <f t="shared" ca="1" si="667"/>
        <v>113319.83674311398</v>
      </c>
      <c r="P3894" s="679">
        <f t="shared" ca="1" si="667"/>
        <v>8446.0721373501874</v>
      </c>
      <c r="Q3894" s="679">
        <f t="shared" ca="1" si="667"/>
        <v>1116.5192138061093</v>
      </c>
      <c r="R3894" s="679">
        <f t="shared" ca="1" si="667"/>
        <v>742.12123491495106</v>
      </c>
      <c r="S3894" s="679">
        <f t="shared" ca="1" si="667"/>
        <v>11.121934866228255</v>
      </c>
      <c r="T3894" s="679">
        <f t="shared" ca="1" si="667"/>
        <v>11.570560935186672</v>
      </c>
      <c r="U3894" s="679">
        <f t="shared" ca="1" si="667"/>
        <v>0</v>
      </c>
      <c r="V3894" s="679">
        <f t="shared" ca="1" si="667"/>
        <v>754.69057458393081</v>
      </c>
      <c r="W3894" s="679">
        <f t="shared" ca="1" si="668"/>
        <v>0</v>
      </c>
      <c r="X3894" s="679">
        <f t="shared" ca="1" si="667"/>
        <v>0</v>
      </c>
      <c r="Y3894" s="679">
        <f t="shared" ca="1" si="667"/>
        <v>8.3112968829471985</v>
      </c>
      <c r="Z3894" s="679">
        <f t="shared" ca="1" si="667"/>
        <v>0</v>
      </c>
      <c r="AA3894" t="str">
        <f t="shared" si="662"/>
        <v>HUM_ASR_FY_2022</v>
      </c>
      <c r="AB3894" s="958">
        <f t="shared" si="663"/>
        <v>45032</v>
      </c>
      <c r="AC3894" t="str">
        <f t="shared" si="664"/>
        <v>Unaudited</v>
      </c>
    </row>
    <row r="3895" spans="1:29" x14ac:dyDescent="0.25">
      <c r="A3895" t="s">
        <v>420</v>
      </c>
      <c r="B3895" t="s">
        <v>1385</v>
      </c>
      <c r="C3895" t="s">
        <v>1386</v>
      </c>
      <c r="D3895">
        <v>1900</v>
      </c>
      <c r="E3895" s="958">
        <v>1</v>
      </c>
      <c r="F3895" t="s">
        <v>441</v>
      </c>
      <c r="G3895" s="958">
        <v>366</v>
      </c>
      <c r="H3895" t="s">
        <v>389</v>
      </c>
      <c r="I3895" s="938" t="s">
        <v>488</v>
      </c>
      <c r="J3895" s="938" t="s">
        <v>444</v>
      </c>
      <c r="K3895" s="938" t="s">
        <v>920</v>
      </c>
      <c r="L3895" s="938" t="s">
        <v>923</v>
      </c>
      <c r="M3895" s="963" t="s">
        <v>926</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HUM_ASR_FY_2022</v>
      </c>
      <c r="AB3895" s="958">
        <f t="shared" si="663"/>
        <v>45032</v>
      </c>
      <c r="AC3895" t="str">
        <f t="shared" si="664"/>
        <v>Unaudited</v>
      </c>
    </row>
    <row r="3896" spans="1:29" x14ac:dyDescent="0.25">
      <c r="A3896" t="s">
        <v>420</v>
      </c>
      <c r="B3896" t="s">
        <v>1385</v>
      </c>
      <c r="C3896" t="s">
        <v>1386</v>
      </c>
      <c r="D3896">
        <v>1900</v>
      </c>
      <c r="E3896" s="958">
        <v>1</v>
      </c>
      <c r="F3896" t="s">
        <v>441</v>
      </c>
      <c r="G3896" s="958">
        <v>366</v>
      </c>
      <c r="H3896" t="s">
        <v>389</v>
      </c>
      <c r="I3896" s="938" t="s">
        <v>488</v>
      </c>
      <c r="J3896" s="938" t="s">
        <v>444</v>
      </c>
      <c r="K3896" s="938" t="s">
        <v>445</v>
      </c>
      <c r="L3896" s="938">
        <v>5.0999999999999996</v>
      </c>
      <c r="M3896" s="963" t="s">
        <v>37</v>
      </c>
      <c r="N3896" s="679">
        <f t="shared" ca="1" si="666"/>
        <v>13121.7</v>
      </c>
      <c r="O3896" s="679">
        <f t="shared" ca="1" si="667"/>
        <v>10246.35</v>
      </c>
      <c r="P3896" s="679">
        <f t="shared" ca="1" si="667"/>
        <v>0</v>
      </c>
      <c r="Q3896" s="679">
        <f t="shared" ca="1" si="667"/>
        <v>1402.88</v>
      </c>
      <c r="R3896" s="679">
        <f t="shared" ca="1" si="667"/>
        <v>0</v>
      </c>
      <c r="S3896" s="679">
        <f t="shared" ca="1" si="667"/>
        <v>80.539999999999992</v>
      </c>
      <c r="T3896" s="679">
        <f t="shared" ca="1" si="667"/>
        <v>350</v>
      </c>
      <c r="U3896" s="679">
        <f t="shared" ca="1" si="667"/>
        <v>0</v>
      </c>
      <c r="V3896" s="679">
        <f t="shared" ca="1" si="667"/>
        <v>0</v>
      </c>
      <c r="W3896" s="679">
        <f t="shared" ca="1" si="668"/>
        <v>0</v>
      </c>
      <c r="X3896" s="679">
        <f t="shared" ca="1" si="667"/>
        <v>626.87</v>
      </c>
      <c r="Y3896" s="679">
        <f t="shared" ca="1" si="667"/>
        <v>415.06</v>
      </c>
      <c r="Z3896" s="679">
        <f t="shared" ca="1" si="667"/>
        <v>0</v>
      </c>
      <c r="AA3896" t="str">
        <f t="shared" si="662"/>
        <v>HUM_ASR_FY_2022</v>
      </c>
      <c r="AB3896" s="958">
        <f t="shared" si="663"/>
        <v>45032</v>
      </c>
      <c r="AC3896" t="str">
        <f t="shared" si="664"/>
        <v>Unaudited</v>
      </c>
    </row>
    <row r="3897" spans="1:29" ht="30" x14ac:dyDescent="0.25">
      <c r="A3897" t="s">
        <v>420</v>
      </c>
      <c r="B3897" t="s">
        <v>1385</v>
      </c>
      <c r="C3897" t="s">
        <v>1386</v>
      </c>
      <c r="D3897">
        <v>1900</v>
      </c>
      <c r="E3897" s="958">
        <v>1</v>
      </c>
      <c r="F3897" t="s">
        <v>441</v>
      </c>
      <c r="G3897" s="958">
        <v>366</v>
      </c>
      <c r="H3897" t="s">
        <v>389</v>
      </c>
      <c r="I3897" s="938" t="s">
        <v>488</v>
      </c>
      <c r="J3897" s="938" t="s">
        <v>444</v>
      </c>
      <c r="K3897" s="938" t="s">
        <v>445</v>
      </c>
      <c r="L3897" s="946">
        <v>5.2</v>
      </c>
      <c r="M3897" s="961" t="s">
        <v>303</v>
      </c>
      <c r="N3897" s="679">
        <f t="shared" ca="1" si="666"/>
        <v>5055627.040000001</v>
      </c>
      <c r="O3897" s="679">
        <f t="shared" ca="1" si="667"/>
        <v>1563058.2299999997</v>
      </c>
      <c r="P3897" s="679">
        <f t="shared" ca="1" si="667"/>
        <v>1648063.02</v>
      </c>
      <c r="Q3897" s="679">
        <f t="shared" ca="1" si="667"/>
        <v>179383.62</v>
      </c>
      <c r="R3897" s="679">
        <f t="shared" ca="1" si="667"/>
        <v>1188392.6599999999</v>
      </c>
      <c r="S3897" s="679">
        <f t="shared" ca="1" si="667"/>
        <v>174628.55999999997</v>
      </c>
      <c r="T3897" s="679">
        <f t="shared" ca="1" si="667"/>
        <v>57625.489999999991</v>
      </c>
      <c r="U3897" s="679">
        <f t="shared" ca="1" si="667"/>
        <v>3584.94</v>
      </c>
      <c r="V3897" s="679">
        <f t="shared" ca="1" si="667"/>
        <v>121054.02000000002</v>
      </c>
      <c r="W3897" s="679">
        <f t="shared" ca="1" si="668"/>
        <v>477.1</v>
      </c>
      <c r="X3897" s="679">
        <f t="shared" ca="1" si="667"/>
        <v>78019.78</v>
      </c>
      <c r="Y3897" s="679">
        <f t="shared" ca="1" si="667"/>
        <v>41339.619999999995</v>
      </c>
      <c r="Z3897" s="679">
        <f t="shared" ca="1" si="667"/>
        <v>0</v>
      </c>
      <c r="AA3897" t="str">
        <f t="shared" si="662"/>
        <v>HUM_ASR_FY_2022</v>
      </c>
      <c r="AB3897" s="958">
        <f t="shared" si="663"/>
        <v>45032</v>
      </c>
      <c r="AC3897" t="str">
        <f t="shared" si="664"/>
        <v>Unaudited</v>
      </c>
    </row>
    <row r="3898" spans="1:29" ht="30" x14ac:dyDescent="0.25">
      <c r="A3898" t="s">
        <v>420</v>
      </c>
      <c r="B3898" t="s">
        <v>1385</v>
      </c>
      <c r="C3898" t="s">
        <v>1386</v>
      </c>
      <c r="D3898">
        <v>1900</v>
      </c>
      <c r="E3898" s="958">
        <v>1</v>
      </c>
      <c r="F3898" t="s">
        <v>441</v>
      </c>
      <c r="G3898" s="958">
        <v>366</v>
      </c>
      <c r="H3898" t="s">
        <v>389</v>
      </c>
      <c r="I3898" s="963" t="s">
        <v>488</v>
      </c>
      <c r="J3898" s="963" t="s">
        <v>444</v>
      </c>
      <c r="K3898" s="963" t="s">
        <v>445</v>
      </c>
      <c r="L3898" s="938">
        <v>5.3</v>
      </c>
      <c r="M3898" s="963" t="s">
        <v>304</v>
      </c>
      <c r="N3898" s="679">
        <f t="shared" ca="1" si="666"/>
        <v>1138.6337889848428</v>
      </c>
      <c r="O3898" s="679">
        <f t="shared" ca="1" si="667"/>
        <v>889.12567150329937</v>
      </c>
      <c r="P3898" s="679">
        <f t="shared" ca="1" si="667"/>
        <v>0</v>
      </c>
      <c r="Q3898" s="679">
        <f t="shared" ca="1" si="667"/>
        <v>121.73472719930011</v>
      </c>
      <c r="R3898" s="679">
        <f t="shared" ca="1" si="667"/>
        <v>0</v>
      </c>
      <c r="S3898" s="679">
        <f t="shared" ca="1" si="667"/>
        <v>6.9888478905049825</v>
      </c>
      <c r="T3898" s="679">
        <f t="shared" ca="1" si="667"/>
        <v>30.371203894670277</v>
      </c>
      <c r="U3898" s="679">
        <f t="shared" ca="1" si="667"/>
        <v>0</v>
      </c>
      <c r="V3898" s="679">
        <f t="shared" ca="1" si="667"/>
        <v>0</v>
      </c>
      <c r="W3898" s="679">
        <f t="shared" ca="1" si="668"/>
        <v>0</v>
      </c>
      <c r="X3898" s="679">
        <f t="shared" ca="1" si="667"/>
        <v>54.396561672719869</v>
      </c>
      <c r="Y3898" s="679">
        <f t="shared" ca="1" si="667"/>
        <v>36.016776824348128</v>
      </c>
      <c r="Z3898" s="679">
        <f t="shared" ca="1" si="667"/>
        <v>0</v>
      </c>
      <c r="AA3898" t="str">
        <f t="shared" si="662"/>
        <v>HUM_ASR_FY_2022</v>
      </c>
      <c r="AB3898" s="958">
        <f t="shared" si="663"/>
        <v>45032</v>
      </c>
      <c r="AC3898" t="str">
        <f t="shared" si="664"/>
        <v>Unaudited</v>
      </c>
    </row>
    <row r="3899" spans="1:29" x14ac:dyDescent="0.25">
      <c r="A3899" t="s">
        <v>420</v>
      </c>
      <c r="B3899" t="s">
        <v>1385</v>
      </c>
      <c r="C3899" t="s">
        <v>1386</v>
      </c>
      <c r="D3899">
        <v>1900</v>
      </c>
      <c r="E3899" s="958">
        <v>1</v>
      </c>
      <c r="F3899" t="s">
        <v>441</v>
      </c>
      <c r="G3899" s="958">
        <v>366</v>
      </c>
      <c r="H3899" t="s">
        <v>389</v>
      </c>
      <c r="I3899" s="938" t="s">
        <v>488</v>
      </c>
      <c r="J3899" s="938" t="s">
        <v>444</v>
      </c>
      <c r="K3899" s="938" t="s">
        <v>445</v>
      </c>
      <c r="L3899" s="938" t="s">
        <v>82</v>
      </c>
      <c r="M3899" s="963" t="s">
        <v>453</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HUM_ASR_FY_2022</v>
      </c>
      <c r="AB3899" s="958">
        <f t="shared" si="663"/>
        <v>45032</v>
      </c>
      <c r="AC3899" t="str">
        <f t="shared" si="664"/>
        <v>Unaudited</v>
      </c>
    </row>
    <row r="3900" spans="1:29" x14ac:dyDescent="0.25">
      <c r="A3900" t="s">
        <v>420</v>
      </c>
      <c r="B3900" t="s">
        <v>1385</v>
      </c>
      <c r="C3900" t="s">
        <v>1386</v>
      </c>
      <c r="D3900">
        <v>1900</v>
      </c>
      <c r="E3900" s="958">
        <v>1</v>
      </c>
      <c r="F3900" t="s">
        <v>441</v>
      </c>
      <c r="G3900" s="958">
        <v>366</v>
      </c>
      <c r="H3900" t="s">
        <v>389</v>
      </c>
      <c r="I3900" s="938" t="s">
        <v>488</v>
      </c>
      <c r="J3900" s="938" t="s">
        <v>444</v>
      </c>
      <c r="K3900" s="938" t="s">
        <v>446</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HUM_ASR_FY_2022</v>
      </c>
      <c r="AB3900" s="958">
        <f t="shared" si="663"/>
        <v>45032</v>
      </c>
      <c r="AC3900" t="str">
        <f t="shared" si="664"/>
        <v>Unaudited</v>
      </c>
    </row>
    <row r="3901" spans="1:29" x14ac:dyDescent="0.25">
      <c r="A3901" t="s">
        <v>420</v>
      </c>
      <c r="B3901" t="s">
        <v>1385</v>
      </c>
      <c r="C3901" t="s">
        <v>1386</v>
      </c>
      <c r="D3901">
        <v>1900</v>
      </c>
      <c r="E3901" s="958">
        <v>1</v>
      </c>
      <c r="F3901" t="s">
        <v>441</v>
      </c>
      <c r="G3901" s="958">
        <v>366</v>
      </c>
      <c r="H3901" t="s">
        <v>389</v>
      </c>
      <c r="I3901" s="938" t="s">
        <v>488</v>
      </c>
      <c r="J3901" s="938" t="s">
        <v>444</v>
      </c>
      <c r="K3901" s="938" t="s">
        <v>446</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HUM_ASR_FY_2022</v>
      </c>
      <c r="AB3901" s="958">
        <f t="shared" si="663"/>
        <v>45032</v>
      </c>
      <c r="AC3901" t="str">
        <f t="shared" si="664"/>
        <v>Unaudited</v>
      </c>
    </row>
    <row r="3902" spans="1:29" x14ac:dyDescent="0.25">
      <c r="A3902" t="s">
        <v>420</v>
      </c>
      <c r="B3902" t="s">
        <v>1385</v>
      </c>
      <c r="C3902" t="s">
        <v>1386</v>
      </c>
      <c r="D3902">
        <v>1900</v>
      </c>
      <c r="E3902" s="958">
        <v>1</v>
      </c>
      <c r="F3902" t="s">
        <v>441</v>
      </c>
      <c r="G3902" s="958">
        <v>366</v>
      </c>
      <c r="H3902" t="s">
        <v>389</v>
      </c>
      <c r="I3902" s="938" t="s">
        <v>488</v>
      </c>
      <c r="J3902" s="938" t="s">
        <v>444</v>
      </c>
      <c r="K3902" s="938" t="s">
        <v>446</v>
      </c>
      <c r="L3902" s="938">
        <v>6.3</v>
      </c>
      <c r="M3902" s="963" t="s">
        <v>184</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HUM_ASR_FY_2022</v>
      </c>
      <c r="AB3902" s="958">
        <f t="shared" si="663"/>
        <v>45032</v>
      </c>
      <c r="AC3902" t="str">
        <f t="shared" si="664"/>
        <v>Unaudited</v>
      </c>
    </row>
    <row r="3903" spans="1:29" x14ac:dyDescent="0.25">
      <c r="A3903" t="s">
        <v>420</v>
      </c>
      <c r="B3903" t="s">
        <v>1385</v>
      </c>
      <c r="C3903" t="s">
        <v>1386</v>
      </c>
      <c r="D3903">
        <v>1900</v>
      </c>
      <c r="E3903" s="958">
        <v>1</v>
      </c>
      <c r="F3903" t="s">
        <v>441</v>
      </c>
      <c r="G3903" s="958">
        <v>366</v>
      </c>
      <c r="H3903" t="s">
        <v>389</v>
      </c>
      <c r="I3903" s="938" t="s">
        <v>488</v>
      </c>
      <c r="J3903" s="938" t="s">
        <v>444</v>
      </c>
      <c r="K3903" s="938" t="s">
        <v>446</v>
      </c>
      <c r="L3903" s="938" t="s">
        <v>87</v>
      </c>
      <c r="M3903" s="963" t="s">
        <v>454</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HUM_ASR_FY_2022</v>
      </c>
      <c r="AB3903" s="958">
        <f t="shared" si="663"/>
        <v>45032</v>
      </c>
      <c r="AC3903" t="str">
        <f t="shared" si="664"/>
        <v>Unaudited</v>
      </c>
    </row>
    <row r="3904" spans="1:29" x14ac:dyDescent="0.25">
      <c r="A3904" t="s">
        <v>420</v>
      </c>
      <c r="B3904" t="s">
        <v>1385</v>
      </c>
      <c r="C3904" t="s">
        <v>1386</v>
      </c>
      <c r="D3904">
        <v>1900</v>
      </c>
      <c r="E3904" s="958">
        <v>1</v>
      </c>
      <c r="F3904" t="s">
        <v>441</v>
      </c>
      <c r="G3904" s="958">
        <v>366</v>
      </c>
      <c r="H3904" t="s">
        <v>389</v>
      </c>
      <c r="I3904" s="938" t="s">
        <v>488</v>
      </c>
      <c r="J3904" s="938" t="s">
        <v>444</v>
      </c>
      <c r="K3904" s="938" t="s">
        <v>447</v>
      </c>
      <c r="L3904" s="938">
        <v>7.1</v>
      </c>
      <c r="M3904" s="963" t="s">
        <v>20</v>
      </c>
      <c r="N3904" s="679">
        <f t="shared" ca="1" si="666"/>
        <v>317062.66999999969</v>
      </c>
      <c r="O3904" s="679">
        <f t="shared" ca="1" si="670"/>
        <v>111406.69999999969</v>
      </c>
      <c r="P3904" s="679">
        <f t="shared" ca="1" si="670"/>
        <v>21444.510000000002</v>
      </c>
      <c r="Q3904" s="679">
        <f t="shared" ca="1" si="670"/>
        <v>70252.25999999998</v>
      </c>
      <c r="R3904" s="679">
        <f t="shared" ca="1" si="670"/>
        <v>41656.849999999991</v>
      </c>
      <c r="S3904" s="679">
        <f t="shared" ca="1" si="670"/>
        <v>12510.54</v>
      </c>
      <c r="T3904" s="679">
        <f t="shared" ca="1" si="670"/>
        <v>275.92</v>
      </c>
      <c r="U3904" s="679">
        <f t="shared" ca="1" si="670"/>
        <v>299.81</v>
      </c>
      <c r="V3904" s="679">
        <f t="shared" ca="1" si="670"/>
        <v>7932.53</v>
      </c>
      <c r="W3904" s="679">
        <f t="shared" ca="1" si="668"/>
        <v>192.73</v>
      </c>
      <c r="X3904" s="679">
        <f t="shared" ca="1" si="671"/>
        <v>34038.900000000023</v>
      </c>
      <c r="Y3904" s="679">
        <f t="shared" ca="1" si="671"/>
        <v>17051.919999999998</v>
      </c>
      <c r="Z3904" s="679">
        <f t="shared" ca="1" si="671"/>
        <v>0</v>
      </c>
      <c r="AA3904" t="str">
        <f t="shared" si="662"/>
        <v>HUM_ASR_FY_2022</v>
      </c>
      <c r="AB3904" s="958">
        <f t="shared" si="663"/>
        <v>45032</v>
      </c>
      <c r="AC3904" t="str">
        <f t="shared" si="664"/>
        <v>Unaudited</v>
      </c>
    </row>
    <row r="3905" spans="1:29" x14ac:dyDescent="0.25">
      <c r="A3905" t="s">
        <v>420</v>
      </c>
      <c r="B3905" t="s">
        <v>1385</v>
      </c>
      <c r="C3905" t="s">
        <v>1386</v>
      </c>
      <c r="D3905">
        <v>1900</v>
      </c>
      <c r="E3905" s="958">
        <v>1</v>
      </c>
      <c r="F3905" t="s">
        <v>441</v>
      </c>
      <c r="G3905" s="958">
        <v>366</v>
      </c>
      <c r="H3905" t="s">
        <v>389</v>
      </c>
      <c r="I3905" s="938" t="s">
        <v>488</v>
      </c>
      <c r="J3905" s="938" t="s">
        <v>444</v>
      </c>
      <c r="K3905" s="938" t="s">
        <v>447</v>
      </c>
      <c r="L3905" s="946">
        <v>7.2</v>
      </c>
      <c r="M3905" s="961" t="s">
        <v>21</v>
      </c>
      <c r="N3905" s="679">
        <f t="shared" ca="1" si="666"/>
        <v>1144598.6399999997</v>
      </c>
      <c r="O3905" s="679">
        <f t="shared" ca="1" si="670"/>
        <v>953728.9800000001</v>
      </c>
      <c r="P3905" s="679">
        <f t="shared" ca="1" si="670"/>
        <v>47826.59</v>
      </c>
      <c r="Q3905" s="679">
        <f t="shared" ca="1" si="670"/>
        <v>55389.44000000001</v>
      </c>
      <c r="R3905" s="679">
        <f t="shared" ca="1" si="670"/>
        <v>22609.15</v>
      </c>
      <c r="S3905" s="679">
        <f t="shared" ca="1" si="670"/>
        <v>32002.169999999995</v>
      </c>
      <c r="T3905" s="679">
        <f t="shared" ca="1" si="670"/>
        <v>3052.93</v>
      </c>
      <c r="U3905" s="679">
        <f t="shared" ca="1" si="670"/>
        <v>1063.9600000000003</v>
      </c>
      <c r="V3905" s="679">
        <f t="shared" ca="1" si="670"/>
        <v>3684.1600000000003</v>
      </c>
      <c r="W3905" s="679">
        <f t="shared" ca="1" si="668"/>
        <v>103.22</v>
      </c>
      <c r="X3905" s="679">
        <f t="shared" ca="1" si="671"/>
        <v>21854.85</v>
      </c>
      <c r="Y3905" s="679">
        <f t="shared" ca="1" si="671"/>
        <v>3283.1899999999996</v>
      </c>
      <c r="Z3905" s="679">
        <f t="shared" ca="1" si="671"/>
        <v>0</v>
      </c>
      <c r="AA3905" t="str">
        <f t="shared" si="662"/>
        <v>HUM_ASR_FY_2022</v>
      </c>
      <c r="AB3905" s="958">
        <f t="shared" si="663"/>
        <v>45032</v>
      </c>
      <c r="AC3905" t="str">
        <f t="shared" si="664"/>
        <v>Unaudited</v>
      </c>
    </row>
    <row r="3906" spans="1:29" x14ac:dyDescent="0.25">
      <c r="A3906" t="s">
        <v>420</v>
      </c>
      <c r="B3906" t="s">
        <v>1385</v>
      </c>
      <c r="C3906" t="s">
        <v>1386</v>
      </c>
      <c r="D3906">
        <v>1900</v>
      </c>
      <c r="E3906" s="958">
        <v>1</v>
      </c>
      <c r="F3906" t="s">
        <v>441</v>
      </c>
      <c r="G3906" s="958">
        <v>366</v>
      </c>
      <c r="H3906" t="s">
        <v>389</v>
      </c>
      <c r="I3906" s="963" t="s">
        <v>488</v>
      </c>
      <c r="J3906" s="963" t="s">
        <v>444</v>
      </c>
      <c r="K3906" s="963" t="s">
        <v>447</v>
      </c>
      <c r="L3906" s="938">
        <v>7.3</v>
      </c>
      <c r="M3906" s="963" t="s">
        <v>155</v>
      </c>
      <c r="N3906" s="679">
        <f t="shared" ca="1" si="666"/>
        <v>27513.071422738722</v>
      </c>
      <c r="O3906" s="679">
        <f t="shared" ca="1" si="670"/>
        <v>9667.301716949587</v>
      </c>
      <c r="P3906" s="679">
        <f t="shared" ca="1" si="670"/>
        <v>1860.8445303751314</v>
      </c>
      <c r="Q3906" s="679">
        <f t="shared" ca="1" si="670"/>
        <v>6096.1306072039688</v>
      </c>
      <c r="R3906" s="679">
        <f t="shared" ca="1" si="670"/>
        <v>3614.767671313416</v>
      </c>
      <c r="S3906" s="679">
        <f t="shared" ca="1" si="670"/>
        <v>1085.6004604926527</v>
      </c>
      <c r="T3906" s="679">
        <f t="shared" ca="1" si="670"/>
        <v>23.942921653192649</v>
      </c>
      <c r="U3906" s="679">
        <f t="shared" ca="1" si="670"/>
        <v>26.015973256174568</v>
      </c>
      <c r="V3906" s="679">
        <f t="shared" ca="1" si="670"/>
        <v>688.34424580168263</v>
      </c>
      <c r="W3906" s="679">
        <f t="shared" ca="1" si="668"/>
        <v>16.724120361770868</v>
      </c>
      <c r="X3906" s="679">
        <f t="shared" ca="1" si="671"/>
        <v>2953.7210635722663</v>
      </c>
      <c r="Y3906" s="679">
        <f t="shared" ca="1" si="671"/>
        <v>1479.6781117588746</v>
      </c>
      <c r="Z3906" s="679">
        <f t="shared" ca="1" si="671"/>
        <v>0</v>
      </c>
      <c r="AA3906" t="str">
        <f t="shared" ref="AA3906:AA3969" si="672">file_name</f>
        <v>HUM_ASR_FY_2022</v>
      </c>
      <c r="AB3906" s="958">
        <f t="shared" ref="AB3906:AB3969" si="673">file_date</f>
        <v>45032</v>
      </c>
      <c r="AC3906" t="str">
        <f t="shared" ref="AC3906:AC3969" si="674">status</f>
        <v>Unaudited</v>
      </c>
    </row>
    <row r="3907" spans="1:29" x14ac:dyDescent="0.25">
      <c r="A3907" t="s">
        <v>420</v>
      </c>
      <c r="B3907" t="s">
        <v>1385</v>
      </c>
      <c r="C3907" t="s">
        <v>1386</v>
      </c>
      <c r="D3907">
        <v>1900</v>
      </c>
      <c r="E3907" s="958">
        <v>1</v>
      </c>
      <c r="F3907" t="s">
        <v>441</v>
      </c>
      <c r="G3907" s="958">
        <v>366</v>
      </c>
      <c r="H3907" t="s">
        <v>389</v>
      </c>
      <c r="I3907" s="938" t="s">
        <v>488</v>
      </c>
      <c r="J3907" s="938" t="s">
        <v>444</v>
      </c>
      <c r="K3907" s="938" t="s">
        <v>447</v>
      </c>
      <c r="L3907" s="938" t="s">
        <v>91</v>
      </c>
      <c r="M3907" s="963" t="s">
        <v>455</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HUM_ASR_FY_2022</v>
      </c>
      <c r="AB3907" s="958">
        <f t="shared" si="673"/>
        <v>45032</v>
      </c>
      <c r="AC3907" t="str">
        <f t="shared" si="674"/>
        <v>Unaudited</v>
      </c>
    </row>
    <row r="3908" spans="1:29" x14ac:dyDescent="0.25">
      <c r="A3908" t="s">
        <v>420</v>
      </c>
      <c r="B3908" t="s">
        <v>1385</v>
      </c>
      <c r="C3908" t="s">
        <v>1386</v>
      </c>
      <c r="D3908">
        <v>1900</v>
      </c>
      <c r="E3908" s="958">
        <v>1</v>
      </c>
      <c r="F3908" t="s">
        <v>441</v>
      </c>
      <c r="G3908" s="958">
        <v>366</v>
      </c>
      <c r="H3908" t="s">
        <v>389</v>
      </c>
      <c r="I3908" s="938" t="s">
        <v>488</v>
      </c>
      <c r="J3908" s="938" t="s">
        <v>444</v>
      </c>
      <c r="K3908" s="938" t="s">
        <v>448</v>
      </c>
      <c r="L3908" s="938">
        <v>8.1</v>
      </c>
      <c r="M3908" s="963" t="s">
        <v>22</v>
      </c>
      <c r="N3908" s="679">
        <f t="shared" ca="1" si="666"/>
        <v>15472005.060000002</v>
      </c>
      <c r="O3908" s="679">
        <f t="shared" ca="1" si="670"/>
        <v>5599508.120000001</v>
      </c>
      <c r="P3908" s="679">
        <f t="shared" ca="1" si="670"/>
        <v>1368089.58</v>
      </c>
      <c r="Q3908" s="679">
        <f t="shared" ca="1" si="670"/>
        <v>3129394.4299999997</v>
      </c>
      <c r="R3908" s="679">
        <f t="shared" ca="1" si="670"/>
        <v>3124654.01</v>
      </c>
      <c r="S3908" s="679">
        <f t="shared" ca="1" si="670"/>
        <v>8088.66</v>
      </c>
      <c r="T3908" s="679">
        <f t="shared" ca="1" si="670"/>
        <v>119004.56999999999</v>
      </c>
      <c r="U3908" s="679">
        <f t="shared" ca="1" si="670"/>
        <v>81.8</v>
      </c>
      <c r="V3908" s="679">
        <f t="shared" ca="1" si="670"/>
        <v>1110133.9400000002</v>
      </c>
      <c r="W3908" s="679">
        <f t="shared" ca="1" si="668"/>
        <v>988.16</v>
      </c>
      <c r="X3908" s="679">
        <f t="shared" ca="1" si="671"/>
        <v>12444.239999999998</v>
      </c>
      <c r="Y3908" s="679">
        <f t="shared" ca="1" si="671"/>
        <v>999617.54999999993</v>
      </c>
      <c r="Z3908" s="679">
        <f t="shared" ca="1" si="671"/>
        <v>0</v>
      </c>
      <c r="AA3908" t="str">
        <f t="shared" si="672"/>
        <v>HUM_ASR_FY_2022</v>
      </c>
      <c r="AB3908" s="958">
        <f t="shared" si="673"/>
        <v>45032</v>
      </c>
      <c r="AC3908" t="str">
        <f t="shared" si="674"/>
        <v>Unaudited</v>
      </c>
    </row>
    <row r="3909" spans="1:29" x14ac:dyDescent="0.25">
      <c r="A3909" t="s">
        <v>420</v>
      </c>
      <c r="B3909" t="s">
        <v>1385</v>
      </c>
      <c r="C3909" t="s">
        <v>1386</v>
      </c>
      <c r="D3909">
        <v>1900</v>
      </c>
      <c r="E3909" s="958">
        <v>1</v>
      </c>
      <c r="F3909" t="s">
        <v>441</v>
      </c>
      <c r="G3909" s="958">
        <v>366</v>
      </c>
      <c r="H3909" t="s">
        <v>389</v>
      </c>
      <c r="I3909" s="938" t="s">
        <v>488</v>
      </c>
      <c r="J3909" s="938" t="s">
        <v>444</v>
      </c>
      <c r="K3909" s="938" t="s">
        <v>448</v>
      </c>
      <c r="L3909" s="938" t="s">
        <v>112</v>
      </c>
      <c r="M3909" s="963" t="s">
        <v>443</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HUM_ASR_FY_2022</v>
      </c>
      <c r="AB3909" s="958">
        <f t="shared" si="673"/>
        <v>45032</v>
      </c>
      <c r="AC3909" t="str">
        <f t="shared" si="674"/>
        <v>Unaudited</v>
      </c>
    </row>
    <row r="3910" spans="1:29" x14ac:dyDescent="0.25">
      <c r="A3910" t="s">
        <v>420</v>
      </c>
      <c r="B3910" t="s">
        <v>1385</v>
      </c>
      <c r="C3910" t="s">
        <v>1386</v>
      </c>
      <c r="D3910">
        <v>1900</v>
      </c>
      <c r="E3910" s="958">
        <v>1</v>
      </c>
      <c r="F3910" t="s">
        <v>441</v>
      </c>
      <c r="G3910" s="958">
        <v>366</v>
      </c>
      <c r="H3910" t="s">
        <v>389</v>
      </c>
      <c r="I3910" s="938" t="s">
        <v>488</v>
      </c>
      <c r="J3910" s="938" t="s">
        <v>444</v>
      </c>
      <c r="K3910" s="938" t="s">
        <v>448</v>
      </c>
      <c r="L3910" s="938" t="s">
        <v>114</v>
      </c>
      <c r="M3910" s="963" t="s">
        <v>157</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HUM_ASR_FY_2022</v>
      </c>
      <c r="AB3910" s="958">
        <f t="shared" si="673"/>
        <v>45032</v>
      </c>
      <c r="AC3910" t="str">
        <f t="shared" si="674"/>
        <v>Unaudited</v>
      </c>
    </row>
    <row r="3911" spans="1:29" x14ac:dyDescent="0.25">
      <c r="A3911" t="s">
        <v>420</v>
      </c>
      <c r="B3911" t="s">
        <v>1385</v>
      </c>
      <c r="C3911" t="s">
        <v>1386</v>
      </c>
      <c r="D3911">
        <v>1900</v>
      </c>
      <c r="E3911" s="958">
        <v>1</v>
      </c>
      <c r="F3911" t="s">
        <v>441</v>
      </c>
      <c r="G3911" s="958">
        <v>366</v>
      </c>
      <c r="H3911" t="s">
        <v>389</v>
      </c>
      <c r="I3911" s="938" t="s">
        <v>488</v>
      </c>
      <c r="J3911" s="938" t="s">
        <v>444</v>
      </c>
      <c r="K3911" s="938" t="s">
        <v>448</v>
      </c>
      <c r="L3911" s="938" t="s">
        <v>115</v>
      </c>
      <c r="M3911" s="963" t="s">
        <v>113</v>
      </c>
      <c r="N3911" s="679">
        <f t="shared" ca="1" si="666"/>
        <v>-153727.77000000002</v>
      </c>
      <c r="O3911" s="679">
        <f t="shared" ca="1" si="670"/>
        <v>-55635.962698198127</v>
      </c>
      <c r="P3911" s="679">
        <f t="shared" ca="1" si="670"/>
        <v>-13593.15482886978</v>
      </c>
      <c r="Q3911" s="679">
        <f t="shared" ca="1" si="670"/>
        <v>-31093.24391432956</v>
      </c>
      <c r="R3911" s="679">
        <f t="shared" ca="1" si="670"/>
        <v>-31046.143736127869</v>
      </c>
      <c r="S3911" s="679">
        <f t="shared" ca="1" si="670"/>
        <v>-80.367842387985888</v>
      </c>
      <c r="T3911" s="679">
        <f t="shared" ca="1" si="670"/>
        <v>-1182.413468387846</v>
      </c>
      <c r="U3911" s="679">
        <f t="shared" ca="1" si="670"/>
        <v>-0.81275384394167205</v>
      </c>
      <c r="V3911" s="679">
        <f t="shared" ca="1" si="670"/>
        <v>-11030.142139671318</v>
      </c>
      <c r="W3911" s="679">
        <f t="shared" ca="1" si="668"/>
        <v>-9.8182254086724043</v>
      </c>
      <c r="X3911" s="679">
        <f t="shared" ca="1" si="671"/>
        <v>-123.64430189404294</v>
      </c>
      <c r="Y3911" s="679">
        <f t="shared" ca="1" si="671"/>
        <v>-9932.0660908808877</v>
      </c>
      <c r="Z3911" s="679">
        <f t="shared" ca="1" si="671"/>
        <v>0</v>
      </c>
      <c r="AA3911" t="str">
        <f t="shared" si="672"/>
        <v>HUM_ASR_FY_2022</v>
      </c>
      <c r="AB3911" s="958">
        <f t="shared" si="673"/>
        <v>45032</v>
      </c>
      <c r="AC3911" t="str">
        <f t="shared" si="674"/>
        <v>Unaudited</v>
      </c>
    </row>
    <row r="3912" spans="1:29" x14ac:dyDescent="0.25">
      <c r="A3912" t="s">
        <v>420</v>
      </c>
      <c r="B3912" t="s">
        <v>1385</v>
      </c>
      <c r="C3912" t="s">
        <v>1386</v>
      </c>
      <c r="D3912">
        <v>1900</v>
      </c>
      <c r="E3912" s="958">
        <v>1</v>
      </c>
      <c r="F3912" t="s">
        <v>441</v>
      </c>
      <c r="G3912" s="958">
        <v>366</v>
      </c>
      <c r="H3912" t="s">
        <v>389</v>
      </c>
      <c r="I3912" s="938" t="s">
        <v>488</v>
      </c>
      <c r="J3912" s="938" t="s">
        <v>444</v>
      </c>
      <c r="K3912" s="938" t="s">
        <v>448</v>
      </c>
      <c r="L3912" s="938" t="s">
        <v>116</v>
      </c>
      <c r="M3912" s="963" t="s">
        <v>158</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HUM_ASR_FY_2022</v>
      </c>
      <c r="AB3912" s="958">
        <f t="shared" si="673"/>
        <v>45032</v>
      </c>
      <c r="AC3912" t="str">
        <f t="shared" si="674"/>
        <v>Unaudited</v>
      </c>
    </row>
    <row r="3913" spans="1:29" x14ac:dyDescent="0.25">
      <c r="A3913" t="s">
        <v>420</v>
      </c>
      <c r="B3913" t="s">
        <v>1385</v>
      </c>
      <c r="C3913" t="s">
        <v>1386</v>
      </c>
      <c r="D3913">
        <v>1900</v>
      </c>
      <c r="E3913" s="958">
        <v>1</v>
      </c>
      <c r="F3913" t="s">
        <v>441</v>
      </c>
      <c r="G3913" s="958">
        <v>366</v>
      </c>
      <c r="H3913" t="s">
        <v>389</v>
      </c>
      <c r="I3913" s="938" t="s">
        <v>488</v>
      </c>
      <c r="J3913" s="938" t="s">
        <v>444</v>
      </c>
      <c r="K3913" s="938" t="s">
        <v>448</v>
      </c>
      <c r="L3913" s="946" t="s">
        <v>159</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HUM_ASR_FY_2022</v>
      </c>
      <c r="AB3913" s="958">
        <f t="shared" si="673"/>
        <v>45032</v>
      </c>
      <c r="AC3913" t="str">
        <f t="shared" si="674"/>
        <v>Unaudited</v>
      </c>
    </row>
    <row r="3914" spans="1:29" x14ac:dyDescent="0.25">
      <c r="A3914" t="s">
        <v>420</v>
      </c>
      <c r="B3914" t="s">
        <v>1385</v>
      </c>
      <c r="C3914" t="s">
        <v>1386</v>
      </c>
      <c r="D3914">
        <v>1900</v>
      </c>
      <c r="E3914" s="958">
        <v>1</v>
      </c>
      <c r="F3914" t="s">
        <v>441</v>
      </c>
      <c r="G3914" s="958">
        <v>366</v>
      </c>
      <c r="H3914" t="s">
        <v>389</v>
      </c>
      <c r="I3914" s="938" t="s">
        <v>488</v>
      </c>
      <c r="J3914" s="938" t="s">
        <v>444</v>
      </c>
      <c r="K3914" s="938" t="s">
        <v>448</v>
      </c>
      <c r="L3914" s="938" t="s">
        <v>442</v>
      </c>
      <c r="M3914" s="963" t="s">
        <v>456</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HUM_ASR_FY_2022</v>
      </c>
      <c r="AB3914" s="958">
        <f t="shared" si="673"/>
        <v>45032</v>
      </c>
      <c r="AC3914" t="str">
        <f t="shared" si="674"/>
        <v>Unaudited</v>
      </c>
    </row>
    <row r="3915" spans="1:29" ht="30" x14ac:dyDescent="0.25">
      <c r="A3915" t="s">
        <v>420</v>
      </c>
      <c r="B3915" t="s">
        <v>1385</v>
      </c>
      <c r="C3915" t="s">
        <v>1386</v>
      </c>
      <c r="D3915">
        <v>1900</v>
      </c>
      <c r="E3915" s="958">
        <v>1</v>
      </c>
      <c r="F3915" t="s">
        <v>441</v>
      </c>
      <c r="G3915" s="958">
        <v>366</v>
      </c>
      <c r="H3915" t="s">
        <v>389</v>
      </c>
      <c r="I3915" s="938" t="s">
        <v>488</v>
      </c>
      <c r="J3915" s="938" t="s">
        <v>444</v>
      </c>
      <c r="K3915" s="938" t="s">
        <v>449</v>
      </c>
      <c r="L3915" s="938">
        <v>9.1</v>
      </c>
      <c r="M3915" s="963" t="s">
        <v>185</v>
      </c>
      <c r="N3915" s="679">
        <f t="shared" ca="1" si="666"/>
        <v>816011.39000000153</v>
      </c>
      <c r="O3915" s="679">
        <f t="shared" ca="1" si="675"/>
        <v>139584.20000000001</v>
      </c>
      <c r="P3915" s="679">
        <f t="shared" ca="1" si="675"/>
        <v>334.03999999999996</v>
      </c>
      <c r="Q3915" s="679">
        <f t="shared" ca="1" si="675"/>
        <v>29451.329999999998</v>
      </c>
      <c r="R3915" s="679">
        <f t="shared" ca="1" si="675"/>
        <v>13496.75</v>
      </c>
      <c r="S3915" s="679">
        <f t="shared" ca="1" si="675"/>
        <v>10675.109999999999</v>
      </c>
      <c r="T3915" s="679">
        <f t="shared" ca="1" si="675"/>
        <v>740</v>
      </c>
      <c r="U3915" s="679">
        <f t="shared" ca="1" si="675"/>
        <v>0</v>
      </c>
      <c r="V3915" s="679">
        <f t="shared" ca="1" si="675"/>
        <v>1054.71</v>
      </c>
      <c r="W3915" s="679">
        <f t="shared" ca="1" si="668"/>
        <v>620675.25000000151</v>
      </c>
      <c r="X3915" s="679">
        <f t="shared" ca="1" si="671"/>
        <v>0</v>
      </c>
      <c r="Y3915" s="679">
        <f t="shared" ca="1" si="671"/>
        <v>0</v>
      </c>
      <c r="Z3915" s="679">
        <f t="shared" ca="1" si="671"/>
        <v>0</v>
      </c>
      <c r="AA3915" t="str">
        <f t="shared" si="672"/>
        <v>HUM_ASR_FY_2022</v>
      </c>
      <c r="AB3915" s="958">
        <f t="shared" si="673"/>
        <v>45032</v>
      </c>
      <c r="AC3915" t="str">
        <f t="shared" si="674"/>
        <v>Unaudited</v>
      </c>
    </row>
    <row r="3916" spans="1:29" x14ac:dyDescent="0.25">
      <c r="A3916" t="s">
        <v>420</v>
      </c>
      <c r="B3916" t="s">
        <v>1385</v>
      </c>
      <c r="C3916" t="s">
        <v>1386</v>
      </c>
      <c r="D3916">
        <v>1900</v>
      </c>
      <c r="E3916" s="958">
        <v>1</v>
      </c>
      <c r="F3916" t="s">
        <v>441</v>
      </c>
      <c r="G3916" s="958">
        <v>366</v>
      </c>
      <c r="H3916" t="s">
        <v>389</v>
      </c>
      <c r="I3916" s="938" t="s">
        <v>488</v>
      </c>
      <c r="J3916" s="938" t="s">
        <v>444</v>
      </c>
      <c r="K3916" s="938" t="s">
        <v>449</v>
      </c>
      <c r="L3916" s="938" t="s">
        <v>106</v>
      </c>
      <c r="M3916" s="963" t="s">
        <v>186</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HUM_ASR_FY_2022</v>
      </c>
      <c r="AB3916" s="958">
        <f t="shared" si="673"/>
        <v>45032</v>
      </c>
      <c r="AC3916" t="str">
        <f t="shared" si="674"/>
        <v>Unaudited</v>
      </c>
    </row>
    <row r="3917" spans="1:29" x14ac:dyDescent="0.25">
      <c r="A3917" t="s">
        <v>420</v>
      </c>
      <c r="B3917" t="s">
        <v>1385</v>
      </c>
      <c r="C3917" t="s">
        <v>1386</v>
      </c>
      <c r="D3917">
        <v>1900</v>
      </c>
      <c r="E3917" s="958">
        <v>1</v>
      </c>
      <c r="F3917" t="s">
        <v>441</v>
      </c>
      <c r="G3917" s="958">
        <v>366</v>
      </c>
      <c r="H3917" t="s">
        <v>389</v>
      </c>
      <c r="I3917" s="938" t="s">
        <v>488</v>
      </c>
      <c r="J3917" s="938" t="s">
        <v>444</v>
      </c>
      <c r="K3917" s="938" t="s">
        <v>449</v>
      </c>
      <c r="L3917" s="938" t="s">
        <v>1321</v>
      </c>
      <c r="M3917" s="963" t="s">
        <v>1322</v>
      </c>
      <c r="N3917" s="679">
        <f t="shared" ca="1" si="666"/>
        <v>178396.75</v>
      </c>
      <c r="O3917" s="679">
        <f t="shared" ca="1" si="675"/>
        <v>6038.63</v>
      </c>
      <c r="P3917" s="679">
        <f t="shared" ca="1" si="675"/>
        <v>0</v>
      </c>
      <c r="Q3917" s="679">
        <f t="shared" ca="1" si="675"/>
        <v>34508.729999999996</v>
      </c>
      <c r="R3917" s="679">
        <f t="shared" ca="1" si="675"/>
        <v>11845.539999999999</v>
      </c>
      <c r="S3917" s="679">
        <f t="shared" ca="1" si="675"/>
        <v>120304.66</v>
      </c>
      <c r="T3917" s="679">
        <f t="shared" ca="1" si="675"/>
        <v>0</v>
      </c>
      <c r="U3917" s="679">
        <f t="shared" ca="1" si="675"/>
        <v>0</v>
      </c>
      <c r="V3917" s="679">
        <f t="shared" ca="1" si="675"/>
        <v>5699.1900000000005</v>
      </c>
      <c r="W3917" s="679">
        <f t="shared" ca="1" si="668"/>
        <v>0</v>
      </c>
      <c r="X3917" s="679">
        <f t="shared" ca="1" si="671"/>
        <v>0</v>
      </c>
      <c r="Y3917" s="679">
        <f t="shared" ca="1" si="671"/>
        <v>0</v>
      </c>
      <c r="Z3917" s="679">
        <f t="shared" ca="1" si="671"/>
        <v>0</v>
      </c>
      <c r="AA3917" t="str">
        <f t="shared" si="672"/>
        <v>HUM_ASR_FY_2022</v>
      </c>
      <c r="AB3917" s="958">
        <f t="shared" si="673"/>
        <v>45032</v>
      </c>
      <c r="AC3917" t="str">
        <f t="shared" si="674"/>
        <v>Unaudited</v>
      </c>
    </row>
    <row r="3918" spans="1:29" x14ac:dyDescent="0.25">
      <c r="A3918" t="s">
        <v>420</v>
      </c>
      <c r="B3918" t="s">
        <v>1385</v>
      </c>
      <c r="C3918" t="s">
        <v>1386</v>
      </c>
      <c r="D3918">
        <v>1900</v>
      </c>
      <c r="E3918" s="958">
        <v>1</v>
      </c>
      <c r="F3918" t="s">
        <v>441</v>
      </c>
      <c r="G3918" s="958">
        <v>366</v>
      </c>
      <c r="H3918" t="s">
        <v>389</v>
      </c>
      <c r="I3918" s="938" t="s">
        <v>488</v>
      </c>
      <c r="J3918" s="938" t="s">
        <v>444</v>
      </c>
      <c r="K3918" s="938" t="s">
        <v>449</v>
      </c>
      <c r="L3918" s="946" t="s">
        <v>107</v>
      </c>
      <c r="M3918" s="961" t="s">
        <v>187</v>
      </c>
      <c r="N3918" s="679">
        <f t="shared" ca="1" si="666"/>
        <v>220109.31000000008</v>
      </c>
      <c r="O3918" s="679">
        <f t="shared" ca="1" si="675"/>
        <v>95262.750000000102</v>
      </c>
      <c r="P3918" s="679">
        <f t="shared" ca="1" si="675"/>
        <v>15526.32</v>
      </c>
      <c r="Q3918" s="679">
        <f t="shared" ca="1" si="675"/>
        <v>56771.55999999999</v>
      </c>
      <c r="R3918" s="679">
        <f t="shared" ca="1" si="675"/>
        <v>16780.120000000003</v>
      </c>
      <c r="S3918" s="679">
        <f t="shared" ca="1" si="675"/>
        <v>2880.9800000000005</v>
      </c>
      <c r="T3918" s="679">
        <f t="shared" ca="1" si="675"/>
        <v>529.5</v>
      </c>
      <c r="U3918" s="679">
        <f t="shared" ca="1" si="675"/>
        <v>0</v>
      </c>
      <c r="V3918" s="679">
        <f t="shared" ca="1" si="675"/>
        <v>3839.7799999999997</v>
      </c>
      <c r="W3918" s="679">
        <f t="shared" ca="1" si="668"/>
        <v>28518.3</v>
      </c>
      <c r="X3918" s="679">
        <f t="shared" ca="1" si="671"/>
        <v>0</v>
      </c>
      <c r="Y3918" s="679">
        <f t="shared" ca="1" si="671"/>
        <v>0</v>
      </c>
      <c r="Z3918" s="679">
        <f t="shared" ca="1" si="671"/>
        <v>0</v>
      </c>
      <c r="AA3918" t="str">
        <f t="shared" si="672"/>
        <v>HUM_ASR_FY_2022</v>
      </c>
      <c r="AB3918" s="958">
        <f t="shared" si="673"/>
        <v>45032</v>
      </c>
      <c r="AC3918" t="str">
        <f t="shared" si="674"/>
        <v>Unaudited</v>
      </c>
    </row>
    <row r="3919" spans="1:29" x14ac:dyDescent="0.25">
      <c r="A3919" t="s">
        <v>420</v>
      </c>
      <c r="B3919" t="s">
        <v>1385</v>
      </c>
      <c r="C3919" t="s">
        <v>1386</v>
      </c>
      <c r="D3919">
        <v>1900</v>
      </c>
      <c r="E3919" s="958">
        <v>1</v>
      </c>
      <c r="F3919" t="s">
        <v>441</v>
      </c>
      <c r="G3919" s="958">
        <v>366</v>
      </c>
      <c r="H3919" t="s">
        <v>389</v>
      </c>
      <c r="I3919" s="963" t="s">
        <v>488</v>
      </c>
      <c r="J3919" s="963" t="s">
        <v>444</v>
      </c>
      <c r="K3919" s="963" t="s">
        <v>449</v>
      </c>
      <c r="L3919" s="954" t="s">
        <v>108</v>
      </c>
      <c r="M3919" s="963" t="s">
        <v>160</v>
      </c>
      <c r="N3919" s="679">
        <f t="shared" ca="1" si="666"/>
        <v>890087.31000000169</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658940.65000000154</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49013.68</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80084.51999999999</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56665.290000000008</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931.89999999999986</v>
      </c>
      <c r="T3919" s="679">
        <f t="shared" ca="1" si="676"/>
        <v>9775.66</v>
      </c>
      <c r="U3919" s="679">
        <f t="shared" ca="1" si="676"/>
        <v>0</v>
      </c>
      <c r="V3919" s="679">
        <f t="shared" ca="1" si="676"/>
        <v>6391.0800000000008</v>
      </c>
      <c r="W3919" s="679">
        <f t="shared" ca="1" si="668"/>
        <v>10497.010000000006</v>
      </c>
      <c r="X3919" s="679">
        <f t="shared" ca="1" si="676"/>
        <v>2474.9100000000003</v>
      </c>
      <c r="Y3919" s="679">
        <f t="shared" ca="1" si="676"/>
        <v>15312.61</v>
      </c>
      <c r="Z3919" s="679">
        <f t="shared" ca="1" si="676"/>
        <v>0</v>
      </c>
      <c r="AA3919" t="str">
        <f t="shared" si="672"/>
        <v>HUM_ASR_FY_2022</v>
      </c>
      <c r="AB3919" s="958">
        <f t="shared" si="673"/>
        <v>45032</v>
      </c>
      <c r="AC3919" t="str">
        <f t="shared" si="674"/>
        <v>Unaudited</v>
      </c>
    </row>
    <row r="3920" spans="1:29" x14ac:dyDescent="0.25">
      <c r="A3920" t="s">
        <v>420</v>
      </c>
      <c r="B3920" t="s">
        <v>1385</v>
      </c>
      <c r="C3920" t="s">
        <v>1386</v>
      </c>
      <c r="D3920">
        <v>1900</v>
      </c>
      <c r="E3920" s="958">
        <v>1</v>
      </c>
      <c r="F3920" t="s">
        <v>441</v>
      </c>
      <c r="G3920" s="958">
        <v>366</v>
      </c>
      <c r="H3920" t="s">
        <v>389</v>
      </c>
      <c r="I3920" s="959" t="s">
        <v>488</v>
      </c>
      <c r="J3920" s="959" t="s">
        <v>444</v>
      </c>
      <c r="K3920" s="959" t="s">
        <v>449</v>
      </c>
      <c r="L3920" s="954" t="s">
        <v>109</v>
      </c>
      <c r="M3920" s="959" t="s">
        <v>134</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2566659.0811369107</v>
      </c>
      <c r="O3920" s="679">
        <f t="shared" ca="1" si="676"/>
        <v>2109223.0124298749</v>
      </c>
      <c r="P3920" s="679">
        <f t="shared" ca="1" si="676"/>
        <v>115450.89895957857</v>
      </c>
      <c r="Q3920" s="679">
        <f t="shared" ca="1" si="676"/>
        <v>138765.17168987633</v>
      </c>
      <c r="R3920" s="679">
        <f t="shared" ca="1" si="676"/>
        <v>59454.742523235793</v>
      </c>
      <c r="S3920" s="679">
        <f t="shared" ca="1" si="676"/>
        <v>68850.87974025977</v>
      </c>
      <c r="T3920" s="679">
        <f t="shared" ca="1" si="676"/>
        <v>5845.3102683982679</v>
      </c>
      <c r="U3920" s="679">
        <f t="shared" ca="1" si="676"/>
        <v>1311.9040952380949</v>
      </c>
      <c r="V3920" s="679">
        <f t="shared" ca="1" si="676"/>
        <v>11767.458328274141</v>
      </c>
      <c r="W3920" s="679">
        <f t="shared" ca="1" si="668"/>
        <v>203.32289177489179</v>
      </c>
      <c r="X3920" s="679">
        <f t="shared" ca="1" si="676"/>
        <v>47143.897662337658</v>
      </c>
      <c r="Y3920" s="679">
        <f t="shared" ca="1" si="676"/>
        <v>8642.482548062384</v>
      </c>
      <c r="Z3920" s="679">
        <f t="shared" ca="1" si="676"/>
        <v>0</v>
      </c>
      <c r="AA3920" t="str">
        <f t="shared" si="672"/>
        <v>HUM_ASR_FY_2022</v>
      </c>
      <c r="AB3920" s="958">
        <f t="shared" si="673"/>
        <v>45032</v>
      </c>
      <c r="AC3920" t="str">
        <f t="shared" si="674"/>
        <v>Unaudited</v>
      </c>
    </row>
    <row r="3921" spans="1:29" x14ac:dyDescent="0.25">
      <c r="A3921" t="s">
        <v>420</v>
      </c>
      <c r="B3921" t="s">
        <v>1385</v>
      </c>
      <c r="C3921" t="s">
        <v>1386</v>
      </c>
      <c r="D3921">
        <v>1900</v>
      </c>
      <c r="E3921" s="958">
        <v>1</v>
      </c>
      <c r="F3921" t="s">
        <v>441</v>
      </c>
      <c r="G3921" s="958">
        <v>366</v>
      </c>
      <c r="H3921" t="s">
        <v>389</v>
      </c>
      <c r="I3921" s="959" t="s">
        <v>488</v>
      </c>
      <c r="J3921" s="959" t="s">
        <v>444</v>
      </c>
      <c r="K3921" s="959" t="s">
        <v>449</v>
      </c>
      <c r="L3921" s="938" t="s">
        <v>110</v>
      </c>
      <c r="M3921" s="959" t="s">
        <v>162</v>
      </c>
      <c r="N3921" s="679">
        <f t="shared" ca="1" si="677"/>
        <v>189051.07665624865</v>
      </c>
      <c r="O3921" s="679">
        <f t="shared" ca="1" si="676"/>
        <v>139956.42667354556</v>
      </c>
      <c r="P3921" s="679">
        <f t="shared" ca="1" si="676"/>
        <v>10410.314663271434</v>
      </c>
      <c r="Q3921" s="679">
        <f t="shared" ca="1" si="676"/>
        <v>17009.64002003225</v>
      </c>
      <c r="R3921" s="679">
        <f t="shared" ca="1" si="676"/>
        <v>12035.486814814318</v>
      </c>
      <c r="S3921" s="679">
        <f t="shared" ca="1" si="676"/>
        <v>197.93192910025627</v>
      </c>
      <c r="T3921" s="679">
        <f t="shared" ca="1" si="676"/>
        <v>2076.3120957486976</v>
      </c>
      <c r="U3921" s="679">
        <f t="shared" ca="1" si="676"/>
        <v>0</v>
      </c>
      <c r="V3921" s="679">
        <f t="shared" ca="1" si="676"/>
        <v>1357.4404908617514</v>
      </c>
      <c r="W3921" s="679">
        <f t="shared" ca="1" si="668"/>
        <v>2229.5240252008612</v>
      </c>
      <c r="X3921" s="679">
        <f t="shared" ca="1" si="676"/>
        <v>525.66124117342565</v>
      </c>
      <c r="Y3921" s="679">
        <f t="shared" ca="1" si="676"/>
        <v>3252.3387025001348</v>
      </c>
      <c r="Z3921" s="679">
        <f t="shared" ca="1" si="676"/>
        <v>0</v>
      </c>
      <c r="AA3921" t="str">
        <f t="shared" si="672"/>
        <v>HUM_ASR_FY_2022</v>
      </c>
      <c r="AB3921" s="958">
        <f t="shared" si="673"/>
        <v>45032</v>
      </c>
      <c r="AC3921" t="str">
        <f t="shared" si="674"/>
        <v>Unaudited</v>
      </c>
    </row>
    <row r="3922" spans="1:29" x14ac:dyDescent="0.25">
      <c r="A3922" t="s">
        <v>420</v>
      </c>
      <c r="B3922" t="s">
        <v>1385</v>
      </c>
      <c r="C3922" t="s">
        <v>1386</v>
      </c>
      <c r="D3922">
        <v>1900</v>
      </c>
      <c r="E3922" s="958">
        <v>1</v>
      </c>
      <c r="F3922" t="s">
        <v>441</v>
      </c>
      <c r="G3922" s="958">
        <v>366</v>
      </c>
      <c r="H3922" t="s">
        <v>389</v>
      </c>
      <c r="I3922" s="959" t="s">
        <v>488</v>
      </c>
      <c r="J3922" s="959" t="s">
        <v>444</v>
      </c>
      <c r="K3922" s="959" t="s">
        <v>449</v>
      </c>
      <c r="L3922" s="938" t="s">
        <v>111</v>
      </c>
      <c r="M3922" s="959" t="s">
        <v>463</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HUM_ASR_FY_2022</v>
      </c>
      <c r="AB3922" s="958">
        <f t="shared" si="673"/>
        <v>45032</v>
      </c>
      <c r="AC3922" t="str">
        <f t="shared" si="674"/>
        <v>Unaudited</v>
      </c>
    </row>
    <row r="3923" spans="1:29" x14ac:dyDescent="0.25">
      <c r="A3923" t="s">
        <v>420</v>
      </c>
      <c r="B3923" t="s">
        <v>1385</v>
      </c>
      <c r="C3923" t="s">
        <v>1386</v>
      </c>
      <c r="D3923">
        <v>1900</v>
      </c>
      <c r="E3923" s="958">
        <v>1</v>
      </c>
      <c r="F3923" t="s">
        <v>441</v>
      </c>
      <c r="G3923" s="958">
        <v>366</v>
      </c>
      <c r="H3923" t="s">
        <v>389</v>
      </c>
      <c r="I3923" s="966" t="s">
        <v>488</v>
      </c>
      <c r="J3923" s="966" t="s">
        <v>444</v>
      </c>
      <c r="K3923" s="966" t="s">
        <v>6</v>
      </c>
      <c r="L3923" s="946" t="s">
        <v>117</v>
      </c>
      <c r="M3923" s="966" t="s">
        <v>188</v>
      </c>
      <c r="N3923" s="679">
        <f t="shared" ca="1" si="677"/>
        <v>755941.64000000048</v>
      </c>
      <c r="O3923" s="679">
        <f t="shared" ca="1" si="676"/>
        <v>447799.52000000037</v>
      </c>
      <c r="P3923" s="679">
        <f t="shared" ca="1" si="676"/>
        <v>49250.759999999995</v>
      </c>
      <c r="Q3923" s="679">
        <f t="shared" ca="1" si="676"/>
        <v>109935.06000000001</v>
      </c>
      <c r="R3923" s="679">
        <f t="shared" ca="1" si="676"/>
        <v>68967.010000000009</v>
      </c>
      <c r="S3923" s="679">
        <f t="shared" ca="1" si="676"/>
        <v>24159.119999999999</v>
      </c>
      <c r="T3923" s="679">
        <f t="shared" ca="1" si="676"/>
        <v>1488.76</v>
      </c>
      <c r="U3923" s="679">
        <f t="shared" ca="1" si="676"/>
        <v>168.31</v>
      </c>
      <c r="V3923" s="679">
        <f t="shared" ca="1" si="676"/>
        <v>6636.98</v>
      </c>
      <c r="W3923" s="679">
        <f t="shared" ca="1" si="668"/>
        <v>0</v>
      </c>
      <c r="X3923" s="679">
        <f t="shared" ca="1" si="676"/>
        <v>35755.959999999985</v>
      </c>
      <c r="Y3923" s="679">
        <f t="shared" ca="1" si="676"/>
        <v>11780.16</v>
      </c>
      <c r="Z3923" s="679">
        <f t="shared" ca="1" si="676"/>
        <v>0</v>
      </c>
      <c r="AA3923" t="str">
        <f t="shared" si="672"/>
        <v>HUM_ASR_FY_2022</v>
      </c>
      <c r="AB3923" s="958">
        <f t="shared" si="673"/>
        <v>45032</v>
      </c>
      <c r="AC3923" t="str">
        <f t="shared" si="674"/>
        <v>Unaudited</v>
      </c>
    </row>
    <row r="3924" spans="1:29" x14ac:dyDescent="0.25">
      <c r="A3924" t="s">
        <v>420</v>
      </c>
      <c r="B3924" t="s">
        <v>1385</v>
      </c>
      <c r="C3924" t="s">
        <v>1386</v>
      </c>
      <c r="D3924">
        <v>1900</v>
      </c>
      <c r="E3924" s="958">
        <v>1</v>
      </c>
      <c r="F3924" t="s">
        <v>441</v>
      </c>
      <c r="G3924" s="958">
        <v>366</v>
      </c>
      <c r="H3924" t="s">
        <v>389</v>
      </c>
      <c r="I3924" s="938" t="s">
        <v>488</v>
      </c>
      <c r="J3924" s="938" t="s">
        <v>444</v>
      </c>
      <c r="K3924" s="938" t="s">
        <v>6</v>
      </c>
      <c r="L3924" s="938" t="s">
        <v>45</v>
      </c>
      <c r="M3924" s="959" t="s">
        <v>163</v>
      </c>
      <c r="N3924" s="679">
        <f t="shared" ca="1" si="677"/>
        <v>114295.94886308871</v>
      </c>
      <c r="O3924" s="679">
        <f t="shared" ca="1" si="676"/>
        <v>81284.877570124649</v>
      </c>
      <c r="P3924" s="679">
        <f t="shared" ca="1" si="676"/>
        <v>6888.281040421426</v>
      </c>
      <c r="Q3924" s="679">
        <f t="shared" ca="1" si="676"/>
        <v>8548.698310123611</v>
      </c>
      <c r="R3924" s="679">
        <f t="shared" ca="1" si="676"/>
        <v>4500.0674767641995</v>
      </c>
      <c r="S3924" s="679">
        <f t="shared" ca="1" si="676"/>
        <v>6657.0602597402594</v>
      </c>
      <c r="T3924" s="679">
        <f t="shared" ca="1" si="676"/>
        <v>104.32973160173159</v>
      </c>
      <c r="U3924" s="679">
        <f t="shared" ca="1" si="676"/>
        <v>615.26590476190461</v>
      </c>
      <c r="V3924" s="679">
        <f t="shared" ca="1" si="676"/>
        <v>566.2816717258645</v>
      </c>
      <c r="W3924" s="679">
        <f t="shared" ca="1" si="668"/>
        <v>3.2971082251082251</v>
      </c>
      <c r="X3924" s="679">
        <f t="shared" ca="1" si="676"/>
        <v>4449.9423376623381</v>
      </c>
      <c r="Y3924" s="679">
        <f t="shared" ca="1" si="676"/>
        <v>677.84745193762058</v>
      </c>
      <c r="Z3924" s="679">
        <f t="shared" ca="1" si="676"/>
        <v>0</v>
      </c>
      <c r="AA3924" t="str">
        <f t="shared" si="672"/>
        <v>HUM_ASR_FY_2022</v>
      </c>
      <c r="AB3924" s="958">
        <f t="shared" si="673"/>
        <v>45032</v>
      </c>
      <c r="AC3924" t="str">
        <f t="shared" si="674"/>
        <v>Unaudited</v>
      </c>
    </row>
    <row r="3925" spans="1:29" x14ac:dyDescent="0.25">
      <c r="A3925" t="s">
        <v>420</v>
      </c>
      <c r="B3925" t="s">
        <v>1385</v>
      </c>
      <c r="C3925" t="s">
        <v>1386</v>
      </c>
      <c r="D3925">
        <v>1900</v>
      </c>
      <c r="E3925" s="958">
        <v>1</v>
      </c>
      <c r="F3925" t="s">
        <v>441</v>
      </c>
      <c r="G3925" s="958">
        <v>366</v>
      </c>
      <c r="H3925" t="s">
        <v>389</v>
      </c>
      <c r="I3925" s="938" t="s">
        <v>488</v>
      </c>
      <c r="J3925" s="938" t="s">
        <v>444</v>
      </c>
      <c r="K3925" s="938" t="s">
        <v>6</v>
      </c>
      <c r="L3925" s="944" t="s">
        <v>46</v>
      </c>
      <c r="M3925" s="960" t="s">
        <v>164</v>
      </c>
      <c r="N3925" s="679">
        <f t="shared" ca="1" si="677"/>
        <v>36566.556357249458</v>
      </c>
      <c r="O3925" s="679">
        <f t="shared" ca="1" si="676"/>
        <v>21661.045665944879</v>
      </c>
      <c r="P3925" s="679">
        <f t="shared" ca="1" si="676"/>
        <v>2382.3673626146142</v>
      </c>
      <c r="Q3925" s="679">
        <f t="shared" ca="1" si="676"/>
        <v>5317.8001507200997</v>
      </c>
      <c r="R3925" s="679">
        <f t="shared" ca="1" si="676"/>
        <v>3336.0856506806349</v>
      </c>
      <c r="S3925" s="679">
        <f t="shared" ca="1" si="676"/>
        <v>1168.6296617045095</v>
      </c>
      <c r="T3925" s="679">
        <f t="shared" ca="1" si="676"/>
        <v>72.014588907178961</v>
      </c>
      <c r="U3925" s="679">
        <f t="shared" ca="1" si="676"/>
        <v>8.1415241267681111</v>
      </c>
      <c r="V3925" s="679">
        <f t="shared" ca="1" si="676"/>
        <v>321.04529023158108</v>
      </c>
      <c r="W3925" s="679">
        <f t="shared" ca="1" si="668"/>
        <v>0</v>
      </c>
      <c r="X3925" s="679">
        <f t="shared" ca="1" si="676"/>
        <v>1729.5942666256037</v>
      </c>
      <c r="Y3925" s="679">
        <f t="shared" ca="1" si="676"/>
        <v>569.83219569359289</v>
      </c>
      <c r="Z3925" s="679">
        <f t="shared" ca="1" si="676"/>
        <v>0</v>
      </c>
      <c r="AA3925" t="str">
        <f t="shared" si="672"/>
        <v>HUM_ASR_FY_2022</v>
      </c>
      <c r="AB3925" s="958">
        <f t="shared" si="673"/>
        <v>45032</v>
      </c>
      <c r="AC3925" t="str">
        <f t="shared" si="674"/>
        <v>Unaudited</v>
      </c>
    </row>
    <row r="3926" spans="1:29" x14ac:dyDescent="0.25">
      <c r="A3926" t="s">
        <v>420</v>
      </c>
      <c r="B3926" t="s">
        <v>1385</v>
      </c>
      <c r="C3926" t="s">
        <v>1386</v>
      </c>
      <c r="D3926">
        <v>1900</v>
      </c>
      <c r="E3926" s="958">
        <v>1</v>
      </c>
      <c r="F3926" t="s">
        <v>441</v>
      </c>
      <c r="G3926" s="958">
        <v>366</v>
      </c>
      <c r="H3926" t="s">
        <v>389</v>
      </c>
      <c r="I3926" s="959" t="s">
        <v>488</v>
      </c>
      <c r="J3926" s="959" t="s">
        <v>444</v>
      </c>
      <c r="K3926" s="959" t="s">
        <v>6</v>
      </c>
      <c r="L3926" s="938" t="s">
        <v>165</v>
      </c>
      <c r="M3926" s="959" t="s">
        <v>461</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HUM_ASR_FY_2022</v>
      </c>
      <c r="AB3926" s="958">
        <f t="shared" si="673"/>
        <v>45032</v>
      </c>
      <c r="AC3926" t="str">
        <f t="shared" si="674"/>
        <v>Unaudited</v>
      </c>
    </row>
    <row r="3927" spans="1:29" x14ac:dyDescent="0.25">
      <c r="A3927" t="s">
        <v>420</v>
      </c>
      <c r="B3927" t="s">
        <v>1385</v>
      </c>
      <c r="C3927" t="s">
        <v>1386</v>
      </c>
      <c r="D3927">
        <v>1900</v>
      </c>
      <c r="E3927" s="958">
        <v>1</v>
      </c>
      <c r="F3927" t="s">
        <v>441</v>
      </c>
      <c r="G3927" s="958">
        <v>366</v>
      </c>
      <c r="H3927" t="s">
        <v>389</v>
      </c>
      <c r="I3927" s="938" t="s">
        <v>488</v>
      </c>
      <c r="J3927" s="938" t="s">
        <v>444</v>
      </c>
      <c r="K3927" s="938" t="s">
        <v>434</v>
      </c>
      <c r="L3927" s="938" t="s">
        <v>120</v>
      </c>
      <c r="M3927" s="959" t="s">
        <v>32</v>
      </c>
      <c r="N3927" s="679">
        <f t="shared" ca="1" si="677"/>
        <v>-4805.1327272727285</v>
      </c>
      <c r="O3927" s="679">
        <f t="shared" ca="1" si="676"/>
        <v>-2476.2127043201176</v>
      </c>
      <c r="P3927" s="679">
        <f t="shared" ca="1" si="676"/>
        <v>-323.23065204750537</v>
      </c>
      <c r="Q3927" s="679">
        <f t="shared" ca="1" si="676"/>
        <v>-865.14306644487681</v>
      </c>
      <c r="R3927" s="679">
        <f t="shared" ca="1" si="676"/>
        <v>-559.43088252516191</v>
      </c>
      <c r="S3927" s="679">
        <f t="shared" ca="1" si="676"/>
        <v>-59.968806447289715</v>
      </c>
      <c r="T3927" s="679">
        <f t="shared" ca="1" si="676"/>
        <v>-24.591101729016337</v>
      </c>
      <c r="U3927" s="679">
        <f t="shared" ca="1" si="676"/>
        <v>-0.59369935377304994</v>
      </c>
      <c r="V3927" s="679">
        <f t="shared" ca="1" si="676"/>
        <v>-156.88611241823492</v>
      </c>
      <c r="W3927" s="679">
        <f t="shared" ca="1" si="668"/>
        <v>-75.287301481125155</v>
      </c>
      <c r="X3927" s="679">
        <f t="shared" ca="1" si="676"/>
        <v>-53.806414738846406</v>
      </c>
      <c r="Y3927" s="679">
        <f t="shared" ca="1" si="676"/>
        <v>-209.98198576678038</v>
      </c>
      <c r="Z3927" s="679">
        <f t="shared" ca="1" si="676"/>
        <v>0</v>
      </c>
      <c r="AA3927" t="str">
        <f t="shared" si="672"/>
        <v>HUM_ASR_FY_2022</v>
      </c>
      <c r="AB3927" s="958">
        <f t="shared" si="673"/>
        <v>45032</v>
      </c>
      <c r="AC3927" t="str">
        <f t="shared" si="674"/>
        <v>Unaudited</v>
      </c>
    </row>
    <row r="3928" spans="1:29" x14ac:dyDescent="0.25">
      <c r="A3928" t="s">
        <v>420</v>
      </c>
      <c r="B3928" t="s">
        <v>1385</v>
      </c>
      <c r="C3928" t="s">
        <v>1386</v>
      </c>
      <c r="D3928">
        <v>1900</v>
      </c>
      <c r="E3928" s="958">
        <v>1</v>
      </c>
      <c r="F3928" t="s">
        <v>441</v>
      </c>
      <c r="G3928" s="958">
        <v>366</v>
      </c>
      <c r="H3928" t="s">
        <v>389</v>
      </c>
      <c r="I3928" s="938" t="s">
        <v>488</v>
      </c>
      <c r="J3928" s="938" t="s">
        <v>444</v>
      </c>
      <c r="K3928" s="938" t="s">
        <v>434</v>
      </c>
      <c r="L3928" s="938" t="s">
        <v>943</v>
      </c>
      <c r="M3928" s="959" t="s">
        <v>935</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HUM_ASR_FY_2022</v>
      </c>
      <c r="AB3928" s="958">
        <f t="shared" si="673"/>
        <v>45032</v>
      </c>
      <c r="AC3928" t="str">
        <f t="shared" si="674"/>
        <v>Unaudited</v>
      </c>
    </row>
    <row r="3929" spans="1:29" x14ac:dyDescent="0.25">
      <c r="A3929" t="s">
        <v>420</v>
      </c>
      <c r="B3929" t="s">
        <v>1385</v>
      </c>
      <c r="C3929" t="s">
        <v>1386</v>
      </c>
      <c r="D3929">
        <v>1900</v>
      </c>
      <c r="E3929" s="958">
        <v>1</v>
      </c>
      <c r="F3929" t="s">
        <v>441</v>
      </c>
      <c r="G3929" s="958">
        <v>366</v>
      </c>
      <c r="H3929" t="s">
        <v>389</v>
      </c>
      <c r="I3929" s="959" t="s">
        <v>488</v>
      </c>
      <c r="J3929" s="959" t="s">
        <v>444</v>
      </c>
      <c r="K3929" s="959" t="s">
        <v>434</v>
      </c>
      <c r="L3929" s="938" t="s">
        <v>167</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HUM_ASR_FY_2022</v>
      </c>
      <c r="AB3929" s="958">
        <f t="shared" si="673"/>
        <v>45032</v>
      </c>
      <c r="AC3929" t="str">
        <f t="shared" si="674"/>
        <v>Unaudited</v>
      </c>
    </row>
    <row r="3930" spans="1:29" x14ac:dyDescent="0.25">
      <c r="A3930" t="s">
        <v>420</v>
      </c>
      <c r="B3930" t="s">
        <v>1385</v>
      </c>
      <c r="C3930" t="s">
        <v>1386</v>
      </c>
      <c r="D3930">
        <v>1900</v>
      </c>
      <c r="E3930" s="958">
        <v>1</v>
      </c>
      <c r="F3930" t="s">
        <v>441</v>
      </c>
      <c r="G3930" s="958">
        <v>366</v>
      </c>
      <c r="H3930" t="s">
        <v>389</v>
      </c>
      <c r="I3930" s="959" t="s">
        <v>488</v>
      </c>
      <c r="J3930" s="959" t="s">
        <v>444</v>
      </c>
      <c r="K3930" s="959" t="s">
        <v>434</v>
      </c>
      <c r="L3930" s="954" t="s">
        <v>168</v>
      </c>
      <c r="M3930" s="959" t="s">
        <v>329</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HUM_ASR_FY_2022</v>
      </c>
      <c r="AB3930" s="958">
        <f t="shared" si="673"/>
        <v>45032</v>
      </c>
      <c r="AC3930" t="str">
        <f t="shared" si="674"/>
        <v>Unaudited</v>
      </c>
    </row>
    <row r="3931" spans="1:29" x14ac:dyDescent="0.25">
      <c r="A3931" t="s">
        <v>420</v>
      </c>
      <c r="B3931" t="s">
        <v>1385</v>
      </c>
      <c r="C3931" t="s">
        <v>1386</v>
      </c>
      <c r="D3931">
        <v>1900</v>
      </c>
      <c r="E3931" s="958">
        <v>1</v>
      </c>
      <c r="F3931" t="s">
        <v>441</v>
      </c>
      <c r="G3931" s="958">
        <v>366</v>
      </c>
      <c r="H3931" t="s">
        <v>389</v>
      </c>
      <c r="I3931" s="938" t="s">
        <v>488</v>
      </c>
      <c r="J3931" s="938" t="s">
        <v>450</v>
      </c>
      <c r="K3931" s="938" t="s">
        <v>435</v>
      </c>
      <c r="L3931" s="938" t="s">
        <v>121</v>
      </c>
      <c r="M3931" s="959" t="s">
        <v>27</v>
      </c>
      <c r="N3931" s="679">
        <f t="shared" ca="1" si="677"/>
        <v>6898975.6373097952</v>
      </c>
      <c r="O3931" s="679">
        <f t="shared" ca="1" si="676"/>
        <v>-24841.043673162574</v>
      </c>
      <c r="P3931" s="679">
        <f t="shared" ca="1" si="676"/>
        <v>6923816.6809829576</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HUM_ASR_FY_2022</v>
      </c>
      <c r="AB3931" s="958">
        <f t="shared" si="673"/>
        <v>45032</v>
      </c>
      <c r="AC3931" t="str">
        <f t="shared" si="674"/>
        <v>Unaudited</v>
      </c>
    </row>
    <row r="3932" spans="1:29" x14ac:dyDescent="0.25">
      <c r="A3932" t="s">
        <v>420</v>
      </c>
      <c r="B3932" t="s">
        <v>1385</v>
      </c>
      <c r="C3932" t="s">
        <v>1386</v>
      </c>
      <c r="D3932">
        <v>1900</v>
      </c>
      <c r="E3932" s="958">
        <v>1</v>
      </c>
      <c r="F3932" t="s">
        <v>441</v>
      </c>
      <c r="G3932" s="958">
        <v>366</v>
      </c>
      <c r="H3932" t="s">
        <v>389</v>
      </c>
      <c r="I3932" s="938" t="s">
        <v>488</v>
      </c>
      <c r="J3932" s="938" t="s">
        <v>450</v>
      </c>
      <c r="K3932" s="938" t="s">
        <v>435</v>
      </c>
      <c r="L3932" s="938" t="s">
        <v>122</v>
      </c>
      <c r="M3932" s="959" t="s">
        <v>97</v>
      </c>
      <c r="N3932" s="679">
        <f t="shared" ca="1" si="677"/>
        <v>310277.57469359197</v>
      </c>
      <c r="O3932" s="679">
        <f t="shared" ca="1" si="676"/>
        <v>0</v>
      </c>
      <c r="P3932" s="679">
        <f t="shared" ca="1" si="676"/>
        <v>310277.57469359197</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HUM_ASR_FY_2022</v>
      </c>
      <c r="AB3932" s="958">
        <f t="shared" si="673"/>
        <v>45032</v>
      </c>
      <c r="AC3932" t="str">
        <f t="shared" si="674"/>
        <v>Unaudited</v>
      </c>
    </row>
    <row r="3933" spans="1:29" x14ac:dyDescent="0.25">
      <c r="A3933" t="s">
        <v>420</v>
      </c>
      <c r="B3933" t="s">
        <v>1385</v>
      </c>
      <c r="C3933" t="s">
        <v>1386</v>
      </c>
      <c r="D3933">
        <v>1900</v>
      </c>
      <c r="E3933" s="958">
        <v>1</v>
      </c>
      <c r="F3933" t="s">
        <v>441</v>
      </c>
      <c r="G3933" s="958">
        <v>366</v>
      </c>
      <c r="H3933" t="s">
        <v>389</v>
      </c>
      <c r="I3933" s="938" t="s">
        <v>488</v>
      </c>
      <c r="J3933" s="938" t="s">
        <v>450</v>
      </c>
      <c r="K3933" s="938" t="s">
        <v>435</v>
      </c>
      <c r="L3933" s="938" t="s">
        <v>123</v>
      </c>
      <c r="M3933" s="959" t="s">
        <v>98</v>
      </c>
      <c r="N3933" s="679">
        <f t="shared" ca="1" si="677"/>
        <v>612839.0211449099</v>
      </c>
      <c r="O3933" s="679">
        <f t="shared" ca="1" si="676"/>
        <v>0</v>
      </c>
      <c r="P3933" s="679">
        <f t="shared" ca="1" si="676"/>
        <v>612839.0211449099</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HUM_ASR_FY_2022</v>
      </c>
      <c r="AB3933" s="958">
        <f t="shared" si="673"/>
        <v>45032</v>
      </c>
      <c r="AC3933" t="str">
        <f t="shared" si="674"/>
        <v>Unaudited</v>
      </c>
    </row>
    <row r="3934" spans="1:29" x14ac:dyDescent="0.25">
      <c r="A3934" t="s">
        <v>420</v>
      </c>
      <c r="B3934" t="s">
        <v>1385</v>
      </c>
      <c r="C3934" t="s">
        <v>1386</v>
      </c>
      <c r="D3934">
        <v>1900</v>
      </c>
      <c r="E3934" s="958">
        <v>1</v>
      </c>
      <c r="F3934" t="s">
        <v>441</v>
      </c>
      <c r="G3934" s="958">
        <v>366</v>
      </c>
      <c r="H3934" t="s">
        <v>389</v>
      </c>
      <c r="I3934" s="938" t="s">
        <v>488</v>
      </c>
      <c r="J3934" s="938" t="s">
        <v>450</v>
      </c>
      <c r="K3934" s="938" t="s">
        <v>435</v>
      </c>
      <c r="L3934" s="954" t="s">
        <v>124</v>
      </c>
      <c r="M3934" s="959" t="s">
        <v>99</v>
      </c>
      <c r="N3934" s="679">
        <f t="shared" ca="1" si="677"/>
        <v>1491180.4363299161</v>
      </c>
      <c r="O3934" s="679">
        <f t="shared" ca="1" si="676"/>
        <v>0</v>
      </c>
      <c r="P3934" s="679">
        <f t="shared" ca="1" si="676"/>
        <v>1491180.4363299161</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HUM_ASR_FY_2022</v>
      </c>
      <c r="AB3934" s="958">
        <f t="shared" si="673"/>
        <v>45032</v>
      </c>
      <c r="AC3934" t="str">
        <f t="shared" si="674"/>
        <v>Unaudited</v>
      </c>
    </row>
    <row r="3935" spans="1:29" x14ac:dyDescent="0.25">
      <c r="A3935" t="s">
        <v>420</v>
      </c>
      <c r="B3935" t="s">
        <v>1385</v>
      </c>
      <c r="C3935" t="s">
        <v>1386</v>
      </c>
      <c r="D3935">
        <v>1900</v>
      </c>
      <c r="E3935" s="958">
        <v>1</v>
      </c>
      <c r="F3935" t="s">
        <v>441</v>
      </c>
      <c r="G3935" s="958">
        <v>366</v>
      </c>
      <c r="H3935" t="s">
        <v>389</v>
      </c>
      <c r="I3935" s="938" t="s">
        <v>488</v>
      </c>
      <c r="J3935" s="938" t="s">
        <v>450</v>
      </c>
      <c r="K3935" s="938" t="s">
        <v>435</v>
      </c>
      <c r="L3935" s="954" t="s">
        <v>125</v>
      </c>
      <c r="M3935" s="959" t="s">
        <v>100</v>
      </c>
      <c r="N3935" s="679">
        <f t="shared" ca="1" si="677"/>
        <v>1369865.4106677293</v>
      </c>
      <c r="O3935" s="679">
        <f t="shared" ca="1" si="676"/>
        <v>24535.786529691715</v>
      </c>
      <c r="P3935" s="679">
        <f t="shared" ca="1" si="676"/>
        <v>1345329.6241380377</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HUM_ASR_FY_2022</v>
      </c>
      <c r="AB3935" s="958">
        <f t="shared" si="673"/>
        <v>45032</v>
      </c>
      <c r="AC3935" t="str">
        <f t="shared" si="674"/>
        <v>Unaudited</v>
      </c>
    </row>
    <row r="3936" spans="1:29" x14ac:dyDescent="0.25">
      <c r="A3936" t="s">
        <v>420</v>
      </c>
      <c r="B3936" t="s">
        <v>1385</v>
      </c>
      <c r="C3936" t="s">
        <v>1386</v>
      </c>
      <c r="D3936">
        <v>1900</v>
      </c>
      <c r="E3936" s="958">
        <v>1</v>
      </c>
      <c r="F3936" t="s">
        <v>441</v>
      </c>
      <c r="G3936" s="958">
        <v>366</v>
      </c>
      <c r="H3936" t="s">
        <v>389</v>
      </c>
      <c r="I3936" s="938" t="s">
        <v>488</v>
      </c>
      <c r="J3936" s="938" t="s">
        <v>450</v>
      </c>
      <c r="K3936" s="938" t="s">
        <v>435</v>
      </c>
      <c r="L3936" s="938" t="s">
        <v>126</v>
      </c>
      <c r="M3936" s="959" t="s">
        <v>28</v>
      </c>
      <c r="N3936" s="679">
        <f t="shared" ca="1" si="677"/>
        <v>35564.281022275442</v>
      </c>
      <c r="O3936" s="679">
        <f t="shared" ca="1" si="676"/>
        <v>0</v>
      </c>
      <c r="P3936" s="679">
        <f t="shared" ca="1" si="676"/>
        <v>35564.281022275442</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HUM_ASR_FY_2022</v>
      </c>
      <c r="AB3936" s="958">
        <f t="shared" si="673"/>
        <v>45032</v>
      </c>
      <c r="AC3936" t="str">
        <f t="shared" si="674"/>
        <v>Unaudited</v>
      </c>
    </row>
    <row r="3937" spans="1:29" x14ac:dyDescent="0.25">
      <c r="A3937" t="s">
        <v>420</v>
      </c>
      <c r="B3937" t="s">
        <v>1385</v>
      </c>
      <c r="C3937" t="s">
        <v>1386</v>
      </c>
      <c r="D3937">
        <v>1900</v>
      </c>
      <c r="E3937" s="958">
        <v>1</v>
      </c>
      <c r="F3937" t="s">
        <v>441</v>
      </c>
      <c r="G3937" s="958">
        <v>366</v>
      </c>
      <c r="H3937" t="s">
        <v>389</v>
      </c>
      <c r="I3937" s="959" t="s">
        <v>488</v>
      </c>
      <c r="J3937" s="959" t="s">
        <v>436</v>
      </c>
      <c r="K3937" s="959" t="s">
        <v>436</v>
      </c>
      <c r="L3937" s="938" t="s">
        <v>128</v>
      </c>
      <c r="M3937" s="959" t="s">
        <v>326</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HUM_ASR_FY_2022</v>
      </c>
      <c r="AB3937" s="958">
        <f t="shared" si="673"/>
        <v>45032</v>
      </c>
      <c r="AC3937" t="str">
        <f t="shared" si="674"/>
        <v>Unaudited</v>
      </c>
    </row>
    <row r="3938" spans="1:29" x14ac:dyDescent="0.25">
      <c r="A3938" t="s">
        <v>420</v>
      </c>
      <c r="B3938" t="s">
        <v>1385</v>
      </c>
      <c r="C3938" t="s">
        <v>1386</v>
      </c>
      <c r="D3938">
        <v>1900</v>
      </c>
      <c r="E3938" s="958">
        <v>1</v>
      </c>
      <c r="F3938" t="s">
        <v>441</v>
      </c>
      <c r="G3938" s="958">
        <v>366</v>
      </c>
      <c r="H3938" t="s">
        <v>389</v>
      </c>
      <c r="I3938" s="938" t="s">
        <v>488</v>
      </c>
      <c r="J3938" s="938" t="s">
        <v>436</v>
      </c>
      <c r="K3938" s="938" t="s">
        <v>436</v>
      </c>
      <c r="L3938" s="938" t="s">
        <v>129</v>
      </c>
      <c r="M3938" s="959" t="s">
        <v>325</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HUM_ASR_FY_2022</v>
      </c>
      <c r="AB3938" s="958">
        <f t="shared" si="673"/>
        <v>45032</v>
      </c>
      <c r="AC3938" t="str">
        <f t="shared" si="674"/>
        <v>Unaudited</v>
      </c>
    </row>
    <row r="3939" spans="1:29" ht="30" x14ac:dyDescent="0.25">
      <c r="A3939" t="s">
        <v>420</v>
      </c>
      <c r="B3939" t="s">
        <v>1385</v>
      </c>
      <c r="C3939" t="s">
        <v>1386</v>
      </c>
      <c r="D3939">
        <v>1900</v>
      </c>
      <c r="E3939" s="958">
        <v>1</v>
      </c>
      <c r="F3939" t="s">
        <v>441</v>
      </c>
      <c r="G3939" s="958">
        <v>366</v>
      </c>
      <c r="H3939" t="s">
        <v>389</v>
      </c>
      <c r="I3939" s="938" t="s">
        <v>488</v>
      </c>
      <c r="J3939" s="938" t="s">
        <v>436</v>
      </c>
      <c r="K3939" s="938" t="s">
        <v>436</v>
      </c>
      <c r="L3939" s="938" t="s">
        <v>130</v>
      </c>
      <c r="M3939" s="959" t="s">
        <v>179</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HUM_ASR_FY_2022</v>
      </c>
      <c r="AB3939" s="958">
        <f t="shared" si="673"/>
        <v>45032</v>
      </c>
      <c r="AC3939" t="str">
        <f t="shared" si="674"/>
        <v>Unaudited</v>
      </c>
    </row>
    <row r="3940" spans="1:29" x14ac:dyDescent="0.25">
      <c r="A3940" t="s">
        <v>420</v>
      </c>
      <c r="B3940" t="s">
        <v>1385</v>
      </c>
      <c r="C3940" t="s">
        <v>1386</v>
      </c>
      <c r="D3940">
        <v>1900</v>
      </c>
      <c r="E3940" s="958">
        <v>1</v>
      </c>
      <c r="F3940" t="s">
        <v>441</v>
      </c>
      <c r="G3940" s="958">
        <v>366</v>
      </c>
      <c r="H3940" t="s">
        <v>389</v>
      </c>
      <c r="I3940" s="938" t="s">
        <v>488</v>
      </c>
      <c r="J3940" s="938" t="s">
        <v>436</v>
      </c>
      <c r="K3940" s="938" t="s">
        <v>436</v>
      </c>
      <c r="L3940" s="938" t="s">
        <v>131</v>
      </c>
      <c r="M3940" s="959" t="s">
        <v>494</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HUM_ASR_FY_2022</v>
      </c>
      <c r="AB3940" s="958">
        <f t="shared" si="673"/>
        <v>45032</v>
      </c>
      <c r="AC3940" t="str">
        <f t="shared" si="674"/>
        <v>Unaudited</v>
      </c>
    </row>
    <row r="3941" spans="1:29" x14ac:dyDescent="0.25">
      <c r="A3941" t="s">
        <v>420</v>
      </c>
      <c r="B3941" t="s">
        <v>1385</v>
      </c>
      <c r="C3941" t="s">
        <v>1386</v>
      </c>
      <c r="D3941">
        <v>1900</v>
      </c>
      <c r="E3941" s="958">
        <v>1</v>
      </c>
      <c r="F3941" t="s">
        <v>441</v>
      </c>
      <c r="G3941" s="958">
        <v>366</v>
      </c>
      <c r="H3941" t="s">
        <v>389</v>
      </c>
      <c r="I3941" s="959" t="s">
        <v>488</v>
      </c>
      <c r="J3941" s="959" t="s">
        <v>436</v>
      </c>
      <c r="K3941" s="959" t="s">
        <v>436</v>
      </c>
      <c r="L3941" s="938" t="s">
        <v>132</v>
      </c>
      <c r="M3941" s="959" t="s">
        <v>495</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HUM_ASR_FY_2022</v>
      </c>
      <c r="AB3941" s="958">
        <f t="shared" si="673"/>
        <v>45032</v>
      </c>
      <c r="AC3941" t="str">
        <f t="shared" si="674"/>
        <v>Unaudited</v>
      </c>
    </row>
    <row r="3942" spans="1:29" x14ac:dyDescent="0.25">
      <c r="A3942" t="s">
        <v>420</v>
      </c>
      <c r="B3942" t="s">
        <v>1385</v>
      </c>
      <c r="C3942" t="s">
        <v>1386</v>
      </c>
      <c r="D3942">
        <v>1900</v>
      </c>
      <c r="E3942" s="958">
        <v>1</v>
      </c>
      <c r="F3942" t="s">
        <v>441</v>
      </c>
      <c r="G3942" s="958">
        <v>366</v>
      </c>
      <c r="H3942" t="s">
        <v>389</v>
      </c>
      <c r="I3942" s="959" t="s">
        <v>488</v>
      </c>
      <c r="J3942" s="959" t="s">
        <v>436</v>
      </c>
      <c r="K3942" s="959" t="s">
        <v>436</v>
      </c>
      <c r="L3942" s="938" t="s">
        <v>133</v>
      </c>
      <c r="M3942" s="959" t="s">
        <v>496</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HUM_ASR_FY_2022</v>
      </c>
      <c r="AB3942" s="958">
        <f t="shared" si="673"/>
        <v>45032</v>
      </c>
      <c r="AC3942" t="str">
        <f t="shared" si="674"/>
        <v>Unaudited</v>
      </c>
    </row>
    <row r="3943" spans="1:29" ht="30" x14ac:dyDescent="0.25">
      <c r="A3943" t="s">
        <v>420</v>
      </c>
      <c r="B3943" t="s">
        <v>1385</v>
      </c>
      <c r="C3943" t="s">
        <v>1386</v>
      </c>
      <c r="D3943">
        <v>1900</v>
      </c>
      <c r="E3943" s="958">
        <v>1</v>
      </c>
      <c r="F3943" t="s">
        <v>441</v>
      </c>
      <c r="G3943" s="958">
        <v>366</v>
      </c>
      <c r="H3943" t="s">
        <v>389</v>
      </c>
      <c r="I3943" s="959" t="s">
        <v>489</v>
      </c>
      <c r="J3943" s="959" t="s">
        <v>26</v>
      </c>
      <c r="K3943" s="959" t="s">
        <v>26</v>
      </c>
      <c r="L3943" s="938" t="s">
        <v>269</v>
      </c>
      <c r="M3943" s="959" t="s">
        <v>26</v>
      </c>
      <c r="N3943" s="679">
        <f t="shared" ca="1" si="677"/>
        <v>-2609087.389493898</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HUM_ASR_FY_2022</v>
      </c>
      <c r="AB3943" s="958">
        <f t="shared" si="673"/>
        <v>45032</v>
      </c>
      <c r="AC3943" t="str">
        <f t="shared" si="674"/>
        <v>Unaudited</v>
      </c>
    </row>
    <row r="3944" spans="1:29" x14ac:dyDescent="0.25">
      <c r="A3944" t="s">
        <v>420</v>
      </c>
      <c r="B3944" t="s">
        <v>1385</v>
      </c>
      <c r="C3944" t="s">
        <v>1386</v>
      </c>
      <c r="D3944">
        <v>1900</v>
      </c>
      <c r="E3944" s="958">
        <v>1</v>
      </c>
      <c r="F3944" t="s">
        <v>1031</v>
      </c>
      <c r="G3944" s="958" t="s">
        <v>1384</v>
      </c>
      <c r="H3944" t="s">
        <v>389</v>
      </c>
      <c r="I3944" s="959" t="s">
        <v>432</v>
      </c>
      <c r="J3944" s="959" t="s">
        <v>432</v>
      </c>
      <c r="K3944" s="959" t="s">
        <v>432</v>
      </c>
      <c r="L3944" s="938"/>
      <c r="M3944" s="959" t="s">
        <v>432</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-183</v>
      </c>
      <c r="AA3944" t="str">
        <f t="shared" si="672"/>
        <v>HUM_ASR_FY_2022</v>
      </c>
      <c r="AB3944" s="958">
        <f t="shared" si="673"/>
        <v>45032</v>
      </c>
      <c r="AC3944" t="str">
        <f t="shared" si="674"/>
        <v>Unaudited</v>
      </c>
    </row>
    <row r="3945" spans="1:29" x14ac:dyDescent="0.25">
      <c r="A3945" t="s">
        <v>420</v>
      </c>
      <c r="B3945" t="s">
        <v>1385</v>
      </c>
      <c r="C3945" t="s">
        <v>1386</v>
      </c>
      <c r="D3945">
        <v>1900</v>
      </c>
      <c r="E3945" s="958">
        <v>1</v>
      </c>
      <c r="F3945" t="s">
        <v>1031</v>
      </c>
      <c r="G3945" s="958" t="s">
        <v>1384</v>
      </c>
      <c r="H3945" t="s">
        <v>389</v>
      </c>
      <c r="I3945" s="959" t="s">
        <v>487</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-234851.36999999988</v>
      </c>
      <c r="AA3945" t="str">
        <f t="shared" si="672"/>
        <v>HUM_ASR_FY_2022</v>
      </c>
      <c r="AB3945" s="958">
        <f t="shared" si="673"/>
        <v>45032</v>
      </c>
      <c r="AC3945" t="str">
        <f t="shared" si="674"/>
        <v>Unaudited</v>
      </c>
    </row>
    <row r="3946" spans="1:29" x14ac:dyDescent="0.25">
      <c r="A3946" t="s">
        <v>420</v>
      </c>
      <c r="B3946" t="s">
        <v>1385</v>
      </c>
      <c r="C3946" t="s">
        <v>1386</v>
      </c>
      <c r="D3946">
        <v>1900</v>
      </c>
      <c r="E3946" s="958">
        <v>1</v>
      </c>
      <c r="F3946" t="s">
        <v>1031</v>
      </c>
      <c r="G3946" s="958" t="s">
        <v>1384</v>
      </c>
      <c r="H3946" t="s">
        <v>389</v>
      </c>
      <c r="I3946" s="959" t="s">
        <v>487</v>
      </c>
      <c r="J3946" s="959" t="s">
        <v>12</v>
      </c>
      <c r="K3946" s="959" t="s">
        <v>1328</v>
      </c>
      <c r="L3946" s="938" t="s">
        <v>1319</v>
      </c>
      <c r="M3946" s="959" t="s">
        <v>1328</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1095826.8580497745</v>
      </c>
      <c r="AA3946" t="str">
        <f t="shared" si="672"/>
        <v>HUM_ASR_FY_2022</v>
      </c>
      <c r="AB3946" s="958">
        <f t="shared" si="673"/>
        <v>45032</v>
      </c>
      <c r="AC3946" t="str">
        <f t="shared" si="674"/>
        <v>Unaudited</v>
      </c>
    </row>
    <row r="3947" spans="1:29" x14ac:dyDescent="0.25">
      <c r="A3947" t="s">
        <v>420</v>
      </c>
      <c r="B3947" t="s">
        <v>1385</v>
      </c>
      <c r="C3947" t="s">
        <v>1386</v>
      </c>
      <c r="D3947">
        <v>1900</v>
      </c>
      <c r="E3947" s="958">
        <v>1</v>
      </c>
      <c r="F3947" t="s">
        <v>1031</v>
      </c>
      <c r="G3947" s="958" t="s">
        <v>1384</v>
      </c>
      <c r="H3947" t="s">
        <v>389</v>
      </c>
      <c r="I3947" s="938" t="s">
        <v>487</v>
      </c>
      <c r="J3947" s="938" t="s">
        <v>490</v>
      </c>
      <c r="K3947" s="938" t="s">
        <v>491</v>
      </c>
      <c r="L3947" s="938" t="s">
        <v>63</v>
      </c>
      <c r="M3947" s="959" t="s">
        <v>343</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HUM_ASR_FY_2022</v>
      </c>
      <c r="AB3947" s="958">
        <f t="shared" si="673"/>
        <v>45032</v>
      </c>
      <c r="AC3947" t="str">
        <f t="shared" si="674"/>
        <v>Unaudited</v>
      </c>
    </row>
    <row r="3948" spans="1:29" x14ac:dyDescent="0.25">
      <c r="A3948" t="s">
        <v>420</v>
      </c>
      <c r="B3948" t="s">
        <v>1385</v>
      </c>
      <c r="C3948" t="s">
        <v>1386</v>
      </c>
      <c r="D3948">
        <v>1900</v>
      </c>
      <c r="E3948" s="958">
        <v>1</v>
      </c>
      <c r="F3948" t="s">
        <v>1031</v>
      </c>
      <c r="G3948" s="958" t="s">
        <v>1384</v>
      </c>
      <c r="H3948" t="s">
        <v>389</v>
      </c>
      <c r="I3948" s="959" t="s">
        <v>487</v>
      </c>
      <c r="J3948" s="959" t="s">
        <v>490</v>
      </c>
      <c r="K3948" s="959" t="s">
        <v>1019</v>
      </c>
      <c r="L3948" s="938" t="s">
        <v>915</v>
      </c>
      <c r="M3948" s="959" t="s">
        <v>916</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133386.58999999994</v>
      </c>
      <c r="AA3948" t="str">
        <f t="shared" si="672"/>
        <v>HUM_ASR_FY_2022</v>
      </c>
      <c r="AB3948" s="958">
        <f t="shared" si="673"/>
        <v>45032</v>
      </c>
      <c r="AC3948" t="str">
        <f t="shared" si="674"/>
        <v>Unaudited</v>
      </c>
    </row>
    <row r="3949" spans="1:29" x14ac:dyDescent="0.25">
      <c r="A3949" t="s">
        <v>420</v>
      </c>
      <c r="B3949" t="s">
        <v>1385</v>
      </c>
      <c r="C3949" t="s">
        <v>1386</v>
      </c>
      <c r="D3949">
        <v>1900</v>
      </c>
      <c r="E3949" s="958">
        <v>1</v>
      </c>
      <c r="F3949" t="s">
        <v>1031</v>
      </c>
      <c r="G3949" s="958" t="s">
        <v>1384</v>
      </c>
      <c r="H3949" t="s">
        <v>389</v>
      </c>
      <c r="I3949" s="938" t="s">
        <v>487</v>
      </c>
      <c r="J3949" s="938" t="s">
        <v>13</v>
      </c>
      <c r="K3949" s="938" t="s">
        <v>492</v>
      </c>
      <c r="L3949" s="938" t="s">
        <v>94</v>
      </c>
      <c r="M3949" s="938" t="s">
        <v>146</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HUM_ASR_FY_2022</v>
      </c>
      <c r="AB3949" s="958">
        <f t="shared" si="673"/>
        <v>45032</v>
      </c>
      <c r="AC3949" t="str">
        <f t="shared" si="674"/>
        <v>Unaudited</v>
      </c>
    </row>
    <row r="3950" spans="1:29" x14ac:dyDescent="0.25">
      <c r="A3950" t="s">
        <v>420</v>
      </c>
      <c r="B3950" t="s">
        <v>1385</v>
      </c>
      <c r="C3950" t="s">
        <v>1386</v>
      </c>
      <c r="D3950">
        <v>1900</v>
      </c>
      <c r="E3950" s="958">
        <v>1</v>
      </c>
      <c r="F3950" t="s">
        <v>1031</v>
      </c>
      <c r="G3950" s="958" t="s">
        <v>1384</v>
      </c>
      <c r="H3950" t="s">
        <v>389</v>
      </c>
      <c r="I3950" s="938" t="s">
        <v>487</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-117199.95000000051</v>
      </c>
      <c r="AA3950" t="str">
        <f t="shared" si="672"/>
        <v>HUM_ASR_FY_2022</v>
      </c>
      <c r="AB3950" s="958">
        <f t="shared" si="673"/>
        <v>45032</v>
      </c>
      <c r="AC3950" t="str">
        <f t="shared" si="674"/>
        <v>Unaudited</v>
      </c>
    </row>
    <row r="3951" spans="1:29" x14ac:dyDescent="0.25">
      <c r="A3951" t="s">
        <v>420</v>
      </c>
      <c r="B3951" t="s">
        <v>1385</v>
      </c>
      <c r="C3951" t="s">
        <v>1386</v>
      </c>
      <c r="D3951">
        <v>1900</v>
      </c>
      <c r="E3951" s="958">
        <v>1</v>
      </c>
      <c r="F3951" t="s">
        <v>1031</v>
      </c>
      <c r="G3951" s="958" t="s">
        <v>1384</v>
      </c>
      <c r="H3951" t="s">
        <v>389</v>
      </c>
      <c r="I3951" s="938" t="s">
        <v>488</v>
      </c>
      <c r="J3951" s="938" t="s">
        <v>444</v>
      </c>
      <c r="K3951" s="938" t="s">
        <v>0</v>
      </c>
      <c r="L3951" s="938">
        <v>2.1</v>
      </c>
      <c r="M3951" s="959" t="s">
        <v>147</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3946003.6200000006</v>
      </c>
      <c r="AA3951" t="str">
        <f t="shared" si="672"/>
        <v>HUM_ASR_FY_2022</v>
      </c>
      <c r="AB3951" s="958">
        <f t="shared" si="673"/>
        <v>45032</v>
      </c>
      <c r="AC3951" t="str">
        <f t="shared" si="674"/>
        <v>Unaudited</v>
      </c>
    </row>
    <row r="3952" spans="1:29" ht="30" x14ac:dyDescent="0.25">
      <c r="A3952" t="s">
        <v>420</v>
      </c>
      <c r="B3952" t="s">
        <v>1385</v>
      </c>
      <c r="C3952" t="s">
        <v>1386</v>
      </c>
      <c r="D3952">
        <v>1900</v>
      </c>
      <c r="E3952" s="958">
        <v>1</v>
      </c>
      <c r="F3952" t="s">
        <v>1031</v>
      </c>
      <c r="G3952" s="958" t="s">
        <v>1384</v>
      </c>
      <c r="H3952" t="s">
        <v>389</v>
      </c>
      <c r="I3952" s="938" t="s">
        <v>488</v>
      </c>
      <c r="J3952" s="938" t="s">
        <v>444</v>
      </c>
      <c r="K3952" s="938" t="s">
        <v>0</v>
      </c>
      <c r="L3952" s="938">
        <v>2.2000000000000002</v>
      </c>
      <c r="M3952" s="959" t="s">
        <v>148</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-4991575.9846236613</v>
      </c>
      <c r="AA3952" t="str">
        <f t="shared" si="672"/>
        <v>HUM_ASR_FY_2022</v>
      </c>
      <c r="AB3952" s="958">
        <f t="shared" si="673"/>
        <v>45032</v>
      </c>
      <c r="AC3952" t="str">
        <f t="shared" si="674"/>
        <v>Unaudited</v>
      </c>
    </row>
    <row r="3953" spans="1:29" x14ac:dyDescent="0.25">
      <c r="A3953" t="s">
        <v>420</v>
      </c>
      <c r="B3953" t="s">
        <v>1385</v>
      </c>
      <c r="C3953" t="s">
        <v>1386</v>
      </c>
      <c r="D3953">
        <v>1900</v>
      </c>
      <c r="E3953" s="958">
        <v>1</v>
      </c>
      <c r="F3953" t="s">
        <v>1031</v>
      </c>
      <c r="G3953" s="958" t="s">
        <v>1384</v>
      </c>
      <c r="H3953" t="s">
        <v>389</v>
      </c>
      <c r="I3953" s="938" t="s">
        <v>488</v>
      </c>
      <c r="J3953" s="938" t="s">
        <v>444</v>
      </c>
      <c r="K3953" s="938" t="s">
        <v>0</v>
      </c>
      <c r="L3953" s="944">
        <v>2.2999999999999998</v>
      </c>
      <c r="M3953" s="960" t="s">
        <v>149</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-529815.27000000025</v>
      </c>
      <c r="AA3953" t="str">
        <f t="shared" si="672"/>
        <v>HUM_ASR_FY_2022</v>
      </c>
      <c r="AB3953" s="958">
        <f t="shared" si="673"/>
        <v>45032</v>
      </c>
      <c r="AC3953" t="str">
        <f t="shared" si="674"/>
        <v>Unaudited</v>
      </c>
    </row>
    <row r="3954" spans="1:29" x14ac:dyDescent="0.25">
      <c r="A3954" t="s">
        <v>420</v>
      </c>
      <c r="B3954" t="s">
        <v>1385</v>
      </c>
      <c r="C3954" t="s">
        <v>1386</v>
      </c>
      <c r="D3954">
        <v>1900</v>
      </c>
      <c r="E3954" s="958">
        <v>1</v>
      </c>
      <c r="F3954" t="s">
        <v>1031</v>
      </c>
      <c r="G3954" s="958" t="s">
        <v>1384</v>
      </c>
      <c r="H3954" t="s">
        <v>389</v>
      </c>
      <c r="I3954" s="938" t="s">
        <v>488</v>
      </c>
      <c r="J3954" s="938" t="s">
        <v>444</v>
      </c>
      <c r="K3954" s="938" t="s">
        <v>0</v>
      </c>
      <c r="L3954" s="938">
        <v>2.4</v>
      </c>
      <c r="M3954" s="959" t="s">
        <v>150</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-1193739.5300000005</v>
      </c>
      <c r="AA3954" t="str">
        <f t="shared" si="672"/>
        <v>HUM_ASR_FY_2022</v>
      </c>
      <c r="AB3954" s="958">
        <f t="shared" si="673"/>
        <v>45032</v>
      </c>
      <c r="AC3954" t="str">
        <f t="shared" si="674"/>
        <v>Unaudited</v>
      </c>
    </row>
    <row r="3955" spans="1:29" ht="30" x14ac:dyDescent="0.25">
      <c r="A3955" t="s">
        <v>420</v>
      </c>
      <c r="B3955" t="s">
        <v>1385</v>
      </c>
      <c r="C3955" t="s">
        <v>1386</v>
      </c>
      <c r="D3955">
        <v>1900</v>
      </c>
      <c r="E3955" s="958">
        <v>1</v>
      </c>
      <c r="F3955" t="s">
        <v>1031</v>
      </c>
      <c r="G3955" s="958" t="s">
        <v>1384</v>
      </c>
      <c r="H3955" t="s">
        <v>389</v>
      </c>
      <c r="I3955" s="938" t="s">
        <v>488</v>
      </c>
      <c r="J3955" s="938" t="s">
        <v>444</v>
      </c>
      <c r="K3955" s="938" t="s">
        <v>0</v>
      </c>
      <c r="L3955" s="938">
        <v>2.5</v>
      </c>
      <c r="M3955" s="959" t="s">
        <v>151</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HUM_ASR_FY_2022</v>
      </c>
      <c r="AB3955" s="958">
        <f t="shared" si="673"/>
        <v>45032</v>
      </c>
      <c r="AC3955" t="str">
        <f t="shared" si="674"/>
        <v>Unaudited</v>
      </c>
    </row>
    <row r="3956" spans="1:29" x14ac:dyDescent="0.25">
      <c r="A3956" t="s">
        <v>420</v>
      </c>
      <c r="B3956" t="s">
        <v>1385</v>
      </c>
      <c r="C3956" t="s">
        <v>1386</v>
      </c>
      <c r="D3956">
        <v>1900</v>
      </c>
      <c r="E3956" s="958">
        <v>1</v>
      </c>
      <c r="F3956" t="s">
        <v>1031</v>
      </c>
      <c r="G3956" s="958" t="s">
        <v>1384</v>
      </c>
      <c r="H3956" t="s">
        <v>389</v>
      </c>
      <c r="I3956" s="938" t="s">
        <v>488</v>
      </c>
      <c r="J3956" s="938" t="s">
        <v>444</v>
      </c>
      <c r="K3956" s="938" t="s">
        <v>0</v>
      </c>
      <c r="L3956" s="938" t="s">
        <v>96</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HUM_ASR_FY_2022</v>
      </c>
      <c r="AB3956" s="958">
        <f t="shared" si="673"/>
        <v>45032</v>
      </c>
      <c r="AC3956" t="str">
        <f t="shared" si="674"/>
        <v>Unaudited</v>
      </c>
    </row>
    <row r="3957" spans="1:29" x14ac:dyDescent="0.25">
      <c r="A3957" t="s">
        <v>420</v>
      </c>
      <c r="B3957" t="s">
        <v>1385</v>
      </c>
      <c r="C3957" t="s">
        <v>1386</v>
      </c>
      <c r="D3957">
        <v>1900</v>
      </c>
      <c r="E3957" s="958">
        <v>1</v>
      </c>
      <c r="F3957" t="s">
        <v>1031</v>
      </c>
      <c r="G3957" s="958" t="s">
        <v>1384</v>
      </c>
      <c r="H3957" t="s">
        <v>389</v>
      </c>
      <c r="I3957" s="938" t="s">
        <v>488</v>
      </c>
      <c r="J3957" s="938" t="s">
        <v>444</v>
      </c>
      <c r="K3957" s="938" t="s">
        <v>0</v>
      </c>
      <c r="L3957" s="938" t="s">
        <v>152</v>
      </c>
      <c r="M3957" s="959" t="s">
        <v>451</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HUM_ASR_FY_2022</v>
      </c>
      <c r="AB3957" s="958">
        <f t="shared" si="673"/>
        <v>45032</v>
      </c>
      <c r="AC3957" t="str">
        <f t="shared" si="674"/>
        <v>Unaudited</v>
      </c>
    </row>
    <row r="3958" spans="1:29" x14ac:dyDescent="0.25">
      <c r="A3958" t="s">
        <v>420</v>
      </c>
      <c r="B3958" t="s">
        <v>1385</v>
      </c>
      <c r="C3958" t="s">
        <v>1386</v>
      </c>
      <c r="D3958">
        <v>1900</v>
      </c>
      <c r="E3958" s="958">
        <v>1</v>
      </c>
      <c r="F3958" t="s">
        <v>1031</v>
      </c>
      <c r="G3958" s="958" t="s">
        <v>1384</v>
      </c>
      <c r="H3958" t="s">
        <v>389</v>
      </c>
      <c r="I3958" s="938" t="s">
        <v>488</v>
      </c>
      <c r="J3958" s="938" t="s">
        <v>444</v>
      </c>
      <c r="K3958" s="938" t="s">
        <v>0</v>
      </c>
      <c r="L3958" s="938" t="s">
        <v>917</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HUM_ASR_FY_2022</v>
      </c>
      <c r="AB3958" s="958">
        <f t="shared" si="673"/>
        <v>45032</v>
      </c>
      <c r="AC3958" t="str">
        <f t="shared" si="674"/>
        <v>Unaudited</v>
      </c>
    </row>
    <row r="3959" spans="1:29" x14ac:dyDescent="0.25">
      <c r="A3959" t="s">
        <v>420</v>
      </c>
      <c r="B3959" t="s">
        <v>1385</v>
      </c>
      <c r="C3959" t="s">
        <v>1386</v>
      </c>
      <c r="D3959">
        <v>1900</v>
      </c>
      <c r="E3959" s="958">
        <v>1</v>
      </c>
      <c r="F3959" t="s">
        <v>1031</v>
      </c>
      <c r="G3959" s="958" t="s">
        <v>1384</v>
      </c>
      <c r="H3959" t="s">
        <v>389</v>
      </c>
      <c r="I3959" s="938" t="s">
        <v>488</v>
      </c>
      <c r="J3959" s="938" t="s">
        <v>444</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309115.77000000211</v>
      </c>
      <c r="AA3959" t="str">
        <f t="shared" si="672"/>
        <v>HUM_ASR_FY_2022</v>
      </c>
      <c r="AB3959" s="958">
        <f t="shared" si="673"/>
        <v>45032</v>
      </c>
      <c r="AC3959" t="str">
        <f t="shared" si="674"/>
        <v>Unaudited</v>
      </c>
    </row>
    <row r="3960" spans="1:29" x14ac:dyDescent="0.25">
      <c r="A3960" t="s">
        <v>420</v>
      </c>
      <c r="B3960" t="s">
        <v>1385</v>
      </c>
      <c r="C3960" t="s">
        <v>1386</v>
      </c>
      <c r="D3960">
        <v>1900</v>
      </c>
      <c r="E3960" s="958">
        <v>1</v>
      </c>
      <c r="F3960" t="s">
        <v>1031</v>
      </c>
      <c r="G3960" s="958" t="s">
        <v>1384</v>
      </c>
      <c r="H3960" t="s">
        <v>389</v>
      </c>
      <c r="I3960" s="938" t="s">
        <v>488</v>
      </c>
      <c r="J3960" s="938" t="s">
        <v>444</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82504.659999999989</v>
      </c>
      <c r="AA3960" t="str">
        <f t="shared" si="672"/>
        <v>HUM_ASR_FY_2022</v>
      </c>
      <c r="AB3960" s="958">
        <f t="shared" si="673"/>
        <v>45032</v>
      </c>
      <c r="AC3960" t="str">
        <f t="shared" si="674"/>
        <v>Unaudited</v>
      </c>
    </row>
    <row r="3961" spans="1:29" x14ac:dyDescent="0.25">
      <c r="A3961" t="s">
        <v>420</v>
      </c>
      <c r="B3961" t="s">
        <v>1385</v>
      </c>
      <c r="C3961" t="s">
        <v>1386</v>
      </c>
      <c r="D3961">
        <v>1900</v>
      </c>
      <c r="E3961" s="958">
        <v>1</v>
      </c>
      <c r="F3961" t="s">
        <v>1031</v>
      </c>
      <c r="G3961" s="958" t="s">
        <v>1384</v>
      </c>
      <c r="H3961" t="s">
        <v>389</v>
      </c>
      <c r="I3961" s="938" t="s">
        <v>488</v>
      </c>
      <c r="J3961" s="938" t="s">
        <v>444</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-469.07999999999993</v>
      </c>
      <c r="AA3961" t="str">
        <f t="shared" si="672"/>
        <v>HUM_ASR_FY_2022</v>
      </c>
      <c r="AB3961" s="958">
        <f t="shared" si="673"/>
        <v>45032</v>
      </c>
      <c r="AC3961" t="str">
        <f t="shared" si="674"/>
        <v>Unaudited</v>
      </c>
    </row>
    <row r="3962" spans="1:29" x14ac:dyDescent="0.25">
      <c r="A3962" t="s">
        <v>420</v>
      </c>
      <c r="B3962" t="s">
        <v>1385</v>
      </c>
      <c r="C3962" t="s">
        <v>1386</v>
      </c>
      <c r="D3962">
        <v>1900</v>
      </c>
      <c r="E3962" s="958">
        <v>1</v>
      </c>
      <c r="F3962" t="s">
        <v>1031</v>
      </c>
      <c r="G3962" s="958" t="s">
        <v>1384</v>
      </c>
      <c r="H3962" t="s">
        <v>389</v>
      </c>
      <c r="I3962" s="938" t="s">
        <v>488</v>
      </c>
      <c r="J3962" s="938" t="s">
        <v>444</v>
      </c>
      <c r="K3962" s="938" t="s">
        <v>53</v>
      </c>
      <c r="L3962" s="938" t="s">
        <v>44</v>
      </c>
      <c r="M3962" s="959" t="s">
        <v>153</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HUM_ASR_FY_2022</v>
      </c>
      <c r="AB3962" s="958">
        <f t="shared" si="673"/>
        <v>45032</v>
      </c>
      <c r="AC3962" t="str">
        <f t="shared" si="674"/>
        <v>Unaudited</v>
      </c>
    </row>
    <row r="3963" spans="1:29" x14ac:dyDescent="0.25">
      <c r="A3963" t="s">
        <v>420</v>
      </c>
      <c r="B3963" t="s">
        <v>1385</v>
      </c>
      <c r="C3963" t="s">
        <v>1386</v>
      </c>
      <c r="D3963">
        <v>1900</v>
      </c>
      <c r="E3963" s="958">
        <v>1</v>
      </c>
      <c r="F3963" t="s">
        <v>1031</v>
      </c>
      <c r="G3963" s="958" t="s">
        <v>1384</v>
      </c>
      <c r="H3963" t="s">
        <v>389</v>
      </c>
      <c r="I3963" s="938" t="s">
        <v>488</v>
      </c>
      <c r="J3963" s="938" t="s">
        <v>444</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21834</v>
      </c>
      <c r="AA3963" t="str">
        <f t="shared" si="672"/>
        <v>HUM_ASR_FY_2022</v>
      </c>
      <c r="AB3963" s="958">
        <f t="shared" si="673"/>
        <v>45032</v>
      </c>
      <c r="AC3963" t="str">
        <f t="shared" si="674"/>
        <v>Unaudited</v>
      </c>
    </row>
    <row r="3964" spans="1:29" x14ac:dyDescent="0.25">
      <c r="A3964" t="s">
        <v>420</v>
      </c>
      <c r="B3964" t="s">
        <v>1385</v>
      </c>
      <c r="C3964" t="s">
        <v>1386</v>
      </c>
      <c r="D3964">
        <v>1900</v>
      </c>
      <c r="E3964" s="958">
        <v>1</v>
      </c>
      <c r="F3964" t="s">
        <v>1031</v>
      </c>
      <c r="G3964" s="958" t="s">
        <v>1384</v>
      </c>
      <c r="H3964" t="s">
        <v>389</v>
      </c>
      <c r="I3964" s="938" t="s">
        <v>488</v>
      </c>
      <c r="J3964" s="938" t="s">
        <v>444</v>
      </c>
      <c r="K3964" s="938" t="s">
        <v>53</v>
      </c>
      <c r="L3964" s="948" t="s">
        <v>42</v>
      </c>
      <c r="M3964" s="962" t="s">
        <v>154</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-494794.701940272</v>
      </c>
      <c r="AA3964" t="str">
        <f t="shared" si="672"/>
        <v>HUM_ASR_FY_2022</v>
      </c>
      <c r="AB3964" s="958">
        <f t="shared" si="673"/>
        <v>45032</v>
      </c>
      <c r="AC3964" t="str">
        <f t="shared" si="674"/>
        <v>Unaudited</v>
      </c>
    </row>
    <row r="3965" spans="1:29" x14ac:dyDescent="0.25">
      <c r="A3965" t="s">
        <v>420</v>
      </c>
      <c r="B3965" t="s">
        <v>1385</v>
      </c>
      <c r="C3965" t="s">
        <v>1386</v>
      </c>
      <c r="D3965">
        <v>1900</v>
      </c>
      <c r="E3965" s="958">
        <v>1</v>
      </c>
      <c r="F3965" t="s">
        <v>1031</v>
      </c>
      <c r="G3965" s="958" t="s">
        <v>1384</v>
      </c>
      <c r="H3965" t="s">
        <v>389</v>
      </c>
      <c r="I3965" s="959" t="s">
        <v>488</v>
      </c>
      <c r="J3965" s="959" t="s">
        <v>444</v>
      </c>
      <c r="K3965" s="959" t="s">
        <v>53</v>
      </c>
      <c r="L3965" s="938" t="s">
        <v>43</v>
      </c>
      <c r="M3965" s="959" t="s">
        <v>462</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-10697698.270000003</v>
      </c>
      <c r="AA3965" t="str">
        <f t="shared" si="672"/>
        <v>HUM_ASR_FY_2022</v>
      </c>
      <c r="AB3965" s="958">
        <f t="shared" si="673"/>
        <v>45032</v>
      </c>
      <c r="AC3965" t="str">
        <f t="shared" si="674"/>
        <v>Unaudited</v>
      </c>
    </row>
    <row r="3966" spans="1:29" x14ac:dyDescent="0.25">
      <c r="A3966" t="s">
        <v>420</v>
      </c>
      <c r="B3966" t="s">
        <v>1385</v>
      </c>
      <c r="C3966" t="s">
        <v>1386</v>
      </c>
      <c r="D3966">
        <v>1900</v>
      </c>
      <c r="E3966" s="958">
        <v>1</v>
      </c>
      <c r="F3966" t="s">
        <v>1031</v>
      </c>
      <c r="G3966" s="958" t="s">
        <v>1384</v>
      </c>
      <c r="H3966" t="s">
        <v>389</v>
      </c>
      <c r="I3966" s="938" t="s">
        <v>488</v>
      </c>
      <c r="J3966" s="938" t="s">
        <v>444</v>
      </c>
      <c r="K3966" s="938" t="s">
        <v>920</v>
      </c>
      <c r="L3966" s="938" t="s">
        <v>921</v>
      </c>
      <c r="M3966" s="963" t="s">
        <v>920</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-136629.86000000002</v>
      </c>
      <c r="AA3966" t="str">
        <f t="shared" si="672"/>
        <v>HUM_ASR_FY_2022</v>
      </c>
      <c r="AB3966" s="958">
        <f t="shared" si="673"/>
        <v>45032</v>
      </c>
      <c r="AC3966" t="str">
        <f t="shared" si="674"/>
        <v>Unaudited</v>
      </c>
    </row>
    <row r="3967" spans="1:29" x14ac:dyDescent="0.25">
      <c r="A3967" t="s">
        <v>420</v>
      </c>
      <c r="B3967" t="s">
        <v>1385</v>
      </c>
      <c r="C3967" t="s">
        <v>1386</v>
      </c>
      <c r="D3967">
        <v>1900</v>
      </c>
      <c r="E3967" s="958">
        <v>1</v>
      </c>
      <c r="F3967" t="s">
        <v>1031</v>
      </c>
      <c r="G3967" s="958" t="s">
        <v>1384</v>
      </c>
      <c r="H3967" t="s">
        <v>389</v>
      </c>
      <c r="I3967" s="938" t="s">
        <v>488</v>
      </c>
      <c r="J3967" s="938" t="s">
        <v>444</v>
      </c>
      <c r="K3967" s="938" t="s">
        <v>920</v>
      </c>
      <c r="L3967" s="938" t="s">
        <v>922</v>
      </c>
      <c r="M3967" s="963" t="s">
        <v>925</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HUM_ASR_FY_2022</v>
      </c>
      <c r="AB3967" s="958">
        <f t="shared" si="673"/>
        <v>45032</v>
      </c>
      <c r="AC3967" t="str">
        <f t="shared" si="674"/>
        <v>Unaudited</v>
      </c>
    </row>
    <row r="3968" spans="1:29" x14ac:dyDescent="0.25">
      <c r="A3968" t="s">
        <v>420</v>
      </c>
      <c r="B3968" t="s">
        <v>1385</v>
      </c>
      <c r="C3968" t="s">
        <v>1386</v>
      </c>
      <c r="D3968">
        <v>1900</v>
      </c>
      <c r="E3968" s="958">
        <v>1</v>
      </c>
      <c r="F3968" t="s">
        <v>1031</v>
      </c>
      <c r="G3968" s="958" t="s">
        <v>1384</v>
      </c>
      <c r="H3968" t="s">
        <v>389</v>
      </c>
      <c r="I3968" s="938" t="s">
        <v>488</v>
      </c>
      <c r="J3968" s="938" t="s">
        <v>444</v>
      </c>
      <c r="K3968" s="938" t="s">
        <v>920</v>
      </c>
      <c r="L3968" s="938" t="s">
        <v>923</v>
      </c>
      <c r="M3968" s="963" t="s">
        <v>926</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HUM_ASR_FY_2022</v>
      </c>
      <c r="AB3968" s="958">
        <f t="shared" si="673"/>
        <v>45032</v>
      </c>
      <c r="AC3968" t="str">
        <f t="shared" si="674"/>
        <v>Unaudited</v>
      </c>
    </row>
    <row r="3969" spans="1:29" x14ac:dyDescent="0.25">
      <c r="A3969" t="s">
        <v>420</v>
      </c>
      <c r="B3969" t="s">
        <v>1385</v>
      </c>
      <c r="C3969" t="s">
        <v>1386</v>
      </c>
      <c r="D3969">
        <v>1900</v>
      </c>
      <c r="E3969" s="958">
        <v>1</v>
      </c>
      <c r="F3969" t="s">
        <v>1031</v>
      </c>
      <c r="G3969" s="958" t="s">
        <v>1384</v>
      </c>
      <c r="H3969" t="s">
        <v>389</v>
      </c>
      <c r="I3969" s="938" t="s">
        <v>488</v>
      </c>
      <c r="J3969" s="938" t="s">
        <v>444</v>
      </c>
      <c r="K3969" s="938" t="s">
        <v>445</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-1331.07</v>
      </c>
      <c r="AA3969" t="str">
        <f t="shared" si="672"/>
        <v>HUM_ASR_FY_2022</v>
      </c>
      <c r="AB3969" s="958">
        <f t="shared" si="673"/>
        <v>45032</v>
      </c>
      <c r="AC3969" t="str">
        <f t="shared" si="674"/>
        <v>Unaudited</v>
      </c>
    </row>
    <row r="3970" spans="1:29" ht="30" x14ac:dyDescent="0.25">
      <c r="A3970" t="s">
        <v>420</v>
      </c>
      <c r="B3970" t="s">
        <v>1385</v>
      </c>
      <c r="C3970" t="s">
        <v>1386</v>
      </c>
      <c r="D3970">
        <v>1900</v>
      </c>
      <c r="E3970" s="958">
        <v>1</v>
      </c>
      <c r="F3970" t="s">
        <v>1031</v>
      </c>
      <c r="G3970" s="958" t="s">
        <v>1384</v>
      </c>
      <c r="H3970" t="s">
        <v>389</v>
      </c>
      <c r="I3970" s="938" t="s">
        <v>488</v>
      </c>
      <c r="J3970" s="938" t="s">
        <v>444</v>
      </c>
      <c r="K3970" s="938" t="s">
        <v>445</v>
      </c>
      <c r="L3970" s="938">
        <v>5.2</v>
      </c>
      <c r="M3970" s="963" t="s">
        <v>303</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-312799.16691238899</v>
      </c>
      <c r="AA3970" t="str">
        <f t="shared" ref="AA3970:AA4033" si="684">file_name</f>
        <v>HUM_ASR_FY_2022</v>
      </c>
      <c r="AB3970" s="958">
        <f t="shared" ref="AB3970:AB4033" si="685">file_date</f>
        <v>45032</v>
      </c>
      <c r="AC3970" t="str">
        <f t="shared" ref="AC3970:AC4033" si="686">status</f>
        <v>Unaudited</v>
      </c>
    </row>
    <row r="3971" spans="1:29" ht="30" x14ac:dyDescent="0.25">
      <c r="A3971" t="s">
        <v>420</v>
      </c>
      <c r="B3971" t="s">
        <v>1385</v>
      </c>
      <c r="C3971" t="s">
        <v>1386</v>
      </c>
      <c r="D3971">
        <v>1900</v>
      </c>
      <c r="E3971" s="958">
        <v>1</v>
      </c>
      <c r="F3971" t="s">
        <v>1031</v>
      </c>
      <c r="G3971" s="958" t="s">
        <v>1384</v>
      </c>
      <c r="H3971" t="s">
        <v>389</v>
      </c>
      <c r="I3971" s="938" t="s">
        <v>488</v>
      </c>
      <c r="J3971" s="938" t="s">
        <v>444</v>
      </c>
      <c r="K3971" s="938" t="s">
        <v>445</v>
      </c>
      <c r="L3971" s="938">
        <v>5.3</v>
      </c>
      <c r="M3971" s="963" t="s">
        <v>304</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HUM_ASR_FY_2022</v>
      </c>
      <c r="AB3971" s="958">
        <f t="shared" si="685"/>
        <v>45032</v>
      </c>
      <c r="AC3971" t="str">
        <f t="shared" si="686"/>
        <v>Unaudited</v>
      </c>
    </row>
    <row r="3972" spans="1:29" x14ac:dyDescent="0.25">
      <c r="A3972" t="s">
        <v>420</v>
      </c>
      <c r="B3972" t="s">
        <v>1385</v>
      </c>
      <c r="C3972" t="s">
        <v>1386</v>
      </c>
      <c r="D3972">
        <v>1900</v>
      </c>
      <c r="E3972" s="958">
        <v>1</v>
      </c>
      <c r="F3972" t="s">
        <v>1031</v>
      </c>
      <c r="G3972" s="958" t="s">
        <v>1384</v>
      </c>
      <c r="H3972" t="s">
        <v>389</v>
      </c>
      <c r="I3972" s="938" t="s">
        <v>488</v>
      </c>
      <c r="J3972" s="938" t="s">
        <v>444</v>
      </c>
      <c r="K3972" s="938" t="s">
        <v>445</v>
      </c>
      <c r="L3972" s="946" t="s">
        <v>82</v>
      </c>
      <c r="M3972" s="961" t="s">
        <v>453</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HUM_ASR_FY_2022</v>
      </c>
      <c r="AB3972" s="958">
        <f t="shared" si="685"/>
        <v>45032</v>
      </c>
      <c r="AC3972" t="str">
        <f t="shared" si="686"/>
        <v>Unaudited</v>
      </c>
    </row>
    <row r="3973" spans="1:29" x14ac:dyDescent="0.25">
      <c r="A3973" t="s">
        <v>420</v>
      </c>
      <c r="B3973" t="s">
        <v>1385</v>
      </c>
      <c r="C3973" t="s">
        <v>1386</v>
      </c>
      <c r="D3973">
        <v>1900</v>
      </c>
      <c r="E3973" s="958">
        <v>1</v>
      </c>
      <c r="F3973" t="s">
        <v>1031</v>
      </c>
      <c r="G3973" s="958" t="s">
        <v>1384</v>
      </c>
      <c r="H3973" t="s">
        <v>389</v>
      </c>
      <c r="I3973" s="963" t="s">
        <v>488</v>
      </c>
      <c r="J3973" s="963" t="s">
        <v>444</v>
      </c>
      <c r="K3973" s="963" t="s">
        <v>446</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HUM_ASR_FY_2022</v>
      </c>
      <c r="AB3973" s="958">
        <f t="shared" si="685"/>
        <v>45032</v>
      </c>
      <c r="AC3973" t="str">
        <f t="shared" si="686"/>
        <v>Unaudited</v>
      </c>
    </row>
    <row r="3974" spans="1:29" x14ac:dyDescent="0.25">
      <c r="A3974" t="s">
        <v>420</v>
      </c>
      <c r="B3974" t="s">
        <v>1385</v>
      </c>
      <c r="C3974" t="s">
        <v>1386</v>
      </c>
      <c r="D3974">
        <v>1900</v>
      </c>
      <c r="E3974" s="958">
        <v>1</v>
      </c>
      <c r="F3974" t="s">
        <v>1031</v>
      </c>
      <c r="G3974" s="958" t="s">
        <v>1384</v>
      </c>
      <c r="H3974" t="s">
        <v>389</v>
      </c>
      <c r="I3974" s="938" t="s">
        <v>488</v>
      </c>
      <c r="J3974" s="938" t="s">
        <v>444</v>
      </c>
      <c r="K3974" s="938" t="s">
        <v>446</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HUM_ASR_FY_2022</v>
      </c>
      <c r="AB3974" s="958">
        <f t="shared" si="685"/>
        <v>45032</v>
      </c>
      <c r="AC3974" t="str">
        <f t="shared" si="686"/>
        <v>Unaudited</v>
      </c>
    </row>
    <row r="3975" spans="1:29" x14ac:dyDescent="0.25">
      <c r="A3975" t="s">
        <v>420</v>
      </c>
      <c r="B3975" t="s">
        <v>1385</v>
      </c>
      <c r="C3975" t="s">
        <v>1386</v>
      </c>
      <c r="D3975">
        <v>1900</v>
      </c>
      <c r="E3975" s="958">
        <v>1</v>
      </c>
      <c r="F3975" t="s">
        <v>1031</v>
      </c>
      <c r="G3975" s="958" t="s">
        <v>1384</v>
      </c>
      <c r="H3975" t="s">
        <v>389</v>
      </c>
      <c r="I3975" s="938" t="s">
        <v>488</v>
      </c>
      <c r="J3975" s="938" t="s">
        <v>444</v>
      </c>
      <c r="K3975" s="938" t="s">
        <v>446</v>
      </c>
      <c r="L3975" s="944">
        <v>6.3</v>
      </c>
      <c r="M3975" s="964" t="s">
        <v>184</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HUM_ASR_FY_2022</v>
      </c>
      <c r="AB3975" s="958">
        <f t="shared" si="685"/>
        <v>45032</v>
      </c>
      <c r="AC3975" t="str">
        <f t="shared" si="686"/>
        <v>Unaudited</v>
      </c>
    </row>
    <row r="3976" spans="1:29" x14ac:dyDescent="0.25">
      <c r="A3976" t="s">
        <v>420</v>
      </c>
      <c r="B3976" t="s">
        <v>1385</v>
      </c>
      <c r="C3976" t="s">
        <v>1386</v>
      </c>
      <c r="D3976">
        <v>1900</v>
      </c>
      <c r="E3976" s="958">
        <v>1</v>
      </c>
      <c r="F3976" t="s">
        <v>1031</v>
      </c>
      <c r="G3976" s="958" t="s">
        <v>1384</v>
      </c>
      <c r="H3976" t="s">
        <v>389</v>
      </c>
      <c r="I3976" s="938" t="s">
        <v>488</v>
      </c>
      <c r="J3976" s="938" t="s">
        <v>444</v>
      </c>
      <c r="K3976" s="938" t="s">
        <v>446</v>
      </c>
      <c r="L3976" s="948" t="s">
        <v>87</v>
      </c>
      <c r="M3976" s="965" t="s">
        <v>454</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HUM_ASR_FY_2022</v>
      </c>
      <c r="AB3976" s="958">
        <f t="shared" si="685"/>
        <v>45032</v>
      </c>
      <c r="AC3976" t="str">
        <f t="shared" si="686"/>
        <v>Unaudited</v>
      </c>
    </row>
    <row r="3977" spans="1:29" x14ac:dyDescent="0.25">
      <c r="A3977" t="s">
        <v>420</v>
      </c>
      <c r="B3977" t="s">
        <v>1385</v>
      </c>
      <c r="C3977" t="s">
        <v>1386</v>
      </c>
      <c r="D3977">
        <v>1900</v>
      </c>
      <c r="E3977" s="958">
        <v>1</v>
      </c>
      <c r="F3977" t="s">
        <v>1031</v>
      </c>
      <c r="G3977" s="958" t="s">
        <v>1384</v>
      </c>
      <c r="H3977" t="s">
        <v>389</v>
      </c>
      <c r="I3977" s="964" t="s">
        <v>488</v>
      </c>
      <c r="J3977" s="964" t="s">
        <v>444</v>
      </c>
      <c r="K3977" s="964" t="s">
        <v>447</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31557.949999999997</v>
      </c>
      <c r="AA3977" t="str">
        <f t="shared" si="684"/>
        <v>HUM_ASR_FY_2022</v>
      </c>
      <c r="AB3977" s="958">
        <f t="shared" si="685"/>
        <v>45032</v>
      </c>
      <c r="AC3977" t="str">
        <f t="shared" si="686"/>
        <v>Unaudited</v>
      </c>
    </row>
    <row r="3978" spans="1:29" x14ac:dyDescent="0.25">
      <c r="A3978" t="s">
        <v>420</v>
      </c>
      <c r="B3978" t="s">
        <v>1385</v>
      </c>
      <c r="C3978" t="s">
        <v>1386</v>
      </c>
      <c r="D3978">
        <v>1900</v>
      </c>
      <c r="E3978" s="958">
        <v>1</v>
      </c>
      <c r="F3978" t="s">
        <v>1031</v>
      </c>
      <c r="G3978" s="958" t="s">
        <v>1384</v>
      </c>
      <c r="H3978" t="s">
        <v>389</v>
      </c>
      <c r="I3978" s="938" t="s">
        <v>488</v>
      </c>
      <c r="J3978" s="938" t="s">
        <v>444</v>
      </c>
      <c r="K3978" s="938" t="s">
        <v>447</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HUM_ASR_FY_2022</v>
      </c>
      <c r="AB3978" s="958">
        <f t="shared" si="685"/>
        <v>45032</v>
      </c>
      <c r="AC3978" t="str">
        <f t="shared" si="686"/>
        <v>Unaudited</v>
      </c>
    </row>
    <row r="3979" spans="1:29" x14ac:dyDescent="0.25">
      <c r="A3979" t="s">
        <v>420</v>
      </c>
      <c r="B3979" t="s">
        <v>1385</v>
      </c>
      <c r="C3979" t="s">
        <v>1386</v>
      </c>
      <c r="D3979">
        <v>1900</v>
      </c>
      <c r="E3979" s="958">
        <v>1</v>
      </c>
      <c r="F3979" t="s">
        <v>1031</v>
      </c>
      <c r="G3979" s="958" t="s">
        <v>1384</v>
      </c>
      <c r="H3979" t="s">
        <v>389</v>
      </c>
      <c r="I3979" s="938" t="s">
        <v>488</v>
      </c>
      <c r="J3979" s="938" t="s">
        <v>444</v>
      </c>
      <c r="K3979" s="938" t="s">
        <v>447</v>
      </c>
      <c r="L3979" s="938">
        <v>7.3</v>
      </c>
      <c r="M3979" s="963" t="s">
        <v>155</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-39919.858295506136</v>
      </c>
      <c r="AA3979" t="str">
        <f t="shared" si="684"/>
        <v>HUM_ASR_FY_2022</v>
      </c>
      <c r="AB3979" s="958">
        <f t="shared" si="685"/>
        <v>45032</v>
      </c>
      <c r="AC3979" t="str">
        <f t="shared" si="686"/>
        <v>Unaudited</v>
      </c>
    </row>
    <row r="3980" spans="1:29" x14ac:dyDescent="0.25">
      <c r="A3980" t="s">
        <v>420</v>
      </c>
      <c r="B3980" t="s">
        <v>1385</v>
      </c>
      <c r="C3980" t="s">
        <v>1386</v>
      </c>
      <c r="D3980">
        <v>1900</v>
      </c>
      <c r="E3980" s="958">
        <v>1</v>
      </c>
      <c r="F3980" t="s">
        <v>1031</v>
      </c>
      <c r="G3980" s="958" t="s">
        <v>1384</v>
      </c>
      <c r="H3980" t="s">
        <v>389</v>
      </c>
      <c r="I3980" s="938" t="s">
        <v>488</v>
      </c>
      <c r="J3980" s="938" t="s">
        <v>444</v>
      </c>
      <c r="K3980" s="938" t="s">
        <v>447</v>
      </c>
      <c r="L3980" s="938" t="s">
        <v>91</v>
      </c>
      <c r="M3980" s="963" t="s">
        <v>455</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HUM_ASR_FY_2022</v>
      </c>
      <c r="AB3980" s="958">
        <f t="shared" si="685"/>
        <v>45032</v>
      </c>
      <c r="AC3980" t="str">
        <f t="shared" si="686"/>
        <v>Unaudited</v>
      </c>
    </row>
    <row r="3981" spans="1:29" x14ac:dyDescent="0.25">
      <c r="A3981" t="s">
        <v>420</v>
      </c>
      <c r="B3981" t="s">
        <v>1385</v>
      </c>
      <c r="C3981" t="s">
        <v>1386</v>
      </c>
      <c r="D3981">
        <v>1900</v>
      </c>
      <c r="E3981" s="958">
        <v>1</v>
      </c>
      <c r="F3981" t="s">
        <v>1031</v>
      </c>
      <c r="G3981" s="958" t="s">
        <v>1384</v>
      </c>
      <c r="H3981" t="s">
        <v>389</v>
      </c>
      <c r="I3981" s="938" t="s">
        <v>488</v>
      </c>
      <c r="J3981" s="938" t="s">
        <v>444</v>
      </c>
      <c r="K3981" s="938" t="s">
        <v>448</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-46189.230000000018</v>
      </c>
      <c r="AA3981" t="str">
        <f t="shared" si="684"/>
        <v>HUM_ASR_FY_2022</v>
      </c>
      <c r="AB3981" s="958">
        <f t="shared" si="685"/>
        <v>45032</v>
      </c>
      <c r="AC3981" t="str">
        <f t="shared" si="686"/>
        <v>Unaudited</v>
      </c>
    </row>
    <row r="3982" spans="1:29" x14ac:dyDescent="0.25">
      <c r="A3982" t="s">
        <v>420</v>
      </c>
      <c r="B3982" t="s">
        <v>1385</v>
      </c>
      <c r="C3982" t="s">
        <v>1386</v>
      </c>
      <c r="D3982">
        <v>1900</v>
      </c>
      <c r="E3982" s="958">
        <v>1</v>
      </c>
      <c r="F3982" t="s">
        <v>1031</v>
      </c>
      <c r="G3982" s="958" t="s">
        <v>1384</v>
      </c>
      <c r="H3982" t="s">
        <v>389</v>
      </c>
      <c r="I3982" s="963" t="s">
        <v>488</v>
      </c>
      <c r="J3982" s="963" t="s">
        <v>444</v>
      </c>
      <c r="K3982" s="963" t="s">
        <v>448</v>
      </c>
      <c r="L3982" s="938" t="s">
        <v>112</v>
      </c>
      <c r="M3982" s="963" t="s">
        <v>443</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HUM_ASR_FY_2022</v>
      </c>
      <c r="AB3982" s="958">
        <f t="shared" si="685"/>
        <v>45032</v>
      </c>
      <c r="AC3982" t="str">
        <f t="shared" si="686"/>
        <v>Unaudited</v>
      </c>
    </row>
    <row r="3983" spans="1:29" x14ac:dyDescent="0.25">
      <c r="A3983" t="s">
        <v>420</v>
      </c>
      <c r="B3983" t="s">
        <v>1385</v>
      </c>
      <c r="C3983" t="s">
        <v>1386</v>
      </c>
      <c r="D3983">
        <v>1900</v>
      </c>
      <c r="E3983" s="958">
        <v>1</v>
      </c>
      <c r="F3983" t="s">
        <v>1031</v>
      </c>
      <c r="G3983" s="958" t="s">
        <v>1384</v>
      </c>
      <c r="H3983" t="s">
        <v>389</v>
      </c>
      <c r="I3983" s="938" t="s">
        <v>488</v>
      </c>
      <c r="J3983" s="938" t="s">
        <v>444</v>
      </c>
      <c r="K3983" s="938" t="s">
        <v>448</v>
      </c>
      <c r="L3983" s="938" t="s">
        <v>114</v>
      </c>
      <c r="M3983" s="963" t="s">
        <v>157</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HUM_ASR_FY_2022</v>
      </c>
      <c r="AB3983" s="958">
        <f t="shared" si="685"/>
        <v>45032</v>
      </c>
      <c r="AC3983" t="str">
        <f t="shared" si="686"/>
        <v>Unaudited</v>
      </c>
    </row>
    <row r="3984" spans="1:29" x14ac:dyDescent="0.25">
      <c r="A3984" t="s">
        <v>420</v>
      </c>
      <c r="B3984" t="s">
        <v>1385</v>
      </c>
      <c r="C3984" t="s">
        <v>1386</v>
      </c>
      <c r="D3984">
        <v>1900</v>
      </c>
      <c r="E3984" s="958">
        <v>1</v>
      </c>
      <c r="F3984" t="s">
        <v>1031</v>
      </c>
      <c r="G3984" s="958" t="s">
        <v>1384</v>
      </c>
      <c r="H3984" t="s">
        <v>389</v>
      </c>
      <c r="I3984" s="938" t="s">
        <v>488</v>
      </c>
      <c r="J3984" s="938" t="s">
        <v>444</v>
      </c>
      <c r="K3984" s="938" t="s">
        <v>448</v>
      </c>
      <c r="L3984" s="938" t="s">
        <v>115</v>
      </c>
      <c r="M3984" s="963" t="s">
        <v>113</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46863.389999999992</v>
      </c>
      <c r="AA3984" t="str">
        <f t="shared" si="684"/>
        <v>HUM_ASR_FY_2022</v>
      </c>
      <c r="AB3984" s="958">
        <f t="shared" si="685"/>
        <v>45032</v>
      </c>
      <c r="AC3984" t="str">
        <f t="shared" si="686"/>
        <v>Unaudited</v>
      </c>
    </row>
    <row r="3985" spans="1:29" x14ac:dyDescent="0.25">
      <c r="A3985" t="s">
        <v>420</v>
      </c>
      <c r="B3985" t="s">
        <v>1385</v>
      </c>
      <c r="C3985" t="s">
        <v>1386</v>
      </c>
      <c r="D3985">
        <v>1900</v>
      </c>
      <c r="E3985" s="958">
        <v>1</v>
      </c>
      <c r="F3985" t="s">
        <v>1031</v>
      </c>
      <c r="G3985" s="958" t="s">
        <v>1384</v>
      </c>
      <c r="H3985" t="s">
        <v>389</v>
      </c>
      <c r="I3985" s="938" t="s">
        <v>488</v>
      </c>
      <c r="J3985" s="938" t="s">
        <v>444</v>
      </c>
      <c r="K3985" s="938" t="s">
        <v>448</v>
      </c>
      <c r="L3985" s="938" t="s">
        <v>116</v>
      </c>
      <c r="M3985" s="963" t="s">
        <v>158</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HUM_ASR_FY_2022</v>
      </c>
      <c r="AB3985" s="958">
        <f t="shared" si="685"/>
        <v>45032</v>
      </c>
      <c r="AC3985" t="str">
        <f t="shared" si="686"/>
        <v>Unaudited</v>
      </c>
    </row>
    <row r="3986" spans="1:29" x14ac:dyDescent="0.25">
      <c r="A3986" t="s">
        <v>420</v>
      </c>
      <c r="B3986" t="s">
        <v>1385</v>
      </c>
      <c r="C3986" t="s">
        <v>1386</v>
      </c>
      <c r="D3986">
        <v>1900</v>
      </c>
      <c r="E3986" s="958">
        <v>1</v>
      </c>
      <c r="F3986" t="s">
        <v>1031</v>
      </c>
      <c r="G3986" s="958" t="s">
        <v>1384</v>
      </c>
      <c r="H3986" t="s">
        <v>389</v>
      </c>
      <c r="I3986" s="938" t="s">
        <v>488</v>
      </c>
      <c r="J3986" s="938" t="s">
        <v>444</v>
      </c>
      <c r="K3986" s="938" t="s">
        <v>448</v>
      </c>
      <c r="L3986" s="946" t="s">
        <v>159</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HUM_ASR_FY_2022</v>
      </c>
      <c r="AB3986" s="958">
        <f t="shared" si="685"/>
        <v>45032</v>
      </c>
      <c r="AC3986" t="str">
        <f t="shared" si="686"/>
        <v>Unaudited</v>
      </c>
    </row>
    <row r="3987" spans="1:29" x14ac:dyDescent="0.25">
      <c r="A3987" t="s">
        <v>420</v>
      </c>
      <c r="B3987" t="s">
        <v>1385</v>
      </c>
      <c r="C3987" t="s">
        <v>1386</v>
      </c>
      <c r="D3987">
        <v>1900</v>
      </c>
      <c r="E3987" s="958">
        <v>1</v>
      </c>
      <c r="F3987" t="s">
        <v>1031</v>
      </c>
      <c r="G3987" s="958" t="s">
        <v>1384</v>
      </c>
      <c r="H3987" t="s">
        <v>389</v>
      </c>
      <c r="I3987" s="963" t="s">
        <v>488</v>
      </c>
      <c r="J3987" s="963" t="s">
        <v>444</v>
      </c>
      <c r="K3987" s="963" t="s">
        <v>448</v>
      </c>
      <c r="L3987" s="938" t="s">
        <v>442</v>
      </c>
      <c r="M3987" s="963" t="s">
        <v>456</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HUM_ASR_FY_2022</v>
      </c>
      <c r="AB3987" s="958">
        <f t="shared" si="685"/>
        <v>45032</v>
      </c>
      <c r="AC3987" t="str">
        <f t="shared" si="686"/>
        <v>Unaudited</v>
      </c>
    </row>
    <row r="3988" spans="1:29" ht="30" x14ac:dyDescent="0.25">
      <c r="A3988" t="s">
        <v>420</v>
      </c>
      <c r="B3988" t="s">
        <v>1385</v>
      </c>
      <c r="C3988" t="s">
        <v>1386</v>
      </c>
      <c r="D3988">
        <v>1900</v>
      </c>
      <c r="E3988" s="958">
        <v>1</v>
      </c>
      <c r="F3988" t="s">
        <v>1031</v>
      </c>
      <c r="G3988" s="958" t="s">
        <v>1384</v>
      </c>
      <c r="H3988" t="s">
        <v>389</v>
      </c>
      <c r="I3988" s="938" t="s">
        <v>488</v>
      </c>
      <c r="J3988" s="938" t="s">
        <v>444</v>
      </c>
      <c r="K3988" s="938" t="s">
        <v>449</v>
      </c>
      <c r="L3988" s="938">
        <v>9.1</v>
      </c>
      <c r="M3988" s="963" t="s">
        <v>185</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204243.98999999985</v>
      </c>
      <c r="AA3988" t="str">
        <f t="shared" si="684"/>
        <v>HUM_ASR_FY_2022</v>
      </c>
      <c r="AB3988" s="958">
        <f t="shared" si="685"/>
        <v>45032</v>
      </c>
      <c r="AC3988" t="str">
        <f t="shared" si="686"/>
        <v>Unaudited</v>
      </c>
    </row>
    <row r="3989" spans="1:29" x14ac:dyDescent="0.25">
      <c r="A3989" t="s">
        <v>420</v>
      </c>
      <c r="B3989" t="s">
        <v>1385</v>
      </c>
      <c r="C3989" t="s">
        <v>1386</v>
      </c>
      <c r="D3989">
        <v>1900</v>
      </c>
      <c r="E3989" s="958">
        <v>1</v>
      </c>
      <c r="F3989" t="s">
        <v>1031</v>
      </c>
      <c r="G3989" s="958" t="s">
        <v>1384</v>
      </c>
      <c r="H3989" t="s">
        <v>389</v>
      </c>
      <c r="I3989" s="938" t="s">
        <v>488</v>
      </c>
      <c r="J3989" s="938" t="s">
        <v>444</v>
      </c>
      <c r="K3989" s="938" t="s">
        <v>449</v>
      </c>
      <c r="L3989" s="938" t="s">
        <v>106</v>
      </c>
      <c r="M3989" s="963" t="s">
        <v>186</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HUM_ASR_FY_2022</v>
      </c>
      <c r="AB3989" s="958">
        <f t="shared" si="685"/>
        <v>45032</v>
      </c>
      <c r="AC3989" t="str">
        <f t="shared" si="686"/>
        <v>Unaudited</v>
      </c>
    </row>
    <row r="3990" spans="1:29" x14ac:dyDescent="0.25">
      <c r="A3990" t="s">
        <v>420</v>
      </c>
      <c r="B3990" t="s">
        <v>1385</v>
      </c>
      <c r="C3990" t="s">
        <v>1386</v>
      </c>
      <c r="D3990">
        <v>1900</v>
      </c>
      <c r="E3990" s="958">
        <v>1</v>
      </c>
      <c r="F3990" t="s">
        <v>1031</v>
      </c>
      <c r="G3990" s="958" t="s">
        <v>1384</v>
      </c>
      <c r="H3990" t="s">
        <v>389</v>
      </c>
      <c r="I3990" s="938" t="s">
        <v>488</v>
      </c>
      <c r="J3990" s="938" t="s">
        <v>444</v>
      </c>
      <c r="K3990" s="938" t="s">
        <v>449</v>
      </c>
      <c r="L3990" s="938" t="s">
        <v>1321</v>
      </c>
      <c r="M3990" s="963" t="s">
        <v>1322</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301313.63999999996</v>
      </c>
      <c r="AA3990" t="str">
        <f t="shared" si="684"/>
        <v>HUM_ASR_FY_2022</v>
      </c>
      <c r="AB3990" s="958">
        <f t="shared" si="685"/>
        <v>45032</v>
      </c>
      <c r="AC3990" t="str">
        <f t="shared" si="686"/>
        <v>Unaudited</v>
      </c>
    </row>
    <row r="3991" spans="1:29" x14ac:dyDescent="0.25">
      <c r="A3991" t="s">
        <v>420</v>
      </c>
      <c r="B3991" t="s">
        <v>1385</v>
      </c>
      <c r="C3991" t="s">
        <v>1386</v>
      </c>
      <c r="D3991">
        <v>1900</v>
      </c>
      <c r="E3991" s="958">
        <v>1</v>
      </c>
      <c r="F3991" t="s">
        <v>1031</v>
      </c>
      <c r="G3991" s="958" t="s">
        <v>1384</v>
      </c>
      <c r="H3991" t="s">
        <v>389</v>
      </c>
      <c r="I3991" s="938" t="s">
        <v>488</v>
      </c>
      <c r="J3991" s="938" t="s">
        <v>444</v>
      </c>
      <c r="K3991" s="938" t="s">
        <v>449</v>
      </c>
      <c r="L3991" s="946" t="s">
        <v>107</v>
      </c>
      <c r="M3991" s="961" t="s">
        <v>187</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7424.6400000000012</v>
      </c>
      <c r="AA3991" t="str">
        <f t="shared" si="684"/>
        <v>HUM_ASR_FY_2022</v>
      </c>
      <c r="AB3991" s="958">
        <f t="shared" si="685"/>
        <v>45032</v>
      </c>
      <c r="AC3991" t="str">
        <f t="shared" si="686"/>
        <v>Unaudited</v>
      </c>
    </row>
    <row r="3992" spans="1:29" x14ac:dyDescent="0.25">
      <c r="A3992" t="s">
        <v>420</v>
      </c>
      <c r="B3992" t="s">
        <v>1385</v>
      </c>
      <c r="C3992" t="s">
        <v>1386</v>
      </c>
      <c r="D3992">
        <v>1900</v>
      </c>
      <c r="E3992" s="958">
        <v>1</v>
      </c>
      <c r="F3992" t="s">
        <v>1031</v>
      </c>
      <c r="G3992" s="958" t="s">
        <v>1384</v>
      </c>
      <c r="H3992" t="s">
        <v>389</v>
      </c>
      <c r="I3992" s="963" t="s">
        <v>488</v>
      </c>
      <c r="J3992" s="963" t="s">
        <v>444</v>
      </c>
      <c r="K3992" s="963" t="s">
        <v>449</v>
      </c>
      <c r="L3992" s="938" t="s">
        <v>108</v>
      </c>
      <c r="M3992" s="963" t="s">
        <v>160</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61748.06000000042</v>
      </c>
      <c r="AA3992" t="str">
        <f t="shared" si="684"/>
        <v>HUM_ASR_FY_2022</v>
      </c>
      <c r="AB3992" s="958">
        <f t="shared" si="685"/>
        <v>45032</v>
      </c>
      <c r="AC3992" t="str">
        <f t="shared" si="686"/>
        <v>Unaudited</v>
      </c>
    </row>
    <row r="3993" spans="1:29" x14ac:dyDescent="0.25">
      <c r="A3993" t="s">
        <v>420</v>
      </c>
      <c r="B3993" t="s">
        <v>1385</v>
      </c>
      <c r="C3993" t="s">
        <v>1386</v>
      </c>
      <c r="D3993">
        <v>1900</v>
      </c>
      <c r="E3993" s="958">
        <v>1</v>
      </c>
      <c r="F3993" t="s">
        <v>1031</v>
      </c>
      <c r="G3993" s="958" t="s">
        <v>1384</v>
      </c>
      <c r="H3993" t="s">
        <v>389</v>
      </c>
      <c r="I3993" s="938" t="s">
        <v>488</v>
      </c>
      <c r="J3993" s="938" t="s">
        <v>444</v>
      </c>
      <c r="K3993" s="938" t="s">
        <v>449</v>
      </c>
      <c r="L3993" s="938" t="s">
        <v>109</v>
      </c>
      <c r="M3993" s="963" t="s">
        <v>134</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282615.92358020408</v>
      </c>
      <c r="AA3993" t="str">
        <f t="shared" si="684"/>
        <v>HUM_ASR_FY_2022</v>
      </c>
      <c r="AB3993" s="958">
        <f t="shared" si="685"/>
        <v>45032</v>
      </c>
      <c r="AC3993" t="str">
        <f t="shared" si="686"/>
        <v>Unaudited</v>
      </c>
    </row>
    <row r="3994" spans="1:29" x14ac:dyDescent="0.25">
      <c r="A3994" t="s">
        <v>420</v>
      </c>
      <c r="B3994" t="s">
        <v>1385</v>
      </c>
      <c r="C3994" t="s">
        <v>1386</v>
      </c>
      <c r="D3994">
        <v>1900</v>
      </c>
      <c r="E3994" s="958">
        <v>1</v>
      </c>
      <c r="F3994" t="s">
        <v>1031</v>
      </c>
      <c r="G3994" s="958" t="s">
        <v>1384</v>
      </c>
      <c r="H3994" t="s">
        <v>389</v>
      </c>
      <c r="I3994" s="938" t="s">
        <v>488</v>
      </c>
      <c r="J3994" s="938" t="s">
        <v>444</v>
      </c>
      <c r="K3994" s="938" t="s">
        <v>449</v>
      </c>
      <c r="L3994" s="938" t="s">
        <v>110</v>
      </c>
      <c r="M3994" s="963" t="s">
        <v>162</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-727016.59428858617</v>
      </c>
      <c r="AA3994" t="str">
        <f t="shared" si="684"/>
        <v>HUM_ASR_FY_2022</v>
      </c>
      <c r="AB3994" s="958">
        <f t="shared" si="685"/>
        <v>45032</v>
      </c>
      <c r="AC3994" t="str">
        <f t="shared" si="686"/>
        <v>Unaudited</v>
      </c>
    </row>
    <row r="3995" spans="1:29" x14ac:dyDescent="0.25">
      <c r="A3995" t="s">
        <v>420</v>
      </c>
      <c r="B3995" t="s">
        <v>1385</v>
      </c>
      <c r="C3995" t="s">
        <v>1386</v>
      </c>
      <c r="D3995">
        <v>1900</v>
      </c>
      <c r="E3995" s="958">
        <v>1</v>
      </c>
      <c r="F3995" t="s">
        <v>1031</v>
      </c>
      <c r="G3995" s="958" t="s">
        <v>1384</v>
      </c>
      <c r="H3995" t="s">
        <v>389</v>
      </c>
      <c r="I3995" s="938" t="s">
        <v>488</v>
      </c>
      <c r="J3995" s="938" t="s">
        <v>444</v>
      </c>
      <c r="K3995" s="938" t="s">
        <v>449</v>
      </c>
      <c r="L3995" s="938" t="s">
        <v>111</v>
      </c>
      <c r="M3995" s="963" t="s">
        <v>463</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HUM_ASR_FY_2022</v>
      </c>
      <c r="AB3995" s="958">
        <f t="shared" si="685"/>
        <v>45032</v>
      </c>
      <c r="AC3995" t="str">
        <f t="shared" si="686"/>
        <v>Unaudited</v>
      </c>
    </row>
    <row r="3996" spans="1:29" x14ac:dyDescent="0.25">
      <c r="A3996" t="s">
        <v>420</v>
      </c>
      <c r="B3996" t="s">
        <v>1385</v>
      </c>
      <c r="C3996" t="s">
        <v>1386</v>
      </c>
      <c r="D3996">
        <v>1900</v>
      </c>
      <c r="E3996" s="958">
        <v>1</v>
      </c>
      <c r="F3996" t="s">
        <v>1031</v>
      </c>
      <c r="G3996" s="958" t="s">
        <v>1384</v>
      </c>
      <c r="H3996" t="s">
        <v>389</v>
      </c>
      <c r="I3996" s="938" t="s">
        <v>488</v>
      </c>
      <c r="J3996" s="938" t="s">
        <v>444</v>
      </c>
      <c r="K3996" s="938" t="s">
        <v>6</v>
      </c>
      <c r="L3996" s="938" t="s">
        <v>117</v>
      </c>
      <c r="M3996" s="963" t="s">
        <v>188</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HUM_ASR_FY_2022</v>
      </c>
      <c r="AB3996" s="958">
        <f t="shared" si="685"/>
        <v>45032</v>
      </c>
      <c r="AC3996" t="str">
        <f t="shared" si="686"/>
        <v>Unaudited</v>
      </c>
    </row>
    <row r="3997" spans="1:29" x14ac:dyDescent="0.25">
      <c r="A3997" t="s">
        <v>420</v>
      </c>
      <c r="B3997" t="s">
        <v>1385</v>
      </c>
      <c r="C3997" t="s">
        <v>1386</v>
      </c>
      <c r="D3997">
        <v>1900</v>
      </c>
      <c r="E3997" s="958">
        <v>1</v>
      </c>
      <c r="F3997" t="s">
        <v>1031</v>
      </c>
      <c r="G3997" s="958" t="s">
        <v>1384</v>
      </c>
      <c r="H3997" t="s">
        <v>389</v>
      </c>
      <c r="I3997" s="938" t="s">
        <v>488</v>
      </c>
      <c r="J3997" s="938" t="s">
        <v>444</v>
      </c>
      <c r="K3997" s="938" t="s">
        <v>6</v>
      </c>
      <c r="L3997" s="938" t="s">
        <v>45</v>
      </c>
      <c r="M3997" s="963" t="s">
        <v>163</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HUM_ASR_FY_2022</v>
      </c>
      <c r="AB3997" s="958">
        <f t="shared" si="685"/>
        <v>45032</v>
      </c>
      <c r="AC3997" t="str">
        <f t="shared" si="686"/>
        <v>Unaudited</v>
      </c>
    </row>
    <row r="3998" spans="1:29" x14ac:dyDescent="0.25">
      <c r="A3998" t="s">
        <v>420</v>
      </c>
      <c r="B3998" t="s">
        <v>1385</v>
      </c>
      <c r="C3998" t="s">
        <v>1386</v>
      </c>
      <c r="D3998">
        <v>1900</v>
      </c>
      <c r="E3998" s="958">
        <v>1</v>
      </c>
      <c r="F3998" t="s">
        <v>1031</v>
      </c>
      <c r="G3998" s="958" t="s">
        <v>1384</v>
      </c>
      <c r="H3998" t="s">
        <v>389</v>
      </c>
      <c r="I3998" s="938" t="s">
        <v>488</v>
      </c>
      <c r="J3998" s="938" t="s">
        <v>444</v>
      </c>
      <c r="K3998" s="938" t="s">
        <v>6</v>
      </c>
      <c r="L3998" s="938" t="s">
        <v>46</v>
      </c>
      <c r="M3998" s="963" t="s">
        <v>164</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HUM_ASR_FY_2022</v>
      </c>
      <c r="AB3998" s="958">
        <f t="shared" si="685"/>
        <v>45032</v>
      </c>
      <c r="AC3998" t="str">
        <f t="shared" si="686"/>
        <v>Unaudited</v>
      </c>
    </row>
    <row r="3999" spans="1:29" x14ac:dyDescent="0.25">
      <c r="A3999" t="s">
        <v>420</v>
      </c>
      <c r="B3999" t="s">
        <v>1385</v>
      </c>
      <c r="C3999" t="s">
        <v>1386</v>
      </c>
      <c r="D3999">
        <v>1900</v>
      </c>
      <c r="E3999" s="958">
        <v>1</v>
      </c>
      <c r="F3999" t="s">
        <v>1031</v>
      </c>
      <c r="G3999" s="958" t="s">
        <v>1384</v>
      </c>
      <c r="H3999" t="s">
        <v>389</v>
      </c>
      <c r="I3999" s="938" t="s">
        <v>488</v>
      </c>
      <c r="J3999" s="938" t="s">
        <v>444</v>
      </c>
      <c r="K3999" s="938" t="s">
        <v>6</v>
      </c>
      <c r="L3999" s="946" t="s">
        <v>165</v>
      </c>
      <c r="M3999" s="961" t="s">
        <v>461</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HUM_ASR_FY_2022</v>
      </c>
      <c r="AB3999" s="958">
        <f t="shared" si="685"/>
        <v>45032</v>
      </c>
      <c r="AC3999" t="str">
        <f t="shared" si="686"/>
        <v>Unaudited</v>
      </c>
    </row>
    <row r="4000" spans="1:29" x14ac:dyDescent="0.25">
      <c r="A4000" t="s">
        <v>420</v>
      </c>
      <c r="B4000" t="s">
        <v>1385</v>
      </c>
      <c r="C4000" t="s">
        <v>1386</v>
      </c>
      <c r="D4000">
        <v>1900</v>
      </c>
      <c r="E4000" s="958">
        <v>1</v>
      </c>
      <c r="F4000" t="s">
        <v>1031</v>
      </c>
      <c r="G4000" s="958" t="s">
        <v>1384</v>
      </c>
      <c r="H4000" t="s">
        <v>389</v>
      </c>
      <c r="I4000" s="963" t="s">
        <v>488</v>
      </c>
      <c r="J4000" s="963" t="s">
        <v>444</v>
      </c>
      <c r="K4000" s="963" t="s">
        <v>434</v>
      </c>
      <c r="L4000" s="938" t="s">
        <v>120</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HUM_ASR_FY_2022</v>
      </c>
      <c r="AB4000" s="958">
        <f t="shared" si="685"/>
        <v>45032</v>
      </c>
      <c r="AC4000" t="str">
        <f t="shared" si="686"/>
        <v>Unaudited</v>
      </c>
    </row>
    <row r="4001" spans="1:29" x14ac:dyDescent="0.25">
      <c r="A4001" t="s">
        <v>420</v>
      </c>
      <c r="B4001" t="s">
        <v>1385</v>
      </c>
      <c r="C4001" t="s">
        <v>1386</v>
      </c>
      <c r="D4001">
        <v>1900</v>
      </c>
      <c r="E4001" s="958">
        <v>1</v>
      </c>
      <c r="F4001" t="s">
        <v>1031</v>
      </c>
      <c r="G4001" s="958" t="s">
        <v>1384</v>
      </c>
      <c r="H4001" t="s">
        <v>389</v>
      </c>
      <c r="I4001" s="938" t="s">
        <v>488</v>
      </c>
      <c r="J4001" s="938" t="s">
        <v>444</v>
      </c>
      <c r="K4001" s="938" t="s">
        <v>434</v>
      </c>
      <c r="L4001" s="938" t="s">
        <v>943</v>
      </c>
      <c r="M4001" s="963" t="s">
        <v>935</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HUM_ASR_FY_2022</v>
      </c>
      <c r="AB4001" s="958">
        <f t="shared" si="685"/>
        <v>45032</v>
      </c>
      <c r="AC4001" t="str">
        <f t="shared" si="686"/>
        <v>Unaudited</v>
      </c>
    </row>
    <row r="4002" spans="1:29" x14ac:dyDescent="0.25">
      <c r="A4002" t="s">
        <v>420</v>
      </c>
      <c r="B4002" t="s">
        <v>1385</v>
      </c>
      <c r="C4002" t="s">
        <v>1386</v>
      </c>
      <c r="D4002">
        <v>1900</v>
      </c>
      <c r="E4002" s="958">
        <v>1</v>
      </c>
      <c r="F4002" t="s">
        <v>1031</v>
      </c>
      <c r="G4002" s="958" t="s">
        <v>1384</v>
      </c>
      <c r="H4002" t="s">
        <v>389</v>
      </c>
      <c r="I4002" s="938" t="s">
        <v>488</v>
      </c>
      <c r="J4002" s="938" t="s">
        <v>444</v>
      </c>
      <c r="K4002" s="938" t="s">
        <v>434</v>
      </c>
      <c r="L4002" s="938" t="s">
        <v>167</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HUM_ASR_FY_2022</v>
      </c>
      <c r="AB4002" s="958">
        <f t="shared" si="685"/>
        <v>45032</v>
      </c>
      <c r="AC4002" t="str">
        <f t="shared" si="686"/>
        <v>Unaudited</v>
      </c>
    </row>
    <row r="4003" spans="1:29" x14ac:dyDescent="0.25">
      <c r="A4003" t="s">
        <v>420</v>
      </c>
      <c r="B4003" t="s">
        <v>1385</v>
      </c>
      <c r="C4003" t="s">
        <v>1386</v>
      </c>
      <c r="D4003">
        <v>1900</v>
      </c>
      <c r="E4003" s="958">
        <v>1</v>
      </c>
      <c r="F4003" t="s">
        <v>1031</v>
      </c>
      <c r="G4003" s="958" t="s">
        <v>1384</v>
      </c>
      <c r="H4003" t="s">
        <v>389</v>
      </c>
      <c r="I4003" s="938" t="s">
        <v>488</v>
      </c>
      <c r="J4003" s="938" t="s">
        <v>444</v>
      </c>
      <c r="K4003" s="938" t="s">
        <v>434</v>
      </c>
      <c r="L4003" s="938" t="s">
        <v>168</v>
      </c>
      <c r="M4003" s="963" t="s">
        <v>329</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HUM_ASR_FY_2022</v>
      </c>
      <c r="AB4003" s="958">
        <f t="shared" si="685"/>
        <v>45032</v>
      </c>
      <c r="AC4003" t="str">
        <f t="shared" si="686"/>
        <v>Unaudited</v>
      </c>
    </row>
    <row r="4004" spans="1:29" x14ac:dyDescent="0.25">
      <c r="A4004" t="s">
        <v>420</v>
      </c>
      <c r="B4004" t="s">
        <v>1385</v>
      </c>
      <c r="C4004" t="s">
        <v>1386</v>
      </c>
      <c r="D4004">
        <v>1900</v>
      </c>
      <c r="E4004" s="958">
        <v>1</v>
      </c>
      <c r="F4004" t="s">
        <v>1031</v>
      </c>
      <c r="G4004" s="958" t="s">
        <v>1384</v>
      </c>
      <c r="H4004" t="s">
        <v>389</v>
      </c>
      <c r="I4004" s="938" t="s">
        <v>488</v>
      </c>
      <c r="J4004" s="938" t="s">
        <v>450</v>
      </c>
      <c r="K4004" s="938" t="s">
        <v>435</v>
      </c>
      <c r="L4004" s="938" t="s">
        <v>121</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HUM_ASR_FY_2022</v>
      </c>
      <c r="AB4004" s="958">
        <f t="shared" si="685"/>
        <v>45032</v>
      </c>
      <c r="AC4004" t="str">
        <f t="shared" si="686"/>
        <v>Unaudited</v>
      </c>
    </row>
    <row r="4005" spans="1:29" x14ac:dyDescent="0.25">
      <c r="A4005" t="s">
        <v>420</v>
      </c>
      <c r="B4005" t="s">
        <v>1385</v>
      </c>
      <c r="C4005" t="s">
        <v>1386</v>
      </c>
      <c r="D4005">
        <v>1900</v>
      </c>
      <c r="E4005" s="958">
        <v>1</v>
      </c>
      <c r="F4005" t="s">
        <v>1031</v>
      </c>
      <c r="G4005" s="958" t="s">
        <v>1384</v>
      </c>
      <c r="H4005" t="s">
        <v>389</v>
      </c>
      <c r="I4005" s="938" t="s">
        <v>488</v>
      </c>
      <c r="J4005" s="938" t="s">
        <v>450</v>
      </c>
      <c r="K4005" s="938" t="s">
        <v>435</v>
      </c>
      <c r="L4005" s="938" t="s">
        <v>122</v>
      </c>
      <c r="M4005" s="963" t="s">
        <v>97</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HUM_ASR_FY_2022</v>
      </c>
      <c r="AB4005" s="958">
        <f t="shared" si="685"/>
        <v>45032</v>
      </c>
      <c r="AC4005" t="str">
        <f t="shared" si="686"/>
        <v>Unaudited</v>
      </c>
    </row>
    <row r="4006" spans="1:29" x14ac:dyDescent="0.25">
      <c r="A4006" t="s">
        <v>420</v>
      </c>
      <c r="B4006" t="s">
        <v>1385</v>
      </c>
      <c r="C4006" t="s">
        <v>1386</v>
      </c>
      <c r="D4006">
        <v>1900</v>
      </c>
      <c r="E4006" s="958">
        <v>1</v>
      </c>
      <c r="F4006" t="s">
        <v>1031</v>
      </c>
      <c r="G4006" s="958" t="s">
        <v>1384</v>
      </c>
      <c r="H4006" t="s">
        <v>389</v>
      </c>
      <c r="I4006" s="938" t="s">
        <v>488</v>
      </c>
      <c r="J4006" s="938" t="s">
        <v>450</v>
      </c>
      <c r="K4006" s="938" t="s">
        <v>435</v>
      </c>
      <c r="L4006" s="938" t="s">
        <v>123</v>
      </c>
      <c r="M4006" s="963" t="s">
        <v>98</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HUM_ASR_FY_2022</v>
      </c>
      <c r="AB4006" s="958">
        <f t="shared" si="685"/>
        <v>45032</v>
      </c>
      <c r="AC4006" t="str">
        <f t="shared" si="686"/>
        <v>Unaudited</v>
      </c>
    </row>
    <row r="4007" spans="1:29" x14ac:dyDescent="0.25">
      <c r="A4007" t="s">
        <v>420</v>
      </c>
      <c r="B4007" t="s">
        <v>1385</v>
      </c>
      <c r="C4007" t="s">
        <v>1386</v>
      </c>
      <c r="D4007">
        <v>1900</v>
      </c>
      <c r="E4007" s="958">
        <v>1</v>
      </c>
      <c r="F4007" t="s">
        <v>1031</v>
      </c>
      <c r="G4007" s="958" t="s">
        <v>1384</v>
      </c>
      <c r="H4007" t="s">
        <v>389</v>
      </c>
      <c r="I4007" s="938" t="s">
        <v>488</v>
      </c>
      <c r="J4007" s="938" t="s">
        <v>450</v>
      </c>
      <c r="K4007" s="938" t="s">
        <v>435</v>
      </c>
      <c r="L4007" s="946" t="s">
        <v>124</v>
      </c>
      <c r="M4007" s="961" t="s">
        <v>99</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HUM_ASR_FY_2022</v>
      </c>
      <c r="AB4007" s="958">
        <f t="shared" si="685"/>
        <v>45032</v>
      </c>
      <c r="AC4007" t="str">
        <f t="shared" si="686"/>
        <v>Unaudited</v>
      </c>
    </row>
    <row r="4008" spans="1:29" x14ac:dyDescent="0.25">
      <c r="A4008" t="s">
        <v>420</v>
      </c>
      <c r="B4008" t="s">
        <v>1385</v>
      </c>
      <c r="C4008" t="s">
        <v>1386</v>
      </c>
      <c r="D4008">
        <v>1900</v>
      </c>
      <c r="E4008" s="958">
        <v>1</v>
      </c>
      <c r="F4008" t="s">
        <v>1031</v>
      </c>
      <c r="G4008" s="958" t="s">
        <v>1384</v>
      </c>
      <c r="H4008" t="s">
        <v>389</v>
      </c>
      <c r="I4008" s="938" t="s">
        <v>488</v>
      </c>
      <c r="J4008" s="938" t="s">
        <v>450</v>
      </c>
      <c r="K4008" s="938" t="s">
        <v>435</v>
      </c>
      <c r="L4008" s="938" t="s">
        <v>125</v>
      </c>
      <c r="M4008" s="963" t="s">
        <v>100</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HUM_ASR_FY_2022</v>
      </c>
      <c r="AB4008" s="958">
        <f t="shared" si="685"/>
        <v>45032</v>
      </c>
      <c r="AC4008" t="str">
        <f t="shared" si="686"/>
        <v>Unaudited</v>
      </c>
    </row>
    <row r="4009" spans="1:29" x14ac:dyDescent="0.25">
      <c r="A4009" t="s">
        <v>420</v>
      </c>
      <c r="B4009" t="s">
        <v>1385</v>
      </c>
      <c r="C4009" t="s">
        <v>1386</v>
      </c>
      <c r="D4009">
        <v>1900</v>
      </c>
      <c r="E4009" s="958">
        <v>1</v>
      </c>
      <c r="F4009" t="s">
        <v>1031</v>
      </c>
      <c r="G4009" s="958" t="s">
        <v>1384</v>
      </c>
      <c r="H4009" t="s">
        <v>389</v>
      </c>
      <c r="I4009" s="938" t="s">
        <v>488</v>
      </c>
      <c r="J4009" s="938" t="s">
        <v>450</v>
      </c>
      <c r="K4009" s="938" t="s">
        <v>435</v>
      </c>
      <c r="L4009" s="938" t="s">
        <v>126</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HUM_ASR_FY_2022</v>
      </c>
      <c r="AB4009" s="958">
        <f t="shared" si="685"/>
        <v>45032</v>
      </c>
      <c r="AC4009" t="str">
        <f t="shared" si="686"/>
        <v>Unaudited</v>
      </c>
    </row>
    <row r="4010" spans="1:29" x14ac:dyDescent="0.25">
      <c r="A4010" t="s">
        <v>420</v>
      </c>
      <c r="B4010" t="s">
        <v>1385</v>
      </c>
      <c r="C4010" t="s">
        <v>1386</v>
      </c>
      <c r="D4010">
        <v>1900</v>
      </c>
      <c r="E4010" s="958">
        <v>1</v>
      </c>
      <c r="F4010" t="s">
        <v>1031</v>
      </c>
      <c r="G4010" s="958" t="s">
        <v>1384</v>
      </c>
      <c r="H4010" t="s">
        <v>389</v>
      </c>
      <c r="I4010" s="938" t="s">
        <v>488</v>
      </c>
      <c r="J4010" s="938" t="s">
        <v>436</v>
      </c>
      <c r="K4010" s="938" t="s">
        <v>436</v>
      </c>
      <c r="L4010" s="938" t="s">
        <v>128</v>
      </c>
      <c r="M4010" s="963" t="s">
        <v>326</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HUM_ASR_FY_2022</v>
      </c>
      <c r="AB4010" s="958">
        <f t="shared" si="685"/>
        <v>45032</v>
      </c>
      <c r="AC4010" t="str">
        <f t="shared" si="686"/>
        <v>Unaudited</v>
      </c>
    </row>
    <row r="4011" spans="1:29" x14ac:dyDescent="0.25">
      <c r="A4011" t="s">
        <v>420</v>
      </c>
      <c r="B4011" t="s">
        <v>1385</v>
      </c>
      <c r="C4011" t="s">
        <v>1386</v>
      </c>
      <c r="D4011">
        <v>1900</v>
      </c>
      <c r="E4011" s="958">
        <v>1</v>
      </c>
      <c r="F4011" t="s">
        <v>1031</v>
      </c>
      <c r="G4011" s="958" t="s">
        <v>1384</v>
      </c>
      <c r="H4011" t="s">
        <v>389</v>
      </c>
      <c r="I4011" s="938" t="s">
        <v>488</v>
      </c>
      <c r="J4011" s="938" t="s">
        <v>436</v>
      </c>
      <c r="K4011" s="938" t="s">
        <v>436</v>
      </c>
      <c r="L4011" s="938" t="s">
        <v>129</v>
      </c>
      <c r="M4011" s="963" t="s">
        <v>325</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HUM_ASR_FY_2022</v>
      </c>
      <c r="AB4011" s="958">
        <f t="shared" si="685"/>
        <v>45032</v>
      </c>
      <c r="AC4011" t="str">
        <f t="shared" si="686"/>
        <v>Unaudited</v>
      </c>
    </row>
    <row r="4012" spans="1:29" ht="30" x14ac:dyDescent="0.25">
      <c r="A4012" t="s">
        <v>420</v>
      </c>
      <c r="B4012" t="s">
        <v>1385</v>
      </c>
      <c r="C4012" t="s">
        <v>1386</v>
      </c>
      <c r="D4012">
        <v>1900</v>
      </c>
      <c r="E4012" s="958">
        <v>1</v>
      </c>
      <c r="F4012" t="s">
        <v>1031</v>
      </c>
      <c r="G4012" s="958" t="s">
        <v>1384</v>
      </c>
      <c r="H4012" t="s">
        <v>389</v>
      </c>
      <c r="I4012" s="938" t="s">
        <v>488</v>
      </c>
      <c r="J4012" s="938" t="s">
        <v>436</v>
      </c>
      <c r="K4012" s="938" t="s">
        <v>436</v>
      </c>
      <c r="L4012" s="946" t="s">
        <v>130</v>
      </c>
      <c r="M4012" s="961" t="s">
        <v>179</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HUM_ASR_FY_2022</v>
      </c>
      <c r="AB4012" s="958">
        <f t="shared" si="685"/>
        <v>45032</v>
      </c>
      <c r="AC4012" t="str">
        <f t="shared" si="686"/>
        <v>Unaudited</v>
      </c>
    </row>
    <row r="4013" spans="1:29" x14ac:dyDescent="0.25">
      <c r="A4013" t="s">
        <v>420</v>
      </c>
      <c r="B4013" t="s">
        <v>1385</v>
      </c>
      <c r="C4013" t="s">
        <v>1386</v>
      </c>
      <c r="D4013">
        <v>1900</v>
      </c>
      <c r="E4013" s="958">
        <v>1</v>
      </c>
      <c r="F4013" t="s">
        <v>1031</v>
      </c>
      <c r="G4013" s="958" t="s">
        <v>1384</v>
      </c>
      <c r="H4013" t="s">
        <v>389</v>
      </c>
      <c r="I4013" s="963" t="s">
        <v>488</v>
      </c>
      <c r="J4013" s="963" t="s">
        <v>436</v>
      </c>
      <c r="K4013" s="963" t="s">
        <v>436</v>
      </c>
      <c r="L4013" s="954" t="s">
        <v>131</v>
      </c>
      <c r="M4013" s="963" t="s">
        <v>494</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HUM_ASR_FY_2022</v>
      </c>
      <c r="AB4013" s="958">
        <f t="shared" si="685"/>
        <v>45032</v>
      </c>
      <c r="AC4013" t="str">
        <f t="shared" si="686"/>
        <v>Unaudited</v>
      </c>
    </row>
    <row r="4014" spans="1:29" x14ac:dyDescent="0.25">
      <c r="A4014" t="s">
        <v>420</v>
      </c>
      <c r="B4014" t="s">
        <v>1385</v>
      </c>
      <c r="C4014" t="s">
        <v>1386</v>
      </c>
      <c r="D4014">
        <v>1900</v>
      </c>
      <c r="E4014" s="958">
        <v>1</v>
      </c>
      <c r="F4014" t="s">
        <v>1031</v>
      </c>
      <c r="G4014" s="958" t="s">
        <v>1384</v>
      </c>
      <c r="H4014" t="s">
        <v>389</v>
      </c>
      <c r="I4014" s="959" t="s">
        <v>488</v>
      </c>
      <c r="J4014" s="959" t="s">
        <v>436</v>
      </c>
      <c r="K4014" s="959" t="s">
        <v>436</v>
      </c>
      <c r="L4014" s="954" t="s">
        <v>132</v>
      </c>
      <c r="M4014" s="959" t="s">
        <v>495</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HUM_ASR_FY_2022</v>
      </c>
      <c r="AB4014" s="958">
        <f t="shared" si="685"/>
        <v>45032</v>
      </c>
      <c r="AC4014" t="str">
        <f t="shared" si="686"/>
        <v>Unaudited</v>
      </c>
    </row>
    <row r="4015" spans="1:29" x14ac:dyDescent="0.25">
      <c r="A4015" t="s">
        <v>420</v>
      </c>
      <c r="B4015" t="s">
        <v>1385</v>
      </c>
      <c r="C4015" t="s">
        <v>1386</v>
      </c>
      <c r="D4015">
        <v>1900</v>
      </c>
      <c r="E4015" s="958">
        <v>1</v>
      </c>
      <c r="F4015" t="s">
        <v>1031</v>
      </c>
      <c r="G4015" s="958" t="s">
        <v>1384</v>
      </c>
      <c r="H4015" t="s">
        <v>389</v>
      </c>
      <c r="I4015" s="959" t="s">
        <v>488</v>
      </c>
      <c r="J4015" s="959" t="s">
        <v>436</v>
      </c>
      <c r="K4015" s="959" t="s">
        <v>436</v>
      </c>
      <c r="L4015" s="938" t="s">
        <v>133</v>
      </c>
      <c r="M4015" s="959" t="s">
        <v>496</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HUM_ASR_FY_2022</v>
      </c>
      <c r="AB4015" s="958">
        <f t="shared" si="685"/>
        <v>45032</v>
      </c>
      <c r="AC4015" t="str">
        <f t="shared" si="686"/>
        <v>Unaudited</v>
      </c>
    </row>
    <row r="4016" spans="1:29" ht="30" x14ac:dyDescent="0.25">
      <c r="A4016" t="s">
        <v>420</v>
      </c>
      <c r="B4016" t="s">
        <v>1385</v>
      </c>
      <c r="C4016" t="s">
        <v>1386</v>
      </c>
      <c r="D4016">
        <v>1900</v>
      </c>
      <c r="E4016" s="958">
        <v>1</v>
      </c>
      <c r="F4016" t="s">
        <v>1031</v>
      </c>
      <c r="G4016" s="958" t="s">
        <v>1384</v>
      </c>
      <c r="H4016" t="s">
        <v>389</v>
      </c>
      <c r="I4016" s="959" t="s">
        <v>489</v>
      </c>
      <c r="J4016" s="959" t="s">
        <v>26</v>
      </c>
      <c r="K4016" s="959" t="s">
        <v>26</v>
      </c>
      <c r="L4016" s="938" t="s">
        <v>269</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3156372.8755703033</v>
      </c>
      <c r="AA4016" t="str">
        <f t="shared" si="684"/>
        <v>HUM_ASR_FY_2022</v>
      </c>
      <c r="AB4016" s="958">
        <f t="shared" si="685"/>
        <v>45032</v>
      </c>
      <c r="AC4016" t="str">
        <f t="shared" si="686"/>
        <v>Unaudited</v>
      </c>
    </row>
    <row r="4017" spans="1:29" x14ac:dyDescent="0.25">
      <c r="A4017" t="s">
        <v>420</v>
      </c>
      <c r="B4017" t="s">
        <v>1385</v>
      </c>
      <c r="C4017" t="s">
        <v>1386</v>
      </c>
      <c r="D4017">
        <v>1900</v>
      </c>
      <c r="E4017" s="958">
        <v>1</v>
      </c>
      <c r="F4017" t="s">
        <v>438</v>
      </c>
      <c r="G4017" s="958">
        <v>91</v>
      </c>
      <c r="H4017" t="s">
        <v>390</v>
      </c>
      <c r="I4017" s="966" t="s">
        <v>432</v>
      </c>
      <c r="J4017" s="966" t="s">
        <v>432</v>
      </c>
      <c r="K4017" s="966" t="s">
        <v>432</v>
      </c>
      <c r="L4017" s="946"/>
      <c r="M4017" s="966" t="s">
        <v>432</v>
      </c>
      <c r="N4017" s="679">
        <f t="shared" ca="1" si="687"/>
        <v>245901.06912442404</v>
      </c>
      <c r="O4017" s="679">
        <f t="shared" ca="1" si="692"/>
        <v>194819.39400921666</v>
      </c>
      <c r="P4017" s="679">
        <f t="shared" ca="1" si="692"/>
        <v>9959.8790322580626</v>
      </c>
      <c r="Q4017" s="679">
        <f t="shared" ca="1" si="692"/>
        <v>13056.53571428571</v>
      </c>
      <c r="R4017" s="679">
        <f t="shared" ca="1" si="692"/>
        <v>8801.4124423963112</v>
      </c>
      <c r="S4017" s="679">
        <f t="shared" ca="1" si="692"/>
        <v>9702.4619815668248</v>
      </c>
      <c r="T4017" s="679">
        <f t="shared" ca="1" si="692"/>
        <v>984</v>
      </c>
      <c r="U4017" s="679">
        <f t="shared" ca="1" si="692"/>
        <v>158.67741935483872</v>
      </c>
      <c r="V4017" s="679">
        <f t="shared" ca="1" si="690"/>
        <v>1332</v>
      </c>
      <c r="W4017" s="679">
        <f t="shared" ca="1" si="689"/>
        <v>9</v>
      </c>
      <c r="X4017" s="679">
        <f t="shared" ca="1" si="691"/>
        <v>6264.7085253456244</v>
      </c>
      <c r="Y4017" s="679">
        <f t="shared" ca="1" si="691"/>
        <v>813</v>
      </c>
      <c r="Z4017" s="679">
        <f t="shared" ca="1" si="691"/>
        <v>0</v>
      </c>
      <c r="AA4017" t="str">
        <f t="shared" si="684"/>
        <v>HUM_ASR_FY_2022</v>
      </c>
      <c r="AB4017" s="958">
        <f t="shared" si="685"/>
        <v>45032</v>
      </c>
      <c r="AC4017" t="str">
        <f t="shared" si="686"/>
        <v>Unaudited</v>
      </c>
    </row>
    <row r="4018" spans="1:29" x14ac:dyDescent="0.25">
      <c r="A4018" t="s">
        <v>420</v>
      </c>
      <c r="B4018" t="s">
        <v>1385</v>
      </c>
      <c r="C4018" t="s">
        <v>1386</v>
      </c>
      <c r="D4018">
        <v>1900</v>
      </c>
      <c r="E4018" s="958">
        <v>1</v>
      </c>
      <c r="F4018" t="s">
        <v>438</v>
      </c>
      <c r="G4018" s="958">
        <v>91</v>
      </c>
      <c r="H4018" t="s">
        <v>390</v>
      </c>
      <c r="I4018" s="938" t="s">
        <v>487</v>
      </c>
      <c r="J4018" s="938" t="s">
        <v>12</v>
      </c>
      <c r="K4018" s="938" t="s">
        <v>12</v>
      </c>
      <c r="L4018" s="938">
        <v>1.1000000000000001</v>
      </c>
      <c r="M4018" s="959" t="s">
        <v>12</v>
      </c>
      <c r="N4018" s="679">
        <f t="shared" ca="1" si="687"/>
        <v>79671377.660000011</v>
      </c>
      <c r="O4018" s="679">
        <f t="shared" ca="1" si="692"/>
        <v>39009261.429999977</v>
      </c>
      <c r="P4018" s="679">
        <f t="shared" ca="1" si="692"/>
        <v>4847101.7600000007</v>
      </c>
      <c r="Q4018" s="679">
        <f t="shared" ca="1" si="692"/>
        <v>13622558.080000008</v>
      </c>
      <c r="R4018" s="679">
        <f t="shared" ca="1" si="692"/>
        <v>12335846.870000008</v>
      </c>
      <c r="S4018" s="679">
        <f t="shared" ca="1" si="692"/>
        <v>1883671.5700000005</v>
      </c>
      <c r="T4018" s="679">
        <f t="shared" ca="1" si="692"/>
        <v>392071.67999999999</v>
      </c>
      <c r="U4018" s="679">
        <f t="shared" ca="1" si="692"/>
        <v>22757.899999999998</v>
      </c>
      <c r="V4018" s="679">
        <f t="shared" ca="1" si="690"/>
        <v>4279697.68</v>
      </c>
      <c r="W4018" s="679">
        <f t="shared" ca="1" si="689"/>
        <v>221052.87</v>
      </c>
      <c r="X4018" s="679">
        <f t="shared" ca="1" si="691"/>
        <v>799654.25999999989</v>
      </c>
      <c r="Y4018" s="679">
        <f t="shared" ca="1" si="691"/>
        <v>2257703.56</v>
      </c>
      <c r="Z4018" s="679">
        <f t="shared" ca="1" si="691"/>
        <v>0</v>
      </c>
      <c r="AA4018" t="str">
        <f t="shared" si="684"/>
        <v>HUM_ASR_FY_2022</v>
      </c>
      <c r="AB4018" s="958">
        <f t="shared" si="685"/>
        <v>45032</v>
      </c>
      <c r="AC4018" t="str">
        <f t="shared" si="686"/>
        <v>Unaudited</v>
      </c>
    </row>
    <row r="4019" spans="1:29" x14ac:dyDescent="0.25">
      <c r="A4019" t="s">
        <v>420</v>
      </c>
      <c r="B4019" t="s">
        <v>1385</v>
      </c>
      <c r="C4019" t="s">
        <v>1386</v>
      </c>
      <c r="D4019">
        <v>1900</v>
      </c>
      <c r="E4019" s="958">
        <v>1</v>
      </c>
      <c r="F4019" t="s">
        <v>438</v>
      </c>
      <c r="G4019" s="958">
        <v>91</v>
      </c>
      <c r="H4019" t="s">
        <v>390</v>
      </c>
      <c r="I4019" s="938" t="s">
        <v>487</v>
      </c>
      <c r="J4019" s="938" t="s">
        <v>12</v>
      </c>
      <c r="K4019" s="938" t="s">
        <v>1328</v>
      </c>
      <c r="L4019" s="944" t="s">
        <v>1319</v>
      </c>
      <c r="M4019" s="960" t="s">
        <v>1328</v>
      </c>
      <c r="N4019" s="679">
        <f t="shared" ca="1" si="687"/>
        <v>142061.87787141622</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112550.99075928217</v>
      </c>
      <c r="P4019" s="679">
        <f t="shared" ca="1" si="693"/>
        <v>5754.0177589825207</v>
      </c>
      <c r="Q4019" s="679">
        <f t="shared" ca="1" si="693"/>
        <v>7543.0171518616226</v>
      </c>
      <c r="R4019" s="679">
        <f t="shared" ca="1" si="693"/>
        <v>5084.7488542435049</v>
      </c>
      <c r="S4019" s="679">
        <f t="shared" ca="1" si="693"/>
        <v>5605.3028723513644</v>
      </c>
      <c r="T4019" s="679">
        <f t="shared" ca="1" si="693"/>
        <v>568.47612872614832</v>
      </c>
      <c r="U4019" s="679">
        <f t="shared" ca="1" si="693"/>
        <v>91.671062064120235</v>
      </c>
      <c r="V4019" s="679">
        <f t="shared" ca="1" si="690"/>
        <v>769.52256449515198</v>
      </c>
      <c r="W4019" s="679">
        <f t="shared" ca="1" si="689"/>
        <v>5.199476787129405</v>
      </c>
      <c r="X4019" s="679">
        <f t="shared" ca="1" si="691"/>
        <v>3619.2451728518067</v>
      </c>
      <c r="Y4019" s="679">
        <f t="shared" ca="1" si="691"/>
        <v>469.68606977068964</v>
      </c>
      <c r="Z4019" s="679">
        <f t="shared" ca="1" si="691"/>
        <v>0</v>
      </c>
      <c r="AA4019" t="str">
        <f t="shared" si="684"/>
        <v>HUM_ASR_FY_2022</v>
      </c>
      <c r="AB4019" s="958">
        <f t="shared" si="685"/>
        <v>45032</v>
      </c>
      <c r="AC4019" t="str">
        <f t="shared" si="686"/>
        <v>Unaudited</v>
      </c>
    </row>
    <row r="4020" spans="1:29" x14ac:dyDescent="0.25">
      <c r="A4020" t="s">
        <v>420</v>
      </c>
      <c r="B4020" t="s">
        <v>1385</v>
      </c>
      <c r="C4020" t="s">
        <v>1386</v>
      </c>
      <c r="D4020">
        <v>1900</v>
      </c>
      <c r="E4020" s="958">
        <v>1</v>
      </c>
      <c r="F4020" t="s">
        <v>438</v>
      </c>
      <c r="G4020" s="958">
        <v>91</v>
      </c>
      <c r="H4020" t="s">
        <v>390</v>
      </c>
      <c r="I4020" s="959" t="s">
        <v>487</v>
      </c>
      <c r="J4020" s="959" t="s">
        <v>490</v>
      </c>
      <c r="K4020" s="959" t="s">
        <v>491</v>
      </c>
      <c r="L4020" s="938" t="s">
        <v>63</v>
      </c>
      <c r="M4020" s="959" t="s">
        <v>343</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HUM_ASR_FY_2022</v>
      </c>
      <c r="AB4020" s="958">
        <f t="shared" si="685"/>
        <v>45032</v>
      </c>
      <c r="AC4020" t="str">
        <f t="shared" si="686"/>
        <v>Unaudited</v>
      </c>
    </row>
    <row r="4021" spans="1:29" x14ac:dyDescent="0.25">
      <c r="A4021" t="s">
        <v>420</v>
      </c>
      <c r="B4021" t="s">
        <v>1385</v>
      </c>
      <c r="C4021" t="s">
        <v>1386</v>
      </c>
      <c r="D4021">
        <v>1900</v>
      </c>
      <c r="E4021" s="958">
        <v>1</v>
      </c>
      <c r="F4021" t="s">
        <v>438</v>
      </c>
      <c r="G4021" s="958">
        <v>91</v>
      </c>
      <c r="H4021" t="s">
        <v>390</v>
      </c>
      <c r="I4021" s="938" t="s">
        <v>487</v>
      </c>
      <c r="J4021" s="938" t="s">
        <v>490</v>
      </c>
      <c r="K4021" s="938" t="s">
        <v>1019</v>
      </c>
      <c r="L4021" s="938" t="s">
        <v>915</v>
      </c>
      <c r="M4021" s="959" t="s">
        <v>916</v>
      </c>
      <c r="N4021" s="679">
        <f t="shared" ca="1" si="687"/>
        <v>1251461.53</v>
      </c>
      <c r="O4021" s="679">
        <f t="shared" ca="1" si="693"/>
        <v>1119188.3600000001</v>
      </c>
      <c r="P4021" s="679">
        <f t="shared" ca="1" si="693"/>
        <v>95512.099999999962</v>
      </c>
      <c r="Q4021" s="679">
        <f t="shared" ca="1" si="693"/>
        <v>18356.719999999998</v>
      </c>
      <c r="R4021" s="679">
        <f t="shared" ca="1" si="693"/>
        <v>7361.74</v>
      </c>
      <c r="S4021" s="679">
        <f t="shared" ca="1" si="693"/>
        <v>0</v>
      </c>
      <c r="T4021" s="679">
        <f t="shared" ca="1" si="693"/>
        <v>0</v>
      </c>
      <c r="U4021" s="679">
        <f t="shared" ca="1" si="693"/>
        <v>0</v>
      </c>
      <c r="V4021" s="679">
        <f t="shared" ca="1" si="690"/>
        <v>11042.61</v>
      </c>
      <c r="W4021" s="679">
        <f t="shared" ca="1" si="689"/>
        <v>0</v>
      </c>
      <c r="X4021" s="679">
        <f t="shared" ca="1" si="691"/>
        <v>0</v>
      </c>
      <c r="Y4021" s="679">
        <f t="shared" ca="1" si="691"/>
        <v>0</v>
      </c>
      <c r="Z4021" s="679">
        <f t="shared" ca="1" si="691"/>
        <v>0</v>
      </c>
      <c r="AA4021" t="str">
        <f t="shared" si="684"/>
        <v>HUM_ASR_FY_2022</v>
      </c>
      <c r="AB4021" s="958">
        <f t="shared" si="685"/>
        <v>45032</v>
      </c>
      <c r="AC4021" t="str">
        <f t="shared" si="686"/>
        <v>Unaudited</v>
      </c>
    </row>
    <row r="4022" spans="1:29" x14ac:dyDescent="0.25">
      <c r="A4022" t="s">
        <v>420</v>
      </c>
      <c r="B4022" t="s">
        <v>1385</v>
      </c>
      <c r="C4022" t="s">
        <v>1386</v>
      </c>
      <c r="D4022">
        <v>1900</v>
      </c>
      <c r="E4022" s="958">
        <v>1</v>
      </c>
      <c r="F4022" t="s">
        <v>438</v>
      </c>
      <c r="G4022" s="958">
        <v>91</v>
      </c>
      <c r="H4022" t="s">
        <v>390</v>
      </c>
      <c r="I4022" s="938" t="s">
        <v>487</v>
      </c>
      <c r="J4022" s="938" t="s">
        <v>13</v>
      </c>
      <c r="K4022" s="938" t="s">
        <v>492</v>
      </c>
      <c r="L4022" s="938" t="s">
        <v>94</v>
      </c>
      <c r="M4022" s="959" t="s">
        <v>146</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HUM_ASR_FY_2022</v>
      </c>
      <c r="AB4022" s="958">
        <f t="shared" si="685"/>
        <v>45032</v>
      </c>
      <c r="AC4022" t="str">
        <f t="shared" si="686"/>
        <v>Unaudited</v>
      </c>
    </row>
    <row r="4023" spans="1:29" x14ac:dyDescent="0.25">
      <c r="A4023" t="s">
        <v>420</v>
      </c>
      <c r="B4023" t="s">
        <v>1385</v>
      </c>
      <c r="C4023" t="s">
        <v>1386</v>
      </c>
      <c r="D4023">
        <v>1900</v>
      </c>
      <c r="E4023" s="958">
        <v>1</v>
      </c>
      <c r="F4023" t="s">
        <v>438</v>
      </c>
      <c r="G4023" s="958">
        <v>91</v>
      </c>
      <c r="H4023" t="s">
        <v>390</v>
      </c>
      <c r="I4023" s="959" t="s">
        <v>487</v>
      </c>
      <c r="J4023" s="959" t="s">
        <v>13</v>
      </c>
      <c r="K4023" s="959" t="s">
        <v>13</v>
      </c>
      <c r="L4023" s="938" t="s">
        <v>35</v>
      </c>
      <c r="M4023" s="959" t="s">
        <v>13</v>
      </c>
      <c r="N4023" s="679">
        <f t="shared" ca="1" si="687"/>
        <v>661267.96883885632</v>
      </c>
      <c r="O4023" s="679">
        <f t="shared" ca="1" si="693"/>
        <v>656334.36286794825</v>
      </c>
      <c r="P4023" s="679">
        <f t="shared" ca="1" si="693"/>
        <v>961.95198282449121</v>
      </c>
      <c r="Q4023" s="679">
        <f t="shared" ca="1" si="693"/>
        <v>1261.0354381310619</v>
      </c>
      <c r="R4023" s="679">
        <f t="shared" ca="1" si="693"/>
        <v>850.06415471491744</v>
      </c>
      <c r="S4023" s="679">
        <f t="shared" ca="1" si="693"/>
        <v>937.08994970910226</v>
      </c>
      <c r="T4023" s="679">
        <f t="shared" ca="1" si="693"/>
        <v>95.037374252596621</v>
      </c>
      <c r="U4023" s="679">
        <f t="shared" ca="1" si="693"/>
        <v>15.325493179534581</v>
      </c>
      <c r="V4023" s="679">
        <f t="shared" ca="1" si="690"/>
        <v>128.64815295168566</v>
      </c>
      <c r="W4023" s="679">
        <f t="shared" ca="1" si="689"/>
        <v>0.8692442767005788</v>
      </c>
      <c r="X4023" s="679">
        <f t="shared" ca="1" si="691"/>
        <v>605.06244787266746</v>
      </c>
      <c r="Y4023" s="679">
        <f t="shared" ca="1" si="691"/>
        <v>78.521732995285632</v>
      </c>
      <c r="Z4023" s="679">
        <f t="shared" ca="1" si="691"/>
        <v>0</v>
      </c>
      <c r="AA4023" t="str">
        <f t="shared" si="684"/>
        <v>HUM_ASR_FY_2022</v>
      </c>
      <c r="AB4023" s="958">
        <f t="shared" si="685"/>
        <v>45032</v>
      </c>
      <c r="AC4023" t="str">
        <f t="shared" si="686"/>
        <v>Unaudited</v>
      </c>
    </row>
    <row r="4024" spans="1:29" x14ac:dyDescent="0.25">
      <c r="A4024" t="s">
        <v>420</v>
      </c>
      <c r="B4024" t="s">
        <v>1385</v>
      </c>
      <c r="C4024" t="s">
        <v>1386</v>
      </c>
      <c r="D4024">
        <v>1900</v>
      </c>
      <c r="E4024" s="958">
        <v>1</v>
      </c>
      <c r="F4024" t="s">
        <v>438</v>
      </c>
      <c r="G4024" s="958">
        <v>91</v>
      </c>
      <c r="H4024" t="s">
        <v>390</v>
      </c>
      <c r="I4024" s="959" t="s">
        <v>488</v>
      </c>
      <c r="J4024" s="959" t="s">
        <v>444</v>
      </c>
      <c r="K4024" s="959" t="s">
        <v>0</v>
      </c>
      <c r="L4024" s="954">
        <v>2.1</v>
      </c>
      <c r="M4024" s="959" t="s">
        <v>147</v>
      </c>
      <c r="N4024" s="679">
        <f t="shared" ca="1" si="687"/>
        <v>8515796.6799999997</v>
      </c>
      <c r="O4024" s="679">
        <f t="shared" ca="1" si="693"/>
        <v>3962234.1799999997</v>
      </c>
      <c r="P4024" s="679">
        <f t="shared" ca="1" si="693"/>
        <v>207732.84</v>
      </c>
      <c r="Q4024" s="679">
        <f t="shared" ca="1" si="693"/>
        <v>2047894.6700000006</v>
      </c>
      <c r="R4024" s="679">
        <f t="shared" ca="1" si="693"/>
        <v>1797111.1200000003</v>
      </c>
      <c r="S4024" s="679">
        <f t="shared" ca="1" si="693"/>
        <v>-73217.06</v>
      </c>
      <c r="T4024" s="679">
        <f t="shared" ca="1" si="693"/>
        <v>43140.810000000005</v>
      </c>
      <c r="U4024" s="679">
        <f t="shared" ca="1" si="693"/>
        <v>0</v>
      </c>
      <c r="V4024" s="679">
        <f t="shared" ca="1" si="690"/>
        <v>185255.27000000002</v>
      </c>
      <c r="W4024" s="679">
        <f t="shared" ca="1" si="689"/>
        <v>0</v>
      </c>
      <c r="X4024" s="679">
        <f t="shared" ca="1" si="691"/>
        <v>25287.85</v>
      </c>
      <c r="Y4024" s="679">
        <f t="shared" ca="1" si="691"/>
        <v>320356.99999999994</v>
      </c>
      <c r="Z4024" s="679">
        <f t="shared" ca="1" si="691"/>
        <v>0</v>
      </c>
      <c r="AA4024" t="str">
        <f t="shared" si="684"/>
        <v>HUM_ASR_FY_2022</v>
      </c>
      <c r="AB4024" s="958">
        <f t="shared" si="685"/>
        <v>45032</v>
      </c>
      <c r="AC4024" t="str">
        <f t="shared" si="686"/>
        <v>Unaudited</v>
      </c>
    </row>
    <row r="4025" spans="1:29" ht="30" x14ac:dyDescent="0.25">
      <c r="A4025" t="s">
        <v>420</v>
      </c>
      <c r="B4025" t="s">
        <v>1385</v>
      </c>
      <c r="C4025" t="s">
        <v>1386</v>
      </c>
      <c r="D4025">
        <v>1900</v>
      </c>
      <c r="E4025" s="958">
        <v>1</v>
      </c>
      <c r="F4025" t="s">
        <v>438</v>
      </c>
      <c r="G4025" s="958">
        <v>91</v>
      </c>
      <c r="H4025" t="s">
        <v>390</v>
      </c>
      <c r="I4025" s="938" t="s">
        <v>488</v>
      </c>
      <c r="J4025" s="938" t="s">
        <v>444</v>
      </c>
      <c r="K4025" s="938" t="s">
        <v>0</v>
      </c>
      <c r="L4025" s="938">
        <v>2.2000000000000002</v>
      </c>
      <c r="M4025" s="959" t="s">
        <v>148</v>
      </c>
      <c r="N4025" s="679">
        <f t="shared" ca="1" si="687"/>
        <v>48270.985238281297</v>
      </c>
      <c r="O4025" s="679">
        <f t="shared" ca="1" si="693"/>
        <v>22459.548389945066</v>
      </c>
      <c r="P4025" s="679">
        <f t="shared" ca="1" si="693"/>
        <v>1177.5138874201314</v>
      </c>
      <c r="Q4025" s="679">
        <f t="shared" ca="1" si="693"/>
        <v>11608.296569279406</v>
      </c>
      <c r="R4025" s="679">
        <f t="shared" ca="1" si="693"/>
        <v>10186.753818207782</v>
      </c>
      <c r="S4025" s="679">
        <f t="shared" ca="1" si="693"/>
        <v>-415.02395550974512</v>
      </c>
      <c r="T4025" s="679">
        <f t="shared" ca="1" si="693"/>
        <v>244.5395869500137</v>
      </c>
      <c r="U4025" s="679">
        <f t="shared" ca="1" si="693"/>
        <v>0</v>
      </c>
      <c r="V4025" s="679">
        <f t="shared" ca="1" si="690"/>
        <v>1050.1019152425108</v>
      </c>
      <c r="W4025" s="679">
        <f t="shared" ca="1" si="689"/>
        <v>0</v>
      </c>
      <c r="X4025" s="679">
        <f t="shared" ca="1" si="691"/>
        <v>143.34177763129395</v>
      </c>
      <c r="Y4025" s="679">
        <f t="shared" ca="1" si="691"/>
        <v>1815.9132491148291</v>
      </c>
      <c r="Z4025" s="679">
        <f t="shared" ca="1" si="691"/>
        <v>0</v>
      </c>
      <c r="AA4025" t="str">
        <f t="shared" si="684"/>
        <v>HUM_ASR_FY_2022</v>
      </c>
      <c r="AB4025" s="958">
        <f t="shared" si="685"/>
        <v>45032</v>
      </c>
      <c r="AC4025" t="str">
        <f t="shared" si="686"/>
        <v>Unaudited</v>
      </c>
    </row>
    <row r="4026" spans="1:29" x14ac:dyDescent="0.25">
      <c r="A4026" t="s">
        <v>420</v>
      </c>
      <c r="B4026" t="s">
        <v>1385</v>
      </c>
      <c r="C4026" t="s">
        <v>1386</v>
      </c>
      <c r="D4026">
        <v>1900</v>
      </c>
      <c r="E4026" s="958">
        <v>1</v>
      </c>
      <c r="F4026" t="s">
        <v>438</v>
      </c>
      <c r="G4026" s="958">
        <v>91</v>
      </c>
      <c r="H4026" t="s">
        <v>390</v>
      </c>
      <c r="I4026" s="938" t="s">
        <v>488</v>
      </c>
      <c r="J4026" s="938" t="s">
        <v>444</v>
      </c>
      <c r="K4026" s="938" t="s">
        <v>0</v>
      </c>
      <c r="L4026" s="938">
        <v>2.2999999999999998</v>
      </c>
      <c r="M4026" s="959" t="s">
        <v>149</v>
      </c>
      <c r="N4026" s="679">
        <f t="shared" ca="1" si="687"/>
        <v>6054861.9199999934</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3900441.9799999953</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392949.56999999983</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822149.34999999811</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733513.40000000014</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12283.399999999996</v>
      </c>
      <c r="T4026" s="679">
        <f t="shared" ca="1" si="694"/>
        <v>14728.429999999998</v>
      </c>
      <c r="U4026" s="679">
        <f t="shared" ca="1" si="694"/>
        <v>782.31999999999982</v>
      </c>
      <c r="V4026" s="679">
        <f t="shared" ca="1" si="694"/>
        <v>73347.679999999978</v>
      </c>
      <c r="W4026" s="679">
        <f t="shared" ca="1" si="689"/>
        <v>694.05</v>
      </c>
      <c r="X4026" s="679">
        <f t="shared" ca="1" si="694"/>
        <v>18129.11</v>
      </c>
      <c r="Y4026" s="679">
        <f t="shared" ca="1" si="694"/>
        <v>85842.62999999999</v>
      </c>
      <c r="Z4026" s="679">
        <f t="shared" ca="1" si="694"/>
        <v>0</v>
      </c>
      <c r="AA4026" t="str">
        <f t="shared" si="684"/>
        <v>HUM_ASR_FY_2022</v>
      </c>
      <c r="AB4026" s="958">
        <f t="shared" si="685"/>
        <v>45032</v>
      </c>
      <c r="AC4026" t="str">
        <f t="shared" si="686"/>
        <v>Unaudited</v>
      </c>
    </row>
    <row r="4027" spans="1:29" x14ac:dyDescent="0.25">
      <c r="A4027" t="s">
        <v>420</v>
      </c>
      <c r="B4027" t="s">
        <v>1385</v>
      </c>
      <c r="C4027" t="s">
        <v>1386</v>
      </c>
      <c r="D4027">
        <v>1900</v>
      </c>
      <c r="E4027" s="958">
        <v>1</v>
      </c>
      <c r="F4027" t="s">
        <v>438</v>
      </c>
      <c r="G4027" s="958">
        <v>91</v>
      </c>
      <c r="H4027" t="s">
        <v>390</v>
      </c>
      <c r="I4027" s="938" t="s">
        <v>488</v>
      </c>
      <c r="J4027" s="938" t="s">
        <v>444</v>
      </c>
      <c r="K4027" s="938" t="s">
        <v>0</v>
      </c>
      <c r="L4027" s="938">
        <v>2.4</v>
      </c>
      <c r="M4027" s="959" t="s">
        <v>150</v>
      </c>
      <c r="N4027" s="679">
        <f t="shared" ca="1" si="687"/>
        <v>1522225.43</v>
      </c>
      <c r="O4027" s="679">
        <f t="shared" ca="1" si="694"/>
        <v>42494.949999999983</v>
      </c>
      <c r="P4027" s="679">
        <f t="shared" ca="1" si="694"/>
        <v>20279.979999999912</v>
      </c>
      <c r="Q4027" s="679">
        <f t="shared" ca="1" si="694"/>
        <v>534941.68000000017</v>
      </c>
      <c r="R4027" s="679">
        <f t="shared" ca="1" si="694"/>
        <v>421414.56</v>
      </c>
      <c r="S4027" s="679">
        <f t="shared" ca="1" si="694"/>
        <v>271761.44999999984</v>
      </c>
      <c r="T4027" s="679">
        <f t="shared" ca="1" si="694"/>
        <v>0</v>
      </c>
      <c r="U4027" s="679">
        <f t="shared" ca="1" si="694"/>
        <v>2138.5999999999995</v>
      </c>
      <c r="V4027" s="679">
        <f t="shared" ca="1" si="694"/>
        <v>51189.159999999996</v>
      </c>
      <c r="W4027" s="679">
        <f t="shared" ca="1" si="689"/>
        <v>0</v>
      </c>
      <c r="X4027" s="679">
        <f t="shared" ca="1" si="694"/>
        <v>89407.890000000014</v>
      </c>
      <c r="Y4027" s="679">
        <f t="shared" ca="1" si="694"/>
        <v>88597.159999999989</v>
      </c>
      <c r="Z4027" s="679">
        <f t="shared" ca="1" si="694"/>
        <v>0</v>
      </c>
      <c r="AA4027" t="str">
        <f t="shared" si="684"/>
        <v>HUM_ASR_FY_2022</v>
      </c>
      <c r="AB4027" s="958">
        <f t="shared" si="685"/>
        <v>45032</v>
      </c>
      <c r="AC4027" t="str">
        <f t="shared" si="686"/>
        <v>Unaudited</v>
      </c>
    </row>
    <row r="4028" spans="1:29" ht="30" x14ac:dyDescent="0.25">
      <c r="A4028" t="s">
        <v>420</v>
      </c>
      <c r="B4028" t="s">
        <v>1385</v>
      </c>
      <c r="C4028" t="s">
        <v>1386</v>
      </c>
      <c r="D4028">
        <v>1900</v>
      </c>
      <c r="E4028" s="958">
        <v>1</v>
      </c>
      <c r="F4028" t="s">
        <v>438</v>
      </c>
      <c r="G4028" s="958">
        <v>91</v>
      </c>
      <c r="H4028" t="s">
        <v>390</v>
      </c>
      <c r="I4028" s="938" t="s">
        <v>488</v>
      </c>
      <c r="J4028" s="938" t="s">
        <v>444</v>
      </c>
      <c r="K4028" s="938" t="s">
        <v>0</v>
      </c>
      <c r="L4028" s="954">
        <v>2.5</v>
      </c>
      <c r="M4028" s="959" t="s">
        <v>151</v>
      </c>
      <c r="N4028" s="679">
        <f t="shared" ca="1" si="687"/>
        <v>42950.000494964537</v>
      </c>
      <c r="O4028" s="679">
        <f t="shared" ca="1" si="694"/>
        <v>1199.0064595974413</v>
      </c>
      <c r="P4028" s="679">
        <f t="shared" ca="1" si="694"/>
        <v>572.20509779413374</v>
      </c>
      <c r="Q4028" s="679">
        <f t="shared" ca="1" si="694"/>
        <v>15093.523579340788</v>
      </c>
      <c r="R4028" s="679">
        <f t="shared" ca="1" si="694"/>
        <v>11890.32531179384</v>
      </c>
      <c r="S4028" s="679">
        <f t="shared" ca="1" si="694"/>
        <v>7667.8225064288108</v>
      </c>
      <c r="T4028" s="679">
        <f t="shared" ca="1" si="694"/>
        <v>0</v>
      </c>
      <c r="U4028" s="679">
        <f t="shared" ca="1" si="694"/>
        <v>60.341174998325407</v>
      </c>
      <c r="V4028" s="679">
        <f t="shared" ca="1" si="694"/>
        <v>1444.3159363963712</v>
      </c>
      <c r="W4028" s="679">
        <f t="shared" ca="1" si="689"/>
        <v>0</v>
      </c>
      <c r="X4028" s="679">
        <f t="shared" ca="1" si="694"/>
        <v>2522.6676969611103</v>
      </c>
      <c r="Y4028" s="679">
        <f t="shared" ca="1" si="694"/>
        <v>2499.7927316537157</v>
      </c>
      <c r="Z4028" s="679">
        <f t="shared" ca="1" si="694"/>
        <v>0</v>
      </c>
      <c r="AA4028" t="str">
        <f t="shared" si="684"/>
        <v>HUM_ASR_FY_2022</v>
      </c>
      <c r="AB4028" s="958">
        <f t="shared" si="685"/>
        <v>45032</v>
      </c>
      <c r="AC4028" t="str">
        <f t="shared" si="686"/>
        <v>Unaudited</v>
      </c>
    </row>
    <row r="4029" spans="1:29" x14ac:dyDescent="0.25">
      <c r="A4029" t="s">
        <v>420</v>
      </c>
      <c r="B4029" t="s">
        <v>1385</v>
      </c>
      <c r="C4029" t="s">
        <v>1386</v>
      </c>
      <c r="D4029">
        <v>1900</v>
      </c>
      <c r="E4029" s="958">
        <v>1</v>
      </c>
      <c r="F4029" t="s">
        <v>438</v>
      </c>
      <c r="G4029" s="958">
        <v>91</v>
      </c>
      <c r="H4029" t="s">
        <v>390</v>
      </c>
      <c r="I4029" s="938" t="s">
        <v>488</v>
      </c>
      <c r="J4029" s="938" t="s">
        <v>444</v>
      </c>
      <c r="K4029" s="938" t="s">
        <v>0</v>
      </c>
      <c r="L4029" s="954" t="s">
        <v>96</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HUM_ASR_FY_2022</v>
      </c>
      <c r="AB4029" s="958">
        <f t="shared" si="685"/>
        <v>45032</v>
      </c>
      <c r="AC4029" t="str">
        <f t="shared" si="686"/>
        <v>Unaudited</v>
      </c>
    </row>
    <row r="4030" spans="1:29" x14ac:dyDescent="0.25">
      <c r="A4030" t="s">
        <v>420</v>
      </c>
      <c r="B4030" t="s">
        <v>1385</v>
      </c>
      <c r="C4030" t="s">
        <v>1386</v>
      </c>
      <c r="D4030">
        <v>1900</v>
      </c>
      <c r="E4030" s="958">
        <v>1</v>
      </c>
      <c r="F4030" t="s">
        <v>438</v>
      </c>
      <c r="G4030" s="958">
        <v>91</v>
      </c>
      <c r="H4030" t="s">
        <v>390</v>
      </c>
      <c r="I4030" s="938" t="s">
        <v>488</v>
      </c>
      <c r="J4030" s="938" t="s">
        <v>444</v>
      </c>
      <c r="K4030" s="938" t="s">
        <v>0</v>
      </c>
      <c r="L4030" s="938" t="s">
        <v>152</v>
      </c>
      <c r="M4030" s="959" t="s">
        <v>451</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HUM_ASR_FY_2022</v>
      </c>
      <c r="AB4030" s="958">
        <f t="shared" si="685"/>
        <v>45032</v>
      </c>
      <c r="AC4030" t="str">
        <f t="shared" si="686"/>
        <v>Unaudited</v>
      </c>
    </row>
    <row r="4031" spans="1:29" x14ac:dyDescent="0.25">
      <c r="A4031" t="s">
        <v>420</v>
      </c>
      <c r="B4031" t="s">
        <v>1385</v>
      </c>
      <c r="C4031" t="s">
        <v>1386</v>
      </c>
      <c r="D4031">
        <v>1900</v>
      </c>
      <c r="E4031" s="958">
        <v>1</v>
      </c>
      <c r="F4031" t="s">
        <v>438</v>
      </c>
      <c r="G4031" s="958">
        <v>91</v>
      </c>
      <c r="H4031" t="s">
        <v>390</v>
      </c>
      <c r="I4031" s="959" t="s">
        <v>488</v>
      </c>
      <c r="J4031" s="959" t="s">
        <v>444</v>
      </c>
      <c r="K4031" s="959" t="s">
        <v>0</v>
      </c>
      <c r="L4031" s="938" t="s">
        <v>917</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HUM_ASR_FY_2022</v>
      </c>
      <c r="AB4031" s="958">
        <f t="shared" si="685"/>
        <v>45032</v>
      </c>
      <c r="AC4031" t="str">
        <f t="shared" si="686"/>
        <v>Unaudited</v>
      </c>
    </row>
    <row r="4032" spans="1:29" x14ac:dyDescent="0.25">
      <c r="A4032" t="s">
        <v>420</v>
      </c>
      <c r="B4032" t="s">
        <v>1385</v>
      </c>
      <c r="C4032" t="s">
        <v>1386</v>
      </c>
      <c r="D4032">
        <v>1900</v>
      </c>
      <c r="E4032" s="958">
        <v>1</v>
      </c>
      <c r="F4032" t="s">
        <v>438</v>
      </c>
      <c r="G4032" s="958">
        <v>91</v>
      </c>
      <c r="H4032" t="s">
        <v>390</v>
      </c>
      <c r="I4032" s="938" t="s">
        <v>488</v>
      </c>
      <c r="J4032" s="938" t="s">
        <v>444</v>
      </c>
      <c r="K4032" s="938" t="s">
        <v>53</v>
      </c>
      <c r="L4032" s="938">
        <v>3.1</v>
      </c>
      <c r="M4032" s="959" t="s">
        <v>33</v>
      </c>
      <c r="N4032" s="679">
        <f t="shared" ca="1" si="687"/>
        <v>9192893.4999999702</v>
      </c>
      <c r="O4032" s="679">
        <f t="shared" ca="1" si="694"/>
        <v>5907753.8899999727</v>
      </c>
      <c r="P4032" s="679">
        <f t="shared" ca="1" si="694"/>
        <v>524766.5900000002</v>
      </c>
      <c r="Q4032" s="679">
        <f t="shared" ca="1" si="694"/>
        <v>1095883.1599999995</v>
      </c>
      <c r="R4032" s="679">
        <f t="shared" ca="1" si="694"/>
        <v>1008469.5600000002</v>
      </c>
      <c r="S4032" s="679">
        <f t="shared" ca="1" si="694"/>
        <v>81791.23000000001</v>
      </c>
      <c r="T4032" s="679">
        <f t="shared" ca="1" si="694"/>
        <v>26861.48</v>
      </c>
      <c r="U4032" s="679">
        <f t="shared" ca="1" si="694"/>
        <v>5289.3700000000008</v>
      </c>
      <c r="V4032" s="679">
        <f t="shared" ca="1" si="694"/>
        <v>162404.44000000021</v>
      </c>
      <c r="W4032" s="679">
        <f t="shared" ca="1" si="689"/>
        <v>566.68000000000006</v>
      </c>
      <c r="X4032" s="679">
        <f t="shared" ca="1" si="694"/>
        <v>215650.45000000007</v>
      </c>
      <c r="Y4032" s="679">
        <f t="shared" ca="1" si="694"/>
        <v>163456.64999999979</v>
      </c>
      <c r="Z4032" s="679">
        <f t="shared" ca="1" si="694"/>
        <v>0</v>
      </c>
      <c r="AA4032" t="str">
        <f t="shared" si="684"/>
        <v>HUM_ASR_FY_2022</v>
      </c>
      <c r="AB4032" s="958">
        <f t="shared" si="685"/>
        <v>45032</v>
      </c>
      <c r="AC4032" t="str">
        <f t="shared" si="686"/>
        <v>Unaudited</v>
      </c>
    </row>
    <row r="4033" spans="1:29" x14ac:dyDescent="0.25">
      <c r="A4033" t="s">
        <v>420</v>
      </c>
      <c r="B4033" t="s">
        <v>1385</v>
      </c>
      <c r="C4033" t="s">
        <v>1386</v>
      </c>
      <c r="D4033">
        <v>1900</v>
      </c>
      <c r="E4033" s="958">
        <v>1</v>
      </c>
      <c r="F4033" t="s">
        <v>438</v>
      </c>
      <c r="G4033" s="958">
        <v>91</v>
      </c>
      <c r="H4033" t="s">
        <v>390</v>
      </c>
      <c r="I4033" s="938" t="s">
        <v>488</v>
      </c>
      <c r="J4033" s="938" t="s">
        <v>444</v>
      </c>
      <c r="K4033" s="938" t="s">
        <v>53</v>
      </c>
      <c r="L4033" s="938">
        <v>3.2</v>
      </c>
      <c r="M4033" s="959" t="s">
        <v>34</v>
      </c>
      <c r="N4033" s="679">
        <f t="shared" ca="1" si="687"/>
        <v>578031.03000000026</v>
      </c>
      <c r="O4033" s="679">
        <f t="shared" ca="1" si="694"/>
        <v>254427.89000000033</v>
      </c>
      <c r="P4033" s="679">
        <f t="shared" ca="1" si="694"/>
        <v>33918.410000000011</v>
      </c>
      <c r="Q4033" s="679">
        <f t="shared" ca="1" si="694"/>
        <v>115217.59000000001</v>
      </c>
      <c r="R4033" s="679">
        <f t="shared" ca="1" si="694"/>
        <v>122697.9899999999</v>
      </c>
      <c r="S4033" s="679">
        <f t="shared" ca="1" si="694"/>
        <v>2237.4900000000007</v>
      </c>
      <c r="T4033" s="679">
        <f t="shared" ca="1" si="694"/>
        <v>599.71</v>
      </c>
      <c r="U4033" s="679">
        <f t="shared" ca="1" si="694"/>
        <v>0</v>
      </c>
      <c r="V4033" s="679">
        <f t="shared" ca="1" si="694"/>
        <v>19487.759999999998</v>
      </c>
      <c r="W4033" s="679">
        <f t="shared" ca="1" si="689"/>
        <v>9.43</v>
      </c>
      <c r="X4033" s="679">
        <f t="shared" ca="1" si="694"/>
        <v>7719.1799999999994</v>
      </c>
      <c r="Y4033" s="679">
        <f t="shared" ca="1" si="694"/>
        <v>21715.58</v>
      </c>
      <c r="Z4033" s="679">
        <f t="shared" ca="1" si="694"/>
        <v>0</v>
      </c>
      <c r="AA4033" t="str">
        <f t="shared" si="684"/>
        <v>HUM_ASR_FY_2022</v>
      </c>
      <c r="AB4033" s="958">
        <f t="shared" si="685"/>
        <v>45032</v>
      </c>
      <c r="AC4033" t="str">
        <f t="shared" si="686"/>
        <v>Unaudited</v>
      </c>
    </row>
    <row r="4034" spans="1:29" x14ac:dyDescent="0.25">
      <c r="A4034" t="s">
        <v>420</v>
      </c>
      <c r="B4034" t="s">
        <v>1385</v>
      </c>
      <c r="C4034" t="s">
        <v>1386</v>
      </c>
      <c r="D4034">
        <v>1900</v>
      </c>
      <c r="E4034" s="958">
        <v>1</v>
      </c>
      <c r="F4034" t="s">
        <v>438</v>
      </c>
      <c r="G4034" s="958">
        <v>91</v>
      </c>
      <c r="H4034" t="s">
        <v>390</v>
      </c>
      <c r="I4034" s="938" t="s">
        <v>488</v>
      </c>
      <c r="J4034" s="938" t="s">
        <v>444</v>
      </c>
      <c r="K4034" s="938" t="s">
        <v>53</v>
      </c>
      <c r="L4034" s="938">
        <v>3.3</v>
      </c>
      <c r="M4034" s="959" t="s">
        <v>54</v>
      </c>
      <c r="N4034" s="679">
        <f t="shared" ca="1" si="687"/>
        <v>71.5</v>
      </c>
      <c r="O4034" s="679">
        <f t="shared" ca="1" si="694"/>
        <v>71.5</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HUM_ASR_FY_2022</v>
      </c>
      <c r="AB4034" s="958">
        <f t="shared" ref="AB4034:AB4097" si="696">file_date</f>
        <v>45032</v>
      </c>
      <c r="AC4034" t="str">
        <f t="shared" ref="AC4034:AC4097" si="697">status</f>
        <v>Unaudited</v>
      </c>
    </row>
    <row r="4035" spans="1:29" x14ac:dyDescent="0.25">
      <c r="A4035" t="s">
        <v>420</v>
      </c>
      <c r="B4035" t="s">
        <v>1385</v>
      </c>
      <c r="C4035" t="s">
        <v>1386</v>
      </c>
      <c r="D4035">
        <v>1900</v>
      </c>
      <c r="E4035" s="958">
        <v>1</v>
      </c>
      <c r="F4035" t="s">
        <v>438</v>
      </c>
      <c r="G4035" s="958">
        <v>91</v>
      </c>
      <c r="H4035" t="s">
        <v>390</v>
      </c>
      <c r="I4035" s="959" t="s">
        <v>488</v>
      </c>
      <c r="J4035" s="959" t="s">
        <v>444</v>
      </c>
      <c r="K4035" s="959" t="s">
        <v>53</v>
      </c>
      <c r="L4035" s="938" t="s">
        <v>44</v>
      </c>
      <c r="M4035" s="959" t="s">
        <v>153</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HUM_ASR_FY_2022</v>
      </c>
      <c r="AB4035" s="958">
        <f t="shared" si="696"/>
        <v>45032</v>
      </c>
      <c r="AC4035" t="str">
        <f t="shared" si="697"/>
        <v>Unaudited</v>
      </c>
    </row>
    <row r="4036" spans="1:29" x14ac:dyDescent="0.25">
      <c r="A4036" t="s">
        <v>420</v>
      </c>
      <c r="B4036" t="s">
        <v>1385</v>
      </c>
      <c r="C4036" t="s">
        <v>1386</v>
      </c>
      <c r="D4036">
        <v>1900</v>
      </c>
      <c r="E4036" s="958">
        <v>1</v>
      </c>
      <c r="F4036" t="s">
        <v>438</v>
      </c>
      <c r="G4036" s="958">
        <v>91</v>
      </c>
      <c r="H4036" t="s">
        <v>390</v>
      </c>
      <c r="I4036" s="959" t="s">
        <v>488</v>
      </c>
      <c r="J4036" s="959" t="s">
        <v>444</v>
      </c>
      <c r="K4036" s="959" t="s">
        <v>53</v>
      </c>
      <c r="L4036" s="938" t="s">
        <v>41</v>
      </c>
      <c r="M4036" s="959" t="s">
        <v>52</v>
      </c>
      <c r="N4036" s="679">
        <f t="shared" ca="1" si="687"/>
        <v>3755813.7700000005</v>
      </c>
      <c r="O4036" s="679">
        <f t="shared" ca="1" si="694"/>
        <v>2952478.0400000005</v>
      </c>
      <c r="P4036" s="679">
        <f t="shared" ca="1" si="694"/>
        <v>151549.44000000003</v>
      </c>
      <c r="Q4036" s="679">
        <f t="shared" ca="1" si="694"/>
        <v>218660.39</v>
      </c>
      <c r="R4036" s="679">
        <f t="shared" ca="1" si="694"/>
        <v>147425.35999999999</v>
      </c>
      <c r="S4036" s="679">
        <f t="shared" ca="1" si="694"/>
        <v>140400.5</v>
      </c>
      <c r="T4036" s="679">
        <f t="shared" ca="1" si="694"/>
        <v>15527.199999999997</v>
      </c>
      <c r="U4036" s="679">
        <f t="shared" ca="1" si="694"/>
        <v>17475</v>
      </c>
      <c r="V4036" s="679">
        <f t="shared" ca="1" si="694"/>
        <v>21297.359999999997</v>
      </c>
      <c r="W4036" s="679">
        <f t="shared" ca="1" si="689"/>
        <v>162.47999999999999</v>
      </c>
      <c r="X4036" s="679">
        <f t="shared" ca="1" si="694"/>
        <v>78305</v>
      </c>
      <c r="Y4036" s="679">
        <f t="shared" ca="1" si="694"/>
        <v>12533</v>
      </c>
      <c r="Z4036" s="679">
        <f t="shared" ca="1" si="694"/>
        <v>0</v>
      </c>
      <c r="AA4036" t="str">
        <f t="shared" si="695"/>
        <v>HUM_ASR_FY_2022</v>
      </c>
      <c r="AB4036" s="958">
        <f t="shared" si="696"/>
        <v>45032</v>
      </c>
      <c r="AC4036" t="str">
        <f t="shared" si="697"/>
        <v>Unaudited</v>
      </c>
    </row>
    <row r="4037" spans="1:29" x14ac:dyDescent="0.25">
      <c r="A4037" t="s">
        <v>420</v>
      </c>
      <c r="B4037" t="s">
        <v>1385</v>
      </c>
      <c r="C4037" t="s">
        <v>1386</v>
      </c>
      <c r="D4037">
        <v>1900</v>
      </c>
      <c r="E4037" s="958">
        <v>1</v>
      </c>
      <c r="F4037" t="s">
        <v>438</v>
      </c>
      <c r="G4037" s="958">
        <v>91</v>
      </c>
      <c r="H4037" t="s">
        <v>390</v>
      </c>
      <c r="I4037" s="959" t="s">
        <v>488</v>
      </c>
      <c r="J4037" s="959" t="s">
        <v>444</v>
      </c>
      <c r="K4037" s="959" t="s">
        <v>53</v>
      </c>
      <c r="L4037" s="938" t="s">
        <v>42</v>
      </c>
      <c r="M4037" s="959" t="s">
        <v>154</v>
      </c>
      <c r="N4037" s="679">
        <f t="shared" ca="1" si="687"/>
        <v>55385.96362160131</v>
      </c>
      <c r="O4037" s="679">
        <f t="shared" ca="1" si="694"/>
        <v>35593.433344671415</v>
      </c>
      <c r="P4037" s="679">
        <f t="shared" ca="1" si="694"/>
        <v>3161.6490785596366</v>
      </c>
      <c r="Q4037" s="679">
        <f t="shared" ca="1" si="694"/>
        <v>6602.5506368898587</v>
      </c>
      <c r="R4037" s="679">
        <f t="shared" ca="1" si="694"/>
        <v>6075.8952949528311</v>
      </c>
      <c r="S4037" s="679">
        <f t="shared" ca="1" si="694"/>
        <v>492.78130866478983</v>
      </c>
      <c r="T4037" s="679">
        <f t="shared" ca="1" si="694"/>
        <v>161.83685301068437</v>
      </c>
      <c r="U4037" s="679">
        <f t="shared" ca="1" si="694"/>
        <v>31.867752454783716</v>
      </c>
      <c r="V4037" s="679">
        <f t="shared" ca="1" si="694"/>
        <v>978.46520312963173</v>
      </c>
      <c r="W4037" s="679">
        <f t="shared" ca="1" si="689"/>
        <v>3.414171812725681</v>
      </c>
      <c r="X4037" s="679">
        <f t="shared" ca="1" si="694"/>
        <v>1299.2653486828706</v>
      </c>
      <c r="Y4037" s="679">
        <f t="shared" ca="1" si="694"/>
        <v>984.80462877208731</v>
      </c>
      <c r="Z4037" s="679">
        <f t="shared" ca="1" si="694"/>
        <v>0</v>
      </c>
      <c r="AA4037" t="str">
        <f t="shared" si="695"/>
        <v>HUM_ASR_FY_2022</v>
      </c>
      <c r="AB4037" s="958">
        <f t="shared" si="696"/>
        <v>45032</v>
      </c>
      <c r="AC4037" t="str">
        <f t="shared" si="697"/>
        <v>Unaudited</v>
      </c>
    </row>
    <row r="4038" spans="1:29" x14ac:dyDescent="0.25">
      <c r="A4038" t="s">
        <v>420</v>
      </c>
      <c r="B4038" t="s">
        <v>1385</v>
      </c>
      <c r="C4038" t="s">
        <v>1386</v>
      </c>
      <c r="D4038">
        <v>1900</v>
      </c>
      <c r="E4038" s="958">
        <v>1</v>
      </c>
      <c r="F4038" t="s">
        <v>438</v>
      </c>
      <c r="G4038" s="958">
        <v>91</v>
      </c>
      <c r="H4038" t="s">
        <v>390</v>
      </c>
      <c r="I4038" s="959" t="s">
        <v>488</v>
      </c>
      <c r="J4038" s="959" t="s">
        <v>444</v>
      </c>
      <c r="K4038" s="959" t="s">
        <v>53</v>
      </c>
      <c r="L4038" s="938" t="s">
        <v>43</v>
      </c>
      <c r="M4038" s="959" t="s">
        <v>462</v>
      </c>
      <c r="N4038" s="679">
        <f t="shared" ca="1" si="687"/>
        <v>9372102.7289999966</v>
      </c>
      <c r="O4038" s="679">
        <f t="shared" ca="1" si="694"/>
        <v>7422489.2127378238</v>
      </c>
      <c r="P4038" s="679">
        <f t="shared" ca="1" si="694"/>
        <v>376042.39678275544</v>
      </c>
      <c r="Q4038" s="679">
        <f t="shared" ca="1" si="694"/>
        <v>503696.05697648571</v>
      </c>
      <c r="R4038" s="679">
        <f t="shared" ca="1" si="694"/>
        <v>340902.94924761227</v>
      </c>
      <c r="S4038" s="679">
        <f t="shared" ca="1" si="694"/>
        <v>363138.81536584598</v>
      </c>
      <c r="T4038" s="679">
        <f t="shared" ca="1" si="694"/>
        <v>37760.871679223106</v>
      </c>
      <c r="U4038" s="679">
        <f t="shared" ca="1" si="694"/>
        <v>6021.7611128450908</v>
      </c>
      <c r="V4038" s="679">
        <f t="shared" ca="1" si="694"/>
        <v>49979.290903304893</v>
      </c>
      <c r="W4038" s="679">
        <f t="shared" ca="1" si="689"/>
        <v>346.21769547826824</v>
      </c>
      <c r="X4038" s="679">
        <f t="shared" ca="1" si="694"/>
        <v>240849.96445482274</v>
      </c>
      <c r="Y4038" s="679">
        <f t="shared" ca="1" si="694"/>
        <v>30875.192043799718</v>
      </c>
      <c r="Z4038" s="679">
        <f t="shared" ca="1" si="694"/>
        <v>0</v>
      </c>
      <c r="AA4038" t="str">
        <f t="shared" si="695"/>
        <v>HUM_ASR_FY_2022</v>
      </c>
      <c r="AB4038" s="958">
        <f t="shared" si="696"/>
        <v>45032</v>
      </c>
      <c r="AC4038" t="str">
        <f t="shared" si="697"/>
        <v>Unaudited</v>
      </c>
    </row>
    <row r="4039" spans="1:29" x14ac:dyDescent="0.25">
      <c r="A4039" t="s">
        <v>420</v>
      </c>
      <c r="B4039" t="s">
        <v>1385</v>
      </c>
      <c r="C4039" t="s">
        <v>1386</v>
      </c>
      <c r="D4039">
        <v>1900</v>
      </c>
      <c r="E4039" s="958">
        <v>1</v>
      </c>
      <c r="F4039" t="s">
        <v>438</v>
      </c>
      <c r="G4039" s="958">
        <v>91</v>
      </c>
      <c r="H4039" t="s">
        <v>390</v>
      </c>
      <c r="I4039" s="959" t="s">
        <v>488</v>
      </c>
      <c r="J4039" s="959" t="s">
        <v>444</v>
      </c>
      <c r="K4039" s="959" t="s">
        <v>920</v>
      </c>
      <c r="L4039" s="954" t="s">
        <v>921</v>
      </c>
      <c r="M4039" s="959" t="s">
        <v>920</v>
      </c>
      <c r="N4039" s="679">
        <f t="shared" ca="1" si="687"/>
        <v>966794.720000003</v>
      </c>
      <c r="O4039" s="679">
        <f t="shared" ca="1" si="694"/>
        <v>849603.67000000295</v>
      </c>
      <c r="P4039" s="679">
        <f t="shared" ca="1" si="694"/>
        <v>90483.99</v>
      </c>
      <c r="Q4039" s="679">
        <f t="shared" ca="1" si="694"/>
        <v>12390.269999999999</v>
      </c>
      <c r="R4039" s="679">
        <f t="shared" ca="1" si="694"/>
        <v>5220.21</v>
      </c>
      <c r="S4039" s="679">
        <f t="shared" ca="1" si="694"/>
        <v>14.550000000000011</v>
      </c>
      <c r="T4039" s="679">
        <f t="shared" ca="1" si="694"/>
        <v>1430.6699999999998</v>
      </c>
      <c r="U4039" s="679">
        <f t="shared" ca="1" si="694"/>
        <v>0</v>
      </c>
      <c r="V4039" s="679">
        <f t="shared" ca="1" si="694"/>
        <v>7728.3999999999987</v>
      </c>
      <c r="W4039" s="679">
        <f t="shared" ca="1" si="689"/>
        <v>0</v>
      </c>
      <c r="X4039" s="679">
        <f t="shared" ca="1" si="694"/>
        <v>0</v>
      </c>
      <c r="Y4039" s="679">
        <f t="shared" ca="1" si="694"/>
        <v>-77.039999999999992</v>
      </c>
      <c r="Z4039" s="679">
        <f t="shared" ca="1" si="694"/>
        <v>0</v>
      </c>
      <c r="AA4039" t="str">
        <f t="shared" si="695"/>
        <v>HUM_ASR_FY_2022</v>
      </c>
      <c r="AB4039" s="958">
        <f t="shared" si="696"/>
        <v>45032</v>
      </c>
      <c r="AC4039" t="str">
        <f t="shared" si="697"/>
        <v>Unaudited</v>
      </c>
    </row>
    <row r="4040" spans="1:29" x14ac:dyDescent="0.25">
      <c r="A4040" t="s">
        <v>420</v>
      </c>
      <c r="B4040" t="s">
        <v>1385</v>
      </c>
      <c r="C4040" t="s">
        <v>1386</v>
      </c>
      <c r="D4040">
        <v>1900</v>
      </c>
      <c r="E4040" s="958">
        <v>1</v>
      </c>
      <c r="F4040" t="s">
        <v>438</v>
      </c>
      <c r="G4040" s="958">
        <v>91</v>
      </c>
      <c r="H4040" t="s">
        <v>390</v>
      </c>
      <c r="I4040" s="959" t="s">
        <v>488</v>
      </c>
      <c r="J4040" s="959" t="s">
        <v>444</v>
      </c>
      <c r="K4040" s="959" t="s">
        <v>920</v>
      </c>
      <c r="L4040" s="938" t="s">
        <v>922</v>
      </c>
      <c r="M4040" s="959" t="s">
        <v>925</v>
      </c>
      <c r="N4040" s="679">
        <f t="shared" ca="1" si="687"/>
        <v>5480.1841109208372</v>
      </c>
      <c r="O4040" s="679">
        <f t="shared" ca="1" si="694"/>
        <v>4815.8977667089785</v>
      </c>
      <c r="P4040" s="679">
        <f t="shared" ca="1" si="694"/>
        <v>512.89990939412496</v>
      </c>
      <c r="Q4040" s="679">
        <f t="shared" ca="1" si="694"/>
        <v>70.233069522782358</v>
      </c>
      <c r="R4040" s="679">
        <f t="shared" ca="1" si="694"/>
        <v>29.590264929942911</v>
      </c>
      <c r="S4040" s="679">
        <f t="shared" ca="1" si="694"/>
        <v>8.2475294045770114E-2</v>
      </c>
      <c r="T4040" s="679">
        <f t="shared" ca="1" si="694"/>
        <v>8.1096171087602649</v>
      </c>
      <c r="U4040" s="679">
        <f t="shared" ca="1" si="694"/>
        <v>0</v>
      </c>
      <c r="V4040" s="679">
        <f t="shared" ca="1" si="694"/>
        <v>43.807701890263175</v>
      </c>
      <c r="W4040" s="679">
        <f t="shared" ca="1" si="689"/>
        <v>0</v>
      </c>
      <c r="X4040" s="679">
        <f t="shared" ca="1" si="694"/>
        <v>0</v>
      </c>
      <c r="Y4040" s="679">
        <f t="shared" ca="1" si="694"/>
        <v>-0.43669392806090207</v>
      </c>
      <c r="Z4040" s="679">
        <f t="shared" ca="1" si="694"/>
        <v>0</v>
      </c>
      <c r="AA4040" t="str">
        <f t="shared" si="695"/>
        <v>HUM_ASR_FY_2022</v>
      </c>
      <c r="AB4040" s="958">
        <f t="shared" si="696"/>
        <v>45032</v>
      </c>
      <c r="AC4040" t="str">
        <f t="shared" si="697"/>
        <v>Unaudited</v>
      </c>
    </row>
    <row r="4041" spans="1:29" x14ac:dyDescent="0.25">
      <c r="A4041" t="s">
        <v>420</v>
      </c>
      <c r="B4041" t="s">
        <v>1385</v>
      </c>
      <c r="C4041" t="s">
        <v>1386</v>
      </c>
      <c r="D4041">
        <v>1900</v>
      </c>
      <c r="E4041" s="958">
        <v>1</v>
      </c>
      <c r="F4041" t="s">
        <v>438</v>
      </c>
      <c r="G4041" s="958">
        <v>91</v>
      </c>
      <c r="H4041" t="s">
        <v>390</v>
      </c>
      <c r="I4041" s="938" t="s">
        <v>488</v>
      </c>
      <c r="J4041" s="938" t="s">
        <v>444</v>
      </c>
      <c r="K4041" s="938" t="s">
        <v>920</v>
      </c>
      <c r="L4041" s="938" t="s">
        <v>923</v>
      </c>
      <c r="M4041" s="959" t="s">
        <v>926</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HUM_ASR_FY_2022</v>
      </c>
      <c r="AB4041" s="958">
        <f t="shared" si="696"/>
        <v>45032</v>
      </c>
      <c r="AC4041" t="str">
        <f t="shared" si="697"/>
        <v>Unaudited</v>
      </c>
    </row>
    <row r="4042" spans="1:29" x14ac:dyDescent="0.25">
      <c r="A4042" t="s">
        <v>420</v>
      </c>
      <c r="B4042" t="s">
        <v>1385</v>
      </c>
      <c r="C4042" t="s">
        <v>1386</v>
      </c>
      <c r="D4042">
        <v>1900</v>
      </c>
      <c r="E4042" s="958">
        <v>1</v>
      </c>
      <c r="F4042" t="s">
        <v>438</v>
      </c>
      <c r="G4042" s="958">
        <v>91</v>
      </c>
      <c r="H4042" t="s">
        <v>390</v>
      </c>
      <c r="I4042" s="959" t="s">
        <v>488</v>
      </c>
      <c r="J4042" s="959" t="s">
        <v>444</v>
      </c>
      <c r="K4042" s="959" t="s">
        <v>445</v>
      </c>
      <c r="L4042" s="938">
        <v>5.0999999999999996</v>
      </c>
      <c r="M4042" s="959" t="s">
        <v>37</v>
      </c>
      <c r="N4042" s="679">
        <f t="shared" ca="1" si="687"/>
        <v>35934.75</v>
      </c>
      <c r="O4042" s="679">
        <f t="shared" ca="1" si="694"/>
        <v>1792</v>
      </c>
      <c r="P4042" s="679">
        <f t="shared" ca="1" si="694"/>
        <v>5928.92</v>
      </c>
      <c r="Q4042" s="679">
        <f t="shared" ca="1" si="694"/>
        <v>3501.0699999999997</v>
      </c>
      <c r="R4042" s="679">
        <f t="shared" ca="1" si="694"/>
        <v>20195.969999999998</v>
      </c>
      <c r="S4042" s="679">
        <f t="shared" ca="1" si="694"/>
        <v>2959.7599999999998</v>
      </c>
      <c r="T4042" s="679">
        <f t="shared" ca="1" si="694"/>
        <v>0</v>
      </c>
      <c r="U4042" s="679">
        <f t="shared" ca="1" si="694"/>
        <v>96</v>
      </c>
      <c r="V4042" s="679">
        <f t="shared" ca="1" si="694"/>
        <v>853.82999999999993</v>
      </c>
      <c r="W4042" s="679">
        <f t="shared" ca="1" si="689"/>
        <v>0</v>
      </c>
      <c r="X4042" s="679">
        <f t="shared" ca="1" si="694"/>
        <v>540</v>
      </c>
      <c r="Y4042" s="679">
        <f t="shared" ca="1" si="694"/>
        <v>67.2</v>
      </c>
      <c r="Z4042" s="679">
        <f t="shared" ca="1" si="694"/>
        <v>0</v>
      </c>
      <c r="AA4042" t="str">
        <f t="shared" si="695"/>
        <v>HUM_ASR_FY_2022</v>
      </c>
      <c r="AB4042" s="958">
        <f t="shared" si="696"/>
        <v>45032</v>
      </c>
      <c r="AC4042" t="str">
        <f t="shared" si="697"/>
        <v>Unaudited</v>
      </c>
    </row>
    <row r="4043" spans="1:29" x14ac:dyDescent="0.25">
      <c r="A4043" t="s">
        <v>420</v>
      </c>
      <c r="B4043" t="s">
        <v>1385</v>
      </c>
      <c r="C4043" t="s">
        <v>1386</v>
      </c>
      <c r="D4043">
        <v>1900</v>
      </c>
      <c r="E4043" s="958">
        <v>1</v>
      </c>
      <c r="F4043" t="s">
        <v>438</v>
      </c>
      <c r="G4043" s="958">
        <v>91</v>
      </c>
      <c r="H4043" t="s">
        <v>390</v>
      </c>
      <c r="I4043" s="938" t="s">
        <v>488</v>
      </c>
      <c r="J4043" s="938" t="s">
        <v>444</v>
      </c>
      <c r="K4043" s="938" t="s">
        <v>445</v>
      </c>
      <c r="L4043" s="938">
        <v>5.2</v>
      </c>
      <c r="M4043" s="938" t="s">
        <v>303</v>
      </c>
      <c r="N4043" s="679">
        <f t="shared" ca="1" si="687"/>
        <v>5542807.3099999996</v>
      </c>
      <c r="O4043" s="679">
        <f t="shared" ca="1" si="694"/>
        <v>1693132.39</v>
      </c>
      <c r="P4043" s="679">
        <f t="shared" ca="1" si="694"/>
        <v>1418859.1600000001</v>
      </c>
      <c r="Q4043" s="679">
        <f t="shared" ca="1" si="694"/>
        <v>233844.19999999998</v>
      </c>
      <c r="R4043" s="679">
        <f t="shared" ca="1" si="694"/>
        <v>1555189.3599999999</v>
      </c>
      <c r="S4043" s="679">
        <f t="shared" ca="1" si="694"/>
        <v>182321.61999999997</v>
      </c>
      <c r="T4043" s="679">
        <f t="shared" ca="1" si="694"/>
        <v>129870.95</v>
      </c>
      <c r="U4043" s="679">
        <f t="shared" ca="1" si="694"/>
        <v>3352.63</v>
      </c>
      <c r="V4043" s="679">
        <f t="shared" ca="1" si="694"/>
        <v>108898.23000000001</v>
      </c>
      <c r="W4043" s="679">
        <f t="shared" ca="1" si="689"/>
        <v>162.72</v>
      </c>
      <c r="X4043" s="679">
        <f t="shared" ca="1" si="694"/>
        <v>162041.17000000001</v>
      </c>
      <c r="Y4043" s="679">
        <f t="shared" ca="1" si="694"/>
        <v>55134.87999999999</v>
      </c>
      <c r="Z4043" s="679">
        <f t="shared" ca="1" si="694"/>
        <v>0</v>
      </c>
      <c r="AA4043" t="str">
        <f t="shared" si="695"/>
        <v>HUM_ASR_FY_2022</v>
      </c>
      <c r="AB4043" s="958">
        <f t="shared" si="696"/>
        <v>45032</v>
      </c>
      <c r="AC4043" t="str">
        <f t="shared" si="697"/>
        <v>Unaudited</v>
      </c>
    </row>
    <row r="4044" spans="1:29" ht="30" x14ac:dyDescent="0.25">
      <c r="A4044" t="s">
        <v>420</v>
      </c>
      <c r="B4044" t="s">
        <v>1385</v>
      </c>
      <c r="C4044" t="s">
        <v>1386</v>
      </c>
      <c r="D4044">
        <v>1900</v>
      </c>
      <c r="E4044" s="958">
        <v>1</v>
      </c>
      <c r="F4044" t="s">
        <v>438</v>
      </c>
      <c r="G4044" s="958">
        <v>91</v>
      </c>
      <c r="H4044" t="s">
        <v>390</v>
      </c>
      <c r="I4044" s="938" t="s">
        <v>488</v>
      </c>
      <c r="J4044" s="938" t="s">
        <v>444</v>
      </c>
      <c r="K4044" s="938" t="s">
        <v>445</v>
      </c>
      <c r="L4044" s="938">
        <v>5.3</v>
      </c>
      <c r="M4044" s="959" t="s">
        <v>304</v>
      </c>
      <c r="N4044" s="679">
        <f t="shared" ca="1" si="687"/>
        <v>203.69271977396801</v>
      </c>
      <c r="O4044" s="679">
        <f t="shared" ca="1" si="694"/>
        <v>10.157781919588999</v>
      </c>
      <c r="P4044" s="679">
        <f t="shared" ca="1" si="694"/>
        <v>33.607520300608044</v>
      </c>
      <c r="Q4044" s="679">
        <f t="shared" ca="1" si="694"/>
        <v>19.845483005142555</v>
      </c>
      <c r="R4044" s="679">
        <f t="shared" ca="1" si="694"/>
        <v>114.47893912642958</v>
      </c>
      <c r="S4044" s="679">
        <f t="shared" ca="1" si="694"/>
        <v>16.777118646385453</v>
      </c>
      <c r="T4044" s="679">
        <f t="shared" ca="1" si="694"/>
        <v>0</v>
      </c>
      <c r="U4044" s="679">
        <f t="shared" ca="1" si="694"/>
        <v>0.54416688854941064</v>
      </c>
      <c r="V4044" s="679">
        <f t="shared" ca="1" si="694"/>
        <v>4.8398543171889923</v>
      </c>
      <c r="W4044" s="679">
        <f t="shared" ca="1" si="689"/>
        <v>0</v>
      </c>
      <c r="X4044" s="679">
        <f t="shared" ca="1" si="694"/>
        <v>3.0609387480904346</v>
      </c>
      <c r="Y4044" s="679">
        <f t="shared" ca="1" si="694"/>
        <v>0.38091682198458743</v>
      </c>
      <c r="Z4044" s="679">
        <f t="shared" ca="1" si="694"/>
        <v>0</v>
      </c>
      <c r="AA4044" t="str">
        <f t="shared" si="695"/>
        <v>HUM_ASR_FY_2022</v>
      </c>
      <c r="AB4044" s="958">
        <f t="shared" si="696"/>
        <v>45032</v>
      </c>
      <c r="AC4044" t="str">
        <f t="shared" si="697"/>
        <v>Unaudited</v>
      </c>
    </row>
    <row r="4045" spans="1:29" x14ac:dyDescent="0.25">
      <c r="A4045" t="s">
        <v>420</v>
      </c>
      <c r="B4045" t="s">
        <v>1385</v>
      </c>
      <c r="C4045" t="s">
        <v>1386</v>
      </c>
      <c r="D4045">
        <v>1900</v>
      </c>
      <c r="E4045" s="958">
        <v>1</v>
      </c>
      <c r="F4045" t="s">
        <v>438</v>
      </c>
      <c r="G4045" s="958">
        <v>91</v>
      </c>
      <c r="H4045" t="s">
        <v>390</v>
      </c>
      <c r="I4045" s="938" t="s">
        <v>488</v>
      </c>
      <c r="J4045" s="938" t="s">
        <v>444</v>
      </c>
      <c r="K4045" s="938" t="s">
        <v>445</v>
      </c>
      <c r="L4045" s="938" t="s">
        <v>82</v>
      </c>
      <c r="M4045" s="959" t="s">
        <v>453</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HUM_ASR_FY_2022</v>
      </c>
      <c r="AB4045" s="958">
        <f t="shared" si="696"/>
        <v>45032</v>
      </c>
      <c r="AC4045" t="str">
        <f t="shared" si="697"/>
        <v>Unaudited</v>
      </c>
    </row>
    <row r="4046" spans="1:29" x14ac:dyDescent="0.25">
      <c r="A4046" t="s">
        <v>420</v>
      </c>
      <c r="B4046" t="s">
        <v>1385</v>
      </c>
      <c r="C4046" t="s">
        <v>1386</v>
      </c>
      <c r="D4046">
        <v>1900</v>
      </c>
      <c r="E4046" s="958">
        <v>1</v>
      </c>
      <c r="F4046" t="s">
        <v>438</v>
      </c>
      <c r="G4046" s="958">
        <v>91</v>
      </c>
      <c r="H4046" t="s">
        <v>390</v>
      </c>
      <c r="I4046" s="938" t="s">
        <v>488</v>
      </c>
      <c r="J4046" s="938" t="s">
        <v>444</v>
      </c>
      <c r="K4046" s="938" t="s">
        <v>446</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HUM_ASR_FY_2022</v>
      </c>
      <c r="AB4046" s="958">
        <f t="shared" si="696"/>
        <v>45032</v>
      </c>
      <c r="AC4046" t="str">
        <f t="shared" si="697"/>
        <v>Unaudited</v>
      </c>
    </row>
    <row r="4047" spans="1:29" x14ac:dyDescent="0.25">
      <c r="A4047" t="s">
        <v>420</v>
      </c>
      <c r="B4047" t="s">
        <v>1385</v>
      </c>
      <c r="C4047" t="s">
        <v>1386</v>
      </c>
      <c r="D4047">
        <v>1900</v>
      </c>
      <c r="E4047" s="958">
        <v>1</v>
      </c>
      <c r="F4047" t="s">
        <v>438</v>
      </c>
      <c r="G4047" s="958">
        <v>91</v>
      </c>
      <c r="H4047" t="s">
        <v>390</v>
      </c>
      <c r="I4047" s="938" t="s">
        <v>488</v>
      </c>
      <c r="J4047" s="938" t="s">
        <v>444</v>
      </c>
      <c r="K4047" s="938" t="s">
        <v>446</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HUM_ASR_FY_2022</v>
      </c>
      <c r="AB4047" s="958">
        <f t="shared" si="696"/>
        <v>45032</v>
      </c>
      <c r="AC4047" t="str">
        <f t="shared" si="697"/>
        <v>Unaudited</v>
      </c>
    </row>
    <row r="4048" spans="1:29" x14ac:dyDescent="0.25">
      <c r="A4048" t="s">
        <v>420</v>
      </c>
      <c r="B4048" t="s">
        <v>1385</v>
      </c>
      <c r="C4048" t="s">
        <v>1386</v>
      </c>
      <c r="D4048">
        <v>1900</v>
      </c>
      <c r="E4048" s="958">
        <v>1</v>
      </c>
      <c r="F4048" t="s">
        <v>438</v>
      </c>
      <c r="G4048" s="958">
        <v>91</v>
      </c>
      <c r="H4048" t="s">
        <v>390</v>
      </c>
      <c r="I4048" s="938" t="s">
        <v>488</v>
      </c>
      <c r="J4048" s="938" t="s">
        <v>444</v>
      </c>
      <c r="K4048" s="938" t="s">
        <v>446</v>
      </c>
      <c r="L4048" s="938">
        <v>6.3</v>
      </c>
      <c r="M4048" s="959" t="s">
        <v>184</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HUM_ASR_FY_2022</v>
      </c>
      <c r="AB4048" s="958">
        <f t="shared" si="696"/>
        <v>45032</v>
      </c>
      <c r="AC4048" t="str">
        <f t="shared" si="697"/>
        <v>Unaudited</v>
      </c>
    </row>
    <row r="4049" spans="1:29" x14ac:dyDescent="0.25">
      <c r="A4049" t="s">
        <v>420</v>
      </c>
      <c r="B4049" t="s">
        <v>1385</v>
      </c>
      <c r="C4049" t="s">
        <v>1386</v>
      </c>
      <c r="D4049">
        <v>1900</v>
      </c>
      <c r="E4049" s="958">
        <v>1</v>
      </c>
      <c r="F4049" t="s">
        <v>438</v>
      </c>
      <c r="G4049" s="958">
        <v>91</v>
      </c>
      <c r="H4049" t="s">
        <v>390</v>
      </c>
      <c r="I4049" s="938" t="s">
        <v>488</v>
      </c>
      <c r="J4049" s="938" t="s">
        <v>444</v>
      </c>
      <c r="K4049" s="938" t="s">
        <v>446</v>
      </c>
      <c r="L4049" s="938" t="s">
        <v>87</v>
      </c>
      <c r="M4049" s="959" t="s">
        <v>454</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HUM_ASR_FY_2022</v>
      </c>
      <c r="AB4049" s="958">
        <f t="shared" si="696"/>
        <v>45032</v>
      </c>
      <c r="AC4049" t="str">
        <f t="shared" si="697"/>
        <v>Unaudited</v>
      </c>
    </row>
    <row r="4050" spans="1:29" x14ac:dyDescent="0.25">
      <c r="A4050" t="s">
        <v>420</v>
      </c>
      <c r="B4050" t="s">
        <v>1385</v>
      </c>
      <c r="C4050" t="s">
        <v>1386</v>
      </c>
      <c r="D4050">
        <v>1900</v>
      </c>
      <c r="E4050" s="958">
        <v>1</v>
      </c>
      <c r="F4050" t="s">
        <v>438</v>
      </c>
      <c r="G4050" s="958">
        <v>91</v>
      </c>
      <c r="H4050" t="s">
        <v>390</v>
      </c>
      <c r="I4050" s="938" t="s">
        <v>488</v>
      </c>
      <c r="J4050" s="938" t="s">
        <v>444</v>
      </c>
      <c r="K4050" s="938" t="s">
        <v>447</v>
      </c>
      <c r="L4050" s="938">
        <v>7.1</v>
      </c>
      <c r="M4050" s="959" t="s">
        <v>20</v>
      </c>
      <c r="N4050" s="679">
        <f t="shared" ca="1" si="698"/>
        <v>240596.07</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68033.430000000008</v>
      </c>
      <c r="P4050" s="679">
        <f t="shared" ca="1" si="700"/>
        <v>15674.64</v>
      </c>
      <c r="Q4050" s="679">
        <f t="shared" ca="1" si="700"/>
        <v>28733.47</v>
      </c>
      <c r="R4050" s="679">
        <f t="shared" ca="1" si="700"/>
        <v>46904.99</v>
      </c>
      <c r="S4050" s="679">
        <f t="shared" ca="1" si="700"/>
        <v>13323.79</v>
      </c>
      <c r="T4050" s="679">
        <f t="shared" ca="1" si="700"/>
        <v>734</v>
      </c>
      <c r="U4050" s="679">
        <f t="shared" ca="1" si="700"/>
        <v>500.03</v>
      </c>
      <c r="V4050" s="679">
        <f t="shared" ca="1" si="700"/>
        <v>9229.7900000000009</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44665.930000000008</v>
      </c>
      <c r="Y4050" s="679">
        <f t="shared" ca="1" si="701"/>
        <v>12796</v>
      </c>
      <c r="Z4050" s="679">
        <f t="shared" ca="1" si="701"/>
        <v>0</v>
      </c>
      <c r="AA4050" t="str">
        <f t="shared" si="695"/>
        <v>HUM_ASR_FY_2022</v>
      </c>
      <c r="AB4050" s="958">
        <f t="shared" si="696"/>
        <v>45032</v>
      </c>
      <c r="AC4050" t="str">
        <f t="shared" si="697"/>
        <v>Unaudited</v>
      </c>
    </row>
    <row r="4051" spans="1:29" x14ac:dyDescent="0.25">
      <c r="A4051" t="s">
        <v>420</v>
      </c>
      <c r="B4051" t="s">
        <v>1385</v>
      </c>
      <c r="C4051" t="s">
        <v>1386</v>
      </c>
      <c r="D4051">
        <v>1900</v>
      </c>
      <c r="E4051" s="958">
        <v>1</v>
      </c>
      <c r="F4051" t="s">
        <v>438</v>
      </c>
      <c r="G4051" s="958">
        <v>91</v>
      </c>
      <c r="H4051" t="s">
        <v>390</v>
      </c>
      <c r="I4051" s="938" t="s">
        <v>488</v>
      </c>
      <c r="J4051" s="938" t="s">
        <v>444</v>
      </c>
      <c r="K4051" s="938" t="s">
        <v>447</v>
      </c>
      <c r="L4051" s="938">
        <v>7.2</v>
      </c>
      <c r="M4051" s="959" t="s">
        <v>21</v>
      </c>
      <c r="N4051" s="679">
        <f t="shared" ca="1" si="698"/>
        <v>1147530.4400000002</v>
      </c>
      <c r="O4051" s="679">
        <f t="shared" ca="1" si="700"/>
        <v>911365.49000000011</v>
      </c>
      <c r="P4051" s="679">
        <f t="shared" ca="1" si="700"/>
        <v>45736.880000000005</v>
      </c>
      <c r="Q4051" s="679">
        <f t="shared" ca="1" si="700"/>
        <v>60848.060000000012</v>
      </c>
      <c r="R4051" s="679">
        <f t="shared" ca="1" si="700"/>
        <v>41093.779999999992</v>
      </c>
      <c r="S4051" s="679">
        <f t="shared" ca="1" si="700"/>
        <v>43954.68</v>
      </c>
      <c r="T4051" s="679">
        <f t="shared" ca="1" si="700"/>
        <v>4652.4799999999996</v>
      </c>
      <c r="U4051" s="679">
        <f t="shared" ca="1" si="700"/>
        <v>6542.5499999999984</v>
      </c>
      <c r="V4051" s="679">
        <f t="shared" ca="1" si="700"/>
        <v>5379.4300000000012</v>
      </c>
      <c r="W4051" s="679">
        <f t="shared" ca="1" si="689"/>
        <v>42.21</v>
      </c>
      <c r="X4051" s="679">
        <f t="shared" ca="1" si="701"/>
        <v>24308.27</v>
      </c>
      <c r="Y4051" s="679">
        <f t="shared" ca="1" si="701"/>
        <v>3606.6099999999997</v>
      </c>
      <c r="Z4051" s="679">
        <f t="shared" ca="1" si="701"/>
        <v>0</v>
      </c>
      <c r="AA4051" t="str">
        <f t="shared" si="695"/>
        <v>HUM_ASR_FY_2022</v>
      </c>
      <c r="AB4051" s="958">
        <f t="shared" si="696"/>
        <v>45032</v>
      </c>
      <c r="AC4051" t="str">
        <f t="shared" si="697"/>
        <v>Unaudited</v>
      </c>
    </row>
    <row r="4052" spans="1:29" x14ac:dyDescent="0.25">
      <c r="A4052" t="s">
        <v>420</v>
      </c>
      <c r="B4052" t="s">
        <v>1385</v>
      </c>
      <c r="C4052" t="s">
        <v>1386</v>
      </c>
      <c r="D4052">
        <v>1900</v>
      </c>
      <c r="E4052" s="958">
        <v>1</v>
      </c>
      <c r="F4052" t="s">
        <v>438</v>
      </c>
      <c r="G4052" s="958">
        <v>91</v>
      </c>
      <c r="H4052" t="s">
        <v>390</v>
      </c>
      <c r="I4052" s="938" t="s">
        <v>488</v>
      </c>
      <c r="J4052" s="938" t="s">
        <v>444</v>
      </c>
      <c r="K4052" s="938" t="s">
        <v>447</v>
      </c>
      <c r="L4052" s="938">
        <v>7.3</v>
      </c>
      <c r="M4052" s="959" t="s">
        <v>155</v>
      </c>
      <c r="N4052" s="679">
        <f t="shared" ca="1" si="698"/>
        <v>1363.7959875949607</v>
      </c>
      <c r="O4052" s="679">
        <f t="shared" ca="1" si="700"/>
        <v>385.64104083795974</v>
      </c>
      <c r="P4052" s="679">
        <f t="shared" ca="1" si="700"/>
        <v>88.850209145126399</v>
      </c>
      <c r="Q4052" s="679">
        <f t="shared" ca="1" si="700"/>
        <v>162.87294757424829</v>
      </c>
      <c r="R4052" s="679">
        <f t="shared" ca="1" si="700"/>
        <v>265.87648401813772</v>
      </c>
      <c r="S4052" s="679">
        <f t="shared" ca="1" si="700"/>
        <v>75.524639041518256</v>
      </c>
      <c r="T4052" s="679">
        <f t="shared" ca="1" si="700"/>
        <v>4.1606093353673685</v>
      </c>
      <c r="U4052" s="679">
        <f t="shared" ca="1" si="700"/>
        <v>2.834372596680852</v>
      </c>
      <c r="V4052" s="679">
        <f t="shared" ca="1" si="700"/>
        <v>52.318188606921517</v>
      </c>
      <c r="W4052" s="679">
        <f t="shared" ca="1" si="689"/>
        <v>0</v>
      </c>
      <c r="X4052" s="679">
        <f t="shared" ca="1" si="701"/>
        <v>253.18458491943522</v>
      </c>
      <c r="Y4052" s="679">
        <f t="shared" ca="1" si="701"/>
        <v>72.532911519565189</v>
      </c>
      <c r="Z4052" s="679">
        <f t="shared" ca="1" si="701"/>
        <v>0</v>
      </c>
      <c r="AA4052" t="str">
        <f t="shared" si="695"/>
        <v>HUM_ASR_FY_2022</v>
      </c>
      <c r="AB4052" s="958">
        <f t="shared" si="696"/>
        <v>45032</v>
      </c>
      <c r="AC4052" t="str">
        <f t="shared" si="697"/>
        <v>Unaudited</v>
      </c>
    </row>
    <row r="4053" spans="1:29" x14ac:dyDescent="0.25">
      <c r="A4053" t="s">
        <v>420</v>
      </c>
      <c r="B4053" t="s">
        <v>1385</v>
      </c>
      <c r="C4053" t="s">
        <v>1386</v>
      </c>
      <c r="D4053">
        <v>1900</v>
      </c>
      <c r="E4053" s="958">
        <v>1</v>
      </c>
      <c r="F4053" t="s">
        <v>438</v>
      </c>
      <c r="G4053" s="958">
        <v>91</v>
      </c>
      <c r="H4053" t="s">
        <v>390</v>
      </c>
      <c r="I4053" s="938" t="s">
        <v>488</v>
      </c>
      <c r="J4053" s="938" t="s">
        <v>444</v>
      </c>
      <c r="K4053" s="938" t="s">
        <v>447</v>
      </c>
      <c r="L4053" s="938" t="s">
        <v>91</v>
      </c>
      <c r="M4053" s="959" t="s">
        <v>455</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HUM_ASR_FY_2022</v>
      </c>
      <c r="AB4053" s="958">
        <f t="shared" si="696"/>
        <v>45032</v>
      </c>
      <c r="AC4053" t="str">
        <f t="shared" si="697"/>
        <v>Unaudited</v>
      </c>
    </row>
    <row r="4054" spans="1:29" x14ac:dyDescent="0.25">
      <c r="A4054" t="s">
        <v>420</v>
      </c>
      <c r="B4054" t="s">
        <v>1385</v>
      </c>
      <c r="C4054" t="s">
        <v>1386</v>
      </c>
      <c r="D4054">
        <v>1900</v>
      </c>
      <c r="E4054" s="958">
        <v>1</v>
      </c>
      <c r="F4054" t="s">
        <v>438</v>
      </c>
      <c r="G4054" s="958">
        <v>91</v>
      </c>
      <c r="H4054" t="s">
        <v>390</v>
      </c>
      <c r="I4054" s="938" t="s">
        <v>488</v>
      </c>
      <c r="J4054" s="938" t="s">
        <v>444</v>
      </c>
      <c r="K4054" s="938" t="s">
        <v>448</v>
      </c>
      <c r="L4054" s="938">
        <v>8.1</v>
      </c>
      <c r="M4054" s="959" t="s">
        <v>22</v>
      </c>
      <c r="N4054" s="679">
        <f t="shared" ca="1" si="698"/>
        <v>14231939.82</v>
      </c>
      <c r="O4054" s="679">
        <f t="shared" ca="1" si="700"/>
        <v>4814546.8600000013</v>
      </c>
      <c r="P4054" s="679">
        <f t="shared" ca="1" si="700"/>
        <v>1004827.78</v>
      </c>
      <c r="Q4054" s="679">
        <f t="shared" ca="1" si="700"/>
        <v>3004755.8800000004</v>
      </c>
      <c r="R4054" s="679">
        <f t="shared" ca="1" si="700"/>
        <v>3614368.9799999995</v>
      </c>
      <c r="S4054" s="679">
        <f t="shared" ca="1" si="700"/>
        <v>11984.9</v>
      </c>
      <c r="T4054" s="679">
        <f t="shared" ca="1" si="700"/>
        <v>25816.449999999997</v>
      </c>
      <c r="U4054" s="679">
        <f t="shared" ca="1" si="700"/>
        <v>49.34</v>
      </c>
      <c r="V4054" s="679">
        <f t="shared" ca="1" si="700"/>
        <v>1177042.4900000002</v>
      </c>
      <c r="W4054" s="679">
        <f t="shared" ca="1" si="689"/>
        <v>0</v>
      </c>
      <c r="X4054" s="679">
        <f t="shared" ca="1" si="701"/>
        <v>4192.24</v>
      </c>
      <c r="Y4054" s="679">
        <f t="shared" ca="1" si="701"/>
        <v>574354.9</v>
      </c>
      <c r="Z4054" s="679">
        <f t="shared" ca="1" si="701"/>
        <v>0</v>
      </c>
      <c r="AA4054" t="str">
        <f t="shared" si="695"/>
        <v>HUM_ASR_FY_2022</v>
      </c>
      <c r="AB4054" s="958">
        <f t="shared" si="696"/>
        <v>45032</v>
      </c>
      <c r="AC4054" t="str">
        <f t="shared" si="697"/>
        <v>Unaudited</v>
      </c>
    </row>
    <row r="4055" spans="1:29" x14ac:dyDescent="0.25">
      <c r="A4055" t="s">
        <v>420</v>
      </c>
      <c r="B4055" t="s">
        <v>1385</v>
      </c>
      <c r="C4055" t="s">
        <v>1386</v>
      </c>
      <c r="D4055">
        <v>1900</v>
      </c>
      <c r="E4055" s="958">
        <v>1</v>
      </c>
      <c r="F4055" t="s">
        <v>438</v>
      </c>
      <c r="G4055" s="958">
        <v>91</v>
      </c>
      <c r="H4055" t="s">
        <v>390</v>
      </c>
      <c r="I4055" s="938" t="s">
        <v>488</v>
      </c>
      <c r="J4055" s="938" t="s">
        <v>444</v>
      </c>
      <c r="K4055" s="938" t="s">
        <v>448</v>
      </c>
      <c r="L4055" s="938" t="s">
        <v>112</v>
      </c>
      <c r="M4055" s="959" t="s">
        <v>443</v>
      </c>
      <c r="N4055" s="679">
        <f t="shared" ca="1" si="698"/>
        <v>23923.200000000001</v>
      </c>
      <c r="O4055" s="679">
        <f t="shared" ca="1" si="700"/>
        <v>0</v>
      </c>
      <c r="P4055" s="679">
        <f t="shared" ca="1" si="700"/>
        <v>0</v>
      </c>
      <c r="Q4055" s="679">
        <f t="shared" ca="1" si="700"/>
        <v>0</v>
      </c>
      <c r="R4055" s="679">
        <f t="shared" ca="1" si="700"/>
        <v>23923.200000000001</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HUM_ASR_FY_2022</v>
      </c>
      <c r="AB4055" s="958">
        <f t="shared" si="696"/>
        <v>45032</v>
      </c>
      <c r="AC4055" t="str">
        <f t="shared" si="697"/>
        <v>Unaudited</v>
      </c>
    </row>
    <row r="4056" spans="1:29" x14ac:dyDescent="0.25">
      <c r="A4056" t="s">
        <v>420</v>
      </c>
      <c r="B4056" t="s">
        <v>1385</v>
      </c>
      <c r="C4056" t="s">
        <v>1386</v>
      </c>
      <c r="D4056">
        <v>1900</v>
      </c>
      <c r="E4056" s="958">
        <v>1</v>
      </c>
      <c r="F4056" t="s">
        <v>438</v>
      </c>
      <c r="G4056" s="958">
        <v>91</v>
      </c>
      <c r="H4056" t="s">
        <v>390</v>
      </c>
      <c r="I4056" s="938" t="s">
        <v>488</v>
      </c>
      <c r="J4056" s="938" t="s">
        <v>444</v>
      </c>
      <c r="K4056" s="938" t="s">
        <v>448</v>
      </c>
      <c r="L4056" s="938" t="s">
        <v>114</v>
      </c>
      <c r="M4056" s="959" t="s">
        <v>157</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HUM_ASR_FY_2022</v>
      </c>
      <c r="AB4056" s="958">
        <f t="shared" si="696"/>
        <v>45032</v>
      </c>
      <c r="AC4056" t="str">
        <f t="shared" si="697"/>
        <v>Unaudited</v>
      </c>
    </row>
    <row r="4057" spans="1:29" x14ac:dyDescent="0.25">
      <c r="A4057" t="s">
        <v>420</v>
      </c>
      <c r="B4057" t="s">
        <v>1385</v>
      </c>
      <c r="C4057" t="s">
        <v>1386</v>
      </c>
      <c r="D4057">
        <v>1900</v>
      </c>
      <c r="E4057" s="958">
        <v>1</v>
      </c>
      <c r="F4057" t="s">
        <v>438</v>
      </c>
      <c r="G4057" s="958">
        <v>91</v>
      </c>
      <c r="H4057" t="s">
        <v>390</v>
      </c>
      <c r="I4057" s="938" t="s">
        <v>488</v>
      </c>
      <c r="J4057" s="938" t="s">
        <v>444</v>
      </c>
      <c r="K4057" s="938" t="s">
        <v>448</v>
      </c>
      <c r="L4057" s="946" t="s">
        <v>115</v>
      </c>
      <c r="M4057" s="961" t="s">
        <v>113</v>
      </c>
      <c r="N4057" s="679">
        <f t="shared" ca="1" si="698"/>
        <v>-227820.02000000011</v>
      </c>
      <c r="O4057" s="679">
        <f t="shared" ca="1" si="700"/>
        <v>-77069.617761785747</v>
      </c>
      <c r="P4057" s="679">
        <f t="shared" ca="1" si="700"/>
        <v>-16084.939075870523</v>
      </c>
      <c r="Q4057" s="679">
        <f t="shared" ca="1" si="700"/>
        <v>-48099.103378355772</v>
      </c>
      <c r="R4057" s="679">
        <f t="shared" ca="1" si="700"/>
        <v>-57857.581167805969</v>
      </c>
      <c r="S4057" s="679">
        <f t="shared" ca="1" si="700"/>
        <v>-191.85017588825087</v>
      </c>
      <c r="T4057" s="679">
        <f t="shared" ca="1" si="700"/>
        <v>-413.26089273254127</v>
      </c>
      <c r="U4057" s="679">
        <f t="shared" ca="1" si="700"/>
        <v>-0.78981782729320216</v>
      </c>
      <c r="V4057" s="679">
        <f t="shared" ca="1" si="700"/>
        <v>-18841.693191803417</v>
      </c>
      <c r="W4057" s="679">
        <f t="shared" ca="1" si="689"/>
        <v>0</v>
      </c>
      <c r="X4057" s="679">
        <f t="shared" ca="1" si="701"/>
        <v>-67.107942608262121</v>
      </c>
      <c r="Y4057" s="679">
        <f t="shared" ca="1" si="701"/>
        <v>-9194.0765953223417</v>
      </c>
      <c r="Z4057" s="679">
        <f t="shared" ca="1" si="701"/>
        <v>0</v>
      </c>
      <c r="AA4057" t="str">
        <f t="shared" si="695"/>
        <v>HUM_ASR_FY_2022</v>
      </c>
      <c r="AB4057" s="958">
        <f t="shared" si="696"/>
        <v>45032</v>
      </c>
      <c r="AC4057" t="str">
        <f t="shared" si="697"/>
        <v>Unaudited</v>
      </c>
    </row>
    <row r="4058" spans="1:29" x14ac:dyDescent="0.25">
      <c r="A4058" t="s">
        <v>420</v>
      </c>
      <c r="B4058" t="s">
        <v>1385</v>
      </c>
      <c r="C4058" t="s">
        <v>1386</v>
      </c>
      <c r="D4058">
        <v>1900</v>
      </c>
      <c r="E4058" s="958">
        <v>1</v>
      </c>
      <c r="F4058" t="s">
        <v>438</v>
      </c>
      <c r="G4058" s="958">
        <v>91</v>
      </c>
      <c r="H4058" t="s">
        <v>390</v>
      </c>
      <c r="I4058" s="938" t="s">
        <v>488</v>
      </c>
      <c r="J4058" s="938" t="s">
        <v>444</v>
      </c>
      <c r="K4058" s="938" t="s">
        <v>448</v>
      </c>
      <c r="L4058" s="948" t="s">
        <v>116</v>
      </c>
      <c r="M4058" s="962" t="s">
        <v>158</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HUM_ASR_FY_2022</v>
      </c>
      <c r="AB4058" s="958">
        <f t="shared" si="696"/>
        <v>45032</v>
      </c>
      <c r="AC4058" t="str">
        <f t="shared" si="697"/>
        <v>Unaudited</v>
      </c>
    </row>
    <row r="4059" spans="1:29" x14ac:dyDescent="0.25">
      <c r="A4059" t="s">
        <v>420</v>
      </c>
      <c r="B4059" t="s">
        <v>1385</v>
      </c>
      <c r="C4059" t="s">
        <v>1386</v>
      </c>
      <c r="D4059">
        <v>1900</v>
      </c>
      <c r="E4059" s="958">
        <v>1</v>
      </c>
      <c r="F4059" t="s">
        <v>438</v>
      </c>
      <c r="G4059" s="958">
        <v>91</v>
      </c>
      <c r="H4059" t="s">
        <v>390</v>
      </c>
      <c r="I4059" s="959" t="s">
        <v>488</v>
      </c>
      <c r="J4059" s="959" t="s">
        <v>444</v>
      </c>
      <c r="K4059" s="959" t="s">
        <v>448</v>
      </c>
      <c r="L4059" s="938" t="s">
        <v>159</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HUM_ASR_FY_2022</v>
      </c>
      <c r="AB4059" s="958">
        <f t="shared" si="696"/>
        <v>45032</v>
      </c>
      <c r="AC4059" t="str">
        <f t="shared" si="697"/>
        <v>Unaudited</v>
      </c>
    </row>
    <row r="4060" spans="1:29" x14ac:dyDescent="0.25">
      <c r="A4060" t="s">
        <v>420</v>
      </c>
      <c r="B4060" t="s">
        <v>1385</v>
      </c>
      <c r="C4060" t="s">
        <v>1386</v>
      </c>
      <c r="D4060">
        <v>1900</v>
      </c>
      <c r="E4060" s="958">
        <v>1</v>
      </c>
      <c r="F4060" t="s">
        <v>438</v>
      </c>
      <c r="G4060" s="958">
        <v>91</v>
      </c>
      <c r="H4060" t="s">
        <v>390</v>
      </c>
      <c r="I4060" s="938" t="s">
        <v>488</v>
      </c>
      <c r="J4060" s="938" t="s">
        <v>444</v>
      </c>
      <c r="K4060" s="938" t="s">
        <v>448</v>
      </c>
      <c r="L4060" s="938" t="s">
        <v>442</v>
      </c>
      <c r="M4060" s="963" t="s">
        <v>456</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HUM_ASR_FY_2022</v>
      </c>
      <c r="AB4060" s="958">
        <f t="shared" si="696"/>
        <v>45032</v>
      </c>
      <c r="AC4060" t="str">
        <f t="shared" si="697"/>
        <v>Unaudited</v>
      </c>
    </row>
    <row r="4061" spans="1:29" ht="30" x14ac:dyDescent="0.25">
      <c r="A4061" t="s">
        <v>420</v>
      </c>
      <c r="B4061" t="s">
        <v>1385</v>
      </c>
      <c r="C4061" t="s">
        <v>1386</v>
      </c>
      <c r="D4061">
        <v>1900</v>
      </c>
      <c r="E4061" s="958">
        <v>1</v>
      </c>
      <c r="F4061" t="s">
        <v>438</v>
      </c>
      <c r="G4061" s="958">
        <v>91</v>
      </c>
      <c r="H4061" t="s">
        <v>390</v>
      </c>
      <c r="I4061" s="938" t="s">
        <v>488</v>
      </c>
      <c r="J4061" s="938" t="s">
        <v>444</v>
      </c>
      <c r="K4061" s="938" t="s">
        <v>449</v>
      </c>
      <c r="L4061" s="938">
        <v>9.1</v>
      </c>
      <c r="M4061" s="963" t="s">
        <v>185</v>
      </c>
      <c r="N4061" s="679">
        <f t="shared" ca="1" si="698"/>
        <v>189841.53999999998</v>
      </c>
      <c r="O4061" s="679">
        <f t="shared" ca="1" si="702"/>
        <v>25327.759999999998</v>
      </c>
      <c r="P4061" s="679">
        <f t="shared" ca="1" si="702"/>
        <v>1329.1499999999999</v>
      </c>
      <c r="Q4061" s="679">
        <f t="shared" ca="1" si="702"/>
        <v>4507.53</v>
      </c>
      <c r="R4061" s="679">
        <f t="shared" ca="1" si="702"/>
        <v>50852.65</v>
      </c>
      <c r="S4061" s="679">
        <f t="shared" ca="1" si="702"/>
        <v>33569.5</v>
      </c>
      <c r="T4061" s="679">
        <f t="shared" ca="1" si="702"/>
        <v>416.25</v>
      </c>
      <c r="U4061" s="679">
        <f t="shared" ca="1" si="702"/>
        <v>1174.5</v>
      </c>
      <c r="V4061" s="679">
        <f t="shared" ca="1" si="702"/>
        <v>2919</v>
      </c>
      <c r="W4061" s="679">
        <f t="shared" ca="1" si="689"/>
        <v>69745.199999999968</v>
      </c>
      <c r="X4061" s="679">
        <f t="shared" ca="1" si="701"/>
        <v>0</v>
      </c>
      <c r="Y4061" s="679">
        <f t="shared" ca="1" si="701"/>
        <v>0</v>
      </c>
      <c r="Z4061" s="679">
        <f t="shared" ca="1" si="701"/>
        <v>0</v>
      </c>
      <c r="AA4061" t="str">
        <f t="shared" si="695"/>
        <v>HUM_ASR_FY_2022</v>
      </c>
      <c r="AB4061" s="958">
        <f t="shared" si="696"/>
        <v>45032</v>
      </c>
      <c r="AC4061" t="str">
        <f t="shared" si="697"/>
        <v>Unaudited</v>
      </c>
    </row>
    <row r="4062" spans="1:29" x14ac:dyDescent="0.25">
      <c r="A4062" t="s">
        <v>420</v>
      </c>
      <c r="B4062" t="s">
        <v>1385</v>
      </c>
      <c r="C4062" t="s">
        <v>1386</v>
      </c>
      <c r="D4062">
        <v>1900</v>
      </c>
      <c r="E4062" s="958">
        <v>1</v>
      </c>
      <c r="F4062" t="s">
        <v>438</v>
      </c>
      <c r="G4062" s="958">
        <v>91</v>
      </c>
      <c r="H4062" t="s">
        <v>390</v>
      </c>
      <c r="I4062" s="938" t="s">
        <v>488</v>
      </c>
      <c r="J4062" s="938" t="s">
        <v>444</v>
      </c>
      <c r="K4062" s="938" t="s">
        <v>449</v>
      </c>
      <c r="L4062" s="938" t="s">
        <v>106</v>
      </c>
      <c r="M4062" s="963" t="s">
        <v>186</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HUM_ASR_FY_2022</v>
      </c>
      <c r="AB4062" s="958">
        <f t="shared" si="696"/>
        <v>45032</v>
      </c>
      <c r="AC4062" t="str">
        <f t="shared" si="697"/>
        <v>Unaudited</v>
      </c>
    </row>
    <row r="4063" spans="1:29" x14ac:dyDescent="0.25">
      <c r="A4063" t="s">
        <v>420</v>
      </c>
      <c r="B4063" t="s">
        <v>1385</v>
      </c>
      <c r="C4063" t="s">
        <v>1386</v>
      </c>
      <c r="D4063">
        <v>1900</v>
      </c>
      <c r="E4063" s="958">
        <v>1</v>
      </c>
      <c r="F4063" t="s">
        <v>438</v>
      </c>
      <c r="G4063" s="958">
        <v>91</v>
      </c>
      <c r="H4063" t="s">
        <v>390</v>
      </c>
      <c r="I4063" s="938" t="s">
        <v>488</v>
      </c>
      <c r="J4063" s="938" t="s">
        <v>444</v>
      </c>
      <c r="K4063" s="938" t="s">
        <v>449</v>
      </c>
      <c r="L4063" s="938" t="s">
        <v>1321</v>
      </c>
      <c r="M4063" s="963" t="s">
        <v>1322</v>
      </c>
      <c r="N4063" s="679">
        <f t="shared" ca="1" si="698"/>
        <v>234625.99999999994</v>
      </c>
      <c r="O4063" s="679">
        <f t="shared" ca="1" si="702"/>
        <v>0</v>
      </c>
      <c r="P4063" s="679">
        <f t="shared" ca="1" si="702"/>
        <v>0</v>
      </c>
      <c r="Q4063" s="679">
        <f t="shared" ca="1" si="702"/>
        <v>11110.17</v>
      </c>
      <c r="R4063" s="679">
        <f t="shared" ca="1" si="702"/>
        <v>3416.6899999999996</v>
      </c>
      <c r="S4063" s="679">
        <f t="shared" ca="1" si="702"/>
        <v>220099.13999999996</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HUM_ASR_FY_2022</v>
      </c>
      <c r="AB4063" s="958">
        <f t="shared" si="696"/>
        <v>45032</v>
      </c>
      <c r="AC4063" t="str">
        <f t="shared" si="697"/>
        <v>Unaudited</v>
      </c>
    </row>
    <row r="4064" spans="1:29" x14ac:dyDescent="0.25">
      <c r="A4064" t="s">
        <v>420</v>
      </c>
      <c r="B4064" t="s">
        <v>1385</v>
      </c>
      <c r="C4064" t="s">
        <v>1386</v>
      </c>
      <c r="D4064">
        <v>1900</v>
      </c>
      <c r="E4064" s="958">
        <v>1</v>
      </c>
      <c r="F4064" t="s">
        <v>438</v>
      </c>
      <c r="G4064" s="958">
        <v>91</v>
      </c>
      <c r="H4064" t="s">
        <v>390</v>
      </c>
      <c r="I4064" s="938" t="s">
        <v>488</v>
      </c>
      <c r="J4064" s="938" t="s">
        <v>444</v>
      </c>
      <c r="K4064" s="938" t="s">
        <v>449</v>
      </c>
      <c r="L4064" s="938" t="s">
        <v>107</v>
      </c>
      <c r="M4064" s="963" t="s">
        <v>187</v>
      </c>
      <c r="N4064" s="679">
        <f t="shared" ca="1" si="698"/>
        <v>154043.71000000002</v>
      </c>
      <c r="O4064" s="679">
        <f t="shared" ca="1" si="702"/>
        <v>76778.23000000001</v>
      </c>
      <c r="P4064" s="679">
        <f t="shared" ca="1" si="702"/>
        <v>8143.51</v>
      </c>
      <c r="Q4064" s="679">
        <f t="shared" ca="1" si="702"/>
        <v>20187.46</v>
      </c>
      <c r="R4064" s="679">
        <f t="shared" ca="1" si="702"/>
        <v>35718.259999999995</v>
      </c>
      <c r="S4064" s="679">
        <f t="shared" ca="1" si="702"/>
        <v>10346.820000000002</v>
      </c>
      <c r="T4064" s="679">
        <f t="shared" ca="1" si="702"/>
        <v>1792.6000000000001</v>
      </c>
      <c r="U4064" s="679">
        <f t="shared" ca="1" si="702"/>
        <v>18.22</v>
      </c>
      <c r="V4064" s="679">
        <f t="shared" ca="1" si="702"/>
        <v>1058.6099999999999</v>
      </c>
      <c r="W4064" s="679">
        <f t="shared" ca="1" si="689"/>
        <v>0</v>
      </c>
      <c r="X4064" s="679">
        <f t="shared" ca="1" si="701"/>
        <v>0</v>
      </c>
      <c r="Y4064" s="679">
        <f t="shared" ca="1" si="701"/>
        <v>0</v>
      </c>
      <c r="Z4064" s="679">
        <f t="shared" ca="1" si="701"/>
        <v>0</v>
      </c>
      <c r="AA4064" t="str">
        <f t="shared" si="695"/>
        <v>HUM_ASR_FY_2022</v>
      </c>
      <c r="AB4064" s="958">
        <f t="shared" si="696"/>
        <v>45032</v>
      </c>
      <c r="AC4064" t="str">
        <f t="shared" si="697"/>
        <v>Unaudited</v>
      </c>
    </row>
    <row r="4065" spans="1:29" x14ac:dyDescent="0.25">
      <c r="A4065" t="s">
        <v>420</v>
      </c>
      <c r="B4065" t="s">
        <v>1385</v>
      </c>
      <c r="C4065" t="s">
        <v>1386</v>
      </c>
      <c r="D4065">
        <v>1900</v>
      </c>
      <c r="E4065" s="958">
        <v>1</v>
      </c>
      <c r="F4065" t="s">
        <v>438</v>
      </c>
      <c r="G4065" s="958">
        <v>91</v>
      </c>
      <c r="H4065" t="s">
        <v>390</v>
      </c>
      <c r="I4065" s="938" t="s">
        <v>488</v>
      </c>
      <c r="J4065" s="938" t="s">
        <v>444</v>
      </c>
      <c r="K4065" s="938" t="s">
        <v>449</v>
      </c>
      <c r="L4065" s="938" t="s">
        <v>108</v>
      </c>
      <c r="M4065" s="963" t="s">
        <v>160</v>
      </c>
      <c r="N4065" s="679">
        <f t="shared" ca="1" si="698"/>
        <v>1050890.9999999988</v>
      </c>
      <c r="O4065" s="679">
        <f t="shared" ca="1" si="702"/>
        <v>680546.4399999989</v>
      </c>
      <c r="P4065" s="679">
        <f t="shared" ca="1" si="702"/>
        <v>55806.62999999999</v>
      </c>
      <c r="Q4065" s="679">
        <f t="shared" ca="1" si="702"/>
        <v>127562.17999999992</v>
      </c>
      <c r="R4065" s="679">
        <f t="shared" ca="1" si="702"/>
        <v>134881.73000000001</v>
      </c>
      <c r="S4065" s="679">
        <f t="shared" ca="1" si="702"/>
        <v>1671.92</v>
      </c>
      <c r="T4065" s="679">
        <f t="shared" ca="1" si="702"/>
        <v>8679.74</v>
      </c>
      <c r="U4065" s="679">
        <f t="shared" ca="1" si="702"/>
        <v>2078.54</v>
      </c>
      <c r="V4065" s="679">
        <f t="shared" ca="1" si="702"/>
        <v>13458.029999999999</v>
      </c>
      <c r="W4065" s="679">
        <f t="shared" ca="1" si="689"/>
        <v>0</v>
      </c>
      <c r="X4065" s="679">
        <f t="shared" ca="1" si="701"/>
        <v>3409.59</v>
      </c>
      <c r="Y4065" s="679">
        <f t="shared" ca="1" si="701"/>
        <v>22796.199999999997</v>
      </c>
      <c r="Z4065" s="679">
        <f t="shared" ca="1" si="701"/>
        <v>0</v>
      </c>
      <c r="AA4065" t="str">
        <f t="shared" si="695"/>
        <v>HUM_ASR_FY_2022</v>
      </c>
      <c r="AB4065" s="958">
        <f t="shared" si="696"/>
        <v>45032</v>
      </c>
      <c r="AC4065" t="str">
        <f t="shared" si="697"/>
        <v>Unaudited</v>
      </c>
    </row>
    <row r="4066" spans="1:29" x14ac:dyDescent="0.25">
      <c r="A4066" t="s">
        <v>420</v>
      </c>
      <c r="B4066" t="s">
        <v>1385</v>
      </c>
      <c r="C4066" t="s">
        <v>1386</v>
      </c>
      <c r="D4066">
        <v>1900</v>
      </c>
      <c r="E4066" s="958">
        <v>1</v>
      </c>
      <c r="F4066" t="s">
        <v>438</v>
      </c>
      <c r="G4066" s="958">
        <v>91</v>
      </c>
      <c r="H4066" t="s">
        <v>390</v>
      </c>
      <c r="I4066" s="938" t="s">
        <v>488</v>
      </c>
      <c r="J4066" s="938" t="s">
        <v>444</v>
      </c>
      <c r="K4066" s="938" t="s">
        <v>449</v>
      </c>
      <c r="L4066" s="946" t="s">
        <v>109</v>
      </c>
      <c r="M4066" s="961" t="s">
        <v>134</v>
      </c>
      <c r="N4066" s="679">
        <f t="shared" ca="1" si="698"/>
        <v>2355389.8020754177</v>
      </c>
      <c r="O4066" s="679">
        <f t="shared" ca="1" si="702"/>
        <v>1826887.731067386</v>
      </c>
      <c r="P4066" s="679">
        <f t="shared" ca="1" si="702"/>
        <v>102794.11210389607</v>
      </c>
      <c r="Q4066" s="679">
        <f t="shared" ca="1" si="702"/>
        <v>146516.33262160333</v>
      </c>
      <c r="R4066" s="679">
        <f t="shared" ca="1" si="702"/>
        <v>107268.65424790075</v>
      </c>
      <c r="S4066" s="679">
        <f t="shared" ca="1" si="702"/>
        <v>82024.324874458907</v>
      </c>
      <c r="T4066" s="679">
        <f t="shared" ca="1" si="702"/>
        <v>8204.226528138528</v>
      </c>
      <c r="U4066" s="679">
        <f t="shared" ca="1" si="702"/>
        <v>2692.8644935064926</v>
      </c>
      <c r="V4066" s="679">
        <f t="shared" ca="1" si="702"/>
        <v>14983.975359307369</v>
      </c>
      <c r="W4066" s="679">
        <f t="shared" ca="1" si="689"/>
        <v>75.905610389610402</v>
      </c>
      <c r="X4066" s="679">
        <f t="shared" ca="1" si="701"/>
        <v>54256.543948051956</v>
      </c>
      <c r="Y4066" s="679">
        <f t="shared" ca="1" si="701"/>
        <v>9685.131220779218</v>
      </c>
      <c r="Z4066" s="679">
        <f t="shared" ca="1" si="701"/>
        <v>0</v>
      </c>
      <c r="AA4066" t="str">
        <f t="shared" si="695"/>
        <v>HUM_ASR_FY_2022</v>
      </c>
      <c r="AB4066" s="958">
        <f t="shared" si="696"/>
        <v>45032</v>
      </c>
      <c r="AC4066" t="str">
        <f t="shared" si="697"/>
        <v>Unaudited</v>
      </c>
    </row>
    <row r="4067" spans="1:29" x14ac:dyDescent="0.25">
      <c r="A4067" t="s">
        <v>420</v>
      </c>
      <c r="B4067" t="s">
        <v>1385</v>
      </c>
      <c r="C4067" t="s">
        <v>1386</v>
      </c>
      <c r="D4067">
        <v>1900</v>
      </c>
      <c r="E4067" s="958">
        <v>1</v>
      </c>
      <c r="F4067" t="s">
        <v>438</v>
      </c>
      <c r="G4067" s="958">
        <v>91</v>
      </c>
      <c r="H4067" t="s">
        <v>390</v>
      </c>
      <c r="I4067" s="963" t="s">
        <v>488</v>
      </c>
      <c r="J4067" s="963" t="s">
        <v>444</v>
      </c>
      <c r="K4067" s="963" t="s">
        <v>449</v>
      </c>
      <c r="L4067" s="938" t="s">
        <v>110</v>
      </c>
      <c r="M4067" s="963" t="s">
        <v>162</v>
      </c>
      <c r="N4067" s="679">
        <f t="shared" ca="1" si="698"/>
        <v>9447.342230776967</v>
      </c>
      <c r="O4067" s="679">
        <f t="shared" ca="1" si="702"/>
        <v>6118.0037916557667</v>
      </c>
      <c r="P4067" s="679">
        <f t="shared" ca="1" si="702"/>
        <v>501.69268968555758</v>
      </c>
      <c r="Q4067" s="679">
        <f t="shared" ca="1" si="702"/>
        <v>1146.7636226439977</v>
      </c>
      <c r="R4067" s="679">
        <f t="shared" ca="1" si="702"/>
        <v>1212.5652079894662</v>
      </c>
      <c r="S4067" s="679">
        <f t="shared" ca="1" si="702"/>
        <v>15.030293743576303</v>
      </c>
      <c r="T4067" s="679">
        <f t="shared" ca="1" si="702"/>
        <v>78.029476181796369</v>
      </c>
      <c r="U4067" s="679">
        <f t="shared" ca="1" si="702"/>
        <v>18.685742594007543</v>
      </c>
      <c r="V4067" s="679">
        <f t="shared" ca="1" si="702"/>
        <v>120.98554004369956</v>
      </c>
      <c r="W4067" s="679">
        <f t="shared" ca="1" si="689"/>
        <v>0</v>
      </c>
      <c r="X4067" s="679">
        <f t="shared" ca="1" si="701"/>
        <v>30.651669484879854</v>
      </c>
      <c r="Y4067" s="679">
        <f t="shared" ca="1" si="701"/>
        <v>204.93419675421916</v>
      </c>
      <c r="Z4067" s="679">
        <f t="shared" ca="1" si="701"/>
        <v>0</v>
      </c>
      <c r="AA4067" t="str">
        <f t="shared" si="695"/>
        <v>HUM_ASR_FY_2022</v>
      </c>
      <c r="AB4067" s="958">
        <f t="shared" si="696"/>
        <v>45032</v>
      </c>
      <c r="AC4067" t="str">
        <f t="shared" si="697"/>
        <v>Unaudited</v>
      </c>
    </row>
    <row r="4068" spans="1:29" x14ac:dyDescent="0.25">
      <c r="A4068" t="s">
        <v>420</v>
      </c>
      <c r="B4068" t="s">
        <v>1385</v>
      </c>
      <c r="C4068" t="s">
        <v>1386</v>
      </c>
      <c r="D4068">
        <v>1900</v>
      </c>
      <c r="E4068" s="958">
        <v>1</v>
      </c>
      <c r="F4068" t="s">
        <v>438</v>
      </c>
      <c r="G4068" s="958">
        <v>91</v>
      </c>
      <c r="H4068" t="s">
        <v>390</v>
      </c>
      <c r="I4068" s="938" t="s">
        <v>488</v>
      </c>
      <c r="J4068" s="938" t="s">
        <v>444</v>
      </c>
      <c r="K4068" s="938" t="s">
        <v>449</v>
      </c>
      <c r="L4068" s="944" t="s">
        <v>111</v>
      </c>
      <c r="M4068" s="964" t="s">
        <v>463</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HUM_ASR_FY_2022</v>
      </c>
      <c r="AB4068" s="958">
        <f t="shared" si="696"/>
        <v>45032</v>
      </c>
      <c r="AC4068" t="str">
        <f t="shared" si="697"/>
        <v>Unaudited</v>
      </c>
    </row>
    <row r="4069" spans="1:29" x14ac:dyDescent="0.25">
      <c r="A4069" t="s">
        <v>420</v>
      </c>
      <c r="B4069" t="s">
        <v>1385</v>
      </c>
      <c r="C4069" t="s">
        <v>1386</v>
      </c>
      <c r="D4069">
        <v>1900</v>
      </c>
      <c r="E4069" s="958">
        <v>1</v>
      </c>
      <c r="F4069" t="s">
        <v>438</v>
      </c>
      <c r="G4069" s="958">
        <v>91</v>
      </c>
      <c r="H4069" t="s">
        <v>390</v>
      </c>
      <c r="I4069" s="938" t="s">
        <v>488</v>
      </c>
      <c r="J4069" s="938" t="s">
        <v>444</v>
      </c>
      <c r="K4069" s="938" t="s">
        <v>6</v>
      </c>
      <c r="L4069" s="944" t="s">
        <v>117</v>
      </c>
      <c r="M4069" s="964" t="s">
        <v>188</v>
      </c>
      <c r="N4069" s="679">
        <f t="shared" ca="1" si="698"/>
        <v>987365.49000000022</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475425.4200000001</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61032.669999999991</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119228.09</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191606.41999999998</v>
      </c>
      <c r="S4069" s="679">
        <f t="shared" ca="1" si="703"/>
        <v>43167.549999999996</v>
      </c>
      <c r="T4069" s="679">
        <f t="shared" ca="1" si="703"/>
        <v>1326.27</v>
      </c>
      <c r="U4069" s="679">
        <f t="shared" ca="1" si="703"/>
        <v>590.04</v>
      </c>
      <c r="V4069" s="679">
        <f t="shared" ca="1" si="703"/>
        <v>16439.289999999997</v>
      </c>
      <c r="W4069" s="679">
        <f t="shared" ca="1" si="689"/>
        <v>0</v>
      </c>
      <c r="X4069" s="679">
        <f t="shared" ca="1" si="703"/>
        <v>57152.499999999985</v>
      </c>
      <c r="Y4069" s="679">
        <f t="shared" ca="1" si="703"/>
        <v>21397.24</v>
      </c>
      <c r="Z4069" s="679">
        <f t="shared" ca="1" si="703"/>
        <v>0</v>
      </c>
      <c r="AA4069" t="str">
        <f t="shared" si="695"/>
        <v>HUM_ASR_FY_2022</v>
      </c>
      <c r="AB4069" s="958">
        <f t="shared" si="696"/>
        <v>45032</v>
      </c>
      <c r="AC4069" t="str">
        <f t="shared" si="697"/>
        <v>Unaudited</v>
      </c>
    </row>
    <row r="4070" spans="1:29" x14ac:dyDescent="0.25">
      <c r="A4070" t="s">
        <v>420</v>
      </c>
      <c r="B4070" t="s">
        <v>1385</v>
      </c>
      <c r="C4070" t="s">
        <v>1386</v>
      </c>
      <c r="D4070">
        <v>1900</v>
      </c>
      <c r="E4070" s="958">
        <v>1</v>
      </c>
      <c r="F4070" t="s">
        <v>438</v>
      </c>
      <c r="G4070" s="958">
        <v>91</v>
      </c>
      <c r="H4070" t="s">
        <v>390</v>
      </c>
      <c r="I4070" s="938" t="s">
        <v>488</v>
      </c>
      <c r="J4070" s="938" t="s">
        <v>444</v>
      </c>
      <c r="K4070" s="938" t="s">
        <v>6</v>
      </c>
      <c r="L4070" s="948" t="s">
        <v>45</v>
      </c>
      <c r="M4070" s="965" t="s">
        <v>163</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104657.93792458142</v>
      </c>
      <c r="O4070" s="679">
        <f t="shared" ca="1" si="703"/>
        <v>69405.478932613565</v>
      </c>
      <c r="P4070" s="679">
        <f t="shared" ca="1" si="703"/>
        <v>5432.5278961038966</v>
      </c>
      <c r="Q4070" s="679">
        <f t="shared" ca="1" si="703"/>
        <v>8991.9173783967035</v>
      </c>
      <c r="R4070" s="679">
        <f t="shared" ca="1" si="703"/>
        <v>7458.9157520993067</v>
      </c>
      <c r="S4070" s="679">
        <f t="shared" ca="1" si="703"/>
        <v>6839.035125541126</v>
      </c>
      <c r="T4070" s="679">
        <f t="shared" ca="1" si="703"/>
        <v>166.45347186147188</v>
      </c>
      <c r="U4070" s="679">
        <f t="shared" ca="1" si="703"/>
        <v>489.55550649350641</v>
      </c>
      <c r="V4070" s="679">
        <f t="shared" ca="1" si="703"/>
        <v>759.79464069264054</v>
      </c>
      <c r="W4070" s="679">
        <f t="shared" ca="1" si="689"/>
        <v>1.5543896103896104</v>
      </c>
      <c r="X4070" s="679">
        <f t="shared" ca="1" si="703"/>
        <v>4393.5560519480514</v>
      </c>
      <c r="Y4070" s="679">
        <f t="shared" ca="1" si="703"/>
        <v>719.14877922077926</v>
      </c>
      <c r="Z4070" s="679">
        <f t="shared" ca="1" si="703"/>
        <v>0</v>
      </c>
      <c r="AA4070" t="str">
        <f t="shared" si="695"/>
        <v>HUM_ASR_FY_2022</v>
      </c>
      <c r="AB4070" s="958">
        <f t="shared" si="696"/>
        <v>45032</v>
      </c>
      <c r="AC4070" t="str">
        <f t="shared" si="697"/>
        <v>Unaudited</v>
      </c>
    </row>
    <row r="4071" spans="1:29" x14ac:dyDescent="0.25">
      <c r="A4071" t="s">
        <v>420</v>
      </c>
      <c r="B4071" t="s">
        <v>1385</v>
      </c>
      <c r="C4071" t="s">
        <v>1386</v>
      </c>
      <c r="D4071">
        <v>1900</v>
      </c>
      <c r="E4071" s="958">
        <v>1</v>
      </c>
      <c r="F4071" t="s">
        <v>438</v>
      </c>
      <c r="G4071" s="958">
        <v>91</v>
      </c>
      <c r="H4071" t="s">
        <v>390</v>
      </c>
      <c r="I4071" s="964" t="s">
        <v>488</v>
      </c>
      <c r="J4071" s="964" t="s">
        <v>444</v>
      </c>
      <c r="K4071" s="964" t="s">
        <v>6</v>
      </c>
      <c r="L4071" s="944" t="s">
        <v>46</v>
      </c>
      <c r="M4071" s="964" t="s">
        <v>164</v>
      </c>
      <c r="N4071" s="679">
        <f t="shared" ca="1" si="704"/>
        <v>2661.8488493381819</v>
      </c>
      <c r="O4071" s="679">
        <f t="shared" ca="1" si="703"/>
        <v>1281.7043131344624</v>
      </c>
      <c r="P4071" s="679">
        <f t="shared" ca="1" si="703"/>
        <v>164.53860708817859</v>
      </c>
      <c r="Q4071" s="679">
        <f t="shared" ca="1" si="703"/>
        <v>321.42824251968653</v>
      </c>
      <c r="R4071" s="679">
        <f t="shared" ca="1" si="703"/>
        <v>516.55373189395982</v>
      </c>
      <c r="S4071" s="679">
        <f t="shared" ca="1" si="703"/>
        <v>116.3758450746019</v>
      </c>
      <c r="T4071" s="679">
        <f t="shared" ca="1" si="703"/>
        <v>3.575505027435939</v>
      </c>
      <c r="U4071" s="679">
        <f t="shared" ca="1" si="703"/>
        <v>1.5906949462690867</v>
      </c>
      <c r="V4071" s="679">
        <f t="shared" ca="1" si="703"/>
        <v>44.318852151128617</v>
      </c>
      <c r="W4071" s="679">
        <f t="shared" ca="1" si="703"/>
        <v>0</v>
      </c>
      <c r="X4071" s="679">
        <f t="shared" ca="1" si="703"/>
        <v>154.07801660335562</v>
      </c>
      <c r="Y4071" s="679">
        <f t="shared" ca="1" si="703"/>
        <v>57.685040899103043</v>
      </c>
      <c r="Z4071" s="679">
        <f t="shared" ca="1" si="703"/>
        <v>0</v>
      </c>
      <c r="AA4071" t="str">
        <f t="shared" si="695"/>
        <v>HUM_ASR_FY_2022</v>
      </c>
      <c r="AB4071" s="958">
        <f t="shared" si="696"/>
        <v>45032</v>
      </c>
      <c r="AC4071" t="str">
        <f t="shared" si="697"/>
        <v>Unaudited</v>
      </c>
    </row>
    <row r="4072" spans="1:29" x14ac:dyDescent="0.25">
      <c r="A4072" t="s">
        <v>420</v>
      </c>
      <c r="B4072" t="s">
        <v>1385</v>
      </c>
      <c r="C4072" t="s">
        <v>1386</v>
      </c>
      <c r="D4072">
        <v>1900</v>
      </c>
      <c r="E4072" s="958">
        <v>1</v>
      </c>
      <c r="F4072" t="s">
        <v>438</v>
      </c>
      <c r="G4072" s="958">
        <v>91</v>
      </c>
      <c r="H4072" t="s">
        <v>390</v>
      </c>
      <c r="I4072" s="938" t="s">
        <v>488</v>
      </c>
      <c r="J4072" s="938" t="s">
        <v>444</v>
      </c>
      <c r="K4072" s="938" t="s">
        <v>6</v>
      </c>
      <c r="L4072" s="938" t="s">
        <v>165</v>
      </c>
      <c r="M4072" s="963" t="s">
        <v>461</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HUM_ASR_FY_2022</v>
      </c>
      <c r="AB4072" s="958">
        <f t="shared" si="696"/>
        <v>45032</v>
      </c>
      <c r="AC4072" t="str">
        <f t="shared" si="697"/>
        <v>Unaudited</v>
      </c>
    </row>
    <row r="4073" spans="1:29" x14ac:dyDescent="0.25">
      <c r="A4073" t="s">
        <v>420</v>
      </c>
      <c r="B4073" t="s">
        <v>1385</v>
      </c>
      <c r="C4073" t="s">
        <v>1386</v>
      </c>
      <c r="D4073">
        <v>1900</v>
      </c>
      <c r="E4073" s="958">
        <v>1</v>
      </c>
      <c r="F4073" t="s">
        <v>438</v>
      </c>
      <c r="G4073" s="958">
        <v>91</v>
      </c>
      <c r="H4073" t="s">
        <v>390</v>
      </c>
      <c r="I4073" s="938" t="s">
        <v>488</v>
      </c>
      <c r="J4073" s="938" t="s">
        <v>444</v>
      </c>
      <c r="K4073" s="938" t="s">
        <v>434</v>
      </c>
      <c r="L4073" s="938" t="s">
        <v>120</v>
      </c>
      <c r="M4073" s="963" t="s">
        <v>32</v>
      </c>
      <c r="N4073" s="679">
        <f t="shared" ca="1" si="704"/>
        <v>-58486.410909090911</v>
      </c>
      <c r="O4073" s="679">
        <f t="shared" ca="1" si="703"/>
        <v>-28048.667761199213</v>
      </c>
      <c r="P4073" s="679">
        <f t="shared" ca="1" si="703"/>
        <v>-3217.3258636946566</v>
      </c>
      <c r="Q4073" s="679">
        <f t="shared" ca="1" si="703"/>
        <v>-10560.439223762642</v>
      </c>
      <c r="R4073" s="679">
        <f t="shared" ca="1" si="703"/>
        <v>-10897.93996642918</v>
      </c>
      <c r="S4073" s="679">
        <f t="shared" ca="1" si="703"/>
        <v>-844.57515271354089</v>
      </c>
      <c r="T4073" s="679">
        <f t="shared" ca="1" si="703"/>
        <v>-167.24758447596636</v>
      </c>
      <c r="U4073" s="679">
        <f t="shared" ca="1" si="703"/>
        <v>-16.998602960031786</v>
      </c>
      <c r="V4073" s="679">
        <f t="shared" ca="1" si="703"/>
        <v>-2274.6115683570633</v>
      </c>
      <c r="W4073" s="679">
        <f t="shared" ca="1" si="703"/>
        <v>-94.931248277574127</v>
      </c>
      <c r="X4073" s="679">
        <f t="shared" ca="1" si="703"/>
        <v>-623.0522624675408</v>
      </c>
      <c r="Y4073" s="679">
        <f t="shared" ca="1" si="703"/>
        <v>-1740.6216747535088</v>
      </c>
      <c r="Z4073" s="679">
        <f t="shared" ca="1" si="703"/>
        <v>0</v>
      </c>
      <c r="AA4073" t="str">
        <f t="shared" si="695"/>
        <v>HUM_ASR_FY_2022</v>
      </c>
      <c r="AB4073" s="958">
        <f t="shared" si="696"/>
        <v>45032</v>
      </c>
      <c r="AC4073" t="str">
        <f t="shared" si="697"/>
        <v>Unaudited</v>
      </c>
    </row>
    <row r="4074" spans="1:29" x14ac:dyDescent="0.25">
      <c r="A4074" t="s">
        <v>420</v>
      </c>
      <c r="B4074" t="s">
        <v>1385</v>
      </c>
      <c r="C4074" t="s">
        <v>1386</v>
      </c>
      <c r="D4074">
        <v>1900</v>
      </c>
      <c r="E4074" s="958">
        <v>1</v>
      </c>
      <c r="F4074" t="s">
        <v>438</v>
      </c>
      <c r="G4074" s="958">
        <v>91</v>
      </c>
      <c r="H4074" t="s">
        <v>390</v>
      </c>
      <c r="I4074" s="938" t="s">
        <v>488</v>
      </c>
      <c r="J4074" s="938" t="s">
        <v>444</v>
      </c>
      <c r="K4074" s="938" t="s">
        <v>434</v>
      </c>
      <c r="L4074" s="938" t="s">
        <v>943</v>
      </c>
      <c r="M4074" s="963" t="s">
        <v>935</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HUM_ASR_FY_2022</v>
      </c>
      <c r="AB4074" s="958">
        <f t="shared" si="696"/>
        <v>45032</v>
      </c>
      <c r="AC4074" t="str">
        <f t="shared" si="697"/>
        <v>Unaudited</v>
      </c>
    </row>
    <row r="4075" spans="1:29" x14ac:dyDescent="0.25">
      <c r="A4075" t="s">
        <v>420</v>
      </c>
      <c r="B4075" t="s">
        <v>1385</v>
      </c>
      <c r="C4075" t="s">
        <v>1386</v>
      </c>
      <c r="D4075">
        <v>1900</v>
      </c>
      <c r="E4075" s="958">
        <v>1</v>
      </c>
      <c r="F4075" t="s">
        <v>438</v>
      </c>
      <c r="G4075" s="958">
        <v>91</v>
      </c>
      <c r="H4075" t="s">
        <v>390</v>
      </c>
      <c r="I4075" s="938" t="s">
        <v>488</v>
      </c>
      <c r="J4075" s="938" t="s">
        <v>444</v>
      </c>
      <c r="K4075" s="938" t="s">
        <v>434</v>
      </c>
      <c r="L4075" s="946" t="s">
        <v>167</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HUM_ASR_FY_2022</v>
      </c>
      <c r="AB4075" s="958">
        <f t="shared" si="696"/>
        <v>45032</v>
      </c>
      <c r="AC4075" t="str">
        <f t="shared" si="697"/>
        <v>Unaudited</v>
      </c>
    </row>
    <row r="4076" spans="1:29" x14ac:dyDescent="0.25">
      <c r="A4076" t="s">
        <v>420</v>
      </c>
      <c r="B4076" t="s">
        <v>1385</v>
      </c>
      <c r="C4076" t="s">
        <v>1386</v>
      </c>
      <c r="D4076">
        <v>1900</v>
      </c>
      <c r="E4076" s="958">
        <v>1</v>
      </c>
      <c r="F4076" t="s">
        <v>438</v>
      </c>
      <c r="G4076" s="958">
        <v>91</v>
      </c>
      <c r="H4076" t="s">
        <v>390</v>
      </c>
      <c r="I4076" s="963" t="s">
        <v>488</v>
      </c>
      <c r="J4076" s="963" t="s">
        <v>444</v>
      </c>
      <c r="K4076" s="963" t="s">
        <v>434</v>
      </c>
      <c r="L4076" s="938" t="s">
        <v>168</v>
      </c>
      <c r="M4076" s="963" t="s">
        <v>329</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HUM_ASR_FY_2022</v>
      </c>
      <c r="AB4076" s="958">
        <f t="shared" si="696"/>
        <v>45032</v>
      </c>
      <c r="AC4076" t="str">
        <f t="shared" si="697"/>
        <v>Unaudited</v>
      </c>
    </row>
    <row r="4077" spans="1:29" x14ac:dyDescent="0.25">
      <c r="A4077" t="s">
        <v>420</v>
      </c>
      <c r="B4077" t="s">
        <v>1385</v>
      </c>
      <c r="C4077" t="s">
        <v>1386</v>
      </c>
      <c r="D4077">
        <v>1900</v>
      </c>
      <c r="E4077" s="958">
        <v>1</v>
      </c>
      <c r="F4077" t="s">
        <v>438</v>
      </c>
      <c r="G4077" s="958">
        <v>91</v>
      </c>
      <c r="H4077" t="s">
        <v>390</v>
      </c>
      <c r="I4077" s="938" t="s">
        <v>488</v>
      </c>
      <c r="J4077" s="938" t="s">
        <v>450</v>
      </c>
      <c r="K4077" s="938" t="s">
        <v>435</v>
      </c>
      <c r="L4077" s="938" t="s">
        <v>121</v>
      </c>
      <c r="M4077" s="963" t="s">
        <v>27</v>
      </c>
      <c r="N4077" s="679">
        <f t="shared" ca="1" si="704"/>
        <v>4954242.485559823</v>
      </c>
      <c r="O4077" s="679">
        <f t="shared" ca="1" si="703"/>
        <v>45471.393601830256</v>
      </c>
      <c r="P4077" s="679">
        <f t="shared" ca="1" si="703"/>
        <v>4908771.0919579929</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HUM_ASR_FY_2022</v>
      </c>
      <c r="AB4077" s="958">
        <f t="shared" si="696"/>
        <v>45032</v>
      </c>
      <c r="AC4077" t="str">
        <f t="shared" si="697"/>
        <v>Unaudited</v>
      </c>
    </row>
    <row r="4078" spans="1:29" x14ac:dyDescent="0.25">
      <c r="A4078" t="s">
        <v>420</v>
      </c>
      <c r="B4078" t="s">
        <v>1385</v>
      </c>
      <c r="C4078" t="s">
        <v>1386</v>
      </c>
      <c r="D4078">
        <v>1900</v>
      </c>
      <c r="E4078" s="958">
        <v>1</v>
      </c>
      <c r="F4078" t="s">
        <v>438</v>
      </c>
      <c r="G4078" s="958">
        <v>91</v>
      </c>
      <c r="H4078" t="s">
        <v>390</v>
      </c>
      <c r="I4078" s="938" t="s">
        <v>488</v>
      </c>
      <c r="J4078" s="938" t="s">
        <v>450</v>
      </c>
      <c r="K4078" s="938" t="s">
        <v>435</v>
      </c>
      <c r="L4078" s="938" t="s">
        <v>122</v>
      </c>
      <c r="M4078" s="963" t="s">
        <v>97</v>
      </c>
      <c r="N4078" s="679">
        <f t="shared" ca="1" si="704"/>
        <v>201497.69688315209</v>
      </c>
      <c r="O4078" s="679">
        <f t="shared" ca="1" si="703"/>
        <v>0</v>
      </c>
      <c r="P4078" s="679">
        <f t="shared" ca="1" si="703"/>
        <v>201497.69688315209</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HUM_ASR_FY_2022</v>
      </c>
      <c r="AB4078" s="958">
        <f t="shared" si="696"/>
        <v>45032</v>
      </c>
      <c r="AC4078" t="str">
        <f t="shared" si="697"/>
        <v>Unaudited</v>
      </c>
    </row>
    <row r="4079" spans="1:29" x14ac:dyDescent="0.25">
      <c r="A4079" t="s">
        <v>420</v>
      </c>
      <c r="B4079" t="s">
        <v>1385</v>
      </c>
      <c r="C4079" t="s">
        <v>1386</v>
      </c>
      <c r="D4079">
        <v>1900</v>
      </c>
      <c r="E4079" s="958">
        <v>1</v>
      </c>
      <c r="F4079" t="s">
        <v>438</v>
      </c>
      <c r="G4079" s="958">
        <v>91</v>
      </c>
      <c r="H4079" t="s">
        <v>390</v>
      </c>
      <c r="I4079" s="938" t="s">
        <v>488</v>
      </c>
      <c r="J4079" s="938" t="s">
        <v>450</v>
      </c>
      <c r="K4079" s="938" t="s">
        <v>435</v>
      </c>
      <c r="L4079" s="938" t="s">
        <v>123</v>
      </c>
      <c r="M4079" s="963" t="s">
        <v>98</v>
      </c>
      <c r="N4079" s="679">
        <f t="shared" ca="1" si="704"/>
        <v>416103.06802482693</v>
      </c>
      <c r="O4079" s="679">
        <f t="shared" ca="1" si="703"/>
        <v>0</v>
      </c>
      <c r="P4079" s="679">
        <f t="shared" ca="1" si="703"/>
        <v>416103.06802482693</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HUM_ASR_FY_2022</v>
      </c>
      <c r="AB4079" s="958">
        <f t="shared" si="696"/>
        <v>45032</v>
      </c>
      <c r="AC4079" t="str">
        <f t="shared" si="697"/>
        <v>Unaudited</v>
      </c>
    </row>
    <row r="4080" spans="1:29" x14ac:dyDescent="0.25">
      <c r="A4080" t="s">
        <v>420</v>
      </c>
      <c r="B4080" t="s">
        <v>1385</v>
      </c>
      <c r="C4080" t="s">
        <v>1386</v>
      </c>
      <c r="D4080">
        <v>1900</v>
      </c>
      <c r="E4080" s="958">
        <v>1</v>
      </c>
      <c r="F4080" t="s">
        <v>438</v>
      </c>
      <c r="G4080" s="958">
        <v>91</v>
      </c>
      <c r="H4080" t="s">
        <v>390</v>
      </c>
      <c r="I4080" s="938" t="s">
        <v>488</v>
      </c>
      <c r="J4080" s="938" t="s">
        <v>450</v>
      </c>
      <c r="K4080" s="938" t="s">
        <v>435</v>
      </c>
      <c r="L4080" s="946" t="s">
        <v>124</v>
      </c>
      <c r="M4080" s="961" t="s">
        <v>99</v>
      </c>
      <c r="N4080" s="679">
        <f t="shared" ca="1" si="704"/>
        <v>315936.86201758834</v>
      </c>
      <c r="O4080" s="679">
        <f t="shared" ca="1" si="703"/>
        <v>0</v>
      </c>
      <c r="P4080" s="679">
        <f t="shared" ca="1" si="703"/>
        <v>315936.86201758834</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HUM_ASR_FY_2022</v>
      </c>
      <c r="AB4080" s="958">
        <f t="shared" si="696"/>
        <v>45032</v>
      </c>
      <c r="AC4080" t="str">
        <f t="shared" si="697"/>
        <v>Unaudited</v>
      </c>
    </row>
    <row r="4081" spans="1:29" x14ac:dyDescent="0.25">
      <c r="A4081" t="s">
        <v>420</v>
      </c>
      <c r="B4081" t="s">
        <v>1385</v>
      </c>
      <c r="C4081" t="s">
        <v>1386</v>
      </c>
      <c r="D4081">
        <v>1900</v>
      </c>
      <c r="E4081" s="958">
        <v>1</v>
      </c>
      <c r="F4081" t="s">
        <v>438</v>
      </c>
      <c r="G4081" s="958">
        <v>91</v>
      </c>
      <c r="H4081" t="s">
        <v>390</v>
      </c>
      <c r="I4081" s="963" t="s">
        <v>488</v>
      </c>
      <c r="J4081" s="963" t="s">
        <v>450</v>
      </c>
      <c r="K4081" s="963" t="s">
        <v>435</v>
      </c>
      <c r="L4081" s="938" t="s">
        <v>125</v>
      </c>
      <c r="M4081" s="963" t="s">
        <v>100</v>
      </c>
      <c r="N4081" s="679">
        <f t="shared" ca="1" si="704"/>
        <v>343983.43006187439</v>
      </c>
      <c r="O4081" s="679">
        <f t="shared" ca="1" si="703"/>
        <v>-340131.18330453959</v>
      </c>
      <c r="P4081" s="679">
        <f t="shared" ca="1" si="703"/>
        <v>684114.61336641398</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HUM_ASR_FY_2022</v>
      </c>
      <c r="AB4081" s="958">
        <f t="shared" si="696"/>
        <v>45032</v>
      </c>
      <c r="AC4081" t="str">
        <f t="shared" si="697"/>
        <v>Unaudited</v>
      </c>
    </row>
    <row r="4082" spans="1:29" x14ac:dyDescent="0.25">
      <c r="A4082" t="s">
        <v>420</v>
      </c>
      <c r="B4082" t="s">
        <v>1385</v>
      </c>
      <c r="C4082" t="s">
        <v>1386</v>
      </c>
      <c r="D4082">
        <v>1900</v>
      </c>
      <c r="E4082" s="958">
        <v>1</v>
      </c>
      <c r="F4082" t="s">
        <v>438</v>
      </c>
      <c r="G4082" s="958">
        <v>91</v>
      </c>
      <c r="H4082" t="s">
        <v>390</v>
      </c>
      <c r="I4082" s="938" t="s">
        <v>488</v>
      </c>
      <c r="J4082" s="938" t="s">
        <v>450</v>
      </c>
      <c r="K4082" s="938" t="s">
        <v>435</v>
      </c>
      <c r="L4082" s="938" t="s">
        <v>126</v>
      </c>
      <c r="M4082" s="963" t="s">
        <v>28</v>
      </c>
      <c r="N4082" s="679">
        <f t="shared" ca="1" si="704"/>
        <v>39449.314278391488</v>
      </c>
      <c r="O4082" s="679">
        <f t="shared" ca="1" si="703"/>
        <v>0</v>
      </c>
      <c r="P4082" s="679">
        <f t="shared" ca="1" si="703"/>
        <v>39449.314278391488</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HUM_ASR_FY_2022</v>
      </c>
      <c r="AB4082" s="958">
        <f t="shared" si="696"/>
        <v>45032</v>
      </c>
      <c r="AC4082" t="str">
        <f t="shared" si="697"/>
        <v>Unaudited</v>
      </c>
    </row>
    <row r="4083" spans="1:29" x14ac:dyDescent="0.25">
      <c r="A4083" t="s">
        <v>420</v>
      </c>
      <c r="B4083" t="s">
        <v>1385</v>
      </c>
      <c r="C4083" t="s">
        <v>1386</v>
      </c>
      <c r="D4083">
        <v>1900</v>
      </c>
      <c r="E4083" s="958">
        <v>1</v>
      </c>
      <c r="F4083" t="s">
        <v>438</v>
      </c>
      <c r="G4083" s="958">
        <v>91</v>
      </c>
      <c r="H4083" t="s">
        <v>390</v>
      </c>
      <c r="I4083" s="938" t="s">
        <v>488</v>
      </c>
      <c r="J4083" s="938" t="s">
        <v>436</v>
      </c>
      <c r="K4083" s="938" t="s">
        <v>436</v>
      </c>
      <c r="L4083" s="938" t="s">
        <v>128</v>
      </c>
      <c r="M4083" s="963" t="s">
        <v>326</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HUM_ASR_FY_2022</v>
      </c>
      <c r="AB4083" s="958">
        <f t="shared" si="696"/>
        <v>45032</v>
      </c>
      <c r="AC4083" t="str">
        <f t="shared" si="697"/>
        <v>Unaudited</v>
      </c>
    </row>
    <row r="4084" spans="1:29" x14ac:dyDescent="0.25">
      <c r="A4084" t="s">
        <v>420</v>
      </c>
      <c r="B4084" t="s">
        <v>1385</v>
      </c>
      <c r="C4084" t="s">
        <v>1386</v>
      </c>
      <c r="D4084">
        <v>1900</v>
      </c>
      <c r="E4084" s="958">
        <v>1</v>
      </c>
      <c r="F4084" t="s">
        <v>438</v>
      </c>
      <c r="G4084" s="958">
        <v>91</v>
      </c>
      <c r="H4084" t="s">
        <v>390</v>
      </c>
      <c r="I4084" s="938" t="s">
        <v>488</v>
      </c>
      <c r="J4084" s="938" t="s">
        <v>436</v>
      </c>
      <c r="K4084" s="938" t="s">
        <v>436</v>
      </c>
      <c r="L4084" s="938" t="s">
        <v>129</v>
      </c>
      <c r="M4084" s="963" t="s">
        <v>325</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HUM_ASR_FY_2022</v>
      </c>
      <c r="AB4084" s="958">
        <f t="shared" si="696"/>
        <v>45032</v>
      </c>
      <c r="AC4084" t="str">
        <f t="shared" si="697"/>
        <v>Unaudited</v>
      </c>
    </row>
    <row r="4085" spans="1:29" ht="30" x14ac:dyDescent="0.25">
      <c r="A4085" t="s">
        <v>420</v>
      </c>
      <c r="B4085" t="s">
        <v>1385</v>
      </c>
      <c r="C4085" t="s">
        <v>1386</v>
      </c>
      <c r="D4085">
        <v>1900</v>
      </c>
      <c r="E4085" s="958">
        <v>1</v>
      </c>
      <c r="F4085" t="s">
        <v>438</v>
      </c>
      <c r="G4085" s="958">
        <v>91</v>
      </c>
      <c r="H4085" t="s">
        <v>390</v>
      </c>
      <c r="I4085" s="938" t="s">
        <v>488</v>
      </c>
      <c r="J4085" s="938" t="s">
        <v>436</v>
      </c>
      <c r="K4085" s="938" t="s">
        <v>436</v>
      </c>
      <c r="L4085" s="946" t="s">
        <v>130</v>
      </c>
      <c r="M4085" s="961" t="s">
        <v>179</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HUM_ASR_FY_2022</v>
      </c>
      <c r="AB4085" s="958">
        <f t="shared" si="696"/>
        <v>45032</v>
      </c>
      <c r="AC4085" t="str">
        <f t="shared" si="697"/>
        <v>Unaudited</v>
      </c>
    </row>
    <row r="4086" spans="1:29" x14ac:dyDescent="0.25">
      <c r="A4086" t="s">
        <v>420</v>
      </c>
      <c r="B4086" t="s">
        <v>1385</v>
      </c>
      <c r="C4086" t="s">
        <v>1386</v>
      </c>
      <c r="D4086">
        <v>1900</v>
      </c>
      <c r="E4086" s="958">
        <v>1</v>
      </c>
      <c r="F4086" t="s">
        <v>438</v>
      </c>
      <c r="G4086" s="958">
        <v>91</v>
      </c>
      <c r="H4086" t="s">
        <v>390</v>
      </c>
      <c r="I4086" s="963" t="s">
        <v>488</v>
      </c>
      <c r="J4086" s="963" t="s">
        <v>436</v>
      </c>
      <c r="K4086" s="963" t="s">
        <v>436</v>
      </c>
      <c r="L4086" s="938" t="s">
        <v>131</v>
      </c>
      <c r="M4086" s="963" t="s">
        <v>494</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HUM_ASR_FY_2022</v>
      </c>
      <c r="AB4086" s="958">
        <f t="shared" si="696"/>
        <v>45032</v>
      </c>
      <c r="AC4086" t="str">
        <f t="shared" si="697"/>
        <v>Unaudited</v>
      </c>
    </row>
    <row r="4087" spans="1:29" x14ac:dyDescent="0.25">
      <c r="A4087" t="s">
        <v>420</v>
      </c>
      <c r="B4087" t="s">
        <v>1385</v>
      </c>
      <c r="C4087" t="s">
        <v>1386</v>
      </c>
      <c r="D4087">
        <v>1900</v>
      </c>
      <c r="E4087" s="958">
        <v>1</v>
      </c>
      <c r="F4087" t="s">
        <v>438</v>
      </c>
      <c r="G4087" s="958">
        <v>91</v>
      </c>
      <c r="H4087" t="s">
        <v>390</v>
      </c>
      <c r="I4087" s="938" t="s">
        <v>488</v>
      </c>
      <c r="J4087" s="938" t="s">
        <v>436</v>
      </c>
      <c r="K4087" s="938" t="s">
        <v>436</v>
      </c>
      <c r="L4087" s="938" t="s">
        <v>132</v>
      </c>
      <c r="M4087" s="963" t="s">
        <v>495</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HUM_ASR_FY_2022</v>
      </c>
      <c r="AB4087" s="958">
        <f t="shared" si="696"/>
        <v>45032</v>
      </c>
      <c r="AC4087" t="str">
        <f t="shared" si="697"/>
        <v>Unaudited</v>
      </c>
    </row>
    <row r="4088" spans="1:29" x14ac:dyDescent="0.25">
      <c r="A4088" t="s">
        <v>420</v>
      </c>
      <c r="B4088" t="s">
        <v>1385</v>
      </c>
      <c r="C4088" t="s">
        <v>1386</v>
      </c>
      <c r="D4088">
        <v>1900</v>
      </c>
      <c r="E4088" s="958">
        <v>1</v>
      </c>
      <c r="F4088" t="s">
        <v>438</v>
      </c>
      <c r="G4088" s="958">
        <v>91</v>
      </c>
      <c r="H4088" t="s">
        <v>390</v>
      </c>
      <c r="I4088" s="938" t="s">
        <v>488</v>
      </c>
      <c r="J4088" s="938" t="s">
        <v>436</v>
      </c>
      <c r="K4088" s="938" t="s">
        <v>436</v>
      </c>
      <c r="L4088" s="938" t="s">
        <v>133</v>
      </c>
      <c r="M4088" s="963" t="s">
        <v>496</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HUM_ASR_FY_2022</v>
      </c>
      <c r="AB4088" s="958">
        <f t="shared" si="696"/>
        <v>45032</v>
      </c>
      <c r="AC4088" t="str">
        <f t="shared" si="697"/>
        <v>Unaudited</v>
      </c>
    </row>
    <row r="4089" spans="1:29" x14ac:dyDescent="0.25">
      <c r="A4089" t="s">
        <v>420</v>
      </c>
      <c r="B4089" t="s">
        <v>1385</v>
      </c>
      <c r="C4089" t="s">
        <v>1386</v>
      </c>
      <c r="D4089">
        <v>1900</v>
      </c>
      <c r="E4089" s="958">
        <v>1</v>
      </c>
      <c r="F4089" t="s">
        <v>438</v>
      </c>
      <c r="G4089" s="958">
        <v>91</v>
      </c>
      <c r="H4089" t="s">
        <v>390</v>
      </c>
      <c r="I4089" s="938" t="s">
        <v>489</v>
      </c>
      <c r="J4089" s="938" t="s">
        <v>26</v>
      </c>
      <c r="K4089" s="938" t="s">
        <v>26</v>
      </c>
      <c r="L4089" s="938" t="s">
        <v>269</v>
      </c>
      <c r="M4089" s="963" t="s">
        <v>26</v>
      </c>
      <c r="N4089" s="679">
        <f t="shared" ca="1" si="704"/>
        <v>1993305.749104412</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HUM_ASR_FY_2022</v>
      </c>
      <c r="AB4089" s="958">
        <f t="shared" si="696"/>
        <v>45032</v>
      </c>
      <c r="AC4089" t="str">
        <f t="shared" si="697"/>
        <v>Unaudited</v>
      </c>
    </row>
    <row r="4090" spans="1:29" x14ac:dyDescent="0.25">
      <c r="A4090" t="s">
        <v>420</v>
      </c>
      <c r="B4090" t="s">
        <v>1385</v>
      </c>
      <c r="C4090" t="s">
        <v>1386</v>
      </c>
      <c r="D4090">
        <v>1900</v>
      </c>
      <c r="E4090" s="958">
        <v>1</v>
      </c>
      <c r="F4090" t="s">
        <v>439</v>
      </c>
      <c r="G4090" s="958">
        <v>182</v>
      </c>
      <c r="H4090" t="s">
        <v>390</v>
      </c>
      <c r="I4090" s="938" t="s">
        <v>432</v>
      </c>
      <c r="J4090" s="938" t="s">
        <v>432</v>
      </c>
      <c r="K4090" s="938" t="s">
        <v>432</v>
      </c>
      <c r="L4090" s="938"/>
      <c r="M4090" s="963" t="s">
        <v>432</v>
      </c>
      <c r="N4090" s="679">
        <f t="shared" ca="1" si="704"/>
        <v>253486.75591397841</v>
      </c>
      <c r="O4090" s="679">
        <f t="shared" ca="1" si="704"/>
        <v>202520.59139784938</v>
      </c>
      <c r="P4090" s="679">
        <f t="shared" ca="1" si="704"/>
        <v>10426.386021505381</v>
      </c>
      <c r="Q4090" s="679">
        <f t="shared" ca="1" si="704"/>
        <v>13161.554838709682</v>
      </c>
      <c r="R4090" s="679">
        <f t="shared" ca="1" si="704"/>
        <v>8773.438709677419</v>
      </c>
      <c r="S4090" s="679">
        <f t="shared" ca="1" si="704"/>
        <v>9190.0720430107485</v>
      </c>
      <c r="T4090" s="679">
        <f t="shared" ca="1" si="704"/>
        <v>957</v>
      </c>
      <c r="U4090" s="679">
        <f t="shared" ca="1" si="704"/>
        <v>139</v>
      </c>
      <c r="V4090" s="679">
        <f t="shared" ca="1" si="704"/>
        <v>1360</v>
      </c>
      <c r="W4090" s="679">
        <f t="shared" ca="1" si="705"/>
        <v>9</v>
      </c>
      <c r="X4090" s="679">
        <f t="shared" ca="1" si="704"/>
        <v>6126.7129032258063</v>
      </c>
      <c r="Y4090" s="679">
        <f t="shared" ca="1" si="704"/>
        <v>823</v>
      </c>
      <c r="Z4090" s="679">
        <f t="shared" ca="1" si="704"/>
        <v>0</v>
      </c>
      <c r="AA4090" t="str">
        <f t="shared" si="695"/>
        <v>HUM_ASR_FY_2022</v>
      </c>
      <c r="AB4090" s="958">
        <f t="shared" si="696"/>
        <v>45032</v>
      </c>
      <c r="AC4090" t="str">
        <f t="shared" si="697"/>
        <v>Unaudited</v>
      </c>
    </row>
    <row r="4091" spans="1:29" x14ac:dyDescent="0.25">
      <c r="A4091" t="s">
        <v>420</v>
      </c>
      <c r="B4091" t="s">
        <v>1385</v>
      </c>
      <c r="C4091" t="s">
        <v>1386</v>
      </c>
      <c r="D4091">
        <v>1900</v>
      </c>
      <c r="E4091" s="958">
        <v>1</v>
      </c>
      <c r="F4091" t="s">
        <v>439</v>
      </c>
      <c r="G4091" s="958">
        <v>182</v>
      </c>
      <c r="H4091" t="s">
        <v>390</v>
      </c>
      <c r="I4091" s="938" t="s">
        <v>487</v>
      </c>
      <c r="J4091" s="938" t="s">
        <v>12</v>
      </c>
      <c r="K4091" s="938" t="s">
        <v>12</v>
      </c>
      <c r="L4091" s="938">
        <v>1.1000000000000001</v>
      </c>
      <c r="M4091" s="963" t="s">
        <v>12</v>
      </c>
      <c r="N4091" s="679">
        <f t="shared" ca="1" si="704"/>
        <v>81105428.110000014</v>
      </c>
      <c r="O4091" s="679">
        <f t="shared" ca="1" si="704"/>
        <v>40361459.460000001</v>
      </c>
      <c r="P4091" s="679">
        <f t="shared" ca="1" si="704"/>
        <v>5023099.129999999</v>
      </c>
      <c r="Q4091" s="679">
        <f t="shared" ca="1" si="704"/>
        <v>13679493.609999999</v>
      </c>
      <c r="R4091" s="679">
        <f t="shared" ca="1" si="704"/>
        <v>12234688.510000002</v>
      </c>
      <c r="S4091" s="679">
        <f t="shared" ca="1" si="704"/>
        <v>1767867.25</v>
      </c>
      <c r="T4091" s="679">
        <f t="shared" ca="1" si="704"/>
        <v>390937.13</v>
      </c>
      <c r="U4091" s="679">
        <f t="shared" ca="1" si="704"/>
        <v>20000.150000000005</v>
      </c>
      <c r="V4091" s="679">
        <f t="shared" ca="1" si="704"/>
        <v>4345258.4800000014</v>
      </c>
      <c r="W4091" s="679">
        <f t="shared" ca="1" si="705"/>
        <v>221052.87</v>
      </c>
      <c r="X4091" s="679">
        <f t="shared" ca="1" si="704"/>
        <v>782770.8899999999</v>
      </c>
      <c r="Y4091" s="679">
        <f t="shared" ca="1" si="704"/>
        <v>2278800.63</v>
      </c>
      <c r="Z4091" s="679">
        <f t="shared" ca="1" si="704"/>
        <v>0</v>
      </c>
      <c r="AA4091" t="str">
        <f t="shared" si="695"/>
        <v>HUM_ASR_FY_2022</v>
      </c>
      <c r="AB4091" s="958">
        <f t="shared" si="696"/>
        <v>45032</v>
      </c>
      <c r="AC4091" t="str">
        <f t="shared" si="697"/>
        <v>Unaudited</v>
      </c>
    </row>
    <row r="4092" spans="1:29" x14ac:dyDescent="0.25">
      <c r="A4092" t="s">
        <v>420</v>
      </c>
      <c r="B4092" t="s">
        <v>1385</v>
      </c>
      <c r="C4092" t="s">
        <v>1386</v>
      </c>
      <c r="D4092">
        <v>1900</v>
      </c>
      <c r="E4092" s="958">
        <v>1</v>
      </c>
      <c r="F4092" t="s">
        <v>439</v>
      </c>
      <c r="G4092" s="958">
        <v>182</v>
      </c>
      <c r="H4092" t="s">
        <v>390</v>
      </c>
      <c r="I4092" s="938" t="s">
        <v>487</v>
      </c>
      <c r="J4092" s="938" t="s">
        <v>12</v>
      </c>
      <c r="K4092" s="938" t="s">
        <v>1328</v>
      </c>
      <c r="L4092" s="938" t="s">
        <v>1319</v>
      </c>
      <c r="M4092" s="963" t="s">
        <v>1328</v>
      </c>
      <c r="N4092" s="679">
        <f t="shared" ca="1" si="704"/>
        <v>146444.27813549651</v>
      </c>
      <c r="O4092" s="679">
        <f t="shared" ca="1" si="704"/>
        <v>117000.12376542634</v>
      </c>
      <c r="P4092" s="679">
        <f t="shared" ca="1" si="704"/>
        <v>6023.5280102741935</v>
      </c>
      <c r="Q4092" s="679">
        <f t="shared" ca="1" si="704"/>
        <v>7603.6887629335224</v>
      </c>
      <c r="R4092" s="679">
        <f t="shared" ca="1" si="704"/>
        <v>5068.5878793633674</v>
      </c>
      <c r="S4092" s="679">
        <f t="shared" ca="1" si="704"/>
        <v>5309.2851399645888</v>
      </c>
      <c r="T4092" s="679">
        <f t="shared" ca="1" si="704"/>
        <v>552.87769836476014</v>
      </c>
      <c r="U4092" s="679">
        <f t="shared" ca="1" si="704"/>
        <v>80.303030378998585</v>
      </c>
      <c r="V4092" s="679">
        <f t="shared" ca="1" si="704"/>
        <v>785.69871449955451</v>
      </c>
      <c r="W4092" s="679">
        <f t="shared" ca="1" si="705"/>
        <v>5.199476787129405</v>
      </c>
      <c r="X4092" s="679">
        <f t="shared" ca="1" si="704"/>
        <v>3539.5223913031987</v>
      </c>
      <c r="Y4092" s="679">
        <f t="shared" ca="1" si="704"/>
        <v>475.46326620083346</v>
      </c>
      <c r="Z4092" s="679">
        <f t="shared" ca="1" si="704"/>
        <v>0</v>
      </c>
      <c r="AA4092" t="str">
        <f t="shared" si="695"/>
        <v>HUM_ASR_FY_2022</v>
      </c>
      <c r="AB4092" s="958">
        <f t="shared" si="696"/>
        <v>45032</v>
      </c>
      <c r="AC4092" t="str">
        <f t="shared" si="697"/>
        <v>Unaudited</v>
      </c>
    </row>
    <row r="4093" spans="1:29" x14ac:dyDescent="0.25">
      <c r="A4093" t="s">
        <v>420</v>
      </c>
      <c r="B4093" t="s">
        <v>1385</v>
      </c>
      <c r="C4093" t="s">
        <v>1386</v>
      </c>
      <c r="D4093">
        <v>1900</v>
      </c>
      <c r="E4093" s="958">
        <v>1</v>
      </c>
      <c r="F4093" t="s">
        <v>439</v>
      </c>
      <c r="G4093" s="958">
        <v>182</v>
      </c>
      <c r="H4093" t="s">
        <v>390</v>
      </c>
      <c r="I4093" s="938" t="s">
        <v>487</v>
      </c>
      <c r="J4093" s="938" t="s">
        <v>490</v>
      </c>
      <c r="K4093" s="938" t="s">
        <v>491</v>
      </c>
      <c r="L4093" s="946" t="s">
        <v>63</v>
      </c>
      <c r="M4093" s="961" t="s">
        <v>343</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HUM_ASR_FY_2022</v>
      </c>
      <c r="AB4093" s="958">
        <f t="shared" si="696"/>
        <v>45032</v>
      </c>
      <c r="AC4093" t="str">
        <f t="shared" si="697"/>
        <v>Unaudited</v>
      </c>
    </row>
    <row r="4094" spans="1:29" x14ac:dyDescent="0.25">
      <c r="A4094" t="s">
        <v>420</v>
      </c>
      <c r="B4094" t="s">
        <v>1385</v>
      </c>
      <c r="C4094" t="s">
        <v>1386</v>
      </c>
      <c r="D4094">
        <v>1900</v>
      </c>
      <c r="E4094" s="958">
        <v>1</v>
      </c>
      <c r="F4094" t="s">
        <v>439</v>
      </c>
      <c r="G4094" s="958">
        <v>182</v>
      </c>
      <c r="H4094" t="s">
        <v>390</v>
      </c>
      <c r="I4094" s="963" t="s">
        <v>487</v>
      </c>
      <c r="J4094" s="963" t="s">
        <v>490</v>
      </c>
      <c r="K4094" s="963" t="s">
        <v>1019</v>
      </c>
      <c r="L4094" s="938" t="s">
        <v>915</v>
      </c>
      <c r="M4094" s="963" t="s">
        <v>916</v>
      </c>
      <c r="N4094" s="679">
        <f t="shared" ca="1" si="704"/>
        <v>978029.28999999864</v>
      </c>
      <c r="O4094" s="679">
        <f t="shared" ca="1" si="704"/>
        <v>856989.24999999872</v>
      </c>
      <c r="P4094" s="679">
        <f t="shared" ca="1" si="704"/>
        <v>87912.21</v>
      </c>
      <c r="Q4094" s="679">
        <f t="shared" ca="1" si="704"/>
        <v>7361.74</v>
      </c>
      <c r="R4094" s="679">
        <f t="shared" ca="1" si="704"/>
        <v>11042.61</v>
      </c>
      <c r="S4094" s="679">
        <f t="shared" ca="1" si="704"/>
        <v>0</v>
      </c>
      <c r="T4094" s="679">
        <f t="shared" ca="1" si="704"/>
        <v>0</v>
      </c>
      <c r="U4094" s="679">
        <f t="shared" ca="1" si="704"/>
        <v>0</v>
      </c>
      <c r="V4094" s="679">
        <f t="shared" ca="1" si="704"/>
        <v>14723.48</v>
      </c>
      <c r="W4094" s="679">
        <f t="shared" ca="1" si="705"/>
        <v>0</v>
      </c>
      <c r="X4094" s="679">
        <f t="shared" ca="1" si="704"/>
        <v>0</v>
      </c>
      <c r="Y4094" s="679">
        <f t="shared" ca="1" si="704"/>
        <v>0</v>
      </c>
      <c r="Z4094" s="679">
        <f t="shared" ca="1" si="704"/>
        <v>0</v>
      </c>
      <c r="AA4094" t="str">
        <f t="shared" si="695"/>
        <v>HUM_ASR_FY_2022</v>
      </c>
      <c r="AB4094" s="958">
        <f t="shared" si="696"/>
        <v>45032</v>
      </c>
      <c r="AC4094" t="str">
        <f t="shared" si="697"/>
        <v>Unaudited</v>
      </c>
    </row>
    <row r="4095" spans="1:29" x14ac:dyDescent="0.25">
      <c r="A4095" t="s">
        <v>420</v>
      </c>
      <c r="B4095" t="s">
        <v>1385</v>
      </c>
      <c r="C4095" t="s">
        <v>1386</v>
      </c>
      <c r="D4095">
        <v>1900</v>
      </c>
      <c r="E4095" s="958">
        <v>1</v>
      </c>
      <c r="F4095" t="s">
        <v>439</v>
      </c>
      <c r="G4095" s="958">
        <v>182</v>
      </c>
      <c r="H4095" t="s">
        <v>390</v>
      </c>
      <c r="I4095" s="938" t="s">
        <v>487</v>
      </c>
      <c r="J4095" s="938" t="s">
        <v>13</v>
      </c>
      <c r="K4095" s="938" t="s">
        <v>492</v>
      </c>
      <c r="L4095" s="938" t="s">
        <v>94</v>
      </c>
      <c r="M4095" s="963" t="s">
        <v>146</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HUM_ASR_FY_2022</v>
      </c>
      <c r="AB4095" s="958">
        <f t="shared" si="696"/>
        <v>45032</v>
      </c>
      <c r="AC4095" t="str">
        <f t="shared" si="697"/>
        <v>Unaudited</v>
      </c>
    </row>
    <row r="4096" spans="1:29" x14ac:dyDescent="0.25">
      <c r="A4096" t="s">
        <v>420</v>
      </c>
      <c r="B4096" t="s">
        <v>1385</v>
      </c>
      <c r="C4096" t="s">
        <v>1386</v>
      </c>
      <c r="D4096">
        <v>1900</v>
      </c>
      <c r="E4096" s="958">
        <v>1</v>
      </c>
      <c r="F4096" t="s">
        <v>439</v>
      </c>
      <c r="G4096" s="958">
        <v>182</v>
      </c>
      <c r="H4096" t="s">
        <v>390</v>
      </c>
      <c r="I4096" s="938" t="s">
        <v>487</v>
      </c>
      <c r="J4096" s="938" t="s">
        <v>13</v>
      </c>
      <c r="K4096" s="938" t="s">
        <v>13</v>
      </c>
      <c r="L4096" s="938" t="s">
        <v>35</v>
      </c>
      <c r="M4096" s="963" t="s">
        <v>13</v>
      </c>
      <c r="N4096" s="679">
        <f t="shared" ca="1" si="704"/>
        <v>-13635.095355819736</v>
      </c>
      <c r="O4096" s="679">
        <f t="shared" ca="1" si="704"/>
        <v>-18557.545001489212</v>
      </c>
      <c r="P4096" s="679">
        <f t="shared" ca="1" si="704"/>
        <v>1007.0084862071634</v>
      </c>
      <c r="Q4096" s="679">
        <f t="shared" ca="1" si="704"/>
        <v>1271.1784684476893</v>
      </c>
      <c r="R4096" s="679">
        <f t="shared" ca="1" si="704"/>
        <v>847.36237615226764</v>
      </c>
      <c r="S4096" s="679">
        <f t="shared" ca="1" si="704"/>
        <v>887.60194731700994</v>
      </c>
      <c r="T4096" s="679">
        <f t="shared" ca="1" si="704"/>
        <v>92.429641422494896</v>
      </c>
      <c r="U4096" s="679">
        <f t="shared" ca="1" si="704"/>
        <v>13.424994940153384</v>
      </c>
      <c r="V4096" s="679">
        <f t="shared" ca="1" si="704"/>
        <v>131.35246847919859</v>
      </c>
      <c r="W4096" s="679">
        <f t="shared" ca="1" si="705"/>
        <v>0.8692442767005788</v>
      </c>
      <c r="X4096" s="679">
        <f t="shared" ca="1" si="704"/>
        <v>591.73445845740218</v>
      </c>
      <c r="Y4096" s="679">
        <f t="shared" ca="1" si="704"/>
        <v>79.487559969397381</v>
      </c>
      <c r="Z4096" s="679">
        <f t="shared" ca="1" si="704"/>
        <v>0</v>
      </c>
      <c r="AA4096" t="str">
        <f t="shared" si="695"/>
        <v>HUM_ASR_FY_2022</v>
      </c>
      <c r="AB4096" s="958">
        <f t="shared" si="696"/>
        <v>45032</v>
      </c>
      <c r="AC4096" t="str">
        <f t="shared" si="697"/>
        <v>Unaudited</v>
      </c>
    </row>
    <row r="4097" spans="1:29" x14ac:dyDescent="0.25">
      <c r="A4097" t="s">
        <v>420</v>
      </c>
      <c r="B4097" t="s">
        <v>1385</v>
      </c>
      <c r="C4097" t="s">
        <v>1386</v>
      </c>
      <c r="D4097">
        <v>1900</v>
      </c>
      <c r="E4097" s="958">
        <v>1</v>
      </c>
      <c r="F4097" t="s">
        <v>439</v>
      </c>
      <c r="G4097" s="958">
        <v>182</v>
      </c>
      <c r="H4097" t="s">
        <v>390</v>
      </c>
      <c r="I4097" s="938" t="s">
        <v>488</v>
      </c>
      <c r="J4097" s="938" t="s">
        <v>444</v>
      </c>
      <c r="K4097" s="938" t="s">
        <v>0</v>
      </c>
      <c r="L4097" s="938">
        <v>2.1</v>
      </c>
      <c r="M4097" s="963" t="s">
        <v>147</v>
      </c>
      <c r="N4097" s="679">
        <f t="shared" ca="1" si="704"/>
        <v>7155039.8399999999</v>
      </c>
      <c r="O4097" s="679">
        <f t="shared" ca="1" si="704"/>
        <v>3875448.07</v>
      </c>
      <c r="P4097" s="679">
        <f t="shared" ca="1" si="704"/>
        <v>253309.32</v>
      </c>
      <c r="Q4097" s="679">
        <f t="shared" ca="1" si="704"/>
        <v>1460227.2000000002</v>
      </c>
      <c r="R4097" s="679">
        <f t="shared" ca="1" si="704"/>
        <v>1152049.5</v>
      </c>
      <c r="S4097" s="679">
        <f t="shared" ca="1" si="704"/>
        <v>9510.2599999999966</v>
      </c>
      <c r="T4097" s="679">
        <f t="shared" ca="1" si="704"/>
        <v>18767.73</v>
      </c>
      <c r="U4097" s="679">
        <f t="shared" ca="1" si="704"/>
        <v>0</v>
      </c>
      <c r="V4097" s="679">
        <f t="shared" ca="1" si="704"/>
        <v>134799.54</v>
      </c>
      <c r="W4097" s="679">
        <f t="shared" ca="1" si="705"/>
        <v>0</v>
      </c>
      <c r="X4097" s="679">
        <f t="shared" ca="1" si="704"/>
        <v>18675.449999999997</v>
      </c>
      <c r="Y4097" s="679">
        <f t="shared" ca="1" si="704"/>
        <v>232252.77000000002</v>
      </c>
      <c r="Z4097" s="679">
        <f t="shared" ca="1" si="704"/>
        <v>0</v>
      </c>
      <c r="AA4097" t="str">
        <f t="shared" si="695"/>
        <v>HUM_ASR_FY_2022</v>
      </c>
      <c r="AB4097" s="958">
        <f t="shared" si="696"/>
        <v>45032</v>
      </c>
      <c r="AC4097" t="str">
        <f t="shared" si="697"/>
        <v>Unaudited</v>
      </c>
    </row>
    <row r="4098" spans="1:29" ht="30" x14ac:dyDescent="0.25">
      <c r="A4098" t="s">
        <v>420</v>
      </c>
      <c r="B4098" t="s">
        <v>1385</v>
      </c>
      <c r="C4098" t="s">
        <v>1386</v>
      </c>
      <c r="D4098">
        <v>1900</v>
      </c>
      <c r="E4098" s="958">
        <v>1</v>
      </c>
      <c r="F4098" t="s">
        <v>439</v>
      </c>
      <c r="G4098" s="958">
        <v>182</v>
      </c>
      <c r="H4098" t="s">
        <v>390</v>
      </c>
      <c r="I4098" s="938" t="s">
        <v>488</v>
      </c>
      <c r="J4098" s="938" t="s">
        <v>444</v>
      </c>
      <c r="K4098" s="938" t="s">
        <v>0</v>
      </c>
      <c r="L4098" s="938">
        <v>2.2000000000000002</v>
      </c>
      <c r="M4098" s="963" t="s">
        <v>148</v>
      </c>
      <c r="N4098" s="679">
        <f t="shared" ca="1" si="704"/>
        <v>81183.446574049536</v>
      </c>
      <c r="O4098" s="679">
        <f t="shared" ca="1" si="704"/>
        <v>43972.114534214583</v>
      </c>
      <c r="P4098" s="679">
        <f t="shared" ca="1" si="704"/>
        <v>2874.1312566791826</v>
      </c>
      <c r="Q4098" s="679">
        <f t="shared" ca="1" si="704"/>
        <v>16568.220377257043</v>
      </c>
      <c r="R4098" s="679">
        <f t="shared" ca="1" si="704"/>
        <v>13071.534348564925</v>
      </c>
      <c r="S4098" s="679">
        <f t="shared" ca="1" si="704"/>
        <v>107.90655284671624</v>
      </c>
      <c r="T4098" s="679">
        <f t="shared" ca="1" si="704"/>
        <v>212.94486681309473</v>
      </c>
      <c r="U4098" s="679">
        <f t="shared" ca="1" si="704"/>
        <v>0</v>
      </c>
      <c r="V4098" s="679">
        <f t="shared" ca="1" si="704"/>
        <v>1529.4801284847149</v>
      </c>
      <c r="W4098" s="679">
        <f t="shared" ca="1" si="705"/>
        <v>0</v>
      </c>
      <c r="X4098" s="679">
        <f t="shared" ca="1" si="704"/>
        <v>211.89782743702139</v>
      </c>
      <c r="Y4098" s="679">
        <f t="shared" ca="1" si="704"/>
        <v>2635.2166817522593</v>
      </c>
      <c r="Z4098" s="679">
        <f t="shared" ca="1" si="704"/>
        <v>0</v>
      </c>
      <c r="AA4098" t="str">
        <f t="shared" ref="AA4098:AA4161" si="706">file_name</f>
        <v>HUM_ASR_FY_2022</v>
      </c>
      <c r="AB4098" s="958">
        <f t="shared" ref="AB4098:AB4161" si="707">file_date</f>
        <v>45032</v>
      </c>
      <c r="AC4098" t="str">
        <f t="shared" ref="AC4098:AC4161" si="708">status</f>
        <v>Unaudited</v>
      </c>
    </row>
    <row r="4099" spans="1:29" x14ac:dyDescent="0.25">
      <c r="A4099" t="s">
        <v>420</v>
      </c>
      <c r="B4099" t="s">
        <v>1385</v>
      </c>
      <c r="C4099" t="s">
        <v>1386</v>
      </c>
      <c r="D4099">
        <v>1900</v>
      </c>
      <c r="E4099" s="958">
        <v>1</v>
      </c>
      <c r="F4099" t="s">
        <v>439</v>
      </c>
      <c r="G4099" s="958">
        <v>182</v>
      </c>
      <c r="H4099" t="s">
        <v>390</v>
      </c>
      <c r="I4099" s="938" t="s">
        <v>488</v>
      </c>
      <c r="J4099" s="938" t="s">
        <v>444</v>
      </c>
      <c r="K4099" s="938" t="s">
        <v>0</v>
      </c>
      <c r="L4099" s="938">
        <v>2.2999999999999998</v>
      </c>
      <c r="M4099" s="963" t="s">
        <v>149</v>
      </c>
      <c r="N4099" s="679">
        <f t="shared" ca="1" si="704"/>
        <v>6892072.4399999594</v>
      </c>
      <c r="O4099" s="679">
        <f t="shared" ca="1" si="704"/>
        <v>4565610.5499999616</v>
      </c>
      <c r="P4099" s="679">
        <f t="shared" ca="1" si="704"/>
        <v>434904.24999999994</v>
      </c>
      <c r="Q4099" s="679">
        <f t="shared" ca="1" si="704"/>
        <v>961644.32999999903</v>
      </c>
      <c r="R4099" s="679">
        <f t="shared" ca="1" si="704"/>
        <v>725813.86999999906</v>
      </c>
      <c r="S4099" s="679">
        <f t="shared" ca="1" si="704"/>
        <v>27313.490000000005</v>
      </c>
      <c r="T4099" s="679">
        <f t="shared" ca="1" si="704"/>
        <v>21102.340000000004</v>
      </c>
      <c r="U4099" s="679">
        <f t="shared" ca="1" si="704"/>
        <v>703.59999999999991</v>
      </c>
      <c r="V4099" s="679">
        <f t="shared" ca="1" si="704"/>
        <v>63702.52</v>
      </c>
      <c r="W4099" s="679">
        <f t="shared" ca="1" si="705"/>
        <v>4479.8999999999996</v>
      </c>
      <c r="X4099" s="679">
        <f t="shared" ca="1" si="704"/>
        <v>16248.330000000002</v>
      </c>
      <c r="Y4099" s="679">
        <f t="shared" ca="1" si="704"/>
        <v>70549.259999999995</v>
      </c>
      <c r="Z4099" s="679">
        <f t="shared" ca="1" si="704"/>
        <v>0</v>
      </c>
      <c r="AA4099" t="str">
        <f t="shared" si="706"/>
        <v>HUM_ASR_FY_2022</v>
      </c>
      <c r="AB4099" s="958">
        <f t="shared" si="707"/>
        <v>45032</v>
      </c>
      <c r="AC4099" t="str">
        <f t="shared" si="708"/>
        <v>Unaudited</v>
      </c>
    </row>
    <row r="4100" spans="1:29" x14ac:dyDescent="0.25">
      <c r="A4100" t="s">
        <v>420</v>
      </c>
      <c r="B4100" t="s">
        <v>1385</v>
      </c>
      <c r="C4100" t="s">
        <v>1386</v>
      </c>
      <c r="D4100">
        <v>1900</v>
      </c>
      <c r="E4100" s="958">
        <v>1</v>
      </c>
      <c r="F4100" t="s">
        <v>439</v>
      </c>
      <c r="G4100" s="958">
        <v>182</v>
      </c>
      <c r="H4100" t="s">
        <v>390</v>
      </c>
      <c r="I4100" s="938" t="s">
        <v>488</v>
      </c>
      <c r="J4100" s="938" t="s">
        <v>444</v>
      </c>
      <c r="K4100" s="938" t="s">
        <v>0</v>
      </c>
      <c r="L4100" s="938">
        <v>2.4</v>
      </c>
      <c r="M4100" s="963" t="s">
        <v>150</v>
      </c>
      <c r="N4100" s="679">
        <f t="shared" ca="1" si="704"/>
        <v>1865528.7399999988</v>
      </c>
      <c r="O4100" s="679">
        <f t="shared" ca="1" si="704"/>
        <v>160418.22000000012</v>
      </c>
      <c r="P4100" s="679">
        <f t="shared" ca="1" si="704"/>
        <v>15711.849999999997</v>
      </c>
      <c r="Q4100" s="679">
        <f t="shared" ca="1" si="704"/>
        <v>767603.10999999882</v>
      </c>
      <c r="R4100" s="679">
        <f t="shared" ca="1" si="704"/>
        <v>457209.87999999995</v>
      </c>
      <c r="S4100" s="679">
        <f t="shared" ca="1" si="704"/>
        <v>263289.87999999989</v>
      </c>
      <c r="T4100" s="679">
        <f t="shared" ca="1" si="704"/>
        <v>0</v>
      </c>
      <c r="U4100" s="679">
        <f t="shared" ca="1" si="704"/>
        <v>2036.99</v>
      </c>
      <c r="V4100" s="679">
        <f t="shared" ca="1" si="704"/>
        <v>41671.93</v>
      </c>
      <c r="W4100" s="679">
        <f t="shared" ca="1" si="705"/>
        <v>0</v>
      </c>
      <c r="X4100" s="679">
        <f t="shared" ca="1" si="704"/>
        <v>94337.300000000032</v>
      </c>
      <c r="Y4100" s="679">
        <f t="shared" ca="1" si="704"/>
        <v>63249.58</v>
      </c>
      <c r="Z4100" s="679">
        <f t="shared" ca="1" si="704"/>
        <v>0</v>
      </c>
      <c r="AA4100" t="str">
        <f t="shared" si="706"/>
        <v>HUM_ASR_FY_2022</v>
      </c>
      <c r="AB4100" s="958">
        <f t="shared" si="707"/>
        <v>45032</v>
      </c>
      <c r="AC4100" t="str">
        <f t="shared" si="708"/>
        <v>Unaudited</v>
      </c>
    </row>
    <row r="4101" spans="1:29" ht="30" x14ac:dyDescent="0.25">
      <c r="A4101" t="s">
        <v>420</v>
      </c>
      <c r="B4101" t="s">
        <v>1385</v>
      </c>
      <c r="C4101" t="s">
        <v>1386</v>
      </c>
      <c r="D4101">
        <v>1900</v>
      </c>
      <c r="E4101" s="958">
        <v>1</v>
      </c>
      <c r="F4101" t="s">
        <v>439</v>
      </c>
      <c r="G4101" s="958">
        <v>182</v>
      </c>
      <c r="H4101" t="s">
        <v>390</v>
      </c>
      <c r="I4101" s="938" t="s">
        <v>488</v>
      </c>
      <c r="J4101" s="938" t="s">
        <v>444</v>
      </c>
      <c r="K4101" s="938" t="s">
        <v>0</v>
      </c>
      <c r="L4101" s="946">
        <v>2.5</v>
      </c>
      <c r="M4101" s="961" t="s">
        <v>151</v>
      </c>
      <c r="N4101" s="679">
        <f t="shared" ca="1" si="704"/>
        <v>99366.637141374682</v>
      </c>
      <c r="O4101" s="679">
        <f t="shared" ca="1" si="704"/>
        <v>8544.6118925003721</v>
      </c>
      <c r="P4101" s="679">
        <f t="shared" ca="1" si="704"/>
        <v>836.88536354026269</v>
      </c>
      <c r="Q4101" s="679">
        <f t="shared" ca="1" si="704"/>
        <v>40886.070562472618</v>
      </c>
      <c r="R4101" s="679">
        <f t="shared" ca="1" si="704"/>
        <v>24353.100152941879</v>
      </c>
      <c r="S4101" s="679">
        <f t="shared" ca="1" si="704"/>
        <v>14024.02943894399</v>
      </c>
      <c r="T4101" s="679">
        <f t="shared" ca="1" si="704"/>
        <v>0</v>
      </c>
      <c r="U4101" s="679">
        <f t="shared" ca="1" si="704"/>
        <v>108.49945211276076</v>
      </c>
      <c r="V4101" s="679">
        <f t="shared" ca="1" si="704"/>
        <v>2219.6385713632949</v>
      </c>
      <c r="W4101" s="679">
        <f t="shared" ca="1" si="705"/>
        <v>0</v>
      </c>
      <c r="X4101" s="679">
        <f t="shared" ca="1" si="704"/>
        <v>5024.8382975847444</v>
      </c>
      <c r="Y4101" s="679">
        <f t="shared" ca="1" si="704"/>
        <v>3368.963409914742</v>
      </c>
      <c r="Z4101" s="679">
        <f t="shared" ca="1" si="704"/>
        <v>0</v>
      </c>
      <c r="AA4101" t="str">
        <f t="shared" si="706"/>
        <v>HUM_ASR_FY_2022</v>
      </c>
      <c r="AB4101" s="958">
        <f t="shared" si="707"/>
        <v>45032</v>
      </c>
      <c r="AC4101" t="str">
        <f t="shared" si="708"/>
        <v>Unaudited</v>
      </c>
    </row>
    <row r="4102" spans="1:29" x14ac:dyDescent="0.25">
      <c r="A4102" t="s">
        <v>420</v>
      </c>
      <c r="B4102" t="s">
        <v>1385</v>
      </c>
      <c r="C4102" t="s">
        <v>1386</v>
      </c>
      <c r="D4102">
        <v>1900</v>
      </c>
      <c r="E4102" s="958">
        <v>1</v>
      </c>
      <c r="F4102" t="s">
        <v>439</v>
      </c>
      <c r="G4102" s="958">
        <v>182</v>
      </c>
      <c r="H4102" t="s">
        <v>390</v>
      </c>
      <c r="I4102" s="938" t="s">
        <v>488</v>
      </c>
      <c r="J4102" s="938" t="s">
        <v>444</v>
      </c>
      <c r="K4102" s="938" t="s">
        <v>0</v>
      </c>
      <c r="L4102" s="938" t="s">
        <v>96</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HUM_ASR_FY_2022</v>
      </c>
      <c r="AB4102" s="958">
        <f t="shared" si="707"/>
        <v>45032</v>
      </c>
      <c r="AC4102" t="str">
        <f t="shared" si="708"/>
        <v>Unaudited</v>
      </c>
    </row>
    <row r="4103" spans="1:29" x14ac:dyDescent="0.25">
      <c r="A4103" t="s">
        <v>420</v>
      </c>
      <c r="B4103" t="s">
        <v>1385</v>
      </c>
      <c r="C4103" t="s">
        <v>1386</v>
      </c>
      <c r="D4103">
        <v>1900</v>
      </c>
      <c r="E4103" s="958">
        <v>1</v>
      </c>
      <c r="F4103" t="s">
        <v>439</v>
      </c>
      <c r="G4103" s="958">
        <v>182</v>
      </c>
      <c r="H4103" t="s">
        <v>390</v>
      </c>
      <c r="I4103" s="938" t="s">
        <v>488</v>
      </c>
      <c r="J4103" s="938" t="s">
        <v>444</v>
      </c>
      <c r="K4103" s="938" t="s">
        <v>0</v>
      </c>
      <c r="L4103" s="938" t="s">
        <v>152</v>
      </c>
      <c r="M4103" s="963" t="s">
        <v>451</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HUM_ASR_FY_2022</v>
      </c>
      <c r="AB4103" s="958">
        <f t="shared" si="707"/>
        <v>45032</v>
      </c>
      <c r="AC4103" t="str">
        <f t="shared" si="708"/>
        <v>Unaudited</v>
      </c>
    </row>
    <row r="4104" spans="1:29" x14ac:dyDescent="0.25">
      <c r="A4104" t="s">
        <v>420</v>
      </c>
      <c r="B4104" t="s">
        <v>1385</v>
      </c>
      <c r="C4104" t="s">
        <v>1386</v>
      </c>
      <c r="D4104">
        <v>1900</v>
      </c>
      <c r="E4104" s="958">
        <v>1</v>
      </c>
      <c r="F4104" t="s">
        <v>439</v>
      </c>
      <c r="G4104" s="958">
        <v>182</v>
      </c>
      <c r="H4104" t="s">
        <v>390</v>
      </c>
      <c r="I4104" s="938" t="s">
        <v>488</v>
      </c>
      <c r="J4104" s="938" t="s">
        <v>444</v>
      </c>
      <c r="K4104" s="938" t="s">
        <v>0</v>
      </c>
      <c r="L4104" s="938" t="s">
        <v>917</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HUM_ASR_FY_2022</v>
      </c>
      <c r="AB4104" s="958">
        <f t="shared" si="707"/>
        <v>45032</v>
      </c>
      <c r="AC4104" t="str">
        <f t="shared" si="708"/>
        <v>Unaudited</v>
      </c>
    </row>
    <row r="4105" spans="1:29" x14ac:dyDescent="0.25">
      <c r="A4105" t="s">
        <v>420</v>
      </c>
      <c r="B4105" t="s">
        <v>1385</v>
      </c>
      <c r="C4105" t="s">
        <v>1386</v>
      </c>
      <c r="D4105">
        <v>1900</v>
      </c>
      <c r="E4105" s="958">
        <v>1</v>
      </c>
      <c r="F4105" t="s">
        <v>439</v>
      </c>
      <c r="G4105" s="958">
        <v>182</v>
      </c>
      <c r="H4105" t="s">
        <v>390</v>
      </c>
      <c r="I4105" s="938" t="s">
        <v>488</v>
      </c>
      <c r="J4105" s="938" t="s">
        <v>444</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9656145.1199998576</v>
      </c>
      <c r="O4105" s="679">
        <f t="shared" ca="1" si="709"/>
        <v>6485595.8199998504</v>
      </c>
      <c r="P4105" s="679">
        <f t="shared" ca="1" si="709"/>
        <v>567525.97999999917</v>
      </c>
      <c r="Q4105" s="679">
        <f t="shared" ca="1" si="709"/>
        <v>1145085.4100000018</v>
      </c>
      <c r="R4105" s="679">
        <f t="shared" ca="1" si="709"/>
        <v>974526.75000000326</v>
      </c>
      <c r="S4105" s="679">
        <f t="shared" ca="1" si="709"/>
        <v>37457.270000000019</v>
      </c>
      <c r="T4105" s="679">
        <f t="shared" ca="1" si="709"/>
        <v>30843.309999999998</v>
      </c>
      <c r="U4105" s="679">
        <f t="shared" ca="1" si="709"/>
        <v>1054.6499999999999</v>
      </c>
      <c r="V4105" s="679">
        <f t="shared" ca="1" si="709"/>
        <v>138150.89000000019</v>
      </c>
      <c r="W4105" s="679">
        <f t="shared" ca="1" si="705"/>
        <v>2289.8800000000006</v>
      </c>
      <c r="X4105" s="679">
        <f t="shared" ca="1" si="709"/>
        <v>119194.14999999982</v>
      </c>
      <c r="Y4105" s="679">
        <f t="shared" ca="1" si="709"/>
        <v>154421.0100000001</v>
      </c>
      <c r="Z4105" s="679">
        <f t="shared" ca="1" si="709"/>
        <v>0</v>
      </c>
      <c r="AA4105" t="str">
        <f t="shared" si="706"/>
        <v>HUM_ASR_FY_2022</v>
      </c>
      <c r="AB4105" s="958">
        <f t="shared" si="707"/>
        <v>45032</v>
      </c>
      <c r="AC4105" t="str">
        <f t="shared" si="708"/>
        <v>Unaudited</v>
      </c>
    </row>
    <row r="4106" spans="1:29" x14ac:dyDescent="0.25">
      <c r="A4106" t="s">
        <v>420</v>
      </c>
      <c r="B4106" t="s">
        <v>1385</v>
      </c>
      <c r="C4106" t="s">
        <v>1386</v>
      </c>
      <c r="D4106">
        <v>1900</v>
      </c>
      <c r="E4106" s="958">
        <v>1</v>
      </c>
      <c r="F4106" t="s">
        <v>439</v>
      </c>
      <c r="G4106" s="958">
        <v>182</v>
      </c>
      <c r="H4106" t="s">
        <v>390</v>
      </c>
      <c r="I4106" s="938" t="s">
        <v>488</v>
      </c>
      <c r="J4106" s="938" t="s">
        <v>444</v>
      </c>
      <c r="K4106" s="938" t="s">
        <v>53</v>
      </c>
      <c r="L4106" s="946">
        <v>3.2</v>
      </c>
      <c r="M4106" s="961" t="s">
        <v>34</v>
      </c>
      <c r="N4106" s="679">
        <f t="shared" ca="1" si="709"/>
        <v>660636.52000000048</v>
      </c>
      <c r="O4106" s="679">
        <f t="shared" ca="1" si="709"/>
        <v>303814.5300000002</v>
      </c>
      <c r="P4106" s="679">
        <f t="shared" ca="1" si="709"/>
        <v>39739.87999999999</v>
      </c>
      <c r="Q4106" s="679">
        <f t="shared" ca="1" si="709"/>
        <v>122453.42000000014</v>
      </c>
      <c r="R4106" s="679">
        <f t="shared" ca="1" si="709"/>
        <v>145146.00000000012</v>
      </c>
      <c r="S4106" s="679">
        <f t="shared" ca="1" si="709"/>
        <v>-107.00000000000003</v>
      </c>
      <c r="T4106" s="679">
        <f t="shared" ca="1" si="709"/>
        <v>1400.1499999999999</v>
      </c>
      <c r="U4106" s="679">
        <f t="shared" ca="1" si="709"/>
        <v>0</v>
      </c>
      <c r="V4106" s="679">
        <f t="shared" ca="1" si="709"/>
        <v>16305.589999999998</v>
      </c>
      <c r="W4106" s="679">
        <f t="shared" ca="1" si="705"/>
        <v>87.960000000000008</v>
      </c>
      <c r="X4106" s="679">
        <f t="shared" ca="1" si="709"/>
        <v>4901.24</v>
      </c>
      <c r="Y4106" s="679">
        <f t="shared" ca="1" si="709"/>
        <v>26894.75</v>
      </c>
      <c r="Z4106" s="679">
        <f t="shared" ca="1" si="709"/>
        <v>0</v>
      </c>
      <c r="AA4106" t="str">
        <f t="shared" si="706"/>
        <v>HUM_ASR_FY_2022</v>
      </c>
      <c r="AB4106" s="958">
        <f t="shared" si="707"/>
        <v>45032</v>
      </c>
      <c r="AC4106" t="str">
        <f t="shared" si="708"/>
        <v>Unaudited</v>
      </c>
    </row>
    <row r="4107" spans="1:29" x14ac:dyDescent="0.25">
      <c r="A4107" t="s">
        <v>420</v>
      </c>
      <c r="B4107" t="s">
        <v>1385</v>
      </c>
      <c r="C4107" t="s">
        <v>1386</v>
      </c>
      <c r="D4107">
        <v>1900</v>
      </c>
      <c r="E4107" s="958">
        <v>1</v>
      </c>
      <c r="F4107" t="s">
        <v>439</v>
      </c>
      <c r="G4107" s="958">
        <v>182</v>
      </c>
      <c r="H4107" t="s">
        <v>390</v>
      </c>
      <c r="I4107" s="963" t="s">
        <v>488</v>
      </c>
      <c r="J4107" s="963" t="s">
        <v>444</v>
      </c>
      <c r="K4107" s="963" t="s">
        <v>53</v>
      </c>
      <c r="L4107" s="954">
        <v>3.3</v>
      </c>
      <c r="M4107" s="963" t="s">
        <v>54</v>
      </c>
      <c r="N4107" s="679">
        <f t="shared" ca="1" si="709"/>
        <v>282.94</v>
      </c>
      <c r="O4107" s="679">
        <f t="shared" ca="1" si="709"/>
        <v>282.94</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HUM_ASR_FY_2022</v>
      </c>
      <c r="AB4107" s="958">
        <f t="shared" si="707"/>
        <v>45032</v>
      </c>
      <c r="AC4107" t="str">
        <f t="shared" si="708"/>
        <v>Unaudited</v>
      </c>
    </row>
    <row r="4108" spans="1:29" x14ac:dyDescent="0.25">
      <c r="A4108" t="s">
        <v>420</v>
      </c>
      <c r="B4108" t="s">
        <v>1385</v>
      </c>
      <c r="C4108" t="s">
        <v>1386</v>
      </c>
      <c r="D4108">
        <v>1900</v>
      </c>
      <c r="E4108" s="958">
        <v>1</v>
      </c>
      <c r="F4108" t="s">
        <v>439</v>
      </c>
      <c r="G4108" s="958">
        <v>182</v>
      </c>
      <c r="H4108" t="s">
        <v>390</v>
      </c>
      <c r="I4108" s="959" t="s">
        <v>488</v>
      </c>
      <c r="J4108" s="959" t="s">
        <v>444</v>
      </c>
      <c r="K4108" s="959" t="s">
        <v>53</v>
      </c>
      <c r="L4108" s="954" t="s">
        <v>44</v>
      </c>
      <c r="M4108" s="959" t="s">
        <v>153</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HUM_ASR_FY_2022</v>
      </c>
      <c r="AB4108" s="958">
        <f t="shared" si="707"/>
        <v>45032</v>
      </c>
      <c r="AC4108" t="str">
        <f t="shared" si="708"/>
        <v>Unaudited</v>
      </c>
    </row>
    <row r="4109" spans="1:29" x14ac:dyDescent="0.25">
      <c r="A4109" t="s">
        <v>420</v>
      </c>
      <c r="B4109" t="s">
        <v>1385</v>
      </c>
      <c r="C4109" t="s">
        <v>1386</v>
      </c>
      <c r="D4109">
        <v>1900</v>
      </c>
      <c r="E4109" s="958">
        <v>1</v>
      </c>
      <c r="F4109" t="s">
        <v>439</v>
      </c>
      <c r="G4109" s="958">
        <v>182</v>
      </c>
      <c r="H4109" t="s">
        <v>390</v>
      </c>
      <c r="I4109" s="959" t="s">
        <v>488</v>
      </c>
      <c r="J4109" s="959" t="s">
        <v>444</v>
      </c>
      <c r="K4109" s="959" t="s">
        <v>53</v>
      </c>
      <c r="L4109" s="938" t="s">
        <v>41</v>
      </c>
      <c r="M4109" s="959" t="s">
        <v>52</v>
      </c>
      <c r="N4109" s="679">
        <f t="shared" ca="1" si="709"/>
        <v>3873343.2600000007</v>
      </c>
      <c r="O4109" s="679">
        <f t="shared" ca="1" si="709"/>
        <v>3070177.6900000004</v>
      </c>
      <c r="P4109" s="679">
        <f t="shared" ca="1" si="709"/>
        <v>158219.54000000007</v>
      </c>
      <c r="Q4109" s="679">
        <f t="shared" ca="1" si="709"/>
        <v>220345.45000000004</v>
      </c>
      <c r="R4109" s="679">
        <f t="shared" ca="1" si="709"/>
        <v>146139.68</v>
      </c>
      <c r="S4109" s="679">
        <f t="shared" ca="1" si="709"/>
        <v>134750</v>
      </c>
      <c r="T4109" s="679">
        <f t="shared" ca="1" si="709"/>
        <v>15273.419999999998</v>
      </c>
      <c r="U4109" s="679">
        <f t="shared" ca="1" si="709"/>
        <v>2092.5</v>
      </c>
      <c r="V4109" s="679">
        <f t="shared" ca="1" si="709"/>
        <v>21619.999999999996</v>
      </c>
      <c r="W4109" s="679">
        <f t="shared" ca="1" si="705"/>
        <v>162.47999999999999</v>
      </c>
      <c r="X4109" s="679">
        <f t="shared" ca="1" si="709"/>
        <v>91815</v>
      </c>
      <c r="Y4109" s="679">
        <f t="shared" ca="1" si="709"/>
        <v>12747.5</v>
      </c>
      <c r="Z4109" s="679">
        <f t="shared" ca="1" si="709"/>
        <v>0</v>
      </c>
      <c r="AA4109" t="str">
        <f t="shared" si="706"/>
        <v>HUM_ASR_FY_2022</v>
      </c>
      <c r="AB4109" s="958">
        <f t="shared" si="707"/>
        <v>45032</v>
      </c>
      <c r="AC4109" t="str">
        <f t="shared" si="708"/>
        <v>Unaudited</v>
      </c>
    </row>
    <row r="4110" spans="1:29" x14ac:dyDescent="0.25">
      <c r="A4110" t="s">
        <v>420</v>
      </c>
      <c r="B4110" t="s">
        <v>1385</v>
      </c>
      <c r="C4110" t="s">
        <v>1386</v>
      </c>
      <c r="D4110">
        <v>1900</v>
      </c>
      <c r="E4110" s="958">
        <v>1</v>
      </c>
      <c r="F4110" t="s">
        <v>439</v>
      </c>
      <c r="G4110" s="958">
        <v>182</v>
      </c>
      <c r="H4110" t="s">
        <v>390</v>
      </c>
      <c r="I4110" s="959" t="s">
        <v>488</v>
      </c>
      <c r="J4110" s="959" t="s">
        <v>444</v>
      </c>
      <c r="K4110" s="959" t="s">
        <v>53</v>
      </c>
      <c r="L4110" s="938" t="s">
        <v>42</v>
      </c>
      <c r="M4110" s="959" t="s">
        <v>154</v>
      </c>
      <c r="N4110" s="679">
        <f t="shared" ca="1" si="709"/>
        <v>117060.82423874208</v>
      </c>
      <c r="O4110" s="679">
        <f t="shared" ca="1" si="709"/>
        <v>78624.459650678284</v>
      </c>
      <c r="P4110" s="679">
        <f t="shared" ca="1" si="709"/>
        <v>6880.0808366165838</v>
      </c>
      <c r="Q4110" s="679">
        <f t="shared" ca="1" si="709"/>
        <v>13881.796540187055</v>
      </c>
      <c r="R4110" s="679">
        <f t="shared" ca="1" si="709"/>
        <v>11814.124910097107</v>
      </c>
      <c r="S4110" s="679">
        <f t="shared" ca="1" si="709"/>
        <v>454.09206732522409</v>
      </c>
      <c r="T4110" s="679">
        <f t="shared" ca="1" si="709"/>
        <v>373.91145700294624</v>
      </c>
      <c r="U4110" s="679">
        <f t="shared" ca="1" si="709"/>
        <v>12.785453899991838</v>
      </c>
      <c r="V4110" s="679">
        <f t="shared" ca="1" si="709"/>
        <v>1674.7943254518998</v>
      </c>
      <c r="W4110" s="679">
        <f t="shared" ca="1" si="705"/>
        <v>27.760067488278882</v>
      </c>
      <c r="X4110" s="679">
        <f t="shared" ca="1" si="709"/>
        <v>1444.9829895924809</v>
      </c>
      <c r="Y4110" s="679">
        <f t="shared" ca="1" si="709"/>
        <v>1872.0359404021999</v>
      </c>
      <c r="Z4110" s="679">
        <f t="shared" ca="1" si="709"/>
        <v>0</v>
      </c>
      <c r="AA4110" t="str">
        <f t="shared" si="706"/>
        <v>HUM_ASR_FY_2022</v>
      </c>
      <c r="AB4110" s="958">
        <f t="shared" si="707"/>
        <v>45032</v>
      </c>
      <c r="AC4110" t="str">
        <f t="shared" si="708"/>
        <v>Unaudited</v>
      </c>
    </row>
    <row r="4111" spans="1:29" x14ac:dyDescent="0.25">
      <c r="A4111" t="s">
        <v>420</v>
      </c>
      <c r="B4111" t="s">
        <v>1385</v>
      </c>
      <c r="C4111" t="s">
        <v>1386</v>
      </c>
      <c r="D4111">
        <v>1900</v>
      </c>
      <c r="E4111" s="958">
        <v>1</v>
      </c>
      <c r="F4111" t="s">
        <v>439</v>
      </c>
      <c r="G4111" s="958">
        <v>182</v>
      </c>
      <c r="H4111" t="s">
        <v>390</v>
      </c>
      <c r="I4111" s="966" t="s">
        <v>488</v>
      </c>
      <c r="J4111" s="966" t="s">
        <v>444</v>
      </c>
      <c r="K4111" s="966" t="s">
        <v>53</v>
      </c>
      <c r="L4111" s="946" t="s">
        <v>43</v>
      </c>
      <c r="M4111" s="966" t="s">
        <v>462</v>
      </c>
      <c r="N4111" s="679">
        <f t="shared" ca="1" si="709"/>
        <v>10229893.845999995</v>
      </c>
      <c r="O4111" s="679">
        <f t="shared" ca="1" si="709"/>
        <v>8172275.1014472274</v>
      </c>
      <c r="P4111" s="679">
        <f t="shared" ca="1" si="709"/>
        <v>414897.88510674168</v>
      </c>
      <c r="Q4111" s="679">
        <f t="shared" ca="1" si="709"/>
        <v>539259.19762461341</v>
      </c>
      <c r="R4111" s="679">
        <f t="shared" ca="1" si="709"/>
        <v>356759.86756228947</v>
      </c>
      <c r="S4111" s="679">
        <f t="shared" ca="1" si="709"/>
        <v>365809.22205940099</v>
      </c>
      <c r="T4111" s="679">
        <f t="shared" ca="1" si="709"/>
        <v>38892.710787492426</v>
      </c>
      <c r="U4111" s="679">
        <f t="shared" ca="1" si="709"/>
        <v>5648.9935208583565</v>
      </c>
      <c r="V4111" s="679">
        <f t="shared" ca="1" si="709"/>
        <v>53905.487787485297</v>
      </c>
      <c r="W4111" s="679">
        <f t="shared" ca="1" si="705"/>
        <v>365.76217041528935</v>
      </c>
      <c r="X4111" s="679">
        <f t="shared" ca="1" si="709"/>
        <v>248817.19137813197</v>
      </c>
      <c r="Y4111" s="679">
        <f t="shared" ca="1" si="709"/>
        <v>33262.426555341881</v>
      </c>
      <c r="Z4111" s="679">
        <f t="shared" ca="1" si="709"/>
        <v>0</v>
      </c>
      <c r="AA4111" t="str">
        <f t="shared" si="706"/>
        <v>HUM_ASR_FY_2022</v>
      </c>
      <c r="AB4111" s="958">
        <f t="shared" si="707"/>
        <v>45032</v>
      </c>
      <c r="AC4111" t="str">
        <f t="shared" si="708"/>
        <v>Unaudited</v>
      </c>
    </row>
    <row r="4112" spans="1:29" x14ac:dyDescent="0.25">
      <c r="A4112" t="s">
        <v>420</v>
      </c>
      <c r="B4112" t="s">
        <v>1385</v>
      </c>
      <c r="C4112" t="s">
        <v>1386</v>
      </c>
      <c r="D4112">
        <v>1900</v>
      </c>
      <c r="E4112" s="958">
        <v>1</v>
      </c>
      <c r="F4112" t="s">
        <v>439</v>
      </c>
      <c r="G4112" s="958">
        <v>182</v>
      </c>
      <c r="H4112" t="s">
        <v>390</v>
      </c>
      <c r="I4112" s="938" t="s">
        <v>488</v>
      </c>
      <c r="J4112" s="938" t="s">
        <v>444</v>
      </c>
      <c r="K4112" s="938" t="s">
        <v>920</v>
      </c>
      <c r="L4112" s="938" t="s">
        <v>921</v>
      </c>
      <c r="M4112" s="959" t="s">
        <v>920</v>
      </c>
      <c r="N4112" s="679">
        <f t="shared" ca="1" si="709"/>
        <v>972130.14000000176</v>
      </c>
      <c r="O4112" s="679">
        <f t="shared" ca="1" si="709"/>
        <v>851769.30000000179</v>
      </c>
      <c r="P4112" s="679">
        <f t="shared" ca="1" si="709"/>
        <v>89141.570000000022</v>
      </c>
      <c r="Q4112" s="679">
        <f t="shared" ca="1" si="709"/>
        <v>5314.7499999999991</v>
      </c>
      <c r="R4112" s="679">
        <f t="shared" ca="1" si="709"/>
        <v>9356.82</v>
      </c>
      <c r="S4112" s="679">
        <f t="shared" ca="1" si="709"/>
        <v>1175.48</v>
      </c>
      <c r="T4112" s="679">
        <f t="shared" ca="1" si="709"/>
        <v>250.76</v>
      </c>
      <c r="U4112" s="679">
        <f t="shared" ca="1" si="709"/>
        <v>0</v>
      </c>
      <c r="V4112" s="679">
        <f t="shared" ca="1" si="709"/>
        <v>15087.08</v>
      </c>
      <c r="W4112" s="679">
        <f t="shared" ca="1" si="705"/>
        <v>0</v>
      </c>
      <c r="X4112" s="679">
        <f t="shared" ca="1" si="709"/>
        <v>34.380000000000003</v>
      </c>
      <c r="Y4112" s="679">
        <f t="shared" ca="1" si="709"/>
        <v>0</v>
      </c>
      <c r="Z4112" s="679">
        <f t="shared" ca="1" si="709"/>
        <v>0</v>
      </c>
      <c r="AA4112" t="str">
        <f t="shared" si="706"/>
        <v>HUM_ASR_FY_2022</v>
      </c>
      <c r="AB4112" s="958">
        <f t="shared" si="707"/>
        <v>45032</v>
      </c>
      <c r="AC4112" t="str">
        <f t="shared" si="708"/>
        <v>Unaudited</v>
      </c>
    </row>
    <row r="4113" spans="1:29" x14ac:dyDescent="0.25">
      <c r="A4113" t="s">
        <v>420</v>
      </c>
      <c r="B4113" t="s">
        <v>1385</v>
      </c>
      <c r="C4113" t="s">
        <v>1386</v>
      </c>
      <c r="D4113">
        <v>1900</v>
      </c>
      <c r="E4113" s="958">
        <v>1</v>
      </c>
      <c r="F4113" t="s">
        <v>439</v>
      </c>
      <c r="G4113" s="958">
        <v>182</v>
      </c>
      <c r="H4113" t="s">
        <v>390</v>
      </c>
      <c r="I4113" s="938" t="s">
        <v>488</v>
      </c>
      <c r="J4113" s="938" t="s">
        <v>444</v>
      </c>
      <c r="K4113" s="938" t="s">
        <v>920</v>
      </c>
      <c r="L4113" s="944" t="s">
        <v>922</v>
      </c>
      <c r="M4113" s="960" t="s">
        <v>925</v>
      </c>
      <c r="N4113" s="679">
        <f t="shared" ca="1" si="709"/>
        <v>11030.109831465788</v>
      </c>
      <c r="O4113" s="679">
        <f t="shared" ca="1" si="709"/>
        <v>9664.4559647854712</v>
      </c>
      <c r="P4113" s="679">
        <f t="shared" ca="1" si="709"/>
        <v>1011.4297121260888</v>
      </c>
      <c r="Q4113" s="679">
        <f t="shared" ca="1" si="709"/>
        <v>60.302909882809203</v>
      </c>
      <c r="R4113" s="679">
        <f t="shared" ca="1" si="709"/>
        <v>106.16557189889777</v>
      </c>
      <c r="S4113" s="679">
        <f t="shared" ca="1" si="709"/>
        <v>13.337384544718862</v>
      </c>
      <c r="T4113" s="679">
        <f t="shared" ca="1" si="709"/>
        <v>2.8452058294770661</v>
      </c>
      <c r="U4113" s="679">
        <f t="shared" ca="1" si="709"/>
        <v>0</v>
      </c>
      <c r="V4113" s="679">
        <f t="shared" ca="1" si="709"/>
        <v>171.18299555665519</v>
      </c>
      <c r="W4113" s="679">
        <f t="shared" ca="1" si="705"/>
        <v>0</v>
      </c>
      <c r="X4113" s="679">
        <f t="shared" ca="1" si="709"/>
        <v>0.39008684167100632</v>
      </c>
      <c r="Y4113" s="679">
        <f t="shared" ca="1" si="709"/>
        <v>0</v>
      </c>
      <c r="Z4113" s="679">
        <f t="shared" ca="1" si="709"/>
        <v>0</v>
      </c>
      <c r="AA4113" t="str">
        <f t="shared" si="706"/>
        <v>HUM_ASR_FY_2022</v>
      </c>
      <c r="AB4113" s="958">
        <f t="shared" si="707"/>
        <v>45032</v>
      </c>
      <c r="AC4113" t="str">
        <f t="shared" si="708"/>
        <v>Unaudited</v>
      </c>
    </row>
    <row r="4114" spans="1:29" x14ac:dyDescent="0.25">
      <c r="A4114" t="s">
        <v>420</v>
      </c>
      <c r="B4114" t="s">
        <v>1385</v>
      </c>
      <c r="C4114" t="s">
        <v>1386</v>
      </c>
      <c r="D4114">
        <v>1900</v>
      </c>
      <c r="E4114" s="958">
        <v>1</v>
      </c>
      <c r="F4114" t="s">
        <v>439</v>
      </c>
      <c r="G4114" s="958">
        <v>182</v>
      </c>
      <c r="H4114" t="s">
        <v>390</v>
      </c>
      <c r="I4114" s="959" t="s">
        <v>488</v>
      </c>
      <c r="J4114" s="959" t="s">
        <v>444</v>
      </c>
      <c r="K4114" s="959" t="s">
        <v>920</v>
      </c>
      <c r="L4114" s="938" t="s">
        <v>923</v>
      </c>
      <c r="M4114" s="959" t="s">
        <v>926</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HUM_ASR_FY_2022</v>
      </c>
      <c r="AB4114" s="958">
        <f t="shared" si="707"/>
        <v>45032</v>
      </c>
      <c r="AC4114" t="str">
        <f t="shared" si="708"/>
        <v>Unaudited</v>
      </c>
    </row>
    <row r="4115" spans="1:29" x14ac:dyDescent="0.25">
      <c r="A4115" t="s">
        <v>420</v>
      </c>
      <c r="B4115" t="s">
        <v>1385</v>
      </c>
      <c r="C4115" t="s">
        <v>1386</v>
      </c>
      <c r="D4115">
        <v>1900</v>
      </c>
      <c r="E4115" s="958">
        <v>1</v>
      </c>
      <c r="F4115" t="s">
        <v>439</v>
      </c>
      <c r="G4115" s="958">
        <v>182</v>
      </c>
      <c r="H4115" t="s">
        <v>390</v>
      </c>
      <c r="I4115" s="938" t="s">
        <v>488</v>
      </c>
      <c r="J4115" s="938" t="s">
        <v>444</v>
      </c>
      <c r="K4115" s="938" t="s">
        <v>445</v>
      </c>
      <c r="L4115" s="938">
        <v>5.0999999999999996</v>
      </c>
      <c r="M4115" s="959" t="s">
        <v>37</v>
      </c>
      <c r="N4115" s="679">
        <f t="shared" ca="1" si="709"/>
        <v>2429.9300000000003</v>
      </c>
      <c r="O4115" s="679">
        <f t="shared" ca="1" si="709"/>
        <v>620</v>
      </c>
      <c r="P4115" s="679">
        <f t="shared" ca="1" si="709"/>
        <v>450</v>
      </c>
      <c r="Q4115" s="679">
        <f t="shared" ca="1" si="709"/>
        <v>648</v>
      </c>
      <c r="R4115" s="679">
        <f t="shared" ca="1" si="709"/>
        <v>429.84</v>
      </c>
      <c r="S4115" s="679">
        <f t="shared" ca="1" si="709"/>
        <v>282.08999999999997</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HUM_ASR_FY_2022</v>
      </c>
      <c r="AB4115" s="958">
        <f t="shared" si="707"/>
        <v>45032</v>
      </c>
      <c r="AC4115" t="str">
        <f t="shared" si="708"/>
        <v>Unaudited</v>
      </c>
    </row>
    <row r="4116" spans="1:29" ht="30" x14ac:dyDescent="0.25">
      <c r="A4116" t="s">
        <v>420</v>
      </c>
      <c r="B4116" t="s">
        <v>1385</v>
      </c>
      <c r="C4116" t="s">
        <v>1386</v>
      </c>
      <c r="D4116">
        <v>1900</v>
      </c>
      <c r="E4116" s="958">
        <v>1</v>
      </c>
      <c r="F4116" t="s">
        <v>439</v>
      </c>
      <c r="G4116" s="958">
        <v>182</v>
      </c>
      <c r="H4116" t="s">
        <v>390</v>
      </c>
      <c r="I4116" s="938" t="s">
        <v>488</v>
      </c>
      <c r="J4116" s="938" t="s">
        <v>444</v>
      </c>
      <c r="K4116" s="938" t="s">
        <v>445</v>
      </c>
      <c r="L4116" s="938">
        <v>5.2</v>
      </c>
      <c r="M4116" s="959" t="s">
        <v>303</v>
      </c>
      <c r="N4116" s="679">
        <f t="shared" ca="1" si="709"/>
        <v>5592237.9999999991</v>
      </c>
      <c r="O4116" s="679">
        <f t="shared" ca="1" si="709"/>
        <v>1739291.0199999998</v>
      </c>
      <c r="P4116" s="679">
        <f t="shared" ca="1" si="709"/>
        <v>1469917.74</v>
      </c>
      <c r="Q4116" s="679">
        <f t="shared" ca="1" si="709"/>
        <v>232513.43</v>
      </c>
      <c r="R4116" s="679">
        <f t="shared" ca="1" si="709"/>
        <v>1531861.27</v>
      </c>
      <c r="S4116" s="679">
        <f t="shared" ca="1" si="709"/>
        <v>166002.94</v>
      </c>
      <c r="T4116" s="679">
        <f t="shared" ca="1" si="709"/>
        <v>125289.31</v>
      </c>
      <c r="U4116" s="679">
        <f t="shared" ca="1" si="709"/>
        <v>3217.49</v>
      </c>
      <c r="V4116" s="679">
        <f t="shared" ca="1" si="709"/>
        <v>106731.96999999999</v>
      </c>
      <c r="W4116" s="679">
        <f t="shared" ca="1" si="705"/>
        <v>162.72</v>
      </c>
      <c r="X4116" s="679">
        <f t="shared" ca="1" si="709"/>
        <v>161164.47999999998</v>
      </c>
      <c r="Y4116" s="679">
        <f t="shared" ca="1" si="709"/>
        <v>56085.630000000005</v>
      </c>
      <c r="Z4116" s="679">
        <f t="shared" ca="1" si="709"/>
        <v>0</v>
      </c>
      <c r="AA4116" t="str">
        <f t="shared" si="706"/>
        <v>HUM_ASR_FY_2022</v>
      </c>
      <c r="AB4116" s="958">
        <f t="shared" si="707"/>
        <v>45032</v>
      </c>
      <c r="AC4116" t="str">
        <f t="shared" si="708"/>
        <v>Unaudited</v>
      </c>
    </row>
    <row r="4117" spans="1:29" ht="30" x14ac:dyDescent="0.25">
      <c r="A4117" t="s">
        <v>420</v>
      </c>
      <c r="B4117" t="s">
        <v>1385</v>
      </c>
      <c r="C4117" t="s">
        <v>1386</v>
      </c>
      <c r="D4117">
        <v>1900</v>
      </c>
      <c r="E4117" s="958">
        <v>1</v>
      </c>
      <c r="F4117" t="s">
        <v>439</v>
      </c>
      <c r="G4117" s="958">
        <v>182</v>
      </c>
      <c r="H4117" t="s">
        <v>390</v>
      </c>
      <c r="I4117" s="959" t="s">
        <v>488</v>
      </c>
      <c r="J4117" s="959" t="s">
        <v>444</v>
      </c>
      <c r="K4117" s="959" t="s">
        <v>445</v>
      </c>
      <c r="L4117" s="938">
        <v>5.3</v>
      </c>
      <c r="M4117" s="959" t="s">
        <v>304</v>
      </c>
      <c r="N4117" s="679">
        <f t="shared" ca="1" si="709"/>
        <v>27.570788806911821</v>
      </c>
      <c r="O4117" s="679">
        <f t="shared" ca="1" si="709"/>
        <v>7.0347248934271072</v>
      </c>
      <c r="P4117" s="679">
        <f t="shared" ca="1" si="709"/>
        <v>5.1058487129712873</v>
      </c>
      <c r="Q4117" s="679">
        <f t="shared" ca="1" si="709"/>
        <v>7.3524221466786539</v>
      </c>
      <c r="R4117" s="679">
        <f t="shared" ca="1" si="709"/>
        <v>4.8771066906301739</v>
      </c>
      <c r="S4117" s="679">
        <f t="shared" ca="1" si="709"/>
        <v>3.2006863632046008</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HUM_ASR_FY_2022</v>
      </c>
      <c r="AB4117" s="958">
        <f t="shared" si="707"/>
        <v>45032</v>
      </c>
      <c r="AC4117" t="str">
        <f t="shared" si="708"/>
        <v>Unaudited</v>
      </c>
    </row>
    <row r="4118" spans="1:29" x14ac:dyDescent="0.25">
      <c r="A4118" t="s">
        <v>420</v>
      </c>
      <c r="B4118" t="s">
        <v>1385</v>
      </c>
      <c r="C4118" t="s">
        <v>1386</v>
      </c>
      <c r="D4118">
        <v>1900</v>
      </c>
      <c r="E4118" s="958">
        <v>1</v>
      </c>
      <c r="F4118" t="s">
        <v>439</v>
      </c>
      <c r="G4118" s="958">
        <v>182</v>
      </c>
      <c r="H4118" t="s">
        <v>390</v>
      </c>
      <c r="I4118" s="959" t="s">
        <v>488</v>
      </c>
      <c r="J4118" s="959" t="s">
        <v>444</v>
      </c>
      <c r="K4118" s="959" t="s">
        <v>445</v>
      </c>
      <c r="L4118" s="954" t="s">
        <v>82</v>
      </c>
      <c r="M4118" s="959" t="s">
        <v>453</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HUM_ASR_FY_2022</v>
      </c>
      <c r="AB4118" s="958">
        <f t="shared" si="707"/>
        <v>45032</v>
      </c>
      <c r="AC4118" t="str">
        <f t="shared" si="708"/>
        <v>Unaudited</v>
      </c>
    </row>
    <row r="4119" spans="1:29" x14ac:dyDescent="0.25">
      <c r="A4119" t="s">
        <v>420</v>
      </c>
      <c r="B4119" t="s">
        <v>1385</v>
      </c>
      <c r="C4119" t="s">
        <v>1386</v>
      </c>
      <c r="D4119">
        <v>1900</v>
      </c>
      <c r="E4119" s="958">
        <v>1</v>
      </c>
      <c r="F4119" t="s">
        <v>439</v>
      </c>
      <c r="G4119" s="958">
        <v>182</v>
      </c>
      <c r="H4119" t="s">
        <v>390</v>
      </c>
      <c r="I4119" s="938" t="s">
        <v>488</v>
      </c>
      <c r="J4119" s="938" t="s">
        <v>444</v>
      </c>
      <c r="K4119" s="938" t="s">
        <v>446</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HUM_ASR_FY_2022</v>
      </c>
      <c r="AB4119" s="958">
        <f t="shared" si="707"/>
        <v>45032</v>
      </c>
      <c r="AC4119" t="str">
        <f t="shared" si="708"/>
        <v>Unaudited</v>
      </c>
    </row>
    <row r="4120" spans="1:29" x14ac:dyDescent="0.25">
      <c r="A4120" t="s">
        <v>420</v>
      </c>
      <c r="B4120" t="s">
        <v>1385</v>
      </c>
      <c r="C4120" t="s">
        <v>1386</v>
      </c>
      <c r="D4120">
        <v>1900</v>
      </c>
      <c r="E4120" s="958">
        <v>1</v>
      </c>
      <c r="F4120" t="s">
        <v>439</v>
      </c>
      <c r="G4120" s="958">
        <v>182</v>
      </c>
      <c r="H4120" t="s">
        <v>390</v>
      </c>
      <c r="I4120" s="938" t="s">
        <v>488</v>
      </c>
      <c r="J4120" s="938" t="s">
        <v>444</v>
      </c>
      <c r="K4120" s="938" t="s">
        <v>446</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HUM_ASR_FY_2022</v>
      </c>
      <c r="AB4120" s="958">
        <f t="shared" si="707"/>
        <v>45032</v>
      </c>
      <c r="AC4120" t="str">
        <f t="shared" si="708"/>
        <v>Unaudited</v>
      </c>
    </row>
    <row r="4121" spans="1:29" x14ac:dyDescent="0.25">
      <c r="A4121" t="s">
        <v>420</v>
      </c>
      <c r="B4121" t="s">
        <v>1385</v>
      </c>
      <c r="C4121" t="s">
        <v>1386</v>
      </c>
      <c r="D4121">
        <v>1900</v>
      </c>
      <c r="E4121" s="958">
        <v>1</v>
      </c>
      <c r="F4121" t="s">
        <v>439</v>
      </c>
      <c r="G4121" s="958">
        <v>182</v>
      </c>
      <c r="H4121" t="s">
        <v>390</v>
      </c>
      <c r="I4121" s="938" t="s">
        <v>488</v>
      </c>
      <c r="J4121" s="938" t="s">
        <v>444</v>
      </c>
      <c r="K4121" s="938" t="s">
        <v>446</v>
      </c>
      <c r="L4121" s="938">
        <v>6.3</v>
      </c>
      <c r="M4121" s="959" t="s">
        <v>184</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HUM_ASR_FY_2022</v>
      </c>
      <c r="AB4121" s="958">
        <f t="shared" si="707"/>
        <v>45032</v>
      </c>
      <c r="AC4121" t="str">
        <f t="shared" si="708"/>
        <v>Unaudited</v>
      </c>
    </row>
    <row r="4122" spans="1:29" x14ac:dyDescent="0.25">
      <c r="A4122" t="s">
        <v>420</v>
      </c>
      <c r="B4122" t="s">
        <v>1385</v>
      </c>
      <c r="C4122" t="s">
        <v>1386</v>
      </c>
      <c r="D4122">
        <v>1900</v>
      </c>
      <c r="E4122" s="958">
        <v>1</v>
      </c>
      <c r="F4122" t="s">
        <v>439</v>
      </c>
      <c r="G4122" s="958">
        <v>182</v>
      </c>
      <c r="H4122" t="s">
        <v>390</v>
      </c>
      <c r="I4122" s="938" t="s">
        <v>488</v>
      </c>
      <c r="J4122" s="938" t="s">
        <v>444</v>
      </c>
      <c r="K4122" s="938" t="s">
        <v>446</v>
      </c>
      <c r="L4122" s="954" t="s">
        <v>87</v>
      </c>
      <c r="M4122" s="959" t="s">
        <v>454</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HUM_ASR_FY_2022</v>
      </c>
      <c r="AB4122" s="958">
        <f t="shared" si="707"/>
        <v>45032</v>
      </c>
      <c r="AC4122" t="str">
        <f t="shared" si="708"/>
        <v>Unaudited</v>
      </c>
    </row>
    <row r="4123" spans="1:29" x14ac:dyDescent="0.25">
      <c r="A4123" t="s">
        <v>420</v>
      </c>
      <c r="B4123" t="s">
        <v>1385</v>
      </c>
      <c r="C4123" t="s">
        <v>1386</v>
      </c>
      <c r="D4123">
        <v>1900</v>
      </c>
      <c r="E4123" s="958">
        <v>1</v>
      </c>
      <c r="F4123" t="s">
        <v>439</v>
      </c>
      <c r="G4123" s="958">
        <v>182</v>
      </c>
      <c r="H4123" t="s">
        <v>390</v>
      </c>
      <c r="I4123" s="938" t="s">
        <v>488</v>
      </c>
      <c r="J4123" s="938" t="s">
        <v>444</v>
      </c>
      <c r="K4123" s="938" t="s">
        <v>447</v>
      </c>
      <c r="L4123" s="954">
        <v>7.1</v>
      </c>
      <c r="M4123" s="959" t="s">
        <v>20</v>
      </c>
      <c r="N4123" s="679">
        <f t="shared" ca="1" si="709"/>
        <v>265409.47000000003</v>
      </c>
      <c r="O4123" s="679">
        <f t="shared" ca="1" si="709"/>
        <v>76914.8</v>
      </c>
      <c r="P4123" s="679">
        <f t="shared" ca="1" si="709"/>
        <v>19933.359999999997</v>
      </c>
      <c r="Q4123" s="679">
        <f t="shared" ca="1" si="709"/>
        <v>31387</v>
      </c>
      <c r="R4123" s="679">
        <f t="shared" ca="1" si="709"/>
        <v>54279.76</v>
      </c>
      <c r="S4123" s="679">
        <f t="shared" ca="1" si="709"/>
        <v>14739.61</v>
      </c>
      <c r="T4123" s="679">
        <f t="shared" ca="1" si="709"/>
        <v>791</v>
      </c>
      <c r="U4123" s="679">
        <f t="shared" ca="1" si="709"/>
        <v>385.83</v>
      </c>
      <c r="V4123" s="679">
        <f t="shared" ca="1" si="709"/>
        <v>7226</v>
      </c>
      <c r="W4123" s="679">
        <f t="shared" ca="1" si="705"/>
        <v>0</v>
      </c>
      <c r="X4123" s="679">
        <f t="shared" ca="1" si="709"/>
        <v>44038.35000000002</v>
      </c>
      <c r="Y4123" s="679">
        <f t="shared" ca="1" si="709"/>
        <v>15713.76</v>
      </c>
      <c r="Z4123" s="679">
        <f t="shared" ca="1" si="709"/>
        <v>0</v>
      </c>
      <c r="AA4123" t="str">
        <f t="shared" si="706"/>
        <v>HUM_ASR_FY_2022</v>
      </c>
      <c r="AB4123" s="958">
        <f t="shared" si="707"/>
        <v>45032</v>
      </c>
      <c r="AC4123" t="str">
        <f t="shared" si="708"/>
        <v>Unaudited</v>
      </c>
    </row>
    <row r="4124" spans="1:29" x14ac:dyDescent="0.25">
      <c r="A4124" t="s">
        <v>420</v>
      </c>
      <c r="B4124" t="s">
        <v>1385</v>
      </c>
      <c r="C4124" t="s">
        <v>1386</v>
      </c>
      <c r="D4124">
        <v>1900</v>
      </c>
      <c r="E4124" s="958">
        <v>1</v>
      </c>
      <c r="F4124" t="s">
        <v>439</v>
      </c>
      <c r="G4124" s="958">
        <v>182</v>
      </c>
      <c r="H4124" t="s">
        <v>390</v>
      </c>
      <c r="I4124" s="938" t="s">
        <v>488</v>
      </c>
      <c r="J4124" s="938" t="s">
        <v>444</v>
      </c>
      <c r="K4124" s="938" t="s">
        <v>447</v>
      </c>
      <c r="L4124" s="938">
        <v>7.2</v>
      </c>
      <c r="M4124" s="959" t="s">
        <v>21</v>
      </c>
      <c r="N4124" s="679">
        <f t="shared" ca="1" si="709"/>
        <v>1185838.3600000001</v>
      </c>
      <c r="O4124" s="679">
        <f t="shared" ca="1" si="709"/>
        <v>950259.66</v>
      </c>
      <c r="P4124" s="679">
        <f t="shared" ca="1" si="709"/>
        <v>47655.090000000004</v>
      </c>
      <c r="Q4124" s="679">
        <f t="shared" ca="1" si="709"/>
        <v>61551.56</v>
      </c>
      <c r="R4124" s="679">
        <f t="shared" ca="1" si="709"/>
        <v>40348.069999999992</v>
      </c>
      <c r="S4124" s="679">
        <f t="shared" ca="1" si="709"/>
        <v>42134.959999999992</v>
      </c>
      <c r="T4124" s="679">
        <f t="shared" ca="1" si="709"/>
        <v>4530.54</v>
      </c>
      <c r="U4124" s="679">
        <f t="shared" ca="1" si="709"/>
        <v>651.91</v>
      </c>
      <c r="V4124" s="679">
        <f t="shared" ca="1" si="709"/>
        <v>6265.8399999999992</v>
      </c>
      <c r="W4124" s="679">
        <f t="shared" ca="1" si="705"/>
        <v>42.21</v>
      </c>
      <c r="X4124" s="679">
        <f t="shared" ca="1" si="709"/>
        <v>28716.870000000003</v>
      </c>
      <c r="Y4124" s="679">
        <f t="shared" ca="1" si="709"/>
        <v>3681.65</v>
      </c>
      <c r="Z4124" s="679">
        <f t="shared" ca="1" si="709"/>
        <v>0</v>
      </c>
      <c r="AA4124" t="str">
        <f t="shared" si="706"/>
        <v>HUM_ASR_FY_2022</v>
      </c>
      <c r="AB4124" s="958">
        <f t="shared" si="707"/>
        <v>45032</v>
      </c>
      <c r="AC4124" t="str">
        <f t="shared" si="708"/>
        <v>Unaudited</v>
      </c>
    </row>
    <row r="4125" spans="1:29" x14ac:dyDescent="0.25">
      <c r="A4125" t="s">
        <v>420</v>
      </c>
      <c r="B4125" t="s">
        <v>1385</v>
      </c>
      <c r="C4125" t="s">
        <v>1386</v>
      </c>
      <c r="D4125">
        <v>1900</v>
      </c>
      <c r="E4125" s="958">
        <v>1</v>
      </c>
      <c r="F4125" t="s">
        <v>439</v>
      </c>
      <c r="G4125" s="958">
        <v>182</v>
      </c>
      <c r="H4125" t="s">
        <v>390</v>
      </c>
      <c r="I4125" s="959" t="s">
        <v>488</v>
      </c>
      <c r="J4125" s="959" t="s">
        <v>444</v>
      </c>
      <c r="K4125" s="959" t="s">
        <v>447</v>
      </c>
      <c r="L4125" s="938">
        <v>7.3</v>
      </c>
      <c r="M4125" s="959" t="s">
        <v>155</v>
      </c>
      <c r="N4125" s="679">
        <f t="shared" ca="1" si="709"/>
        <v>3011.4235573553137</v>
      </c>
      <c r="O4125" s="679">
        <f t="shared" ca="1" si="709"/>
        <v>872.70073908543077</v>
      </c>
      <c r="P4125" s="679">
        <f t="shared" ca="1" si="709"/>
        <v>226.17049000265175</v>
      </c>
      <c r="Q4125" s="679">
        <f t="shared" ca="1" si="709"/>
        <v>356.12727456451057</v>
      </c>
      <c r="R4125" s="679">
        <f t="shared" ca="1" si="709"/>
        <v>615.8760949697562</v>
      </c>
      <c r="S4125" s="679">
        <f t="shared" ca="1" si="709"/>
        <v>167.24048610710821</v>
      </c>
      <c r="T4125" s="679">
        <f t="shared" ca="1" si="709"/>
        <v>8.9749474043561932</v>
      </c>
      <c r="U4125" s="679">
        <f t="shared" ca="1" si="709"/>
        <v>4.3777546865015795</v>
      </c>
      <c r="V4125" s="679">
        <f t="shared" ca="1" si="709"/>
        <v>81.988583999845574</v>
      </c>
      <c r="W4125" s="679">
        <f t="shared" ca="1" si="705"/>
        <v>0</v>
      </c>
      <c r="X4125" s="679">
        <f t="shared" ca="1" si="709"/>
        <v>499.67367259750915</v>
      </c>
      <c r="Y4125" s="679">
        <f t="shared" ca="1" si="709"/>
        <v>178.2935139376437</v>
      </c>
      <c r="Z4125" s="679">
        <f t="shared" ca="1" si="709"/>
        <v>0</v>
      </c>
      <c r="AA4125" t="str">
        <f t="shared" si="706"/>
        <v>HUM_ASR_FY_2022</v>
      </c>
      <c r="AB4125" s="958">
        <f t="shared" si="707"/>
        <v>45032</v>
      </c>
      <c r="AC4125" t="str">
        <f t="shared" si="708"/>
        <v>Unaudited</v>
      </c>
    </row>
    <row r="4126" spans="1:29" x14ac:dyDescent="0.25">
      <c r="A4126" t="s">
        <v>420</v>
      </c>
      <c r="B4126" t="s">
        <v>1385</v>
      </c>
      <c r="C4126" t="s">
        <v>1386</v>
      </c>
      <c r="D4126">
        <v>1900</v>
      </c>
      <c r="E4126" s="958">
        <v>1</v>
      </c>
      <c r="F4126" t="s">
        <v>439</v>
      </c>
      <c r="G4126" s="958">
        <v>182</v>
      </c>
      <c r="H4126" t="s">
        <v>390</v>
      </c>
      <c r="I4126" s="938" t="s">
        <v>488</v>
      </c>
      <c r="J4126" s="938" t="s">
        <v>444</v>
      </c>
      <c r="K4126" s="938" t="s">
        <v>447</v>
      </c>
      <c r="L4126" s="938" t="s">
        <v>91</v>
      </c>
      <c r="M4126" s="959" t="s">
        <v>455</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HUM_ASR_FY_2022</v>
      </c>
      <c r="AB4126" s="958">
        <f t="shared" si="707"/>
        <v>45032</v>
      </c>
      <c r="AC4126" t="str">
        <f t="shared" si="708"/>
        <v>Unaudited</v>
      </c>
    </row>
    <row r="4127" spans="1:29" x14ac:dyDescent="0.25">
      <c r="A4127" t="s">
        <v>420</v>
      </c>
      <c r="B4127" t="s">
        <v>1385</v>
      </c>
      <c r="C4127" t="s">
        <v>1386</v>
      </c>
      <c r="D4127">
        <v>1900</v>
      </c>
      <c r="E4127" s="958">
        <v>1</v>
      </c>
      <c r="F4127" t="s">
        <v>439</v>
      </c>
      <c r="G4127" s="958">
        <v>182</v>
      </c>
      <c r="H4127" t="s">
        <v>390</v>
      </c>
      <c r="I4127" s="938" t="s">
        <v>488</v>
      </c>
      <c r="J4127" s="938" t="s">
        <v>444</v>
      </c>
      <c r="K4127" s="938" t="s">
        <v>448</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14614993.609999998</v>
      </c>
      <c r="O4127" s="679">
        <f t="shared" ca="1" si="710"/>
        <v>4960991.04</v>
      </c>
      <c r="P4127" s="679">
        <f t="shared" ca="1" si="710"/>
        <v>1168005.7</v>
      </c>
      <c r="Q4127" s="679">
        <f t="shared" ca="1" si="710"/>
        <v>3039104.379999999</v>
      </c>
      <c r="R4127" s="679">
        <f t="shared" ca="1" si="710"/>
        <v>3528571.9200000004</v>
      </c>
      <c r="S4127" s="679">
        <f t="shared" ca="1" si="710"/>
        <v>7596.5399999999991</v>
      </c>
      <c r="T4127" s="679">
        <f t="shared" ca="1" si="710"/>
        <v>35381.169999999991</v>
      </c>
      <c r="U4127" s="679">
        <f t="shared" ca="1" si="710"/>
        <v>9.6</v>
      </c>
      <c r="V4127" s="679">
        <f t="shared" ca="1" si="710"/>
        <v>1255759.7799999998</v>
      </c>
      <c r="W4127" s="679">
        <f t="shared" ca="1" si="705"/>
        <v>0</v>
      </c>
      <c r="X4127" s="679">
        <f t="shared" ca="1" si="710"/>
        <v>4858.16</v>
      </c>
      <c r="Y4127" s="679">
        <f t="shared" ca="1" si="710"/>
        <v>614715.31999999995</v>
      </c>
      <c r="Z4127" s="679">
        <f t="shared" ca="1" si="710"/>
        <v>0</v>
      </c>
      <c r="AA4127" t="str">
        <f t="shared" si="706"/>
        <v>HUM_ASR_FY_2022</v>
      </c>
      <c r="AB4127" s="958">
        <f t="shared" si="707"/>
        <v>45032</v>
      </c>
      <c r="AC4127" t="str">
        <f t="shared" si="708"/>
        <v>Unaudited</v>
      </c>
    </row>
    <row r="4128" spans="1:29" x14ac:dyDescent="0.25">
      <c r="A4128" t="s">
        <v>420</v>
      </c>
      <c r="B4128" t="s">
        <v>1385</v>
      </c>
      <c r="C4128" t="s">
        <v>1386</v>
      </c>
      <c r="D4128">
        <v>1900</v>
      </c>
      <c r="E4128" s="958">
        <v>1</v>
      </c>
      <c r="F4128" t="s">
        <v>439</v>
      </c>
      <c r="G4128" s="958">
        <v>182</v>
      </c>
      <c r="H4128" t="s">
        <v>390</v>
      </c>
      <c r="I4128" s="938" t="s">
        <v>488</v>
      </c>
      <c r="J4128" s="938" t="s">
        <v>444</v>
      </c>
      <c r="K4128" s="938" t="s">
        <v>448</v>
      </c>
      <c r="L4128" s="938" t="s">
        <v>112</v>
      </c>
      <c r="M4128" s="959" t="s">
        <v>443</v>
      </c>
      <c r="N4128" s="679">
        <f t="shared" ca="1" si="711"/>
        <v>64980.399999999994</v>
      </c>
      <c r="O4128" s="679">
        <f t="shared" ca="1" si="710"/>
        <v>64980.399999999994</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HUM_ASR_FY_2022</v>
      </c>
      <c r="AB4128" s="958">
        <f t="shared" si="707"/>
        <v>45032</v>
      </c>
      <c r="AC4128" t="str">
        <f t="shared" si="708"/>
        <v>Unaudited</v>
      </c>
    </row>
    <row r="4129" spans="1:29" x14ac:dyDescent="0.25">
      <c r="A4129" t="s">
        <v>420</v>
      </c>
      <c r="B4129" t="s">
        <v>1385</v>
      </c>
      <c r="C4129" t="s">
        <v>1386</v>
      </c>
      <c r="D4129">
        <v>1900</v>
      </c>
      <c r="E4129" s="958">
        <v>1</v>
      </c>
      <c r="F4129" t="s">
        <v>439</v>
      </c>
      <c r="G4129" s="958">
        <v>182</v>
      </c>
      <c r="H4129" t="s">
        <v>390</v>
      </c>
      <c r="I4129" s="959" t="s">
        <v>488</v>
      </c>
      <c r="J4129" s="959" t="s">
        <v>444</v>
      </c>
      <c r="K4129" s="959" t="s">
        <v>448</v>
      </c>
      <c r="L4129" s="938" t="s">
        <v>114</v>
      </c>
      <c r="M4129" s="959" t="s">
        <v>157</v>
      </c>
      <c r="N4129" s="679">
        <f t="shared" ca="1" si="711"/>
        <v>0.58240714319292486</v>
      </c>
      <c r="O4129" s="679">
        <f t="shared" ca="1" si="710"/>
        <v>0.1976953734030471</v>
      </c>
      <c r="P4129" s="679">
        <f t="shared" ca="1" si="710"/>
        <v>4.6544999000519741E-2</v>
      </c>
      <c r="Q4129" s="679">
        <f t="shared" ca="1" si="710"/>
        <v>0.12110823631218164</v>
      </c>
      <c r="R4129" s="679">
        <f t="shared" ca="1" si="710"/>
        <v>0.14061350598688177</v>
      </c>
      <c r="S4129" s="679">
        <f t="shared" ca="1" si="710"/>
        <v>3.0272193595237435E-4</v>
      </c>
      <c r="T4129" s="679">
        <f t="shared" ca="1" si="710"/>
        <v>1.4099387719488173E-3</v>
      </c>
      <c r="U4129" s="679">
        <f t="shared" ca="1" si="710"/>
        <v>3.8255976867663359E-7</v>
      </c>
      <c r="V4129" s="679">
        <f t="shared" ca="1" si="710"/>
        <v>5.0041996973981283E-2</v>
      </c>
      <c r="W4129" s="679">
        <f t="shared" ca="1" si="705"/>
        <v>0</v>
      </c>
      <c r="X4129" s="679">
        <f t="shared" ca="1" si="710"/>
        <v>1.9359755893688275E-4</v>
      </c>
      <c r="Y4129" s="679">
        <f t="shared" ca="1" si="710"/>
        <v>2.4496390689706538E-2</v>
      </c>
      <c r="Z4129" s="679">
        <f t="shared" ca="1" si="710"/>
        <v>0</v>
      </c>
      <c r="AA4129" t="str">
        <f t="shared" si="706"/>
        <v>HUM_ASR_FY_2022</v>
      </c>
      <c r="AB4129" s="958">
        <f t="shared" si="707"/>
        <v>45032</v>
      </c>
      <c r="AC4129" t="str">
        <f t="shared" si="708"/>
        <v>Unaudited</v>
      </c>
    </row>
    <row r="4130" spans="1:29" x14ac:dyDescent="0.25">
      <c r="A4130" t="s">
        <v>420</v>
      </c>
      <c r="B4130" t="s">
        <v>1385</v>
      </c>
      <c r="C4130" t="s">
        <v>1386</v>
      </c>
      <c r="D4130">
        <v>1900</v>
      </c>
      <c r="E4130" s="958">
        <v>1</v>
      </c>
      <c r="F4130" t="s">
        <v>439</v>
      </c>
      <c r="G4130" s="958">
        <v>182</v>
      </c>
      <c r="H4130" t="s">
        <v>390</v>
      </c>
      <c r="I4130" s="959" t="s">
        <v>488</v>
      </c>
      <c r="J4130" s="959" t="s">
        <v>444</v>
      </c>
      <c r="K4130" s="959" t="s">
        <v>448</v>
      </c>
      <c r="L4130" s="938" t="s">
        <v>115</v>
      </c>
      <c r="M4130" s="959" t="s">
        <v>113</v>
      </c>
      <c r="N4130" s="679">
        <f t="shared" ca="1" si="711"/>
        <v>-198708.16999999998</v>
      </c>
      <c r="O4130" s="679">
        <f t="shared" ca="1" si="710"/>
        <v>-67450.55641148494</v>
      </c>
      <c r="P4130" s="679">
        <f t="shared" ca="1" si="710"/>
        <v>-15880.422625553854</v>
      </c>
      <c r="Q4130" s="679">
        <f t="shared" ca="1" si="710"/>
        <v>-41320.228109821554</v>
      </c>
      <c r="R4130" s="679">
        <f t="shared" ca="1" si="710"/>
        <v>-47975.119774040497</v>
      </c>
      <c r="S4130" s="679">
        <f t="shared" ca="1" si="710"/>
        <v>-103.28397001138339</v>
      </c>
      <c r="T4130" s="679">
        <f t="shared" ca="1" si="710"/>
        <v>-481.04896456118934</v>
      </c>
      <c r="U4130" s="679">
        <f t="shared" ca="1" si="710"/>
        <v>-0.13052338460789789</v>
      </c>
      <c r="V4130" s="679">
        <f t="shared" ca="1" si="710"/>
        <v>-17073.543410423878</v>
      </c>
      <c r="W4130" s="679">
        <f t="shared" ca="1" si="705"/>
        <v>0</v>
      </c>
      <c r="X4130" s="679">
        <f t="shared" ca="1" si="710"/>
        <v>-66.05244647569846</v>
      </c>
      <c r="Y4130" s="679">
        <f t="shared" ca="1" si="710"/>
        <v>-8357.7837642423983</v>
      </c>
      <c r="Z4130" s="679">
        <f t="shared" ca="1" si="710"/>
        <v>0</v>
      </c>
      <c r="AA4130" t="str">
        <f t="shared" si="706"/>
        <v>HUM_ASR_FY_2022</v>
      </c>
      <c r="AB4130" s="958">
        <f t="shared" si="707"/>
        <v>45032</v>
      </c>
      <c r="AC4130" t="str">
        <f t="shared" si="708"/>
        <v>Unaudited</v>
      </c>
    </row>
    <row r="4131" spans="1:29" x14ac:dyDescent="0.25">
      <c r="A4131" t="s">
        <v>420</v>
      </c>
      <c r="B4131" t="s">
        <v>1385</v>
      </c>
      <c r="C4131" t="s">
        <v>1386</v>
      </c>
      <c r="D4131">
        <v>1900</v>
      </c>
      <c r="E4131" s="958">
        <v>1</v>
      </c>
      <c r="F4131" t="s">
        <v>439</v>
      </c>
      <c r="G4131" s="958">
        <v>182</v>
      </c>
      <c r="H4131" t="s">
        <v>390</v>
      </c>
      <c r="I4131" s="959" t="s">
        <v>488</v>
      </c>
      <c r="J4131" s="959" t="s">
        <v>444</v>
      </c>
      <c r="K4131" s="959" t="s">
        <v>448</v>
      </c>
      <c r="L4131" s="938" t="s">
        <v>116</v>
      </c>
      <c r="M4131" s="959" t="s">
        <v>158</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HUM_ASR_FY_2022</v>
      </c>
      <c r="AB4131" s="958">
        <f t="shared" si="707"/>
        <v>45032</v>
      </c>
      <c r="AC4131" t="str">
        <f t="shared" si="708"/>
        <v>Unaudited</v>
      </c>
    </row>
    <row r="4132" spans="1:29" x14ac:dyDescent="0.25">
      <c r="A4132" t="s">
        <v>420</v>
      </c>
      <c r="B4132" t="s">
        <v>1385</v>
      </c>
      <c r="C4132" t="s">
        <v>1386</v>
      </c>
      <c r="D4132">
        <v>1900</v>
      </c>
      <c r="E4132" s="958">
        <v>1</v>
      </c>
      <c r="F4132" t="s">
        <v>439</v>
      </c>
      <c r="G4132" s="958">
        <v>182</v>
      </c>
      <c r="H4132" t="s">
        <v>390</v>
      </c>
      <c r="I4132" s="959" t="s">
        <v>488</v>
      </c>
      <c r="J4132" s="959" t="s">
        <v>444</v>
      </c>
      <c r="K4132" s="959" t="s">
        <v>448</v>
      </c>
      <c r="L4132" s="938" t="s">
        <v>159</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HUM_ASR_FY_2022</v>
      </c>
      <c r="AB4132" s="958">
        <f t="shared" si="707"/>
        <v>45032</v>
      </c>
      <c r="AC4132" t="str">
        <f t="shared" si="708"/>
        <v>Unaudited</v>
      </c>
    </row>
    <row r="4133" spans="1:29" x14ac:dyDescent="0.25">
      <c r="A4133" t="s">
        <v>420</v>
      </c>
      <c r="B4133" t="s">
        <v>1385</v>
      </c>
      <c r="C4133" t="s">
        <v>1386</v>
      </c>
      <c r="D4133">
        <v>1900</v>
      </c>
      <c r="E4133" s="958">
        <v>1</v>
      </c>
      <c r="F4133" t="s">
        <v>439</v>
      </c>
      <c r="G4133" s="958">
        <v>182</v>
      </c>
      <c r="H4133" t="s">
        <v>390</v>
      </c>
      <c r="I4133" s="959" t="s">
        <v>488</v>
      </c>
      <c r="J4133" s="959" t="s">
        <v>444</v>
      </c>
      <c r="K4133" s="959" t="s">
        <v>448</v>
      </c>
      <c r="L4133" s="954" t="s">
        <v>442</v>
      </c>
      <c r="M4133" s="959" t="s">
        <v>456</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HUM_ASR_FY_2022</v>
      </c>
      <c r="AB4133" s="958">
        <f t="shared" si="707"/>
        <v>45032</v>
      </c>
      <c r="AC4133" t="str">
        <f t="shared" si="708"/>
        <v>Unaudited</v>
      </c>
    </row>
    <row r="4134" spans="1:29" ht="30" x14ac:dyDescent="0.25">
      <c r="A4134" t="s">
        <v>420</v>
      </c>
      <c r="B4134" t="s">
        <v>1385</v>
      </c>
      <c r="C4134" t="s">
        <v>1386</v>
      </c>
      <c r="D4134">
        <v>1900</v>
      </c>
      <c r="E4134" s="958">
        <v>1</v>
      </c>
      <c r="F4134" t="s">
        <v>439</v>
      </c>
      <c r="G4134" s="958">
        <v>182</v>
      </c>
      <c r="H4134" t="s">
        <v>390</v>
      </c>
      <c r="I4134" s="959" t="s">
        <v>488</v>
      </c>
      <c r="J4134" s="959" t="s">
        <v>444</v>
      </c>
      <c r="K4134" s="959" t="s">
        <v>449</v>
      </c>
      <c r="L4134" s="938">
        <v>9.1</v>
      </c>
      <c r="M4134" s="959" t="s">
        <v>185</v>
      </c>
      <c r="N4134" s="679">
        <f t="shared" ca="1" si="711"/>
        <v>186996.23000000004</v>
      </c>
      <c r="O4134" s="679">
        <f t="shared" ca="1" si="710"/>
        <v>64273.310000000012</v>
      </c>
      <c r="P4134" s="679">
        <f t="shared" ca="1" si="710"/>
        <v>165.87</v>
      </c>
      <c r="Q4134" s="679">
        <f t="shared" ca="1" si="710"/>
        <v>8625.67</v>
      </c>
      <c r="R4134" s="679">
        <f t="shared" ca="1" si="710"/>
        <v>16840.149999999998</v>
      </c>
      <c r="S4134" s="679">
        <f t="shared" ca="1" si="710"/>
        <v>35602.520000000011</v>
      </c>
      <c r="T4134" s="679">
        <f t="shared" ca="1" si="710"/>
        <v>277.5</v>
      </c>
      <c r="U4134" s="679">
        <f t="shared" ca="1" si="710"/>
        <v>735</v>
      </c>
      <c r="V4134" s="679">
        <f t="shared" ca="1" si="710"/>
        <v>1145.0099999999998</v>
      </c>
      <c r="W4134" s="679">
        <f t="shared" ca="1" si="705"/>
        <v>59331.200000000026</v>
      </c>
      <c r="X4134" s="679">
        <f t="shared" ca="1" si="710"/>
        <v>0</v>
      </c>
      <c r="Y4134" s="679">
        <f t="shared" ca="1" si="710"/>
        <v>0</v>
      </c>
      <c r="Z4134" s="679">
        <f t="shared" ca="1" si="710"/>
        <v>0</v>
      </c>
      <c r="AA4134" t="str">
        <f t="shared" si="706"/>
        <v>HUM_ASR_FY_2022</v>
      </c>
      <c r="AB4134" s="958">
        <f t="shared" si="707"/>
        <v>45032</v>
      </c>
      <c r="AC4134" t="str">
        <f t="shared" si="708"/>
        <v>Unaudited</v>
      </c>
    </row>
    <row r="4135" spans="1:29" x14ac:dyDescent="0.25">
      <c r="A4135" t="s">
        <v>420</v>
      </c>
      <c r="B4135" t="s">
        <v>1385</v>
      </c>
      <c r="C4135" t="s">
        <v>1386</v>
      </c>
      <c r="D4135">
        <v>1900</v>
      </c>
      <c r="E4135" s="958">
        <v>1</v>
      </c>
      <c r="F4135" t="s">
        <v>439</v>
      </c>
      <c r="G4135" s="958">
        <v>182</v>
      </c>
      <c r="H4135" t="s">
        <v>390</v>
      </c>
      <c r="I4135" s="938" t="s">
        <v>488</v>
      </c>
      <c r="J4135" s="938" t="s">
        <v>444</v>
      </c>
      <c r="K4135" s="938" t="s">
        <v>449</v>
      </c>
      <c r="L4135" s="938" t="s">
        <v>106</v>
      </c>
      <c r="M4135" s="959" t="s">
        <v>186</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HUM_ASR_FY_2022</v>
      </c>
      <c r="AB4135" s="958">
        <f t="shared" si="707"/>
        <v>45032</v>
      </c>
      <c r="AC4135" t="str">
        <f t="shared" si="708"/>
        <v>Unaudited</v>
      </c>
    </row>
    <row r="4136" spans="1:29" x14ac:dyDescent="0.25">
      <c r="A4136" t="s">
        <v>420</v>
      </c>
      <c r="B4136" t="s">
        <v>1385</v>
      </c>
      <c r="C4136" t="s">
        <v>1386</v>
      </c>
      <c r="D4136">
        <v>1900</v>
      </c>
      <c r="E4136" s="958">
        <v>1</v>
      </c>
      <c r="F4136" t="s">
        <v>439</v>
      </c>
      <c r="G4136" s="958">
        <v>182</v>
      </c>
      <c r="H4136" t="s">
        <v>390</v>
      </c>
      <c r="I4136" s="959" t="s">
        <v>488</v>
      </c>
      <c r="J4136" s="959" t="s">
        <v>444</v>
      </c>
      <c r="K4136" s="959" t="s">
        <v>449</v>
      </c>
      <c r="L4136" s="938" t="s">
        <v>1321</v>
      </c>
      <c r="M4136" s="959" t="s">
        <v>1322</v>
      </c>
      <c r="N4136" s="679">
        <f t="shared" ca="1" si="711"/>
        <v>227932.12999999998</v>
      </c>
      <c r="O4136" s="679">
        <f t="shared" ca="1" si="710"/>
        <v>11026.09</v>
      </c>
      <c r="P4136" s="679">
        <f t="shared" ca="1" si="710"/>
        <v>0</v>
      </c>
      <c r="Q4136" s="679">
        <f t="shared" ca="1" si="710"/>
        <v>41635.22</v>
      </c>
      <c r="R4136" s="679">
        <f t="shared" ca="1" si="710"/>
        <v>34406.559999999998</v>
      </c>
      <c r="S4136" s="679">
        <f t="shared" ca="1" si="710"/>
        <v>140864.25999999998</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HUM_ASR_FY_2022</v>
      </c>
      <c r="AB4136" s="958">
        <f t="shared" si="707"/>
        <v>45032</v>
      </c>
      <c r="AC4136" t="str">
        <f t="shared" si="708"/>
        <v>Unaudited</v>
      </c>
    </row>
    <row r="4137" spans="1:29" x14ac:dyDescent="0.25">
      <c r="A4137" t="s">
        <v>420</v>
      </c>
      <c r="B4137" t="s">
        <v>1385</v>
      </c>
      <c r="C4137" t="s">
        <v>1386</v>
      </c>
      <c r="D4137">
        <v>1900</v>
      </c>
      <c r="E4137" s="958">
        <v>1</v>
      </c>
      <c r="F4137" t="s">
        <v>439</v>
      </c>
      <c r="G4137" s="958">
        <v>182</v>
      </c>
      <c r="H4137" t="s">
        <v>390</v>
      </c>
      <c r="I4137" s="938" t="s">
        <v>488</v>
      </c>
      <c r="J4137" s="938" t="s">
        <v>444</v>
      </c>
      <c r="K4137" s="938" t="s">
        <v>449</v>
      </c>
      <c r="L4137" s="938" t="s">
        <v>107</v>
      </c>
      <c r="M4137" s="938" t="s">
        <v>187</v>
      </c>
      <c r="N4137" s="679">
        <f t="shared" ca="1" si="711"/>
        <v>222955.46</v>
      </c>
      <c r="O4137" s="679">
        <f t="shared" ca="1" si="710"/>
        <v>84778.2</v>
      </c>
      <c r="P4137" s="679">
        <f t="shared" ca="1" si="710"/>
        <v>7329.64</v>
      </c>
      <c r="Q4137" s="679">
        <f t="shared" ca="1" si="710"/>
        <v>67494.569999999992</v>
      </c>
      <c r="R4137" s="679">
        <f t="shared" ca="1" si="710"/>
        <v>55801.499999999993</v>
      </c>
      <c r="S4137" s="679">
        <f t="shared" ca="1" si="710"/>
        <v>5238.5700000000006</v>
      </c>
      <c r="T4137" s="679">
        <f t="shared" ca="1" si="710"/>
        <v>798.4</v>
      </c>
      <c r="U4137" s="679">
        <f t="shared" ca="1" si="710"/>
        <v>56.660000000000004</v>
      </c>
      <c r="V4137" s="679">
        <f t="shared" ca="1" si="710"/>
        <v>1457.9199999999998</v>
      </c>
      <c r="W4137" s="679">
        <f t="shared" ca="1" si="705"/>
        <v>0</v>
      </c>
      <c r="X4137" s="679">
        <f t="shared" ca="1" si="710"/>
        <v>0</v>
      </c>
      <c r="Y4137" s="679">
        <f t="shared" ca="1" si="710"/>
        <v>0</v>
      </c>
      <c r="Z4137" s="679">
        <f t="shared" ca="1" si="710"/>
        <v>0</v>
      </c>
      <c r="AA4137" t="str">
        <f t="shared" si="706"/>
        <v>HUM_ASR_FY_2022</v>
      </c>
      <c r="AB4137" s="958">
        <f t="shared" si="707"/>
        <v>45032</v>
      </c>
      <c r="AC4137" t="str">
        <f t="shared" si="708"/>
        <v>Unaudited</v>
      </c>
    </row>
    <row r="4138" spans="1:29" x14ac:dyDescent="0.25">
      <c r="A4138" t="s">
        <v>420</v>
      </c>
      <c r="B4138" t="s">
        <v>1385</v>
      </c>
      <c r="C4138" t="s">
        <v>1386</v>
      </c>
      <c r="D4138">
        <v>1900</v>
      </c>
      <c r="E4138" s="958">
        <v>1</v>
      </c>
      <c r="F4138" t="s">
        <v>439</v>
      </c>
      <c r="G4138" s="958">
        <v>182</v>
      </c>
      <c r="H4138" t="s">
        <v>390</v>
      </c>
      <c r="I4138" s="938" t="s">
        <v>488</v>
      </c>
      <c r="J4138" s="938" t="s">
        <v>444</v>
      </c>
      <c r="K4138" s="938" t="s">
        <v>449</v>
      </c>
      <c r="L4138" s="938" t="s">
        <v>108</v>
      </c>
      <c r="M4138" s="959" t="s">
        <v>160</v>
      </c>
      <c r="N4138" s="679">
        <f t="shared" ca="1" si="711"/>
        <v>1004655.9399999989</v>
      </c>
      <c r="O4138" s="679">
        <f t="shared" ca="1" si="710"/>
        <v>659479.61999999883</v>
      </c>
      <c r="P4138" s="679">
        <f t="shared" ca="1" si="710"/>
        <v>62065.87</v>
      </c>
      <c r="Q4138" s="679">
        <f t="shared" ca="1" si="710"/>
        <v>107102.77000000002</v>
      </c>
      <c r="R4138" s="679">
        <f t="shared" ca="1" si="710"/>
        <v>128059.33999999998</v>
      </c>
      <c r="S4138" s="679">
        <f t="shared" ca="1" si="710"/>
        <v>751.70999999999981</v>
      </c>
      <c r="T4138" s="679">
        <f t="shared" ca="1" si="710"/>
        <v>5524.3099999999995</v>
      </c>
      <c r="U4138" s="679">
        <f t="shared" ca="1" si="710"/>
        <v>560</v>
      </c>
      <c r="V4138" s="679">
        <f t="shared" ca="1" si="710"/>
        <v>16341.28</v>
      </c>
      <c r="W4138" s="679">
        <f t="shared" ca="1" si="705"/>
        <v>0</v>
      </c>
      <c r="X4138" s="679">
        <f t="shared" ca="1" si="710"/>
        <v>4931.3900000000012</v>
      </c>
      <c r="Y4138" s="679">
        <f t="shared" ca="1" si="710"/>
        <v>19839.649999999998</v>
      </c>
      <c r="Z4138" s="679">
        <f t="shared" ca="1" si="710"/>
        <v>0</v>
      </c>
      <c r="AA4138" t="str">
        <f t="shared" si="706"/>
        <v>HUM_ASR_FY_2022</v>
      </c>
      <c r="AB4138" s="958">
        <f t="shared" si="707"/>
        <v>45032</v>
      </c>
      <c r="AC4138" t="str">
        <f t="shared" si="708"/>
        <v>Unaudited</v>
      </c>
    </row>
    <row r="4139" spans="1:29" x14ac:dyDescent="0.25">
      <c r="A4139" t="s">
        <v>420</v>
      </c>
      <c r="B4139" t="s">
        <v>1385</v>
      </c>
      <c r="C4139" t="s">
        <v>1386</v>
      </c>
      <c r="D4139">
        <v>1900</v>
      </c>
      <c r="E4139" s="958">
        <v>1</v>
      </c>
      <c r="F4139" t="s">
        <v>439</v>
      </c>
      <c r="G4139" s="958">
        <v>182</v>
      </c>
      <c r="H4139" t="s">
        <v>390</v>
      </c>
      <c r="I4139" s="938" t="s">
        <v>488</v>
      </c>
      <c r="J4139" s="938" t="s">
        <v>444</v>
      </c>
      <c r="K4139" s="938" t="s">
        <v>449</v>
      </c>
      <c r="L4139" s="938" t="s">
        <v>109</v>
      </c>
      <c r="M4139" s="959" t="s">
        <v>134</v>
      </c>
      <c r="N4139" s="679">
        <f t="shared" ca="1" si="711"/>
        <v>2433902.0708724754</v>
      </c>
      <c r="O4139" s="679">
        <f t="shared" ca="1" si="710"/>
        <v>1896987.3594552225</v>
      </c>
      <c r="P4139" s="679">
        <f t="shared" ca="1" si="710"/>
        <v>106154.94958441558</v>
      </c>
      <c r="Q4139" s="679">
        <f t="shared" ca="1" si="710"/>
        <v>148088.92827528302</v>
      </c>
      <c r="R4139" s="679">
        <f t="shared" ca="1" si="710"/>
        <v>104940.78651859386</v>
      </c>
      <c r="S4139" s="679">
        <f t="shared" ca="1" si="710"/>
        <v>84776.74457142863</v>
      </c>
      <c r="T4139" s="679">
        <f t="shared" ca="1" si="710"/>
        <v>7853.2745194805175</v>
      </c>
      <c r="U4139" s="679">
        <f t="shared" ca="1" si="710"/>
        <v>1361.1798961038958</v>
      </c>
      <c r="V4139" s="679">
        <f t="shared" ca="1" si="710"/>
        <v>15757.768588744593</v>
      </c>
      <c r="W4139" s="679">
        <f t="shared" ca="1" si="705"/>
        <v>74.943272727272756</v>
      </c>
      <c r="X4139" s="679">
        <f t="shared" ca="1" si="710"/>
        <v>57965.812259740247</v>
      </c>
      <c r="Y4139" s="679">
        <f t="shared" ca="1" si="710"/>
        <v>9940.323930735929</v>
      </c>
      <c r="Z4139" s="679">
        <f t="shared" ca="1" si="710"/>
        <v>0</v>
      </c>
      <c r="AA4139" t="str">
        <f t="shared" si="706"/>
        <v>HUM_ASR_FY_2022</v>
      </c>
      <c r="AB4139" s="958">
        <f t="shared" si="707"/>
        <v>45032</v>
      </c>
      <c r="AC4139" t="str">
        <f t="shared" si="708"/>
        <v>Unaudited</v>
      </c>
    </row>
    <row r="4140" spans="1:29" x14ac:dyDescent="0.25">
      <c r="A4140" t="s">
        <v>420</v>
      </c>
      <c r="B4140" t="s">
        <v>1385</v>
      </c>
      <c r="C4140" t="s">
        <v>1386</v>
      </c>
      <c r="D4140">
        <v>1900</v>
      </c>
      <c r="E4140" s="958">
        <v>1</v>
      </c>
      <c r="F4140" t="s">
        <v>439</v>
      </c>
      <c r="G4140" s="958">
        <v>182</v>
      </c>
      <c r="H4140" t="s">
        <v>390</v>
      </c>
      <c r="I4140" s="938" t="s">
        <v>488</v>
      </c>
      <c r="J4140" s="938" t="s">
        <v>444</v>
      </c>
      <c r="K4140" s="938" t="s">
        <v>449</v>
      </c>
      <c r="L4140" s="938" t="s">
        <v>110</v>
      </c>
      <c r="M4140" s="959" t="s">
        <v>162</v>
      </c>
      <c r="N4140" s="679">
        <f t="shared" ca="1" si="711"/>
        <v>18797.124624371583</v>
      </c>
      <c r="O4140" s="679">
        <f t="shared" ca="1" si="710"/>
        <v>12338.871558728066</v>
      </c>
      <c r="P4140" s="679">
        <f t="shared" ca="1" si="710"/>
        <v>1161.25316823394</v>
      </c>
      <c r="Q4140" s="679">
        <f t="shared" ca="1" si="710"/>
        <v>2003.8941045880931</v>
      </c>
      <c r="R4140" s="679">
        <f t="shared" ca="1" si="710"/>
        <v>2395.9917793297232</v>
      </c>
      <c r="S4140" s="679">
        <f t="shared" ca="1" si="710"/>
        <v>14.064503068967449</v>
      </c>
      <c r="T4140" s="679">
        <f t="shared" ca="1" si="710"/>
        <v>103.35990601286078</v>
      </c>
      <c r="U4140" s="679">
        <f t="shared" ca="1" si="710"/>
        <v>10.477606681594995</v>
      </c>
      <c r="V4140" s="679">
        <f t="shared" ca="1" si="710"/>
        <v>305.74554377466904</v>
      </c>
      <c r="W4140" s="679">
        <f t="shared" ca="1" si="705"/>
        <v>0</v>
      </c>
      <c r="X4140" s="679">
        <f t="shared" ca="1" si="710"/>
        <v>92.266365738483486</v>
      </c>
      <c r="Y4140" s="679">
        <f t="shared" ca="1" si="710"/>
        <v>371.20008821518951</v>
      </c>
      <c r="Z4140" s="679">
        <f t="shared" ca="1" si="710"/>
        <v>0</v>
      </c>
      <c r="AA4140" t="str">
        <f t="shared" si="706"/>
        <v>HUM_ASR_FY_2022</v>
      </c>
      <c r="AB4140" s="958">
        <f t="shared" si="707"/>
        <v>45032</v>
      </c>
      <c r="AC4140" t="str">
        <f t="shared" si="708"/>
        <v>Unaudited</v>
      </c>
    </row>
    <row r="4141" spans="1:29" x14ac:dyDescent="0.25">
      <c r="A4141" t="s">
        <v>420</v>
      </c>
      <c r="B4141" t="s">
        <v>1385</v>
      </c>
      <c r="C4141" t="s">
        <v>1386</v>
      </c>
      <c r="D4141">
        <v>1900</v>
      </c>
      <c r="E4141" s="958">
        <v>1</v>
      </c>
      <c r="F4141" t="s">
        <v>439</v>
      </c>
      <c r="G4141" s="958">
        <v>182</v>
      </c>
      <c r="H4141" t="s">
        <v>390</v>
      </c>
      <c r="I4141" t="s">
        <v>488</v>
      </c>
      <c r="J4141" t="s">
        <v>444</v>
      </c>
      <c r="K4141" t="s">
        <v>449</v>
      </c>
      <c r="L4141" s="15" t="s">
        <v>111</v>
      </c>
      <c r="M4141" t="s">
        <v>463</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HUM_ASR_FY_2022</v>
      </c>
      <c r="AB4141" s="958">
        <f t="shared" si="707"/>
        <v>45032</v>
      </c>
      <c r="AC4141" t="str">
        <f t="shared" si="708"/>
        <v>Unaudited</v>
      </c>
    </row>
    <row r="4142" spans="1:29" x14ac:dyDescent="0.25">
      <c r="A4142" t="s">
        <v>420</v>
      </c>
      <c r="B4142" t="s">
        <v>1385</v>
      </c>
      <c r="C4142" t="s">
        <v>1386</v>
      </c>
      <c r="D4142">
        <v>1900</v>
      </c>
      <c r="E4142" s="958">
        <v>1</v>
      </c>
      <c r="F4142" t="s">
        <v>439</v>
      </c>
      <c r="G4142" s="958">
        <v>182</v>
      </c>
      <c r="H4142" t="s">
        <v>390</v>
      </c>
      <c r="I4142" t="s">
        <v>488</v>
      </c>
      <c r="J4142" t="s">
        <v>444</v>
      </c>
      <c r="K4142" t="s">
        <v>6</v>
      </c>
      <c r="L4142" s="15" t="s">
        <v>117</v>
      </c>
      <c r="M4142" t="s">
        <v>188</v>
      </c>
      <c r="N4142" s="679">
        <f t="shared" ca="1" si="711"/>
        <v>987424.37999999989</v>
      </c>
      <c r="O4142" s="679">
        <f t="shared" ca="1" si="710"/>
        <v>495080.8000000001</v>
      </c>
      <c r="P4142" s="679">
        <f t="shared" ca="1" si="710"/>
        <v>48311.399999999994</v>
      </c>
      <c r="Q4142" s="679">
        <f t="shared" ca="1" si="710"/>
        <v>131162.63</v>
      </c>
      <c r="R4142" s="679">
        <f t="shared" ca="1" si="710"/>
        <v>139494.24</v>
      </c>
      <c r="S4142" s="679">
        <f t="shared" ca="1" si="710"/>
        <v>37637.1</v>
      </c>
      <c r="T4142" s="679">
        <f t="shared" ca="1" si="710"/>
        <v>1095.98</v>
      </c>
      <c r="U4142" s="679">
        <f t="shared" ca="1" si="710"/>
        <v>465.13</v>
      </c>
      <c r="V4142" s="679">
        <f t="shared" ca="1" si="710"/>
        <v>12140.24</v>
      </c>
      <c r="W4142" s="679">
        <f t="shared" ca="1" si="705"/>
        <v>0</v>
      </c>
      <c r="X4142" s="679">
        <f t="shared" ca="1" si="710"/>
        <v>48249.429999999993</v>
      </c>
      <c r="Y4142" s="679">
        <f t="shared" ca="1" si="710"/>
        <v>73787.429999999993</v>
      </c>
      <c r="Z4142" s="679">
        <f t="shared" ca="1" si="710"/>
        <v>0</v>
      </c>
      <c r="AA4142" t="str">
        <f t="shared" si="706"/>
        <v>HUM_ASR_FY_2022</v>
      </c>
      <c r="AB4142" s="958">
        <f t="shared" si="707"/>
        <v>45032</v>
      </c>
      <c r="AC4142" t="str">
        <f t="shared" si="708"/>
        <v>Unaudited</v>
      </c>
    </row>
    <row r="4143" spans="1:29" x14ac:dyDescent="0.25">
      <c r="A4143" t="s">
        <v>420</v>
      </c>
      <c r="B4143" t="s">
        <v>1385</v>
      </c>
      <c r="C4143" t="s">
        <v>1386</v>
      </c>
      <c r="D4143">
        <v>1900</v>
      </c>
      <c r="E4143" s="958">
        <v>1</v>
      </c>
      <c r="F4143" t="s">
        <v>439</v>
      </c>
      <c r="G4143" s="958">
        <v>182</v>
      </c>
      <c r="H4143" t="s">
        <v>390</v>
      </c>
      <c r="I4143" t="s">
        <v>488</v>
      </c>
      <c r="J4143" t="s">
        <v>444</v>
      </c>
      <c r="K4143" t="s">
        <v>6</v>
      </c>
      <c r="L4143" s="15" t="s">
        <v>45</v>
      </c>
      <c r="M4143" t="s">
        <v>163</v>
      </c>
      <c r="N4143" s="679">
        <f t="shared" ca="1" si="711"/>
        <v>107152.52912752308</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71406.0005447765</v>
      </c>
      <c r="P4143" s="679">
        <f t="shared" ca="1" si="712"/>
        <v>5516.4804155844149</v>
      </c>
      <c r="Q4143" s="679">
        <f t="shared" ca="1" si="712"/>
        <v>8958.7317247170504</v>
      </c>
      <c r="R4143" s="679">
        <f t="shared" ca="1" si="712"/>
        <v>7195.4534814061435</v>
      </c>
      <c r="S4143" s="679">
        <f t="shared" ca="1" si="712"/>
        <v>7250.0554285714297</v>
      </c>
      <c r="T4143" s="679">
        <f t="shared" ca="1" si="712"/>
        <v>146.61548051948051</v>
      </c>
      <c r="U4143" s="679">
        <f t="shared" ca="1" si="712"/>
        <v>171.54010389610391</v>
      </c>
      <c r="V4143" s="679">
        <f t="shared" ca="1" si="712"/>
        <v>753.17141125541116</v>
      </c>
      <c r="W4143" s="679">
        <f t="shared" ca="1" si="705"/>
        <v>1.3767272727272726</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5032.9777402597401</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720.12606926406932</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HUM_ASR_FY_2022</v>
      </c>
      <c r="AB4143" s="958">
        <f t="shared" si="707"/>
        <v>45032</v>
      </c>
      <c r="AC4143" t="str">
        <f t="shared" si="708"/>
        <v>Unaudited</v>
      </c>
    </row>
    <row r="4144" spans="1:29" x14ac:dyDescent="0.25">
      <c r="A4144" t="s">
        <v>420</v>
      </c>
      <c r="B4144" t="s">
        <v>1385</v>
      </c>
      <c r="C4144" t="s">
        <v>1386</v>
      </c>
      <c r="D4144">
        <v>1900</v>
      </c>
      <c r="E4144" s="958">
        <v>1</v>
      </c>
      <c r="F4144" t="s">
        <v>439</v>
      </c>
      <c r="G4144" s="958">
        <v>182</v>
      </c>
      <c r="H4144" t="s">
        <v>390</v>
      </c>
      <c r="I4144" t="s">
        <v>488</v>
      </c>
      <c r="J4144" t="s">
        <v>444</v>
      </c>
      <c r="K4144" t="s">
        <v>6</v>
      </c>
      <c r="L4144" s="15" t="s">
        <v>46</v>
      </c>
      <c r="M4144" t="s">
        <v>164</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5202.8198994344757</v>
      </c>
      <c r="O4144" s="679">
        <f t="shared" ca="1" si="713"/>
        <v>2608.6212678564207</v>
      </c>
      <c r="P4144" s="679">
        <f t="shared" ca="1" si="713"/>
        <v>254.5567218925045</v>
      </c>
      <c r="Q4144" s="679">
        <f t="shared" ca="1" si="713"/>
        <v>691.10663585819236</v>
      </c>
      <c r="R4144" s="679">
        <f t="shared" ca="1" si="713"/>
        <v>735.00657106368851</v>
      </c>
      <c r="S4144" s="679">
        <f t="shared" ca="1" si="713"/>
        <v>198.31296127912628</v>
      </c>
      <c r="T4144" s="679">
        <f t="shared" ca="1" si="713"/>
        <v>5.7748083487488895</v>
      </c>
      <c r="U4144" s="679">
        <f t="shared" ca="1" si="713"/>
        <v>2.4508080505607506</v>
      </c>
      <c r="V4144" s="679">
        <f t="shared" ca="1" si="713"/>
        <v>63.967918491044749</v>
      </c>
      <c r="W4144" s="679">
        <f t="shared" ca="1" si="705"/>
        <v>0</v>
      </c>
      <c r="X4144" s="679">
        <f t="shared" ca="1" si="713"/>
        <v>254.23019688897162</v>
      </c>
      <c r="Y4144" s="679">
        <f t="shared" ca="1" si="713"/>
        <v>388.79200970521748</v>
      </c>
      <c r="Z4144" s="679">
        <f t="shared" ca="1" si="713"/>
        <v>0</v>
      </c>
      <c r="AA4144" t="str">
        <f t="shared" si="706"/>
        <v>HUM_ASR_FY_2022</v>
      </c>
      <c r="AB4144" s="958">
        <f t="shared" si="707"/>
        <v>45032</v>
      </c>
      <c r="AC4144" t="str">
        <f t="shared" si="708"/>
        <v>Unaudited</v>
      </c>
    </row>
    <row r="4145" spans="1:29" x14ac:dyDescent="0.25">
      <c r="A4145" t="s">
        <v>420</v>
      </c>
      <c r="B4145" t="s">
        <v>1385</v>
      </c>
      <c r="C4145" t="s">
        <v>1386</v>
      </c>
      <c r="D4145">
        <v>1900</v>
      </c>
      <c r="E4145" s="958">
        <v>1</v>
      </c>
      <c r="F4145" t="s">
        <v>439</v>
      </c>
      <c r="G4145" s="958">
        <v>182</v>
      </c>
      <c r="H4145" t="s">
        <v>390</v>
      </c>
      <c r="I4145" t="s">
        <v>488</v>
      </c>
      <c r="J4145" t="s">
        <v>444</v>
      </c>
      <c r="K4145" t="s">
        <v>6</v>
      </c>
      <c r="L4145" s="15" t="s">
        <v>165</v>
      </c>
      <c r="M4145" t="s">
        <v>461</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HUM_ASR_FY_2022</v>
      </c>
      <c r="AB4145" s="958">
        <f t="shared" si="707"/>
        <v>45032</v>
      </c>
      <c r="AC4145" t="str">
        <f t="shared" si="708"/>
        <v>Unaudited</v>
      </c>
    </row>
    <row r="4146" spans="1:29" x14ac:dyDescent="0.25">
      <c r="A4146" t="s">
        <v>420</v>
      </c>
      <c r="B4146" t="s">
        <v>1385</v>
      </c>
      <c r="C4146" t="s">
        <v>1386</v>
      </c>
      <c r="D4146">
        <v>1900</v>
      </c>
      <c r="E4146" s="958">
        <v>1</v>
      </c>
      <c r="F4146" t="s">
        <v>439</v>
      </c>
      <c r="G4146" s="958">
        <v>182</v>
      </c>
      <c r="H4146" t="s">
        <v>390</v>
      </c>
      <c r="I4146" t="s">
        <v>488</v>
      </c>
      <c r="J4146" t="s">
        <v>444</v>
      </c>
      <c r="K4146" t="s">
        <v>434</v>
      </c>
      <c r="L4146" s="15" t="s">
        <v>120</v>
      </c>
      <c r="M4146" t="s">
        <v>32</v>
      </c>
      <c r="N4146" s="679">
        <f t="shared" ca="1" si="713"/>
        <v>-19471.970909090913</v>
      </c>
      <c r="O4146" s="679">
        <f t="shared" ca="1" si="713"/>
        <v>-9868.4081429862708</v>
      </c>
      <c r="P4146" s="679">
        <f t="shared" ca="1" si="713"/>
        <v>-1175.2455406179354</v>
      </c>
      <c r="Q4146" s="679">
        <f t="shared" ca="1" si="713"/>
        <v>-3427.9093950575598</v>
      </c>
      <c r="R4146" s="679">
        <f t="shared" ca="1" si="713"/>
        <v>-3220.8078209255659</v>
      </c>
      <c r="S4146" s="679">
        <f t="shared" ca="1" si="713"/>
        <v>-253.8767163919984</v>
      </c>
      <c r="T4146" s="679">
        <f t="shared" ca="1" si="713"/>
        <v>-50.55778481786848</v>
      </c>
      <c r="U4146" s="679">
        <f t="shared" ca="1" si="713"/>
        <v>-2.6238710159678282</v>
      </c>
      <c r="V4146" s="679">
        <f t="shared" ca="1" si="713"/>
        <v>-736.72013743138314</v>
      </c>
      <c r="W4146" s="679">
        <f t="shared" ca="1" si="705"/>
        <v>-28.909891145421632</v>
      </c>
      <c r="X4146" s="679">
        <f t="shared" ca="1" si="713"/>
        <v>-155.23192878483374</v>
      </c>
      <c r="Y4146" s="679">
        <f t="shared" ca="1" si="713"/>
        <v>-551.67967991610794</v>
      </c>
      <c r="Z4146" s="679">
        <f t="shared" ca="1" si="713"/>
        <v>0</v>
      </c>
      <c r="AA4146" t="str">
        <f t="shared" si="706"/>
        <v>HUM_ASR_FY_2022</v>
      </c>
      <c r="AB4146" s="958">
        <f t="shared" si="707"/>
        <v>45032</v>
      </c>
      <c r="AC4146" t="str">
        <f t="shared" si="708"/>
        <v>Unaudited</v>
      </c>
    </row>
    <row r="4147" spans="1:29" x14ac:dyDescent="0.25">
      <c r="A4147" t="s">
        <v>420</v>
      </c>
      <c r="B4147" t="s">
        <v>1385</v>
      </c>
      <c r="C4147" t="s">
        <v>1386</v>
      </c>
      <c r="D4147">
        <v>1900</v>
      </c>
      <c r="E4147" s="958">
        <v>1</v>
      </c>
      <c r="F4147" t="s">
        <v>439</v>
      </c>
      <c r="G4147" s="958">
        <v>182</v>
      </c>
      <c r="H4147" t="s">
        <v>390</v>
      </c>
      <c r="I4147" t="s">
        <v>488</v>
      </c>
      <c r="J4147" t="s">
        <v>444</v>
      </c>
      <c r="K4147" t="s">
        <v>434</v>
      </c>
      <c r="L4147" s="15" t="s">
        <v>943</v>
      </c>
      <c r="M4147" t="s">
        <v>935</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HUM_ASR_FY_2022</v>
      </c>
      <c r="AB4147" s="958">
        <f t="shared" si="707"/>
        <v>45032</v>
      </c>
      <c r="AC4147" t="str">
        <f t="shared" si="708"/>
        <v>Unaudited</v>
      </c>
    </row>
    <row r="4148" spans="1:29" x14ac:dyDescent="0.25">
      <c r="A4148" t="s">
        <v>420</v>
      </c>
      <c r="B4148" t="s">
        <v>1385</v>
      </c>
      <c r="C4148" t="s">
        <v>1386</v>
      </c>
      <c r="D4148">
        <v>1900</v>
      </c>
      <c r="E4148" s="958">
        <v>1</v>
      </c>
      <c r="F4148" t="s">
        <v>439</v>
      </c>
      <c r="G4148" s="958">
        <v>182</v>
      </c>
      <c r="H4148" t="s">
        <v>390</v>
      </c>
      <c r="I4148" t="s">
        <v>488</v>
      </c>
      <c r="J4148" t="s">
        <v>444</v>
      </c>
      <c r="K4148" t="s">
        <v>434</v>
      </c>
      <c r="L4148" s="15" t="s">
        <v>167</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HUM_ASR_FY_2022</v>
      </c>
      <c r="AB4148" s="958">
        <f t="shared" si="707"/>
        <v>45032</v>
      </c>
      <c r="AC4148" t="str">
        <f t="shared" si="708"/>
        <v>Unaudited</v>
      </c>
    </row>
    <row r="4149" spans="1:29" x14ac:dyDescent="0.25">
      <c r="A4149" t="s">
        <v>420</v>
      </c>
      <c r="B4149" t="s">
        <v>1385</v>
      </c>
      <c r="C4149" t="s">
        <v>1386</v>
      </c>
      <c r="D4149">
        <v>1900</v>
      </c>
      <c r="E4149" s="958">
        <v>1</v>
      </c>
      <c r="F4149" t="s">
        <v>439</v>
      </c>
      <c r="G4149" s="958">
        <v>182</v>
      </c>
      <c r="H4149" t="s">
        <v>390</v>
      </c>
      <c r="I4149" t="s">
        <v>488</v>
      </c>
      <c r="J4149" t="s">
        <v>444</v>
      </c>
      <c r="K4149" t="s">
        <v>434</v>
      </c>
      <c r="L4149" s="15" t="s">
        <v>168</v>
      </c>
      <c r="M4149" t="s">
        <v>329</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HUM_ASR_FY_2022</v>
      </c>
      <c r="AB4149" s="958">
        <f t="shared" si="707"/>
        <v>45032</v>
      </c>
      <c r="AC4149" t="str">
        <f t="shared" si="708"/>
        <v>Unaudited</v>
      </c>
    </row>
    <row r="4150" spans="1:29" x14ac:dyDescent="0.25">
      <c r="A4150" t="s">
        <v>420</v>
      </c>
      <c r="B4150" t="s">
        <v>1385</v>
      </c>
      <c r="C4150" t="s">
        <v>1386</v>
      </c>
      <c r="D4150">
        <v>1900</v>
      </c>
      <c r="E4150" s="958">
        <v>1</v>
      </c>
      <c r="F4150" t="s">
        <v>439</v>
      </c>
      <c r="G4150" s="958">
        <v>182</v>
      </c>
      <c r="H4150" t="s">
        <v>390</v>
      </c>
      <c r="I4150" t="s">
        <v>488</v>
      </c>
      <c r="J4150" t="s">
        <v>450</v>
      </c>
      <c r="K4150" t="s">
        <v>435</v>
      </c>
      <c r="L4150" s="15" t="s">
        <v>121</v>
      </c>
      <c r="M4150" t="s">
        <v>27</v>
      </c>
      <c r="N4150" s="679">
        <f t="shared" ca="1" si="713"/>
        <v>4798488.4084911896</v>
      </c>
      <c r="O4150" s="679">
        <f t="shared" ca="1" si="713"/>
        <v>-8238.4813876285989</v>
      </c>
      <c r="P4150" s="679">
        <f t="shared" ca="1" si="713"/>
        <v>4806726.8898788178</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HUM_ASR_FY_2022</v>
      </c>
      <c r="AB4150" s="958">
        <f t="shared" si="707"/>
        <v>45032</v>
      </c>
      <c r="AC4150" t="str">
        <f t="shared" si="708"/>
        <v>Unaudited</v>
      </c>
    </row>
    <row r="4151" spans="1:29" x14ac:dyDescent="0.25">
      <c r="A4151" t="s">
        <v>420</v>
      </c>
      <c r="B4151" t="s">
        <v>1385</v>
      </c>
      <c r="C4151" t="s">
        <v>1386</v>
      </c>
      <c r="D4151">
        <v>1900</v>
      </c>
      <c r="E4151" s="958">
        <v>1</v>
      </c>
      <c r="F4151" t="s">
        <v>439</v>
      </c>
      <c r="G4151" s="958">
        <v>182</v>
      </c>
      <c r="H4151" t="s">
        <v>390</v>
      </c>
      <c r="I4151" t="s">
        <v>488</v>
      </c>
      <c r="J4151" t="s">
        <v>450</v>
      </c>
      <c r="K4151" t="s">
        <v>435</v>
      </c>
      <c r="L4151" s="15" t="s">
        <v>122</v>
      </c>
      <c r="M4151" t="s">
        <v>97</v>
      </c>
      <c r="N4151" s="679">
        <f t="shared" ca="1" si="713"/>
        <v>285431.95875546627</v>
      </c>
      <c r="O4151" s="679">
        <f t="shared" ca="1" si="713"/>
        <v>0</v>
      </c>
      <c r="P4151" s="679">
        <f t="shared" ca="1" si="713"/>
        <v>285431.95875546627</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HUM_ASR_FY_2022</v>
      </c>
      <c r="AB4151" s="958">
        <f t="shared" si="707"/>
        <v>45032</v>
      </c>
      <c r="AC4151" t="str">
        <f t="shared" si="708"/>
        <v>Unaudited</v>
      </c>
    </row>
    <row r="4152" spans="1:29" x14ac:dyDescent="0.25">
      <c r="A4152" t="s">
        <v>420</v>
      </c>
      <c r="B4152" t="s">
        <v>1385</v>
      </c>
      <c r="C4152" t="s">
        <v>1386</v>
      </c>
      <c r="D4152">
        <v>1900</v>
      </c>
      <c r="E4152" s="958">
        <v>1</v>
      </c>
      <c r="F4152" t="s">
        <v>439</v>
      </c>
      <c r="G4152" s="958">
        <v>182</v>
      </c>
      <c r="H4152" t="s">
        <v>390</v>
      </c>
      <c r="I4152" t="s">
        <v>488</v>
      </c>
      <c r="J4152" t="s">
        <v>450</v>
      </c>
      <c r="K4152" t="s">
        <v>435</v>
      </c>
      <c r="L4152" s="15" t="s">
        <v>123</v>
      </c>
      <c r="M4152" t="s">
        <v>98</v>
      </c>
      <c r="N4152" s="679">
        <f t="shared" ca="1" si="713"/>
        <v>404660.50508709135</v>
      </c>
      <c r="O4152" s="679">
        <f t="shared" ca="1" si="713"/>
        <v>0</v>
      </c>
      <c r="P4152" s="679">
        <f t="shared" ca="1" si="713"/>
        <v>404660.50508709135</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HUM_ASR_FY_2022</v>
      </c>
      <c r="AB4152" s="958">
        <f t="shared" si="707"/>
        <v>45032</v>
      </c>
      <c r="AC4152" t="str">
        <f t="shared" si="708"/>
        <v>Unaudited</v>
      </c>
    </row>
    <row r="4153" spans="1:29" x14ac:dyDescent="0.25">
      <c r="A4153" t="s">
        <v>420</v>
      </c>
      <c r="B4153" t="s">
        <v>1385</v>
      </c>
      <c r="C4153" t="s">
        <v>1386</v>
      </c>
      <c r="D4153">
        <v>1900</v>
      </c>
      <c r="E4153" s="958">
        <v>1</v>
      </c>
      <c r="F4153" t="s">
        <v>439</v>
      </c>
      <c r="G4153" s="958">
        <v>182</v>
      </c>
      <c r="H4153" t="s">
        <v>390</v>
      </c>
      <c r="I4153" t="s">
        <v>488</v>
      </c>
      <c r="J4153" t="s">
        <v>450</v>
      </c>
      <c r="K4153" t="s">
        <v>435</v>
      </c>
      <c r="L4153" s="15" t="s">
        <v>124</v>
      </c>
      <c r="M4153" t="s">
        <v>99</v>
      </c>
      <c r="N4153" s="679">
        <f t="shared" ca="1" si="713"/>
        <v>206651.59705441399</v>
      </c>
      <c r="O4153" s="679">
        <f t="shared" ca="1" si="713"/>
        <v>0</v>
      </c>
      <c r="P4153" s="679">
        <f t="shared" ca="1" si="713"/>
        <v>206651.59705441399</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HUM_ASR_FY_2022</v>
      </c>
      <c r="AB4153" s="958">
        <f t="shared" si="707"/>
        <v>45032</v>
      </c>
      <c r="AC4153" t="str">
        <f t="shared" si="708"/>
        <v>Unaudited</v>
      </c>
    </row>
    <row r="4154" spans="1:29" x14ac:dyDescent="0.25">
      <c r="A4154" t="s">
        <v>420</v>
      </c>
      <c r="B4154" t="s">
        <v>1385</v>
      </c>
      <c r="C4154" t="s">
        <v>1386</v>
      </c>
      <c r="D4154">
        <v>1900</v>
      </c>
      <c r="E4154" s="958">
        <v>1</v>
      </c>
      <c r="F4154" t="s">
        <v>439</v>
      </c>
      <c r="G4154" s="958">
        <v>182</v>
      </c>
      <c r="H4154" t="s">
        <v>390</v>
      </c>
      <c r="I4154" t="s">
        <v>488</v>
      </c>
      <c r="J4154" t="s">
        <v>450</v>
      </c>
      <c r="K4154" t="s">
        <v>435</v>
      </c>
      <c r="L4154" s="15" t="s">
        <v>125</v>
      </c>
      <c r="M4154" t="s">
        <v>100</v>
      </c>
      <c r="N4154" s="679">
        <f t="shared" ca="1" si="713"/>
        <v>1082716.6654782926</v>
      </c>
      <c r="O4154" s="679">
        <f t="shared" ca="1" si="713"/>
        <v>24772.939802991459</v>
      </c>
      <c r="P4154" s="679">
        <f t="shared" ca="1" si="713"/>
        <v>1057943.7256753012</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HUM_ASR_FY_2022</v>
      </c>
      <c r="AB4154" s="958">
        <f t="shared" si="707"/>
        <v>45032</v>
      </c>
      <c r="AC4154" t="str">
        <f t="shared" si="708"/>
        <v>Unaudited</v>
      </c>
    </row>
    <row r="4155" spans="1:29" x14ac:dyDescent="0.25">
      <c r="A4155" t="s">
        <v>420</v>
      </c>
      <c r="B4155" t="s">
        <v>1385</v>
      </c>
      <c r="C4155" t="s">
        <v>1386</v>
      </c>
      <c r="D4155">
        <v>1900</v>
      </c>
      <c r="E4155" s="958">
        <v>1</v>
      </c>
      <c r="F4155" t="s">
        <v>439</v>
      </c>
      <c r="G4155" s="958">
        <v>182</v>
      </c>
      <c r="H4155" t="s">
        <v>390</v>
      </c>
      <c r="I4155" t="s">
        <v>488</v>
      </c>
      <c r="J4155" t="s">
        <v>450</v>
      </c>
      <c r="K4155" t="s">
        <v>435</v>
      </c>
      <c r="L4155" s="15" t="s">
        <v>126</v>
      </c>
      <c r="M4155" t="s">
        <v>28</v>
      </c>
      <c r="N4155" s="679">
        <f t="shared" ca="1" si="713"/>
        <v>29553.026314851777</v>
      </c>
      <c r="O4155" s="679">
        <f t="shared" ca="1" si="713"/>
        <v>0</v>
      </c>
      <c r="P4155" s="679">
        <f t="shared" ca="1" si="713"/>
        <v>29553.026314851777</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HUM_ASR_FY_2022</v>
      </c>
      <c r="AB4155" s="958">
        <f t="shared" si="707"/>
        <v>45032</v>
      </c>
      <c r="AC4155" t="str">
        <f t="shared" si="708"/>
        <v>Unaudited</v>
      </c>
    </row>
    <row r="4156" spans="1:29" x14ac:dyDescent="0.25">
      <c r="A4156" t="s">
        <v>420</v>
      </c>
      <c r="B4156" t="s">
        <v>1385</v>
      </c>
      <c r="C4156" t="s">
        <v>1386</v>
      </c>
      <c r="D4156">
        <v>1900</v>
      </c>
      <c r="E4156" s="958">
        <v>1</v>
      </c>
      <c r="F4156" t="s">
        <v>439</v>
      </c>
      <c r="G4156" s="958">
        <v>182</v>
      </c>
      <c r="H4156" t="s">
        <v>390</v>
      </c>
      <c r="I4156" t="s">
        <v>488</v>
      </c>
      <c r="J4156" t="s">
        <v>436</v>
      </c>
      <c r="K4156" t="s">
        <v>436</v>
      </c>
      <c r="L4156" s="15" t="s">
        <v>128</v>
      </c>
      <c r="M4156" t="s">
        <v>326</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HUM_ASR_FY_2022</v>
      </c>
      <c r="AB4156" s="958">
        <f t="shared" si="707"/>
        <v>45032</v>
      </c>
      <c r="AC4156" t="str">
        <f t="shared" si="708"/>
        <v>Unaudited</v>
      </c>
    </row>
    <row r="4157" spans="1:29" x14ac:dyDescent="0.25">
      <c r="A4157" t="s">
        <v>420</v>
      </c>
      <c r="B4157" t="s">
        <v>1385</v>
      </c>
      <c r="C4157" t="s">
        <v>1386</v>
      </c>
      <c r="D4157">
        <v>1900</v>
      </c>
      <c r="E4157" s="958">
        <v>1</v>
      </c>
      <c r="F4157" t="s">
        <v>439</v>
      </c>
      <c r="G4157" s="958">
        <v>182</v>
      </c>
      <c r="H4157" t="s">
        <v>390</v>
      </c>
      <c r="I4157" t="s">
        <v>488</v>
      </c>
      <c r="J4157" t="s">
        <v>436</v>
      </c>
      <c r="K4157" t="s">
        <v>436</v>
      </c>
      <c r="L4157" s="15" t="s">
        <v>129</v>
      </c>
      <c r="M4157" t="s">
        <v>325</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HUM_ASR_FY_2022</v>
      </c>
      <c r="AB4157" s="958">
        <f t="shared" si="707"/>
        <v>45032</v>
      </c>
      <c r="AC4157" t="str">
        <f t="shared" si="708"/>
        <v>Unaudited</v>
      </c>
    </row>
    <row r="4158" spans="1:29" x14ac:dyDescent="0.25">
      <c r="A4158" t="s">
        <v>420</v>
      </c>
      <c r="B4158" t="s">
        <v>1385</v>
      </c>
      <c r="C4158" t="s">
        <v>1386</v>
      </c>
      <c r="D4158">
        <v>1900</v>
      </c>
      <c r="E4158" s="958">
        <v>1</v>
      </c>
      <c r="F4158" t="s">
        <v>439</v>
      </c>
      <c r="G4158" s="958">
        <v>182</v>
      </c>
      <c r="H4158" t="s">
        <v>390</v>
      </c>
      <c r="I4158" t="s">
        <v>488</v>
      </c>
      <c r="J4158" t="s">
        <v>436</v>
      </c>
      <c r="K4158" t="s">
        <v>436</v>
      </c>
      <c r="L4158" s="15" t="s">
        <v>130</v>
      </c>
      <c r="M4158" t="s">
        <v>179</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HUM_ASR_FY_2022</v>
      </c>
      <c r="AB4158" s="958">
        <f t="shared" si="707"/>
        <v>45032</v>
      </c>
      <c r="AC4158" t="str">
        <f t="shared" si="708"/>
        <v>Unaudited</v>
      </c>
    </row>
    <row r="4159" spans="1:29" x14ac:dyDescent="0.25">
      <c r="A4159" t="s">
        <v>420</v>
      </c>
      <c r="B4159" t="s">
        <v>1385</v>
      </c>
      <c r="C4159" t="s">
        <v>1386</v>
      </c>
      <c r="D4159">
        <v>1900</v>
      </c>
      <c r="E4159" s="958">
        <v>1</v>
      </c>
      <c r="F4159" t="s">
        <v>439</v>
      </c>
      <c r="G4159" s="958">
        <v>182</v>
      </c>
      <c r="H4159" t="s">
        <v>390</v>
      </c>
      <c r="I4159" t="s">
        <v>488</v>
      </c>
      <c r="J4159" t="s">
        <v>436</v>
      </c>
      <c r="K4159" t="s">
        <v>436</v>
      </c>
      <c r="L4159" s="15" t="s">
        <v>131</v>
      </c>
      <c r="M4159" t="s">
        <v>494</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HUM_ASR_FY_2022</v>
      </c>
      <c r="AB4159" s="958">
        <f t="shared" si="707"/>
        <v>45032</v>
      </c>
      <c r="AC4159" t="str">
        <f t="shared" si="708"/>
        <v>Unaudited</v>
      </c>
    </row>
    <row r="4160" spans="1:29" x14ac:dyDescent="0.25">
      <c r="A4160" t="s">
        <v>420</v>
      </c>
      <c r="B4160" t="s">
        <v>1385</v>
      </c>
      <c r="C4160" t="s">
        <v>1386</v>
      </c>
      <c r="D4160">
        <v>1900</v>
      </c>
      <c r="E4160" s="958">
        <v>1</v>
      </c>
      <c r="F4160" t="s">
        <v>439</v>
      </c>
      <c r="G4160" s="958">
        <v>182</v>
      </c>
      <c r="H4160" t="s">
        <v>390</v>
      </c>
      <c r="I4160" t="s">
        <v>488</v>
      </c>
      <c r="J4160" t="s">
        <v>436</v>
      </c>
      <c r="K4160" t="s">
        <v>436</v>
      </c>
      <c r="L4160" s="15" t="s">
        <v>132</v>
      </c>
      <c r="M4160" t="s">
        <v>495</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HUM_ASR_FY_2022</v>
      </c>
      <c r="AB4160" s="958">
        <f t="shared" si="707"/>
        <v>45032</v>
      </c>
      <c r="AC4160" t="str">
        <f t="shared" si="708"/>
        <v>Unaudited</v>
      </c>
    </row>
    <row r="4161" spans="1:29" x14ac:dyDescent="0.25">
      <c r="A4161" t="s">
        <v>420</v>
      </c>
      <c r="B4161" t="s">
        <v>1385</v>
      </c>
      <c r="C4161" t="s">
        <v>1386</v>
      </c>
      <c r="D4161">
        <v>1900</v>
      </c>
      <c r="E4161" s="958">
        <v>1</v>
      </c>
      <c r="F4161" t="s">
        <v>439</v>
      </c>
      <c r="G4161" s="958">
        <v>182</v>
      </c>
      <c r="H4161" t="s">
        <v>390</v>
      </c>
      <c r="I4161" t="s">
        <v>488</v>
      </c>
      <c r="J4161" t="s">
        <v>436</v>
      </c>
      <c r="K4161" t="s">
        <v>436</v>
      </c>
      <c r="L4161" s="15" t="s">
        <v>133</v>
      </c>
      <c r="M4161" t="s">
        <v>496</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HUM_ASR_FY_2022</v>
      </c>
      <c r="AB4161" s="958">
        <f t="shared" si="707"/>
        <v>45032</v>
      </c>
      <c r="AC4161" t="str">
        <f t="shared" si="708"/>
        <v>Unaudited</v>
      </c>
    </row>
    <row r="4162" spans="1:29" x14ac:dyDescent="0.25">
      <c r="A4162" t="s">
        <v>420</v>
      </c>
      <c r="B4162" t="s">
        <v>1385</v>
      </c>
      <c r="C4162" t="s">
        <v>1386</v>
      </c>
      <c r="D4162">
        <v>1900</v>
      </c>
      <c r="E4162" s="958">
        <v>1</v>
      </c>
      <c r="F4162" t="s">
        <v>439</v>
      </c>
      <c r="G4162" s="958">
        <v>182</v>
      </c>
      <c r="H4162" t="s">
        <v>390</v>
      </c>
      <c r="I4162" t="s">
        <v>489</v>
      </c>
      <c r="J4162" t="s">
        <v>26</v>
      </c>
      <c r="K4162" t="s">
        <v>26</v>
      </c>
      <c r="L4162" s="15" t="s">
        <v>269</v>
      </c>
      <c r="M4162" t="s">
        <v>26</v>
      </c>
      <c r="N4162" s="679">
        <f t="shared" ca="1" si="713"/>
        <v>1516642.8277718651</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HUM_ASR_FY_2022</v>
      </c>
      <c r="AB4162" s="958">
        <f t="shared" ref="AB4162:AB4225" si="716">file_date</f>
        <v>45032</v>
      </c>
      <c r="AC4162" t="str">
        <f t="shared" ref="AC4162:AC4225" si="717">status</f>
        <v>Unaudited</v>
      </c>
    </row>
    <row r="4163" spans="1:29" x14ac:dyDescent="0.25">
      <c r="A4163" t="s">
        <v>420</v>
      </c>
      <c r="B4163" t="s">
        <v>1385</v>
      </c>
      <c r="C4163" t="s">
        <v>1386</v>
      </c>
      <c r="D4163">
        <v>1900</v>
      </c>
      <c r="E4163" s="958">
        <v>1</v>
      </c>
      <c r="F4163" t="s">
        <v>440</v>
      </c>
      <c r="G4163" s="958">
        <v>274</v>
      </c>
      <c r="H4163" t="s">
        <v>390</v>
      </c>
      <c r="I4163" t="s">
        <v>432</v>
      </c>
      <c r="J4163" t="s">
        <v>432</v>
      </c>
      <c r="K4163" t="s">
        <v>432</v>
      </c>
      <c r="M4163" t="s">
        <v>432</v>
      </c>
      <c r="N4163" s="679">
        <f t="shared" ca="1" si="713"/>
        <v>263282.93118279573</v>
      </c>
      <c r="O4163" s="679">
        <f t="shared" ca="1" si="713"/>
        <v>212453.69139784944</v>
      </c>
      <c r="P4163" s="679">
        <f t="shared" ca="1" si="713"/>
        <v>10892.534408602152</v>
      </c>
      <c r="Q4163" s="679">
        <f t="shared" ca="1" si="713"/>
        <v>13127.458064516128</v>
      </c>
      <c r="R4163" s="679">
        <f t="shared" ca="1" si="713"/>
        <v>8769.0193548387106</v>
      </c>
      <c r="S4163" s="679">
        <f t="shared" ca="1" si="713"/>
        <v>8609.2279569892489</v>
      </c>
      <c r="T4163" s="679">
        <f t="shared" ca="1" si="713"/>
        <v>957</v>
      </c>
      <c r="U4163" s="679">
        <f t="shared" ca="1" si="713"/>
        <v>130.8064516129032</v>
      </c>
      <c r="V4163" s="679">
        <f t="shared" ca="1" si="713"/>
        <v>1404</v>
      </c>
      <c r="W4163" s="679">
        <f t="shared" ca="1" si="714"/>
        <v>9</v>
      </c>
      <c r="X4163" s="679">
        <f t="shared" ca="1" si="713"/>
        <v>6078.1935483870966</v>
      </c>
      <c r="Y4163" s="679">
        <f t="shared" ca="1" si="713"/>
        <v>852</v>
      </c>
      <c r="Z4163" s="679">
        <f t="shared" ca="1" si="713"/>
        <v>0</v>
      </c>
      <c r="AA4163" t="str">
        <f t="shared" si="715"/>
        <v>HUM_ASR_FY_2022</v>
      </c>
      <c r="AB4163" s="958">
        <f t="shared" si="716"/>
        <v>45032</v>
      </c>
      <c r="AC4163" t="str">
        <f t="shared" si="717"/>
        <v>Unaudited</v>
      </c>
    </row>
    <row r="4164" spans="1:29" x14ac:dyDescent="0.25">
      <c r="A4164" t="s">
        <v>420</v>
      </c>
      <c r="B4164" t="s">
        <v>1385</v>
      </c>
      <c r="C4164" t="s">
        <v>1386</v>
      </c>
      <c r="D4164">
        <v>1900</v>
      </c>
      <c r="E4164" s="958">
        <v>1</v>
      </c>
      <c r="F4164" t="s">
        <v>440</v>
      </c>
      <c r="G4164" s="958">
        <v>274</v>
      </c>
      <c r="H4164" t="s">
        <v>390</v>
      </c>
      <c r="I4164" t="s">
        <v>487</v>
      </c>
      <c r="J4164" t="s">
        <v>12</v>
      </c>
      <c r="K4164" t="s">
        <v>12</v>
      </c>
      <c r="L4164" s="15">
        <v>1.1000000000000001</v>
      </c>
      <c r="M4164" t="s">
        <v>12</v>
      </c>
      <c r="N4164" s="679">
        <f t="shared" ca="1" si="713"/>
        <v>83843520.50999999</v>
      </c>
      <c r="O4164" s="679">
        <f t="shared" ca="1" si="713"/>
        <v>42846618.990000002</v>
      </c>
      <c r="P4164" s="679">
        <f t="shared" ca="1" si="713"/>
        <v>5253898.8899999997</v>
      </c>
      <c r="Q4164" s="679">
        <f t="shared" ca="1" si="713"/>
        <v>13553240.189999999</v>
      </c>
      <c r="R4164" s="679">
        <f t="shared" ca="1" si="713"/>
        <v>12284293.220000001</v>
      </c>
      <c r="S4164" s="679">
        <f t="shared" ca="1" si="713"/>
        <v>1649565.85</v>
      </c>
      <c r="T4164" s="679">
        <f t="shared" ca="1" si="713"/>
        <v>389535.43</v>
      </c>
      <c r="U4164" s="679">
        <f t="shared" ca="1" si="713"/>
        <v>18596.740000000002</v>
      </c>
      <c r="V4164" s="679">
        <f t="shared" ca="1" si="713"/>
        <v>4488768.879999999</v>
      </c>
      <c r="W4164" s="679">
        <f t="shared" ca="1" si="714"/>
        <v>221052.87</v>
      </c>
      <c r="X4164" s="679">
        <f t="shared" ca="1" si="713"/>
        <v>779010.95999999985</v>
      </c>
      <c r="Y4164" s="679">
        <f t="shared" ca="1" si="713"/>
        <v>2358938.4900000002</v>
      </c>
      <c r="Z4164" s="679">
        <f t="shared" ca="1" si="713"/>
        <v>0</v>
      </c>
      <c r="AA4164" t="str">
        <f t="shared" si="715"/>
        <v>HUM_ASR_FY_2022</v>
      </c>
      <c r="AB4164" s="958">
        <f t="shared" si="716"/>
        <v>45032</v>
      </c>
      <c r="AC4164" t="str">
        <f t="shared" si="717"/>
        <v>Unaudited</v>
      </c>
    </row>
    <row r="4165" spans="1:29" x14ac:dyDescent="0.25">
      <c r="A4165" t="s">
        <v>420</v>
      </c>
      <c r="B4165" t="s">
        <v>1385</v>
      </c>
      <c r="C4165" t="s">
        <v>1386</v>
      </c>
      <c r="D4165">
        <v>1900</v>
      </c>
      <c r="E4165" s="958">
        <v>1</v>
      </c>
      <c r="F4165" t="s">
        <v>440</v>
      </c>
      <c r="G4165" s="958">
        <v>274</v>
      </c>
      <c r="H4165" t="s">
        <v>390</v>
      </c>
      <c r="I4165" t="s">
        <v>487</v>
      </c>
      <c r="J4165" t="s">
        <v>12</v>
      </c>
      <c r="K4165" t="s">
        <v>1328</v>
      </c>
      <c r="L4165" s="15" t="s">
        <v>1319</v>
      </c>
      <c r="M4165" t="s">
        <v>1328</v>
      </c>
      <c r="N4165" s="679">
        <f t="shared" ca="1" si="713"/>
        <v>152103.72101470383</v>
      </c>
      <c r="O4165" s="679">
        <f t="shared" ca="1" si="713"/>
        <v>122738.67075145249</v>
      </c>
      <c r="P4165" s="679">
        <f t="shared" ca="1" si="713"/>
        <v>6292.8310900594688</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7583.9903867184803</v>
      </c>
      <c r="R4165" s="679">
        <f t="shared" ca="1" si="718"/>
        <v>5066.034731263594</v>
      </c>
      <c r="S4165" s="679">
        <f t="shared" ca="1" si="718"/>
        <v>4973.720101941235</v>
      </c>
      <c r="T4165" s="679">
        <f t="shared" ca="1" si="718"/>
        <v>552.87769836476014</v>
      </c>
      <c r="U4165" s="679">
        <f t="shared" ca="1" si="718"/>
        <v>75.569456529784006</v>
      </c>
      <c r="V4165" s="679">
        <f t="shared" ca="1" si="718"/>
        <v>811.11837879218729</v>
      </c>
      <c r="W4165" s="679">
        <f t="shared" ca="1" si="714"/>
        <v>5.199476787129405</v>
      </c>
      <c r="X4165" s="679">
        <f t="shared" ca="1" si="718"/>
        <v>3511.4918069464911</v>
      </c>
      <c r="Y4165" s="679">
        <f t="shared" ca="1" si="718"/>
        <v>492.21713584825039</v>
      </c>
      <c r="Z4165" s="679">
        <f t="shared" ca="1" si="718"/>
        <v>0</v>
      </c>
      <c r="AA4165" t="str">
        <f t="shared" si="715"/>
        <v>HUM_ASR_FY_2022</v>
      </c>
      <c r="AB4165" s="958">
        <f t="shared" si="716"/>
        <v>45032</v>
      </c>
      <c r="AC4165" t="str">
        <f t="shared" si="717"/>
        <v>Unaudited</v>
      </c>
    </row>
    <row r="4166" spans="1:29" x14ac:dyDescent="0.25">
      <c r="A4166" t="s">
        <v>420</v>
      </c>
      <c r="B4166" t="s">
        <v>1385</v>
      </c>
      <c r="C4166" t="s">
        <v>1386</v>
      </c>
      <c r="D4166">
        <v>1900</v>
      </c>
      <c r="E4166" s="958">
        <v>1</v>
      </c>
      <c r="F4166" t="s">
        <v>440</v>
      </c>
      <c r="G4166" s="958">
        <v>274</v>
      </c>
      <c r="H4166" t="s">
        <v>390</v>
      </c>
      <c r="I4166" t="s">
        <v>487</v>
      </c>
      <c r="J4166" t="s">
        <v>490</v>
      </c>
      <c r="K4166" t="s">
        <v>491</v>
      </c>
      <c r="L4166" s="15" t="s">
        <v>63</v>
      </c>
      <c r="M4166" t="s">
        <v>343</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HUM_ASR_FY_2022</v>
      </c>
      <c r="AB4166" s="958">
        <f t="shared" si="716"/>
        <v>45032</v>
      </c>
      <c r="AC4166" t="str">
        <f t="shared" si="717"/>
        <v>Unaudited</v>
      </c>
    </row>
    <row r="4167" spans="1:29" x14ac:dyDescent="0.25">
      <c r="A4167" t="s">
        <v>420</v>
      </c>
      <c r="B4167" t="s">
        <v>1385</v>
      </c>
      <c r="C4167" t="s">
        <v>1386</v>
      </c>
      <c r="D4167">
        <v>1900</v>
      </c>
      <c r="E4167" s="958">
        <v>1</v>
      </c>
      <c r="F4167" t="s">
        <v>440</v>
      </c>
      <c r="G4167" s="958">
        <v>274</v>
      </c>
      <c r="H4167" t="s">
        <v>390</v>
      </c>
      <c r="I4167" t="s">
        <v>487</v>
      </c>
      <c r="J4167" t="s">
        <v>490</v>
      </c>
      <c r="K4167" t="s">
        <v>1019</v>
      </c>
      <c r="L4167" s="15" t="s">
        <v>915</v>
      </c>
      <c r="M4167" t="s">
        <v>916</v>
      </c>
      <c r="N4167" s="679">
        <f t="shared" ca="1" si="719"/>
        <v>1170903.5099999979</v>
      </c>
      <c r="O4167" s="679">
        <f t="shared" ca="1" si="718"/>
        <v>1065396.6599999978</v>
      </c>
      <c r="P4167" s="679">
        <f t="shared" ca="1" si="718"/>
        <v>72760.059999999983</v>
      </c>
      <c r="Q4167" s="679">
        <f t="shared" ca="1" si="718"/>
        <v>3633.24</v>
      </c>
      <c r="R4167" s="679">
        <f t="shared" ca="1" si="718"/>
        <v>10947.349999999999</v>
      </c>
      <c r="S4167" s="679">
        <f t="shared" ca="1" si="718"/>
        <v>0</v>
      </c>
      <c r="T4167" s="679">
        <f t="shared" ca="1" si="718"/>
        <v>0</v>
      </c>
      <c r="U4167" s="679">
        <f t="shared" ca="1" si="718"/>
        <v>0</v>
      </c>
      <c r="V4167" s="679">
        <f t="shared" ca="1" si="718"/>
        <v>18166.199999999997</v>
      </c>
      <c r="W4167" s="679">
        <f t="shared" ca="1" si="714"/>
        <v>0</v>
      </c>
      <c r="X4167" s="679">
        <f t="shared" ca="1" si="718"/>
        <v>0</v>
      </c>
      <c r="Y4167" s="679">
        <f t="shared" ca="1" si="718"/>
        <v>0</v>
      </c>
      <c r="Z4167" s="679">
        <f t="shared" ca="1" si="718"/>
        <v>0</v>
      </c>
      <c r="AA4167" t="str">
        <f t="shared" si="715"/>
        <v>HUM_ASR_FY_2022</v>
      </c>
      <c r="AB4167" s="958">
        <f t="shared" si="716"/>
        <v>45032</v>
      </c>
      <c r="AC4167" t="str">
        <f t="shared" si="717"/>
        <v>Unaudited</v>
      </c>
    </row>
    <row r="4168" spans="1:29" x14ac:dyDescent="0.25">
      <c r="A4168" t="s">
        <v>420</v>
      </c>
      <c r="B4168" t="s">
        <v>1385</v>
      </c>
      <c r="C4168" t="s">
        <v>1386</v>
      </c>
      <c r="D4168">
        <v>1900</v>
      </c>
      <c r="E4168" s="958">
        <v>1</v>
      </c>
      <c r="F4168" t="s">
        <v>440</v>
      </c>
      <c r="G4168" s="958">
        <v>274</v>
      </c>
      <c r="H4168" t="s">
        <v>390</v>
      </c>
      <c r="I4168" t="s">
        <v>487</v>
      </c>
      <c r="J4168" t="s">
        <v>13</v>
      </c>
      <c r="K4168" t="s">
        <v>492</v>
      </c>
      <c r="L4168" s="15" t="s">
        <v>94</v>
      </c>
      <c r="M4168" t="s">
        <v>146</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HUM_ASR_FY_2022</v>
      </c>
      <c r="AB4168" s="958">
        <f t="shared" si="716"/>
        <v>45032</v>
      </c>
      <c r="AC4168" t="str">
        <f t="shared" si="717"/>
        <v>Unaudited</v>
      </c>
    </row>
    <row r="4169" spans="1:29" x14ac:dyDescent="0.25">
      <c r="A4169" t="s">
        <v>420</v>
      </c>
      <c r="B4169" t="s">
        <v>1385</v>
      </c>
      <c r="C4169" t="s">
        <v>1386</v>
      </c>
      <c r="D4169">
        <v>1900</v>
      </c>
      <c r="E4169" s="958">
        <v>1</v>
      </c>
      <c r="F4169" t="s">
        <v>440</v>
      </c>
      <c r="G4169" s="958">
        <v>274</v>
      </c>
      <c r="H4169" t="s">
        <v>390</v>
      </c>
      <c r="I4169" t="s">
        <v>487</v>
      </c>
      <c r="J4169" t="s">
        <v>13</v>
      </c>
      <c r="K4169" t="s">
        <v>13</v>
      </c>
      <c r="L4169" s="15" t="s">
        <v>35</v>
      </c>
      <c r="M4169" t="s">
        <v>13</v>
      </c>
      <c r="N4169" s="679">
        <f t="shared" ca="1" si="719"/>
        <v>-24442.474324044724</v>
      </c>
      <c r="O4169" s="679">
        <f t="shared" ca="1" si="718"/>
        <v>-29351.699409834262</v>
      </c>
      <c r="P4169" s="679">
        <f t="shared" ca="1" si="718"/>
        <v>1052.0303548268384</v>
      </c>
      <c r="Q4169" s="679">
        <f t="shared" ca="1" si="718"/>
        <v>1267.885310023056</v>
      </c>
      <c r="R4169" s="679">
        <f t="shared" ca="1" si="718"/>
        <v>846.93554294112789</v>
      </c>
      <c r="S4169" s="679">
        <f t="shared" ca="1" si="718"/>
        <v>831.50245871372476</v>
      </c>
      <c r="T4169" s="679">
        <f t="shared" ca="1" si="718"/>
        <v>92.429641422494896</v>
      </c>
      <c r="U4169" s="679">
        <f t="shared" ca="1" si="718"/>
        <v>12.633639935558591</v>
      </c>
      <c r="V4169" s="679">
        <f t="shared" ca="1" si="718"/>
        <v>135.60210716529031</v>
      </c>
      <c r="W4169" s="679">
        <f t="shared" ca="1" si="714"/>
        <v>0.8692442767005788</v>
      </c>
      <c r="X4169" s="679">
        <f t="shared" ca="1" si="718"/>
        <v>587.04832829042959</v>
      </c>
      <c r="Y4169" s="679">
        <f t="shared" ca="1" si="718"/>
        <v>82.288458194321464</v>
      </c>
      <c r="Z4169" s="679">
        <f t="shared" ca="1" si="718"/>
        <v>0</v>
      </c>
      <c r="AA4169" t="str">
        <f t="shared" si="715"/>
        <v>HUM_ASR_FY_2022</v>
      </c>
      <c r="AB4169" s="958">
        <f t="shared" si="716"/>
        <v>45032</v>
      </c>
      <c r="AC4169" t="str">
        <f t="shared" si="717"/>
        <v>Unaudited</v>
      </c>
    </row>
    <row r="4170" spans="1:29" x14ac:dyDescent="0.25">
      <c r="A4170" t="s">
        <v>420</v>
      </c>
      <c r="B4170" t="s">
        <v>1385</v>
      </c>
      <c r="C4170" t="s">
        <v>1386</v>
      </c>
      <c r="D4170">
        <v>1900</v>
      </c>
      <c r="E4170" s="958">
        <v>1</v>
      </c>
      <c r="F4170" t="s">
        <v>440</v>
      </c>
      <c r="G4170" s="958">
        <v>274</v>
      </c>
      <c r="H4170" t="s">
        <v>390</v>
      </c>
      <c r="I4170" t="s">
        <v>488</v>
      </c>
      <c r="J4170" t="s">
        <v>444</v>
      </c>
      <c r="K4170" t="s">
        <v>0</v>
      </c>
      <c r="L4170" s="15">
        <v>2.1</v>
      </c>
      <c r="M4170" t="s">
        <v>147</v>
      </c>
      <c r="N4170" s="679">
        <f t="shared" ca="1" si="719"/>
        <v>9627062.8800000008</v>
      </c>
      <c r="O4170" s="679">
        <f t="shared" ca="1" si="718"/>
        <v>5232781.3500000006</v>
      </c>
      <c r="P4170" s="679">
        <f t="shared" ca="1" si="718"/>
        <v>312150.53999999998</v>
      </c>
      <c r="Q4170" s="679">
        <f t="shared" ca="1" si="718"/>
        <v>1859810.9600000002</v>
      </c>
      <c r="R4170" s="679">
        <f t="shared" ca="1" si="718"/>
        <v>1159504.1399999994</v>
      </c>
      <c r="S4170" s="679">
        <f t="shared" ca="1" si="718"/>
        <v>19307.47</v>
      </c>
      <c r="T4170" s="679">
        <f t="shared" ca="1" si="718"/>
        <v>11563.51</v>
      </c>
      <c r="U4170" s="679">
        <f t="shared" ca="1" si="718"/>
        <v>0</v>
      </c>
      <c r="V4170" s="679">
        <f t="shared" ca="1" si="718"/>
        <v>496266.3</v>
      </c>
      <c r="W4170" s="679">
        <f t="shared" ca="1" si="714"/>
        <v>103502.35</v>
      </c>
      <c r="X4170" s="679">
        <f t="shared" ca="1" si="718"/>
        <v>43144.58</v>
      </c>
      <c r="Y4170" s="679">
        <f t="shared" ca="1" si="718"/>
        <v>389031.68000000005</v>
      </c>
      <c r="Z4170" s="679">
        <f t="shared" ca="1" si="718"/>
        <v>0</v>
      </c>
      <c r="AA4170" t="str">
        <f t="shared" si="715"/>
        <v>HUM_ASR_FY_2022</v>
      </c>
      <c r="AB4170" s="958">
        <f t="shared" si="716"/>
        <v>45032</v>
      </c>
      <c r="AC4170" t="str">
        <f t="shared" si="717"/>
        <v>Unaudited</v>
      </c>
    </row>
    <row r="4171" spans="1:29" x14ac:dyDescent="0.25">
      <c r="A4171" t="s">
        <v>420</v>
      </c>
      <c r="B4171" t="s">
        <v>1385</v>
      </c>
      <c r="C4171" t="s">
        <v>1386</v>
      </c>
      <c r="D4171">
        <v>1900</v>
      </c>
      <c r="E4171" s="958">
        <v>1</v>
      </c>
      <c r="F4171" t="s">
        <v>440</v>
      </c>
      <c r="G4171" s="958">
        <v>274</v>
      </c>
      <c r="H4171" t="s">
        <v>390</v>
      </c>
      <c r="I4171" t="s">
        <v>488</v>
      </c>
      <c r="J4171" t="s">
        <v>444</v>
      </c>
      <c r="K4171" t="s">
        <v>0</v>
      </c>
      <c r="L4171" s="15">
        <v>2.2000000000000002</v>
      </c>
      <c r="M4171" t="s">
        <v>148</v>
      </c>
      <c r="N4171" s="679">
        <f t="shared" ca="1" si="719"/>
        <v>239926.34782906331</v>
      </c>
      <c r="O4171" s="679">
        <f t="shared" ca="1" si="718"/>
        <v>130411.75007818537</v>
      </c>
      <c r="P4171" s="679">
        <f t="shared" ca="1" si="718"/>
        <v>7779.4380247228555</v>
      </c>
      <c r="Q4171" s="679">
        <f t="shared" ca="1" si="718"/>
        <v>46350.341412256799</v>
      </c>
      <c r="R4171" s="679">
        <f t="shared" ca="1" si="718"/>
        <v>28897.244888762871</v>
      </c>
      <c r="S4171" s="679">
        <f t="shared" ca="1" si="718"/>
        <v>481.18214461264694</v>
      </c>
      <c r="T4171" s="679">
        <f t="shared" ca="1" si="718"/>
        <v>288.18662108757843</v>
      </c>
      <c r="U4171" s="679">
        <f t="shared" ca="1" si="718"/>
        <v>0</v>
      </c>
      <c r="V4171" s="679">
        <f t="shared" ca="1" si="718"/>
        <v>12367.984129095277</v>
      </c>
      <c r="W4171" s="679">
        <f t="shared" ca="1" si="714"/>
        <v>2579.4929499022292</v>
      </c>
      <c r="X4171" s="679">
        <f t="shared" ca="1" si="718"/>
        <v>1075.2523004211278</v>
      </c>
      <c r="Y4171" s="679">
        <f t="shared" ca="1" si="718"/>
        <v>9695.4752800165425</v>
      </c>
      <c r="Z4171" s="679">
        <f t="shared" ca="1" si="718"/>
        <v>0</v>
      </c>
      <c r="AA4171" t="str">
        <f t="shared" si="715"/>
        <v>HUM_ASR_FY_2022</v>
      </c>
      <c r="AB4171" s="958">
        <f t="shared" si="716"/>
        <v>45032</v>
      </c>
      <c r="AC4171" t="str">
        <f t="shared" si="717"/>
        <v>Unaudited</v>
      </c>
    </row>
    <row r="4172" spans="1:29" x14ac:dyDescent="0.25">
      <c r="A4172" t="s">
        <v>420</v>
      </c>
      <c r="B4172" t="s">
        <v>1385</v>
      </c>
      <c r="C4172" t="s">
        <v>1386</v>
      </c>
      <c r="D4172">
        <v>1900</v>
      </c>
      <c r="E4172" s="958">
        <v>1</v>
      </c>
      <c r="F4172" t="s">
        <v>440</v>
      </c>
      <c r="G4172" s="958">
        <v>274</v>
      </c>
      <c r="H4172" t="s">
        <v>390</v>
      </c>
      <c r="I4172" t="s">
        <v>488</v>
      </c>
      <c r="J4172" t="s">
        <v>444</v>
      </c>
      <c r="K4172" t="s">
        <v>0</v>
      </c>
      <c r="L4172" s="15">
        <v>2.2999999999999998</v>
      </c>
      <c r="M4172" t="s">
        <v>149</v>
      </c>
      <c r="N4172" s="679">
        <f t="shared" ca="1" si="719"/>
        <v>6147212.3400000073</v>
      </c>
      <c r="O4172" s="679">
        <f t="shared" ca="1" si="718"/>
        <v>4235423.520000007</v>
      </c>
      <c r="P4172" s="679">
        <f t="shared" ca="1" si="718"/>
        <v>391039.04999999993</v>
      </c>
      <c r="Q4172" s="679">
        <f t="shared" ca="1" si="718"/>
        <v>647482.14</v>
      </c>
      <c r="R4172" s="679">
        <f t="shared" ca="1" si="718"/>
        <v>662901.40000000107</v>
      </c>
      <c r="S4172" s="679">
        <f t="shared" ca="1" si="718"/>
        <v>15006.519999999999</v>
      </c>
      <c r="T4172" s="679">
        <f t="shared" ca="1" si="718"/>
        <v>15007.1</v>
      </c>
      <c r="U4172" s="679">
        <f t="shared" ca="1" si="718"/>
        <v>461.05000000000007</v>
      </c>
      <c r="V4172" s="679">
        <f t="shared" ca="1" si="718"/>
        <v>77141.400000000009</v>
      </c>
      <c r="W4172" s="679">
        <f t="shared" ca="1" si="714"/>
        <v>631.32000000000005</v>
      </c>
      <c r="X4172" s="679">
        <f t="shared" ca="1" si="718"/>
        <v>8721.5799999999981</v>
      </c>
      <c r="Y4172" s="679">
        <f t="shared" ca="1" si="718"/>
        <v>93397.26</v>
      </c>
      <c r="Z4172" s="679">
        <f t="shared" ca="1" si="718"/>
        <v>0</v>
      </c>
      <c r="AA4172" t="str">
        <f t="shared" si="715"/>
        <v>HUM_ASR_FY_2022</v>
      </c>
      <c r="AB4172" s="958">
        <f t="shared" si="716"/>
        <v>45032</v>
      </c>
      <c r="AC4172" t="str">
        <f t="shared" si="717"/>
        <v>Unaudited</v>
      </c>
    </row>
    <row r="4173" spans="1:29" x14ac:dyDescent="0.25">
      <c r="A4173" t="s">
        <v>420</v>
      </c>
      <c r="B4173" t="s">
        <v>1385</v>
      </c>
      <c r="C4173" t="s">
        <v>1386</v>
      </c>
      <c r="D4173">
        <v>1900</v>
      </c>
      <c r="E4173" s="958">
        <v>1</v>
      </c>
      <c r="F4173" t="s">
        <v>440</v>
      </c>
      <c r="G4173" s="958">
        <v>274</v>
      </c>
      <c r="H4173" t="s">
        <v>390</v>
      </c>
      <c r="I4173" t="s">
        <v>488</v>
      </c>
      <c r="J4173" t="s">
        <v>444</v>
      </c>
      <c r="K4173" t="s">
        <v>0</v>
      </c>
      <c r="L4173" s="15">
        <v>2.4</v>
      </c>
      <c r="M4173" t="s">
        <v>150</v>
      </c>
      <c r="N4173" s="679">
        <f t="shared" ca="1" si="719"/>
        <v>1603601.61</v>
      </c>
      <c r="O4173" s="679">
        <f t="shared" ca="1" si="718"/>
        <v>131650.06999999998</v>
      </c>
      <c r="P4173" s="679">
        <f t="shared" ca="1" si="718"/>
        <v>21720.55</v>
      </c>
      <c r="Q4173" s="679">
        <f t="shared" ca="1" si="718"/>
        <v>662633.03999999992</v>
      </c>
      <c r="R4173" s="679">
        <f t="shared" ca="1" si="718"/>
        <v>338488.44000000024</v>
      </c>
      <c r="S4173" s="679">
        <f t="shared" ca="1" si="718"/>
        <v>235380.40999999992</v>
      </c>
      <c r="T4173" s="679">
        <f t="shared" ca="1" si="718"/>
        <v>0</v>
      </c>
      <c r="U4173" s="679">
        <f t="shared" ca="1" si="718"/>
        <v>2647.82</v>
      </c>
      <c r="V4173" s="679">
        <f t="shared" ca="1" si="718"/>
        <v>31032.759999999995</v>
      </c>
      <c r="W4173" s="679">
        <f t="shared" ca="1" si="714"/>
        <v>0</v>
      </c>
      <c r="X4173" s="679">
        <f t="shared" ca="1" si="718"/>
        <v>96645.500000000015</v>
      </c>
      <c r="Y4173" s="679">
        <f t="shared" ca="1" si="718"/>
        <v>83403.01999999999</v>
      </c>
      <c r="Z4173" s="679">
        <f t="shared" ca="1" si="718"/>
        <v>0</v>
      </c>
      <c r="AA4173" t="str">
        <f t="shared" si="715"/>
        <v>HUM_ASR_FY_2022</v>
      </c>
      <c r="AB4173" s="958">
        <f t="shared" si="716"/>
        <v>45032</v>
      </c>
      <c r="AC4173" t="str">
        <f t="shared" si="717"/>
        <v>Unaudited</v>
      </c>
    </row>
    <row r="4174" spans="1:29" x14ac:dyDescent="0.25">
      <c r="A4174" t="s">
        <v>420</v>
      </c>
      <c r="B4174" t="s">
        <v>1385</v>
      </c>
      <c r="C4174" t="s">
        <v>1386</v>
      </c>
      <c r="D4174">
        <v>1900</v>
      </c>
      <c r="E4174" s="958">
        <v>1</v>
      </c>
      <c r="F4174" t="s">
        <v>440</v>
      </c>
      <c r="G4174" s="958">
        <v>274</v>
      </c>
      <c r="H4174" t="s">
        <v>390</v>
      </c>
      <c r="I4174" t="s">
        <v>488</v>
      </c>
      <c r="J4174" t="s">
        <v>444</v>
      </c>
      <c r="K4174" t="s">
        <v>0</v>
      </c>
      <c r="L4174" s="15">
        <v>2.5</v>
      </c>
      <c r="M4174" t="s">
        <v>151</v>
      </c>
      <c r="N4174" s="679">
        <f t="shared" ca="1" si="719"/>
        <v>193166.33815588604</v>
      </c>
      <c r="O4174" s="679">
        <f t="shared" ca="1" si="718"/>
        <v>15858.2791269872</v>
      </c>
      <c r="P4174" s="679">
        <f t="shared" ca="1" si="718"/>
        <v>2616.4098863880731</v>
      </c>
      <c r="Q4174" s="679">
        <f t="shared" ca="1" si="718"/>
        <v>79819.32487452589</v>
      </c>
      <c r="R4174" s="679">
        <f t="shared" ca="1" si="718"/>
        <v>40773.57621441799</v>
      </c>
      <c r="S4174" s="679">
        <f t="shared" ca="1" si="718"/>
        <v>28353.40872059307</v>
      </c>
      <c r="T4174" s="679">
        <f t="shared" ca="1" si="718"/>
        <v>0</v>
      </c>
      <c r="U4174" s="679">
        <f t="shared" ca="1" si="718"/>
        <v>318.95059864396012</v>
      </c>
      <c r="V4174" s="679">
        <f t="shared" ca="1" si="718"/>
        <v>3738.1383098452075</v>
      </c>
      <c r="W4174" s="679">
        <f t="shared" ca="1" si="714"/>
        <v>0</v>
      </c>
      <c r="X4174" s="679">
        <f t="shared" ca="1" si="718"/>
        <v>11641.705282551249</v>
      </c>
      <c r="Y4174" s="679">
        <f t="shared" ca="1" si="718"/>
        <v>10046.545141933429</v>
      </c>
      <c r="Z4174" s="679">
        <f t="shared" ca="1" si="718"/>
        <v>0</v>
      </c>
      <c r="AA4174" t="str">
        <f t="shared" si="715"/>
        <v>HUM_ASR_FY_2022</v>
      </c>
      <c r="AB4174" s="958">
        <f t="shared" si="716"/>
        <v>45032</v>
      </c>
      <c r="AC4174" t="str">
        <f t="shared" si="717"/>
        <v>Unaudited</v>
      </c>
    </row>
    <row r="4175" spans="1:29" x14ac:dyDescent="0.25">
      <c r="A4175" t="s">
        <v>420</v>
      </c>
      <c r="B4175" t="s">
        <v>1385</v>
      </c>
      <c r="C4175" t="s">
        <v>1386</v>
      </c>
      <c r="D4175">
        <v>1900</v>
      </c>
      <c r="E4175" s="958">
        <v>1</v>
      </c>
      <c r="F4175" t="s">
        <v>440</v>
      </c>
      <c r="G4175" s="958">
        <v>274</v>
      </c>
      <c r="H4175" t="s">
        <v>390</v>
      </c>
      <c r="I4175" t="s">
        <v>488</v>
      </c>
      <c r="J4175" t="s">
        <v>444</v>
      </c>
      <c r="K4175" t="s">
        <v>0</v>
      </c>
      <c r="L4175" s="15" t="s">
        <v>96</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HUM_ASR_FY_2022</v>
      </c>
      <c r="AB4175" s="958">
        <f t="shared" si="716"/>
        <v>45032</v>
      </c>
      <c r="AC4175" t="str">
        <f t="shared" si="717"/>
        <v>Unaudited</v>
      </c>
    </row>
    <row r="4176" spans="1:29" x14ac:dyDescent="0.25">
      <c r="A4176" t="s">
        <v>420</v>
      </c>
      <c r="B4176" t="s">
        <v>1385</v>
      </c>
      <c r="C4176" t="s">
        <v>1386</v>
      </c>
      <c r="D4176">
        <v>1900</v>
      </c>
      <c r="E4176" s="958">
        <v>1</v>
      </c>
      <c r="F4176" t="s">
        <v>440</v>
      </c>
      <c r="G4176" s="958">
        <v>274</v>
      </c>
      <c r="H4176" t="s">
        <v>390</v>
      </c>
      <c r="I4176" t="s">
        <v>488</v>
      </c>
      <c r="J4176" t="s">
        <v>444</v>
      </c>
      <c r="K4176" t="s">
        <v>0</v>
      </c>
      <c r="L4176" s="15" t="s">
        <v>152</v>
      </c>
      <c r="M4176" t="s">
        <v>451</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HUM_ASR_FY_2022</v>
      </c>
      <c r="AB4176" s="958">
        <f t="shared" si="716"/>
        <v>45032</v>
      </c>
      <c r="AC4176" t="str">
        <f t="shared" si="717"/>
        <v>Unaudited</v>
      </c>
    </row>
    <row r="4177" spans="1:29" x14ac:dyDescent="0.25">
      <c r="A4177" t="s">
        <v>420</v>
      </c>
      <c r="B4177" t="s">
        <v>1385</v>
      </c>
      <c r="C4177" t="s">
        <v>1386</v>
      </c>
      <c r="D4177">
        <v>1900</v>
      </c>
      <c r="E4177" s="958">
        <v>1</v>
      </c>
      <c r="F4177" t="s">
        <v>440</v>
      </c>
      <c r="G4177" s="958">
        <v>274</v>
      </c>
      <c r="H4177" t="s">
        <v>390</v>
      </c>
      <c r="I4177" t="s">
        <v>488</v>
      </c>
      <c r="J4177" t="s">
        <v>444</v>
      </c>
      <c r="K4177" t="s">
        <v>0</v>
      </c>
      <c r="L4177" s="15" t="s">
        <v>917</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HUM_ASR_FY_2022</v>
      </c>
      <c r="AB4177" s="958">
        <f t="shared" si="716"/>
        <v>45032</v>
      </c>
      <c r="AC4177" t="str">
        <f t="shared" si="717"/>
        <v>Unaudited</v>
      </c>
    </row>
    <row r="4178" spans="1:29" x14ac:dyDescent="0.25">
      <c r="A4178" t="s">
        <v>420</v>
      </c>
      <c r="B4178" t="s">
        <v>1385</v>
      </c>
      <c r="C4178" t="s">
        <v>1386</v>
      </c>
      <c r="D4178">
        <v>1900</v>
      </c>
      <c r="E4178" s="958">
        <v>1</v>
      </c>
      <c r="F4178" t="s">
        <v>440</v>
      </c>
      <c r="G4178" s="958">
        <v>274</v>
      </c>
      <c r="H4178" t="s">
        <v>390</v>
      </c>
      <c r="I4178" t="s">
        <v>488</v>
      </c>
      <c r="J4178" t="s">
        <v>444</v>
      </c>
      <c r="K4178" t="s">
        <v>53</v>
      </c>
      <c r="L4178" s="15">
        <v>3.1</v>
      </c>
      <c r="M4178" t="s">
        <v>33</v>
      </c>
      <c r="N4178" s="679">
        <f t="shared" ca="1" si="719"/>
        <v>9216838.9799999278</v>
      </c>
      <c r="O4178" s="679">
        <f t="shared" ca="1" si="718"/>
        <v>6244439.2799999211</v>
      </c>
      <c r="P4178" s="679">
        <f t="shared" ca="1" si="718"/>
        <v>498215.50000000029</v>
      </c>
      <c r="Q4178" s="679">
        <f t="shared" ca="1" si="718"/>
        <v>1035838.2900000031</v>
      </c>
      <c r="R4178" s="679">
        <f t="shared" ca="1" si="718"/>
        <v>945372.40000000293</v>
      </c>
      <c r="S4178" s="679">
        <f t="shared" ca="1" si="718"/>
        <v>43256.89</v>
      </c>
      <c r="T4178" s="679">
        <f t="shared" ca="1" si="718"/>
        <v>23224.27</v>
      </c>
      <c r="U4178" s="679">
        <f t="shared" ca="1" si="718"/>
        <v>1218.6399999999999</v>
      </c>
      <c r="V4178" s="679">
        <f t="shared" ca="1" si="718"/>
        <v>130858.5</v>
      </c>
      <c r="W4178" s="679">
        <f t="shared" ca="1" si="714"/>
        <v>14356.410000000002</v>
      </c>
      <c r="X4178" s="679">
        <f t="shared" ca="1" si="718"/>
        <v>109350.31999999979</v>
      </c>
      <c r="Y4178" s="679">
        <f t="shared" ca="1" si="718"/>
        <v>170708.48000000013</v>
      </c>
      <c r="Z4178" s="679">
        <f t="shared" ca="1" si="718"/>
        <v>0</v>
      </c>
      <c r="AA4178" t="str">
        <f t="shared" si="715"/>
        <v>HUM_ASR_FY_2022</v>
      </c>
      <c r="AB4178" s="958">
        <f t="shared" si="716"/>
        <v>45032</v>
      </c>
      <c r="AC4178" t="str">
        <f t="shared" si="717"/>
        <v>Unaudited</v>
      </c>
    </row>
    <row r="4179" spans="1:29" x14ac:dyDescent="0.25">
      <c r="A4179" t="s">
        <v>420</v>
      </c>
      <c r="B4179" t="s">
        <v>1385</v>
      </c>
      <c r="C4179" t="s">
        <v>1386</v>
      </c>
      <c r="D4179">
        <v>1900</v>
      </c>
      <c r="E4179" s="958">
        <v>1</v>
      </c>
      <c r="F4179" t="s">
        <v>440</v>
      </c>
      <c r="G4179" s="958">
        <v>274</v>
      </c>
      <c r="H4179" t="s">
        <v>390</v>
      </c>
      <c r="I4179" t="s">
        <v>488</v>
      </c>
      <c r="J4179" t="s">
        <v>444</v>
      </c>
      <c r="K4179" t="s">
        <v>53</v>
      </c>
      <c r="L4179" s="15">
        <v>3.2</v>
      </c>
      <c r="M4179" t="s">
        <v>34</v>
      </c>
      <c r="N4179" s="679">
        <f t="shared" ca="1" si="719"/>
        <v>671569.00000000023</v>
      </c>
      <c r="O4179" s="679">
        <f t="shared" ca="1" si="718"/>
        <v>321527.70000000042</v>
      </c>
      <c r="P4179" s="679">
        <f t="shared" ca="1" si="718"/>
        <v>44632.310000000005</v>
      </c>
      <c r="Q4179" s="679">
        <f t="shared" ca="1" si="718"/>
        <v>118499.12999999999</v>
      </c>
      <c r="R4179" s="679">
        <f t="shared" ca="1" si="718"/>
        <v>128833.82</v>
      </c>
      <c r="S4179" s="679">
        <f t="shared" ca="1" si="718"/>
        <v>316.62000000000012</v>
      </c>
      <c r="T4179" s="679">
        <f t="shared" ca="1" si="718"/>
        <v>683.44</v>
      </c>
      <c r="U4179" s="679">
        <f t="shared" ca="1" si="718"/>
        <v>5.24</v>
      </c>
      <c r="V4179" s="679">
        <f t="shared" ca="1" si="718"/>
        <v>30747.950000000004</v>
      </c>
      <c r="W4179" s="679">
        <f t="shared" ca="1" si="714"/>
        <v>269.52999999999997</v>
      </c>
      <c r="X4179" s="679">
        <f t="shared" ca="1" si="718"/>
        <v>3995.19</v>
      </c>
      <c r="Y4179" s="679">
        <f t="shared" ca="1" si="718"/>
        <v>22058.07</v>
      </c>
      <c r="Z4179" s="679">
        <f t="shared" ca="1" si="718"/>
        <v>0</v>
      </c>
      <c r="AA4179" t="str">
        <f t="shared" si="715"/>
        <v>HUM_ASR_FY_2022</v>
      </c>
      <c r="AB4179" s="958">
        <f t="shared" si="716"/>
        <v>45032</v>
      </c>
      <c r="AC4179" t="str">
        <f t="shared" si="717"/>
        <v>Unaudited</v>
      </c>
    </row>
    <row r="4180" spans="1:29" x14ac:dyDescent="0.25">
      <c r="A4180" t="s">
        <v>420</v>
      </c>
      <c r="B4180" t="s">
        <v>1385</v>
      </c>
      <c r="C4180" t="s">
        <v>1386</v>
      </c>
      <c r="D4180">
        <v>1900</v>
      </c>
      <c r="E4180" s="958">
        <v>1</v>
      </c>
      <c r="F4180" t="s">
        <v>440</v>
      </c>
      <c r="G4180" s="958">
        <v>274</v>
      </c>
      <c r="H4180" t="s">
        <v>390</v>
      </c>
      <c r="I4180" t="s">
        <v>488</v>
      </c>
      <c r="J4180" t="s">
        <v>444</v>
      </c>
      <c r="K4180" t="s">
        <v>53</v>
      </c>
      <c r="L4180" s="15">
        <v>3.3</v>
      </c>
      <c r="M4180" t="s">
        <v>54</v>
      </c>
      <c r="N4180" s="679">
        <f t="shared" ca="1" si="719"/>
        <v>661</v>
      </c>
      <c r="O4180" s="679">
        <f t="shared" ca="1" si="718"/>
        <v>376.01999999999992</v>
      </c>
      <c r="P4180" s="679">
        <f t="shared" ca="1" si="718"/>
        <v>47.78</v>
      </c>
      <c r="Q4180" s="679">
        <f t="shared" ca="1" si="718"/>
        <v>9.0500000000000007</v>
      </c>
      <c r="R4180" s="679">
        <f t="shared" ca="1" si="718"/>
        <v>228.15</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HUM_ASR_FY_2022</v>
      </c>
      <c r="AB4180" s="958">
        <f t="shared" si="716"/>
        <v>45032</v>
      </c>
      <c r="AC4180" t="str">
        <f t="shared" si="717"/>
        <v>Unaudited</v>
      </c>
    </row>
    <row r="4181" spans="1:29" x14ac:dyDescent="0.25">
      <c r="A4181" t="s">
        <v>420</v>
      </c>
      <c r="B4181" t="s">
        <v>1385</v>
      </c>
      <c r="C4181" t="s">
        <v>1386</v>
      </c>
      <c r="D4181">
        <v>1900</v>
      </c>
      <c r="E4181" s="958">
        <v>1</v>
      </c>
      <c r="F4181" t="s">
        <v>440</v>
      </c>
      <c r="G4181" s="958">
        <v>274</v>
      </c>
      <c r="H4181" t="s">
        <v>390</v>
      </c>
      <c r="I4181" t="s">
        <v>488</v>
      </c>
      <c r="J4181" t="s">
        <v>444</v>
      </c>
      <c r="K4181" t="s">
        <v>53</v>
      </c>
      <c r="L4181" s="15" t="s">
        <v>44</v>
      </c>
      <c r="M4181" t="s">
        <v>153</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HUM_ASR_FY_2022</v>
      </c>
      <c r="AB4181" s="958">
        <f t="shared" si="716"/>
        <v>45032</v>
      </c>
      <c r="AC4181" t="str">
        <f t="shared" si="717"/>
        <v>Unaudited</v>
      </c>
    </row>
    <row r="4182" spans="1:29" x14ac:dyDescent="0.25">
      <c r="A4182" t="s">
        <v>420</v>
      </c>
      <c r="B4182" t="s">
        <v>1385</v>
      </c>
      <c r="C4182" t="s">
        <v>1386</v>
      </c>
      <c r="D4182">
        <v>1900</v>
      </c>
      <c r="E4182" s="958">
        <v>1</v>
      </c>
      <c r="F4182" t="s">
        <v>440</v>
      </c>
      <c r="G4182" s="958">
        <v>274</v>
      </c>
      <c r="H4182" t="s">
        <v>390</v>
      </c>
      <c r="I4182" t="s">
        <v>488</v>
      </c>
      <c r="J4182" t="s">
        <v>444</v>
      </c>
      <c r="K4182" t="s">
        <v>53</v>
      </c>
      <c r="L4182" s="15" t="s">
        <v>41</v>
      </c>
      <c r="M4182" t="s">
        <v>52</v>
      </c>
      <c r="N4182" s="679">
        <f t="shared" ca="1" si="719"/>
        <v>4016722.9399999995</v>
      </c>
      <c r="O4182" s="679">
        <f t="shared" ca="1" si="718"/>
        <v>3216873.1699999995</v>
      </c>
      <c r="P4182" s="679">
        <f t="shared" ca="1" si="718"/>
        <v>165078.32</v>
      </c>
      <c r="Q4182" s="679">
        <f t="shared" ca="1" si="718"/>
        <v>218787.35000000003</v>
      </c>
      <c r="R4182" s="679">
        <f t="shared" ca="1" si="718"/>
        <v>144680.14000000001</v>
      </c>
      <c r="S4182" s="679">
        <f t="shared" ca="1" si="718"/>
        <v>126662.5</v>
      </c>
      <c r="T4182" s="679">
        <f t="shared" ca="1" si="718"/>
        <v>15451.440000000004</v>
      </c>
      <c r="U4182" s="679">
        <f t="shared" ca="1" si="718"/>
        <v>1920</v>
      </c>
      <c r="V4182" s="679">
        <f t="shared" ca="1" si="718"/>
        <v>22584.359999999997</v>
      </c>
      <c r="W4182" s="679">
        <f t="shared" ca="1" si="714"/>
        <v>196.16</v>
      </c>
      <c r="X4182" s="679">
        <f t="shared" ca="1" si="718"/>
        <v>91155</v>
      </c>
      <c r="Y4182" s="679">
        <f t="shared" ca="1" si="718"/>
        <v>13334.5</v>
      </c>
      <c r="Z4182" s="679">
        <f t="shared" ca="1" si="718"/>
        <v>0</v>
      </c>
      <c r="AA4182" t="str">
        <f t="shared" si="715"/>
        <v>HUM_ASR_FY_2022</v>
      </c>
      <c r="AB4182" s="958">
        <f t="shared" si="716"/>
        <v>45032</v>
      </c>
      <c r="AC4182" t="str">
        <f t="shared" si="717"/>
        <v>Unaudited</v>
      </c>
    </row>
    <row r="4183" spans="1:29" x14ac:dyDescent="0.25">
      <c r="A4183" t="s">
        <v>420</v>
      </c>
      <c r="B4183" t="s">
        <v>1385</v>
      </c>
      <c r="C4183" t="s">
        <v>1386</v>
      </c>
      <c r="D4183">
        <v>1900</v>
      </c>
      <c r="E4183" s="958">
        <v>1</v>
      </c>
      <c r="F4183" t="s">
        <v>440</v>
      </c>
      <c r="G4183" s="958">
        <v>274</v>
      </c>
      <c r="H4183" t="s">
        <v>390</v>
      </c>
      <c r="I4183" t="s">
        <v>488</v>
      </c>
      <c r="J4183" t="s">
        <v>444</v>
      </c>
      <c r="K4183" t="s">
        <v>53</v>
      </c>
      <c r="L4183" s="15" t="s">
        <v>42</v>
      </c>
      <c r="M4183" t="s">
        <v>154</v>
      </c>
      <c r="N4183" s="679">
        <f t="shared" ca="1" si="719"/>
        <v>246456.08254311731</v>
      </c>
      <c r="O4183" s="679">
        <f t="shared" ca="1" si="718"/>
        <v>166974.82140749699</v>
      </c>
      <c r="P4183" s="679">
        <f t="shared" ca="1" si="718"/>
        <v>13322.163993393482</v>
      </c>
      <c r="Q4183" s="679">
        <f t="shared" ca="1" si="718"/>
        <v>27698.069550257489</v>
      </c>
      <c r="R4183" s="679">
        <f t="shared" ca="1" si="718"/>
        <v>25279.033164620556</v>
      </c>
      <c r="S4183" s="679">
        <f t="shared" ca="1" si="718"/>
        <v>1156.6789520281529</v>
      </c>
      <c r="T4183" s="679">
        <f t="shared" ca="1" si="718"/>
        <v>621.0114570238145</v>
      </c>
      <c r="U4183" s="679">
        <f t="shared" ca="1" si="718"/>
        <v>32.586143805058292</v>
      </c>
      <c r="V4183" s="679">
        <f t="shared" ca="1" si="718"/>
        <v>3499.1251715963876</v>
      </c>
      <c r="W4183" s="679">
        <f t="shared" ca="1" si="714"/>
        <v>383.88698941802102</v>
      </c>
      <c r="X4183" s="679">
        <f t="shared" ca="1" si="718"/>
        <v>2924.0015530830565</v>
      </c>
      <c r="Y4183" s="679">
        <f t="shared" ca="1" si="718"/>
        <v>4564.7041603943107</v>
      </c>
      <c r="Z4183" s="679">
        <f t="shared" ca="1" si="718"/>
        <v>0</v>
      </c>
      <c r="AA4183" t="str">
        <f t="shared" si="715"/>
        <v>HUM_ASR_FY_2022</v>
      </c>
      <c r="AB4183" s="958">
        <f t="shared" si="716"/>
        <v>45032</v>
      </c>
      <c r="AC4183" t="str">
        <f t="shared" si="717"/>
        <v>Unaudited</v>
      </c>
    </row>
    <row r="4184" spans="1:29" x14ac:dyDescent="0.25">
      <c r="A4184" t="s">
        <v>420</v>
      </c>
      <c r="B4184" t="s">
        <v>1385</v>
      </c>
      <c r="C4184" t="s">
        <v>1386</v>
      </c>
      <c r="D4184">
        <v>1900</v>
      </c>
      <c r="E4184" s="958">
        <v>1</v>
      </c>
      <c r="F4184" t="s">
        <v>440</v>
      </c>
      <c r="G4184" s="958">
        <v>274</v>
      </c>
      <c r="H4184" t="s">
        <v>390</v>
      </c>
      <c r="I4184" t="s">
        <v>488</v>
      </c>
      <c r="J4184" t="s">
        <v>444</v>
      </c>
      <c r="K4184" t="s">
        <v>53</v>
      </c>
      <c r="L4184" s="15" t="s">
        <v>43</v>
      </c>
      <c r="M4184" t="s">
        <v>462</v>
      </c>
      <c r="N4184" s="679">
        <f t="shared" ca="1" si="719"/>
        <v>12851405.177999998</v>
      </c>
      <c r="O4184" s="679">
        <f t="shared" ca="1" si="718"/>
        <v>10363084.459511366</v>
      </c>
      <c r="P4184" s="679">
        <f t="shared" ca="1" si="718"/>
        <v>525691.5652015548</v>
      </c>
      <c r="Q4184" s="679">
        <f t="shared" ca="1" si="718"/>
        <v>650859.07907840575</v>
      </c>
      <c r="R4184" s="679">
        <f t="shared" ca="1" si="718"/>
        <v>430719.26298169943</v>
      </c>
      <c r="S4184" s="679">
        <f t="shared" ca="1" si="718"/>
        <v>417466.33422336506</v>
      </c>
      <c r="T4184" s="679">
        <f t="shared" ca="1" si="718"/>
        <v>47246.047180724148</v>
      </c>
      <c r="U4184" s="679">
        <f t="shared" ca="1" si="718"/>
        <v>6329.3311325298646</v>
      </c>
      <c r="V4184" s="679">
        <f t="shared" ca="1" si="718"/>
        <v>67803.662894482128</v>
      </c>
      <c r="W4184" s="679">
        <f t="shared" ca="1" si="714"/>
        <v>444.32019292217063</v>
      </c>
      <c r="X4184" s="679">
        <f t="shared" ca="1" si="718"/>
        <v>300019.16795812489</v>
      </c>
      <c r="Y4184" s="679">
        <f t="shared" ca="1" si="718"/>
        <v>41741.947644825013</v>
      </c>
      <c r="Z4184" s="679">
        <f t="shared" ca="1" si="718"/>
        <v>0</v>
      </c>
      <c r="AA4184" t="str">
        <f t="shared" si="715"/>
        <v>HUM_ASR_FY_2022</v>
      </c>
      <c r="AB4184" s="958">
        <f t="shared" si="716"/>
        <v>45032</v>
      </c>
      <c r="AC4184" t="str">
        <f t="shared" si="717"/>
        <v>Unaudited</v>
      </c>
    </row>
    <row r="4185" spans="1:29" x14ac:dyDescent="0.25">
      <c r="A4185" t="s">
        <v>420</v>
      </c>
      <c r="B4185" t="s">
        <v>1385</v>
      </c>
      <c r="C4185" t="s">
        <v>1386</v>
      </c>
      <c r="D4185">
        <v>1900</v>
      </c>
      <c r="E4185" s="958">
        <v>1</v>
      </c>
      <c r="F4185" t="s">
        <v>440</v>
      </c>
      <c r="G4185" s="958">
        <v>274</v>
      </c>
      <c r="H4185" t="s">
        <v>390</v>
      </c>
      <c r="I4185" t="s">
        <v>488</v>
      </c>
      <c r="J4185" t="s">
        <v>444</v>
      </c>
      <c r="K4185" t="s">
        <v>920</v>
      </c>
      <c r="L4185" s="15" t="s">
        <v>921</v>
      </c>
      <c r="M4185" t="s">
        <v>920</v>
      </c>
      <c r="N4185" s="679">
        <f t="shared" ca="1" si="719"/>
        <v>1114978.8700000017</v>
      </c>
      <c r="O4185" s="679">
        <f t="shared" ca="1" si="718"/>
        <v>1010567.2600000019</v>
      </c>
      <c r="P4185" s="679">
        <f t="shared" ca="1" si="718"/>
        <v>78271.94</v>
      </c>
      <c r="Q4185" s="679">
        <f t="shared" ca="1" si="718"/>
        <v>4590.2900000000009</v>
      </c>
      <c r="R4185" s="679">
        <f t="shared" ca="1" si="718"/>
        <v>5991.9800000000005</v>
      </c>
      <c r="S4185" s="679">
        <f t="shared" ca="1" si="718"/>
        <v>31.93</v>
      </c>
      <c r="T4185" s="679">
        <f t="shared" ca="1" si="718"/>
        <v>0</v>
      </c>
      <c r="U4185" s="679">
        <f t="shared" ca="1" si="718"/>
        <v>0</v>
      </c>
      <c r="V4185" s="679">
        <f t="shared" ca="1" si="718"/>
        <v>15525.47</v>
      </c>
      <c r="W4185" s="679">
        <f t="shared" ca="1" si="714"/>
        <v>0</v>
      </c>
      <c r="X4185" s="679">
        <f t="shared" ca="1" si="718"/>
        <v>0</v>
      </c>
      <c r="Y4185" s="679">
        <f t="shared" ca="1" si="718"/>
        <v>0</v>
      </c>
      <c r="Z4185" s="679">
        <f t="shared" ca="1" si="718"/>
        <v>0</v>
      </c>
      <c r="AA4185" t="str">
        <f t="shared" si="715"/>
        <v>HUM_ASR_FY_2022</v>
      </c>
      <c r="AB4185" s="958">
        <f t="shared" si="716"/>
        <v>45032</v>
      </c>
      <c r="AC4185" t="str">
        <f t="shared" si="717"/>
        <v>Unaudited</v>
      </c>
    </row>
    <row r="4186" spans="1:29" x14ac:dyDescent="0.25">
      <c r="A4186" t="s">
        <v>420</v>
      </c>
      <c r="B4186" t="s">
        <v>1385</v>
      </c>
      <c r="C4186" t="s">
        <v>1386</v>
      </c>
      <c r="D4186">
        <v>1900</v>
      </c>
      <c r="E4186" s="958">
        <v>1</v>
      </c>
      <c r="F4186" t="s">
        <v>440</v>
      </c>
      <c r="G4186" s="958">
        <v>274</v>
      </c>
      <c r="H4186" t="s">
        <v>390</v>
      </c>
      <c r="I4186" t="s">
        <v>488</v>
      </c>
      <c r="J4186" t="s">
        <v>444</v>
      </c>
      <c r="K4186" t="s">
        <v>920</v>
      </c>
      <c r="L4186" s="15" t="s">
        <v>922</v>
      </c>
      <c r="M4186" t="s">
        <v>925</v>
      </c>
      <c r="N4186" s="679">
        <f t="shared" ca="1" si="719"/>
        <v>27787.582933672114</v>
      </c>
      <c r="O4186" s="679">
        <f t="shared" ca="1" si="718"/>
        <v>25185.429341189036</v>
      </c>
      <c r="P4186" s="679">
        <f t="shared" ca="1" si="718"/>
        <v>1950.6988721045489</v>
      </c>
      <c r="Q4186" s="679">
        <f t="shared" ca="1" si="718"/>
        <v>114.39953482222097</v>
      </c>
      <c r="R4186" s="679">
        <f t="shared" ca="1" si="718"/>
        <v>149.33255298990946</v>
      </c>
      <c r="S4186" s="679">
        <f t="shared" ca="1" si="718"/>
        <v>0.79576173768400582</v>
      </c>
      <c r="T4186" s="679">
        <f t="shared" ca="1" si="718"/>
        <v>0</v>
      </c>
      <c r="U4186" s="679">
        <f t="shared" ca="1" si="718"/>
        <v>0</v>
      </c>
      <c r="V4186" s="679">
        <f t="shared" ca="1" si="718"/>
        <v>386.92687082871601</v>
      </c>
      <c r="W4186" s="679">
        <f t="shared" ca="1" si="714"/>
        <v>0</v>
      </c>
      <c r="X4186" s="679">
        <f t="shared" ca="1" si="718"/>
        <v>0</v>
      </c>
      <c r="Y4186" s="679">
        <f t="shared" ca="1" si="718"/>
        <v>0</v>
      </c>
      <c r="Z4186" s="679">
        <f t="shared" ca="1" si="718"/>
        <v>0</v>
      </c>
      <c r="AA4186" t="str">
        <f t="shared" si="715"/>
        <v>HUM_ASR_FY_2022</v>
      </c>
      <c r="AB4186" s="958">
        <f t="shared" si="716"/>
        <v>45032</v>
      </c>
      <c r="AC4186" t="str">
        <f t="shared" si="717"/>
        <v>Unaudited</v>
      </c>
    </row>
    <row r="4187" spans="1:29" x14ac:dyDescent="0.25">
      <c r="A4187" t="s">
        <v>420</v>
      </c>
      <c r="B4187" t="s">
        <v>1385</v>
      </c>
      <c r="C4187" t="s">
        <v>1386</v>
      </c>
      <c r="D4187">
        <v>1900</v>
      </c>
      <c r="E4187" s="958">
        <v>1</v>
      </c>
      <c r="F4187" t="s">
        <v>440</v>
      </c>
      <c r="G4187" s="958">
        <v>274</v>
      </c>
      <c r="H4187" t="s">
        <v>390</v>
      </c>
      <c r="I4187" t="s">
        <v>488</v>
      </c>
      <c r="J4187" t="s">
        <v>444</v>
      </c>
      <c r="K4187" t="s">
        <v>920</v>
      </c>
      <c r="L4187" s="15" t="s">
        <v>923</v>
      </c>
      <c r="M4187" t="s">
        <v>926</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HUM_ASR_FY_2022</v>
      </c>
      <c r="AB4187" s="958">
        <f t="shared" si="716"/>
        <v>45032</v>
      </c>
      <c r="AC4187" t="str">
        <f t="shared" si="717"/>
        <v>Unaudited</v>
      </c>
    </row>
    <row r="4188" spans="1:29" x14ac:dyDescent="0.25">
      <c r="A4188" t="s">
        <v>420</v>
      </c>
      <c r="B4188" t="s">
        <v>1385</v>
      </c>
      <c r="C4188" t="s">
        <v>1386</v>
      </c>
      <c r="D4188">
        <v>1900</v>
      </c>
      <c r="E4188" s="958">
        <v>1</v>
      </c>
      <c r="F4188" t="s">
        <v>440</v>
      </c>
      <c r="G4188" s="958">
        <v>274</v>
      </c>
      <c r="H4188" t="s">
        <v>390</v>
      </c>
      <c r="I4188" t="s">
        <v>488</v>
      </c>
      <c r="J4188" t="s">
        <v>444</v>
      </c>
      <c r="K4188" t="s">
        <v>445</v>
      </c>
      <c r="L4188" s="15">
        <v>5.0999999999999996</v>
      </c>
      <c r="M4188" t="s">
        <v>37</v>
      </c>
      <c r="N4188" s="679">
        <f t="shared" ca="1" si="719"/>
        <v>1278.18</v>
      </c>
      <c r="O4188" s="679">
        <f t="shared" ca="1" si="718"/>
        <v>414.49</v>
      </c>
      <c r="P4188" s="679">
        <f t="shared" ca="1" si="718"/>
        <v>240</v>
      </c>
      <c r="Q4188" s="679">
        <f t="shared" ca="1" si="718"/>
        <v>100</v>
      </c>
      <c r="R4188" s="679">
        <f t="shared" ca="1" si="718"/>
        <v>376</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71.27000000000001</v>
      </c>
      <c r="Y4188" s="679">
        <f t="shared" ca="1" si="720"/>
        <v>76.42</v>
      </c>
      <c r="Z4188" s="679">
        <f t="shared" ca="1" si="720"/>
        <v>0</v>
      </c>
      <c r="AA4188" t="str">
        <f t="shared" si="715"/>
        <v>HUM_ASR_FY_2022</v>
      </c>
      <c r="AB4188" s="958">
        <f t="shared" si="716"/>
        <v>45032</v>
      </c>
      <c r="AC4188" t="str">
        <f t="shared" si="717"/>
        <v>Unaudited</v>
      </c>
    </row>
    <row r="4189" spans="1:29" x14ac:dyDescent="0.25">
      <c r="A4189" t="s">
        <v>420</v>
      </c>
      <c r="B4189" t="s">
        <v>1385</v>
      </c>
      <c r="C4189" t="s">
        <v>1386</v>
      </c>
      <c r="D4189">
        <v>1900</v>
      </c>
      <c r="E4189" s="958">
        <v>1</v>
      </c>
      <c r="F4189" t="s">
        <v>440</v>
      </c>
      <c r="G4189" s="958">
        <v>274</v>
      </c>
      <c r="H4189" t="s">
        <v>390</v>
      </c>
      <c r="I4189" t="s">
        <v>488</v>
      </c>
      <c r="J4189" t="s">
        <v>444</v>
      </c>
      <c r="K4189" t="s">
        <v>445</v>
      </c>
      <c r="L4189" s="15">
        <v>5.2</v>
      </c>
      <c r="M4189" t="s">
        <v>303</v>
      </c>
      <c r="N4189" s="679">
        <f t="shared" ca="1" si="719"/>
        <v>5717654.9299999997</v>
      </c>
      <c r="O4189" s="679">
        <f t="shared" ca="1" si="720"/>
        <v>1362092.6</v>
      </c>
      <c r="P4189" s="679">
        <f t="shared" ca="1" si="720"/>
        <v>1530016.5399999998</v>
      </c>
      <c r="Q4189" s="679">
        <f t="shared" ca="1" si="720"/>
        <v>230852.43999999994</v>
      </c>
      <c r="R4189" s="679">
        <f t="shared" ca="1" si="720"/>
        <v>1523950.43</v>
      </c>
      <c r="S4189" s="679">
        <f t="shared" ca="1" si="720"/>
        <v>156705.36999999997</v>
      </c>
      <c r="T4189" s="679">
        <f t="shared" ca="1" si="720"/>
        <v>125113.13</v>
      </c>
      <c r="U4189" s="679">
        <f t="shared" ca="1" si="720"/>
        <v>452447.91</v>
      </c>
      <c r="V4189" s="679">
        <f t="shared" ca="1" si="720"/>
        <v>112512.43000000001</v>
      </c>
      <c r="W4189" s="679">
        <f t="shared" ca="1" si="714"/>
        <v>162.72</v>
      </c>
      <c r="X4189" s="679">
        <f t="shared" ca="1" si="720"/>
        <v>165483.53</v>
      </c>
      <c r="Y4189" s="679">
        <f t="shared" ca="1" si="720"/>
        <v>58317.83</v>
      </c>
      <c r="Z4189" s="679">
        <f t="shared" ca="1" si="720"/>
        <v>0</v>
      </c>
      <c r="AA4189" t="str">
        <f t="shared" si="715"/>
        <v>HUM_ASR_FY_2022</v>
      </c>
      <c r="AB4189" s="958">
        <f t="shared" si="716"/>
        <v>45032</v>
      </c>
      <c r="AC4189" t="str">
        <f t="shared" si="717"/>
        <v>Unaudited</v>
      </c>
    </row>
    <row r="4190" spans="1:29" x14ac:dyDescent="0.25">
      <c r="A4190" t="s">
        <v>420</v>
      </c>
      <c r="B4190" t="s">
        <v>1385</v>
      </c>
      <c r="C4190" t="s">
        <v>1386</v>
      </c>
      <c r="D4190">
        <v>1900</v>
      </c>
      <c r="E4190" s="958">
        <v>1</v>
      </c>
      <c r="F4190" t="s">
        <v>440</v>
      </c>
      <c r="G4190" s="958">
        <v>274</v>
      </c>
      <c r="H4190" t="s">
        <v>390</v>
      </c>
      <c r="I4190" t="s">
        <v>488</v>
      </c>
      <c r="J4190" t="s">
        <v>444</v>
      </c>
      <c r="K4190" t="s">
        <v>445</v>
      </c>
      <c r="L4190" s="15">
        <v>5.3</v>
      </c>
      <c r="M4190" t="s">
        <v>304</v>
      </c>
      <c r="N4190" s="679">
        <f t="shared" ca="1" si="719"/>
        <v>31.854893137267233</v>
      </c>
      <c r="O4190" s="679">
        <f t="shared" ca="1" si="720"/>
        <v>10.329949347091876</v>
      </c>
      <c r="P4190" s="679">
        <f t="shared" ca="1" si="720"/>
        <v>5.9812971200802192</v>
      </c>
      <c r="Q4190" s="679">
        <f t="shared" ca="1" si="720"/>
        <v>2.4922071333667581</v>
      </c>
      <c r="R4190" s="679">
        <f t="shared" ca="1" si="720"/>
        <v>9.3706988214590101</v>
      </c>
      <c r="S4190" s="679">
        <f t="shared" ca="1" si="720"/>
        <v>0</v>
      </c>
      <c r="T4190" s="679">
        <f t="shared" ca="1" si="720"/>
        <v>0</v>
      </c>
      <c r="U4190" s="679">
        <f t="shared" ca="1" si="720"/>
        <v>0</v>
      </c>
      <c r="V4190" s="679">
        <f t="shared" ca="1" si="720"/>
        <v>0</v>
      </c>
      <c r="W4190" s="679">
        <f t="shared" ca="1" si="714"/>
        <v>0</v>
      </c>
      <c r="X4190" s="679">
        <f t="shared" ca="1" si="720"/>
        <v>1.7761960239504886</v>
      </c>
      <c r="Y4190" s="679">
        <f t="shared" ca="1" si="720"/>
        <v>1.9045446913188764</v>
      </c>
      <c r="Z4190" s="679">
        <f t="shared" ca="1" si="720"/>
        <v>0</v>
      </c>
      <c r="AA4190" t="str">
        <f t="shared" si="715"/>
        <v>HUM_ASR_FY_2022</v>
      </c>
      <c r="AB4190" s="958">
        <f t="shared" si="716"/>
        <v>45032</v>
      </c>
      <c r="AC4190" t="str">
        <f t="shared" si="717"/>
        <v>Unaudited</v>
      </c>
    </row>
    <row r="4191" spans="1:29" x14ac:dyDescent="0.25">
      <c r="A4191" t="s">
        <v>420</v>
      </c>
      <c r="B4191" t="s">
        <v>1385</v>
      </c>
      <c r="C4191" t="s">
        <v>1386</v>
      </c>
      <c r="D4191">
        <v>1900</v>
      </c>
      <c r="E4191" s="958">
        <v>1</v>
      </c>
      <c r="F4191" t="s">
        <v>440</v>
      </c>
      <c r="G4191" s="958">
        <v>274</v>
      </c>
      <c r="H4191" t="s">
        <v>390</v>
      </c>
      <c r="I4191" t="s">
        <v>488</v>
      </c>
      <c r="J4191" t="s">
        <v>444</v>
      </c>
      <c r="K4191" t="s">
        <v>445</v>
      </c>
      <c r="L4191" s="15" t="s">
        <v>82</v>
      </c>
      <c r="M4191" t="s">
        <v>453</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HUM_ASR_FY_2022</v>
      </c>
      <c r="AB4191" s="958">
        <f t="shared" si="716"/>
        <v>45032</v>
      </c>
      <c r="AC4191" t="str">
        <f t="shared" si="717"/>
        <v>Unaudited</v>
      </c>
    </row>
    <row r="4192" spans="1:29" x14ac:dyDescent="0.25">
      <c r="A4192" t="s">
        <v>420</v>
      </c>
      <c r="B4192" t="s">
        <v>1385</v>
      </c>
      <c r="C4192" t="s">
        <v>1386</v>
      </c>
      <c r="D4192">
        <v>1900</v>
      </c>
      <c r="E4192" s="958">
        <v>1</v>
      </c>
      <c r="F4192" t="s">
        <v>440</v>
      </c>
      <c r="G4192" s="958">
        <v>274</v>
      </c>
      <c r="H4192" t="s">
        <v>390</v>
      </c>
      <c r="I4192" t="s">
        <v>488</v>
      </c>
      <c r="J4192" t="s">
        <v>444</v>
      </c>
      <c r="K4192" t="s">
        <v>446</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HUM_ASR_FY_2022</v>
      </c>
      <c r="AB4192" s="958">
        <f t="shared" si="716"/>
        <v>45032</v>
      </c>
      <c r="AC4192" t="str">
        <f t="shared" si="717"/>
        <v>Unaudited</v>
      </c>
    </row>
    <row r="4193" spans="1:29" x14ac:dyDescent="0.25">
      <c r="A4193" t="s">
        <v>420</v>
      </c>
      <c r="B4193" t="s">
        <v>1385</v>
      </c>
      <c r="C4193" t="s">
        <v>1386</v>
      </c>
      <c r="D4193">
        <v>1900</v>
      </c>
      <c r="E4193" s="958">
        <v>1</v>
      </c>
      <c r="F4193" t="s">
        <v>440</v>
      </c>
      <c r="G4193" s="958">
        <v>274</v>
      </c>
      <c r="H4193" t="s">
        <v>390</v>
      </c>
      <c r="I4193" t="s">
        <v>488</v>
      </c>
      <c r="J4193" t="s">
        <v>444</v>
      </c>
      <c r="K4193" t="s">
        <v>446</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HUM_ASR_FY_2022</v>
      </c>
      <c r="AB4193" s="958">
        <f t="shared" si="716"/>
        <v>45032</v>
      </c>
      <c r="AC4193" t="str">
        <f t="shared" si="717"/>
        <v>Unaudited</v>
      </c>
    </row>
    <row r="4194" spans="1:29" x14ac:dyDescent="0.25">
      <c r="A4194" t="s">
        <v>420</v>
      </c>
      <c r="B4194" t="s">
        <v>1385</v>
      </c>
      <c r="C4194" t="s">
        <v>1386</v>
      </c>
      <c r="D4194">
        <v>1900</v>
      </c>
      <c r="E4194" s="958">
        <v>1</v>
      </c>
      <c r="F4194" t="s">
        <v>440</v>
      </c>
      <c r="G4194" s="958">
        <v>274</v>
      </c>
      <c r="H4194" t="s">
        <v>390</v>
      </c>
      <c r="I4194" t="s">
        <v>488</v>
      </c>
      <c r="J4194" t="s">
        <v>444</v>
      </c>
      <c r="K4194" t="s">
        <v>446</v>
      </c>
      <c r="L4194" s="15">
        <v>6.3</v>
      </c>
      <c r="M4194" t="s">
        <v>184</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HUM_ASR_FY_2022</v>
      </c>
      <c r="AB4194" s="958">
        <f t="shared" si="716"/>
        <v>45032</v>
      </c>
      <c r="AC4194" t="str">
        <f t="shared" si="717"/>
        <v>Unaudited</v>
      </c>
    </row>
    <row r="4195" spans="1:29" x14ac:dyDescent="0.25">
      <c r="A4195" t="s">
        <v>420</v>
      </c>
      <c r="B4195" t="s">
        <v>1385</v>
      </c>
      <c r="C4195" t="s">
        <v>1386</v>
      </c>
      <c r="D4195">
        <v>1900</v>
      </c>
      <c r="E4195" s="958">
        <v>1</v>
      </c>
      <c r="F4195" t="s">
        <v>440</v>
      </c>
      <c r="G4195" s="958">
        <v>274</v>
      </c>
      <c r="H4195" t="s">
        <v>390</v>
      </c>
      <c r="I4195" t="s">
        <v>488</v>
      </c>
      <c r="J4195" t="s">
        <v>444</v>
      </c>
      <c r="K4195" t="s">
        <v>446</v>
      </c>
      <c r="L4195" s="15" t="s">
        <v>87</v>
      </c>
      <c r="M4195" t="s">
        <v>454</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HUM_ASR_FY_2022</v>
      </c>
      <c r="AB4195" s="958">
        <f t="shared" si="716"/>
        <v>45032</v>
      </c>
      <c r="AC4195" t="str">
        <f t="shared" si="717"/>
        <v>Unaudited</v>
      </c>
    </row>
    <row r="4196" spans="1:29" x14ac:dyDescent="0.25">
      <c r="A4196" t="s">
        <v>420</v>
      </c>
      <c r="B4196" t="s">
        <v>1385</v>
      </c>
      <c r="C4196" t="s">
        <v>1386</v>
      </c>
      <c r="D4196">
        <v>1900</v>
      </c>
      <c r="E4196" s="958">
        <v>1</v>
      </c>
      <c r="F4196" t="s">
        <v>440</v>
      </c>
      <c r="G4196" s="958">
        <v>274</v>
      </c>
      <c r="H4196" t="s">
        <v>390</v>
      </c>
      <c r="I4196" t="s">
        <v>488</v>
      </c>
      <c r="J4196" t="s">
        <v>444</v>
      </c>
      <c r="K4196" t="s">
        <v>447</v>
      </c>
      <c r="L4196" s="15">
        <v>7.1</v>
      </c>
      <c r="M4196" t="s">
        <v>20</v>
      </c>
      <c r="N4196" s="679">
        <f t="shared" ca="1" si="719"/>
        <v>263796.52</v>
      </c>
      <c r="O4196" s="679">
        <f t="shared" ca="1" si="720"/>
        <v>79029.239999999991</v>
      </c>
      <c r="P4196" s="679">
        <f t="shared" ca="1" si="720"/>
        <v>24006.94</v>
      </c>
      <c r="Q4196" s="679">
        <f t="shared" ca="1" si="720"/>
        <v>30148.38</v>
      </c>
      <c r="R4196" s="679">
        <f t="shared" ca="1" si="720"/>
        <v>55849.05</v>
      </c>
      <c r="S4196" s="679">
        <f t="shared" ca="1" si="720"/>
        <v>14887.12</v>
      </c>
      <c r="T4196" s="679">
        <f t="shared" ca="1" si="720"/>
        <v>326</v>
      </c>
      <c r="U4196" s="679">
        <f t="shared" ca="1" si="720"/>
        <v>103.11</v>
      </c>
      <c r="V4196" s="679">
        <f t="shared" ca="1" si="720"/>
        <v>9208</v>
      </c>
      <c r="W4196" s="679">
        <f t="shared" ca="1" si="714"/>
        <v>0</v>
      </c>
      <c r="X4196" s="679">
        <f t="shared" ca="1" si="720"/>
        <v>34842.680000000015</v>
      </c>
      <c r="Y4196" s="679">
        <f t="shared" ca="1" si="720"/>
        <v>15396</v>
      </c>
      <c r="Z4196" s="679">
        <f t="shared" ca="1" si="720"/>
        <v>0</v>
      </c>
      <c r="AA4196" t="str">
        <f t="shared" si="715"/>
        <v>HUM_ASR_FY_2022</v>
      </c>
      <c r="AB4196" s="958">
        <f t="shared" si="716"/>
        <v>45032</v>
      </c>
      <c r="AC4196" t="str">
        <f t="shared" si="717"/>
        <v>Unaudited</v>
      </c>
    </row>
    <row r="4197" spans="1:29" x14ac:dyDescent="0.25">
      <c r="A4197" t="s">
        <v>420</v>
      </c>
      <c r="B4197" t="s">
        <v>1385</v>
      </c>
      <c r="C4197" t="s">
        <v>1386</v>
      </c>
      <c r="D4197">
        <v>1900</v>
      </c>
      <c r="E4197" s="958">
        <v>1</v>
      </c>
      <c r="F4197" t="s">
        <v>440</v>
      </c>
      <c r="G4197" s="958">
        <v>274</v>
      </c>
      <c r="H4197" t="s">
        <v>390</v>
      </c>
      <c r="I4197" t="s">
        <v>488</v>
      </c>
      <c r="J4197" t="s">
        <v>444</v>
      </c>
      <c r="K4197" t="s">
        <v>447</v>
      </c>
      <c r="L4197" s="15">
        <v>7.2</v>
      </c>
      <c r="M4197" t="s">
        <v>21</v>
      </c>
      <c r="N4197" s="679">
        <f t="shared" ca="1" si="719"/>
        <v>1231073.4100000001</v>
      </c>
      <c r="O4197" s="679">
        <f t="shared" ca="1" si="720"/>
        <v>995823.00999999989</v>
      </c>
      <c r="P4197" s="679">
        <f t="shared" ca="1" si="720"/>
        <v>49892.22</v>
      </c>
      <c r="Q4197" s="679">
        <f t="shared" ca="1" si="720"/>
        <v>61546.869999999995</v>
      </c>
      <c r="R4197" s="679">
        <f t="shared" ca="1" si="720"/>
        <v>40188.61</v>
      </c>
      <c r="S4197" s="679">
        <f t="shared" ca="1" si="720"/>
        <v>39607.05000000001</v>
      </c>
      <c r="T4197" s="679">
        <f t="shared" ca="1" si="720"/>
        <v>4544.6100000000006</v>
      </c>
      <c r="U4197" s="679">
        <f t="shared" ca="1" si="720"/>
        <v>600.32000000000005</v>
      </c>
      <c r="V4197" s="679">
        <f t="shared" ca="1" si="720"/>
        <v>6500.3399999999992</v>
      </c>
      <c r="W4197" s="679">
        <f t="shared" ca="1" si="714"/>
        <v>42.21</v>
      </c>
      <c r="X4197" s="679">
        <f t="shared" ca="1" si="720"/>
        <v>28501.13</v>
      </c>
      <c r="Y4197" s="679">
        <f t="shared" ca="1" si="720"/>
        <v>3827.04</v>
      </c>
      <c r="Z4197" s="679">
        <f t="shared" ca="1" si="720"/>
        <v>0</v>
      </c>
      <c r="AA4197" t="str">
        <f t="shared" si="715"/>
        <v>HUM_ASR_FY_2022</v>
      </c>
      <c r="AB4197" s="958">
        <f t="shared" si="716"/>
        <v>45032</v>
      </c>
      <c r="AC4197" t="str">
        <f t="shared" si="717"/>
        <v>Unaudited</v>
      </c>
    </row>
    <row r="4198" spans="1:29" x14ac:dyDescent="0.25">
      <c r="A4198" t="s">
        <v>420</v>
      </c>
      <c r="B4198" t="s">
        <v>1385</v>
      </c>
      <c r="C4198" t="s">
        <v>1386</v>
      </c>
      <c r="D4198">
        <v>1900</v>
      </c>
      <c r="E4198" s="958">
        <v>1</v>
      </c>
      <c r="F4198" t="s">
        <v>440</v>
      </c>
      <c r="G4198" s="958">
        <v>274</v>
      </c>
      <c r="H4198" t="s">
        <v>390</v>
      </c>
      <c r="I4198" t="s">
        <v>488</v>
      </c>
      <c r="J4198" t="s">
        <v>444</v>
      </c>
      <c r="K4198" t="s">
        <v>447</v>
      </c>
      <c r="L4198" s="15">
        <v>7.3</v>
      </c>
      <c r="M4198" t="s">
        <v>155</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6574.3556890132659</v>
      </c>
      <c r="O4198" s="679">
        <f t="shared" ca="1" si="720"/>
        <v>1969.5723567255347</v>
      </c>
      <c r="P4198" s="679">
        <f t="shared" ca="1" si="720"/>
        <v>598.30267118307745</v>
      </c>
      <c r="Q4198" s="679">
        <f t="shared" ca="1" si="720"/>
        <v>751.3600769545169</v>
      </c>
      <c r="R4198" s="679">
        <f t="shared" ca="1" si="720"/>
        <v>1391.8740080175673</v>
      </c>
      <c r="S4198" s="679">
        <f t="shared" ca="1" si="720"/>
        <v>371.01786659286921</v>
      </c>
      <c r="T4198" s="679">
        <f t="shared" ca="1" si="720"/>
        <v>8.1245952547756293</v>
      </c>
      <c r="U4198" s="679">
        <f t="shared" ca="1" si="720"/>
        <v>2.5697147752144636</v>
      </c>
      <c r="V4198" s="679">
        <f t="shared" ca="1" si="720"/>
        <v>229.48243284041104</v>
      </c>
      <c r="W4198" s="679">
        <f t="shared" ca="1" si="714"/>
        <v>0</v>
      </c>
      <c r="X4198" s="679">
        <f t="shared" ca="1" si="720"/>
        <v>868.35175641615297</v>
      </c>
      <c r="Y4198" s="679">
        <f t="shared" ca="1" si="720"/>
        <v>383.700210253146</v>
      </c>
      <c r="Z4198" s="679">
        <f t="shared" ca="1" si="720"/>
        <v>0</v>
      </c>
      <c r="AA4198" t="str">
        <f t="shared" si="715"/>
        <v>HUM_ASR_FY_2022</v>
      </c>
      <c r="AB4198" s="958">
        <f t="shared" si="716"/>
        <v>45032</v>
      </c>
      <c r="AC4198" t="str">
        <f t="shared" si="717"/>
        <v>Unaudited</v>
      </c>
    </row>
    <row r="4199" spans="1:29" x14ac:dyDescent="0.25">
      <c r="A4199" t="s">
        <v>420</v>
      </c>
      <c r="B4199" t="s">
        <v>1385</v>
      </c>
      <c r="C4199" t="s">
        <v>1386</v>
      </c>
      <c r="D4199">
        <v>1900</v>
      </c>
      <c r="E4199" s="958">
        <v>1</v>
      </c>
      <c r="F4199" t="s">
        <v>440</v>
      </c>
      <c r="G4199" s="958">
        <v>274</v>
      </c>
      <c r="H4199" t="s">
        <v>390</v>
      </c>
      <c r="I4199" t="s">
        <v>488</v>
      </c>
      <c r="J4199" t="s">
        <v>444</v>
      </c>
      <c r="K4199" t="s">
        <v>447</v>
      </c>
      <c r="L4199" s="15" t="s">
        <v>91</v>
      </c>
      <c r="M4199" t="s">
        <v>455</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HUM_ASR_FY_2022</v>
      </c>
      <c r="AB4199" s="958">
        <f t="shared" si="716"/>
        <v>45032</v>
      </c>
      <c r="AC4199" t="str">
        <f t="shared" si="717"/>
        <v>Unaudited</v>
      </c>
    </row>
    <row r="4200" spans="1:29" x14ac:dyDescent="0.25">
      <c r="A4200" t="s">
        <v>420</v>
      </c>
      <c r="B4200" t="s">
        <v>1385</v>
      </c>
      <c r="C4200" t="s">
        <v>1386</v>
      </c>
      <c r="D4200">
        <v>1900</v>
      </c>
      <c r="E4200" s="958">
        <v>1</v>
      </c>
      <c r="F4200" t="s">
        <v>440</v>
      </c>
      <c r="G4200" s="958">
        <v>274</v>
      </c>
      <c r="H4200" t="s">
        <v>390</v>
      </c>
      <c r="I4200" t="s">
        <v>488</v>
      </c>
      <c r="J4200" t="s">
        <v>444</v>
      </c>
      <c r="K4200" t="s">
        <v>448</v>
      </c>
      <c r="L4200" s="15">
        <v>8.1</v>
      </c>
      <c r="M4200" t="s">
        <v>22</v>
      </c>
      <c r="N4200" s="679">
        <f t="shared" ca="1" si="721"/>
        <v>15108986.140000001</v>
      </c>
      <c r="O4200" s="679">
        <f t="shared" ca="1" si="720"/>
        <v>5525361.0200000005</v>
      </c>
      <c r="P4200" s="679">
        <f t="shared" ca="1" si="720"/>
        <v>1140977.31</v>
      </c>
      <c r="Q4200" s="679">
        <f t="shared" ca="1" si="720"/>
        <v>2727721.45</v>
      </c>
      <c r="R4200" s="679">
        <f t="shared" ca="1" si="720"/>
        <v>3683282.4800000014</v>
      </c>
      <c r="S4200" s="679">
        <f t="shared" ca="1" si="720"/>
        <v>54873.950000000004</v>
      </c>
      <c r="T4200" s="679">
        <f t="shared" ca="1" si="720"/>
        <v>30600.730000000003</v>
      </c>
      <c r="U4200" s="679">
        <f t="shared" ca="1" si="720"/>
        <v>4181.6600000000008</v>
      </c>
      <c r="V4200" s="679">
        <f t="shared" ca="1" si="720"/>
        <v>1259955.3400000001</v>
      </c>
      <c r="W4200" s="679">
        <f t="shared" ca="1" si="714"/>
        <v>0</v>
      </c>
      <c r="X4200" s="679">
        <f t="shared" ca="1" si="720"/>
        <v>7460.6799999999994</v>
      </c>
      <c r="Y4200" s="679">
        <f t="shared" ca="1" si="720"/>
        <v>674571.52</v>
      </c>
      <c r="Z4200" s="679">
        <f t="shared" ca="1" si="720"/>
        <v>0</v>
      </c>
      <c r="AA4200" t="str">
        <f t="shared" si="715"/>
        <v>HUM_ASR_FY_2022</v>
      </c>
      <c r="AB4200" s="958">
        <f t="shared" si="716"/>
        <v>45032</v>
      </c>
      <c r="AC4200" t="str">
        <f t="shared" si="717"/>
        <v>Unaudited</v>
      </c>
    </row>
    <row r="4201" spans="1:29" x14ac:dyDescent="0.25">
      <c r="A4201" t="s">
        <v>420</v>
      </c>
      <c r="B4201" t="s">
        <v>1385</v>
      </c>
      <c r="C4201" t="s">
        <v>1386</v>
      </c>
      <c r="D4201">
        <v>1900</v>
      </c>
      <c r="E4201" s="958">
        <v>1</v>
      </c>
      <c r="F4201" t="s">
        <v>440</v>
      </c>
      <c r="G4201" s="958">
        <v>274</v>
      </c>
      <c r="H4201" t="s">
        <v>390</v>
      </c>
      <c r="I4201" t="s">
        <v>488</v>
      </c>
      <c r="J4201" t="s">
        <v>444</v>
      </c>
      <c r="K4201" t="s">
        <v>448</v>
      </c>
      <c r="L4201" s="15" t="s">
        <v>112</v>
      </c>
      <c r="M4201" t="s">
        <v>443</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HUM_ASR_FY_2022</v>
      </c>
      <c r="AB4201" s="958">
        <f t="shared" si="716"/>
        <v>45032</v>
      </c>
      <c r="AC4201" t="str">
        <f t="shared" si="717"/>
        <v>Unaudited</v>
      </c>
    </row>
    <row r="4202" spans="1:29" x14ac:dyDescent="0.25">
      <c r="A4202" t="s">
        <v>420</v>
      </c>
      <c r="B4202" t="s">
        <v>1385</v>
      </c>
      <c r="C4202" t="s">
        <v>1386</v>
      </c>
      <c r="D4202">
        <v>1900</v>
      </c>
      <c r="E4202" s="958">
        <v>1</v>
      </c>
      <c r="F4202" t="s">
        <v>440</v>
      </c>
      <c r="G4202" s="958">
        <v>274</v>
      </c>
      <c r="H4202" t="s">
        <v>390</v>
      </c>
      <c r="I4202" t="s">
        <v>488</v>
      </c>
      <c r="J4202" t="s">
        <v>444</v>
      </c>
      <c r="K4202" t="s">
        <v>448</v>
      </c>
      <c r="L4202" s="15" t="s">
        <v>114</v>
      </c>
      <c r="M4202" t="s">
        <v>157</v>
      </c>
      <c r="N4202" s="679">
        <f t="shared" ca="1" si="721"/>
        <v>24.378271737166965</v>
      </c>
      <c r="O4202" s="679">
        <f t="shared" ca="1" si="720"/>
        <v>8.9151417006667533</v>
      </c>
      <c r="P4202" s="679">
        <f t="shared" ca="1" si="720"/>
        <v>1.8409610447310785</v>
      </c>
      <c r="Q4202" s="679">
        <f t="shared" ca="1" si="720"/>
        <v>4.4011645861102817</v>
      </c>
      <c r="R4202" s="679">
        <f t="shared" ca="1" si="720"/>
        <v>5.9429574129046268</v>
      </c>
      <c r="S4202" s="679">
        <f t="shared" ca="1" si="720"/>
        <v>8.8538837218875954E-2</v>
      </c>
      <c r="T4202" s="679">
        <f t="shared" ca="1" si="720"/>
        <v>4.9374121094777651E-2</v>
      </c>
      <c r="U4202" s="679">
        <f t="shared" ca="1" si="720"/>
        <v>6.7470869883557646E-3</v>
      </c>
      <c r="V4202" s="679">
        <f t="shared" ca="1" si="720"/>
        <v>2.0329314866400816</v>
      </c>
      <c r="W4202" s="679">
        <f t="shared" ca="1" si="714"/>
        <v>0</v>
      </c>
      <c r="X4202" s="679">
        <f t="shared" ca="1" si="720"/>
        <v>1.2037768960720403E-2</v>
      </c>
      <c r="Y4202" s="679">
        <f t="shared" ca="1" si="720"/>
        <v>1.0884176918514108</v>
      </c>
      <c r="Z4202" s="679">
        <f t="shared" ca="1" si="720"/>
        <v>0</v>
      </c>
      <c r="AA4202" t="str">
        <f t="shared" si="715"/>
        <v>HUM_ASR_FY_2022</v>
      </c>
      <c r="AB4202" s="958">
        <f t="shared" si="716"/>
        <v>45032</v>
      </c>
      <c r="AC4202" t="str">
        <f t="shared" si="717"/>
        <v>Unaudited</v>
      </c>
    </row>
    <row r="4203" spans="1:29" x14ac:dyDescent="0.25">
      <c r="A4203" t="s">
        <v>420</v>
      </c>
      <c r="B4203" t="s">
        <v>1385</v>
      </c>
      <c r="C4203" t="s">
        <v>1386</v>
      </c>
      <c r="D4203">
        <v>1900</v>
      </c>
      <c r="E4203" s="958">
        <v>1</v>
      </c>
      <c r="F4203" t="s">
        <v>440</v>
      </c>
      <c r="G4203" s="958">
        <v>274</v>
      </c>
      <c r="H4203" t="s">
        <v>390</v>
      </c>
      <c r="I4203" t="s">
        <v>488</v>
      </c>
      <c r="J4203" t="s">
        <v>444</v>
      </c>
      <c r="K4203" t="s">
        <v>448</v>
      </c>
      <c r="L4203" s="15" t="s">
        <v>115</v>
      </c>
      <c r="M4203" t="s">
        <v>113</v>
      </c>
      <c r="N4203" s="679">
        <f t="shared" ca="1" si="721"/>
        <v>-192767.12000000005</v>
      </c>
      <c r="O4203" s="679">
        <f t="shared" ca="1" si="720"/>
        <v>-70494.99687909981</v>
      </c>
      <c r="P4203" s="679">
        <f t="shared" ca="1" si="720"/>
        <v>-14557.092580273369</v>
      </c>
      <c r="Q4203" s="679">
        <f t="shared" ca="1" si="720"/>
        <v>-34801.47530790732</v>
      </c>
      <c r="R4203" s="679">
        <f t="shared" ca="1" si="720"/>
        <v>-46992.945075006712</v>
      </c>
      <c r="S4203" s="679">
        <f t="shared" ca="1" si="720"/>
        <v>-700.10609623366815</v>
      </c>
      <c r="T4203" s="679">
        <f t="shared" ca="1" si="720"/>
        <v>-390.41763208590777</v>
      </c>
      <c r="U4203" s="679">
        <f t="shared" ca="1" si="720"/>
        <v>-53.35146564766125</v>
      </c>
      <c r="V4203" s="679">
        <f t="shared" ca="1" si="720"/>
        <v>-16075.066848954086</v>
      </c>
      <c r="W4203" s="679">
        <f t="shared" ca="1" si="714"/>
        <v>0</v>
      </c>
      <c r="X4203" s="679">
        <f t="shared" ca="1" si="720"/>
        <v>-95.186651408338619</v>
      </c>
      <c r="Y4203" s="679">
        <f t="shared" ca="1" si="720"/>
        <v>-8606.4814633831138</v>
      </c>
      <c r="Z4203" s="679">
        <f t="shared" ca="1" si="720"/>
        <v>0</v>
      </c>
      <c r="AA4203" t="str">
        <f t="shared" si="715"/>
        <v>HUM_ASR_FY_2022</v>
      </c>
      <c r="AB4203" s="958">
        <f t="shared" si="716"/>
        <v>45032</v>
      </c>
      <c r="AC4203" t="str">
        <f t="shared" si="717"/>
        <v>Unaudited</v>
      </c>
    </row>
    <row r="4204" spans="1:29" x14ac:dyDescent="0.25">
      <c r="A4204" t="s">
        <v>420</v>
      </c>
      <c r="B4204" t="s">
        <v>1385</v>
      </c>
      <c r="C4204" t="s">
        <v>1386</v>
      </c>
      <c r="D4204">
        <v>1900</v>
      </c>
      <c r="E4204" s="958">
        <v>1</v>
      </c>
      <c r="F4204" t="s">
        <v>440</v>
      </c>
      <c r="G4204" s="958">
        <v>274</v>
      </c>
      <c r="H4204" t="s">
        <v>390</v>
      </c>
      <c r="I4204" t="s">
        <v>488</v>
      </c>
      <c r="J4204" t="s">
        <v>444</v>
      </c>
      <c r="K4204" t="s">
        <v>448</v>
      </c>
      <c r="L4204" s="15" t="s">
        <v>116</v>
      </c>
      <c r="M4204" t="s">
        <v>158</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HUM_ASR_FY_2022</v>
      </c>
      <c r="AB4204" s="958">
        <f t="shared" si="716"/>
        <v>45032</v>
      </c>
      <c r="AC4204" t="str">
        <f t="shared" si="717"/>
        <v>Unaudited</v>
      </c>
    </row>
    <row r="4205" spans="1:29" x14ac:dyDescent="0.25">
      <c r="A4205" t="s">
        <v>420</v>
      </c>
      <c r="B4205" t="s">
        <v>1385</v>
      </c>
      <c r="C4205" t="s">
        <v>1386</v>
      </c>
      <c r="D4205">
        <v>1900</v>
      </c>
      <c r="E4205" s="958">
        <v>1</v>
      </c>
      <c r="F4205" t="s">
        <v>440</v>
      </c>
      <c r="G4205" s="958">
        <v>274</v>
      </c>
      <c r="H4205" t="s">
        <v>390</v>
      </c>
      <c r="I4205" t="s">
        <v>488</v>
      </c>
      <c r="J4205" t="s">
        <v>444</v>
      </c>
      <c r="K4205" t="s">
        <v>448</v>
      </c>
      <c r="L4205" s="15" t="s">
        <v>159</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HUM_ASR_FY_2022</v>
      </c>
      <c r="AB4205" s="958">
        <f t="shared" si="716"/>
        <v>45032</v>
      </c>
      <c r="AC4205" t="str">
        <f t="shared" si="717"/>
        <v>Unaudited</v>
      </c>
    </row>
    <row r="4206" spans="1:29" x14ac:dyDescent="0.25">
      <c r="A4206" t="s">
        <v>420</v>
      </c>
      <c r="B4206" t="s">
        <v>1385</v>
      </c>
      <c r="C4206" t="s">
        <v>1386</v>
      </c>
      <c r="D4206">
        <v>1900</v>
      </c>
      <c r="E4206" s="958">
        <v>1</v>
      </c>
      <c r="F4206" t="s">
        <v>440</v>
      </c>
      <c r="G4206" s="958">
        <v>274</v>
      </c>
      <c r="H4206" t="s">
        <v>390</v>
      </c>
      <c r="I4206" t="s">
        <v>488</v>
      </c>
      <c r="J4206" t="s">
        <v>444</v>
      </c>
      <c r="K4206" t="s">
        <v>448</v>
      </c>
      <c r="L4206" s="15" t="s">
        <v>442</v>
      </c>
      <c r="M4206" t="s">
        <v>456</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HUM_ASR_FY_2022</v>
      </c>
      <c r="AB4206" s="958">
        <f t="shared" si="716"/>
        <v>45032</v>
      </c>
      <c r="AC4206" t="str">
        <f t="shared" si="717"/>
        <v>Unaudited</v>
      </c>
    </row>
    <row r="4207" spans="1:29" x14ac:dyDescent="0.25">
      <c r="A4207" t="s">
        <v>420</v>
      </c>
      <c r="B4207" t="s">
        <v>1385</v>
      </c>
      <c r="C4207" t="s">
        <v>1386</v>
      </c>
      <c r="D4207">
        <v>1900</v>
      </c>
      <c r="E4207" s="958">
        <v>1</v>
      </c>
      <c r="F4207" t="s">
        <v>440</v>
      </c>
      <c r="G4207" s="958">
        <v>274</v>
      </c>
      <c r="H4207" t="s">
        <v>390</v>
      </c>
      <c r="I4207" t="s">
        <v>488</v>
      </c>
      <c r="J4207" t="s">
        <v>444</v>
      </c>
      <c r="K4207" t="s">
        <v>449</v>
      </c>
      <c r="L4207" s="15">
        <v>9.1</v>
      </c>
      <c r="M4207" t="s">
        <v>185</v>
      </c>
      <c r="N4207" s="679">
        <f t="shared" ca="1" si="721"/>
        <v>140763.42000000004</v>
      </c>
      <c r="O4207" s="679">
        <f t="shared" ca="1" si="720"/>
        <v>29965.31</v>
      </c>
      <c r="P4207" s="679">
        <f t="shared" ca="1" si="720"/>
        <v>6207.66</v>
      </c>
      <c r="Q4207" s="679">
        <f t="shared" ca="1" si="720"/>
        <v>5119.54</v>
      </c>
      <c r="R4207" s="679">
        <f t="shared" ca="1" si="720"/>
        <v>10527.519999999999</v>
      </c>
      <c r="S4207" s="679">
        <f t="shared" ca="1" si="720"/>
        <v>28082.720000000008</v>
      </c>
      <c r="T4207" s="679">
        <f t="shared" ca="1" si="720"/>
        <v>157.25</v>
      </c>
      <c r="U4207" s="679">
        <f t="shared" ca="1" si="720"/>
        <v>686</v>
      </c>
      <c r="V4207" s="679">
        <f t="shared" ca="1" si="720"/>
        <v>1359.0199999999998</v>
      </c>
      <c r="W4207" s="679">
        <f t="shared" ca="1" si="714"/>
        <v>58658.400000000023</v>
      </c>
      <c r="X4207" s="679">
        <f t="shared" ca="1" si="720"/>
        <v>0</v>
      </c>
      <c r="Y4207" s="679">
        <f t="shared" ca="1" si="720"/>
        <v>0</v>
      </c>
      <c r="Z4207" s="679">
        <f t="shared" ca="1" si="720"/>
        <v>0</v>
      </c>
      <c r="AA4207" t="str">
        <f t="shared" si="715"/>
        <v>HUM_ASR_FY_2022</v>
      </c>
      <c r="AB4207" s="958">
        <f t="shared" si="716"/>
        <v>45032</v>
      </c>
      <c r="AC4207" t="str">
        <f t="shared" si="717"/>
        <v>Unaudited</v>
      </c>
    </row>
    <row r="4208" spans="1:29" x14ac:dyDescent="0.25">
      <c r="A4208" t="s">
        <v>420</v>
      </c>
      <c r="B4208" t="s">
        <v>1385</v>
      </c>
      <c r="C4208" t="s">
        <v>1386</v>
      </c>
      <c r="D4208">
        <v>1900</v>
      </c>
      <c r="E4208" s="958">
        <v>1</v>
      </c>
      <c r="F4208" t="s">
        <v>440</v>
      </c>
      <c r="G4208" s="958">
        <v>274</v>
      </c>
      <c r="H4208" t="s">
        <v>390</v>
      </c>
      <c r="I4208" t="s">
        <v>488</v>
      </c>
      <c r="J4208" t="s">
        <v>444</v>
      </c>
      <c r="K4208" t="s">
        <v>449</v>
      </c>
      <c r="L4208" s="15" t="s">
        <v>106</v>
      </c>
      <c r="M4208" t="s">
        <v>186</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HUM_ASR_FY_2022</v>
      </c>
      <c r="AB4208" s="958">
        <f t="shared" si="716"/>
        <v>45032</v>
      </c>
      <c r="AC4208" t="str">
        <f t="shared" si="717"/>
        <v>Unaudited</v>
      </c>
    </row>
    <row r="4209" spans="1:29" x14ac:dyDescent="0.25">
      <c r="A4209" t="s">
        <v>420</v>
      </c>
      <c r="B4209" t="s">
        <v>1385</v>
      </c>
      <c r="C4209" t="s">
        <v>1386</v>
      </c>
      <c r="D4209">
        <v>1900</v>
      </c>
      <c r="E4209" s="958">
        <v>1</v>
      </c>
      <c r="F4209" t="s">
        <v>440</v>
      </c>
      <c r="G4209" s="958">
        <v>274</v>
      </c>
      <c r="H4209" t="s">
        <v>390</v>
      </c>
      <c r="I4209" t="s">
        <v>488</v>
      </c>
      <c r="J4209" t="s">
        <v>444</v>
      </c>
      <c r="K4209" t="s">
        <v>449</v>
      </c>
      <c r="L4209" s="15" t="s">
        <v>1321</v>
      </c>
      <c r="M4209" t="s">
        <v>1322</v>
      </c>
      <c r="N4209" s="679">
        <f t="shared" ca="1" si="721"/>
        <v>375570.64999999997</v>
      </c>
      <c r="O4209" s="679">
        <f t="shared" ca="1" si="720"/>
        <v>91405.28</v>
      </c>
      <c r="P4209" s="679">
        <f t="shared" ca="1" si="720"/>
        <v>7155.3</v>
      </c>
      <c r="Q4209" s="679">
        <f t="shared" ca="1" si="720"/>
        <v>35721.1</v>
      </c>
      <c r="R4209" s="679">
        <f t="shared" ca="1" si="720"/>
        <v>13032.589999999998</v>
      </c>
      <c r="S4209" s="679">
        <f t="shared" ca="1" si="720"/>
        <v>223021.05</v>
      </c>
      <c r="T4209" s="679">
        <f t="shared" ca="1" si="720"/>
        <v>0</v>
      </c>
      <c r="U4209" s="679">
        <f t="shared" ca="1" si="720"/>
        <v>0</v>
      </c>
      <c r="V4209" s="679">
        <f t="shared" ca="1" si="720"/>
        <v>5235.33</v>
      </c>
      <c r="W4209" s="679">
        <f t="shared" ca="1" si="714"/>
        <v>0</v>
      </c>
      <c r="X4209" s="679">
        <f t="shared" ca="1" si="720"/>
        <v>0</v>
      </c>
      <c r="Y4209" s="679">
        <f t="shared" ca="1" si="720"/>
        <v>0</v>
      </c>
      <c r="Z4209" s="679">
        <f t="shared" ca="1" si="720"/>
        <v>0</v>
      </c>
      <c r="AA4209" t="str">
        <f t="shared" si="715"/>
        <v>HUM_ASR_FY_2022</v>
      </c>
      <c r="AB4209" s="958">
        <f t="shared" si="716"/>
        <v>45032</v>
      </c>
      <c r="AC4209" t="str">
        <f t="shared" si="717"/>
        <v>Unaudited</v>
      </c>
    </row>
    <row r="4210" spans="1:29" x14ac:dyDescent="0.25">
      <c r="A4210" t="s">
        <v>420</v>
      </c>
      <c r="B4210" t="s">
        <v>1385</v>
      </c>
      <c r="C4210" t="s">
        <v>1386</v>
      </c>
      <c r="D4210">
        <v>1900</v>
      </c>
      <c r="E4210" s="958">
        <v>1</v>
      </c>
      <c r="F4210" t="s">
        <v>440</v>
      </c>
      <c r="G4210" s="958">
        <v>274</v>
      </c>
      <c r="H4210" t="s">
        <v>390</v>
      </c>
      <c r="I4210" t="s">
        <v>488</v>
      </c>
      <c r="J4210" t="s">
        <v>444</v>
      </c>
      <c r="K4210" t="s">
        <v>449</v>
      </c>
      <c r="L4210" s="15" t="s">
        <v>107</v>
      </c>
      <c r="M4210" t="s">
        <v>187</v>
      </c>
      <c r="N4210" s="679">
        <f t="shared" ca="1" si="721"/>
        <v>181810.05000000002</v>
      </c>
      <c r="O4210" s="679">
        <f t="shared" ca="1" si="720"/>
        <v>87865.47</v>
      </c>
      <c r="P4210" s="679">
        <f t="shared" ca="1" si="720"/>
        <v>5212.1400000000003</v>
      </c>
      <c r="Q4210" s="679">
        <f t="shared" ca="1" si="720"/>
        <v>40562.630000000012</v>
      </c>
      <c r="R4210" s="679">
        <f t="shared" ca="1" si="720"/>
        <v>39413.279999999992</v>
      </c>
      <c r="S4210" s="679">
        <f t="shared" ca="1" si="720"/>
        <v>4229.68</v>
      </c>
      <c r="T4210" s="679">
        <f t="shared" ca="1" si="720"/>
        <v>2482.7200000000003</v>
      </c>
      <c r="U4210" s="679">
        <f t="shared" ca="1" si="720"/>
        <v>33.520000000000003</v>
      </c>
      <c r="V4210" s="679">
        <f t="shared" ca="1" si="720"/>
        <v>1611.41</v>
      </c>
      <c r="W4210" s="679">
        <f t="shared" ca="1" si="714"/>
        <v>399.2</v>
      </c>
      <c r="X4210" s="679">
        <f t="shared" ca="1" si="720"/>
        <v>0</v>
      </c>
      <c r="Y4210" s="679">
        <f t="shared" ca="1" si="720"/>
        <v>0</v>
      </c>
      <c r="Z4210" s="679">
        <f t="shared" ca="1" si="720"/>
        <v>0</v>
      </c>
      <c r="AA4210" t="str">
        <f t="shared" si="715"/>
        <v>HUM_ASR_FY_2022</v>
      </c>
      <c r="AB4210" s="958">
        <f t="shared" si="716"/>
        <v>45032</v>
      </c>
      <c r="AC4210" t="str">
        <f t="shared" si="717"/>
        <v>Unaudited</v>
      </c>
    </row>
    <row r="4211" spans="1:29" x14ac:dyDescent="0.25">
      <c r="A4211" t="s">
        <v>420</v>
      </c>
      <c r="B4211" t="s">
        <v>1385</v>
      </c>
      <c r="C4211" t="s">
        <v>1386</v>
      </c>
      <c r="D4211">
        <v>1900</v>
      </c>
      <c r="E4211" s="958">
        <v>1</v>
      </c>
      <c r="F4211" t="s">
        <v>440</v>
      </c>
      <c r="G4211" s="958">
        <v>274</v>
      </c>
      <c r="H4211" t="s">
        <v>390</v>
      </c>
      <c r="I4211" t="s">
        <v>488</v>
      </c>
      <c r="J4211" t="s">
        <v>444</v>
      </c>
      <c r="K4211" t="s">
        <v>449</v>
      </c>
      <c r="L4211" s="15" t="s">
        <v>108</v>
      </c>
      <c r="M4211" t="s">
        <v>160</v>
      </c>
      <c r="N4211" s="679">
        <f t="shared" ca="1" si="721"/>
        <v>886783.52999999921</v>
      </c>
      <c r="O4211" s="679">
        <f t="shared" ca="1" si="720"/>
        <v>590312.04999999923</v>
      </c>
      <c r="P4211" s="679">
        <f t="shared" ca="1" si="720"/>
        <v>43030.679999999993</v>
      </c>
      <c r="Q4211" s="679">
        <f t="shared" ca="1" si="720"/>
        <v>115467.60999999991</v>
      </c>
      <c r="R4211" s="679">
        <f t="shared" ca="1" si="720"/>
        <v>99302.309999999983</v>
      </c>
      <c r="S4211" s="679">
        <f t="shared" ca="1" si="720"/>
        <v>-4593.2299999999996</v>
      </c>
      <c r="T4211" s="679">
        <f t="shared" ca="1" si="720"/>
        <v>6786.7800000000007</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486.64000000000004</v>
      </c>
      <c r="V4211" s="679">
        <f t="shared" ca="1" si="722"/>
        <v>10531.35</v>
      </c>
      <c r="W4211" s="679">
        <f t="shared" ca="1" si="714"/>
        <v>0</v>
      </c>
      <c r="X4211" s="679">
        <f t="shared" ca="1" si="722"/>
        <v>4517.9199999999992</v>
      </c>
      <c r="Y4211" s="679">
        <f t="shared" ca="1" si="722"/>
        <v>20941.419999999995</v>
      </c>
      <c r="Z4211" s="679">
        <f t="shared" ca="1" si="722"/>
        <v>0</v>
      </c>
      <c r="AA4211" t="str">
        <f t="shared" si="715"/>
        <v>HUM_ASR_FY_2022</v>
      </c>
      <c r="AB4211" s="958">
        <f t="shared" si="716"/>
        <v>45032</v>
      </c>
      <c r="AC4211" t="str">
        <f t="shared" si="717"/>
        <v>Unaudited</v>
      </c>
    </row>
    <row r="4212" spans="1:29" x14ac:dyDescent="0.25">
      <c r="A4212" t="s">
        <v>420</v>
      </c>
      <c r="B4212" t="s">
        <v>1385</v>
      </c>
      <c r="C4212" t="s">
        <v>1386</v>
      </c>
      <c r="D4212">
        <v>1900</v>
      </c>
      <c r="E4212" s="958">
        <v>1</v>
      </c>
      <c r="F4212" t="s">
        <v>440</v>
      </c>
      <c r="G4212" s="958">
        <v>274</v>
      </c>
      <c r="H4212" t="s">
        <v>390</v>
      </c>
      <c r="I4212" t="s">
        <v>488</v>
      </c>
      <c r="J4212" t="s">
        <v>444</v>
      </c>
      <c r="K4212" t="s">
        <v>449</v>
      </c>
      <c r="L4212" s="15" t="s">
        <v>109</v>
      </c>
      <c r="M4212" t="s">
        <v>134</v>
      </c>
      <c r="N4212" s="679">
        <f t="shared" ca="1" si="721"/>
        <v>2514426.8322468051</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1978562.5878329943</v>
      </c>
      <c r="P4212" s="679">
        <f t="shared" ca="1" si="723"/>
        <v>110165.30926406929</v>
      </c>
      <c r="Q4212" s="679">
        <f t="shared" ca="1" si="723"/>
        <v>146176.61960632147</v>
      </c>
      <c r="R4212" s="679">
        <f t="shared" ca="1" si="723"/>
        <v>103700.24252177539</v>
      </c>
      <c r="S4212" s="679">
        <f t="shared" ca="1" si="723"/>
        <v>81470.789437229498</v>
      </c>
      <c r="T4212" s="679">
        <f t="shared" ca="1" si="723"/>
        <v>7779.4249610389597</v>
      </c>
      <c r="U4212" s="679">
        <f t="shared" ca="1" si="723"/>
        <v>2164.7400259740266</v>
      </c>
      <c r="V4212" s="679">
        <f t="shared" ca="1" si="723"/>
        <v>16178.742831168833</v>
      </c>
      <c r="W4212" s="679">
        <f t="shared" ca="1" si="714"/>
        <v>74.462103896103912</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58414.076597402578</v>
      </c>
      <c r="Y4212" s="679">
        <f t="shared" ca="1" si="724"/>
        <v>9739.8370649350672</v>
      </c>
      <c r="Z4212" s="679">
        <f t="shared" ca="1" si="724"/>
        <v>0</v>
      </c>
      <c r="AA4212" t="str">
        <f t="shared" si="715"/>
        <v>HUM_ASR_FY_2022</v>
      </c>
      <c r="AB4212" s="958">
        <f t="shared" si="716"/>
        <v>45032</v>
      </c>
      <c r="AC4212" t="str">
        <f t="shared" si="717"/>
        <v>Unaudited</v>
      </c>
    </row>
    <row r="4213" spans="1:29" x14ac:dyDescent="0.25">
      <c r="A4213" t="s">
        <v>420</v>
      </c>
      <c r="B4213" t="s">
        <v>1385</v>
      </c>
      <c r="C4213" t="s">
        <v>1386</v>
      </c>
      <c r="D4213">
        <v>1900</v>
      </c>
      <c r="E4213" s="958">
        <v>1</v>
      </c>
      <c r="F4213" t="s">
        <v>440</v>
      </c>
      <c r="G4213" s="958">
        <v>274</v>
      </c>
      <c r="H4213" t="s">
        <v>390</v>
      </c>
      <c r="I4213" t="s">
        <v>488</v>
      </c>
      <c r="J4213" t="s">
        <v>444</v>
      </c>
      <c r="K4213" t="s">
        <v>449</v>
      </c>
      <c r="L4213" s="15" t="s">
        <v>110</v>
      </c>
      <c r="M4213" t="s">
        <v>162</v>
      </c>
      <c r="N4213" s="679">
        <f t="shared" ca="1" si="721"/>
        <v>39782.413374661155</v>
      </c>
      <c r="O4213" s="679">
        <f t="shared" ca="1" si="723"/>
        <v>26482.266752454954</v>
      </c>
      <c r="P4213" s="679">
        <f t="shared" ca="1" si="723"/>
        <v>1930.4195912984153</v>
      </c>
      <c r="Q4213" s="679">
        <f t="shared" ca="1" si="723"/>
        <v>5180.0468062416085</v>
      </c>
      <c r="R4213" s="679">
        <f t="shared" ca="1" si="723"/>
        <v>4454.847673455045</v>
      </c>
      <c r="S4213" s="679">
        <f t="shared" ca="1" si="723"/>
        <v>-206.05905319970819</v>
      </c>
      <c r="T4213" s="679">
        <f t="shared" ca="1" si="723"/>
        <v>304.46493231880743</v>
      </c>
      <c r="U4213" s="679">
        <f t="shared" ca="1" si="723"/>
        <v>21.831386115893611</v>
      </c>
      <c r="V4213" s="679">
        <f t="shared" ca="1" si="723"/>
        <v>472.45184976906165</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202.68053583905564</v>
      </c>
      <c r="Y4213" s="679">
        <f t="shared" ca="1" si="724"/>
        <v>939.46290036802691</v>
      </c>
      <c r="Z4213" s="679">
        <f t="shared" ca="1" si="724"/>
        <v>0</v>
      </c>
      <c r="AA4213" t="str">
        <f t="shared" si="715"/>
        <v>HUM_ASR_FY_2022</v>
      </c>
      <c r="AB4213" s="958">
        <f t="shared" si="716"/>
        <v>45032</v>
      </c>
      <c r="AC4213" t="str">
        <f t="shared" si="717"/>
        <v>Unaudited</v>
      </c>
    </row>
    <row r="4214" spans="1:29" x14ac:dyDescent="0.25">
      <c r="A4214" t="s">
        <v>420</v>
      </c>
      <c r="B4214" t="s">
        <v>1385</v>
      </c>
      <c r="C4214" t="s">
        <v>1386</v>
      </c>
      <c r="D4214">
        <v>1900</v>
      </c>
      <c r="E4214" s="958">
        <v>1</v>
      </c>
      <c r="F4214" t="s">
        <v>440</v>
      </c>
      <c r="G4214" s="958">
        <v>274</v>
      </c>
      <c r="H4214" t="s">
        <v>390</v>
      </c>
      <c r="I4214" t="s">
        <v>488</v>
      </c>
      <c r="J4214" t="s">
        <v>444</v>
      </c>
      <c r="K4214" t="s">
        <v>449</v>
      </c>
      <c r="L4214" s="15" t="s">
        <v>111</v>
      </c>
      <c r="M4214" t="s">
        <v>463</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HUM_ASR_FY_2022</v>
      </c>
      <c r="AB4214" s="958">
        <f t="shared" si="716"/>
        <v>45032</v>
      </c>
      <c r="AC4214" t="str">
        <f t="shared" si="717"/>
        <v>Unaudited</v>
      </c>
    </row>
    <row r="4215" spans="1:29" x14ac:dyDescent="0.25">
      <c r="A4215" t="s">
        <v>420</v>
      </c>
      <c r="B4215" t="s">
        <v>1385</v>
      </c>
      <c r="C4215" t="s">
        <v>1386</v>
      </c>
      <c r="D4215">
        <v>1900</v>
      </c>
      <c r="E4215" s="958">
        <v>1</v>
      </c>
      <c r="F4215" t="s">
        <v>440</v>
      </c>
      <c r="G4215" s="958">
        <v>274</v>
      </c>
      <c r="H4215" t="s">
        <v>390</v>
      </c>
      <c r="I4215" t="s">
        <v>488</v>
      </c>
      <c r="J4215" t="s">
        <v>444</v>
      </c>
      <c r="K4215" t="s">
        <v>6</v>
      </c>
      <c r="L4215" s="15" t="s">
        <v>117</v>
      </c>
      <c r="M4215" t="s">
        <v>188</v>
      </c>
      <c r="N4215" s="679">
        <f t="shared" ca="1" si="721"/>
        <v>986513.7</v>
      </c>
      <c r="O4215" s="679">
        <f t="shared" ca="1" si="723"/>
        <v>547572.65999999992</v>
      </c>
      <c r="P4215" s="679">
        <f t="shared" ca="1" si="723"/>
        <v>45160.17</v>
      </c>
      <c r="Q4215" s="679">
        <f t="shared" ca="1" si="723"/>
        <v>125610.39000000001</v>
      </c>
      <c r="R4215" s="679">
        <f t="shared" ca="1" si="723"/>
        <v>127095.21</v>
      </c>
      <c r="S4215" s="679">
        <f t="shared" ca="1" si="723"/>
        <v>35731.99</v>
      </c>
      <c r="T4215" s="679">
        <f t="shared" ca="1" si="723"/>
        <v>2145.73</v>
      </c>
      <c r="U4215" s="679">
        <f t="shared" ca="1" si="723"/>
        <v>553.53</v>
      </c>
      <c r="V4215" s="679">
        <f t="shared" ca="1" si="723"/>
        <v>17471.52</v>
      </c>
      <c r="W4215" s="679">
        <f t="shared" ca="1" si="725"/>
        <v>0</v>
      </c>
      <c r="X4215" s="679">
        <f t="shared" ca="1" si="724"/>
        <v>56065.89999999998</v>
      </c>
      <c r="Y4215" s="679">
        <f t="shared" ca="1" si="724"/>
        <v>29106.6</v>
      </c>
      <c r="Z4215" s="679">
        <f t="shared" ca="1" si="724"/>
        <v>0</v>
      </c>
      <c r="AA4215" t="str">
        <f t="shared" si="715"/>
        <v>HUM_ASR_FY_2022</v>
      </c>
      <c r="AB4215" s="958">
        <f t="shared" si="716"/>
        <v>45032</v>
      </c>
      <c r="AC4215" t="str">
        <f t="shared" si="717"/>
        <v>Unaudited</v>
      </c>
    </row>
    <row r="4216" spans="1:29" x14ac:dyDescent="0.25">
      <c r="A4216" t="s">
        <v>420</v>
      </c>
      <c r="B4216" t="s">
        <v>1385</v>
      </c>
      <c r="C4216" t="s">
        <v>1386</v>
      </c>
      <c r="D4216">
        <v>1900</v>
      </c>
      <c r="E4216" s="958">
        <v>1</v>
      </c>
      <c r="F4216" t="s">
        <v>440</v>
      </c>
      <c r="G4216" s="958">
        <v>274</v>
      </c>
      <c r="H4216" t="s">
        <v>390</v>
      </c>
      <c r="I4216" t="s">
        <v>488</v>
      </c>
      <c r="J4216" t="s">
        <v>444</v>
      </c>
      <c r="K4216" t="s">
        <v>6</v>
      </c>
      <c r="L4216" s="15" t="s">
        <v>45</v>
      </c>
      <c r="M4216" t="s">
        <v>163</v>
      </c>
      <c r="N4216" s="679">
        <f t="shared" ca="1" si="721"/>
        <v>111883.3177531946</v>
      </c>
      <c r="O4216" s="679">
        <f t="shared" ca="1" si="723"/>
        <v>76034.232167005684</v>
      </c>
      <c r="P4216" s="679">
        <f t="shared" ca="1" si="723"/>
        <v>5746.8907359307359</v>
      </c>
      <c r="Q4216" s="679">
        <f t="shared" ca="1" si="723"/>
        <v>8840.5303936786113</v>
      </c>
      <c r="R4216" s="679">
        <f t="shared" ca="1" si="723"/>
        <v>7081.0874782245864</v>
      </c>
      <c r="S4216" s="679">
        <f t="shared" ca="1" si="723"/>
        <v>7229.110562770562</v>
      </c>
      <c r="T4216" s="679">
        <f t="shared" ca="1" si="723"/>
        <v>133.50503896103896</v>
      </c>
      <c r="U4216" s="679">
        <f t="shared" ca="1" si="723"/>
        <v>214.52997402597396</v>
      </c>
      <c r="V4216" s="679">
        <f t="shared" ca="1" si="723"/>
        <v>765.89716883116876</v>
      </c>
      <c r="W4216" s="679">
        <f t="shared" ca="1" si="725"/>
        <v>1.2878961038961039</v>
      </c>
      <c r="X4216" s="679">
        <f t="shared" ca="1" si="724"/>
        <v>5096.8234025974025</v>
      </c>
      <c r="Y4216" s="679">
        <f t="shared" ca="1" si="724"/>
        <v>739.42293506493502</v>
      </c>
      <c r="Z4216" s="679">
        <f t="shared" ca="1" si="724"/>
        <v>0</v>
      </c>
      <c r="AA4216" t="str">
        <f t="shared" si="715"/>
        <v>HUM_ASR_FY_2022</v>
      </c>
      <c r="AB4216" s="958">
        <f t="shared" si="716"/>
        <v>45032</v>
      </c>
      <c r="AC4216" t="str">
        <f t="shared" si="717"/>
        <v>Unaudited</v>
      </c>
    </row>
    <row r="4217" spans="1:29" x14ac:dyDescent="0.25">
      <c r="A4217" t="s">
        <v>420</v>
      </c>
      <c r="B4217" t="s">
        <v>1385</v>
      </c>
      <c r="C4217" t="s">
        <v>1386</v>
      </c>
      <c r="D4217">
        <v>1900</v>
      </c>
      <c r="E4217" s="958">
        <v>1</v>
      </c>
      <c r="F4217" t="s">
        <v>440</v>
      </c>
      <c r="G4217" s="958">
        <v>274</v>
      </c>
      <c r="H4217" t="s">
        <v>390</v>
      </c>
      <c r="I4217" t="s">
        <v>488</v>
      </c>
      <c r="J4217" t="s">
        <v>444</v>
      </c>
      <c r="K4217" t="s">
        <v>6</v>
      </c>
      <c r="L4217" s="15" t="s">
        <v>46</v>
      </c>
      <c r="M4217" t="s">
        <v>164</v>
      </c>
      <c r="N4217" s="679">
        <f t="shared" ca="1" si="721"/>
        <v>9864.7656769511614</v>
      </c>
      <c r="O4217" s="679">
        <f t="shared" ca="1" si="723"/>
        <v>5475.5204940436697</v>
      </c>
      <c r="P4217" s="679">
        <f t="shared" ca="1" si="723"/>
        <v>451.58470174441533</v>
      </c>
      <c r="Q4217" s="679">
        <f t="shared" ca="1" si="723"/>
        <v>1256.0566203393321</v>
      </c>
      <c r="R4217" s="679">
        <f t="shared" ca="1" si="723"/>
        <v>1270.9042614541495</v>
      </c>
      <c r="S4217" s="679">
        <f t="shared" ca="1" si="723"/>
        <v>357.30645050460237</v>
      </c>
      <c r="T4217" s="679">
        <f t="shared" ca="1" si="723"/>
        <v>21.456492348767608</v>
      </c>
      <c r="U4217" s="679">
        <f t="shared" ca="1" si="723"/>
        <v>5.5350916517051685</v>
      </c>
      <c r="V4217" s="679">
        <f t="shared" ca="1" si="723"/>
        <v>174.70862373240817</v>
      </c>
      <c r="W4217" s="679">
        <f t="shared" ca="1" si="725"/>
        <v>0</v>
      </c>
      <c r="X4217" s="679">
        <f t="shared" ca="1" si="724"/>
        <v>560.63789683546815</v>
      </c>
      <c r="Y4217" s="679">
        <f t="shared" ca="1" si="724"/>
        <v>291.05504429664461</v>
      </c>
      <c r="Z4217" s="679">
        <f t="shared" ca="1" si="724"/>
        <v>0</v>
      </c>
      <c r="AA4217" t="str">
        <f t="shared" si="715"/>
        <v>HUM_ASR_FY_2022</v>
      </c>
      <c r="AB4217" s="958">
        <f t="shared" si="716"/>
        <v>45032</v>
      </c>
      <c r="AC4217" t="str">
        <f t="shared" si="717"/>
        <v>Unaudited</v>
      </c>
    </row>
    <row r="4218" spans="1:29" x14ac:dyDescent="0.25">
      <c r="A4218" t="s">
        <v>420</v>
      </c>
      <c r="B4218" t="s">
        <v>1385</v>
      </c>
      <c r="C4218" t="s">
        <v>1386</v>
      </c>
      <c r="D4218">
        <v>1900</v>
      </c>
      <c r="E4218" s="958">
        <v>1</v>
      </c>
      <c r="F4218" t="s">
        <v>440</v>
      </c>
      <c r="G4218" s="958">
        <v>274</v>
      </c>
      <c r="H4218" t="s">
        <v>390</v>
      </c>
      <c r="I4218" t="s">
        <v>488</v>
      </c>
      <c r="J4218" t="s">
        <v>444</v>
      </c>
      <c r="K4218" t="s">
        <v>6</v>
      </c>
      <c r="L4218" s="15" t="s">
        <v>165</v>
      </c>
      <c r="M4218" t="s">
        <v>461</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HUM_ASR_FY_2022</v>
      </c>
      <c r="AB4218" s="958">
        <f t="shared" si="716"/>
        <v>45032</v>
      </c>
      <c r="AC4218" t="str">
        <f t="shared" si="717"/>
        <v>Unaudited</v>
      </c>
    </row>
    <row r="4219" spans="1:29" x14ac:dyDescent="0.25">
      <c r="A4219" t="s">
        <v>420</v>
      </c>
      <c r="B4219" t="s">
        <v>1385</v>
      </c>
      <c r="C4219" t="s">
        <v>1386</v>
      </c>
      <c r="D4219">
        <v>1900</v>
      </c>
      <c r="E4219" s="958">
        <v>1</v>
      </c>
      <c r="F4219" t="s">
        <v>440</v>
      </c>
      <c r="G4219" s="958">
        <v>274</v>
      </c>
      <c r="H4219" t="s">
        <v>390</v>
      </c>
      <c r="I4219" t="s">
        <v>488</v>
      </c>
      <c r="J4219" t="s">
        <v>444</v>
      </c>
      <c r="K4219" t="s">
        <v>434</v>
      </c>
      <c r="L4219" s="15" t="s">
        <v>120</v>
      </c>
      <c r="M4219" t="s">
        <v>32</v>
      </c>
      <c r="N4219" s="679">
        <f t="shared" ca="1" si="721"/>
        <v>-18990.319999999996</v>
      </c>
      <c r="O4219" s="679">
        <f t="shared" ca="1" si="723"/>
        <v>-9903.0281762226805</v>
      </c>
      <c r="P4219" s="679">
        <f t="shared" ca="1" si="723"/>
        <v>-1071.6780627530138</v>
      </c>
      <c r="Q4219" s="679">
        <f t="shared" ca="1" si="723"/>
        <v>-3035.5562053952499</v>
      </c>
      <c r="R4219" s="679">
        <f t="shared" ca="1" si="723"/>
        <v>-2973.2741237175778</v>
      </c>
      <c r="S4219" s="679">
        <f t="shared" ca="1" si="723"/>
        <v>-275.31042884947226</v>
      </c>
      <c r="T4219" s="679">
        <f t="shared" ca="1" si="723"/>
        <v>-38.111452458314673</v>
      </c>
      <c r="U4219" s="679">
        <f t="shared" ca="1" si="723"/>
        <v>-4.2495897501895454</v>
      </c>
      <c r="V4219" s="679">
        <f t="shared" ca="1" si="723"/>
        <v>-852.4278834680041</v>
      </c>
      <c r="W4219" s="679">
        <f t="shared" ca="1" si="725"/>
        <v>-73.194551291931973</v>
      </c>
      <c r="X4219" s="679">
        <f t="shared" ca="1" si="724"/>
        <v>-150.12916053484997</v>
      </c>
      <c r="Y4219" s="679">
        <f t="shared" ca="1" si="724"/>
        <v>-613.36036555871044</v>
      </c>
      <c r="Z4219" s="679">
        <f t="shared" ca="1" si="724"/>
        <v>0</v>
      </c>
      <c r="AA4219" t="str">
        <f t="shared" si="715"/>
        <v>HUM_ASR_FY_2022</v>
      </c>
      <c r="AB4219" s="958">
        <f t="shared" si="716"/>
        <v>45032</v>
      </c>
      <c r="AC4219" t="str">
        <f t="shared" si="717"/>
        <v>Unaudited</v>
      </c>
    </row>
    <row r="4220" spans="1:29" x14ac:dyDescent="0.25">
      <c r="A4220" t="s">
        <v>420</v>
      </c>
      <c r="B4220" t="s">
        <v>1385</v>
      </c>
      <c r="C4220" t="s">
        <v>1386</v>
      </c>
      <c r="D4220">
        <v>1900</v>
      </c>
      <c r="E4220" s="958">
        <v>1</v>
      </c>
      <c r="F4220" t="s">
        <v>440</v>
      </c>
      <c r="G4220" s="958">
        <v>274</v>
      </c>
      <c r="H4220" t="s">
        <v>390</v>
      </c>
      <c r="I4220" t="s">
        <v>488</v>
      </c>
      <c r="J4220" t="s">
        <v>444</v>
      </c>
      <c r="K4220" t="s">
        <v>434</v>
      </c>
      <c r="L4220" s="15" t="s">
        <v>943</v>
      </c>
      <c r="M4220" t="s">
        <v>935</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HUM_ASR_FY_2022</v>
      </c>
      <c r="AB4220" s="958">
        <f t="shared" si="716"/>
        <v>45032</v>
      </c>
      <c r="AC4220" t="str">
        <f t="shared" si="717"/>
        <v>Unaudited</v>
      </c>
    </row>
    <row r="4221" spans="1:29" x14ac:dyDescent="0.25">
      <c r="A4221" t="s">
        <v>420</v>
      </c>
      <c r="B4221" t="s">
        <v>1385</v>
      </c>
      <c r="C4221" t="s">
        <v>1386</v>
      </c>
      <c r="D4221">
        <v>1900</v>
      </c>
      <c r="E4221" s="958">
        <v>1</v>
      </c>
      <c r="F4221" t="s">
        <v>440</v>
      </c>
      <c r="G4221" s="958">
        <v>274</v>
      </c>
      <c r="H4221" t="s">
        <v>390</v>
      </c>
      <c r="I4221" t="s">
        <v>488</v>
      </c>
      <c r="J4221" t="s">
        <v>444</v>
      </c>
      <c r="K4221" t="s">
        <v>434</v>
      </c>
      <c r="L4221" s="15" t="s">
        <v>167</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HUM_ASR_FY_2022</v>
      </c>
      <c r="AB4221" s="958">
        <f t="shared" si="716"/>
        <v>45032</v>
      </c>
      <c r="AC4221" t="str">
        <f t="shared" si="717"/>
        <v>Unaudited</v>
      </c>
    </row>
    <row r="4222" spans="1:29" x14ac:dyDescent="0.25">
      <c r="A4222" t="s">
        <v>420</v>
      </c>
      <c r="B4222" t="s">
        <v>1385</v>
      </c>
      <c r="C4222" t="s">
        <v>1386</v>
      </c>
      <c r="D4222">
        <v>1900</v>
      </c>
      <c r="E4222" s="958">
        <v>1</v>
      </c>
      <c r="F4222" t="s">
        <v>440</v>
      </c>
      <c r="G4222" s="958">
        <v>274</v>
      </c>
      <c r="H4222" t="s">
        <v>390</v>
      </c>
      <c r="I4222" t="s">
        <v>488</v>
      </c>
      <c r="J4222" t="s">
        <v>444</v>
      </c>
      <c r="K4222" t="s">
        <v>434</v>
      </c>
      <c r="L4222" s="15" t="s">
        <v>168</v>
      </c>
      <c r="M4222" t="s">
        <v>329</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HUM_ASR_FY_2022</v>
      </c>
      <c r="AB4222" s="958">
        <f t="shared" si="716"/>
        <v>45032</v>
      </c>
      <c r="AC4222" t="str">
        <f t="shared" si="717"/>
        <v>Unaudited</v>
      </c>
    </row>
    <row r="4223" spans="1:29" x14ac:dyDescent="0.25">
      <c r="A4223" t="s">
        <v>420</v>
      </c>
      <c r="B4223" t="s">
        <v>1385</v>
      </c>
      <c r="C4223" t="s">
        <v>1386</v>
      </c>
      <c r="D4223">
        <v>1900</v>
      </c>
      <c r="E4223" s="958">
        <v>1</v>
      </c>
      <c r="F4223" t="s">
        <v>440</v>
      </c>
      <c r="G4223" s="958">
        <v>274</v>
      </c>
      <c r="H4223" t="s">
        <v>390</v>
      </c>
      <c r="I4223" t="s">
        <v>488</v>
      </c>
      <c r="J4223" t="s">
        <v>450</v>
      </c>
      <c r="K4223" t="s">
        <v>435</v>
      </c>
      <c r="L4223" s="15" t="s">
        <v>121</v>
      </c>
      <c r="M4223" t="s">
        <v>27</v>
      </c>
      <c r="N4223" s="679">
        <f t="shared" ca="1" si="721"/>
        <v>5163327.7467097947</v>
      </c>
      <c r="O4223" s="679">
        <f t="shared" ca="1" si="726"/>
        <v>33890.067364921939</v>
      </c>
      <c r="P4223" s="679">
        <f t="shared" ca="1" si="726"/>
        <v>5129437.6793448729</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HUM_ASR_FY_2022</v>
      </c>
      <c r="AB4223" s="958">
        <f t="shared" si="716"/>
        <v>45032</v>
      </c>
      <c r="AC4223" t="str">
        <f t="shared" si="717"/>
        <v>Unaudited</v>
      </c>
    </row>
    <row r="4224" spans="1:29" x14ac:dyDescent="0.25">
      <c r="A4224" t="s">
        <v>420</v>
      </c>
      <c r="B4224" t="s">
        <v>1385</v>
      </c>
      <c r="C4224" t="s">
        <v>1386</v>
      </c>
      <c r="D4224">
        <v>1900</v>
      </c>
      <c r="E4224" s="958">
        <v>1</v>
      </c>
      <c r="F4224" t="s">
        <v>440</v>
      </c>
      <c r="G4224" s="958">
        <v>274</v>
      </c>
      <c r="H4224" t="s">
        <v>390</v>
      </c>
      <c r="I4224" t="s">
        <v>488</v>
      </c>
      <c r="J4224" t="s">
        <v>450</v>
      </c>
      <c r="K4224" t="s">
        <v>435</v>
      </c>
      <c r="L4224" s="15" t="s">
        <v>122</v>
      </c>
      <c r="M4224" t="s">
        <v>97</v>
      </c>
      <c r="N4224" s="679">
        <f t="shared" ca="1" si="721"/>
        <v>213307.3249433185</v>
      </c>
      <c r="O4224" s="679">
        <f t="shared" ca="1" si="726"/>
        <v>0</v>
      </c>
      <c r="P4224" s="679">
        <f t="shared" ca="1" si="726"/>
        <v>213307.3249433185</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HUM_ASR_FY_2022</v>
      </c>
      <c r="AB4224" s="958">
        <f t="shared" si="716"/>
        <v>45032</v>
      </c>
      <c r="AC4224" t="str">
        <f t="shared" si="717"/>
        <v>Unaudited</v>
      </c>
    </row>
    <row r="4225" spans="1:29" x14ac:dyDescent="0.25">
      <c r="A4225" t="s">
        <v>420</v>
      </c>
      <c r="B4225" t="s">
        <v>1385</v>
      </c>
      <c r="C4225" t="s">
        <v>1386</v>
      </c>
      <c r="D4225">
        <v>1900</v>
      </c>
      <c r="E4225" s="958">
        <v>1</v>
      </c>
      <c r="F4225" t="s">
        <v>440</v>
      </c>
      <c r="G4225" s="958">
        <v>274</v>
      </c>
      <c r="H4225" t="s">
        <v>390</v>
      </c>
      <c r="I4225" t="s">
        <v>488</v>
      </c>
      <c r="J4225" t="s">
        <v>450</v>
      </c>
      <c r="K4225" t="s">
        <v>435</v>
      </c>
      <c r="L4225" s="15" t="s">
        <v>123</v>
      </c>
      <c r="M4225" t="s">
        <v>98</v>
      </c>
      <c r="N4225" s="679">
        <f t="shared" ca="1" si="721"/>
        <v>404956.09114016104</v>
      </c>
      <c r="O4225" s="679">
        <f t="shared" ca="1" si="726"/>
        <v>0</v>
      </c>
      <c r="P4225" s="679">
        <f t="shared" ca="1" si="726"/>
        <v>404956.09114016104</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HUM_ASR_FY_2022</v>
      </c>
      <c r="AB4225" s="958">
        <f t="shared" si="716"/>
        <v>45032</v>
      </c>
      <c r="AC4225" t="str">
        <f t="shared" si="717"/>
        <v>Unaudited</v>
      </c>
    </row>
    <row r="4226" spans="1:29" x14ac:dyDescent="0.25">
      <c r="A4226" t="s">
        <v>420</v>
      </c>
      <c r="B4226" t="s">
        <v>1385</v>
      </c>
      <c r="C4226" t="s">
        <v>1386</v>
      </c>
      <c r="D4226">
        <v>1900</v>
      </c>
      <c r="E4226" s="958">
        <v>1</v>
      </c>
      <c r="F4226" t="s">
        <v>440</v>
      </c>
      <c r="G4226" s="958">
        <v>274</v>
      </c>
      <c r="H4226" t="s">
        <v>390</v>
      </c>
      <c r="I4226" t="s">
        <v>488</v>
      </c>
      <c r="J4226" t="s">
        <v>450</v>
      </c>
      <c r="K4226" t="s">
        <v>435</v>
      </c>
      <c r="L4226" s="15" t="s">
        <v>124</v>
      </c>
      <c r="M4226" t="s">
        <v>99</v>
      </c>
      <c r="N4226" s="679">
        <f t="shared" ca="1" si="721"/>
        <v>316989.35788173706</v>
      </c>
      <c r="O4226" s="679">
        <f t="shared" ca="1" si="726"/>
        <v>0</v>
      </c>
      <c r="P4226" s="679">
        <f t="shared" ca="1" si="726"/>
        <v>316989.35788173706</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HUM_ASR_FY_2022</v>
      </c>
      <c r="AB4226" s="958">
        <f t="shared" ref="AB4226:AB4289" si="728">file_date</f>
        <v>45032</v>
      </c>
      <c r="AC4226" t="str">
        <f t="shared" ref="AC4226:AC4289" si="729">status</f>
        <v>Unaudited</v>
      </c>
    </row>
    <row r="4227" spans="1:29" x14ac:dyDescent="0.25">
      <c r="A4227" t="s">
        <v>420</v>
      </c>
      <c r="B4227" t="s">
        <v>1385</v>
      </c>
      <c r="C4227" t="s">
        <v>1386</v>
      </c>
      <c r="D4227">
        <v>1900</v>
      </c>
      <c r="E4227" s="958">
        <v>1</v>
      </c>
      <c r="F4227" t="s">
        <v>440</v>
      </c>
      <c r="G4227" s="958">
        <v>274</v>
      </c>
      <c r="H4227" t="s">
        <v>390</v>
      </c>
      <c r="I4227" t="s">
        <v>488</v>
      </c>
      <c r="J4227" t="s">
        <v>450</v>
      </c>
      <c r="K4227" t="s">
        <v>435</v>
      </c>
      <c r="L4227" s="15" t="s">
        <v>125</v>
      </c>
      <c r="M4227" t="s">
        <v>100</v>
      </c>
      <c r="N4227" s="679">
        <f t="shared" ca="1" si="721"/>
        <v>637654.56461876957</v>
      </c>
      <c r="O4227" s="679">
        <f t="shared" ca="1" si="726"/>
        <v>23525.400783870311</v>
      </c>
      <c r="P4227" s="679">
        <f t="shared" ca="1" si="726"/>
        <v>614129.1638348992</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HUM_ASR_FY_2022</v>
      </c>
      <c r="AB4227" s="958">
        <f t="shared" si="728"/>
        <v>45032</v>
      </c>
      <c r="AC4227" t="str">
        <f t="shared" si="729"/>
        <v>Unaudited</v>
      </c>
    </row>
    <row r="4228" spans="1:29" x14ac:dyDescent="0.25">
      <c r="A4228" t="s">
        <v>420</v>
      </c>
      <c r="B4228" t="s">
        <v>1385</v>
      </c>
      <c r="C4228" t="s">
        <v>1386</v>
      </c>
      <c r="D4228">
        <v>1900</v>
      </c>
      <c r="E4228" s="958">
        <v>1</v>
      </c>
      <c r="F4228" t="s">
        <v>440</v>
      </c>
      <c r="G4228" s="958">
        <v>274</v>
      </c>
      <c r="H4228" t="s">
        <v>390</v>
      </c>
      <c r="I4228" t="s">
        <v>488</v>
      </c>
      <c r="J4228" t="s">
        <v>450</v>
      </c>
      <c r="K4228" t="s">
        <v>435</v>
      </c>
      <c r="L4228" s="15" t="s">
        <v>126</v>
      </c>
      <c r="M4228" t="s">
        <v>28</v>
      </c>
      <c r="N4228" s="679">
        <f t="shared" ca="1" si="721"/>
        <v>10957.171914236009</v>
      </c>
      <c r="O4228" s="679">
        <f t="shared" ca="1" si="726"/>
        <v>0</v>
      </c>
      <c r="P4228" s="679">
        <f t="shared" ca="1" si="726"/>
        <v>10957.171914236009</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HUM_ASR_FY_2022</v>
      </c>
      <c r="AB4228" s="958">
        <f t="shared" si="728"/>
        <v>45032</v>
      </c>
      <c r="AC4228" t="str">
        <f t="shared" si="729"/>
        <v>Unaudited</v>
      </c>
    </row>
    <row r="4229" spans="1:29" x14ac:dyDescent="0.25">
      <c r="A4229" t="s">
        <v>420</v>
      </c>
      <c r="B4229" t="s">
        <v>1385</v>
      </c>
      <c r="C4229" t="s">
        <v>1386</v>
      </c>
      <c r="D4229">
        <v>1900</v>
      </c>
      <c r="E4229" s="958">
        <v>1</v>
      </c>
      <c r="F4229" t="s">
        <v>440</v>
      </c>
      <c r="G4229" s="958">
        <v>274</v>
      </c>
      <c r="H4229" t="s">
        <v>390</v>
      </c>
      <c r="I4229" t="s">
        <v>488</v>
      </c>
      <c r="J4229" t="s">
        <v>436</v>
      </c>
      <c r="K4229" t="s">
        <v>436</v>
      </c>
      <c r="L4229" s="15" t="s">
        <v>128</v>
      </c>
      <c r="M4229" t="s">
        <v>326</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HUM_ASR_FY_2022</v>
      </c>
      <c r="AB4229" s="958">
        <f t="shared" si="728"/>
        <v>45032</v>
      </c>
      <c r="AC4229" t="str">
        <f t="shared" si="729"/>
        <v>Unaudited</v>
      </c>
    </row>
    <row r="4230" spans="1:29" x14ac:dyDescent="0.25">
      <c r="A4230" t="s">
        <v>420</v>
      </c>
      <c r="B4230" t="s">
        <v>1385</v>
      </c>
      <c r="C4230" t="s">
        <v>1386</v>
      </c>
      <c r="D4230">
        <v>1900</v>
      </c>
      <c r="E4230" s="958">
        <v>1</v>
      </c>
      <c r="F4230" t="s">
        <v>440</v>
      </c>
      <c r="G4230" s="958">
        <v>274</v>
      </c>
      <c r="H4230" t="s">
        <v>390</v>
      </c>
      <c r="I4230" t="s">
        <v>488</v>
      </c>
      <c r="J4230" t="s">
        <v>436</v>
      </c>
      <c r="K4230" t="s">
        <v>436</v>
      </c>
      <c r="L4230" s="15" t="s">
        <v>129</v>
      </c>
      <c r="M4230" t="s">
        <v>325</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HUM_ASR_FY_2022</v>
      </c>
      <c r="AB4230" s="958">
        <f t="shared" si="728"/>
        <v>45032</v>
      </c>
      <c r="AC4230" t="str">
        <f t="shared" si="729"/>
        <v>Unaudited</v>
      </c>
    </row>
    <row r="4231" spans="1:29" x14ac:dyDescent="0.25">
      <c r="A4231" t="s">
        <v>420</v>
      </c>
      <c r="B4231" t="s">
        <v>1385</v>
      </c>
      <c r="C4231" t="s">
        <v>1386</v>
      </c>
      <c r="D4231">
        <v>1900</v>
      </c>
      <c r="E4231" s="958">
        <v>1</v>
      </c>
      <c r="F4231" t="s">
        <v>440</v>
      </c>
      <c r="G4231" s="958">
        <v>274</v>
      </c>
      <c r="H4231" t="s">
        <v>390</v>
      </c>
      <c r="I4231" t="s">
        <v>488</v>
      </c>
      <c r="J4231" t="s">
        <v>436</v>
      </c>
      <c r="K4231" t="s">
        <v>436</v>
      </c>
      <c r="L4231" s="15" t="s">
        <v>130</v>
      </c>
      <c r="M4231" t="s">
        <v>179</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HUM_ASR_FY_2022</v>
      </c>
      <c r="AB4231" s="958">
        <f t="shared" si="728"/>
        <v>45032</v>
      </c>
      <c r="AC4231" t="str">
        <f t="shared" si="729"/>
        <v>Unaudited</v>
      </c>
    </row>
    <row r="4232" spans="1:29" x14ac:dyDescent="0.25">
      <c r="A4232" t="s">
        <v>420</v>
      </c>
      <c r="B4232" t="s">
        <v>1385</v>
      </c>
      <c r="C4232" t="s">
        <v>1386</v>
      </c>
      <c r="D4232">
        <v>1900</v>
      </c>
      <c r="E4232" s="958">
        <v>1</v>
      </c>
      <c r="F4232" t="s">
        <v>440</v>
      </c>
      <c r="G4232" s="958">
        <v>274</v>
      </c>
      <c r="H4232" t="s">
        <v>390</v>
      </c>
      <c r="I4232" t="s">
        <v>488</v>
      </c>
      <c r="J4232" t="s">
        <v>436</v>
      </c>
      <c r="K4232" t="s">
        <v>436</v>
      </c>
      <c r="L4232" s="15" t="s">
        <v>131</v>
      </c>
      <c r="M4232" t="s">
        <v>494</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HUM_ASR_FY_2022</v>
      </c>
      <c r="AB4232" s="958">
        <f t="shared" si="728"/>
        <v>45032</v>
      </c>
      <c r="AC4232" t="str">
        <f t="shared" si="729"/>
        <v>Unaudited</v>
      </c>
    </row>
    <row r="4233" spans="1:29" x14ac:dyDescent="0.25">
      <c r="A4233" t="s">
        <v>420</v>
      </c>
      <c r="B4233" t="s">
        <v>1385</v>
      </c>
      <c r="C4233" t="s">
        <v>1386</v>
      </c>
      <c r="D4233">
        <v>1900</v>
      </c>
      <c r="E4233" s="958">
        <v>1</v>
      </c>
      <c r="F4233" t="s">
        <v>440</v>
      </c>
      <c r="G4233" s="958">
        <v>274</v>
      </c>
      <c r="H4233" t="s">
        <v>390</v>
      </c>
      <c r="I4233" t="s">
        <v>488</v>
      </c>
      <c r="J4233" t="s">
        <v>436</v>
      </c>
      <c r="K4233" t="s">
        <v>436</v>
      </c>
      <c r="L4233" s="15" t="s">
        <v>132</v>
      </c>
      <c r="M4233" t="s">
        <v>495</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HUM_ASR_FY_2022</v>
      </c>
      <c r="AB4233" s="958">
        <f t="shared" si="728"/>
        <v>45032</v>
      </c>
      <c r="AC4233" t="str">
        <f t="shared" si="729"/>
        <v>Unaudited</v>
      </c>
    </row>
    <row r="4234" spans="1:29" x14ac:dyDescent="0.25">
      <c r="A4234" t="s">
        <v>420</v>
      </c>
      <c r="B4234" t="s">
        <v>1385</v>
      </c>
      <c r="C4234" t="s">
        <v>1386</v>
      </c>
      <c r="D4234">
        <v>1900</v>
      </c>
      <c r="E4234" s="958">
        <v>1</v>
      </c>
      <c r="F4234" t="s">
        <v>440</v>
      </c>
      <c r="G4234" s="958">
        <v>274</v>
      </c>
      <c r="H4234" t="s">
        <v>390</v>
      </c>
      <c r="I4234" t="s">
        <v>488</v>
      </c>
      <c r="J4234" t="s">
        <v>436</v>
      </c>
      <c r="K4234" t="s">
        <v>436</v>
      </c>
      <c r="L4234" s="15" t="s">
        <v>133</v>
      </c>
      <c r="M4234" t="s">
        <v>496</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HUM_ASR_FY_2022</v>
      </c>
      <c r="AB4234" s="958">
        <f t="shared" si="728"/>
        <v>45032</v>
      </c>
      <c r="AC4234" t="str">
        <f t="shared" si="729"/>
        <v>Unaudited</v>
      </c>
    </row>
    <row r="4235" spans="1:29" x14ac:dyDescent="0.25">
      <c r="A4235" t="s">
        <v>420</v>
      </c>
      <c r="B4235" t="s">
        <v>1385</v>
      </c>
      <c r="C4235" t="s">
        <v>1386</v>
      </c>
      <c r="D4235">
        <v>1900</v>
      </c>
      <c r="E4235" s="958">
        <v>1</v>
      </c>
      <c r="F4235" t="s">
        <v>440</v>
      </c>
      <c r="G4235" s="958">
        <v>274</v>
      </c>
      <c r="H4235" t="s">
        <v>390</v>
      </c>
      <c r="I4235" t="s">
        <v>489</v>
      </c>
      <c r="J4235" t="s">
        <v>26</v>
      </c>
      <c r="K4235" t="s">
        <v>26</v>
      </c>
      <c r="L4235" s="15" t="s">
        <v>269</v>
      </c>
      <c r="M4235" t="s">
        <v>26</v>
      </c>
      <c r="N4235" s="679">
        <f t="shared" ca="1" si="731"/>
        <v>1084995.5260674921</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HUM_ASR_FY_2022</v>
      </c>
      <c r="AB4235" s="958">
        <f t="shared" si="728"/>
        <v>45032</v>
      </c>
      <c r="AC4235" t="str">
        <f t="shared" si="729"/>
        <v>Unaudited</v>
      </c>
    </row>
    <row r="4236" spans="1:29" x14ac:dyDescent="0.25">
      <c r="A4236" t="s">
        <v>420</v>
      </c>
      <c r="B4236" t="s">
        <v>1385</v>
      </c>
      <c r="C4236" t="s">
        <v>1386</v>
      </c>
      <c r="D4236">
        <v>1900</v>
      </c>
      <c r="E4236" s="958">
        <v>1</v>
      </c>
      <c r="F4236" t="s">
        <v>441</v>
      </c>
      <c r="G4236" s="958">
        <v>366</v>
      </c>
      <c r="H4236" t="s">
        <v>390</v>
      </c>
      <c r="I4236" t="s">
        <v>432</v>
      </c>
      <c r="J4236" t="s">
        <v>432</v>
      </c>
      <c r="K4236" t="s">
        <v>432</v>
      </c>
      <c r="M4236" t="s">
        <v>432</v>
      </c>
      <c r="N4236" s="679">
        <f t="shared" ca="1" si="731"/>
        <v>271121.25268817216</v>
      </c>
      <c r="O4236" s="679">
        <f t="shared" ca="1" si="730"/>
        <v>220223.40752688187</v>
      </c>
      <c r="P4236" s="679">
        <f t="shared" ca="1" si="730"/>
        <v>11363.956989247312</v>
      </c>
      <c r="Q4236" s="679">
        <f t="shared" ca="1" si="730"/>
        <v>13106.919354838705</v>
      </c>
      <c r="R4236" s="679">
        <f t="shared" ca="1" si="730"/>
        <v>8721.3225806451592</v>
      </c>
      <c r="S4236" s="679">
        <f t="shared" ca="1" si="730"/>
        <v>8299.5666666666657</v>
      </c>
      <c r="T4236" s="679">
        <f t="shared" ca="1" si="730"/>
        <v>989</v>
      </c>
      <c r="U4236" s="679">
        <f t="shared" ca="1" si="730"/>
        <v>129</v>
      </c>
      <c r="V4236" s="679">
        <f t="shared" ca="1" si="730"/>
        <v>1501.9032258064522</v>
      </c>
      <c r="W4236" s="679">
        <f t="shared" ca="1" si="725"/>
        <v>10.033333333333333</v>
      </c>
      <c r="X4236" s="679">
        <f t="shared" ca="1" si="730"/>
        <v>5940.1430107526894</v>
      </c>
      <c r="Y4236" s="679">
        <f t="shared" ca="1" si="730"/>
        <v>836</v>
      </c>
      <c r="Z4236" s="679">
        <f t="shared" ca="1" si="730"/>
        <v>0</v>
      </c>
      <c r="AA4236" t="str">
        <f t="shared" si="727"/>
        <v>HUM_ASR_FY_2022</v>
      </c>
      <c r="AB4236" s="958">
        <f t="shared" si="728"/>
        <v>45032</v>
      </c>
      <c r="AC4236" t="str">
        <f t="shared" si="729"/>
        <v>Unaudited</v>
      </c>
    </row>
    <row r="4237" spans="1:29" x14ac:dyDescent="0.25">
      <c r="A4237" t="s">
        <v>420</v>
      </c>
      <c r="B4237" t="s">
        <v>1385</v>
      </c>
      <c r="C4237" t="s">
        <v>1386</v>
      </c>
      <c r="D4237">
        <v>1900</v>
      </c>
      <c r="E4237" s="958">
        <v>1</v>
      </c>
      <c r="F4237" t="s">
        <v>441</v>
      </c>
      <c r="G4237" s="958">
        <v>366</v>
      </c>
      <c r="H4237" t="s">
        <v>390</v>
      </c>
      <c r="I4237" t="s">
        <v>487</v>
      </c>
      <c r="J4237" t="s">
        <v>12</v>
      </c>
      <c r="K4237" t="s">
        <v>12</v>
      </c>
      <c r="L4237" s="15">
        <v>1.1000000000000001</v>
      </c>
      <c r="M4237" t="s">
        <v>12</v>
      </c>
      <c r="N4237" s="679">
        <f t="shared" ca="1" si="731"/>
        <v>82275463.199999988</v>
      </c>
      <c r="O4237" s="679">
        <f t="shared" ca="1" si="730"/>
        <v>43105634.630000003</v>
      </c>
      <c r="P4237" s="679">
        <f t="shared" ca="1" si="730"/>
        <v>5110748.8800000018</v>
      </c>
      <c r="Q4237" s="679">
        <f t="shared" ca="1" si="730"/>
        <v>13161101.350000001</v>
      </c>
      <c r="R4237" s="679">
        <f t="shared" ca="1" si="730"/>
        <v>11779564.079999996</v>
      </c>
      <c r="S4237" s="679">
        <f t="shared" ca="1" si="730"/>
        <v>1478971.3299999998</v>
      </c>
      <c r="T4237" s="679">
        <f t="shared" ca="1" si="730"/>
        <v>381484.98000000004</v>
      </c>
      <c r="U4237" s="679">
        <f t="shared" ca="1" si="730"/>
        <v>20451.850000000002</v>
      </c>
      <c r="V4237" s="679">
        <f t="shared" ca="1" si="730"/>
        <v>3791295.4800000009</v>
      </c>
      <c r="W4237" s="679">
        <f t="shared" ca="1" si="725"/>
        <v>313001.57</v>
      </c>
      <c r="X4237" s="679">
        <f t="shared" ca="1" si="730"/>
        <v>867118.59999999974</v>
      </c>
      <c r="Y4237" s="679">
        <f t="shared" ca="1" si="730"/>
        <v>2266090.4500000011</v>
      </c>
      <c r="Z4237" s="679">
        <f t="shared" ca="1" si="730"/>
        <v>0</v>
      </c>
      <c r="AA4237" t="str">
        <f t="shared" si="727"/>
        <v>HUM_ASR_FY_2022</v>
      </c>
      <c r="AB4237" s="958">
        <f t="shared" si="728"/>
        <v>45032</v>
      </c>
      <c r="AC4237" t="str">
        <f t="shared" si="729"/>
        <v>Unaudited</v>
      </c>
    </row>
    <row r="4238" spans="1:29" x14ac:dyDescent="0.25">
      <c r="A4238" t="s">
        <v>420</v>
      </c>
      <c r="B4238" t="s">
        <v>1385</v>
      </c>
      <c r="C4238" t="s">
        <v>1386</v>
      </c>
      <c r="D4238">
        <v>1900</v>
      </c>
      <c r="E4238" s="958">
        <v>1</v>
      </c>
      <c r="F4238" t="s">
        <v>441</v>
      </c>
      <c r="G4238" s="958">
        <v>366</v>
      </c>
      <c r="H4238" t="s">
        <v>390</v>
      </c>
      <c r="I4238" t="s">
        <v>487</v>
      </c>
      <c r="J4238" t="s">
        <v>12</v>
      </c>
      <c r="K4238" t="s">
        <v>1328</v>
      </c>
      <c r="L4238" s="15" t="s">
        <v>1319</v>
      </c>
      <c r="M4238" t="s">
        <v>1328</v>
      </c>
      <c r="N4238" s="679">
        <f t="shared" ca="1" si="731"/>
        <v>156632.07331662189</v>
      </c>
      <c r="O4238" s="679">
        <f t="shared" ca="1" si="730"/>
        <v>127227.38837984015</v>
      </c>
      <c r="P4238" s="679">
        <f t="shared" ca="1" si="730"/>
        <v>6565.1811750587067</v>
      </c>
      <c r="Q4238" s="679">
        <f t="shared" ca="1" si="730"/>
        <v>7572.1247706956628</v>
      </c>
      <c r="R4238" s="679">
        <f t="shared" ca="1" si="730"/>
        <v>5038.4793679035593</v>
      </c>
      <c r="S4238" s="679">
        <f t="shared" ca="1" si="730"/>
        <v>4794.8226918407008</v>
      </c>
      <c r="T4238" s="679">
        <f t="shared" ca="1" si="730"/>
        <v>571.36472694122028</v>
      </c>
      <c r="U4238" s="679">
        <f t="shared" ca="1" si="730"/>
        <v>74.52583394885481</v>
      </c>
      <c r="V4238" s="679">
        <f t="shared" ca="1" si="730"/>
        <v>867.67899545504679</v>
      </c>
      <c r="W4238" s="679">
        <f t="shared" ca="1" si="725"/>
        <v>5.7964537515775962</v>
      </c>
      <c r="X4238" s="679">
        <f t="shared" ca="1" si="730"/>
        <v>3431.7372996263985</v>
      </c>
      <c r="Y4238" s="679">
        <f t="shared" ca="1" si="730"/>
        <v>482.97362156002032</v>
      </c>
      <c r="Z4238" s="679">
        <f t="shared" ca="1" si="730"/>
        <v>0</v>
      </c>
      <c r="AA4238" t="str">
        <f t="shared" si="727"/>
        <v>HUM_ASR_FY_2022</v>
      </c>
      <c r="AB4238" s="958">
        <f t="shared" si="728"/>
        <v>45032</v>
      </c>
      <c r="AC4238" t="str">
        <f t="shared" si="729"/>
        <v>Unaudited</v>
      </c>
    </row>
    <row r="4239" spans="1:29" x14ac:dyDescent="0.25">
      <c r="A4239" t="s">
        <v>420</v>
      </c>
      <c r="B4239" t="s">
        <v>1385</v>
      </c>
      <c r="C4239" t="s">
        <v>1386</v>
      </c>
      <c r="D4239">
        <v>1900</v>
      </c>
      <c r="E4239" s="958">
        <v>1</v>
      </c>
      <c r="F4239" t="s">
        <v>441</v>
      </c>
      <c r="G4239" s="958">
        <v>366</v>
      </c>
      <c r="H4239" t="s">
        <v>390</v>
      </c>
      <c r="I4239" t="s">
        <v>487</v>
      </c>
      <c r="J4239" t="s">
        <v>490</v>
      </c>
      <c r="K4239" t="s">
        <v>491</v>
      </c>
      <c r="L4239" s="15" t="s">
        <v>63</v>
      </c>
      <c r="M4239" t="s">
        <v>343</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HUM_ASR_FY_2022</v>
      </c>
      <c r="AB4239" s="958">
        <f t="shared" si="728"/>
        <v>45032</v>
      </c>
      <c r="AC4239" t="str">
        <f t="shared" si="729"/>
        <v>Unaudited</v>
      </c>
    </row>
    <row r="4240" spans="1:29" x14ac:dyDescent="0.25">
      <c r="A4240" t="s">
        <v>420</v>
      </c>
      <c r="B4240" t="s">
        <v>1385</v>
      </c>
      <c r="C4240" t="s">
        <v>1386</v>
      </c>
      <c r="D4240">
        <v>1900</v>
      </c>
      <c r="E4240" s="958">
        <v>1</v>
      </c>
      <c r="F4240" t="s">
        <v>441</v>
      </c>
      <c r="G4240" s="958">
        <v>366</v>
      </c>
      <c r="H4240" t="s">
        <v>390</v>
      </c>
      <c r="I4240" t="s">
        <v>487</v>
      </c>
      <c r="J4240" t="s">
        <v>490</v>
      </c>
      <c r="K4240" t="s">
        <v>1019</v>
      </c>
      <c r="L4240" s="15" t="s">
        <v>915</v>
      </c>
      <c r="M4240" t="s">
        <v>916</v>
      </c>
      <c r="N4240" s="679">
        <f t="shared" ca="1" si="731"/>
        <v>1378644.6500000046</v>
      </c>
      <c r="O4240" s="679">
        <f t="shared" ca="1" si="730"/>
        <v>1246133.3300000045</v>
      </c>
      <c r="P4240" s="679">
        <f t="shared" ca="1" si="730"/>
        <v>95702.619999999981</v>
      </c>
      <c r="Q4240" s="679">
        <f t="shared" ca="1" si="730"/>
        <v>7361.74</v>
      </c>
      <c r="R4240" s="679">
        <f t="shared" ca="1" si="730"/>
        <v>14723.48</v>
      </c>
      <c r="S4240" s="679">
        <f t="shared" ca="1" si="730"/>
        <v>0</v>
      </c>
      <c r="T4240" s="679">
        <f t="shared" ca="1" si="730"/>
        <v>0</v>
      </c>
      <c r="U4240" s="679">
        <f t="shared" ca="1" si="730"/>
        <v>0</v>
      </c>
      <c r="V4240" s="679">
        <f t="shared" ca="1" si="730"/>
        <v>11042.61</v>
      </c>
      <c r="W4240" s="679">
        <f t="shared" ca="1" si="725"/>
        <v>0</v>
      </c>
      <c r="X4240" s="679">
        <f t="shared" ca="1" si="730"/>
        <v>0</v>
      </c>
      <c r="Y4240" s="679">
        <f t="shared" ca="1" si="730"/>
        <v>3680.87</v>
      </c>
      <c r="Z4240" s="679">
        <f t="shared" ca="1" si="730"/>
        <v>0</v>
      </c>
      <c r="AA4240" t="str">
        <f t="shared" si="727"/>
        <v>HUM_ASR_FY_2022</v>
      </c>
      <c r="AB4240" s="958">
        <f t="shared" si="728"/>
        <v>45032</v>
      </c>
      <c r="AC4240" t="str">
        <f t="shared" si="729"/>
        <v>Unaudited</v>
      </c>
    </row>
    <row r="4241" spans="1:29" x14ac:dyDescent="0.25">
      <c r="A4241" t="s">
        <v>420</v>
      </c>
      <c r="B4241" t="s">
        <v>1385</v>
      </c>
      <c r="C4241" t="s">
        <v>1386</v>
      </c>
      <c r="D4241">
        <v>1900</v>
      </c>
      <c r="E4241" s="958">
        <v>1</v>
      </c>
      <c r="F4241" t="s">
        <v>441</v>
      </c>
      <c r="G4241" s="958">
        <v>366</v>
      </c>
      <c r="H4241" t="s">
        <v>390</v>
      </c>
      <c r="I4241" t="s">
        <v>487</v>
      </c>
      <c r="J4241" t="s">
        <v>13</v>
      </c>
      <c r="K4241" t="s">
        <v>492</v>
      </c>
      <c r="L4241" s="15" t="s">
        <v>94</v>
      </c>
      <c r="M4241" t="s">
        <v>146</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HUM_ASR_FY_2022</v>
      </c>
      <c r="AB4241" s="958">
        <f t="shared" si="728"/>
        <v>45032</v>
      </c>
      <c r="AC4241" t="str">
        <f t="shared" si="729"/>
        <v>Unaudited</v>
      </c>
    </row>
    <row r="4242" spans="1:29" x14ac:dyDescent="0.25">
      <c r="A4242" t="s">
        <v>420</v>
      </c>
      <c r="B4242" t="s">
        <v>1385</v>
      </c>
      <c r="C4242" t="s">
        <v>1386</v>
      </c>
      <c r="D4242">
        <v>1900</v>
      </c>
      <c r="E4242" s="958">
        <v>1</v>
      </c>
      <c r="F4242" t="s">
        <v>441</v>
      </c>
      <c r="G4242" s="958">
        <v>366</v>
      </c>
      <c r="H4242" t="s">
        <v>390</v>
      </c>
      <c r="I4242" t="s">
        <v>487</v>
      </c>
      <c r="J4242" t="s">
        <v>13</v>
      </c>
      <c r="K4242" t="s">
        <v>13</v>
      </c>
      <c r="L4242" s="15" t="s">
        <v>35</v>
      </c>
      <c r="M4242" t="s">
        <v>13</v>
      </c>
      <c r="N4242" s="679">
        <f t="shared" ca="1" si="731"/>
        <v>-32283.928089879431</v>
      </c>
      <c r="O4242" s="679">
        <f t="shared" ca="1" si="730"/>
        <v>-37199.779267973194</v>
      </c>
      <c r="P4242" s="679">
        <f t="shared" ca="1" si="730"/>
        <v>1097.5616192860853</v>
      </c>
      <c r="Q4242" s="679">
        <f t="shared" ca="1" si="730"/>
        <v>1265.9016260410654</v>
      </c>
      <c r="R4242" s="679">
        <f t="shared" ca="1" si="730"/>
        <v>842.32885983170308</v>
      </c>
      <c r="S4242" s="679">
        <f t="shared" ca="1" si="730"/>
        <v>801.59453601054452</v>
      </c>
      <c r="T4242" s="679">
        <f t="shared" ca="1" si="730"/>
        <v>95.520287739652503</v>
      </c>
      <c r="U4242" s="679">
        <f t="shared" ca="1" si="730"/>
        <v>12.45916796604163</v>
      </c>
      <c r="V4242" s="679">
        <f t="shared" ca="1" si="730"/>
        <v>145.05786479893285</v>
      </c>
      <c r="W4242" s="679">
        <f t="shared" ca="1" si="725"/>
        <v>0.9690463973587935</v>
      </c>
      <c r="X4242" s="679">
        <f t="shared" ca="1" si="730"/>
        <v>573.7150349866356</v>
      </c>
      <c r="Y4242" s="679">
        <f t="shared" ca="1" si="730"/>
        <v>80.743135035742668</v>
      </c>
      <c r="Z4242" s="679">
        <f t="shared" ca="1" si="730"/>
        <v>0</v>
      </c>
      <c r="AA4242" t="str">
        <f t="shared" si="727"/>
        <v>HUM_ASR_FY_2022</v>
      </c>
      <c r="AB4242" s="958">
        <f t="shared" si="728"/>
        <v>45032</v>
      </c>
      <c r="AC4242" t="str">
        <f t="shared" si="729"/>
        <v>Unaudited</v>
      </c>
    </row>
    <row r="4243" spans="1:29" x14ac:dyDescent="0.25">
      <c r="A4243" t="s">
        <v>420</v>
      </c>
      <c r="B4243" t="s">
        <v>1385</v>
      </c>
      <c r="C4243" t="s">
        <v>1386</v>
      </c>
      <c r="D4243">
        <v>1900</v>
      </c>
      <c r="E4243" s="958">
        <v>1</v>
      </c>
      <c r="F4243" t="s">
        <v>441</v>
      </c>
      <c r="G4243" s="958">
        <v>366</v>
      </c>
      <c r="H4243" t="s">
        <v>390</v>
      </c>
      <c r="I4243" t="s">
        <v>488</v>
      </c>
      <c r="J4243" t="s">
        <v>444</v>
      </c>
      <c r="K4243" t="s">
        <v>0</v>
      </c>
      <c r="L4243" s="15">
        <v>2.1</v>
      </c>
      <c r="M4243" t="s">
        <v>147</v>
      </c>
      <c r="N4243" s="679">
        <f t="shared" ca="1" si="731"/>
        <v>8214948.2899999982</v>
      </c>
      <c r="O4243" s="679">
        <f t="shared" ca="1" si="730"/>
        <v>4580712.1599999992</v>
      </c>
      <c r="P4243" s="679">
        <f t="shared" ca="1" si="730"/>
        <v>203257.43000000002</v>
      </c>
      <c r="Q4243" s="679">
        <f t="shared" ca="1" si="730"/>
        <v>1465771.72</v>
      </c>
      <c r="R4243" s="679">
        <f t="shared" ca="1" si="730"/>
        <v>1236374.18</v>
      </c>
      <c r="S4243" s="679">
        <f t="shared" ca="1" si="730"/>
        <v>26668.01</v>
      </c>
      <c r="T4243" s="679">
        <f t="shared" ca="1" si="730"/>
        <v>4443.93</v>
      </c>
      <c r="U4243" s="679">
        <f t="shared" ca="1" si="730"/>
        <v>0</v>
      </c>
      <c r="V4243" s="679">
        <f t="shared" ca="1" si="730"/>
        <v>217970.07</v>
      </c>
      <c r="W4243" s="679">
        <f t="shared" ca="1" si="725"/>
        <v>0</v>
      </c>
      <c r="X4243" s="679">
        <f t="shared" ca="1" si="730"/>
        <v>36489.370000000003</v>
      </c>
      <c r="Y4243" s="679">
        <f t="shared" ca="1" si="730"/>
        <v>443261.42</v>
      </c>
      <c r="Z4243" s="679">
        <f t="shared" ca="1" si="730"/>
        <v>0</v>
      </c>
      <c r="AA4243" t="str">
        <f t="shared" si="727"/>
        <v>HUM_ASR_FY_2022</v>
      </c>
      <c r="AB4243" s="958">
        <f t="shared" si="728"/>
        <v>45032</v>
      </c>
      <c r="AC4243" t="str">
        <f t="shared" si="729"/>
        <v>Unaudited</v>
      </c>
    </row>
    <row r="4244" spans="1:29" x14ac:dyDescent="0.25">
      <c r="A4244" t="s">
        <v>420</v>
      </c>
      <c r="B4244" t="s">
        <v>1385</v>
      </c>
      <c r="C4244" t="s">
        <v>1386</v>
      </c>
      <c r="D4244">
        <v>1900</v>
      </c>
      <c r="E4244" s="958">
        <v>1</v>
      </c>
      <c r="F4244" t="s">
        <v>441</v>
      </c>
      <c r="G4244" s="958">
        <v>366</v>
      </c>
      <c r="H4244" t="s">
        <v>390</v>
      </c>
      <c r="I4244" t="s">
        <v>488</v>
      </c>
      <c r="J4244" t="s">
        <v>444</v>
      </c>
      <c r="K4244" t="s">
        <v>0</v>
      </c>
      <c r="L4244" s="15">
        <v>2.2000000000000002</v>
      </c>
      <c r="M4244" t="s">
        <v>148</v>
      </c>
      <c r="N4244" s="679">
        <f t="shared" ca="1" si="731"/>
        <v>712851.05571360781</v>
      </c>
      <c r="O4244" s="679">
        <f t="shared" ca="1" si="730"/>
        <v>397490.6942690154</v>
      </c>
      <c r="P4244" s="679">
        <f t="shared" ca="1" si="730"/>
        <v>17637.636713247626</v>
      </c>
      <c r="Q4244" s="679">
        <f t="shared" ca="1" si="730"/>
        <v>127192.14791760436</v>
      </c>
      <c r="R4244" s="679">
        <f t="shared" ca="1" si="730"/>
        <v>107286.2066025307</v>
      </c>
      <c r="S4244" s="679">
        <f t="shared" ca="1" si="730"/>
        <v>2314.1130547860153</v>
      </c>
      <c r="T4244" s="679">
        <f t="shared" ca="1" si="730"/>
        <v>385.62144035326293</v>
      </c>
      <c r="U4244" s="679">
        <f t="shared" ca="1" si="730"/>
        <v>0</v>
      </c>
      <c r="V4244" s="679">
        <f t="shared" ca="1" si="730"/>
        <v>18914.324111158712</v>
      </c>
      <c r="W4244" s="679">
        <f t="shared" ca="1" si="725"/>
        <v>0</v>
      </c>
      <c r="X4244" s="679">
        <f t="shared" ca="1" si="730"/>
        <v>3166.3602750230407</v>
      </c>
      <c r="Y4244" s="679">
        <f t="shared" ca="1" si="730"/>
        <v>38463.951329888769</v>
      </c>
      <c r="Z4244" s="679">
        <f t="shared" ca="1" si="730"/>
        <v>0</v>
      </c>
      <c r="AA4244" t="str">
        <f t="shared" si="727"/>
        <v>HUM_ASR_FY_2022</v>
      </c>
      <c r="AB4244" s="958">
        <f t="shared" si="728"/>
        <v>45032</v>
      </c>
      <c r="AC4244" t="str">
        <f t="shared" si="729"/>
        <v>Unaudited</v>
      </c>
    </row>
    <row r="4245" spans="1:29" x14ac:dyDescent="0.25">
      <c r="A4245" t="s">
        <v>420</v>
      </c>
      <c r="B4245" t="s">
        <v>1385</v>
      </c>
      <c r="C4245" t="s">
        <v>1386</v>
      </c>
      <c r="D4245">
        <v>1900</v>
      </c>
      <c r="E4245" s="958">
        <v>1</v>
      </c>
      <c r="F4245" t="s">
        <v>441</v>
      </c>
      <c r="G4245" s="958">
        <v>366</v>
      </c>
      <c r="H4245" t="s">
        <v>390</v>
      </c>
      <c r="I4245" t="s">
        <v>488</v>
      </c>
      <c r="J4245" t="s">
        <v>444</v>
      </c>
      <c r="K4245" t="s">
        <v>0</v>
      </c>
      <c r="L4245" s="15">
        <v>2.2999999999999998</v>
      </c>
      <c r="M4245" t="s">
        <v>149</v>
      </c>
      <c r="N4245" s="679">
        <f t="shared" ca="1" si="731"/>
        <v>6911240.8699999927</v>
      </c>
      <c r="O4245" s="679">
        <f t="shared" ca="1" si="730"/>
        <v>4933506.7599999905</v>
      </c>
      <c r="P4245" s="679">
        <f t="shared" ca="1" si="730"/>
        <v>386536.85000000009</v>
      </c>
      <c r="Q4245" s="679">
        <f t="shared" ca="1" si="730"/>
        <v>662912.570000001</v>
      </c>
      <c r="R4245" s="679">
        <f t="shared" ca="1" si="730"/>
        <v>702755.04000000085</v>
      </c>
      <c r="S4245" s="679">
        <f t="shared" ca="1" si="730"/>
        <v>24019.840000000018</v>
      </c>
      <c r="T4245" s="679">
        <f t="shared" ca="1" si="730"/>
        <v>20789.84</v>
      </c>
      <c r="U4245" s="679">
        <f t="shared" ca="1" si="730"/>
        <v>46.12</v>
      </c>
      <c r="V4245" s="679">
        <f t="shared" ca="1" si="730"/>
        <v>93540.53</v>
      </c>
      <c r="W4245" s="679">
        <f t="shared" ca="1" si="725"/>
        <v>5132.3700000000008</v>
      </c>
      <c r="X4245" s="679">
        <f t="shared" ca="1" si="730"/>
        <v>11121.97</v>
      </c>
      <c r="Y4245" s="679">
        <f t="shared" ca="1" si="730"/>
        <v>70878.98</v>
      </c>
      <c r="Z4245" s="679">
        <f t="shared" ca="1" si="730"/>
        <v>0</v>
      </c>
      <c r="AA4245" t="str">
        <f t="shared" si="727"/>
        <v>HUM_ASR_FY_2022</v>
      </c>
      <c r="AB4245" s="958">
        <f t="shared" si="728"/>
        <v>45032</v>
      </c>
      <c r="AC4245" t="str">
        <f t="shared" si="729"/>
        <v>Unaudited</v>
      </c>
    </row>
    <row r="4246" spans="1:29" x14ac:dyDescent="0.25">
      <c r="A4246" t="s">
        <v>420</v>
      </c>
      <c r="B4246" t="s">
        <v>1385</v>
      </c>
      <c r="C4246" t="s">
        <v>1386</v>
      </c>
      <c r="D4246">
        <v>1900</v>
      </c>
      <c r="E4246" s="958">
        <v>1</v>
      </c>
      <c r="F4246" t="s">
        <v>441</v>
      </c>
      <c r="G4246" s="958">
        <v>366</v>
      </c>
      <c r="H4246" t="s">
        <v>390</v>
      </c>
      <c r="I4246" t="s">
        <v>488</v>
      </c>
      <c r="J4246" t="s">
        <v>444</v>
      </c>
      <c r="K4246" t="s">
        <v>0</v>
      </c>
      <c r="L4246" s="15">
        <v>2.4</v>
      </c>
      <c r="M4246" t="s">
        <v>150</v>
      </c>
      <c r="N4246" s="679">
        <f t="shared" ca="1" si="731"/>
        <v>1822386.4299999997</v>
      </c>
      <c r="O4246" s="679">
        <f t="shared" ca="1" si="730"/>
        <v>201154.35</v>
      </c>
      <c r="P4246" s="679">
        <f t="shared" ca="1" si="730"/>
        <v>37393.009999999995</v>
      </c>
      <c r="Q4246" s="679">
        <f t="shared" ca="1" si="730"/>
        <v>718125.34</v>
      </c>
      <c r="R4246" s="679">
        <f t="shared" ca="1" si="730"/>
        <v>362756.30999999988</v>
      </c>
      <c r="S4246" s="679">
        <f t="shared" ca="1" si="730"/>
        <v>276345.91000000015</v>
      </c>
      <c r="T4246" s="679">
        <f t="shared" ca="1" si="730"/>
        <v>0</v>
      </c>
      <c r="U4246" s="679">
        <f t="shared" ca="1" si="730"/>
        <v>2698.5</v>
      </c>
      <c r="V4246" s="679">
        <f t="shared" ca="1" si="730"/>
        <v>49505.18</v>
      </c>
      <c r="W4246" s="679">
        <f t="shared" ca="1" si="725"/>
        <v>0</v>
      </c>
      <c r="X4246" s="679">
        <f t="shared" ca="1" si="730"/>
        <v>81517.119999999893</v>
      </c>
      <c r="Y4246" s="679">
        <f t="shared" ca="1" si="730"/>
        <v>92890.71</v>
      </c>
      <c r="Z4246" s="679">
        <f t="shared" ca="1" si="730"/>
        <v>0</v>
      </c>
      <c r="AA4246" t="str">
        <f t="shared" si="727"/>
        <v>HUM_ASR_FY_2022</v>
      </c>
      <c r="AB4246" s="958">
        <f t="shared" si="728"/>
        <v>45032</v>
      </c>
      <c r="AC4246" t="str">
        <f t="shared" si="729"/>
        <v>Unaudited</v>
      </c>
    </row>
    <row r="4247" spans="1:29" x14ac:dyDescent="0.25">
      <c r="A4247" t="s">
        <v>420</v>
      </c>
      <c r="B4247" t="s">
        <v>1385</v>
      </c>
      <c r="C4247" t="s">
        <v>1386</v>
      </c>
      <c r="D4247">
        <v>1900</v>
      </c>
      <c r="E4247" s="958">
        <v>1</v>
      </c>
      <c r="F4247" t="s">
        <v>441</v>
      </c>
      <c r="G4247" s="958">
        <v>366</v>
      </c>
      <c r="H4247" t="s">
        <v>390</v>
      </c>
      <c r="I4247" t="s">
        <v>488</v>
      </c>
      <c r="J4247" t="s">
        <v>444</v>
      </c>
      <c r="K4247" t="s">
        <v>0</v>
      </c>
      <c r="L4247" s="15">
        <v>2.5</v>
      </c>
      <c r="M4247" t="s">
        <v>151</v>
      </c>
      <c r="N4247" s="679">
        <f t="shared" ca="1" si="731"/>
        <v>757859.35848102381</v>
      </c>
      <c r="O4247" s="679">
        <f t="shared" ca="1" si="730"/>
        <v>83652.239797827817</v>
      </c>
      <c r="P4247" s="679">
        <f t="shared" ca="1" si="730"/>
        <v>15550.292793979212</v>
      </c>
      <c r="Q4247" s="679">
        <f t="shared" ca="1" si="730"/>
        <v>298640.28864688543</v>
      </c>
      <c r="R4247" s="679">
        <f t="shared" ca="1" si="730"/>
        <v>150856.18497584143</v>
      </c>
      <c r="S4247" s="679">
        <f t="shared" ca="1" si="730"/>
        <v>114921.4736368811</v>
      </c>
      <c r="T4247" s="679">
        <f t="shared" ca="1" si="730"/>
        <v>0</v>
      </c>
      <c r="U4247" s="679">
        <f t="shared" ca="1" si="730"/>
        <v>1122.2007831023209</v>
      </c>
      <c r="V4247" s="679">
        <f t="shared" ca="1" si="730"/>
        <v>20587.271359503928</v>
      </c>
      <c r="W4247" s="679">
        <f t="shared" ca="1" si="725"/>
        <v>0</v>
      </c>
      <c r="X4247" s="679">
        <f t="shared" ca="1" si="730"/>
        <v>33899.787252268201</v>
      </c>
      <c r="Y4247" s="679">
        <f t="shared" ca="1" si="730"/>
        <v>38629.619234734331</v>
      </c>
      <c r="Z4247" s="679">
        <f t="shared" ca="1" si="730"/>
        <v>0</v>
      </c>
      <c r="AA4247" t="str">
        <f t="shared" si="727"/>
        <v>HUM_ASR_FY_2022</v>
      </c>
      <c r="AB4247" s="958">
        <f t="shared" si="728"/>
        <v>45032</v>
      </c>
      <c r="AC4247" t="str">
        <f t="shared" si="729"/>
        <v>Unaudited</v>
      </c>
    </row>
    <row r="4248" spans="1:29" x14ac:dyDescent="0.25">
      <c r="A4248" t="s">
        <v>420</v>
      </c>
      <c r="B4248" t="s">
        <v>1385</v>
      </c>
      <c r="C4248" t="s">
        <v>1386</v>
      </c>
      <c r="D4248">
        <v>1900</v>
      </c>
      <c r="E4248" s="958">
        <v>1</v>
      </c>
      <c r="F4248" t="s">
        <v>441</v>
      </c>
      <c r="G4248" s="958">
        <v>366</v>
      </c>
      <c r="H4248" t="s">
        <v>390</v>
      </c>
      <c r="I4248" t="s">
        <v>488</v>
      </c>
      <c r="J4248" t="s">
        <v>444</v>
      </c>
      <c r="K4248" t="s">
        <v>0</v>
      </c>
      <c r="L4248" s="15" t="s">
        <v>96</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HUM_ASR_FY_2022</v>
      </c>
      <c r="AB4248" s="958">
        <f t="shared" si="728"/>
        <v>45032</v>
      </c>
      <c r="AC4248" t="str">
        <f t="shared" si="729"/>
        <v>Unaudited</v>
      </c>
    </row>
    <row r="4249" spans="1:29" x14ac:dyDescent="0.25">
      <c r="A4249" t="s">
        <v>420</v>
      </c>
      <c r="B4249" t="s">
        <v>1385</v>
      </c>
      <c r="C4249" t="s">
        <v>1386</v>
      </c>
      <c r="D4249">
        <v>1900</v>
      </c>
      <c r="E4249" s="958">
        <v>1</v>
      </c>
      <c r="F4249" t="s">
        <v>441</v>
      </c>
      <c r="G4249" s="958">
        <v>366</v>
      </c>
      <c r="H4249" t="s">
        <v>390</v>
      </c>
      <c r="I4249" t="s">
        <v>488</v>
      </c>
      <c r="J4249" t="s">
        <v>444</v>
      </c>
      <c r="K4249" t="s">
        <v>0</v>
      </c>
      <c r="L4249" s="15" t="s">
        <v>152</v>
      </c>
      <c r="M4249" t="s">
        <v>451</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HUM_ASR_FY_2022</v>
      </c>
      <c r="AB4249" s="958">
        <f t="shared" si="728"/>
        <v>45032</v>
      </c>
      <c r="AC4249" t="str">
        <f t="shared" si="729"/>
        <v>Unaudited</v>
      </c>
    </row>
    <row r="4250" spans="1:29" x14ac:dyDescent="0.25">
      <c r="A4250" t="s">
        <v>420</v>
      </c>
      <c r="B4250" t="s">
        <v>1385</v>
      </c>
      <c r="C4250" t="s">
        <v>1386</v>
      </c>
      <c r="D4250">
        <v>1900</v>
      </c>
      <c r="E4250" s="958">
        <v>1</v>
      </c>
      <c r="F4250" t="s">
        <v>441</v>
      </c>
      <c r="G4250" s="958">
        <v>366</v>
      </c>
      <c r="H4250" t="s">
        <v>390</v>
      </c>
      <c r="I4250" t="s">
        <v>488</v>
      </c>
      <c r="J4250" t="s">
        <v>444</v>
      </c>
      <c r="K4250" t="s">
        <v>0</v>
      </c>
      <c r="L4250" s="15" t="s">
        <v>917</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HUM_ASR_FY_2022</v>
      </c>
      <c r="AB4250" s="958">
        <f t="shared" si="728"/>
        <v>45032</v>
      </c>
      <c r="AC4250" t="str">
        <f t="shared" si="729"/>
        <v>Unaudited</v>
      </c>
    </row>
    <row r="4251" spans="1:29" x14ac:dyDescent="0.25">
      <c r="A4251" t="s">
        <v>420</v>
      </c>
      <c r="B4251" t="s">
        <v>1385</v>
      </c>
      <c r="C4251" t="s">
        <v>1386</v>
      </c>
      <c r="D4251">
        <v>1900</v>
      </c>
      <c r="E4251" s="958">
        <v>1</v>
      </c>
      <c r="F4251" t="s">
        <v>441</v>
      </c>
      <c r="G4251" s="958">
        <v>366</v>
      </c>
      <c r="H4251" t="s">
        <v>390</v>
      </c>
      <c r="I4251" t="s">
        <v>488</v>
      </c>
      <c r="J4251" t="s">
        <v>444</v>
      </c>
      <c r="K4251" t="s">
        <v>53</v>
      </c>
      <c r="L4251" s="15">
        <v>3.1</v>
      </c>
      <c r="M4251" t="s">
        <v>33</v>
      </c>
      <c r="N4251" s="679">
        <f t="shared" ca="1" si="731"/>
        <v>10097055.10999978</v>
      </c>
      <c r="O4251" s="679">
        <f t="shared" ca="1" si="730"/>
        <v>6917946.7799997712</v>
      </c>
      <c r="P4251" s="679">
        <f t="shared" ca="1" si="730"/>
        <v>536069.75000000233</v>
      </c>
      <c r="Q4251" s="679">
        <f t="shared" ca="1" si="730"/>
        <v>1052511.2600000012</v>
      </c>
      <c r="R4251" s="679">
        <f t="shared" ca="1" si="730"/>
        <v>1038862.210000005</v>
      </c>
      <c r="S4251" s="679">
        <f t="shared" ca="1" si="730"/>
        <v>59254.869999999995</v>
      </c>
      <c r="T4251" s="679">
        <f t="shared" ca="1" si="730"/>
        <v>22788.91</v>
      </c>
      <c r="U4251" s="679">
        <f t="shared" ca="1" si="730"/>
        <v>818.82</v>
      </c>
      <c r="V4251" s="679">
        <f t="shared" ca="1" si="730"/>
        <v>145026.93000000011</v>
      </c>
      <c r="W4251" s="679">
        <f t="shared" ca="1" si="725"/>
        <v>870.3</v>
      </c>
      <c r="X4251" s="679">
        <f t="shared" ca="1" si="730"/>
        <v>97561.869999999792</v>
      </c>
      <c r="Y4251" s="679">
        <f t="shared" ca="1" si="730"/>
        <v>225343.41000000018</v>
      </c>
      <c r="Z4251" s="679">
        <f t="shared" ca="1" si="730"/>
        <v>0</v>
      </c>
      <c r="AA4251" t="str">
        <f t="shared" si="727"/>
        <v>HUM_ASR_FY_2022</v>
      </c>
      <c r="AB4251" s="958">
        <f t="shared" si="728"/>
        <v>45032</v>
      </c>
      <c r="AC4251" t="str">
        <f t="shared" si="729"/>
        <v>Unaudited</v>
      </c>
    </row>
    <row r="4252" spans="1:29" x14ac:dyDescent="0.25">
      <c r="A4252" t="s">
        <v>420</v>
      </c>
      <c r="B4252" t="s">
        <v>1385</v>
      </c>
      <c r="C4252" t="s">
        <v>1386</v>
      </c>
      <c r="D4252">
        <v>1900</v>
      </c>
      <c r="E4252" s="958">
        <v>1</v>
      </c>
      <c r="F4252" t="s">
        <v>441</v>
      </c>
      <c r="G4252" s="958">
        <v>366</v>
      </c>
      <c r="H4252" t="s">
        <v>390</v>
      </c>
      <c r="I4252" t="s">
        <v>488</v>
      </c>
      <c r="J4252" t="s">
        <v>444</v>
      </c>
      <c r="K4252" t="s">
        <v>53</v>
      </c>
      <c r="L4252" s="15">
        <v>3.2</v>
      </c>
      <c r="M4252" t="s">
        <v>34</v>
      </c>
      <c r="N4252" s="679">
        <f t="shared" ca="1" si="731"/>
        <v>713506.94</v>
      </c>
      <c r="O4252" s="679">
        <f t="shared" ca="1" si="730"/>
        <v>380171.68</v>
      </c>
      <c r="P4252" s="679">
        <f t="shared" ca="1" si="730"/>
        <v>33301.040000000001</v>
      </c>
      <c r="Q4252" s="679">
        <f t="shared" ca="1" si="730"/>
        <v>121020.69</v>
      </c>
      <c r="R4252" s="679">
        <f t="shared" ca="1" si="730"/>
        <v>120686.6299999999</v>
      </c>
      <c r="S4252" s="679">
        <f t="shared" ca="1" si="730"/>
        <v>1826.3100000000002</v>
      </c>
      <c r="T4252" s="679">
        <f t="shared" ca="1" si="730"/>
        <v>2319.0599999999995</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26048.74</v>
      </c>
      <c r="W4252" s="679">
        <f t="shared" ca="1" si="725"/>
        <v>9.43</v>
      </c>
      <c r="X4252" s="679">
        <f t="shared" ca="1" si="732"/>
        <v>4453.71</v>
      </c>
      <c r="Y4252" s="679">
        <f t="shared" ca="1" si="732"/>
        <v>23669.649999999998</v>
      </c>
      <c r="Z4252" s="679">
        <f t="shared" ca="1" si="732"/>
        <v>0</v>
      </c>
      <c r="AA4252" t="str">
        <f t="shared" si="727"/>
        <v>HUM_ASR_FY_2022</v>
      </c>
      <c r="AB4252" s="958">
        <f t="shared" si="728"/>
        <v>45032</v>
      </c>
      <c r="AC4252" t="str">
        <f t="shared" si="729"/>
        <v>Unaudited</v>
      </c>
    </row>
    <row r="4253" spans="1:29" x14ac:dyDescent="0.25">
      <c r="A4253" t="s">
        <v>420</v>
      </c>
      <c r="B4253" t="s">
        <v>1385</v>
      </c>
      <c r="C4253" t="s">
        <v>1386</v>
      </c>
      <c r="D4253">
        <v>1900</v>
      </c>
      <c r="E4253" s="958">
        <v>1</v>
      </c>
      <c r="F4253" t="s">
        <v>441</v>
      </c>
      <c r="G4253" s="958">
        <v>366</v>
      </c>
      <c r="H4253" t="s">
        <v>390</v>
      </c>
      <c r="I4253" t="s">
        <v>488</v>
      </c>
      <c r="J4253" t="s">
        <v>444</v>
      </c>
      <c r="K4253" t="s">
        <v>53</v>
      </c>
      <c r="L4253" s="15">
        <v>3.3</v>
      </c>
      <c r="M4253" t="s">
        <v>54</v>
      </c>
      <c r="N4253" s="679">
        <f t="shared" ca="1" si="731"/>
        <v>504.65999999999997</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415.34</v>
      </c>
      <c r="P4253" s="679">
        <f t="shared" ca="1" si="733"/>
        <v>29.97</v>
      </c>
      <c r="Q4253" s="679">
        <f t="shared" ca="1" si="733"/>
        <v>0</v>
      </c>
      <c r="R4253" s="679">
        <f t="shared" ca="1" si="733"/>
        <v>59.349999999999994</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HUM_ASR_FY_2022</v>
      </c>
      <c r="AB4253" s="958">
        <f t="shared" si="728"/>
        <v>45032</v>
      </c>
      <c r="AC4253" t="str">
        <f t="shared" si="729"/>
        <v>Unaudited</v>
      </c>
    </row>
    <row r="4254" spans="1:29" x14ac:dyDescent="0.25">
      <c r="A4254" t="s">
        <v>420</v>
      </c>
      <c r="B4254" t="s">
        <v>1385</v>
      </c>
      <c r="C4254" t="s">
        <v>1386</v>
      </c>
      <c r="D4254">
        <v>1900</v>
      </c>
      <c r="E4254" s="958">
        <v>1</v>
      </c>
      <c r="F4254" t="s">
        <v>441</v>
      </c>
      <c r="G4254" s="958">
        <v>366</v>
      </c>
      <c r="H4254" t="s">
        <v>390</v>
      </c>
      <c r="I4254" t="s">
        <v>488</v>
      </c>
      <c r="J4254" t="s">
        <v>444</v>
      </c>
      <c r="K4254" t="s">
        <v>53</v>
      </c>
      <c r="L4254" s="15" t="s">
        <v>44</v>
      </c>
      <c r="M4254" t="s">
        <v>153</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HUM_ASR_FY_2022</v>
      </c>
      <c r="AB4254" s="958">
        <f t="shared" si="728"/>
        <v>45032</v>
      </c>
      <c r="AC4254" t="str">
        <f t="shared" si="729"/>
        <v>Unaudited</v>
      </c>
    </row>
    <row r="4255" spans="1:29" x14ac:dyDescent="0.25">
      <c r="A4255" t="s">
        <v>420</v>
      </c>
      <c r="B4255" t="s">
        <v>1385</v>
      </c>
      <c r="C4255" t="s">
        <v>1386</v>
      </c>
      <c r="D4255">
        <v>1900</v>
      </c>
      <c r="E4255" s="958">
        <v>1</v>
      </c>
      <c r="F4255" t="s">
        <v>441</v>
      </c>
      <c r="G4255" s="958">
        <v>366</v>
      </c>
      <c r="H4255" t="s">
        <v>390</v>
      </c>
      <c r="I4255" t="s">
        <v>488</v>
      </c>
      <c r="J4255" t="s">
        <v>444</v>
      </c>
      <c r="K4255" t="s">
        <v>53</v>
      </c>
      <c r="L4255" s="15" t="s">
        <v>41</v>
      </c>
      <c r="M4255" t="s">
        <v>52</v>
      </c>
      <c r="N4255" s="679">
        <f t="shared" ca="1" si="731"/>
        <v>4105497.26</v>
      </c>
      <c r="O4255" s="679">
        <f t="shared" ca="1" si="733"/>
        <v>3305592.2899999996</v>
      </c>
      <c r="P4255" s="679">
        <f t="shared" ca="1" si="733"/>
        <v>171952.34</v>
      </c>
      <c r="Q4255" s="679">
        <f t="shared" ca="1" si="733"/>
        <v>216510.31000000006</v>
      </c>
      <c r="R4255" s="679">
        <f t="shared" ca="1" si="733"/>
        <v>142639.32</v>
      </c>
      <c r="S4255" s="679">
        <f t="shared" ca="1" si="733"/>
        <v>123536.16</v>
      </c>
      <c r="T4255" s="679">
        <f t="shared" ca="1" si="733"/>
        <v>16155.460000000003</v>
      </c>
      <c r="U4255" s="679">
        <f t="shared" ca="1" si="733"/>
        <v>1845</v>
      </c>
      <c r="V4255" s="679">
        <f t="shared" ca="1" si="733"/>
        <v>24264.719999999998</v>
      </c>
      <c r="W4255" s="679">
        <f t="shared" ca="1" si="725"/>
        <v>255</v>
      </c>
      <c r="X4255" s="679">
        <f t="shared" ca="1" si="734"/>
        <v>89805</v>
      </c>
      <c r="Y4255" s="679">
        <f t="shared" ca="1" si="734"/>
        <v>12941.66</v>
      </c>
      <c r="Z4255" s="679">
        <f t="shared" ca="1" si="734"/>
        <v>0</v>
      </c>
      <c r="AA4255" t="str">
        <f t="shared" si="727"/>
        <v>HUM_ASR_FY_2022</v>
      </c>
      <c r="AB4255" s="958">
        <f t="shared" si="728"/>
        <v>45032</v>
      </c>
      <c r="AC4255" t="str">
        <f t="shared" si="729"/>
        <v>Unaudited</v>
      </c>
    </row>
    <row r="4256" spans="1:29" x14ac:dyDescent="0.25">
      <c r="A4256" t="s">
        <v>420</v>
      </c>
      <c r="B4256" t="s">
        <v>1385</v>
      </c>
      <c r="C4256" t="s">
        <v>1386</v>
      </c>
      <c r="D4256">
        <v>1900</v>
      </c>
      <c r="E4256" s="958">
        <v>1</v>
      </c>
      <c r="F4256" t="s">
        <v>441</v>
      </c>
      <c r="G4256" s="958">
        <v>366</v>
      </c>
      <c r="H4256" t="s">
        <v>390</v>
      </c>
      <c r="I4256" t="s">
        <v>488</v>
      </c>
      <c r="J4256" t="s">
        <v>444</v>
      </c>
      <c r="K4256" t="s">
        <v>53</v>
      </c>
      <c r="L4256" s="15" t="s">
        <v>42</v>
      </c>
      <c r="M4256" t="s">
        <v>154</v>
      </c>
      <c r="N4256" s="679">
        <f t="shared" ca="1" si="731"/>
        <v>938128.8896236727</v>
      </c>
      <c r="O4256" s="679">
        <f t="shared" ca="1" si="733"/>
        <v>642754.31405434699</v>
      </c>
      <c r="P4256" s="679">
        <f t="shared" ca="1" si="733"/>
        <v>49806.850992650761</v>
      </c>
      <c r="Q4256" s="679">
        <f t="shared" ca="1" si="733"/>
        <v>97790.019852653379</v>
      </c>
      <c r="R4256" s="679">
        <f t="shared" ca="1" si="733"/>
        <v>96521.87107249735</v>
      </c>
      <c r="S4256" s="679">
        <f t="shared" ca="1" si="733"/>
        <v>5505.4374560006027</v>
      </c>
      <c r="T4256" s="679">
        <f t="shared" ca="1" si="733"/>
        <v>2117.3435819777628</v>
      </c>
      <c r="U4256" s="679">
        <f t="shared" ca="1" si="733"/>
        <v>76.077498739300481</v>
      </c>
      <c r="V4256" s="679">
        <f t="shared" ca="1" si="733"/>
        <v>13474.617234849695</v>
      </c>
      <c r="W4256" s="679">
        <f t="shared" ca="1" si="725"/>
        <v>80.860564168942133</v>
      </c>
      <c r="X4256" s="679">
        <f t="shared" ca="1" si="734"/>
        <v>9064.5844531506082</v>
      </c>
      <c r="Y4256" s="679">
        <f t="shared" ca="1" si="734"/>
        <v>20936.912862637313</v>
      </c>
      <c r="Z4256" s="679">
        <f t="shared" ca="1" si="734"/>
        <v>0</v>
      </c>
      <c r="AA4256" t="str">
        <f t="shared" si="727"/>
        <v>HUM_ASR_FY_2022</v>
      </c>
      <c r="AB4256" s="958">
        <f t="shared" si="728"/>
        <v>45032</v>
      </c>
      <c r="AC4256" t="str">
        <f t="shared" si="729"/>
        <v>Unaudited</v>
      </c>
    </row>
    <row r="4257" spans="1:29" x14ac:dyDescent="0.25">
      <c r="A4257" t="s">
        <v>420</v>
      </c>
      <c r="B4257" t="s">
        <v>1385</v>
      </c>
      <c r="C4257" t="s">
        <v>1386</v>
      </c>
      <c r="D4257">
        <v>1900</v>
      </c>
      <c r="E4257" s="958">
        <v>1</v>
      </c>
      <c r="F4257" t="s">
        <v>441</v>
      </c>
      <c r="G4257" s="958">
        <v>366</v>
      </c>
      <c r="H4257" t="s">
        <v>390</v>
      </c>
      <c r="I4257" t="s">
        <v>488</v>
      </c>
      <c r="J4257" t="s">
        <v>444</v>
      </c>
      <c r="K4257" t="s">
        <v>53</v>
      </c>
      <c r="L4257" s="15" t="s">
        <v>43</v>
      </c>
      <c r="M4257" t="s">
        <v>462</v>
      </c>
      <c r="N4257" s="679">
        <f t="shared" ca="1" si="731"/>
        <v>23430120.130000006</v>
      </c>
      <c r="O4257" s="679">
        <f t="shared" ca="1" si="733"/>
        <v>19019827.955994524</v>
      </c>
      <c r="P4257" s="679">
        <f t="shared" ca="1" si="733"/>
        <v>978026.98025667155</v>
      </c>
      <c r="Q4257" s="679">
        <f t="shared" ca="1" si="733"/>
        <v>1139567.8983192337</v>
      </c>
      <c r="R4257" s="679">
        <f t="shared" ca="1" si="733"/>
        <v>755370.66079790494</v>
      </c>
      <c r="S4257" s="679">
        <f t="shared" ca="1" si="733"/>
        <v>719579.48455542745</v>
      </c>
      <c r="T4257" s="679">
        <f t="shared" ca="1" si="733"/>
        <v>85767.846141892252</v>
      </c>
      <c r="U4257" s="679">
        <f t="shared" ca="1" si="733"/>
        <v>11003.86275561183</v>
      </c>
      <c r="V4257" s="679">
        <f t="shared" ca="1" si="733"/>
        <v>129517.43590450578</v>
      </c>
      <c r="W4257" s="679">
        <f t="shared" ca="1" si="725"/>
        <v>907.48900834359858</v>
      </c>
      <c r="X4257" s="679">
        <f t="shared" ca="1" si="734"/>
        <v>518378.29740346933</v>
      </c>
      <c r="Y4257" s="679">
        <f t="shared" ca="1" si="734"/>
        <v>72172.21886241922</v>
      </c>
      <c r="Z4257" s="679">
        <f t="shared" ca="1" si="734"/>
        <v>0</v>
      </c>
      <c r="AA4257" t="str">
        <f t="shared" si="727"/>
        <v>HUM_ASR_FY_2022</v>
      </c>
      <c r="AB4257" s="958">
        <f t="shared" si="728"/>
        <v>45032</v>
      </c>
      <c r="AC4257" t="str">
        <f t="shared" si="729"/>
        <v>Unaudited</v>
      </c>
    </row>
    <row r="4258" spans="1:29" x14ac:dyDescent="0.25">
      <c r="A4258" t="s">
        <v>420</v>
      </c>
      <c r="B4258" t="s">
        <v>1385</v>
      </c>
      <c r="C4258" t="s">
        <v>1386</v>
      </c>
      <c r="D4258">
        <v>1900</v>
      </c>
      <c r="E4258" s="958">
        <v>1</v>
      </c>
      <c r="F4258" t="s">
        <v>441</v>
      </c>
      <c r="G4258" s="958">
        <v>366</v>
      </c>
      <c r="H4258" t="s">
        <v>390</v>
      </c>
      <c r="I4258" t="s">
        <v>488</v>
      </c>
      <c r="J4258" t="s">
        <v>444</v>
      </c>
      <c r="K4258" t="s">
        <v>920</v>
      </c>
      <c r="L4258" s="15" t="s">
        <v>921</v>
      </c>
      <c r="M4258" t="s">
        <v>920</v>
      </c>
      <c r="N4258" s="679">
        <f t="shared" ca="1" si="731"/>
        <v>1179677.6600000008</v>
      </c>
      <c r="O4258" s="679">
        <f t="shared" ca="1" si="733"/>
        <v>1038614.4900000009</v>
      </c>
      <c r="P4258" s="679">
        <f t="shared" ca="1" si="733"/>
        <v>95789.55</v>
      </c>
      <c r="Q4258" s="679">
        <f t="shared" ca="1" si="733"/>
        <v>16953.079999999998</v>
      </c>
      <c r="R4258" s="679">
        <f t="shared" ca="1" si="733"/>
        <v>21233.269999999997</v>
      </c>
      <c r="S4258" s="679">
        <f t="shared" ca="1" si="733"/>
        <v>99.64</v>
      </c>
      <c r="T4258" s="679">
        <f t="shared" ca="1" si="733"/>
        <v>1084.1300000000001</v>
      </c>
      <c r="U4258" s="679">
        <f t="shared" ca="1" si="733"/>
        <v>0</v>
      </c>
      <c r="V4258" s="679">
        <f t="shared" ca="1" si="733"/>
        <v>5903.5</v>
      </c>
      <c r="W4258" s="679">
        <f t="shared" ca="1" si="725"/>
        <v>0</v>
      </c>
      <c r="X4258" s="679">
        <f t="shared" ca="1" si="734"/>
        <v>0</v>
      </c>
      <c r="Y4258" s="679">
        <f t="shared" ca="1" si="734"/>
        <v>0</v>
      </c>
      <c r="Z4258" s="679">
        <f t="shared" ca="1" si="734"/>
        <v>0</v>
      </c>
      <c r="AA4258" t="str">
        <f t="shared" si="727"/>
        <v>HUM_ASR_FY_2022</v>
      </c>
      <c r="AB4258" s="958">
        <f t="shared" si="728"/>
        <v>45032</v>
      </c>
      <c r="AC4258" t="str">
        <f t="shared" si="729"/>
        <v>Unaudited</v>
      </c>
    </row>
    <row r="4259" spans="1:29" x14ac:dyDescent="0.25">
      <c r="A4259" t="s">
        <v>420</v>
      </c>
      <c r="B4259" t="s">
        <v>1385</v>
      </c>
      <c r="C4259" t="s">
        <v>1386</v>
      </c>
      <c r="D4259">
        <v>1900</v>
      </c>
      <c r="E4259" s="958">
        <v>1</v>
      </c>
      <c r="F4259" t="s">
        <v>441</v>
      </c>
      <c r="G4259" s="958">
        <v>366</v>
      </c>
      <c r="H4259" t="s">
        <v>390</v>
      </c>
      <c r="I4259" t="s">
        <v>488</v>
      </c>
      <c r="J4259" t="s">
        <v>444</v>
      </c>
      <c r="K4259" t="s">
        <v>920</v>
      </c>
      <c r="L4259" s="15" t="s">
        <v>922</v>
      </c>
      <c r="M4259" t="s">
        <v>925</v>
      </c>
      <c r="N4259" s="679">
        <f t="shared" ca="1" si="731"/>
        <v>102366.37354813582</v>
      </c>
      <c r="O4259" s="679">
        <f t="shared" ca="1" si="733"/>
        <v>90125.635553568587</v>
      </c>
      <c r="P4259" s="679">
        <f t="shared" ca="1" si="733"/>
        <v>8312.1255829391794</v>
      </c>
      <c r="Q4259" s="679">
        <f t="shared" ca="1" si="733"/>
        <v>1471.101283779019</v>
      </c>
      <c r="R4259" s="679">
        <f t="shared" ca="1" si="733"/>
        <v>1842.5142072016724</v>
      </c>
      <c r="S4259" s="679">
        <f t="shared" ca="1" si="733"/>
        <v>8.6462478744712747</v>
      </c>
      <c r="T4259" s="679">
        <f t="shared" ca="1" si="733"/>
        <v>94.075237938082523</v>
      </c>
      <c r="U4259" s="679">
        <f t="shared" ca="1" si="733"/>
        <v>0</v>
      </c>
      <c r="V4259" s="679">
        <f t="shared" ca="1" si="733"/>
        <v>512.27543483481702</v>
      </c>
      <c r="W4259" s="679">
        <f t="shared" ca="1" si="725"/>
        <v>0</v>
      </c>
      <c r="X4259" s="679">
        <f t="shared" ca="1" si="734"/>
        <v>0</v>
      </c>
      <c r="Y4259" s="679">
        <f t="shared" ca="1" si="734"/>
        <v>0</v>
      </c>
      <c r="Z4259" s="679">
        <f t="shared" ca="1" si="734"/>
        <v>0</v>
      </c>
      <c r="AA4259" t="str">
        <f t="shared" si="727"/>
        <v>HUM_ASR_FY_2022</v>
      </c>
      <c r="AB4259" s="958">
        <f t="shared" si="728"/>
        <v>45032</v>
      </c>
      <c r="AC4259" t="str">
        <f t="shared" si="729"/>
        <v>Unaudited</v>
      </c>
    </row>
    <row r="4260" spans="1:29" x14ac:dyDescent="0.25">
      <c r="A4260" t="s">
        <v>420</v>
      </c>
      <c r="B4260" t="s">
        <v>1385</v>
      </c>
      <c r="C4260" t="s">
        <v>1386</v>
      </c>
      <c r="D4260">
        <v>1900</v>
      </c>
      <c r="E4260" s="958">
        <v>1</v>
      </c>
      <c r="F4260" t="s">
        <v>441</v>
      </c>
      <c r="G4260" s="958">
        <v>366</v>
      </c>
      <c r="H4260" t="s">
        <v>390</v>
      </c>
      <c r="I4260" t="s">
        <v>488</v>
      </c>
      <c r="J4260" t="s">
        <v>444</v>
      </c>
      <c r="K4260" t="s">
        <v>920</v>
      </c>
      <c r="L4260" s="15" t="s">
        <v>923</v>
      </c>
      <c r="M4260" t="s">
        <v>926</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HUM_ASR_FY_2022</v>
      </c>
      <c r="AB4260" s="958">
        <f t="shared" si="728"/>
        <v>45032</v>
      </c>
      <c r="AC4260" t="str">
        <f t="shared" si="729"/>
        <v>Unaudited</v>
      </c>
    </row>
    <row r="4261" spans="1:29" x14ac:dyDescent="0.25">
      <c r="A4261" t="s">
        <v>420</v>
      </c>
      <c r="B4261" t="s">
        <v>1385</v>
      </c>
      <c r="C4261" t="s">
        <v>1386</v>
      </c>
      <c r="D4261">
        <v>1900</v>
      </c>
      <c r="E4261" s="958">
        <v>1</v>
      </c>
      <c r="F4261" t="s">
        <v>441</v>
      </c>
      <c r="G4261" s="958">
        <v>366</v>
      </c>
      <c r="H4261" t="s">
        <v>390</v>
      </c>
      <c r="I4261" t="s">
        <v>488</v>
      </c>
      <c r="J4261" t="s">
        <v>444</v>
      </c>
      <c r="K4261" t="s">
        <v>445</v>
      </c>
      <c r="L4261" s="15">
        <v>5.0999999999999996</v>
      </c>
      <c r="M4261" t="s">
        <v>37</v>
      </c>
      <c r="N4261" s="679">
        <f t="shared" ca="1" si="731"/>
        <v>3620.8</v>
      </c>
      <c r="O4261" s="679">
        <f t="shared" ca="1" si="733"/>
        <v>524.91999999999996</v>
      </c>
      <c r="P4261" s="679">
        <f t="shared" ca="1" si="733"/>
        <v>619.89</v>
      </c>
      <c r="Q4261" s="679">
        <f t="shared" ca="1" si="733"/>
        <v>520</v>
      </c>
      <c r="R4261" s="679">
        <f t="shared" ca="1" si="733"/>
        <v>1140</v>
      </c>
      <c r="S4261" s="679">
        <f t="shared" ca="1" si="733"/>
        <v>0</v>
      </c>
      <c r="T4261" s="679">
        <f t="shared" ca="1" si="733"/>
        <v>100</v>
      </c>
      <c r="U4261" s="679">
        <f t="shared" ca="1" si="733"/>
        <v>0</v>
      </c>
      <c r="V4261" s="679">
        <f t="shared" ca="1" si="733"/>
        <v>310</v>
      </c>
      <c r="W4261" s="679">
        <f t="shared" ca="1" si="725"/>
        <v>0</v>
      </c>
      <c r="X4261" s="679">
        <f t="shared" ca="1" si="734"/>
        <v>367.41999999999996</v>
      </c>
      <c r="Y4261" s="679">
        <f t="shared" ca="1" si="734"/>
        <v>38.57</v>
      </c>
      <c r="Z4261" s="679">
        <f t="shared" ca="1" si="734"/>
        <v>0</v>
      </c>
      <c r="AA4261" t="str">
        <f t="shared" si="727"/>
        <v>HUM_ASR_FY_2022</v>
      </c>
      <c r="AB4261" s="958">
        <f t="shared" si="728"/>
        <v>45032</v>
      </c>
      <c r="AC4261" t="str">
        <f t="shared" si="729"/>
        <v>Unaudited</v>
      </c>
    </row>
    <row r="4262" spans="1:29" x14ac:dyDescent="0.25">
      <c r="A4262" t="s">
        <v>420</v>
      </c>
      <c r="B4262" t="s">
        <v>1385</v>
      </c>
      <c r="C4262" t="s">
        <v>1386</v>
      </c>
      <c r="D4262">
        <v>1900</v>
      </c>
      <c r="E4262" s="958">
        <v>1</v>
      </c>
      <c r="F4262" t="s">
        <v>441</v>
      </c>
      <c r="G4262" s="958">
        <v>366</v>
      </c>
      <c r="H4262" t="s">
        <v>390</v>
      </c>
      <c r="I4262" t="s">
        <v>488</v>
      </c>
      <c r="J4262" t="s">
        <v>444</v>
      </c>
      <c r="K4262" t="s">
        <v>445</v>
      </c>
      <c r="L4262" s="15">
        <v>5.2</v>
      </c>
      <c r="M4262" t="s">
        <v>303</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5963401.4799999986</v>
      </c>
      <c r="O4262" s="679">
        <f t="shared" ca="1" si="733"/>
        <v>1919303.92</v>
      </c>
      <c r="P4262" s="679">
        <f t="shared" ca="1" si="733"/>
        <v>1343147.4500000002</v>
      </c>
      <c r="Q4262" s="679">
        <f t="shared" ca="1" si="733"/>
        <v>232134.50999999998</v>
      </c>
      <c r="R4262" s="679">
        <f t="shared" ca="1" si="733"/>
        <v>1542501.46</v>
      </c>
      <c r="S4262" s="679">
        <f t="shared" ca="1" si="733"/>
        <v>159181.04000000004</v>
      </c>
      <c r="T4262" s="679">
        <f t="shared" ca="1" si="733"/>
        <v>132767.32999999999</v>
      </c>
      <c r="U4262" s="679">
        <f t="shared" ca="1" si="733"/>
        <v>285603.68</v>
      </c>
      <c r="V4262" s="679">
        <f t="shared" ca="1" si="733"/>
        <v>119566.77</v>
      </c>
      <c r="W4262" s="679">
        <f t="shared" ca="1" si="725"/>
        <v>201.85</v>
      </c>
      <c r="X4262" s="679">
        <f t="shared" ca="1" si="734"/>
        <v>170330.56000000003</v>
      </c>
      <c r="Y4262" s="679">
        <f t="shared" ca="1" si="734"/>
        <v>58662.91</v>
      </c>
      <c r="Z4262" s="679">
        <f t="shared" ca="1" si="734"/>
        <v>0</v>
      </c>
      <c r="AA4262" t="str">
        <f t="shared" si="727"/>
        <v>HUM_ASR_FY_2022</v>
      </c>
      <c r="AB4262" s="958">
        <f t="shared" si="728"/>
        <v>45032</v>
      </c>
      <c r="AC4262" t="str">
        <f t="shared" si="729"/>
        <v>Unaudited</v>
      </c>
    </row>
    <row r="4263" spans="1:29" x14ac:dyDescent="0.25">
      <c r="A4263" t="s">
        <v>420</v>
      </c>
      <c r="B4263" t="s">
        <v>1385</v>
      </c>
      <c r="C4263" t="s">
        <v>1386</v>
      </c>
      <c r="D4263">
        <v>1900</v>
      </c>
      <c r="E4263" s="958">
        <v>1</v>
      </c>
      <c r="F4263" t="s">
        <v>441</v>
      </c>
      <c r="G4263" s="958">
        <v>366</v>
      </c>
      <c r="H4263" t="s">
        <v>390</v>
      </c>
      <c r="I4263" t="s">
        <v>488</v>
      </c>
      <c r="J4263" t="s">
        <v>444</v>
      </c>
      <c r="K4263" t="s">
        <v>445</v>
      </c>
      <c r="L4263" s="15">
        <v>5.3</v>
      </c>
      <c r="M4263" t="s">
        <v>304</v>
      </c>
      <c r="N4263" s="679">
        <f t="shared" ca="1" si="735"/>
        <v>314.19444303377747</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45.549863852543758</v>
      </c>
      <c r="P4263" s="679">
        <f t="shared" ca="1" si="736"/>
        <v>53.790873092191866</v>
      </c>
      <c r="Q4263" s="679">
        <f t="shared" ca="1" si="736"/>
        <v>45.122931500652975</v>
      </c>
      <c r="R4263" s="679">
        <f t="shared" ca="1" si="736"/>
        <v>98.923349828354588</v>
      </c>
      <c r="S4263" s="679">
        <f t="shared" ca="1" si="736"/>
        <v>0</v>
      </c>
      <c r="T4263" s="679">
        <f t="shared" ca="1" si="736"/>
        <v>8.6774868270486483</v>
      </c>
      <c r="U4263" s="679">
        <f t="shared" ca="1" si="736"/>
        <v>0</v>
      </c>
      <c r="V4263" s="679">
        <f t="shared" ca="1" si="736"/>
        <v>26.900209163850811</v>
      </c>
      <c r="W4263" s="679">
        <f t="shared" ca="1" si="725"/>
        <v>0</v>
      </c>
      <c r="X4263" s="679">
        <f t="shared" ca="1" si="734"/>
        <v>31.882822099942139</v>
      </c>
      <c r="Y4263" s="679">
        <f t="shared" ca="1" si="734"/>
        <v>3.3469066691926637</v>
      </c>
      <c r="Z4263" s="679">
        <f t="shared" ca="1" si="734"/>
        <v>0</v>
      </c>
      <c r="AA4263" t="str">
        <f t="shared" si="727"/>
        <v>HUM_ASR_FY_2022</v>
      </c>
      <c r="AB4263" s="958">
        <f t="shared" si="728"/>
        <v>45032</v>
      </c>
      <c r="AC4263" t="str">
        <f t="shared" si="729"/>
        <v>Unaudited</v>
      </c>
    </row>
    <row r="4264" spans="1:29" x14ac:dyDescent="0.25">
      <c r="A4264" t="s">
        <v>420</v>
      </c>
      <c r="B4264" t="s">
        <v>1385</v>
      </c>
      <c r="C4264" t="s">
        <v>1386</v>
      </c>
      <c r="D4264">
        <v>1900</v>
      </c>
      <c r="E4264" s="958">
        <v>1</v>
      </c>
      <c r="F4264" t="s">
        <v>441</v>
      </c>
      <c r="G4264" s="958">
        <v>366</v>
      </c>
      <c r="H4264" t="s">
        <v>390</v>
      </c>
      <c r="I4264" t="s">
        <v>488</v>
      </c>
      <c r="J4264" t="s">
        <v>444</v>
      </c>
      <c r="K4264" t="s">
        <v>445</v>
      </c>
      <c r="L4264" s="15" t="s">
        <v>82</v>
      </c>
      <c r="M4264" t="s">
        <v>453</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HUM_ASR_FY_2022</v>
      </c>
      <c r="AB4264" s="958">
        <f t="shared" si="728"/>
        <v>45032</v>
      </c>
      <c r="AC4264" t="str">
        <f t="shared" si="729"/>
        <v>Unaudited</v>
      </c>
    </row>
    <row r="4265" spans="1:29" x14ac:dyDescent="0.25">
      <c r="A4265" t="s">
        <v>420</v>
      </c>
      <c r="B4265" t="s">
        <v>1385</v>
      </c>
      <c r="C4265" t="s">
        <v>1386</v>
      </c>
      <c r="D4265">
        <v>1900</v>
      </c>
      <c r="E4265" s="958">
        <v>1</v>
      </c>
      <c r="F4265" t="s">
        <v>441</v>
      </c>
      <c r="G4265" s="958">
        <v>366</v>
      </c>
      <c r="H4265" t="s">
        <v>390</v>
      </c>
      <c r="I4265" t="s">
        <v>488</v>
      </c>
      <c r="J4265" t="s">
        <v>444</v>
      </c>
      <c r="K4265" t="s">
        <v>446</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HUM_ASR_FY_2022</v>
      </c>
      <c r="AB4265" s="958">
        <f t="shared" si="728"/>
        <v>45032</v>
      </c>
      <c r="AC4265" t="str">
        <f t="shared" si="729"/>
        <v>Unaudited</v>
      </c>
    </row>
    <row r="4266" spans="1:29" x14ac:dyDescent="0.25">
      <c r="A4266" t="s">
        <v>420</v>
      </c>
      <c r="B4266" t="s">
        <v>1385</v>
      </c>
      <c r="C4266" t="s">
        <v>1386</v>
      </c>
      <c r="D4266">
        <v>1900</v>
      </c>
      <c r="E4266" s="958">
        <v>1</v>
      </c>
      <c r="F4266" t="s">
        <v>441</v>
      </c>
      <c r="G4266" s="958">
        <v>366</v>
      </c>
      <c r="H4266" t="s">
        <v>390</v>
      </c>
      <c r="I4266" t="s">
        <v>488</v>
      </c>
      <c r="J4266" t="s">
        <v>444</v>
      </c>
      <c r="K4266" t="s">
        <v>446</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HUM_ASR_FY_2022</v>
      </c>
      <c r="AB4266" s="958">
        <f t="shared" si="728"/>
        <v>45032</v>
      </c>
      <c r="AC4266" t="str">
        <f t="shared" si="729"/>
        <v>Unaudited</v>
      </c>
    </row>
    <row r="4267" spans="1:29" x14ac:dyDescent="0.25">
      <c r="A4267" t="s">
        <v>420</v>
      </c>
      <c r="B4267" t="s">
        <v>1385</v>
      </c>
      <c r="C4267" t="s">
        <v>1386</v>
      </c>
      <c r="D4267">
        <v>1900</v>
      </c>
      <c r="E4267" s="958">
        <v>1</v>
      </c>
      <c r="F4267" t="s">
        <v>441</v>
      </c>
      <c r="G4267" s="958">
        <v>366</v>
      </c>
      <c r="H4267" t="s">
        <v>390</v>
      </c>
      <c r="I4267" t="s">
        <v>488</v>
      </c>
      <c r="J4267" t="s">
        <v>444</v>
      </c>
      <c r="K4267" t="s">
        <v>446</v>
      </c>
      <c r="L4267" s="15">
        <v>6.3</v>
      </c>
      <c r="M4267" t="s">
        <v>184</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HUM_ASR_FY_2022</v>
      </c>
      <c r="AB4267" s="958">
        <f t="shared" si="728"/>
        <v>45032</v>
      </c>
      <c r="AC4267" t="str">
        <f t="shared" si="729"/>
        <v>Unaudited</v>
      </c>
    </row>
    <row r="4268" spans="1:29" x14ac:dyDescent="0.25">
      <c r="A4268" t="s">
        <v>420</v>
      </c>
      <c r="B4268" t="s">
        <v>1385</v>
      </c>
      <c r="C4268" t="s">
        <v>1386</v>
      </c>
      <c r="D4268">
        <v>1900</v>
      </c>
      <c r="E4268" s="958">
        <v>1</v>
      </c>
      <c r="F4268" t="s">
        <v>441</v>
      </c>
      <c r="G4268" s="958">
        <v>366</v>
      </c>
      <c r="H4268" t="s">
        <v>390</v>
      </c>
      <c r="I4268" t="s">
        <v>488</v>
      </c>
      <c r="J4268" t="s">
        <v>444</v>
      </c>
      <c r="K4268" t="s">
        <v>446</v>
      </c>
      <c r="L4268" s="15" t="s">
        <v>87</v>
      </c>
      <c r="M4268" t="s">
        <v>454</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HUM_ASR_FY_2022</v>
      </c>
      <c r="AB4268" s="958">
        <f t="shared" si="728"/>
        <v>45032</v>
      </c>
      <c r="AC4268" t="str">
        <f t="shared" si="729"/>
        <v>Unaudited</v>
      </c>
    </row>
    <row r="4269" spans="1:29" x14ac:dyDescent="0.25">
      <c r="A4269" t="s">
        <v>420</v>
      </c>
      <c r="B4269" t="s">
        <v>1385</v>
      </c>
      <c r="C4269" t="s">
        <v>1386</v>
      </c>
      <c r="D4269">
        <v>1900</v>
      </c>
      <c r="E4269" s="958">
        <v>1</v>
      </c>
      <c r="F4269" t="s">
        <v>441</v>
      </c>
      <c r="G4269" s="958">
        <v>366</v>
      </c>
      <c r="H4269" t="s">
        <v>390</v>
      </c>
      <c r="I4269" t="s">
        <v>488</v>
      </c>
      <c r="J4269" t="s">
        <v>444</v>
      </c>
      <c r="K4269" t="s">
        <v>447</v>
      </c>
      <c r="L4269" s="15">
        <v>7.1</v>
      </c>
      <c r="M4269" t="s">
        <v>20</v>
      </c>
      <c r="N4269" s="679">
        <f t="shared" ca="1" si="735"/>
        <v>258531.70999999979</v>
      </c>
      <c r="O4269" s="679">
        <f t="shared" ca="1" si="736"/>
        <v>92014.999999999796</v>
      </c>
      <c r="P4269" s="679">
        <f t="shared" ca="1" si="736"/>
        <v>18466.510000000002</v>
      </c>
      <c r="Q4269" s="679">
        <f t="shared" ca="1" si="736"/>
        <v>28581.19999999999</v>
      </c>
      <c r="R4269" s="679">
        <f t="shared" ca="1" si="736"/>
        <v>49721.389999999985</v>
      </c>
      <c r="S4269" s="679">
        <f t="shared" ca="1" si="736"/>
        <v>11523.300000000001</v>
      </c>
      <c r="T4269" s="679">
        <f t="shared" ca="1" si="736"/>
        <v>661.38</v>
      </c>
      <c r="U4269" s="679">
        <f t="shared" ca="1" si="736"/>
        <v>-440.84</v>
      </c>
      <c r="V4269" s="679">
        <f t="shared" ca="1" si="736"/>
        <v>12836.01</v>
      </c>
      <c r="W4269" s="679">
        <f t="shared" ca="1" si="725"/>
        <v>0</v>
      </c>
      <c r="X4269" s="679">
        <f t="shared" ca="1" si="734"/>
        <v>32528.420000000009</v>
      </c>
      <c r="Y4269" s="679">
        <f t="shared" ca="1" si="734"/>
        <v>12639.34</v>
      </c>
      <c r="Z4269" s="679">
        <f t="shared" ca="1" si="734"/>
        <v>0</v>
      </c>
      <c r="AA4269" t="str">
        <f t="shared" si="727"/>
        <v>HUM_ASR_FY_2022</v>
      </c>
      <c r="AB4269" s="958">
        <f t="shared" si="728"/>
        <v>45032</v>
      </c>
      <c r="AC4269" t="str">
        <f t="shared" si="729"/>
        <v>Unaudited</v>
      </c>
    </row>
    <row r="4270" spans="1:29" x14ac:dyDescent="0.25">
      <c r="A4270" t="s">
        <v>420</v>
      </c>
      <c r="B4270" t="s">
        <v>1385</v>
      </c>
      <c r="C4270" t="s">
        <v>1386</v>
      </c>
      <c r="D4270">
        <v>1900</v>
      </c>
      <c r="E4270" s="958">
        <v>1</v>
      </c>
      <c r="F4270" t="s">
        <v>441</v>
      </c>
      <c r="G4270" s="958">
        <v>366</v>
      </c>
      <c r="H4270" t="s">
        <v>390</v>
      </c>
      <c r="I4270" t="s">
        <v>488</v>
      </c>
      <c r="J4270" t="s">
        <v>444</v>
      </c>
      <c r="K4270" t="s">
        <v>447</v>
      </c>
      <c r="L4270" s="15">
        <v>7.2</v>
      </c>
      <c r="M4270" t="s">
        <v>21</v>
      </c>
      <c r="N4270" s="679">
        <f t="shared" ca="1" si="735"/>
        <v>1270117.6600000004</v>
      </c>
      <c r="O4270" s="679">
        <f t="shared" ca="1" si="736"/>
        <v>1032798.9700000002</v>
      </c>
      <c r="P4270" s="679">
        <f t="shared" ca="1" si="736"/>
        <v>52579.59</v>
      </c>
      <c r="Q4270" s="679">
        <f t="shared" ca="1" si="736"/>
        <v>61715.71</v>
      </c>
      <c r="R4270" s="679">
        <f t="shared" ca="1" si="736"/>
        <v>40226.129999999997</v>
      </c>
      <c r="S4270" s="679">
        <f t="shared" ca="1" si="736"/>
        <v>38622.149999999994</v>
      </c>
      <c r="T4270" s="679">
        <f t="shared" ca="1" si="736"/>
        <v>4680.62</v>
      </c>
      <c r="U4270" s="679">
        <f t="shared" ca="1" si="736"/>
        <v>576.87</v>
      </c>
      <c r="V4270" s="679">
        <f t="shared" ca="1" si="736"/>
        <v>6997.4800000000005</v>
      </c>
      <c r="W4270" s="679">
        <f t="shared" ca="1" si="725"/>
        <v>51.59</v>
      </c>
      <c r="X4270" s="679">
        <f t="shared" ca="1" si="734"/>
        <v>28083.719999999998</v>
      </c>
      <c r="Y4270" s="679">
        <f t="shared" ca="1" si="734"/>
        <v>3784.8300000000004</v>
      </c>
      <c r="Z4270" s="679">
        <f t="shared" ca="1" si="734"/>
        <v>0</v>
      </c>
      <c r="AA4270" t="str">
        <f t="shared" si="727"/>
        <v>HUM_ASR_FY_2022</v>
      </c>
      <c r="AB4270" s="958">
        <f t="shared" si="728"/>
        <v>45032</v>
      </c>
      <c r="AC4270" t="str">
        <f t="shared" si="729"/>
        <v>Unaudited</v>
      </c>
    </row>
    <row r="4271" spans="1:29" x14ac:dyDescent="0.25">
      <c r="A4271" t="s">
        <v>420</v>
      </c>
      <c r="B4271" t="s">
        <v>1385</v>
      </c>
      <c r="C4271" t="s">
        <v>1386</v>
      </c>
      <c r="D4271">
        <v>1900</v>
      </c>
      <c r="E4271" s="958">
        <v>1</v>
      </c>
      <c r="F4271" t="s">
        <v>441</v>
      </c>
      <c r="G4271" s="958">
        <v>366</v>
      </c>
      <c r="H4271" t="s">
        <v>390</v>
      </c>
      <c r="I4271" t="s">
        <v>488</v>
      </c>
      <c r="J4271" t="s">
        <v>444</v>
      </c>
      <c r="K4271" t="s">
        <v>447</v>
      </c>
      <c r="L4271" s="15">
        <v>7.3</v>
      </c>
      <c r="M4271" t="s">
        <v>155</v>
      </c>
      <c r="N4271" s="679">
        <f t="shared" ca="1" si="735"/>
        <v>22434.055078993602</v>
      </c>
      <c r="O4271" s="679">
        <f t="shared" ca="1" si="736"/>
        <v>7984.5895039087982</v>
      </c>
      <c r="P4271" s="679">
        <f t="shared" ca="1" si="736"/>
        <v>1602.4289726656223</v>
      </c>
      <c r="Q4271" s="679">
        <f t="shared" ca="1" si="736"/>
        <v>2480.1298650124281</v>
      </c>
      <c r="R4271" s="679">
        <f t="shared" ca="1" si="736"/>
        <v>4314.5670674754847</v>
      </c>
      <c r="S4271" s="679">
        <f t="shared" ca="1" si="736"/>
        <v>999.93283954129731</v>
      </c>
      <c r="T4271" s="679">
        <f t="shared" ca="1" si="736"/>
        <v>57.391162376734371</v>
      </c>
      <c r="U4271" s="679">
        <f t="shared" ca="1" si="736"/>
        <v>-38.25383292836127</v>
      </c>
      <c r="V4271" s="679">
        <f t="shared" ca="1" si="736"/>
        <v>1113.8430768686476</v>
      </c>
      <c r="W4271" s="679">
        <f t="shared" ca="1" si="725"/>
        <v>0</v>
      </c>
      <c r="X4271" s="679">
        <f t="shared" ca="1" si="734"/>
        <v>2822.6493605470596</v>
      </c>
      <c r="Y4271" s="679">
        <f t="shared" ca="1" si="734"/>
        <v>1096.777063525891</v>
      </c>
      <c r="Z4271" s="679">
        <f t="shared" ca="1" si="734"/>
        <v>0</v>
      </c>
      <c r="AA4271" t="str">
        <f t="shared" si="727"/>
        <v>HUM_ASR_FY_2022</v>
      </c>
      <c r="AB4271" s="958">
        <f t="shared" si="728"/>
        <v>45032</v>
      </c>
      <c r="AC4271" t="str">
        <f t="shared" si="729"/>
        <v>Unaudited</v>
      </c>
    </row>
    <row r="4272" spans="1:29" x14ac:dyDescent="0.25">
      <c r="A4272" t="s">
        <v>420</v>
      </c>
      <c r="B4272" t="s">
        <v>1385</v>
      </c>
      <c r="C4272" t="s">
        <v>1386</v>
      </c>
      <c r="D4272">
        <v>1900</v>
      </c>
      <c r="E4272" s="958">
        <v>1</v>
      </c>
      <c r="F4272" t="s">
        <v>441</v>
      </c>
      <c r="G4272" s="958">
        <v>366</v>
      </c>
      <c r="H4272" t="s">
        <v>390</v>
      </c>
      <c r="I4272" t="s">
        <v>488</v>
      </c>
      <c r="J4272" t="s">
        <v>444</v>
      </c>
      <c r="K4272" t="s">
        <v>447</v>
      </c>
      <c r="L4272" s="15" t="s">
        <v>91</v>
      </c>
      <c r="M4272" t="s">
        <v>455</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HUM_ASR_FY_2022</v>
      </c>
      <c r="AB4272" s="958">
        <f t="shared" si="728"/>
        <v>45032</v>
      </c>
      <c r="AC4272" t="str">
        <f t="shared" si="729"/>
        <v>Unaudited</v>
      </c>
    </row>
    <row r="4273" spans="1:29" x14ac:dyDescent="0.25">
      <c r="A4273" t="s">
        <v>420</v>
      </c>
      <c r="B4273" t="s">
        <v>1385</v>
      </c>
      <c r="C4273" t="s">
        <v>1386</v>
      </c>
      <c r="D4273">
        <v>1900</v>
      </c>
      <c r="E4273" s="958">
        <v>1</v>
      </c>
      <c r="F4273" t="s">
        <v>441</v>
      </c>
      <c r="G4273" s="958">
        <v>366</v>
      </c>
      <c r="H4273" t="s">
        <v>390</v>
      </c>
      <c r="I4273" t="s">
        <v>488</v>
      </c>
      <c r="J4273" t="s">
        <v>444</v>
      </c>
      <c r="K4273" t="s">
        <v>448</v>
      </c>
      <c r="L4273" s="15">
        <v>8.1</v>
      </c>
      <c r="M4273" t="s">
        <v>22</v>
      </c>
      <c r="N4273" s="679">
        <f t="shared" ca="1" si="735"/>
        <v>15244727.710000001</v>
      </c>
      <c r="O4273" s="679">
        <f t="shared" ca="1" si="737"/>
        <v>5887257.8600000003</v>
      </c>
      <c r="P4273" s="679">
        <f t="shared" ca="1" si="737"/>
        <v>1027254.9400000001</v>
      </c>
      <c r="Q4273" s="679">
        <f t="shared" ca="1" si="737"/>
        <v>2488000.1800000002</v>
      </c>
      <c r="R4273" s="679">
        <f t="shared" ca="1" si="737"/>
        <v>3756617.1500000004</v>
      </c>
      <c r="S4273" s="679">
        <f t="shared" ca="1" si="737"/>
        <v>10461.950000000003</v>
      </c>
      <c r="T4273" s="679">
        <f t="shared" ca="1" si="737"/>
        <v>37213.89</v>
      </c>
      <c r="U4273" s="679">
        <f t="shared" ca="1" si="737"/>
        <v>90.06</v>
      </c>
      <c r="V4273" s="679">
        <f t="shared" ca="1" si="737"/>
        <v>1419108.9100000004</v>
      </c>
      <c r="W4273" s="679">
        <f t="shared" ca="1" si="725"/>
        <v>0</v>
      </c>
      <c r="X4273" s="679">
        <f t="shared" ca="1" si="737"/>
        <v>6316.5199999999995</v>
      </c>
      <c r="Y4273" s="679">
        <f t="shared" ca="1" si="737"/>
        <v>612406.25</v>
      </c>
      <c r="Z4273" s="679">
        <f t="shared" ca="1" si="737"/>
        <v>0</v>
      </c>
      <c r="AA4273" t="str">
        <f t="shared" si="727"/>
        <v>HUM_ASR_FY_2022</v>
      </c>
      <c r="AB4273" s="958">
        <f t="shared" si="728"/>
        <v>45032</v>
      </c>
      <c r="AC4273" t="str">
        <f t="shared" si="729"/>
        <v>Unaudited</v>
      </c>
    </row>
    <row r="4274" spans="1:29" x14ac:dyDescent="0.25">
      <c r="A4274" t="s">
        <v>420</v>
      </c>
      <c r="B4274" t="s">
        <v>1385</v>
      </c>
      <c r="C4274" t="s">
        <v>1386</v>
      </c>
      <c r="D4274">
        <v>1900</v>
      </c>
      <c r="E4274" s="958">
        <v>1</v>
      </c>
      <c r="F4274" t="s">
        <v>441</v>
      </c>
      <c r="G4274" s="958">
        <v>366</v>
      </c>
      <c r="H4274" t="s">
        <v>390</v>
      </c>
      <c r="I4274" t="s">
        <v>488</v>
      </c>
      <c r="J4274" t="s">
        <v>444</v>
      </c>
      <c r="K4274" t="s">
        <v>448</v>
      </c>
      <c r="L4274" s="15" t="s">
        <v>112</v>
      </c>
      <c r="M4274" t="s">
        <v>443</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HUM_ASR_FY_2022</v>
      </c>
      <c r="AB4274" s="958">
        <f t="shared" si="728"/>
        <v>45032</v>
      </c>
      <c r="AC4274" t="str">
        <f t="shared" si="729"/>
        <v>Unaudited</v>
      </c>
    </row>
    <row r="4275" spans="1:29" x14ac:dyDescent="0.25">
      <c r="A4275" t="s">
        <v>420</v>
      </c>
      <c r="B4275" t="s">
        <v>1385</v>
      </c>
      <c r="C4275" t="s">
        <v>1386</v>
      </c>
      <c r="D4275">
        <v>1900</v>
      </c>
      <c r="E4275" s="958">
        <v>1</v>
      </c>
      <c r="F4275" t="s">
        <v>441</v>
      </c>
      <c r="G4275" s="958">
        <v>366</v>
      </c>
      <c r="H4275" t="s">
        <v>390</v>
      </c>
      <c r="I4275" t="s">
        <v>488</v>
      </c>
      <c r="J4275" t="s">
        <v>444</v>
      </c>
      <c r="K4275" t="s">
        <v>448</v>
      </c>
      <c r="L4275" s="15" t="s">
        <v>114</v>
      </c>
      <c r="M4275" t="s">
        <v>157</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HUM_ASR_FY_2022</v>
      </c>
      <c r="AB4275" s="958">
        <f t="shared" si="728"/>
        <v>45032</v>
      </c>
      <c r="AC4275" t="str">
        <f t="shared" si="729"/>
        <v>Unaudited</v>
      </c>
    </row>
    <row r="4276" spans="1:29" x14ac:dyDescent="0.25">
      <c r="A4276" t="s">
        <v>420</v>
      </c>
      <c r="B4276" t="s">
        <v>1385</v>
      </c>
      <c r="C4276" t="s">
        <v>1386</v>
      </c>
      <c r="D4276">
        <v>1900</v>
      </c>
      <c r="E4276" s="958">
        <v>1</v>
      </c>
      <c r="F4276" t="s">
        <v>441</v>
      </c>
      <c r="G4276" s="958">
        <v>366</v>
      </c>
      <c r="H4276" t="s">
        <v>390</v>
      </c>
      <c r="I4276" t="s">
        <v>488</v>
      </c>
      <c r="J4276" t="s">
        <v>444</v>
      </c>
      <c r="K4276" t="s">
        <v>448</v>
      </c>
      <c r="L4276" s="15" t="s">
        <v>115</v>
      </c>
      <c r="M4276" t="s">
        <v>113</v>
      </c>
      <c r="N4276" s="679">
        <f t="shared" ca="1" si="735"/>
        <v>-232174.11000000002</v>
      </c>
      <c r="O4276" s="679">
        <f t="shared" ca="1" si="737"/>
        <v>-89661.742734137995</v>
      </c>
      <c r="P4276" s="679">
        <f t="shared" ca="1" si="737"/>
        <v>-15644.884315064186</v>
      </c>
      <c r="Q4276" s="679">
        <f t="shared" ca="1" si="737"/>
        <v>-37891.737947698632</v>
      </c>
      <c r="R4276" s="679">
        <f t="shared" ca="1" si="737"/>
        <v>-57212.517009396062</v>
      </c>
      <c r="S4276" s="679">
        <f t="shared" ca="1" si="737"/>
        <v>-159.33337586089954</v>
      </c>
      <c r="T4276" s="679">
        <f t="shared" ca="1" si="737"/>
        <v>-566.75999432382775</v>
      </c>
      <c r="U4276" s="679">
        <f t="shared" ca="1" si="737"/>
        <v>-1.3715955276055238</v>
      </c>
      <c r="V4276" s="679">
        <f t="shared" ca="1" si="737"/>
        <v>-21612.740774385413</v>
      </c>
      <c r="W4276" s="679">
        <f t="shared" ca="1" si="725"/>
        <v>0</v>
      </c>
      <c r="X4276" s="679">
        <f t="shared" ca="1" si="737"/>
        <v>-96.199318032765291</v>
      </c>
      <c r="Y4276" s="679">
        <f t="shared" ca="1" si="737"/>
        <v>-9326.8229355726216</v>
      </c>
      <c r="Z4276" s="679">
        <f t="shared" ca="1" si="737"/>
        <v>0</v>
      </c>
      <c r="AA4276" t="str">
        <f t="shared" si="727"/>
        <v>HUM_ASR_FY_2022</v>
      </c>
      <c r="AB4276" s="958">
        <f t="shared" si="728"/>
        <v>45032</v>
      </c>
      <c r="AC4276" t="str">
        <f t="shared" si="729"/>
        <v>Unaudited</v>
      </c>
    </row>
    <row r="4277" spans="1:29" x14ac:dyDescent="0.25">
      <c r="A4277" t="s">
        <v>420</v>
      </c>
      <c r="B4277" t="s">
        <v>1385</v>
      </c>
      <c r="C4277" t="s">
        <v>1386</v>
      </c>
      <c r="D4277">
        <v>1900</v>
      </c>
      <c r="E4277" s="958">
        <v>1</v>
      </c>
      <c r="F4277" t="s">
        <v>441</v>
      </c>
      <c r="G4277" s="958">
        <v>366</v>
      </c>
      <c r="H4277" t="s">
        <v>390</v>
      </c>
      <c r="I4277" t="s">
        <v>488</v>
      </c>
      <c r="J4277" t="s">
        <v>444</v>
      </c>
      <c r="K4277" t="s">
        <v>448</v>
      </c>
      <c r="L4277" s="15" t="s">
        <v>116</v>
      </c>
      <c r="M4277" t="s">
        <v>158</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HUM_ASR_FY_2022</v>
      </c>
      <c r="AB4277" s="958">
        <f t="shared" si="728"/>
        <v>45032</v>
      </c>
      <c r="AC4277" t="str">
        <f t="shared" si="729"/>
        <v>Unaudited</v>
      </c>
    </row>
    <row r="4278" spans="1:29" x14ac:dyDescent="0.25">
      <c r="A4278" t="s">
        <v>420</v>
      </c>
      <c r="B4278" t="s">
        <v>1385</v>
      </c>
      <c r="C4278" t="s">
        <v>1386</v>
      </c>
      <c r="D4278">
        <v>1900</v>
      </c>
      <c r="E4278" s="958">
        <v>1</v>
      </c>
      <c r="F4278" t="s">
        <v>441</v>
      </c>
      <c r="G4278" s="958">
        <v>366</v>
      </c>
      <c r="H4278" t="s">
        <v>390</v>
      </c>
      <c r="I4278" t="s">
        <v>488</v>
      </c>
      <c r="J4278" t="s">
        <v>444</v>
      </c>
      <c r="K4278" t="s">
        <v>448</v>
      </c>
      <c r="L4278" s="15" t="s">
        <v>159</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HUM_ASR_FY_2022</v>
      </c>
      <c r="AB4278" s="958">
        <f t="shared" si="728"/>
        <v>45032</v>
      </c>
      <c r="AC4278" t="str">
        <f t="shared" si="729"/>
        <v>Unaudited</v>
      </c>
    </row>
    <row r="4279" spans="1:29" x14ac:dyDescent="0.25">
      <c r="A4279" t="s">
        <v>420</v>
      </c>
      <c r="B4279" t="s">
        <v>1385</v>
      </c>
      <c r="C4279" t="s">
        <v>1386</v>
      </c>
      <c r="D4279">
        <v>1900</v>
      </c>
      <c r="E4279" s="958">
        <v>1</v>
      </c>
      <c r="F4279" t="s">
        <v>441</v>
      </c>
      <c r="G4279" s="958">
        <v>366</v>
      </c>
      <c r="H4279" t="s">
        <v>390</v>
      </c>
      <c r="I4279" t="s">
        <v>488</v>
      </c>
      <c r="J4279" t="s">
        <v>444</v>
      </c>
      <c r="K4279" t="s">
        <v>448</v>
      </c>
      <c r="L4279" s="15" t="s">
        <v>442</v>
      </c>
      <c r="M4279" t="s">
        <v>456</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HUM_ASR_FY_2022</v>
      </c>
      <c r="AB4279" s="958">
        <f t="shared" si="728"/>
        <v>45032</v>
      </c>
      <c r="AC4279" t="str">
        <f t="shared" si="729"/>
        <v>Unaudited</v>
      </c>
    </row>
    <row r="4280" spans="1:29" x14ac:dyDescent="0.25">
      <c r="A4280" t="s">
        <v>420</v>
      </c>
      <c r="B4280" t="s">
        <v>1385</v>
      </c>
      <c r="C4280" t="s">
        <v>1386</v>
      </c>
      <c r="D4280">
        <v>1900</v>
      </c>
      <c r="E4280" s="958">
        <v>1</v>
      </c>
      <c r="F4280" t="s">
        <v>441</v>
      </c>
      <c r="G4280" s="958">
        <v>366</v>
      </c>
      <c r="H4280" t="s">
        <v>390</v>
      </c>
      <c r="I4280" t="s">
        <v>488</v>
      </c>
      <c r="J4280" t="s">
        <v>444</v>
      </c>
      <c r="K4280" t="s">
        <v>449</v>
      </c>
      <c r="L4280" s="15">
        <v>9.1</v>
      </c>
      <c r="M4280" t="s">
        <v>185</v>
      </c>
      <c r="N4280" s="679">
        <f t="shared" ca="1" si="735"/>
        <v>119501.70000000001</v>
      </c>
      <c r="O4280" s="679">
        <f t="shared" ca="1" si="737"/>
        <v>6598.2800000000007</v>
      </c>
      <c r="P4280" s="679">
        <f t="shared" ca="1" si="737"/>
        <v>15828.26</v>
      </c>
      <c r="Q4280" s="679">
        <f t="shared" ca="1" si="737"/>
        <v>7507.28</v>
      </c>
      <c r="R4280" s="679">
        <f t="shared" ca="1" si="737"/>
        <v>7624.2999999999993</v>
      </c>
      <c r="S4280" s="679">
        <f t="shared" ca="1" si="737"/>
        <v>21932.12999999999</v>
      </c>
      <c r="T4280" s="679">
        <f t="shared" ca="1" si="737"/>
        <v>27.9</v>
      </c>
      <c r="U4280" s="679">
        <f t="shared" ca="1" si="737"/>
        <v>0</v>
      </c>
      <c r="V4280" s="679">
        <f t="shared" ca="1" si="737"/>
        <v>886.15</v>
      </c>
      <c r="W4280" s="679">
        <f t="shared" ca="1" si="738"/>
        <v>59097.400000000031</v>
      </c>
      <c r="X4280" s="679">
        <f t="shared" ca="1" si="737"/>
        <v>0</v>
      </c>
      <c r="Y4280" s="679">
        <f t="shared" ca="1" si="737"/>
        <v>0</v>
      </c>
      <c r="Z4280" s="679">
        <f t="shared" ca="1" si="737"/>
        <v>0</v>
      </c>
      <c r="AA4280" t="str">
        <f t="shared" si="727"/>
        <v>HUM_ASR_FY_2022</v>
      </c>
      <c r="AB4280" s="958">
        <f t="shared" si="728"/>
        <v>45032</v>
      </c>
      <c r="AC4280" t="str">
        <f t="shared" si="729"/>
        <v>Unaudited</v>
      </c>
    </row>
    <row r="4281" spans="1:29" x14ac:dyDescent="0.25">
      <c r="A4281" t="s">
        <v>420</v>
      </c>
      <c r="B4281" t="s">
        <v>1385</v>
      </c>
      <c r="C4281" t="s">
        <v>1386</v>
      </c>
      <c r="D4281">
        <v>1900</v>
      </c>
      <c r="E4281" s="958">
        <v>1</v>
      </c>
      <c r="F4281" t="s">
        <v>441</v>
      </c>
      <c r="G4281" s="958">
        <v>366</v>
      </c>
      <c r="H4281" t="s">
        <v>390</v>
      </c>
      <c r="I4281" t="s">
        <v>488</v>
      </c>
      <c r="J4281" t="s">
        <v>444</v>
      </c>
      <c r="K4281" t="s">
        <v>449</v>
      </c>
      <c r="L4281" s="15" t="s">
        <v>106</v>
      </c>
      <c r="M4281" t="s">
        <v>186</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HUM_ASR_FY_2022</v>
      </c>
      <c r="AB4281" s="958">
        <f t="shared" si="728"/>
        <v>45032</v>
      </c>
      <c r="AC4281" t="str">
        <f t="shared" si="729"/>
        <v>Unaudited</v>
      </c>
    </row>
    <row r="4282" spans="1:29" x14ac:dyDescent="0.25">
      <c r="A4282" t="s">
        <v>420</v>
      </c>
      <c r="B4282" t="s">
        <v>1385</v>
      </c>
      <c r="C4282" t="s">
        <v>1386</v>
      </c>
      <c r="D4282">
        <v>1900</v>
      </c>
      <c r="E4282" s="958">
        <v>1</v>
      </c>
      <c r="F4282" t="s">
        <v>441</v>
      </c>
      <c r="G4282" s="958">
        <v>366</v>
      </c>
      <c r="H4282" t="s">
        <v>390</v>
      </c>
      <c r="I4282" t="s">
        <v>488</v>
      </c>
      <c r="J4282" t="s">
        <v>444</v>
      </c>
      <c r="K4282" t="s">
        <v>449</v>
      </c>
      <c r="L4282" s="15" t="s">
        <v>1321</v>
      </c>
      <c r="M4282" t="s">
        <v>1322</v>
      </c>
      <c r="N4282" s="679">
        <f t="shared" ca="1" si="735"/>
        <v>229512.40000000002</v>
      </c>
      <c r="O4282" s="679">
        <f t="shared" ca="1" si="737"/>
        <v>1160.3900000000001</v>
      </c>
      <c r="P4282" s="679">
        <f t="shared" ca="1" si="737"/>
        <v>0</v>
      </c>
      <c r="Q4282" s="679">
        <f t="shared" ca="1" si="737"/>
        <v>33908.990000000005</v>
      </c>
      <c r="R4282" s="679">
        <f t="shared" ca="1" si="737"/>
        <v>33578</v>
      </c>
      <c r="S4282" s="679">
        <f t="shared" ca="1" si="737"/>
        <v>160865.02000000002</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HUM_ASR_FY_2022</v>
      </c>
      <c r="AB4282" s="958">
        <f t="shared" si="728"/>
        <v>45032</v>
      </c>
      <c r="AC4282" t="str">
        <f t="shared" si="729"/>
        <v>Unaudited</v>
      </c>
    </row>
    <row r="4283" spans="1:29" x14ac:dyDescent="0.25">
      <c r="A4283" t="s">
        <v>420</v>
      </c>
      <c r="B4283" t="s">
        <v>1385</v>
      </c>
      <c r="C4283" t="s">
        <v>1386</v>
      </c>
      <c r="D4283">
        <v>1900</v>
      </c>
      <c r="E4283" s="958">
        <v>1</v>
      </c>
      <c r="F4283" t="s">
        <v>441</v>
      </c>
      <c r="G4283" s="958">
        <v>366</v>
      </c>
      <c r="H4283" t="s">
        <v>390</v>
      </c>
      <c r="I4283" t="s">
        <v>488</v>
      </c>
      <c r="J4283" t="s">
        <v>444</v>
      </c>
      <c r="K4283" t="s">
        <v>449</v>
      </c>
      <c r="L4283" s="15" t="s">
        <v>107</v>
      </c>
      <c r="M4283" t="s">
        <v>187</v>
      </c>
      <c r="N4283" s="679">
        <f t="shared" ca="1" si="735"/>
        <v>251403.56000000006</v>
      </c>
      <c r="O4283" s="679">
        <f t="shared" ca="1" si="737"/>
        <v>109798.86000000009</v>
      </c>
      <c r="P4283" s="679">
        <f t="shared" ca="1" si="737"/>
        <v>4546.5599999999995</v>
      </c>
      <c r="Q4283" s="679">
        <f t="shared" ca="1" si="737"/>
        <v>101083.47</v>
      </c>
      <c r="R4283" s="679">
        <f t="shared" ca="1" si="737"/>
        <v>30988.809999999998</v>
      </c>
      <c r="S4283" s="679">
        <f t="shared" ca="1" si="737"/>
        <v>1052.1100000000006</v>
      </c>
      <c r="T4283" s="679">
        <f t="shared" ca="1" si="737"/>
        <v>798.4</v>
      </c>
      <c r="U4283" s="679">
        <f t="shared" ca="1" si="737"/>
        <v>217.84</v>
      </c>
      <c r="V4283" s="679">
        <f t="shared" ca="1" si="737"/>
        <v>2917.51</v>
      </c>
      <c r="W4283" s="679">
        <f t="shared" ca="1" si="738"/>
        <v>0</v>
      </c>
      <c r="X4283" s="679">
        <f t="shared" ca="1" si="737"/>
        <v>0</v>
      </c>
      <c r="Y4283" s="679">
        <f t="shared" ca="1" si="737"/>
        <v>0</v>
      </c>
      <c r="Z4283" s="679">
        <f t="shared" ca="1" si="737"/>
        <v>0</v>
      </c>
      <c r="AA4283" t="str">
        <f t="shared" si="727"/>
        <v>HUM_ASR_FY_2022</v>
      </c>
      <c r="AB4283" s="958">
        <f t="shared" si="728"/>
        <v>45032</v>
      </c>
      <c r="AC4283" t="str">
        <f t="shared" si="729"/>
        <v>Unaudited</v>
      </c>
    </row>
    <row r="4284" spans="1:29" x14ac:dyDescent="0.25">
      <c r="A4284" t="s">
        <v>420</v>
      </c>
      <c r="B4284" t="s">
        <v>1385</v>
      </c>
      <c r="C4284" t="s">
        <v>1386</v>
      </c>
      <c r="D4284">
        <v>1900</v>
      </c>
      <c r="E4284" s="958">
        <v>1</v>
      </c>
      <c r="F4284" t="s">
        <v>441</v>
      </c>
      <c r="G4284" s="958">
        <v>366</v>
      </c>
      <c r="H4284" t="s">
        <v>390</v>
      </c>
      <c r="I4284" t="s">
        <v>488</v>
      </c>
      <c r="J4284" t="s">
        <v>444</v>
      </c>
      <c r="K4284" t="s">
        <v>449</v>
      </c>
      <c r="L4284" s="15" t="s">
        <v>108</v>
      </c>
      <c r="M4284" t="s">
        <v>160</v>
      </c>
      <c r="N4284" s="679">
        <f t="shared" ca="1" si="735"/>
        <v>879865.78999999934</v>
      </c>
      <c r="O4284" s="679">
        <f t="shared" ca="1" si="737"/>
        <v>623556.16999999946</v>
      </c>
      <c r="P4284" s="679">
        <f t="shared" ca="1" si="737"/>
        <v>35341.340000000004</v>
      </c>
      <c r="Q4284" s="679">
        <f t="shared" ca="1" si="737"/>
        <v>122615.4200000001</v>
      </c>
      <c r="R4284" s="679">
        <f t="shared" ca="1" si="737"/>
        <v>60371.450000000004</v>
      </c>
      <c r="S4284" s="679">
        <f t="shared" ca="1" si="737"/>
        <v>3770.3</v>
      </c>
      <c r="T4284" s="679">
        <f t="shared" ca="1" si="737"/>
        <v>867.72</v>
      </c>
      <c r="U4284" s="679">
        <f t="shared" ca="1" si="737"/>
        <v>140</v>
      </c>
      <c r="V4284" s="679">
        <f t="shared" ca="1" si="737"/>
        <v>4621.1000000000004</v>
      </c>
      <c r="W4284" s="679">
        <f t="shared" ca="1" si="738"/>
        <v>0</v>
      </c>
      <c r="X4284" s="679">
        <f t="shared" ca="1" si="737"/>
        <v>2350.7200000000003</v>
      </c>
      <c r="Y4284" s="679">
        <f t="shared" ca="1" si="737"/>
        <v>26231.57</v>
      </c>
      <c r="Z4284" s="679">
        <f t="shared" ca="1" si="737"/>
        <v>0</v>
      </c>
      <c r="AA4284" t="str">
        <f t="shared" si="727"/>
        <v>HUM_ASR_FY_2022</v>
      </c>
      <c r="AB4284" s="958">
        <f t="shared" si="728"/>
        <v>45032</v>
      </c>
      <c r="AC4284" t="str">
        <f t="shared" si="729"/>
        <v>Unaudited</v>
      </c>
    </row>
    <row r="4285" spans="1:29" x14ac:dyDescent="0.25">
      <c r="A4285" t="s">
        <v>420</v>
      </c>
      <c r="B4285" t="s">
        <v>1385</v>
      </c>
      <c r="C4285" t="s">
        <v>1386</v>
      </c>
      <c r="D4285">
        <v>1900</v>
      </c>
      <c r="E4285" s="958">
        <v>1</v>
      </c>
      <c r="F4285" t="s">
        <v>441</v>
      </c>
      <c r="G4285" s="958">
        <v>366</v>
      </c>
      <c r="H4285" t="s">
        <v>390</v>
      </c>
      <c r="I4285" t="s">
        <v>488</v>
      </c>
      <c r="J4285" t="s">
        <v>444</v>
      </c>
      <c r="K4285" t="s">
        <v>449</v>
      </c>
      <c r="L4285" s="15" t="s">
        <v>109</v>
      </c>
      <c r="M4285" t="s">
        <v>134</v>
      </c>
      <c r="N4285" s="679">
        <f t="shared" ca="1" si="735"/>
        <v>2629769.2596675539</v>
      </c>
      <c r="O4285" s="679">
        <f t="shared" ca="1" si="737"/>
        <v>2082791.4393028752</v>
      </c>
      <c r="P4285" s="679">
        <f t="shared" ca="1" si="737"/>
        <v>117577.72439013196</v>
      </c>
      <c r="Q4285" s="679">
        <f t="shared" ca="1" si="737"/>
        <v>147606.40399186363</v>
      </c>
      <c r="R4285" s="679">
        <f t="shared" ca="1" si="737"/>
        <v>104747.26805194808</v>
      </c>
      <c r="S4285" s="679">
        <f t="shared" ca="1" si="737"/>
        <v>80460.491203463185</v>
      </c>
      <c r="T4285" s="679">
        <f t="shared" ca="1" si="737"/>
        <v>7875.4084155844175</v>
      </c>
      <c r="U4285" s="679">
        <f t="shared" ca="1" si="737"/>
        <v>2731.7237316017317</v>
      </c>
      <c r="V4285" s="679">
        <f t="shared" ca="1" si="737"/>
        <v>17064.884510822514</v>
      </c>
      <c r="W4285" s="679">
        <f t="shared" ca="1" si="738"/>
        <v>91.559428571428569</v>
      </c>
      <c r="X4285" s="679">
        <f t="shared" ca="1" si="737"/>
        <v>58622.209844155841</v>
      </c>
      <c r="Y4285" s="679">
        <f t="shared" ca="1" si="737"/>
        <v>10200.146796536801</v>
      </c>
      <c r="Z4285" s="679">
        <f t="shared" ca="1" si="737"/>
        <v>0</v>
      </c>
      <c r="AA4285" t="str">
        <f t="shared" si="727"/>
        <v>HUM_ASR_FY_2022</v>
      </c>
      <c r="AB4285" s="958">
        <f t="shared" si="728"/>
        <v>45032</v>
      </c>
      <c r="AC4285" t="str">
        <f t="shared" si="729"/>
        <v>Unaudited</v>
      </c>
    </row>
    <row r="4286" spans="1:29" x14ac:dyDescent="0.25">
      <c r="A4286" t="s">
        <v>420</v>
      </c>
      <c r="B4286" t="s">
        <v>1385</v>
      </c>
      <c r="C4286" t="s">
        <v>1386</v>
      </c>
      <c r="D4286">
        <v>1900</v>
      </c>
      <c r="E4286" s="958">
        <v>1</v>
      </c>
      <c r="F4286" t="s">
        <v>441</v>
      </c>
      <c r="G4286" s="958">
        <v>366</v>
      </c>
      <c r="H4286" t="s">
        <v>390</v>
      </c>
      <c r="I4286" t="s">
        <v>488</v>
      </c>
      <c r="J4286" t="s">
        <v>444</v>
      </c>
      <c r="K4286" t="s">
        <v>449</v>
      </c>
      <c r="L4286" s="15" t="s">
        <v>110</v>
      </c>
      <c r="M4286" t="s">
        <v>162</v>
      </c>
      <c r="N4286" s="679">
        <f t="shared" ca="1" si="735"/>
        <v>130443.21781903312</v>
      </c>
      <c r="O4286" s="679">
        <f t="shared" ca="1" si="737"/>
        <v>92444.409397610521</v>
      </c>
      <c r="P4286" s="679">
        <f t="shared" ca="1" si="737"/>
        <v>5239.4787523634832</v>
      </c>
      <c r="Q4286" s="679">
        <f t="shared" ca="1" si="737"/>
        <v>18178.170035491719</v>
      </c>
      <c r="R4286" s="679">
        <f t="shared" ca="1" si="737"/>
        <v>8950.2811586763364</v>
      </c>
      <c r="S4286" s="679">
        <f t="shared" ca="1" si="737"/>
        <v>558.96032069061448</v>
      </c>
      <c r="T4286" s="679">
        <f t="shared" ca="1" si="737"/>
        <v>128.64256145921013</v>
      </c>
      <c r="U4286" s="679">
        <f t="shared" ca="1" si="737"/>
        <v>20.755495556503732</v>
      </c>
      <c r="V4286" s="679">
        <f t="shared" ca="1" si="737"/>
        <v>685.09443225828136</v>
      </c>
      <c r="W4286" s="679">
        <f t="shared" ca="1" si="738"/>
        <v>0</v>
      </c>
      <c r="X4286" s="679">
        <f t="shared" ca="1" si="737"/>
        <v>348.50256081846038</v>
      </c>
      <c r="Y4286" s="679">
        <f t="shared" ca="1" si="737"/>
        <v>3888.9231041079756</v>
      </c>
      <c r="Z4286" s="679">
        <f t="shared" ca="1" si="737"/>
        <v>0</v>
      </c>
      <c r="AA4286" t="str">
        <f t="shared" si="727"/>
        <v>HUM_ASR_FY_2022</v>
      </c>
      <c r="AB4286" s="958">
        <f t="shared" si="728"/>
        <v>45032</v>
      </c>
      <c r="AC4286" t="str">
        <f t="shared" si="729"/>
        <v>Unaudited</v>
      </c>
    </row>
    <row r="4287" spans="1:29" x14ac:dyDescent="0.25">
      <c r="A4287" t="s">
        <v>420</v>
      </c>
      <c r="B4287" t="s">
        <v>1385</v>
      </c>
      <c r="C4287" t="s">
        <v>1386</v>
      </c>
      <c r="D4287">
        <v>1900</v>
      </c>
      <c r="E4287" s="958">
        <v>1</v>
      </c>
      <c r="F4287" t="s">
        <v>441</v>
      </c>
      <c r="G4287" s="958">
        <v>366</v>
      </c>
      <c r="H4287" t="s">
        <v>390</v>
      </c>
      <c r="I4287" t="s">
        <v>488</v>
      </c>
      <c r="J4287" t="s">
        <v>444</v>
      </c>
      <c r="K4287" t="s">
        <v>449</v>
      </c>
      <c r="L4287" s="15" t="s">
        <v>111</v>
      </c>
      <c r="M4287" t="s">
        <v>463</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HUM_ASR_FY_2022</v>
      </c>
      <c r="AB4287" s="958">
        <f t="shared" si="728"/>
        <v>45032</v>
      </c>
      <c r="AC4287" t="str">
        <f t="shared" si="729"/>
        <v>Unaudited</v>
      </c>
    </row>
    <row r="4288" spans="1:29" x14ac:dyDescent="0.25">
      <c r="A4288" t="s">
        <v>420</v>
      </c>
      <c r="B4288" t="s">
        <v>1385</v>
      </c>
      <c r="C4288" t="s">
        <v>1386</v>
      </c>
      <c r="D4288">
        <v>1900</v>
      </c>
      <c r="E4288" s="958">
        <v>1</v>
      </c>
      <c r="F4288" t="s">
        <v>441</v>
      </c>
      <c r="G4288" s="958">
        <v>366</v>
      </c>
      <c r="H4288" t="s">
        <v>390</v>
      </c>
      <c r="I4288" t="s">
        <v>488</v>
      </c>
      <c r="J4288" t="s">
        <v>444</v>
      </c>
      <c r="K4288" t="s">
        <v>6</v>
      </c>
      <c r="L4288" s="15" t="s">
        <v>117</v>
      </c>
      <c r="M4288" t="s">
        <v>188</v>
      </c>
      <c r="N4288" s="679">
        <f t="shared" ca="1" si="735"/>
        <v>1143883.2600000002</v>
      </c>
      <c r="O4288" s="679">
        <f t="shared" ca="1" si="737"/>
        <v>618477.39000000013</v>
      </c>
      <c r="P4288" s="679">
        <f t="shared" ca="1" si="737"/>
        <v>66577.360000000015</v>
      </c>
      <c r="Q4288" s="679">
        <f t="shared" ca="1" si="737"/>
        <v>156025.21</v>
      </c>
      <c r="R4288" s="679">
        <f t="shared" ca="1" si="737"/>
        <v>154153.06999999998</v>
      </c>
      <c r="S4288" s="679">
        <f t="shared" ca="1" si="737"/>
        <v>34885.359999999993</v>
      </c>
      <c r="T4288" s="679">
        <f t="shared" ca="1" si="737"/>
        <v>2222.44</v>
      </c>
      <c r="U4288" s="679">
        <f t="shared" ca="1" si="737"/>
        <v>415.81</v>
      </c>
      <c r="V4288" s="679">
        <f t="shared" ca="1" si="737"/>
        <v>13636.39</v>
      </c>
      <c r="W4288" s="679">
        <f t="shared" ca="1" si="738"/>
        <v>0</v>
      </c>
      <c r="X4288" s="679">
        <f t="shared" ca="1" si="737"/>
        <v>50081.36</v>
      </c>
      <c r="Y4288" s="679">
        <f t="shared" ca="1" si="737"/>
        <v>47408.87</v>
      </c>
      <c r="Z4288" s="679">
        <f t="shared" ca="1" si="737"/>
        <v>0</v>
      </c>
      <c r="AA4288" t="str">
        <f t="shared" si="727"/>
        <v>HUM_ASR_FY_2022</v>
      </c>
      <c r="AB4288" s="958">
        <f t="shared" si="728"/>
        <v>45032</v>
      </c>
      <c r="AC4288" t="str">
        <f t="shared" si="729"/>
        <v>Unaudited</v>
      </c>
    </row>
    <row r="4289" spans="1:29" x14ac:dyDescent="0.25">
      <c r="A4289" t="s">
        <v>420</v>
      </c>
      <c r="B4289" t="s">
        <v>1385</v>
      </c>
      <c r="C4289" t="s">
        <v>1386</v>
      </c>
      <c r="D4289">
        <v>1900</v>
      </c>
      <c r="E4289" s="958">
        <v>1</v>
      </c>
      <c r="F4289" t="s">
        <v>441</v>
      </c>
      <c r="G4289" s="958">
        <v>366</v>
      </c>
      <c r="H4289" t="s">
        <v>390</v>
      </c>
      <c r="I4289" t="s">
        <v>488</v>
      </c>
      <c r="J4289" t="s">
        <v>444</v>
      </c>
      <c r="K4289" t="s">
        <v>6</v>
      </c>
      <c r="L4289" s="15" t="s">
        <v>45</v>
      </c>
      <c r="M4289" t="s">
        <v>163</v>
      </c>
      <c r="N4289" s="679">
        <f t="shared" ca="1" si="735"/>
        <v>121600.01033244668</v>
      </c>
      <c r="O4289" s="679">
        <f t="shared" ca="1" si="737"/>
        <v>84120.330697126163</v>
      </c>
      <c r="P4289" s="679">
        <f t="shared" ca="1" si="737"/>
        <v>5783.7956098680443</v>
      </c>
      <c r="Q4289" s="679">
        <f t="shared" ca="1" si="737"/>
        <v>9227.5760081364424</v>
      </c>
      <c r="R4289" s="679">
        <f t="shared" ca="1" si="737"/>
        <v>7343.5719480519492</v>
      </c>
      <c r="S4289" s="679">
        <f t="shared" ca="1" si="737"/>
        <v>7335.9687965367957</v>
      </c>
      <c r="T4289" s="679">
        <f t="shared" ca="1" si="737"/>
        <v>147.87158441558441</v>
      </c>
      <c r="U4289" s="679">
        <f t="shared" ca="1" si="737"/>
        <v>719.52626839826837</v>
      </c>
      <c r="V4289" s="679">
        <f t="shared" ca="1" si="737"/>
        <v>830.58548917748931</v>
      </c>
      <c r="W4289" s="679">
        <f t="shared" ca="1" si="738"/>
        <v>1.6205714285714288</v>
      </c>
      <c r="X4289" s="679">
        <f t="shared" ca="1" si="737"/>
        <v>5353.2201558441566</v>
      </c>
      <c r="Y4289" s="679">
        <f t="shared" ca="1" si="737"/>
        <v>735.94320346320364</v>
      </c>
      <c r="Z4289" s="679">
        <f t="shared" ca="1" si="737"/>
        <v>0</v>
      </c>
      <c r="AA4289" t="str">
        <f t="shared" si="727"/>
        <v>HUM_ASR_FY_2022</v>
      </c>
      <c r="AB4289" s="958">
        <f t="shared" si="728"/>
        <v>45032</v>
      </c>
      <c r="AC4289" t="str">
        <f t="shared" si="729"/>
        <v>Unaudited</v>
      </c>
    </row>
    <row r="4290" spans="1:29" x14ac:dyDescent="0.25">
      <c r="A4290" t="s">
        <v>420</v>
      </c>
      <c r="B4290" t="s">
        <v>1385</v>
      </c>
      <c r="C4290" t="s">
        <v>1386</v>
      </c>
      <c r="D4290">
        <v>1900</v>
      </c>
      <c r="E4290" s="958">
        <v>1</v>
      </c>
      <c r="F4290" t="s">
        <v>441</v>
      </c>
      <c r="G4290" s="958">
        <v>366</v>
      </c>
      <c r="H4290" t="s">
        <v>390</v>
      </c>
      <c r="I4290" t="s">
        <v>488</v>
      </c>
      <c r="J4290" t="s">
        <v>444</v>
      </c>
      <c r="K4290" t="s">
        <v>6</v>
      </c>
      <c r="L4290" s="15" t="s">
        <v>46</v>
      </c>
      <c r="M4290" t="s">
        <v>164</v>
      </c>
      <c r="N4290" s="679">
        <f t="shared" ca="1" si="735"/>
        <v>45799.759853686483</v>
      </c>
      <c r="O4290" s="679">
        <f t="shared" ca="1" si="737"/>
        <v>24763.11781757764</v>
      </c>
      <c r="P4290" s="679">
        <f t="shared" ca="1" si="737"/>
        <v>2665.6803244873363</v>
      </c>
      <c r="Q4290" s="679">
        <f t="shared" ca="1" si="737"/>
        <v>6247.0685593571852</v>
      </c>
      <c r="R4290" s="679">
        <f t="shared" ca="1" si="737"/>
        <v>6172.1102437573218</v>
      </c>
      <c r="S4290" s="679">
        <f t="shared" ca="1" si="737"/>
        <v>1396.7693787296089</v>
      </c>
      <c r="T4290" s="679">
        <f t="shared" ca="1" si="737"/>
        <v>88.983921566635189</v>
      </c>
      <c r="U4290" s="679">
        <f t="shared" ca="1" si="737"/>
        <v>16.648550434037624</v>
      </c>
      <c r="V4290" s="679">
        <f t="shared" ca="1" si="737"/>
        <v>545.98524964095691</v>
      </c>
      <c r="W4290" s="679">
        <f t="shared" ca="1" si="738"/>
        <v>0</v>
      </c>
      <c r="X4290" s="679">
        <f t="shared" ca="1" si="737"/>
        <v>2005.1996050243968</v>
      </c>
      <c r="Y4290" s="679">
        <f t="shared" ca="1" si="737"/>
        <v>1898.1962031113567</v>
      </c>
      <c r="Z4290" s="679">
        <f t="shared" ca="1" si="737"/>
        <v>0</v>
      </c>
      <c r="AA4290" t="str">
        <f t="shared" ref="AA4290:AA4353" si="739">file_name</f>
        <v>HUM_ASR_FY_2022</v>
      </c>
      <c r="AB4290" s="958">
        <f t="shared" ref="AB4290:AB4353" si="740">file_date</f>
        <v>45032</v>
      </c>
      <c r="AC4290" t="str">
        <f t="shared" ref="AC4290:AC4353" si="741">status</f>
        <v>Unaudited</v>
      </c>
    </row>
    <row r="4291" spans="1:29" x14ac:dyDescent="0.25">
      <c r="A4291" t="s">
        <v>420</v>
      </c>
      <c r="B4291" t="s">
        <v>1385</v>
      </c>
      <c r="C4291" t="s">
        <v>1386</v>
      </c>
      <c r="D4291">
        <v>1900</v>
      </c>
      <c r="E4291" s="958">
        <v>1</v>
      </c>
      <c r="F4291" t="s">
        <v>441</v>
      </c>
      <c r="G4291" s="958">
        <v>366</v>
      </c>
      <c r="H4291" t="s">
        <v>390</v>
      </c>
      <c r="I4291" t="s">
        <v>488</v>
      </c>
      <c r="J4291" t="s">
        <v>444</v>
      </c>
      <c r="K4291" t="s">
        <v>6</v>
      </c>
      <c r="L4291" s="15" t="s">
        <v>165</v>
      </c>
      <c r="M4291" t="s">
        <v>461</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HUM_ASR_FY_2022</v>
      </c>
      <c r="AB4291" s="958">
        <f t="shared" si="740"/>
        <v>45032</v>
      </c>
      <c r="AC4291" t="str">
        <f t="shared" si="741"/>
        <v>Unaudited</v>
      </c>
    </row>
    <row r="4292" spans="1:29" x14ac:dyDescent="0.25">
      <c r="A4292" t="s">
        <v>420</v>
      </c>
      <c r="B4292" t="s">
        <v>1385</v>
      </c>
      <c r="C4292" t="s">
        <v>1386</v>
      </c>
      <c r="D4292">
        <v>1900</v>
      </c>
      <c r="E4292" s="958">
        <v>1</v>
      </c>
      <c r="F4292" t="s">
        <v>441</v>
      </c>
      <c r="G4292" s="958">
        <v>366</v>
      </c>
      <c r="H4292" t="s">
        <v>390</v>
      </c>
      <c r="I4292" t="s">
        <v>488</v>
      </c>
      <c r="J4292" t="s">
        <v>444</v>
      </c>
      <c r="K4292" t="s">
        <v>434</v>
      </c>
      <c r="L4292" s="15" t="s">
        <v>120</v>
      </c>
      <c r="M4292" t="s">
        <v>32</v>
      </c>
      <c r="N4292" s="679">
        <f t="shared" ca="1" si="735"/>
        <v>-4805.1327272727267</v>
      </c>
      <c r="O4292" s="679">
        <f t="shared" ca="1" si="737"/>
        <v>-2595.759059531631</v>
      </c>
      <c r="P4292" s="679">
        <f t="shared" ca="1" si="737"/>
        <v>-250.87039167644255</v>
      </c>
      <c r="Q4292" s="679">
        <f t="shared" ca="1" si="737"/>
        <v>-711.7333416438438</v>
      </c>
      <c r="R4292" s="679">
        <f t="shared" ca="1" si="737"/>
        <v>-771.44731586268392</v>
      </c>
      <c r="S4292" s="679">
        <f t="shared" ca="1" si="737"/>
        <v>-64.892868458513334</v>
      </c>
      <c r="T4292" s="679">
        <f t="shared" ca="1" si="737"/>
        <v>-9.5153136861339274</v>
      </c>
      <c r="U4292" s="679">
        <f t="shared" ca="1" si="737"/>
        <v>-0.40881504616191466</v>
      </c>
      <c r="V4292" s="679">
        <f t="shared" ca="1" si="737"/>
        <v>-202.17404291334179</v>
      </c>
      <c r="W4292" s="679">
        <f t="shared" ca="1" si="738"/>
        <v>-6.6795871219001652</v>
      </c>
      <c r="X4292" s="679">
        <f t="shared" ca="1" si="737"/>
        <v>-33.105018505438665</v>
      </c>
      <c r="Y4292" s="679">
        <f t="shared" ca="1" si="737"/>
        <v>-158.54697282663608</v>
      </c>
      <c r="Z4292" s="679">
        <f t="shared" ca="1" si="737"/>
        <v>0</v>
      </c>
      <c r="AA4292" t="str">
        <f t="shared" si="739"/>
        <v>HUM_ASR_FY_2022</v>
      </c>
      <c r="AB4292" s="958">
        <f t="shared" si="740"/>
        <v>45032</v>
      </c>
      <c r="AC4292" t="str">
        <f t="shared" si="741"/>
        <v>Unaudited</v>
      </c>
    </row>
    <row r="4293" spans="1:29" x14ac:dyDescent="0.25">
      <c r="A4293" t="s">
        <v>420</v>
      </c>
      <c r="B4293" t="s">
        <v>1385</v>
      </c>
      <c r="C4293" t="s">
        <v>1386</v>
      </c>
      <c r="D4293">
        <v>1900</v>
      </c>
      <c r="E4293" s="958">
        <v>1</v>
      </c>
      <c r="F4293" t="s">
        <v>441</v>
      </c>
      <c r="G4293" s="958">
        <v>366</v>
      </c>
      <c r="H4293" t="s">
        <v>390</v>
      </c>
      <c r="I4293" t="s">
        <v>488</v>
      </c>
      <c r="J4293" t="s">
        <v>444</v>
      </c>
      <c r="K4293" t="s">
        <v>434</v>
      </c>
      <c r="L4293" s="15" t="s">
        <v>943</v>
      </c>
      <c r="M4293" t="s">
        <v>935</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HUM_ASR_FY_2022</v>
      </c>
      <c r="AB4293" s="958">
        <f t="shared" si="740"/>
        <v>45032</v>
      </c>
      <c r="AC4293" t="str">
        <f t="shared" si="741"/>
        <v>Unaudited</v>
      </c>
    </row>
    <row r="4294" spans="1:29" x14ac:dyDescent="0.25">
      <c r="A4294" t="s">
        <v>420</v>
      </c>
      <c r="B4294" t="s">
        <v>1385</v>
      </c>
      <c r="C4294" t="s">
        <v>1386</v>
      </c>
      <c r="D4294">
        <v>1900</v>
      </c>
      <c r="E4294" s="958">
        <v>1</v>
      </c>
      <c r="F4294" t="s">
        <v>441</v>
      </c>
      <c r="G4294" s="958">
        <v>366</v>
      </c>
      <c r="H4294" t="s">
        <v>390</v>
      </c>
      <c r="I4294" t="s">
        <v>488</v>
      </c>
      <c r="J4294" t="s">
        <v>444</v>
      </c>
      <c r="K4294" t="s">
        <v>434</v>
      </c>
      <c r="L4294" s="15" t="s">
        <v>167</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HUM_ASR_FY_2022</v>
      </c>
      <c r="AB4294" s="958">
        <f t="shared" si="740"/>
        <v>45032</v>
      </c>
      <c r="AC4294" t="str">
        <f t="shared" si="741"/>
        <v>Unaudited</v>
      </c>
    </row>
    <row r="4295" spans="1:29" x14ac:dyDescent="0.25">
      <c r="A4295" t="s">
        <v>420</v>
      </c>
      <c r="B4295" t="s">
        <v>1385</v>
      </c>
      <c r="C4295" t="s">
        <v>1386</v>
      </c>
      <c r="D4295">
        <v>1900</v>
      </c>
      <c r="E4295" s="958">
        <v>1</v>
      </c>
      <c r="F4295" t="s">
        <v>441</v>
      </c>
      <c r="G4295" s="958">
        <v>366</v>
      </c>
      <c r="H4295" t="s">
        <v>390</v>
      </c>
      <c r="I4295" t="s">
        <v>488</v>
      </c>
      <c r="J4295" t="s">
        <v>444</v>
      </c>
      <c r="K4295" t="s">
        <v>434</v>
      </c>
      <c r="L4295" s="15" t="s">
        <v>168</v>
      </c>
      <c r="M4295" t="s">
        <v>329</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HUM_ASR_FY_2022</v>
      </c>
      <c r="AB4295" s="958">
        <f t="shared" si="740"/>
        <v>45032</v>
      </c>
      <c r="AC4295" t="str">
        <f t="shared" si="741"/>
        <v>Unaudited</v>
      </c>
    </row>
    <row r="4296" spans="1:29" x14ac:dyDescent="0.25">
      <c r="A4296" t="s">
        <v>420</v>
      </c>
      <c r="B4296" t="s">
        <v>1385</v>
      </c>
      <c r="C4296" t="s">
        <v>1386</v>
      </c>
      <c r="D4296">
        <v>1900</v>
      </c>
      <c r="E4296" s="958">
        <v>1</v>
      </c>
      <c r="F4296" t="s">
        <v>441</v>
      </c>
      <c r="G4296" s="958">
        <v>366</v>
      </c>
      <c r="H4296" t="s">
        <v>390</v>
      </c>
      <c r="I4296" t="s">
        <v>488</v>
      </c>
      <c r="J4296" t="s">
        <v>450</v>
      </c>
      <c r="K4296" t="s">
        <v>435</v>
      </c>
      <c r="L4296" s="15" t="s">
        <v>121</v>
      </c>
      <c r="M4296" t="s">
        <v>27</v>
      </c>
      <c r="N4296" s="679">
        <f t="shared" ca="1" si="742"/>
        <v>6404025.5929738274</v>
      </c>
      <c r="O4296" s="679">
        <f t="shared" ca="1" si="743"/>
        <v>-23347.182677123703</v>
      </c>
      <c r="P4296" s="679">
        <f t="shared" ca="1" si="743"/>
        <v>6427372.7756509511</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HUM_ASR_FY_2022</v>
      </c>
      <c r="AB4296" s="958">
        <f t="shared" si="740"/>
        <v>45032</v>
      </c>
      <c r="AC4296" t="str">
        <f t="shared" si="741"/>
        <v>Unaudited</v>
      </c>
    </row>
    <row r="4297" spans="1:29" x14ac:dyDescent="0.25">
      <c r="A4297" t="s">
        <v>420</v>
      </c>
      <c r="B4297" t="s">
        <v>1385</v>
      </c>
      <c r="C4297" t="s">
        <v>1386</v>
      </c>
      <c r="D4297">
        <v>1900</v>
      </c>
      <c r="E4297" s="958">
        <v>1</v>
      </c>
      <c r="F4297" t="s">
        <v>441</v>
      </c>
      <c r="G4297" s="958">
        <v>366</v>
      </c>
      <c r="H4297" t="s">
        <v>390</v>
      </c>
      <c r="I4297" t="s">
        <v>488</v>
      </c>
      <c r="J4297" t="s">
        <v>450</v>
      </c>
      <c r="K4297" t="s">
        <v>435</v>
      </c>
      <c r="L4297" s="15" t="s">
        <v>122</v>
      </c>
      <c r="M4297" t="s">
        <v>97</v>
      </c>
      <c r="N4297" s="679">
        <f t="shared" ca="1" si="742"/>
        <v>288181.00270447141</v>
      </c>
      <c r="O4297" s="679">
        <f t="shared" ca="1" si="743"/>
        <v>0</v>
      </c>
      <c r="P4297" s="679">
        <f t="shared" ca="1" si="743"/>
        <v>288181.00270447141</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HUM_ASR_FY_2022</v>
      </c>
      <c r="AB4297" s="958">
        <f t="shared" si="740"/>
        <v>45032</v>
      </c>
      <c r="AC4297" t="str">
        <f t="shared" si="741"/>
        <v>Unaudited</v>
      </c>
    </row>
    <row r="4298" spans="1:29" x14ac:dyDescent="0.25">
      <c r="A4298" t="s">
        <v>420</v>
      </c>
      <c r="B4298" t="s">
        <v>1385</v>
      </c>
      <c r="C4298" t="s">
        <v>1386</v>
      </c>
      <c r="D4298">
        <v>1900</v>
      </c>
      <c r="E4298" s="958">
        <v>1</v>
      </c>
      <c r="F4298" t="s">
        <v>441</v>
      </c>
      <c r="G4298" s="958">
        <v>366</v>
      </c>
      <c r="H4298" t="s">
        <v>390</v>
      </c>
      <c r="I4298" t="s">
        <v>488</v>
      </c>
      <c r="J4298" t="s">
        <v>450</v>
      </c>
      <c r="K4298" t="s">
        <v>435</v>
      </c>
      <c r="L4298" s="15" t="s">
        <v>123</v>
      </c>
      <c r="M4298" t="s">
        <v>98</v>
      </c>
      <c r="N4298" s="679">
        <f t="shared" ca="1" si="742"/>
        <v>568518.12532030942</v>
      </c>
      <c r="O4298" s="679">
        <f t="shared" ca="1" si="743"/>
        <v>0</v>
      </c>
      <c r="P4298" s="679">
        <f t="shared" ca="1" si="743"/>
        <v>568518.12532030942</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HUM_ASR_FY_2022</v>
      </c>
      <c r="AB4298" s="958">
        <f t="shared" si="740"/>
        <v>45032</v>
      </c>
      <c r="AC4298" t="str">
        <f t="shared" si="741"/>
        <v>Unaudited</v>
      </c>
    </row>
    <row r="4299" spans="1:29" x14ac:dyDescent="0.25">
      <c r="A4299" t="s">
        <v>420</v>
      </c>
      <c r="B4299" t="s">
        <v>1385</v>
      </c>
      <c r="C4299" t="s">
        <v>1386</v>
      </c>
      <c r="D4299">
        <v>1900</v>
      </c>
      <c r="E4299" s="958">
        <v>1</v>
      </c>
      <c r="F4299" t="s">
        <v>441</v>
      </c>
      <c r="G4299" s="958">
        <v>366</v>
      </c>
      <c r="H4299" t="s">
        <v>390</v>
      </c>
      <c r="I4299" t="s">
        <v>488</v>
      </c>
      <c r="J4299" t="s">
        <v>450</v>
      </c>
      <c r="K4299" t="s">
        <v>435</v>
      </c>
      <c r="L4299" s="15" t="s">
        <v>124</v>
      </c>
      <c r="M4299" t="s">
        <v>99</v>
      </c>
      <c r="N4299" s="679">
        <f t="shared" ca="1" si="742"/>
        <v>1374113.4699699651</v>
      </c>
      <c r="O4299" s="679">
        <f t="shared" ca="1" si="743"/>
        <v>0</v>
      </c>
      <c r="P4299" s="679">
        <f t="shared" ca="1" si="743"/>
        <v>1374113.4699699651</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HUM_ASR_FY_2022</v>
      </c>
      <c r="AB4299" s="958">
        <f t="shared" si="740"/>
        <v>45032</v>
      </c>
      <c r="AC4299" t="str">
        <f t="shared" si="741"/>
        <v>Unaudited</v>
      </c>
    </row>
    <row r="4300" spans="1:29" x14ac:dyDescent="0.25">
      <c r="A4300" t="s">
        <v>420</v>
      </c>
      <c r="B4300" t="s">
        <v>1385</v>
      </c>
      <c r="C4300" t="s">
        <v>1386</v>
      </c>
      <c r="D4300">
        <v>1900</v>
      </c>
      <c r="E4300" s="958">
        <v>1</v>
      </c>
      <c r="F4300" t="s">
        <v>441</v>
      </c>
      <c r="G4300" s="958">
        <v>366</v>
      </c>
      <c r="H4300" t="s">
        <v>390</v>
      </c>
      <c r="I4300" t="s">
        <v>488</v>
      </c>
      <c r="J4300" t="s">
        <v>450</v>
      </c>
      <c r="K4300" t="s">
        <v>435</v>
      </c>
      <c r="L4300" s="15" t="s">
        <v>125</v>
      </c>
      <c r="M4300" t="s">
        <v>100</v>
      </c>
      <c r="N4300" s="679">
        <f t="shared" ca="1" si="742"/>
        <v>1269412.3701816702</v>
      </c>
      <c r="O4300" s="679">
        <f t="shared" ca="1" si="743"/>
        <v>22817.914603882644</v>
      </c>
      <c r="P4300" s="679">
        <f t="shared" ca="1" si="743"/>
        <v>1246594.4555777875</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HUM_ASR_FY_2022</v>
      </c>
      <c r="AB4300" s="958">
        <f t="shared" si="740"/>
        <v>45032</v>
      </c>
      <c r="AC4300" t="str">
        <f t="shared" si="741"/>
        <v>Unaudited</v>
      </c>
    </row>
    <row r="4301" spans="1:29" x14ac:dyDescent="0.25">
      <c r="A4301" t="s">
        <v>420</v>
      </c>
      <c r="B4301" t="s">
        <v>1385</v>
      </c>
      <c r="C4301" t="s">
        <v>1386</v>
      </c>
      <c r="D4301">
        <v>1900</v>
      </c>
      <c r="E4301" s="958">
        <v>1</v>
      </c>
      <c r="F4301" t="s">
        <v>441</v>
      </c>
      <c r="G4301" s="958">
        <v>366</v>
      </c>
      <c r="H4301" t="s">
        <v>390</v>
      </c>
      <c r="I4301" t="s">
        <v>488</v>
      </c>
      <c r="J4301" t="s">
        <v>450</v>
      </c>
      <c r="K4301" t="s">
        <v>435</v>
      </c>
      <c r="L4301" s="15" t="s">
        <v>126</v>
      </c>
      <c r="M4301" t="s">
        <v>28</v>
      </c>
      <c r="N4301" s="679">
        <f t="shared" ca="1" si="742"/>
        <v>33030.252031537966</v>
      </c>
      <c r="O4301" s="679">
        <f t="shared" ca="1" si="743"/>
        <v>0</v>
      </c>
      <c r="P4301" s="679">
        <f t="shared" ca="1" si="743"/>
        <v>33030.252031537966</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HUM_ASR_FY_2022</v>
      </c>
      <c r="AB4301" s="958">
        <f t="shared" si="740"/>
        <v>45032</v>
      </c>
      <c r="AC4301" t="str">
        <f t="shared" si="741"/>
        <v>Unaudited</v>
      </c>
    </row>
    <row r="4302" spans="1:29" x14ac:dyDescent="0.25">
      <c r="A4302" t="s">
        <v>420</v>
      </c>
      <c r="B4302" t="s">
        <v>1385</v>
      </c>
      <c r="C4302" t="s">
        <v>1386</v>
      </c>
      <c r="D4302">
        <v>1900</v>
      </c>
      <c r="E4302" s="958">
        <v>1</v>
      </c>
      <c r="F4302" t="s">
        <v>441</v>
      </c>
      <c r="G4302" s="958">
        <v>366</v>
      </c>
      <c r="H4302" t="s">
        <v>390</v>
      </c>
      <c r="I4302" t="s">
        <v>488</v>
      </c>
      <c r="J4302" t="s">
        <v>436</v>
      </c>
      <c r="K4302" t="s">
        <v>436</v>
      </c>
      <c r="L4302" s="15" t="s">
        <v>128</v>
      </c>
      <c r="M4302" t="s">
        <v>326</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HUM_ASR_FY_2022</v>
      </c>
      <c r="AB4302" s="958">
        <f t="shared" si="740"/>
        <v>45032</v>
      </c>
      <c r="AC4302" t="str">
        <f t="shared" si="741"/>
        <v>Unaudited</v>
      </c>
    </row>
    <row r="4303" spans="1:29" x14ac:dyDescent="0.25">
      <c r="A4303" t="s">
        <v>420</v>
      </c>
      <c r="B4303" t="s">
        <v>1385</v>
      </c>
      <c r="C4303" t="s">
        <v>1386</v>
      </c>
      <c r="D4303">
        <v>1900</v>
      </c>
      <c r="E4303" s="958">
        <v>1</v>
      </c>
      <c r="F4303" t="s">
        <v>441</v>
      </c>
      <c r="G4303" s="958">
        <v>366</v>
      </c>
      <c r="H4303" t="s">
        <v>390</v>
      </c>
      <c r="I4303" t="s">
        <v>488</v>
      </c>
      <c r="J4303" t="s">
        <v>436</v>
      </c>
      <c r="K4303" t="s">
        <v>436</v>
      </c>
      <c r="L4303" s="15" t="s">
        <v>129</v>
      </c>
      <c r="M4303" t="s">
        <v>325</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HUM_ASR_FY_2022</v>
      </c>
      <c r="AB4303" s="958">
        <f t="shared" si="740"/>
        <v>45032</v>
      </c>
      <c r="AC4303" t="str">
        <f t="shared" si="741"/>
        <v>Unaudited</v>
      </c>
    </row>
    <row r="4304" spans="1:29" x14ac:dyDescent="0.25">
      <c r="A4304" t="s">
        <v>420</v>
      </c>
      <c r="B4304" t="s">
        <v>1385</v>
      </c>
      <c r="C4304" t="s">
        <v>1386</v>
      </c>
      <c r="D4304">
        <v>1900</v>
      </c>
      <c r="E4304" s="958">
        <v>1</v>
      </c>
      <c r="F4304" t="s">
        <v>441</v>
      </c>
      <c r="G4304" s="958">
        <v>366</v>
      </c>
      <c r="H4304" t="s">
        <v>390</v>
      </c>
      <c r="I4304" t="s">
        <v>488</v>
      </c>
      <c r="J4304" t="s">
        <v>436</v>
      </c>
      <c r="K4304" t="s">
        <v>436</v>
      </c>
      <c r="L4304" s="15" t="s">
        <v>130</v>
      </c>
      <c r="M4304" t="s">
        <v>179</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HUM_ASR_FY_2022</v>
      </c>
      <c r="AB4304" s="958">
        <f t="shared" si="740"/>
        <v>45032</v>
      </c>
      <c r="AC4304" t="str">
        <f t="shared" si="741"/>
        <v>Unaudited</v>
      </c>
    </row>
    <row r="4305" spans="1:29" x14ac:dyDescent="0.25">
      <c r="A4305" t="s">
        <v>420</v>
      </c>
      <c r="B4305" t="s">
        <v>1385</v>
      </c>
      <c r="C4305" t="s">
        <v>1386</v>
      </c>
      <c r="D4305">
        <v>1900</v>
      </c>
      <c r="E4305" s="958">
        <v>1</v>
      </c>
      <c r="F4305" t="s">
        <v>441</v>
      </c>
      <c r="G4305" s="958">
        <v>366</v>
      </c>
      <c r="H4305" t="s">
        <v>390</v>
      </c>
      <c r="I4305" t="s">
        <v>488</v>
      </c>
      <c r="J4305" t="s">
        <v>436</v>
      </c>
      <c r="K4305" t="s">
        <v>436</v>
      </c>
      <c r="L4305" s="15" t="s">
        <v>131</v>
      </c>
      <c r="M4305" t="s">
        <v>494</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HUM_ASR_FY_2022</v>
      </c>
      <c r="AB4305" s="958">
        <f t="shared" si="740"/>
        <v>45032</v>
      </c>
      <c r="AC4305" t="str">
        <f t="shared" si="741"/>
        <v>Unaudited</v>
      </c>
    </row>
    <row r="4306" spans="1:29" x14ac:dyDescent="0.25">
      <c r="A4306" t="s">
        <v>420</v>
      </c>
      <c r="B4306" t="s">
        <v>1385</v>
      </c>
      <c r="C4306" t="s">
        <v>1386</v>
      </c>
      <c r="D4306">
        <v>1900</v>
      </c>
      <c r="E4306" s="958">
        <v>1</v>
      </c>
      <c r="F4306" t="s">
        <v>441</v>
      </c>
      <c r="G4306" s="958">
        <v>366</v>
      </c>
      <c r="H4306" t="s">
        <v>390</v>
      </c>
      <c r="I4306" t="s">
        <v>488</v>
      </c>
      <c r="J4306" t="s">
        <v>436</v>
      </c>
      <c r="K4306" t="s">
        <v>436</v>
      </c>
      <c r="L4306" s="15" t="s">
        <v>132</v>
      </c>
      <c r="M4306" t="s">
        <v>495</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HUM_ASR_FY_2022</v>
      </c>
      <c r="AB4306" s="958">
        <f t="shared" si="740"/>
        <v>45032</v>
      </c>
      <c r="AC4306" t="str">
        <f t="shared" si="741"/>
        <v>Unaudited</v>
      </c>
    </row>
    <row r="4307" spans="1:29" x14ac:dyDescent="0.25">
      <c r="A4307" t="s">
        <v>420</v>
      </c>
      <c r="B4307" t="s">
        <v>1385</v>
      </c>
      <c r="C4307" t="s">
        <v>1386</v>
      </c>
      <c r="D4307">
        <v>1900</v>
      </c>
      <c r="E4307" s="958">
        <v>1</v>
      </c>
      <c r="F4307" t="s">
        <v>441</v>
      </c>
      <c r="G4307" s="958">
        <v>366</v>
      </c>
      <c r="H4307" t="s">
        <v>390</v>
      </c>
      <c r="I4307" t="s">
        <v>488</v>
      </c>
      <c r="J4307" t="s">
        <v>436</v>
      </c>
      <c r="K4307" t="s">
        <v>436</v>
      </c>
      <c r="L4307" s="15" t="s">
        <v>133</v>
      </c>
      <c r="M4307" t="s">
        <v>496</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HUM_ASR_FY_2022</v>
      </c>
      <c r="AB4307" s="958">
        <f t="shared" si="740"/>
        <v>45032</v>
      </c>
      <c r="AC4307" t="str">
        <f t="shared" si="741"/>
        <v>Unaudited</v>
      </c>
    </row>
    <row r="4308" spans="1:29" x14ac:dyDescent="0.25">
      <c r="A4308" t="s">
        <v>420</v>
      </c>
      <c r="B4308" t="s">
        <v>1385</v>
      </c>
      <c r="C4308" t="s">
        <v>1386</v>
      </c>
      <c r="D4308">
        <v>1900</v>
      </c>
      <c r="E4308" s="958">
        <v>1</v>
      </c>
      <c r="F4308" t="s">
        <v>441</v>
      </c>
      <c r="G4308" s="958">
        <v>366</v>
      </c>
      <c r="H4308" t="s">
        <v>390</v>
      </c>
      <c r="I4308" t="s">
        <v>489</v>
      </c>
      <c r="J4308" t="s">
        <v>26</v>
      </c>
      <c r="K4308" t="s">
        <v>26</v>
      </c>
      <c r="L4308" s="15" t="s">
        <v>269</v>
      </c>
      <c r="M4308" t="s">
        <v>26</v>
      </c>
      <c r="N4308" s="679">
        <f t="shared" ca="1" si="742"/>
        <v>-2828839.0229647625</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HUM_ASR_FY_2022</v>
      </c>
      <c r="AB4308" s="958">
        <f t="shared" si="740"/>
        <v>45032</v>
      </c>
      <c r="AC4308" t="str">
        <f t="shared" si="741"/>
        <v>Unaudited</v>
      </c>
    </row>
    <row r="4309" spans="1:29" x14ac:dyDescent="0.25">
      <c r="A4309" t="s">
        <v>420</v>
      </c>
      <c r="B4309" t="s">
        <v>1385</v>
      </c>
      <c r="C4309" t="s">
        <v>1386</v>
      </c>
      <c r="D4309">
        <v>1900</v>
      </c>
      <c r="E4309" s="958">
        <v>1</v>
      </c>
      <c r="F4309" t="s">
        <v>1031</v>
      </c>
      <c r="G4309" s="958" t="s">
        <v>1384</v>
      </c>
      <c r="H4309" t="s">
        <v>390</v>
      </c>
      <c r="I4309" t="s">
        <v>432</v>
      </c>
      <c r="J4309" t="s">
        <v>432</v>
      </c>
      <c r="K4309" t="s">
        <v>432</v>
      </c>
      <c r="M4309" t="s">
        <v>432</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-219</v>
      </c>
      <c r="AA4309" t="str">
        <f t="shared" si="739"/>
        <v>HUM_ASR_FY_2022</v>
      </c>
      <c r="AB4309" s="958">
        <f t="shared" si="740"/>
        <v>45032</v>
      </c>
      <c r="AC4309" t="str">
        <f t="shared" si="741"/>
        <v>Unaudited</v>
      </c>
    </row>
    <row r="4310" spans="1:29" x14ac:dyDescent="0.25">
      <c r="A4310" t="s">
        <v>420</v>
      </c>
      <c r="B4310" t="s">
        <v>1385</v>
      </c>
      <c r="C4310" t="s">
        <v>1386</v>
      </c>
      <c r="D4310">
        <v>1900</v>
      </c>
      <c r="E4310" s="958">
        <v>1</v>
      </c>
      <c r="F4310" t="s">
        <v>1031</v>
      </c>
      <c r="G4310" s="958" t="s">
        <v>1384</v>
      </c>
      <c r="H4310" t="s">
        <v>390</v>
      </c>
      <c r="I4310" t="s">
        <v>487</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-850431.30000000133</v>
      </c>
      <c r="AA4310" t="str">
        <f t="shared" si="739"/>
        <v>HUM_ASR_FY_2022</v>
      </c>
      <c r="AB4310" s="958">
        <f t="shared" si="740"/>
        <v>45032</v>
      </c>
      <c r="AC4310" t="str">
        <f t="shared" si="741"/>
        <v>Unaudited</v>
      </c>
    </row>
    <row r="4311" spans="1:29" x14ac:dyDescent="0.25">
      <c r="A4311" t="s">
        <v>420</v>
      </c>
      <c r="B4311" t="s">
        <v>1385</v>
      </c>
      <c r="C4311" t="s">
        <v>1386</v>
      </c>
      <c r="D4311">
        <v>1900</v>
      </c>
      <c r="E4311" s="958">
        <v>1</v>
      </c>
      <c r="F4311" t="s">
        <v>1031</v>
      </c>
      <c r="G4311" s="958" t="s">
        <v>1384</v>
      </c>
      <c r="H4311" t="s">
        <v>390</v>
      </c>
      <c r="I4311" t="s">
        <v>487</v>
      </c>
      <c r="J4311" t="s">
        <v>12</v>
      </c>
      <c r="K4311" t="s">
        <v>1328</v>
      </c>
      <c r="L4311" s="15" t="s">
        <v>1319</v>
      </c>
      <c r="M4311" t="s">
        <v>1328</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1031697.9996704971</v>
      </c>
      <c r="AA4311" t="str">
        <f t="shared" si="739"/>
        <v>HUM_ASR_FY_2022</v>
      </c>
      <c r="AB4311" s="958">
        <f t="shared" si="740"/>
        <v>45032</v>
      </c>
      <c r="AC4311" t="str">
        <f t="shared" si="741"/>
        <v>Unaudited</v>
      </c>
    </row>
    <row r="4312" spans="1:29" x14ac:dyDescent="0.25">
      <c r="A4312" t="s">
        <v>420</v>
      </c>
      <c r="B4312" t="s">
        <v>1385</v>
      </c>
      <c r="C4312" t="s">
        <v>1386</v>
      </c>
      <c r="D4312">
        <v>1900</v>
      </c>
      <c r="E4312" s="958">
        <v>1</v>
      </c>
      <c r="F4312" t="s">
        <v>1031</v>
      </c>
      <c r="G4312" s="958" t="s">
        <v>1384</v>
      </c>
      <c r="H4312" t="s">
        <v>390</v>
      </c>
      <c r="I4312" t="s">
        <v>487</v>
      </c>
      <c r="J4312" t="s">
        <v>490</v>
      </c>
      <c r="K4312" t="s">
        <v>491</v>
      </c>
      <c r="L4312" s="15" t="s">
        <v>63</v>
      </c>
      <c r="M4312" t="s">
        <v>343</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HUM_ASR_FY_2022</v>
      </c>
      <c r="AB4312" s="958">
        <f t="shared" si="740"/>
        <v>45032</v>
      </c>
      <c r="AC4312" t="str">
        <f t="shared" si="741"/>
        <v>Unaudited</v>
      </c>
    </row>
    <row r="4313" spans="1:29" x14ac:dyDescent="0.25">
      <c r="A4313" t="s">
        <v>420</v>
      </c>
      <c r="B4313" t="s">
        <v>1385</v>
      </c>
      <c r="C4313" t="s">
        <v>1386</v>
      </c>
      <c r="D4313">
        <v>1900</v>
      </c>
      <c r="E4313" s="958">
        <v>1</v>
      </c>
      <c r="F4313" t="s">
        <v>1031</v>
      </c>
      <c r="G4313" s="958" t="s">
        <v>1384</v>
      </c>
      <c r="H4313" t="s">
        <v>390</v>
      </c>
      <c r="I4313" t="s">
        <v>487</v>
      </c>
      <c r="J4313" t="s">
        <v>490</v>
      </c>
      <c r="K4313" t="s">
        <v>1019</v>
      </c>
      <c r="L4313" s="15" t="s">
        <v>915</v>
      </c>
      <c r="M4313" t="s">
        <v>916</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69126.819999999978</v>
      </c>
      <c r="AA4313" t="str">
        <f t="shared" si="739"/>
        <v>HUM_ASR_FY_2022</v>
      </c>
      <c r="AB4313" s="958">
        <f t="shared" si="740"/>
        <v>45032</v>
      </c>
      <c r="AC4313" t="str">
        <f t="shared" si="741"/>
        <v>Unaudited</v>
      </c>
    </row>
    <row r="4314" spans="1:29" x14ac:dyDescent="0.25">
      <c r="A4314" t="s">
        <v>420</v>
      </c>
      <c r="B4314" t="s">
        <v>1385</v>
      </c>
      <c r="C4314" t="s">
        <v>1386</v>
      </c>
      <c r="D4314">
        <v>1900</v>
      </c>
      <c r="E4314" s="958">
        <v>1</v>
      </c>
      <c r="F4314" t="s">
        <v>1031</v>
      </c>
      <c r="G4314" s="958" t="s">
        <v>1384</v>
      </c>
      <c r="H4314" t="s">
        <v>390</v>
      </c>
      <c r="I4314" t="s">
        <v>487</v>
      </c>
      <c r="J4314" t="s">
        <v>13</v>
      </c>
      <c r="K4314" t="s">
        <v>492</v>
      </c>
      <c r="L4314" s="15" t="s">
        <v>94</v>
      </c>
      <c r="M4314" t="s">
        <v>146</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HUM_ASR_FY_2022</v>
      </c>
      <c r="AB4314" s="958">
        <f t="shared" si="740"/>
        <v>45032</v>
      </c>
      <c r="AC4314" t="str">
        <f t="shared" si="741"/>
        <v>Unaudited</v>
      </c>
    </row>
    <row r="4315" spans="1:29" x14ac:dyDescent="0.25">
      <c r="A4315" t="s">
        <v>420</v>
      </c>
      <c r="B4315" t="s">
        <v>1385</v>
      </c>
      <c r="C4315" t="s">
        <v>1386</v>
      </c>
      <c r="D4315">
        <v>1900</v>
      </c>
      <c r="E4315" s="958">
        <v>1</v>
      </c>
      <c r="F4315" t="s">
        <v>1031</v>
      </c>
      <c r="G4315" s="958" t="s">
        <v>1384</v>
      </c>
      <c r="H4315" t="s">
        <v>390</v>
      </c>
      <c r="I4315" t="s">
        <v>487</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-269629.50999999954</v>
      </c>
      <c r="AA4315" t="str">
        <f t="shared" si="739"/>
        <v>HUM_ASR_FY_2022</v>
      </c>
      <c r="AB4315" s="958">
        <f t="shared" si="740"/>
        <v>45032</v>
      </c>
      <c r="AC4315" t="str">
        <f t="shared" si="741"/>
        <v>Unaudited</v>
      </c>
    </row>
    <row r="4316" spans="1:29" x14ac:dyDescent="0.25">
      <c r="A4316" t="s">
        <v>420</v>
      </c>
      <c r="B4316" t="s">
        <v>1385</v>
      </c>
      <c r="C4316" t="s">
        <v>1386</v>
      </c>
      <c r="D4316">
        <v>1900</v>
      </c>
      <c r="E4316" s="958">
        <v>1</v>
      </c>
      <c r="F4316" t="s">
        <v>1031</v>
      </c>
      <c r="G4316" s="958" t="s">
        <v>1384</v>
      </c>
      <c r="H4316" t="s">
        <v>390</v>
      </c>
      <c r="I4316" t="s">
        <v>488</v>
      </c>
      <c r="J4316" t="s">
        <v>444</v>
      </c>
      <c r="K4316" t="s">
        <v>0</v>
      </c>
      <c r="L4316" s="15">
        <v>2.1</v>
      </c>
      <c r="M4316" t="s">
        <v>147</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5198997.580000001</v>
      </c>
      <c r="AA4316" t="str">
        <f t="shared" si="739"/>
        <v>HUM_ASR_FY_2022</v>
      </c>
      <c r="AB4316" s="958">
        <f t="shared" si="740"/>
        <v>45032</v>
      </c>
      <c r="AC4316" t="str">
        <f t="shared" si="741"/>
        <v>Unaudited</v>
      </c>
    </row>
    <row r="4317" spans="1:29" x14ac:dyDescent="0.25">
      <c r="A4317" t="s">
        <v>420</v>
      </c>
      <c r="B4317" t="s">
        <v>1385</v>
      </c>
      <c r="C4317" t="s">
        <v>1386</v>
      </c>
      <c r="D4317">
        <v>1900</v>
      </c>
      <c r="E4317" s="958">
        <v>1</v>
      </c>
      <c r="F4317" t="s">
        <v>1031</v>
      </c>
      <c r="G4317" s="958" t="s">
        <v>1384</v>
      </c>
      <c r="H4317" t="s">
        <v>390</v>
      </c>
      <c r="I4317" t="s">
        <v>488</v>
      </c>
      <c r="J4317" t="s">
        <v>444</v>
      </c>
      <c r="K4317" t="s">
        <v>0</v>
      </c>
      <c r="L4317" s="15">
        <v>2.2000000000000002</v>
      </c>
      <c r="M4317" t="s">
        <v>148</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-6576575.6860721111</v>
      </c>
      <c r="AA4317" t="str">
        <f t="shared" si="739"/>
        <v>HUM_ASR_FY_2022</v>
      </c>
      <c r="AB4317" s="958">
        <f t="shared" si="740"/>
        <v>45032</v>
      </c>
      <c r="AC4317" t="str">
        <f t="shared" si="741"/>
        <v>Unaudited</v>
      </c>
    </row>
    <row r="4318" spans="1:29" x14ac:dyDescent="0.25">
      <c r="A4318" t="s">
        <v>420</v>
      </c>
      <c r="B4318" t="s">
        <v>1385</v>
      </c>
      <c r="C4318" t="s">
        <v>1386</v>
      </c>
      <c r="D4318">
        <v>1900</v>
      </c>
      <c r="E4318" s="958">
        <v>1</v>
      </c>
      <c r="F4318" t="s">
        <v>1031</v>
      </c>
      <c r="G4318" s="958" t="s">
        <v>1384</v>
      </c>
      <c r="H4318" t="s">
        <v>390</v>
      </c>
      <c r="I4318" t="s">
        <v>488</v>
      </c>
      <c r="J4318" t="s">
        <v>444</v>
      </c>
      <c r="K4318" t="s">
        <v>0</v>
      </c>
      <c r="L4318" s="15">
        <v>2.2999999999999998</v>
      </c>
      <c r="M4318" t="s">
        <v>149</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-896577.46000000904</v>
      </c>
      <c r="AA4318" t="str">
        <f t="shared" si="739"/>
        <v>HUM_ASR_FY_2022</v>
      </c>
      <c r="AB4318" s="958">
        <f t="shared" si="740"/>
        <v>45032</v>
      </c>
      <c r="AC4318" t="str">
        <f t="shared" si="741"/>
        <v>Unaudited</v>
      </c>
    </row>
    <row r="4319" spans="1:29" x14ac:dyDescent="0.25">
      <c r="A4319" t="s">
        <v>420</v>
      </c>
      <c r="B4319" t="s">
        <v>1385</v>
      </c>
      <c r="C4319" t="s">
        <v>1386</v>
      </c>
      <c r="D4319">
        <v>1900</v>
      </c>
      <c r="E4319" s="958">
        <v>1</v>
      </c>
      <c r="F4319" t="s">
        <v>1031</v>
      </c>
      <c r="G4319" s="958" t="s">
        <v>1384</v>
      </c>
      <c r="H4319" t="s">
        <v>390</v>
      </c>
      <c r="I4319" t="s">
        <v>488</v>
      </c>
      <c r="J4319" t="s">
        <v>444</v>
      </c>
      <c r="K4319" t="s">
        <v>0</v>
      </c>
      <c r="L4319" s="15">
        <v>2.4</v>
      </c>
      <c r="M4319" t="s">
        <v>150</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-7757653.9399999976</v>
      </c>
      <c r="AA4319" t="str">
        <f t="shared" si="739"/>
        <v>HUM_ASR_FY_2022</v>
      </c>
      <c r="AB4319" s="958">
        <f t="shared" si="740"/>
        <v>45032</v>
      </c>
      <c r="AC4319" t="str">
        <f t="shared" si="741"/>
        <v>Unaudited</v>
      </c>
    </row>
    <row r="4320" spans="1:29" x14ac:dyDescent="0.25">
      <c r="A4320" t="s">
        <v>420</v>
      </c>
      <c r="B4320" t="s">
        <v>1385</v>
      </c>
      <c r="C4320" t="s">
        <v>1386</v>
      </c>
      <c r="D4320">
        <v>1900</v>
      </c>
      <c r="E4320" s="958">
        <v>1</v>
      </c>
      <c r="F4320" t="s">
        <v>1031</v>
      </c>
      <c r="G4320" s="958" t="s">
        <v>1384</v>
      </c>
      <c r="H4320" t="s">
        <v>390</v>
      </c>
      <c r="I4320" t="s">
        <v>488</v>
      </c>
      <c r="J4320" t="s">
        <v>444</v>
      </c>
      <c r="K4320" t="s">
        <v>0</v>
      </c>
      <c r="L4320" s="15">
        <v>2.5</v>
      </c>
      <c r="M4320" t="s">
        <v>151</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HUM_ASR_FY_2022</v>
      </c>
      <c r="AB4320" s="958">
        <f t="shared" si="740"/>
        <v>45032</v>
      </c>
      <c r="AC4320" t="str">
        <f t="shared" si="741"/>
        <v>Unaudited</v>
      </c>
    </row>
    <row r="4321" spans="1:29" x14ac:dyDescent="0.25">
      <c r="A4321" t="s">
        <v>420</v>
      </c>
      <c r="B4321" t="s">
        <v>1385</v>
      </c>
      <c r="C4321" t="s">
        <v>1386</v>
      </c>
      <c r="D4321">
        <v>1900</v>
      </c>
      <c r="E4321" s="958">
        <v>1</v>
      </c>
      <c r="F4321" t="s">
        <v>1031</v>
      </c>
      <c r="G4321" s="958" t="s">
        <v>1384</v>
      </c>
      <c r="H4321" t="s">
        <v>390</v>
      </c>
      <c r="I4321" t="s">
        <v>488</v>
      </c>
      <c r="J4321" t="s">
        <v>444</v>
      </c>
      <c r="K4321" t="s">
        <v>0</v>
      </c>
      <c r="L4321" s="15" t="s">
        <v>96</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HUM_ASR_FY_2022</v>
      </c>
      <c r="AB4321" s="958">
        <f t="shared" si="740"/>
        <v>45032</v>
      </c>
      <c r="AC4321" t="str">
        <f t="shared" si="741"/>
        <v>Unaudited</v>
      </c>
    </row>
    <row r="4322" spans="1:29" x14ac:dyDescent="0.25">
      <c r="A4322" t="s">
        <v>420</v>
      </c>
      <c r="B4322" t="s">
        <v>1385</v>
      </c>
      <c r="C4322" t="s">
        <v>1386</v>
      </c>
      <c r="D4322">
        <v>1900</v>
      </c>
      <c r="E4322">
        <v>1</v>
      </c>
      <c r="F4322" t="s">
        <v>1031</v>
      </c>
      <c r="G4322" t="s">
        <v>1384</v>
      </c>
      <c r="H4322" t="s">
        <v>390</v>
      </c>
      <c r="I4322" t="s">
        <v>488</v>
      </c>
      <c r="J4322" t="s">
        <v>444</v>
      </c>
      <c r="K4322" t="s">
        <v>0</v>
      </c>
      <c r="L4322" s="15" t="s">
        <v>152</v>
      </c>
      <c r="M4322" t="s">
        <v>451</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HUM_ASR_FY_2022</v>
      </c>
      <c r="AB4322" s="958">
        <f t="shared" si="740"/>
        <v>45032</v>
      </c>
      <c r="AC4322" t="str">
        <f t="shared" si="741"/>
        <v>Unaudited</v>
      </c>
    </row>
    <row r="4323" spans="1:29" x14ac:dyDescent="0.25">
      <c r="A4323" t="s">
        <v>420</v>
      </c>
      <c r="B4323" t="s">
        <v>1385</v>
      </c>
      <c r="C4323" t="s">
        <v>1386</v>
      </c>
      <c r="D4323">
        <v>1900</v>
      </c>
      <c r="E4323">
        <v>1</v>
      </c>
      <c r="F4323" t="s">
        <v>1031</v>
      </c>
      <c r="G4323" t="s">
        <v>1384</v>
      </c>
      <c r="H4323" t="s">
        <v>390</v>
      </c>
      <c r="I4323" t="s">
        <v>488</v>
      </c>
      <c r="J4323" t="s">
        <v>444</v>
      </c>
      <c r="K4323" t="s">
        <v>0</v>
      </c>
      <c r="L4323" s="15" t="s">
        <v>917</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HUM_ASR_FY_2022</v>
      </c>
      <c r="AB4323" s="958">
        <f t="shared" si="740"/>
        <v>45032</v>
      </c>
      <c r="AC4323" t="str">
        <f t="shared" si="741"/>
        <v>Unaudited</v>
      </c>
    </row>
    <row r="4324" spans="1:29" x14ac:dyDescent="0.25">
      <c r="A4324" t="s">
        <v>420</v>
      </c>
      <c r="B4324" t="s">
        <v>1385</v>
      </c>
      <c r="C4324" t="s">
        <v>1386</v>
      </c>
      <c r="D4324">
        <v>1900</v>
      </c>
      <c r="E4324">
        <v>1</v>
      </c>
      <c r="F4324" t="s">
        <v>1031</v>
      </c>
      <c r="G4324" t="s">
        <v>1384</v>
      </c>
      <c r="H4324" t="s">
        <v>390</v>
      </c>
      <c r="I4324" t="s">
        <v>488</v>
      </c>
      <c r="J4324" t="s">
        <v>444</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-203431.54999999984</v>
      </c>
      <c r="AA4324" t="str">
        <f t="shared" si="739"/>
        <v>HUM_ASR_FY_2022</v>
      </c>
      <c r="AB4324" s="958">
        <f t="shared" si="740"/>
        <v>45032</v>
      </c>
      <c r="AC4324" t="str">
        <f t="shared" si="741"/>
        <v>Unaudited</v>
      </c>
    </row>
    <row r="4325" spans="1:29" x14ac:dyDescent="0.25">
      <c r="A4325" t="s">
        <v>420</v>
      </c>
      <c r="B4325" t="s">
        <v>1385</v>
      </c>
      <c r="C4325" t="s">
        <v>1386</v>
      </c>
      <c r="D4325">
        <v>1900</v>
      </c>
      <c r="E4325">
        <v>1</v>
      </c>
      <c r="F4325" t="s">
        <v>1031</v>
      </c>
      <c r="G4325" t="s">
        <v>1384</v>
      </c>
      <c r="H4325" t="s">
        <v>390</v>
      </c>
      <c r="I4325" t="s">
        <v>488</v>
      </c>
      <c r="J4325" t="s">
        <v>444</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-1746.2600000000245</v>
      </c>
      <c r="AA4325" t="str">
        <f t="shared" si="739"/>
        <v>HUM_ASR_FY_2022</v>
      </c>
      <c r="AB4325" s="958">
        <f t="shared" si="740"/>
        <v>45032</v>
      </c>
      <c r="AC4325" t="str">
        <f t="shared" si="741"/>
        <v>Unaudited</v>
      </c>
    </row>
    <row r="4326" spans="1:29" x14ac:dyDescent="0.25">
      <c r="A4326" t="s">
        <v>420</v>
      </c>
      <c r="B4326" t="s">
        <v>1385</v>
      </c>
      <c r="C4326" t="s">
        <v>1386</v>
      </c>
      <c r="D4326">
        <v>1900</v>
      </c>
      <c r="E4326">
        <v>1</v>
      </c>
      <c r="F4326" t="s">
        <v>1031</v>
      </c>
      <c r="G4326" t="s">
        <v>1384</v>
      </c>
      <c r="H4326" t="s">
        <v>390</v>
      </c>
      <c r="I4326" t="s">
        <v>488</v>
      </c>
      <c r="J4326" t="s">
        <v>444</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-658.66999999999962</v>
      </c>
      <c r="AA4326" t="str">
        <f t="shared" si="739"/>
        <v>HUM_ASR_FY_2022</v>
      </c>
      <c r="AB4326" s="958">
        <f t="shared" si="740"/>
        <v>45032</v>
      </c>
      <c r="AC4326" t="str">
        <f t="shared" si="741"/>
        <v>Unaudited</v>
      </c>
    </row>
    <row r="4327" spans="1:29" x14ac:dyDescent="0.25">
      <c r="A4327" t="s">
        <v>420</v>
      </c>
      <c r="B4327" t="s">
        <v>1385</v>
      </c>
      <c r="C4327" t="s">
        <v>1386</v>
      </c>
      <c r="D4327">
        <v>1900</v>
      </c>
      <c r="E4327">
        <v>1</v>
      </c>
      <c r="F4327" t="s">
        <v>1031</v>
      </c>
      <c r="G4327" t="s">
        <v>1384</v>
      </c>
      <c r="H4327" t="s">
        <v>390</v>
      </c>
      <c r="I4327" t="s">
        <v>488</v>
      </c>
      <c r="J4327" t="s">
        <v>444</v>
      </c>
      <c r="K4327" t="s">
        <v>53</v>
      </c>
      <c r="L4327" s="15" t="s">
        <v>44</v>
      </c>
      <c r="M4327" t="s">
        <v>153</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HUM_ASR_FY_2022</v>
      </c>
      <c r="AB4327" s="958">
        <f t="shared" si="740"/>
        <v>45032</v>
      </c>
      <c r="AC4327" t="str">
        <f t="shared" si="741"/>
        <v>Unaudited</v>
      </c>
    </row>
    <row r="4328" spans="1:29" x14ac:dyDescent="0.25">
      <c r="A4328" t="s">
        <v>420</v>
      </c>
      <c r="B4328" t="s">
        <v>1385</v>
      </c>
      <c r="C4328" t="s">
        <v>1386</v>
      </c>
      <c r="D4328">
        <v>1900</v>
      </c>
      <c r="E4328">
        <v>1</v>
      </c>
      <c r="F4328" t="s">
        <v>1031</v>
      </c>
      <c r="G4328" t="s">
        <v>1384</v>
      </c>
      <c r="H4328" t="s">
        <v>390</v>
      </c>
      <c r="I4328" t="s">
        <v>488</v>
      </c>
      <c r="J4328" t="s">
        <v>444</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23854</v>
      </c>
      <c r="AA4328" t="str">
        <f t="shared" si="739"/>
        <v>HUM_ASR_FY_2022</v>
      </c>
      <c r="AB4328" s="958">
        <f t="shared" si="740"/>
        <v>45032</v>
      </c>
      <c r="AC4328" t="str">
        <f t="shared" si="741"/>
        <v>Unaudited</v>
      </c>
    </row>
    <row r="4329" spans="1:29" x14ac:dyDescent="0.25">
      <c r="A4329" t="s">
        <v>420</v>
      </c>
      <c r="B4329" t="s">
        <v>1385</v>
      </c>
      <c r="C4329" t="s">
        <v>1386</v>
      </c>
      <c r="D4329">
        <v>1900</v>
      </c>
      <c r="E4329">
        <v>1</v>
      </c>
      <c r="F4329" t="s">
        <v>1031</v>
      </c>
      <c r="G4329" t="s">
        <v>1384</v>
      </c>
      <c r="H4329" t="s">
        <v>390</v>
      </c>
      <c r="I4329" t="s">
        <v>488</v>
      </c>
      <c r="J4329" t="s">
        <v>444</v>
      </c>
      <c r="K4329" t="s">
        <v>53</v>
      </c>
      <c r="L4329" s="15" t="s">
        <v>42</v>
      </c>
      <c r="M4329" t="s">
        <v>154</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HUM_ASR_FY_2022</v>
      </c>
      <c r="AB4329" s="958">
        <f t="shared" si="740"/>
        <v>45032</v>
      </c>
      <c r="AC4329" t="str">
        <f t="shared" si="741"/>
        <v>Unaudited</v>
      </c>
    </row>
    <row r="4330" spans="1:29" x14ac:dyDescent="0.25">
      <c r="A4330" t="s">
        <v>420</v>
      </c>
      <c r="B4330" t="s">
        <v>1385</v>
      </c>
      <c r="C4330" t="s">
        <v>1386</v>
      </c>
      <c r="D4330">
        <v>1900</v>
      </c>
      <c r="E4330">
        <v>1</v>
      </c>
      <c r="F4330" t="s">
        <v>1031</v>
      </c>
      <c r="G4330" t="s">
        <v>1384</v>
      </c>
      <c r="H4330" t="s">
        <v>390</v>
      </c>
      <c r="I4330" t="s">
        <v>488</v>
      </c>
      <c r="J4330" t="s">
        <v>444</v>
      </c>
      <c r="K4330" t="s">
        <v>53</v>
      </c>
      <c r="L4330" s="15" t="s">
        <v>43</v>
      </c>
      <c r="M4330" t="s">
        <v>462</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-10697698.270000003</v>
      </c>
      <c r="AA4330" t="str">
        <f t="shared" si="739"/>
        <v>HUM_ASR_FY_2022</v>
      </c>
      <c r="AB4330" s="958">
        <f t="shared" si="740"/>
        <v>45032</v>
      </c>
      <c r="AC4330" t="str">
        <f t="shared" si="741"/>
        <v>Unaudited</v>
      </c>
    </row>
    <row r="4331" spans="1:29" x14ac:dyDescent="0.25">
      <c r="A4331" t="s">
        <v>420</v>
      </c>
      <c r="B4331" t="s">
        <v>1385</v>
      </c>
      <c r="C4331" t="s">
        <v>1386</v>
      </c>
      <c r="D4331">
        <v>1900</v>
      </c>
      <c r="E4331">
        <v>1</v>
      </c>
      <c r="F4331" t="s">
        <v>1031</v>
      </c>
      <c r="G4331" t="s">
        <v>1384</v>
      </c>
      <c r="H4331" t="s">
        <v>390</v>
      </c>
      <c r="I4331" t="s">
        <v>488</v>
      </c>
      <c r="J4331" t="s">
        <v>444</v>
      </c>
      <c r="K4331" t="s">
        <v>920</v>
      </c>
      <c r="L4331" s="15" t="s">
        <v>921</v>
      </c>
      <c r="M4331" t="s">
        <v>920</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-171178.05000000013</v>
      </c>
      <c r="AA4331" t="str">
        <f t="shared" si="739"/>
        <v>HUM_ASR_FY_2022</v>
      </c>
      <c r="AB4331" s="958">
        <f t="shared" si="740"/>
        <v>45032</v>
      </c>
      <c r="AC4331" t="str">
        <f t="shared" si="741"/>
        <v>Unaudited</v>
      </c>
    </row>
    <row r="4332" spans="1:29" x14ac:dyDescent="0.25">
      <c r="A4332" t="s">
        <v>420</v>
      </c>
      <c r="B4332" t="s">
        <v>1385</v>
      </c>
      <c r="C4332" t="s">
        <v>1386</v>
      </c>
      <c r="D4332">
        <v>1900</v>
      </c>
      <c r="E4332">
        <v>1</v>
      </c>
      <c r="F4332" t="s">
        <v>1031</v>
      </c>
      <c r="G4332" t="s">
        <v>1384</v>
      </c>
      <c r="H4332" t="s">
        <v>390</v>
      </c>
      <c r="I4332" t="s">
        <v>488</v>
      </c>
      <c r="J4332" t="s">
        <v>444</v>
      </c>
      <c r="K4332" t="s">
        <v>920</v>
      </c>
      <c r="L4332" s="15" t="s">
        <v>922</v>
      </c>
      <c r="M4332" t="s">
        <v>925</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HUM_ASR_FY_2022</v>
      </c>
      <c r="AB4332" s="958">
        <f t="shared" si="740"/>
        <v>45032</v>
      </c>
      <c r="AC4332" t="str">
        <f t="shared" si="741"/>
        <v>Unaudited</v>
      </c>
    </row>
    <row r="4333" spans="1:29" x14ac:dyDescent="0.25">
      <c r="A4333" t="s">
        <v>420</v>
      </c>
      <c r="B4333" t="s">
        <v>1385</v>
      </c>
      <c r="C4333" t="s">
        <v>1386</v>
      </c>
      <c r="D4333">
        <v>1900</v>
      </c>
      <c r="E4333">
        <v>1</v>
      </c>
      <c r="F4333" t="s">
        <v>1031</v>
      </c>
      <c r="G4333" t="s">
        <v>1384</v>
      </c>
      <c r="H4333" t="s">
        <v>390</v>
      </c>
      <c r="I4333" t="s">
        <v>488</v>
      </c>
      <c r="J4333" t="s">
        <v>444</v>
      </c>
      <c r="K4333" t="s">
        <v>920</v>
      </c>
      <c r="L4333" s="15" t="s">
        <v>923</v>
      </c>
      <c r="M4333" t="s">
        <v>926</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HUM_ASR_FY_2022</v>
      </c>
      <c r="AB4333" s="958">
        <f t="shared" si="740"/>
        <v>45032</v>
      </c>
      <c r="AC4333" t="str">
        <f t="shared" si="741"/>
        <v>Unaudited</v>
      </c>
    </row>
    <row r="4334" spans="1:29" x14ac:dyDescent="0.25">
      <c r="A4334" t="s">
        <v>420</v>
      </c>
      <c r="B4334" t="s">
        <v>1385</v>
      </c>
      <c r="C4334" t="s">
        <v>1386</v>
      </c>
      <c r="D4334">
        <v>1900</v>
      </c>
      <c r="E4334">
        <v>1</v>
      </c>
      <c r="F4334" t="s">
        <v>1031</v>
      </c>
      <c r="G4334" t="s">
        <v>1384</v>
      </c>
      <c r="H4334" t="s">
        <v>390</v>
      </c>
      <c r="I4334" t="s">
        <v>488</v>
      </c>
      <c r="J4334" t="s">
        <v>444</v>
      </c>
      <c r="K4334" t="s">
        <v>445</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476.5400000000003</v>
      </c>
      <c r="AA4334" t="str">
        <f t="shared" si="739"/>
        <v>HUM_ASR_FY_2022</v>
      </c>
      <c r="AB4334" s="958">
        <f t="shared" si="740"/>
        <v>45032</v>
      </c>
      <c r="AC4334" t="str">
        <f t="shared" si="741"/>
        <v>Unaudited</v>
      </c>
    </row>
    <row r="4335" spans="1:29" x14ac:dyDescent="0.25">
      <c r="A4335" t="s">
        <v>420</v>
      </c>
      <c r="B4335" t="s">
        <v>1385</v>
      </c>
      <c r="C4335" t="s">
        <v>1386</v>
      </c>
      <c r="D4335">
        <v>1900</v>
      </c>
      <c r="E4335">
        <v>1</v>
      </c>
      <c r="F4335" t="s">
        <v>1031</v>
      </c>
      <c r="G4335" t="s">
        <v>1384</v>
      </c>
      <c r="H4335" t="s">
        <v>390</v>
      </c>
      <c r="I4335" t="s">
        <v>488</v>
      </c>
      <c r="J4335" t="s">
        <v>444</v>
      </c>
      <c r="K4335" t="s">
        <v>445</v>
      </c>
      <c r="L4335" s="15">
        <v>5.2</v>
      </c>
      <c r="M4335" t="s">
        <v>303</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-47667.371414992973</v>
      </c>
      <c r="AA4335" t="str">
        <f t="shared" si="739"/>
        <v>HUM_ASR_FY_2022</v>
      </c>
      <c r="AB4335" s="958">
        <f t="shared" si="740"/>
        <v>45032</v>
      </c>
      <c r="AC4335" t="str">
        <f t="shared" si="741"/>
        <v>Unaudited</v>
      </c>
    </row>
    <row r="4336" spans="1:29" x14ac:dyDescent="0.25">
      <c r="A4336" t="s">
        <v>420</v>
      </c>
      <c r="B4336" t="s">
        <v>1385</v>
      </c>
      <c r="C4336" t="s">
        <v>1386</v>
      </c>
      <c r="D4336">
        <v>1900</v>
      </c>
      <c r="E4336">
        <v>1</v>
      </c>
      <c r="F4336" t="s">
        <v>1031</v>
      </c>
      <c r="G4336" t="s">
        <v>1384</v>
      </c>
      <c r="H4336" t="s">
        <v>390</v>
      </c>
      <c r="I4336" t="s">
        <v>488</v>
      </c>
      <c r="J4336" t="s">
        <v>444</v>
      </c>
      <c r="K4336" t="s">
        <v>445</v>
      </c>
      <c r="L4336" s="15">
        <v>5.3</v>
      </c>
      <c r="M4336" t="s">
        <v>304</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-602.80877788767987</v>
      </c>
      <c r="AA4336" t="str">
        <f t="shared" si="739"/>
        <v>HUM_ASR_FY_2022</v>
      </c>
      <c r="AB4336" s="958">
        <f t="shared" si="740"/>
        <v>45032</v>
      </c>
      <c r="AC4336" t="str">
        <f t="shared" si="741"/>
        <v>Unaudited</v>
      </c>
    </row>
    <row r="4337" spans="1:29" x14ac:dyDescent="0.25">
      <c r="A4337" t="s">
        <v>420</v>
      </c>
      <c r="B4337" t="s">
        <v>1385</v>
      </c>
      <c r="C4337" t="s">
        <v>1386</v>
      </c>
      <c r="D4337">
        <v>1900</v>
      </c>
      <c r="E4337">
        <v>1</v>
      </c>
      <c r="F4337" t="s">
        <v>1031</v>
      </c>
      <c r="G4337" t="s">
        <v>1384</v>
      </c>
      <c r="H4337" t="s">
        <v>390</v>
      </c>
      <c r="I4337" t="s">
        <v>488</v>
      </c>
      <c r="J4337" t="s">
        <v>444</v>
      </c>
      <c r="K4337" t="s">
        <v>445</v>
      </c>
      <c r="L4337" s="15" t="s">
        <v>82</v>
      </c>
      <c r="M4337" t="s">
        <v>453</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HUM_ASR_FY_2022</v>
      </c>
      <c r="AB4337" s="958">
        <f t="shared" si="740"/>
        <v>45032</v>
      </c>
      <c r="AC4337" t="str">
        <f t="shared" si="741"/>
        <v>Unaudited</v>
      </c>
    </row>
    <row r="4338" spans="1:29" x14ac:dyDescent="0.25">
      <c r="A4338" t="s">
        <v>420</v>
      </c>
      <c r="B4338" t="s">
        <v>1385</v>
      </c>
      <c r="C4338" t="s">
        <v>1386</v>
      </c>
      <c r="D4338">
        <v>1900</v>
      </c>
      <c r="E4338">
        <v>1</v>
      </c>
      <c r="F4338" t="s">
        <v>1031</v>
      </c>
      <c r="G4338" t="s">
        <v>1384</v>
      </c>
      <c r="H4338" t="s">
        <v>390</v>
      </c>
      <c r="I4338" t="s">
        <v>488</v>
      </c>
      <c r="J4338" t="s">
        <v>444</v>
      </c>
      <c r="K4338" t="s">
        <v>446</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HUM_ASR_FY_2022</v>
      </c>
      <c r="AB4338" s="958">
        <f t="shared" si="740"/>
        <v>45032</v>
      </c>
      <c r="AC4338" t="str">
        <f t="shared" si="741"/>
        <v>Unaudited</v>
      </c>
    </row>
    <row r="4339" spans="1:29" x14ac:dyDescent="0.25">
      <c r="A4339" t="s">
        <v>420</v>
      </c>
      <c r="B4339" t="s">
        <v>1385</v>
      </c>
      <c r="C4339" t="s">
        <v>1386</v>
      </c>
      <c r="D4339">
        <v>1900</v>
      </c>
      <c r="E4339">
        <v>1</v>
      </c>
      <c r="F4339" t="s">
        <v>1031</v>
      </c>
      <c r="G4339" t="s">
        <v>1384</v>
      </c>
      <c r="H4339" t="s">
        <v>390</v>
      </c>
      <c r="I4339" t="s">
        <v>488</v>
      </c>
      <c r="J4339" t="s">
        <v>444</v>
      </c>
      <c r="K4339" t="s">
        <v>446</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HUM_ASR_FY_2022</v>
      </c>
      <c r="AB4339" s="958">
        <f t="shared" si="740"/>
        <v>45032</v>
      </c>
      <c r="AC4339" t="str">
        <f t="shared" si="741"/>
        <v>Unaudited</v>
      </c>
    </row>
    <row r="4340" spans="1:29" x14ac:dyDescent="0.25">
      <c r="A4340" t="s">
        <v>420</v>
      </c>
      <c r="B4340" t="s">
        <v>1385</v>
      </c>
      <c r="C4340" t="s">
        <v>1386</v>
      </c>
      <c r="D4340">
        <v>1900</v>
      </c>
      <c r="E4340">
        <v>1</v>
      </c>
      <c r="F4340" t="s">
        <v>1031</v>
      </c>
      <c r="G4340" t="s">
        <v>1384</v>
      </c>
      <c r="H4340" t="s">
        <v>390</v>
      </c>
      <c r="I4340" t="s">
        <v>488</v>
      </c>
      <c r="J4340" t="s">
        <v>444</v>
      </c>
      <c r="K4340" t="s">
        <v>446</v>
      </c>
      <c r="L4340" s="15">
        <v>6.3</v>
      </c>
      <c r="M4340" t="s">
        <v>184</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HUM_ASR_FY_2022</v>
      </c>
      <c r="AB4340" s="958">
        <f t="shared" si="740"/>
        <v>45032</v>
      </c>
      <c r="AC4340" t="str">
        <f t="shared" si="741"/>
        <v>Unaudited</v>
      </c>
    </row>
    <row r="4341" spans="1:29" x14ac:dyDescent="0.25">
      <c r="A4341" t="s">
        <v>420</v>
      </c>
      <c r="B4341" t="s">
        <v>1385</v>
      </c>
      <c r="C4341" t="s">
        <v>1386</v>
      </c>
      <c r="D4341">
        <v>1900</v>
      </c>
      <c r="E4341">
        <v>1</v>
      </c>
      <c r="F4341" t="s">
        <v>1031</v>
      </c>
      <c r="G4341" t="s">
        <v>1384</v>
      </c>
      <c r="H4341" t="s">
        <v>390</v>
      </c>
      <c r="I4341" t="s">
        <v>488</v>
      </c>
      <c r="J4341" t="s">
        <v>444</v>
      </c>
      <c r="K4341" t="s">
        <v>446</v>
      </c>
      <c r="L4341" s="15" t="s">
        <v>87</v>
      </c>
      <c r="M4341" t="s">
        <v>454</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HUM_ASR_FY_2022</v>
      </c>
      <c r="AB4341" s="958">
        <f t="shared" si="740"/>
        <v>45032</v>
      </c>
      <c r="AC4341" t="str">
        <f t="shared" si="741"/>
        <v>Unaudited</v>
      </c>
    </row>
    <row r="4342" spans="1:29" x14ac:dyDescent="0.25">
      <c r="A4342" t="s">
        <v>420</v>
      </c>
      <c r="B4342" t="s">
        <v>1385</v>
      </c>
      <c r="C4342" t="s">
        <v>1386</v>
      </c>
      <c r="D4342">
        <v>1900</v>
      </c>
      <c r="E4342">
        <v>1</v>
      </c>
      <c r="F4342" t="s">
        <v>1031</v>
      </c>
      <c r="G4342" t="s">
        <v>1384</v>
      </c>
      <c r="H4342" t="s">
        <v>390</v>
      </c>
      <c r="I4342" t="s">
        <v>488</v>
      </c>
      <c r="J4342" t="s">
        <v>444</v>
      </c>
      <c r="K4342" t="s">
        <v>447</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78198.960000000021</v>
      </c>
      <c r="AA4342" t="str">
        <f t="shared" si="739"/>
        <v>HUM_ASR_FY_2022</v>
      </c>
      <c r="AB4342" s="958">
        <f t="shared" si="740"/>
        <v>45032</v>
      </c>
      <c r="AC4342" t="str">
        <f t="shared" si="741"/>
        <v>Unaudited</v>
      </c>
    </row>
    <row r="4343" spans="1:29" x14ac:dyDescent="0.25">
      <c r="A4343" t="s">
        <v>420</v>
      </c>
      <c r="B4343" t="s">
        <v>1385</v>
      </c>
      <c r="C4343" t="s">
        <v>1386</v>
      </c>
      <c r="D4343">
        <v>1900</v>
      </c>
      <c r="E4343">
        <v>1</v>
      </c>
      <c r="F4343" t="s">
        <v>1031</v>
      </c>
      <c r="G4343" t="s">
        <v>1384</v>
      </c>
      <c r="H4343" t="s">
        <v>390</v>
      </c>
      <c r="I4343" t="s">
        <v>488</v>
      </c>
      <c r="J4343" t="s">
        <v>444</v>
      </c>
      <c r="K4343" t="s">
        <v>447</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HUM_ASR_FY_2022</v>
      </c>
      <c r="AB4343" s="958">
        <f t="shared" si="740"/>
        <v>45032</v>
      </c>
      <c r="AC4343" t="str">
        <f t="shared" si="741"/>
        <v>Unaudited</v>
      </c>
    </row>
    <row r="4344" spans="1:29" x14ac:dyDescent="0.25">
      <c r="A4344" t="s">
        <v>420</v>
      </c>
      <c r="B4344" t="s">
        <v>1385</v>
      </c>
      <c r="C4344" t="s">
        <v>1386</v>
      </c>
      <c r="D4344">
        <v>1900</v>
      </c>
      <c r="E4344">
        <v>1</v>
      </c>
      <c r="F4344" t="s">
        <v>1031</v>
      </c>
      <c r="G4344" t="s">
        <v>1384</v>
      </c>
      <c r="H4344" t="s">
        <v>390</v>
      </c>
      <c r="I4344" t="s">
        <v>488</v>
      </c>
      <c r="J4344" t="s">
        <v>444</v>
      </c>
      <c r="K4344" t="s">
        <v>447</v>
      </c>
      <c r="L4344" s="15">
        <v>7.3</v>
      </c>
      <c r="M4344" t="s">
        <v>155</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-98919.334179056401</v>
      </c>
      <c r="AA4344" t="str">
        <f t="shared" si="739"/>
        <v>HUM_ASR_FY_2022</v>
      </c>
      <c r="AB4344" s="958">
        <f t="shared" si="740"/>
        <v>45032</v>
      </c>
      <c r="AC4344" t="str">
        <f t="shared" si="741"/>
        <v>Unaudited</v>
      </c>
    </row>
    <row r="4345" spans="1:29" x14ac:dyDescent="0.25">
      <c r="A4345" t="s">
        <v>420</v>
      </c>
      <c r="B4345" t="s">
        <v>1385</v>
      </c>
      <c r="C4345" t="s">
        <v>1386</v>
      </c>
      <c r="D4345">
        <v>1900</v>
      </c>
      <c r="E4345">
        <v>1</v>
      </c>
      <c r="F4345" t="s">
        <v>1031</v>
      </c>
      <c r="G4345" t="s">
        <v>1384</v>
      </c>
      <c r="H4345" t="s">
        <v>390</v>
      </c>
      <c r="I4345" t="s">
        <v>488</v>
      </c>
      <c r="J4345" t="s">
        <v>444</v>
      </c>
      <c r="K4345" t="s">
        <v>447</v>
      </c>
      <c r="L4345" s="15" t="s">
        <v>91</v>
      </c>
      <c r="M4345" t="s">
        <v>455</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HUM_ASR_FY_2022</v>
      </c>
      <c r="AB4345" s="958">
        <f t="shared" si="740"/>
        <v>45032</v>
      </c>
      <c r="AC4345" t="str">
        <f t="shared" si="741"/>
        <v>Unaudited</v>
      </c>
    </row>
    <row r="4346" spans="1:29" x14ac:dyDescent="0.25">
      <c r="A4346" t="s">
        <v>420</v>
      </c>
      <c r="B4346" t="s">
        <v>1385</v>
      </c>
      <c r="C4346" t="s">
        <v>1386</v>
      </c>
      <c r="D4346">
        <v>1900</v>
      </c>
      <c r="E4346">
        <v>1</v>
      </c>
      <c r="F4346" t="s">
        <v>1031</v>
      </c>
      <c r="G4346" t="s">
        <v>1384</v>
      </c>
      <c r="H4346" t="s">
        <v>390</v>
      </c>
      <c r="I4346" t="s">
        <v>488</v>
      </c>
      <c r="J4346" t="s">
        <v>444</v>
      </c>
      <c r="K4346" t="s">
        <v>448</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-111162.10999999999</v>
      </c>
      <c r="AA4346" t="str">
        <f t="shared" si="739"/>
        <v>HUM_ASR_FY_2022</v>
      </c>
      <c r="AB4346" s="958">
        <f t="shared" si="740"/>
        <v>45032</v>
      </c>
      <c r="AC4346" t="str">
        <f t="shared" si="741"/>
        <v>Unaudited</v>
      </c>
    </row>
    <row r="4347" spans="1:29" x14ac:dyDescent="0.25">
      <c r="A4347" t="s">
        <v>420</v>
      </c>
      <c r="B4347" t="s">
        <v>1385</v>
      </c>
      <c r="C4347" t="s">
        <v>1386</v>
      </c>
      <c r="D4347">
        <v>1900</v>
      </c>
      <c r="E4347">
        <v>1</v>
      </c>
      <c r="F4347" t="s">
        <v>1031</v>
      </c>
      <c r="G4347" t="s">
        <v>1384</v>
      </c>
      <c r="H4347" t="s">
        <v>390</v>
      </c>
      <c r="I4347" t="s">
        <v>488</v>
      </c>
      <c r="J4347" t="s">
        <v>444</v>
      </c>
      <c r="K4347" t="s">
        <v>448</v>
      </c>
      <c r="L4347" s="15" t="s">
        <v>112</v>
      </c>
      <c r="M4347" t="s">
        <v>443</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HUM_ASR_FY_2022</v>
      </c>
      <c r="AB4347" s="958">
        <f t="shared" si="740"/>
        <v>45032</v>
      </c>
      <c r="AC4347" t="str">
        <f t="shared" si="741"/>
        <v>Unaudited</v>
      </c>
    </row>
    <row r="4348" spans="1:29" x14ac:dyDescent="0.25">
      <c r="A4348" t="s">
        <v>420</v>
      </c>
      <c r="B4348" t="s">
        <v>1385</v>
      </c>
      <c r="C4348" t="s">
        <v>1386</v>
      </c>
      <c r="D4348">
        <v>1900</v>
      </c>
      <c r="E4348">
        <v>1</v>
      </c>
      <c r="F4348" t="s">
        <v>1031</v>
      </c>
      <c r="G4348" t="s">
        <v>1384</v>
      </c>
      <c r="H4348" t="s">
        <v>390</v>
      </c>
      <c r="I4348" t="s">
        <v>488</v>
      </c>
      <c r="J4348" t="s">
        <v>444</v>
      </c>
      <c r="K4348" t="s">
        <v>448</v>
      </c>
      <c r="L4348" s="15" t="s">
        <v>114</v>
      </c>
      <c r="M4348" t="s">
        <v>157</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HUM_ASR_FY_2022</v>
      </c>
      <c r="AB4348" s="958">
        <f t="shared" si="740"/>
        <v>45032</v>
      </c>
      <c r="AC4348" t="str">
        <f t="shared" si="741"/>
        <v>Unaudited</v>
      </c>
    </row>
    <row r="4349" spans="1:29" x14ac:dyDescent="0.25">
      <c r="A4349" t="s">
        <v>420</v>
      </c>
      <c r="B4349" t="s">
        <v>1385</v>
      </c>
      <c r="C4349" t="s">
        <v>1386</v>
      </c>
      <c r="D4349">
        <v>1900</v>
      </c>
      <c r="E4349">
        <v>1</v>
      </c>
      <c r="F4349" t="s">
        <v>1031</v>
      </c>
      <c r="G4349" t="s">
        <v>1384</v>
      </c>
      <c r="H4349" t="s">
        <v>390</v>
      </c>
      <c r="I4349" t="s">
        <v>488</v>
      </c>
      <c r="J4349" t="s">
        <v>444</v>
      </c>
      <c r="K4349" t="s">
        <v>448</v>
      </c>
      <c r="L4349" s="15" t="s">
        <v>115</v>
      </c>
      <c r="M4349" t="s">
        <v>113</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91909.680000000008</v>
      </c>
      <c r="AA4349" t="str">
        <f t="shared" si="739"/>
        <v>HUM_ASR_FY_2022</v>
      </c>
      <c r="AB4349" s="958">
        <f t="shared" si="740"/>
        <v>45032</v>
      </c>
      <c r="AC4349" t="str">
        <f t="shared" si="741"/>
        <v>Unaudited</v>
      </c>
    </row>
    <row r="4350" spans="1:29" x14ac:dyDescent="0.25">
      <c r="A4350" t="s">
        <v>420</v>
      </c>
      <c r="B4350" t="s">
        <v>1385</v>
      </c>
      <c r="C4350" t="s">
        <v>1386</v>
      </c>
      <c r="D4350">
        <v>1900</v>
      </c>
      <c r="E4350">
        <v>1</v>
      </c>
      <c r="F4350" t="s">
        <v>1031</v>
      </c>
      <c r="G4350" t="s">
        <v>1384</v>
      </c>
      <c r="H4350" t="s">
        <v>390</v>
      </c>
      <c r="I4350" t="s">
        <v>488</v>
      </c>
      <c r="J4350" t="s">
        <v>444</v>
      </c>
      <c r="K4350" t="s">
        <v>448</v>
      </c>
      <c r="L4350" s="15" t="s">
        <v>116</v>
      </c>
      <c r="M4350" t="s">
        <v>158</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HUM_ASR_FY_2022</v>
      </c>
      <c r="AB4350" s="958">
        <f t="shared" si="740"/>
        <v>45032</v>
      </c>
      <c r="AC4350" t="str">
        <f t="shared" si="741"/>
        <v>Unaudited</v>
      </c>
    </row>
    <row r="4351" spans="1:29" x14ac:dyDescent="0.25">
      <c r="A4351" t="s">
        <v>420</v>
      </c>
      <c r="B4351" t="s">
        <v>1385</v>
      </c>
      <c r="C4351" t="s">
        <v>1386</v>
      </c>
      <c r="D4351">
        <v>1900</v>
      </c>
      <c r="E4351">
        <v>1</v>
      </c>
      <c r="F4351" t="s">
        <v>1031</v>
      </c>
      <c r="G4351" t="s">
        <v>1384</v>
      </c>
      <c r="H4351" t="s">
        <v>390</v>
      </c>
      <c r="I4351" t="s">
        <v>488</v>
      </c>
      <c r="J4351" t="s">
        <v>444</v>
      </c>
      <c r="K4351" t="s">
        <v>448</v>
      </c>
      <c r="L4351" s="15" t="s">
        <v>159</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HUM_ASR_FY_2022</v>
      </c>
      <c r="AB4351" s="958">
        <f t="shared" si="740"/>
        <v>45032</v>
      </c>
      <c r="AC4351" t="str">
        <f t="shared" si="741"/>
        <v>Unaudited</v>
      </c>
    </row>
    <row r="4352" spans="1:29" x14ac:dyDescent="0.25">
      <c r="A4352" t="s">
        <v>420</v>
      </c>
      <c r="B4352" t="s">
        <v>1385</v>
      </c>
      <c r="C4352" t="s">
        <v>1386</v>
      </c>
      <c r="D4352">
        <v>1900</v>
      </c>
      <c r="E4352">
        <v>1</v>
      </c>
      <c r="F4352" t="s">
        <v>1031</v>
      </c>
      <c r="G4352" t="s">
        <v>1384</v>
      </c>
      <c r="H4352" t="s">
        <v>390</v>
      </c>
      <c r="I4352" t="s">
        <v>488</v>
      </c>
      <c r="J4352" t="s">
        <v>444</v>
      </c>
      <c r="K4352" t="s">
        <v>448</v>
      </c>
      <c r="L4352" s="15" t="s">
        <v>442</v>
      </c>
      <c r="M4352" t="s">
        <v>456</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HUM_ASR_FY_2022</v>
      </c>
      <c r="AB4352" s="958">
        <f t="shared" si="740"/>
        <v>45032</v>
      </c>
      <c r="AC4352" t="str">
        <f t="shared" si="741"/>
        <v>Unaudited</v>
      </c>
    </row>
    <row r="4353" spans="1:29" x14ac:dyDescent="0.25">
      <c r="A4353" t="s">
        <v>420</v>
      </c>
      <c r="B4353" t="s">
        <v>1385</v>
      </c>
      <c r="C4353" t="s">
        <v>1386</v>
      </c>
      <c r="D4353">
        <v>1900</v>
      </c>
      <c r="E4353">
        <v>1</v>
      </c>
      <c r="F4353" t="s">
        <v>1031</v>
      </c>
      <c r="G4353" t="s">
        <v>1384</v>
      </c>
      <c r="H4353" t="s">
        <v>390</v>
      </c>
      <c r="I4353" t="s">
        <v>488</v>
      </c>
      <c r="J4353" t="s">
        <v>444</v>
      </c>
      <c r="K4353" t="s">
        <v>449</v>
      </c>
      <c r="L4353" s="15">
        <v>9.1</v>
      </c>
      <c r="M4353" t="s">
        <v>185</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3929.6499999999996</v>
      </c>
      <c r="AA4353" t="str">
        <f t="shared" si="739"/>
        <v>HUM_ASR_FY_2022</v>
      </c>
      <c r="AB4353" s="958">
        <f t="shared" si="740"/>
        <v>45032</v>
      </c>
      <c r="AC4353" t="str">
        <f t="shared" si="741"/>
        <v>Unaudited</v>
      </c>
    </row>
    <row r="4354" spans="1:29" x14ac:dyDescent="0.25">
      <c r="A4354" t="s">
        <v>420</v>
      </c>
      <c r="B4354" t="s">
        <v>1385</v>
      </c>
      <c r="C4354" t="s">
        <v>1386</v>
      </c>
      <c r="D4354">
        <v>1900</v>
      </c>
      <c r="E4354">
        <v>1</v>
      </c>
      <c r="F4354" t="s">
        <v>1031</v>
      </c>
      <c r="G4354" t="s">
        <v>1384</v>
      </c>
      <c r="H4354" t="s">
        <v>390</v>
      </c>
      <c r="I4354" t="s">
        <v>488</v>
      </c>
      <c r="J4354" t="s">
        <v>444</v>
      </c>
      <c r="K4354" t="s">
        <v>449</v>
      </c>
      <c r="L4354" s="15" t="s">
        <v>106</v>
      </c>
      <c r="M4354" t="s">
        <v>186</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HUM_ASR_FY_2022</v>
      </c>
      <c r="AB4354" s="958">
        <f t="shared" ref="AB4354:AB4381" si="750">file_date</f>
        <v>45032</v>
      </c>
      <c r="AC4354" t="str">
        <f t="shared" ref="AC4354:AC4381" si="751">status</f>
        <v>Unaudited</v>
      </c>
    </row>
    <row r="4355" spans="1:29" x14ac:dyDescent="0.25">
      <c r="A4355" t="s">
        <v>420</v>
      </c>
      <c r="B4355" t="s">
        <v>1385</v>
      </c>
      <c r="C4355" t="s">
        <v>1386</v>
      </c>
      <c r="D4355">
        <v>1900</v>
      </c>
      <c r="E4355">
        <v>1</v>
      </c>
      <c r="F4355" t="s">
        <v>1031</v>
      </c>
      <c r="G4355" t="s">
        <v>1384</v>
      </c>
      <c r="H4355" t="s">
        <v>390</v>
      </c>
      <c r="I4355" t="s">
        <v>488</v>
      </c>
      <c r="J4355" t="s">
        <v>444</v>
      </c>
      <c r="K4355" t="s">
        <v>449</v>
      </c>
      <c r="L4355" s="15" t="s">
        <v>1321</v>
      </c>
      <c r="M4355" t="s">
        <v>1322</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408741.76999999996</v>
      </c>
      <c r="AA4355" t="str">
        <f t="shared" si="749"/>
        <v>HUM_ASR_FY_2022</v>
      </c>
      <c r="AB4355" s="958">
        <f t="shared" si="750"/>
        <v>45032</v>
      </c>
      <c r="AC4355" t="str">
        <f t="shared" si="751"/>
        <v>Unaudited</v>
      </c>
    </row>
    <row r="4356" spans="1:29" x14ac:dyDescent="0.25">
      <c r="A4356" t="s">
        <v>420</v>
      </c>
      <c r="B4356" t="s">
        <v>1385</v>
      </c>
      <c r="C4356" t="s">
        <v>1386</v>
      </c>
      <c r="D4356">
        <v>1900</v>
      </c>
      <c r="E4356">
        <v>1</v>
      </c>
      <c r="F4356" t="s">
        <v>1031</v>
      </c>
      <c r="G4356" t="s">
        <v>1384</v>
      </c>
      <c r="H4356" t="s">
        <v>390</v>
      </c>
      <c r="I4356" t="s">
        <v>488</v>
      </c>
      <c r="J4356" t="s">
        <v>444</v>
      </c>
      <c r="K4356" t="s">
        <v>449</v>
      </c>
      <c r="L4356" s="15" t="s">
        <v>107</v>
      </c>
      <c r="M4356" t="s">
        <v>187</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-15208.539999999995</v>
      </c>
      <c r="AA4356" t="str">
        <f t="shared" si="749"/>
        <v>HUM_ASR_FY_2022</v>
      </c>
      <c r="AB4356" s="958">
        <f t="shared" si="750"/>
        <v>45032</v>
      </c>
      <c r="AC4356" t="str">
        <f t="shared" si="751"/>
        <v>Unaudited</v>
      </c>
    </row>
    <row r="4357" spans="1:29" x14ac:dyDescent="0.25">
      <c r="A4357" t="s">
        <v>420</v>
      </c>
      <c r="B4357" t="s">
        <v>1385</v>
      </c>
      <c r="C4357" t="s">
        <v>1386</v>
      </c>
      <c r="D4357">
        <v>1900</v>
      </c>
      <c r="E4357">
        <v>1</v>
      </c>
      <c r="F4357" t="s">
        <v>1031</v>
      </c>
      <c r="G4357" t="s">
        <v>1384</v>
      </c>
      <c r="H4357" t="s">
        <v>390</v>
      </c>
      <c r="I4357" t="s">
        <v>488</v>
      </c>
      <c r="J4357" t="s">
        <v>444</v>
      </c>
      <c r="K4357" t="s">
        <v>449</v>
      </c>
      <c r="L4357" s="15" t="s">
        <v>108</v>
      </c>
      <c r="M4357" t="s">
        <v>160</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21708.179999999567</v>
      </c>
      <c r="AA4357" t="str">
        <f t="shared" si="749"/>
        <v>HUM_ASR_FY_2022</v>
      </c>
      <c r="AB4357" s="958">
        <f t="shared" si="750"/>
        <v>45032</v>
      </c>
      <c r="AC4357" t="str">
        <f t="shared" si="751"/>
        <v>Unaudited</v>
      </c>
    </row>
    <row r="4358" spans="1:29" x14ac:dyDescent="0.25">
      <c r="A4358" t="s">
        <v>420</v>
      </c>
      <c r="B4358" t="s">
        <v>1385</v>
      </c>
      <c r="C4358" t="s">
        <v>1386</v>
      </c>
      <c r="D4358">
        <v>1900</v>
      </c>
      <c r="E4358">
        <v>1</v>
      </c>
      <c r="F4358" t="s">
        <v>1031</v>
      </c>
      <c r="G4358" t="s">
        <v>1384</v>
      </c>
      <c r="H4358" t="s">
        <v>390</v>
      </c>
      <c r="I4358" t="s">
        <v>488</v>
      </c>
      <c r="J4358" t="s">
        <v>444</v>
      </c>
      <c r="K4358" t="s">
        <v>449</v>
      </c>
      <c r="L4358" s="15" t="s">
        <v>109</v>
      </c>
      <c r="M4358" t="s">
        <v>134</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-11639.49738132679</v>
      </c>
      <c r="AA4358" t="str">
        <f t="shared" si="749"/>
        <v>HUM_ASR_FY_2022</v>
      </c>
      <c r="AB4358" s="958">
        <f t="shared" si="750"/>
        <v>45032</v>
      </c>
      <c r="AC4358" t="str">
        <f t="shared" si="751"/>
        <v>Unaudited</v>
      </c>
    </row>
    <row r="4359" spans="1:29" x14ac:dyDescent="0.25">
      <c r="A4359" t="s">
        <v>420</v>
      </c>
      <c r="B4359" t="s">
        <v>1385</v>
      </c>
      <c r="C4359" t="s">
        <v>1386</v>
      </c>
      <c r="D4359">
        <v>1900</v>
      </c>
      <c r="E4359">
        <v>1</v>
      </c>
      <c r="F4359" t="s">
        <v>1031</v>
      </c>
      <c r="G4359" t="s">
        <v>1384</v>
      </c>
      <c r="H4359" t="s">
        <v>390</v>
      </c>
      <c r="I4359" t="s">
        <v>488</v>
      </c>
      <c r="J4359" t="s">
        <v>444</v>
      </c>
      <c r="K4359" t="s">
        <v>449</v>
      </c>
      <c r="L4359" s="15" t="s">
        <v>110</v>
      </c>
      <c r="M4359" t="s">
        <v>162</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-530238.79297537019</v>
      </c>
      <c r="AA4359" t="str">
        <f t="shared" si="749"/>
        <v>HUM_ASR_FY_2022</v>
      </c>
      <c r="AB4359" s="958">
        <f t="shared" si="750"/>
        <v>45032</v>
      </c>
      <c r="AC4359" t="str">
        <f t="shared" si="751"/>
        <v>Unaudited</v>
      </c>
    </row>
    <row r="4360" spans="1:29" x14ac:dyDescent="0.25">
      <c r="A4360" t="s">
        <v>420</v>
      </c>
      <c r="B4360" t="s">
        <v>1385</v>
      </c>
      <c r="C4360" t="s">
        <v>1386</v>
      </c>
      <c r="D4360">
        <v>1900</v>
      </c>
      <c r="E4360">
        <v>1</v>
      </c>
      <c r="F4360" t="s">
        <v>1031</v>
      </c>
      <c r="G4360" t="s">
        <v>1384</v>
      </c>
      <c r="H4360" t="s">
        <v>390</v>
      </c>
      <c r="I4360" t="s">
        <v>488</v>
      </c>
      <c r="J4360" t="s">
        <v>444</v>
      </c>
      <c r="K4360" t="s">
        <v>449</v>
      </c>
      <c r="L4360" s="15" t="s">
        <v>111</v>
      </c>
      <c r="M4360" t="s">
        <v>463</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HUM_ASR_FY_2022</v>
      </c>
      <c r="AB4360" s="958">
        <f t="shared" si="750"/>
        <v>45032</v>
      </c>
      <c r="AC4360" t="str">
        <f t="shared" si="751"/>
        <v>Unaudited</v>
      </c>
    </row>
    <row r="4361" spans="1:29" x14ac:dyDescent="0.25">
      <c r="A4361" t="s">
        <v>420</v>
      </c>
      <c r="B4361" t="s">
        <v>1385</v>
      </c>
      <c r="C4361" t="s">
        <v>1386</v>
      </c>
      <c r="D4361">
        <v>1900</v>
      </c>
      <c r="E4361">
        <v>1</v>
      </c>
      <c r="F4361" t="s">
        <v>1031</v>
      </c>
      <c r="G4361" t="s">
        <v>1384</v>
      </c>
      <c r="H4361" t="s">
        <v>390</v>
      </c>
      <c r="I4361" t="s">
        <v>488</v>
      </c>
      <c r="J4361" t="s">
        <v>444</v>
      </c>
      <c r="K4361" t="s">
        <v>6</v>
      </c>
      <c r="L4361" s="15" t="s">
        <v>117</v>
      </c>
      <c r="M4361" t="s">
        <v>188</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5</v>
      </c>
      <c r="AA4361" t="str">
        <f t="shared" si="749"/>
        <v>HUM_ASR_FY_2022</v>
      </c>
      <c r="AB4361" s="958">
        <f t="shared" si="750"/>
        <v>45032</v>
      </c>
      <c r="AC4361" t="str">
        <f t="shared" si="751"/>
        <v>Unaudited</v>
      </c>
    </row>
    <row r="4362" spans="1:29" x14ac:dyDescent="0.25">
      <c r="A4362" t="s">
        <v>420</v>
      </c>
      <c r="B4362" t="s">
        <v>1385</v>
      </c>
      <c r="C4362" t="s">
        <v>1386</v>
      </c>
      <c r="D4362">
        <v>1900</v>
      </c>
      <c r="E4362">
        <v>1</v>
      </c>
      <c r="F4362" t="s">
        <v>1031</v>
      </c>
      <c r="G4362" t="s">
        <v>1384</v>
      </c>
      <c r="H4362" t="s">
        <v>390</v>
      </c>
      <c r="I4362" t="s">
        <v>488</v>
      </c>
      <c r="J4362" t="s">
        <v>444</v>
      </c>
      <c r="K4362" t="s">
        <v>6</v>
      </c>
      <c r="L4362" s="15" t="s">
        <v>45</v>
      </c>
      <c r="M4362" t="s">
        <v>163</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HUM_ASR_FY_2022</v>
      </c>
      <c r="AB4362" s="958">
        <f t="shared" si="750"/>
        <v>45032</v>
      </c>
      <c r="AC4362" t="str">
        <f t="shared" si="751"/>
        <v>Unaudited</v>
      </c>
    </row>
    <row r="4363" spans="1:29" x14ac:dyDescent="0.25">
      <c r="A4363" t="s">
        <v>420</v>
      </c>
      <c r="B4363" t="s">
        <v>1385</v>
      </c>
      <c r="C4363" t="s">
        <v>1386</v>
      </c>
      <c r="D4363">
        <v>1900</v>
      </c>
      <c r="E4363">
        <v>1</v>
      </c>
      <c r="F4363" t="s">
        <v>1031</v>
      </c>
      <c r="G4363" t="s">
        <v>1384</v>
      </c>
      <c r="H4363" t="s">
        <v>390</v>
      </c>
      <c r="I4363" t="s">
        <v>488</v>
      </c>
      <c r="J4363" t="s">
        <v>444</v>
      </c>
      <c r="K4363" t="s">
        <v>6</v>
      </c>
      <c r="L4363" s="15" t="s">
        <v>46</v>
      </c>
      <c r="M4363" t="s">
        <v>164</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HUM_ASR_FY_2022</v>
      </c>
      <c r="AB4363" s="958">
        <f t="shared" si="750"/>
        <v>45032</v>
      </c>
      <c r="AC4363" t="str">
        <f t="shared" si="751"/>
        <v>Unaudited</v>
      </c>
    </row>
    <row r="4364" spans="1:29" x14ac:dyDescent="0.25">
      <c r="A4364" t="s">
        <v>420</v>
      </c>
      <c r="B4364" t="s">
        <v>1385</v>
      </c>
      <c r="C4364" t="s">
        <v>1386</v>
      </c>
      <c r="D4364">
        <v>1900</v>
      </c>
      <c r="E4364">
        <v>1</v>
      </c>
      <c r="F4364" t="s">
        <v>1031</v>
      </c>
      <c r="G4364" t="s">
        <v>1384</v>
      </c>
      <c r="H4364" t="s">
        <v>390</v>
      </c>
      <c r="I4364" t="s">
        <v>488</v>
      </c>
      <c r="J4364" t="s">
        <v>444</v>
      </c>
      <c r="K4364" t="s">
        <v>6</v>
      </c>
      <c r="L4364" s="15" t="s">
        <v>165</v>
      </c>
      <c r="M4364" t="s">
        <v>461</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HUM_ASR_FY_2022</v>
      </c>
      <c r="AB4364" s="958">
        <f t="shared" si="750"/>
        <v>45032</v>
      </c>
      <c r="AC4364" t="str">
        <f t="shared" si="751"/>
        <v>Unaudited</v>
      </c>
    </row>
    <row r="4365" spans="1:29" x14ac:dyDescent="0.25">
      <c r="A4365" t="s">
        <v>420</v>
      </c>
      <c r="B4365" t="s">
        <v>1385</v>
      </c>
      <c r="C4365" t="s">
        <v>1386</v>
      </c>
      <c r="D4365">
        <v>1900</v>
      </c>
      <c r="E4365">
        <v>1</v>
      </c>
      <c r="F4365" t="s">
        <v>1031</v>
      </c>
      <c r="G4365" t="s">
        <v>1384</v>
      </c>
      <c r="H4365" t="s">
        <v>390</v>
      </c>
      <c r="I4365" t="s">
        <v>488</v>
      </c>
      <c r="J4365" t="s">
        <v>444</v>
      </c>
      <c r="K4365" t="s">
        <v>434</v>
      </c>
      <c r="L4365" s="15" t="s">
        <v>120</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HUM_ASR_FY_2022</v>
      </c>
      <c r="AB4365" s="958">
        <f t="shared" si="750"/>
        <v>45032</v>
      </c>
      <c r="AC4365" t="str">
        <f t="shared" si="751"/>
        <v>Unaudited</v>
      </c>
    </row>
    <row r="4366" spans="1:29" x14ac:dyDescent="0.25">
      <c r="A4366" t="s">
        <v>420</v>
      </c>
      <c r="B4366" t="s">
        <v>1385</v>
      </c>
      <c r="C4366" t="s">
        <v>1386</v>
      </c>
      <c r="D4366">
        <v>1900</v>
      </c>
      <c r="E4366">
        <v>1</v>
      </c>
      <c r="F4366" t="s">
        <v>1031</v>
      </c>
      <c r="G4366" t="s">
        <v>1384</v>
      </c>
      <c r="H4366" t="s">
        <v>390</v>
      </c>
      <c r="I4366" t="s">
        <v>488</v>
      </c>
      <c r="J4366" t="s">
        <v>444</v>
      </c>
      <c r="K4366" t="s">
        <v>434</v>
      </c>
      <c r="L4366" s="15" t="s">
        <v>943</v>
      </c>
      <c r="M4366" t="s">
        <v>935</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HUM_ASR_FY_2022</v>
      </c>
      <c r="AB4366" s="958">
        <f t="shared" si="750"/>
        <v>45032</v>
      </c>
      <c r="AC4366" t="str">
        <f t="shared" si="751"/>
        <v>Unaudited</v>
      </c>
    </row>
    <row r="4367" spans="1:29" x14ac:dyDescent="0.25">
      <c r="A4367" t="s">
        <v>420</v>
      </c>
      <c r="B4367" t="s">
        <v>1385</v>
      </c>
      <c r="C4367" t="s">
        <v>1386</v>
      </c>
      <c r="D4367">
        <v>1900</v>
      </c>
      <c r="E4367">
        <v>1</v>
      </c>
      <c r="F4367" t="s">
        <v>1031</v>
      </c>
      <c r="G4367" t="s">
        <v>1384</v>
      </c>
      <c r="H4367" t="s">
        <v>390</v>
      </c>
      <c r="I4367" t="s">
        <v>488</v>
      </c>
      <c r="J4367" t="s">
        <v>444</v>
      </c>
      <c r="K4367" t="s">
        <v>434</v>
      </c>
      <c r="L4367" s="15" t="s">
        <v>167</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HUM_ASR_FY_2022</v>
      </c>
      <c r="AB4367" s="958">
        <f t="shared" si="750"/>
        <v>45032</v>
      </c>
      <c r="AC4367" t="str">
        <f t="shared" si="751"/>
        <v>Unaudited</v>
      </c>
    </row>
    <row r="4368" spans="1:29" x14ac:dyDescent="0.25">
      <c r="A4368" t="s">
        <v>420</v>
      </c>
      <c r="B4368" t="s">
        <v>1385</v>
      </c>
      <c r="C4368" t="s">
        <v>1386</v>
      </c>
      <c r="D4368">
        <v>1900</v>
      </c>
      <c r="E4368">
        <v>1</v>
      </c>
      <c r="F4368" t="s">
        <v>1031</v>
      </c>
      <c r="G4368" t="s">
        <v>1384</v>
      </c>
      <c r="H4368" t="s">
        <v>390</v>
      </c>
      <c r="I4368" t="s">
        <v>488</v>
      </c>
      <c r="J4368" t="s">
        <v>444</v>
      </c>
      <c r="K4368" t="s">
        <v>434</v>
      </c>
      <c r="L4368" s="15" t="s">
        <v>168</v>
      </c>
      <c r="M4368" t="s">
        <v>329</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HUM_ASR_FY_2022</v>
      </c>
      <c r="AB4368" s="958">
        <f t="shared" si="750"/>
        <v>45032</v>
      </c>
      <c r="AC4368" t="str">
        <f t="shared" si="751"/>
        <v>Unaudited</v>
      </c>
    </row>
    <row r="4369" spans="1:29" x14ac:dyDescent="0.25">
      <c r="A4369" t="s">
        <v>420</v>
      </c>
      <c r="B4369" t="s">
        <v>1385</v>
      </c>
      <c r="C4369" t="s">
        <v>1386</v>
      </c>
      <c r="D4369">
        <v>1900</v>
      </c>
      <c r="E4369">
        <v>1</v>
      </c>
      <c r="F4369" t="s">
        <v>1031</v>
      </c>
      <c r="G4369" t="s">
        <v>1384</v>
      </c>
      <c r="H4369" t="s">
        <v>390</v>
      </c>
      <c r="I4369" t="s">
        <v>488</v>
      </c>
      <c r="J4369" t="s">
        <v>450</v>
      </c>
      <c r="K4369" t="s">
        <v>435</v>
      </c>
      <c r="L4369" s="15" t="s">
        <v>121</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HUM_ASR_FY_2022</v>
      </c>
      <c r="AB4369" s="958">
        <f t="shared" si="750"/>
        <v>45032</v>
      </c>
      <c r="AC4369" t="str">
        <f t="shared" si="751"/>
        <v>Unaudited</v>
      </c>
    </row>
    <row r="4370" spans="1:29" x14ac:dyDescent="0.25">
      <c r="A4370" t="s">
        <v>420</v>
      </c>
      <c r="B4370" t="s">
        <v>1385</v>
      </c>
      <c r="C4370" t="s">
        <v>1386</v>
      </c>
      <c r="D4370">
        <v>1900</v>
      </c>
      <c r="E4370">
        <v>1</v>
      </c>
      <c r="F4370" t="s">
        <v>1031</v>
      </c>
      <c r="G4370" t="s">
        <v>1384</v>
      </c>
      <c r="H4370" t="s">
        <v>390</v>
      </c>
      <c r="I4370" t="s">
        <v>488</v>
      </c>
      <c r="J4370" t="s">
        <v>450</v>
      </c>
      <c r="K4370" t="s">
        <v>435</v>
      </c>
      <c r="L4370" s="15" t="s">
        <v>122</v>
      </c>
      <c r="M4370" t="s">
        <v>97</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HUM_ASR_FY_2022</v>
      </c>
      <c r="AB4370" s="958">
        <f t="shared" si="750"/>
        <v>45032</v>
      </c>
      <c r="AC4370" t="str">
        <f t="shared" si="751"/>
        <v>Unaudited</v>
      </c>
    </row>
    <row r="4371" spans="1:29" x14ac:dyDescent="0.25">
      <c r="A4371" t="s">
        <v>420</v>
      </c>
      <c r="B4371" t="s">
        <v>1385</v>
      </c>
      <c r="C4371" t="s">
        <v>1386</v>
      </c>
      <c r="D4371">
        <v>1900</v>
      </c>
      <c r="E4371">
        <v>1</v>
      </c>
      <c r="F4371" t="s">
        <v>1031</v>
      </c>
      <c r="G4371" t="s">
        <v>1384</v>
      </c>
      <c r="H4371" t="s">
        <v>390</v>
      </c>
      <c r="I4371" t="s">
        <v>488</v>
      </c>
      <c r="J4371" t="s">
        <v>450</v>
      </c>
      <c r="K4371" t="s">
        <v>435</v>
      </c>
      <c r="L4371" s="15" t="s">
        <v>123</v>
      </c>
      <c r="M4371" t="s">
        <v>98</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HUM_ASR_FY_2022</v>
      </c>
      <c r="AB4371" s="958">
        <f t="shared" si="750"/>
        <v>45032</v>
      </c>
      <c r="AC4371" t="str">
        <f t="shared" si="751"/>
        <v>Unaudited</v>
      </c>
    </row>
    <row r="4372" spans="1:29" x14ac:dyDescent="0.25">
      <c r="A4372" t="s">
        <v>420</v>
      </c>
      <c r="B4372" t="s">
        <v>1385</v>
      </c>
      <c r="C4372" t="s">
        <v>1386</v>
      </c>
      <c r="D4372">
        <v>1900</v>
      </c>
      <c r="E4372">
        <v>1</v>
      </c>
      <c r="F4372" t="s">
        <v>1031</v>
      </c>
      <c r="G4372" t="s">
        <v>1384</v>
      </c>
      <c r="H4372" t="s">
        <v>390</v>
      </c>
      <c r="I4372" t="s">
        <v>488</v>
      </c>
      <c r="J4372" t="s">
        <v>450</v>
      </c>
      <c r="K4372" t="s">
        <v>435</v>
      </c>
      <c r="L4372" s="15" t="s">
        <v>124</v>
      </c>
      <c r="M4372" t="s">
        <v>99</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HUM_ASR_FY_2022</v>
      </c>
      <c r="AB4372" s="958">
        <f t="shared" si="750"/>
        <v>45032</v>
      </c>
      <c r="AC4372" t="str">
        <f t="shared" si="751"/>
        <v>Unaudited</v>
      </c>
    </row>
    <row r="4373" spans="1:29" x14ac:dyDescent="0.25">
      <c r="A4373" t="s">
        <v>420</v>
      </c>
      <c r="B4373" t="s">
        <v>1385</v>
      </c>
      <c r="C4373" t="s">
        <v>1386</v>
      </c>
      <c r="D4373">
        <v>1900</v>
      </c>
      <c r="E4373">
        <v>1</v>
      </c>
      <c r="F4373" t="s">
        <v>1031</v>
      </c>
      <c r="G4373" t="s">
        <v>1384</v>
      </c>
      <c r="H4373" t="s">
        <v>390</v>
      </c>
      <c r="I4373" t="s">
        <v>488</v>
      </c>
      <c r="J4373" t="s">
        <v>450</v>
      </c>
      <c r="K4373" t="s">
        <v>435</v>
      </c>
      <c r="L4373" s="15" t="s">
        <v>125</v>
      </c>
      <c r="M4373" t="s">
        <v>100</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HUM_ASR_FY_2022</v>
      </c>
      <c r="AB4373" s="958">
        <f t="shared" si="750"/>
        <v>45032</v>
      </c>
      <c r="AC4373" t="str">
        <f t="shared" si="751"/>
        <v>Unaudited</v>
      </c>
    </row>
    <row r="4374" spans="1:29" x14ac:dyDescent="0.25">
      <c r="A4374" t="s">
        <v>420</v>
      </c>
      <c r="B4374" t="s">
        <v>1385</v>
      </c>
      <c r="C4374" t="s">
        <v>1386</v>
      </c>
      <c r="D4374">
        <v>1900</v>
      </c>
      <c r="E4374">
        <v>1</v>
      </c>
      <c r="F4374" t="s">
        <v>1031</v>
      </c>
      <c r="G4374" t="s">
        <v>1384</v>
      </c>
      <c r="H4374" t="s">
        <v>390</v>
      </c>
      <c r="I4374" t="s">
        <v>488</v>
      </c>
      <c r="J4374" t="s">
        <v>450</v>
      </c>
      <c r="K4374" t="s">
        <v>435</v>
      </c>
      <c r="L4374" s="15" t="s">
        <v>126</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HUM_ASR_FY_2022</v>
      </c>
      <c r="AB4374" s="958">
        <f t="shared" si="750"/>
        <v>45032</v>
      </c>
      <c r="AC4374" t="str">
        <f t="shared" si="751"/>
        <v>Unaudited</v>
      </c>
    </row>
    <row r="4375" spans="1:29" x14ac:dyDescent="0.25">
      <c r="A4375" t="s">
        <v>420</v>
      </c>
      <c r="B4375" t="s">
        <v>1385</v>
      </c>
      <c r="C4375" t="s">
        <v>1386</v>
      </c>
      <c r="D4375">
        <v>1900</v>
      </c>
      <c r="E4375">
        <v>1</v>
      </c>
      <c r="F4375" t="s">
        <v>1031</v>
      </c>
      <c r="G4375" t="s">
        <v>1384</v>
      </c>
      <c r="H4375" t="s">
        <v>390</v>
      </c>
      <c r="I4375" t="s">
        <v>488</v>
      </c>
      <c r="J4375" t="s">
        <v>436</v>
      </c>
      <c r="K4375" t="s">
        <v>436</v>
      </c>
      <c r="L4375" s="15" t="s">
        <v>128</v>
      </c>
      <c r="M4375" t="s">
        <v>326</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HUM_ASR_FY_2022</v>
      </c>
      <c r="AB4375" s="958">
        <f t="shared" si="750"/>
        <v>45032</v>
      </c>
      <c r="AC4375" t="str">
        <f t="shared" si="751"/>
        <v>Unaudited</v>
      </c>
    </row>
    <row r="4376" spans="1:29" x14ac:dyDescent="0.25">
      <c r="A4376" t="s">
        <v>420</v>
      </c>
      <c r="B4376" t="s">
        <v>1385</v>
      </c>
      <c r="C4376" t="s">
        <v>1386</v>
      </c>
      <c r="D4376">
        <v>1900</v>
      </c>
      <c r="E4376">
        <v>1</v>
      </c>
      <c r="F4376" t="s">
        <v>1031</v>
      </c>
      <c r="G4376" t="s">
        <v>1384</v>
      </c>
      <c r="H4376" t="s">
        <v>390</v>
      </c>
      <c r="I4376" t="s">
        <v>488</v>
      </c>
      <c r="J4376" t="s">
        <v>436</v>
      </c>
      <c r="K4376" t="s">
        <v>436</v>
      </c>
      <c r="L4376" s="15" t="s">
        <v>129</v>
      </c>
      <c r="M4376" t="s">
        <v>325</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HUM_ASR_FY_2022</v>
      </c>
      <c r="AB4376" s="958">
        <f t="shared" si="750"/>
        <v>45032</v>
      </c>
      <c r="AC4376" t="str">
        <f t="shared" si="751"/>
        <v>Unaudited</v>
      </c>
    </row>
    <row r="4377" spans="1:29" x14ac:dyDescent="0.25">
      <c r="A4377" t="s">
        <v>420</v>
      </c>
      <c r="B4377" t="s">
        <v>1385</v>
      </c>
      <c r="C4377" t="s">
        <v>1386</v>
      </c>
      <c r="D4377">
        <v>1900</v>
      </c>
      <c r="E4377">
        <v>1</v>
      </c>
      <c r="F4377" t="s">
        <v>1031</v>
      </c>
      <c r="G4377" t="s">
        <v>1384</v>
      </c>
      <c r="H4377" t="s">
        <v>390</v>
      </c>
      <c r="I4377" t="s">
        <v>488</v>
      </c>
      <c r="J4377" t="s">
        <v>436</v>
      </c>
      <c r="K4377" t="s">
        <v>436</v>
      </c>
      <c r="L4377" s="15" t="s">
        <v>130</v>
      </c>
      <c r="M4377" t="s">
        <v>179</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HUM_ASR_FY_2022</v>
      </c>
      <c r="AB4377" s="958">
        <f t="shared" si="750"/>
        <v>45032</v>
      </c>
      <c r="AC4377" t="str">
        <f t="shared" si="751"/>
        <v>Unaudited</v>
      </c>
    </row>
    <row r="4378" spans="1:29" x14ac:dyDescent="0.25">
      <c r="A4378" t="s">
        <v>420</v>
      </c>
      <c r="B4378" t="s">
        <v>1385</v>
      </c>
      <c r="C4378" t="s">
        <v>1386</v>
      </c>
      <c r="D4378">
        <v>1900</v>
      </c>
      <c r="E4378">
        <v>1</v>
      </c>
      <c r="F4378" t="s">
        <v>1031</v>
      </c>
      <c r="G4378" t="s">
        <v>1384</v>
      </c>
      <c r="H4378" t="s">
        <v>390</v>
      </c>
      <c r="I4378" t="s">
        <v>488</v>
      </c>
      <c r="J4378" t="s">
        <v>436</v>
      </c>
      <c r="K4378" t="s">
        <v>436</v>
      </c>
      <c r="L4378" s="15" t="s">
        <v>131</v>
      </c>
      <c r="M4378" t="s">
        <v>494</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HUM_ASR_FY_2022</v>
      </c>
      <c r="AB4378" s="958">
        <f t="shared" si="750"/>
        <v>45032</v>
      </c>
      <c r="AC4378" t="str">
        <f t="shared" si="751"/>
        <v>Unaudited</v>
      </c>
    </row>
    <row r="4379" spans="1:29" x14ac:dyDescent="0.25">
      <c r="A4379" t="s">
        <v>420</v>
      </c>
      <c r="B4379" t="s">
        <v>1385</v>
      </c>
      <c r="C4379" t="s">
        <v>1386</v>
      </c>
      <c r="D4379">
        <v>1900</v>
      </c>
      <c r="E4379">
        <v>1</v>
      </c>
      <c r="F4379" t="s">
        <v>1031</v>
      </c>
      <c r="G4379" t="s">
        <v>1384</v>
      </c>
      <c r="H4379" t="s">
        <v>390</v>
      </c>
      <c r="I4379" t="s">
        <v>488</v>
      </c>
      <c r="J4379" t="s">
        <v>436</v>
      </c>
      <c r="K4379" t="s">
        <v>436</v>
      </c>
      <c r="L4379" s="15" t="s">
        <v>132</v>
      </c>
      <c r="M4379" t="s">
        <v>495</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HUM_ASR_FY_2022</v>
      </c>
      <c r="AB4379" s="958">
        <f t="shared" si="750"/>
        <v>45032</v>
      </c>
      <c r="AC4379" t="str">
        <f t="shared" si="751"/>
        <v>Unaudited</v>
      </c>
    </row>
    <row r="4380" spans="1:29" x14ac:dyDescent="0.25">
      <c r="A4380" t="s">
        <v>420</v>
      </c>
      <c r="B4380" t="s">
        <v>1385</v>
      </c>
      <c r="C4380" t="s">
        <v>1386</v>
      </c>
      <c r="D4380">
        <v>1900</v>
      </c>
      <c r="E4380">
        <v>1</v>
      </c>
      <c r="F4380" t="s">
        <v>1031</v>
      </c>
      <c r="G4380" t="s">
        <v>1384</v>
      </c>
      <c r="H4380" t="s">
        <v>390</v>
      </c>
      <c r="I4380" t="s">
        <v>488</v>
      </c>
      <c r="J4380" t="s">
        <v>436</v>
      </c>
      <c r="K4380" t="s">
        <v>436</v>
      </c>
      <c r="L4380" s="15" t="s">
        <v>133</v>
      </c>
      <c r="M4380" t="s">
        <v>496</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HUM_ASR_FY_2022</v>
      </c>
      <c r="AB4380" s="958">
        <f t="shared" si="750"/>
        <v>45032</v>
      </c>
      <c r="AC4380" t="str">
        <f t="shared" si="751"/>
        <v>Unaudited</v>
      </c>
    </row>
    <row r="4381" spans="1:29" x14ac:dyDescent="0.25">
      <c r="A4381" t="s">
        <v>420</v>
      </c>
      <c r="B4381" t="s">
        <v>1385</v>
      </c>
      <c r="C4381" t="s">
        <v>1386</v>
      </c>
      <c r="D4381">
        <v>1900</v>
      </c>
      <c r="E4381">
        <v>1</v>
      </c>
      <c r="F4381" t="s">
        <v>1031</v>
      </c>
      <c r="G4381" t="s">
        <v>1384</v>
      </c>
      <c r="H4381" t="s">
        <v>390</v>
      </c>
      <c r="I4381" t="s">
        <v>489</v>
      </c>
      <c r="J4381" t="s">
        <v>26</v>
      </c>
      <c r="K4381" t="s">
        <v>26</v>
      </c>
      <c r="L4381" s="15" t="s">
        <v>269</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4551223.4268909134</v>
      </c>
      <c r="AA4381" t="str">
        <f t="shared" si="749"/>
        <v>HUM_ASR_FY_2022</v>
      </c>
      <c r="AB4381" s="958">
        <f t="shared" si="750"/>
        <v>45032</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422</v>
      </c>
      <c r="B1" s="909" t="s">
        <v>423</v>
      </c>
      <c r="C1" s="909" t="s">
        <v>424</v>
      </c>
      <c r="D1" s="910" t="s">
        <v>425</v>
      </c>
      <c r="E1" s="909" t="s">
        <v>427</v>
      </c>
      <c r="F1" s="909" t="s">
        <v>484</v>
      </c>
      <c r="G1" s="910" t="s">
        <v>1032</v>
      </c>
      <c r="H1" s="910" t="s">
        <v>1033</v>
      </c>
      <c r="I1" s="910" t="s">
        <v>428</v>
      </c>
      <c r="J1" s="911" t="s">
        <v>36</v>
      </c>
      <c r="K1" s="912" t="s">
        <v>937</v>
      </c>
      <c r="L1" s="912" t="s">
        <v>938</v>
      </c>
      <c r="M1" s="912" t="s">
        <v>939</v>
      </c>
      <c r="N1" s="912" t="s">
        <v>940</v>
      </c>
      <c r="O1" s="911" t="s">
        <v>47</v>
      </c>
      <c r="P1" s="911" t="s">
        <v>48</v>
      </c>
      <c r="Q1" s="911" t="s">
        <v>50</v>
      </c>
      <c r="R1" s="911" t="s">
        <v>49</v>
      </c>
      <c r="S1" s="911" t="s">
        <v>1542</v>
      </c>
      <c r="T1" s="911" t="s">
        <v>136</v>
      </c>
      <c r="U1" s="911" t="s">
        <v>137</v>
      </c>
      <c r="V1" s="911" t="s">
        <v>1034</v>
      </c>
      <c r="W1" s="911" t="s">
        <v>898</v>
      </c>
      <c r="X1" s="911" t="s">
        <v>899</v>
      </c>
    </row>
    <row r="2" spans="1:24" x14ac:dyDescent="0.25">
      <c r="A2" s="1" t="s">
        <v>420</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1035</v>
      </c>
      <c r="H2" s="913" t="s">
        <v>1036</v>
      </c>
      <c r="I2" s="913" t="s">
        <v>379</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0.76707291989204029</v>
      </c>
      <c r="K2" s="915">
        <f t="shared" ca="1" si="5"/>
        <v>0.78089687450012613</v>
      </c>
      <c r="L2" s="915">
        <f t="shared" ca="1" si="5"/>
        <v>0.83044279856373571</v>
      </c>
      <c r="M2" s="915">
        <f t="shared" ca="1" si="5"/>
        <v>0.70915911568691636</v>
      </c>
      <c r="N2" s="915">
        <f t="shared" ca="1" si="5"/>
        <v>0.80515576757753249</v>
      </c>
      <c r="O2" s="915">
        <f t="shared" ca="1" si="5"/>
        <v>0.70829482425061308</v>
      </c>
      <c r="P2" s="915">
        <f t="shared" ca="1" si="5"/>
        <v>0.65245672532721388</v>
      </c>
      <c r="Q2" s="915">
        <f t="shared" ca="1" si="5"/>
        <v>1.7607587872547172</v>
      </c>
      <c r="R2" s="915">
        <f t="shared" ca="1" si="5"/>
        <v>0.49705804469873682</v>
      </c>
      <c r="S2" s="915">
        <f t="shared" ca="1" si="5"/>
        <v>0.65512151013765796</v>
      </c>
      <c r="T2" s="915">
        <f t="shared" ca="1" si="5"/>
        <v>1.0305195618261633</v>
      </c>
      <c r="U2" s="915">
        <f t="shared" ca="1" si="5"/>
        <v>0.91419533009480969</v>
      </c>
      <c r="V2" s="1" t="str">
        <f t="shared" ref="V2:V33" si="6">file_name</f>
        <v>HUM_ASR_FY_2022</v>
      </c>
      <c r="W2" s="914">
        <f t="shared" ref="W2:W33" si="7">file_date</f>
        <v>45032</v>
      </c>
      <c r="X2" s="1" t="str">
        <f t="shared" ref="X2:X33" si="8">status</f>
        <v>Unaudited</v>
      </c>
    </row>
    <row r="3" spans="1:24" x14ac:dyDescent="0.25">
      <c r="A3" s="1" t="s">
        <v>420</v>
      </c>
      <c r="B3" s="1" t="str">
        <f t="shared" si="0"/>
        <v>DEF</v>
      </c>
      <c r="C3" s="1" t="str">
        <f t="shared" si="1"/>
        <v>Default</v>
      </c>
      <c r="D3" s="913">
        <f t="shared" si="2"/>
        <v>1900</v>
      </c>
      <c r="E3" s="914">
        <f t="shared" si="3"/>
        <v>1</v>
      </c>
      <c r="F3" s="967">
        <f t="shared" si="4"/>
        <v>182</v>
      </c>
      <c r="G3" s="913" t="s">
        <v>1035</v>
      </c>
      <c r="H3" s="913" t="s">
        <v>1036</v>
      </c>
      <c r="I3" s="913" t="s">
        <v>379</v>
      </c>
      <c r="J3" s="915">
        <f t="shared" ca="1" si="5"/>
        <v>0.78325225762826489</v>
      </c>
      <c r="K3" s="915">
        <f t="shared" ca="1" si="5"/>
        <v>0.80601317860566302</v>
      </c>
      <c r="L3" s="915">
        <f t="shared" ca="1" si="5"/>
        <v>0.84906274992113762</v>
      </c>
      <c r="M3" s="915">
        <f t="shared" ca="1" si="5"/>
        <v>0.72328760823085636</v>
      </c>
      <c r="N3" s="915">
        <f t="shared" ca="1" si="5"/>
        <v>0.81996666298436915</v>
      </c>
      <c r="O3" s="915">
        <f t="shared" ca="1" si="5"/>
        <v>0.72683895850519753</v>
      </c>
      <c r="P3" s="915">
        <f t="shared" ca="1" si="5"/>
        <v>0.67273908720460707</v>
      </c>
      <c r="Q3" s="915">
        <f t="shared" ca="1" si="5"/>
        <v>1.3516535613074363</v>
      </c>
      <c r="R3" s="915">
        <f t="shared" ca="1" si="5"/>
        <v>0.48816422640766149</v>
      </c>
      <c r="S3" s="915">
        <f t="shared" ca="1" si="5"/>
        <v>0.6345776843797033</v>
      </c>
      <c r="T3" s="915">
        <f t="shared" ca="1" si="5"/>
        <v>0.85720259534389731</v>
      </c>
      <c r="U3" s="915">
        <f t="shared" ca="1" si="5"/>
        <v>0.87528808059316066</v>
      </c>
      <c r="V3" s="1" t="str">
        <f t="shared" si="6"/>
        <v>HUM_ASR_FY_2022</v>
      </c>
      <c r="W3" s="914">
        <f t="shared" si="7"/>
        <v>45032</v>
      </c>
      <c r="X3" s="1" t="str">
        <f t="shared" si="8"/>
        <v>Unaudited</v>
      </c>
    </row>
    <row r="4" spans="1:24" x14ac:dyDescent="0.25">
      <c r="A4" s="1" t="s">
        <v>420</v>
      </c>
      <c r="B4" s="1" t="str">
        <f t="shared" si="0"/>
        <v>DEF</v>
      </c>
      <c r="C4" s="1" t="str">
        <f t="shared" si="1"/>
        <v>Default</v>
      </c>
      <c r="D4" s="913">
        <f t="shared" si="2"/>
        <v>1900</v>
      </c>
      <c r="E4" s="914">
        <f t="shared" si="3"/>
        <v>1</v>
      </c>
      <c r="F4" s="967">
        <f t="shared" si="4"/>
        <v>274</v>
      </c>
      <c r="G4" s="913" t="s">
        <v>1035</v>
      </c>
      <c r="H4" s="913" t="s">
        <v>1036</v>
      </c>
      <c r="I4" s="913" t="s">
        <v>379</v>
      </c>
      <c r="J4" s="915">
        <f t="shared" ca="1" si="5"/>
        <v>0.7711235019725925</v>
      </c>
      <c r="K4" s="915">
        <f t="shared" ca="1" si="5"/>
        <v>0.79596116874648593</v>
      </c>
      <c r="L4" s="915">
        <f t="shared" ca="1" si="5"/>
        <v>0.81485861402394966</v>
      </c>
      <c r="M4" s="915">
        <f t="shared" ca="1" si="5"/>
        <v>0.68702752334406858</v>
      </c>
      <c r="N4" s="915">
        <f t="shared" ca="1" si="5"/>
        <v>0.8116713011291613</v>
      </c>
      <c r="O4" s="915">
        <f t="shared" ca="1" si="5"/>
        <v>0.76259477313344337</v>
      </c>
      <c r="P4" s="915">
        <f t="shared" ca="1" si="5"/>
        <v>0.76054873800230316</v>
      </c>
      <c r="Q4" s="915">
        <f t="shared" ca="1" si="5"/>
        <v>8.0760907700338098</v>
      </c>
      <c r="R4" s="915">
        <f t="shared" ca="1" si="5"/>
        <v>0.50026343138611895</v>
      </c>
      <c r="S4" s="915">
        <f t="shared" ca="1" si="5"/>
        <v>0.65918314916910981</v>
      </c>
      <c r="T4" s="915">
        <f t="shared" ca="1" si="5"/>
        <v>0.86729843515683946</v>
      </c>
      <c r="U4" s="915">
        <f t="shared" ca="1" si="5"/>
        <v>0.87167784320612918</v>
      </c>
      <c r="V4" s="1" t="str">
        <f t="shared" si="6"/>
        <v>HUM_ASR_FY_2022</v>
      </c>
      <c r="W4" s="914">
        <f t="shared" si="7"/>
        <v>45032</v>
      </c>
      <c r="X4" s="1" t="str">
        <f t="shared" si="8"/>
        <v>Unaudited</v>
      </c>
    </row>
    <row r="5" spans="1:24" x14ac:dyDescent="0.25">
      <c r="A5" s="1" t="s">
        <v>420</v>
      </c>
      <c r="B5" s="1" t="str">
        <f t="shared" si="0"/>
        <v>DEF</v>
      </c>
      <c r="C5" s="1" t="str">
        <f t="shared" si="1"/>
        <v>Default</v>
      </c>
      <c r="D5" s="913">
        <f t="shared" si="2"/>
        <v>1900</v>
      </c>
      <c r="E5" s="914">
        <f t="shared" si="3"/>
        <v>1</v>
      </c>
      <c r="F5" s="967">
        <f t="shared" si="4"/>
        <v>366</v>
      </c>
      <c r="G5" s="913" t="s">
        <v>1035</v>
      </c>
      <c r="H5" s="913" t="s">
        <v>1036</v>
      </c>
      <c r="I5" s="913" t="s">
        <v>379</v>
      </c>
      <c r="J5" s="915">
        <f t="shared" ca="1" si="5"/>
        <v>0.88039983561289092</v>
      </c>
      <c r="K5" s="915">
        <f t="shared" ca="1" si="5"/>
        <v>0.9316348867307368</v>
      </c>
      <c r="L5" s="915">
        <f t="shared" ca="1" si="5"/>
        <v>0.90880135465529133</v>
      </c>
      <c r="M5" s="915">
        <f t="shared" ca="1" si="5"/>
        <v>0.75405360419511958</v>
      </c>
      <c r="N5" s="915">
        <f t="shared" ca="1" si="5"/>
        <v>0.84549536066253905</v>
      </c>
      <c r="O5" s="915">
        <f t="shared" ca="1" si="5"/>
        <v>1.0026223033073152</v>
      </c>
      <c r="P5" s="915">
        <f t="shared" ca="1" si="5"/>
        <v>0.80964458447576493</v>
      </c>
      <c r="Q5" s="915">
        <f t="shared" ca="1" si="5"/>
        <v>7.1435396164025198</v>
      </c>
      <c r="R5" s="915">
        <f t="shared" ca="1" si="5"/>
        <v>0.62751388592066693</v>
      </c>
      <c r="S5" s="915">
        <f t="shared" ca="1" si="5"/>
        <v>0.78843145282322369</v>
      </c>
      <c r="T5" s="915">
        <f t="shared" ca="1" si="5"/>
        <v>0.94706646477680534</v>
      </c>
      <c r="U5" s="915">
        <f t="shared" ca="1" si="5"/>
        <v>0.90012712482483281</v>
      </c>
      <c r="V5" s="1" t="str">
        <f t="shared" si="6"/>
        <v>HUM_ASR_FY_2022</v>
      </c>
      <c r="W5" s="914">
        <f t="shared" si="7"/>
        <v>45032</v>
      </c>
      <c r="X5" s="1" t="str">
        <f t="shared" si="8"/>
        <v>Unaudited</v>
      </c>
    </row>
    <row r="6" spans="1:24" x14ac:dyDescent="0.25">
      <c r="A6" s="1" t="s">
        <v>420</v>
      </c>
      <c r="B6" s="1" t="str">
        <f t="shared" si="0"/>
        <v>DEF</v>
      </c>
      <c r="C6" s="1" t="str">
        <f t="shared" si="1"/>
        <v>Default</v>
      </c>
      <c r="D6" s="913">
        <f t="shared" si="2"/>
        <v>1900</v>
      </c>
      <c r="E6" s="914">
        <f t="shared" si="3"/>
        <v>1</v>
      </c>
      <c r="F6" s="967">
        <f t="shared" si="4"/>
        <v>1</v>
      </c>
      <c r="G6" s="913" t="s">
        <v>1035</v>
      </c>
      <c r="H6" s="913" t="s">
        <v>1037</v>
      </c>
      <c r="I6" s="913" t="s">
        <v>379</v>
      </c>
      <c r="J6" s="915">
        <f t="shared" ca="1" si="5"/>
        <v>0.7761079383827465</v>
      </c>
      <c r="K6" s="915">
        <f t="shared" ca="1" si="5"/>
        <v>0.83102996729732936</v>
      </c>
      <c r="L6" s="915">
        <f t="shared" ca="1" si="5"/>
        <v>0.8508956632428647</v>
      </c>
      <c r="M6" s="915">
        <f t="shared" ca="1" si="5"/>
        <v>0.71821028267687792</v>
      </c>
      <c r="N6" s="915">
        <f t="shared" ca="1" si="5"/>
        <v>0.82050484069223983</v>
      </c>
      <c r="O6" s="915">
        <f t="shared" ca="1" si="5"/>
        <v>0.79536317122397249</v>
      </c>
      <c r="P6" s="915">
        <f t="shared" ca="1" si="5"/>
        <v>0.72252719495096041</v>
      </c>
      <c r="Q6" s="915">
        <f t="shared" ca="1" si="5"/>
        <v>4.5580095895293864</v>
      </c>
      <c r="R6" s="915">
        <f t="shared" ca="1" si="5"/>
        <v>0.52485058602126622</v>
      </c>
      <c r="S6" s="915">
        <f t="shared" ca="1" si="5"/>
        <v>0.68792991907503431</v>
      </c>
      <c r="T6" s="915">
        <f t="shared" ca="1" si="5"/>
        <v>0.92541952154883811</v>
      </c>
      <c r="U6" s="915">
        <f t="shared" ca="1" si="5"/>
        <v>0.89011041374688016</v>
      </c>
      <c r="V6" s="1" t="str">
        <f t="shared" si="6"/>
        <v>HUM_ASR_FY_2022</v>
      </c>
      <c r="W6" s="914">
        <f t="shared" si="7"/>
        <v>45032</v>
      </c>
      <c r="X6" s="1" t="str">
        <f t="shared" si="8"/>
        <v>Unaudited</v>
      </c>
    </row>
    <row r="7" spans="1:24" x14ac:dyDescent="0.25">
      <c r="A7" s="1" t="s">
        <v>420</v>
      </c>
      <c r="B7" s="1" t="str">
        <f t="shared" si="0"/>
        <v>DEF</v>
      </c>
      <c r="C7" s="1" t="str">
        <f t="shared" si="1"/>
        <v>Default</v>
      </c>
      <c r="D7" s="913">
        <f t="shared" si="2"/>
        <v>1900</v>
      </c>
      <c r="E7" s="914">
        <f t="shared" si="3"/>
        <v>1</v>
      </c>
      <c r="F7" s="967">
        <f t="shared" si="4"/>
        <v>91</v>
      </c>
      <c r="G7" s="913" t="s">
        <v>1038</v>
      </c>
      <c r="H7" s="913" t="s">
        <v>1036</v>
      </c>
      <c r="I7" s="913" t="s">
        <v>379</v>
      </c>
      <c r="J7" s="915">
        <f t="shared" ca="1" si="5"/>
        <v>8.2953490527343313E-2</v>
      </c>
      <c r="K7" s="915">
        <f t="shared" ca="1" si="5"/>
        <v>-7.4282299090450369E-3</v>
      </c>
      <c r="L7" s="915">
        <f t="shared" ca="1" si="5"/>
        <v>1.3576387866377753</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HUM_ASR_FY_2022</v>
      </c>
      <c r="W7" s="914">
        <f t="shared" si="7"/>
        <v>45032</v>
      </c>
      <c r="X7" s="1" t="str">
        <f t="shared" si="8"/>
        <v>Unaudited</v>
      </c>
    </row>
    <row r="8" spans="1:24" x14ac:dyDescent="0.25">
      <c r="A8" s="1" t="s">
        <v>420</v>
      </c>
      <c r="B8" s="1" t="str">
        <f t="shared" si="0"/>
        <v>DEF</v>
      </c>
      <c r="C8" s="1" t="str">
        <f t="shared" si="1"/>
        <v>Default</v>
      </c>
      <c r="D8" s="913">
        <f t="shared" si="2"/>
        <v>1900</v>
      </c>
      <c r="E8" s="914">
        <f t="shared" si="3"/>
        <v>1</v>
      </c>
      <c r="F8" s="967">
        <f t="shared" si="4"/>
        <v>182</v>
      </c>
      <c r="G8" s="913" t="s">
        <v>1038</v>
      </c>
      <c r="H8" s="913" t="s">
        <v>1036</v>
      </c>
      <c r="I8" s="913" t="s">
        <v>379</v>
      </c>
      <c r="J8" s="915">
        <f t="shared" ca="1" si="5"/>
        <v>8.9621021782193055E-2</v>
      </c>
      <c r="K8" s="915">
        <f t="shared" ca="1" si="5"/>
        <v>2.9018209844424814E-4</v>
      </c>
      <c r="L8" s="915">
        <f t="shared" ca="1" si="5"/>
        <v>1.3780607621029899</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HUM_ASR_FY_2022</v>
      </c>
      <c r="W8" s="914">
        <f t="shared" si="7"/>
        <v>45032</v>
      </c>
      <c r="X8" s="1" t="str">
        <f t="shared" si="8"/>
        <v>Unaudited</v>
      </c>
    </row>
    <row r="9" spans="1:24" x14ac:dyDescent="0.25">
      <c r="A9" s="1" t="s">
        <v>420</v>
      </c>
      <c r="B9" s="1" t="str">
        <f t="shared" si="0"/>
        <v>DEF</v>
      </c>
      <c r="C9" s="1" t="str">
        <f t="shared" si="1"/>
        <v>Default</v>
      </c>
      <c r="D9" s="913">
        <f t="shared" si="2"/>
        <v>1900</v>
      </c>
      <c r="E9" s="914">
        <f t="shared" si="3"/>
        <v>1</v>
      </c>
      <c r="F9" s="967">
        <f t="shared" si="4"/>
        <v>274</v>
      </c>
      <c r="G9" s="913" t="s">
        <v>1038</v>
      </c>
      <c r="H9" s="913" t="s">
        <v>1036</v>
      </c>
      <c r="I9" s="913" t="s">
        <v>379</v>
      </c>
      <c r="J9" s="915">
        <f t="shared" ca="1" si="5"/>
        <v>9.2949423767470479E-2</v>
      </c>
      <c r="K9" s="915">
        <f t="shared" ca="1" si="5"/>
        <v>1.2184995348808367E-3</v>
      </c>
      <c r="L9" s="915">
        <f t="shared" ca="1" si="5"/>
        <v>1.4164448955599498</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HUM_ASR_FY_2022</v>
      </c>
      <c r="W9" s="914">
        <f t="shared" si="7"/>
        <v>45032</v>
      </c>
      <c r="X9" s="1" t="str">
        <f t="shared" si="8"/>
        <v>Unaudited</v>
      </c>
    </row>
    <row r="10" spans="1:24" x14ac:dyDescent="0.25">
      <c r="A10" s="1" t="s">
        <v>420</v>
      </c>
      <c r="B10" s="1" t="str">
        <f t="shared" si="0"/>
        <v>DEF</v>
      </c>
      <c r="C10" s="1" t="str">
        <f t="shared" si="1"/>
        <v>Default</v>
      </c>
      <c r="D10" s="913">
        <f t="shared" si="2"/>
        <v>1900</v>
      </c>
      <c r="E10" s="914">
        <f t="shared" si="3"/>
        <v>1</v>
      </c>
      <c r="F10" s="967">
        <f t="shared" si="4"/>
        <v>366</v>
      </c>
      <c r="G10" s="913" t="s">
        <v>1038</v>
      </c>
      <c r="H10" s="913" t="s">
        <v>1036</v>
      </c>
      <c r="I10" s="913" t="s">
        <v>379</v>
      </c>
      <c r="J10" s="915">
        <f t="shared" ca="1" si="5"/>
        <v>0.13360306702225389</v>
      </c>
      <c r="K10" s="915">
        <f t="shared" ca="1" si="5"/>
        <v>-9.6868318927401979E-5</v>
      </c>
      <c r="L10" s="915">
        <f t="shared" ca="1" si="5"/>
        <v>2.1070856515561545</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HUM_ASR_FY_2022</v>
      </c>
      <c r="W10" s="914">
        <f t="shared" si="7"/>
        <v>45032</v>
      </c>
      <c r="X10" s="1" t="str">
        <f t="shared" si="8"/>
        <v>Unaudited</v>
      </c>
    </row>
    <row r="11" spans="1:24" x14ac:dyDescent="0.25">
      <c r="A11" s="1" t="s">
        <v>420</v>
      </c>
      <c r="B11" s="1" t="str">
        <f t="shared" si="0"/>
        <v>DEF</v>
      </c>
      <c r="C11" s="1" t="str">
        <f t="shared" si="1"/>
        <v>Default</v>
      </c>
      <c r="D11" s="913">
        <f t="shared" si="2"/>
        <v>1900</v>
      </c>
      <c r="E11" s="914">
        <f t="shared" si="3"/>
        <v>1</v>
      </c>
      <c r="F11" s="967">
        <f t="shared" si="4"/>
        <v>1</v>
      </c>
      <c r="G11" s="913" t="s">
        <v>1038</v>
      </c>
      <c r="H11" s="913" t="s">
        <v>1037</v>
      </c>
      <c r="I11" s="913" t="s">
        <v>379</v>
      </c>
      <c r="J11" s="915">
        <f t="shared" ca="1" si="5"/>
        <v>0.10000417326403384</v>
      </c>
      <c r="K11" s="915">
        <f t="shared" ca="1" si="5"/>
        <v>-1.3559868907197339E-3</v>
      </c>
      <c r="L11" s="915">
        <f t="shared" ca="1" si="5"/>
        <v>1.5686491964015223</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HUM_ASR_FY_2022</v>
      </c>
      <c r="W11" s="914">
        <f t="shared" si="7"/>
        <v>45032</v>
      </c>
      <c r="X11" s="1" t="str">
        <f t="shared" si="8"/>
        <v>Unaudited</v>
      </c>
    </row>
    <row r="12" spans="1:24" x14ac:dyDescent="0.25">
      <c r="A12" s="1" t="s">
        <v>420</v>
      </c>
      <c r="B12" s="1" t="str">
        <f t="shared" si="0"/>
        <v>DEF</v>
      </c>
      <c r="C12" s="1" t="str">
        <f t="shared" si="1"/>
        <v>Default</v>
      </c>
      <c r="D12" s="913">
        <f t="shared" si="2"/>
        <v>1900</v>
      </c>
      <c r="E12" s="914">
        <f t="shared" si="3"/>
        <v>1</v>
      </c>
      <c r="F12" s="967">
        <f t="shared" si="4"/>
        <v>91</v>
      </c>
      <c r="G12" s="913" t="s">
        <v>1039</v>
      </c>
      <c r="H12" s="913" t="s">
        <v>1036</v>
      </c>
      <c r="I12" s="913" t="s">
        <v>379</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0.13948757331663036</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HUM_ASR_FY_2022</v>
      </c>
      <c r="W12" s="914">
        <f t="shared" si="7"/>
        <v>45032</v>
      </c>
      <c r="X12" s="1" t="str">
        <f t="shared" si="8"/>
        <v>Unaudited</v>
      </c>
    </row>
    <row r="13" spans="1:24" x14ac:dyDescent="0.25">
      <c r="A13" s="1" t="s">
        <v>420</v>
      </c>
      <c r="B13" s="1" t="str">
        <f t="shared" si="0"/>
        <v>DEF</v>
      </c>
      <c r="C13" s="1" t="str">
        <f t="shared" si="1"/>
        <v>Default</v>
      </c>
      <c r="D13" s="913">
        <f t="shared" si="2"/>
        <v>1900</v>
      </c>
      <c r="E13" s="914">
        <f t="shared" si="3"/>
        <v>1</v>
      </c>
      <c r="F13" s="967">
        <f t="shared" si="4"/>
        <v>182</v>
      </c>
      <c r="G13" s="913" t="s">
        <v>1039</v>
      </c>
      <c r="H13" s="913" t="s">
        <v>1036</v>
      </c>
      <c r="I13" s="913" t="s">
        <v>379</v>
      </c>
      <c r="J13" s="915">
        <f t="shared" ca="1" si="9"/>
        <v>0.11643432973214315</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HUM_ASR_FY_2022</v>
      </c>
      <c r="W13" s="914">
        <f t="shared" si="7"/>
        <v>45032</v>
      </c>
      <c r="X13" s="1" t="str">
        <f t="shared" si="8"/>
        <v>Unaudited</v>
      </c>
    </row>
    <row r="14" spans="1:24" x14ac:dyDescent="0.25">
      <c r="A14" s="1" t="s">
        <v>420</v>
      </c>
      <c r="B14" s="1" t="str">
        <f t="shared" si="0"/>
        <v>DEF</v>
      </c>
      <c r="C14" s="1" t="str">
        <f t="shared" si="1"/>
        <v>Default</v>
      </c>
      <c r="D14" s="913">
        <f t="shared" si="2"/>
        <v>1900</v>
      </c>
      <c r="E14" s="914">
        <f t="shared" si="3"/>
        <v>1</v>
      </c>
      <c r="F14" s="967">
        <f t="shared" si="4"/>
        <v>274</v>
      </c>
      <c r="G14" s="913" t="s">
        <v>1039</v>
      </c>
      <c r="H14" s="913" t="s">
        <v>1036</v>
      </c>
      <c r="I14" s="913" t="s">
        <v>379</v>
      </c>
      <c r="J14" s="915">
        <f t="shared" ca="1" si="9"/>
        <v>0.12527676668549634</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HUM_ASR_FY_2022</v>
      </c>
      <c r="W14" s="914">
        <f t="shared" si="7"/>
        <v>45032</v>
      </c>
      <c r="X14" s="1" t="str">
        <f t="shared" si="8"/>
        <v>Unaudited</v>
      </c>
    </row>
    <row r="15" spans="1:24" x14ac:dyDescent="0.25">
      <c r="A15" s="1" t="s">
        <v>420</v>
      </c>
      <c r="B15" s="1" t="str">
        <f t="shared" si="0"/>
        <v>DEF</v>
      </c>
      <c r="C15" s="1" t="str">
        <f t="shared" si="1"/>
        <v>Default</v>
      </c>
      <c r="D15" s="913">
        <f t="shared" si="2"/>
        <v>1900</v>
      </c>
      <c r="E15" s="914">
        <f t="shared" si="3"/>
        <v>1</v>
      </c>
      <c r="F15" s="967">
        <f t="shared" si="4"/>
        <v>366</v>
      </c>
      <c r="G15" s="913" t="s">
        <v>1039</v>
      </c>
      <c r="H15" s="913" t="s">
        <v>1036</v>
      </c>
      <c r="I15" s="913" t="s">
        <v>379</v>
      </c>
      <c r="J15" s="915">
        <f t="shared" ca="1" si="9"/>
        <v>-2.6047341479915172E-2</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HUM_ASR_FY_2022</v>
      </c>
      <c r="W15" s="914">
        <f t="shared" si="7"/>
        <v>45032</v>
      </c>
      <c r="X15" s="1" t="str">
        <f t="shared" si="8"/>
        <v>Unaudited</v>
      </c>
    </row>
    <row r="16" spans="1:24" x14ac:dyDescent="0.25">
      <c r="A16" s="1" t="s">
        <v>420</v>
      </c>
      <c r="B16" s="1" t="str">
        <f t="shared" si="0"/>
        <v>DEF</v>
      </c>
      <c r="C16" s="1" t="str">
        <f t="shared" si="1"/>
        <v>Default</v>
      </c>
      <c r="D16" s="913">
        <f t="shared" si="2"/>
        <v>1900</v>
      </c>
      <c r="E16" s="914">
        <f t="shared" si="3"/>
        <v>1</v>
      </c>
      <c r="F16" s="967">
        <f t="shared" si="4"/>
        <v>1</v>
      </c>
      <c r="G16" s="913" t="s">
        <v>1039</v>
      </c>
      <c r="H16" s="913" t="s">
        <v>1037</v>
      </c>
      <c r="I16" s="913" t="s">
        <v>379</v>
      </c>
      <c r="J16" s="915">
        <f t="shared" ca="1" si="9"/>
        <v>0.11293332597317426</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HUM_ASR_FY_2022</v>
      </c>
      <c r="W16" s="914">
        <f t="shared" si="7"/>
        <v>45032</v>
      </c>
      <c r="X16" s="1" t="str">
        <f t="shared" si="8"/>
        <v>Unaudited</v>
      </c>
    </row>
    <row r="17" spans="1:24" x14ac:dyDescent="0.25">
      <c r="A17" s="1" t="s">
        <v>420</v>
      </c>
      <c r="B17" s="1" t="str">
        <f t="shared" si="0"/>
        <v>DEF</v>
      </c>
      <c r="C17" s="1" t="str">
        <f t="shared" si="1"/>
        <v>Default</v>
      </c>
      <c r="D17" s="913">
        <f t="shared" si="2"/>
        <v>1900</v>
      </c>
      <c r="E17" s="914">
        <f t="shared" si="3"/>
        <v>1</v>
      </c>
      <c r="F17" s="967">
        <f t="shared" si="4"/>
        <v>91</v>
      </c>
      <c r="G17" s="913" t="s">
        <v>1035</v>
      </c>
      <c r="H17" s="913" t="s">
        <v>1036</v>
      </c>
      <c r="I17" s="913" t="s">
        <v>380</v>
      </c>
      <c r="J17" s="915">
        <f t="shared" ca="1" si="9"/>
        <v>0.79570541932353267</v>
      </c>
      <c r="K17" s="915">
        <f t="shared" ca="1" si="9"/>
        <v>0.84793313633167322</v>
      </c>
      <c r="L17" s="915">
        <f t="shared" ca="1" si="9"/>
        <v>0.68357564094999179</v>
      </c>
      <c r="M17" s="915">
        <f t="shared" ca="1" si="9"/>
        <v>0.8179792889008396</v>
      </c>
      <c r="N17" s="915">
        <f t="shared" ca="1" si="9"/>
        <v>0.70794083210162773</v>
      </c>
      <c r="O17" s="915">
        <f t="shared" ca="1" si="9"/>
        <v>0.57265840777912702</v>
      </c>
      <c r="P17" s="915">
        <f t="shared" ca="1" si="9"/>
        <v>0.5870279660051031</v>
      </c>
      <c r="Q17" s="915">
        <f t="shared" ca="1" si="9"/>
        <v>0.51987783862098158</v>
      </c>
      <c r="R17" s="915">
        <f t="shared" ca="1" si="9"/>
        <v>0.5203963955090295</v>
      </c>
      <c r="S17" s="915">
        <f t="shared" ca="1" si="5"/>
        <v>0.54494207860288146</v>
      </c>
      <c r="T17" s="915">
        <f t="shared" ca="1" si="9"/>
        <v>1.1188759189302375</v>
      </c>
      <c r="U17" s="915">
        <f t="shared" ca="1" si="9"/>
        <v>0.88765885498428798</v>
      </c>
      <c r="V17" s="1" t="str">
        <f t="shared" si="6"/>
        <v>HUM_ASR_FY_2022</v>
      </c>
      <c r="W17" s="914">
        <f t="shared" si="7"/>
        <v>45032</v>
      </c>
      <c r="X17" s="1" t="str">
        <f t="shared" si="8"/>
        <v>Unaudited</v>
      </c>
    </row>
    <row r="18" spans="1:24" x14ac:dyDescent="0.25">
      <c r="A18" s="1" t="s">
        <v>420</v>
      </c>
      <c r="B18" s="1" t="str">
        <f t="shared" si="0"/>
        <v>DEF</v>
      </c>
      <c r="C18" s="1" t="str">
        <f t="shared" si="1"/>
        <v>Default</v>
      </c>
      <c r="D18" s="913">
        <f t="shared" si="2"/>
        <v>1900</v>
      </c>
      <c r="E18" s="914">
        <f t="shared" si="3"/>
        <v>1</v>
      </c>
      <c r="F18" s="967">
        <f t="shared" si="4"/>
        <v>182</v>
      </c>
      <c r="G18" s="913" t="s">
        <v>1035</v>
      </c>
      <c r="H18" s="913" t="s">
        <v>1036</v>
      </c>
      <c r="I18" s="913" t="s">
        <v>380</v>
      </c>
      <c r="J18" s="915">
        <f t="shared" ca="1" si="9"/>
        <v>0.80860787616254581</v>
      </c>
      <c r="K18" s="915">
        <f t="shared" ca="1" si="9"/>
        <v>0.85146339602505106</v>
      </c>
      <c r="L18" s="915">
        <f t="shared" ca="1" si="9"/>
        <v>0.71664122323720403</v>
      </c>
      <c r="M18" s="915">
        <f t="shared" ca="1" si="9"/>
        <v>0.83663439223923031</v>
      </c>
      <c r="N18" s="915">
        <f t="shared" ca="1" si="9"/>
        <v>0.7602058485606713</v>
      </c>
      <c r="O18" s="915">
        <f t="shared" ca="1" si="9"/>
        <v>0.6119790261339193</v>
      </c>
      <c r="P18" s="915">
        <f t="shared" ca="1" si="9"/>
        <v>0.60225009997193957</v>
      </c>
      <c r="Q18" s="915">
        <f t="shared" ca="1" si="9"/>
        <v>0.2630617476818552</v>
      </c>
      <c r="R18" s="915">
        <f t="shared" ca="1" si="9"/>
        <v>0.4636710005995523</v>
      </c>
      <c r="S18" s="915">
        <f t="shared" ca="1" si="9"/>
        <v>0.50048342359950293</v>
      </c>
      <c r="T18" s="915">
        <f t="shared" ca="1" si="9"/>
        <v>1.1158132419216624</v>
      </c>
      <c r="U18" s="915">
        <f t="shared" ca="1" si="9"/>
        <v>0.85429429426145098</v>
      </c>
      <c r="V18" s="1" t="str">
        <f t="shared" si="6"/>
        <v>HUM_ASR_FY_2022</v>
      </c>
      <c r="W18" s="914">
        <f t="shared" si="7"/>
        <v>45032</v>
      </c>
      <c r="X18" s="1" t="str">
        <f t="shared" si="8"/>
        <v>Unaudited</v>
      </c>
    </row>
    <row r="19" spans="1:24" x14ac:dyDescent="0.25">
      <c r="A19" s="1" t="s">
        <v>420</v>
      </c>
      <c r="B19" s="1" t="str">
        <f t="shared" si="0"/>
        <v>DEF</v>
      </c>
      <c r="C19" s="1" t="str">
        <f t="shared" si="1"/>
        <v>Default</v>
      </c>
      <c r="D19" s="913">
        <f t="shared" si="2"/>
        <v>1900</v>
      </c>
      <c r="E19" s="914">
        <f t="shared" si="3"/>
        <v>1</v>
      </c>
      <c r="F19" s="967">
        <f t="shared" si="4"/>
        <v>274</v>
      </c>
      <c r="G19" s="913" t="s">
        <v>1035</v>
      </c>
      <c r="H19" s="913" t="s">
        <v>1036</v>
      </c>
      <c r="I19" s="913" t="s">
        <v>380</v>
      </c>
      <c r="J19" s="915">
        <f t="shared" ca="1" si="9"/>
        <v>0.82137240794542388</v>
      </c>
      <c r="K19" s="915">
        <f t="shared" ca="1" si="9"/>
        <v>0.88475536982941538</v>
      </c>
      <c r="L19" s="915">
        <f t="shared" ca="1" si="9"/>
        <v>0.6970227759655534</v>
      </c>
      <c r="M19" s="915">
        <f t="shared" ca="1" si="9"/>
        <v>0.81543586407767465</v>
      </c>
      <c r="N19" s="915">
        <f t="shared" ca="1" si="9"/>
        <v>0.75922694600031182</v>
      </c>
      <c r="O19" s="915">
        <f t="shared" ca="1" si="9"/>
        <v>0.63037368221496271</v>
      </c>
      <c r="P19" s="915">
        <f t="shared" ca="1" si="9"/>
        <v>0.61911347886042234</v>
      </c>
      <c r="Q19" s="915">
        <f t="shared" ca="1" si="9"/>
        <v>4.6017524342966336</v>
      </c>
      <c r="R19" s="915">
        <f t="shared" ca="1" si="9"/>
        <v>0.49218268251561098</v>
      </c>
      <c r="S19" s="915">
        <f t="shared" ca="1" si="9"/>
        <v>0.45698375844950939</v>
      </c>
      <c r="T19" s="915">
        <f t="shared" ca="1" si="9"/>
        <v>0.91685835029589768</v>
      </c>
      <c r="U19" s="915">
        <f t="shared" ca="1" si="9"/>
        <v>0.9381676930536581</v>
      </c>
      <c r="V19" s="1" t="str">
        <f t="shared" si="6"/>
        <v>HUM_ASR_FY_2022</v>
      </c>
      <c r="W19" s="914">
        <f t="shared" si="7"/>
        <v>45032</v>
      </c>
      <c r="X19" s="1" t="str">
        <f t="shared" si="8"/>
        <v>Unaudited</v>
      </c>
    </row>
    <row r="20" spans="1:24" x14ac:dyDescent="0.25">
      <c r="A20" s="1" t="s">
        <v>420</v>
      </c>
      <c r="B20" s="1" t="str">
        <f t="shared" si="0"/>
        <v>DEF</v>
      </c>
      <c r="C20" s="1" t="str">
        <f t="shared" si="1"/>
        <v>Default</v>
      </c>
      <c r="D20" s="913">
        <f t="shared" si="2"/>
        <v>1900</v>
      </c>
      <c r="E20" s="914">
        <f t="shared" si="3"/>
        <v>1</v>
      </c>
      <c r="F20" s="967">
        <f t="shared" si="4"/>
        <v>366</v>
      </c>
      <c r="G20" s="913" t="s">
        <v>1035</v>
      </c>
      <c r="H20" s="913" t="s">
        <v>1036</v>
      </c>
      <c r="I20" s="913" t="s">
        <v>380</v>
      </c>
      <c r="J20" s="915">
        <f t="shared" ca="1" si="9"/>
        <v>0.89885876967924239</v>
      </c>
      <c r="K20" s="915">
        <f t="shared" ca="1" si="9"/>
        <v>0.96107261730355009</v>
      </c>
      <c r="L20" s="915">
        <f t="shared" ca="1" si="9"/>
        <v>0.76034835078145258</v>
      </c>
      <c r="M20" s="915">
        <f t="shared" ca="1" si="9"/>
        <v>0.90943021540074553</v>
      </c>
      <c r="N20" s="915">
        <f t="shared" ca="1" si="9"/>
        <v>0.79444585383842448</v>
      </c>
      <c r="O20" s="915">
        <f t="shared" ca="1" si="9"/>
        <v>0.77624150066438991</v>
      </c>
      <c r="P20" s="915">
        <f t="shared" ca="1" si="9"/>
        <v>0.66219354435176836</v>
      </c>
      <c r="Q20" s="915">
        <f t="shared" ca="1" si="9"/>
        <v>0.55244725969358999</v>
      </c>
      <c r="R20" s="915">
        <f t="shared" ca="1" si="9"/>
        <v>0.65749946141296156</v>
      </c>
      <c r="S20" s="915">
        <f t="shared" ca="1" si="9"/>
        <v>0.69486121737601692</v>
      </c>
      <c r="T20" s="915">
        <f t="shared" ca="1" si="9"/>
        <v>0.98875333856275827</v>
      </c>
      <c r="U20" s="915">
        <f t="shared" ca="1" si="9"/>
        <v>0.94383075445665543</v>
      </c>
      <c r="V20" s="1" t="str">
        <f t="shared" si="6"/>
        <v>HUM_ASR_FY_2022</v>
      </c>
      <c r="W20" s="914">
        <f t="shared" si="7"/>
        <v>45032</v>
      </c>
      <c r="X20" s="1" t="str">
        <f t="shared" si="8"/>
        <v>Unaudited</v>
      </c>
    </row>
    <row r="21" spans="1:24" x14ac:dyDescent="0.25">
      <c r="A21" s="1" t="s">
        <v>420</v>
      </c>
      <c r="B21" s="1" t="str">
        <f t="shared" si="0"/>
        <v>DEF</v>
      </c>
      <c r="C21" s="1" t="str">
        <f t="shared" si="1"/>
        <v>Default</v>
      </c>
      <c r="D21" s="913">
        <f t="shared" si="2"/>
        <v>1900</v>
      </c>
      <c r="E21" s="914">
        <f t="shared" si="3"/>
        <v>1</v>
      </c>
      <c r="F21" s="967">
        <f t="shared" si="4"/>
        <v>1</v>
      </c>
      <c r="G21" s="913" t="s">
        <v>1035</v>
      </c>
      <c r="H21" s="913" t="s">
        <v>1037</v>
      </c>
      <c r="I21" s="913" t="s">
        <v>380</v>
      </c>
      <c r="J21" s="915">
        <f t="shared" ca="1" si="9"/>
        <v>0.81761254931957161</v>
      </c>
      <c r="K21" s="915">
        <f t="shared" ca="1" si="9"/>
        <v>0.88636261472702593</v>
      </c>
      <c r="L21" s="915">
        <f t="shared" ca="1" si="9"/>
        <v>0.71437817241835266</v>
      </c>
      <c r="M21" s="915">
        <f t="shared" ca="1" si="9"/>
        <v>0.84389633384063611</v>
      </c>
      <c r="N21" s="915">
        <f t="shared" ca="1" si="9"/>
        <v>0.75520940903332867</v>
      </c>
      <c r="O21" s="915">
        <f t="shared" ca="1" si="9"/>
        <v>0.64429664315310486</v>
      </c>
      <c r="P21" s="915">
        <f t="shared" ca="1" si="9"/>
        <v>0.61686626792696941</v>
      </c>
      <c r="Q21" s="915">
        <f t="shared" ca="1" si="9"/>
        <v>1.3996757846033709</v>
      </c>
      <c r="R21" s="915">
        <f t="shared" ca="1" si="9"/>
        <v>0.52856572321876982</v>
      </c>
      <c r="S21" s="915">
        <f t="shared" ca="1" si="9"/>
        <v>0.53814846146794448</v>
      </c>
      <c r="T21" s="915">
        <f t="shared" ca="1" si="9"/>
        <v>1.0346211074731395</v>
      </c>
      <c r="U21" s="915">
        <f t="shared" ca="1" si="9"/>
        <v>0.90649665160260939</v>
      </c>
      <c r="V21" s="1" t="str">
        <f t="shared" si="6"/>
        <v>HUM_ASR_FY_2022</v>
      </c>
      <c r="W21" s="914">
        <f t="shared" si="7"/>
        <v>45032</v>
      </c>
      <c r="X21" s="1" t="str">
        <f t="shared" si="8"/>
        <v>Unaudited</v>
      </c>
    </row>
    <row r="22" spans="1:24" x14ac:dyDescent="0.25">
      <c r="A22" s="1" t="s">
        <v>420</v>
      </c>
      <c r="B22" s="1" t="str">
        <f t="shared" si="0"/>
        <v>DEF</v>
      </c>
      <c r="C22" s="1" t="str">
        <f t="shared" si="1"/>
        <v>Default</v>
      </c>
      <c r="D22" s="913">
        <f t="shared" si="2"/>
        <v>1900</v>
      </c>
      <c r="E22" s="914">
        <f t="shared" si="3"/>
        <v>1</v>
      </c>
      <c r="F22" s="967">
        <f t="shared" si="4"/>
        <v>91</v>
      </c>
      <c r="G22" s="913" t="s">
        <v>1038</v>
      </c>
      <c r="H22" s="913" t="s">
        <v>1036</v>
      </c>
      <c r="I22" s="913" t="s">
        <v>380</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8.2842022977607399E-2</v>
      </c>
      <c r="K22" s="915">
        <f t="shared" ca="1" si="10"/>
        <v>-7.7023356321102004E-3</v>
      </c>
      <c r="L22" s="915">
        <f t="shared" ca="1" si="10"/>
        <v>1.2075145119643551</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HUM_ASR_FY_2022</v>
      </c>
      <c r="W22" s="914">
        <f t="shared" si="7"/>
        <v>45032</v>
      </c>
      <c r="X22" s="1" t="str">
        <f t="shared" si="8"/>
        <v>Unaudited</v>
      </c>
    </row>
    <row r="23" spans="1:24" x14ac:dyDescent="0.25">
      <c r="A23" s="1" t="s">
        <v>420</v>
      </c>
      <c r="B23" s="1" t="str">
        <f t="shared" si="0"/>
        <v>DEF</v>
      </c>
      <c r="C23" s="1" t="str">
        <f t="shared" si="1"/>
        <v>Default</v>
      </c>
      <c r="D23" s="913">
        <f t="shared" si="2"/>
        <v>1900</v>
      </c>
      <c r="E23" s="914">
        <f t="shared" si="3"/>
        <v>1</v>
      </c>
      <c r="F23" s="967">
        <f t="shared" si="4"/>
        <v>182</v>
      </c>
      <c r="G23" s="913" t="s">
        <v>1038</v>
      </c>
      <c r="H23" s="913" t="s">
        <v>1036</v>
      </c>
      <c r="I23" s="913" t="s">
        <v>380</v>
      </c>
      <c r="J23" s="915">
        <f t="shared" ca="1" si="10"/>
        <v>8.7018796717347149E-2</v>
      </c>
      <c r="K23" s="915">
        <f t="shared" ca="1" si="10"/>
        <v>5.1471028836771982E-4</v>
      </c>
      <c r="L23" s="915">
        <f t="shared" ca="1" si="10"/>
        <v>1.169178354612316</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HUM_ASR_FY_2022</v>
      </c>
      <c r="W23" s="914">
        <f t="shared" si="7"/>
        <v>45032</v>
      </c>
      <c r="X23" s="1" t="str">
        <f t="shared" si="8"/>
        <v>Unaudited</v>
      </c>
    </row>
    <row r="24" spans="1:24" x14ac:dyDescent="0.25">
      <c r="A24" s="1" t="s">
        <v>420</v>
      </c>
      <c r="B24" s="1" t="str">
        <f t="shared" si="0"/>
        <v>DEF</v>
      </c>
      <c r="C24" s="1" t="str">
        <f t="shared" si="1"/>
        <v>Default</v>
      </c>
      <c r="D24" s="913">
        <f t="shared" si="2"/>
        <v>1900</v>
      </c>
      <c r="E24" s="914">
        <f t="shared" si="3"/>
        <v>1</v>
      </c>
      <c r="F24" s="967">
        <f t="shared" si="4"/>
        <v>274</v>
      </c>
      <c r="G24" s="913" t="s">
        <v>1038</v>
      </c>
      <c r="H24" s="913" t="s">
        <v>1036</v>
      </c>
      <c r="I24" s="913" t="s">
        <v>380</v>
      </c>
      <c r="J24" s="915">
        <f t="shared" ca="1" si="10"/>
        <v>7.9506625843924775E-2</v>
      </c>
      <c r="K24" s="915">
        <f t="shared" ca="1" si="10"/>
        <v>1.5117736875200722E-3</v>
      </c>
      <c r="L24" s="915">
        <f t="shared" ca="1" si="10"/>
        <v>1.0495754123180043</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HUM_ASR_FY_2022</v>
      </c>
      <c r="W24" s="914">
        <f t="shared" si="7"/>
        <v>45032</v>
      </c>
      <c r="X24" s="1" t="str">
        <f t="shared" si="8"/>
        <v>Unaudited</v>
      </c>
    </row>
    <row r="25" spans="1:24" x14ac:dyDescent="0.25">
      <c r="A25" s="1" t="s">
        <v>420</v>
      </c>
      <c r="B25" s="1" t="str">
        <f t="shared" si="0"/>
        <v>DEF</v>
      </c>
      <c r="C25" s="1" t="str">
        <f t="shared" si="1"/>
        <v>Default</v>
      </c>
      <c r="D25" s="913">
        <f t="shared" si="2"/>
        <v>1900</v>
      </c>
      <c r="E25" s="914">
        <f t="shared" si="3"/>
        <v>1</v>
      </c>
      <c r="F25" s="967">
        <f t="shared" si="4"/>
        <v>366</v>
      </c>
      <c r="G25" s="913" t="s">
        <v>1038</v>
      </c>
      <c r="H25" s="913" t="s">
        <v>1036</v>
      </c>
      <c r="I25" s="913" t="s">
        <v>380</v>
      </c>
      <c r="J25" s="915">
        <f t="shared" ca="1" si="10"/>
        <v>0.12247282176238596</v>
      </c>
      <c r="K25" s="915">
        <f t="shared" ca="1" si="10"/>
        <v>5.0453720339337217E-5</v>
      </c>
      <c r="L25" s="915">
        <f t="shared" ca="1" si="10"/>
        <v>1.6358735350483762</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HUM_ASR_FY_2022</v>
      </c>
      <c r="W25" s="914">
        <f t="shared" si="7"/>
        <v>45032</v>
      </c>
      <c r="X25" s="1" t="str">
        <f t="shared" si="8"/>
        <v>Unaudited</v>
      </c>
    </row>
    <row r="26" spans="1:24" x14ac:dyDescent="0.25">
      <c r="A26" s="1" t="s">
        <v>420</v>
      </c>
      <c r="B26" s="1" t="str">
        <f t="shared" si="0"/>
        <v>DEF</v>
      </c>
      <c r="C26" s="1" t="str">
        <f t="shared" si="1"/>
        <v>Default</v>
      </c>
      <c r="D26" s="913">
        <f t="shared" si="2"/>
        <v>1900</v>
      </c>
      <c r="E26" s="914">
        <f t="shared" si="3"/>
        <v>1</v>
      </c>
      <c r="F26" s="967">
        <f t="shared" si="4"/>
        <v>1</v>
      </c>
      <c r="G26" s="913" t="s">
        <v>1038</v>
      </c>
      <c r="H26" s="913" t="s">
        <v>1037</v>
      </c>
      <c r="I26" s="913" t="s">
        <v>380</v>
      </c>
      <c r="J26" s="915">
        <f t="shared" ca="1" si="10"/>
        <v>9.2222845249060201E-2</v>
      </c>
      <c r="K26" s="915">
        <f t="shared" ca="1" si="10"/>
        <v>-1.3679717916933634E-3</v>
      </c>
      <c r="L26" s="915">
        <f t="shared" ca="1" si="10"/>
        <v>1.2627230075891702</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HUM_ASR_FY_2022</v>
      </c>
      <c r="W26" s="914">
        <f t="shared" si="7"/>
        <v>45032</v>
      </c>
      <c r="X26" s="1" t="str">
        <f t="shared" si="8"/>
        <v>Unaudited</v>
      </c>
    </row>
    <row r="27" spans="1:24" x14ac:dyDescent="0.25">
      <c r="A27" s="1" t="s">
        <v>420</v>
      </c>
      <c r="B27" s="1" t="str">
        <f t="shared" si="0"/>
        <v>DEF</v>
      </c>
      <c r="C27" s="1" t="str">
        <f t="shared" si="1"/>
        <v>Default</v>
      </c>
      <c r="D27" s="913">
        <f t="shared" si="2"/>
        <v>1900</v>
      </c>
      <c r="E27" s="914">
        <f t="shared" si="3"/>
        <v>1</v>
      </c>
      <c r="F27" s="967">
        <f t="shared" si="4"/>
        <v>91</v>
      </c>
      <c r="G27" s="913" t="s">
        <v>1039</v>
      </c>
      <c r="H27" s="913" t="s">
        <v>1036</v>
      </c>
      <c r="I27" s="913" t="s">
        <v>380</v>
      </c>
      <c r="J27" s="915">
        <f t="shared" ca="1" si="10"/>
        <v>0.11222156162749153</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HUM_ASR_FY_2022</v>
      </c>
      <c r="W27" s="914">
        <f t="shared" si="7"/>
        <v>45032</v>
      </c>
      <c r="X27" s="1" t="str">
        <f t="shared" si="8"/>
        <v>Unaudited</v>
      </c>
    </row>
    <row r="28" spans="1:24" x14ac:dyDescent="0.25">
      <c r="A28" s="1" t="s">
        <v>420</v>
      </c>
      <c r="B28" s="1" t="str">
        <f t="shared" si="0"/>
        <v>DEF</v>
      </c>
      <c r="C28" s="1" t="str">
        <f t="shared" si="1"/>
        <v>Default</v>
      </c>
      <c r="D28" s="913">
        <f t="shared" si="2"/>
        <v>1900</v>
      </c>
      <c r="E28" s="914">
        <f t="shared" si="3"/>
        <v>1</v>
      </c>
      <c r="F28" s="967">
        <f t="shared" si="4"/>
        <v>182</v>
      </c>
      <c r="G28" s="913" t="s">
        <v>1039</v>
      </c>
      <c r="H28" s="913" t="s">
        <v>1036</v>
      </c>
      <c r="I28" s="913" t="s">
        <v>380</v>
      </c>
      <c r="J28" s="915">
        <f t="shared" ca="1" si="10"/>
        <v>9.376754708429344E-2</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HUM_ASR_FY_2022</v>
      </c>
      <c r="W28" s="914">
        <f t="shared" si="7"/>
        <v>45032</v>
      </c>
      <c r="X28" s="1" t="str">
        <f t="shared" si="8"/>
        <v>Unaudited</v>
      </c>
    </row>
    <row r="29" spans="1:24" x14ac:dyDescent="0.25">
      <c r="A29" s="1" t="s">
        <v>420</v>
      </c>
      <c r="B29" s="1" t="str">
        <f t="shared" si="0"/>
        <v>DEF</v>
      </c>
      <c r="C29" s="1" t="str">
        <f t="shared" si="1"/>
        <v>Default</v>
      </c>
      <c r="D29" s="913">
        <f t="shared" si="2"/>
        <v>1900</v>
      </c>
      <c r="E29" s="914">
        <f t="shared" si="3"/>
        <v>1</v>
      </c>
      <c r="F29" s="967">
        <f t="shared" si="4"/>
        <v>274</v>
      </c>
      <c r="G29" s="913" t="s">
        <v>1039</v>
      </c>
      <c r="H29" s="913" t="s">
        <v>1036</v>
      </c>
      <c r="I29" s="913" t="s">
        <v>380</v>
      </c>
      <c r="J29" s="915">
        <f t="shared" ca="1" si="10"/>
        <v>8.9050316194820442E-2</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HUM_ASR_FY_2022</v>
      </c>
      <c r="W29" s="914">
        <f t="shared" si="7"/>
        <v>45032</v>
      </c>
      <c r="X29" s="1" t="str">
        <f t="shared" si="8"/>
        <v>Unaudited</v>
      </c>
    </row>
    <row r="30" spans="1:24" x14ac:dyDescent="0.25">
      <c r="A30" s="1" t="s">
        <v>420</v>
      </c>
      <c r="B30" s="1" t="str">
        <f t="shared" si="0"/>
        <v>DEF</v>
      </c>
      <c r="C30" s="1" t="str">
        <f t="shared" si="1"/>
        <v>Default</v>
      </c>
      <c r="D30" s="913">
        <f t="shared" si="2"/>
        <v>1900</v>
      </c>
      <c r="E30" s="914">
        <f t="shared" si="3"/>
        <v>1</v>
      </c>
      <c r="F30" s="967">
        <f t="shared" si="4"/>
        <v>366</v>
      </c>
      <c r="G30" s="913" t="s">
        <v>1039</v>
      </c>
      <c r="H30" s="913" t="s">
        <v>1036</v>
      </c>
      <c r="I30" s="913" t="s">
        <v>380</v>
      </c>
      <c r="J30" s="915">
        <f t="shared" ca="1" si="10"/>
        <v>-3.3912906988960753E-2</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HUM_ASR_FY_2022</v>
      </c>
      <c r="W30" s="914">
        <f t="shared" si="7"/>
        <v>45032</v>
      </c>
      <c r="X30" s="1" t="str">
        <f t="shared" si="8"/>
        <v>Unaudited</v>
      </c>
    </row>
    <row r="31" spans="1:24" x14ac:dyDescent="0.25">
      <c r="A31" s="1" t="s">
        <v>420</v>
      </c>
      <c r="B31" s="1" t="str">
        <f t="shared" si="0"/>
        <v>DEF</v>
      </c>
      <c r="C31" s="1" t="str">
        <f t="shared" si="1"/>
        <v>Default</v>
      </c>
      <c r="D31" s="913">
        <f t="shared" si="2"/>
        <v>1900</v>
      </c>
      <c r="E31" s="914">
        <f t="shared" si="3"/>
        <v>1</v>
      </c>
      <c r="F31" s="967">
        <f t="shared" si="4"/>
        <v>1</v>
      </c>
      <c r="G31" s="913" t="s">
        <v>1039</v>
      </c>
      <c r="H31" s="913" t="s">
        <v>1037</v>
      </c>
      <c r="I31" s="913" t="s">
        <v>380</v>
      </c>
      <c r="J31" s="915">
        <f t="shared" ca="1" si="10"/>
        <v>7.9611488825130763E-2</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HUM_ASR_FY_2022</v>
      </c>
      <c r="W31" s="914">
        <f t="shared" si="7"/>
        <v>45032</v>
      </c>
      <c r="X31" s="1" t="str">
        <f t="shared" si="8"/>
        <v>Unaudited</v>
      </c>
    </row>
    <row r="32" spans="1:24" x14ac:dyDescent="0.25">
      <c r="A32" s="1" t="s">
        <v>420</v>
      </c>
      <c r="B32" s="1" t="str">
        <f t="shared" si="0"/>
        <v>DEF</v>
      </c>
      <c r="C32" s="1" t="str">
        <f t="shared" si="1"/>
        <v>Default</v>
      </c>
      <c r="D32" s="913">
        <f t="shared" si="2"/>
        <v>1900</v>
      </c>
      <c r="E32" s="914">
        <f t="shared" si="3"/>
        <v>1</v>
      </c>
      <c r="F32" s="967">
        <f t="shared" si="4"/>
        <v>91</v>
      </c>
      <c r="G32" s="913" t="s">
        <v>1035</v>
      </c>
      <c r="H32" s="913" t="s">
        <v>1036</v>
      </c>
      <c r="I32" s="913" t="s">
        <v>381</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0.83149361076590089</v>
      </c>
      <c r="K32" s="915">
        <f t="shared" ca="1" si="11"/>
        <v>0.86208614960465058</v>
      </c>
      <c r="L32" s="915">
        <f t="shared" ca="1" si="11"/>
        <v>0.74178966884805908</v>
      </c>
      <c r="M32" s="915">
        <f t="shared" ca="1" si="11"/>
        <v>0.84387907637816229</v>
      </c>
      <c r="N32" s="915">
        <f t="shared" ca="1" si="11"/>
        <v>0.68175133814885258</v>
      </c>
      <c r="O32" s="915">
        <f t="shared" ca="1" si="11"/>
        <v>1.3663876444472924</v>
      </c>
      <c r="P32" s="915">
        <f t="shared" ca="1" si="11"/>
        <v>0.68430188129195491</v>
      </c>
      <c r="Q32" s="915">
        <f t="shared" ca="1" si="11"/>
        <v>1.1031448939424648</v>
      </c>
      <c r="R32" s="915">
        <f t="shared" ca="1" si="11"/>
        <v>0.4271091607688971</v>
      </c>
      <c r="S32" s="915">
        <f t="shared" ca="1" si="10"/>
        <v>0</v>
      </c>
      <c r="T32" s="915">
        <f t="shared" ca="1" si="11"/>
        <v>0.85754156389208969</v>
      </c>
      <c r="U32" s="915">
        <f t="shared" ca="1" si="11"/>
        <v>0.64936769731647814</v>
      </c>
      <c r="V32" s="1" t="str">
        <f t="shared" si="6"/>
        <v>HUM_ASR_FY_2022</v>
      </c>
      <c r="W32" s="914">
        <f t="shared" si="7"/>
        <v>45032</v>
      </c>
      <c r="X32" s="1" t="str">
        <f t="shared" si="8"/>
        <v>Unaudited</v>
      </c>
    </row>
    <row r="33" spans="1:24" x14ac:dyDescent="0.25">
      <c r="A33" s="1" t="s">
        <v>420</v>
      </c>
      <c r="B33" s="1" t="str">
        <f t="shared" si="0"/>
        <v>DEF</v>
      </c>
      <c r="C33" s="1" t="str">
        <f t="shared" si="1"/>
        <v>Default</v>
      </c>
      <c r="D33" s="913">
        <f t="shared" si="2"/>
        <v>1900</v>
      </c>
      <c r="E33" s="914">
        <f t="shared" si="3"/>
        <v>1</v>
      </c>
      <c r="F33" s="967">
        <f t="shared" si="4"/>
        <v>182</v>
      </c>
      <c r="G33" s="913" t="s">
        <v>1035</v>
      </c>
      <c r="H33" s="913" t="s">
        <v>1036</v>
      </c>
      <c r="I33" s="913" t="s">
        <v>381</v>
      </c>
      <c r="J33" s="915">
        <f t="shared" ca="1" si="11"/>
        <v>0.85192010883264691</v>
      </c>
      <c r="K33" s="915">
        <f t="shared" ca="1" si="11"/>
        <v>0.88170022746161425</v>
      </c>
      <c r="L33" s="915">
        <f t="shared" ca="1" si="11"/>
        <v>0.70060418487259979</v>
      </c>
      <c r="M33" s="915">
        <f t="shared" ca="1" si="11"/>
        <v>0.87978160237530911</v>
      </c>
      <c r="N33" s="915">
        <f t="shared" ca="1" si="11"/>
        <v>0.74472953897208116</v>
      </c>
      <c r="O33" s="915">
        <f t="shared" ca="1" si="11"/>
        <v>1.5837366954856451</v>
      </c>
      <c r="P33" s="915">
        <f t="shared" ca="1" si="11"/>
        <v>0.52249660230363737</v>
      </c>
      <c r="Q33" s="915">
        <f t="shared" ca="1" si="11"/>
        <v>0.55175362441655751</v>
      </c>
      <c r="R33" s="915">
        <f t="shared" ca="1" si="11"/>
        <v>0.42926309540850099</v>
      </c>
      <c r="S33" s="915">
        <f t="shared" ca="1" si="10"/>
        <v>0</v>
      </c>
      <c r="T33" s="915">
        <f t="shared" ca="1" si="11"/>
        <v>0.80462968344763897</v>
      </c>
      <c r="U33" s="915">
        <f t="shared" ca="1" si="11"/>
        <v>0.55712186745426651</v>
      </c>
      <c r="V33" s="1" t="str">
        <f t="shared" si="6"/>
        <v>HUM_ASR_FY_2022</v>
      </c>
      <c r="W33" s="914">
        <f t="shared" si="7"/>
        <v>45032</v>
      </c>
      <c r="X33" s="1" t="str">
        <f t="shared" si="8"/>
        <v>Unaudited</v>
      </c>
    </row>
    <row r="34" spans="1:24" x14ac:dyDescent="0.25">
      <c r="A34" s="1" t="s">
        <v>420</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1035</v>
      </c>
      <c r="H34" s="913" t="s">
        <v>1036</v>
      </c>
      <c r="I34" s="913" t="s">
        <v>381</v>
      </c>
      <c r="J34" s="915">
        <f t="shared" ca="1" si="11"/>
        <v>0.84333472456090008</v>
      </c>
      <c r="K34" s="915">
        <f t="shared" ca="1" si="11"/>
        <v>0.88956846256144317</v>
      </c>
      <c r="L34" s="915">
        <f t="shared" ca="1" si="11"/>
        <v>0.8125793322635585</v>
      </c>
      <c r="M34" s="915">
        <f t="shared" ca="1" si="11"/>
        <v>0.84028685187997365</v>
      </c>
      <c r="N34" s="915">
        <f t="shared" ca="1" si="11"/>
        <v>0.77333059575808416</v>
      </c>
      <c r="O34" s="915">
        <f t="shared" ca="1" si="11"/>
        <v>1.2025366736378122</v>
      </c>
      <c r="P34" s="915">
        <f t="shared" ca="1" si="11"/>
        <v>0.79594599146149037</v>
      </c>
      <c r="Q34" s="915">
        <f t="shared" ca="1" si="11"/>
        <v>6.1147234235801076</v>
      </c>
      <c r="R34" s="915">
        <f t="shared" ca="1" si="11"/>
        <v>0.3585838937227675</v>
      </c>
      <c r="S34" s="915">
        <f t="shared" ca="1" si="10"/>
        <v>0</v>
      </c>
      <c r="T34" s="915">
        <f t="shared" ca="1" si="11"/>
        <v>0.72228315798135201</v>
      </c>
      <c r="U34" s="915">
        <f t="shared" ca="1" si="11"/>
        <v>0.51871765660885982</v>
      </c>
      <c r="V34" s="1" t="str">
        <f t="shared" ref="V34:V65" si="17">file_name</f>
        <v>HUM_ASR_FY_2022</v>
      </c>
      <c r="W34" s="914">
        <f t="shared" ref="W34:W65" si="18">file_date</f>
        <v>45032</v>
      </c>
      <c r="X34" s="1" t="str">
        <f t="shared" ref="X34:X65" si="19">status</f>
        <v>Unaudited</v>
      </c>
    </row>
    <row r="35" spans="1:24" x14ac:dyDescent="0.25">
      <c r="A35" s="1" t="s">
        <v>420</v>
      </c>
      <c r="B35" s="1" t="str">
        <f t="shared" si="12"/>
        <v>DEF</v>
      </c>
      <c r="C35" s="1" t="str">
        <f t="shared" si="13"/>
        <v>Default</v>
      </c>
      <c r="D35" s="913">
        <f t="shared" si="14"/>
        <v>1900</v>
      </c>
      <c r="E35" s="914">
        <f t="shared" si="15"/>
        <v>1</v>
      </c>
      <c r="F35" s="967">
        <f t="shared" si="16"/>
        <v>366</v>
      </c>
      <c r="G35" s="913" t="s">
        <v>1035</v>
      </c>
      <c r="H35" s="913" t="s">
        <v>1036</v>
      </c>
      <c r="I35" s="913" t="s">
        <v>381</v>
      </c>
      <c r="J35" s="915">
        <f t="shared" ca="1" si="11"/>
        <v>0.91718635998479803</v>
      </c>
      <c r="K35" s="915">
        <f t="shared" ca="1" si="11"/>
        <v>0.97704502322454545</v>
      </c>
      <c r="L35" s="915">
        <f t="shared" ca="1" si="11"/>
        <v>0.7433177180349817</v>
      </c>
      <c r="M35" s="915">
        <f t="shared" ca="1" si="11"/>
        <v>0.89261715710953615</v>
      </c>
      <c r="N35" s="915">
        <f t="shared" ca="1" si="11"/>
        <v>0.7709614370308665</v>
      </c>
      <c r="O35" s="915">
        <f t="shared" ca="1" si="11"/>
        <v>2.0399151887317646</v>
      </c>
      <c r="P35" s="915">
        <f t="shared" ca="1" si="11"/>
        <v>0.65225162846091966</v>
      </c>
      <c r="Q35" s="915">
        <f t="shared" ca="1" si="11"/>
        <v>0.63792733360923259</v>
      </c>
      <c r="R35" s="915">
        <f t="shared" ca="1" si="11"/>
        <v>0.48677357941239247</v>
      </c>
      <c r="S35" s="915">
        <f t="shared" ca="1" si="10"/>
        <v>3.8471937225111434E-3</v>
      </c>
      <c r="T35" s="915">
        <f t="shared" ca="1" si="11"/>
        <v>0.73503904810881637</v>
      </c>
      <c r="U35" s="915">
        <f t="shared" ca="1" si="11"/>
        <v>0.56468757334916064</v>
      </c>
      <c r="V35" s="1" t="str">
        <f t="shared" si="17"/>
        <v>HUM_ASR_FY_2022</v>
      </c>
      <c r="W35" s="914">
        <f t="shared" si="18"/>
        <v>45032</v>
      </c>
      <c r="X35" s="1" t="str">
        <f t="shared" si="19"/>
        <v>Unaudited</v>
      </c>
    </row>
    <row r="36" spans="1:24" x14ac:dyDescent="0.25">
      <c r="A36" s="1" t="s">
        <v>420</v>
      </c>
      <c r="B36" s="1" t="str">
        <f t="shared" si="12"/>
        <v>DEF</v>
      </c>
      <c r="C36" s="1" t="str">
        <f t="shared" si="13"/>
        <v>Default</v>
      </c>
      <c r="D36" s="913">
        <f t="shared" si="14"/>
        <v>1900</v>
      </c>
      <c r="E36" s="914">
        <f t="shared" si="15"/>
        <v>1</v>
      </c>
      <c r="F36" s="967">
        <f t="shared" si="16"/>
        <v>1</v>
      </c>
      <c r="G36" s="913" t="s">
        <v>1035</v>
      </c>
      <c r="H36" s="913" t="s">
        <v>1037</v>
      </c>
      <c r="I36" s="913" t="s">
        <v>381</v>
      </c>
      <c r="J36" s="915">
        <f t="shared" ca="1" si="11"/>
        <v>0.84898981475473745</v>
      </c>
      <c r="K36" s="915">
        <f t="shared" ca="1" si="11"/>
        <v>0.9052962468701955</v>
      </c>
      <c r="L36" s="915">
        <f t="shared" ca="1" si="11"/>
        <v>0.75138674579963871</v>
      </c>
      <c r="M36" s="915">
        <f t="shared" ca="1" si="11"/>
        <v>0.86403123598406728</v>
      </c>
      <c r="N36" s="915">
        <f t="shared" ca="1" si="11"/>
        <v>0.74299056537177355</v>
      </c>
      <c r="O36" s="915">
        <f t="shared" ca="1" si="11"/>
        <v>1.5337154230438101</v>
      </c>
      <c r="P36" s="915">
        <f t="shared" ca="1" si="11"/>
        <v>0.66550826388690076</v>
      </c>
      <c r="Q36" s="915">
        <f t="shared" ca="1" si="11"/>
        <v>2.0504524502567474</v>
      </c>
      <c r="R36" s="915">
        <f t="shared" ca="1" si="11"/>
        <v>0.42262492147307346</v>
      </c>
      <c r="S36" s="915">
        <f t="shared" ca="1" si="10"/>
        <v>3.8471937225111434E-3</v>
      </c>
      <c r="T36" s="915">
        <f t="shared" ca="1" si="11"/>
        <v>0.77706596043264409</v>
      </c>
      <c r="U36" s="915">
        <f t="shared" ca="1" si="11"/>
        <v>0.56937218853776905</v>
      </c>
      <c r="V36" s="1" t="str">
        <f t="shared" si="17"/>
        <v>HUM_ASR_FY_2022</v>
      </c>
      <c r="W36" s="914">
        <f t="shared" si="18"/>
        <v>45032</v>
      </c>
      <c r="X36" s="1" t="str">
        <f t="shared" si="19"/>
        <v>Unaudited</v>
      </c>
    </row>
    <row r="37" spans="1:24" x14ac:dyDescent="0.25">
      <c r="A37" s="1" t="s">
        <v>420</v>
      </c>
      <c r="B37" s="1" t="str">
        <f t="shared" si="12"/>
        <v>DEF</v>
      </c>
      <c r="C37" s="1" t="str">
        <f t="shared" si="13"/>
        <v>Default</v>
      </c>
      <c r="D37" s="913">
        <f t="shared" si="14"/>
        <v>1900</v>
      </c>
      <c r="E37" s="914">
        <f t="shared" si="15"/>
        <v>1</v>
      </c>
      <c r="F37" s="967">
        <f t="shared" si="16"/>
        <v>91</v>
      </c>
      <c r="G37" s="913" t="s">
        <v>1038</v>
      </c>
      <c r="H37" s="913" t="s">
        <v>1036</v>
      </c>
      <c r="I37" s="913" t="s">
        <v>381</v>
      </c>
      <c r="J37" s="915">
        <f t="shared" ca="1" si="11"/>
        <v>9.4209143152946331E-2</v>
      </c>
      <c r="K37" s="915">
        <f t="shared" ca="1" si="11"/>
        <v>-8.4422450696218752E-3</v>
      </c>
      <c r="L37" s="915">
        <f t="shared" ca="1" si="11"/>
        <v>2.5259064626681127</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HUM_ASR_FY_2022</v>
      </c>
      <c r="W37" s="914">
        <f t="shared" si="18"/>
        <v>45032</v>
      </c>
      <c r="X37" s="1" t="str">
        <f t="shared" si="19"/>
        <v>Unaudited</v>
      </c>
    </row>
    <row r="38" spans="1:24" x14ac:dyDescent="0.25">
      <c r="A38" s="1" t="s">
        <v>420</v>
      </c>
      <c r="B38" s="1" t="str">
        <f t="shared" si="12"/>
        <v>DEF</v>
      </c>
      <c r="C38" s="1" t="str">
        <f t="shared" si="13"/>
        <v>Default</v>
      </c>
      <c r="D38" s="913">
        <f t="shared" si="14"/>
        <v>1900</v>
      </c>
      <c r="E38" s="914">
        <f t="shared" si="15"/>
        <v>1</v>
      </c>
      <c r="F38" s="967">
        <f t="shared" si="16"/>
        <v>182</v>
      </c>
      <c r="G38" s="913" t="s">
        <v>1038</v>
      </c>
      <c r="H38" s="913" t="s">
        <v>1036</v>
      </c>
      <c r="I38" s="913" t="s">
        <v>381</v>
      </c>
      <c r="J38" s="915">
        <f t="shared" ca="1" si="11"/>
        <v>0.10464822002130306</v>
      </c>
      <c r="K38" s="915">
        <f t="shared" ca="1" si="11"/>
        <v>2.517570759322824E-4</v>
      </c>
      <c r="L38" s="915">
        <f t="shared" ca="1" si="11"/>
        <v>2.5992095822131902</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HUM_ASR_FY_2022</v>
      </c>
      <c r="W38" s="914">
        <f t="shared" si="18"/>
        <v>45032</v>
      </c>
      <c r="X38" s="1" t="str">
        <f t="shared" si="19"/>
        <v>Unaudited</v>
      </c>
    </row>
    <row r="39" spans="1:24" x14ac:dyDescent="0.25">
      <c r="A39" s="1" t="s">
        <v>420</v>
      </c>
      <c r="B39" s="1" t="str">
        <f t="shared" si="12"/>
        <v>DEF</v>
      </c>
      <c r="C39" s="1" t="str">
        <f t="shared" si="13"/>
        <v>Default</v>
      </c>
      <c r="D39" s="913">
        <f t="shared" si="14"/>
        <v>1900</v>
      </c>
      <c r="E39" s="914">
        <f t="shared" si="15"/>
        <v>1</v>
      </c>
      <c r="F39" s="967">
        <f t="shared" si="16"/>
        <v>274</v>
      </c>
      <c r="G39" s="913" t="s">
        <v>1038</v>
      </c>
      <c r="H39" s="913" t="s">
        <v>1036</v>
      </c>
      <c r="I39" s="913" t="s">
        <v>381</v>
      </c>
      <c r="J39" s="915">
        <f t="shared" ca="1" si="11"/>
        <v>0.10285595226460684</v>
      </c>
      <c r="K39" s="915">
        <f t="shared" ca="1" si="11"/>
        <v>1.2931253661906008E-3</v>
      </c>
      <c r="L39" s="915">
        <f t="shared" ca="1" si="11"/>
        <v>2.4569312543633619</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HUM_ASR_FY_2022</v>
      </c>
      <c r="W39" s="914">
        <f t="shared" si="18"/>
        <v>45032</v>
      </c>
      <c r="X39" s="1" t="str">
        <f t="shared" si="19"/>
        <v>Unaudited</v>
      </c>
    </row>
    <row r="40" spans="1:24" x14ac:dyDescent="0.25">
      <c r="A40" s="1" t="s">
        <v>420</v>
      </c>
      <c r="B40" s="1" t="str">
        <f t="shared" si="12"/>
        <v>DEF</v>
      </c>
      <c r="C40" s="1" t="str">
        <f t="shared" si="13"/>
        <v>Default</v>
      </c>
      <c r="D40" s="913">
        <f t="shared" si="14"/>
        <v>1900</v>
      </c>
      <c r="E40" s="914">
        <f t="shared" si="15"/>
        <v>1</v>
      </c>
      <c r="F40" s="967">
        <f t="shared" si="16"/>
        <v>366</v>
      </c>
      <c r="G40" s="913" t="s">
        <v>1038</v>
      </c>
      <c r="H40" s="913" t="s">
        <v>1036</v>
      </c>
      <c r="I40" s="913" t="s">
        <v>381</v>
      </c>
      <c r="J40" s="915">
        <f t="shared" ca="1" si="11"/>
        <v>0.15112020550642069</v>
      </c>
      <c r="K40" s="915">
        <f t="shared" ca="1" si="11"/>
        <v>-1.5736611827310592E-4</v>
      </c>
      <c r="L40" s="915">
        <f t="shared" ca="1" si="11"/>
        <v>3.7097009998104147</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HUM_ASR_FY_2022</v>
      </c>
      <c r="W40" s="914">
        <f t="shared" si="18"/>
        <v>45032</v>
      </c>
      <c r="X40" s="1" t="str">
        <f t="shared" si="19"/>
        <v>Unaudited</v>
      </c>
    </row>
    <row r="41" spans="1:24" x14ac:dyDescent="0.25">
      <c r="A41" s="1" t="s">
        <v>420</v>
      </c>
      <c r="B41" s="1" t="str">
        <f t="shared" si="12"/>
        <v>DEF</v>
      </c>
      <c r="C41" s="1" t="str">
        <f t="shared" si="13"/>
        <v>Default</v>
      </c>
      <c r="D41" s="913">
        <f t="shared" si="14"/>
        <v>1900</v>
      </c>
      <c r="E41" s="914">
        <f t="shared" si="15"/>
        <v>1</v>
      </c>
      <c r="F41" s="967">
        <f t="shared" si="16"/>
        <v>1</v>
      </c>
      <c r="G41" s="913" t="s">
        <v>1038</v>
      </c>
      <c r="H41" s="913" t="s">
        <v>1037</v>
      </c>
      <c r="I41" s="913" t="s">
        <v>381</v>
      </c>
      <c r="J41" s="915">
        <f t="shared" ca="1" si="11"/>
        <v>0.11336108147521404</v>
      </c>
      <c r="K41" s="915">
        <f t="shared" ca="1" si="11"/>
        <v>-1.5699137064033627E-3</v>
      </c>
      <c r="L41" s="915">
        <f t="shared" ca="1" si="11"/>
        <v>2.8403230144201967</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HUM_ASR_FY_2022</v>
      </c>
      <c r="W41" s="914">
        <f t="shared" si="18"/>
        <v>45032</v>
      </c>
      <c r="X41" s="1" t="str">
        <f t="shared" si="19"/>
        <v>Unaudited</v>
      </c>
    </row>
    <row r="42" spans="1:24" x14ac:dyDescent="0.25">
      <c r="A42" s="1" t="s">
        <v>420</v>
      </c>
      <c r="B42" s="1" t="str">
        <f t="shared" si="12"/>
        <v>DEF</v>
      </c>
      <c r="C42" s="1" t="str">
        <f t="shared" si="13"/>
        <v>Default</v>
      </c>
      <c r="D42" s="913">
        <f t="shared" si="14"/>
        <v>1900</v>
      </c>
      <c r="E42" s="914">
        <f t="shared" si="15"/>
        <v>1</v>
      </c>
      <c r="F42" s="967">
        <f t="shared" si="16"/>
        <v>91</v>
      </c>
      <c r="G42" s="913" t="s">
        <v>1039</v>
      </c>
      <c r="H42" s="913" t="s">
        <v>1036</v>
      </c>
      <c r="I42" s="913" t="s">
        <v>381</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6.3163021434634231E-2</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HUM_ASR_FY_2022</v>
      </c>
      <c r="W42" s="914">
        <f t="shared" si="18"/>
        <v>45032</v>
      </c>
      <c r="X42" s="1" t="str">
        <f t="shared" si="19"/>
        <v>Unaudited</v>
      </c>
    </row>
    <row r="43" spans="1:24" x14ac:dyDescent="0.25">
      <c r="A43" s="1" t="s">
        <v>420</v>
      </c>
      <c r="B43" s="1" t="str">
        <f t="shared" si="12"/>
        <v>DEF</v>
      </c>
      <c r="C43" s="1" t="str">
        <f t="shared" si="13"/>
        <v>Default</v>
      </c>
      <c r="D43" s="913">
        <f t="shared" si="14"/>
        <v>1900</v>
      </c>
      <c r="E43" s="914">
        <f t="shared" si="15"/>
        <v>1</v>
      </c>
      <c r="F43" s="967">
        <f t="shared" si="16"/>
        <v>182</v>
      </c>
      <c r="G43" s="913" t="s">
        <v>1039</v>
      </c>
      <c r="H43" s="913" t="s">
        <v>1036</v>
      </c>
      <c r="I43" s="913" t="s">
        <v>381</v>
      </c>
      <c r="J43" s="915">
        <f t="shared" ca="1" si="20"/>
        <v>3.0281636026990862E-2</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HUM_ASR_FY_2022</v>
      </c>
      <c r="W43" s="914">
        <f t="shared" si="18"/>
        <v>45032</v>
      </c>
      <c r="X43" s="1" t="str">
        <f t="shared" si="19"/>
        <v>Unaudited</v>
      </c>
    </row>
    <row r="44" spans="1:24" x14ac:dyDescent="0.25">
      <c r="A44" s="1" t="s">
        <v>420</v>
      </c>
      <c r="B44" s="1" t="str">
        <f t="shared" si="12"/>
        <v>DEF</v>
      </c>
      <c r="C44" s="1" t="str">
        <f t="shared" si="13"/>
        <v>Default</v>
      </c>
      <c r="D44" s="913">
        <f t="shared" si="14"/>
        <v>1900</v>
      </c>
      <c r="E44" s="914">
        <f t="shared" si="15"/>
        <v>1</v>
      </c>
      <c r="F44" s="967">
        <f t="shared" si="16"/>
        <v>274</v>
      </c>
      <c r="G44" s="913" t="s">
        <v>1039</v>
      </c>
      <c r="H44" s="913" t="s">
        <v>1036</v>
      </c>
      <c r="I44" s="913" t="s">
        <v>381</v>
      </c>
      <c r="J44" s="915">
        <f t="shared" ca="1" si="20"/>
        <v>4.0704264101868469E-2</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HUM_ASR_FY_2022</v>
      </c>
      <c r="W44" s="914">
        <f t="shared" si="18"/>
        <v>45032</v>
      </c>
      <c r="X44" s="1" t="str">
        <f t="shared" si="19"/>
        <v>Unaudited</v>
      </c>
    </row>
    <row r="45" spans="1:24" x14ac:dyDescent="0.25">
      <c r="A45" s="1" t="s">
        <v>420</v>
      </c>
      <c r="B45" s="1" t="str">
        <f t="shared" si="12"/>
        <v>DEF</v>
      </c>
      <c r="C45" s="1" t="str">
        <f t="shared" si="13"/>
        <v>Default</v>
      </c>
      <c r="D45" s="913">
        <f t="shared" si="14"/>
        <v>1900</v>
      </c>
      <c r="E45" s="914">
        <f t="shared" si="15"/>
        <v>1</v>
      </c>
      <c r="F45" s="967">
        <f t="shared" si="16"/>
        <v>366</v>
      </c>
      <c r="G45" s="913" t="s">
        <v>1039</v>
      </c>
      <c r="H45" s="913" t="s">
        <v>1036</v>
      </c>
      <c r="I45" s="913" t="s">
        <v>381</v>
      </c>
      <c r="J45" s="915">
        <f t="shared" ca="1" si="20"/>
        <v>-8.1269759386914997E-2</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HUM_ASR_FY_2022</v>
      </c>
      <c r="W45" s="914">
        <f t="shared" si="18"/>
        <v>45032</v>
      </c>
      <c r="X45" s="1" t="str">
        <f t="shared" si="19"/>
        <v>Unaudited</v>
      </c>
    </row>
    <row r="46" spans="1:24" x14ac:dyDescent="0.25">
      <c r="A46" s="1" t="s">
        <v>420</v>
      </c>
      <c r="B46" s="1" t="str">
        <f t="shared" si="12"/>
        <v>DEF</v>
      </c>
      <c r="C46" s="1" t="str">
        <f t="shared" si="13"/>
        <v>Default</v>
      </c>
      <c r="D46" s="913">
        <f t="shared" si="14"/>
        <v>1900</v>
      </c>
      <c r="E46" s="914">
        <f t="shared" si="15"/>
        <v>1</v>
      </c>
      <c r="F46" s="967">
        <f t="shared" si="16"/>
        <v>1</v>
      </c>
      <c r="G46" s="913" t="s">
        <v>1039</v>
      </c>
      <c r="H46" s="913" t="s">
        <v>1037</v>
      </c>
      <c r="I46" s="913" t="s">
        <v>381</v>
      </c>
      <c r="J46" s="915">
        <f t="shared" ca="1" si="20"/>
        <v>2.5105111451058957E-2</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HUM_ASR_FY_2022</v>
      </c>
      <c r="W46" s="914">
        <f t="shared" si="18"/>
        <v>45032</v>
      </c>
      <c r="X46" s="1" t="str">
        <f t="shared" si="19"/>
        <v>Unaudited</v>
      </c>
    </row>
    <row r="47" spans="1:24" x14ac:dyDescent="0.25">
      <c r="A47" s="1" t="s">
        <v>420</v>
      </c>
      <c r="B47" s="1" t="str">
        <f t="shared" si="12"/>
        <v>DEF</v>
      </c>
      <c r="C47" s="1" t="str">
        <f t="shared" si="13"/>
        <v>Default</v>
      </c>
      <c r="D47" s="913">
        <f t="shared" si="14"/>
        <v>1900</v>
      </c>
      <c r="E47" s="914">
        <f t="shared" si="15"/>
        <v>1</v>
      </c>
      <c r="F47" s="967">
        <f t="shared" si="16"/>
        <v>91</v>
      </c>
      <c r="G47" s="913" t="s">
        <v>1035</v>
      </c>
      <c r="H47" s="913" t="s">
        <v>1036</v>
      </c>
      <c r="I47" s="913" t="s">
        <v>382</v>
      </c>
      <c r="J47" s="915">
        <f t="shared" ca="1" si="20"/>
        <v>0.77947225362534878</v>
      </c>
      <c r="K47" s="915">
        <f t="shared" ca="1" si="20"/>
        <v>0.75338746872872675</v>
      </c>
      <c r="L47" s="915">
        <f t="shared" ca="1" si="20"/>
        <v>0.82216089965430494</v>
      </c>
      <c r="M47" s="915">
        <f t="shared" ca="1" si="20"/>
        <v>0.81407181935918282</v>
      </c>
      <c r="N47" s="915">
        <f t="shared" ca="1" si="20"/>
        <v>0.80496095211019236</v>
      </c>
      <c r="O47" s="915">
        <f t="shared" ca="1" si="20"/>
        <v>0.64286592473606541</v>
      </c>
      <c r="P47" s="915">
        <f t="shared" ca="1" si="20"/>
        <v>0.66026358623001347</v>
      </c>
      <c r="Q47" s="915">
        <f t="shared" ca="1" si="20"/>
        <v>0.54981553495977875</v>
      </c>
      <c r="R47" s="915">
        <f t="shared" ca="1" si="20"/>
        <v>0.52930056711237161</v>
      </c>
      <c r="S47" s="915">
        <f t="shared" ca="1" si="11"/>
        <v>0.64722420856336471</v>
      </c>
      <c r="T47" s="915">
        <f t="shared" ca="1" si="20"/>
        <v>0.82045826025484658</v>
      </c>
      <c r="U47" s="915">
        <f t="shared" ca="1" si="20"/>
        <v>1.1890273374939306</v>
      </c>
      <c r="V47" s="1" t="str">
        <f t="shared" si="17"/>
        <v>HUM_ASR_FY_2022</v>
      </c>
      <c r="W47" s="914">
        <f t="shared" si="18"/>
        <v>45032</v>
      </c>
      <c r="X47" s="1" t="str">
        <f t="shared" si="19"/>
        <v>Unaudited</v>
      </c>
    </row>
    <row r="48" spans="1:24" x14ac:dyDescent="0.25">
      <c r="A48" s="1" t="s">
        <v>420</v>
      </c>
      <c r="B48" s="1" t="str">
        <f t="shared" si="12"/>
        <v>DEF</v>
      </c>
      <c r="C48" s="1" t="str">
        <f t="shared" si="13"/>
        <v>Default</v>
      </c>
      <c r="D48" s="913">
        <f t="shared" si="14"/>
        <v>1900</v>
      </c>
      <c r="E48" s="914">
        <f t="shared" si="15"/>
        <v>1</v>
      </c>
      <c r="F48" s="967">
        <f t="shared" si="16"/>
        <v>182</v>
      </c>
      <c r="G48" s="913" t="s">
        <v>1035</v>
      </c>
      <c r="H48" s="913" t="s">
        <v>1036</v>
      </c>
      <c r="I48" s="913" t="s">
        <v>382</v>
      </c>
      <c r="J48" s="915">
        <f t="shared" ca="1" si="20"/>
        <v>0.77664539923196951</v>
      </c>
      <c r="K48" s="915">
        <f t="shared" ca="1" si="20"/>
        <v>0.75611323803224684</v>
      </c>
      <c r="L48" s="915">
        <f t="shared" ca="1" si="20"/>
        <v>0.80692362125043826</v>
      </c>
      <c r="M48" s="915">
        <f t="shared" ca="1" si="20"/>
        <v>0.7972207237521779</v>
      </c>
      <c r="N48" s="915">
        <f t="shared" ca="1" si="20"/>
        <v>0.842329721853736</v>
      </c>
      <c r="O48" s="915">
        <f t="shared" ca="1" si="20"/>
        <v>0.63631828740950958</v>
      </c>
      <c r="P48" s="915">
        <f t="shared" ca="1" si="20"/>
        <v>0.76019496744238968</v>
      </c>
      <c r="Q48" s="915">
        <f t="shared" ca="1" si="20"/>
        <v>0.53941182715309177</v>
      </c>
      <c r="R48" s="915">
        <f t="shared" ca="1" si="20"/>
        <v>0.51072477174828912</v>
      </c>
      <c r="S48" s="915">
        <f t="shared" ca="1" si="20"/>
        <v>0.42371242842038376</v>
      </c>
      <c r="T48" s="915">
        <f t="shared" ca="1" si="20"/>
        <v>0.75589662045457018</v>
      </c>
      <c r="U48" s="915">
        <f t="shared" ca="1" si="20"/>
        <v>1.076782227515046</v>
      </c>
      <c r="V48" s="1" t="str">
        <f t="shared" si="17"/>
        <v>HUM_ASR_FY_2022</v>
      </c>
      <c r="W48" s="914">
        <f t="shared" si="18"/>
        <v>45032</v>
      </c>
      <c r="X48" s="1" t="str">
        <f t="shared" si="19"/>
        <v>Unaudited</v>
      </c>
    </row>
    <row r="49" spans="1:24" x14ac:dyDescent="0.25">
      <c r="A49" s="1" t="s">
        <v>420</v>
      </c>
      <c r="B49" s="1" t="str">
        <f t="shared" si="12"/>
        <v>DEF</v>
      </c>
      <c r="C49" s="1" t="str">
        <f t="shared" si="13"/>
        <v>Default</v>
      </c>
      <c r="D49" s="913">
        <f t="shared" si="14"/>
        <v>1900</v>
      </c>
      <c r="E49" s="914">
        <f t="shared" si="15"/>
        <v>1</v>
      </c>
      <c r="F49" s="967">
        <f t="shared" si="16"/>
        <v>274</v>
      </c>
      <c r="G49" s="913" t="s">
        <v>1035</v>
      </c>
      <c r="H49" s="913" t="s">
        <v>1036</v>
      </c>
      <c r="I49" s="913" t="s">
        <v>382</v>
      </c>
      <c r="J49" s="915">
        <f t="shared" ca="1" si="20"/>
        <v>0.77475880750908344</v>
      </c>
      <c r="K49" s="915">
        <f t="shared" ca="1" si="20"/>
        <v>0.74941751516146526</v>
      </c>
      <c r="L49" s="915">
        <f t="shared" ca="1" si="20"/>
        <v>0.7873248755416381</v>
      </c>
      <c r="M49" s="915">
        <f t="shared" ca="1" si="20"/>
        <v>0.77419275566984413</v>
      </c>
      <c r="N49" s="915">
        <f t="shared" ca="1" si="20"/>
        <v>0.91160973174254345</v>
      </c>
      <c r="O49" s="915">
        <f t="shared" ca="1" si="20"/>
        <v>0.71533190945746172</v>
      </c>
      <c r="P49" s="915">
        <f t="shared" ca="1" si="20"/>
        <v>0.65568348183735403</v>
      </c>
      <c r="Q49" s="915">
        <f t="shared" ca="1" si="20"/>
        <v>0.49888576836265541</v>
      </c>
      <c r="R49" s="915">
        <f t="shared" ca="1" si="20"/>
        <v>0.52684065468699759</v>
      </c>
      <c r="S49" s="915">
        <f t="shared" ca="1" si="20"/>
        <v>0.36669647302358316</v>
      </c>
      <c r="T49" s="915">
        <f t="shared" ca="1" si="20"/>
        <v>0.72459348388136702</v>
      </c>
      <c r="U49" s="915">
        <f t="shared" ca="1" si="20"/>
        <v>1.1473755672910593</v>
      </c>
      <c r="V49" s="1" t="str">
        <f t="shared" si="17"/>
        <v>HUM_ASR_FY_2022</v>
      </c>
      <c r="W49" s="914">
        <f t="shared" si="18"/>
        <v>45032</v>
      </c>
      <c r="X49" s="1" t="str">
        <f t="shared" si="19"/>
        <v>Unaudited</v>
      </c>
    </row>
    <row r="50" spans="1:24" x14ac:dyDescent="0.25">
      <c r="A50" s="1" t="s">
        <v>420</v>
      </c>
      <c r="B50" s="1" t="str">
        <f t="shared" si="12"/>
        <v>DEF</v>
      </c>
      <c r="C50" s="1" t="str">
        <f t="shared" si="13"/>
        <v>Default</v>
      </c>
      <c r="D50" s="913">
        <f t="shared" si="14"/>
        <v>1900</v>
      </c>
      <c r="E50" s="914">
        <f t="shared" si="15"/>
        <v>1</v>
      </c>
      <c r="F50" s="967">
        <f t="shared" si="16"/>
        <v>366</v>
      </c>
      <c r="G50" s="913" t="s">
        <v>1035</v>
      </c>
      <c r="H50" s="913" t="s">
        <v>1036</v>
      </c>
      <c r="I50" s="913" t="s">
        <v>382</v>
      </c>
      <c r="J50" s="915">
        <f t="shared" ca="1" si="20"/>
        <v>0.86657812226211972</v>
      </c>
      <c r="K50" s="915">
        <f t="shared" ca="1" si="20"/>
        <v>0.85769231380380417</v>
      </c>
      <c r="L50" s="915">
        <f t="shared" ca="1" si="20"/>
        <v>0.92475099063680677</v>
      </c>
      <c r="M50" s="915">
        <f t="shared" ca="1" si="20"/>
        <v>0.83281340279411742</v>
      </c>
      <c r="N50" s="915">
        <f t="shared" ca="1" si="20"/>
        <v>0.91626831157150401</v>
      </c>
      <c r="O50" s="915">
        <f t="shared" ca="1" si="20"/>
        <v>0.97685643251407395</v>
      </c>
      <c r="P50" s="915">
        <f t="shared" ca="1" si="20"/>
        <v>1.7156499728795838</v>
      </c>
      <c r="Q50" s="915">
        <f t="shared" ca="1" si="20"/>
        <v>0.3562042910791044</v>
      </c>
      <c r="R50" s="915">
        <f t="shared" ca="1" si="20"/>
        <v>0.74120695363492206</v>
      </c>
      <c r="S50" s="915">
        <f t="shared" ca="1" si="20"/>
        <v>0.37409324864176829</v>
      </c>
      <c r="T50" s="915">
        <f t="shared" ca="1" si="20"/>
        <v>0.68985133477204685</v>
      </c>
      <c r="U50" s="915">
        <f t="shared" ca="1" si="20"/>
        <v>1.1038401320613671</v>
      </c>
      <c r="V50" s="1" t="str">
        <f t="shared" si="17"/>
        <v>HUM_ASR_FY_2022</v>
      </c>
      <c r="W50" s="914">
        <f t="shared" si="18"/>
        <v>45032</v>
      </c>
      <c r="X50" s="1" t="str">
        <f t="shared" si="19"/>
        <v>Unaudited</v>
      </c>
    </row>
    <row r="51" spans="1:24" x14ac:dyDescent="0.25">
      <c r="A51" s="1" t="s">
        <v>420</v>
      </c>
      <c r="B51" s="1" t="str">
        <f t="shared" si="12"/>
        <v>DEF</v>
      </c>
      <c r="C51" s="1" t="str">
        <f t="shared" si="13"/>
        <v>Default</v>
      </c>
      <c r="D51" s="913">
        <f t="shared" si="14"/>
        <v>1900</v>
      </c>
      <c r="E51" s="914">
        <f t="shared" si="15"/>
        <v>1</v>
      </c>
      <c r="F51" s="967">
        <f t="shared" si="16"/>
        <v>1</v>
      </c>
      <c r="G51" s="913" t="s">
        <v>1035</v>
      </c>
      <c r="H51" s="913" t="s">
        <v>1037</v>
      </c>
      <c r="I51" s="913" t="s">
        <v>382</v>
      </c>
      <c r="J51" s="915">
        <f t="shared" ca="1" si="20"/>
        <v>0.79478653442033775</v>
      </c>
      <c r="K51" s="915">
        <f t="shared" ca="1" si="20"/>
        <v>0.78229445792723351</v>
      </c>
      <c r="L51" s="915">
        <f t="shared" ca="1" si="20"/>
        <v>0.83626564146349736</v>
      </c>
      <c r="M51" s="915">
        <f t="shared" ca="1" si="20"/>
        <v>0.8045115477532282</v>
      </c>
      <c r="N51" s="915">
        <f t="shared" ca="1" si="20"/>
        <v>0.86964792995923101</v>
      </c>
      <c r="O51" s="915">
        <f t="shared" ca="1" si="20"/>
        <v>0.74143566092156155</v>
      </c>
      <c r="P51" s="915">
        <f t="shared" ca="1" si="20"/>
        <v>0.93043909593256424</v>
      </c>
      <c r="Q51" s="915">
        <f t="shared" ca="1" si="20"/>
        <v>0.48526244781680894</v>
      </c>
      <c r="R51" s="915">
        <f t="shared" ca="1" si="20"/>
        <v>0.57231061281342932</v>
      </c>
      <c r="S51" s="915">
        <f t="shared" ca="1" si="20"/>
        <v>0.44977806960193201</v>
      </c>
      <c r="T51" s="915">
        <f t="shared" ca="1" si="20"/>
        <v>0.74464408045056307</v>
      </c>
      <c r="U51" s="915">
        <f t="shared" ca="1" si="20"/>
        <v>1.1273050444480521</v>
      </c>
      <c r="V51" s="1" t="str">
        <f t="shared" si="17"/>
        <v>HUM_ASR_FY_2022</v>
      </c>
      <c r="W51" s="914">
        <f t="shared" si="18"/>
        <v>45032</v>
      </c>
      <c r="X51" s="1" t="str">
        <f t="shared" si="19"/>
        <v>Unaudited</v>
      </c>
    </row>
    <row r="52" spans="1:24" x14ac:dyDescent="0.25">
      <c r="A52" s="1" t="s">
        <v>420</v>
      </c>
      <c r="B52" s="1" t="str">
        <f t="shared" si="12"/>
        <v>DEF</v>
      </c>
      <c r="C52" s="1" t="str">
        <f t="shared" si="13"/>
        <v>Default</v>
      </c>
      <c r="D52" s="913">
        <f t="shared" si="14"/>
        <v>1900</v>
      </c>
      <c r="E52" s="914">
        <f t="shared" si="15"/>
        <v>1</v>
      </c>
      <c r="F52" s="967">
        <f t="shared" si="16"/>
        <v>91</v>
      </c>
      <c r="G52" s="913" t="s">
        <v>1038</v>
      </c>
      <c r="H52" s="913" t="s">
        <v>1036</v>
      </c>
      <c r="I52" s="913" t="s">
        <v>382</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8.4627081507486435E-2</v>
      </c>
      <c r="K52" s="915">
        <f t="shared" ca="1" si="21"/>
        <v>-7.5281690106846176E-3</v>
      </c>
      <c r="L52" s="915">
        <f t="shared" ca="1" si="21"/>
        <v>1.6584363774561104</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HUM_ASR_FY_2022</v>
      </c>
      <c r="W52" s="914">
        <f t="shared" si="18"/>
        <v>45032</v>
      </c>
      <c r="X52" s="1" t="str">
        <f t="shared" si="19"/>
        <v>Unaudited</v>
      </c>
    </row>
    <row r="53" spans="1:24" x14ac:dyDescent="0.25">
      <c r="A53" s="1" t="s">
        <v>420</v>
      </c>
      <c r="B53" s="1" t="str">
        <f t="shared" si="12"/>
        <v>DEF</v>
      </c>
      <c r="C53" s="1" t="str">
        <f t="shared" si="13"/>
        <v>Default</v>
      </c>
      <c r="D53" s="913">
        <f t="shared" si="14"/>
        <v>1900</v>
      </c>
      <c r="E53" s="914">
        <f t="shared" si="15"/>
        <v>1</v>
      </c>
      <c r="F53" s="967">
        <f t="shared" si="16"/>
        <v>182</v>
      </c>
      <c r="G53" s="913" t="s">
        <v>1038</v>
      </c>
      <c r="H53" s="913" t="s">
        <v>1036</v>
      </c>
      <c r="I53" s="913" t="s">
        <v>382</v>
      </c>
      <c r="J53" s="915">
        <f t="shared" ca="1" si="21"/>
        <v>9.2768975571004136E-2</v>
      </c>
      <c r="K53" s="915">
        <f t="shared" ca="1" si="21"/>
        <v>1.4868897924022708E-4</v>
      </c>
      <c r="L53" s="915">
        <f t="shared" ca="1" si="21"/>
        <v>1.7144436529689797</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HUM_ASR_FY_2022</v>
      </c>
      <c r="W53" s="914">
        <f t="shared" si="18"/>
        <v>45032</v>
      </c>
      <c r="X53" s="1" t="str">
        <f t="shared" si="19"/>
        <v>Unaudited</v>
      </c>
    </row>
    <row r="54" spans="1:24" x14ac:dyDescent="0.25">
      <c r="A54" s="1" t="s">
        <v>420</v>
      </c>
      <c r="B54" s="1" t="str">
        <f t="shared" si="12"/>
        <v>DEF</v>
      </c>
      <c r="C54" s="1" t="str">
        <f t="shared" si="13"/>
        <v>Default</v>
      </c>
      <c r="D54" s="913">
        <f t="shared" si="14"/>
        <v>1900</v>
      </c>
      <c r="E54" s="914">
        <f t="shared" si="15"/>
        <v>1</v>
      </c>
      <c r="F54" s="967">
        <f t="shared" si="16"/>
        <v>274</v>
      </c>
      <c r="G54" s="913" t="s">
        <v>1038</v>
      </c>
      <c r="H54" s="913" t="s">
        <v>1036</v>
      </c>
      <c r="I54" s="913" t="s">
        <v>382</v>
      </c>
      <c r="J54" s="915">
        <f t="shared" ca="1" si="21"/>
        <v>9.8350705821122292E-2</v>
      </c>
      <c r="K54" s="915">
        <f t="shared" ca="1" si="21"/>
        <v>1.0446913864431029E-3</v>
      </c>
      <c r="L54" s="915">
        <f t="shared" ca="1" si="21"/>
        <v>1.7448209198544187</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HUM_ASR_FY_2022</v>
      </c>
      <c r="W54" s="914">
        <f t="shared" si="18"/>
        <v>45032</v>
      </c>
      <c r="X54" s="1" t="str">
        <f t="shared" si="19"/>
        <v>Unaudited</v>
      </c>
    </row>
    <row r="55" spans="1:24" x14ac:dyDescent="0.25">
      <c r="A55" s="1" t="s">
        <v>420</v>
      </c>
      <c r="B55" s="1" t="str">
        <f t="shared" si="12"/>
        <v>DEF</v>
      </c>
      <c r="C55" s="1" t="str">
        <f t="shared" si="13"/>
        <v>Default</v>
      </c>
      <c r="D55" s="913">
        <f t="shared" si="14"/>
        <v>1900</v>
      </c>
      <c r="E55" s="914">
        <f t="shared" si="15"/>
        <v>1</v>
      </c>
      <c r="F55" s="967">
        <f t="shared" si="16"/>
        <v>366</v>
      </c>
      <c r="G55" s="913" t="s">
        <v>1038</v>
      </c>
      <c r="H55" s="913" t="s">
        <v>1036</v>
      </c>
      <c r="I55" s="913" t="s">
        <v>382</v>
      </c>
      <c r="J55" s="915">
        <f t="shared" ca="1" si="21"/>
        <v>0.1403026362442939</v>
      </c>
      <c r="K55" s="915">
        <f t="shared" ca="1" si="21"/>
        <v>-2.1927762369027489E-4</v>
      </c>
      <c r="L55" s="915">
        <f t="shared" ca="1" si="21"/>
        <v>2.6501113680333037</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HUM_ASR_FY_2022</v>
      </c>
      <c r="W55" s="914">
        <f t="shared" si="18"/>
        <v>45032</v>
      </c>
      <c r="X55" s="1" t="str">
        <f t="shared" si="19"/>
        <v>Unaudited</v>
      </c>
    </row>
    <row r="56" spans="1:24" x14ac:dyDescent="0.25">
      <c r="A56" s="1" t="s">
        <v>420</v>
      </c>
      <c r="B56" s="1" t="str">
        <f t="shared" si="12"/>
        <v>DEF</v>
      </c>
      <c r="C56" s="1" t="str">
        <f t="shared" si="13"/>
        <v>Default</v>
      </c>
      <c r="D56" s="913">
        <f t="shared" si="14"/>
        <v>1900</v>
      </c>
      <c r="E56" s="914">
        <f t="shared" si="15"/>
        <v>1</v>
      </c>
      <c r="F56" s="967">
        <f t="shared" si="16"/>
        <v>1</v>
      </c>
      <c r="G56" s="913" t="s">
        <v>1038</v>
      </c>
      <c r="H56" s="913" t="s">
        <v>1037</v>
      </c>
      <c r="I56" s="913" t="s">
        <v>382</v>
      </c>
      <c r="J56" s="915">
        <f t="shared" ca="1" si="21"/>
        <v>0.10489571009862067</v>
      </c>
      <c r="K56" s="915">
        <f t="shared" ca="1" si="21"/>
        <v>-1.4103358986228135E-3</v>
      </c>
      <c r="L56" s="915">
        <f t="shared" ca="1" si="21"/>
        <v>1.9580490820900407</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HUM_ASR_FY_2022</v>
      </c>
      <c r="W56" s="914">
        <f t="shared" si="18"/>
        <v>45032</v>
      </c>
      <c r="X56" s="1" t="str">
        <f t="shared" si="19"/>
        <v>Unaudited</v>
      </c>
    </row>
    <row r="57" spans="1:24" x14ac:dyDescent="0.25">
      <c r="A57" s="1" t="s">
        <v>420</v>
      </c>
      <c r="B57" s="1" t="str">
        <f t="shared" si="12"/>
        <v>DEF</v>
      </c>
      <c r="C57" s="1" t="str">
        <f t="shared" si="13"/>
        <v>Default</v>
      </c>
      <c r="D57" s="913">
        <f t="shared" si="14"/>
        <v>1900</v>
      </c>
      <c r="E57" s="914">
        <f t="shared" si="15"/>
        <v>1</v>
      </c>
      <c r="F57" s="967">
        <f t="shared" si="16"/>
        <v>91</v>
      </c>
      <c r="G57" s="913" t="s">
        <v>1039</v>
      </c>
      <c r="H57" s="913" t="s">
        <v>1036</v>
      </c>
      <c r="I57" s="913" t="s">
        <v>382</v>
      </c>
      <c r="J57" s="915">
        <f t="shared" ca="1" si="21"/>
        <v>0.12483859647865862</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HUM_ASR_FY_2022</v>
      </c>
      <c r="W57" s="914">
        <f t="shared" si="18"/>
        <v>45032</v>
      </c>
      <c r="X57" s="1" t="str">
        <f t="shared" si="19"/>
        <v>Unaudited</v>
      </c>
    </row>
    <row r="58" spans="1:24" x14ac:dyDescent="0.25">
      <c r="A58" s="1" t="s">
        <v>420</v>
      </c>
      <c r="B58" s="1" t="str">
        <f t="shared" si="12"/>
        <v>DEF</v>
      </c>
      <c r="C58" s="1" t="str">
        <f t="shared" si="13"/>
        <v>Default</v>
      </c>
      <c r="D58" s="913">
        <f t="shared" si="14"/>
        <v>1900</v>
      </c>
      <c r="E58" s="914">
        <f t="shared" si="15"/>
        <v>1</v>
      </c>
      <c r="F58" s="967">
        <f t="shared" si="16"/>
        <v>182</v>
      </c>
      <c r="G58" s="913" t="s">
        <v>1039</v>
      </c>
      <c r="H58" s="913" t="s">
        <v>1036</v>
      </c>
      <c r="I58" s="913" t="s">
        <v>382</v>
      </c>
      <c r="J58" s="915">
        <f t="shared" ca="1" si="21"/>
        <v>0.11898459653122265</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HUM_ASR_FY_2022</v>
      </c>
      <c r="W58" s="914">
        <f t="shared" si="18"/>
        <v>45032</v>
      </c>
      <c r="X58" s="1" t="str">
        <f t="shared" si="19"/>
        <v>Unaudited</v>
      </c>
    </row>
    <row r="59" spans="1:24" x14ac:dyDescent="0.25">
      <c r="A59" s="1" t="s">
        <v>420</v>
      </c>
      <c r="B59" s="1" t="str">
        <f t="shared" si="12"/>
        <v>DEF</v>
      </c>
      <c r="C59" s="1" t="str">
        <f t="shared" si="13"/>
        <v>Default</v>
      </c>
      <c r="D59" s="913">
        <f t="shared" si="14"/>
        <v>1900</v>
      </c>
      <c r="E59" s="914">
        <f t="shared" si="15"/>
        <v>1</v>
      </c>
      <c r="F59" s="967">
        <f t="shared" si="16"/>
        <v>274</v>
      </c>
      <c r="G59" s="913" t="s">
        <v>1039</v>
      </c>
      <c r="H59" s="913" t="s">
        <v>1036</v>
      </c>
      <c r="I59" s="913" t="s">
        <v>382</v>
      </c>
      <c r="J59" s="915">
        <f t="shared" ca="1" si="21"/>
        <v>0.11531263280223487</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HUM_ASR_FY_2022</v>
      </c>
      <c r="W59" s="914">
        <f t="shared" si="18"/>
        <v>45032</v>
      </c>
      <c r="X59" s="1" t="str">
        <f t="shared" si="19"/>
        <v>Unaudited</v>
      </c>
    </row>
    <row r="60" spans="1:24" x14ac:dyDescent="0.25">
      <c r="A60" s="1" t="s">
        <v>420</v>
      </c>
      <c r="B60" s="1" t="str">
        <f t="shared" si="12"/>
        <v>DEF</v>
      </c>
      <c r="C60" s="1" t="str">
        <f t="shared" si="13"/>
        <v>Default</v>
      </c>
      <c r="D60" s="913">
        <f t="shared" si="14"/>
        <v>1900</v>
      </c>
      <c r="E60" s="914">
        <f t="shared" si="15"/>
        <v>1</v>
      </c>
      <c r="F60" s="967">
        <f t="shared" si="16"/>
        <v>366</v>
      </c>
      <c r="G60" s="913" t="s">
        <v>1039</v>
      </c>
      <c r="H60" s="913" t="s">
        <v>1036</v>
      </c>
      <c r="I60" s="913" t="s">
        <v>382</v>
      </c>
      <c r="J60" s="915">
        <f t="shared" ca="1" si="21"/>
        <v>-1.9040610813414849E-2</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HUM_ASR_FY_2022</v>
      </c>
      <c r="W60" s="914">
        <f t="shared" si="18"/>
        <v>45032</v>
      </c>
      <c r="X60" s="1" t="str">
        <f t="shared" si="19"/>
        <v>Unaudited</v>
      </c>
    </row>
    <row r="61" spans="1:24" x14ac:dyDescent="0.25">
      <c r="A61" s="1" t="s">
        <v>420</v>
      </c>
      <c r="B61" s="1" t="str">
        <f t="shared" si="12"/>
        <v>DEF</v>
      </c>
      <c r="C61" s="1" t="str">
        <f t="shared" si="13"/>
        <v>Default</v>
      </c>
      <c r="D61" s="913">
        <f t="shared" si="14"/>
        <v>1900</v>
      </c>
      <c r="E61" s="914">
        <f t="shared" si="15"/>
        <v>1</v>
      </c>
      <c r="F61" s="967">
        <f t="shared" si="16"/>
        <v>1</v>
      </c>
      <c r="G61" s="913" t="s">
        <v>1039</v>
      </c>
      <c r="H61" s="913" t="s">
        <v>1037</v>
      </c>
      <c r="I61" s="913" t="s">
        <v>382</v>
      </c>
      <c r="J61" s="915">
        <f t="shared" ca="1" si="21"/>
        <v>8.8732781934290364E-2</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HUM_ASR_FY_2022</v>
      </c>
      <c r="W61" s="914">
        <f t="shared" si="18"/>
        <v>45032</v>
      </c>
      <c r="X61" s="1" t="str">
        <f t="shared" si="19"/>
        <v>Unaudited</v>
      </c>
    </row>
    <row r="62" spans="1:24" x14ac:dyDescent="0.25">
      <c r="A62" s="1" t="s">
        <v>420</v>
      </c>
      <c r="B62" s="1" t="str">
        <f t="shared" si="12"/>
        <v>DEF</v>
      </c>
      <c r="C62" s="1" t="str">
        <f t="shared" si="13"/>
        <v>Default</v>
      </c>
      <c r="D62" s="913">
        <f t="shared" si="14"/>
        <v>1900</v>
      </c>
      <c r="E62" s="914">
        <f t="shared" si="15"/>
        <v>1</v>
      </c>
      <c r="F62" s="967">
        <f t="shared" si="16"/>
        <v>91</v>
      </c>
      <c r="G62" s="913" t="s">
        <v>1035</v>
      </c>
      <c r="H62" s="913" t="s">
        <v>1036</v>
      </c>
      <c r="I62" s="913" t="s">
        <v>383</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0.72388792760421106</v>
      </c>
      <c r="K62" s="915">
        <f t="shared" ca="1" si="22"/>
        <v>0.70401083541514475</v>
      </c>
      <c r="L62" s="915">
        <f t="shared" ca="1" si="22"/>
        <v>0.70269813742424614</v>
      </c>
      <c r="M62" s="915">
        <f t="shared" ca="1" si="22"/>
        <v>0.74112875874866735</v>
      </c>
      <c r="N62" s="915">
        <f t="shared" ca="1" si="22"/>
        <v>0.76259152183626377</v>
      </c>
      <c r="O62" s="915">
        <f t="shared" ca="1" si="22"/>
        <v>0.62459507886377641</v>
      </c>
      <c r="P62" s="915">
        <f t="shared" ca="1" si="22"/>
        <v>1.0577783494617559</v>
      </c>
      <c r="Q62" s="915">
        <f t="shared" ca="1" si="22"/>
        <v>0.35304799249205615</v>
      </c>
      <c r="R62" s="915">
        <f t="shared" ca="1" si="22"/>
        <v>0.52148900739279047</v>
      </c>
      <c r="S62" s="915">
        <f t="shared" ca="1" si="21"/>
        <v>1.2177801755198991</v>
      </c>
      <c r="T62" s="915">
        <f t="shared" ca="1" si="22"/>
        <v>1.2190220446329947</v>
      </c>
      <c r="U62" s="915">
        <f t="shared" ca="1" si="22"/>
        <v>0.84733387690223383</v>
      </c>
      <c r="V62" s="1" t="str">
        <f t="shared" si="17"/>
        <v>HUM_ASR_FY_2022</v>
      </c>
      <c r="W62" s="914">
        <f t="shared" si="18"/>
        <v>45032</v>
      </c>
      <c r="X62" s="1" t="str">
        <f t="shared" si="19"/>
        <v>Unaudited</v>
      </c>
    </row>
    <row r="63" spans="1:24" x14ac:dyDescent="0.25">
      <c r="A63" s="1" t="s">
        <v>420</v>
      </c>
      <c r="B63" s="1" t="str">
        <f t="shared" si="12"/>
        <v>DEF</v>
      </c>
      <c r="C63" s="1" t="str">
        <f t="shared" si="13"/>
        <v>Default</v>
      </c>
      <c r="D63" s="913">
        <f t="shared" si="14"/>
        <v>1900</v>
      </c>
      <c r="E63" s="914">
        <f t="shared" si="15"/>
        <v>1</v>
      </c>
      <c r="F63" s="967">
        <f t="shared" si="16"/>
        <v>182</v>
      </c>
      <c r="G63" s="913" t="s">
        <v>1035</v>
      </c>
      <c r="H63" s="913" t="s">
        <v>1036</v>
      </c>
      <c r="I63" s="913" t="s">
        <v>383</v>
      </c>
      <c r="J63" s="915">
        <f t="shared" ca="1" si="22"/>
        <v>0.71166697795909362</v>
      </c>
      <c r="K63" s="915">
        <f t="shared" ca="1" si="22"/>
        <v>0.69530998005624922</v>
      </c>
      <c r="L63" s="915">
        <f t="shared" ca="1" si="22"/>
        <v>0.67581797543138211</v>
      </c>
      <c r="M63" s="915">
        <f t="shared" ca="1" si="22"/>
        <v>0.74094679125101914</v>
      </c>
      <c r="N63" s="915">
        <f t="shared" ca="1" si="22"/>
        <v>0.75137288791310919</v>
      </c>
      <c r="O63" s="915">
        <f t="shared" ca="1" si="22"/>
        <v>0.62613544333766102</v>
      </c>
      <c r="P63" s="915">
        <f t="shared" ca="1" si="22"/>
        <v>1.1895405874621405</v>
      </c>
      <c r="Q63" s="915">
        <f t="shared" ca="1" si="22"/>
        <v>0.40190775629886144</v>
      </c>
      <c r="R63" s="915">
        <f t="shared" ca="1" si="22"/>
        <v>0.49347045819709573</v>
      </c>
      <c r="S63" s="915">
        <f t="shared" ca="1" si="21"/>
        <v>0</v>
      </c>
      <c r="T63" s="915">
        <f t="shared" ca="1" si="22"/>
        <v>0.72268572275751575</v>
      </c>
      <c r="U63" s="915">
        <f t="shared" ca="1" si="22"/>
        <v>0.94840427294220797</v>
      </c>
      <c r="V63" s="1" t="str">
        <f t="shared" si="17"/>
        <v>HUM_ASR_FY_2022</v>
      </c>
      <c r="W63" s="914">
        <f t="shared" si="18"/>
        <v>45032</v>
      </c>
      <c r="X63" s="1" t="str">
        <f t="shared" si="19"/>
        <v>Unaudited</v>
      </c>
    </row>
    <row r="64" spans="1:24" x14ac:dyDescent="0.25">
      <c r="A64" s="1" t="s">
        <v>420</v>
      </c>
      <c r="B64" s="1" t="str">
        <f t="shared" si="12"/>
        <v>DEF</v>
      </c>
      <c r="C64" s="1" t="str">
        <f t="shared" si="13"/>
        <v>Default</v>
      </c>
      <c r="D64" s="913">
        <f t="shared" si="14"/>
        <v>1900</v>
      </c>
      <c r="E64" s="914">
        <f t="shared" si="15"/>
        <v>1</v>
      </c>
      <c r="F64" s="967">
        <f t="shared" si="16"/>
        <v>274</v>
      </c>
      <c r="G64" s="913" t="s">
        <v>1035</v>
      </c>
      <c r="H64" s="913" t="s">
        <v>1036</v>
      </c>
      <c r="I64" s="913" t="s">
        <v>383</v>
      </c>
      <c r="J64" s="915">
        <f t="shared" ca="1" si="22"/>
        <v>0.68881848564308112</v>
      </c>
      <c r="K64" s="915">
        <f t="shared" ca="1" si="22"/>
        <v>0.67418047981212614</v>
      </c>
      <c r="L64" s="915">
        <f t="shared" ca="1" si="22"/>
        <v>0.70846066664026619</v>
      </c>
      <c r="M64" s="915">
        <f t="shared" ca="1" si="22"/>
        <v>0.71035145041432801</v>
      </c>
      <c r="N64" s="915">
        <f t="shared" ca="1" si="22"/>
        <v>0.76943683913958894</v>
      </c>
      <c r="O64" s="915">
        <f t="shared" ca="1" si="22"/>
        <v>0.60129652815157741</v>
      </c>
      <c r="P64" s="915">
        <f t="shared" ca="1" si="22"/>
        <v>1.0859299954473842</v>
      </c>
      <c r="Q64" s="915">
        <f t="shared" ca="1" si="22"/>
        <v>0.41855186240502362</v>
      </c>
      <c r="R64" s="915">
        <f t="shared" ca="1" si="22"/>
        <v>0.43727002575770546</v>
      </c>
      <c r="S64" s="915">
        <f t="shared" ca="1" si="21"/>
        <v>0.64481816051954699</v>
      </c>
      <c r="T64" s="915">
        <f t="shared" ca="1" si="22"/>
        <v>0.63597269948316104</v>
      </c>
      <c r="U64" s="915">
        <f t="shared" ca="1" si="22"/>
        <v>0.85053660212066173</v>
      </c>
      <c r="V64" s="1" t="str">
        <f t="shared" si="17"/>
        <v>HUM_ASR_FY_2022</v>
      </c>
      <c r="W64" s="914">
        <f t="shared" si="18"/>
        <v>45032</v>
      </c>
      <c r="X64" s="1" t="str">
        <f t="shared" si="19"/>
        <v>Unaudited</v>
      </c>
    </row>
    <row r="65" spans="1:24" x14ac:dyDescent="0.25">
      <c r="A65" s="1" t="s">
        <v>420</v>
      </c>
      <c r="B65" s="1" t="str">
        <f t="shared" si="12"/>
        <v>DEF</v>
      </c>
      <c r="C65" s="1" t="str">
        <f t="shared" si="13"/>
        <v>Default</v>
      </c>
      <c r="D65" s="913">
        <f t="shared" si="14"/>
        <v>1900</v>
      </c>
      <c r="E65" s="914">
        <f t="shared" si="15"/>
        <v>1</v>
      </c>
      <c r="F65" s="967">
        <f t="shared" si="16"/>
        <v>366</v>
      </c>
      <c r="G65" s="913" t="s">
        <v>1035</v>
      </c>
      <c r="H65" s="913" t="s">
        <v>1036</v>
      </c>
      <c r="I65" s="913" t="s">
        <v>383</v>
      </c>
      <c r="J65" s="915">
        <f t="shared" ca="1" si="22"/>
        <v>0.77281466735213089</v>
      </c>
      <c r="K65" s="915">
        <f t="shared" ca="1" si="22"/>
        <v>0.76707731851733141</v>
      </c>
      <c r="L65" s="915">
        <f t="shared" ca="1" si="22"/>
        <v>0.78621454602562924</v>
      </c>
      <c r="M65" s="915">
        <f t="shared" ca="1" si="22"/>
        <v>0.79487826162104402</v>
      </c>
      <c r="N65" s="915">
        <f t="shared" ca="1" si="22"/>
        <v>0.73699863289140688</v>
      </c>
      <c r="O65" s="915">
        <f t="shared" ca="1" si="22"/>
        <v>0.87909688775018457</v>
      </c>
      <c r="P65" s="915">
        <f t="shared" ca="1" si="22"/>
        <v>0.91208189365574044</v>
      </c>
      <c r="Q65" s="915">
        <f t="shared" ca="1" si="22"/>
        <v>6.6392097562685359</v>
      </c>
      <c r="R65" s="915">
        <f t="shared" ca="1" si="22"/>
        <v>0.57480311778113879</v>
      </c>
      <c r="S65" s="915">
        <f t="shared" ca="1" si="21"/>
        <v>0.92707309840583318</v>
      </c>
      <c r="T65" s="915">
        <f t="shared" ca="1" si="22"/>
        <v>0.73260553552982666</v>
      </c>
      <c r="U65" s="915">
        <f t="shared" ca="1" si="22"/>
        <v>0.83796345433143415</v>
      </c>
      <c r="V65" s="1" t="str">
        <f t="shared" si="17"/>
        <v>HUM_ASR_FY_2022</v>
      </c>
      <c r="W65" s="914">
        <f t="shared" si="18"/>
        <v>45032</v>
      </c>
      <c r="X65" s="1" t="str">
        <f t="shared" si="19"/>
        <v>Unaudited</v>
      </c>
    </row>
    <row r="66" spans="1:24" x14ac:dyDescent="0.25">
      <c r="A66" s="1" t="s">
        <v>420</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1035</v>
      </c>
      <c r="H66" s="913" t="s">
        <v>1037</v>
      </c>
      <c r="I66" s="913" t="s">
        <v>383</v>
      </c>
      <c r="J66" s="915">
        <f t="shared" ca="1" si="22"/>
        <v>0.71317805982144344</v>
      </c>
      <c r="K66" s="915">
        <f t="shared" ca="1" si="22"/>
        <v>0.71148955366821676</v>
      </c>
      <c r="L66" s="915">
        <f t="shared" ca="1" si="22"/>
        <v>0.71874041866096972</v>
      </c>
      <c r="M66" s="915">
        <f t="shared" ca="1" si="22"/>
        <v>0.74710756893463315</v>
      </c>
      <c r="N66" s="915">
        <f t="shared" ca="1" si="22"/>
        <v>0.75508911571310955</v>
      </c>
      <c r="O66" s="915">
        <f t="shared" ca="1" si="22"/>
        <v>0.68340055387821286</v>
      </c>
      <c r="P66" s="915">
        <f t="shared" ca="1" si="22"/>
        <v>1.059681579992614</v>
      </c>
      <c r="Q66" s="915">
        <f t="shared" ca="1" si="22"/>
        <v>1.6102132969009788</v>
      </c>
      <c r="R66" s="915">
        <f t="shared" ca="1" si="22"/>
        <v>0.50337542226960752</v>
      </c>
      <c r="S66" s="915">
        <f t="shared" ca="1" si="21"/>
        <v>0.84062381752659421</v>
      </c>
      <c r="T66" s="915">
        <f t="shared" ca="1" si="22"/>
        <v>0.82224142018912438</v>
      </c>
      <c r="U66" s="915">
        <f t="shared" ca="1" si="22"/>
        <v>0.87133901383547441</v>
      </c>
      <c r="V66" s="1" t="str">
        <f t="shared" ref="V66:V97" si="28">file_name</f>
        <v>HUM_ASR_FY_2022</v>
      </c>
      <c r="W66" s="914">
        <f t="shared" ref="W66:W97" si="29">file_date</f>
        <v>45032</v>
      </c>
      <c r="X66" s="1" t="str">
        <f t="shared" ref="X66:X97" si="30">status</f>
        <v>Unaudited</v>
      </c>
    </row>
    <row r="67" spans="1:24" x14ac:dyDescent="0.25">
      <c r="A67" s="1" t="s">
        <v>420</v>
      </c>
      <c r="B67" s="1" t="str">
        <f t="shared" si="23"/>
        <v>DEF</v>
      </c>
      <c r="C67" s="1" t="str">
        <f t="shared" si="24"/>
        <v>Default</v>
      </c>
      <c r="D67" s="913">
        <f t="shared" si="25"/>
        <v>1900</v>
      </c>
      <c r="E67" s="914">
        <f t="shared" si="26"/>
        <v>1</v>
      </c>
      <c r="F67" s="967">
        <f t="shared" si="27"/>
        <v>91</v>
      </c>
      <c r="G67" s="913" t="s">
        <v>1038</v>
      </c>
      <c r="H67" s="913" t="s">
        <v>1036</v>
      </c>
      <c r="I67" s="913" t="s">
        <v>383</v>
      </c>
      <c r="J67" s="915">
        <f t="shared" ca="1" si="22"/>
        <v>8.7546994487065544E-2</v>
      </c>
      <c r="K67" s="915">
        <f t="shared" ca="1" si="22"/>
        <v>-7.5381186926347134E-3</v>
      </c>
      <c r="L67" s="915">
        <f t="shared" ca="1" si="22"/>
        <v>1.6289085898065172</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HUM_ASR_FY_2022</v>
      </c>
      <c r="W67" s="914">
        <f t="shared" si="29"/>
        <v>45032</v>
      </c>
      <c r="X67" s="1" t="str">
        <f t="shared" si="30"/>
        <v>Unaudited</v>
      </c>
    </row>
    <row r="68" spans="1:24" x14ac:dyDescent="0.25">
      <c r="A68" s="1" t="s">
        <v>420</v>
      </c>
      <c r="B68" s="1" t="str">
        <f t="shared" si="23"/>
        <v>DEF</v>
      </c>
      <c r="C68" s="1" t="str">
        <f t="shared" si="24"/>
        <v>Default</v>
      </c>
      <c r="D68" s="913">
        <f t="shared" si="25"/>
        <v>1900</v>
      </c>
      <c r="E68" s="914">
        <f t="shared" si="26"/>
        <v>1</v>
      </c>
      <c r="F68" s="967">
        <f t="shared" si="27"/>
        <v>182</v>
      </c>
      <c r="G68" s="913" t="s">
        <v>1038</v>
      </c>
      <c r="H68" s="913" t="s">
        <v>1036</v>
      </c>
      <c r="I68" s="913" t="s">
        <v>383</v>
      </c>
      <c r="J68" s="915">
        <f t="shared" ca="1" si="22"/>
        <v>9.6559995492459222E-2</v>
      </c>
      <c r="K68" s="915">
        <f t="shared" ca="1" si="22"/>
        <v>1.6517953065138728E-4</v>
      </c>
      <c r="L68" s="915">
        <f t="shared" ca="1" si="22"/>
        <v>1.7014710333812566</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HUM_ASR_FY_2022</v>
      </c>
      <c r="W68" s="914">
        <f t="shared" si="29"/>
        <v>45032</v>
      </c>
      <c r="X68" s="1" t="str">
        <f t="shared" si="30"/>
        <v>Unaudited</v>
      </c>
    </row>
    <row r="69" spans="1:24" x14ac:dyDescent="0.25">
      <c r="A69" s="1" t="s">
        <v>420</v>
      </c>
      <c r="B69" s="1" t="str">
        <f t="shared" si="23"/>
        <v>DEF</v>
      </c>
      <c r="C69" s="1" t="str">
        <f t="shared" si="24"/>
        <v>Default</v>
      </c>
      <c r="D69" s="913">
        <f t="shared" si="25"/>
        <v>1900</v>
      </c>
      <c r="E69" s="914">
        <f t="shared" si="26"/>
        <v>1</v>
      </c>
      <c r="F69" s="967">
        <f t="shared" si="27"/>
        <v>274</v>
      </c>
      <c r="G69" s="913" t="s">
        <v>1038</v>
      </c>
      <c r="H69" s="913" t="s">
        <v>1036</v>
      </c>
      <c r="I69" s="913" t="s">
        <v>383</v>
      </c>
      <c r="J69" s="915">
        <f t="shared" ca="1" si="22"/>
        <v>0.10617034979651561</v>
      </c>
      <c r="K69" s="915">
        <f t="shared" ca="1" si="22"/>
        <v>1.1031963421980807E-3</v>
      </c>
      <c r="L69" s="915">
        <f t="shared" ca="1" si="22"/>
        <v>1.8743606032128468</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HUM_ASR_FY_2022</v>
      </c>
      <c r="W69" s="914">
        <f t="shared" si="29"/>
        <v>45032</v>
      </c>
      <c r="X69" s="1" t="str">
        <f t="shared" si="30"/>
        <v>Unaudited</v>
      </c>
    </row>
    <row r="70" spans="1:24" x14ac:dyDescent="0.25">
      <c r="A70" s="1" t="s">
        <v>420</v>
      </c>
      <c r="B70" s="1" t="str">
        <f t="shared" si="23"/>
        <v>DEF</v>
      </c>
      <c r="C70" s="1" t="str">
        <f t="shared" si="24"/>
        <v>Default</v>
      </c>
      <c r="D70" s="913">
        <f t="shared" si="25"/>
        <v>1900</v>
      </c>
      <c r="E70" s="914">
        <f t="shared" si="26"/>
        <v>1</v>
      </c>
      <c r="F70" s="967">
        <f t="shared" si="27"/>
        <v>366</v>
      </c>
      <c r="G70" s="913" t="s">
        <v>1038</v>
      </c>
      <c r="H70" s="913" t="s">
        <v>1036</v>
      </c>
      <c r="I70" s="913" t="s">
        <v>383</v>
      </c>
      <c r="J70" s="915">
        <f t="shared" ca="1" si="22"/>
        <v>0.14789255440909707</v>
      </c>
      <c r="K70" s="915">
        <f t="shared" ca="1" si="22"/>
        <v>-1.9747040963632052E-4</v>
      </c>
      <c r="L70" s="915">
        <f t="shared" ca="1" si="22"/>
        <v>2.818364707998918</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HUM_ASR_FY_2022</v>
      </c>
      <c r="W70" s="914">
        <f t="shared" si="29"/>
        <v>45032</v>
      </c>
      <c r="X70" s="1" t="str">
        <f t="shared" si="30"/>
        <v>Unaudited</v>
      </c>
    </row>
    <row r="71" spans="1:24" x14ac:dyDescent="0.25">
      <c r="A71" s="1" t="s">
        <v>420</v>
      </c>
      <c r="B71" s="1" t="str">
        <f t="shared" si="23"/>
        <v>DEF</v>
      </c>
      <c r="C71" s="1" t="str">
        <f t="shared" si="24"/>
        <v>Default</v>
      </c>
      <c r="D71" s="913">
        <f t="shared" si="25"/>
        <v>1900</v>
      </c>
      <c r="E71" s="914">
        <f t="shared" si="26"/>
        <v>1</v>
      </c>
      <c r="F71" s="967">
        <f t="shared" si="27"/>
        <v>1</v>
      </c>
      <c r="G71" s="913" t="s">
        <v>1038</v>
      </c>
      <c r="H71" s="913" t="s">
        <v>1037</v>
      </c>
      <c r="I71" s="913" t="s">
        <v>383</v>
      </c>
      <c r="J71" s="915">
        <f t="shared" ca="1" si="22"/>
        <v>0.11032931647689985</v>
      </c>
      <c r="K71" s="915">
        <f t="shared" ca="1" si="22"/>
        <v>-1.414852728391573E-3</v>
      </c>
      <c r="L71" s="915">
        <f t="shared" ca="1" si="22"/>
        <v>2.0134071092884023</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HUM_ASR_FY_2022</v>
      </c>
      <c r="W71" s="914">
        <f t="shared" si="29"/>
        <v>45032</v>
      </c>
      <c r="X71" s="1" t="str">
        <f t="shared" si="30"/>
        <v>Unaudited</v>
      </c>
    </row>
    <row r="72" spans="1:24" x14ac:dyDescent="0.25">
      <c r="A72" s="1" t="s">
        <v>420</v>
      </c>
      <c r="B72" s="1" t="str">
        <f t="shared" si="23"/>
        <v>DEF</v>
      </c>
      <c r="C72" s="1" t="str">
        <f t="shared" si="24"/>
        <v>Default</v>
      </c>
      <c r="D72" s="913">
        <f t="shared" si="25"/>
        <v>1900</v>
      </c>
      <c r="E72" s="914">
        <f t="shared" si="26"/>
        <v>1</v>
      </c>
      <c r="F72" s="967">
        <f t="shared" si="27"/>
        <v>91</v>
      </c>
      <c r="G72" s="913" t="s">
        <v>1039</v>
      </c>
      <c r="H72" s="913" t="s">
        <v>1036</v>
      </c>
      <c r="I72" s="913" t="s">
        <v>383</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0.1773251116930151</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HUM_ASR_FY_2022</v>
      </c>
      <c r="W72" s="914">
        <f t="shared" si="29"/>
        <v>45032</v>
      </c>
      <c r="X72" s="1" t="str">
        <f t="shared" si="30"/>
        <v>Unaudited</v>
      </c>
    </row>
    <row r="73" spans="1:24" x14ac:dyDescent="0.25">
      <c r="A73" s="1" t="s">
        <v>420</v>
      </c>
      <c r="B73" s="1" t="str">
        <f t="shared" si="23"/>
        <v>DEF</v>
      </c>
      <c r="C73" s="1" t="str">
        <f t="shared" si="24"/>
        <v>Default</v>
      </c>
      <c r="D73" s="913">
        <f t="shared" si="25"/>
        <v>1900</v>
      </c>
      <c r="E73" s="914">
        <f t="shared" si="26"/>
        <v>1</v>
      </c>
      <c r="F73" s="967">
        <f t="shared" si="27"/>
        <v>182</v>
      </c>
      <c r="G73" s="913" t="s">
        <v>1039</v>
      </c>
      <c r="H73" s="913" t="s">
        <v>1036</v>
      </c>
      <c r="I73" s="913" t="s">
        <v>383</v>
      </c>
      <c r="J73" s="915">
        <f t="shared" ca="1" si="31"/>
        <v>0.17988050339211031</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HUM_ASR_FY_2022</v>
      </c>
      <c r="W73" s="914">
        <f t="shared" si="29"/>
        <v>45032</v>
      </c>
      <c r="X73" s="1" t="str">
        <f t="shared" si="30"/>
        <v>Unaudited</v>
      </c>
    </row>
    <row r="74" spans="1:24" x14ac:dyDescent="0.25">
      <c r="A74" s="1" t="s">
        <v>420</v>
      </c>
      <c r="B74" s="1" t="str">
        <f t="shared" si="23"/>
        <v>DEF</v>
      </c>
      <c r="C74" s="1" t="str">
        <f t="shared" si="24"/>
        <v>Default</v>
      </c>
      <c r="D74" s="913">
        <f t="shared" si="25"/>
        <v>1900</v>
      </c>
      <c r="E74" s="914">
        <f t="shared" si="26"/>
        <v>1</v>
      </c>
      <c r="F74" s="967">
        <f t="shared" si="27"/>
        <v>274</v>
      </c>
      <c r="G74" s="913" t="s">
        <v>1039</v>
      </c>
      <c r="H74" s="913" t="s">
        <v>1036</v>
      </c>
      <c r="I74" s="913" t="s">
        <v>383</v>
      </c>
      <c r="J74" s="915">
        <f t="shared" ca="1" si="31"/>
        <v>0.19368974072891665</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HUM_ASR_FY_2022</v>
      </c>
      <c r="W74" s="914">
        <f t="shared" si="29"/>
        <v>45032</v>
      </c>
      <c r="X74" s="1" t="str">
        <f t="shared" si="30"/>
        <v>Unaudited</v>
      </c>
    </row>
    <row r="75" spans="1:24" x14ac:dyDescent="0.25">
      <c r="A75" s="1" t="s">
        <v>420</v>
      </c>
      <c r="B75" s="1" t="str">
        <f t="shared" si="23"/>
        <v>DEF</v>
      </c>
      <c r="C75" s="1" t="str">
        <f t="shared" si="24"/>
        <v>Default</v>
      </c>
      <c r="D75" s="913">
        <f t="shared" si="25"/>
        <v>1900</v>
      </c>
      <c r="E75" s="914">
        <f t="shared" si="26"/>
        <v>1</v>
      </c>
      <c r="F75" s="967">
        <f t="shared" si="27"/>
        <v>366</v>
      </c>
      <c r="G75" s="913" t="s">
        <v>1039</v>
      </c>
      <c r="H75" s="913" t="s">
        <v>1036</v>
      </c>
      <c r="I75" s="913" t="s">
        <v>383</v>
      </c>
      <c r="J75" s="915">
        <f t="shared" ca="1" si="31"/>
        <v>6.5894992105576741E-2</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HUM_ASR_FY_2022</v>
      </c>
      <c r="W75" s="914">
        <f t="shared" si="29"/>
        <v>45032</v>
      </c>
      <c r="X75" s="1" t="str">
        <f t="shared" si="30"/>
        <v>Unaudited</v>
      </c>
    </row>
    <row r="76" spans="1:24" x14ac:dyDescent="0.25">
      <c r="A76" s="1" t="s">
        <v>420</v>
      </c>
      <c r="B76" s="1" t="str">
        <f t="shared" si="23"/>
        <v>DEF</v>
      </c>
      <c r="C76" s="1" t="str">
        <f t="shared" si="24"/>
        <v>Default</v>
      </c>
      <c r="D76" s="913">
        <f t="shared" si="25"/>
        <v>1900</v>
      </c>
      <c r="E76" s="914">
        <f t="shared" si="26"/>
        <v>1</v>
      </c>
      <c r="F76" s="967">
        <f t="shared" si="27"/>
        <v>1</v>
      </c>
      <c r="G76" s="913" t="s">
        <v>1039</v>
      </c>
      <c r="H76" s="913" t="s">
        <v>1037</v>
      </c>
      <c r="I76" s="913" t="s">
        <v>383</v>
      </c>
      <c r="J76" s="915">
        <f t="shared" ca="1" si="31"/>
        <v>0.16453879837118959</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HUM_ASR_FY_2022</v>
      </c>
      <c r="W76" s="914">
        <f t="shared" si="29"/>
        <v>45032</v>
      </c>
      <c r="X76" s="1" t="str">
        <f t="shared" si="30"/>
        <v>Unaudited</v>
      </c>
    </row>
    <row r="77" spans="1:24" x14ac:dyDescent="0.25">
      <c r="A77" s="1" t="s">
        <v>420</v>
      </c>
      <c r="B77" s="1" t="str">
        <f t="shared" si="23"/>
        <v>DEF</v>
      </c>
      <c r="C77" s="1" t="str">
        <f t="shared" si="24"/>
        <v>Default</v>
      </c>
      <c r="D77" s="913">
        <f t="shared" si="25"/>
        <v>1900</v>
      </c>
      <c r="E77" s="914">
        <f t="shared" si="26"/>
        <v>1</v>
      </c>
      <c r="F77" s="967">
        <f t="shared" si="27"/>
        <v>91</v>
      </c>
      <c r="G77" s="913" t="s">
        <v>1035</v>
      </c>
      <c r="H77" s="913" t="s">
        <v>1036</v>
      </c>
      <c r="I77" s="913" t="s">
        <v>384</v>
      </c>
      <c r="J77" s="915">
        <f t="shared" ca="1" si="31"/>
        <v>0.75233939738834266</v>
      </c>
      <c r="K77" s="915">
        <f t="shared" ca="1" si="31"/>
        <v>0.70055509612331568</v>
      </c>
      <c r="L77" s="915">
        <f t="shared" ca="1" si="31"/>
        <v>0.98370024738101702</v>
      </c>
      <c r="M77" s="915">
        <f t="shared" ca="1" si="31"/>
        <v>0.65211404271150575</v>
      </c>
      <c r="N77" s="915">
        <f t="shared" ca="1" si="31"/>
        <v>0.88995930142283408</v>
      </c>
      <c r="O77" s="915">
        <f t="shared" ca="1" si="31"/>
        <v>1.5325942684569076</v>
      </c>
      <c r="P77" s="915">
        <f t="shared" ca="1" si="31"/>
        <v>0.58252788730787575</v>
      </c>
      <c r="Q77" s="915">
        <f t="shared" ca="1" si="31"/>
        <v>1.1550325278020821</v>
      </c>
      <c r="R77" s="915">
        <f t="shared" ca="1" si="31"/>
        <v>0.56942155884793455</v>
      </c>
      <c r="S77" s="915">
        <f t="shared" ca="1" si="22"/>
        <v>0.74956743182411745</v>
      </c>
      <c r="T77" s="915">
        <f t="shared" ca="1" si="31"/>
        <v>0.90658306960269275</v>
      </c>
      <c r="U77" s="915">
        <f t="shared" ca="1" si="31"/>
        <v>0.83221550409375433</v>
      </c>
      <c r="V77" s="1" t="str">
        <f t="shared" si="28"/>
        <v>HUM_ASR_FY_2022</v>
      </c>
      <c r="W77" s="914">
        <f t="shared" si="29"/>
        <v>45032</v>
      </c>
      <c r="X77" s="1" t="str">
        <f t="shared" si="30"/>
        <v>Unaudited</v>
      </c>
    </row>
    <row r="78" spans="1:24" x14ac:dyDescent="0.25">
      <c r="A78" s="1" t="s">
        <v>420</v>
      </c>
      <c r="B78" s="1" t="str">
        <f t="shared" si="23"/>
        <v>DEF</v>
      </c>
      <c r="C78" s="1" t="str">
        <f t="shared" si="24"/>
        <v>Default</v>
      </c>
      <c r="D78" s="913">
        <f t="shared" si="25"/>
        <v>1900</v>
      </c>
      <c r="E78" s="914">
        <f t="shared" si="26"/>
        <v>1</v>
      </c>
      <c r="F78" s="967">
        <f t="shared" si="27"/>
        <v>182</v>
      </c>
      <c r="G78" s="913" t="s">
        <v>1035</v>
      </c>
      <c r="H78" s="913" t="s">
        <v>1036</v>
      </c>
      <c r="I78" s="913" t="s">
        <v>384</v>
      </c>
      <c r="J78" s="915">
        <f t="shared" ca="1" si="31"/>
        <v>0.77740073780417229</v>
      </c>
      <c r="K78" s="915">
        <f t="shared" ca="1" si="31"/>
        <v>0.7052971150059949</v>
      </c>
      <c r="L78" s="915">
        <f t="shared" ca="1" si="31"/>
        <v>0.95781421060797867</v>
      </c>
      <c r="M78" s="915">
        <f t="shared" ca="1" si="31"/>
        <v>0.75919494172626512</v>
      </c>
      <c r="N78" s="915">
        <f t="shared" ca="1" si="31"/>
        <v>0.94565661538348766</v>
      </c>
      <c r="O78" s="915">
        <f t="shared" ca="1" si="31"/>
        <v>1.1466222896382614</v>
      </c>
      <c r="P78" s="915">
        <f t="shared" ca="1" si="31"/>
        <v>0.61347398245058393</v>
      </c>
      <c r="Q78" s="915">
        <f t="shared" ca="1" si="31"/>
        <v>1.4615000004649314</v>
      </c>
      <c r="R78" s="915">
        <f t="shared" ca="1" si="31"/>
        <v>0.57654436812099108</v>
      </c>
      <c r="S78" s="915">
        <f t="shared" ca="1" si="31"/>
        <v>0.35019358867904482</v>
      </c>
      <c r="T78" s="915">
        <f t="shared" ca="1" si="31"/>
        <v>0.79360640567628082</v>
      </c>
      <c r="U78" s="915">
        <f t="shared" ca="1" si="31"/>
        <v>0.95085798472963345</v>
      </c>
      <c r="V78" s="1" t="str">
        <f t="shared" si="28"/>
        <v>HUM_ASR_FY_2022</v>
      </c>
      <c r="W78" s="914">
        <f t="shared" si="29"/>
        <v>45032</v>
      </c>
      <c r="X78" s="1" t="str">
        <f t="shared" si="30"/>
        <v>Unaudited</v>
      </c>
    </row>
    <row r="79" spans="1:24" x14ac:dyDescent="0.25">
      <c r="A79" s="1" t="s">
        <v>420</v>
      </c>
      <c r="B79" s="1" t="str">
        <f t="shared" si="23"/>
        <v>DEF</v>
      </c>
      <c r="C79" s="1" t="str">
        <f t="shared" si="24"/>
        <v>Default</v>
      </c>
      <c r="D79" s="913">
        <f t="shared" si="25"/>
        <v>1900</v>
      </c>
      <c r="E79" s="914">
        <f t="shared" si="26"/>
        <v>1</v>
      </c>
      <c r="F79" s="967">
        <f t="shared" si="27"/>
        <v>274</v>
      </c>
      <c r="G79" s="913" t="s">
        <v>1035</v>
      </c>
      <c r="H79" s="913" t="s">
        <v>1036</v>
      </c>
      <c r="I79" s="913" t="s">
        <v>384</v>
      </c>
      <c r="J79" s="915">
        <f t="shared" ca="1" si="31"/>
        <v>0.75919111912083892</v>
      </c>
      <c r="K79" s="915">
        <f t="shared" ca="1" si="31"/>
        <v>0.74062876061051763</v>
      </c>
      <c r="L79" s="915">
        <f t="shared" ca="1" si="31"/>
        <v>0.92405242711735336</v>
      </c>
      <c r="M79" s="915">
        <f t="shared" ca="1" si="31"/>
        <v>0.6947639346934269</v>
      </c>
      <c r="N79" s="915">
        <f t="shared" ca="1" si="31"/>
        <v>0.85313014455993164</v>
      </c>
      <c r="O79" s="915">
        <f t="shared" ca="1" si="31"/>
        <v>1.0175225584215706</v>
      </c>
      <c r="P79" s="915">
        <f t="shared" ca="1" si="31"/>
        <v>0.56805046655093794</v>
      </c>
      <c r="Q79" s="915">
        <f t="shared" ca="1" si="31"/>
        <v>1.3295181399766602</v>
      </c>
      <c r="R79" s="915">
        <f t="shared" ca="1" si="31"/>
        <v>0.50146905769744465</v>
      </c>
      <c r="S79" s="915">
        <f t="shared" ca="1" si="31"/>
        <v>0.6495259187172655</v>
      </c>
      <c r="T79" s="915">
        <f t="shared" ca="1" si="31"/>
        <v>0.78995392530743469</v>
      </c>
      <c r="U79" s="915">
        <f t="shared" ca="1" si="31"/>
        <v>0.86180141620017836</v>
      </c>
      <c r="V79" s="1" t="str">
        <f t="shared" si="28"/>
        <v>HUM_ASR_FY_2022</v>
      </c>
      <c r="W79" s="914">
        <f t="shared" si="29"/>
        <v>45032</v>
      </c>
      <c r="X79" s="1" t="str">
        <f t="shared" si="30"/>
        <v>Unaudited</v>
      </c>
    </row>
    <row r="80" spans="1:24" x14ac:dyDescent="0.25">
      <c r="A80" s="1" t="s">
        <v>420</v>
      </c>
      <c r="B80" s="1" t="str">
        <f t="shared" si="23"/>
        <v>DEF</v>
      </c>
      <c r="C80" s="1" t="str">
        <f t="shared" si="24"/>
        <v>Default</v>
      </c>
      <c r="D80" s="913">
        <f t="shared" si="25"/>
        <v>1900</v>
      </c>
      <c r="E80" s="914">
        <f t="shared" si="26"/>
        <v>1</v>
      </c>
      <c r="F80" s="967">
        <f t="shared" si="27"/>
        <v>366</v>
      </c>
      <c r="G80" s="913" t="s">
        <v>1035</v>
      </c>
      <c r="H80" s="913" t="s">
        <v>1036</v>
      </c>
      <c r="I80" s="913" t="s">
        <v>384</v>
      </c>
      <c r="J80" s="915">
        <f t="shared" ca="1" si="31"/>
        <v>0.77588291833749101</v>
      </c>
      <c r="K80" s="915">
        <f t="shared" ca="1" si="31"/>
        <v>0.74278565967134313</v>
      </c>
      <c r="L80" s="915">
        <f t="shared" ca="1" si="31"/>
        <v>1.0166282690035255</v>
      </c>
      <c r="M80" s="915">
        <f t="shared" ca="1" si="31"/>
        <v>0.72738734742849476</v>
      </c>
      <c r="N80" s="915">
        <f t="shared" ca="1" si="31"/>
        <v>0.82292106962117417</v>
      </c>
      <c r="O80" s="915">
        <f t="shared" ca="1" si="31"/>
        <v>1.2869481570497401</v>
      </c>
      <c r="P80" s="915">
        <f t="shared" ca="1" si="31"/>
        <v>0.65428669330121392</v>
      </c>
      <c r="Q80" s="915">
        <f t="shared" ca="1" si="31"/>
        <v>1.8795413054353276</v>
      </c>
      <c r="R80" s="915">
        <f t="shared" ca="1" si="31"/>
        <v>0.68989333821699217</v>
      </c>
      <c r="S80" s="915">
        <f t="shared" ca="1" si="31"/>
        <v>0.60401367170797959</v>
      </c>
      <c r="T80" s="915">
        <f t="shared" ca="1" si="31"/>
        <v>0.81128627339553538</v>
      </c>
      <c r="U80" s="915">
        <f t="shared" ca="1" si="31"/>
        <v>0.81434091591233804</v>
      </c>
      <c r="V80" s="1" t="str">
        <f t="shared" si="28"/>
        <v>HUM_ASR_FY_2022</v>
      </c>
      <c r="W80" s="914">
        <f t="shared" si="29"/>
        <v>45032</v>
      </c>
      <c r="X80" s="1" t="str">
        <f t="shared" si="30"/>
        <v>Unaudited</v>
      </c>
    </row>
    <row r="81" spans="1:24" x14ac:dyDescent="0.25">
      <c r="A81" s="1" t="s">
        <v>420</v>
      </c>
      <c r="B81" s="1" t="str">
        <f t="shared" si="23"/>
        <v>DEF</v>
      </c>
      <c r="C81" s="1" t="str">
        <f t="shared" si="24"/>
        <v>Default</v>
      </c>
      <c r="D81" s="913">
        <f t="shared" si="25"/>
        <v>1900</v>
      </c>
      <c r="E81" s="914">
        <f t="shared" si="26"/>
        <v>1</v>
      </c>
      <c r="F81" s="967">
        <f t="shared" si="27"/>
        <v>1</v>
      </c>
      <c r="G81" s="913" t="s">
        <v>1035</v>
      </c>
      <c r="H81" s="913" t="s">
        <v>1037</v>
      </c>
      <c r="I81" s="913" t="s">
        <v>384</v>
      </c>
      <c r="J81" s="915">
        <f t="shared" ca="1" si="31"/>
        <v>0.74985041107158712</v>
      </c>
      <c r="K81" s="915">
        <f t="shared" ca="1" si="31"/>
        <v>0.72422839286769514</v>
      </c>
      <c r="L81" s="915">
        <f t="shared" ca="1" si="31"/>
        <v>0.97033462963535455</v>
      </c>
      <c r="M81" s="915">
        <f t="shared" ca="1" si="31"/>
        <v>0.70899345723874285</v>
      </c>
      <c r="N81" s="915">
        <f t="shared" ca="1" si="31"/>
        <v>0.87775867979589761</v>
      </c>
      <c r="O81" s="915">
        <f t="shared" ca="1" si="31"/>
        <v>1.2348757536320938</v>
      </c>
      <c r="P81" s="915">
        <f t="shared" ca="1" si="31"/>
        <v>0.60408194042732555</v>
      </c>
      <c r="Q81" s="915">
        <f t="shared" ca="1" si="31"/>
        <v>1.4655868799383893</v>
      </c>
      <c r="R81" s="915">
        <f t="shared" ca="1" si="31"/>
        <v>0.5816269233281296</v>
      </c>
      <c r="S81" s="915">
        <f t="shared" ca="1" si="31"/>
        <v>0.60199322664611665</v>
      </c>
      <c r="T81" s="915">
        <f t="shared" ca="1" si="31"/>
        <v>0.82397795376970995</v>
      </c>
      <c r="U81" s="915">
        <f t="shared" ca="1" si="31"/>
        <v>0.86317804240863638</v>
      </c>
      <c r="V81" s="1" t="str">
        <f t="shared" si="28"/>
        <v>HUM_ASR_FY_2022</v>
      </c>
      <c r="W81" s="914">
        <f t="shared" si="29"/>
        <v>45032</v>
      </c>
      <c r="X81" s="1" t="str">
        <f t="shared" si="30"/>
        <v>Unaudited</v>
      </c>
    </row>
    <row r="82" spans="1:24" x14ac:dyDescent="0.25">
      <c r="A82" s="1" t="s">
        <v>420</v>
      </c>
      <c r="B82" s="1" t="str">
        <f t="shared" si="23"/>
        <v>DEF</v>
      </c>
      <c r="C82" s="1" t="str">
        <f t="shared" si="24"/>
        <v>Default</v>
      </c>
      <c r="D82" s="913">
        <f t="shared" si="25"/>
        <v>1900</v>
      </c>
      <c r="E82" s="914">
        <f t="shared" si="26"/>
        <v>1</v>
      </c>
      <c r="F82" s="967">
        <f t="shared" si="27"/>
        <v>91</v>
      </c>
      <c r="G82" s="913" t="s">
        <v>1038</v>
      </c>
      <c r="H82" s="913" t="s">
        <v>1036</v>
      </c>
      <c r="I82" s="913" t="s">
        <v>384</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6.7378042266889801E-2</v>
      </c>
      <c r="K82" s="915">
        <f t="shared" ca="1" si="32"/>
        <v>-6.9010413856480709E-3</v>
      </c>
      <c r="L82" s="915">
        <f t="shared" ca="1" si="32"/>
        <v>1.0852400301834451</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HUM_ASR_FY_2022</v>
      </c>
      <c r="W82" s="914">
        <f t="shared" si="29"/>
        <v>45032</v>
      </c>
      <c r="X82" s="1" t="str">
        <f t="shared" si="30"/>
        <v>Unaudited</v>
      </c>
    </row>
    <row r="83" spans="1:24" x14ac:dyDescent="0.25">
      <c r="A83" s="1" t="s">
        <v>420</v>
      </c>
      <c r="B83" s="1" t="str">
        <f t="shared" si="23"/>
        <v>DEF</v>
      </c>
      <c r="C83" s="1" t="str">
        <f t="shared" si="24"/>
        <v>Default</v>
      </c>
      <c r="D83" s="913">
        <f t="shared" si="25"/>
        <v>1900</v>
      </c>
      <c r="E83" s="914">
        <f t="shared" si="26"/>
        <v>1</v>
      </c>
      <c r="F83" s="967">
        <f t="shared" si="27"/>
        <v>182</v>
      </c>
      <c r="G83" s="913" t="s">
        <v>1038</v>
      </c>
      <c r="H83" s="913" t="s">
        <v>1036</v>
      </c>
      <c r="I83" s="913" t="s">
        <v>384</v>
      </c>
      <c r="J83" s="915">
        <f t="shared" ca="1" si="32"/>
        <v>7.5242571755482088E-2</v>
      </c>
      <c r="K83" s="915">
        <f t="shared" ca="1" si="32"/>
        <v>5.212779343283221E-5</v>
      </c>
      <c r="L83" s="915">
        <f t="shared" ca="1" si="32"/>
        <v>1.160269869832826</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HUM_ASR_FY_2022</v>
      </c>
      <c r="W83" s="914">
        <f t="shared" si="29"/>
        <v>45032</v>
      </c>
      <c r="X83" s="1" t="str">
        <f t="shared" si="30"/>
        <v>Unaudited</v>
      </c>
    </row>
    <row r="84" spans="1:24" x14ac:dyDescent="0.25">
      <c r="A84" s="1" t="s">
        <v>420</v>
      </c>
      <c r="B84" s="1" t="str">
        <f t="shared" si="23"/>
        <v>DEF</v>
      </c>
      <c r="C84" s="1" t="str">
        <f t="shared" si="24"/>
        <v>Default</v>
      </c>
      <c r="D84" s="913">
        <f t="shared" si="25"/>
        <v>1900</v>
      </c>
      <c r="E84" s="914">
        <f t="shared" si="26"/>
        <v>1</v>
      </c>
      <c r="F84" s="967">
        <f t="shared" si="27"/>
        <v>274</v>
      </c>
      <c r="G84" s="913" t="s">
        <v>1038</v>
      </c>
      <c r="H84" s="913" t="s">
        <v>1036</v>
      </c>
      <c r="I84" s="913" t="s">
        <v>384</v>
      </c>
      <c r="J84" s="915">
        <f t="shared" ca="1" si="32"/>
        <v>6.7149982683126011E-2</v>
      </c>
      <c r="K84" s="915">
        <f t="shared" ca="1" si="32"/>
        <v>9.4216511504175782E-4</v>
      </c>
      <c r="L84" s="915">
        <f t="shared" ca="1" si="32"/>
        <v>1.0277391075908588</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HUM_ASR_FY_2022</v>
      </c>
      <c r="W84" s="914">
        <f t="shared" si="29"/>
        <v>45032</v>
      </c>
      <c r="X84" s="1" t="str">
        <f t="shared" si="30"/>
        <v>Unaudited</v>
      </c>
    </row>
    <row r="85" spans="1:24" x14ac:dyDescent="0.25">
      <c r="A85" s="1" t="s">
        <v>420</v>
      </c>
      <c r="B85" s="1" t="str">
        <f t="shared" si="23"/>
        <v>DEF</v>
      </c>
      <c r="C85" s="1" t="str">
        <f t="shared" si="24"/>
        <v>Default</v>
      </c>
      <c r="D85" s="913">
        <f t="shared" si="25"/>
        <v>1900</v>
      </c>
      <c r="E85" s="914">
        <f t="shared" si="26"/>
        <v>1</v>
      </c>
      <c r="F85" s="967">
        <f t="shared" si="27"/>
        <v>366</v>
      </c>
      <c r="G85" s="913" t="s">
        <v>1038</v>
      </c>
      <c r="H85" s="913" t="s">
        <v>1036</v>
      </c>
      <c r="I85" s="913" t="s">
        <v>384</v>
      </c>
      <c r="J85" s="915">
        <f t="shared" ca="1" si="32"/>
        <v>0.10463658640159568</v>
      </c>
      <c r="K85" s="915">
        <f t="shared" ca="1" si="32"/>
        <v>-1.5126836206625605E-4</v>
      </c>
      <c r="L85" s="915">
        <f t="shared" ca="1" si="32"/>
        <v>1.6485512925709311</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HUM_ASR_FY_2022</v>
      </c>
      <c r="W85" s="914">
        <f t="shared" si="29"/>
        <v>45032</v>
      </c>
      <c r="X85" s="1" t="str">
        <f t="shared" si="30"/>
        <v>Unaudited</v>
      </c>
    </row>
    <row r="86" spans="1:24" x14ac:dyDescent="0.25">
      <c r="A86" s="1" t="s">
        <v>420</v>
      </c>
      <c r="B86" s="1" t="str">
        <f t="shared" si="23"/>
        <v>DEF</v>
      </c>
      <c r="C86" s="1" t="str">
        <f t="shared" si="24"/>
        <v>Default</v>
      </c>
      <c r="D86" s="913">
        <f t="shared" si="25"/>
        <v>1900</v>
      </c>
      <c r="E86" s="914">
        <f t="shared" si="26"/>
        <v>1</v>
      </c>
      <c r="F86" s="967">
        <f t="shared" si="27"/>
        <v>1</v>
      </c>
      <c r="G86" s="913" t="s">
        <v>1038</v>
      </c>
      <c r="H86" s="913" t="s">
        <v>1037</v>
      </c>
      <c r="I86" s="913" t="s">
        <v>384</v>
      </c>
      <c r="J86" s="915">
        <f t="shared" ca="1" si="32"/>
        <v>7.8981190335316503E-2</v>
      </c>
      <c r="K86" s="915">
        <f t="shared" ca="1" si="32"/>
        <v>-1.2655604174537196E-3</v>
      </c>
      <c r="L86" s="915">
        <f t="shared" ca="1" si="32"/>
        <v>1.2371078638551329</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HUM_ASR_FY_2022</v>
      </c>
      <c r="W86" s="914">
        <f t="shared" si="29"/>
        <v>45032</v>
      </c>
      <c r="X86" s="1" t="str">
        <f t="shared" si="30"/>
        <v>Unaudited</v>
      </c>
    </row>
    <row r="87" spans="1:24" x14ac:dyDescent="0.25">
      <c r="A87" s="1" t="s">
        <v>420</v>
      </c>
      <c r="B87" s="1" t="str">
        <f t="shared" si="23"/>
        <v>DEF</v>
      </c>
      <c r="C87" s="1" t="str">
        <f t="shared" si="24"/>
        <v>Default</v>
      </c>
      <c r="D87" s="913">
        <f t="shared" si="25"/>
        <v>1900</v>
      </c>
      <c r="E87" s="914">
        <f t="shared" si="26"/>
        <v>1</v>
      </c>
      <c r="F87" s="967">
        <f t="shared" si="27"/>
        <v>91</v>
      </c>
      <c r="G87" s="913" t="s">
        <v>1039</v>
      </c>
      <c r="H87" s="913" t="s">
        <v>1036</v>
      </c>
      <c r="I87" s="913" t="s">
        <v>384</v>
      </c>
      <c r="J87" s="915">
        <f t="shared" ca="1" si="32"/>
        <v>0.16841827607075757</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HUM_ASR_FY_2022</v>
      </c>
      <c r="W87" s="914">
        <f t="shared" si="29"/>
        <v>45032</v>
      </c>
      <c r="X87" s="1" t="str">
        <f t="shared" si="30"/>
        <v>Unaudited</v>
      </c>
    </row>
    <row r="88" spans="1:24" x14ac:dyDescent="0.25">
      <c r="A88" s="1" t="s">
        <v>420</v>
      </c>
      <c r="B88" s="1" t="str">
        <f t="shared" si="23"/>
        <v>DEF</v>
      </c>
      <c r="C88" s="1" t="str">
        <f t="shared" si="24"/>
        <v>Default</v>
      </c>
      <c r="D88" s="913">
        <f t="shared" si="25"/>
        <v>1900</v>
      </c>
      <c r="E88" s="914">
        <f t="shared" si="26"/>
        <v>1</v>
      </c>
      <c r="F88" s="967">
        <f t="shared" si="27"/>
        <v>182</v>
      </c>
      <c r="G88" s="913" t="s">
        <v>1039</v>
      </c>
      <c r="H88" s="913" t="s">
        <v>1036</v>
      </c>
      <c r="I88" s="913" t="s">
        <v>384</v>
      </c>
      <c r="J88" s="915">
        <f t="shared" ca="1" si="32"/>
        <v>0.13681034554198648</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HUM_ASR_FY_2022</v>
      </c>
      <c r="W88" s="914">
        <f t="shared" si="29"/>
        <v>45032</v>
      </c>
      <c r="X88" s="1" t="str">
        <f t="shared" si="30"/>
        <v>Unaudited</v>
      </c>
    </row>
    <row r="89" spans="1:24" x14ac:dyDescent="0.25">
      <c r="A89" s="1" t="s">
        <v>420</v>
      </c>
      <c r="B89" s="1" t="str">
        <f t="shared" si="23"/>
        <v>DEF</v>
      </c>
      <c r="C89" s="1" t="str">
        <f t="shared" si="24"/>
        <v>Default</v>
      </c>
      <c r="D89" s="913">
        <f t="shared" si="25"/>
        <v>1900</v>
      </c>
      <c r="E89" s="914">
        <f t="shared" si="26"/>
        <v>1</v>
      </c>
      <c r="F89" s="967">
        <f t="shared" si="27"/>
        <v>274</v>
      </c>
      <c r="G89" s="913" t="s">
        <v>1039</v>
      </c>
      <c r="H89" s="913" t="s">
        <v>1036</v>
      </c>
      <c r="I89" s="913" t="s">
        <v>384</v>
      </c>
      <c r="J89" s="915">
        <f t="shared" ca="1" si="32"/>
        <v>0.16352033259891388</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HUM_ASR_FY_2022</v>
      </c>
      <c r="W89" s="914">
        <f t="shared" si="29"/>
        <v>45032</v>
      </c>
      <c r="X89" s="1" t="str">
        <f t="shared" si="30"/>
        <v>Unaudited</v>
      </c>
    </row>
    <row r="90" spans="1:24" x14ac:dyDescent="0.25">
      <c r="A90" s="1" t="s">
        <v>420</v>
      </c>
      <c r="B90" s="1" t="str">
        <f t="shared" si="23"/>
        <v>DEF</v>
      </c>
      <c r="C90" s="1" t="str">
        <f t="shared" si="24"/>
        <v>Default</v>
      </c>
      <c r="D90" s="913">
        <f t="shared" si="25"/>
        <v>1900</v>
      </c>
      <c r="E90" s="914">
        <f t="shared" si="26"/>
        <v>1</v>
      </c>
      <c r="F90" s="967">
        <f t="shared" si="27"/>
        <v>366</v>
      </c>
      <c r="G90" s="913" t="s">
        <v>1039</v>
      </c>
      <c r="H90" s="913" t="s">
        <v>1036</v>
      </c>
      <c r="I90" s="913" t="s">
        <v>384</v>
      </c>
      <c r="J90" s="915">
        <f t="shared" ca="1" si="32"/>
        <v>0.10841002052004489</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HUM_ASR_FY_2022</v>
      </c>
      <c r="W90" s="914">
        <f t="shared" si="29"/>
        <v>45032</v>
      </c>
      <c r="X90" s="1" t="str">
        <f t="shared" si="30"/>
        <v>Unaudited</v>
      </c>
    </row>
    <row r="91" spans="1:24" x14ac:dyDescent="0.25">
      <c r="A91" s="1" t="s">
        <v>420</v>
      </c>
      <c r="B91" s="1" t="str">
        <f t="shared" si="23"/>
        <v>DEF</v>
      </c>
      <c r="C91" s="1" t="str">
        <f t="shared" si="24"/>
        <v>Default</v>
      </c>
      <c r="D91" s="913">
        <f t="shared" si="25"/>
        <v>1900</v>
      </c>
      <c r="E91" s="914">
        <f t="shared" si="26"/>
        <v>1</v>
      </c>
      <c r="F91" s="967">
        <f t="shared" si="27"/>
        <v>1</v>
      </c>
      <c r="G91" s="913" t="s">
        <v>1039</v>
      </c>
      <c r="H91" s="913" t="s">
        <v>1037</v>
      </c>
      <c r="I91" s="913" t="s">
        <v>384</v>
      </c>
      <c r="J91" s="915">
        <f t="shared" ca="1" si="32"/>
        <v>0.16032299900437055</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HUM_ASR_FY_2022</v>
      </c>
      <c r="W91" s="914">
        <f t="shared" si="29"/>
        <v>45032</v>
      </c>
      <c r="X91" s="1" t="str">
        <f t="shared" si="30"/>
        <v>Unaudited</v>
      </c>
    </row>
    <row r="92" spans="1:24" x14ac:dyDescent="0.25">
      <c r="A92" s="1" t="s">
        <v>420</v>
      </c>
      <c r="B92" s="1" t="str">
        <f t="shared" si="23"/>
        <v>DEF</v>
      </c>
      <c r="C92" s="1" t="str">
        <f t="shared" si="24"/>
        <v>Default</v>
      </c>
      <c r="D92" s="913">
        <f t="shared" si="25"/>
        <v>1900</v>
      </c>
      <c r="E92" s="914">
        <f t="shared" si="26"/>
        <v>1</v>
      </c>
      <c r="F92" s="967">
        <f t="shared" si="27"/>
        <v>91</v>
      </c>
      <c r="G92" s="913" t="s">
        <v>1035</v>
      </c>
      <c r="H92" s="913" t="s">
        <v>1036</v>
      </c>
      <c r="I92" s="913" t="s">
        <v>385</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0.75465506186109077</v>
      </c>
      <c r="K92" s="915">
        <f t="shared" ca="1" si="33"/>
        <v>0.72825430587465623</v>
      </c>
      <c r="L92" s="915">
        <f t="shared" ca="1" si="33"/>
        <v>0.82770751755629157</v>
      </c>
      <c r="M92" s="915">
        <f t="shared" ca="1" si="33"/>
        <v>0.72190992663183251</v>
      </c>
      <c r="N92" s="915">
        <f t="shared" ca="1" si="33"/>
        <v>0.93662424407021017</v>
      </c>
      <c r="O92" s="915">
        <f t="shared" ca="1" si="33"/>
        <v>0.47332465590387801</v>
      </c>
      <c r="P92" s="915">
        <f t="shared" ca="1" si="33"/>
        <v>0.63563368431805167</v>
      </c>
      <c r="Q92" s="915">
        <f t="shared" ca="1" si="33"/>
        <v>0.71849789368090045</v>
      </c>
      <c r="R92" s="915">
        <f t="shared" ca="1" si="33"/>
        <v>0.65040772944363368</v>
      </c>
      <c r="S92" s="915">
        <f t="shared" ca="1" si="32"/>
        <v>0.60956134707892839</v>
      </c>
      <c r="T92" s="915">
        <f t="shared" ca="1" si="33"/>
        <v>0.88006090197616216</v>
      </c>
      <c r="U92" s="915">
        <f t="shared" ca="1" si="33"/>
        <v>0.96516081647027863</v>
      </c>
      <c r="V92" s="1" t="str">
        <f t="shared" si="28"/>
        <v>HUM_ASR_FY_2022</v>
      </c>
      <c r="W92" s="914">
        <f t="shared" si="29"/>
        <v>45032</v>
      </c>
      <c r="X92" s="1" t="str">
        <f t="shared" si="30"/>
        <v>Unaudited</v>
      </c>
    </row>
    <row r="93" spans="1:24" x14ac:dyDescent="0.25">
      <c r="A93" s="1" t="s">
        <v>420</v>
      </c>
      <c r="B93" s="1" t="str">
        <f t="shared" si="23"/>
        <v>DEF</v>
      </c>
      <c r="C93" s="1" t="str">
        <f t="shared" si="24"/>
        <v>Default</v>
      </c>
      <c r="D93" s="913">
        <f t="shared" si="25"/>
        <v>1900</v>
      </c>
      <c r="E93" s="914">
        <f t="shared" si="26"/>
        <v>1</v>
      </c>
      <c r="F93" s="967">
        <f t="shared" si="27"/>
        <v>182</v>
      </c>
      <c r="G93" s="913" t="s">
        <v>1035</v>
      </c>
      <c r="H93" s="913" t="s">
        <v>1036</v>
      </c>
      <c r="I93" s="913" t="s">
        <v>385</v>
      </c>
      <c r="J93" s="915">
        <f t="shared" ca="1" si="33"/>
        <v>0.75099489537171349</v>
      </c>
      <c r="K93" s="915">
        <f t="shared" ca="1" si="33"/>
        <v>0.69606446072746175</v>
      </c>
      <c r="L93" s="915">
        <f t="shared" ca="1" si="33"/>
        <v>0.85242778120893048</v>
      </c>
      <c r="M93" s="915">
        <f t="shared" ca="1" si="33"/>
        <v>0.79781036724912491</v>
      </c>
      <c r="N93" s="915">
        <f t="shared" ca="1" si="33"/>
        <v>0.93554092706000258</v>
      </c>
      <c r="O93" s="915">
        <f t="shared" ca="1" si="33"/>
        <v>0.52946395218731479</v>
      </c>
      <c r="P93" s="915">
        <f t="shared" ca="1" si="33"/>
        <v>0.60823776562474141</v>
      </c>
      <c r="Q93" s="915">
        <f t="shared" ca="1" si="33"/>
        <v>0.43470454926017538</v>
      </c>
      <c r="R93" s="915">
        <f t="shared" ca="1" si="33"/>
        <v>0.62422932033267831</v>
      </c>
      <c r="S93" s="915">
        <f t="shared" ca="1" si="32"/>
        <v>0.63705980709242771</v>
      </c>
      <c r="T93" s="915">
        <f t="shared" ca="1" si="33"/>
        <v>0.6574451088417369</v>
      </c>
      <c r="U93" s="915">
        <f t="shared" ca="1" si="33"/>
        <v>0.93167936129244688</v>
      </c>
      <c r="V93" s="1" t="str">
        <f t="shared" si="28"/>
        <v>HUM_ASR_FY_2022</v>
      </c>
      <c r="W93" s="914">
        <f t="shared" si="29"/>
        <v>45032</v>
      </c>
      <c r="X93" s="1" t="str">
        <f t="shared" si="30"/>
        <v>Unaudited</v>
      </c>
    </row>
    <row r="94" spans="1:24" x14ac:dyDescent="0.25">
      <c r="A94" s="1" t="s">
        <v>420</v>
      </c>
      <c r="B94" s="1" t="str">
        <f t="shared" si="23"/>
        <v>DEF</v>
      </c>
      <c r="C94" s="1" t="str">
        <f t="shared" si="24"/>
        <v>Default</v>
      </c>
      <c r="D94" s="913">
        <f t="shared" si="25"/>
        <v>1900</v>
      </c>
      <c r="E94" s="914">
        <f t="shared" si="26"/>
        <v>1</v>
      </c>
      <c r="F94" s="967">
        <f t="shared" si="27"/>
        <v>274</v>
      </c>
      <c r="G94" s="913" t="s">
        <v>1035</v>
      </c>
      <c r="H94" s="913" t="s">
        <v>1036</v>
      </c>
      <c r="I94" s="913" t="s">
        <v>385</v>
      </c>
      <c r="J94" s="915">
        <f t="shared" ca="1" si="33"/>
        <v>0.74997488158738046</v>
      </c>
      <c r="K94" s="915">
        <f t="shared" ca="1" si="33"/>
        <v>0.73067785058849177</v>
      </c>
      <c r="L94" s="915">
        <f t="shared" ca="1" si="33"/>
        <v>0.76082096193146365</v>
      </c>
      <c r="M94" s="915">
        <f t="shared" ca="1" si="33"/>
        <v>0.73273178857027699</v>
      </c>
      <c r="N94" s="915">
        <f t="shared" ca="1" si="33"/>
        <v>0.90410759825825759</v>
      </c>
      <c r="O94" s="915">
        <f t="shared" ca="1" si="33"/>
        <v>0.70643954971661149</v>
      </c>
      <c r="P94" s="915">
        <f t="shared" ca="1" si="33"/>
        <v>0.70359921788521007</v>
      </c>
      <c r="Q94" s="915">
        <f t="shared" ca="1" si="33"/>
        <v>2.3794584913782209</v>
      </c>
      <c r="R94" s="915">
        <f t="shared" ca="1" si="33"/>
        <v>0.61274503169896954</v>
      </c>
      <c r="S94" s="915">
        <f t="shared" ca="1" si="32"/>
        <v>0.56597226517897403</v>
      </c>
      <c r="T94" s="915">
        <f t="shared" ca="1" si="33"/>
        <v>0.68329732276608524</v>
      </c>
      <c r="U94" s="915">
        <f t="shared" ca="1" si="33"/>
        <v>0.88316667156760575</v>
      </c>
      <c r="V94" s="1" t="str">
        <f t="shared" si="28"/>
        <v>HUM_ASR_FY_2022</v>
      </c>
      <c r="W94" s="914">
        <f t="shared" si="29"/>
        <v>45032</v>
      </c>
      <c r="X94" s="1" t="str">
        <f t="shared" si="30"/>
        <v>Unaudited</v>
      </c>
    </row>
    <row r="95" spans="1:24" x14ac:dyDescent="0.25">
      <c r="A95" s="1" t="s">
        <v>420</v>
      </c>
      <c r="B95" s="1" t="str">
        <f t="shared" si="23"/>
        <v>DEF</v>
      </c>
      <c r="C95" s="1" t="str">
        <f t="shared" si="24"/>
        <v>Default</v>
      </c>
      <c r="D95" s="913">
        <f t="shared" si="25"/>
        <v>1900</v>
      </c>
      <c r="E95" s="914">
        <f t="shared" si="26"/>
        <v>1</v>
      </c>
      <c r="F95" s="967">
        <f t="shared" si="27"/>
        <v>366</v>
      </c>
      <c r="G95" s="913" t="s">
        <v>1035</v>
      </c>
      <c r="H95" s="913" t="s">
        <v>1036</v>
      </c>
      <c r="I95" s="913" t="s">
        <v>385</v>
      </c>
      <c r="J95" s="915">
        <f t="shared" ca="1" si="33"/>
        <v>0.82411044829792468</v>
      </c>
      <c r="K95" s="915">
        <f t="shared" ca="1" si="33"/>
        <v>0.80437077811458368</v>
      </c>
      <c r="L95" s="915">
        <f t="shared" ca="1" si="33"/>
        <v>0.8460147269935081</v>
      </c>
      <c r="M95" s="915">
        <f t="shared" ca="1" si="33"/>
        <v>0.79306281562937686</v>
      </c>
      <c r="N95" s="915">
        <f t="shared" ca="1" si="33"/>
        <v>0.99379067032586388</v>
      </c>
      <c r="O95" s="915">
        <f t="shared" ca="1" si="33"/>
        <v>0.70608238087926611</v>
      </c>
      <c r="P95" s="915">
        <f t="shared" ca="1" si="33"/>
        <v>0.73684926213285329</v>
      </c>
      <c r="Q95" s="915">
        <f t="shared" ca="1" si="33"/>
        <v>2.2209015927788207</v>
      </c>
      <c r="R95" s="915">
        <f t="shared" ca="1" si="33"/>
        <v>0.87682141737926111</v>
      </c>
      <c r="S95" s="915">
        <f t="shared" ca="1" si="32"/>
        <v>0.50945617490184425</v>
      </c>
      <c r="T95" s="915">
        <f t="shared" ca="1" si="33"/>
        <v>0.64091000861763392</v>
      </c>
      <c r="U95" s="915">
        <f t="shared" ca="1" si="33"/>
        <v>0.94988611584755533</v>
      </c>
      <c r="V95" s="1" t="str">
        <f t="shared" si="28"/>
        <v>HUM_ASR_FY_2022</v>
      </c>
      <c r="W95" s="914">
        <f t="shared" si="29"/>
        <v>45032</v>
      </c>
      <c r="X95" s="1" t="str">
        <f t="shared" si="30"/>
        <v>Unaudited</v>
      </c>
    </row>
    <row r="96" spans="1:24" x14ac:dyDescent="0.25">
      <c r="A96" s="1" t="s">
        <v>420</v>
      </c>
      <c r="B96" s="1" t="str">
        <f t="shared" si="23"/>
        <v>DEF</v>
      </c>
      <c r="C96" s="1" t="str">
        <f t="shared" si="24"/>
        <v>Default</v>
      </c>
      <c r="D96" s="913">
        <f t="shared" si="25"/>
        <v>1900</v>
      </c>
      <c r="E96" s="914">
        <f t="shared" si="26"/>
        <v>1</v>
      </c>
      <c r="F96" s="967">
        <f t="shared" si="27"/>
        <v>1</v>
      </c>
      <c r="G96" s="913" t="s">
        <v>1035</v>
      </c>
      <c r="H96" s="913" t="s">
        <v>1037</v>
      </c>
      <c r="I96" s="913" t="s">
        <v>385</v>
      </c>
      <c r="J96" s="915">
        <f t="shared" ca="1" si="33"/>
        <v>0.76239285004792978</v>
      </c>
      <c r="K96" s="915">
        <f t="shared" ca="1" si="33"/>
        <v>0.74135563443998798</v>
      </c>
      <c r="L96" s="915">
        <f t="shared" ca="1" si="33"/>
        <v>0.82103398062450594</v>
      </c>
      <c r="M96" s="915">
        <f t="shared" ca="1" si="33"/>
        <v>0.76113700258460715</v>
      </c>
      <c r="N96" s="915">
        <f t="shared" ca="1" si="33"/>
        <v>0.94241645072558555</v>
      </c>
      <c r="O96" s="915">
        <f t="shared" ca="1" si="33"/>
        <v>0.60211228570120057</v>
      </c>
      <c r="P96" s="915">
        <f t="shared" ca="1" si="33"/>
        <v>0.67241050554771042</v>
      </c>
      <c r="Q96" s="915">
        <f t="shared" ca="1" si="33"/>
        <v>1.4818570775176356</v>
      </c>
      <c r="R96" s="915">
        <f t="shared" ca="1" si="33"/>
        <v>0.68442407882995182</v>
      </c>
      <c r="S96" s="915">
        <f t="shared" ca="1" si="32"/>
        <v>0.57864847004600872</v>
      </c>
      <c r="T96" s="915">
        <f t="shared" ca="1" si="33"/>
        <v>0.7140654196459405</v>
      </c>
      <c r="U96" s="915">
        <f t="shared" ca="1" si="33"/>
        <v>0.93217460115943007</v>
      </c>
      <c r="V96" s="1" t="str">
        <f t="shared" si="28"/>
        <v>HUM_ASR_FY_2022</v>
      </c>
      <c r="W96" s="914">
        <f t="shared" si="29"/>
        <v>45032</v>
      </c>
      <c r="X96" s="1" t="str">
        <f t="shared" si="30"/>
        <v>Unaudited</v>
      </c>
    </row>
    <row r="97" spans="1:24" x14ac:dyDescent="0.25">
      <c r="A97" s="1" t="s">
        <v>420</v>
      </c>
      <c r="B97" s="1" t="str">
        <f t="shared" si="23"/>
        <v>DEF</v>
      </c>
      <c r="C97" s="1" t="str">
        <f t="shared" si="24"/>
        <v>Default</v>
      </c>
      <c r="D97" s="913">
        <f t="shared" si="25"/>
        <v>1900</v>
      </c>
      <c r="E97" s="914">
        <f t="shared" si="26"/>
        <v>1</v>
      </c>
      <c r="F97" s="967">
        <f t="shared" si="27"/>
        <v>91</v>
      </c>
      <c r="G97" s="913" t="s">
        <v>1038</v>
      </c>
      <c r="H97" s="913" t="s">
        <v>1036</v>
      </c>
      <c r="I97" s="913" t="s">
        <v>385</v>
      </c>
      <c r="J97" s="915">
        <f t="shared" ca="1" si="33"/>
        <v>8.7484348838674078E-2</v>
      </c>
      <c r="K97" s="915">
        <f t="shared" ca="1" si="33"/>
        <v>-7.567642349168931E-3</v>
      </c>
      <c r="L97" s="915">
        <f t="shared" ca="1" si="33"/>
        <v>1.3204106678102554</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HUM_ASR_FY_2022</v>
      </c>
      <c r="W97" s="914">
        <f t="shared" si="29"/>
        <v>45032</v>
      </c>
      <c r="X97" s="1" t="str">
        <f t="shared" si="30"/>
        <v>Unaudited</v>
      </c>
    </row>
    <row r="98" spans="1:24" x14ac:dyDescent="0.25">
      <c r="A98" s="1" t="s">
        <v>420</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1038</v>
      </c>
      <c r="H98" s="913" t="s">
        <v>1036</v>
      </c>
      <c r="I98" s="913" t="s">
        <v>385</v>
      </c>
      <c r="J98" s="915">
        <f t="shared" ca="1" si="33"/>
        <v>9.4331913976344273E-2</v>
      </c>
      <c r="K98" s="915">
        <f t="shared" ca="1" si="33"/>
        <v>2.8521428714666148E-4</v>
      </c>
      <c r="L98" s="915">
        <f t="shared" ca="1" si="33"/>
        <v>1.3415986953175021</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HUM_ASR_FY_2022</v>
      </c>
      <c r="W98" s="914">
        <f t="shared" ref="W98:W129" si="40">file_date</f>
        <v>45032</v>
      </c>
      <c r="X98" s="1" t="str">
        <f t="shared" ref="X98:X129" si="41">status</f>
        <v>Unaudited</v>
      </c>
    </row>
    <row r="99" spans="1:24" x14ac:dyDescent="0.25">
      <c r="A99" s="1" t="s">
        <v>420</v>
      </c>
      <c r="B99" s="1" t="str">
        <f t="shared" si="34"/>
        <v>DEF</v>
      </c>
      <c r="C99" s="1" t="str">
        <f t="shared" si="35"/>
        <v>Default</v>
      </c>
      <c r="D99" s="913">
        <f t="shared" si="36"/>
        <v>1900</v>
      </c>
      <c r="E99" s="914">
        <f t="shared" si="37"/>
        <v>1</v>
      </c>
      <c r="F99" s="967">
        <f t="shared" si="38"/>
        <v>274</v>
      </c>
      <c r="G99" s="913" t="s">
        <v>1038</v>
      </c>
      <c r="H99" s="913" t="s">
        <v>1036</v>
      </c>
      <c r="I99" s="913" t="s">
        <v>385</v>
      </c>
      <c r="J99" s="915">
        <f t="shared" ca="1" si="33"/>
        <v>0.10167312202295763</v>
      </c>
      <c r="K99" s="915">
        <f t="shared" ca="1" si="33"/>
        <v>1.2501265091349734E-3</v>
      </c>
      <c r="L99" s="915">
        <f t="shared" ca="1" si="33"/>
        <v>1.4335859083134173</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HUM_ASR_FY_2022</v>
      </c>
      <c r="W99" s="914">
        <f t="shared" si="40"/>
        <v>45032</v>
      </c>
      <c r="X99" s="1" t="str">
        <f t="shared" si="41"/>
        <v>Unaudited</v>
      </c>
    </row>
    <row r="100" spans="1:24" x14ac:dyDescent="0.25">
      <c r="A100" s="1" t="s">
        <v>420</v>
      </c>
      <c r="B100" s="1" t="str">
        <f t="shared" si="34"/>
        <v>DEF</v>
      </c>
      <c r="C100" s="1" t="str">
        <f t="shared" si="35"/>
        <v>Default</v>
      </c>
      <c r="D100" s="913">
        <f t="shared" si="36"/>
        <v>1900</v>
      </c>
      <c r="E100" s="914">
        <f t="shared" si="37"/>
        <v>1</v>
      </c>
      <c r="F100" s="967">
        <f t="shared" si="38"/>
        <v>366</v>
      </c>
      <c r="G100" s="913" t="s">
        <v>1038</v>
      </c>
      <c r="H100" s="913" t="s">
        <v>1036</v>
      </c>
      <c r="I100" s="913" t="s">
        <v>385</v>
      </c>
      <c r="J100" s="915">
        <f t="shared" ca="1" si="33"/>
        <v>0.14295029241193283</v>
      </c>
      <c r="K100" s="915">
        <f t="shared" ca="1" si="33"/>
        <v>-9.5399438029182654E-5</v>
      </c>
      <c r="L100" s="915">
        <f t="shared" ca="1" si="33"/>
        <v>2.0991531046774528</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HUM_ASR_FY_2022</v>
      </c>
      <c r="W100" s="914">
        <f t="shared" si="40"/>
        <v>45032</v>
      </c>
      <c r="X100" s="1" t="str">
        <f t="shared" si="41"/>
        <v>Unaudited</v>
      </c>
    </row>
    <row r="101" spans="1:24" x14ac:dyDescent="0.25">
      <c r="A101" s="1" t="s">
        <v>420</v>
      </c>
      <c r="B101" s="1" t="str">
        <f t="shared" si="34"/>
        <v>DEF</v>
      </c>
      <c r="C101" s="1" t="str">
        <f t="shared" si="35"/>
        <v>Default</v>
      </c>
      <c r="D101" s="913">
        <f t="shared" si="36"/>
        <v>1900</v>
      </c>
      <c r="E101" s="914">
        <f t="shared" si="37"/>
        <v>1</v>
      </c>
      <c r="F101" s="967">
        <f t="shared" si="38"/>
        <v>1</v>
      </c>
      <c r="G101" s="913" t="s">
        <v>1038</v>
      </c>
      <c r="H101" s="913" t="s">
        <v>1037</v>
      </c>
      <c r="I101" s="913" t="s">
        <v>385</v>
      </c>
      <c r="J101" s="915">
        <f t="shared" ca="1" si="33"/>
        <v>0.10720405664255929</v>
      </c>
      <c r="K101" s="915">
        <f t="shared" ca="1" si="33"/>
        <v>-1.3752505233621539E-3</v>
      </c>
      <c r="L101" s="915">
        <f t="shared" ca="1" si="33"/>
        <v>1.5518898213259271</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HUM_ASR_FY_2022</v>
      </c>
      <c r="W101" s="914">
        <f t="shared" si="40"/>
        <v>45032</v>
      </c>
      <c r="X101" s="1" t="str">
        <f t="shared" si="41"/>
        <v>Unaudited</v>
      </c>
    </row>
    <row r="102" spans="1:24" x14ac:dyDescent="0.25">
      <c r="A102" s="1" t="s">
        <v>420</v>
      </c>
      <c r="B102" s="1" t="str">
        <f t="shared" si="34"/>
        <v>DEF</v>
      </c>
      <c r="C102" s="1" t="str">
        <f t="shared" si="35"/>
        <v>Default</v>
      </c>
      <c r="D102" s="913">
        <f t="shared" si="36"/>
        <v>1900</v>
      </c>
      <c r="E102" s="914">
        <f t="shared" si="37"/>
        <v>1</v>
      </c>
      <c r="F102" s="967">
        <f t="shared" si="38"/>
        <v>91</v>
      </c>
      <c r="G102" s="913" t="s">
        <v>1039</v>
      </c>
      <c r="H102" s="913" t="s">
        <v>1036</v>
      </c>
      <c r="I102" s="913" t="s">
        <v>385</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0.1464075310557125</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HUM_ASR_FY_2022</v>
      </c>
      <c r="W102" s="914">
        <f t="shared" si="40"/>
        <v>45032</v>
      </c>
      <c r="X102" s="1" t="str">
        <f t="shared" si="41"/>
        <v>Unaudited</v>
      </c>
    </row>
    <row r="103" spans="1:24" x14ac:dyDescent="0.25">
      <c r="A103" s="1" t="s">
        <v>420</v>
      </c>
      <c r="B103" s="1" t="str">
        <f t="shared" si="34"/>
        <v>DEF</v>
      </c>
      <c r="C103" s="1" t="str">
        <f t="shared" si="35"/>
        <v>Default</v>
      </c>
      <c r="D103" s="913">
        <f t="shared" si="36"/>
        <v>1900</v>
      </c>
      <c r="E103" s="914">
        <f t="shared" si="37"/>
        <v>1</v>
      </c>
      <c r="F103" s="967">
        <f t="shared" si="38"/>
        <v>182</v>
      </c>
      <c r="G103" s="913" t="s">
        <v>1039</v>
      </c>
      <c r="H103" s="913" t="s">
        <v>1036</v>
      </c>
      <c r="I103" s="913" t="s">
        <v>385</v>
      </c>
      <c r="J103" s="915">
        <f t="shared" ca="1" si="42"/>
        <v>0.1439124970606612</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HUM_ASR_FY_2022</v>
      </c>
      <c r="W103" s="914">
        <f t="shared" si="40"/>
        <v>45032</v>
      </c>
      <c r="X103" s="1" t="str">
        <f t="shared" si="41"/>
        <v>Unaudited</v>
      </c>
    </row>
    <row r="104" spans="1:24" x14ac:dyDescent="0.25">
      <c r="A104" s="1" t="s">
        <v>420</v>
      </c>
      <c r="B104" s="1" t="str">
        <f t="shared" si="34"/>
        <v>DEF</v>
      </c>
      <c r="C104" s="1" t="str">
        <f t="shared" si="35"/>
        <v>Default</v>
      </c>
      <c r="D104" s="913">
        <f t="shared" si="36"/>
        <v>1900</v>
      </c>
      <c r="E104" s="914">
        <f t="shared" si="37"/>
        <v>1</v>
      </c>
      <c r="F104" s="967">
        <f t="shared" si="38"/>
        <v>274</v>
      </c>
      <c r="G104" s="913" t="s">
        <v>1039</v>
      </c>
      <c r="H104" s="913" t="s">
        <v>1036</v>
      </c>
      <c r="I104" s="913" t="s">
        <v>385</v>
      </c>
      <c r="J104" s="915">
        <f t="shared" ca="1" si="42"/>
        <v>0.13731078815167821</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HUM_ASR_FY_2022</v>
      </c>
      <c r="W104" s="914">
        <f t="shared" si="40"/>
        <v>45032</v>
      </c>
      <c r="X104" s="1" t="str">
        <f t="shared" si="41"/>
        <v>Unaudited</v>
      </c>
    </row>
    <row r="105" spans="1:24" x14ac:dyDescent="0.25">
      <c r="A105" s="1" t="s">
        <v>420</v>
      </c>
      <c r="B105" s="1" t="str">
        <f t="shared" si="34"/>
        <v>DEF</v>
      </c>
      <c r="C105" s="1" t="str">
        <f t="shared" si="35"/>
        <v>Default</v>
      </c>
      <c r="D105" s="913">
        <f t="shared" si="36"/>
        <v>1900</v>
      </c>
      <c r="E105" s="914">
        <f t="shared" si="37"/>
        <v>1</v>
      </c>
      <c r="F105" s="967">
        <f t="shared" si="38"/>
        <v>366</v>
      </c>
      <c r="G105" s="913" t="s">
        <v>1039</v>
      </c>
      <c r="H105" s="913" t="s">
        <v>1036</v>
      </c>
      <c r="I105" s="913" t="s">
        <v>385</v>
      </c>
      <c r="J105" s="915">
        <f t="shared" ca="1" si="42"/>
        <v>1.9845405429451929E-2</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HUM_ASR_FY_2022</v>
      </c>
      <c r="W105" s="914">
        <f t="shared" si="40"/>
        <v>45032</v>
      </c>
      <c r="X105" s="1" t="str">
        <f t="shared" si="41"/>
        <v>Unaudited</v>
      </c>
    </row>
    <row r="106" spans="1:24" x14ac:dyDescent="0.25">
      <c r="A106" s="1" t="s">
        <v>420</v>
      </c>
      <c r="B106" s="1" t="str">
        <f t="shared" si="34"/>
        <v>DEF</v>
      </c>
      <c r="C106" s="1" t="str">
        <f t="shared" si="35"/>
        <v>Default</v>
      </c>
      <c r="D106" s="913">
        <f t="shared" si="36"/>
        <v>1900</v>
      </c>
      <c r="E106" s="914">
        <f t="shared" si="37"/>
        <v>1</v>
      </c>
      <c r="F106" s="967">
        <f t="shared" si="38"/>
        <v>1</v>
      </c>
      <c r="G106" s="913" t="s">
        <v>1039</v>
      </c>
      <c r="H106" s="913" t="s">
        <v>1037</v>
      </c>
      <c r="I106" s="913" t="s">
        <v>385</v>
      </c>
      <c r="J106" s="915">
        <f t="shared" ca="1" si="42"/>
        <v>0.11879606173416424</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HUM_ASR_FY_2022</v>
      </c>
      <c r="W106" s="914">
        <f t="shared" si="40"/>
        <v>45032</v>
      </c>
      <c r="X106" s="1" t="str">
        <f t="shared" si="41"/>
        <v>Unaudited</v>
      </c>
    </row>
    <row r="107" spans="1:24" x14ac:dyDescent="0.25">
      <c r="A107" s="1" t="s">
        <v>420</v>
      </c>
      <c r="B107" s="1" t="str">
        <f t="shared" si="34"/>
        <v>DEF</v>
      </c>
      <c r="C107" s="1" t="str">
        <f t="shared" si="35"/>
        <v>Default</v>
      </c>
      <c r="D107" s="913">
        <f t="shared" si="36"/>
        <v>1900</v>
      </c>
      <c r="E107" s="914">
        <f t="shared" si="37"/>
        <v>1</v>
      </c>
      <c r="F107" s="967">
        <f t="shared" si="38"/>
        <v>91</v>
      </c>
      <c r="G107" s="913" t="s">
        <v>1035</v>
      </c>
      <c r="H107" s="913" t="s">
        <v>1036</v>
      </c>
      <c r="I107" s="913" t="s">
        <v>386</v>
      </c>
      <c r="J107" s="915">
        <f t="shared" ca="1" si="42"/>
        <v>0.68041373894831447</v>
      </c>
      <c r="K107" s="915">
        <f t="shared" ca="1" si="42"/>
        <v>0.6898033070984203</v>
      </c>
      <c r="L107" s="915">
        <f t="shared" ca="1" si="42"/>
        <v>0.9066510961158557</v>
      </c>
      <c r="M107" s="915">
        <f t="shared" ca="1" si="42"/>
        <v>0.60102153416116255</v>
      </c>
      <c r="N107" s="915">
        <f t="shared" ca="1" si="42"/>
        <v>0.681730800867967</v>
      </c>
      <c r="O107" s="915">
        <f t="shared" ca="1" si="42"/>
        <v>0.42910942069074992</v>
      </c>
      <c r="P107" s="915">
        <f t="shared" ca="1" si="42"/>
        <v>0.53945662071506029</v>
      </c>
      <c r="Q107" s="915">
        <f t="shared" ca="1" si="42"/>
        <v>0.99017040039583837</v>
      </c>
      <c r="R107" s="915">
        <f t="shared" ca="1" si="42"/>
        <v>0.3860761548851897</v>
      </c>
      <c r="S107" s="915">
        <f t="shared" ca="1" si="33"/>
        <v>0.9446561865290467</v>
      </c>
      <c r="T107" s="915">
        <f t="shared" ca="1" si="42"/>
        <v>0.88767024827374807</v>
      </c>
      <c r="U107" s="915">
        <f t="shared" ca="1" si="42"/>
        <v>0.97163168783783183</v>
      </c>
      <c r="V107" s="1" t="str">
        <f t="shared" si="39"/>
        <v>HUM_ASR_FY_2022</v>
      </c>
      <c r="W107" s="914">
        <f t="shared" si="40"/>
        <v>45032</v>
      </c>
      <c r="X107" s="1" t="str">
        <f t="shared" si="41"/>
        <v>Unaudited</v>
      </c>
    </row>
    <row r="108" spans="1:24" x14ac:dyDescent="0.25">
      <c r="A108" s="1" t="s">
        <v>420</v>
      </c>
      <c r="B108" s="1" t="str">
        <f t="shared" si="34"/>
        <v>DEF</v>
      </c>
      <c r="C108" s="1" t="str">
        <f t="shared" si="35"/>
        <v>Default</v>
      </c>
      <c r="D108" s="913">
        <f t="shared" si="36"/>
        <v>1900</v>
      </c>
      <c r="E108" s="914">
        <f t="shared" si="37"/>
        <v>1</v>
      </c>
      <c r="F108" s="967">
        <f t="shared" si="38"/>
        <v>182</v>
      </c>
      <c r="G108" s="913" t="s">
        <v>1035</v>
      </c>
      <c r="H108" s="913" t="s">
        <v>1036</v>
      </c>
      <c r="I108" s="913" t="s">
        <v>386</v>
      </c>
      <c r="J108" s="915">
        <f t="shared" ca="1" si="42"/>
        <v>0.69588806508126111</v>
      </c>
      <c r="K108" s="915">
        <f t="shared" ca="1" si="42"/>
        <v>0.70160936383377392</v>
      </c>
      <c r="L108" s="915">
        <f t="shared" ca="1" si="42"/>
        <v>0.93553203211796787</v>
      </c>
      <c r="M108" s="915">
        <f t="shared" ca="1" si="42"/>
        <v>0.61441887644310367</v>
      </c>
      <c r="N108" s="915">
        <f t="shared" ca="1" si="42"/>
        <v>0.69202093364671813</v>
      </c>
      <c r="O108" s="915">
        <f t="shared" ca="1" si="42"/>
        <v>0.44897969652885106</v>
      </c>
      <c r="P108" s="915">
        <f t="shared" ca="1" si="42"/>
        <v>0.96765998169868095</v>
      </c>
      <c r="Q108" s="915">
        <f t="shared" ca="1" si="42"/>
        <v>1.2605017268305767</v>
      </c>
      <c r="R108" s="915">
        <f t="shared" ca="1" si="42"/>
        <v>0.36068963181800839</v>
      </c>
      <c r="S108" s="915">
        <f t="shared" ca="1" si="42"/>
        <v>1.1316947682176872</v>
      </c>
      <c r="T108" s="915">
        <f t="shared" ca="1" si="42"/>
        <v>0.75810920994375341</v>
      </c>
      <c r="U108" s="915">
        <f t="shared" ca="1" si="42"/>
        <v>1.0708102529723691</v>
      </c>
      <c r="V108" s="1" t="str">
        <f t="shared" si="39"/>
        <v>HUM_ASR_FY_2022</v>
      </c>
      <c r="W108" s="914">
        <f t="shared" si="40"/>
        <v>45032</v>
      </c>
      <c r="X108" s="1" t="str">
        <f t="shared" si="41"/>
        <v>Unaudited</v>
      </c>
    </row>
    <row r="109" spans="1:24" x14ac:dyDescent="0.25">
      <c r="A109" s="1" t="s">
        <v>420</v>
      </c>
      <c r="B109" s="1" t="str">
        <f t="shared" si="34"/>
        <v>DEF</v>
      </c>
      <c r="C109" s="1" t="str">
        <f t="shared" si="35"/>
        <v>Default</v>
      </c>
      <c r="D109" s="913">
        <f t="shared" si="36"/>
        <v>1900</v>
      </c>
      <c r="E109" s="914">
        <f t="shared" si="37"/>
        <v>1</v>
      </c>
      <c r="F109" s="967">
        <f t="shared" si="38"/>
        <v>274</v>
      </c>
      <c r="G109" s="913" t="s">
        <v>1035</v>
      </c>
      <c r="H109" s="913" t="s">
        <v>1036</v>
      </c>
      <c r="I109" s="913" t="s">
        <v>386</v>
      </c>
      <c r="J109" s="915">
        <f t="shared" ca="1" si="42"/>
        <v>0.69639207759396415</v>
      </c>
      <c r="K109" s="915">
        <f t="shared" ca="1" si="42"/>
        <v>0.71615395294272866</v>
      </c>
      <c r="L109" s="915">
        <f t="shared" ca="1" si="42"/>
        <v>0.83574979404933236</v>
      </c>
      <c r="M109" s="915">
        <f t="shared" ca="1" si="42"/>
        <v>0.5709880776234455</v>
      </c>
      <c r="N109" s="915">
        <f t="shared" ca="1" si="42"/>
        <v>0.72679062687573959</v>
      </c>
      <c r="O109" s="915">
        <f t="shared" ca="1" si="42"/>
        <v>0.62769614315513789</v>
      </c>
      <c r="P109" s="915">
        <f t="shared" ca="1" si="42"/>
        <v>1.0833722191277042</v>
      </c>
      <c r="Q109" s="915">
        <f t="shared" ca="1" si="42"/>
        <v>1.0544838057154424</v>
      </c>
      <c r="R109" s="915">
        <f t="shared" ca="1" si="42"/>
        <v>0.41520594505694136</v>
      </c>
      <c r="S109" s="915">
        <f t="shared" ca="1" si="42"/>
        <v>1.0746511846155731</v>
      </c>
      <c r="T109" s="915">
        <f t="shared" ca="1" si="42"/>
        <v>0.68538638888417713</v>
      </c>
      <c r="U109" s="915">
        <f t="shared" ca="1" si="42"/>
        <v>1.0829223198877871</v>
      </c>
      <c r="V109" s="1" t="str">
        <f t="shared" si="39"/>
        <v>HUM_ASR_FY_2022</v>
      </c>
      <c r="W109" s="914">
        <f t="shared" si="40"/>
        <v>45032</v>
      </c>
      <c r="X109" s="1" t="str">
        <f t="shared" si="41"/>
        <v>Unaudited</v>
      </c>
    </row>
    <row r="110" spans="1:24" x14ac:dyDescent="0.25">
      <c r="A110" s="1" t="s">
        <v>420</v>
      </c>
      <c r="B110" s="1" t="str">
        <f t="shared" si="34"/>
        <v>DEF</v>
      </c>
      <c r="C110" s="1" t="str">
        <f t="shared" si="35"/>
        <v>Default</v>
      </c>
      <c r="D110" s="913">
        <f t="shared" si="36"/>
        <v>1900</v>
      </c>
      <c r="E110" s="914">
        <f t="shared" si="37"/>
        <v>1</v>
      </c>
      <c r="F110" s="967">
        <f t="shared" si="38"/>
        <v>366</v>
      </c>
      <c r="G110" s="913" t="s">
        <v>1035</v>
      </c>
      <c r="H110" s="913" t="s">
        <v>1036</v>
      </c>
      <c r="I110" s="913" t="s">
        <v>386</v>
      </c>
      <c r="J110" s="915">
        <f t="shared" ca="1" si="42"/>
        <v>0.72857749219682344</v>
      </c>
      <c r="K110" s="915">
        <f t="shared" ca="1" si="42"/>
        <v>0.74533216012426429</v>
      </c>
      <c r="L110" s="915">
        <f t="shared" ca="1" si="42"/>
        <v>0.83223688791256434</v>
      </c>
      <c r="M110" s="915">
        <f t="shared" ca="1" si="42"/>
        <v>0.60199175103260794</v>
      </c>
      <c r="N110" s="915">
        <f t="shared" ca="1" si="42"/>
        <v>0.75529421303137934</v>
      </c>
      <c r="O110" s="915">
        <f t="shared" ca="1" si="42"/>
        <v>0.66178056714565736</v>
      </c>
      <c r="P110" s="915">
        <f t="shared" ca="1" si="42"/>
        <v>0.79776162790950977</v>
      </c>
      <c r="Q110" s="915">
        <f t="shared" ca="1" si="42"/>
        <v>53.864570521861729</v>
      </c>
      <c r="R110" s="915">
        <f t="shared" ca="1" si="42"/>
        <v>0.51038408289164783</v>
      </c>
      <c r="S110" s="915">
        <f t="shared" ca="1" si="42"/>
        <v>1.2932309255848287</v>
      </c>
      <c r="T110" s="915">
        <f t="shared" ca="1" si="42"/>
        <v>0.66873233274094834</v>
      </c>
      <c r="U110" s="915">
        <f t="shared" ca="1" si="42"/>
        <v>0.87687135976657415</v>
      </c>
      <c r="V110" s="1" t="str">
        <f t="shared" si="39"/>
        <v>HUM_ASR_FY_2022</v>
      </c>
      <c r="W110" s="914">
        <f t="shared" si="40"/>
        <v>45032</v>
      </c>
      <c r="X110" s="1" t="str">
        <f t="shared" si="41"/>
        <v>Unaudited</v>
      </c>
    </row>
    <row r="111" spans="1:24" x14ac:dyDescent="0.25">
      <c r="A111" s="1" t="s">
        <v>420</v>
      </c>
      <c r="B111" s="1" t="str">
        <f t="shared" si="34"/>
        <v>DEF</v>
      </c>
      <c r="C111" s="1" t="str">
        <f t="shared" si="35"/>
        <v>Default</v>
      </c>
      <c r="D111" s="913">
        <f t="shared" si="36"/>
        <v>1900</v>
      </c>
      <c r="E111" s="914">
        <f t="shared" si="37"/>
        <v>1</v>
      </c>
      <c r="F111" s="967">
        <f t="shared" si="38"/>
        <v>1</v>
      </c>
      <c r="G111" s="913" t="s">
        <v>1035</v>
      </c>
      <c r="H111" s="913" t="s">
        <v>1037</v>
      </c>
      <c r="I111" s="913" t="s">
        <v>386</v>
      </c>
      <c r="J111" s="915">
        <f t="shared" ca="1" si="42"/>
        <v>0.69316695249796434</v>
      </c>
      <c r="K111" s="915">
        <f t="shared" ca="1" si="42"/>
        <v>0.71467683232078061</v>
      </c>
      <c r="L111" s="915">
        <f t="shared" ca="1" si="42"/>
        <v>0.87481107788410217</v>
      </c>
      <c r="M111" s="915">
        <f t="shared" ca="1" si="42"/>
        <v>0.5966069191184179</v>
      </c>
      <c r="N111" s="915">
        <f t="shared" ca="1" si="42"/>
        <v>0.71411281874329224</v>
      </c>
      <c r="O111" s="915">
        <f t="shared" ca="1" si="42"/>
        <v>0.54244095987720153</v>
      </c>
      <c r="P111" s="915">
        <f t="shared" ca="1" si="42"/>
        <v>0.84068114498508151</v>
      </c>
      <c r="Q111" s="915">
        <f t="shared" ca="1" si="42"/>
        <v>15.804210161312009</v>
      </c>
      <c r="R111" s="915">
        <f t="shared" ca="1" si="42"/>
        <v>0.41600472514376258</v>
      </c>
      <c r="S111" s="915">
        <f t="shared" ca="1" si="42"/>
        <v>1.1293731704852983</v>
      </c>
      <c r="T111" s="915">
        <f t="shared" ca="1" si="42"/>
        <v>0.7472404987159299</v>
      </c>
      <c r="U111" s="915">
        <f t="shared" ca="1" si="42"/>
        <v>0.99900013570660184</v>
      </c>
      <c r="V111" s="1" t="str">
        <f t="shared" si="39"/>
        <v>HUM_ASR_FY_2022</v>
      </c>
      <c r="W111" s="914">
        <f t="shared" si="40"/>
        <v>45032</v>
      </c>
      <c r="X111" s="1" t="str">
        <f t="shared" si="41"/>
        <v>Unaudited</v>
      </c>
    </row>
    <row r="112" spans="1:24" x14ac:dyDescent="0.25">
      <c r="A112" s="1" t="s">
        <v>420</v>
      </c>
      <c r="B112" s="1" t="str">
        <f t="shared" si="34"/>
        <v>DEF</v>
      </c>
      <c r="C112" s="1" t="str">
        <f t="shared" si="35"/>
        <v>Default</v>
      </c>
      <c r="D112" s="913">
        <f t="shared" si="36"/>
        <v>1900</v>
      </c>
      <c r="E112" s="914">
        <f t="shared" si="37"/>
        <v>1</v>
      </c>
      <c r="F112" s="967">
        <f t="shared" si="38"/>
        <v>91</v>
      </c>
      <c r="G112" s="913" t="s">
        <v>1038</v>
      </c>
      <c r="H112" s="913" t="s">
        <v>1036</v>
      </c>
      <c r="I112" s="913" t="s">
        <v>386</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9.0151352283590044E-2</v>
      </c>
      <c r="K112" s="915">
        <f t="shared" ca="1" si="43"/>
        <v>-7.2282462025138232E-3</v>
      </c>
      <c r="L112" s="915">
        <f t="shared" ca="1" si="43"/>
        <v>1.8661632365032879</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HUM_ASR_FY_2022</v>
      </c>
      <c r="W112" s="914">
        <f t="shared" si="40"/>
        <v>45032</v>
      </c>
      <c r="X112" s="1" t="str">
        <f t="shared" si="41"/>
        <v>Unaudited</v>
      </c>
    </row>
    <row r="113" spans="1:24" x14ac:dyDescent="0.25">
      <c r="A113" s="1" t="s">
        <v>420</v>
      </c>
      <c r="B113" s="1" t="str">
        <f t="shared" si="34"/>
        <v>DEF</v>
      </c>
      <c r="C113" s="1" t="str">
        <f t="shared" si="35"/>
        <v>Default</v>
      </c>
      <c r="D113" s="913">
        <f t="shared" si="36"/>
        <v>1900</v>
      </c>
      <c r="E113" s="914">
        <f t="shared" si="37"/>
        <v>1</v>
      </c>
      <c r="F113" s="967">
        <f t="shared" si="38"/>
        <v>182</v>
      </c>
      <c r="G113" s="913" t="s">
        <v>1038</v>
      </c>
      <c r="H113" s="913" t="s">
        <v>1036</v>
      </c>
      <c r="I113" s="913" t="s">
        <v>386</v>
      </c>
      <c r="J113" s="915">
        <f t="shared" ca="1" si="43"/>
        <v>9.8232387386487277E-2</v>
      </c>
      <c r="K113" s="915">
        <f t="shared" ca="1" si="43"/>
        <v>1.6688807221455638E-4</v>
      </c>
      <c r="L113" s="915">
        <f t="shared" ca="1" si="43"/>
        <v>1.8906776925911495</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HUM_ASR_FY_2022</v>
      </c>
      <c r="W113" s="914">
        <f t="shared" si="40"/>
        <v>45032</v>
      </c>
      <c r="X113" s="1" t="str">
        <f t="shared" si="41"/>
        <v>Unaudited</v>
      </c>
    </row>
    <row r="114" spans="1:24" x14ac:dyDescent="0.25">
      <c r="A114" s="1" t="s">
        <v>420</v>
      </c>
      <c r="B114" s="1" t="str">
        <f t="shared" si="34"/>
        <v>DEF</v>
      </c>
      <c r="C114" s="1" t="str">
        <f t="shared" si="35"/>
        <v>Default</v>
      </c>
      <c r="D114" s="913">
        <f t="shared" si="36"/>
        <v>1900</v>
      </c>
      <c r="E114" s="914">
        <f t="shared" si="37"/>
        <v>1</v>
      </c>
      <c r="F114" s="967">
        <f t="shared" si="38"/>
        <v>274</v>
      </c>
      <c r="G114" s="913" t="s">
        <v>1038</v>
      </c>
      <c r="H114" s="913" t="s">
        <v>1036</v>
      </c>
      <c r="I114" s="913" t="s">
        <v>386</v>
      </c>
      <c r="J114" s="915">
        <f t="shared" ca="1" si="43"/>
        <v>0.11454379376544056</v>
      </c>
      <c r="K114" s="915">
        <f t="shared" ca="1" si="43"/>
        <v>1.0647880113521129E-3</v>
      </c>
      <c r="L114" s="915">
        <f t="shared" ca="1" si="43"/>
        <v>2.1483254742506466</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HUM_ASR_FY_2022</v>
      </c>
      <c r="W114" s="914">
        <f t="shared" si="40"/>
        <v>45032</v>
      </c>
      <c r="X114" s="1" t="str">
        <f t="shared" si="41"/>
        <v>Unaudited</v>
      </c>
    </row>
    <row r="115" spans="1:24" x14ac:dyDescent="0.25">
      <c r="A115" s="1" t="s">
        <v>420</v>
      </c>
      <c r="B115" s="1" t="str">
        <f t="shared" si="34"/>
        <v>DEF</v>
      </c>
      <c r="C115" s="1" t="str">
        <f t="shared" si="35"/>
        <v>Default</v>
      </c>
      <c r="D115" s="913">
        <f t="shared" si="36"/>
        <v>1900</v>
      </c>
      <c r="E115" s="914">
        <f t="shared" si="37"/>
        <v>1</v>
      </c>
      <c r="F115" s="967">
        <f t="shared" si="38"/>
        <v>366</v>
      </c>
      <c r="G115" s="913" t="s">
        <v>1038</v>
      </c>
      <c r="H115" s="913" t="s">
        <v>1036</v>
      </c>
      <c r="I115" s="913" t="s">
        <v>386</v>
      </c>
      <c r="J115" s="915">
        <f t="shared" ca="1" si="43"/>
        <v>0.15316085719025715</v>
      </c>
      <c r="K115" s="915">
        <f t="shared" ca="1" si="43"/>
        <v>-1.6929260626147427E-4</v>
      </c>
      <c r="L115" s="915">
        <f t="shared" ca="1" si="43"/>
        <v>2.9432685331047903</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HUM_ASR_FY_2022</v>
      </c>
      <c r="W115" s="914">
        <f t="shared" si="40"/>
        <v>45032</v>
      </c>
      <c r="X115" s="1" t="str">
        <f t="shared" si="41"/>
        <v>Unaudited</v>
      </c>
    </row>
    <row r="116" spans="1:24" x14ac:dyDescent="0.25">
      <c r="A116" s="1" t="s">
        <v>420</v>
      </c>
      <c r="B116" s="1" t="str">
        <f t="shared" si="34"/>
        <v>DEF</v>
      </c>
      <c r="C116" s="1" t="str">
        <f t="shared" si="35"/>
        <v>Default</v>
      </c>
      <c r="D116" s="913">
        <f t="shared" si="36"/>
        <v>1900</v>
      </c>
      <c r="E116" s="914">
        <f t="shared" si="37"/>
        <v>1</v>
      </c>
      <c r="F116" s="967">
        <f t="shared" si="38"/>
        <v>1</v>
      </c>
      <c r="G116" s="913" t="s">
        <v>1038</v>
      </c>
      <c r="H116" s="913" t="s">
        <v>1037</v>
      </c>
      <c r="I116" s="913" t="s">
        <v>386</v>
      </c>
      <c r="J116" s="915">
        <f t="shared" ca="1" si="43"/>
        <v>0.11479573929158572</v>
      </c>
      <c r="K116" s="915">
        <f t="shared" ca="1" si="43"/>
        <v>-1.3477608083077011E-3</v>
      </c>
      <c r="L116" s="915">
        <f t="shared" ca="1" si="43"/>
        <v>2.2346615792210232</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HUM_ASR_FY_2022</v>
      </c>
      <c r="W116" s="914">
        <f t="shared" si="40"/>
        <v>45032</v>
      </c>
      <c r="X116" s="1" t="str">
        <f t="shared" si="41"/>
        <v>Unaudited</v>
      </c>
    </row>
    <row r="117" spans="1:24" x14ac:dyDescent="0.25">
      <c r="A117" s="1" t="s">
        <v>420</v>
      </c>
      <c r="B117" s="1" t="str">
        <f t="shared" si="34"/>
        <v>DEF</v>
      </c>
      <c r="C117" s="1" t="str">
        <f t="shared" si="35"/>
        <v>Default</v>
      </c>
      <c r="D117" s="913">
        <f t="shared" si="36"/>
        <v>1900</v>
      </c>
      <c r="E117" s="914">
        <f t="shared" si="37"/>
        <v>1</v>
      </c>
      <c r="F117" s="967">
        <f t="shared" si="38"/>
        <v>91</v>
      </c>
      <c r="G117" s="913" t="s">
        <v>1039</v>
      </c>
      <c r="H117" s="913" t="s">
        <v>1036</v>
      </c>
      <c r="I117" s="913" t="s">
        <v>386</v>
      </c>
      <c r="J117" s="915">
        <f t="shared" ca="1" si="43"/>
        <v>0.22026144088370753</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HUM_ASR_FY_2022</v>
      </c>
      <c r="W117" s="914">
        <f t="shared" si="40"/>
        <v>45032</v>
      </c>
      <c r="X117" s="1" t="str">
        <f t="shared" si="41"/>
        <v>Unaudited</v>
      </c>
    </row>
    <row r="118" spans="1:24" x14ac:dyDescent="0.25">
      <c r="A118" s="1" t="s">
        <v>420</v>
      </c>
      <c r="B118" s="1" t="str">
        <f t="shared" si="34"/>
        <v>DEF</v>
      </c>
      <c r="C118" s="1" t="str">
        <f t="shared" si="35"/>
        <v>Default</v>
      </c>
      <c r="D118" s="913">
        <f t="shared" si="36"/>
        <v>1900</v>
      </c>
      <c r="E118" s="914">
        <f t="shared" si="37"/>
        <v>1</v>
      </c>
      <c r="F118" s="967">
        <f t="shared" si="38"/>
        <v>182</v>
      </c>
      <c r="G118" s="913" t="s">
        <v>1039</v>
      </c>
      <c r="H118" s="913" t="s">
        <v>1036</v>
      </c>
      <c r="I118" s="913" t="s">
        <v>386</v>
      </c>
      <c r="J118" s="915">
        <f t="shared" ca="1" si="43"/>
        <v>0.19624357986499641</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HUM_ASR_FY_2022</v>
      </c>
      <c r="W118" s="914">
        <f t="shared" si="40"/>
        <v>45032</v>
      </c>
      <c r="X118" s="1" t="str">
        <f t="shared" si="41"/>
        <v>Unaudited</v>
      </c>
    </row>
    <row r="119" spans="1:24" x14ac:dyDescent="0.25">
      <c r="A119" s="1" t="s">
        <v>420</v>
      </c>
      <c r="B119" s="1" t="str">
        <f t="shared" si="34"/>
        <v>DEF</v>
      </c>
      <c r="C119" s="1" t="str">
        <f t="shared" si="35"/>
        <v>Default</v>
      </c>
      <c r="D119" s="913">
        <f t="shared" si="36"/>
        <v>1900</v>
      </c>
      <c r="E119" s="914">
        <f t="shared" si="37"/>
        <v>1</v>
      </c>
      <c r="F119" s="967">
        <f t="shared" si="38"/>
        <v>274</v>
      </c>
      <c r="G119" s="913" t="s">
        <v>1039</v>
      </c>
      <c r="H119" s="913" t="s">
        <v>1036</v>
      </c>
      <c r="I119" s="913" t="s">
        <v>386</v>
      </c>
      <c r="J119" s="915">
        <f t="shared" ca="1" si="43"/>
        <v>0.1797580380977529</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HUM_ASR_FY_2022</v>
      </c>
      <c r="W119" s="914">
        <f t="shared" si="40"/>
        <v>45032</v>
      </c>
      <c r="X119" s="1" t="str">
        <f t="shared" si="41"/>
        <v>Unaudited</v>
      </c>
    </row>
    <row r="120" spans="1:24" x14ac:dyDescent="0.25">
      <c r="A120" s="1" t="s">
        <v>420</v>
      </c>
      <c r="B120" s="1" t="str">
        <f t="shared" si="34"/>
        <v>DEF</v>
      </c>
      <c r="C120" s="1" t="str">
        <f t="shared" si="35"/>
        <v>Default</v>
      </c>
      <c r="D120" s="913">
        <f t="shared" si="36"/>
        <v>1900</v>
      </c>
      <c r="E120" s="914">
        <f t="shared" si="37"/>
        <v>1</v>
      </c>
      <c r="F120" s="967">
        <f t="shared" si="38"/>
        <v>366</v>
      </c>
      <c r="G120" s="913" t="s">
        <v>1039</v>
      </c>
      <c r="H120" s="913" t="s">
        <v>1036</v>
      </c>
      <c r="I120" s="913" t="s">
        <v>386</v>
      </c>
      <c r="J120" s="915">
        <f t="shared" ca="1" si="43"/>
        <v>0.10798211795255742</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HUM_ASR_FY_2022</v>
      </c>
      <c r="W120" s="914">
        <f t="shared" si="40"/>
        <v>45032</v>
      </c>
      <c r="X120" s="1" t="str">
        <f t="shared" si="41"/>
        <v>Unaudited</v>
      </c>
    </row>
    <row r="121" spans="1:24" x14ac:dyDescent="0.25">
      <c r="A121" s="1" t="s">
        <v>420</v>
      </c>
      <c r="B121" s="1" t="str">
        <f t="shared" si="34"/>
        <v>DEF</v>
      </c>
      <c r="C121" s="1" t="str">
        <f t="shared" si="35"/>
        <v>Default</v>
      </c>
      <c r="D121" s="913">
        <f t="shared" si="36"/>
        <v>1900</v>
      </c>
      <c r="E121" s="914">
        <f t="shared" si="37"/>
        <v>1</v>
      </c>
      <c r="F121" s="967">
        <f t="shared" si="38"/>
        <v>1</v>
      </c>
      <c r="G121" s="913" t="s">
        <v>1039</v>
      </c>
      <c r="H121" s="913" t="s">
        <v>1037</v>
      </c>
      <c r="I121" s="913" t="s">
        <v>386</v>
      </c>
      <c r="J121" s="915">
        <f t="shared" ca="1" si="43"/>
        <v>0.18246173486011463</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HUM_ASR_FY_2022</v>
      </c>
      <c r="W121" s="914">
        <f t="shared" si="40"/>
        <v>45032</v>
      </c>
      <c r="X121" s="1" t="str">
        <f t="shared" si="41"/>
        <v>Unaudited</v>
      </c>
    </row>
    <row r="122" spans="1:24" x14ac:dyDescent="0.25">
      <c r="A122" s="1" t="s">
        <v>420</v>
      </c>
      <c r="B122" s="1" t="str">
        <f t="shared" si="34"/>
        <v>DEF</v>
      </c>
      <c r="C122" s="1" t="str">
        <f t="shared" si="35"/>
        <v>Default</v>
      </c>
      <c r="D122" s="913">
        <f t="shared" si="36"/>
        <v>1900</v>
      </c>
      <c r="E122" s="914">
        <f t="shared" si="37"/>
        <v>1</v>
      </c>
      <c r="F122" s="967">
        <f t="shared" si="38"/>
        <v>91</v>
      </c>
      <c r="G122" s="913" t="s">
        <v>1035</v>
      </c>
      <c r="H122" s="913" t="s">
        <v>1036</v>
      </c>
      <c r="I122" s="913" t="s">
        <v>387</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0.7319692123805156</v>
      </c>
      <c r="K122" s="915">
        <f t="shared" ca="1" si="44"/>
        <v>0.70645639643084446</v>
      </c>
      <c r="L122" s="915">
        <f t="shared" ca="1" si="44"/>
        <v>0.84331268414922644</v>
      </c>
      <c r="M122" s="915">
        <f t="shared" ca="1" si="44"/>
        <v>0.69431518646489887</v>
      </c>
      <c r="N122" s="915">
        <f t="shared" ca="1" si="44"/>
        <v>0.76692267963755256</v>
      </c>
      <c r="O122" s="915">
        <f t="shared" ca="1" si="44"/>
        <v>1.0107484373163409</v>
      </c>
      <c r="P122" s="915">
        <f t="shared" ca="1" si="44"/>
        <v>0.69765350963944694</v>
      </c>
      <c r="Q122" s="915">
        <f t="shared" ca="1" si="44"/>
        <v>1.5816480005783136</v>
      </c>
      <c r="R122" s="915">
        <f t="shared" ca="1" si="44"/>
        <v>0.35324381115650211</v>
      </c>
      <c r="S122" s="915">
        <f t="shared" ca="1" si="43"/>
        <v>0.37916379826096974</v>
      </c>
      <c r="T122" s="915">
        <f t="shared" ca="1" si="44"/>
        <v>0.83569841869147587</v>
      </c>
      <c r="U122" s="915">
        <f t="shared" ca="1" si="44"/>
        <v>1.4735115549657003</v>
      </c>
      <c r="V122" s="1" t="str">
        <f t="shared" si="39"/>
        <v>HUM_ASR_FY_2022</v>
      </c>
      <c r="W122" s="914">
        <f t="shared" si="40"/>
        <v>45032</v>
      </c>
      <c r="X122" s="1" t="str">
        <f t="shared" si="41"/>
        <v>Unaudited</v>
      </c>
    </row>
    <row r="123" spans="1:24" x14ac:dyDescent="0.25">
      <c r="A123" s="1" t="s">
        <v>420</v>
      </c>
      <c r="B123" s="1" t="str">
        <f t="shared" si="34"/>
        <v>DEF</v>
      </c>
      <c r="C123" s="1" t="str">
        <f t="shared" si="35"/>
        <v>Default</v>
      </c>
      <c r="D123" s="913">
        <f t="shared" si="36"/>
        <v>1900</v>
      </c>
      <c r="E123" s="914">
        <f t="shared" si="37"/>
        <v>1</v>
      </c>
      <c r="F123" s="967">
        <f t="shared" si="38"/>
        <v>182</v>
      </c>
      <c r="G123" s="913" t="s">
        <v>1035</v>
      </c>
      <c r="H123" s="913" t="s">
        <v>1036</v>
      </c>
      <c r="I123" s="913" t="s">
        <v>387</v>
      </c>
      <c r="J123" s="915">
        <f t="shared" ca="1" si="44"/>
        <v>0.73181309034846487</v>
      </c>
      <c r="K123" s="915">
        <f t="shared" ca="1" si="44"/>
        <v>0.77763401687402833</v>
      </c>
      <c r="L123" s="915">
        <f t="shared" ca="1" si="44"/>
        <v>0.83290305356550676</v>
      </c>
      <c r="M123" s="915">
        <f t="shared" ca="1" si="44"/>
        <v>0.57108081502074115</v>
      </c>
      <c r="N123" s="915">
        <f t="shared" ca="1" si="44"/>
        <v>0.7390076138824041</v>
      </c>
      <c r="O123" s="915">
        <f t="shared" ca="1" si="44"/>
        <v>1.11704572230546</v>
      </c>
      <c r="P123" s="915">
        <f t="shared" ca="1" si="44"/>
        <v>0.8524669010744208</v>
      </c>
      <c r="Q123" s="915">
        <f t="shared" ca="1" si="44"/>
        <v>1.9882576941102248</v>
      </c>
      <c r="R123" s="915">
        <f t="shared" ca="1" si="44"/>
        <v>0.40553058475068626</v>
      </c>
      <c r="S123" s="915">
        <f t="shared" ca="1" si="43"/>
        <v>0.39309426021732957</v>
      </c>
      <c r="T123" s="915">
        <f t="shared" ca="1" si="44"/>
        <v>0.81577298841819967</v>
      </c>
      <c r="U123" s="915">
        <f t="shared" ca="1" si="44"/>
        <v>1.0541052358502863</v>
      </c>
      <c r="V123" s="1" t="str">
        <f t="shared" si="39"/>
        <v>HUM_ASR_FY_2022</v>
      </c>
      <c r="W123" s="914">
        <f t="shared" si="40"/>
        <v>45032</v>
      </c>
      <c r="X123" s="1" t="str">
        <f t="shared" si="41"/>
        <v>Unaudited</v>
      </c>
    </row>
    <row r="124" spans="1:24" x14ac:dyDescent="0.25">
      <c r="A124" s="1" t="s">
        <v>420</v>
      </c>
      <c r="B124" s="1" t="str">
        <f t="shared" si="34"/>
        <v>DEF</v>
      </c>
      <c r="C124" s="1" t="str">
        <f t="shared" si="35"/>
        <v>Default</v>
      </c>
      <c r="D124" s="913">
        <f t="shared" si="36"/>
        <v>1900</v>
      </c>
      <c r="E124" s="914">
        <f t="shared" si="37"/>
        <v>1</v>
      </c>
      <c r="F124" s="967">
        <f t="shared" si="38"/>
        <v>274</v>
      </c>
      <c r="G124" s="913" t="s">
        <v>1035</v>
      </c>
      <c r="H124" s="913" t="s">
        <v>1036</v>
      </c>
      <c r="I124" s="913" t="s">
        <v>387</v>
      </c>
      <c r="J124" s="915">
        <f t="shared" ca="1" si="44"/>
        <v>0.64913388725155241</v>
      </c>
      <c r="K124" s="915">
        <f t="shared" ca="1" si="44"/>
        <v>0.65359004613933303</v>
      </c>
      <c r="L124" s="915">
        <f t="shared" ca="1" si="44"/>
        <v>0.92160685952109556</v>
      </c>
      <c r="M124" s="915">
        <f t="shared" ca="1" si="44"/>
        <v>0.51715316715190374</v>
      </c>
      <c r="N124" s="915">
        <f t="shared" ca="1" si="44"/>
        <v>0.74683461332297496</v>
      </c>
      <c r="O124" s="915">
        <f t="shared" ca="1" si="44"/>
        <v>0.92503148640369337</v>
      </c>
      <c r="P124" s="915">
        <f t="shared" ca="1" si="44"/>
        <v>0.66780706484902119</v>
      </c>
      <c r="Q124" s="915">
        <f t="shared" ca="1" si="44"/>
        <v>2.0096546816467962</v>
      </c>
      <c r="R124" s="915">
        <f t="shared" ca="1" si="44"/>
        <v>0.28398635357060936</v>
      </c>
      <c r="S124" s="915">
        <f t="shared" ca="1" si="43"/>
        <v>0.52164807277677239</v>
      </c>
      <c r="T124" s="915">
        <f t="shared" ca="1" si="44"/>
        <v>0.75506389076593305</v>
      </c>
      <c r="U124" s="915">
        <f t="shared" ca="1" si="44"/>
        <v>0.97895324018970042</v>
      </c>
      <c r="V124" s="1" t="str">
        <f t="shared" si="39"/>
        <v>HUM_ASR_FY_2022</v>
      </c>
      <c r="W124" s="914">
        <f t="shared" si="40"/>
        <v>45032</v>
      </c>
      <c r="X124" s="1" t="str">
        <f t="shared" si="41"/>
        <v>Unaudited</v>
      </c>
    </row>
    <row r="125" spans="1:24" x14ac:dyDescent="0.25">
      <c r="A125" s="1" t="s">
        <v>420</v>
      </c>
      <c r="B125" s="1" t="str">
        <f t="shared" si="34"/>
        <v>DEF</v>
      </c>
      <c r="C125" s="1" t="str">
        <f t="shared" si="35"/>
        <v>Default</v>
      </c>
      <c r="D125" s="913">
        <f t="shared" si="36"/>
        <v>1900</v>
      </c>
      <c r="E125" s="914">
        <f t="shared" si="37"/>
        <v>1</v>
      </c>
      <c r="F125" s="967">
        <f t="shared" si="38"/>
        <v>366</v>
      </c>
      <c r="G125" s="913" t="s">
        <v>1035</v>
      </c>
      <c r="H125" s="913" t="s">
        <v>1036</v>
      </c>
      <c r="I125" s="913" t="s">
        <v>387</v>
      </c>
      <c r="J125" s="915">
        <f t="shared" ca="1" si="44"/>
        <v>0.73058420701478832</v>
      </c>
      <c r="K125" s="915">
        <f t="shared" ca="1" si="44"/>
        <v>0.7159881218127937</v>
      </c>
      <c r="L125" s="915">
        <f t="shared" ca="1" si="44"/>
        <v>1.0165168597328227</v>
      </c>
      <c r="M125" s="915">
        <f t="shared" ca="1" si="44"/>
        <v>0.68199417103806115</v>
      </c>
      <c r="N125" s="915">
        <f t="shared" ca="1" si="44"/>
        <v>0.71010465161623071</v>
      </c>
      <c r="O125" s="915">
        <f t="shared" ca="1" si="44"/>
        <v>1.0236214424513892</v>
      </c>
      <c r="P125" s="915">
        <f t="shared" ca="1" si="44"/>
        <v>0.64205375312696411</v>
      </c>
      <c r="Q125" s="915">
        <f t="shared" ca="1" si="44"/>
        <v>16.572832723529043</v>
      </c>
      <c r="R125" s="915">
        <f t="shared" ca="1" si="44"/>
        <v>0.44276165372751597</v>
      </c>
      <c r="S125" s="915">
        <f t="shared" ca="1" si="43"/>
        <v>0.71284890591886663</v>
      </c>
      <c r="T125" s="915">
        <f t="shared" ca="1" si="44"/>
        <v>0.80313009820428238</v>
      </c>
      <c r="U125" s="915">
        <f t="shared" ca="1" si="44"/>
        <v>1.0290057410610949</v>
      </c>
      <c r="V125" s="1" t="str">
        <f t="shared" si="39"/>
        <v>HUM_ASR_FY_2022</v>
      </c>
      <c r="W125" s="914">
        <f t="shared" si="40"/>
        <v>45032</v>
      </c>
      <c r="X125" s="1" t="str">
        <f t="shared" si="41"/>
        <v>Unaudited</v>
      </c>
    </row>
    <row r="126" spans="1:24" x14ac:dyDescent="0.25">
      <c r="A126" s="1" t="s">
        <v>420</v>
      </c>
      <c r="B126" s="1" t="str">
        <f t="shared" si="34"/>
        <v>DEF</v>
      </c>
      <c r="C126" s="1" t="str">
        <f t="shared" si="35"/>
        <v>Default</v>
      </c>
      <c r="D126" s="913">
        <f t="shared" si="36"/>
        <v>1900</v>
      </c>
      <c r="E126" s="914">
        <f t="shared" si="37"/>
        <v>1</v>
      </c>
      <c r="F126" s="967">
        <f t="shared" si="38"/>
        <v>1</v>
      </c>
      <c r="G126" s="913" t="s">
        <v>1035</v>
      </c>
      <c r="H126" s="913" t="s">
        <v>1037</v>
      </c>
      <c r="I126" s="913" t="s">
        <v>387</v>
      </c>
      <c r="J126" s="915">
        <f t="shared" ca="1" si="44"/>
        <v>0.69335840008474803</v>
      </c>
      <c r="K126" s="915">
        <f t="shared" ca="1" si="44"/>
        <v>0.71180646533817671</v>
      </c>
      <c r="L126" s="915">
        <f t="shared" ca="1" si="44"/>
        <v>0.90542412236247072</v>
      </c>
      <c r="M126" s="915">
        <f t="shared" ca="1" si="44"/>
        <v>0.61376900869935658</v>
      </c>
      <c r="N126" s="915">
        <f t="shared" ca="1" si="44"/>
        <v>0.74048271381202202</v>
      </c>
      <c r="O126" s="915">
        <f t="shared" ca="1" si="44"/>
        <v>1.0180649232208483</v>
      </c>
      <c r="P126" s="915">
        <f t="shared" ca="1" si="44"/>
        <v>0.71634322452998822</v>
      </c>
      <c r="Q126" s="915">
        <f t="shared" ca="1" si="44"/>
        <v>4.3381825531522278</v>
      </c>
      <c r="R126" s="915">
        <f t="shared" ca="1" si="44"/>
        <v>0.36795998403696012</v>
      </c>
      <c r="S126" s="915">
        <f t="shared" ca="1" si="43"/>
        <v>0.48512693651665495</v>
      </c>
      <c r="T126" s="915">
        <f t="shared" ca="1" si="44"/>
        <v>0.80204614651608419</v>
      </c>
      <c r="U126" s="915">
        <f t="shared" ca="1" si="44"/>
        <v>1.132013157085622</v>
      </c>
      <c r="V126" s="1" t="str">
        <f t="shared" si="39"/>
        <v>HUM_ASR_FY_2022</v>
      </c>
      <c r="W126" s="914">
        <f t="shared" si="40"/>
        <v>45032</v>
      </c>
      <c r="X126" s="1" t="str">
        <f t="shared" si="41"/>
        <v>Unaudited</v>
      </c>
    </row>
    <row r="127" spans="1:24" x14ac:dyDescent="0.25">
      <c r="A127" s="1" t="s">
        <v>420</v>
      </c>
      <c r="B127" s="1" t="str">
        <f t="shared" si="34"/>
        <v>DEF</v>
      </c>
      <c r="C127" s="1" t="str">
        <f t="shared" si="35"/>
        <v>Default</v>
      </c>
      <c r="D127" s="913">
        <f t="shared" si="36"/>
        <v>1900</v>
      </c>
      <c r="E127" s="914">
        <f t="shared" si="37"/>
        <v>1</v>
      </c>
      <c r="F127" s="967">
        <f t="shared" si="38"/>
        <v>91</v>
      </c>
      <c r="G127" s="913" t="s">
        <v>1038</v>
      </c>
      <c r="H127" s="913" t="s">
        <v>1036</v>
      </c>
      <c r="I127" s="913" t="s">
        <v>387</v>
      </c>
      <c r="J127" s="915">
        <f t="shared" ca="1" si="44"/>
        <v>8.6830542640802227E-2</v>
      </c>
      <c r="K127" s="915">
        <f t="shared" ca="1" si="44"/>
        <v>-7.3184218589243833E-3</v>
      </c>
      <c r="L127" s="915">
        <f t="shared" ca="1" si="44"/>
        <v>1.8820031232962264</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HUM_ASR_FY_2022</v>
      </c>
      <c r="W127" s="914">
        <f t="shared" si="40"/>
        <v>45032</v>
      </c>
      <c r="X127" s="1" t="str">
        <f t="shared" si="41"/>
        <v>Unaudited</v>
      </c>
    </row>
    <row r="128" spans="1:24" x14ac:dyDescent="0.25">
      <c r="A128" s="1" t="s">
        <v>420</v>
      </c>
      <c r="B128" s="1" t="str">
        <f t="shared" si="34"/>
        <v>DEF</v>
      </c>
      <c r="C128" s="1" t="str">
        <f t="shared" si="35"/>
        <v>Default</v>
      </c>
      <c r="D128" s="913">
        <f t="shared" si="36"/>
        <v>1900</v>
      </c>
      <c r="E128" s="914">
        <f t="shared" si="37"/>
        <v>1</v>
      </c>
      <c r="F128" s="967">
        <f t="shared" si="38"/>
        <v>182</v>
      </c>
      <c r="G128" s="913" t="s">
        <v>1038</v>
      </c>
      <c r="H128" s="913" t="s">
        <v>1036</v>
      </c>
      <c r="I128" s="913" t="s">
        <v>387</v>
      </c>
      <c r="J128" s="915">
        <f t="shared" ca="1" si="44"/>
        <v>9.6025143515491546E-2</v>
      </c>
      <c r="K128" s="915">
        <f t="shared" ca="1" si="44"/>
        <v>5.204398164991476E-5</v>
      </c>
      <c r="L128" s="915">
        <f t="shared" ca="1" si="44"/>
        <v>2.0064242894871853</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HUM_ASR_FY_2022</v>
      </c>
      <c r="W128" s="914">
        <f t="shared" si="40"/>
        <v>45032</v>
      </c>
      <c r="X128" s="1" t="str">
        <f t="shared" si="41"/>
        <v>Unaudited</v>
      </c>
    </row>
    <row r="129" spans="1:24" x14ac:dyDescent="0.25">
      <c r="A129" s="1" t="s">
        <v>420</v>
      </c>
      <c r="B129" s="1" t="str">
        <f t="shared" si="34"/>
        <v>DEF</v>
      </c>
      <c r="C129" s="1" t="str">
        <f t="shared" si="35"/>
        <v>Default</v>
      </c>
      <c r="D129" s="913">
        <f t="shared" si="36"/>
        <v>1900</v>
      </c>
      <c r="E129" s="914">
        <f t="shared" si="37"/>
        <v>1</v>
      </c>
      <c r="F129" s="967">
        <f t="shared" si="38"/>
        <v>274</v>
      </c>
      <c r="G129" s="913" t="s">
        <v>1038</v>
      </c>
      <c r="H129" s="913" t="s">
        <v>1036</v>
      </c>
      <c r="I129" s="913" t="s">
        <v>387</v>
      </c>
      <c r="J129" s="915">
        <f t="shared" ca="1" si="44"/>
        <v>0.10857334339395848</v>
      </c>
      <c r="K129" s="915">
        <f t="shared" ca="1" si="44"/>
        <v>9.8763276940728854E-4</v>
      </c>
      <c r="L129" s="915">
        <f t="shared" ca="1" si="44"/>
        <v>2.3328668233982457</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HUM_ASR_FY_2022</v>
      </c>
      <c r="W129" s="914">
        <f t="shared" si="40"/>
        <v>45032</v>
      </c>
      <c r="X129" s="1" t="str">
        <f t="shared" si="41"/>
        <v>Unaudited</v>
      </c>
    </row>
    <row r="130" spans="1:24" x14ac:dyDescent="0.25">
      <c r="A130" s="1" t="s">
        <v>420</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1038</v>
      </c>
      <c r="H130" s="913" t="s">
        <v>1036</v>
      </c>
      <c r="I130" s="913" t="s">
        <v>387</v>
      </c>
      <c r="J130" s="915">
        <f t="shared" ca="1" si="44"/>
        <v>0.1569998665996109</v>
      </c>
      <c r="K130" s="915">
        <f t="shared" ca="1" si="44"/>
        <v>-2.7459528143321688E-4</v>
      </c>
      <c r="L130" s="915">
        <f t="shared" ca="1" si="44"/>
        <v>3.5321702467039739</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HUM_ASR_FY_2022</v>
      </c>
      <c r="W130" s="914">
        <f t="shared" ref="W130:W161" si="51">file_date</f>
        <v>45032</v>
      </c>
      <c r="X130" s="1" t="str">
        <f t="shared" ref="X130:X161" si="52">status</f>
        <v>Unaudited</v>
      </c>
    </row>
    <row r="131" spans="1:24" x14ac:dyDescent="0.25">
      <c r="A131" s="1" t="s">
        <v>420</v>
      </c>
      <c r="B131" s="1" t="str">
        <f t="shared" si="45"/>
        <v>DEF</v>
      </c>
      <c r="C131" s="1" t="str">
        <f t="shared" si="46"/>
        <v>Default</v>
      </c>
      <c r="D131" s="913">
        <f t="shared" si="47"/>
        <v>1900</v>
      </c>
      <c r="E131" s="914">
        <f t="shared" si="48"/>
        <v>1</v>
      </c>
      <c r="F131" s="967">
        <f t="shared" si="49"/>
        <v>1</v>
      </c>
      <c r="G131" s="913" t="s">
        <v>1038</v>
      </c>
      <c r="H131" s="913" t="s">
        <v>1037</v>
      </c>
      <c r="I131" s="913" t="s">
        <v>387</v>
      </c>
      <c r="J131" s="915">
        <f t="shared" ca="1" si="44"/>
        <v>0.11308161360986958</v>
      </c>
      <c r="K131" s="915">
        <f t="shared" ca="1" si="44"/>
        <v>-1.390580696031801E-3</v>
      </c>
      <c r="L131" s="915">
        <f t="shared" ca="1" si="44"/>
        <v>2.4522532108988111</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HUM_ASR_FY_2022</v>
      </c>
      <c r="W131" s="914">
        <f t="shared" si="51"/>
        <v>45032</v>
      </c>
      <c r="X131" s="1" t="str">
        <f t="shared" si="52"/>
        <v>Unaudited</v>
      </c>
    </row>
    <row r="132" spans="1:24" x14ac:dyDescent="0.25">
      <c r="A132" s="1" t="s">
        <v>420</v>
      </c>
      <c r="B132" s="1" t="str">
        <f t="shared" si="45"/>
        <v>DEF</v>
      </c>
      <c r="C132" s="1" t="str">
        <f t="shared" si="46"/>
        <v>Default</v>
      </c>
      <c r="D132" s="913">
        <f t="shared" si="47"/>
        <v>1900</v>
      </c>
      <c r="E132" s="914">
        <f t="shared" si="48"/>
        <v>1</v>
      </c>
      <c r="F132" s="967">
        <f t="shared" si="49"/>
        <v>91</v>
      </c>
      <c r="G132" s="913" t="s">
        <v>1039</v>
      </c>
      <c r="H132" s="913" t="s">
        <v>1036</v>
      </c>
      <c r="I132" s="913" t="s">
        <v>387</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0.172663935202228</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HUM_ASR_FY_2022</v>
      </c>
      <c r="W132" s="914">
        <f t="shared" si="51"/>
        <v>45032</v>
      </c>
      <c r="X132" s="1" t="str">
        <f t="shared" si="52"/>
        <v>Unaudited</v>
      </c>
    </row>
    <row r="133" spans="1:24" x14ac:dyDescent="0.25">
      <c r="A133" s="1" t="s">
        <v>420</v>
      </c>
      <c r="B133" s="1" t="str">
        <f t="shared" si="45"/>
        <v>DEF</v>
      </c>
      <c r="C133" s="1" t="str">
        <f t="shared" si="46"/>
        <v>Default</v>
      </c>
      <c r="D133" s="913">
        <f t="shared" si="47"/>
        <v>1900</v>
      </c>
      <c r="E133" s="914">
        <f t="shared" si="48"/>
        <v>1</v>
      </c>
      <c r="F133" s="967">
        <f t="shared" si="49"/>
        <v>182</v>
      </c>
      <c r="G133" s="913" t="s">
        <v>1039</v>
      </c>
      <c r="H133" s="913" t="s">
        <v>1036</v>
      </c>
      <c r="I133" s="913" t="s">
        <v>387</v>
      </c>
      <c r="J133" s="915">
        <f t="shared" ca="1" si="53"/>
        <v>0.16267582477864465</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HUM_ASR_FY_2022</v>
      </c>
      <c r="W133" s="914">
        <f t="shared" si="51"/>
        <v>45032</v>
      </c>
      <c r="X133" s="1" t="str">
        <f t="shared" si="52"/>
        <v>Unaudited</v>
      </c>
    </row>
    <row r="134" spans="1:24" x14ac:dyDescent="0.25">
      <c r="A134" s="1" t="s">
        <v>420</v>
      </c>
      <c r="B134" s="1" t="str">
        <f t="shared" si="45"/>
        <v>DEF</v>
      </c>
      <c r="C134" s="1" t="str">
        <f t="shared" si="46"/>
        <v>Default</v>
      </c>
      <c r="D134" s="913">
        <f t="shared" si="47"/>
        <v>1900</v>
      </c>
      <c r="E134" s="914">
        <f t="shared" si="48"/>
        <v>1</v>
      </c>
      <c r="F134" s="967">
        <f t="shared" si="49"/>
        <v>274</v>
      </c>
      <c r="G134" s="913" t="s">
        <v>1039</v>
      </c>
      <c r="H134" s="913" t="s">
        <v>1036</v>
      </c>
      <c r="I134" s="913" t="s">
        <v>387</v>
      </c>
      <c r="J134" s="915">
        <f t="shared" ca="1" si="53"/>
        <v>0.23281428689195008</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HUM_ASR_FY_2022</v>
      </c>
      <c r="W134" s="914">
        <f t="shared" si="51"/>
        <v>45032</v>
      </c>
      <c r="X134" s="1" t="str">
        <f t="shared" si="52"/>
        <v>Unaudited</v>
      </c>
    </row>
    <row r="135" spans="1:24" x14ac:dyDescent="0.25">
      <c r="A135" s="1" t="s">
        <v>420</v>
      </c>
      <c r="B135" s="1" t="str">
        <f t="shared" si="45"/>
        <v>DEF</v>
      </c>
      <c r="C135" s="1" t="str">
        <f t="shared" si="46"/>
        <v>Default</v>
      </c>
      <c r="D135" s="913">
        <f t="shared" si="47"/>
        <v>1900</v>
      </c>
      <c r="E135" s="914">
        <f t="shared" si="48"/>
        <v>1</v>
      </c>
      <c r="F135" s="967">
        <f t="shared" si="49"/>
        <v>366</v>
      </c>
      <c r="G135" s="913" t="s">
        <v>1039</v>
      </c>
      <c r="H135" s="913" t="s">
        <v>1036</v>
      </c>
      <c r="I135" s="913" t="s">
        <v>387</v>
      </c>
      <c r="J135" s="915">
        <f t="shared" ca="1" si="53"/>
        <v>0.1018245316508902</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HUM_ASR_FY_2022</v>
      </c>
      <c r="W135" s="914">
        <f t="shared" si="51"/>
        <v>45032</v>
      </c>
      <c r="X135" s="1" t="str">
        <f t="shared" si="52"/>
        <v>Unaudited</v>
      </c>
    </row>
    <row r="136" spans="1:24" x14ac:dyDescent="0.25">
      <c r="A136" s="1" t="s">
        <v>420</v>
      </c>
      <c r="B136" s="1" t="str">
        <f t="shared" si="45"/>
        <v>DEF</v>
      </c>
      <c r="C136" s="1" t="str">
        <f t="shared" si="46"/>
        <v>Default</v>
      </c>
      <c r="D136" s="913">
        <f t="shared" si="47"/>
        <v>1900</v>
      </c>
      <c r="E136" s="914">
        <f t="shared" si="48"/>
        <v>1</v>
      </c>
      <c r="F136" s="967">
        <f t="shared" si="49"/>
        <v>1</v>
      </c>
      <c r="G136" s="913" t="s">
        <v>1039</v>
      </c>
      <c r="H136" s="913" t="s">
        <v>1037</v>
      </c>
      <c r="I136" s="913" t="s">
        <v>387</v>
      </c>
      <c r="J136" s="915">
        <f t="shared" ca="1" si="53"/>
        <v>0.18403599338371324</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HUM_ASR_FY_2022</v>
      </c>
      <c r="W136" s="914">
        <f t="shared" si="51"/>
        <v>45032</v>
      </c>
      <c r="X136" s="1" t="str">
        <f t="shared" si="52"/>
        <v>Unaudited</v>
      </c>
    </row>
    <row r="137" spans="1:24" x14ac:dyDescent="0.25">
      <c r="A137" s="1" t="s">
        <v>420</v>
      </c>
      <c r="B137" s="1" t="str">
        <f t="shared" si="45"/>
        <v>DEF</v>
      </c>
      <c r="C137" s="1" t="str">
        <f t="shared" si="46"/>
        <v>Default</v>
      </c>
      <c r="D137" s="913">
        <f t="shared" si="47"/>
        <v>1900</v>
      </c>
      <c r="E137" s="914">
        <f t="shared" si="48"/>
        <v>1</v>
      </c>
      <c r="F137" s="967">
        <f t="shared" si="49"/>
        <v>91</v>
      </c>
      <c r="G137" s="913" t="s">
        <v>1035</v>
      </c>
      <c r="H137" s="913" t="s">
        <v>1036</v>
      </c>
      <c r="I137" s="913" t="s">
        <v>388</v>
      </c>
      <c r="J137" s="915">
        <f t="shared" ca="1" si="53"/>
        <v>0.76558347494037526</v>
      </c>
      <c r="K137" s="915">
        <f t="shared" ca="1" si="53"/>
        <v>0.79397049374235062</v>
      </c>
      <c r="L137" s="915">
        <f t="shared" ca="1" si="53"/>
        <v>0.85226370117425831</v>
      </c>
      <c r="M137" s="915">
        <f t="shared" ca="1" si="53"/>
        <v>0.64066454786178451</v>
      </c>
      <c r="N137" s="915">
        <f t="shared" ca="1" si="53"/>
        <v>0.78183349549017001</v>
      </c>
      <c r="O137" s="915">
        <f t="shared" ca="1" si="53"/>
        <v>0.78360835198060863</v>
      </c>
      <c r="P137" s="915">
        <f t="shared" ca="1" si="53"/>
        <v>0.525550657573847</v>
      </c>
      <c r="Q137" s="915">
        <f t="shared" ca="1" si="53"/>
        <v>1.1779652082785774</v>
      </c>
      <c r="R137" s="915">
        <f t="shared" ca="1" si="53"/>
        <v>0.58095256402746642</v>
      </c>
      <c r="S137" s="915">
        <f t="shared" ca="1" si="44"/>
        <v>0.61065917090956534</v>
      </c>
      <c r="T137" s="915">
        <f t="shared" ca="1" si="53"/>
        <v>1.3638913849201295</v>
      </c>
      <c r="U137" s="915">
        <f t="shared" ca="1" si="53"/>
        <v>0.94270727617636052</v>
      </c>
      <c r="V137" s="1" t="str">
        <f t="shared" si="50"/>
        <v>HUM_ASR_FY_2022</v>
      </c>
      <c r="W137" s="914">
        <f t="shared" si="51"/>
        <v>45032</v>
      </c>
      <c r="X137" s="1" t="str">
        <f t="shared" si="52"/>
        <v>Unaudited</v>
      </c>
    </row>
    <row r="138" spans="1:24" x14ac:dyDescent="0.25">
      <c r="A138" s="1" t="s">
        <v>420</v>
      </c>
      <c r="B138" s="1" t="str">
        <f t="shared" si="45"/>
        <v>DEF</v>
      </c>
      <c r="C138" s="1" t="str">
        <f t="shared" si="46"/>
        <v>Default</v>
      </c>
      <c r="D138" s="913">
        <f t="shared" si="47"/>
        <v>1900</v>
      </c>
      <c r="E138" s="914">
        <f t="shared" si="48"/>
        <v>1</v>
      </c>
      <c r="F138" s="967">
        <f t="shared" si="49"/>
        <v>182</v>
      </c>
      <c r="G138" s="913" t="s">
        <v>1035</v>
      </c>
      <c r="H138" s="913" t="s">
        <v>1036</v>
      </c>
      <c r="I138" s="913" t="s">
        <v>388</v>
      </c>
      <c r="J138" s="915">
        <f t="shared" ca="1" si="53"/>
        <v>0.79868168152169361</v>
      </c>
      <c r="K138" s="915">
        <f t="shared" ca="1" si="53"/>
        <v>0.8295693006469792</v>
      </c>
      <c r="L138" s="915">
        <f t="shared" ca="1" si="53"/>
        <v>0.88817070572746226</v>
      </c>
      <c r="M138" s="915">
        <f t="shared" ca="1" si="53"/>
        <v>0.67189792578748742</v>
      </c>
      <c r="N138" s="915">
        <f t="shared" ca="1" si="53"/>
        <v>0.83542487951262878</v>
      </c>
      <c r="O138" s="915">
        <f t="shared" ca="1" si="53"/>
        <v>0.94414847204512098</v>
      </c>
      <c r="P138" s="915">
        <f t="shared" ca="1" si="53"/>
        <v>0.48689655636096224</v>
      </c>
      <c r="Q138" s="915">
        <f t="shared" ca="1" si="53"/>
        <v>2.0851565346369174</v>
      </c>
      <c r="R138" s="915">
        <f t="shared" ca="1" si="53"/>
        <v>0.57730126766634382</v>
      </c>
      <c r="S138" s="915">
        <f t="shared" ca="1" si="53"/>
        <v>0.71740742552682468</v>
      </c>
      <c r="T138" s="915">
        <f t="shared" ca="1" si="53"/>
        <v>1.1239512988159401</v>
      </c>
      <c r="U138" s="915">
        <f t="shared" ca="1" si="53"/>
        <v>0.85893841113746749</v>
      </c>
      <c r="V138" s="1" t="str">
        <f t="shared" si="50"/>
        <v>HUM_ASR_FY_2022</v>
      </c>
      <c r="W138" s="914">
        <f t="shared" si="51"/>
        <v>45032</v>
      </c>
      <c r="X138" s="1" t="str">
        <f t="shared" si="52"/>
        <v>Unaudited</v>
      </c>
    </row>
    <row r="139" spans="1:24" x14ac:dyDescent="0.25">
      <c r="A139" s="1" t="s">
        <v>420</v>
      </c>
      <c r="B139" s="1" t="str">
        <f t="shared" si="45"/>
        <v>DEF</v>
      </c>
      <c r="C139" s="1" t="str">
        <f t="shared" si="46"/>
        <v>Default</v>
      </c>
      <c r="D139" s="913">
        <f t="shared" si="47"/>
        <v>1900</v>
      </c>
      <c r="E139" s="914">
        <f t="shared" si="48"/>
        <v>1</v>
      </c>
      <c r="F139" s="967">
        <f t="shared" si="49"/>
        <v>274</v>
      </c>
      <c r="G139" s="913" t="s">
        <v>1035</v>
      </c>
      <c r="H139" s="913" t="s">
        <v>1036</v>
      </c>
      <c r="I139" s="913" t="s">
        <v>388</v>
      </c>
      <c r="J139" s="915">
        <f t="shared" ca="1" si="53"/>
        <v>0.78725262497364157</v>
      </c>
      <c r="K139" s="915">
        <f t="shared" ca="1" si="53"/>
        <v>0.8258508651631743</v>
      </c>
      <c r="L139" s="915">
        <f t="shared" ca="1" si="53"/>
        <v>0.83133965401332477</v>
      </c>
      <c r="M139" s="915">
        <f t="shared" ca="1" si="53"/>
        <v>0.63695706577965916</v>
      </c>
      <c r="N139" s="915">
        <f t="shared" ca="1" si="53"/>
        <v>0.8108977409905086</v>
      </c>
      <c r="O139" s="915">
        <f t="shared" ca="1" si="53"/>
        <v>0.92388161793688284</v>
      </c>
      <c r="P139" s="915">
        <f t="shared" ca="1" si="53"/>
        <v>0.57119828211287149</v>
      </c>
      <c r="Q139" s="915">
        <f t="shared" ca="1" si="53"/>
        <v>10.102851945020655</v>
      </c>
      <c r="R139" s="915">
        <f t="shared" ca="1" si="53"/>
        <v>0.58384657194976097</v>
      </c>
      <c r="S139" s="915">
        <f t="shared" ca="1" si="53"/>
        <v>0.65005420491112409</v>
      </c>
      <c r="T139" s="915">
        <f t="shared" ca="1" si="53"/>
        <v>1.1589985320654839</v>
      </c>
      <c r="U139" s="915">
        <f t="shared" ca="1" si="53"/>
        <v>0.8835255355045295</v>
      </c>
      <c r="V139" s="1" t="str">
        <f t="shared" si="50"/>
        <v>HUM_ASR_FY_2022</v>
      </c>
      <c r="W139" s="914">
        <f t="shared" si="51"/>
        <v>45032</v>
      </c>
      <c r="X139" s="1" t="str">
        <f t="shared" si="52"/>
        <v>Unaudited</v>
      </c>
    </row>
    <row r="140" spans="1:24" x14ac:dyDescent="0.25">
      <c r="A140" s="1" t="s">
        <v>420</v>
      </c>
      <c r="B140" s="1" t="str">
        <f t="shared" si="45"/>
        <v>DEF</v>
      </c>
      <c r="C140" s="1" t="str">
        <f t="shared" si="46"/>
        <v>Default</v>
      </c>
      <c r="D140" s="913">
        <f t="shared" si="47"/>
        <v>1900</v>
      </c>
      <c r="E140" s="914">
        <f t="shared" si="48"/>
        <v>1</v>
      </c>
      <c r="F140" s="967">
        <f t="shared" si="49"/>
        <v>366</v>
      </c>
      <c r="G140" s="913" t="s">
        <v>1035</v>
      </c>
      <c r="H140" s="913" t="s">
        <v>1036</v>
      </c>
      <c r="I140" s="913" t="s">
        <v>388</v>
      </c>
      <c r="J140" s="915">
        <f t="shared" ca="1" si="53"/>
        <v>0.95723851883214606</v>
      </c>
      <c r="K140" s="915">
        <f t="shared" ca="1" si="53"/>
        <v>1.0660797453481607</v>
      </c>
      <c r="L140" s="915">
        <f t="shared" ca="1" si="53"/>
        <v>0.95886420107676362</v>
      </c>
      <c r="M140" s="915">
        <f t="shared" ca="1" si="53"/>
        <v>0.68754854885317995</v>
      </c>
      <c r="N140" s="915">
        <f t="shared" ca="1" si="53"/>
        <v>0.84345136300427836</v>
      </c>
      <c r="O140" s="915">
        <f t="shared" ca="1" si="53"/>
        <v>1.2476217003657664</v>
      </c>
      <c r="P140" s="915">
        <f t="shared" ca="1" si="53"/>
        <v>0.67939330635207007</v>
      </c>
      <c r="Q140" s="915">
        <f t="shared" ca="1" si="53"/>
        <v>1.5646483267356766</v>
      </c>
      <c r="R140" s="915">
        <f t="shared" ca="1" si="53"/>
        <v>0.64297957591777044</v>
      </c>
      <c r="S140" s="915">
        <f t="shared" ca="1" si="53"/>
        <v>1.0070302949963648</v>
      </c>
      <c r="T140" s="915">
        <f t="shared" ca="1" si="53"/>
        <v>1.4186750147562854</v>
      </c>
      <c r="U140" s="915">
        <f t="shared" ca="1" si="53"/>
        <v>1.0112082247629202</v>
      </c>
      <c r="V140" s="1" t="str">
        <f t="shared" si="50"/>
        <v>HUM_ASR_FY_2022</v>
      </c>
      <c r="W140" s="914">
        <f t="shared" si="51"/>
        <v>45032</v>
      </c>
      <c r="X140" s="1" t="str">
        <f t="shared" si="52"/>
        <v>Unaudited</v>
      </c>
    </row>
    <row r="141" spans="1:24" x14ac:dyDescent="0.25">
      <c r="A141" s="1" t="s">
        <v>420</v>
      </c>
      <c r="B141" s="1" t="str">
        <f t="shared" si="45"/>
        <v>DEF</v>
      </c>
      <c r="C141" s="1" t="str">
        <f t="shared" si="46"/>
        <v>Default</v>
      </c>
      <c r="D141" s="913">
        <f t="shared" si="47"/>
        <v>1900</v>
      </c>
      <c r="E141" s="914">
        <f t="shared" si="48"/>
        <v>1</v>
      </c>
      <c r="F141" s="967">
        <f t="shared" si="49"/>
        <v>1</v>
      </c>
      <c r="G141" s="913" t="s">
        <v>1035</v>
      </c>
      <c r="H141" s="913" t="s">
        <v>1037</v>
      </c>
      <c r="I141" s="913" t="s">
        <v>388</v>
      </c>
      <c r="J141" s="915">
        <f t="shared" ca="1" si="53"/>
        <v>0.79229936197113071</v>
      </c>
      <c r="K141" s="915">
        <f t="shared" ca="1" si="53"/>
        <v>0.88103361945565384</v>
      </c>
      <c r="L141" s="915">
        <f t="shared" ca="1" si="53"/>
        <v>0.88250508627038105</v>
      </c>
      <c r="M141" s="915">
        <f t="shared" ca="1" si="53"/>
        <v>0.65904930963407615</v>
      </c>
      <c r="N141" s="915">
        <f t="shared" ca="1" si="53"/>
        <v>0.81775152163807852</v>
      </c>
      <c r="O141" s="915">
        <f t="shared" ca="1" si="53"/>
        <v>0.96583112246250302</v>
      </c>
      <c r="P141" s="915">
        <f t="shared" ca="1" si="53"/>
        <v>0.56361730956994027</v>
      </c>
      <c r="Q141" s="915">
        <f t="shared" ca="1" si="53"/>
        <v>3.6248974814735262</v>
      </c>
      <c r="R141" s="915">
        <f t="shared" ca="1" si="53"/>
        <v>0.59425415135380144</v>
      </c>
      <c r="S141" s="915">
        <f t="shared" ca="1" si="53"/>
        <v>0.74693158981995289</v>
      </c>
      <c r="T141" s="915">
        <f t="shared" ca="1" si="53"/>
        <v>1.2698557657677905</v>
      </c>
      <c r="U141" s="915">
        <f t="shared" ca="1" si="53"/>
        <v>0.92560413510698258</v>
      </c>
      <c r="V141" s="1" t="str">
        <f t="shared" si="50"/>
        <v>HUM_ASR_FY_2022</v>
      </c>
      <c r="W141" s="914">
        <f t="shared" si="51"/>
        <v>45032</v>
      </c>
      <c r="X141" s="1" t="str">
        <f t="shared" si="52"/>
        <v>Unaudited</v>
      </c>
    </row>
    <row r="142" spans="1:24" x14ac:dyDescent="0.25">
      <c r="A142" s="1" t="s">
        <v>420</v>
      </c>
      <c r="B142" s="1" t="str">
        <f t="shared" si="45"/>
        <v>DEF</v>
      </c>
      <c r="C142" s="1" t="str">
        <f t="shared" si="46"/>
        <v>Default</v>
      </c>
      <c r="D142" s="913">
        <f t="shared" si="47"/>
        <v>1900</v>
      </c>
      <c r="E142" s="914">
        <f t="shared" si="48"/>
        <v>1</v>
      </c>
      <c r="F142" s="967">
        <f t="shared" si="49"/>
        <v>91</v>
      </c>
      <c r="G142" s="913" t="s">
        <v>1038</v>
      </c>
      <c r="H142" s="913" t="s">
        <v>1036</v>
      </c>
      <c r="I142" s="913" t="s">
        <v>388</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7.8321792736472884E-2</v>
      </c>
      <c r="K142" s="915">
        <f t="shared" ca="1" si="54"/>
        <v>-7.1734449190435463E-3</v>
      </c>
      <c r="L142" s="915">
        <f t="shared" ca="1" si="54"/>
        <v>1.0531755085359507</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HUM_ASR_FY_2022</v>
      </c>
      <c r="W142" s="914">
        <f t="shared" si="51"/>
        <v>45032</v>
      </c>
      <c r="X142" s="1" t="str">
        <f t="shared" si="52"/>
        <v>Unaudited</v>
      </c>
    </row>
    <row r="143" spans="1:24" x14ac:dyDescent="0.25">
      <c r="A143" s="1" t="s">
        <v>420</v>
      </c>
      <c r="B143" s="1" t="str">
        <f t="shared" si="45"/>
        <v>DEF</v>
      </c>
      <c r="C143" s="1" t="str">
        <f t="shared" si="46"/>
        <v>Default</v>
      </c>
      <c r="D143" s="913">
        <f t="shared" si="47"/>
        <v>1900</v>
      </c>
      <c r="E143" s="914">
        <f t="shared" si="48"/>
        <v>1</v>
      </c>
      <c r="F143" s="967">
        <f t="shared" si="49"/>
        <v>182</v>
      </c>
      <c r="G143" s="913" t="s">
        <v>1038</v>
      </c>
      <c r="H143" s="913" t="s">
        <v>1036</v>
      </c>
      <c r="I143" s="913" t="s">
        <v>388</v>
      </c>
      <c r="J143" s="915">
        <f t="shared" ca="1" si="54"/>
        <v>8.2999996216054514E-2</v>
      </c>
      <c r="K143" s="915">
        <f t="shared" ca="1" si="54"/>
        <v>3.7720036451445953E-4</v>
      </c>
      <c r="L143" s="915">
        <f t="shared" ca="1" si="54"/>
        <v>1.054469454779704</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HUM_ASR_FY_2022</v>
      </c>
      <c r="W143" s="914">
        <f t="shared" si="51"/>
        <v>45032</v>
      </c>
      <c r="X143" s="1" t="str">
        <f t="shared" si="52"/>
        <v>Unaudited</v>
      </c>
    </row>
    <row r="144" spans="1:24" x14ac:dyDescent="0.25">
      <c r="A144" s="1" t="s">
        <v>420</v>
      </c>
      <c r="B144" s="1" t="str">
        <f t="shared" si="45"/>
        <v>DEF</v>
      </c>
      <c r="C144" s="1" t="str">
        <f t="shared" si="46"/>
        <v>Default</v>
      </c>
      <c r="D144" s="913">
        <f t="shared" si="47"/>
        <v>1900</v>
      </c>
      <c r="E144" s="914">
        <f t="shared" si="48"/>
        <v>1</v>
      </c>
      <c r="F144" s="967">
        <f t="shared" si="49"/>
        <v>274</v>
      </c>
      <c r="G144" s="913" t="s">
        <v>1038</v>
      </c>
      <c r="H144" s="913" t="s">
        <v>1036</v>
      </c>
      <c r="I144" s="913" t="s">
        <v>388</v>
      </c>
      <c r="J144" s="915">
        <f t="shared" ca="1" si="54"/>
        <v>8.3827752067724332E-2</v>
      </c>
      <c r="K144" s="915">
        <f t="shared" ca="1" si="54"/>
        <v>1.2788912877678366E-3</v>
      </c>
      <c r="L144" s="915">
        <f t="shared" ca="1" si="54"/>
        <v>1.0521700951735566</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HUM_ASR_FY_2022</v>
      </c>
      <c r="W144" s="914">
        <f t="shared" si="51"/>
        <v>45032</v>
      </c>
      <c r="X144" s="1" t="str">
        <f t="shared" si="52"/>
        <v>Unaudited</v>
      </c>
    </row>
    <row r="145" spans="1:24" x14ac:dyDescent="0.25">
      <c r="A145" s="1" t="s">
        <v>420</v>
      </c>
      <c r="B145" s="1" t="str">
        <f t="shared" si="45"/>
        <v>DEF</v>
      </c>
      <c r="C145" s="1" t="str">
        <f t="shared" si="46"/>
        <v>Default</v>
      </c>
      <c r="D145" s="913">
        <f t="shared" si="47"/>
        <v>1900</v>
      </c>
      <c r="E145" s="914">
        <f t="shared" si="48"/>
        <v>1</v>
      </c>
      <c r="F145" s="967">
        <f t="shared" si="49"/>
        <v>366</v>
      </c>
      <c r="G145" s="913" t="s">
        <v>1038</v>
      </c>
      <c r="H145" s="913" t="s">
        <v>1036</v>
      </c>
      <c r="I145" s="913" t="s">
        <v>388</v>
      </c>
      <c r="J145" s="915">
        <f t="shared" ca="1" si="54"/>
        <v>0.12160717387257498</v>
      </c>
      <c r="K145" s="915">
        <f t="shared" ca="1" si="54"/>
        <v>-1.9196265541444218E-5</v>
      </c>
      <c r="L145" s="915">
        <f t="shared" ca="1" si="54"/>
        <v>1.5544835547813778</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HUM_ASR_FY_2022</v>
      </c>
      <c r="W145" s="914">
        <f t="shared" si="51"/>
        <v>45032</v>
      </c>
      <c r="X145" s="1" t="str">
        <f t="shared" si="52"/>
        <v>Unaudited</v>
      </c>
    </row>
    <row r="146" spans="1:24" x14ac:dyDescent="0.25">
      <c r="A146" s="1" t="s">
        <v>420</v>
      </c>
      <c r="B146" s="1" t="str">
        <f t="shared" si="45"/>
        <v>DEF</v>
      </c>
      <c r="C146" s="1" t="str">
        <f t="shared" si="46"/>
        <v>Default</v>
      </c>
      <c r="D146" s="913">
        <f t="shared" si="47"/>
        <v>1900</v>
      </c>
      <c r="E146" s="914">
        <f t="shared" si="48"/>
        <v>1</v>
      </c>
      <c r="F146" s="967">
        <f t="shared" si="49"/>
        <v>1</v>
      </c>
      <c r="G146" s="913" t="s">
        <v>1038</v>
      </c>
      <c r="H146" s="913" t="s">
        <v>1037</v>
      </c>
      <c r="I146" s="913" t="s">
        <v>388</v>
      </c>
      <c r="J146" s="915">
        <f t="shared" ca="1" si="54"/>
        <v>9.1664704763537982E-2</v>
      </c>
      <c r="K146" s="915">
        <f t="shared" ca="1" si="54"/>
        <v>-1.2837807768564555E-3</v>
      </c>
      <c r="L146" s="915">
        <f t="shared" ca="1" si="54"/>
        <v>1.1788035400401657</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HUM_ASR_FY_2022</v>
      </c>
      <c r="W146" s="914">
        <f t="shared" si="51"/>
        <v>45032</v>
      </c>
      <c r="X146" s="1" t="str">
        <f t="shared" si="52"/>
        <v>Unaudited</v>
      </c>
    </row>
    <row r="147" spans="1:24" x14ac:dyDescent="0.25">
      <c r="A147" s="1" t="s">
        <v>420</v>
      </c>
      <c r="B147" s="1" t="str">
        <f t="shared" si="45"/>
        <v>DEF</v>
      </c>
      <c r="C147" s="1" t="str">
        <f t="shared" si="46"/>
        <v>Default</v>
      </c>
      <c r="D147" s="913">
        <f t="shared" si="47"/>
        <v>1900</v>
      </c>
      <c r="E147" s="914">
        <f t="shared" si="48"/>
        <v>1</v>
      </c>
      <c r="F147" s="967">
        <f t="shared" si="49"/>
        <v>91</v>
      </c>
      <c r="G147" s="913" t="s">
        <v>1039</v>
      </c>
      <c r="H147" s="913" t="s">
        <v>1036</v>
      </c>
      <c r="I147" s="913" t="s">
        <v>388</v>
      </c>
      <c r="J147" s="915">
        <f t="shared" ca="1" si="54"/>
        <v>0.14768778891338755</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HUM_ASR_FY_2022</v>
      </c>
      <c r="W147" s="914">
        <f t="shared" si="51"/>
        <v>45032</v>
      </c>
      <c r="X147" s="1" t="str">
        <f t="shared" si="52"/>
        <v>Unaudited</v>
      </c>
    </row>
    <row r="148" spans="1:24" x14ac:dyDescent="0.25">
      <c r="A148" s="1" t="s">
        <v>420</v>
      </c>
      <c r="B148" s="1" t="str">
        <f t="shared" si="45"/>
        <v>DEF</v>
      </c>
      <c r="C148" s="1" t="str">
        <f t="shared" si="46"/>
        <v>Default</v>
      </c>
      <c r="D148" s="913">
        <f t="shared" si="47"/>
        <v>1900</v>
      </c>
      <c r="E148" s="914">
        <f t="shared" si="48"/>
        <v>1</v>
      </c>
      <c r="F148" s="967">
        <f t="shared" si="49"/>
        <v>182</v>
      </c>
      <c r="G148" s="913" t="s">
        <v>1039</v>
      </c>
      <c r="H148" s="913" t="s">
        <v>1036</v>
      </c>
      <c r="I148" s="913" t="s">
        <v>388</v>
      </c>
      <c r="J148" s="915">
        <f t="shared" ca="1" si="54"/>
        <v>0.10998010777250153</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HUM_ASR_FY_2022</v>
      </c>
      <c r="W148" s="914">
        <f t="shared" si="51"/>
        <v>45032</v>
      </c>
      <c r="X148" s="1" t="str">
        <f t="shared" si="52"/>
        <v>Unaudited</v>
      </c>
    </row>
    <row r="149" spans="1:24" x14ac:dyDescent="0.25">
      <c r="A149" s="1" t="s">
        <v>420</v>
      </c>
      <c r="B149" s="1" t="str">
        <f t="shared" si="45"/>
        <v>DEF</v>
      </c>
      <c r="C149" s="1" t="str">
        <f t="shared" si="46"/>
        <v>Default</v>
      </c>
      <c r="D149" s="913">
        <f t="shared" si="47"/>
        <v>1900</v>
      </c>
      <c r="E149" s="914">
        <f t="shared" si="48"/>
        <v>1</v>
      </c>
      <c r="F149" s="967">
        <f t="shared" si="49"/>
        <v>274</v>
      </c>
      <c r="G149" s="913" t="s">
        <v>1039</v>
      </c>
      <c r="H149" s="913" t="s">
        <v>1036</v>
      </c>
      <c r="I149" s="913" t="s">
        <v>388</v>
      </c>
      <c r="J149" s="915">
        <f t="shared" ca="1" si="54"/>
        <v>0.12021305516221607</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HUM_ASR_FY_2022</v>
      </c>
      <c r="W149" s="914">
        <f t="shared" si="51"/>
        <v>45032</v>
      </c>
      <c r="X149" s="1" t="str">
        <f t="shared" si="52"/>
        <v>Unaudited</v>
      </c>
    </row>
    <row r="150" spans="1:24" x14ac:dyDescent="0.25">
      <c r="A150" s="1" t="s">
        <v>420</v>
      </c>
      <c r="B150" s="1" t="str">
        <f t="shared" si="45"/>
        <v>DEF</v>
      </c>
      <c r="C150" s="1" t="str">
        <f t="shared" si="46"/>
        <v>Default</v>
      </c>
      <c r="D150" s="913">
        <f t="shared" si="47"/>
        <v>1900</v>
      </c>
      <c r="E150" s="914">
        <f t="shared" si="48"/>
        <v>1</v>
      </c>
      <c r="F150" s="967">
        <f t="shared" si="49"/>
        <v>366</v>
      </c>
      <c r="G150" s="913" t="s">
        <v>1039</v>
      </c>
      <c r="H150" s="913" t="s">
        <v>1036</v>
      </c>
      <c r="I150" s="913" t="s">
        <v>388</v>
      </c>
      <c r="J150" s="915">
        <f t="shared" ca="1" si="54"/>
        <v>-8.8268036765805455E-2</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HUM_ASR_FY_2022</v>
      </c>
      <c r="W150" s="914">
        <f t="shared" si="51"/>
        <v>45032</v>
      </c>
      <c r="X150" s="1" t="str">
        <f t="shared" si="52"/>
        <v>Unaudited</v>
      </c>
    </row>
    <row r="151" spans="1:24" x14ac:dyDescent="0.25">
      <c r="A151" s="1" t="s">
        <v>420</v>
      </c>
      <c r="B151" s="1" t="str">
        <f t="shared" si="45"/>
        <v>DEF</v>
      </c>
      <c r="C151" s="1" t="str">
        <f t="shared" si="46"/>
        <v>Default</v>
      </c>
      <c r="D151" s="913">
        <f t="shared" si="47"/>
        <v>1900</v>
      </c>
      <c r="E151" s="914">
        <f t="shared" si="48"/>
        <v>1</v>
      </c>
      <c r="F151" s="967">
        <f t="shared" si="49"/>
        <v>1</v>
      </c>
      <c r="G151" s="913" t="s">
        <v>1039</v>
      </c>
      <c r="H151" s="913" t="s">
        <v>1037</v>
      </c>
      <c r="I151" s="913" t="s">
        <v>388</v>
      </c>
      <c r="J151" s="915">
        <f t="shared" ca="1" si="54"/>
        <v>0.1073242955034994</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HUM_ASR_FY_2022</v>
      </c>
      <c r="W151" s="914">
        <f t="shared" si="51"/>
        <v>45032</v>
      </c>
      <c r="X151" s="1" t="str">
        <f t="shared" si="52"/>
        <v>Unaudited</v>
      </c>
    </row>
    <row r="152" spans="1:24" x14ac:dyDescent="0.25">
      <c r="A152" s="1" t="s">
        <v>420</v>
      </c>
      <c r="B152" s="1" t="str">
        <f t="shared" si="45"/>
        <v>DEF</v>
      </c>
      <c r="C152" s="1" t="str">
        <f t="shared" si="46"/>
        <v>Default</v>
      </c>
      <c r="D152" s="913">
        <f t="shared" si="47"/>
        <v>1900</v>
      </c>
      <c r="E152" s="914">
        <f t="shared" si="48"/>
        <v>1</v>
      </c>
      <c r="F152" s="967">
        <f t="shared" si="49"/>
        <v>91</v>
      </c>
      <c r="G152" s="913" t="s">
        <v>1035</v>
      </c>
      <c r="H152" s="913" t="s">
        <v>1036</v>
      </c>
      <c r="I152" s="913" t="s">
        <v>389</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0.81613408923144404</v>
      </c>
      <c r="K152" s="915">
        <f t="shared" ca="1" si="55"/>
        <v>0.87030044327706224</v>
      </c>
      <c r="L152" s="915">
        <f t="shared" ca="1" si="55"/>
        <v>0.84020305018027619</v>
      </c>
      <c r="M152" s="915">
        <f t="shared" ca="1" si="55"/>
        <v>0.70396214075059493</v>
      </c>
      <c r="N152" s="915">
        <f t="shared" ca="1" si="55"/>
        <v>0.84017405136215051</v>
      </c>
      <c r="O152" s="915">
        <f t="shared" ca="1" si="55"/>
        <v>0.56659714657874061</v>
      </c>
      <c r="P152" s="915">
        <f t="shared" ca="1" si="55"/>
        <v>0.77385349765954914</v>
      </c>
      <c r="Q152" s="915">
        <f t="shared" ca="1" si="55"/>
        <v>5.5581462955805634</v>
      </c>
      <c r="R152" s="915">
        <f t="shared" ca="1" si="55"/>
        <v>0.4395858089273727</v>
      </c>
      <c r="S152" s="915">
        <f t="shared" ca="1" si="54"/>
        <v>0.81596686090604009</v>
      </c>
      <c r="T152" s="915">
        <f t="shared" ca="1" si="55"/>
        <v>0.941580788228362</v>
      </c>
      <c r="U152" s="915">
        <f t="shared" ca="1" si="55"/>
        <v>1.0270621797404387</v>
      </c>
      <c r="V152" s="1" t="str">
        <f t="shared" si="50"/>
        <v>HUM_ASR_FY_2022</v>
      </c>
      <c r="W152" s="914">
        <f t="shared" si="51"/>
        <v>45032</v>
      </c>
      <c r="X152" s="1" t="str">
        <f t="shared" si="52"/>
        <v>Unaudited</v>
      </c>
    </row>
    <row r="153" spans="1:24" x14ac:dyDescent="0.25">
      <c r="A153" s="1" t="s">
        <v>420</v>
      </c>
      <c r="B153" s="1" t="str">
        <f t="shared" si="45"/>
        <v>DEF</v>
      </c>
      <c r="C153" s="1" t="str">
        <f t="shared" si="46"/>
        <v>Default</v>
      </c>
      <c r="D153" s="913">
        <f t="shared" si="47"/>
        <v>1900</v>
      </c>
      <c r="E153" s="914">
        <f t="shared" si="48"/>
        <v>1</v>
      </c>
      <c r="F153" s="967">
        <f t="shared" si="49"/>
        <v>182</v>
      </c>
      <c r="G153" s="913" t="s">
        <v>1035</v>
      </c>
      <c r="H153" s="913" t="s">
        <v>1036</v>
      </c>
      <c r="I153" s="913" t="s">
        <v>389</v>
      </c>
      <c r="J153" s="915">
        <f t="shared" ca="1" si="55"/>
        <v>0.86640346708226479</v>
      </c>
      <c r="K153" s="915">
        <f t="shared" ca="1" si="55"/>
        <v>0.97828506055373132</v>
      </c>
      <c r="L153" s="915">
        <f t="shared" ca="1" si="55"/>
        <v>0.86282244410184883</v>
      </c>
      <c r="M153" s="915">
        <f t="shared" ca="1" si="55"/>
        <v>0.69319725564409673</v>
      </c>
      <c r="N153" s="915">
        <f t="shared" ca="1" si="55"/>
        <v>0.86512857660684395</v>
      </c>
      <c r="O153" s="915">
        <f t="shared" ca="1" si="55"/>
        <v>0.49698380548954252</v>
      </c>
      <c r="P153" s="915">
        <f t="shared" ca="1" si="55"/>
        <v>0.85834042039153968</v>
      </c>
      <c r="Q153" s="915">
        <f t="shared" ca="1" si="55"/>
        <v>3.7765370210377958</v>
      </c>
      <c r="R153" s="915">
        <f t="shared" ca="1" si="55"/>
        <v>0.45022561528532312</v>
      </c>
      <c r="S153" s="915">
        <f t="shared" ca="1" si="54"/>
        <v>0.73294005657524686</v>
      </c>
      <c r="T153" s="915">
        <f t="shared" ca="1" si="55"/>
        <v>0.69176832367818708</v>
      </c>
      <c r="U153" s="915">
        <f t="shared" ca="1" si="55"/>
        <v>0.88919398530798799</v>
      </c>
      <c r="V153" s="1" t="str">
        <f t="shared" si="50"/>
        <v>HUM_ASR_FY_2022</v>
      </c>
      <c r="W153" s="914">
        <f t="shared" si="51"/>
        <v>45032</v>
      </c>
      <c r="X153" s="1" t="str">
        <f t="shared" si="52"/>
        <v>Unaudited</v>
      </c>
    </row>
    <row r="154" spans="1:24" x14ac:dyDescent="0.25">
      <c r="A154" s="1" t="s">
        <v>420</v>
      </c>
      <c r="B154" s="1" t="str">
        <f t="shared" si="45"/>
        <v>DEF</v>
      </c>
      <c r="C154" s="1" t="str">
        <f t="shared" si="46"/>
        <v>Default</v>
      </c>
      <c r="D154" s="913">
        <f t="shared" si="47"/>
        <v>1900</v>
      </c>
      <c r="E154" s="914">
        <f t="shared" si="48"/>
        <v>1</v>
      </c>
      <c r="F154" s="967">
        <f t="shared" si="49"/>
        <v>274</v>
      </c>
      <c r="G154" s="913" t="s">
        <v>1035</v>
      </c>
      <c r="H154" s="913" t="s">
        <v>1036</v>
      </c>
      <c r="I154" s="913" t="s">
        <v>389</v>
      </c>
      <c r="J154" s="915">
        <f t="shared" ca="1" si="55"/>
        <v>0.80958454676584612</v>
      </c>
      <c r="K154" s="915">
        <f t="shared" ca="1" si="55"/>
        <v>0.87214894537059029</v>
      </c>
      <c r="L154" s="915">
        <f t="shared" ca="1" si="55"/>
        <v>0.81983385277702947</v>
      </c>
      <c r="M154" s="915">
        <f t="shared" ca="1" si="55"/>
        <v>0.66889909411386894</v>
      </c>
      <c r="N154" s="915">
        <f t="shared" ca="1" si="55"/>
        <v>0.84073862581954928</v>
      </c>
      <c r="O154" s="915">
        <f t="shared" ca="1" si="55"/>
        <v>0.55579695066965762</v>
      </c>
      <c r="P154" s="915">
        <f t="shared" ca="1" si="55"/>
        <v>1.7798510189975938</v>
      </c>
      <c r="Q154" s="915">
        <f t="shared" ca="1" si="55"/>
        <v>1.5713266181400374</v>
      </c>
      <c r="R154" s="915">
        <f t="shared" ca="1" si="55"/>
        <v>0.46128589842195616</v>
      </c>
      <c r="S154" s="915">
        <f t="shared" ca="1" si="54"/>
        <v>0.79996984601850707</v>
      </c>
      <c r="T154" s="915">
        <f t="shared" ca="1" si="55"/>
        <v>0.99024240281095122</v>
      </c>
      <c r="U154" s="915">
        <f t="shared" ca="1" si="55"/>
        <v>0.85674434296442659</v>
      </c>
      <c r="V154" s="1" t="str">
        <f t="shared" si="50"/>
        <v>HUM_ASR_FY_2022</v>
      </c>
      <c r="W154" s="914">
        <f t="shared" si="51"/>
        <v>45032</v>
      </c>
      <c r="X154" s="1" t="str">
        <f t="shared" si="52"/>
        <v>Unaudited</v>
      </c>
    </row>
    <row r="155" spans="1:24" x14ac:dyDescent="0.25">
      <c r="A155" s="1" t="s">
        <v>420</v>
      </c>
      <c r="B155" s="1" t="str">
        <f t="shared" si="45"/>
        <v>DEF</v>
      </c>
      <c r="C155" s="1" t="str">
        <f t="shared" si="46"/>
        <v>Default</v>
      </c>
      <c r="D155" s="913">
        <f t="shared" si="47"/>
        <v>1900</v>
      </c>
      <c r="E155" s="914">
        <f t="shared" si="48"/>
        <v>1</v>
      </c>
      <c r="F155" s="967">
        <f t="shared" si="49"/>
        <v>366</v>
      </c>
      <c r="G155" s="913" t="s">
        <v>1035</v>
      </c>
      <c r="H155" s="913" t="s">
        <v>1036</v>
      </c>
      <c r="I155" s="913" t="s">
        <v>389</v>
      </c>
      <c r="J155" s="915">
        <f t="shared" ca="1" si="55"/>
        <v>1.0069635246597415</v>
      </c>
      <c r="K155" s="915">
        <f t="shared" ca="1" si="55"/>
        <v>1.1572264791403974</v>
      </c>
      <c r="L155" s="915">
        <f t="shared" ca="1" si="55"/>
        <v>0.9975715162725497</v>
      </c>
      <c r="M155" s="915">
        <f t="shared" ca="1" si="55"/>
        <v>0.75652522893752439</v>
      </c>
      <c r="N155" s="915">
        <f t="shared" ca="1" si="55"/>
        <v>0.83432263360691938</v>
      </c>
      <c r="O155" s="915">
        <f t="shared" ca="1" si="55"/>
        <v>0.84300318167853427</v>
      </c>
      <c r="P155" s="915">
        <f t="shared" ca="1" si="55"/>
        <v>1.3162417352461653</v>
      </c>
      <c r="Q155" s="915">
        <f t="shared" ca="1" si="55"/>
        <v>1.2786447731364345</v>
      </c>
      <c r="R155" s="915">
        <f t="shared" ca="1" si="55"/>
        <v>0.57945664572285671</v>
      </c>
      <c r="S155" s="915">
        <f t="shared" ca="1" si="54"/>
        <v>0.83674003598050128</v>
      </c>
      <c r="T155" s="915">
        <f t="shared" ca="1" si="55"/>
        <v>1.1559603316938321</v>
      </c>
      <c r="U155" s="915">
        <f t="shared" ca="1" si="55"/>
        <v>0.94492254857548985</v>
      </c>
      <c r="V155" s="1" t="str">
        <f t="shared" si="50"/>
        <v>HUM_ASR_FY_2022</v>
      </c>
      <c r="W155" s="914">
        <f t="shared" si="51"/>
        <v>45032</v>
      </c>
      <c r="X155" s="1" t="str">
        <f t="shared" si="52"/>
        <v>Unaudited</v>
      </c>
    </row>
    <row r="156" spans="1:24" x14ac:dyDescent="0.25">
      <c r="A156" s="1" t="s">
        <v>420</v>
      </c>
      <c r="B156" s="1" t="str">
        <f t="shared" si="45"/>
        <v>DEF</v>
      </c>
      <c r="C156" s="1" t="str">
        <f t="shared" si="46"/>
        <v>Default</v>
      </c>
      <c r="D156" s="913">
        <f t="shared" si="47"/>
        <v>1900</v>
      </c>
      <c r="E156" s="914">
        <f t="shared" si="48"/>
        <v>1</v>
      </c>
      <c r="F156" s="967">
        <f t="shared" si="49"/>
        <v>1</v>
      </c>
      <c r="G156" s="913" t="s">
        <v>1035</v>
      </c>
      <c r="H156" s="913" t="s">
        <v>1037</v>
      </c>
      <c r="I156" s="913" t="s">
        <v>389</v>
      </c>
      <c r="J156" s="915">
        <f t="shared" ca="1" si="55"/>
        <v>0.83010178535820345</v>
      </c>
      <c r="K156" s="915">
        <f t="shared" ca="1" si="55"/>
        <v>0.97109746597600055</v>
      </c>
      <c r="L156" s="915">
        <f t="shared" ca="1" si="55"/>
        <v>0.879822371965303</v>
      </c>
      <c r="M156" s="915">
        <f t="shared" ca="1" si="55"/>
        <v>0.70539573001255684</v>
      </c>
      <c r="N156" s="915">
        <f t="shared" ca="1" si="55"/>
        <v>0.84526549958396546</v>
      </c>
      <c r="O156" s="915">
        <f t="shared" ca="1" si="55"/>
        <v>0.60802267245077968</v>
      </c>
      <c r="P156" s="915">
        <f t="shared" ca="1" si="55"/>
        <v>1.1775482030975755</v>
      </c>
      <c r="Q156" s="915">
        <f t="shared" ca="1" si="55"/>
        <v>3.1409186959569864</v>
      </c>
      <c r="R156" s="915">
        <f t="shared" ca="1" si="55"/>
        <v>0.47940323170927829</v>
      </c>
      <c r="S156" s="915">
        <f t="shared" ca="1" si="54"/>
        <v>0.80411595044382778</v>
      </c>
      <c r="T156" s="915">
        <f t="shared" ca="1" si="55"/>
        <v>0.9518655133166507</v>
      </c>
      <c r="U156" s="915">
        <f t="shared" ca="1" si="55"/>
        <v>0.92830803556965513</v>
      </c>
      <c r="V156" s="1" t="str">
        <f t="shared" si="50"/>
        <v>HUM_ASR_FY_2022</v>
      </c>
      <c r="W156" s="914">
        <f t="shared" si="51"/>
        <v>45032</v>
      </c>
      <c r="X156" s="1" t="str">
        <f t="shared" si="52"/>
        <v>Unaudited</v>
      </c>
    </row>
    <row r="157" spans="1:24" x14ac:dyDescent="0.25">
      <c r="A157" s="1" t="s">
        <v>420</v>
      </c>
      <c r="B157" s="1" t="str">
        <f t="shared" si="45"/>
        <v>DEF</v>
      </c>
      <c r="C157" s="1" t="str">
        <f t="shared" si="46"/>
        <v>Default</v>
      </c>
      <c r="D157" s="913">
        <f t="shared" si="47"/>
        <v>1900</v>
      </c>
      <c r="E157" s="914">
        <f t="shared" si="48"/>
        <v>1</v>
      </c>
      <c r="F157" s="967">
        <f t="shared" si="49"/>
        <v>91</v>
      </c>
      <c r="G157" s="913" t="s">
        <v>1038</v>
      </c>
      <c r="H157" s="913" t="s">
        <v>1036</v>
      </c>
      <c r="I157" s="913" t="s">
        <v>389</v>
      </c>
      <c r="J157" s="915">
        <f t="shared" ca="1" si="55"/>
        <v>8.4196625700475869E-2</v>
      </c>
      <c r="K157" s="915">
        <f t="shared" ca="1" si="55"/>
        <v>-7.6243880120757477E-3</v>
      </c>
      <c r="L157" s="915">
        <f t="shared" ca="1" si="55"/>
        <v>1.1985604775707028</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HUM_ASR_FY_2022</v>
      </c>
      <c r="W157" s="914">
        <f t="shared" si="51"/>
        <v>45032</v>
      </c>
      <c r="X157" s="1" t="str">
        <f t="shared" si="52"/>
        <v>Unaudited</v>
      </c>
    </row>
    <row r="158" spans="1:24" x14ac:dyDescent="0.25">
      <c r="A158" s="1" t="s">
        <v>420</v>
      </c>
      <c r="B158" s="1" t="str">
        <f t="shared" si="45"/>
        <v>DEF</v>
      </c>
      <c r="C158" s="1" t="str">
        <f t="shared" si="46"/>
        <v>Default</v>
      </c>
      <c r="D158" s="913">
        <f t="shared" si="47"/>
        <v>1900</v>
      </c>
      <c r="E158" s="914">
        <f t="shared" si="48"/>
        <v>1</v>
      </c>
      <c r="F158" s="967">
        <f t="shared" si="49"/>
        <v>182</v>
      </c>
      <c r="G158" s="913" t="s">
        <v>1038</v>
      </c>
      <c r="H158" s="913" t="s">
        <v>1036</v>
      </c>
      <c r="I158" s="913" t="s">
        <v>389</v>
      </c>
      <c r="J158" s="915">
        <f t="shared" ca="1" si="55"/>
        <v>8.9090855943156411E-2</v>
      </c>
      <c r="K158" s="915">
        <f t="shared" ca="1" si="55"/>
        <v>4.2461218733318639E-4</v>
      </c>
      <c r="L158" s="915">
        <f t="shared" ca="1" si="55"/>
        <v>1.1798657708807014</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HUM_ASR_FY_2022</v>
      </c>
      <c r="W158" s="914">
        <f t="shared" si="51"/>
        <v>45032</v>
      </c>
      <c r="X158" s="1" t="str">
        <f t="shared" si="52"/>
        <v>Unaudited</v>
      </c>
    </row>
    <row r="159" spans="1:24" x14ac:dyDescent="0.25">
      <c r="A159" s="1" t="s">
        <v>420</v>
      </c>
      <c r="B159" s="1" t="str">
        <f t="shared" si="45"/>
        <v>DEF</v>
      </c>
      <c r="C159" s="1" t="str">
        <f t="shared" si="46"/>
        <v>Default</v>
      </c>
      <c r="D159" s="913">
        <f t="shared" si="47"/>
        <v>1900</v>
      </c>
      <c r="E159" s="914">
        <f t="shared" si="48"/>
        <v>1</v>
      </c>
      <c r="F159" s="967">
        <f t="shared" si="49"/>
        <v>274</v>
      </c>
      <c r="G159" s="913" t="s">
        <v>1038</v>
      </c>
      <c r="H159" s="913" t="s">
        <v>1036</v>
      </c>
      <c r="I159" s="913" t="s">
        <v>389</v>
      </c>
      <c r="J159" s="915">
        <f t="shared" ca="1" si="55"/>
        <v>9.3013083394129531E-2</v>
      </c>
      <c r="K159" s="915">
        <f t="shared" ca="1" si="55"/>
        <v>1.3775371998517019E-3</v>
      </c>
      <c r="L159" s="915">
        <f t="shared" ca="1" si="55"/>
        <v>1.2212006666533222</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HUM_ASR_FY_2022</v>
      </c>
      <c r="W159" s="914">
        <f t="shared" si="51"/>
        <v>45032</v>
      </c>
      <c r="X159" s="1" t="str">
        <f t="shared" si="52"/>
        <v>Unaudited</v>
      </c>
    </row>
    <row r="160" spans="1:24" x14ac:dyDescent="0.25">
      <c r="A160" s="1" t="s">
        <v>420</v>
      </c>
      <c r="B160" s="1" t="str">
        <f t="shared" si="45"/>
        <v>DEF</v>
      </c>
      <c r="C160" s="1" t="str">
        <f t="shared" si="46"/>
        <v>Default</v>
      </c>
      <c r="D160" s="913">
        <f t="shared" si="47"/>
        <v>1900</v>
      </c>
      <c r="E160" s="914">
        <f t="shared" si="48"/>
        <v>1</v>
      </c>
      <c r="F160" s="967">
        <f t="shared" si="49"/>
        <v>366</v>
      </c>
      <c r="G160" s="913" t="s">
        <v>1038</v>
      </c>
      <c r="H160" s="913" t="s">
        <v>1036</v>
      </c>
      <c r="I160" s="913" t="s">
        <v>389</v>
      </c>
      <c r="J160" s="915">
        <f t="shared" ca="1" si="55"/>
        <v>0.13089722933566952</v>
      </c>
      <c r="K160" s="915">
        <f t="shared" ca="1" si="55"/>
        <v>-6.8979993638387339E-6</v>
      </c>
      <c r="L160" s="915">
        <f t="shared" ca="1" si="55"/>
        <v>1.7685929959930797</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HUM_ASR_FY_2022</v>
      </c>
      <c r="W160" s="914">
        <f t="shared" si="51"/>
        <v>45032</v>
      </c>
      <c r="X160" s="1" t="str">
        <f t="shared" si="52"/>
        <v>Unaudited</v>
      </c>
    </row>
    <row r="161" spans="1:24" x14ac:dyDescent="0.25">
      <c r="A161" s="1" t="s">
        <v>420</v>
      </c>
      <c r="B161" s="1" t="str">
        <f t="shared" si="45"/>
        <v>DEF</v>
      </c>
      <c r="C161" s="1" t="str">
        <f t="shared" si="46"/>
        <v>Default</v>
      </c>
      <c r="D161" s="913">
        <f t="shared" si="47"/>
        <v>1900</v>
      </c>
      <c r="E161" s="914">
        <f t="shared" si="48"/>
        <v>1</v>
      </c>
      <c r="F161" s="967">
        <f t="shared" si="49"/>
        <v>1</v>
      </c>
      <c r="G161" s="913" t="s">
        <v>1038</v>
      </c>
      <c r="H161" s="913" t="s">
        <v>1037</v>
      </c>
      <c r="I161" s="913" t="s">
        <v>389</v>
      </c>
      <c r="J161" s="915">
        <f t="shared" ca="1" si="55"/>
        <v>9.9147272651617449E-2</v>
      </c>
      <c r="K161" s="915">
        <f t="shared" ca="1" si="55"/>
        <v>-1.3637019650209572E-3</v>
      </c>
      <c r="L161" s="915">
        <f t="shared" ca="1" si="55"/>
        <v>1.3418408914593585</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HUM_ASR_FY_2022</v>
      </c>
      <c r="W161" s="914">
        <f t="shared" si="51"/>
        <v>45032</v>
      </c>
      <c r="X161" s="1" t="str">
        <f t="shared" si="52"/>
        <v>Unaudited</v>
      </c>
    </row>
    <row r="162" spans="1:24" x14ac:dyDescent="0.25">
      <c r="A162" s="1" t="s">
        <v>420</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1039</v>
      </c>
      <c r="H162" s="913" t="s">
        <v>1036</v>
      </c>
      <c r="I162" s="913" t="s">
        <v>389</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8.9770344427457321E-2</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HUM_ASR_FY_2022</v>
      </c>
      <c r="W162" s="914">
        <f t="shared" ref="W162:W181" si="63">file_date</f>
        <v>45032</v>
      </c>
      <c r="X162" s="1" t="str">
        <f t="shared" ref="X162:X181" si="64">status</f>
        <v>Unaudited</v>
      </c>
    </row>
    <row r="163" spans="1:24" x14ac:dyDescent="0.25">
      <c r="A163" s="1" t="s">
        <v>420</v>
      </c>
      <c r="B163" s="1" t="str">
        <f t="shared" si="56"/>
        <v>DEF</v>
      </c>
      <c r="C163" s="1" t="str">
        <f t="shared" si="57"/>
        <v>Default</v>
      </c>
      <c r="D163" s="913">
        <f t="shared" si="58"/>
        <v>1900</v>
      </c>
      <c r="E163" s="914">
        <f t="shared" si="59"/>
        <v>1</v>
      </c>
      <c r="F163" s="967">
        <f t="shared" si="60"/>
        <v>182</v>
      </c>
      <c r="G163" s="913" t="s">
        <v>1039</v>
      </c>
      <c r="H163" s="913" t="s">
        <v>1036</v>
      </c>
      <c r="I163" s="913" t="s">
        <v>389</v>
      </c>
      <c r="J163" s="915">
        <f t="shared" ca="1" si="61"/>
        <v>3.4591190728531757E-2</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HUM_ASR_FY_2022</v>
      </c>
      <c r="W163" s="914">
        <f t="shared" si="63"/>
        <v>45032</v>
      </c>
      <c r="X163" s="1" t="str">
        <f t="shared" si="64"/>
        <v>Unaudited</v>
      </c>
    </row>
    <row r="164" spans="1:24" x14ac:dyDescent="0.25">
      <c r="A164" s="1" t="s">
        <v>420</v>
      </c>
      <c r="B164" s="1" t="str">
        <f t="shared" si="56"/>
        <v>DEF</v>
      </c>
      <c r="C164" s="1" t="str">
        <f t="shared" si="57"/>
        <v>Default</v>
      </c>
      <c r="D164" s="913">
        <f t="shared" si="58"/>
        <v>1900</v>
      </c>
      <c r="E164" s="914">
        <f t="shared" si="59"/>
        <v>1</v>
      </c>
      <c r="F164" s="967">
        <f t="shared" si="60"/>
        <v>274</v>
      </c>
      <c r="G164" s="913" t="s">
        <v>1039</v>
      </c>
      <c r="H164" s="913" t="s">
        <v>1036</v>
      </c>
      <c r="I164" s="913" t="s">
        <v>389</v>
      </c>
      <c r="J164" s="915">
        <f t="shared" ca="1" si="61"/>
        <v>8.6878263221541213E-2</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HUM_ASR_FY_2022</v>
      </c>
      <c r="W164" s="914">
        <f t="shared" si="63"/>
        <v>45032</v>
      </c>
      <c r="X164" s="1" t="str">
        <f t="shared" si="64"/>
        <v>Unaudited</v>
      </c>
    </row>
    <row r="165" spans="1:24" x14ac:dyDescent="0.25">
      <c r="A165" s="1" t="s">
        <v>420</v>
      </c>
      <c r="B165" s="1" t="str">
        <f t="shared" si="56"/>
        <v>DEF</v>
      </c>
      <c r="C165" s="1" t="str">
        <f t="shared" si="57"/>
        <v>Default</v>
      </c>
      <c r="D165" s="913">
        <f t="shared" si="58"/>
        <v>1900</v>
      </c>
      <c r="E165" s="914">
        <f t="shared" si="59"/>
        <v>1</v>
      </c>
      <c r="F165" s="967">
        <f t="shared" si="60"/>
        <v>366</v>
      </c>
      <c r="G165" s="913" t="s">
        <v>1039</v>
      </c>
      <c r="H165" s="913" t="s">
        <v>1036</v>
      </c>
      <c r="I165" s="913" t="s">
        <v>389</v>
      </c>
      <c r="J165" s="915">
        <f t="shared" ca="1" si="61"/>
        <v>-0.14893468311107175</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HUM_ASR_FY_2022</v>
      </c>
      <c r="W165" s="914">
        <f t="shared" si="63"/>
        <v>45032</v>
      </c>
      <c r="X165" s="1" t="str">
        <f t="shared" si="64"/>
        <v>Unaudited</v>
      </c>
    </row>
    <row r="166" spans="1:24" x14ac:dyDescent="0.25">
      <c r="A166" s="1" t="s">
        <v>420</v>
      </c>
      <c r="B166" s="1" t="str">
        <f t="shared" si="56"/>
        <v>DEF</v>
      </c>
      <c r="C166" s="1" t="str">
        <f t="shared" si="57"/>
        <v>Default</v>
      </c>
      <c r="D166" s="913">
        <f t="shared" si="58"/>
        <v>1900</v>
      </c>
      <c r="E166" s="914">
        <f t="shared" si="59"/>
        <v>1</v>
      </c>
      <c r="F166" s="967">
        <f t="shared" si="60"/>
        <v>1</v>
      </c>
      <c r="G166" s="913" t="s">
        <v>1039</v>
      </c>
      <c r="H166" s="913" t="s">
        <v>1037</v>
      </c>
      <c r="I166" s="913" t="s">
        <v>389</v>
      </c>
      <c r="J166" s="915">
        <f t="shared" ca="1" si="61"/>
        <v>6.0420238984540464E-2</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HUM_ASR_FY_2022</v>
      </c>
      <c r="W166" s="914">
        <f t="shared" si="63"/>
        <v>45032</v>
      </c>
      <c r="X166" s="1" t="str">
        <f t="shared" si="64"/>
        <v>Unaudited</v>
      </c>
    </row>
    <row r="167" spans="1:24" x14ac:dyDescent="0.25">
      <c r="A167" s="1" t="s">
        <v>420</v>
      </c>
      <c r="B167" s="1" t="str">
        <f t="shared" si="56"/>
        <v>DEF</v>
      </c>
      <c r="C167" s="1" t="str">
        <f t="shared" si="57"/>
        <v>Default</v>
      </c>
      <c r="D167" s="913">
        <f t="shared" si="58"/>
        <v>1900</v>
      </c>
      <c r="E167" s="914">
        <f t="shared" si="59"/>
        <v>1</v>
      </c>
      <c r="F167" s="967">
        <f t="shared" si="60"/>
        <v>91</v>
      </c>
      <c r="G167" s="913" t="s">
        <v>1035</v>
      </c>
      <c r="H167" s="913" t="s">
        <v>1036</v>
      </c>
      <c r="I167" s="913" t="s">
        <v>390</v>
      </c>
      <c r="J167" s="915">
        <f t="shared" ca="1" si="61"/>
        <v>0.7958639346639852</v>
      </c>
      <c r="K167" s="915">
        <f t="shared" ca="1" si="61"/>
        <v>0.86450300301208804</v>
      </c>
      <c r="L167" s="915">
        <f t="shared" ca="1" si="61"/>
        <v>0.89781249284232789</v>
      </c>
      <c r="M167" s="915">
        <f t="shared" ca="1" si="61"/>
        <v>0.65704240210064724</v>
      </c>
      <c r="N167" s="915">
        <f t="shared" ca="1" si="61"/>
        <v>0.82366760424294316</v>
      </c>
      <c r="O167" s="915">
        <f t="shared" ca="1" si="61"/>
        <v>0.74461591490767576</v>
      </c>
      <c r="P167" s="915">
        <f t="shared" ca="1" si="61"/>
        <v>0.81513457711120985</v>
      </c>
      <c r="Q167" s="915">
        <f t="shared" ca="1" si="61"/>
        <v>2.112767502725394</v>
      </c>
      <c r="R167" s="915">
        <f t="shared" ca="1" si="61"/>
        <v>0.4397134784570384</v>
      </c>
      <c r="S167" s="915">
        <f t="shared" ca="1" si="55"/>
        <v>0.32440839825026135</v>
      </c>
      <c r="T167" s="915">
        <f t="shared" ca="1" si="61"/>
        <v>1.2095423853531277</v>
      </c>
      <c r="U167" s="915">
        <f t="shared" ca="1" si="61"/>
        <v>0.61834749200434147</v>
      </c>
      <c r="V167" s="1" t="str">
        <f t="shared" si="62"/>
        <v>HUM_ASR_FY_2022</v>
      </c>
      <c r="W167" s="914">
        <f t="shared" si="63"/>
        <v>45032</v>
      </c>
      <c r="X167" s="1" t="str">
        <f t="shared" si="64"/>
        <v>Unaudited</v>
      </c>
    </row>
    <row r="168" spans="1:24" x14ac:dyDescent="0.25">
      <c r="A168" s="1" t="s">
        <v>420</v>
      </c>
      <c r="B168" s="1" t="str">
        <f t="shared" si="56"/>
        <v>DEF</v>
      </c>
      <c r="C168" s="1" t="str">
        <f t="shared" si="57"/>
        <v>Default</v>
      </c>
      <c r="D168" s="913">
        <f t="shared" si="58"/>
        <v>1900</v>
      </c>
      <c r="E168" s="914">
        <f t="shared" si="59"/>
        <v>1</v>
      </c>
      <c r="F168" s="967">
        <f t="shared" si="60"/>
        <v>182</v>
      </c>
      <c r="G168" s="913" t="s">
        <v>1035</v>
      </c>
      <c r="H168" s="913" t="s">
        <v>1036</v>
      </c>
      <c r="I168" s="913" t="s">
        <v>390</v>
      </c>
      <c r="J168" s="915">
        <f t="shared" ca="1" si="61"/>
        <v>0.81759613783296958</v>
      </c>
      <c r="K168" s="915">
        <f t="shared" ca="1" si="61"/>
        <v>0.92145604414002924</v>
      </c>
      <c r="L168" s="915">
        <f t="shared" ca="1" si="61"/>
        <v>0.94783670138054033</v>
      </c>
      <c r="M168" s="915">
        <f t="shared" ca="1" si="61"/>
        <v>0.65634325451188069</v>
      </c>
      <c r="N168" s="915">
        <f t="shared" ca="1" si="61"/>
        <v>0.77244368800337537</v>
      </c>
      <c r="O168" s="915">
        <f t="shared" ca="1" si="61"/>
        <v>0.76187508056246245</v>
      </c>
      <c r="P168" s="915">
        <f t="shared" ca="1" si="61"/>
        <v>0.78437214507676123</v>
      </c>
      <c r="Q168" s="915">
        <f t="shared" ca="1" si="61"/>
        <v>0.92803336751761201</v>
      </c>
      <c r="R168" s="915">
        <f t="shared" ca="1" si="61"/>
        <v>0.43204422257600111</v>
      </c>
      <c r="S168" s="915">
        <f t="shared" ca="1" si="61"/>
        <v>0.30306806866571501</v>
      </c>
      <c r="T168" s="915">
        <f t="shared" ca="1" si="61"/>
        <v>1.1472212552857082</v>
      </c>
      <c r="U168" s="915">
        <f t="shared" ca="1" si="61"/>
        <v>0.57598292790134664</v>
      </c>
      <c r="V168" s="1" t="str">
        <f t="shared" si="62"/>
        <v>HUM_ASR_FY_2022</v>
      </c>
      <c r="W168" s="914">
        <f t="shared" si="63"/>
        <v>45032</v>
      </c>
      <c r="X168" s="1" t="str">
        <f t="shared" si="64"/>
        <v>Unaudited</v>
      </c>
    </row>
    <row r="169" spans="1:24" x14ac:dyDescent="0.25">
      <c r="A169" s="1" t="s">
        <v>420</v>
      </c>
      <c r="B169" s="1" t="str">
        <f t="shared" si="56"/>
        <v>DEF</v>
      </c>
      <c r="C169" s="1" t="str">
        <f t="shared" si="57"/>
        <v>Default</v>
      </c>
      <c r="D169" s="913">
        <f t="shared" si="58"/>
        <v>1900</v>
      </c>
      <c r="E169" s="914">
        <f t="shared" si="59"/>
        <v>1</v>
      </c>
      <c r="F169" s="967">
        <f t="shared" si="60"/>
        <v>274</v>
      </c>
      <c r="G169" s="913" t="s">
        <v>1035</v>
      </c>
      <c r="H169" s="913" t="s">
        <v>1036</v>
      </c>
      <c r="I169" s="913" t="s">
        <v>390</v>
      </c>
      <c r="J169" s="915">
        <f t="shared" ca="1" si="61"/>
        <v>0.84816090829512181</v>
      </c>
      <c r="K169" s="915">
        <f t="shared" ca="1" si="61"/>
        <v>0.94952107553672804</v>
      </c>
      <c r="L169" s="915">
        <f t="shared" ca="1" si="61"/>
        <v>0.93106947701534615</v>
      </c>
      <c r="M169" s="915">
        <f t="shared" ca="1" si="61"/>
        <v>0.64235484476004223</v>
      </c>
      <c r="N169" s="915">
        <f t="shared" ca="1" si="61"/>
        <v>0.76719124085113133</v>
      </c>
      <c r="O169" s="915">
        <f t="shared" ca="1" si="61"/>
        <v>0.89701632140385523</v>
      </c>
      <c r="P169" s="915">
        <f t="shared" ca="1" si="61"/>
        <v>0.7477554172105304</v>
      </c>
      <c r="Q169" s="915">
        <f t="shared" ca="1" si="61"/>
        <v>25.346843297752699</v>
      </c>
      <c r="R169" s="915">
        <f t="shared" ca="1" si="61"/>
        <v>0.50995592041496618</v>
      </c>
      <c r="S169" s="915">
        <f t="shared" ca="1" si="61"/>
        <v>0.82162372051386356</v>
      </c>
      <c r="T169" s="915">
        <f t="shared" ca="1" si="61"/>
        <v>1.2371080777827177</v>
      </c>
      <c r="U169" s="915">
        <f t="shared" ca="1" si="61"/>
        <v>0.68359787233554969</v>
      </c>
      <c r="V169" s="1" t="str">
        <f t="shared" si="62"/>
        <v>HUM_ASR_FY_2022</v>
      </c>
      <c r="W169" s="914">
        <f t="shared" si="63"/>
        <v>45032</v>
      </c>
      <c r="X169" s="1" t="str">
        <f t="shared" si="64"/>
        <v>Unaudited</v>
      </c>
    </row>
    <row r="170" spans="1:24" x14ac:dyDescent="0.25">
      <c r="A170" s="1" t="s">
        <v>420</v>
      </c>
      <c r="B170" s="1" t="str">
        <f t="shared" si="56"/>
        <v>DEF</v>
      </c>
      <c r="C170" s="1" t="str">
        <f t="shared" si="57"/>
        <v>Default</v>
      </c>
      <c r="D170" s="913">
        <f t="shared" si="58"/>
        <v>1900</v>
      </c>
      <c r="E170" s="914">
        <f t="shared" si="59"/>
        <v>1</v>
      </c>
      <c r="F170" s="967">
        <f t="shared" si="60"/>
        <v>366</v>
      </c>
      <c r="G170" s="913" t="s">
        <v>1035</v>
      </c>
      <c r="H170" s="913" t="s">
        <v>1036</v>
      </c>
      <c r="I170" s="913" t="s">
        <v>390</v>
      </c>
      <c r="J170" s="915">
        <f t="shared" ca="1" si="61"/>
        <v>1.0235663369892292</v>
      </c>
      <c r="K170" s="915">
        <f t="shared" ca="1" si="61"/>
        <v>1.2005812740614676</v>
      </c>
      <c r="L170" s="915">
        <f t="shared" ca="1" si="61"/>
        <v>0.98579083527451872</v>
      </c>
      <c r="M170" s="915">
        <f t="shared" ca="1" si="61"/>
        <v>0.69242096397123676</v>
      </c>
      <c r="N170" s="915">
        <f t="shared" ca="1" si="61"/>
        <v>0.87457561544171714</v>
      </c>
      <c r="O170" s="915">
        <f t="shared" ca="1" si="61"/>
        <v>1.2416294618499746</v>
      </c>
      <c r="P170" s="915">
        <f t="shared" ca="1" si="61"/>
        <v>0.89115697684038708</v>
      </c>
      <c r="Q170" s="915">
        <f t="shared" ca="1" si="61"/>
        <v>14.923467469918943</v>
      </c>
      <c r="R170" s="915">
        <f t="shared" ca="1" si="61"/>
        <v>0.60725014246536868</v>
      </c>
      <c r="S170" s="915">
        <f t="shared" ca="1" si="61"/>
        <v>0.21306515466240791</v>
      </c>
      <c r="T170" s="915">
        <f t="shared" ca="1" si="61"/>
        <v>1.3627581128697821</v>
      </c>
      <c r="U170" s="915">
        <f t="shared" ca="1" si="61"/>
        <v>0.7746239201613776</v>
      </c>
      <c r="V170" s="1" t="str">
        <f t="shared" si="62"/>
        <v>HUM_ASR_FY_2022</v>
      </c>
      <c r="W170" s="914">
        <f t="shared" si="63"/>
        <v>45032</v>
      </c>
      <c r="X170" s="1" t="str">
        <f t="shared" si="64"/>
        <v>Unaudited</v>
      </c>
    </row>
    <row r="171" spans="1:24" x14ac:dyDescent="0.25">
      <c r="A171" s="1" t="s">
        <v>420</v>
      </c>
      <c r="B171" s="1" t="str">
        <f t="shared" si="56"/>
        <v>DEF</v>
      </c>
      <c r="C171" s="1" t="str">
        <f t="shared" si="57"/>
        <v>Default</v>
      </c>
      <c r="D171" s="913">
        <f t="shared" si="58"/>
        <v>1900</v>
      </c>
      <c r="E171" s="914">
        <f t="shared" si="59"/>
        <v>1</v>
      </c>
      <c r="F171" s="967">
        <f t="shared" si="60"/>
        <v>1</v>
      </c>
      <c r="G171" s="913" t="s">
        <v>1035</v>
      </c>
      <c r="H171" s="913" t="s">
        <v>1037</v>
      </c>
      <c r="I171" s="913" t="s">
        <v>390</v>
      </c>
      <c r="J171" s="915">
        <f t="shared" ca="1" si="61"/>
        <v>0.80799616503075311</v>
      </c>
      <c r="K171" s="915">
        <f t="shared" ca="1" si="61"/>
        <v>0.98773119581581115</v>
      </c>
      <c r="L171" s="915">
        <f t="shared" ca="1" si="61"/>
        <v>0.94108810807979315</v>
      </c>
      <c r="M171" s="915">
        <f t="shared" ca="1" si="61"/>
        <v>0.66180074027603575</v>
      </c>
      <c r="N171" s="915">
        <f t="shared" ca="1" si="61"/>
        <v>0.80885143669331572</v>
      </c>
      <c r="O171" s="915">
        <f t="shared" ca="1" si="61"/>
        <v>0.8946329389027966</v>
      </c>
      <c r="P171" s="915">
        <f t="shared" ca="1" si="61"/>
        <v>0.80917050350716957</v>
      </c>
      <c r="Q171" s="915">
        <f t="shared" ca="1" si="61"/>
        <v>10.307187265273425</v>
      </c>
      <c r="R171" s="915">
        <f t="shared" ca="1" si="61"/>
        <v>0.4939703140269851</v>
      </c>
      <c r="S171" s="915">
        <f t="shared" ca="1" si="61"/>
        <v>0.39646958191100667</v>
      </c>
      <c r="T171" s="915">
        <f t="shared" ca="1" si="61"/>
        <v>1.242212882703799</v>
      </c>
      <c r="U171" s="915">
        <f t="shared" ca="1" si="61"/>
        <v>0.66331035769342017</v>
      </c>
      <c r="V171" s="1" t="str">
        <f t="shared" si="62"/>
        <v>HUM_ASR_FY_2022</v>
      </c>
      <c r="W171" s="914">
        <f t="shared" si="63"/>
        <v>45032</v>
      </c>
      <c r="X171" s="1" t="str">
        <f t="shared" si="64"/>
        <v>Unaudited</v>
      </c>
    </row>
    <row r="172" spans="1:24" x14ac:dyDescent="0.25">
      <c r="A172" s="1" t="s">
        <v>420</v>
      </c>
      <c r="B172" s="1" t="str">
        <f t="shared" si="56"/>
        <v>DEF</v>
      </c>
      <c r="C172" s="1" t="str">
        <f t="shared" si="57"/>
        <v>Default</v>
      </c>
      <c r="D172" s="913">
        <f t="shared" si="58"/>
        <v>1900</v>
      </c>
      <c r="E172" s="914">
        <f t="shared" si="59"/>
        <v>1</v>
      </c>
      <c r="F172" s="967">
        <f t="shared" si="60"/>
        <v>91</v>
      </c>
      <c r="G172" s="913" t="s">
        <v>1038</v>
      </c>
      <c r="H172" s="913" t="s">
        <v>1036</v>
      </c>
      <c r="I172" s="913" t="s">
        <v>390</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7.6734452755380142E-2</v>
      </c>
      <c r="K172" s="915">
        <f t="shared" ca="1" si="65"/>
        <v>-7.2048652722211523E-3</v>
      </c>
      <c r="L172" s="915">
        <f t="shared" ca="1" si="65"/>
        <v>1.3266185266280566</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HUM_ASR_FY_2022</v>
      </c>
      <c r="W172" s="914">
        <f t="shared" si="63"/>
        <v>45032</v>
      </c>
      <c r="X172" s="1" t="str">
        <f t="shared" si="64"/>
        <v>Unaudited</v>
      </c>
    </row>
    <row r="173" spans="1:24" x14ac:dyDescent="0.25">
      <c r="A173" s="1" t="s">
        <v>420</v>
      </c>
      <c r="B173" s="1" t="str">
        <f t="shared" si="56"/>
        <v>DEF</v>
      </c>
      <c r="C173" s="1" t="str">
        <f t="shared" si="57"/>
        <v>Default</v>
      </c>
      <c r="D173" s="913">
        <f t="shared" si="58"/>
        <v>1900</v>
      </c>
      <c r="E173" s="914">
        <f t="shared" si="59"/>
        <v>1</v>
      </c>
      <c r="F173" s="967">
        <f t="shared" si="60"/>
        <v>182</v>
      </c>
      <c r="G173" s="913" t="s">
        <v>1038</v>
      </c>
      <c r="H173" s="913" t="s">
        <v>1036</v>
      </c>
      <c r="I173" s="913" t="s">
        <v>390</v>
      </c>
      <c r="J173" s="915">
        <f t="shared" ca="1" si="65"/>
        <v>8.2799942689287073E-2</v>
      </c>
      <c r="K173" s="915">
        <f t="shared" ca="1" si="65"/>
        <v>4.0018641043933965E-4</v>
      </c>
      <c r="L173" s="915">
        <f t="shared" ca="1" si="65"/>
        <v>1.3268683349294226</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HUM_ASR_FY_2022</v>
      </c>
      <c r="W173" s="914">
        <f t="shared" si="63"/>
        <v>45032</v>
      </c>
      <c r="X173" s="1" t="str">
        <f t="shared" si="64"/>
        <v>Unaudited</v>
      </c>
    </row>
    <row r="174" spans="1:24" x14ac:dyDescent="0.25">
      <c r="A174" s="1" t="s">
        <v>420</v>
      </c>
      <c r="B174" s="1" t="str">
        <f t="shared" si="56"/>
        <v>DEF</v>
      </c>
      <c r="C174" s="1" t="str">
        <f t="shared" si="57"/>
        <v>Default</v>
      </c>
      <c r="D174" s="913">
        <f t="shared" si="58"/>
        <v>1900</v>
      </c>
      <c r="E174" s="914">
        <f t="shared" si="59"/>
        <v>1</v>
      </c>
      <c r="F174" s="967">
        <f t="shared" si="60"/>
        <v>274</v>
      </c>
      <c r="G174" s="913" t="s">
        <v>1038</v>
      </c>
      <c r="H174" s="913" t="s">
        <v>1036</v>
      </c>
      <c r="I174" s="913" t="s">
        <v>390</v>
      </c>
      <c r="J174" s="915">
        <f t="shared" ca="1" si="65"/>
        <v>7.9246265064730079E-2</v>
      </c>
      <c r="K174" s="915">
        <f t="shared" ca="1" si="65"/>
        <v>1.304736798861762E-3</v>
      </c>
      <c r="L174" s="915">
        <f t="shared" ca="1" si="65"/>
        <v>1.2541754797222548</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HUM_ASR_FY_2022</v>
      </c>
      <c r="W174" s="914">
        <f t="shared" si="63"/>
        <v>45032</v>
      </c>
      <c r="X174" s="1" t="str">
        <f t="shared" si="64"/>
        <v>Unaudited</v>
      </c>
    </row>
    <row r="175" spans="1:24" x14ac:dyDescent="0.25">
      <c r="A175" s="1" t="s">
        <v>420</v>
      </c>
      <c r="B175" s="1" t="str">
        <f t="shared" si="56"/>
        <v>DEF</v>
      </c>
      <c r="C175" s="1" t="str">
        <f t="shared" si="57"/>
        <v>Default</v>
      </c>
      <c r="D175" s="913">
        <f t="shared" si="58"/>
        <v>1900</v>
      </c>
      <c r="E175" s="914">
        <f t="shared" si="59"/>
        <v>1</v>
      </c>
      <c r="F175" s="967">
        <f t="shared" si="60"/>
        <v>366</v>
      </c>
      <c r="G175" s="913" t="s">
        <v>1038</v>
      </c>
      <c r="H175" s="913" t="s">
        <v>1036</v>
      </c>
      <c r="I175" s="913" t="s">
        <v>390</v>
      </c>
      <c r="J175" s="915">
        <f t="shared" ca="1" si="65"/>
        <v>0.11861379748688561</v>
      </c>
      <c r="K175" s="915">
        <f t="shared" ca="1" si="65"/>
        <v>-1.1909241435080835E-5</v>
      </c>
      <c r="L175" s="915">
        <f t="shared" ca="1" si="65"/>
        <v>1.9059440623090669</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HUM_ASR_FY_2022</v>
      </c>
      <c r="W175" s="914">
        <f t="shared" si="63"/>
        <v>45032</v>
      </c>
      <c r="X175" s="1" t="str">
        <f t="shared" si="64"/>
        <v>Unaudited</v>
      </c>
    </row>
    <row r="176" spans="1:24" x14ac:dyDescent="0.25">
      <c r="A176" s="1" t="s">
        <v>420</v>
      </c>
      <c r="B176" s="1" t="str">
        <f t="shared" si="56"/>
        <v>DEF</v>
      </c>
      <c r="C176" s="1" t="str">
        <f t="shared" si="57"/>
        <v>Default</v>
      </c>
      <c r="D176" s="913">
        <f t="shared" si="58"/>
        <v>1900</v>
      </c>
      <c r="E176" s="914">
        <f t="shared" si="59"/>
        <v>1</v>
      </c>
      <c r="F176" s="967">
        <f t="shared" si="60"/>
        <v>1</v>
      </c>
      <c r="G176" s="913" t="s">
        <v>1038</v>
      </c>
      <c r="H176" s="913" t="s">
        <v>1037</v>
      </c>
      <c r="I176" s="913" t="s">
        <v>390</v>
      </c>
      <c r="J176" s="915">
        <f t="shared" ca="1" si="65"/>
        <v>8.9420903661026563E-2</v>
      </c>
      <c r="K176" s="915">
        <f t="shared" ca="1" si="65"/>
        <v>-1.2963628523594334E-3</v>
      </c>
      <c r="L176" s="915">
        <f t="shared" ca="1" si="65"/>
        <v>1.4544610663139548</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HUM_ASR_FY_2022</v>
      </c>
      <c r="W176" s="914">
        <f t="shared" si="63"/>
        <v>45032</v>
      </c>
      <c r="X176" s="1" t="str">
        <f t="shared" si="64"/>
        <v>Unaudited</v>
      </c>
    </row>
    <row r="177" spans="1:24" x14ac:dyDescent="0.25">
      <c r="A177" s="1" t="s">
        <v>420</v>
      </c>
      <c r="B177" s="1" t="str">
        <f t="shared" si="56"/>
        <v>DEF</v>
      </c>
      <c r="C177" s="1" t="str">
        <f t="shared" si="57"/>
        <v>Default</v>
      </c>
      <c r="D177" s="913">
        <f t="shared" si="58"/>
        <v>1900</v>
      </c>
      <c r="E177" s="914">
        <f t="shared" si="59"/>
        <v>1</v>
      </c>
      <c r="F177" s="967">
        <f t="shared" si="60"/>
        <v>91</v>
      </c>
      <c r="G177" s="913" t="s">
        <v>1039</v>
      </c>
      <c r="H177" s="913" t="s">
        <v>1036</v>
      </c>
      <c r="I177" s="913" t="s">
        <v>390</v>
      </c>
      <c r="J177" s="915">
        <f t="shared" ca="1" si="65"/>
        <v>0.11400706234444047</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HUM_ASR_FY_2022</v>
      </c>
      <c r="W177" s="914">
        <f t="shared" si="63"/>
        <v>45032</v>
      </c>
      <c r="X177" s="1" t="str">
        <f t="shared" si="64"/>
        <v>Unaudited</v>
      </c>
    </row>
    <row r="178" spans="1:24" x14ac:dyDescent="0.25">
      <c r="A178" s="1" t="s">
        <v>420</v>
      </c>
      <c r="B178" s="1" t="str">
        <f t="shared" si="56"/>
        <v>DEF</v>
      </c>
      <c r="C178" s="1" t="str">
        <f t="shared" si="57"/>
        <v>Default</v>
      </c>
      <c r="D178" s="913">
        <f t="shared" si="58"/>
        <v>1900</v>
      </c>
      <c r="E178" s="914">
        <f t="shared" si="59"/>
        <v>1</v>
      </c>
      <c r="F178" s="967">
        <f t="shared" si="60"/>
        <v>182</v>
      </c>
      <c r="G178" s="913" t="s">
        <v>1039</v>
      </c>
      <c r="H178" s="913" t="s">
        <v>1036</v>
      </c>
      <c r="I178" s="913" t="s">
        <v>390</v>
      </c>
      <c r="J178" s="915">
        <f t="shared" ca="1" si="65"/>
        <v>8.6227251152386622E-2</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HUM_ASR_FY_2022</v>
      </c>
      <c r="W178" s="914">
        <f t="shared" si="63"/>
        <v>45032</v>
      </c>
      <c r="X178" s="1" t="str">
        <f t="shared" si="64"/>
        <v>Unaudited</v>
      </c>
    </row>
    <row r="179" spans="1:24" x14ac:dyDescent="0.25">
      <c r="A179" s="1" t="s">
        <v>420</v>
      </c>
      <c r="B179" s="1" t="str">
        <f t="shared" si="56"/>
        <v>DEF</v>
      </c>
      <c r="C179" s="1" t="str">
        <f t="shared" si="57"/>
        <v>Default</v>
      </c>
      <c r="D179" s="913">
        <f t="shared" si="58"/>
        <v>1900</v>
      </c>
      <c r="E179" s="914">
        <f t="shared" si="59"/>
        <v>1</v>
      </c>
      <c r="F179" s="967">
        <f t="shared" si="60"/>
        <v>274</v>
      </c>
      <c r="G179" s="913" t="s">
        <v>1039</v>
      </c>
      <c r="H179" s="913" t="s">
        <v>1036</v>
      </c>
      <c r="I179" s="913" t="s">
        <v>390</v>
      </c>
      <c r="J179" s="915">
        <f t="shared" ca="1" si="65"/>
        <v>5.9576211179547922E-2</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HUM_ASR_FY_2022</v>
      </c>
      <c r="W179" s="914">
        <f t="shared" si="63"/>
        <v>45032</v>
      </c>
      <c r="X179" s="1" t="str">
        <f t="shared" si="64"/>
        <v>Unaudited</v>
      </c>
    </row>
    <row r="180" spans="1:24" x14ac:dyDescent="0.25">
      <c r="A180" s="1" t="s">
        <v>420</v>
      </c>
      <c r="B180" s="1" t="str">
        <f t="shared" si="56"/>
        <v>DEF</v>
      </c>
      <c r="C180" s="1" t="str">
        <f t="shared" si="57"/>
        <v>Default</v>
      </c>
      <c r="D180" s="913">
        <f t="shared" si="58"/>
        <v>1900</v>
      </c>
      <c r="E180" s="914">
        <f t="shared" si="59"/>
        <v>1</v>
      </c>
      <c r="F180" s="967">
        <f t="shared" si="60"/>
        <v>366</v>
      </c>
      <c r="G180" s="913" t="s">
        <v>1039</v>
      </c>
      <c r="H180" s="913" t="s">
        <v>1036</v>
      </c>
      <c r="I180" s="913" t="s">
        <v>390</v>
      </c>
      <c r="J180" s="915">
        <f t="shared" ca="1" si="65"/>
        <v>-0.15783192722651895</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HUM_ASR_FY_2022</v>
      </c>
      <c r="W180" s="914">
        <f t="shared" si="63"/>
        <v>45032</v>
      </c>
      <c r="X180" s="1" t="str">
        <f t="shared" si="64"/>
        <v>Unaudited</v>
      </c>
    </row>
    <row r="181" spans="1:24" x14ac:dyDescent="0.25">
      <c r="A181" s="1" t="s">
        <v>420</v>
      </c>
      <c r="B181" s="1" t="str">
        <f t="shared" si="56"/>
        <v>DEF</v>
      </c>
      <c r="C181" s="1" t="str">
        <f t="shared" si="57"/>
        <v>Default</v>
      </c>
      <c r="D181" s="913">
        <f t="shared" si="58"/>
        <v>1900</v>
      </c>
      <c r="E181" s="914">
        <f t="shared" si="59"/>
        <v>1</v>
      </c>
      <c r="F181" s="967">
        <f t="shared" si="60"/>
        <v>1</v>
      </c>
      <c r="G181" s="913" t="s">
        <v>1039</v>
      </c>
      <c r="H181" s="913" t="s">
        <v>1037</v>
      </c>
      <c r="I181" s="913" t="s">
        <v>390</v>
      </c>
      <c r="J181" s="915">
        <f t="shared" ca="1" si="65"/>
        <v>8.8720526063450905E-2</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HUM_ASR_FY_2022</v>
      </c>
      <c r="W181" s="914">
        <f t="shared" si="63"/>
        <v>45032</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422</v>
      </c>
      <c r="B1" s="909" t="s">
        <v>423</v>
      </c>
      <c r="C1" s="909" t="s">
        <v>424</v>
      </c>
      <c r="D1" s="917" t="s">
        <v>425</v>
      </c>
      <c r="E1" s="917" t="s">
        <v>427</v>
      </c>
      <c r="F1" s="909" t="s">
        <v>426</v>
      </c>
      <c r="G1" s="917" t="s">
        <v>484</v>
      </c>
      <c r="H1" s="909" t="s">
        <v>428</v>
      </c>
      <c r="I1" s="909" t="s">
        <v>429</v>
      </c>
      <c r="J1" s="909" t="s">
        <v>430</v>
      </c>
      <c r="K1" s="909" t="s">
        <v>485</v>
      </c>
      <c r="L1" s="917" t="s">
        <v>431</v>
      </c>
      <c r="M1" s="909" t="s">
        <v>486</v>
      </c>
      <c r="N1" s="919" t="s">
        <v>36</v>
      </c>
      <c r="O1" s="920" t="s">
        <v>421</v>
      </c>
      <c r="P1" s="920" t="s">
        <v>410</v>
      </c>
      <c r="Q1" s="921" t="s">
        <v>545</v>
      </c>
      <c r="R1" s="921" t="s">
        <v>1020</v>
      </c>
      <c r="S1" s="923" t="s">
        <v>897</v>
      </c>
      <c r="T1" s="923" t="s">
        <v>898</v>
      </c>
      <c r="U1" s="923" t="s">
        <v>899</v>
      </c>
    </row>
    <row r="2" spans="1:21" x14ac:dyDescent="0.25">
      <c r="A2" t="s">
        <v>437</v>
      </c>
      <c r="B2" t="s">
        <v>1385</v>
      </c>
      <c r="C2" t="s">
        <v>1386</v>
      </c>
      <c r="D2" s="15">
        <v>1900</v>
      </c>
      <c r="E2" s="121">
        <v>1</v>
      </c>
      <c r="F2" t="s">
        <v>438</v>
      </c>
      <c r="G2" s="121">
        <v>91</v>
      </c>
      <c r="H2" t="s">
        <v>379</v>
      </c>
      <c r="I2" t="s">
        <v>432</v>
      </c>
      <c r="J2" t="s">
        <v>432</v>
      </c>
      <c r="K2" t="s">
        <v>432</v>
      </c>
      <c r="M2" t="s">
        <v>432</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86721</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32603</v>
      </c>
      <c r="P2" s="681">
        <f t="shared" ca="1" si="0"/>
        <v>54118</v>
      </c>
      <c r="Q2" s="681">
        <f t="shared" ca="1" si="0"/>
        <v>0</v>
      </c>
      <c r="R2" s="681">
        <f t="shared" ca="1" si="0"/>
        <v>0</v>
      </c>
      <c r="S2" t="str">
        <f t="shared" ref="S2:S65" si="1">file_name</f>
        <v>HUM_ASR_FY_2022</v>
      </c>
      <c r="T2" s="958">
        <f t="shared" ref="T2:T65" si="2">file_date</f>
        <v>45032</v>
      </c>
      <c r="U2" t="str">
        <f t="shared" ref="U2:U65" si="3">status</f>
        <v>Unaudited</v>
      </c>
    </row>
    <row r="3" spans="1:21" x14ac:dyDescent="0.25">
      <c r="A3" t="s">
        <v>437</v>
      </c>
      <c r="B3" t="s">
        <v>1385</v>
      </c>
      <c r="C3" t="s">
        <v>1386</v>
      </c>
      <c r="D3" s="15">
        <v>1900</v>
      </c>
      <c r="E3" s="121">
        <v>1</v>
      </c>
      <c r="F3" t="s">
        <v>438</v>
      </c>
      <c r="G3" s="121">
        <v>91</v>
      </c>
      <c r="H3" t="s">
        <v>379</v>
      </c>
      <c r="I3" t="s">
        <v>487</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293716216.45999998</v>
      </c>
      <c r="O3" s="681">
        <f t="shared" ca="1" si="0"/>
        <v>0</v>
      </c>
      <c r="P3" s="681">
        <f t="shared" ca="1" si="0"/>
        <v>0</v>
      </c>
      <c r="Q3" s="681">
        <f t="shared" ca="1" si="0"/>
        <v>0</v>
      </c>
      <c r="R3" s="681">
        <f t="shared" ca="1" si="0"/>
        <v>0</v>
      </c>
      <c r="S3" t="str">
        <f t="shared" si="1"/>
        <v>HUM_ASR_FY_2022</v>
      </c>
      <c r="T3" s="958">
        <f t="shared" si="2"/>
        <v>45032</v>
      </c>
      <c r="U3" t="str">
        <f t="shared" si="3"/>
        <v>Unaudited</v>
      </c>
    </row>
    <row r="4" spans="1:21" x14ac:dyDescent="0.25">
      <c r="A4" t="s">
        <v>437</v>
      </c>
      <c r="B4" t="s">
        <v>1385</v>
      </c>
      <c r="C4" t="s">
        <v>1386</v>
      </c>
      <c r="D4" s="15">
        <v>1900</v>
      </c>
      <c r="E4" s="121">
        <v>1</v>
      </c>
      <c r="F4" t="s">
        <v>438</v>
      </c>
      <c r="G4" s="121">
        <v>91</v>
      </c>
      <c r="H4" t="s">
        <v>379</v>
      </c>
      <c r="I4" t="s">
        <v>487</v>
      </c>
      <c r="J4" t="s">
        <v>12</v>
      </c>
      <c r="K4" t="s">
        <v>222</v>
      </c>
      <c r="L4" s="756">
        <v>1.2</v>
      </c>
      <c r="M4" t="s">
        <v>222</v>
      </c>
      <c r="N4" s="681">
        <f t="shared" ca="1" si="4"/>
        <v>0</v>
      </c>
      <c r="O4" s="681">
        <f t="shared" ca="1" si="0"/>
        <v>0</v>
      </c>
      <c r="P4" s="681">
        <f t="shared" ca="1" si="0"/>
        <v>0</v>
      </c>
      <c r="Q4" s="681">
        <f t="shared" ca="1" si="0"/>
        <v>0</v>
      </c>
      <c r="R4" s="681">
        <f t="shared" ca="1" si="0"/>
        <v>0</v>
      </c>
      <c r="S4" t="str">
        <f t="shared" si="1"/>
        <v>HUM_ASR_FY_2022</v>
      </c>
      <c r="T4" s="958">
        <f t="shared" si="2"/>
        <v>45032</v>
      </c>
      <c r="U4" t="str">
        <f t="shared" si="3"/>
        <v>Unaudited</v>
      </c>
    </row>
    <row r="5" spans="1:21" x14ac:dyDescent="0.25">
      <c r="A5" t="s">
        <v>437</v>
      </c>
      <c r="B5" t="s">
        <v>1385</v>
      </c>
      <c r="C5" t="s">
        <v>1386</v>
      </c>
      <c r="D5" s="15">
        <v>1900</v>
      </c>
      <c r="E5" s="121">
        <v>1</v>
      </c>
      <c r="F5" t="s">
        <v>438</v>
      </c>
      <c r="G5" s="121">
        <v>91</v>
      </c>
      <c r="H5" t="s">
        <v>379</v>
      </c>
      <c r="I5" t="s">
        <v>487</v>
      </c>
      <c r="J5" t="s">
        <v>12</v>
      </c>
      <c r="K5" t="s">
        <v>1323</v>
      </c>
      <c r="L5" s="756" t="s">
        <v>1319</v>
      </c>
      <c r="M5" t="s">
        <v>1323</v>
      </c>
      <c r="N5" s="681">
        <f t="shared" ca="1" si="4"/>
        <v>2033163.66</v>
      </c>
      <c r="O5" s="681">
        <f t="shared" ca="1" si="0"/>
        <v>0</v>
      </c>
      <c r="P5" s="681">
        <f t="shared" ca="1" si="0"/>
        <v>0</v>
      </c>
      <c r="Q5" s="681">
        <f t="shared" ca="1" si="0"/>
        <v>0</v>
      </c>
      <c r="R5" s="681">
        <f t="shared" ca="1" si="0"/>
        <v>0</v>
      </c>
      <c r="S5" t="str">
        <f t="shared" si="1"/>
        <v>HUM_ASR_FY_2022</v>
      </c>
      <c r="T5" s="958">
        <f t="shared" si="2"/>
        <v>45032</v>
      </c>
      <c r="U5" t="str">
        <f t="shared" si="3"/>
        <v>Unaudited</v>
      </c>
    </row>
    <row r="6" spans="1:21" x14ac:dyDescent="0.25">
      <c r="A6" t="s">
        <v>437</v>
      </c>
      <c r="B6" t="s">
        <v>1385</v>
      </c>
      <c r="C6" t="s">
        <v>1386</v>
      </c>
      <c r="D6" s="15">
        <v>1900</v>
      </c>
      <c r="E6" s="121">
        <v>1</v>
      </c>
      <c r="F6" t="s">
        <v>438</v>
      </c>
      <c r="G6" s="121">
        <v>91</v>
      </c>
      <c r="H6" t="s">
        <v>379</v>
      </c>
      <c r="I6" t="s">
        <v>487</v>
      </c>
      <c r="J6" t="s">
        <v>12</v>
      </c>
      <c r="K6" t="s">
        <v>1325</v>
      </c>
      <c r="L6" s="756" t="s">
        <v>1324</v>
      </c>
      <c r="M6" t="s">
        <v>1325</v>
      </c>
      <c r="N6" s="681">
        <f t="shared" ca="1" si="4"/>
        <v>-361510.74</v>
      </c>
      <c r="O6" s="681">
        <f t="shared" ca="1" si="0"/>
        <v>0</v>
      </c>
      <c r="P6" s="681">
        <f t="shared" ca="1" si="0"/>
        <v>0</v>
      </c>
      <c r="Q6" s="681">
        <f t="shared" ca="1" si="0"/>
        <v>0</v>
      </c>
      <c r="R6" s="681">
        <f t="shared" ca="1" si="0"/>
        <v>0</v>
      </c>
      <c r="S6" t="str">
        <f t="shared" si="1"/>
        <v>HUM_ASR_FY_2022</v>
      </c>
      <c r="T6" s="958">
        <f t="shared" si="2"/>
        <v>45032</v>
      </c>
      <c r="U6" t="str">
        <f t="shared" si="3"/>
        <v>Unaudited</v>
      </c>
    </row>
    <row r="7" spans="1:21" x14ac:dyDescent="0.25">
      <c r="A7" t="s">
        <v>437</v>
      </c>
      <c r="B7" t="s">
        <v>1385</v>
      </c>
      <c r="C7" t="s">
        <v>1386</v>
      </c>
      <c r="D7" s="15">
        <v>1900</v>
      </c>
      <c r="E7" s="121">
        <v>1</v>
      </c>
      <c r="F7" t="s">
        <v>438</v>
      </c>
      <c r="G7" s="121">
        <v>91</v>
      </c>
      <c r="H7" t="s">
        <v>379</v>
      </c>
      <c r="I7" t="s">
        <v>487</v>
      </c>
      <c r="J7" t="s">
        <v>13</v>
      </c>
      <c r="K7" t="s">
        <v>13</v>
      </c>
      <c r="L7" s="756" t="s">
        <v>63</v>
      </c>
      <c r="M7" t="s">
        <v>13</v>
      </c>
      <c r="N7" s="681">
        <f t="shared" ca="1" si="4"/>
        <v>-226270.08000000002</v>
      </c>
      <c r="O7" s="681">
        <f t="shared" ca="1" si="0"/>
        <v>0</v>
      </c>
      <c r="P7" s="681">
        <f t="shared" ca="1" si="0"/>
        <v>0</v>
      </c>
      <c r="Q7" s="681">
        <f t="shared" ca="1" si="0"/>
        <v>0</v>
      </c>
      <c r="R7" s="681">
        <f t="shared" ca="1" si="0"/>
        <v>0</v>
      </c>
      <c r="S7" t="str">
        <f t="shared" si="1"/>
        <v>HUM_ASR_FY_2022</v>
      </c>
      <c r="T7" s="958">
        <f t="shared" si="2"/>
        <v>45032</v>
      </c>
      <c r="U7" t="str">
        <f t="shared" si="3"/>
        <v>Unaudited</v>
      </c>
    </row>
    <row r="8" spans="1:21" x14ac:dyDescent="0.25">
      <c r="A8" t="s">
        <v>437</v>
      </c>
      <c r="B8" t="s">
        <v>1385</v>
      </c>
      <c r="C8" t="s">
        <v>1386</v>
      </c>
      <c r="D8" s="15">
        <v>1900</v>
      </c>
      <c r="E8" s="121">
        <v>1</v>
      </c>
      <c r="F8" t="s">
        <v>438</v>
      </c>
      <c r="G8" s="121">
        <v>91</v>
      </c>
      <c r="H8" t="s">
        <v>379</v>
      </c>
      <c r="I8" t="s">
        <v>488</v>
      </c>
      <c r="J8" t="s">
        <v>433</v>
      </c>
      <c r="K8" t="s">
        <v>796</v>
      </c>
      <c r="L8" s="756">
        <v>2.1</v>
      </c>
      <c r="M8" t="s">
        <v>731</v>
      </c>
      <c r="N8" s="681">
        <f t="shared" ca="1" si="4"/>
        <v>787368</v>
      </c>
      <c r="O8" s="681">
        <f t="shared" ca="1" si="0"/>
        <v>758376</v>
      </c>
      <c r="P8" s="681">
        <f t="shared" ca="1" si="0"/>
        <v>28992</v>
      </c>
      <c r="Q8" s="681">
        <f t="shared" ca="1" si="0"/>
        <v>0</v>
      </c>
      <c r="R8" s="681">
        <f t="shared" ca="1" si="0"/>
        <v>0</v>
      </c>
      <c r="S8" t="str">
        <f t="shared" si="1"/>
        <v>HUM_ASR_FY_2022</v>
      </c>
      <c r="T8" s="958">
        <f t="shared" si="2"/>
        <v>45032</v>
      </c>
      <c r="U8" t="str">
        <f t="shared" si="3"/>
        <v>Unaudited</v>
      </c>
    </row>
    <row r="9" spans="1:21" x14ac:dyDescent="0.25">
      <c r="A9" t="s">
        <v>437</v>
      </c>
      <c r="B9" t="s">
        <v>1385</v>
      </c>
      <c r="C9" t="s">
        <v>1386</v>
      </c>
      <c r="D9" s="15">
        <v>1900</v>
      </c>
      <c r="E9" s="121">
        <v>1</v>
      </c>
      <c r="F9" t="s">
        <v>438</v>
      </c>
      <c r="G9" s="121">
        <v>91</v>
      </c>
      <c r="H9" t="s">
        <v>379</v>
      </c>
      <c r="I9" t="s">
        <v>488</v>
      </c>
      <c r="J9" t="s">
        <v>433</v>
      </c>
      <c r="K9" t="s">
        <v>796</v>
      </c>
      <c r="L9" s="756">
        <v>2.2000000000000002</v>
      </c>
      <c r="M9" t="s">
        <v>732</v>
      </c>
      <c r="N9" s="681">
        <f t="shared" ca="1" si="4"/>
        <v>2967</v>
      </c>
      <c r="O9" s="681">
        <f t="shared" ca="1" si="0"/>
        <v>2646</v>
      </c>
      <c r="P9" s="681">
        <f t="shared" ca="1" si="0"/>
        <v>321</v>
      </c>
      <c r="Q9" s="681">
        <f t="shared" ca="1" si="0"/>
        <v>0</v>
      </c>
      <c r="R9" s="681">
        <f t="shared" ca="1" si="0"/>
        <v>0</v>
      </c>
      <c r="S9" t="str">
        <f t="shared" si="1"/>
        <v>HUM_ASR_FY_2022</v>
      </c>
      <c r="T9" s="958">
        <f t="shared" si="2"/>
        <v>45032</v>
      </c>
      <c r="U9" t="str">
        <f t="shared" si="3"/>
        <v>Unaudited</v>
      </c>
    </row>
    <row r="10" spans="1:21" x14ac:dyDescent="0.25">
      <c r="A10" t="s">
        <v>437</v>
      </c>
      <c r="B10" t="s">
        <v>1385</v>
      </c>
      <c r="C10" t="s">
        <v>1386</v>
      </c>
      <c r="D10" s="15">
        <v>1900</v>
      </c>
      <c r="E10" s="121">
        <v>1</v>
      </c>
      <c r="F10" t="s">
        <v>438</v>
      </c>
      <c r="G10" s="121">
        <v>91</v>
      </c>
      <c r="H10" t="s">
        <v>379</v>
      </c>
      <c r="I10" t="s">
        <v>488</v>
      </c>
      <c r="J10" t="s">
        <v>433</v>
      </c>
      <c r="K10" t="s">
        <v>796</v>
      </c>
      <c r="L10" s="756">
        <v>2.2999999999999998</v>
      </c>
      <c r="M10" t="s">
        <v>733</v>
      </c>
      <c r="N10" s="681">
        <f t="shared" ca="1" si="4"/>
        <v>157550714.96999997</v>
      </c>
      <c r="O10" s="681">
        <f t="shared" ca="1" si="0"/>
        <v>151380898.69999996</v>
      </c>
      <c r="P10" s="681">
        <f t="shared" ca="1" si="0"/>
        <v>6169816.2699999996</v>
      </c>
      <c r="Q10" s="681">
        <f t="shared" ca="1" si="0"/>
        <v>0</v>
      </c>
      <c r="R10" s="681">
        <f t="shared" ca="1" si="0"/>
        <v>0</v>
      </c>
      <c r="S10" t="str">
        <f t="shared" si="1"/>
        <v>HUM_ASR_FY_2022</v>
      </c>
      <c r="T10" s="958">
        <f t="shared" si="2"/>
        <v>45032</v>
      </c>
      <c r="U10" t="str">
        <f t="shared" si="3"/>
        <v>Unaudited</v>
      </c>
    </row>
    <row r="11" spans="1:21" x14ac:dyDescent="0.25">
      <c r="A11" t="s">
        <v>437</v>
      </c>
      <c r="B11" t="s">
        <v>1385</v>
      </c>
      <c r="C11" t="s">
        <v>1386</v>
      </c>
      <c r="D11" s="15">
        <v>1900</v>
      </c>
      <c r="E11" s="121">
        <v>1</v>
      </c>
      <c r="F11" t="s">
        <v>438</v>
      </c>
      <c r="G11" s="121">
        <v>91</v>
      </c>
      <c r="H11" t="s">
        <v>379</v>
      </c>
      <c r="I11" t="s">
        <v>488</v>
      </c>
      <c r="J11" t="s">
        <v>433</v>
      </c>
      <c r="K11" t="s">
        <v>796</v>
      </c>
      <c r="L11" s="756">
        <v>2.4</v>
      </c>
      <c r="M11" t="s">
        <v>734</v>
      </c>
      <c r="N11" s="681">
        <f t="shared" ca="1" si="4"/>
        <v>180689.69999999998</v>
      </c>
      <c r="O11" s="681">
        <f t="shared" ca="1" si="0"/>
        <v>155422.65</v>
      </c>
      <c r="P11" s="681">
        <f t="shared" ca="1" si="0"/>
        <v>25267.05</v>
      </c>
      <c r="Q11" s="681">
        <f t="shared" ca="1" si="0"/>
        <v>0</v>
      </c>
      <c r="R11" s="681">
        <f t="shared" ca="1" si="0"/>
        <v>0</v>
      </c>
      <c r="S11" t="str">
        <f t="shared" si="1"/>
        <v>HUM_ASR_FY_2022</v>
      </c>
      <c r="T11" s="958">
        <f t="shared" si="2"/>
        <v>45032</v>
      </c>
      <c r="U11" t="str">
        <f t="shared" si="3"/>
        <v>Unaudited</v>
      </c>
    </row>
    <row r="12" spans="1:21" x14ac:dyDescent="0.25">
      <c r="A12" t="s">
        <v>437</v>
      </c>
      <c r="B12" t="s">
        <v>1385</v>
      </c>
      <c r="C12" t="s">
        <v>1386</v>
      </c>
      <c r="D12" s="15">
        <v>1900</v>
      </c>
      <c r="E12" s="121">
        <v>1</v>
      </c>
      <c r="F12" t="s">
        <v>438</v>
      </c>
      <c r="G12" s="121">
        <v>91</v>
      </c>
      <c r="H12" t="s">
        <v>379</v>
      </c>
      <c r="I12" t="s">
        <v>488</v>
      </c>
      <c r="J12" t="s">
        <v>433</v>
      </c>
      <c r="K12" t="s">
        <v>796</v>
      </c>
      <c r="L12" s="756">
        <v>2.5</v>
      </c>
      <c r="M12" t="s">
        <v>776</v>
      </c>
      <c r="N12" s="681">
        <f t="shared" ca="1" si="4"/>
        <v>73791</v>
      </c>
      <c r="O12" s="681">
        <f t="shared" ca="1" si="0"/>
        <v>69655</v>
      </c>
      <c r="P12" s="681">
        <f t="shared" ca="1" si="0"/>
        <v>4136</v>
      </c>
      <c r="Q12" s="681">
        <f t="shared" ca="1" si="0"/>
        <v>0</v>
      </c>
      <c r="R12" s="681">
        <f t="shared" ca="1" si="0"/>
        <v>0</v>
      </c>
      <c r="S12" t="str">
        <f t="shared" si="1"/>
        <v>HUM_ASR_FY_2022</v>
      </c>
      <c r="T12" s="958">
        <f t="shared" si="2"/>
        <v>45032</v>
      </c>
      <c r="U12" t="str">
        <f t="shared" si="3"/>
        <v>Unaudited</v>
      </c>
    </row>
    <row r="13" spans="1:21" x14ac:dyDescent="0.25">
      <c r="A13" t="s">
        <v>437</v>
      </c>
      <c r="B13" t="s">
        <v>1385</v>
      </c>
      <c r="C13" t="s">
        <v>1386</v>
      </c>
      <c r="D13" s="15">
        <v>1900</v>
      </c>
      <c r="E13" s="121">
        <v>1</v>
      </c>
      <c r="F13" t="s">
        <v>438</v>
      </c>
      <c r="G13" s="121">
        <v>91</v>
      </c>
      <c r="H13" t="s">
        <v>379</v>
      </c>
      <c r="I13" t="s">
        <v>488</v>
      </c>
      <c r="J13" t="s">
        <v>433</v>
      </c>
      <c r="K13" t="s">
        <v>796</v>
      </c>
      <c r="L13" s="756">
        <v>2.6</v>
      </c>
      <c r="M13" t="s">
        <v>186</v>
      </c>
      <c r="N13" s="681">
        <f t="shared" ca="1" si="4"/>
        <v>14221211.020000003</v>
      </c>
      <c r="O13" s="681">
        <f t="shared" ca="1" si="0"/>
        <v>13168414.470000003</v>
      </c>
      <c r="P13" s="681">
        <f t="shared" ca="1" si="0"/>
        <v>1052796.5499999998</v>
      </c>
      <c r="Q13" s="681">
        <f t="shared" ca="1" si="0"/>
        <v>0</v>
      </c>
      <c r="R13" s="681">
        <f t="shared" ca="1" si="0"/>
        <v>0</v>
      </c>
      <c r="S13" t="str">
        <f t="shared" si="1"/>
        <v>HUM_ASR_FY_2022</v>
      </c>
      <c r="T13" s="958">
        <f t="shared" si="2"/>
        <v>45032</v>
      </c>
      <c r="U13" t="str">
        <f t="shared" si="3"/>
        <v>Unaudited</v>
      </c>
    </row>
    <row r="14" spans="1:21" x14ac:dyDescent="0.25">
      <c r="A14" t="s">
        <v>437</v>
      </c>
      <c r="B14" t="s">
        <v>1385</v>
      </c>
      <c r="C14" t="s">
        <v>1386</v>
      </c>
      <c r="D14" s="15">
        <v>1900</v>
      </c>
      <c r="E14" s="121">
        <v>1</v>
      </c>
      <c r="F14" t="s">
        <v>438</v>
      </c>
      <c r="G14" s="121">
        <v>91</v>
      </c>
      <c r="H14" t="s">
        <v>379</v>
      </c>
      <c r="I14" t="s">
        <v>488</v>
      </c>
      <c r="J14" t="s">
        <v>433</v>
      </c>
      <c r="K14" t="s">
        <v>796</v>
      </c>
      <c r="L14" s="756">
        <v>2.7</v>
      </c>
      <c r="M14" t="s">
        <v>797</v>
      </c>
      <c r="N14" s="681">
        <f t="shared" ca="1" si="4"/>
        <v>2452198.8400007184</v>
      </c>
      <c r="O14" s="681">
        <f t="shared" ca="1" si="0"/>
        <v>2356598.4368633279</v>
      </c>
      <c r="P14" s="681">
        <f t="shared" ca="1" si="0"/>
        <v>95600.403137390575</v>
      </c>
      <c r="Q14" s="681">
        <f t="shared" ca="1" si="0"/>
        <v>0</v>
      </c>
      <c r="R14" s="681">
        <f t="shared" ca="1" si="0"/>
        <v>0</v>
      </c>
      <c r="S14" t="str">
        <f t="shared" si="1"/>
        <v>HUM_ASR_FY_2022</v>
      </c>
      <c r="T14" s="958">
        <f t="shared" si="2"/>
        <v>45032</v>
      </c>
      <c r="U14" t="str">
        <f t="shared" si="3"/>
        <v>Unaudited</v>
      </c>
    </row>
    <row r="15" spans="1:21" x14ac:dyDescent="0.25">
      <c r="A15" t="s">
        <v>437</v>
      </c>
      <c r="B15" t="s">
        <v>1385</v>
      </c>
      <c r="C15" t="s">
        <v>1386</v>
      </c>
      <c r="D15" s="15">
        <v>1900</v>
      </c>
      <c r="E15" s="121">
        <v>1</v>
      </c>
      <c r="F15" t="s">
        <v>438</v>
      </c>
      <c r="G15" s="121">
        <v>91</v>
      </c>
      <c r="H15" t="s">
        <v>379</v>
      </c>
      <c r="I15" t="s">
        <v>488</v>
      </c>
      <c r="J15" t="s">
        <v>433</v>
      </c>
      <c r="K15" t="s">
        <v>796</v>
      </c>
      <c r="L15" s="756">
        <v>2.8</v>
      </c>
      <c r="M15" t="s">
        <v>798</v>
      </c>
      <c r="N15" s="681">
        <f t="shared" ca="1" si="4"/>
        <v>0</v>
      </c>
      <c r="O15" s="681">
        <f t="shared" ca="1" si="0"/>
        <v>0</v>
      </c>
      <c r="P15" s="681">
        <f t="shared" ca="1" si="0"/>
        <v>0</v>
      </c>
      <c r="Q15" s="681">
        <f t="shared" ca="1" si="0"/>
        <v>0</v>
      </c>
      <c r="R15" s="681">
        <f t="shared" ca="1" si="0"/>
        <v>0</v>
      </c>
      <c r="S15" t="str">
        <f t="shared" si="1"/>
        <v>HUM_ASR_FY_2022</v>
      </c>
      <c r="T15" s="958">
        <f t="shared" si="2"/>
        <v>45032</v>
      </c>
      <c r="U15" t="str">
        <f t="shared" si="3"/>
        <v>Unaudited</v>
      </c>
    </row>
    <row r="16" spans="1:21" x14ac:dyDescent="0.25">
      <c r="A16" t="s">
        <v>437</v>
      </c>
      <c r="B16" t="s">
        <v>1385</v>
      </c>
      <c r="C16" t="s">
        <v>1386</v>
      </c>
      <c r="D16" s="15">
        <v>1900</v>
      </c>
      <c r="E16" s="121">
        <v>1</v>
      </c>
      <c r="F16" t="s">
        <v>438</v>
      </c>
      <c r="G16" s="121">
        <v>91</v>
      </c>
      <c r="H16" t="s">
        <v>379</v>
      </c>
      <c r="I16" t="s">
        <v>488</v>
      </c>
      <c r="J16" t="s">
        <v>433</v>
      </c>
      <c r="K16" t="s">
        <v>796</v>
      </c>
      <c r="L16" s="756">
        <v>2.9</v>
      </c>
      <c r="M16" t="s">
        <v>779</v>
      </c>
      <c r="N16" s="681">
        <f t="shared" ca="1" si="4"/>
        <v>0</v>
      </c>
      <c r="O16" s="681">
        <f t="shared" ca="1" si="0"/>
        <v>0</v>
      </c>
      <c r="P16" s="681">
        <f t="shared" ca="1" si="0"/>
        <v>0</v>
      </c>
      <c r="Q16" s="681">
        <f t="shared" ca="1" si="0"/>
        <v>0</v>
      </c>
      <c r="R16" s="681">
        <f t="shared" ca="1" si="0"/>
        <v>0</v>
      </c>
      <c r="S16" t="str">
        <f t="shared" si="1"/>
        <v>HUM_ASR_FY_2022</v>
      </c>
      <c r="T16" s="958">
        <f t="shared" si="2"/>
        <v>45032</v>
      </c>
      <c r="U16" t="str">
        <f t="shared" si="3"/>
        <v>Unaudited</v>
      </c>
    </row>
    <row r="17" spans="1:21" x14ac:dyDescent="0.25">
      <c r="A17" t="s">
        <v>437</v>
      </c>
      <c r="B17" t="s">
        <v>1385</v>
      </c>
      <c r="C17" t="s">
        <v>1386</v>
      </c>
      <c r="D17" s="15">
        <v>1900</v>
      </c>
      <c r="E17" s="121">
        <v>1</v>
      </c>
      <c r="F17" t="s">
        <v>438</v>
      </c>
      <c r="G17" s="121">
        <v>91</v>
      </c>
      <c r="H17" t="s">
        <v>379</v>
      </c>
      <c r="I17" t="s">
        <v>488</v>
      </c>
      <c r="J17" t="s">
        <v>433</v>
      </c>
      <c r="K17" t="s">
        <v>223</v>
      </c>
      <c r="L17" s="756">
        <v>2.11</v>
      </c>
      <c r="M17" t="s">
        <v>228</v>
      </c>
      <c r="N17" s="681">
        <f t="shared" ca="1" si="4"/>
        <v>11524811.540000001</v>
      </c>
      <c r="O17" s="681">
        <f t="shared" ca="1" si="0"/>
        <v>1121970.23</v>
      </c>
      <c r="P17" s="681">
        <f t="shared" ca="1" si="0"/>
        <v>10402841.310000001</v>
      </c>
      <c r="Q17" s="681">
        <f t="shared" ca="1" si="0"/>
        <v>0</v>
      </c>
      <c r="R17" s="681">
        <f t="shared" ca="1" si="0"/>
        <v>0</v>
      </c>
      <c r="S17" t="str">
        <f t="shared" si="1"/>
        <v>HUM_ASR_FY_2022</v>
      </c>
      <c r="T17" s="958">
        <f t="shared" si="2"/>
        <v>45032</v>
      </c>
      <c r="U17" t="str">
        <f t="shared" si="3"/>
        <v>Unaudited</v>
      </c>
    </row>
    <row r="18" spans="1:21" x14ac:dyDescent="0.25">
      <c r="A18" t="s">
        <v>437</v>
      </c>
      <c r="B18" t="s">
        <v>1385</v>
      </c>
      <c r="C18" t="s">
        <v>1386</v>
      </c>
      <c r="D18" s="15">
        <v>1900</v>
      </c>
      <c r="E18" s="121">
        <v>1</v>
      </c>
      <c r="F18" t="s">
        <v>438</v>
      </c>
      <c r="G18" s="121">
        <v>91</v>
      </c>
      <c r="H18" t="s">
        <v>379</v>
      </c>
      <c r="I18" t="s">
        <v>488</v>
      </c>
      <c r="J18" t="s">
        <v>433</v>
      </c>
      <c r="K18" t="s">
        <v>223</v>
      </c>
      <c r="L18" s="756">
        <v>2.12</v>
      </c>
      <c r="M18" t="s">
        <v>552</v>
      </c>
      <c r="N18" s="681">
        <f t="shared" ca="1" si="4"/>
        <v>63613814.169999994</v>
      </c>
      <c r="O18" s="681">
        <f t="shared" ca="1" si="4"/>
        <v>1841814.4</v>
      </c>
      <c r="P18" s="681">
        <f t="shared" ca="1" si="4"/>
        <v>61771999.769999996</v>
      </c>
      <c r="Q18" s="681">
        <f t="shared" ca="1" si="4"/>
        <v>0</v>
      </c>
      <c r="R18" s="681">
        <f t="shared" ca="1" si="4"/>
        <v>0</v>
      </c>
      <c r="S18" t="str">
        <f t="shared" si="1"/>
        <v>HUM_ASR_FY_2022</v>
      </c>
      <c r="T18" s="958">
        <f t="shared" si="2"/>
        <v>45032</v>
      </c>
      <c r="U18" t="str">
        <f t="shared" si="3"/>
        <v>Unaudited</v>
      </c>
    </row>
    <row r="19" spans="1:21" x14ac:dyDescent="0.25">
      <c r="A19" t="s">
        <v>437</v>
      </c>
      <c r="B19" t="s">
        <v>1385</v>
      </c>
      <c r="C19" t="s">
        <v>1386</v>
      </c>
      <c r="D19" s="15">
        <v>1900</v>
      </c>
      <c r="E19" s="121">
        <v>1</v>
      </c>
      <c r="F19" t="s">
        <v>438</v>
      </c>
      <c r="G19" s="121">
        <v>91</v>
      </c>
      <c r="H19" t="s">
        <v>379</v>
      </c>
      <c r="I19" t="s">
        <v>488</v>
      </c>
      <c r="J19" t="s">
        <v>433</v>
      </c>
      <c r="K19" t="s">
        <v>223</v>
      </c>
      <c r="L19" s="756">
        <v>2.13</v>
      </c>
      <c r="M19" t="s">
        <v>229</v>
      </c>
      <c r="N19" s="681">
        <f t="shared" ca="1" si="4"/>
        <v>3069363.8099999987</v>
      </c>
      <c r="O19" s="681">
        <f t="shared" ca="1" si="4"/>
        <v>221538.24999999997</v>
      </c>
      <c r="P19" s="681">
        <f t="shared" ca="1" si="4"/>
        <v>2847825.5599999987</v>
      </c>
      <c r="Q19" s="681">
        <f t="shared" ca="1" si="4"/>
        <v>0</v>
      </c>
      <c r="R19" s="681">
        <f t="shared" ca="1" si="4"/>
        <v>0</v>
      </c>
      <c r="S19" t="str">
        <f t="shared" si="1"/>
        <v>HUM_ASR_FY_2022</v>
      </c>
      <c r="T19" s="958">
        <f t="shared" si="2"/>
        <v>45032</v>
      </c>
      <c r="U19" t="str">
        <f t="shared" si="3"/>
        <v>Unaudited</v>
      </c>
    </row>
    <row r="20" spans="1:21" x14ac:dyDescent="0.25">
      <c r="A20" t="s">
        <v>437</v>
      </c>
      <c r="B20" t="s">
        <v>1385</v>
      </c>
      <c r="C20" t="s">
        <v>1386</v>
      </c>
      <c r="D20" s="15">
        <v>1900</v>
      </c>
      <c r="E20" s="121">
        <v>1</v>
      </c>
      <c r="F20" t="s">
        <v>438</v>
      </c>
      <c r="G20" s="121">
        <v>91</v>
      </c>
      <c r="H20" t="s">
        <v>379</v>
      </c>
      <c r="I20" t="s">
        <v>488</v>
      </c>
      <c r="J20" t="s">
        <v>433</v>
      </c>
      <c r="K20" t="s">
        <v>223</v>
      </c>
      <c r="L20" s="756">
        <v>2.14</v>
      </c>
      <c r="M20" t="s">
        <v>556</v>
      </c>
      <c r="N20" s="681">
        <f t="shared" ca="1" si="4"/>
        <v>951287.55000000016</v>
      </c>
      <c r="O20" s="681">
        <f t="shared" ca="1" si="4"/>
        <v>858055.88000000012</v>
      </c>
      <c r="P20" s="681">
        <f t="shared" ca="1" si="4"/>
        <v>93231.67</v>
      </c>
      <c r="Q20" s="681">
        <f t="shared" ca="1" si="4"/>
        <v>0</v>
      </c>
      <c r="R20" s="681">
        <f t="shared" ca="1" si="4"/>
        <v>0</v>
      </c>
      <c r="S20" t="str">
        <f t="shared" si="1"/>
        <v>HUM_ASR_FY_2022</v>
      </c>
      <c r="T20" s="958">
        <f t="shared" si="2"/>
        <v>45032</v>
      </c>
      <c r="U20" t="str">
        <f t="shared" si="3"/>
        <v>Unaudited</v>
      </c>
    </row>
    <row r="21" spans="1:21" x14ac:dyDescent="0.25">
      <c r="A21" t="s">
        <v>437</v>
      </c>
      <c r="B21" t="s">
        <v>1385</v>
      </c>
      <c r="C21" t="s">
        <v>1386</v>
      </c>
      <c r="D21" s="15">
        <v>1900</v>
      </c>
      <c r="E21" s="121">
        <v>1</v>
      </c>
      <c r="F21" t="s">
        <v>438</v>
      </c>
      <c r="G21" s="121">
        <v>91</v>
      </c>
      <c r="H21" t="s">
        <v>379</v>
      </c>
      <c r="I21" t="s">
        <v>488</v>
      </c>
      <c r="J21" t="s">
        <v>433</v>
      </c>
      <c r="K21" t="s">
        <v>223</v>
      </c>
      <c r="L21" s="756">
        <v>2.15</v>
      </c>
      <c r="M21" t="s">
        <v>20</v>
      </c>
      <c r="N21" s="681">
        <f t="shared" ca="1" si="4"/>
        <v>856673.55000000028</v>
      </c>
      <c r="O21" s="681">
        <f t="shared" ca="1" si="4"/>
        <v>19774.898231088038</v>
      </c>
      <c r="P21" s="681">
        <f t="shared" ca="1" si="4"/>
        <v>836898.65176891221</v>
      </c>
      <c r="Q21" s="681">
        <f t="shared" ca="1" si="4"/>
        <v>0</v>
      </c>
      <c r="R21" s="681">
        <f t="shared" ca="1" si="4"/>
        <v>0</v>
      </c>
      <c r="S21" t="str">
        <f t="shared" si="1"/>
        <v>HUM_ASR_FY_2022</v>
      </c>
      <c r="T21" s="958">
        <f t="shared" si="2"/>
        <v>45032</v>
      </c>
      <c r="U21" t="str">
        <f t="shared" si="3"/>
        <v>Unaudited</v>
      </c>
    </row>
    <row r="22" spans="1:21" x14ac:dyDescent="0.25">
      <c r="A22" t="s">
        <v>437</v>
      </c>
      <c r="B22" t="s">
        <v>1385</v>
      </c>
      <c r="C22" t="s">
        <v>1386</v>
      </c>
      <c r="D22" s="15">
        <v>1900</v>
      </c>
      <c r="E22" s="121">
        <v>1</v>
      </c>
      <c r="F22" t="s">
        <v>438</v>
      </c>
      <c r="G22" s="121">
        <v>91</v>
      </c>
      <c r="H22" t="s">
        <v>379</v>
      </c>
      <c r="I22" t="s">
        <v>488</v>
      </c>
      <c r="J22" t="s">
        <v>433</v>
      </c>
      <c r="K22" t="s">
        <v>223</v>
      </c>
      <c r="L22" s="756">
        <v>2.16</v>
      </c>
      <c r="M22" t="s">
        <v>799</v>
      </c>
      <c r="N22" s="681">
        <f t="shared" ca="1" si="4"/>
        <v>10032194.579999996</v>
      </c>
      <c r="O22" s="681">
        <f t="shared" ca="1" si="4"/>
        <v>3902005.9666648153</v>
      </c>
      <c r="P22" s="681">
        <f t="shared" ca="1" si="4"/>
        <v>6130188.613335181</v>
      </c>
      <c r="Q22" s="681">
        <f t="shared" ca="1" si="4"/>
        <v>0</v>
      </c>
      <c r="R22" s="681">
        <f t="shared" ca="1" si="4"/>
        <v>0</v>
      </c>
      <c r="S22" t="str">
        <f t="shared" si="1"/>
        <v>HUM_ASR_FY_2022</v>
      </c>
      <c r="T22" s="958">
        <f t="shared" si="2"/>
        <v>45032</v>
      </c>
      <c r="U22" t="str">
        <f t="shared" si="3"/>
        <v>Unaudited</v>
      </c>
    </row>
    <row r="23" spans="1:21" x14ac:dyDescent="0.25">
      <c r="A23" t="s">
        <v>437</v>
      </c>
      <c r="B23" t="s">
        <v>1385</v>
      </c>
      <c r="C23" t="s">
        <v>1386</v>
      </c>
      <c r="D23" s="15">
        <v>1900</v>
      </c>
      <c r="E23" s="121">
        <v>1</v>
      </c>
      <c r="F23" t="s">
        <v>438</v>
      </c>
      <c r="G23" s="121">
        <v>91</v>
      </c>
      <c r="H23" t="s">
        <v>379</v>
      </c>
      <c r="I23" t="s">
        <v>488</v>
      </c>
      <c r="J23" t="s">
        <v>433</v>
      </c>
      <c r="K23" t="s">
        <v>223</v>
      </c>
      <c r="L23" s="756">
        <v>2.17</v>
      </c>
      <c r="M23" t="s">
        <v>1052</v>
      </c>
      <c r="N23" s="681">
        <f t="shared" ca="1" si="4"/>
        <v>0</v>
      </c>
      <c r="O23" s="681">
        <f t="shared" ca="1" si="4"/>
        <v>0</v>
      </c>
      <c r="P23" s="681">
        <f t="shared" ca="1" si="4"/>
        <v>0</v>
      </c>
      <c r="Q23" s="681">
        <f t="shared" ca="1" si="4"/>
        <v>0</v>
      </c>
      <c r="R23" s="681">
        <f t="shared" ca="1" si="4"/>
        <v>0</v>
      </c>
      <c r="S23" t="str">
        <f t="shared" si="1"/>
        <v>HUM_ASR_FY_2022</v>
      </c>
      <c r="T23" s="958">
        <f t="shared" si="2"/>
        <v>45032</v>
      </c>
      <c r="U23" t="str">
        <f t="shared" si="3"/>
        <v>Unaudited</v>
      </c>
    </row>
    <row r="24" spans="1:21" x14ac:dyDescent="0.25">
      <c r="A24" t="s">
        <v>437</v>
      </c>
      <c r="B24" t="s">
        <v>1385</v>
      </c>
      <c r="C24" t="s">
        <v>1386</v>
      </c>
      <c r="D24" s="15">
        <v>1900</v>
      </c>
      <c r="E24" s="121">
        <v>1</v>
      </c>
      <c r="F24" t="s">
        <v>438</v>
      </c>
      <c r="G24" s="121">
        <v>91</v>
      </c>
      <c r="H24" t="s">
        <v>379</v>
      </c>
      <c r="I24" t="s">
        <v>488</v>
      </c>
      <c r="J24" t="s">
        <v>433</v>
      </c>
      <c r="K24" t="s">
        <v>223</v>
      </c>
      <c r="L24" s="968">
        <v>2.1800000000000002</v>
      </c>
      <c r="M24" t="s">
        <v>648</v>
      </c>
      <c r="N24" s="681">
        <f t="shared" ca="1" si="4"/>
        <v>2827141.4499999997</v>
      </c>
      <c r="O24" s="681">
        <f t="shared" ca="1" si="4"/>
        <v>57605.57</v>
      </c>
      <c r="P24" s="681">
        <f t="shared" ca="1" si="4"/>
        <v>2769535.88</v>
      </c>
      <c r="Q24" s="681">
        <f t="shared" ca="1" si="4"/>
        <v>0</v>
      </c>
      <c r="R24" s="681">
        <f t="shared" ca="1" si="4"/>
        <v>0</v>
      </c>
      <c r="S24" t="str">
        <f t="shared" si="1"/>
        <v>HUM_ASR_FY_2022</v>
      </c>
      <c r="T24" s="958">
        <f t="shared" si="2"/>
        <v>45032</v>
      </c>
      <c r="U24" t="str">
        <f t="shared" si="3"/>
        <v>Unaudited</v>
      </c>
    </row>
    <row r="25" spans="1:21" x14ac:dyDescent="0.25">
      <c r="A25" t="s">
        <v>437</v>
      </c>
      <c r="B25" t="s">
        <v>1385</v>
      </c>
      <c r="C25" t="s">
        <v>1386</v>
      </c>
      <c r="D25" s="15">
        <v>1900</v>
      </c>
      <c r="E25" s="121">
        <v>1</v>
      </c>
      <c r="F25" t="s">
        <v>438</v>
      </c>
      <c r="G25" s="121">
        <v>91</v>
      </c>
      <c r="H25" t="s">
        <v>379</v>
      </c>
      <c r="I25" t="s">
        <v>488</v>
      </c>
      <c r="J25" t="s">
        <v>433</v>
      </c>
      <c r="K25" t="s">
        <v>223</v>
      </c>
      <c r="L25" s="756">
        <v>2.19</v>
      </c>
      <c r="M25" t="s">
        <v>218</v>
      </c>
      <c r="N25" s="681">
        <f t="shared" ca="1" si="4"/>
        <v>0</v>
      </c>
      <c r="O25" s="681">
        <f t="shared" ca="1" si="4"/>
        <v>0</v>
      </c>
      <c r="P25" s="681">
        <f t="shared" ca="1" si="4"/>
        <v>0</v>
      </c>
      <c r="Q25" s="681">
        <f t="shared" ca="1" si="4"/>
        <v>0</v>
      </c>
      <c r="R25" s="681">
        <f t="shared" ca="1" si="4"/>
        <v>0</v>
      </c>
      <c r="S25" t="str">
        <f t="shared" si="1"/>
        <v>HUM_ASR_FY_2022</v>
      </c>
      <c r="T25" s="958">
        <f t="shared" si="2"/>
        <v>45032</v>
      </c>
      <c r="U25" t="str">
        <f t="shared" si="3"/>
        <v>Unaudited</v>
      </c>
    </row>
    <row r="26" spans="1:21" x14ac:dyDescent="0.25">
      <c r="A26" t="s">
        <v>437</v>
      </c>
      <c r="B26" t="s">
        <v>1385</v>
      </c>
      <c r="C26" t="s">
        <v>1386</v>
      </c>
      <c r="D26" s="15">
        <v>1900</v>
      </c>
      <c r="E26" s="121">
        <v>1</v>
      </c>
      <c r="F26" t="s">
        <v>438</v>
      </c>
      <c r="G26" s="121">
        <v>91</v>
      </c>
      <c r="H26" t="s">
        <v>379</v>
      </c>
      <c r="I26" t="s">
        <v>488</v>
      </c>
      <c r="J26" t="s">
        <v>433</v>
      </c>
      <c r="K26" t="s">
        <v>223</v>
      </c>
      <c r="L26" s="756" t="s">
        <v>704</v>
      </c>
      <c r="M26" t="s">
        <v>230</v>
      </c>
      <c r="N26" s="681">
        <f t="shared" ca="1" si="4"/>
        <v>68827.959999859318</v>
      </c>
      <c r="O26" s="681">
        <f t="shared" ca="1" si="4"/>
        <v>6309.0424310107501</v>
      </c>
      <c r="P26" s="681">
        <f t="shared" ca="1" si="4"/>
        <v>62518.917568848563</v>
      </c>
      <c r="Q26" s="681">
        <f t="shared" ca="1" si="4"/>
        <v>0</v>
      </c>
      <c r="R26" s="681">
        <f t="shared" ca="1" si="4"/>
        <v>0</v>
      </c>
      <c r="S26" t="str">
        <f t="shared" si="1"/>
        <v>HUM_ASR_FY_2022</v>
      </c>
      <c r="T26" s="958">
        <f t="shared" si="2"/>
        <v>45032</v>
      </c>
      <c r="U26" t="str">
        <f t="shared" si="3"/>
        <v>Unaudited</v>
      </c>
    </row>
    <row r="27" spans="1:21" x14ac:dyDescent="0.25">
      <c r="A27" t="s">
        <v>437</v>
      </c>
      <c r="B27" t="s">
        <v>1385</v>
      </c>
      <c r="C27" t="s">
        <v>1386</v>
      </c>
      <c r="D27" s="15">
        <v>1900</v>
      </c>
      <c r="E27" s="121">
        <v>1</v>
      </c>
      <c r="F27" t="s">
        <v>438</v>
      </c>
      <c r="G27" s="121">
        <v>91</v>
      </c>
      <c r="H27" t="s">
        <v>379</v>
      </c>
      <c r="I27" t="s">
        <v>488</v>
      </c>
      <c r="J27" t="s">
        <v>433</v>
      </c>
      <c r="K27" t="s">
        <v>223</v>
      </c>
      <c r="L27" s="756">
        <v>2.21</v>
      </c>
      <c r="M27" t="s">
        <v>466</v>
      </c>
      <c r="N27" s="681">
        <f t="shared" ca="1" si="4"/>
        <v>0</v>
      </c>
      <c r="O27" s="681">
        <f t="shared" ca="1" si="4"/>
        <v>0</v>
      </c>
      <c r="P27" s="681">
        <f t="shared" ca="1" si="4"/>
        <v>0</v>
      </c>
      <c r="Q27" s="681">
        <f t="shared" ca="1" si="4"/>
        <v>0</v>
      </c>
      <c r="R27" s="681">
        <f t="shared" ca="1" si="4"/>
        <v>0</v>
      </c>
      <c r="S27" t="str">
        <f t="shared" si="1"/>
        <v>HUM_ASR_FY_2022</v>
      </c>
      <c r="T27" s="958">
        <f t="shared" si="2"/>
        <v>45032</v>
      </c>
      <c r="U27" t="str">
        <f t="shared" si="3"/>
        <v>Unaudited</v>
      </c>
    </row>
    <row r="28" spans="1:21" x14ac:dyDescent="0.25">
      <c r="A28" t="s">
        <v>437</v>
      </c>
      <c r="B28" t="s">
        <v>1385</v>
      </c>
      <c r="C28" t="s">
        <v>1386</v>
      </c>
      <c r="D28" s="15">
        <v>1900</v>
      </c>
      <c r="E28" s="121">
        <v>1</v>
      </c>
      <c r="F28" t="s">
        <v>438</v>
      </c>
      <c r="G28" s="121">
        <v>91</v>
      </c>
      <c r="H28" t="s">
        <v>379</v>
      </c>
      <c r="I28" t="s">
        <v>488</v>
      </c>
      <c r="J28" t="s">
        <v>433</v>
      </c>
      <c r="K28" t="s">
        <v>6</v>
      </c>
      <c r="L28" s="756" t="s">
        <v>70</v>
      </c>
      <c r="M28" t="s">
        <v>188</v>
      </c>
      <c r="N28" s="681">
        <f t="shared" ca="1" si="4"/>
        <v>566332.16999999969</v>
      </c>
      <c r="O28" s="681">
        <f t="shared" ca="1" si="4"/>
        <v>281169.2331173211</v>
      </c>
      <c r="P28" s="681">
        <f t="shared" ca="1" si="4"/>
        <v>285162.93688267854</v>
      </c>
      <c r="Q28" s="681">
        <f t="shared" ca="1" si="4"/>
        <v>0</v>
      </c>
      <c r="R28" s="681">
        <f t="shared" ca="1" si="4"/>
        <v>0</v>
      </c>
      <c r="S28" t="str">
        <f t="shared" si="1"/>
        <v>HUM_ASR_FY_2022</v>
      </c>
      <c r="T28" s="958">
        <f t="shared" si="2"/>
        <v>45032</v>
      </c>
      <c r="U28" t="str">
        <f t="shared" si="3"/>
        <v>Unaudited</v>
      </c>
    </row>
    <row r="29" spans="1:21" x14ac:dyDescent="0.25">
      <c r="A29" t="s">
        <v>437</v>
      </c>
      <c r="B29" t="s">
        <v>1385</v>
      </c>
      <c r="C29" t="s">
        <v>1386</v>
      </c>
      <c r="D29" s="15">
        <v>1900</v>
      </c>
      <c r="E29" s="121">
        <v>1</v>
      </c>
      <c r="F29" t="s">
        <v>438</v>
      </c>
      <c r="G29" s="121">
        <v>91</v>
      </c>
      <c r="H29" t="s">
        <v>379</v>
      </c>
      <c r="I29" t="s">
        <v>488</v>
      </c>
      <c r="J29" t="s">
        <v>433</v>
      </c>
      <c r="K29" t="s">
        <v>6</v>
      </c>
      <c r="L29" s="756" t="s">
        <v>71</v>
      </c>
      <c r="M29" t="s">
        <v>231</v>
      </c>
      <c r="N29" s="681">
        <f t="shared" ca="1" si="4"/>
        <v>0</v>
      </c>
      <c r="O29" s="681">
        <f t="shared" ca="1" si="4"/>
        <v>0</v>
      </c>
      <c r="P29" s="681">
        <f t="shared" ca="1" si="4"/>
        <v>0</v>
      </c>
      <c r="Q29" s="681">
        <f t="shared" ca="1" si="4"/>
        <v>0</v>
      </c>
      <c r="R29" s="681">
        <f t="shared" ca="1" si="4"/>
        <v>0</v>
      </c>
      <c r="S29" t="str">
        <f t="shared" si="1"/>
        <v>HUM_ASR_FY_2022</v>
      </c>
      <c r="T29" s="958">
        <f t="shared" si="2"/>
        <v>45032</v>
      </c>
      <c r="U29" t="str">
        <f t="shared" si="3"/>
        <v>Unaudited</v>
      </c>
    </row>
    <row r="30" spans="1:21" x14ac:dyDescent="0.25">
      <c r="A30" t="s">
        <v>437</v>
      </c>
      <c r="B30" t="s">
        <v>1385</v>
      </c>
      <c r="C30" t="s">
        <v>1386</v>
      </c>
      <c r="D30" s="15">
        <v>1900</v>
      </c>
      <c r="E30" s="121">
        <v>1</v>
      </c>
      <c r="F30" t="s">
        <v>438</v>
      </c>
      <c r="G30" s="121">
        <v>91</v>
      </c>
      <c r="H30" t="s">
        <v>379</v>
      </c>
      <c r="I30" t="s">
        <v>488</v>
      </c>
      <c r="J30" t="s">
        <v>433</v>
      </c>
      <c r="K30" t="s">
        <v>6</v>
      </c>
      <c r="L30" s="756" t="s">
        <v>72</v>
      </c>
      <c r="M30" t="s">
        <v>164</v>
      </c>
      <c r="N30" s="681">
        <f t="shared" ca="1" si="4"/>
        <v>0</v>
      </c>
      <c r="O30" s="681">
        <f t="shared" ca="1" si="4"/>
        <v>0</v>
      </c>
      <c r="P30" s="681">
        <f t="shared" ca="1" si="4"/>
        <v>0</v>
      </c>
      <c r="Q30" s="681">
        <f t="shared" ca="1" si="4"/>
        <v>0</v>
      </c>
      <c r="R30" s="681">
        <f t="shared" ca="1" si="4"/>
        <v>0</v>
      </c>
      <c r="S30" t="str">
        <f t="shared" si="1"/>
        <v>HUM_ASR_FY_2022</v>
      </c>
      <c r="T30" s="958">
        <f t="shared" si="2"/>
        <v>45032</v>
      </c>
      <c r="U30" t="str">
        <f t="shared" si="3"/>
        <v>Unaudited</v>
      </c>
    </row>
    <row r="31" spans="1:21" x14ac:dyDescent="0.25">
      <c r="A31" t="s">
        <v>437</v>
      </c>
      <c r="B31" t="s">
        <v>1385</v>
      </c>
      <c r="C31" t="s">
        <v>1386</v>
      </c>
      <c r="D31" s="15">
        <v>1900</v>
      </c>
      <c r="E31" s="121">
        <v>1</v>
      </c>
      <c r="F31" t="s">
        <v>438</v>
      </c>
      <c r="G31" s="121">
        <v>91</v>
      </c>
      <c r="H31" t="s">
        <v>379</v>
      </c>
      <c r="I31" t="s">
        <v>488</v>
      </c>
      <c r="J31" t="s">
        <v>433</v>
      </c>
      <c r="K31" t="s">
        <v>6</v>
      </c>
      <c r="L31" s="756">
        <v>3.4</v>
      </c>
      <c r="M31" t="s">
        <v>461</v>
      </c>
      <c r="N31" s="681">
        <f t="shared" ca="1" si="4"/>
        <v>0</v>
      </c>
      <c r="O31" s="681">
        <f t="shared" ca="1" si="4"/>
        <v>0</v>
      </c>
      <c r="P31" s="681">
        <f t="shared" ca="1" si="4"/>
        <v>0</v>
      </c>
      <c r="Q31" s="681">
        <f t="shared" ca="1" si="4"/>
        <v>0</v>
      </c>
      <c r="R31" s="681">
        <f t="shared" ca="1" si="4"/>
        <v>0</v>
      </c>
      <c r="S31" t="str">
        <f t="shared" si="1"/>
        <v>HUM_ASR_FY_2022</v>
      </c>
      <c r="T31" s="958">
        <f t="shared" si="2"/>
        <v>45032</v>
      </c>
      <c r="U31" t="str">
        <f t="shared" si="3"/>
        <v>Unaudited</v>
      </c>
    </row>
    <row r="32" spans="1:21" x14ac:dyDescent="0.25">
      <c r="A32" t="s">
        <v>437</v>
      </c>
      <c r="B32" t="s">
        <v>1385</v>
      </c>
      <c r="C32" t="s">
        <v>1386</v>
      </c>
      <c r="D32" s="15">
        <v>1900</v>
      </c>
      <c r="E32" s="121">
        <v>1</v>
      </c>
      <c r="F32" t="s">
        <v>438</v>
      </c>
      <c r="G32" s="121">
        <v>91</v>
      </c>
      <c r="H32" t="s">
        <v>379</v>
      </c>
      <c r="I32" t="s">
        <v>488</v>
      </c>
      <c r="J32" t="s">
        <v>433</v>
      </c>
      <c r="K32" t="s">
        <v>434</v>
      </c>
      <c r="L32" s="756">
        <v>4.5</v>
      </c>
      <c r="M32" t="s">
        <v>32</v>
      </c>
      <c r="N32" s="681">
        <f t="shared" ca="1" si="4"/>
        <v>1057967.4099999995</v>
      </c>
      <c r="O32" s="681">
        <f t="shared" ca="1" si="4"/>
        <v>714526.17229143262</v>
      </c>
      <c r="P32" s="681">
        <f t="shared" ca="1" si="4"/>
        <v>343441.23770856688</v>
      </c>
      <c r="Q32" s="681">
        <f t="shared" ca="1" si="4"/>
        <v>0</v>
      </c>
      <c r="R32" s="681">
        <f t="shared" ca="1" si="4"/>
        <v>0</v>
      </c>
      <c r="S32" t="str">
        <f t="shared" si="1"/>
        <v>HUM_ASR_FY_2022</v>
      </c>
      <c r="T32" s="958">
        <f t="shared" si="2"/>
        <v>45032</v>
      </c>
      <c r="U32" t="str">
        <f t="shared" si="3"/>
        <v>Unaudited</v>
      </c>
    </row>
    <row r="33" spans="1:21" x14ac:dyDescent="0.25">
      <c r="A33" t="s">
        <v>437</v>
      </c>
      <c r="B33" t="s">
        <v>1385</v>
      </c>
      <c r="C33" t="s">
        <v>1386</v>
      </c>
      <c r="D33" s="15">
        <v>1900</v>
      </c>
      <c r="E33" s="121">
        <v>1</v>
      </c>
      <c r="F33" t="s">
        <v>438</v>
      </c>
      <c r="G33" s="121">
        <v>91</v>
      </c>
      <c r="H33" t="s">
        <v>379</v>
      </c>
      <c r="I33" t="s">
        <v>488</v>
      </c>
      <c r="J33" t="s">
        <v>433</v>
      </c>
      <c r="K33" t="s">
        <v>434</v>
      </c>
      <c r="L33" s="756" t="s">
        <v>944</v>
      </c>
      <c r="M33" t="s">
        <v>935</v>
      </c>
      <c r="N33" s="681">
        <f t="shared" ca="1" si="4"/>
        <v>0</v>
      </c>
      <c r="O33" s="681">
        <f t="shared" ca="1" si="4"/>
        <v>0</v>
      </c>
      <c r="P33" s="681">
        <f t="shared" ca="1" si="4"/>
        <v>0</v>
      </c>
      <c r="Q33" s="681">
        <f t="shared" ca="1" si="4"/>
        <v>0</v>
      </c>
      <c r="R33" s="681">
        <f t="shared" ca="1" si="4"/>
        <v>0</v>
      </c>
      <c r="S33" t="str">
        <f t="shared" si="1"/>
        <v>HUM_ASR_FY_2022</v>
      </c>
      <c r="T33" s="958">
        <f t="shared" si="2"/>
        <v>45032</v>
      </c>
      <c r="U33" t="str">
        <f t="shared" si="3"/>
        <v>Unaudited</v>
      </c>
    </row>
    <row r="34" spans="1:21" x14ac:dyDescent="0.25">
      <c r="A34" t="s">
        <v>437</v>
      </c>
      <c r="B34" t="s">
        <v>1385</v>
      </c>
      <c r="C34" t="s">
        <v>1386</v>
      </c>
      <c r="D34" s="15">
        <v>1900</v>
      </c>
      <c r="E34" s="121">
        <v>1</v>
      </c>
      <c r="F34" t="s">
        <v>438</v>
      </c>
      <c r="G34" s="121">
        <v>91</v>
      </c>
      <c r="H34" t="s">
        <v>379</v>
      </c>
      <c r="I34" t="s">
        <v>488</v>
      </c>
      <c r="J34" t="s">
        <v>433</v>
      </c>
      <c r="K34" t="s">
        <v>434</v>
      </c>
      <c r="L34" s="756" t="s">
        <v>193</v>
      </c>
      <c r="M34" t="s">
        <v>40</v>
      </c>
      <c r="N34" s="681">
        <f t="shared" ca="1" si="4"/>
        <v>0</v>
      </c>
      <c r="O34" s="681">
        <f t="shared" ca="1" si="4"/>
        <v>0</v>
      </c>
      <c r="P34" s="681">
        <f t="shared" ca="1" si="4"/>
        <v>0</v>
      </c>
      <c r="Q34" s="681">
        <f t="shared" ca="1" si="4"/>
        <v>0</v>
      </c>
      <c r="R34" s="681">
        <f t="shared" ca="1" si="4"/>
        <v>0</v>
      </c>
      <c r="S34" t="str">
        <f t="shared" si="1"/>
        <v>HUM_ASR_FY_2022</v>
      </c>
      <c r="T34" s="958">
        <f t="shared" si="2"/>
        <v>45032</v>
      </c>
      <c r="U34" t="str">
        <f t="shared" si="3"/>
        <v>Unaudited</v>
      </c>
    </row>
    <row r="35" spans="1:21" x14ac:dyDescent="0.25">
      <c r="A35" t="s">
        <v>437</v>
      </c>
      <c r="B35" t="s">
        <v>1385</v>
      </c>
      <c r="C35" t="s">
        <v>1386</v>
      </c>
      <c r="D35" s="15">
        <v>1900</v>
      </c>
      <c r="E35" s="121">
        <v>1</v>
      </c>
      <c r="F35" t="s">
        <v>438</v>
      </c>
      <c r="G35" s="121">
        <v>91</v>
      </c>
      <c r="H35" t="s">
        <v>379</v>
      </c>
      <c r="I35" t="s">
        <v>488</v>
      </c>
      <c r="J35" t="s">
        <v>433</v>
      </c>
      <c r="K35" t="s">
        <v>434</v>
      </c>
      <c r="L35" s="756" t="s">
        <v>192</v>
      </c>
      <c r="M35" t="s">
        <v>329</v>
      </c>
      <c r="N35" s="681">
        <f t="shared" ca="1" si="4"/>
        <v>0</v>
      </c>
      <c r="O35" s="681">
        <f t="shared" ca="1" si="4"/>
        <v>0</v>
      </c>
      <c r="P35" s="681">
        <f t="shared" ca="1" si="4"/>
        <v>0</v>
      </c>
      <c r="Q35" s="681">
        <f t="shared" ca="1" si="4"/>
        <v>0</v>
      </c>
      <c r="R35" s="681">
        <f t="shared" ca="1" si="4"/>
        <v>0</v>
      </c>
      <c r="S35" t="str">
        <f t="shared" si="1"/>
        <v>HUM_ASR_FY_2022</v>
      </c>
      <c r="T35" s="958">
        <f t="shared" si="2"/>
        <v>45032</v>
      </c>
      <c r="U35" t="str">
        <f t="shared" si="3"/>
        <v>Unaudited</v>
      </c>
    </row>
    <row r="36" spans="1:21" x14ac:dyDescent="0.25">
      <c r="A36" t="s">
        <v>437</v>
      </c>
      <c r="B36" t="s">
        <v>1385</v>
      </c>
      <c r="C36" t="s">
        <v>1386</v>
      </c>
      <c r="D36" s="15">
        <v>1900</v>
      </c>
      <c r="E36" s="121">
        <v>1</v>
      </c>
      <c r="F36" t="s">
        <v>438</v>
      </c>
      <c r="G36" s="121">
        <v>91</v>
      </c>
      <c r="H36" t="s">
        <v>379</v>
      </c>
      <c r="I36" t="s">
        <v>488</v>
      </c>
      <c r="J36" t="s">
        <v>450</v>
      </c>
      <c r="K36" t="s">
        <v>435</v>
      </c>
      <c r="L36" s="756" t="s">
        <v>79</v>
      </c>
      <c r="M36" t="s">
        <v>27</v>
      </c>
      <c r="N36" s="681">
        <f t="shared" ca="1" si="4"/>
        <v>7148459.1899999995</v>
      </c>
      <c r="O36" s="681">
        <f t="shared" ca="1" si="4"/>
        <v>2312131.0041739848</v>
      </c>
      <c r="P36" s="681">
        <f t="shared" ca="1" si="4"/>
        <v>4836328.1858260147</v>
      </c>
      <c r="Q36" s="681">
        <f t="shared" ca="1" si="4"/>
        <v>0</v>
      </c>
      <c r="R36" s="681">
        <f t="shared" ca="1" si="4"/>
        <v>0</v>
      </c>
      <c r="S36" t="str">
        <f t="shared" si="1"/>
        <v>HUM_ASR_FY_2022</v>
      </c>
      <c r="T36" s="958">
        <f t="shared" si="2"/>
        <v>45032</v>
      </c>
      <c r="U36" t="str">
        <f t="shared" si="3"/>
        <v>Unaudited</v>
      </c>
    </row>
    <row r="37" spans="1:21" x14ac:dyDescent="0.25">
      <c r="A37" t="s">
        <v>437</v>
      </c>
      <c r="B37" t="s">
        <v>1385</v>
      </c>
      <c r="C37" t="s">
        <v>1386</v>
      </c>
      <c r="D37" s="15">
        <v>1900</v>
      </c>
      <c r="E37" s="121">
        <v>1</v>
      </c>
      <c r="F37" t="s">
        <v>438</v>
      </c>
      <c r="G37" s="121">
        <v>91</v>
      </c>
      <c r="H37" t="s">
        <v>379</v>
      </c>
      <c r="I37" t="s">
        <v>488</v>
      </c>
      <c r="J37" t="s">
        <v>450</v>
      </c>
      <c r="K37" t="s">
        <v>435</v>
      </c>
      <c r="L37" s="756" t="s">
        <v>80</v>
      </c>
      <c r="M37" t="s">
        <v>97</v>
      </c>
      <c r="N37" s="681">
        <f t="shared" ca="1" si="4"/>
        <v>774703.22000000009</v>
      </c>
      <c r="O37" s="681">
        <f t="shared" ca="1" si="4"/>
        <v>250573.62522278316</v>
      </c>
      <c r="P37" s="681">
        <f t="shared" ca="1" si="4"/>
        <v>524129.59477721696</v>
      </c>
      <c r="Q37" s="681">
        <f t="shared" ca="1" si="4"/>
        <v>0</v>
      </c>
      <c r="R37" s="681">
        <f t="shared" ca="1" si="4"/>
        <v>0</v>
      </c>
      <c r="S37" t="str">
        <f t="shared" si="1"/>
        <v>HUM_ASR_FY_2022</v>
      </c>
      <c r="T37" s="958">
        <f t="shared" si="2"/>
        <v>45032</v>
      </c>
      <c r="U37" t="str">
        <f t="shared" si="3"/>
        <v>Unaudited</v>
      </c>
    </row>
    <row r="38" spans="1:21" x14ac:dyDescent="0.25">
      <c r="A38" t="s">
        <v>437</v>
      </c>
      <c r="B38" t="s">
        <v>1385</v>
      </c>
      <c r="C38" t="s">
        <v>1386</v>
      </c>
      <c r="D38" s="15">
        <v>1900</v>
      </c>
      <c r="E38" s="121">
        <v>1</v>
      </c>
      <c r="F38" t="s">
        <v>438</v>
      </c>
      <c r="G38" s="121">
        <v>91</v>
      </c>
      <c r="H38" t="s">
        <v>379</v>
      </c>
      <c r="I38" t="s">
        <v>488</v>
      </c>
      <c r="J38" t="s">
        <v>450</v>
      </c>
      <c r="K38" t="s">
        <v>435</v>
      </c>
      <c r="L38" s="756" t="s">
        <v>81</v>
      </c>
      <c r="M38" t="s">
        <v>98</v>
      </c>
      <c r="N38" s="681">
        <f t="shared" ca="1" si="4"/>
        <v>1626161.8700000003</v>
      </c>
      <c r="O38" s="681">
        <f t="shared" ca="1" si="4"/>
        <v>525973.38496277353</v>
      </c>
      <c r="P38" s="681">
        <f t="shared" ca="1" si="4"/>
        <v>1100188.4850372267</v>
      </c>
      <c r="Q38" s="681">
        <f t="shared" ca="1" si="4"/>
        <v>0</v>
      </c>
      <c r="R38" s="681">
        <f t="shared" ca="1" si="4"/>
        <v>0</v>
      </c>
      <c r="S38" t="str">
        <f t="shared" si="1"/>
        <v>HUM_ASR_FY_2022</v>
      </c>
      <c r="T38" s="958">
        <f t="shared" si="2"/>
        <v>45032</v>
      </c>
      <c r="U38" t="str">
        <f t="shared" si="3"/>
        <v>Unaudited</v>
      </c>
    </row>
    <row r="39" spans="1:21" x14ac:dyDescent="0.25">
      <c r="A39" t="s">
        <v>437</v>
      </c>
      <c r="B39" t="s">
        <v>1385</v>
      </c>
      <c r="C39" t="s">
        <v>1386</v>
      </c>
      <c r="D39" s="15">
        <v>1900</v>
      </c>
      <c r="E39" s="121">
        <v>1</v>
      </c>
      <c r="F39" t="s">
        <v>438</v>
      </c>
      <c r="G39" s="121">
        <v>91</v>
      </c>
      <c r="H39" t="s">
        <v>379</v>
      </c>
      <c r="I39" t="s">
        <v>488</v>
      </c>
      <c r="J39" t="s">
        <v>450</v>
      </c>
      <c r="K39" t="s">
        <v>435</v>
      </c>
      <c r="L39" s="756" t="s">
        <v>82</v>
      </c>
      <c r="M39" t="s">
        <v>99</v>
      </c>
      <c r="N39" s="681">
        <f t="shared" ca="1" si="4"/>
        <v>1226287.3500000003</v>
      </c>
      <c r="O39" s="681">
        <f t="shared" ca="1" si="4"/>
        <v>396636.10389323015</v>
      </c>
      <c r="P39" s="681">
        <f t="shared" ca="1" si="4"/>
        <v>829651.24610677012</v>
      </c>
      <c r="Q39" s="681">
        <f t="shared" ca="1" si="4"/>
        <v>0</v>
      </c>
      <c r="R39" s="681">
        <f t="shared" ca="1" si="4"/>
        <v>0</v>
      </c>
      <c r="S39" t="str">
        <f t="shared" si="1"/>
        <v>HUM_ASR_FY_2022</v>
      </c>
      <c r="T39" s="958">
        <f t="shared" si="2"/>
        <v>45032</v>
      </c>
      <c r="U39" t="str">
        <f t="shared" si="3"/>
        <v>Unaudited</v>
      </c>
    </row>
    <row r="40" spans="1:21" x14ac:dyDescent="0.25">
      <c r="A40" t="s">
        <v>437</v>
      </c>
      <c r="B40" t="s">
        <v>1385</v>
      </c>
      <c r="C40" t="s">
        <v>1386</v>
      </c>
      <c r="D40" s="15">
        <v>1900</v>
      </c>
      <c r="E40" s="121">
        <v>1</v>
      </c>
      <c r="F40" t="s">
        <v>438</v>
      </c>
      <c r="G40" s="121">
        <v>91</v>
      </c>
      <c r="H40" t="s">
        <v>379</v>
      </c>
      <c r="I40" t="s">
        <v>488</v>
      </c>
      <c r="J40" t="s">
        <v>450</v>
      </c>
      <c r="K40" t="s">
        <v>435</v>
      </c>
      <c r="L40" s="756" t="s">
        <v>216</v>
      </c>
      <c r="M40" t="s">
        <v>100</v>
      </c>
      <c r="N40" s="681">
        <f t="shared" ca="1" si="4"/>
        <v>2404484.3999999994</v>
      </c>
      <c r="O40" s="681">
        <f t="shared" ca="1" si="4"/>
        <v>777717.65670423873</v>
      </c>
      <c r="P40" s="681">
        <f t="shared" ca="1" si="4"/>
        <v>1626766.7432957604</v>
      </c>
      <c r="Q40" s="681">
        <f t="shared" ca="1" si="4"/>
        <v>0</v>
      </c>
      <c r="R40" s="681">
        <f t="shared" ca="1" si="4"/>
        <v>0</v>
      </c>
      <c r="S40" t="str">
        <f t="shared" si="1"/>
        <v>HUM_ASR_FY_2022</v>
      </c>
      <c r="T40" s="958">
        <f t="shared" si="2"/>
        <v>45032</v>
      </c>
      <c r="U40" t="str">
        <f t="shared" si="3"/>
        <v>Unaudited</v>
      </c>
    </row>
    <row r="41" spans="1:21" x14ac:dyDescent="0.25">
      <c r="A41" t="s">
        <v>437</v>
      </c>
      <c r="B41" t="s">
        <v>1385</v>
      </c>
      <c r="C41" t="s">
        <v>1386</v>
      </c>
      <c r="D41" s="15">
        <v>1900</v>
      </c>
      <c r="E41" s="121">
        <v>1</v>
      </c>
      <c r="F41" t="s">
        <v>438</v>
      </c>
      <c r="G41" s="121">
        <v>91</v>
      </c>
      <c r="H41" t="s">
        <v>379</v>
      </c>
      <c r="I41" t="s">
        <v>488</v>
      </c>
      <c r="J41" t="s">
        <v>450</v>
      </c>
      <c r="K41" t="s">
        <v>435</v>
      </c>
      <c r="L41" s="756" t="s">
        <v>215</v>
      </c>
      <c r="M41" t="s">
        <v>28</v>
      </c>
      <c r="N41" s="681">
        <f t="shared" ca="1" si="4"/>
        <v>70237.48000000001</v>
      </c>
      <c r="O41" s="681">
        <f t="shared" ca="1" si="4"/>
        <v>22717.938348200907</v>
      </c>
      <c r="P41" s="681">
        <f t="shared" ca="1" si="4"/>
        <v>47519.541651799096</v>
      </c>
      <c r="Q41" s="681">
        <f t="shared" ca="1" si="4"/>
        <v>0</v>
      </c>
      <c r="R41" s="681">
        <f t="shared" ca="1" si="4"/>
        <v>0</v>
      </c>
      <c r="S41" t="str">
        <f t="shared" si="1"/>
        <v>HUM_ASR_FY_2022</v>
      </c>
      <c r="T41" s="958">
        <f t="shared" si="2"/>
        <v>45032</v>
      </c>
      <c r="U41" t="str">
        <f t="shared" si="3"/>
        <v>Unaudited</v>
      </c>
    </row>
    <row r="42" spans="1:21" x14ac:dyDescent="0.25">
      <c r="A42" t="s">
        <v>437</v>
      </c>
      <c r="B42" t="s">
        <v>1385</v>
      </c>
      <c r="C42" t="s">
        <v>1386</v>
      </c>
      <c r="D42" s="15">
        <v>1900</v>
      </c>
      <c r="E42" s="121">
        <v>1</v>
      </c>
      <c r="F42" t="s">
        <v>438</v>
      </c>
      <c r="G42" s="121">
        <v>91</v>
      </c>
      <c r="H42" t="s">
        <v>379</v>
      </c>
      <c r="I42" t="s">
        <v>488</v>
      </c>
      <c r="J42" t="s">
        <v>436</v>
      </c>
      <c r="K42" t="s">
        <v>436</v>
      </c>
      <c r="L42" s="756" t="s">
        <v>84</v>
      </c>
      <c r="M42" t="s">
        <v>327</v>
      </c>
      <c r="N42" s="681">
        <f t="shared" ca="1" si="4"/>
        <v>0</v>
      </c>
      <c r="O42" s="681">
        <f t="shared" ca="1" si="4"/>
        <v>0</v>
      </c>
      <c r="P42" s="681">
        <f t="shared" ca="1" si="4"/>
        <v>0</v>
      </c>
      <c r="Q42" s="681">
        <f t="shared" ca="1" si="4"/>
        <v>0</v>
      </c>
      <c r="R42" s="681">
        <f t="shared" ca="1" si="4"/>
        <v>0</v>
      </c>
      <c r="S42" t="str">
        <f t="shared" si="1"/>
        <v>HUM_ASR_FY_2022</v>
      </c>
      <c r="T42" s="958">
        <f t="shared" si="2"/>
        <v>45032</v>
      </c>
      <c r="U42" t="str">
        <f t="shared" si="3"/>
        <v>Unaudited</v>
      </c>
    </row>
    <row r="43" spans="1:21" x14ac:dyDescent="0.25">
      <c r="A43" t="s">
        <v>437</v>
      </c>
      <c r="B43" t="s">
        <v>1385</v>
      </c>
      <c r="C43" t="s">
        <v>1386</v>
      </c>
      <c r="D43" s="15">
        <v>1900</v>
      </c>
      <c r="E43" s="121">
        <v>1</v>
      </c>
      <c r="F43" t="s">
        <v>438</v>
      </c>
      <c r="G43" s="121">
        <v>91</v>
      </c>
      <c r="H43" t="s">
        <v>379</v>
      </c>
      <c r="I43" t="s">
        <v>488</v>
      </c>
      <c r="J43" t="s">
        <v>436</v>
      </c>
      <c r="K43" t="s">
        <v>436</v>
      </c>
      <c r="L43" s="756" t="s">
        <v>85</v>
      </c>
      <c r="M43" t="s">
        <v>325</v>
      </c>
      <c r="N43" s="681">
        <f t="shared" ca="1" si="4"/>
        <v>0</v>
      </c>
      <c r="O43" s="681">
        <f t="shared" ca="1" si="4"/>
        <v>0</v>
      </c>
      <c r="P43" s="681">
        <f t="shared" ca="1" si="4"/>
        <v>0</v>
      </c>
      <c r="Q43" s="681">
        <f t="shared" ca="1" si="4"/>
        <v>0</v>
      </c>
      <c r="R43" s="681">
        <f t="shared" ca="1" si="4"/>
        <v>0</v>
      </c>
      <c r="S43" t="str">
        <f t="shared" si="1"/>
        <v>HUM_ASR_FY_2022</v>
      </c>
      <c r="T43" s="958">
        <f t="shared" si="2"/>
        <v>45032</v>
      </c>
      <c r="U43" t="str">
        <f t="shared" si="3"/>
        <v>Unaudited</v>
      </c>
    </row>
    <row r="44" spans="1:21" x14ac:dyDescent="0.25">
      <c r="A44" t="s">
        <v>437</v>
      </c>
      <c r="B44" t="s">
        <v>1385</v>
      </c>
      <c r="C44" t="s">
        <v>1386</v>
      </c>
      <c r="D44" s="15">
        <v>1900</v>
      </c>
      <c r="E44" s="121">
        <v>1</v>
      </c>
      <c r="F44" t="s">
        <v>438</v>
      </c>
      <c r="G44" s="121">
        <v>91</v>
      </c>
      <c r="H44" t="s">
        <v>379</v>
      </c>
      <c r="I44" t="s">
        <v>488</v>
      </c>
      <c r="J44" t="s">
        <v>436</v>
      </c>
      <c r="K44" t="s">
        <v>436</v>
      </c>
      <c r="L44" s="756" t="s">
        <v>86</v>
      </c>
      <c r="M44" t="s">
        <v>494</v>
      </c>
      <c r="N44" s="681">
        <f t="shared" ca="1" si="4"/>
        <v>0</v>
      </c>
      <c r="O44" s="681">
        <f t="shared" ca="1" si="4"/>
        <v>0</v>
      </c>
      <c r="P44" s="681">
        <f t="shared" ca="1" si="4"/>
        <v>0</v>
      </c>
      <c r="Q44" s="681">
        <f t="shared" ca="1" si="4"/>
        <v>0</v>
      </c>
      <c r="R44" s="681">
        <f t="shared" ca="1" si="4"/>
        <v>0</v>
      </c>
      <c r="S44" t="str">
        <f t="shared" si="1"/>
        <v>HUM_ASR_FY_2022</v>
      </c>
      <c r="T44" s="958">
        <f t="shared" si="2"/>
        <v>45032</v>
      </c>
      <c r="U44" t="str">
        <f t="shared" si="3"/>
        <v>Unaudited</v>
      </c>
    </row>
    <row r="45" spans="1:21" x14ac:dyDescent="0.25">
      <c r="A45" t="s">
        <v>437</v>
      </c>
      <c r="B45" t="s">
        <v>1385</v>
      </c>
      <c r="C45" t="s">
        <v>1386</v>
      </c>
      <c r="D45" s="15">
        <v>1900</v>
      </c>
      <c r="E45" s="121">
        <v>1</v>
      </c>
      <c r="F45" t="s">
        <v>438</v>
      </c>
      <c r="G45" s="121">
        <v>91</v>
      </c>
      <c r="H45" t="s">
        <v>379</v>
      </c>
      <c r="I45" t="s">
        <v>488</v>
      </c>
      <c r="J45" t="s">
        <v>436</v>
      </c>
      <c r="K45" t="s">
        <v>436</v>
      </c>
      <c r="L45" s="756" t="s">
        <v>87</v>
      </c>
      <c r="M45" t="s">
        <v>495</v>
      </c>
      <c r="N45" s="681">
        <f t="shared" ca="1" si="4"/>
        <v>0</v>
      </c>
      <c r="O45" s="681">
        <f t="shared" ca="1" si="4"/>
        <v>0</v>
      </c>
      <c r="P45" s="681">
        <f t="shared" ca="1" si="4"/>
        <v>0</v>
      </c>
      <c r="Q45" s="681">
        <f t="shared" ca="1" si="4"/>
        <v>0</v>
      </c>
      <c r="R45" s="681">
        <f t="shared" ca="1" si="4"/>
        <v>0</v>
      </c>
      <c r="S45" t="str">
        <f t="shared" si="1"/>
        <v>HUM_ASR_FY_2022</v>
      </c>
      <c r="T45" s="958">
        <f t="shared" si="2"/>
        <v>45032</v>
      </c>
      <c r="U45" t="str">
        <f t="shared" si="3"/>
        <v>Unaudited</v>
      </c>
    </row>
    <row r="46" spans="1:21" x14ac:dyDescent="0.25">
      <c r="A46" t="s">
        <v>437</v>
      </c>
      <c r="B46" t="s">
        <v>1385</v>
      </c>
      <c r="C46" t="s">
        <v>1386</v>
      </c>
      <c r="D46" s="15">
        <v>1900</v>
      </c>
      <c r="E46" s="121">
        <v>1</v>
      </c>
      <c r="F46" t="s">
        <v>438</v>
      </c>
      <c r="G46" s="121">
        <v>91</v>
      </c>
      <c r="H46" t="s">
        <v>379</v>
      </c>
      <c r="I46" t="s">
        <v>488</v>
      </c>
      <c r="J46" t="s">
        <v>436</v>
      </c>
      <c r="K46" t="s">
        <v>436</v>
      </c>
      <c r="L46" s="756" t="s">
        <v>213</v>
      </c>
      <c r="M46" t="s">
        <v>496</v>
      </c>
      <c r="N46" s="681">
        <f t="shared" ca="1" si="4"/>
        <v>0</v>
      </c>
      <c r="O46" s="681">
        <f t="shared" ca="1" si="4"/>
        <v>0</v>
      </c>
      <c r="P46" s="681">
        <f t="shared" ca="1" si="4"/>
        <v>0</v>
      </c>
      <c r="Q46" s="681">
        <f t="shared" ca="1" si="4"/>
        <v>0</v>
      </c>
      <c r="R46" s="681">
        <f t="shared" ca="1" si="4"/>
        <v>0</v>
      </c>
      <c r="S46" t="str">
        <f t="shared" si="1"/>
        <v>HUM_ASR_FY_2022</v>
      </c>
      <c r="T46" s="958">
        <f t="shared" si="2"/>
        <v>45032</v>
      </c>
      <c r="U46" t="str">
        <f t="shared" si="3"/>
        <v>Unaudited</v>
      </c>
    </row>
    <row r="47" spans="1:21" x14ac:dyDescent="0.25">
      <c r="A47" t="s">
        <v>437</v>
      </c>
      <c r="B47" t="s">
        <v>1385</v>
      </c>
      <c r="C47" t="s">
        <v>1386</v>
      </c>
      <c r="D47" s="15">
        <v>1900</v>
      </c>
      <c r="E47" s="121">
        <v>1</v>
      </c>
      <c r="F47" t="s">
        <v>438</v>
      </c>
      <c r="G47" s="121">
        <v>91</v>
      </c>
      <c r="H47" t="s">
        <v>379</v>
      </c>
      <c r="I47" t="s">
        <v>489</v>
      </c>
      <c r="J47" t="s">
        <v>26</v>
      </c>
      <c r="K47" t="s">
        <v>26</v>
      </c>
      <c r="L47" s="756" t="s">
        <v>204</v>
      </c>
      <c r="M47" t="s">
        <v>26</v>
      </c>
      <c r="N47" s="681">
        <f t="shared" ca="1" si="4"/>
        <v>2767893.7416010099</v>
      </c>
      <c r="O47" s="681">
        <f t="shared" ca="1" si="4"/>
        <v>0</v>
      </c>
      <c r="P47" s="681">
        <f t="shared" ca="1" si="4"/>
        <v>0</v>
      </c>
      <c r="Q47" s="681">
        <f t="shared" ca="1" si="4"/>
        <v>0</v>
      </c>
      <c r="R47" s="681">
        <f t="shared" ca="1" si="4"/>
        <v>0</v>
      </c>
      <c r="S47" t="str">
        <f t="shared" si="1"/>
        <v>HUM_ASR_FY_2022</v>
      </c>
      <c r="T47" s="958">
        <f t="shared" si="2"/>
        <v>45032</v>
      </c>
      <c r="U47" t="str">
        <f t="shared" si="3"/>
        <v>Unaudited</v>
      </c>
    </row>
    <row r="48" spans="1:21" x14ac:dyDescent="0.25">
      <c r="A48" t="s">
        <v>437</v>
      </c>
      <c r="B48" t="s">
        <v>1385</v>
      </c>
      <c r="C48" t="s">
        <v>1386</v>
      </c>
      <c r="D48" s="15">
        <v>1900</v>
      </c>
      <c r="E48" s="121">
        <v>1</v>
      </c>
      <c r="F48" t="s">
        <v>439</v>
      </c>
      <c r="G48" s="121">
        <v>182</v>
      </c>
      <c r="H48" t="s">
        <v>379</v>
      </c>
      <c r="I48" t="s">
        <v>432</v>
      </c>
      <c r="J48" t="s">
        <v>432</v>
      </c>
      <c r="K48" t="s">
        <v>432</v>
      </c>
      <c r="M48" t="s">
        <v>432</v>
      </c>
      <c r="N48" s="681">
        <f t="shared" ca="1" si="4"/>
        <v>88646</v>
      </c>
      <c r="O48" s="681">
        <f t="shared" ca="1" si="4"/>
        <v>34153</v>
      </c>
      <c r="P48" s="681">
        <f t="shared" ca="1" si="4"/>
        <v>54493</v>
      </c>
      <c r="Q48" s="681">
        <f t="shared" ca="1" si="4"/>
        <v>0</v>
      </c>
      <c r="R48" s="681">
        <f t="shared" ca="1" si="4"/>
        <v>0</v>
      </c>
      <c r="S48" t="str">
        <f t="shared" si="1"/>
        <v>HUM_ASR_FY_2022</v>
      </c>
      <c r="T48" s="958">
        <f t="shared" si="2"/>
        <v>45032</v>
      </c>
      <c r="U48" t="str">
        <f t="shared" si="3"/>
        <v>Unaudited</v>
      </c>
    </row>
    <row r="49" spans="1:21" x14ac:dyDescent="0.25">
      <c r="A49" t="s">
        <v>437</v>
      </c>
      <c r="B49" t="s">
        <v>1385</v>
      </c>
      <c r="C49" t="s">
        <v>1386</v>
      </c>
      <c r="D49" s="15">
        <v>1900</v>
      </c>
      <c r="E49" s="121">
        <v>1</v>
      </c>
      <c r="F49" t="s">
        <v>439</v>
      </c>
      <c r="G49" s="121">
        <v>182</v>
      </c>
      <c r="H49" t="s">
        <v>379</v>
      </c>
      <c r="I49" t="s">
        <v>487</v>
      </c>
      <c r="J49" t="s">
        <v>12</v>
      </c>
      <c r="K49" t="s">
        <v>12</v>
      </c>
      <c r="L49" s="756">
        <v>1.1000000000000001</v>
      </c>
      <c r="M49" t="s">
        <v>12</v>
      </c>
      <c r="N49" s="681">
        <f t="shared" ca="1" si="4"/>
        <v>301960391.69</v>
      </c>
      <c r="O49" s="681">
        <f t="shared" ca="1" si="4"/>
        <v>0</v>
      </c>
      <c r="P49" s="681">
        <f t="shared" ca="1" si="4"/>
        <v>0</v>
      </c>
      <c r="Q49" s="681">
        <f t="shared" ca="1" si="4"/>
        <v>0</v>
      </c>
      <c r="R49" s="681">
        <f t="shared" ca="1" si="4"/>
        <v>0</v>
      </c>
      <c r="S49" t="str">
        <f t="shared" si="1"/>
        <v>HUM_ASR_FY_2022</v>
      </c>
      <c r="T49" s="958">
        <f t="shared" si="2"/>
        <v>45032</v>
      </c>
      <c r="U49" t="str">
        <f t="shared" si="3"/>
        <v>Unaudited</v>
      </c>
    </row>
    <row r="50" spans="1:21" x14ac:dyDescent="0.25">
      <c r="A50" t="s">
        <v>437</v>
      </c>
      <c r="B50" t="s">
        <v>1385</v>
      </c>
      <c r="C50" t="s">
        <v>1386</v>
      </c>
      <c r="D50" s="15">
        <v>1900</v>
      </c>
      <c r="E50" s="121">
        <v>1</v>
      </c>
      <c r="F50" t="s">
        <v>439</v>
      </c>
      <c r="G50" s="121">
        <v>182</v>
      </c>
      <c r="H50" t="s">
        <v>379</v>
      </c>
      <c r="I50" t="s">
        <v>487</v>
      </c>
      <c r="J50" t="s">
        <v>12</v>
      </c>
      <c r="K50" t="s">
        <v>222</v>
      </c>
      <c r="L50" s="756">
        <v>1.2</v>
      </c>
      <c r="M50" t="s">
        <v>222</v>
      </c>
      <c r="N50" s="681">
        <f t="shared" ca="1" si="4"/>
        <v>0</v>
      </c>
      <c r="O50" s="681">
        <f t="shared" ca="1" si="4"/>
        <v>0</v>
      </c>
      <c r="P50" s="681">
        <f t="shared" ca="1" si="4"/>
        <v>0</v>
      </c>
      <c r="Q50" s="681">
        <f t="shared" ca="1" si="4"/>
        <v>0</v>
      </c>
      <c r="R50" s="681">
        <f t="shared" ca="1" si="4"/>
        <v>0</v>
      </c>
      <c r="S50" t="str">
        <f t="shared" si="1"/>
        <v>HUM_ASR_FY_2022</v>
      </c>
      <c r="T50" s="958">
        <f t="shared" si="2"/>
        <v>45032</v>
      </c>
      <c r="U50" t="str">
        <f t="shared" si="3"/>
        <v>Unaudited</v>
      </c>
    </row>
    <row r="51" spans="1:21" x14ac:dyDescent="0.25">
      <c r="A51" t="s">
        <v>437</v>
      </c>
      <c r="B51" t="s">
        <v>1385</v>
      </c>
      <c r="C51" t="s">
        <v>1386</v>
      </c>
      <c r="D51" s="15">
        <v>1900</v>
      </c>
      <c r="E51" s="121">
        <v>1</v>
      </c>
      <c r="F51" t="s">
        <v>439</v>
      </c>
      <c r="G51" s="121">
        <v>182</v>
      </c>
      <c r="H51" t="s">
        <v>379</v>
      </c>
      <c r="I51" t="s">
        <v>487</v>
      </c>
      <c r="J51" t="s">
        <v>12</v>
      </c>
      <c r="K51" t="s">
        <v>1323</v>
      </c>
      <c r="L51" s="756" t="s">
        <v>1319</v>
      </c>
      <c r="M51" t="s">
        <v>1323</v>
      </c>
      <c r="N51" s="681">
        <f t="shared" ca="1" si="4"/>
        <v>2383103.5199999996</v>
      </c>
      <c r="O51" s="681">
        <f t="shared" ca="1" si="4"/>
        <v>0</v>
      </c>
      <c r="P51" s="681">
        <f t="shared" ca="1" si="4"/>
        <v>0</v>
      </c>
      <c r="Q51" s="681">
        <f t="shared" ca="1" si="4"/>
        <v>0</v>
      </c>
      <c r="R51" s="681">
        <f t="shared" ca="1" si="4"/>
        <v>0</v>
      </c>
      <c r="S51" t="str">
        <f t="shared" si="1"/>
        <v>HUM_ASR_FY_2022</v>
      </c>
      <c r="T51" s="958">
        <f t="shared" si="2"/>
        <v>45032</v>
      </c>
      <c r="U51" t="str">
        <f t="shared" si="3"/>
        <v>Unaudited</v>
      </c>
    </row>
    <row r="52" spans="1:21" x14ac:dyDescent="0.25">
      <c r="A52" t="s">
        <v>437</v>
      </c>
      <c r="B52" t="s">
        <v>1385</v>
      </c>
      <c r="C52" t="s">
        <v>1386</v>
      </c>
      <c r="D52" s="15">
        <v>1900</v>
      </c>
      <c r="E52" s="121">
        <v>1</v>
      </c>
      <c r="F52" t="s">
        <v>439</v>
      </c>
      <c r="G52" s="121">
        <v>182</v>
      </c>
      <c r="H52" t="s">
        <v>379</v>
      </c>
      <c r="I52" t="s">
        <v>487</v>
      </c>
      <c r="J52" t="s">
        <v>12</v>
      </c>
      <c r="K52" t="s">
        <v>1325</v>
      </c>
      <c r="L52" s="756" t="s">
        <v>1324</v>
      </c>
      <c r="M52" t="s">
        <v>1325</v>
      </c>
      <c r="N52" s="681">
        <f t="shared" ca="1" si="4"/>
        <v>-361510.74</v>
      </c>
      <c r="O52" s="681">
        <f t="shared" ca="1" si="4"/>
        <v>0</v>
      </c>
      <c r="P52" s="681">
        <f t="shared" ca="1" si="4"/>
        <v>0</v>
      </c>
      <c r="Q52" s="681">
        <f t="shared" ca="1" si="4"/>
        <v>0</v>
      </c>
      <c r="R52" s="681">
        <f t="shared" ca="1" si="4"/>
        <v>0</v>
      </c>
      <c r="S52" t="str">
        <f t="shared" si="1"/>
        <v>HUM_ASR_FY_2022</v>
      </c>
      <c r="T52" s="958">
        <f t="shared" si="2"/>
        <v>45032</v>
      </c>
      <c r="U52" t="str">
        <f t="shared" si="3"/>
        <v>Unaudited</v>
      </c>
    </row>
    <row r="53" spans="1:21" x14ac:dyDescent="0.25">
      <c r="A53" t="s">
        <v>437</v>
      </c>
      <c r="B53" t="s">
        <v>1385</v>
      </c>
      <c r="C53" t="s">
        <v>1386</v>
      </c>
      <c r="D53" s="15">
        <v>1900</v>
      </c>
      <c r="E53" s="121">
        <v>1</v>
      </c>
      <c r="F53" t="s">
        <v>439</v>
      </c>
      <c r="G53" s="121">
        <v>182</v>
      </c>
      <c r="H53" t="s">
        <v>379</v>
      </c>
      <c r="I53" t="s">
        <v>487</v>
      </c>
      <c r="J53" t="s">
        <v>13</v>
      </c>
      <c r="K53" t="s">
        <v>13</v>
      </c>
      <c r="L53" s="756" t="s">
        <v>63</v>
      </c>
      <c r="M53" t="s">
        <v>13</v>
      </c>
      <c r="N53" s="681">
        <f t="shared" ca="1" si="4"/>
        <v>-417857.48</v>
      </c>
      <c r="O53" s="681">
        <f t="shared" ca="1" si="4"/>
        <v>0</v>
      </c>
      <c r="P53" s="681">
        <f t="shared" ca="1" si="4"/>
        <v>0</v>
      </c>
      <c r="Q53" s="681">
        <f t="shared" ca="1" si="4"/>
        <v>0</v>
      </c>
      <c r="R53" s="681">
        <f t="shared" ca="1" si="4"/>
        <v>0</v>
      </c>
      <c r="S53" t="str">
        <f t="shared" si="1"/>
        <v>HUM_ASR_FY_2022</v>
      </c>
      <c r="T53" s="958">
        <f t="shared" si="2"/>
        <v>45032</v>
      </c>
      <c r="U53" t="str">
        <f t="shared" si="3"/>
        <v>Unaudited</v>
      </c>
    </row>
    <row r="54" spans="1:21" x14ac:dyDescent="0.25">
      <c r="A54" t="s">
        <v>437</v>
      </c>
      <c r="B54" t="s">
        <v>1385</v>
      </c>
      <c r="C54" t="s">
        <v>1386</v>
      </c>
      <c r="D54" s="15">
        <v>1900</v>
      </c>
      <c r="E54" s="121">
        <v>1</v>
      </c>
      <c r="F54" t="s">
        <v>439</v>
      </c>
      <c r="G54" s="121">
        <v>182</v>
      </c>
      <c r="H54" t="s">
        <v>379</v>
      </c>
      <c r="I54" t="s">
        <v>488</v>
      </c>
      <c r="J54" t="s">
        <v>433</v>
      </c>
      <c r="K54" t="s">
        <v>796</v>
      </c>
      <c r="L54" s="756">
        <v>2.1</v>
      </c>
      <c r="M54" t="s">
        <v>731</v>
      </c>
      <c r="N54" s="681">
        <f t="shared" ca="1" si="4"/>
        <v>827323</v>
      </c>
      <c r="O54" s="681">
        <f t="shared" ca="1" si="4"/>
        <v>783074</v>
      </c>
      <c r="P54" s="681">
        <f t="shared" ca="1" si="4"/>
        <v>44249</v>
      </c>
      <c r="Q54" s="681">
        <f t="shared" ca="1" si="4"/>
        <v>0</v>
      </c>
      <c r="R54" s="681">
        <f t="shared" ca="1" si="4"/>
        <v>0</v>
      </c>
      <c r="S54" t="str">
        <f t="shared" si="1"/>
        <v>HUM_ASR_FY_2022</v>
      </c>
      <c r="T54" s="958">
        <f t="shared" si="2"/>
        <v>45032</v>
      </c>
      <c r="U54" t="str">
        <f t="shared" si="3"/>
        <v>Unaudited</v>
      </c>
    </row>
    <row r="55" spans="1:21" x14ac:dyDescent="0.25">
      <c r="A55" t="s">
        <v>437</v>
      </c>
      <c r="B55" t="s">
        <v>1385</v>
      </c>
      <c r="C55" t="s">
        <v>1386</v>
      </c>
      <c r="D55" s="15">
        <v>1900</v>
      </c>
      <c r="E55" s="121">
        <v>1</v>
      </c>
      <c r="F55" t="s">
        <v>439</v>
      </c>
      <c r="G55" s="121">
        <v>182</v>
      </c>
      <c r="H55" t="s">
        <v>379</v>
      </c>
      <c r="I55" t="s">
        <v>488</v>
      </c>
      <c r="J55" t="s">
        <v>433</v>
      </c>
      <c r="K55" t="s">
        <v>796</v>
      </c>
      <c r="L55" s="756">
        <v>2.2000000000000002</v>
      </c>
      <c r="M55" t="s">
        <v>732</v>
      </c>
      <c r="N55" s="681">
        <f t="shared" ca="1" si="4"/>
        <v>2953</v>
      </c>
      <c r="O55" s="681">
        <f t="shared" ca="1" si="4"/>
        <v>2613</v>
      </c>
      <c r="P55" s="681">
        <f t="shared" ca="1" si="4"/>
        <v>340</v>
      </c>
      <c r="Q55" s="681">
        <f t="shared" ca="1" si="4"/>
        <v>0</v>
      </c>
      <c r="R55" s="681">
        <f t="shared" ca="1" si="4"/>
        <v>0</v>
      </c>
      <c r="S55" t="str">
        <f t="shared" si="1"/>
        <v>HUM_ASR_FY_2022</v>
      </c>
      <c r="T55" s="958">
        <f t="shared" si="2"/>
        <v>45032</v>
      </c>
      <c r="U55" t="str">
        <f t="shared" si="3"/>
        <v>Unaudited</v>
      </c>
    </row>
    <row r="56" spans="1:21" x14ac:dyDescent="0.25">
      <c r="A56" t="s">
        <v>437</v>
      </c>
      <c r="B56" t="s">
        <v>1385</v>
      </c>
      <c r="C56" t="s">
        <v>1386</v>
      </c>
      <c r="D56" s="15">
        <v>1900</v>
      </c>
      <c r="E56" s="121">
        <v>1</v>
      </c>
      <c r="F56" t="s">
        <v>439</v>
      </c>
      <c r="G56" s="121">
        <v>182</v>
      </c>
      <c r="H56" t="s">
        <v>379</v>
      </c>
      <c r="I56" t="s">
        <v>488</v>
      </c>
      <c r="J56" t="s">
        <v>433</v>
      </c>
      <c r="K56" t="s">
        <v>796</v>
      </c>
      <c r="L56" s="756">
        <v>2.2999999999999998</v>
      </c>
      <c r="M56" t="s">
        <v>733</v>
      </c>
      <c r="N56" s="681">
        <f t="shared" ca="1" si="4"/>
        <v>166597150.44</v>
      </c>
      <c r="O56" s="681">
        <f t="shared" ca="1" si="4"/>
        <v>157209008.22999999</v>
      </c>
      <c r="P56" s="681">
        <f t="shared" ca="1" si="4"/>
        <v>9388142.2100000009</v>
      </c>
      <c r="Q56" s="681">
        <f t="shared" ca="1" si="4"/>
        <v>0</v>
      </c>
      <c r="R56" s="681">
        <f t="shared" ca="1" si="4"/>
        <v>0</v>
      </c>
      <c r="S56" t="str">
        <f t="shared" si="1"/>
        <v>HUM_ASR_FY_2022</v>
      </c>
      <c r="T56" s="958">
        <f t="shared" si="2"/>
        <v>45032</v>
      </c>
      <c r="U56" t="str">
        <f t="shared" si="3"/>
        <v>Unaudited</v>
      </c>
    </row>
    <row r="57" spans="1:21" x14ac:dyDescent="0.25">
      <c r="A57" t="s">
        <v>437</v>
      </c>
      <c r="B57" t="s">
        <v>1385</v>
      </c>
      <c r="C57" t="s">
        <v>1386</v>
      </c>
      <c r="D57" s="15">
        <v>1900</v>
      </c>
      <c r="E57" s="121">
        <v>1</v>
      </c>
      <c r="F57" t="s">
        <v>439</v>
      </c>
      <c r="G57" s="121">
        <v>182</v>
      </c>
      <c r="H57" t="s">
        <v>379</v>
      </c>
      <c r="I57" t="s">
        <v>488</v>
      </c>
      <c r="J57" t="s">
        <v>433</v>
      </c>
      <c r="K57" t="s">
        <v>796</v>
      </c>
      <c r="L57" s="756">
        <v>2.4</v>
      </c>
      <c r="M57" t="s">
        <v>734</v>
      </c>
      <c r="N57" s="681">
        <f t="shared" ca="1" si="4"/>
        <v>158506.31000000003</v>
      </c>
      <c r="O57" s="681">
        <f t="shared" ca="1" si="4"/>
        <v>134931.27000000002</v>
      </c>
      <c r="P57" s="681">
        <f t="shared" ca="1" si="4"/>
        <v>23575.040000000005</v>
      </c>
      <c r="Q57" s="681">
        <f t="shared" ca="1" si="4"/>
        <v>0</v>
      </c>
      <c r="R57" s="681">
        <f t="shared" ca="1" si="4"/>
        <v>0</v>
      </c>
      <c r="S57" t="str">
        <f t="shared" si="1"/>
        <v>HUM_ASR_FY_2022</v>
      </c>
      <c r="T57" s="958">
        <f t="shared" si="2"/>
        <v>45032</v>
      </c>
      <c r="U57" t="str">
        <f t="shared" si="3"/>
        <v>Unaudited</v>
      </c>
    </row>
    <row r="58" spans="1:21" x14ac:dyDescent="0.25">
      <c r="A58" t="s">
        <v>437</v>
      </c>
      <c r="B58" t="s">
        <v>1385</v>
      </c>
      <c r="C58" t="s">
        <v>1386</v>
      </c>
      <c r="D58" s="15">
        <v>1900</v>
      </c>
      <c r="E58" s="121">
        <v>1</v>
      </c>
      <c r="F58" t="s">
        <v>439</v>
      </c>
      <c r="G58" s="121">
        <v>182</v>
      </c>
      <c r="H58" t="s">
        <v>379</v>
      </c>
      <c r="I58" t="s">
        <v>488</v>
      </c>
      <c r="J58" t="s">
        <v>433</v>
      </c>
      <c r="K58" t="s">
        <v>796</v>
      </c>
      <c r="L58" s="756">
        <v>2.5</v>
      </c>
      <c r="M58" t="s">
        <v>776</v>
      </c>
      <c r="N58" s="681">
        <f t="shared" ca="1" si="4"/>
        <v>83809</v>
      </c>
      <c r="O58" s="681">
        <f t="shared" ca="1" si="4"/>
        <v>76486</v>
      </c>
      <c r="P58" s="681">
        <f t="shared" ca="1" si="4"/>
        <v>7323</v>
      </c>
      <c r="Q58" s="681">
        <f t="shared" ca="1" si="4"/>
        <v>0</v>
      </c>
      <c r="R58" s="681">
        <f t="shared" ca="1" si="4"/>
        <v>0</v>
      </c>
      <c r="S58" t="str">
        <f t="shared" si="1"/>
        <v>HUM_ASR_FY_2022</v>
      </c>
      <c r="T58" s="958">
        <f t="shared" si="2"/>
        <v>45032</v>
      </c>
      <c r="U58" t="str">
        <f t="shared" si="3"/>
        <v>Unaudited</v>
      </c>
    </row>
    <row r="59" spans="1:21" x14ac:dyDescent="0.25">
      <c r="A59" t="s">
        <v>437</v>
      </c>
      <c r="B59" t="s">
        <v>1385</v>
      </c>
      <c r="C59" t="s">
        <v>1386</v>
      </c>
      <c r="D59" s="15">
        <v>1900</v>
      </c>
      <c r="E59" s="121">
        <v>1</v>
      </c>
      <c r="F59" t="s">
        <v>439</v>
      </c>
      <c r="G59" s="121">
        <v>182</v>
      </c>
      <c r="H59" t="s">
        <v>379</v>
      </c>
      <c r="I59" t="s">
        <v>488</v>
      </c>
      <c r="J59" t="s">
        <v>433</v>
      </c>
      <c r="K59" t="s">
        <v>796</v>
      </c>
      <c r="L59" s="756">
        <v>2.6</v>
      </c>
      <c r="M59" t="s">
        <v>186</v>
      </c>
      <c r="N59" s="681">
        <f t="shared" ca="1" si="4"/>
        <v>15973427.030000001</v>
      </c>
      <c r="O59" s="681">
        <f t="shared" ca="1" si="4"/>
        <v>14298612.800000001</v>
      </c>
      <c r="P59" s="681">
        <f t="shared" ca="1" si="4"/>
        <v>1674814.23</v>
      </c>
      <c r="Q59" s="681">
        <f t="shared" ca="1" si="4"/>
        <v>0</v>
      </c>
      <c r="R59" s="681">
        <f t="shared" ca="1" si="4"/>
        <v>0</v>
      </c>
      <c r="S59" t="str">
        <f t="shared" si="1"/>
        <v>HUM_ASR_FY_2022</v>
      </c>
      <c r="T59" s="958">
        <f t="shared" si="2"/>
        <v>45032</v>
      </c>
      <c r="U59" t="str">
        <f t="shared" si="3"/>
        <v>Unaudited</v>
      </c>
    </row>
    <row r="60" spans="1:21" x14ac:dyDescent="0.25">
      <c r="A60" t="s">
        <v>437</v>
      </c>
      <c r="B60" t="s">
        <v>1385</v>
      </c>
      <c r="C60" t="s">
        <v>1386</v>
      </c>
      <c r="D60" s="15">
        <v>1900</v>
      </c>
      <c r="E60" s="121">
        <v>1</v>
      </c>
      <c r="F60" t="s">
        <v>439</v>
      </c>
      <c r="G60" s="121">
        <v>182</v>
      </c>
      <c r="H60" t="s">
        <v>379</v>
      </c>
      <c r="I60" t="s">
        <v>488</v>
      </c>
      <c r="J60" t="s">
        <v>433</v>
      </c>
      <c r="K60" t="s">
        <v>796</v>
      </c>
      <c r="L60" s="756">
        <v>2.7</v>
      </c>
      <c r="M60" t="s">
        <v>797</v>
      </c>
      <c r="N60" s="681">
        <f t="shared" ca="1" si="4"/>
        <v>5665226.1999997487</v>
      </c>
      <c r="O60" s="681">
        <f t="shared" ca="1" si="4"/>
        <v>5345812.40889946</v>
      </c>
      <c r="P60" s="681">
        <f t="shared" ca="1" si="4"/>
        <v>319413.79110028897</v>
      </c>
      <c r="Q60" s="681">
        <f t="shared" ca="1" si="4"/>
        <v>0</v>
      </c>
      <c r="R60" s="681">
        <f t="shared" ca="1" si="4"/>
        <v>0</v>
      </c>
      <c r="S60" t="str">
        <f t="shared" si="1"/>
        <v>HUM_ASR_FY_2022</v>
      </c>
      <c r="T60" s="958">
        <f t="shared" si="2"/>
        <v>45032</v>
      </c>
      <c r="U60" t="str">
        <f t="shared" si="3"/>
        <v>Unaudited</v>
      </c>
    </row>
    <row r="61" spans="1:21" x14ac:dyDescent="0.25">
      <c r="A61" t="s">
        <v>437</v>
      </c>
      <c r="B61" t="s">
        <v>1385</v>
      </c>
      <c r="C61" t="s">
        <v>1386</v>
      </c>
      <c r="D61" s="15">
        <v>1900</v>
      </c>
      <c r="E61" s="121">
        <v>1</v>
      </c>
      <c r="F61" t="s">
        <v>439</v>
      </c>
      <c r="G61" s="121">
        <v>182</v>
      </c>
      <c r="H61" t="s">
        <v>379</v>
      </c>
      <c r="I61" t="s">
        <v>488</v>
      </c>
      <c r="J61" t="s">
        <v>433</v>
      </c>
      <c r="K61" t="s">
        <v>796</v>
      </c>
      <c r="L61" s="756">
        <v>2.8</v>
      </c>
      <c r="M61" t="s">
        <v>798</v>
      </c>
      <c r="N61" s="681">
        <f t="shared" ca="1" si="4"/>
        <v>0</v>
      </c>
      <c r="O61" s="681">
        <f t="shared" ca="1" si="4"/>
        <v>0</v>
      </c>
      <c r="P61" s="681">
        <f t="shared" ca="1" si="4"/>
        <v>0</v>
      </c>
      <c r="Q61" s="681">
        <f t="shared" ca="1" si="4"/>
        <v>0</v>
      </c>
      <c r="R61" s="681">
        <f t="shared" ca="1" si="4"/>
        <v>0</v>
      </c>
      <c r="S61" t="str">
        <f t="shared" si="1"/>
        <v>HUM_ASR_FY_2022</v>
      </c>
      <c r="T61" s="958">
        <f t="shared" si="2"/>
        <v>45032</v>
      </c>
      <c r="U61" t="str">
        <f t="shared" si="3"/>
        <v>Unaudited</v>
      </c>
    </row>
    <row r="62" spans="1:21" x14ac:dyDescent="0.25">
      <c r="A62" t="s">
        <v>437</v>
      </c>
      <c r="B62" t="s">
        <v>1385</v>
      </c>
      <c r="C62" t="s">
        <v>1386</v>
      </c>
      <c r="D62" s="15">
        <v>1900</v>
      </c>
      <c r="E62" s="121">
        <v>1</v>
      </c>
      <c r="F62" t="s">
        <v>439</v>
      </c>
      <c r="G62" s="121">
        <v>182</v>
      </c>
      <c r="H62" t="s">
        <v>379</v>
      </c>
      <c r="I62" t="s">
        <v>488</v>
      </c>
      <c r="J62" t="s">
        <v>433</v>
      </c>
      <c r="K62" t="s">
        <v>796</v>
      </c>
      <c r="L62" s="756">
        <v>2.9</v>
      </c>
      <c r="M62" t="s">
        <v>779</v>
      </c>
      <c r="N62" s="681">
        <f t="shared" ca="1" si="4"/>
        <v>0</v>
      </c>
      <c r="O62" s="681">
        <f t="shared" ca="1" si="4"/>
        <v>0</v>
      </c>
      <c r="P62" s="681">
        <f t="shared" ca="1" si="4"/>
        <v>0</v>
      </c>
      <c r="Q62" s="681">
        <f t="shared" ca="1" si="4"/>
        <v>0</v>
      </c>
      <c r="R62" s="681">
        <f t="shared" ca="1" si="4"/>
        <v>0</v>
      </c>
      <c r="S62" t="str">
        <f t="shared" si="1"/>
        <v>HUM_ASR_FY_2022</v>
      </c>
      <c r="T62" s="958">
        <f t="shared" si="2"/>
        <v>45032</v>
      </c>
      <c r="U62" t="str">
        <f t="shared" si="3"/>
        <v>Unaudited</v>
      </c>
    </row>
    <row r="63" spans="1:21" x14ac:dyDescent="0.25">
      <c r="A63" t="s">
        <v>437</v>
      </c>
      <c r="B63" t="s">
        <v>1385</v>
      </c>
      <c r="C63" t="s">
        <v>1386</v>
      </c>
      <c r="D63" s="15">
        <v>1900</v>
      </c>
      <c r="E63" s="121">
        <v>1</v>
      </c>
      <c r="F63" t="s">
        <v>439</v>
      </c>
      <c r="G63" s="121">
        <v>182</v>
      </c>
      <c r="H63" t="s">
        <v>379</v>
      </c>
      <c r="I63" t="s">
        <v>488</v>
      </c>
      <c r="J63" t="s">
        <v>433</v>
      </c>
      <c r="K63" t="s">
        <v>223</v>
      </c>
      <c r="L63" s="756">
        <v>2.11</v>
      </c>
      <c r="M63" t="s">
        <v>228</v>
      </c>
      <c r="N63" s="681">
        <f t="shared" ca="1" si="4"/>
        <v>12013237.209999999</v>
      </c>
      <c r="O63" s="681">
        <f t="shared" ca="1" si="4"/>
        <v>1549031.23</v>
      </c>
      <c r="P63" s="681">
        <f t="shared" ca="1" si="4"/>
        <v>10464205.979999999</v>
      </c>
      <c r="Q63" s="681">
        <f t="shared" ca="1" si="4"/>
        <v>0</v>
      </c>
      <c r="R63" s="681">
        <f t="shared" ca="1" si="4"/>
        <v>0</v>
      </c>
      <c r="S63" t="str">
        <f t="shared" si="1"/>
        <v>HUM_ASR_FY_2022</v>
      </c>
      <c r="T63" s="958">
        <f t="shared" si="2"/>
        <v>45032</v>
      </c>
      <c r="U63" t="str">
        <f t="shared" si="3"/>
        <v>Unaudited</v>
      </c>
    </row>
    <row r="64" spans="1:21" x14ac:dyDescent="0.25">
      <c r="A64" t="s">
        <v>437</v>
      </c>
      <c r="B64" t="s">
        <v>1385</v>
      </c>
      <c r="C64" t="s">
        <v>1386</v>
      </c>
      <c r="D64" s="15">
        <v>1900</v>
      </c>
      <c r="E64" s="121">
        <v>1</v>
      </c>
      <c r="F64" t="s">
        <v>439</v>
      </c>
      <c r="G64" s="121">
        <v>182</v>
      </c>
      <c r="H64" t="s">
        <v>379</v>
      </c>
      <c r="I64" t="s">
        <v>488</v>
      </c>
      <c r="J64" t="s">
        <v>433</v>
      </c>
      <c r="K64" t="s">
        <v>223</v>
      </c>
      <c r="L64" s="756">
        <v>2.12</v>
      </c>
      <c r="M64" t="s">
        <v>552</v>
      </c>
      <c r="N64" s="681">
        <f t="shared" ca="1" si="4"/>
        <v>66257426.43999999</v>
      </c>
      <c r="O64" s="681">
        <f t="shared" ca="1" si="4"/>
        <v>1857172.8800000001</v>
      </c>
      <c r="P64" s="681">
        <f t="shared" ca="1" si="4"/>
        <v>64400253.559999987</v>
      </c>
      <c r="Q64" s="681">
        <f t="shared" ca="1" si="4"/>
        <v>0</v>
      </c>
      <c r="R64" s="681">
        <f t="shared" ca="1" si="4"/>
        <v>0</v>
      </c>
      <c r="S64" t="str">
        <f t="shared" si="1"/>
        <v>HUM_ASR_FY_2022</v>
      </c>
      <c r="T64" s="958">
        <f t="shared" si="2"/>
        <v>45032</v>
      </c>
      <c r="U64" t="str">
        <f t="shared" si="3"/>
        <v>Unaudited</v>
      </c>
    </row>
    <row r="65" spans="1:21" x14ac:dyDescent="0.25">
      <c r="A65" t="s">
        <v>437</v>
      </c>
      <c r="B65" t="s">
        <v>1385</v>
      </c>
      <c r="C65" t="s">
        <v>1386</v>
      </c>
      <c r="D65" s="15">
        <v>1900</v>
      </c>
      <c r="E65" s="121">
        <v>1</v>
      </c>
      <c r="F65" t="s">
        <v>439</v>
      </c>
      <c r="G65" s="121">
        <v>182</v>
      </c>
      <c r="H65" t="s">
        <v>379</v>
      </c>
      <c r="I65" t="s">
        <v>488</v>
      </c>
      <c r="J65" t="s">
        <v>433</v>
      </c>
      <c r="K65" t="s">
        <v>223</v>
      </c>
      <c r="L65" s="756">
        <v>2.13</v>
      </c>
      <c r="M65" t="s">
        <v>229</v>
      </c>
      <c r="N65" s="681">
        <f t="shared" ca="1" si="4"/>
        <v>2988568.27</v>
      </c>
      <c r="O65" s="681">
        <f t="shared" ca="1" si="4"/>
        <v>212715.99999999997</v>
      </c>
      <c r="P65" s="681">
        <f t="shared" ca="1" si="4"/>
        <v>2775852.27</v>
      </c>
      <c r="Q65" s="681">
        <f t="shared" ca="1" si="4"/>
        <v>0</v>
      </c>
      <c r="R65" s="681">
        <f t="shared" ca="1" si="4"/>
        <v>0</v>
      </c>
      <c r="S65" t="str">
        <f t="shared" si="1"/>
        <v>HUM_ASR_FY_2022</v>
      </c>
      <c r="T65" s="958">
        <f t="shared" si="2"/>
        <v>45032</v>
      </c>
      <c r="U65" t="str">
        <f t="shared" si="3"/>
        <v>Unaudited</v>
      </c>
    </row>
    <row r="66" spans="1:21" x14ac:dyDescent="0.25">
      <c r="A66" t="s">
        <v>437</v>
      </c>
      <c r="B66" t="s">
        <v>1385</v>
      </c>
      <c r="C66" t="s">
        <v>1386</v>
      </c>
      <c r="D66" s="15">
        <v>1900</v>
      </c>
      <c r="E66" s="121">
        <v>1</v>
      </c>
      <c r="F66" t="s">
        <v>439</v>
      </c>
      <c r="G66" s="121">
        <v>182</v>
      </c>
      <c r="H66" t="s">
        <v>379</v>
      </c>
      <c r="I66" t="s">
        <v>488</v>
      </c>
      <c r="J66" t="s">
        <v>433</v>
      </c>
      <c r="K66" t="s">
        <v>223</v>
      </c>
      <c r="L66" s="756">
        <v>2.14</v>
      </c>
      <c r="M66" t="s">
        <v>556</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1007834.5600000002</v>
      </c>
      <c r="O66" s="681">
        <f t="shared" ca="1" si="5"/>
        <v>848542.79000000015</v>
      </c>
      <c r="P66" s="681">
        <f t="shared" ca="1" si="5"/>
        <v>159291.77000000002</v>
      </c>
      <c r="Q66" s="681">
        <f t="shared" ca="1" si="5"/>
        <v>0</v>
      </c>
      <c r="R66" s="681">
        <f t="shared" ca="1" si="5"/>
        <v>0</v>
      </c>
      <c r="S66" t="str">
        <f t="shared" ref="S66:S129" si="6">file_name</f>
        <v>HUM_ASR_FY_2022</v>
      </c>
      <c r="T66" s="958">
        <f t="shared" ref="T66:T129" si="7">file_date</f>
        <v>45032</v>
      </c>
      <c r="U66" t="str">
        <f t="shared" ref="U66:U129" si="8">status</f>
        <v>Unaudited</v>
      </c>
    </row>
    <row r="67" spans="1:21" x14ac:dyDescent="0.25">
      <c r="A67" t="s">
        <v>437</v>
      </c>
      <c r="B67" t="s">
        <v>1385</v>
      </c>
      <c r="C67" t="s">
        <v>1386</v>
      </c>
      <c r="D67" s="15">
        <v>1900</v>
      </c>
      <c r="E67" s="121">
        <v>1</v>
      </c>
      <c r="F67" t="s">
        <v>439</v>
      </c>
      <c r="G67" s="121">
        <v>182</v>
      </c>
      <c r="H67" t="s">
        <v>379</v>
      </c>
      <c r="I67" t="s">
        <v>488</v>
      </c>
      <c r="J67" t="s">
        <v>433</v>
      </c>
      <c r="K67" t="s">
        <v>223</v>
      </c>
      <c r="L67" s="756">
        <v>2.15</v>
      </c>
      <c r="M67" t="s">
        <v>20</v>
      </c>
      <c r="N67" s="681">
        <f t="shared" ca="1" si="5"/>
        <v>810426.42</v>
      </c>
      <c r="O67" s="681">
        <f t="shared" ca="1" si="5"/>
        <v>11873.813564994942</v>
      </c>
      <c r="P67" s="681">
        <f t="shared" ca="1" si="5"/>
        <v>798552.60643500509</v>
      </c>
      <c r="Q67" s="681">
        <f t="shared" ca="1" si="5"/>
        <v>0</v>
      </c>
      <c r="R67" s="681">
        <f t="shared" ca="1" si="5"/>
        <v>0</v>
      </c>
      <c r="S67" t="str">
        <f t="shared" si="6"/>
        <v>HUM_ASR_FY_2022</v>
      </c>
      <c r="T67" s="958">
        <f t="shared" si="7"/>
        <v>45032</v>
      </c>
      <c r="U67" t="str">
        <f t="shared" si="8"/>
        <v>Unaudited</v>
      </c>
    </row>
    <row r="68" spans="1:21" x14ac:dyDescent="0.25">
      <c r="A68" t="s">
        <v>437</v>
      </c>
      <c r="B68" t="s">
        <v>1385</v>
      </c>
      <c r="C68" t="s">
        <v>1386</v>
      </c>
      <c r="D68" s="15">
        <v>1900</v>
      </c>
      <c r="E68" s="121">
        <v>1</v>
      </c>
      <c r="F68" t="s">
        <v>439</v>
      </c>
      <c r="G68" s="121">
        <v>182</v>
      </c>
      <c r="H68" t="s">
        <v>379</v>
      </c>
      <c r="I68" t="s">
        <v>488</v>
      </c>
      <c r="J68" t="s">
        <v>433</v>
      </c>
      <c r="K68" t="s">
        <v>223</v>
      </c>
      <c r="L68" s="756">
        <v>2.16</v>
      </c>
      <c r="M68" t="s">
        <v>799</v>
      </c>
      <c r="N68" s="681">
        <f t="shared" ca="1" si="5"/>
        <v>10243123.830000002</v>
      </c>
      <c r="O68" s="681">
        <f t="shared" ca="1" si="5"/>
        <v>3984046.5596258976</v>
      </c>
      <c r="P68" s="681">
        <f t="shared" ca="1" si="5"/>
        <v>6259077.2703741044</v>
      </c>
      <c r="Q68" s="681">
        <f t="shared" ca="1" si="5"/>
        <v>0</v>
      </c>
      <c r="R68" s="681">
        <f t="shared" ca="1" si="5"/>
        <v>0</v>
      </c>
      <c r="S68" t="str">
        <f t="shared" si="6"/>
        <v>HUM_ASR_FY_2022</v>
      </c>
      <c r="T68" s="958">
        <f t="shared" si="7"/>
        <v>45032</v>
      </c>
      <c r="U68" t="str">
        <f t="shared" si="8"/>
        <v>Unaudited</v>
      </c>
    </row>
    <row r="69" spans="1:21" x14ac:dyDescent="0.25">
      <c r="A69" t="s">
        <v>437</v>
      </c>
      <c r="B69" t="s">
        <v>1385</v>
      </c>
      <c r="C69" t="s">
        <v>1386</v>
      </c>
      <c r="D69" s="15">
        <v>1900</v>
      </c>
      <c r="E69" s="121">
        <v>1</v>
      </c>
      <c r="F69" t="s">
        <v>439</v>
      </c>
      <c r="G69" s="121">
        <v>182</v>
      </c>
      <c r="H69" t="s">
        <v>379</v>
      </c>
      <c r="I69" t="s">
        <v>488</v>
      </c>
      <c r="J69" t="s">
        <v>433</v>
      </c>
      <c r="K69" t="s">
        <v>223</v>
      </c>
      <c r="L69" s="756">
        <v>2.17</v>
      </c>
      <c r="M69" t="s">
        <v>1052</v>
      </c>
      <c r="N69" s="681">
        <f t="shared" ca="1" si="5"/>
        <v>0</v>
      </c>
      <c r="O69" s="681">
        <f t="shared" ca="1" si="5"/>
        <v>0</v>
      </c>
      <c r="P69" s="681">
        <f t="shared" ca="1" si="5"/>
        <v>0</v>
      </c>
      <c r="Q69" s="681">
        <f t="shared" ca="1" si="5"/>
        <v>0</v>
      </c>
      <c r="R69" s="681">
        <f t="shared" ca="1" si="5"/>
        <v>0</v>
      </c>
      <c r="S69" t="str">
        <f t="shared" si="6"/>
        <v>HUM_ASR_FY_2022</v>
      </c>
      <c r="T69" s="958">
        <f t="shared" si="7"/>
        <v>45032</v>
      </c>
      <c r="U69" t="str">
        <f t="shared" si="8"/>
        <v>Unaudited</v>
      </c>
    </row>
    <row r="70" spans="1:21" x14ac:dyDescent="0.25">
      <c r="A70" t="s">
        <v>437</v>
      </c>
      <c r="B70" t="s">
        <v>1385</v>
      </c>
      <c r="C70" t="s">
        <v>1386</v>
      </c>
      <c r="D70" s="15">
        <v>1900</v>
      </c>
      <c r="E70" s="121">
        <v>1</v>
      </c>
      <c r="F70" t="s">
        <v>439</v>
      </c>
      <c r="G70" s="121">
        <v>182</v>
      </c>
      <c r="H70" t="s">
        <v>379</v>
      </c>
      <c r="I70" t="s">
        <v>488</v>
      </c>
      <c r="J70" t="s">
        <v>433</v>
      </c>
      <c r="K70" t="s">
        <v>223</v>
      </c>
      <c r="L70" s="756">
        <v>2.1800000000000002</v>
      </c>
      <c r="M70" t="s">
        <v>648</v>
      </c>
      <c r="N70" s="681">
        <f t="shared" ca="1" si="5"/>
        <v>2829417.66</v>
      </c>
      <c r="O70" s="681">
        <f t="shared" ca="1" si="5"/>
        <v>62204.67</v>
      </c>
      <c r="P70" s="681">
        <f t="shared" ca="1" si="5"/>
        <v>2767212.99</v>
      </c>
      <c r="Q70" s="681">
        <f t="shared" ca="1" si="5"/>
        <v>0</v>
      </c>
      <c r="R70" s="681">
        <f t="shared" ca="1" si="5"/>
        <v>0</v>
      </c>
      <c r="S70" t="str">
        <f t="shared" si="6"/>
        <v>HUM_ASR_FY_2022</v>
      </c>
      <c r="T70" s="958">
        <f t="shared" si="7"/>
        <v>45032</v>
      </c>
      <c r="U70" t="str">
        <f t="shared" si="8"/>
        <v>Unaudited</v>
      </c>
    </row>
    <row r="71" spans="1:21" x14ac:dyDescent="0.25">
      <c r="A71" t="s">
        <v>437</v>
      </c>
      <c r="B71" t="s">
        <v>1385</v>
      </c>
      <c r="C71" t="s">
        <v>1386</v>
      </c>
      <c r="D71" s="15">
        <v>1900</v>
      </c>
      <c r="E71" s="121">
        <v>1</v>
      </c>
      <c r="F71" t="s">
        <v>439</v>
      </c>
      <c r="G71" s="121">
        <v>182</v>
      </c>
      <c r="H71" t="s">
        <v>379</v>
      </c>
      <c r="I71" t="s">
        <v>488</v>
      </c>
      <c r="J71" t="s">
        <v>433</v>
      </c>
      <c r="K71" t="s">
        <v>223</v>
      </c>
      <c r="L71" s="756">
        <v>2.19</v>
      </c>
      <c r="M71" t="s">
        <v>218</v>
      </c>
      <c r="N71" s="681">
        <f t="shared" ca="1" si="5"/>
        <v>0</v>
      </c>
      <c r="O71" s="681">
        <f t="shared" ca="1" si="5"/>
        <v>0</v>
      </c>
      <c r="P71" s="681">
        <f t="shared" ca="1" si="5"/>
        <v>0</v>
      </c>
      <c r="Q71" s="681">
        <f t="shared" ca="1" si="5"/>
        <v>0</v>
      </c>
      <c r="R71" s="681">
        <f t="shared" ca="1" si="5"/>
        <v>0</v>
      </c>
      <c r="S71" t="str">
        <f t="shared" si="6"/>
        <v>HUM_ASR_FY_2022</v>
      </c>
      <c r="T71" s="958">
        <f t="shared" si="7"/>
        <v>45032</v>
      </c>
      <c r="U71" t="str">
        <f t="shared" si="8"/>
        <v>Unaudited</v>
      </c>
    </row>
    <row r="72" spans="1:21" x14ac:dyDescent="0.25">
      <c r="A72" t="s">
        <v>437</v>
      </c>
      <c r="B72" t="s">
        <v>1385</v>
      </c>
      <c r="C72" t="s">
        <v>1386</v>
      </c>
      <c r="D72" s="15">
        <v>1900</v>
      </c>
      <c r="E72" s="121">
        <v>1</v>
      </c>
      <c r="F72" t="s">
        <v>439</v>
      </c>
      <c r="G72" s="121">
        <v>182</v>
      </c>
      <c r="H72" t="s">
        <v>379</v>
      </c>
      <c r="I72" t="s">
        <v>488</v>
      </c>
      <c r="J72" t="s">
        <v>433</v>
      </c>
      <c r="K72" t="s">
        <v>223</v>
      </c>
      <c r="L72" s="756" t="s">
        <v>704</v>
      </c>
      <c r="M72" t="s">
        <v>230</v>
      </c>
      <c r="N72" s="681">
        <f t="shared" ca="1" si="5"/>
        <v>164383.86999994511</v>
      </c>
      <c r="O72" s="681">
        <f t="shared" ca="1" si="5"/>
        <v>19458.35591060128</v>
      </c>
      <c r="P72" s="681">
        <f t="shared" ca="1" si="5"/>
        <v>144925.51408934384</v>
      </c>
      <c r="Q72" s="681">
        <f t="shared" ca="1" si="5"/>
        <v>0</v>
      </c>
      <c r="R72" s="681">
        <f t="shared" ca="1" si="5"/>
        <v>0</v>
      </c>
      <c r="S72" t="str">
        <f t="shared" si="6"/>
        <v>HUM_ASR_FY_2022</v>
      </c>
      <c r="T72" s="958">
        <f t="shared" si="7"/>
        <v>45032</v>
      </c>
      <c r="U72" t="str">
        <f t="shared" si="8"/>
        <v>Unaudited</v>
      </c>
    </row>
    <row r="73" spans="1:21" x14ac:dyDescent="0.25">
      <c r="A73" t="s">
        <v>437</v>
      </c>
      <c r="B73" t="s">
        <v>1385</v>
      </c>
      <c r="C73" t="s">
        <v>1386</v>
      </c>
      <c r="D73" s="15">
        <v>1900</v>
      </c>
      <c r="E73" s="121">
        <v>1</v>
      </c>
      <c r="F73" t="s">
        <v>439</v>
      </c>
      <c r="G73" s="121">
        <v>182</v>
      </c>
      <c r="H73" t="s">
        <v>379</v>
      </c>
      <c r="I73" t="s">
        <v>488</v>
      </c>
      <c r="J73" t="s">
        <v>433</v>
      </c>
      <c r="K73" t="s">
        <v>223</v>
      </c>
      <c r="L73" s="756">
        <v>2.21</v>
      </c>
      <c r="M73" t="s">
        <v>466</v>
      </c>
      <c r="N73" s="681">
        <f t="shared" ca="1" si="5"/>
        <v>0</v>
      </c>
      <c r="O73" s="681">
        <f t="shared" ca="1" si="5"/>
        <v>0</v>
      </c>
      <c r="P73" s="681">
        <f t="shared" ca="1" si="5"/>
        <v>0</v>
      </c>
      <c r="Q73" s="681">
        <f t="shared" ca="1" si="5"/>
        <v>0</v>
      </c>
      <c r="R73" s="681">
        <f t="shared" ca="1" si="5"/>
        <v>0</v>
      </c>
      <c r="S73" t="str">
        <f t="shared" si="6"/>
        <v>HUM_ASR_FY_2022</v>
      </c>
      <c r="T73" s="958">
        <f t="shared" si="7"/>
        <v>45032</v>
      </c>
      <c r="U73" t="str">
        <f t="shared" si="8"/>
        <v>Unaudited</v>
      </c>
    </row>
    <row r="74" spans="1:21" x14ac:dyDescent="0.25">
      <c r="A74" t="s">
        <v>437</v>
      </c>
      <c r="B74" t="s">
        <v>1385</v>
      </c>
      <c r="C74" t="s">
        <v>1386</v>
      </c>
      <c r="D74" s="15">
        <v>1900</v>
      </c>
      <c r="E74" s="121">
        <v>1</v>
      </c>
      <c r="F74" t="s">
        <v>439</v>
      </c>
      <c r="G74" s="121">
        <v>182</v>
      </c>
      <c r="H74" t="s">
        <v>379</v>
      </c>
      <c r="I74" t="s">
        <v>488</v>
      </c>
      <c r="J74" t="s">
        <v>433</v>
      </c>
      <c r="K74" t="s">
        <v>6</v>
      </c>
      <c r="L74" s="756" t="s">
        <v>70</v>
      </c>
      <c r="M74" t="s">
        <v>188</v>
      </c>
      <c r="N74" s="681">
        <f t="shared" ca="1" si="5"/>
        <v>517630.03999999969</v>
      </c>
      <c r="O74" s="681">
        <f t="shared" ca="1" si="5"/>
        <v>240512.98583452156</v>
      </c>
      <c r="P74" s="681">
        <f t="shared" ca="1" si="5"/>
        <v>277117.0541654781</v>
      </c>
      <c r="Q74" s="681">
        <f t="shared" ca="1" si="5"/>
        <v>0</v>
      </c>
      <c r="R74" s="681">
        <f t="shared" ca="1" si="5"/>
        <v>0</v>
      </c>
      <c r="S74" t="str">
        <f t="shared" si="6"/>
        <v>HUM_ASR_FY_2022</v>
      </c>
      <c r="T74" s="958">
        <f t="shared" si="7"/>
        <v>45032</v>
      </c>
      <c r="U74" t="str">
        <f t="shared" si="8"/>
        <v>Unaudited</v>
      </c>
    </row>
    <row r="75" spans="1:21" x14ac:dyDescent="0.25">
      <c r="A75" t="s">
        <v>437</v>
      </c>
      <c r="B75" t="s">
        <v>1385</v>
      </c>
      <c r="C75" t="s">
        <v>1386</v>
      </c>
      <c r="D75" s="15">
        <v>1900</v>
      </c>
      <c r="E75" s="121">
        <v>1</v>
      </c>
      <c r="F75" t="s">
        <v>439</v>
      </c>
      <c r="G75" s="121">
        <v>182</v>
      </c>
      <c r="H75" t="s">
        <v>379</v>
      </c>
      <c r="I75" t="s">
        <v>488</v>
      </c>
      <c r="J75" t="s">
        <v>433</v>
      </c>
      <c r="K75" t="s">
        <v>6</v>
      </c>
      <c r="L75" s="756" t="s">
        <v>71</v>
      </c>
      <c r="M75" t="s">
        <v>231</v>
      </c>
      <c r="N75" s="681">
        <f t="shared" ca="1" si="5"/>
        <v>0</v>
      </c>
      <c r="O75" s="681">
        <f t="shared" ca="1" si="5"/>
        <v>0</v>
      </c>
      <c r="P75" s="681">
        <f t="shared" ca="1" si="5"/>
        <v>0</v>
      </c>
      <c r="Q75" s="681">
        <f t="shared" ca="1" si="5"/>
        <v>0</v>
      </c>
      <c r="R75" s="681">
        <f t="shared" ca="1" si="5"/>
        <v>0</v>
      </c>
      <c r="S75" t="str">
        <f t="shared" si="6"/>
        <v>HUM_ASR_FY_2022</v>
      </c>
      <c r="T75" s="958">
        <f t="shared" si="7"/>
        <v>45032</v>
      </c>
      <c r="U75" t="str">
        <f t="shared" si="8"/>
        <v>Unaudited</v>
      </c>
    </row>
    <row r="76" spans="1:21" x14ac:dyDescent="0.25">
      <c r="A76" t="s">
        <v>437</v>
      </c>
      <c r="B76" t="s">
        <v>1385</v>
      </c>
      <c r="C76" t="s">
        <v>1386</v>
      </c>
      <c r="D76" s="15">
        <v>1900</v>
      </c>
      <c r="E76" s="121">
        <v>1</v>
      </c>
      <c r="F76" t="s">
        <v>439</v>
      </c>
      <c r="G76" s="121">
        <v>182</v>
      </c>
      <c r="H76" t="s">
        <v>379</v>
      </c>
      <c r="I76" t="s">
        <v>488</v>
      </c>
      <c r="J76" t="s">
        <v>433</v>
      </c>
      <c r="K76" t="s">
        <v>6</v>
      </c>
      <c r="L76" s="756" t="s">
        <v>72</v>
      </c>
      <c r="M76" t="s">
        <v>164</v>
      </c>
      <c r="N76" s="681">
        <f t="shared" ca="1" si="5"/>
        <v>0</v>
      </c>
      <c r="O76" s="681">
        <f t="shared" ca="1" si="5"/>
        <v>0</v>
      </c>
      <c r="P76" s="681">
        <f t="shared" ca="1" si="5"/>
        <v>0</v>
      </c>
      <c r="Q76" s="681">
        <f t="shared" ca="1" si="5"/>
        <v>0</v>
      </c>
      <c r="R76" s="681">
        <f t="shared" ca="1" si="5"/>
        <v>0</v>
      </c>
      <c r="S76" t="str">
        <f t="shared" si="6"/>
        <v>HUM_ASR_FY_2022</v>
      </c>
      <c r="T76" s="958">
        <f t="shared" si="7"/>
        <v>45032</v>
      </c>
      <c r="U76" t="str">
        <f t="shared" si="8"/>
        <v>Unaudited</v>
      </c>
    </row>
    <row r="77" spans="1:21" x14ac:dyDescent="0.25">
      <c r="A77" t="s">
        <v>437</v>
      </c>
      <c r="B77" t="s">
        <v>1385</v>
      </c>
      <c r="C77" t="s">
        <v>1386</v>
      </c>
      <c r="D77" s="15">
        <v>1900</v>
      </c>
      <c r="E77" s="121">
        <v>1</v>
      </c>
      <c r="F77" t="s">
        <v>439</v>
      </c>
      <c r="G77" s="121">
        <v>182</v>
      </c>
      <c r="H77" t="s">
        <v>379</v>
      </c>
      <c r="I77" t="s">
        <v>488</v>
      </c>
      <c r="J77" t="s">
        <v>433</v>
      </c>
      <c r="K77" t="s">
        <v>6</v>
      </c>
      <c r="L77" s="756">
        <v>3.4</v>
      </c>
      <c r="M77" t="s">
        <v>461</v>
      </c>
      <c r="N77" s="681">
        <f t="shared" ca="1" si="5"/>
        <v>0</v>
      </c>
      <c r="O77" s="681">
        <f t="shared" ca="1" si="5"/>
        <v>0</v>
      </c>
      <c r="P77" s="681">
        <f t="shared" ca="1" si="5"/>
        <v>0</v>
      </c>
      <c r="Q77" s="681">
        <f t="shared" ca="1" si="5"/>
        <v>0</v>
      </c>
      <c r="R77" s="681">
        <f t="shared" ca="1" si="5"/>
        <v>0</v>
      </c>
      <c r="S77" t="str">
        <f t="shared" si="6"/>
        <v>HUM_ASR_FY_2022</v>
      </c>
      <c r="T77" s="958">
        <f t="shared" si="7"/>
        <v>45032</v>
      </c>
      <c r="U77" t="str">
        <f t="shared" si="8"/>
        <v>Unaudited</v>
      </c>
    </row>
    <row r="78" spans="1:21" x14ac:dyDescent="0.25">
      <c r="A78" t="s">
        <v>437</v>
      </c>
      <c r="B78" t="s">
        <v>1385</v>
      </c>
      <c r="C78" t="s">
        <v>1386</v>
      </c>
      <c r="D78" s="15">
        <v>1900</v>
      </c>
      <c r="E78" s="121">
        <v>1</v>
      </c>
      <c r="F78" t="s">
        <v>439</v>
      </c>
      <c r="G78" s="121">
        <v>182</v>
      </c>
      <c r="H78" t="s">
        <v>379</v>
      </c>
      <c r="I78" t="s">
        <v>488</v>
      </c>
      <c r="J78" t="s">
        <v>433</v>
      </c>
      <c r="K78" t="s">
        <v>434</v>
      </c>
      <c r="L78" s="756">
        <v>4.5</v>
      </c>
      <c r="M78" t="s">
        <v>32</v>
      </c>
      <c r="N78" s="681">
        <f t="shared" ca="1" si="5"/>
        <v>-68767.189999999973</v>
      </c>
      <c r="O78" s="681">
        <f t="shared" ca="1" si="5"/>
        <v>-45967.69605997717</v>
      </c>
      <c r="P78" s="681">
        <f t="shared" ca="1" si="5"/>
        <v>-22799.493940022796</v>
      </c>
      <c r="Q78" s="681">
        <f t="shared" ca="1" si="5"/>
        <v>0</v>
      </c>
      <c r="R78" s="681">
        <f t="shared" ca="1" si="5"/>
        <v>0</v>
      </c>
      <c r="S78" t="str">
        <f t="shared" si="6"/>
        <v>HUM_ASR_FY_2022</v>
      </c>
      <c r="T78" s="958">
        <f t="shared" si="7"/>
        <v>45032</v>
      </c>
      <c r="U78" t="str">
        <f t="shared" si="8"/>
        <v>Unaudited</v>
      </c>
    </row>
    <row r="79" spans="1:21" x14ac:dyDescent="0.25">
      <c r="A79" t="s">
        <v>437</v>
      </c>
      <c r="B79" t="s">
        <v>1385</v>
      </c>
      <c r="C79" t="s">
        <v>1386</v>
      </c>
      <c r="D79" s="15">
        <v>1900</v>
      </c>
      <c r="E79" s="121">
        <v>1</v>
      </c>
      <c r="F79" t="s">
        <v>439</v>
      </c>
      <c r="G79" s="121">
        <v>182</v>
      </c>
      <c r="H79" t="s">
        <v>379</v>
      </c>
      <c r="I79" t="s">
        <v>488</v>
      </c>
      <c r="J79" t="s">
        <v>433</v>
      </c>
      <c r="K79" t="s">
        <v>434</v>
      </c>
      <c r="L79" s="756" t="s">
        <v>944</v>
      </c>
      <c r="M79" t="s">
        <v>935</v>
      </c>
      <c r="N79" s="681">
        <f t="shared" ca="1" si="5"/>
        <v>0</v>
      </c>
      <c r="O79" s="681">
        <f t="shared" ca="1" si="5"/>
        <v>0</v>
      </c>
      <c r="P79" s="681">
        <f t="shared" ca="1" si="5"/>
        <v>0</v>
      </c>
      <c r="Q79" s="681">
        <f t="shared" ca="1" si="5"/>
        <v>0</v>
      </c>
      <c r="R79" s="681">
        <f t="shared" ca="1" si="5"/>
        <v>0</v>
      </c>
      <c r="S79" t="str">
        <f t="shared" si="6"/>
        <v>HUM_ASR_FY_2022</v>
      </c>
      <c r="T79" s="958">
        <f t="shared" si="7"/>
        <v>45032</v>
      </c>
      <c r="U79" t="str">
        <f t="shared" si="8"/>
        <v>Unaudited</v>
      </c>
    </row>
    <row r="80" spans="1:21" x14ac:dyDescent="0.25">
      <c r="A80" t="s">
        <v>437</v>
      </c>
      <c r="B80" t="s">
        <v>1385</v>
      </c>
      <c r="C80" t="s">
        <v>1386</v>
      </c>
      <c r="D80" s="15">
        <v>1900</v>
      </c>
      <c r="E80" s="121">
        <v>1</v>
      </c>
      <c r="F80" t="s">
        <v>439</v>
      </c>
      <c r="G80" s="121">
        <v>182</v>
      </c>
      <c r="H80" t="s">
        <v>379</v>
      </c>
      <c r="I80" t="s">
        <v>488</v>
      </c>
      <c r="J80" t="s">
        <v>433</v>
      </c>
      <c r="K80" t="s">
        <v>434</v>
      </c>
      <c r="L80" s="756" t="s">
        <v>193</v>
      </c>
      <c r="M80" t="s">
        <v>40</v>
      </c>
      <c r="N80" s="681">
        <f t="shared" ca="1" si="5"/>
        <v>0</v>
      </c>
      <c r="O80" s="681">
        <f t="shared" ca="1" si="5"/>
        <v>0</v>
      </c>
      <c r="P80" s="681">
        <f t="shared" ca="1" si="5"/>
        <v>0</v>
      </c>
      <c r="Q80" s="681">
        <f t="shared" ca="1" si="5"/>
        <v>0</v>
      </c>
      <c r="R80" s="681">
        <f t="shared" ca="1" si="5"/>
        <v>0</v>
      </c>
      <c r="S80" t="str">
        <f t="shared" si="6"/>
        <v>HUM_ASR_FY_2022</v>
      </c>
      <c r="T80" s="958">
        <f t="shared" si="7"/>
        <v>45032</v>
      </c>
      <c r="U80" t="str">
        <f t="shared" si="8"/>
        <v>Unaudited</v>
      </c>
    </row>
    <row r="81" spans="1:21" x14ac:dyDescent="0.25">
      <c r="A81" t="s">
        <v>437</v>
      </c>
      <c r="B81" t="s">
        <v>1385</v>
      </c>
      <c r="C81" t="s">
        <v>1386</v>
      </c>
      <c r="D81" s="15">
        <v>1900</v>
      </c>
      <c r="E81" s="121">
        <v>1</v>
      </c>
      <c r="F81" t="s">
        <v>439</v>
      </c>
      <c r="G81" s="121">
        <v>182</v>
      </c>
      <c r="H81" t="s">
        <v>379</v>
      </c>
      <c r="I81" t="s">
        <v>488</v>
      </c>
      <c r="J81" t="s">
        <v>433</v>
      </c>
      <c r="K81" t="s">
        <v>434</v>
      </c>
      <c r="L81" s="756" t="s">
        <v>192</v>
      </c>
      <c r="M81" t="s">
        <v>329</v>
      </c>
      <c r="N81" s="681">
        <f t="shared" ca="1" si="5"/>
        <v>0</v>
      </c>
      <c r="O81" s="681">
        <f t="shared" ca="1" si="5"/>
        <v>0</v>
      </c>
      <c r="P81" s="681">
        <f t="shared" ca="1" si="5"/>
        <v>0</v>
      </c>
      <c r="Q81" s="681">
        <f t="shared" ca="1" si="5"/>
        <v>0</v>
      </c>
      <c r="R81" s="681">
        <f t="shared" ca="1" si="5"/>
        <v>0</v>
      </c>
      <c r="S81" t="str">
        <f t="shared" si="6"/>
        <v>HUM_ASR_FY_2022</v>
      </c>
      <c r="T81" s="958">
        <f t="shared" si="7"/>
        <v>45032</v>
      </c>
      <c r="U81" t="str">
        <f t="shared" si="8"/>
        <v>Unaudited</v>
      </c>
    </row>
    <row r="82" spans="1:21" x14ac:dyDescent="0.25">
      <c r="A82" t="s">
        <v>437</v>
      </c>
      <c r="B82" t="s">
        <v>1385</v>
      </c>
      <c r="C82" t="s">
        <v>1386</v>
      </c>
      <c r="D82" s="15">
        <v>1900</v>
      </c>
      <c r="E82" s="121">
        <v>1</v>
      </c>
      <c r="F82" t="s">
        <v>439</v>
      </c>
      <c r="G82" s="121">
        <v>182</v>
      </c>
      <c r="H82" t="s">
        <v>379</v>
      </c>
      <c r="I82" t="s">
        <v>488</v>
      </c>
      <c r="J82" t="s">
        <v>450</v>
      </c>
      <c r="K82" t="s">
        <v>435</v>
      </c>
      <c r="L82" s="756" t="s">
        <v>79</v>
      </c>
      <c r="M82" t="s">
        <v>27</v>
      </c>
      <c r="N82" s="681">
        <f t="shared" ca="1" si="5"/>
        <v>6829754.6000000425</v>
      </c>
      <c r="O82" s="681">
        <f t="shared" ca="1" si="5"/>
        <v>2447028.4922178788</v>
      </c>
      <c r="P82" s="681">
        <f t="shared" ca="1" si="5"/>
        <v>4382726.1077821637</v>
      </c>
      <c r="Q82" s="681">
        <f t="shared" ca="1" si="5"/>
        <v>0</v>
      </c>
      <c r="R82" s="681">
        <f t="shared" ca="1" si="5"/>
        <v>0</v>
      </c>
      <c r="S82" t="str">
        <f t="shared" si="6"/>
        <v>HUM_ASR_FY_2022</v>
      </c>
      <c r="T82" s="958">
        <f t="shared" si="7"/>
        <v>45032</v>
      </c>
      <c r="U82" t="str">
        <f t="shared" si="8"/>
        <v>Unaudited</v>
      </c>
    </row>
    <row r="83" spans="1:21" x14ac:dyDescent="0.25">
      <c r="A83" t="s">
        <v>437</v>
      </c>
      <c r="B83" t="s">
        <v>1385</v>
      </c>
      <c r="C83" t="s">
        <v>1386</v>
      </c>
      <c r="D83" s="15">
        <v>1900</v>
      </c>
      <c r="E83" s="121">
        <v>1</v>
      </c>
      <c r="F83" t="s">
        <v>439</v>
      </c>
      <c r="G83" s="121">
        <v>182</v>
      </c>
      <c r="H83" t="s">
        <v>379</v>
      </c>
      <c r="I83" t="s">
        <v>488</v>
      </c>
      <c r="J83" t="s">
        <v>450</v>
      </c>
      <c r="K83" t="s">
        <v>435</v>
      </c>
      <c r="L83" s="756" t="s">
        <v>80</v>
      </c>
      <c r="M83" t="s">
        <v>97</v>
      </c>
      <c r="N83" s="681">
        <f t="shared" ca="1" si="5"/>
        <v>1106170.1800000002</v>
      </c>
      <c r="O83" s="681">
        <f t="shared" ca="1" si="5"/>
        <v>396612.62835587957</v>
      </c>
      <c r="P83" s="681">
        <f t="shared" ca="1" si="5"/>
        <v>709557.55164412037</v>
      </c>
      <c r="Q83" s="681">
        <f t="shared" ca="1" si="5"/>
        <v>0</v>
      </c>
      <c r="R83" s="681">
        <f t="shared" ca="1" si="5"/>
        <v>0</v>
      </c>
      <c r="S83" t="str">
        <f t="shared" si="6"/>
        <v>HUM_ASR_FY_2022</v>
      </c>
      <c r="T83" s="958">
        <f t="shared" si="7"/>
        <v>45032</v>
      </c>
      <c r="U83" t="str">
        <f t="shared" si="8"/>
        <v>Unaudited</v>
      </c>
    </row>
    <row r="84" spans="1:21" x14ac:dyDescent="0.25">
      <c r="A84" t="s">
        <v>437</v>
      </c>
      <c r="B84" t="s">
        <v>1385</v>
      </c>
      <c r="C84" t="s">
        <v>1386</v>
      </c>
      <c r="D84" s="15">
        <v>1900</v>
      </c>
      <c r="E84" s="121">
        <v>1</v>
      </c>
      <c r="F84" t="s">
        <v>439</v>
      </c>
      <c r="G84" s="121">
        <v>182</v>
      </c>
      <c r="H84" t="s">
        <v>379</v>
      </c>
      <c r="I84" t="s">
        <v>488</v>
      </c>
      <c r="J84" t="s">
        <v>450</v>
      </c>
      <c r="K84" t="s">
        <v>435</v>
      </c>
      <c r="L84" s="756" t="s">
        <v>81</v>
      </c>
      <c r="M84" t="s">
        <v>98</v>
      </c>
      <c r="N84" s="681">
        <f t="shared" ca="1" si="5"/>
        <v>1606034.7999999993</v>
      </c>
      <c r="O84" s="681">
        <f t="shared" ca="1" si="5"/>
        <v>576020.5169957038</v>
      </c>
      <c r="P84" s="681">
        <f t="shared" ca="1" si="5"/>
        <v>1030014.2830042955</v>
      </c>
      <c r="Q84" s="681">
        <f t="shared" ca="1" si="5"/>
        <v>0</v>
      </c>
      <c r="R84" s="681">
        <f t="shared" ca="1" si="5"/>
        <v>0</v>
      </c>
      <c r="S84" t="str">
        <f t="shared" si="6"/>
        <v>HUM_ASR_FY_2022</v>
      </c>
      <c r="T84" s="958">
        <f t="shared" si="7"/>
        <v>45032</v>
      </c>
      <c r="U84" t="str">
        <f t="shared" si="8"/>
        <v>Unaudited</v>
      </c>
    </row>
    <row r="85" spans="1:21" x14ac:dyDescent="0.25">
      <c r="A85" t="s">
        <v>437</v>
      </c>
      <c r="B85" t="s">
        <v>1385</v>
      </c>
      <c r="C85" t="s">
        <v>1386</v>
      </c>
      <c r="D85" s="15">
        <v>1900</v>
      </c>
      <c r="E85" s="121">
        <v>1</v>
      </c>
      <c r="F85" t="s">
        <v>439</v>
      </c>
      <c r="G85" s="121">
        <v>182</v>
      </c>
      <c r="H85" t="s">
        <v>379</v>
      </c>
      <c r="I85" t="s">
        <v>488</v>
      </c>
      <c r="J85" t="s">
        <v>450</v>
      </c>
      <c r="K85" t="s">
        <v>435</v>
      </c>
      <c r="L85" s="756" t="s">
        <v>82</v>
      </c>
      <c r="M85" t="s">
        <v>99</v>
      </c>
      <c r="N85" s="681">
        <f t="shared" ca="1" si="5"/>
        <v>822199.0499999997</v>
      </c>
      <c r="O85" s="681">
        <f t="shared" ca="1" si="5"/>
        <v>295034.10909906111</v>
      </c>
      <c r="P85" s="681">
        <f t="shared" ca="1" si="5"/>
        <v>527164.94090093847</v>
      </c>
      <c r="Q85" s="681">
        <f t="shared" ca="1" si="5"/>
        <v>0</v>
      </c>
      <c r="R85" s="681">
        <f t="shared" ca="1" si="5"/>
        <v>0</v>
      </c>
      <c r="S85" t="str">
        <f t="shared" si="6"/>
        <v>HUM_ASR_FY_2022</v>
      </c>
      <c r="T85" s="958">
        <f t="shared" si="7"/>
        <v>45032</v>
      </c>
      <c r="U85" t="str">
        <f t="shared" si="8"/>
        <v>Unaudited</v>
      </c>
    </row>
    <row r="86" spans="1:21" x14ac:dyDescent="0.25">
      <c r="A86" t="s">
        <v>437</v>
      </c>
      <c r="B86" t="s">
        <v>1385</v>
      </c>
      <c r="C86" t="s">
        <v>1386</v>
      </c>
      <c r="D86" s="15">
        <v>1900</v>
      </c>
      <c r="E86" s="121">
        <v>1</v>
      </c>
      <c r="F86" t="s">
        <v>439</v>
      </c>
      <c r="G86" s="121">
        <v>182</v>
      </c>
      <c r="H86" t="s">
        <v>379</v>
      </c>
      <c r="I86" t="s">
        <v>488</v>
      </c>
      <c r="J86" t="s">
        <v>450</v>
      </c>
      <c r="K86" t="s">
        <v>435</v>
      </c>
      <c r="L86" s="756" t="s">
        <v>216</v>
      </c>
      <c r="M86" t="s">
        <v>100</v>
      </c>
      <c r="N86" s="681">
        <f t="shared" ca="1" si="5"/>
        <v>3926084.7500000051</v>
      </c>
      <c r="O86" s="681">
        <f t="shared" ca="1" si="5"/>
        <v>1406674.4427555366</v>
      </c>
      <c r="P86" s="681">
        <f t="shared" ca="1" si="5"/>
        <v>2519410.3072444689</v>
      </c>
      <c r="Q86" s="681">
        <f t="shared" ca="1" si="5"/>
        <v>0</v>
      </c>
      <c r="R86" s="681">
        <f t="shared" ca="1" si="5"/>
        <v>0</v>
      </c>
      <c r="S86" t="str">
        <f t="shared" si="6"/>
        <v>HUM_ASR_FY_2022</v>
      </c>
      <c r="T86" s="958">
        <f t="shared" si="7"/>
        <v>45032</v>
      </c>
      <c r="U86" t="str">
        <f t="shared" si="8"/>
        <v>Unaudited</v>
      </c>
    </row>
    <row r="87" spans="1:21" x14ac:dyDescent="0.25">
      <c r="A87" t="s">
        <v>437</v>
      </c>
      <c r="B87" t="s">
        <v>1385</v>
      </c>
      <c r="C87" t="s">
        <v>1386</v>
      </c>
      <c r="D87" s="15">
        <v>1900</v>
      </c>
      <c r="E87" s="121">
        <v>1</v>
      </c>
      <c r="F87" t="s">
        <v>439</v>
      </c>
      <c r="G87" s="121">
        <v>182</v>
      </c>
      <c r="H87" t="s">
        <v>379</v>
      </c>
      <c r="I87" t="s">
        <v>488</v>
      </c>
      <c r="J87" t="s">
        <v>450</v>
      </c>
      <c r="K87" t="s">
        <v>435</v>
      </c>
      <c r="L87" s="756" t="s">
        <v>215</v>
      </c>
      <c r="M87" t="s">
        <v>28</v>
      </c>
      <c r="N87" s="681">
        <f t="shared" ca="1" si="5"/>
        <v>48173.989999999991</v>
      </c>
      <c r="O87" s="681">
        <f t="shared" ca="1" si="5"/>
        <v>17285.941650693701</v>
      </c>
      <c r="P87" s="681">
        <f t="shared" ca="1" si="5"/>
        <v>30888.048349306289</v>
      </c>
      <c r="Q87" s="681">
        <f t="shared" ca="1" si="5"/>
        <v>0</v>
      </c>
      <c r="R87" s="681">
        <f t="shared" ca="1" si="5"/>
        <v>0</v>
      </c>
      <c r="S87" t="str">
        <f t="shared" si="6"/>
        <v>HUM_ASR_FY_2022</v>
      </c>
      <c r="T87" s="958">
        <f t="shared" si="7"/>
        <v>45032</v>
      </c>
      <c r="U87" t="str">
        <f t="shared" si="8"/>
        <v>Unaudited</v>
      </c>
    </row>
    <row r="88" spans="1:21" x14ac:dyDescent="0.25">
      <c r="A88" t="s">
        <v>437</v>
      </c>
      <c r="B88" t="s">
        <v>1385</v>
      </c>
      <c r="C88" t="s">
        <v>1386</v>
      </c>
      <c r="D88" s="15">
        <v>1900</v>
      </c>
      <c r="E88" s="121">
        <v>1</v>
      </c>
      <c r="F88" t="s">
        <v>439</v>
      </c>
      <c r="G88" s="121">
        <v>182</v>
      </c>
      <c r="H88" t="s">
        <v>379</v>
      </c>
      <c r="I88" t="s">
        <v>488</v>
      </c>
      <c r="J88" t="s">
        <v>436</v>
      </c>
      <c r="K88" t="s">
        <v>436</v>
      </c>
      <c r="L88" s="756" t="s">
        <v>84</v>
      </c>
      <c r="M88" t="s">
        <v>327</v>
      </c>
      <c r="N88" s="681">
        <f t="shared" ca="1" si="5"/>
        <v>0</v>
      </c>
      <c r="O88" s="681">
        <f t="shared" ca="1" si="5"/>
        <v>0</v>
      </c>
      <c r="P88" s="681">
        <f t="shared" ca="1" si="5"/>
        <v>0</v>
      </c>
      <c r="Q88" s="681">
        <f t="shared" ca="1" si="5"/>
        <v>0</v>
      </c>
      <c r="R88" s="681">
        <f t="shared" ca="1" si="5"/>
        <v>0</v>
      </c>
      <c r="S88" t="str">
        <f t="shared" si="6"/>
        <v>HUM_ASR_FY_2022</v>
      </c>
      <c r="T88" s="958">
        <f t="shared" si="7"/>
        <v>45032</v>
      </c>
      <c r="U88" t="str">
        <f t="shared" si="8"/>
        <v>Unaudited</v>
      </c>
    </row>
    <row r="89" spans="1:21" x14ac:dyDescent="0.25">
      <c r="A89" t="s">
        <v>437</v>
      </c>
      <c r="B89" t="s">
        <v>1385</v>
      </c>
      <c r="C89" t="s">
        <v>1386</v>
      </c>
      <c r="D89" s="15">
        <v>1900</v>
      </c>
      <c r="E89" s="121">
        <v>1</v>
      </c>
      <c r="F89" t="s">
        <v>439</v>
      </c>
      <c r="G89" s="121">
        <v>182</v>
      </c>
      <c r="H89" t="s">
        <v>379</v>
      </c>
      <c r="I89" t="s">
        <v>488</v>
      </c>
      <c r="J89" t="s">
        <v>436</v>
      </c>
      <c r="K89" t="s">
        <v>436</v>
      </c>
      <c r="L89" s="756" t="s">
        <v>85</v>
      </c>
      <c r="M89" t="s">
        <v>325</v>
      </c>
      <c r="N89" s="681">
        <f t="shared" ca="1" si="5"/>
        <v>0</v>
      </c>
      <c r="O89" s="681">
        <f t="shared" ca="1" si="5"/>
        <v>0</v>
      </c>
      <c r="P89" s="681">
        <f t="shared" ca="1" si="5"/>
        <v>0</v>
      </c>
      <c r="Q89" s="681">
        <f t="shared" ca="1" si="5"/>
        <v>0</v>
      </c>
      <c r="R89" s="681">
        <f t="shared" ca="1" si="5"/>
        <v>0</v>
      </c>
      <c r="S89" t="str">
        <f t="shared" si="6"/>
        <v>HUM_ASR_FY_2022</v>
      </c>
      <c r="T89" s="958">
        <f t="shared" si="7"/>
        <v>45032</v>
      </c>
      <c r="U89" t="str">
        <f t="shared" si="8"/>
        <v>Unaudited</v>
      </c>
    </row>
    <row r="90" spans="1:21" x14ac:dyDescent="0.25">
      <c r="A90" t="s">
        <v>437</v>
      </c>
      <c r="B90" t="s">
        <v>1385</v>
      </c>
      <c r="C90" t="s">
        <v>1386</v>
      </c>
      <c r="D90" s="15">
        <v>1900</v>
      </c>
      <c r="E90" s="121">
        <v>1</v>
      </c>
      <c r="F90" t="s">
        <v>439</v>
      </c>
      <c r="G90" s="121">
        <v>182</v>
      </c>
      <c r="H90" t="s">
        <v>379</v>
      </c>
      <c r="I90" t="s">
        <v>488</v>
      </c>
      <c r="J90" t="s">
        <v>436</v>
      </c>
      <c r="K90" t="s">
        <v>436</v>
      </c>
      <c r="L90" s="756" t="s">
        <v>86</v>
      </c>
      <c r="M90" t="s">
        <v>494</v>
      </c>
      <c r="N90" s="681">
        <f t="shared" ca="1" si="5"/>
        <v>0</v>
      </c>
      <c r="O90" s="681">
        <f t="shared" ca="1" si="5"/>
        <v>0</v>
      </c>
      <c r="P90" s="681">
        <f t="shared" ca="1" si="5"/>
        <v>0</v>
      </c>
      <c r="Q90" s="681">
        <f t="shared" ca="1" si="5"/>
        <v>0</v>
      </c>
      <c r="R90" s="681">
        <f t="shared" ca="1" si="5"/>
        <v>0</v>
      </c>
      <c r="S90" t="str">
        <f t="shared" si="6"/>
        <v>HUM_ASR_FY_2022</v>
      </c>
      <c r="T90" s="958">
        <f t="shared" si="7"/>
        <v>45032</v>
      </c>
      <c r="U90" t="str">
        <f t="shared" si="8"/>
        <v>Unaudited</v>
      </c>
    </row>
    <row r="91" spans="1:21" x14ac:dyDescent="0.25">
      <c r="A91" t="s">
        <v>437</v>
      </c>
      <c r="B91" t="s">
        <v>1385</v>
      </c>
      <c r="C91" t="s">
        <v>1386</v>
      </c>
      <c r="D91" s="15">
        <v>1900</v>
      </c>
      <c r="E91" s="121">
        <v>1</v>
      </c>
      <c r="F91" t="s">
        <v>439</v>
      </c>
      <c r="G91" s="121">
        <v>182</v>
      </c>
      <c r="H91" t="s">
        <v>379</v>
      </c>
      <c r="I91" t="s">
        <v>488</v>
      </c>
      <c r="J91" t="s">
        <v>436</v>
      </c>
      <c r="K91" t="s">
        <v>436</v>
      </c>
      <c r="L91" s="756" t="s">
        <v>87</v>
      </c>
      <c r="M91" t="s">
        <v>495</v>
      </c>
      <c r="N91" s="681">
        <f t="shared" ca="1" si="5"/>
        <v>0</v>
      </c>
      <c r="O91" s="681">
        <f t="shared" ca="1" si="5"/>
        <v>0</v>
      </c>
      <c r="P91" s="681">
        <f t="shared" ca="1" si="5"/>
        <v>0</v>
      </c>
      <c r="Q91" s="681">
        <f t="shared" ca="1" si="5"/>
        <v>0</v>
      </c>
      <c r="R91" s="681">
        <f t="shared" ca="1" si="5"/>
        <v>0</v>
      </c>
      <c r="S91" t="str">
        <f t="shared" si="6"/>
        <v>HUM_ASR_FY_2022</v>
      </c>
      <c r="T91" s="958">
        <f t="shared" si="7"/>
        <v>45032</v>
      </c>
      <c r="U91" t="str">
        <f t="shared" si="8"/>
        <v>Unaudited</v>
      </c>
    </row>
    <row r="92" spans="1:21" x14ac:dyDescent="0.25">
      <c r="A92" t="s">
        <v>437</v>
      </c>
      <c r="B92" t="s">
        <v>1385</v>
      </c>
      <c r="C92" t="s">
        <v>1386</v>
      </c>
      <c r="D92" s="15">
        <v>1900</v>
      </c>
      <c r="E92" s="121">
        <v>1</v>
      </c>
      <c r="F92" t="s">
        <v>439</v>
      </c>
      <c r="G92" s="121">
        <v>182</v>
      </c>
      <c r="H92" t="s">
        <v>379</v>
      </c>
      <c r="I92" t="s">
        <v>488</v>
      </c>
      <c r="J92" t="s">
        <v>436</v>
      </c>
      <c r="K92" t="s">
        <v>436</v>
      </c>
      <c r="L92" s="756" t="s">
        <v>213</v>
      </c>
      <c r="M92" t="s">
        <v>496</v>
      </c>
      <c r="N92" s="681">
        <f t="shared" ca="1" si="5"/>
        <v>0</v>
      </c>
      <c r="O92" s="681">
        <f t="shared" ca="1" si="5"/>
        <v>0</v>
      </c>
      <c r="P92" s="681">
        <f t="shared" ca="1" si="5"/>
        <v>0</v>
      </c>
      <c r="Q92" s="681">
        <f t="shared" ca="1" si="5"/>
        <v>0</v>
      </c>
      <c r="R92" s="681">
        <f t="shared" ca="1" si="5"/>
        <v>0</v>
      </c>
      <c r="S92" t="str">
        <f t="shared" si="6"/>
        <v>HUM_ASR_FY_2022</v>
      </c>
      <c r="T92" s="958">
        <f t="shared" si="7"/>
        <v>45032</v>
      </c>
      <c r="U92" t="str">
        <f t="shared" si="8"/>
        <v>Unaudited</v>
      </c>
    </row>
    <row r="93" spans="1:21" x14ac:dyDescent="0.25">
      <c r="A93" t="s">
        <v>437</v>
      </c>
      <c r="B93" t="s">
        <v>1385</v>
      </c>
      <c r="C93" t="s">
        <v>1386</v>
      </c>
      <c r="D93" s="15">
        <v>1900</v>
      </c>
      <c r="E93" s="121">
        <v>1</v>
      </c>
      <c r="F93" t="s">
        <v>439</v>
      </c>
      <c r="G93" s="121">
        <v>182</v>
      </c>
      <c r="H93" t="s">
        <v>379</v>
      </c>
      <c r="I93" t="s">
        <v>489</v>
      </c>
      <c r="J93" t="s">
        <v>26</v>
      </c>
      <c r="K93" t="s">
        <v>26</v>
      </c>
      <c r="L93" s="756" t="s">
        <v>204</v>
      </c>
      <c r="M93" t="s">
        <v>26</v>
      </c>
      <c r="N93" s="681">
        <f t="shared" ca="1" si="5"/>
        <v>870311.29671042203</v>
      </c>
      <c r="O93" s="681">
        <f t="shared" ca="1" si="5"/>
        <v>0</v>
      </c>
      <c r="P93" s="681">
        <f t="shared" ca="1" si="5"/>
        <v>0</v>
      </c>
      <c r="Q93" s="681">
        <f t="shared" ca="1" si="5"/>
        <v>0</v>
      </c>
      <c r="R93" s="681">
        <f t="shared" ca="1" si="5"/>
        <v>0</v>
      </c>
      <c r="S93" t="str">
        <f t="shared" si="6"/>
        <v>HUM_ASR_FY_2022</v>
      </c>
      <c r="T93" s="958">
        <f t="shared" si="7"/>
        <v>45032</v>
      </c>
      <c r="U93" t="str">
        <f t="shared" si="8"/>
        <v>Unaudited</v>
      </c>
    </row>
    <row r="94" spans="1:21" x14ac:dyDescent="0.25">
      <c r="A94" t="s">
        <v>437</v>
      </c>
      <c r="B94" t="s">
        <v>1385</v>
      </c>
      <c r="C94" t="s">
        <v>1386</v>
      </c>
      <c r="D94" s="15">
        <v>1900</v>
      </c>
      <c r="E94" s="121">
        <v>1</v>
      </c>
      <c r="F94" t="s">
        <v>440</v>
      </c>
      <c r="G94" s="121">
        <v>274</v>
      </c>
      <c r="H94" t="s">
        <v>379</v>
      </c>
      <c r="I94" t="s">
        <v>432</v>
      </c>
      <c r="J94" t="s">
        <v>432</v>
      </c>
      <c r="K94" t="s">
        <v>432</v>
      </c>
      <c r="M94" t="s">
        <v>432</v>
      </c>
      <c r="N94" s="681">
        <f t="shared" ca="1" si="5"/>
        <v>91569</v>
      </c>
      <c r="O94" s="681">
        <f t="shared" ca="1" si="5"/>
        <v>35944</v>
      </c>
      <c r="P94" s="681">
        <f t="shared" ca="1" si="5"/>
        <v>55625</v>
      </c>
      <c r="Q94" s="681">
        <f t="shared" ca="1" si="5"/>
        <v>0</v>
      </c>
      <c r="R94" s="681">
        <f t="shared" ca="1" si="5"/>
        <v>0</v>
      </c>
      <c r="S94" t="str">
        <f t="shared" si="6"/>
        <v>HUM_ASR_FY_2022</v>
      </c>
      <c r="T94" s="958">
        <f t="shared" si="7"/>
        <v>45032</v>
      </c>
      <c r="U94" t="str">
        <f t="shared" si="8"/>
        <v>Unaudited</v>
      </c>
    </row>
    <row r="95" spans="1:21" x14ac:dyDescent="0.25">
      <c r="A95" t="s">
        <v>437</v>
      </c>
      <c r="B95" t="s">
        <v>1385</v>
      </c>
      <c r="C95" t="s">
        <v>1386</v>
      </c>
      <c r="D95" s="15">
        <v>1900</v>
      </c>
      <c r="E95" s="121">
        <v>1</v>
      </c>
      <c r="F95" t="s">
        <v>440</v>
      </c>
      <c r="G95" s="121">
        <v>274</v>
      </c>
      <c r="H95" t="s">
        <v>379</v>
      </c>
      <c r="I95" t="s">
        <v>487</v>
      </c>
      <c r="J95" t="s">
        <v>12</v>
      </c>
      <c r="K95" t="s">
        <v>12</v>
      </c>
      <c r="L95" s="756">
        <v>1.1000000000000001</v>
      </c>
      <c r="M95" t="s">
        <v>12</v>
      </c>
      <c r="N95" s="681">
        <f t="shared" ca="1" si="5"/>
        <v>312591077.81000006</v>
      </c>
      <c r="O95" s="681">
        <f t="shared" ca="1" si="5"/>
        <v>0</v>
      </c>
      <c r="P95" s="681">
        <f t="shared" ca="1" si="5"/>
        <v>0</v>
      </c>
      <c r="Q95" s="681">
        <f t="shared" ca="1" si="5"/>
        <v>0</v>
      </c>
      <c r="R95" s="681">
        <f t="shared" ca="1" si="5"/>
        <v>0</v>
      </c>
      <c r="S95" t="str">
        <f t="shared" si="6"/>
        <v>HUM_ASR_FY_2022</v>
      </c>
      <c r="T95" s="958">
        <f t="shared" si="7"/>
        <v>45032</v>
      </c>
      <c r="U95" t="str">
        <f t="shared" si="8"/>
        <v>Unaudited</v>
      </c>
    </row>
    <row r="96" spans="1:21" x14ac:dyDescent="0.25">
      <c r="A96" t="s">
        <v>437</v>
      </c>
      <c r="B96" t="s">
        <v>1385</v>
      </c>
      <c r="C96" t="s">
        <v>1386</v>
      </c>
      <c r="D96" s="15">
        <v>1900</v>
      </c>
      <c r="E96" s="121">
        <v>1</v>
      </c>
      <c r="F96" t="s">
        <v>440</v>
      </c>
      <c r="G96" s="121">
        <v>274</v>
      </c>
      <c r="H96" t="s">
        <v>379</v>
      </c>
      <c r="I96" t="s">
        <v>487</v>
      </c>
      <c r="J96" t="s">
        <v>12</v>
      </c>
      <c r="K96" t="s">
        <v>222</v>
      </c>
      <c r="L96" s="756">
        <v>1.2</v>
      </c>
      <c r="M96" t="s">
        <v>222</v>
      </c>
      <c r="N96" s="681">
        <f t="shared" ca="1" si="5"/>
        <v>0</v>
      </c>
      <c r="O96" s="681">
        <f t="shared" ca="1" si="5"/>
        <v>0</v>
      </c>
      <c r="P96" s="681">
        <f t="shared" ca="1" si="5"/>
        <v>0</v>
      </c>
      <c r="Q96" s="681">
        <f t="shared" ca="1" si="5"/>
        <v>0</v>
      </c>
      <c r="R96" s="681">
        <f t="shared" ca="1" si="5"/>
        <v>0</v>
      </c>
      <c r="S96" t="str">
        <f t="shared" si="6"/>
        <v>HUM_ASR_FY_2022</v>
      </c>
      <c r="T96" s="958">
        <f t="shared" si="7"/>
        <v>45032</v>
      </c>
      <c r="U96" t="str">
        <f t="shared" si="8"/>
        <v>Unaudited</v>
      </c>
    </row>
    <row r="97" spans="1:21" x14ac:dyDescent="0.25">
      <c r="A97" t="s">
        <v>437</v>
      </c>
      <c r="B97" t="s">
        <v>1385</v>
      </c>
      <c r="C97" t="s">
        <v>1386</v>
      </c>
      <c r="D97" s="15">
        <v>1900</v>
      </c>
      <c r="E97" s="121">
        <v>1</v>
      </c>
      <c r="F97" t="s">
        <v>440</v>
      </c>
      <c r="G97" s="121">
        <v>274</v>
      </c>
      <c r="H97" t="s">
        <v>379</v>
      </c>
      <c r="I97" t="s">
        <v>487</v>
      </c>
      <c r="J97" t="s">
        <v>12</v>
      </c>
      <c r="K97" t="s">
        <v>1323</v>
      </c>
      <c r="L97" s="756" t="s">
        <v>1319</v>
      </c>
      <c r="M97" t="s">
        <v>1323</v>
      </c>
      <c r="N97" s="681">
        <f t="shared" ca="1" si="5"/>
        <v>2339066.13</v>
      </c>
      <c r="O97" s="681">
        <f t="shared" ca="1" si="5"/>
        <v>0</v>
      </c>
      <c r="P97" s="681">
        <f t="shared" ca="1" si="5"/>
        <v>0</v>
      </c>
      <c r="Q97" s="681">
        <f t="shared" ca="1" si="5"/>
        <v>0</v>
      </c>
      <c r="R97" s="681">
        <f t="shared" ca="1" si="5"/>
        <v>0</v>
      </c>
      <c r="S97" t="str">
        <f t="shared" si="6"/>
        <v>HUM_ASR_FY_2022</v>
      </c>
      <c r="T97" s="958">
        <f t="shared" si="7"/>
        <v>45032</v>
      </c>
      <c r="U97" t="str">
        <f t="shared" si="8"/>
        <v>Unaudited</v>
      </c>
    </row>
    <row r="98" spans="1:21" x14ac:dyDescent="0.25">
      <c r="A98" t="s">
        <v>437</v>
      </c>
      <c r="B98" t="s">
        <v>1385</v>
      </c>
      <c r="C98" t="s">
        <v>1386</v>
      </c>
      <c r="D98" s="15">
        <v>1900</v>
      </c>
      <c r="E98" s="121">
        <v>1</v>
      </c>
      <c r="F98" t="s">
        <v>440</v>
      </c>
      <c r="G98" s="121">
        <v>274</v>
      </c>
      <c r="H98" t="s">
        <v>379</v>
      </c>
      <c r="I98" t="s">
        <v>487</v>
      </c>
      <c r="J98" t="s">
        <v>12</v>
      </c>
      <c r="K98" t="s">
        <v>1325</v>
      </c>
      <c r="L98" s="756" t="s">
        <v>1324</v>
      </c>
      <c r="M98" t="s">
        <v>1325</v>
      </c>
      <c r="N98" s="681">
        <f t="shared" ca="1" si="5"/>
        <v>-361510.74</v>
      </c>
      <c r="O98" s="681">
        <f t="shared" ca="1" si="5"/>
        <v>0</v>
      </c>
      <c r="P98" s="681">
        <f t="shared" ca="1" si="5"/>
        <v>0</v>
      </c>
      <c r="Q98" s="681">
        <f t="shared" ca="1" si="5"/>
        <v>0</v>
      </c>
      <c r="R98" s="681">
        <f t="shared" ca="1" si="5"/>
        <v>0</v>
      </c>
      <c r="S98" t="str">
        <f t="shared" si="6"/>
        <v>HUM_ASR_FY_2022</v>
      </c>
      <c r="T98" s="958">
        <f t="shared" si="7"/>
        <v>45032</v>
      </c>
      <c r="U98" t="str">
        <f t="shared" si="8"/>
        <v>Unaudited</v>
      </c>
    </row>
    <row r="99" spans="1:21" x14ac:dyDescent="0.25">
      <c r="A99" t="s">
        <v>437</v>
      </c>
      <c r="B99" t="s">
        <v>1385</v>
      </c>
      <c r="C99" t="s">
        <v>1386</v>
      </c>
      <c r="D99" s="15">
        <v>1900</v>
      </c>
      <c r="E99" s="121">
        <v>1</v>
      </c>
      <c r="F99" t="s">
        <v>440</v>
      </c>
      <c r="G99" s="121">
        <v>274</v>
      </c>
      <c r="H99" t="s">
        <v>379</v>
      </c>
      <c r="I99" t="s">
        <v>487</v>
      </c>
      <c r="J99" t="s">
        <v>13</v>
      </c>
      <c r="K99" t="s">
        <v>13</v>
      </c>
      <c r="L99" s="756" t="s">
        <v>63</v>
      </c>
      <c r="M99" t="s">
        <v>13</v>
      </c>
      <c r="N99" s="681">
        <f t="shared" ca="1" si="5"/>
        <v>-800804.69000000006</v>
      </c>
      <c r="O99" s="681">
        <f t="shared" ca="1" si="5"/>
        <v>0</v>
      </c>
      <c r="P99" s="681">
        <f t="shared" ca="1" si="5"/>
        <v>0</v>
      </c>
      <c r="Q99" s="681">
        <f t="shared" ca="1" si="5"/>
        <v>0</v>
      </c>
      <c r="R99" s="681">
        <f t="shared" ca="1" si="5"/>
        <v>0</v>
      </c>
      <c r="S99" t="str">
        <f t="shared" si="6"/>
        <v>HUM_ASR_FY_2022</v>
      </c>
      <c r="T99" s="958">
        <f t="shared" si="7"/>
        <v>45032</v>
      </c>
      <c r="U99" t="str">
        <f t="shared" si="8"/>
        <v>Unaudited</v>
      </c>
    </row>
    <row r="100" spans="1:21" x14ac:dyDescent="0.25">
      <c r="A100" t="s">
        <v>437</v>
      </c>
      <c r="B100" t="s">
        <v>1385</v>
      </c>
      <c r="C100" t="s">
        <v>1386</v>
      </c>
      <c r="D100" s="15">
        <v>1900</v>
      </c>
      <c r="E100" s="121">
        <v>1</v>
      </c>
      <c r="F100" t="s">
        <v>440</v>
      </c>
      <c r="G100" s="121">
        <v>274</v>
      </c>
      <c r="H100" t="s">
        <v>379</v>
      </c>
      <c r="I100" t="s">
        <v>488</v>
      </c>
      <c r="J100" t="s">
        <v>433</v>
      </c>
      <c r="K100" t="s">
        <v>796</v>
      </c>
      <c r="L100" s="756">
        <v>2.1</v>
      </c>
      <c r="M100" t="s">
        <v>731</v>
      </c>
      <c r="N100" s="681">
        <f t="shared" ca="1" si="5"/>
        <v>853071</v>
      </c>
      <c r="O100" s="681">
        <f t="shared" ca="1" si="5"/>
        <v>791856</v>
      </c>
      <c r="P100" s="681">
        <f t="shared" ca="1" si="5"/>
        <v>61215</v>
      </c>
      <c r="Q100" s="681">
        <f t="shared" ca="1" si="5"/>
        <v>0</v>
      </c>
      <c r="R100" s="681">
        <f t="shared" ca="1" si="5"/>
        <v>0</v>
      </c>
      <c r="S100" t="str">
        <f t="shared" si="6"/>
        <v>HUM_ASR_FY_2022</v>
      </c>
      <c r="T100" s="958">
        <f t="shared" si="7"/>
        <v>45032</v>
      </c>
      <c r="U100" t="str">
        <f t="shared" si="8"/>
        <v>Unaudited</v>
      </c>
    </row>
    <row r="101" spans="1:21" x14ac:dyDescent="0.25">
      <c r="A101" t="s">
        <v>437</v>
      </c>
      <c r="B101" t="s">
        <v>1385</v>
      </c>
      <c r="C101" t="s">
        <v>1386</v>
      </c>
      <c r="D101" s="15">
        <v>1900</v>
      </c>
      <c r="E101" s="121">
        <v>1</v>
      </c>
      <c r="F101" t="s">
        <v>440</v>
      </c>
      <c r="G101" s="121">
        <v>274</v>
      </c>
      <c r="H101" t="s">
        <v>379</v>
      </c>
      <c r="I101" t="s">
        <v>488</v>
      </c>
      <c r="J101" t="s">
        <v>433</v>
      </c>
      <c r="K101" t="s">
        <v>796</v>
      </c>
      <c r="L101" s="756">
        <v>2.2000000000000002</v>
      </c>
      <c r="M101" t="s">
        <v>732</v>
      </c>
      <c r="N101" s="681">
        <f t="shared" ca="1" si="5"/>
        <v>2731</v>
      </c>
      <c r="O101" s="681">
        <f t="shared" ca="1" si="5"/>
        <v>2419</v>
      </c>
      <c r="P101" s="681">
        <f t="shared" ca="1" si="5"/>
        <v>312</v>
      </c>
      <c r="Q101" s="681">
        <f t="shared" ca="1" si="5"/>
        <v>0</v>
      </c>
      <c r="R101" s="681">
        <f t="shared" ca="1" si="5"/>
        <v>0</v>
      </c>
      <c r="S101" t="str">
        <f t="shared" si="6"/>
        <v>HUM_ASR_FY_2022</v>
      </c>
      <c r="T101" s="958">
        <f t="shared" si="7"/>
        <v>45032</v>
      </c>
      <c r="U101" t="str">
        <f t="shared" si="8"/>
        <v>Unaudited</v>
      </c>
    </row>
    <row r="102" spans="1:21" x14ac:dyDescent="0.25">
      <c r="A102" t="s">
        <v>437</v>
      </c>
      <c r="B102" t="s">
        <v>1385</v>
      </c>
      <c r="C102" t="s">
        <v>1386</v>
      </c>
      <c r="D102" s="15">
        <v>1900</v>
      </c>
      <c r="E102" s="121">
        <v>1</v>
      </c>
      <c r="F102" t="s">
        <v>440</v>
      </c>
      <c r="G102" s="121">
        <v>274</v>
      </c>
      <c r="H102" t="s">
        <v>379</v>
      </c>
      <c r="I102" t="s">
        <v>488</v>
      </c>
      <c r="J102" t="s">
        <v>433</v>
      </c>
      <c r="K102" t="s">
        <v>796</v>
      </c>
      <c r="L102" s="756">
        <v>2.2999999999999998</v>
      </c>
      <c r="M102" t="s">
        <v>733</v>
      </c>
      <c r="N102" s="681">
        <f t="shared" ca="1" si="5"/>
        <v>172211128.62</v>
      </c>
      <c r="O102" s="681">
        <f t="shared" ca="1" si="5"/>
        <v>159399992.52000001</v>
      </c>
      <c r="P102" s="681">
        <f t="shared" ca="1" si="5"/>
        <v>12811136.1</v>
      </c>
      <c r="Q102" s="681">
        <f t="shared" ca="1" si="5"/>
        <v>0</v>
      </c>
      <c r="R102" s="681">
        <f t="shared" ca="1" si="5"/>
        <v>0</v>
      </c>
      <c r="S102" t="str">
        <f t="shared" si="6"/>
        <v>HUM_ASR_FY_2022</v>
      </c>
      <c r="T102" s="958">
        <f t="shared" si="7"/>
        <v>45032</v>
      </c>
      <c r="U102" t="str">
        <f t="shared" si="8"/>
        <v>Unaudited</v>
      </c>
    </row>
    <row r="103" spans="1:21" x14ac:dyDescent="0.25">
      <c r="A103" t="s">
        <v>437</v>
      </c>
      <c r="B103" t="s">
        <v>1385</v>
      </c>
      <c r="C103" t="s">
        <v>1386</v>
      </c>
      <c r="D103" s="15">
        <v>1900</v>
      </c>
      <c r="E103" s="121">
        <v>1</v>
      </c>
      <c r="F103" t="s">
        <v>440</v>
      </c>
      <c r="G103" s="121">
        <v>274</v>
      </c>
      <c r="H103" t="s">
        <v>379</v>
      </c>
      <c r="I103" t="s">
        <v>488</v>
      </c>
      <c r="J103" t="s">
        <v>433</v>
      </c>
      <c r="K103" t="s">
        <v>796</v>
      </c>
      <c r="L103" s="756">
        <v>2.4</v>
      </c>
      <c r="M103" t="s">
        <v>734</v>
      </c>
      <c r="N103" s="681">
        <f t="shared" ca="1" si="5"/>
        <v>149698.64000000001</v>
      </c>
      <c r="O103" s="681">
        <f t="shared" ca="1" si="5"/>
        <v>140296.28000000003</v>
      </c>
      <c r="P103" s="681">
        <f t="shared" ca="1" si="5"/>
        <v>9402.3599999999988</v>
      </c>
      <c r="Q103" s="681">
        <f t="shared" ca="1" si="5"/>
        <v>0</v>
      </c>
      <c r="R103" s="681">
        <f t="shared" ca="1" si="5"/>
        <v>0</v>
      </c>
      <c r="S103" t="str">
        <f t="shared" si="6"/>
        <v>HUM_ASR_FY_2022</v>
      </c>
      <c r="T103" s="958">
        <f t="shared" si="7"/>
        <v>45032</v>
      </c>
      <c r="U103" t="str">
        <f t="shared" si="8"/>
        <v>Unaudited</v>
      </c>
    </row>
    <row r="104" spans="1:21" x14ac:dyDescent="0.25">
      <c r="A104" t="s">
        <v>437</v>
      </c>
      <c r="B104" t="s">
        <v>1385</v>
      </c>
      <c r="C104" t="s">
        <v>1386</v>
      </c>
      <c r="D104" s="15">
        <v>1900</v>
      </c>
      <c r="E104" s="121">
        <v>1</v>
      </c>
      <c r="F104" t="s">
        <v>440</v>
      </c>
      <c r="G104" s="121">
        <v>274</v>
      </c>
      <c r="H104" t="s">
        <v>379</v>
      </c>
      <c r="I104" t="s">
        <v>488</v>
      </c>
      <c r="J104" t="s">
        <v>433</v>
      </c>
      <c r="K104" t="s">
        <v>796</v>
      </c>
      <c r="L104" s="756">
        <v>2.5</v>
      </c>
      <c r="M104" t="s">
        <v>776</v>
      </c>
      <c r="N104" s="681">
        <f t="shared" ca="1" si="5"/>
        <v>90602</v>
      </c>
      <c r="O104" s="681">
        <f t="shared" ca="1" si="5"/>
        <v>78933</v>
      </c>
      <c r="P104" s="681">
        <f t="shared" ca="1" si="5"/>
        <v>11669</v>
      </c>
      <c r="Q104" s="681">
        <f t="shared" ca="1" si="5"/>
        <v>0</v>
      </c>
      <c r="R104" s="681">
        <f t="shared" ca="1" si="5"/>
        <v>0</v>
      </c>
      <c r="S104" t="str">
        <f t="shared" si="6"/>
        <v>HUM_ASR_FY_2022</v>
      </c>
      <c r="T104" s="958">
        <f t="shared" si="7"/>
        <v>45032</v>
      </c>
      <c r="U104" t="str">
        <f t="shared" si="8"/>
        <v>Unaudited</v>
      </c>
    </row>
    <row r="105" spans="1:21" x14ac:dyDescent="0.25">
      <c r="A105" t="s">
        <v>437</v>
      </c>
      <c r="B105" t="s">
        <v>1385</v>
      </c>
      <c r="C105" t="s">
        <v>1386</v>
      </c>
      <c r="D105" s="15">
        <v>1900</v>
      </c>
      <c r="E105" s="121">
        <v>1</v>
      </c>
      <c r="F105" t="s">
        <v>440</v>
      </c>
      <c r="G105" s="121">
        <v>274</v>
      </c>
      <c r="H105" t="s">
        <v>379</v>
      </c>
      <c r="I105" t="s">
        <v>488</v>
      </c>
      <c r="J105" t="s">
        <v>433</v>
      </c>
      <c r="K105" t="s">
        <v>796</v>
      </c>
      <c r="L105" s="756">
        <v>2.6</v>
      </c>
      <c r="M105" t="s">
        <v>186</v>
      </c>
      <c r="N105" s="681">
        <f t="shared" ca="1" si="5"/>
        <v>17215999.050000001</v>
      </c>
      <c r="O105" s="681">
        <f t="shared" ca="1" si="5"/>
        <v>14790650.610000001</v>
      </c>
      <c r="P105" s="681">
        <f t="shared" ca="1" si="5"/>
        <v>2425348.44</v>
      </c>
      <c r="Q105" s="681">
        <f t="shared" ca="1" si="5"/>
        <v>0</v>
      </c>
      <c r="R105" s="681">
        <f t="shared" ca="1" si="5"/>
        <v>0</v>
      </c>
      <c r="S105" t="str">
        <f t="shared" si="6"/>
        <v>HUM_ASR_FY_2022</v>
      </c>
      <c r="T105" s="958">
        <f t="shared" si="7"/>
        <v>45032</v>
      </c>
      <c r="U105" t="str">
        <f t="shared" si="8"/>
        <v>Unaudited</v>
      </c>
    </row>
    <row r="106" spans="1:21" x14ac:dyDescent="0.25">
      <c r="A106" t="s">
        <v>437</v>
      </c>
      <c r="B106" t="s">
        <v>1385</v>
      </c>
      <c r="C106" t="s">
        <v>1386</v>
      </c>
      <c r="D106" s="15">
        <v>1900</v>
      </c>
      <c r="E106" s="121">
        <v>1</v>
      </c>
      <c r="F106" t="s">
        <v>440</v>
      </c>
      <c r="G106" s="121">
        <v>274</v>
      </c>
      <c r="H106" t="s">
        <v>379</v>
      </c>
      <c r="I106" t="s">
        <v>488</v>
      </c>
      <c r="J106" t="s">
        <v>433</v>
      </c>
      <c r="K106" t="s">
        <v>796</v>
      </c>
      <c r="L106" s="756">
        <v>2.7</v>
      </c>
      <c r="M106" t="s">
        <v>797</v>
      </c>
      <c r="N106" s="681">
        <f t="shared" ca="1" si="5"/>
        <v>10122184.300000131</v>
      </c>
      <c r="O106" s="681">
        <f t="shared" ca="1" si="5"/>
        <v>9368960.198932156</v>
      </c>
      <c r="P106" s="681">
        <f t="shared" ca="1" si="5"/>
        <v>753224.10106797516</v>
      </c>
      <c r="Q106" s="681">
        <f t="shared" ca="1" si="5"/>
        <v>0</v>
      </c>
      <c r="R106" s="681">
        <f t="shared" ca="1" si="5"/>
        <v>0</v>
      </c>
      <c r="S106" t="str">
        <f t="shared" si="6"/>
        <v>HUM_ASR_FY_2022</v>
      </c>
      <c r="T106" s="958">
        <f t="shared" si="7"/>
        <v>45032</v>
      </c>
      <c r="U106" t="str">
        <f t="shared" si="8"/>
        <v>Unaudited</v>
      </c>
    </row>
    <row r="107" spans="1:21" x14ac:dyDescent="0.25">
      <c r="A107" t="s">
        <v>437</v>
      </c>
      <c r="B107" t="s">
        <v>1385</v>
      </c>
      <c r="C107" t="s">
        <v>1386</v>
      </c>
      <c r="D107" s="15">
        <v>1900</v>
      </c>
      <c r="E107" s="121">
        <v>1</v>
      </c>
      <c r="F107" t="s">
        <v>440</v>
      </c>
      <c r="G107" s="121">
        <v>274</v>
      </c>
      <c r="H107" t="s">
        <v>379</v>
      </c>
      <c r="I107" t="s">
        <v>488</v>
      </c>
      <c r="J107" t="s">
        <v>433</v>
      </c>
      <c r="K107" t="s">
        <v>796</v>
      </c>
      <c r="L107" s="756">
        <v>2.8</v>
      </c>
      <c r="M107" t="s">
        <v>798</v>
      </c>
      <c r="N107" s="681">
        <f t="shared" ca="1" si="5"/>
        <v>0</v>
      </c>
      <c r="O107" s="681">
        <f t="shared" ca="1" si="5"/>
        <v>0</v>
      </c>
      <c r="P107" s="681">
        <f t="shared" ca="1" si="5"/>
        <v>0</v>
      </c>
      <c r="Q107" s="681">
        <f t="shared" ca="1" si="5"/>
        <v>0</v>
      </c>
      <c r="R107" s="681">
        <f t="shared" ca="1" si="5"/>
        <v>0</v>
      </c>
      <c r="S107" t="str">
        <f t="shared" si="6"/>
        <v>HUM_ASR_FY_2022</v>
      </c>
      <c r="T107" s="958">
        <f t="shared" si="7"/>
        <v>45032</v>
      </c>
      <c r="U107" t="str">
        <f t="shared" si="8"/>
        <v>Unaudited</v>
      </c>
    </row>
    <row r="108" spans="1:21" x14ac:dyDescent="0.25">
      <c r="A108" t="s">
        <v>437</v>
      </c>
      <c r="B108" t="s">
        <v>1385</v>
      </c>
      <c r="C108" t="s">
        <v>1386</v>
      </c>
      <c r="D108" s="15">
        <v>1900</v>
      </c>
      <c r="E108" s="121">
        <v>1</v>
      </c>
      <c r="F108" t="s">
        <v>440</v>
      </c>
      <c r="G108" s="121">
        <v>274</v>
      </c>
      <c r="H108" t="s">
        <v>379</v>
      </c>
      <c r="I108" t="s">
        <v>488</v>
      </c>
      <c r="J108" t="s">
        <v>433</v>
      </c>
      <c r="K108" t="s">
        <v>796</v>
      </c>
      <c r="L108" s="756">
        <v>2.9</v>
      </c>
      <c r="M108" t="s">
        <v>779</v>
      </c>
      <c r="N108" s="681">
        <f t="shared" ca="1" si="5"/>
        <v>0</v>
      </c>
      <c r="O108" s="681">
        <f t="shared" ca="1" si="5"/>
        <v>0</v>
      </c>
      <c r="P108" s="681">
        <f t="shared" ca="1" si="5"/>
        <v>0</v>
      </c>
      <c r="Q108" s="681">
        <f t="shared" ca="1" si="5"/>
        <v>0</v>
      </c>
      <c r="R108" s="681">
        <f t="shared" ca="1" si="5"/>
        <v>0</v>
      </c>
      <c r="S108" t="str">
        <f t="shared" si="6"/>
        <v>HUM_ASR_FY_2022</v>
      </c>
      <c r="T108" s="958">
        <f t="shared" si="7"/>
        <v>45032</v>
      </c>
      <c r="U108" t="str">
        <f t="shared" si="8"/>
        <v>Unaudited</v>
      </c>
    </row>
    <row r="109" spans="1:21" x14ac:dyDescent="0.25">
      <c r="A109" t="s">
        <v>437</v>
      </c>
      <c r="B109" t="s">
        <v>1385</v>
      </c>
      <c r="C109" t="s">
        <v>1386</v>
      </c>
      <c r="D109" s="15">
        <v>1900</v>
      </c>
      <c r="E109" s="121">
        <v>1</v>
      </c>
      <c r="F109" t="s">
        <v>440</v>
      </c>
      <c r="G109" s="121">
        <v>274</v>
      </c>
      <c r="H109" t="s">
        <v>379</v>
      </c>
      <c r="I109" t="s">
        <v>488</v>
      </c>
      <c r="J109" t="s">
        <v>433</v>
      </c>
      <c r="K109" t="s">
        <v>223</v>
      </c>
      <c r="L109" s="756">
        <v>2.11</v>
      </c>
      <c r="M109" t="s">
        <v>228</v>
      </c>
      <c r="N109" s="681">
        <f t="shared" ca="1" si="5"/>
        <v>12203811.120000001</v>
      </c>
      <c r="O109" s="681">
        <f t="shared" ca="1" si="5"/>
        <v>1936495.81</v>
      </c>
      <c r="P109" s="681">
        <f t="shared" ca="1" si="5"/>
        <v>10267315.310000001</v>
      </c>
      <c r="Q109" s="681">
        <f t="shared" ca="1" si="5"/>
        <v>0</v>
      </c>
      <c r="R109" s="681">
        <f t="shared" ca="1" si="5"/>
        <v>0</v>
      </c>
      <c r="S109" t="str">
        <f t="shared" si="6"/>
        <v>HUM_ASR_FY_2022</v>
      </c>
      <c r="T109" s="958">
        <f t="shared" si="7"/>
        <v>45032</v>
      </c>
      <c r="U109" t="str">
        <f t="shared" si="8"/>
        <v>Unaudited</v>
      </c>
    </row>
    <row r="110" spans="1:21" x14ac:dyDescent="0.25">
      <c r="A110" t="s">
        <v>437</v>
      </c>
      <c r="B110" t="s">
        <v>1385</v>
      </c>
      <c r="C110" t="s">
        <v>1386</v>
      </c>
      <c r="D110" s="15">
        <v>1900</v>
      </c>
      <c r="E110" s="121">
        <v>1</v>
      </c>
      <c r="F110" t="s">
        <v>440</v>
      </c>
      <c r="G110" s="121">
        <v>274</v>
      </c>
      <c r="H110" t="s">
        <v>379</v>
      </c>
      <c r="I110" t="s">
        <v>488</v>
      </c>
      <c r="J110" t="s">
        <v>433</v>
      </c>
      <c r="K110" t="s">
        <v>223</v>
      </c>
      <c r="L110" s="756">
        <v>2.12</v>
      </c>
      <c r="M110" t="s">
        <v>552</v>
      </c>
      <c r="N110" s="681">
        <f t="shared" ca="1" si="5"/>
        <v>67714010.859999999</v>
      </c>
      <c r="O110" s="681">
        <f t="shared" ca="1" si="5"/>
        <v>1966469.02</v>
      </c>
      <c r="P110" s="681">
        <f t="shared" ca="1" si="5"/>
        <v>65747541.840000004</v>
      </c>
      <c r="Q110" s="681">
        <f t="shared" ca="1" si="5"/>
        <v>0</v>
      </c>
      <c r="R110" s="681">
        <f t="shared" ca="1" si="5"/>
        <v>0</v>
      </c>
      <c r="S110" t="str">
        <f t="shared" si="6"/>
        <v>HUM_ASR_FY_2022</v>
      </c>
      <c r="T110" s="958">
        <f t="shared" si="7"/>
        <v>45032</v>
      </c>
      <c r="U110" t="str">
        <f t="shared" si="8"/>
        <v>Unaudited</v>
      </c>
    </row>
    <row r="111" spans="1:21" x14ac:dyDescent="0.25">
      <c r="A111" t="s">
        <v>437</v>
      </c>
      <c r="B111" t="s">
        <v>1385</v>
      </c>
      <c r="C111" t="s">
        <v>1386</v>
      </c>
      <c r="D111" s="15">
        <v>1900</v>
      </c>
      <c r="E111" s="121">
        <v>1</v>
      </c>
      <c r="F111" t="s">
        <v>440</v>
      </c>
      <c r="G111" s="121">
        <v>274</v>
      </c>
      <c r="H111" t="s">
        <v>379</v>
      </c>
      <c r="I111" t="s">
        <v>488</v>
      </c>
      <c r="J111" t="s">
        <v>433</v>
      </c>
      <c r="K111" t="s">
        <v>223</v>
      </c>
      <c r="L111" s="756">
        <v>2.13</v>
      </c>
      <c r="M111" t="s">
        <v>229</v>
      </c>
      <c r="N111" s="681">
        <f t="shared" ca="1" si="5"/>
        <v>2956764.54</v>
      </c>
      <c r="O111" s="681">
        <f t="shared" ca="1" si="5"/>
        <v>208952.10999999996</v>
      </c>
      <c r="P111" s="681">
        <f t="shared" ca="1" si="5"/>
        <v>2747812.43</v>
      </c>
      <c r="Q111" s="681">
        <f t="shared" ca="1" si="5"/>
        <v>0</v>
      </c>
      <c r="R111" s="681">
        <f t="shared" ca="1" si="5"/>
        <v>0</v>
      </c>
      <c r="S111" t="str">
        <f t="shared" si="6"/>
        <v>HUM_ASR_FY_2022</v>
      </c>
      <c r="T111" s="958">
        <f t="shared" si="7"/>
        <v>45032</v>
      </c>
      <c r="U111" t="str">
        <f t="shared" si="8"/>
        <v>Unaudited</v>
      </c>
    </row>
    <row r="112" spans="1:21" x14ac:dyDescent="0.25">
      <c r="A112" t="s">
        <v>437</v>
      </c>
      <c r="B112" t="s">
        <v>1385</v>
      </c>
      <c r="C112" t="s">
        <v>1386</v>
      </c>
      <c r="D112" s="15">
        <v>1900</v>
      </c>
      <c r="E112" s="121">
        <v>1</v>
      </c>
      <c r="F112" t="s">
        <v>440</v>
      </c>
      <c r="G112" s="121">
        <v>274</v>
      </c>
      <c r="H112" t="s">
        <v>379</v>
      </c>
      <c r="I112" t="s">
        <v>488</v>
      </c>
      <c r="J112" t="s">
        <v>433</v>
      </c>
      <c r="K112" t="s">
        <v>223</v>
      </c>
      <c r="L112" s="756">
        <v>2.14</v>
      </c>
      <c r="M112" t="s">
        <v>556</v>
      </c>
      <c r="N112" s="681">
        <f t="shared" ca="1" si="5"/>
        <v>947435.46</v>
      </c>
      <c r="O112" s="681">
        <f t="shared" ca="1" si="5"/>
        <v>828298.79999999993</v>
      </c>
      <c r="P112" s="681">
        <f t="shared" ca="1" si="5"/>
        <v>119136.66</v>
      </c>
      <c r="Q112" s="681">
        <f t="shared" ca="1" si="5"/>
        <v>0</v>
      </c>
      <c r="R112" s="681">
        <f t="shared" ca="1" si="5"/>
        <v>0</v>
      </c>
      <c r="S112" t="str">
        <f t="shared" si="6"/>
        <v>HUM_ASR_FY_2022</v>
      </c>
      <c r="T112" s="958">
        <f t="shared" si="7"/>
        <v>45032</v>
      </c>
      <c r="U112" t="str">
        <f t="shared" si="8"/>
        <v>Unaudited</v>
      </c>
    </row>
    <row r="113" spans="1:21" x14ac:dyDescent="0.25">
      <c r="A113" t="s">
        <v>437</v>
      </c>
      <c r="B113" t="s">
        <v>1385</v>
      </c>
      <c r="C113" t="s">
        <v>1386</v>
      </c>
      <c r="D113" s="15">
        <v>1900</v>
      </c>
      <c r="E113" s="121">
        <v>1</v>
      </c>
      <c r="F113" t="s">
        <v>440</v>
      </c>
      <c r="G113" s="121">
        <v>274</v>
      </c>
      <c r="H113" t="s">
        <v>379</v>
      </c>
      <c r="I113" t="s">
        <v>488</v>
      </c>
      <c r="J113" t="s">
        <v>433</v>
      </c>
      <c r="K113" t="s">
        <v>223</v>
      </c>
      <c r="L113" s="756">
        <v>2.15</v>
      </c>
      <c r="M113" t="s">
        <v>20</v>
      </c>
      <c r="N113" s="681">
        <f t="shared" ca="1" si="5"/>
        <v>1073816.3299999994</v>
      </c>
      <c r="O113" s="681">
        <f t="shared" ca="1" si="5"/>
        <v>27369.440585447326</v>
      </c>
      <c r="P113" s="681">
        <f t="shared" ca="1" si="5"/>
        <v>1046446.8894145521</v>
      </c>
      <c r="Q113" s="681">
        <f t="shared" ca="1" si="5"/>
        <v>0</v>
      </c>
      <c r="R113" s="681">
        <f t="shared" ca="1" si="5"/>
        <v>0</v>
      </c>
      <c r="S113" t="str">
        <f t="shared" si="6"/>
        <v>HUM_ASR_FY_2022</v>
      </c>
      <c r="T113" s="958">
        <f t="shared" si="7"/>
        <v>45032</v>
      </c>
      <c r="U113" t="str">
        <f t="shared" si="8"/>
        <v>Unaudited</v>
      </c>
    </row>
    <row r="114" spans="1:21" x14ac:dyDescent="0.25">
      <c r="A114" t="s">
        <v>437</v>
      </c>
      <c r="B114" t="s">
        <v>1385</v>
      </c>
      <c r="C114" t="s">
        <v>1386</v>
      </c>
      <c r="D114" s="15">
        <v>1900</v>
      </c>
      <c r="E114" s="121">
        <v>1</v>
      </c>
      <c r="F114" t="s">
        <v>440</v>
      </c>
      <c r="G114" s="121">
        <v>274</v>
      </c>
      <c r="H114" t="s">
        <v>379</v>
      </c>
      <c r="I114" t="s">
        <v>488</v>
      </c>
      <c r="J114" t="s">
        <v>433</v>
      </c>
      <c r="K114" t="s">
        <v>223</v>
      </c>
      <c r="L114" s="756">
        <v>2.16</v>
      </c>
      <c r="M114" t="s">
        <v>799</v>
      </c>
      <c r="N114" s="681">
        <f t="shared" ca="1" si="5"/>
        <v>11196430.399999995</v>
      </c>
      <c r="O114" s="681">
        <f t="shared" ca="1" si="5"/>
        <v>4354833.6186823966</v>
      </c>
      <c r="P114" s="681">
        <f t="shared" ca="1" si="5"/>
        <v>6841596.7813175991</v>
      </c>
      <c r="Q114" s="681">
        <f t="shared" ca="1" si="5"/>
        <v>0</v>
      </c>
      <c r="R114" s="681">
        <f t="shared" ca="1" si="5"/>
        <v>0</v>
      </c>
      <c r="S114" t="str">
        <f t="shared" si="6"/>
        <v>HUM_ASR_FY_2022</v>
      </c>
      <c r="T114" s="958">
        <f t="shared" si="7"/>
        <v>45032</v>
      </c>
      <c r="U114" t="str">
        <f t="shared" si="8"/>
        <v>Unaudited</v>
      </c>
    </row>
    <row r="115" spans="1:21" x14ac:dyDescent="0.25">
      <c r="A115" t="s">
        <v>437</v>
      </c>
      <c r="B115" t="s">
        <v>1385</v>
      </c>
      <c r="C115" t="s">
        <v>1386</v>
      </c>
      <c r="D115" s="15">
        <v>1900</v>
      </c>
      <c r="E115" s="121">
        <v>1</v>
      </c>
      <c r="F115" t="s">
        <v>440</v>
      </c>
      <c r="G115" s="121">
        <v>274</v>
      </c>
      <c r="H115" t="s">
        <v>379</v>
      </c>
      <c r="I115" t="s">
        <v>488</v>
      </c>
      <c r="J115" t="s">
        <v>433</v>
      </c>
      <c r="K115" t="s">
        <v>223</v>
      </c>
      <c r="L115" s="756">
        <v>2.17</v>
      </c>
      <c r="M115" t="s">
        <v>1052</v>
      </c>
      <c r="N115" s="681">
        <f t="shared" ca="1" si="5"/>
        <v>0</v>
      </c>
      <c r="O115" s="681">
        <f t="shared" ca="1" si="5"/>
        <v>0</v>
      </c>
      <c r="P115" s="681">
        <f t="shared" ca="1" si="5"/>
        <v>0</v>
      </c>
      <c r="Q115" s="681">
        <f t="shared" ca="1" si="5"/>
        <v>0</v>
      </c>
      <c r="R115" s="681">
        <f t="shared" ca="1" si="5"/>
        <v>0</v>
      </c>
      <c r="S115" t="str">
        <f t="shared" si="6"/>
        <v>HUM_ASR_FY_2022</v>
      </c>
      <c r="T115" s="958">
        <f t="shared" si="7"/>
        <v>45032</v>
      </c>
      <c r="U115" t="str">
        <f t="shared" si="8"/>
        <v>Unaudited</v>
      </c>
    </row>
    <row r="116" spans="1:21" x14ac:dyDescent="0.25">
      <c r="A116" t="s">
        <v>437</v>
      </c>
      <c r="B116" t="s">
        <v>1385</v>
      </c>
      <c r="C116" t="s">
        <v>1386</v>
      </c>
      <c r="D116" s="15">
        <v>1900</v>
      </c>
      <c r="E116" s="121">
        <v>1</v>
      </c>
      <c r="F116" t="s">
        <v>440</v>
      </c>
      <c r="G116" s="121">
        <v>274</v>
      </c>
      <c r="H116" t="s">
        <v>379</v>
      </c>
      <c r="I116" t="s">
        <v>488</v>
      </c>
      <c r="J116" t="s">
        <v>433</v>
      </c>
      <c r="K116" t="s">
        <v>223</v>
      </c>
      <c r="L116" s="756">
        <v>2.1800000000000002</v>
      </c>
      <c r="M116" t="s">
        <v>648</v>
      </c>
      <c r="N116" s="681">
        <f t="shared" ca="1" si="5"/>
        <v>2705621.24</v>
      </c>
      <c r="O116" s="681">
        <f t="shared" ca="1" si="5"/>
        <v>79824.719999999987</v>
      </c>
      <c r="P116" s="681">
        <f t="shared" ca="1" si="5"/>
        <v>2625796.52</v>
      </c>
      <c r="Q116" s="681">
        <f t="shared" ca="1" si="5"/>
        <v>0</v>
      </c>
      <c r="R116" s="681">
        <f t="shared" ca="1" si="5"/>
        <v>0</v>
      </c>
      <c r="S116" t="str">
        <f t="shared" si="6"/>
        <v>HUM_ASR_FY_2022</v>
      </c>
      <c r="T116" s="958">
        <f t="shared" si="7"/>
        <v>45032</v>
      </c>
      <c r="U116" t="str">
        <f t="shared" si="8"/>
        <v>Unaudited</v>
      </c>
    </row>
    <row r="117" spans="1:21" x14ac:dyDescent="0.25">
      <c r="A117" t="s">
        <v>437</v>
      </c>
      <c r="B117" t="s">
        <v>1385</v>
      </c>
      <c r="C117" t="s">
        <v>1386</v>
      </c>
      <c r="D117" s="15">
        <v>1900</v>
      </c>
      <c r="E117" s="121">
        <v>1</v>
      </c>
      <c r="F117" t="s">
        <v>440</v>
      </c>
      <c r="G117" s="121">
        <v>274</v>
      </c>
      <c r="H117" t="s">
        <v>379</v>
      </c>
      <c r="I117" t="s">
        <v>488</v>
      </c>
      <c r="J117" t="s">
        <v>433</v>
      </c>
      <c r="K117" t="s">
        <v>223</v>
      </c>
      <c r="L117" s="756">
        <v>2.19</v>
      </c>
      <c r="M117" t="s">
        <v>218</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HUM_ASR_FY_2022</v>
      </c>
      <c r="T117" s="958">
        <f t="shared" si="7"/>
        <v>45032</v>
      </c>
      <c r="U117" t="str">
        <f t="shared" si="8"/>
        <v>Unaudited</v>
      </c>
    </row>
    <row r="118" spans="1:21" x14ac:dyDescent="0.25">
      <c r="A118" t="s">
        <v>437</v>
      </c>
      <c r="B118" t="s">
        <v>1385</v>
      </c>
      <c r="C118" t="s">
        <v>1386</v>
      </c>
      <c r="D118" s="15">
        <v>1900</v>
      </c>
      <c r="E118" s="121">
        <v>1</v>
      </c>
      <c r="F118" t="s">
        <v>440</v>
      </c>
      <c r="G118" s="121">
        <v>274</v>
      </c>
      <c r="H118" t="s">
        <v>379</v>
      </c>
      <c r="I118" t="s">
        <v>488</v>
      </c>
      <c r="J118" t="s">
        <v>433</v>
      </c>
      <c r="K118" t="s">
        <v>223</v>
      </c>
      <c r="L118" s="756" t="s">
        <v>704</v>
      </c>
      <c r="M118" t="s">
        <v>230</v>
      </c>
      <c r="N118" s="681">
        <f t="shared" ca="1" si="9"/>
        <v>443912.85000015789</v>
      </c>
      <c r="O118" s="681">
        <f t="shared" ca="1" si="9"/>
        <v>63116.295711407191</v>
      </c>
      <c r="P118" s="681">
        <f t="shared" ca="1" si="9"/>
        <v>380796.55428875069</v>
      </c>
      <c r="Q118" s="681">
        <f t="shared" ca="1" si="9"/>
        <v>0</v>
      </c>
      <c r="R118" s="681">
        <f t="shared" ca="1" si="9"/>
        <v>0</v>
      </c>
      <c r="S118" t="str">
        <f t="shared" si="6"/>
        <v>HUM_ASR_FY_2022</v>
      </c>
      <c r="T118" s="958">
        <f t="shared" si="7"/>
        <v>45032</v>
      </c>
      <c r="U118" t="str">
        <f t="shared" si="8"/>
        <v>Unaudited</v>
      </c>
    </row>
    <row r="119" spans="1:21" x14ac:dyDescent="0.25">
      <c r="A119" t="s">
        <v>437</v>
      </c>
      <c r="B119" t="s">
        <v>1385</v>
      </c>
      <c r="C119" t="s">
        <v>1386</v>
      </c>
      <c r="D119" s="15">
        <v>1900</v>
      </c>
      <c r="E119" s="121">
        <v>1</v>
      </c>
      <c r="F119" t="s">
        <v>440</v>
      </c>
      <c r="G119" s="121">
        <v>274</v>
      </c>
      <c r="H119" t="s">
        <v>379</v>
      </c>
      <c r="I119" t="s">
        <v>488</v>
      </c>
      <c r="J119" t="s">
        <v>433</v>
      </c>
      <c r="K119" t="s">
        <v>223</v>
      </c>
      <c r="L119" s="756">
        <v>2.21</v>
      </c>
      <c r="M119" t="s">
        <v>466</v>
      </c>
      <c r="N119" s="681">
        <f t="shared" ca="1" si="9"/>
        <v>0</v>
      </c>
      <c r="O119" s="681">
        <f t="shared" ca="1" si="9"/>
        <v>0</v>
      </c>
      <c r="P119" s="681">
        <f t="shared" ca="1" si="9"/>
        <v>0</v>
      </c>
      <c r="Q119" s="681">
        <f t="shared" ca="1" si="9"/>
        <v>0</v>
      </c>
      <c r="R119" s="681">
        <f t="shared" ca="1" si="9"/>
        <v>0</v>
      </c>
      <c r="S119" t="str">
        <f t="shared" si="6"/>
        <v>HUM_ASR_FY_2022</v>
      </c>
      <c r="T119" s="958">
        <f t="shared" si="7"/>
        <v>45032</v>
      </c>
      <c r="U119" t="str">
        <f t="shared" si="8"/>
        <v>Unaudited</v>
      </c>
    </row>
    <row r="120" spans="1:21" x14ac:dyDescent="0.25">
      <c r="A120" t="s">
        <v>437</v>
      </c>
      <c r="B120" t="s">
        <v>1385</v>
      </c>
      <c r="C120" t="s">
        <v>1386</v>
      </c>
      <c r="D120" s="15">
        <v>1900</v>
      </c>
      <c r="E120" s="121">
        <v>1</v>
      </c>
      <c r="F120" t="s">
        <v>440</v>
      </c>
      <c r="G120" s="121">
        <v>274</v>
      </c>
      <c r="H120" t="s">
        <v>379</v>
      </c>
      <c r="I120" t="s">
        <v>488</v>
      </c>
      <c r="J120" t="s">
        <v>433</v>
      </c>
      <c r="K120" t="s">
        <v>6</v>
      </c>
      <c r="L120" s="756" t="s">
        <v>70</v>
      </c>
      <c r="M120" t="s">
        <v>188</v>
      </c>
      <c r="N120" s="681">
        <f t="shared" ca="1" si="9"/>
        <v>535239.30999999971</v>
      </c>
      <c r="O120" s="681">
        <f t="shared" ca="1" si="9"/>
        <v>253448.09487158502</v>
      </c>
      <c r="P120" s="681">
        <f t="shared" ca="1" si="9"/>
        <v>281791.21512841468</v>
      </c>
      <c r="Q120" s="681">
        <f t="shared" ca="1" si="9"/>
        <v>0</v>
      </c>
      <c r="R120" s="681">
        <f t="shared" ca="1" si="9"/>
        <v>0</v>
      </c>
      <c r="S120" t="str">
        <f t="shared" si="6"/>
        <v>HUM_ASR_FY_2022</v>
      </c>
      <c r="T120" s="958">
        <f t="shared" si="7"/>
        <v>45032</v>
      </c>
      <c r="U120" t="str">
        <f t="shared" si="8"/>
        <v>Unaudited</v>
      </c>
    </row>
    <row r="121" spans="1:21" x14ac:dyDescent="0.25">
      <c r="A121" t="s">
        <v>437</v>
      </c>
      <c r="B121" t="s">
        <v>1385</v>
      </c>
      <c r="C121" t="s">
        <v>1386</v>
      </c>
      <c r="D121" s="15">
        <v>1900</v>
      </c>
      <c r="E121" s="121">
        <v>1</v>
      </c>
      <c r="F121" t="s">
        <v>440</v>
      </c>
      <c r="G121" s="121">
        <v>274</v>
      </c>
      <c r="H121" t="s">
        <v>379</v>
      </c>
      <c r="I121" t="s">
        <v>488</v>
      </c>
      <c r="J121" t="s">
        <v>433</v>
      </c>
      <c r="K121" t="s">
        <v>6</v>
      </c>
      <c r="L121" s="756" t="s">
        <v>71</v>
      </c>
      <c r="M121" t="s">
        <v>231</v>
      </c>
      <c r="N121" s="681">
        <f t="shared" ca="1" si="9"/>
        <v>0</v>
      </c>
      <c r="O121" s="681">
        <f t="shared" ca="1" si="9"/>
        <v>0</v>
      </c>
      <c r="P121" s="681">
        <f t="shared" ca="1" si="9"/>
        <v>0</v>
      </c>
      <c r="Q121" s="681">
        <f t="shared" ca="1" si="9"/>
        <v>0</v>
      </c>
      <c r="R121" s="681">
        <f t="shared" ca="1" si="9"/>
        <v>0</v>
      </c>
      <c r="S121" t="str">
        <f t="shared" si="6"/>
        <v>HUM_ASR_FY_2022</v>
      </c>
      <c r="T121" s="958">
        <f t="shared" si="7"/>
        <v>45032</v>
      </c>
      <c r="U121" t="str">
        <f t="shared" si="8"/>
        <v>Unaudited</v>
      </c>
    </row>
    <row r="122" spans="1:21" x14ac:dyDescent="0.25">
      <c r="A122" t="s">
        <v>437</v>
      </c>
      <c r="B122" t="s">
        <v>1385</v>
      </c>
      <c r="C122" t="s">
        <v>1386</v>
      </c>
      <c r="D122" s="15">
        <v>1900</v>
      </c>
      <c r="E122" s="121">
        <v>1</v>
      </c>
      <c r="F122" t="s">
        <v>440</v>
      </c>
      <c r="G122" s="121">
        <v>274</v>
      </c>
      <c r="H122" t="s">
        <v>379</v>
      </c>
      <c r="I122" t="s">
        <v>488</v>
      </c>
      <c r="J122" t="s">
        <v>433</v>
      </c>
      <c r="K122" t="s">
        <v>6</v>
      </c>
      <c r="L122" s="756" t="s">
        <v>72</v>
      </c>
      <c r="M122" t="s">
        <v>164</v>
      </c>
      <c r="N122" s="681">
        <f t="shared" ca="1" si="9"/>
        <v>0</v>
      </c>
      <c r="O122" s="681">
        <f t="shared" ca="1" si="9"/>
        <v>0</v>
      </c>
      <c r="P122" s="681">
        <f t="shared" ca="1" si="9"/>
        <v>0</v>
      </c>
      <c r="Q122" s="681">
        <f t="shared" ca="1" si="9"/>
        <v>0</v>
      </c>
      <c r="R122" s="681">
        <f t="shared" ca="1" si="9"/>
        <v>0</v>
      </c>
      <c r="S122" t="str">
        <f t="shared" si="6"/>
        <v>HUM_ASR_FY_2022</v>
      </c>
      <c r="T122" s="958">
        <f t="shared" si="7"/>
        <v>45032</v>
      </c>
      <c r="U122" t="str">
        <f t="shared" si="8"/>
        <v>Unaudited</v>
      </c>
    </row>
    <row r="123" spans="1:21" x14ac:dyDescent="0.25">
      <c r="A123" t="s">
        <v>437</v>
      </c>
      <c r="B123" t="s">
        <v>1385</v>
      </c>
      <c r="C123" t="s">
        <v>1386</v>
      </c>
      <c r="D123" s="15">
        <v>1900</v>
      </c>
      <c r="E123" s="121">
        <v>1</v>
      </c>
      <c r="F123" t="s">
        <v>440</v>
      </c>
      <c r="G123" s="121">
        <v>274</v>
      </c>
      <c r="H123" t="s">
        <v>379</v>
      </c>
      <c r="I123" t="s">
        <v>488</v>
      </c>
      <c r="J123" t="s">
        <v>433</v>
      </c>
      <c r="K123" t="s">
        <v>6</v>
      </c>
      <c r="L123" s="756">
        <v>3.4</v>
      </c>
      <c r="M123" t="s">
        <v>461</v>
      </c>
      <c r="N123" s="681">
        <f t="shared" ca="1" si="9"/>
        <v>0</v>
      </c>
      <c r="O123" s="681">
        <f t="shared" ca="1" si="9"/>
        <v>0</v>
      </c>
      <c r="P123" s="681">
        <f t="shared" ca="1" si="9"/>
        <v>0</v>
      </c>
      <c r="Q123" s="681">
        <f t="shared" ca="1" si="9"/>
        <v>0</v>
      </c>
      <c r="R123" s="681">
        <f t="shared" ca="1" si="9"/>
        <v>0</v>
      </c>
      <c r="S123" t="str">
        <f t="shared" si="6"/>
        <v>HUM_ASR_FY_2022</v>
      </c>
      <c r="T123" s="958">
        <f t="shared" si="7"/>
        <v>45032</v>
      </c>
      <c r="U123" t="str">
        <f t="shared" si="8"/>
        <v>Unaudited</v>
      </c>
    </row>
    <row r="124" spans="1:21" x14ac:dyDescent="0.25">
      <c r="A124" t="s">
        <v>437</v>
      </c>
      <c r="B124" t="s">
        <v>1385</v>
      </c>
      <c r="C124" t="s">
        <v>1386</v>
      </c>
      <c r="D124" s="15">
        <v>1900</v>
      </c>
      <c r="E124" s="121">
        <v>1</v>
      </c>
      <c r="F124" t="s">
        <v>440</v>
      </c>
      <c r="G124" s="121">
        <v>274</v>
      </c>
      <c r="H124" t="s">
        <v>379</v>
      </c>
      <c r="I124" t="s">
        <v>488</v>
      </c>
      <c r="J124" t="s">
        <v>433</v>
      </c>
      <c r="K124" t="s">
        <v>434</v>
      </c>
      <c r="L124" s="756">
        <v>4.5</v>
      </c>
      <c r="M124" t="s">
        <v>32</v>
      </c>
      <c r="N124" s="681">
        <f t="shared" ca="1" si="9"/>
        <v>55986.309999999983</v>
      </c>
      <c r="O124" s="681">
        <f t="shared" ca="1" si="9"/>
        <v>36862.571547852946</v>
      </c>
      <c r="P124" s="681">
        <f t="shared" ca="1" si="9"/>
        <v>19123.738452147038</v>
      </c>
      <c r="Q124" s="681">
        <f t="shared" ca="1" si="9"/>
        <v>0</v>
      </c>
      <c r="R124" s="681">
        <f t="shared" ca="1" si="9"/>
        <v>0</v>
      </c>
      <c r="S124" t="str">
        <f t="shared" si="6"/>
        <v>HUM_ASR_FY_2022</v>
      </c>
      <c r="T124" s="958">
        <f t="shared" si="7"/>
        <v>45032</v>
      </c>
      <c r="U124" t="str">
        <f t="shared" si="8"/>
        <v>Unaudited</v>
      </c>
    </row>
    <row r="125" spans="1:21" x14ac:dyDescent="0.25">
      <c r="A125" t="s">
        <v>437</v>
      </c>
      <c r="B125" t="s">
        <v>1385</v>
      </c>
      <c r="C125" t="s">
        <v>1386</v>
      </c>
      <c r="D125" s="15">
        <v>1900</v>
      </c>
      <c r="E125" s="121">
        <v>1</v>
      </c>
      <c r="F125" t="s">
        <v>440</v>
      </c>
      <c r="G125" s="121">
        <v>274</v>
      </c>
      <c r="H125" t="s">
        <v>379</v>
      </c>
      <c r="I125" t="s">
        <v>488</v>
      </c>
      <c r="J125" t="s">
        <v>433</v>
      </c>
      <c r="K125" t="s">
        <v>434</v>
      </c>
      <c r="L125" s="756" t="s">
        <v>944</v>
      </c>
      <c r="M125" t="s">
        <v>935</v>
      </c>
      <c r="N125" s="681">
        <f t="shared" ca="1" si="9"/>
        <v>0</v>
      </c>
      <c r="O125" s="681">
        <f t="shared" ca="1" si="9"/>
        <v>0</v>
      </c>
      <c r="P125" s="681">
        <f t="shared" ca="1" si="9"/>
        <v>0</v>
      </c>
      <c r="Q125" s="681">
        <f t="shared" ca="1" si="9"/>
        <v>0</v>
      </c>
      <c r="R125" s="681">
        <f t="shared" ca="1" si="9"/>
        <v>0</v>
      </c>
      <c r="S125" t="str">
        <f t="shared" si="6"/>
        <v>HUM_ASR_FY_2022</v>
      </c>
      <c r="T125" s="958">
        <f t="shared" si="7"/>
        <v>45032</v>
      </c>
      <c r="U125" t="str">
        <f t="shared" si="8"/>
        <v>Unaudited</v>
      </c>
    </row>
    <row r="126" spans="1:21" x14ac:dyDescent="0.25">
      <c r="A126" t="s">
        <v>437</v>
      </c>
      <c r="B126" t="s">
        <v>1385</v>
      </c>
      <c r="C126" t="s">
        <v>1386</v>
      </c>
      <c r="D126" s="15">
        <v>1900</v>
      </c>
      <c r="E126" s="121">
        <v>1</v>
      </c>
      <c r="F126" t="s">
        <v>440</v>
      </c>
      <c r="G126" s="121">
        <v>274</v>
      </c>
      <c r="H126" t="s">
        <v>379</v>
      </c>
      <c r="I126" t="s">
        <v>488</v>
      </c>
      <c r="J126" t="s">
        <v>433</v>
      </c>
      <c r="K126" t="s">
        <v>434</v>
      </c>
      <c r="L126" s="756" t="s">
        <v>193</v>
      </c>
      <c r="M126" t="s">
        <v>40</v>
      </c>
      <c r="N126" s="681">
        <f t="shared" ca="1" si="9"/>
        <v>0</v>
      </c>
      <c r="O126" s="681">
        <f t="shared" ca="1" si="9"/>
        <v>0</v>
      </c>
      <c r="P126" s="681">
        <f t="shared" ca="1" si="9"/>
        <v>0</v>
      </c>
      <c r="Q126" s="681">
        <f t="shared" ca="1" si="9"/>
        <v>0</v>
      </c>
      <c r="R126" s="681">
        <f t="shared" ca="1" si="9"/>
        <v>0</v>
      </c>
      <c r="S126" t="str">
        <f t="shared" si="6"/>
        <v>HUM_ASR_FY_2022</v>
      </c>
      <c r="T126" s="958">
        <f t="shared" si="7"/>
        <v>45032</v>
      </c>
      <c r="U126" t="str">
        <f t="shared" si="8"/>
        <v>Unaudited</v>
      </c>
    </row>
    <row r="127" spans="1:21" x14ac:dyDescent="0.25">
      <c r="A127" t="s">
        <v>437</v>
      </c>
      <c r="B127" t="s">
        <v>1385</v>
      </c>
      <c r="C127" t="s">
        <v>1386</v>
      </c>
      <c r="D127" s="15">
        <v>1900</v>
      </c>
      <c r="E127" s="121">
        <v>1</v>
      </c>
      <c r="F127" t="s">
        <v>440</v>
      </c>
      <c r="G127" s="121">
        <v>274</v>
      </c>
      <c r="H127" t="s">
        <v>379</v>
      </c>
      <c r="I127" t="s">
        <v>488</v>
      </c>
      <c r="J127" t="s">
        <v>433</v>
      </c>
      <c r="K127" t="s">
        <v>434</v>
      </c>
      <c r="L127" s="756" t="s">
        <v>192</v>
      </c>
      <c r="M127" t="s">
        <v>329</v>
      </c>
      <c r="N127" s="681">
        <f t="shared" ca="1" si="9"/>
        <v>0</v>
      </c>
      <c r="O127" s="681">
        <f t="shared" ca="1" si="9"/>
        <v>0</v>
      </c>
      <c r="P127" s="681">
        <f t="shared" ca="1" si="9"/>
        <v>0</v>
      </c>
      <c r="Q127" s="681">
        <f t="shared" ca="1" si="9"/>
        <v>0</v>
      </c>
      <c r="R127" s="681">
        <f t="shared" ca="1" si="9"/>
        <v>0</v>
      </c>
      <c r="S127" t="str">
        <f t="shared" si="6"/>
        <v>HUM_ASR_FY_2022</v>
      </c>
      <c r="T127" s="958">
        <f t="shared" si="7"/>
        <v>45032</v>
      </c>
      <c r="U127" t="str">
        <f t="shared" si="8"/>
        <v>Unaudited</v>
      </c>
    </row>
    <row r="128" spans="1:21" x14ac:dyDescent="0.25">
      <c r="A128" t="s">
        <v>437</v>
      </c>
      <c r="B128" t="s">
        <v>1385</v>
      </c>
      <c r="C128" t="s">
        <v>1386</v>
      </c>
      <c r="D128" s="15">
        <v>1900</v>
      </c>
      <c r="E128" s="121">
        <v>1</v>
      </c>
      <c r="F128" t="s">
        <v>440</v>
      </c>
      <c r="G128" s="121">
        <v>274</v>
      </c>
      <c r="H128" t="s">
        <v>379</v>
      </c>
      <c r="I128" t="s">
        <v>488</v>
      </c>
      <c r="J128" t="s">
        <v>450</v>
      </c>
      <c r="K128" t="s">
        <v>435</v>
      </c>
      <c r="L128" s="756" t="s">
        <v>79</v>
      </c>
      <c r="M128" t="s">
        <v>27</v>
      </c>
      <c r="N128" s="681">
        <f t="shared" ca="1" si="9"/>
        <v>8532753.0899999253</v>
      </c>
      <c r="O128" s="681">
        <f t="shared" ca="1" si="9"/>
        <v>3279601.2743811077</v>
      </c>
      <c r="P128" s="681">
        <f t="shared" ca="1" si="9"/>
        <v>5253151.8156188177</v>
      </c>
      <c r="Q128" s="681">
        <f t="shared" ca="1" si="9"/>
        <v>0</v>
      </c>
      <c r="R128" s="681">
        <f t="shared" ca="1" si="9"/>
        <v>0</v>
      </c>
      <c r="S128" t="str">
        <f t="shared" si="6"/>
        <v>HUM_ASR_FY_2022</v>
      </c>
      <c r="T128" s="958">
        <f t="shared" si="7"/>
        <v>45032</v>
      </c>
      <c r="U128" t="str">
        <f t="shared" si="8"/>
        <v>Unaudited</v>
      </c>
    </row>
    <row r="129" spans="1:21" x14ac:dyDescent="0.25">
      <c r="A129" t="s">
        <v>437</v>
      </c>
      <c r="B129" t="s">
        <v>1385</v>
      </c>
      <c r="C129" t="s">
        <v>1386</v>
      </c>
      <c r="D129" s="15">
        <v>1900</v>
      </c>
      <c r="E129" s="121">
        <v>1</v>
      </c>
      <c r="F129" t="s">
        <v>440</v>
      </c>
      <c r="G129" s="121">
        <v>274</v>
      </c>
      <c r="H129" t="s">
        <v>379</v>
      </c>
      <c r="I129" t="s">
        <v>488</v>
      </c>
      <c r="J129" t="s">
        <v>450</v>
      </c>
      <c r="K129" t="s">
        <v>435</v>
      </c>
      <c r="L129" s="756" t="s">
        <v>80</v>
      </c>
      <c r="M129" t="s">
        <v>97</v>
      </c>
      <c r="N129" s="681">
        <f t="shared" ca="1" si="9"/>
        <v>923696.27000000025</v>
      </c>
      <c r="O129" s="681">
        <f t="shared" ca="1" si="9"/>
        <v>356598.06648786628</v>
      </c>
      <c r="P129" s="681">
        <f t="shared" ca="1" si="9"/>
        <v>567098.20351213403</v>
      </c>
      <c r="Q129" s="681">
        <f t="shared" ca="1" si="9"/>
        <v>0</v>
      </c>
      <c r="R129" s="681">
        <f t="shared" ca="1" si="9"/>
        <v>0</v>
      </c>
      <c r="S129" t="str">
        <f t="shared" si="6"/>
        <v>HUM_ASR_FY_2022</v>
      </c>
      <c r="T129" s="958">
        <f t="shared" si="7"/>
        <v>45032</v>
      </c>
      <c r="U129" t="str">
        <f t="shared" si="8"/>
        <v>Unaudited</v>
      </c>
    </row>
    <row r="130" spans="1:21" x14ac:dyDescent="0.25">
      <c r="A130" t="s">
        <v>437</v>
      </c>
      <c r="B130" t="s">
        <v>1385</v>
      </c>
      <c r="C130" t="s">
        <v>1386</v>
      </c>
      <c r="D130" s="15">
        <v>1900</v>
      </c>
      <c r="E130" s="121">
        <v>1</v>
      </c>
      <c r="F130" t="s">
        <v>440</v>
      </c>
      <c r="G130" s="121">
        <v>274</v>
      </c>
      <c r="H130" t="s">
        <v>379</v>
      </c>
      <c r="I130" t="s">
        <v>488</v>
      </c>
      <c r="J130" t="s">
        <v>450</v>
      </c>
      <c r="K130" t="s">
        <v>435</v>
      </c>
      <c r="L130" s="756" t="s">
        <v>81</v>
      </c>
      <c r="M130" t="s">
        <v>98</v>
      </c>
      <c r="N130" s="681">
        <f t="shared" ca="1" si="9"/>
        <v>1752183.1000000003</v>
      </c>
      <c r="O130" s="681">
        <f t="shared" ca="1" si="9"/>
        <v>676159.56448895915</v>
      </c>
      <c r="P130" s="681">
        <f t="shared" ca="1" si="9"/>
        <v>1076023.5355110411</v>
      </c>
      <c r="Q130" s="681">
        <f t="shared" ca="1" si="9"/>
        <v>0</v>
      </c>
      <c r="R130" s="681">
        <f t="shared" ca="1" si="9"/>
        <v>0</v>
      </c>
      <c r="S130" t="str">
        <f t="shared" ref="S130:S193" si="10">file_name</f>
        <v>HUM_ASR_FY_2022</v>
      </c>
      <c r="T130" s="958">
        <f t="shared" ref="T130:T193" si="11">file_date</f>
        <v>45032</v>
      </c>
      <c r="U130" t="str">
        <f t="shared" ref="U130:U193" si="12">status</f>
        <v>Unaudited</v>
      </c>
    </row>
    <row r="131" spans="1:21" x14ac:dyDescent="0.25">
      <c r="A131" t="s">
        <v>437</v>
      </c>
      <c r="B131" t="s">
        <v>1385</v>
      </c>
      <c r="C131" t="s">
        <v>1386</v>
      </c>
      <c r="D131" s="15">
        <v>1900</v>
      </c>
      <c r="E131" s="121">
        <v>1</v>
      </c>
      <c r="F131" t="s">
        <v>440</v>
      </c>
      <c r="G131" s="121">
        <v>274</v>
      </c>
      <c r="H131" t="s">
        <v>379</v>
      </c>
      <c r="I131" t="s">
        <v>488</v>
      </c>
      <c r="J131" t="s">
        <v>450</v>
      </c>
      <c r="K131" t="s">
        <v>435</v>
      </c>
      <c r="L131" s="756" t="s">
        <v>82</v>
      </c>
      <c r="M131" t="s">
        <v>99</v>
      </c>
      <c r="N131" s="681">
        <f t="shared" ca="1" si="9"/>
        <v>1344274.7999999998</v>
      </c>
      <c r="O131" s="681">
        <f t="shared" ca="1" si="9"/>
        <v>518389.307392127</v>
      </c>
      <c r="P131" s="681">
        <f t="shared" ca="1" si="9"/>
        <v>825885.49260787293</v>
      </c>
      <c r="Q131" s="681">
        <f t="shared" ca="1" si="9"/>
        <v>0</v>
      </c>
      <c r="R131" s="681">
        <f t="shared" ca="1" si="9"/>
        <v>0</v>
      </c>
      <c r="S131" t="str">
        <f t="shared" si="10"/>
        <v>HUM_ASR_FY_2022</v>
      </c>
      <c r="T131" s="958">
        <f t="shared" si="11"/>
        <v>45032</v>
      </c>
      <c r="U131" t="str">
        <f t="shared" si="12"/>
        <v>Unaudited</v>
      </c>
    </row>
    <row r="132" spans="1:21" x14ac:dyDescent="0.25">
      <c r="A132" t="s">
        <v>437</v>
      </c>
      <c r="B132" t="s">
        <v>1385</v>
      </c>
      <c r="C132" t="s">
        <v>1386</v>
      </c>
      <c r="D132" s="15">
        <v>1900</v>
      </c>
      <c r="E132" s="121">
        <v>1</v>
      </c>
      <c r="F132" t="s">
        <v>440</v>
      </c>
      <c r="G132" s="121">
        <v>274</v>
      </c>
      <c r="H132" t="s">
        <v>379</v>
      </c>
      <c r="I132" t="s">
        <v>488</v>
      </c>
      <c r="J132" t="s">
        <v>450</v>
      </c>
      <c r="K132" t="s">
        <v>435</v>
      </c>
      <c r="L132" s="756" t="s">
        <v>216</v>
      </c>
      <c r="M132" t="s">
        <v>100</v>
      </c>
      <c r="N132" s="681">
        <f t="shared" ca="1" si="9"/>
        <v>2441415.7599999928</v>
      </c>
      <c r="O132" s="681">
        <f t="shared" ca="1" si="9"/>
        <v>938368.91251123347</v>
      </c>
      <c r="P132" s="681">
        <f t="shared" ca="1" si="9"/>
        <v>1503046.8474887593</v>
      </c>
      <c r="Q132" s="681">
        <f t="shared" ca="1" si="9"/>
        <v>0</v>
      </c>
      <c r="R132" s="681">
        <f t="shared" ca="1" si="9"/>
        <v>0</v>
      </c>
      <c r="S132" t="str">
        <f t="shared" si="10"/>
        <v>HUM_ASR_FY_2022</v>
      </c>
      <c r="T132" s="958">
        <f t="shared" si="11"/>
        <v>45032</v>
      </c>
      <c r="U132" t="str">
        <f t="shared" si="12"/>
        <v>Unaudited</v>
      </c>
    </row>
    <row r="133" spans="1:21" x14ac:dyDescent="0.25">
      <c r="A133" t="s">
        <v>437</v>
      </c>
      <c r="B133" t="s">
        <v>1385</v>
      </c>
      <c r="C133" t="s">
        <v>1386</v>
      </c>
      <c r="D133" s="15">
        <v>1900</v>
      </c>
      <c r="E133" s="121">
        <v>1</v>
      </c>
      <c r="F133" t="s">
        <v>440</v>
      </c>
      <c r="G133" s="121">
        <v>274</v>
      </c>
      <c r="H133" t="s">
        <v>379</v>
      </c>
      <c r="I133" t="s">
        <v>488</v>
      </c>
      <c r="J133" t="s">
        <v>450</v>
      </c>
      <c r="K133" t="s">
        <v>435</v>
      </c>
      <c r="L133" s="756" t="s">
        <v>215</v>
      </c>
      <c r="M133" t="s">
        <v>28</v>
      </c>
      <c r="N133" s="681">
        <f t="shared" ca="1" si="9"/>
        <v>50288.870000000024</v>
      </c>
      <c r="O133" s="681">
        <f t="shared" ca="1" si="9"/>
        <v>19427.673051418577</v>
      </c>
      <c r="P133" s="681">
        <f t="shared" ca="1" si="9"/>
        <v>30861.196948581448</v>
      </c>
      <c r="Q133" s="681">
        <f t="shared" ca="1" si="9"/>
        <v>0</v>
      </c>
      <c r="R133" s="681">
        <f t="shared" ca="1" si="9"/>
        <v>0</v>
      </c>
      <c r="S133" t="str">
        <f t="shared" si="10"/>
        <v>HUM_ASR_FY_2022</v>
      </c>
      <c r="T133" s="958">
        <f t="shared" si="11"/>
        <v>45032</v>
      </c>
      <c r="U133" t="str">
        <f t="shared" si="12"/>
        <v>Unaudited</v>
      </c>
    </row>
    <row r="134" spans="1:21" x14ac:dyDescent="0.25">
      <c r="A134" t="s">
        <v>437</v>
      </c>
      <c r="B134" t="s">
        <v>1385</v>
      </c>
      <c r="C134" t="s">
        <v>1386</v>
      </c>
      <c r="D134" s="15">
        <v>1900</v>
      </c>
      <c r="E134" s="121">
        <v>1</v>
      </c>
      <c r="F134" t="s">
        <v>440</v>
      </c>
      <c r="G134" s="121">
        <v>274</v>
      </c>
      <c r="H134" t="s">
        <v>379</v>
      </c>
      <c r="I134" t="s">
        <v>488</v>
      </c>
      <c r="J134" t="s">
        <v>436</v>
      </c>
      <c r="K134" t="s">
        <v>436</v>
      </c>
      <c r="L134" s="756" t="s">
        <v>84</v>
      </c>
      <c r="M134" t="s">
        <v>327</v>
      </c>
      <c r="N134" s="681">
        <f t="shared" ca="1" si="9"/>
        <v>0</v>
      </c>
      <c r="O134" s="681">
        <f t="shared" ca="1" si="9"/>
        <v>0</v>
      </c>
      <c r="P134" s="681">
        <f t="shared" ca="1" si="9"/>
        <v>0</v>
      </c>
      <c r="Q134" s="681">
        <f t="shared" ca="1" si="9"/>
        <v>0</v>
      </c>
      <c r="R134" s="681">
        <f t="shared" ca="1" si="9"/>
        <v>0</v>
      </c>
      <c r="S134" t="str">
        <f t="shared" si="10"/>
        <v>HUM_ASR_FY_2022</v>
      </c>
      <c r="T134" s="958">
        <f t="shared" si="11"/>
        <v>45032</v>
      </c>
      <c r="U134" t="str">
        <f t="shared" si="12"/>
        <v>Unaudited</v>
      </c>
    </row>
    <row r="135" spans="1:21" x14ac:dyDescent="0.25">
      <c r="A135" t="s">
        <v>437</v>
      </c>
      <c r="B135" t="s">
        <v>1385</v>
      </c>
      <c r="C135" t="s">
        <v>1386</v>
      </c>
      <c r="D135" s="15">
        <v>1900</v>
      </c>
      <c r="E135" s="121">
        <v>1</v>
      </c>
      <c r="F135" t="s">
        <v>440</v>
      </c>
      <c r="G135" s="121">
        <v>274</v>
      </c>
      <c r="H135" t="s">
        <v>379</v>
      </c>
      <c r="I135" t="s">
        <v>488</v>
      </c>
      <c r="J135" t="s">
        <v>436</v>
      </c>
      <c r="K135" t="s">
        <v>436</v>
      </c>
      <c r="L135" s="756" t="s">
        <v>85</v>
      </c>
      <c r="M135" t="s">
        <v>325</v>
      </c>
      <c r="N135" s="681">
        <f t="shared" ca="1" si="9"/>
        <v>0</v>
      </c>
      <c r="O135" s="681">
        <f t="shared" ca="1" si="9"/>
        <v>0</v>
      </c>
      <c r="P135" s="681">
        <f t="shared" ca="1" si="9"/>
        <v>0</v>
      </c>
      <c r="Q135" s="681">
        <f t="shared" ca="1" si="9"/>
        <v>0</v>
      </c>
      <c r="R135" s="681">
        <f t="shared" ca="1" si="9"/>
        <v>0</v>
      </c>
      <c r="S135" t="str">
        <f t="shared" si="10"/>
        <v>HUM_ASR_FY_2022</v>
      </c>
      <c r="T135" s="958">
        <f t="shared" si="11"/>
        <v>45032</v>
      </c>
      <c r="U135" t="str">
        <f t="shared" si="12"/>
        <v>Unaudited</v>
      </c>
    </row>
    <row r="136" spans="1:21" x14ac:dyDescent="0.25">
      <c r="A136" t="s">
        <v>437</v>
      </c>
      <c r="B136" t="s">
        <v>1385</v>
      </c>
      <c r="C136" t="s">
        <v>1386</v>
      </c>
      <c r="D136" s="15">
        <v>1900</v>
      </c>
      <c r="E136" s="121">
        <v>1</v>
      </c>
      <c r="F136" t="s">
        <v>440</v>
      </c>
      <c r="G136" s="121">
        <v>274</v>
      </c>
      <c r="H136" t="s">
        <v>379</v>
      </c>
      <c r="I136" t="s">
        <v>488</v>
      </c>
      <c r="J136" t="s">
        <v>436</v>
      </c>
      <c r="K136" t="s">
        <v>436</v>
      </c>
      <c r="L136" s="756" t="s">
        <v>86</v>
      </c>
      <c r="M136" t="s">
        <v>494</v>
      </c>
      <c r="N136" s="681">
        <f t="shared" ca="1" si="9"/>
        <v>0</v>
      </c>
      <c r="O136" s="681">
        <f t="shared" ca="1" si="9"/>
        <v>0</v>
      </c>
      <c r="P136" s="681">
        <f t="shared" ca="1" si="9"/>
        <v>0</v>
      </c>
      <c r="Q136" s="681">
        <f t="shared" ca="1" si="9"/>
        <v>0</v>
      </c>
      <c r="R136" s="681">
        <f t="shared" ca="1" si="9"/>
        <v>0</v>
      </c>
      <c r="S136" t="str">
        <f t="shared" si="10"/>
        <v>HUM_ASR_FY_2022</v>
      </c>
      <c r="T136" s="958">
        <f t="shared" si="11"/>
        <v>45032</v>
      </c>
      <c r="U136" t="str">
        <f t="shared" si="12"/>
        <v>Unaudited</v>
      </c>
    </row>
    <row r="137" spans="1:21" x14ac:dyDescent="0.25">
      <c r="A137" t="s">
        <v>437</v>
      </c>
      <c r="B137" t="s">
        <v>1385</v>
      </c>
      <c r="C137" t="s">
        <v>1386</v>
      </c>
      <c r="D137" s="15">
        <v>1900</v>
      </c>
      <c r="E137" s="121">
        <v>1</v>
      </c>
      <c r="F137" t="s">
        <v>440</v>
      </c>
      <c r="G137" s="121">
        <v>274</v>
      </c>
      <c r="H137" t="s">
        <v>379</v>
      </c>
      <c r="I137" t="s">
        <v>488</v>
      </c>
      <c r="J137" t="s">
        <v>436</v>
      </c>
      <c r="K137" t="s">
        <v>436</v>
      </c>
      <c r="L137" s="756" t="s">
        <v>87</v>
      </c>
      <c r="M137" t="s">
        <v>495</v>
      </c>
      <c r="N137" s="681">
        <f t="shared" ca="1" si="9"/>
        <v>0</v>
      </c>
      <c r="O137" s="681">
        <f t="shared" ca="1" si="9"/>
        <v>0</v>
      </c>
      <c r="P137" s="681">
        <f t="shared" ca="1" si="9"/>
        <v>0</v>
      </c>
      <c r="Q137" s="681">
        <f t="shared" ca="1" si="9"/>
        <v>0</v>
      </c>
      <c r="R137" s="681">
        <f t="shared" ca="1" si="9"/>
        <v>0</v>
      </c>
      <c r="S137" t="str">
        <f t="shared" si="10"/>
        <v>HUM_ASR_FY_2022</v>
      </c>
      <c r="T137" s="958">
        <f t="shared" si="11"/>
        <v>45032</v>
      </c>
      <c r="U137" t="str">
        <f t="shared" si="12"/>
        <v>Unaudited</v>
      </c>
    </row>
    <row r="138" spans="1:21" x14ac:dyDescent="0.25">
      <c r="A138" t="s">
        <v>437</v>
      </c>
      <c r="B138" t="s">
        <v>1385</v>
      </c>
      <c r="C138" t="s">
        <v>1386</v>
      </c>
      <c r="D138" s="15">
        <v>1900</v>
      </c>
      <c r="E138" s="121">
        <v>1</v>
      </c>
      <c r="F138" t="s">
        <v>440</v>
      </c>
      <c r="G138" s="121">
        <v>274</v>
      </c>
      <c r="H138" t="s">
        <v>379</v>
      </c>
      <c r="I138" t="s">
        <v>488</v>
      </c>
      <c r="J138" t="s">
        <v>436</v>
      </c>
      <c r="K138" t="s">
        <v>436</v>
      </c>
      <c r="L138" s="756" t="s">
        <v>213</v>
      </c>
      <c r="M138" t="s">
        <v>496</v>
      </c>
      <c r="N138" s="681">
        <f t="shared" ca="1" si="9"/>
        <v>0</v>
      </c>
      <c r="O138" s="681">
        <f t="shared" ca="1" si="9"/>
        <v>0</v>
      </c>
      <c r="P138" s="681">
        <f t="shared" ca="1" si="9"/>
        <v>0</v>
      </c>
      <c r="Q138" s="681">
        <f t="shared" ca="1" si="9"/>
        <v>0</v>
      </c>
      <c r="R138" s="681">
        <f t="shared" ca="1" si="9"/>
        <v>0</v>
      </c>
      <c r="S138" t="str">
        <f t="shared" si="10"/>
        <v>HUM_ASR_FY_2022</v>
      </c>
      <c r="T138" s="958">
        <f t="shared" si="11"/>
        <v>45032</v>
      </c>
      <c r="U138" t="str">
        <f t="shared" si="12"/>
        <v>Unaudited</v>
      </c>
    </row>
    <row r="139" spans="1:21" x14ac:dyDescent="0.25">
      <c r="A139" t="s">
        <v>437</v>
      </c>
      <c r="B139" t="s">
        <v>1385</v>
      </c>
      <c r="C139" t="s">
        <v>1386</v>
      </c>
      <c r="D139" s="15">
        <v>1900</v>
      </c>
      <c r="E139" s="121">
        <v>1</v>
      </c>
      <c r="F139" t="s">
        <v>440</v>
      </c>
      <c r="G139" s="121">
        <v>274</v>
      </c>
      <c r="H139" t="s">
        <v>379</v>
      </c>
      <c r="I139" t="s">
        <v>489</v>
      </c>
      <c r="J139" t="s">
        <v>26</v>
      </c>
      <c r="K139" t="s">
        <v>26</v>
      </c>
      <c r="L139" s="756" t="s">
        <v>204</v>
      </c>
      <c r="M139" t="s">
        <v>26</v>
      </c>
      <c r="N139" s="681">
        <f t="shared" ca="1" si="9"/>
        <v>-173007.1134990523</v>
      </c>
      <c r="O139" s="681">
        <f t="shared" ca="1" si="9"/>
        <v>0</v>
      </c>
      <c r="P139" s="681">
        <f t="shared" ca="1" si="9"/>
        <v>0</v>
      </c>
      <c r="Q139" s="681">
        <f t="shared" ca="1" si="9"/>
        <v>0</v>
      </c>
      <c r="R139" s="681">
        <f t="shared" ca="1" si="9"/>
        <v>0</v>
      </c>
      <c r="S139" t="str">
        <f t="shared" si="10"/>
        <v>HUM_ASR_FY_2022</v>
      </c>
      <c r="T139" s="958">
        <f t="shared" si="11"/>
        <v>45032</v>
      </c>
      <c r="U139" t="str">
        <f t="shared" si="12"/>
        <v>Unaudited</v>
      </c>
    </row>
    <row r="140" spans="1:21" x14ac:dyDescent="0.25">
      <c r="A140" t="s">
        <v>437</v>
      </c>
      <c r="B140" t="s">
        <v>1385</v>
      </c>
      <c r="C140" t="s">
        <v>1386</v>
      </c>
      <c r="D140" s="15">
        <v>1900</v>
      </c>
      <c r="E140" s="121">
        <v>1</v>
      </c>
      <c r="F140" t="s">
        <v>441</v>
      </c>
      <c r="G140" s="121">
        <v>366</v>
      </c>
      <c r="H140" t="s">
        <v>379</v>
      </c>
      <c r="I140" t="s">
        <v>432</v>
      </c>
      <c r="J140" t="s">
        <v>432</v>
      </c>
      <c r="K140" t="s">
        <v>432</v>
      </c>
      <c r="M140" t="s">
        <v>432</v>
      </c>
      <c r="N140" s="681">
        <f t="shared" ca="1" si="9"/>
        <v>93446</v>
      </c>
      <c r="O140" s="681">
        <f t="shared" ca="1" si="9"/>
        <v>37470</v>
      </c>
      <c r="P140" s="681">
        <f t="shared" ca="1" si="9"/>
        <v>55976</v>
      </c>
      <c r="Q140" s="681">
        <f t="shared" ca="1" si="9"/>
        <v>0</v>
      </c>
      <c r="R140" s="681">
        <f t="shared" ca="1" si="9"/>
        <v>0</v>
      </c>
      <c r="S140" t="str">
        <f t="shared" si="10"/>
        <v>HUM_ASR_FY_2022</v>
      </c>
      <c r="T140" s="958">
        <f t="shared" si="11"/>
        <v>45032</v>
      </c>
      <c r="U140" t="str">
        <f t="shared" si="12"/>
        <v>Unaudited</v>
      </c>
    </row>
    <row r="141" spans="1:21" x14ac:dyDescent="0.25">
      <c r="A141" t="s">
        <v>437</v>
      </c>
      <c r="B141" t="s">
        <v>1385</v>
      </c>
      <c r="C141" t="s">
        <v>1386</v>
      </c>
      <c r="D141" s="15">
        <v>1900</v>
      </c>
      <c r="E141" s="121">
        <v>1</v>
      </c>
      <c r="F141" t="s">
        <v>441</v>
      </c>
      <c r="G141" s="121">
        <v>366</v>
      </c>
      <c r="H141" t="s">
        <v>379</v>
      </c>
      <c r="I141" t="s">
        <v>487</v>
      </c>
      <c r="J141" t="s">
        <v>12</v>
      </c>
      <c r="K141" t="s">
        <v>12</v>
      </c>
      <c r="L141" s="756">
        <v>1.1000000000000001</v>
      </c>
      <c r="M141" t="s">
        <v>12</v>
      </c>
      <c r="N141" s="681">
        <f t="shared" ca="1" si="9"/>
        <v>353469882.75</v>
      </c>
      <c r="O141" s="681">
        <f t="shared" ca="1" si="9"/>
        <v>0</v>
      </c>
      <c r="P141" s="681">
        <f t="shared" ca="1" si="9"/>
        <v>0</v>
      </c>
      <c r="Q141" s="681">
        <f t="shared" ca="1" si="9"/>
        <v>0</v>
      </c>
      <c r="R141" s="681">
        <f t="shared" ca="1" si="9"/>
        <v>0</v>
      </c>
      <c r="S141" t="str">
        <f t="shared" si="10"/>
        <v>HUM_ASR_FY_2022</v>
      </c>
      <c r="T141" s="958">
        <f t="shared" si="11"/>
        <v>45032</v>
      </c>
      <c r="U141" t="str">
        <f t="shared" si="12"/>
        <v>Unaudited</v>
      </c>
    </row>
    <row r="142" spans="1:21" x14ac:dyDescent="0.25">
      <c r="A142" t="s">
        <v>437</v>
      </c>
      <c r="B142" t="s">
        <v>1385</v>
      </c>
      <c r="C142" t="s">
        <v>1386</v>
      </c>
      <c r="D142" s="15">
        <v>1900</v>
      </c>
      <c r="E142" s="121">
        <v>1</v>
      </c>
      <c r="F142" t="s">
        <v>441</v>
      </c>
      <c r="G142" s="121">
        <v>366</v>
      </c>
      <c r="H142" t="s">
        <v>379</v>
      </c>
      <c r="I142" t="s">
        <v>487</v>
      </c>
      <c r="J142" t="s">
        <v>12</v>
      </c>
      <c r="K142" t="s">
        <v>222</v>
      </c>
      <c r="L142" s="756">
        <v>1.2</v>
      </c>
      <c r="M142" t="s">
        <v>222</v>
      </c>
      <c r="N142" s="681">
        <f t="shared" ca="1" si="9"/>
        <v>0</v>
      </c>
      <c r="O142" s="681">
        <f t="shared" ca="1" si="9"/>
        <v>0</v>
      </c>
      <c r="P142" s="681">
        <f t="shared" ca="1" si="9"/>
        <v>0</v>
      </c>
      <c r="Q142" s="681">
        <f t="shared" ca="1" si="9"/>
        <v>0</v>
      </c>
      <c r="R142" s="681">
        <f t="shared" ca="1" si="9"/>
        <v>0</v>
      </c>
      <c r="S142" t="str">
        <f t="shared" si="10"/>
        <v>HUM_ASR_FY_2022</v>
      </c>
      <c r="T142" s="958">
        <f t="shared" si="11"/>
        <v>45032</v>
      </c>
      <c r="U142" t="str">
        <f t="shared" si="12"/>
        <v>Unaudited</v>
      </c>
    </row>
    <row r="143" spans="1:21" x14ac:dyDescent="0.25">
      <c r="A143" t="s">
        <v>437</v>
      </c>
      <c r="B143" t="s">
        <v>1385</v>
      </c>
      <c r="C143" t="s">
        <v>1386</v>
      </c>
      <c r="D143" s="15">
        <v>1900</v>
      </c>
      <c r="E143" s="121">
        <v>1</v>
      </c>
      <c r="F143" t="s">
        <v>441</v>
      </c>
      <c r="G143" s="121">
        <v>366</v>
      </c>
      <c r="H143" t="s">
        <v>379</v>
      </c>
      <c r="I143" t="s">
        <v>487</v>
      </c>
      <c r="J143" t="s">
        <v>12</v>
      </c>
      <c r="K143" t="s">
        <v>1323</v>
      </c>
      <c r="L143" s="756" t="s">
        <v>1319</v>
      </c>
      <c r="M143" t="s">
        <v>1323</v>
      </c>
      <c r="N143" s="681">
        <f t="shared" ca="1" si="9"/>
        <v>2741719.0200000005</v>
      </c>
      <c r="O143" s="681">
        <f t="shared" ca="1" si="9"/>
        <v>0</v>
      </c>
      <c r="P143" s="681">
        <f t="shared" ca="1" si="9"/>
        <v>0</v>
      </c>
      <c r="Q143" s="681">
        <f t="shared" ca="1" si="9"/>
        <v>0</v>
      </c>
      <c r="R143" s="681">
        <f t="shared" ca="1" si="9"/>
        <v>0</v>
      </c>
      <c r="S143" t="str">
        <f t="shared" si="10"/>
        <v>HUM_ASR_FY_2022</v>
      </c>
      <c r="T143" s="958">
        <f t="shared" si="11"/>
        <v>45032</v>
      </c>
      <c r="U143" t="str">
        <f t="shared" si="12"/>
        <v>Unaudited</v>
      </c>
    </row>
    <row r="144" spans="1:21" x14ac:dyDescent="0.25">
      <c r="A144" t="s">
        <v>437</v>
      </c>
      <c r="B144" t="s">
        <v>1385</v>
      </c>
      <c r="C144" t="s">
        <v>1386</v>
      </c>
      <c r="D144" s="15">
        <v>1900</v>
      </c>
      <c r="E144" s="121">
        <v>1</v>
      </c>
      <c r="F144" t="s">
        <v>441</v>
      </c>
      <c r="G144" s="121">
        <v>366</v>
      </c>
      <c r="H144" t="s">
        <v>379</v>
      </c>
      <c r="I144" t="s">
        <v>487</v>
      </c>
      <c r="J144" t="s">
        <v>12</v>
      </c>
      <c r="K144" t="s">
        <v>1325</v>
      </c>
      <c r="L144" s="756" t="s">
        <v>1324</v>
      </c>
      <c r="M144" t="s">
        <v>1325</v>
      </c>
      <c r="N144" s="681">
        <f t="shared" ca="1" si="9"/>
        <v>0</v>
      </c>
      <c r="O144" s="681">
        <f t="shared" ca="1" si="9"/>
        <v>0</v>
      </c>
      <c r="P144" s="681">
        <f t="shared" ca="1" si="9"/>
        <v>0</v>
      </c>
      <c r="Q144" s="681">
        <f t="shared" ca="1" si="9"/>
        <v>0</v>
      </c>
      <c r="R144" s="681">
        <f t="shared" ca="1" si="9"/>
        <v>0</v>
      </c>
      <c r="S144" t="str">
        <f t="shared" si="10"/>
        <v>HUM_ASR_FY_2022</v>
      </c>
      <c r="T144" s="958">
        <f t="shared" si="11"/>
        <v>45032</v>
      </c>
      <c r="U144" t="str">
        <f t="shared" si="12"/>
        <v>Unaudited</v>
      </c>
    </row>
    <row r="145" spans="1:21" x14ac:dyDescent="0.25">
      <c r="A145" t="s">
        <v>437</v>
      </c>
      <c r="B145" t="s">
        <v>1385</v>
      </c>
      <c r="C145" t="s">
        <v>1386</v>
      </c>
      <c r="D145" s="15">
        <v>1900</v>
      </c>
      <c r="E145" s="121">
        <v>1</v>
      </c>
      <c r="F145" t="s">
        <v>441</v>
      </c>
      <c r="G145" s="121">
        <v>366</v>
      </c>
      <c r="H145" t="s">
        <v>379</v>
      </c>
      <c r="I145" t="s">
        <v>487</v>
      </c>
      <c r="J145" t="s">
        <v>13</v>
      </c>
      <c r="K145" t="s">
        <v>13</v>
      </c>
      <c r="L145" s="756" t="s">
        <v>63</v>
      </c>
      <c r="M145" t="s">
        <v>13</v>
      </c>
      <c r="N145" s="681">
        <f t="shared" ca="1" si="9"/>
        <v>-1510347.23</v>
      </c>
      <c r="O145" s="681">
        <f t="shared" ca="1" si="9"/>
        <v>0</v>
      </c>
      <c r="P145" s="681">
        <f t="shared" ca="1" si="9"/>
        <v>0</v>
      </c>
      <c r="Q145" s="681">
        <f t="shared" ca="1" si="9"/>
        <v>0</v>
      </c>
      <c r="R145" s="681">
        <f t="shared" ca="1" si="9"/>
        <v>0</v>
      </c>
      <c r="S145" t="str">
        <f t="shared" si="10"/>
        <v>HUM_ASR_FY_2022</v>
      </c>
      <c r="T145" s="958">
        <f t="shared" si="11"/>
        <v>45032</v>
      </c>
      <c r="U145" t="str">
        <f t="shared" si="12"/>
        <v>Unaudited</v>
      </c>
    </row>
    <row r="146" spans="1:21" x14ac:dyDescent="0.25">
      <c r="A146" t="s">
        <v>437</v>
      </c>
      <c r="B146" t="s">
        <v>1385</v>
      </c>
      <c r="C146" t="s">
        <v>1386</v>
      </c>
      <c r="D146" s="15">
        <v>1900</v>
      </c>
      <c r="E146" s="121">
        <v>1</v>
      </c>
      <c r="F146" t="s">
        <v>441</v>
      </c>
      <c r="G146" s="121">
        <v>366</v>
      </c>
      <c r="H146" t="s">
        <v>379</v>
      </c>
      <c r="I146" t="s">
        <v>488</v>
      </c>
      <c r="J146" t="s">
        <v>433</v>
      </c>
      <c r="K146" t="s">
        <v>796</v>
      </c>
      <c r="L146" s="756">
        <v>2.1</v>
      </c>
      <c r="M146" t="s">
        <v>731</v>
      </c>
      <c r="N146" s="681">
        <f t="shared" ca="1" si="9"/>
        <v>871008</v>
      </c>
      <c r="O146" s="681">
        <f t="shared" ca="1" si="9"/>
        <v>805611</v>
      </c>
      <c r="P146" s="681">
        <f t="shared" ca="1" si="9"/>
        <v>65397</v>
      </c>
      <c r="Q146" s="681">
        <f t="shared" ca="1" si="9"/>
        <v>0</v>
      </c>
      <c r="R146" s="681">
        <f t="shared" ca="1" si="9"/>
        <v>0</v>
      </c>
      <c r="S146" t="str">
        <f t="shared" si="10"/>
        <v>HUM_ASR_FY_2022</v>
      </c>
      <c r="T146" s="958">
        <f t="shared" si="11"/>
        <v>45032</v>
      </c>
      <c r="U146" t="str">
        <f t="shared" si="12"/>
        <v>Unaudited</v>
      </c>
    </row>
    <row r="147" spans="1:21" x14ac:dyDescent="0.25">
      <c r="A147" t="s">
        <v>437</v>
      </c>
      <c r="B147" t="s">
        <v>1385</v>
      </c>
      <c r="C147" t="s">
        <v>1386</v>
      </c>
      <c r="D147" s="15">
        <v>1900</v>
      </c>
      <c r="E147" s="121">
        <v>1</v>
      </c>
      <c r="F147" t="s">
        <v>441</v>
      </c>
      <c r="G147" s="121">
        <v>366</v>
      </c>
      <c r="H147" t="s">
        <v>379</v>
      </c>
      <c r="I147" t="s">
        <v>488</v>
      </c>
      <c r="J147" t="s">
        <v>433</v>
      </c>
      <c r="K147" t="s">
        <v>796</v>
      </c>
      <c r="L147" s="756">
        <v>2.2000000000000002</v>
      </c>
      <c r="M147" t="s">
        <v>732</v>
      </c>
      <c r="N147" s="681">
        <f t="shared" ca="1" si="9"/>
        <v>2280</v>
      </c>
      <c r="O147" s="681">
        <f t="shared" ca="1" si="9"/>
        <v>2098</v>
      </c>
      <c r="P147" s="681">
        <f t="shared" ca="1" si="9"/>
        <v>182</v>
      </c>
      <c r="Q147" s="681">
        <f t="shared" ca="1" si="9"/>
        <v>0</v>
      </c>
      <c r="R147" s="681">
        <f t="shared" ca="1" si="9"/>
        <v>0</v>
      </c>
      <c r="S147" t="str">
        <f t="shared" si="10"/>
        <v>HUM_ASR_FY_2022</v>
      </c>
      <c r="T147" s="958">
        <f t="shared" si="11"/>
        <v>45032</v>
      </c>
      <c r="U147" t="str">
        <f t="shared" si="12"/>
        <v>Unaudited</v>
      </c>
    </row>
    <row r="148" spans="1:21" x14ac:dyDescent="0.25">
      <c r="A148" t="s">
        <v>437</v>
      </c>
      <c r="B148" t="s">
        <v>1385</v>
      </c>
      <c r="C148" t="s">
        <v>1386</v>
      </c>
      <c r="D148" s="15">
        <v>1900</v>
      </c>
      <c r="E148" s="121">
        <v>1</v>
      </c>
      <c r="F148" t="s">
        <v>441</v>
      </c>
      <c r="G148" s="121">
        <v>366</v>
      </c>
      <c r="H148" t="s">
        <v>379</v>
      </c>
      <c r="I148" t="s">
        <v>488</v>
      </c>
      <c r="J148" t="s">
        <v>433</v>
      </c>
      <c r="K148" t="s">
        <v>796</v>
      </c>
      <c r="L148" s="756">
        <v>2.2999999999999998</v>
      </c>
      <c r="M148" t="s">
        <v>733</v>
      </c>
      <c r="N148" s="681">
        <f t="shared" ca="1" si="9"/>
        <v>191721803.11999983</v>
      </c>
      <c r="O148" s="681">
        <f t="shared" ca="1" si="9"/>
        <v>176512682.47999984</v>
      </c>
      <c r="P148" s="681">
        <f t="shared" ca="1" si="9"/>
        <v>15209120.639999999</v>
      </c>
      <c r="Q148" s="681">
        <f t="shared" ca="1" si="9"/>
        <v>0</v>
      </c>
      <c r="R148" s="681">
        <f t="shared" ca="1" si="9"/>
        <v>0</v>
      </c>
      <c r="S148" t="str">
        <f t="shared" si="10"/>
        <v>HUM_ASR_FY_2022</v>
      </c>
      <c r="T148" s="958">
        <f t="shared" si="11"/>
        <v>45032</v>
      </c>
      <c r="U148" t="str">
        <f t="shared" si="12"/>
        <v>Unaudited</v>
      </c>
    </row>
    <row r="149" spans="1:21" x14ac:dyDescent="0.25">
      <c r="A149" t="s">
        <v>437</v>
      </c>
      <c r="B149" t="s">
        <v>1385</v>
      </c>
      <c r="C149" t="s">
        <v>1386</v>
      </c>
      <c r="D149" s="15">
        <v>1900</v>
      </c>
      <c r="E149" s="121">
        <v>1</v>
      </c>
      <c r="F149" t="s">
        <v>441</v>
      </c>
      <c r="G149" s="121">
        <v>366</v>
      </c>
      <c r="H149" t="s">
        <v>379</v>
      </c>
      <c r="I149" t="s">
        <v>488</v>
      </c>
      <c r="J149" t="s">
        <v>433</v>
      </c>
      <c r="K149" t="s">
        <v>796</v>
      </c>
      <c r="L149" s="756">
        <v>2.4</v>
      </c>
      <c r="M149" t="s">
        <v>734</v>
      </c>
      <c r="N149" s="681">
        <f t="shared" ca="1" si="9"/>
        <v>162986.56999999998</v>
      </c>
      <c r="O149" s="681">
        <f t="shared" ca="1" si="9"/>
        <v>152194.13999999998</v>
      </c>
      <c r="P149" s="681">
        <f t="shared" ca="1" si="9"/>
        <v>10792.430000000002</v>
      </c>
      <c r="Q149" s="681">
        <f t="shared" ca="1" si="9"/>
        <v>0</v>
      </c>
      <c r="R149" s="681">
        <f t="shared" ca="1" si="9"/>
        <v>0</v>
      </c>
      <c r="S149" t="str">
        <f t="shared" si="10"/>
        <v>HUM_ASR_FY_2022</v>
      </c>
      <c r="T149" s="958">
        <f t="shared" si="11"/>
        <v>45032</v>
      </c>
      <c r="U149" t="str">
        <f t="shared" si="12"/>
        <v>Unaudited</v>
      </c>
    </row>
    <row r="150" spans="1:21" x14ac:dyDescent="0.25">
      <c r="A150" t="s">
        <v>437</v>
      </c>
      <c r="B150" t="s">
        <v>1385</v>
      </c>
      <c r="C150" t="s">
        <v>1386</v>
      </c>
      <c r="D150" s="15">
        <v>1900</v>
      </c>
      <c r="E150" s="121">
        <v>1</v>
      </c>
      <c r="F150" t="s">
        <v>441</v>
      </c>
      <c r="G150" s="121">
        <v>366</v>
      </c>
      <c r="H150" t="s">
        <v>379</v>
      </c>
      <c r="I150" t="s">
        <v>488</v>
      </c>
      <c r="J150" t="s">
        <v>433</v>
      </c>
      <c r="K150" t="s">
        <v>796</v>
      </c>
      <c r="L150" s="756">
        <v>2.5</v>
      </c>
      <c r="M150" t="s">
        <v>776</v>
      </c>
      <c r="N150" s="681">
        <f t="shared" ca="1" si="9"/>
        <v>90589</v>
      </c>
      <c r="O150" s="681">
        <f t="shared" ca="1" si="9"/>
        <v>82348</v>
      </c>
      <c r="P150" s="681">
        <f t="shared" ca="1" si="9"/>
        <v>8241</v>
      </c>
      <c r="Q150" s="681">
        <f t="shared" ca="1" si="9"/>
        <v>0</v>
      </c>
      <c r="R150" s="681">
        <f t="shared" ca="1" si="9"/>
        <v>0</v>
      </c>
      <c r="S150" t="str">
        <f t="shared" si="10"/>
        <v>HUM_ASR_FY_2022</v>
      </c>
      <c r="T150" s="958">
        <f t="shared" si="11"/>
        <v>45032</v>
      </c>
      <c r="U150" t="str">
        <f t="shared" si="12"/>
        <v>Unaudited</v>
      </c>
    </row>
    <row r="151" spans="1:21" x14ac:dyDescent="0.25">
      <c r="A151" t="s">
        <v>437</v>
      </c>
      <c r="B151" t="s">
        <v>1385</v>
      </c>
      <c r="C151" t="s">
        <v>1386</v>
      </c>
      <c r="D151" s="15">
        <v>1900</v>
      </c>
      <c r="E151" s="121">
        <v>1</v>
      </c>
      <c r="F151" t="s">
        <v>441</v>
      </c>
      <c r="G151" s="121">
        <v>366</v>
      </c>
      <c r="H151" t="s">
        <v>379</v>
      </c>
      <c r="I151" t="s">
        <v>488</v>
      </c>
      <c r="J151" t="s">
        <v>433</v>
      </c>
      <c r="K151" t="s">
        <v>796</v>
      </c>
      <c r="L151" s="756">
        <v>2.6</v>
      </c>
      <c r="M151" t="s">
        <v>186</v>
      </c>
      <c r="N151" s="681">
        <f t="shared" ca="1" si="9"/>
        <v>18730017.659999996</v>
      </c>
      <c r="O151" s="681">
        <f t="shared" ca="1" si="9"/>
        <v>16593152.099999998</v>
      </c>
      <c r="P151" s="681">
        <f t="shared" ca="1" si="9"/>
        <v>2136865.56</v>
      </c>
      <c r="Q151" s="681">
        <f t="shared" ca="1" si="9"/>
        <v>0</v>
      </c>
      <c r="R151" s="681">
        <f t="shared" ca="1" si="9"/>
        <v>0</v>
      </c>
      <c r="S151" t="str">
        <f t="shared" si="10"/>
        <v>HUM_ASR_FY_2022</v>
      </c>
      <c r="T151" s="958">
        <f t="shared" si="11"/>
        <v>45032</v>
      </c>
      <c r="U151" t="str">
        <f t="shared" si="12"/>
        <v>Unaudited</v>
      </c>
    </row>
    <row r="152" spans="1:21" x14ac:dyDescent="0.25">
      <c r="A152" t="s">
        <v>437</v>
      </c>
      <c r="B152" t="s">
        <v>1385</v>
      </c>
      <c r="C152" t="s">
        <v>1386</v>
      </c>
      <c r="D152" s="15">
        <v>1900</v>
      </c>
      <c r="E152" s="121">
        <v>1</v>
      </c>
      <c r="F152" t="s">
        <v>441</v>
      </c>
      <c r="G152" s="121">
        <v>366</v>
      </c>
      <c r="H152" t="s">
        <v>379</v>
      </c>
      <c r="I152" t="s">
        <v>488</v>
      </c>
      <c r="J152" t="s">
        <v>433</v>
      </c>
      <c r="K152" t="s">
        <v>796</v>
      </c>
      <c r="L152" s="756">
        <v>2.7</v>
      </c>
      <c r="M152" t="s">
        <v>797</v>
      </c>
      <c r="N152" s="681">
        <f t="shared" ca="1" si="9"/>
        <v>18743832.650000244</v>
      </c>
      <c r="O152" s="681">
        <f t="shared" ca="1" si="9"/>
        <v>17257727.249496594</v>
      </c>
      <c r="P152" s="681">
        <f t="shared" ca="1" si="9"/>
        <v>1486105.4005036519</v>
      </c>
      <c r="Q152" s="681">
        <f t="shared" ca="1" si="9"/>
        <v>0</v>
      </c>
      <c r="R152" s="681">
        <f t="shared" ca="1" si="9"/>
        <v>0</v>
      </c>
      <c r="S152" t="str">
        <f t="shared" si="10"/>
        <v>HUM_ASR_FY_2022</v>
      </c>
      <c r="T152" s="958">
        <f t="shared" si="11"/>
        <v>45032</v>
      </c>
      <c r="U152" t="str">
        <f t="shared" si="12"/>
        <v>Unaudited</v>
      </c>
    </row>
    <row r="153" spans="1:21" x14ac:dyDescent="0.25">
      <c r="A153" t="s">
        <v>437</v>
      </c>
      <c r="B153" t="s">
        <v>1385</v>
      </c>
      <c r="C153" t="s">
        <v>1386</v>
      </c>
      <c r="D153" s="15">
        <v>1900</v>
      </c>
      <c r="E153" s="121">
        <v>1</v>
      </c>
      <c r="F153" t="s">
        <v>441</v>
      </c>
      <c r="G153" s="121">
        <v>366</v>
      </c>
      <c r="H153" t="s">
        <v>379</v>
      </c>
      <c r="I153" t="s">
        <v>488</v>
      </c>
      <c r="J153" t="s">
        <v>433</v>
      </c>
      <c r="K153" t="s">
        <v>796</v>
      </c>
      <c r="L153" s="756">
        <v>2.8</v>
      </c>
      <c r="M153" t="s">
        <v>798</v>
      </c>
      <c r="N153" s="681">
        <f t="shared" ca="1" si="9"/>
        <v>0</v>
      </c>
      <c r="O153" s="681">
        <f t="shared" ca="1" si="9"/>
        <v>0</v>
      </c>
      <c r="P153" s="681">
        <f t="shared" ca="1" si="9"/>
        <v>0</v>
      </c>
      <c r="Q153" s="681">
        <f t="shared" ca="1" si="9"/>
        <v>0</v>
      </c>
      <c r="R153" s="681">
        <f t="shared" ca="1" si="9"/>
        <v>0</v>
      </c>
      <c r="S153" t="str">
        <f t="shared" si="10"/>
        <v>HUM_ASR_FY_2022</v>
      </c>
      <c r="T153" s="958">
        <f t="shared" si="11"/>
        <v>45032</v>
      </c>
      <c r="U153" t="str">
        <f t="shared" si="12"/>
        <v>Unaudited</v>
      </c>
    </row>
    <row r="154" spans="1:21" x14ac:dyDescent="0.25">
      <c r="A154" t="s">
        <v>437</v>
      </c>
      <c r="B154" t="s">
        <v>1385</v>
      </c>
      <c r="C154" t="s">
        <v>1386</v>
      </c>
      <c r="D154" s="15">
        <v>1900</v>
      </c>
      <c r="E154" s="121">
        <v>1</v>
      </c>
      <c r="F154" t="s">
        <v>441</v>
      </c>
      <c r="G154" s="121">
        <v>366</v>
      </c>
      <c r="H154" t="s">
        <v>379</v>
      </c>
      <c r="I154" t="s">
        <v>488</v>
      </c>
      <c r="J154" t="s">
        <v>433</v>
      </c>
      <c r="K154" t="s">
        <v>796</v>
      </c>
      <c r="L154" s="756">
        <v>2.9</v>
      </c>
      <c r="M154" t="s">
        <v>779</v>
      </c>
      <c r="N154" s="681">
        <f t="shared" ca="1" si="9"/>
        <v>0</v>
      </c>
      <c r="O154" s="681">
        <f t="shared" ca="1" si="9"/>
        <v>0</v>
      </c>
      <c r="P154" s="681">
        <f t="shared" ca="1" si="9"/>
        <v>0</v>
      </c>
      <c r="Q154" s="681">
        <f t="shared" ca="1" si="9"/>
        <v>0</v>
      </c>
      <c r="R154" s="681">
        <f t="shared" ca="1" si="9"/>
        <v>0</v>
      </c>
      <c r="S154" t="str">
        <f t="shared" si="10"/>
        <v>HUM_ASR_FY_2022</v>
      </c>
      <c r="T154" s="958">
        <f t="shared" si="11"/>
        <v>45032</v>
      </c>
      <c r="U154" t="str">
        <f t="shared" si="12"/>
        <v>Unaudited</v>
      </c>
    </row>
    <row r="155" spans="1:21" x14ac:dyDescent="0.25">
      <c r="A155" t="s">
        <v>437</v>
      </c>
      <c r="B155" t="s">
        <v>1385</v>
      </c>
      <c r="C155" t="s">
        <v>1386</v>
      </c>
      <c r="D155" s="15">
        <v>1900</v>
      </c>
      <c r="E155" s="121">
        <v>1</v>
      </c>
      <c r="F155" t="s">
        <v>441</v>
      </c>
      <c r="G155" s="121">
        <v>366</v>
      </c>
      <c r="H155" t="s">
        <v>379</v>
      </c>
      <c r="I155" t="s">
        <v>488</v>
      </c>
      <c r="J155" t="s">
        <v>433</v>
      </c>
      <c r="K155" t="s">
        <v>223</v>
      </c>
      <c r="L155" s="756">
        <v>2.11</v>
      </c>
      <c r="M155" t="s">
        <v>228</v>
      </c>
      <c r="N155" s="681">
        <f t="shared" ca="1" si="9"/>
        <v>12015114.840000004</v>
      </c>
      <c r="O155" s="681">
        <f t="shared" ca="1" si="9"/>
        <v>2419449.5300000003</v>
      </c>
      <c r="P155" s="681">
        <f t="shared" ca="1" si="9"/>
        <v>9595665.3100000024</v>
      </c>
      <c r="Q155" s="681">
        <f t="shared" ca="1" si="9"/>
        <v>0</v>
      </c>
      <c r="R155" s="681">
        <f t="shared" ca="1" si="9"/>
        <v>0</v>
      </c>
      <c r="S155" t="str">
        <f t="shared" si="10"/>
        <v>HUM_ASR_FY_2022</v>
      </c>
      <c r="T155" s="958">
        <f t="shared" si="11"/>
        <v>45032</v>
      </c>
      <c r="U155" t="str">
        <f t="shared" si="12"/>
        <v>Unaudited</v>
      </c>
    </row>
    <row r="156" spans="1:21" x14ac:dyDescent="0.25">
      <c r="A156" t="s">
        <v>437</v>
      </c>
      <c r="B156" t="s">
        <v>1385</v>
      </c>
      <c r="C156" t="s">
        <v>1386</v>
      </c>
      <c r="D156" s="15">
        <v>1900</v>
      </c>
      <c r="E156" s="121">
        <v>1</v>
      </c>
      <c r="F156" t="s">
        <v>441</v>
      </c>
      <c r="G156" s="121">
        <v>366</v>
      </c>
      <c r="H156" t="s">
        <v>379</v>
      </c>
      <c r="I156" t="s">
        <v>488</v>
      </c>
      <c r="J156" t="s">
        <v>433</v>
      </c>
      <c r="K156" t="s">
        <v>223</v>
      </c>
      <c r="L156" s="756">
        <v>2.12</v>
      </c>
      <c r="M156" t="s">
        <v>552</v>
      </c>
      <c r="N156" s="681">
        <f t="shared" ca="1" si="9"/>
        <v>84290475.890000015</v>
      </c>
      <c r="O156" s="681">
        <f t="shared" ca="1" si="9"/>
        <v>2734052.09</v>
      </c>
      <c r="P156" s="681">
        <f t="shared" ca="1" si="9"/>
        <v>81556423.800000012</v>
      </c>
      <c r="Q156" s="681">
        <f t="shared" ca="1" si="9"/>
        <v>0</v>
      </c>
      <c r="R156" s="681">
        <f t="shared" ca="1" si="9"/>
        <v>0</v>
      </c>
      <c r="S156" t="str">
        <f t="shared" si="10"/>
        <v>HUM_ASR_FY_2022</v>
      </c>
      <c r="T156" s="958">
        <f t="shared" si="11"/>
        <v>45032</v>
      </c>
      <c r="U156" t="str">
        <f t="shared" si="12"/>
        <v>Unaudited</v>
      </c>
    </row>
    <row r="157" spans="1:21" x14ac:dyDescent="0.25">
      <c r="A157" t="s">
        <v>437</v>
      </c>
      <c r="B157" t="s">
        <v>1385</v>
      </c>
      <c r="C157" t="s">
        <v>1386</v>
      </c>
      <c r="D157" s="15">
        <v>1900</v>
      </c>
      <c r="E157" s="121">
        <v>1</v>
      </c>
      <c r="F157" t="s">
        <v>441</v>
      </c>
      <c r="G157" s="121">
        <v>366</v>
      </c>
      <c r="H157" t="s">
        <v>379</v>
      </c>
      <c r="I157" t="s">
        <v>488</v>
      </c>
      <c r="J157" t="s">
        <v>433</v>
      </c>
      <c r="K157" t="s">
        <v>223</v>
      </c>
      <c r="L157" s="756">
        <v>2.13</v>
      </c>
      <c r="M157" t="s">
        <v>229</v>
      </c>
      <c r="N157" s="681">
        <f t="shared" ca="1" si="9"/>
        <v>3006854.62</v>
      </c>
      <c r="O157" s="681">
        <f t="shared" ca="1" si="9"/>
        <v>239029.55</v>
      </c>
      <c r="P157" s="681">
        <f t="shared" ca="1" si="9"/>
        <v>2767825.0700000003</v>
      </c>
      <c r="Q157" s="681">
        <f t="shared" ca="1" si="9"/>
        <v>0</v>
      </c>
      <c r="R157" s="681">
        <f t="shared" ca="1" si="9"/>
        <v>0</v>
      </c>
      <c r="S157" t="str">
        <f t="shared" si="10"/>
        <v>HUM_ASR_FY_2022</v>
      </c>
      <c r="T157" s="958">
        <f t="shared" si="11"/>
        <v>45032</v>
      </c>
      <c r="U157" t="str">
        <f t="shared" si="12"/>
        <v>Unaudited</v>
      </c>
    </row>
    <row r="158" spans="1:21" x14ac:dyDescent="0.25">
      <c r="A158" t="s">
        <v>437</v>
      </c>
      <c r="B158" t="s">
        <v>1385</v>
      </c>
      <c r="C158" t="s">
        <v>1386</v>
      </c>
      <c r="D158" s="15">
        <v>1900</v>
      </c>
      <c r="E158" s="121">
        <v>1</v>
      </c>
      <c r="F158" t="s">
        <v>441</v>
      </c>
      <c r="G158" s="121">
        <v>366</v>
      </c>
      <c r="H158" t="s">
        <v>379</v>
      </c>
      <c r="I158" t="s">
        <v>488</v>
      </c>
      <c r="J158" t="s">
        <v>433</v>
      </c>
      <c r="K158" t="s">
        <v>223</v>
      </c>
      <c r="L158" s="756">
        <v>2.14</v>
      </c>
      <c r="M158" t="s">
        <v>556</v>
      </c>
      <c r="N158" s="681">
        <f t="shared" ca="1" si="9"/>
        <v>887322.22000000009</v>
      </c>
      <c r="O158" s="681">
        <f t="shared" ca="1" si="9"/>
        <v>778870.18</v>
      </c>
      <c r="P158" s="681">
        <f t="shared" ca="1" si="9"/>
        <v>108452.04000000001</v>
      </c>
      <c r="Q158" s="681">
        <f t="shared" ca="1" si="9"/>
        <v>0</v>
      </c>
      <c r="R158" s="681">
        <f t="shared" ca="1" si="9"/>
        <v>0</v>
      </c>
      <c r="S158" t="str">
        <f t="shared" si="10"/>
        <v>HUM_ASR_FY_2022</v>
      </c>
      <c r="T158" s="958">
        <f t="shared" si="11"/>
        <v>45032</v>
      </c>
      <c r="U158" t="str">
        <f t="shared" si="12"/>
        <v>Unaudited</v>
      </c>
    </row>
    <row r="159" spans="1:21" x14ac:dyDescent="0.25">
      <c r="A159" t="s">
        <v>437</v>
      </c>
      <c r="B159" t="s">
        <v>1385</v>
      </c>
      <c r="C159" t="s">
        <v>1386</v>
      </c>
      <c r="D159" s="15">
        <v>1900</v>
      </c>
      <c r="E159" s="121">
        <v>1</v>
      </c>
      <c r="F159" t="s">
        <v>441</v>
      </c>
      <c r="G159" s="121">
        <v>366</v>
      </c>
      <c r="H159" t="s">
        <v>379</v>
      </c>
      <c r="I159" t="s">
        <v>488</v>
      </c>
      <c r="J159" t="s">
        <v>433</v>
      </c>
      <c r="K159" t="s">
        <v>223</v>
      </c>
      <c r="L159" s="756">
        <v>2.15</v>
      </c>
      <c r="M159" t="s">
        <v>20</v>
      </c>
      <c r="N159" s="681">
        <f t="shared" ca="1" si="9"/>
        <v>1052266.3500000003</v>
      </c>
      <c r="O159" s="681">
        <f t="shared" ca="1" si="9"/>
        <v>23676.637218429914</v>
      </c>
      <c r="P159" s="681">
        <f t="shared" ca="1" si="9"/>
        <v>1028589.7127815704</v>
      </c>
      <c r="Q159" s="681">
        <f t="shared" ca="1" si="9"/>
        <v>0</v>
      </c>
      <c r="R159" s="681">
        <f t="shared" ca="1" si="9"/>
        <v>0</v>
      </c>
      <c r="S159" t="str">
        <f t="shared" si="10"/>
        <v>HUM_ASR_FY_2022</v>
      </c>
      <c r="T159" s="958">
        <f t="shared" si="11"/>
        <v>45032</v>
      </c>
      <c r="U159" t="str">
        <f t="shared" si="12"/>
        <v>Unaudited</v>
      </c>
    </row>
    <row r="160" spans="1:21" x14ac:dyDescent="0.25">
      <c r="A160" t="s">
        <v>437</v>
      </c>
      <c r="B160" t="s">
        <v>1385</v>
      </c>
      <c r="C160" t="s">
        <v>1386</v>
      </c>
      <c r="D160" s="15">
        <v>1900</v>
      </c>
      <c r="E160" s="121">
        <v>1</v>
      </c>
      <c r="F160" t="s">
        <v>441</v>
      </c>
      <c r="G160" s="121">
        <v>366</v>
      </c>
      <c r="H160" t="s">
        <v>379</v>
      </c>
      <c r="I160" t="s">
        <v>488</v>
      </c>
      <c r="J160" t="s">
        <v>433</v>
      </c>
      <c r="K160" t="s">
        <v>223</v>
      </c>
      <c r="L160" s="756">
        <v>2.16</v>
      </c>
      <c r="M160" t="s">
        <v>799</v>
      </c>
      <c r="N160" s="681">
        <f t="shared" ca="1" si="9"/>
        <v>12638733.800000001</v>
      </c>
      <c r="O160" s="681">
        <f t="shared" ca="1" si="9"/>
        <v>4915815.209266833</v>
      </c>
      <c r="P160" s="681">
        <f t="shared" ca="1" si="9"/>
        <v>7722918.5907331677</v>
      </c>
      <c r="Q160" s="681">
        <f t="shared" ca="1" si="9"/>
        <v>0</v>
      </c>
      <c r="R160" s="681">
        <f t="shared" ca="1" si="9"/>
        <v>0</v>
      </c>
      <c r="S160" t="str">
        <f t="shared" si="10"/>
        <v>HUM_ASR_FY_2022</v>
      </c>
      <c r="T160" s="958">
        <f t="shared" si="11"/>
        <v>45032</v>
      </c>
      <c r="U160" t="str">
        <f t="shared" si="12"/>
        <v>Unaudited</v>
      </c>
    </row>
    <row r="161" spans="1:21" x14ac:dyDescent="0.25">
      <c r="A161" t="s">
        <v>437</v>
      </c>
      <c r="B161" t="s">
        <v>1385</v>
      </c>
      <c r="C161" t="s">
        <v>1386</v>
      </c>
      <c r="D161" s="15">
        <v>1900</v>
      </c>
      <c r="E161" s="121">
        <v>1</v>
      </c>
      <c r="F161" t="s">
        <v>441</v>
      </c>
      <c r="G161" s="121">
        <v>366</v>
      </c>
      <c r="H161" t="s">
        <v>379</v>
      </c>
      <c r="I161" t="s">
        <v>488</v>
      </c>
      <c r="J161" t="s">
        <v>433</v>
      </c>
      <c r="K161" t="s">
        <v>223</v>
      </c>
      <c r="L161" s="756">
        <v>2.17</v>
      </c>
      <c r="M161" t="s">
        <v>1052</v>
      </c>
      <c r="N161" s="681">
        <f t="shared" ca="1" si="9"/>
        <v>0</v>
      </c>
      <c r="O161" s="681">
        <f t="shared" ca="1" si="9"/>
        <v>0</v>
      </c>
      <c r="P161" s="681">
        <f t="shared" ca="1" si="9"/>
        <v>0</v>
      </c>
      <c r="Q161" s="681">
        <f t="shared" ca="1" si="9"/>
        <v>0</v>
      </c>
      <c r="R161" s="681">
        <f t="shared" ca="1" si="9"/>
        <v>0</v>
      </c>
      <c r="S161" t="str">
        <f t="shared" si="10"/>
        <v>HUM_ASR_FY_2022</v>
      </c>
      <c r="T161" s="958">
        <f t="shared" si="11"/>
        <v>45032</v>
      </c>
      <c r="U161" t="str">
        <f t="shared" si="12"/>
        <v>Unaudited</v>
      </c>
    </row>
    <row r="162" spans="1:21" x14ac:dyDescent="0.25">
      <c r="A162" t="s">
        <v>437</v>
      </c>
      <c r="B162" t="s">
        <v>1385</v>
      </c>
      <c r="C162" t="s">
        <v>1386</v>
      </c>
      <c r="D162" s="15">
        <v>1900</v>
      </c>
      <c r="E162" s="121">
        <v>1</v>
      </c>
      <c r="F162" t="s">
        <v>441</v>
      </c>
      <c r="G162" s="121">
        <v>366</v>
      </c>
      <c r="H162" t="s">
        <v>379</v>
      </c>
      <c r="I162" t="s">
        <v>488</v>
      </c>
      <c r="J162" t="s">
        <v>433</v>
      </c>
      <c r="K162" t="s">
        <v>223</v>
      </c>
      <c r="L162" s="756">
        <v>2.1800000000000002</v>
      </c>
      <c r="M162" t="s">
        <v>648</v>
      </c>
      <c r="N162" s="681">
        <f t="shared" ca="1" si="9"/>
        <v>2700452.45</v>
      </c>
      <c r="O162" s="681">
        <f t="shared" ca="1" si="9"/>
        <v>97100.38</v>
      </c>
      <c r="P162" s="681">
        <f t="shared" ca="1" si="9"/>
        <v>2603352.0700000003</v>
      </c>
      <c r="Q162" s="681">
        <f t="shared" ca="1" si="9"/>
        <v>0</v>
      </c>
      <c r="R162" s="681">
        <f t="shared" ca="1" si="9"/>
        <v>0</v>
      </c>
      <c r="S162" t="str">
        <f t="shared" si="10"/>
        <v>HUM_ASR_FY_2022</v>
      </c>
      <c r="T162" s="958">
        <f t="shared" si="11"/>
        <v>45032</v>
      </c>
      <c r="U162" t="str">
        <f t="shared" si="12"/>
        <v>Unaudited</v>
      </c>
    </row>
    <row r="163" spans="1:21" x14ac:dyDescent="0.25">
      <c r="A163" t="s">
        <v>437</v>
      </c>
      <c r="B163" t="s">
        <v>1385</v>
      </c>
      <c r="C163" t="s">
        <v>1386</v>
      </c>
      <c r="D163" s="15">
        <v>1900</v>
      </c>
      <c r="E163" s="121">
        <v>1</v>
      </c>
      <c r="F163" t="s">
        <v>441</v>
      </c>
      <c r="G163" s="121">
        <v>366</v>
      </c>
      <c r="H163" t="s">
        <v>379</v>
      </c>
      <c r="I163" t="s">
        <v>488</v>
      </c>
      <c r="J163" t="s">
        <v>433</v>
      </c>
      <c r="K163" t="s">
        <v>223</v>
      </c>
      <c r="L163" s="756">
        <v>2.19</v>
      </c>
      <c r="M163" t="s">
        <v>218</v>
      </c>
      <c r="N163" s="681">
        <f t="shared" ca="1" si="9"/>
        <v>0</v>
      </c>
      <c r="O163" s="681">
        <f t="shared" ca="1" si="9"/>
        <v>0</v>
      </c>
      <c r="P163" s="681">
        <f t="shared" ca="1" si="9"/>
        <v>0</v>
      </c>
      <c r="Q163" s="681">
        <f t="shared" ca="1" si="9"/>
        <v>0</v>
      </c>
      <c r="R163" s="681">
        <f t="shared" ca="1" si="9"/>
        <v>0</v>
      </c>
      <c r="S163" t="str">
        <f t="shared" si="10"/>
        <v>HUM_ASR_FY_2022</v>
      </c>
      <c r="T163" s="958">
        <f t="shared" si="11"/>
        <v>45032</v>
      </c>
      <c r="U163" t="str">
        <f t="shared" si="12"/>
        <v>Unaudited</v>
      </c>
    </row>
    <row r="164" spans="1:21" x14ac:dyDescent="0.25">
      <c r="A164" t="s">
        <v>437</v>
      </c>
      <c r="B164" t="s">
        <v>1385</v>
      </c>
      <c r="C164" t="s">
        <v>1386</v>
      </c>
      <c r="D164" s="15">
        <v>1900</v>
      </c>
      <c r="E164" s="121">
        <v>1</v>
      </c>
      <c r="F164" t="s">
        <v>441</v>
      </c>
      <c r="G164" s="121">
        <v>366</v>
      </c>
      <c r="H164" t="s">
        <v>379</v>
      </c>
      <c r="I164" t="s">
        <v>488</v>
      </c>
      <c r="J164" t="s">
        <v>433</v>
      </c>
      <c r="K164" t="s">
        <v>223</v>
      </c>
      <c r="L164" s="756" t="s">
        <v>704</v>
      </c>
      <c r="M164" t="s">
        <v>230</v>
      </c>
      <c r="N164" s="681">
        <f t="shared" ca="1" si="9"/>
        <v>2200519.7199999383</v>
      </c>
      <c r="O164" s="681">
        <f t="shared" ca="1" si="9"/>
        <v>391206.82490202459</v>
      </c>
      <c r="P164" s="681">
        <f t="shared" ca="1" si="9"/>
        <v>1809312.8950979139</v>
      </c>
      <c r="Q164" s="681">
        <f t="shared" ca="1" si="9"/>
        <v>0</v>
      </c>
      <c r="R164" s="681">
        <f t="shared" ca="1" si="9"/>
        <v>0</v>
      </c>
      <c r="S164" t="str">
        <f t="shared" si="10"/>
        <v>HUM_ASR_FY_2022</v>
      </c>
      <c r="T164" s="958">
        <f t="shared" si="11"/>
        <v>45032</v>
      </c>
      <c r="U164" t="str">
        <f t="shared" si="12"/>
        <v>Unaudited</v>
      </c>
    </row>
    <row r="165" spans="1:21" x14ac:dyDescent="0.25">
      <c r="A165" t="s">
        <v>437</v>
      </c>
      <c r="B165" t="s">
        <v>1385</v>
      </c>
      <c r="C165" t="s">
        <v>1386</v>
      </c>
      <c r="D165" s="15">
        <v>1900</v>
      </c>
      <c r="E165" s="121">
        <v>1</v>
      </c>
      <c r="F165" t="s">
        <v>441</v>
      </c>
      <c r="G165" s="121">
        <v>366</v>
      </c>
      <c r="H165" t="s">
        <v>379</v>
      </c>
      <c r="I165" t="s">
        <v>488</v>
      </c>
      <c r="J165" t="s">
        <v>433</v>
      </c>
      <c r="K165" t="s">
        <v>223</v>
      </c>
      <c r="L165" s="756">
        <v>2.21</v>
      </c>
      <c r="M165" t="s">
        <v>466</v>
      </c>
      <c r="N165" s="681">
        <f t="shared" ca="1" si="9"/>
        <v>0</v>
      </c>
      <c r="O165" s="681">
        <f t="shared" ca="1" si="9"/>
        <v>0</v>
      </c>
      <c r="P165" s="681">
        <f t="shared" ca="1" si="9"/>
        <v>0</v>
      </c>
      <c r="Q165" s="681">
        <f t="shared" ca="1" si="9"/>
        <v>0</v>
      </c>
      <c r="R165" s="681">
        <f t="shared" ca="1" si="9"/>
        <v>0</v>
      </c>
      <c r="S165" t="str">
        <f t="shared" si="10"/>
        <v>HUM_ASR_FY_2022</v>
      </c>
      <c r="T165" s="958">
        <f t="shared" si="11"/>
        <v>45032</v>
      </c>
      <c r="U165" t="str">
        <f t="shared" si="12"/>
        <v>Unaudited</v>
      </c>
    </row>
    <row r="166" spans="1:21" x14ac:dyDescent="0.25">
      <c r="A166" t="s">
        <v>437</v>
      </c>
      <c r="B166" t="s">
        <v>1385</v>
      </c>
      <c r="C166" t="s">
        <v>1386</v>
      </c>
      <c r="D166" s="15">
        <v>1900</v>
      </c>
      <c r="E166" s="121">
        <v>1</v>
      </c>
      <c r="F166" t="s">
        <v>441</v>
      </c>
      <c r="G166" s="121">
        <v>366</v>
      </c>
      <c r="H166" t="s">
        <v>379</v>
      </c>
      <c r="I166" t="s">
        <v>488</v>
      </c>
      <c r="J166" t="s">
        <v>433</v>
      </c>
      <c r="K166" t="s">
        <v>6</v>
      </c>
      <c r="L166" s="756" t="s">
        <v>70</v>
      </c>
      <c r="M166" t="s">
        <v>188</v>
      </c>
      <c r="N166" s="681">
        <f t="shared" ca="1" si="9"/>
        <v>548348.56999999948</v>
      </c>
      <c r="O166" s="681">
        <f t="shared" ca="1" si="9"/>
        <v>274893.83924537676</v>
      </c>
      <c r="P166" s="681">
        <f t="shared" ca="1" si="9"/>
        <v>273454.73075462272</v>
      </c>
      <c r="Q166" s="681">
        <f t="shared" ca="1" si="9"/>
        <v>0</v>
      </c>
      <c r="R166" s="681">
        <f t="shared" ca="1" si="9"/>
        <v>0</v>
      </c>
      <c r="S166" t="str">
        <f t="shared" si="10"/>
        <v>HUM_ASR_FY_2022</v>
      </c>
      <c r="T166" s="958">
        <f t="shared" si="11"/>
        <v>45032</v>
      </c>
      <c r="U166" t="str">
        <f t="shared" si="12"/>
        <v>Unaudited</v>
      </c>
    </row>
    <row r="167" spans="1:21" x14ac:dyDescent="0.25">
      <c r="A167" t="s">
        <v>437</v>
      </c>
      <c r="B167" t="s">
        <v>1385</v>
      </c>
      <c r="C167" t="s">
        <v>1386</v>
      </c>
      <c r="D167" s="15">
        <v>1900</v>
      </c>
      <c r="E167" s="121">
        <v>1</v>
      </c>
      <c r="F167" t="s">
        <v>441</v>
      </c>
      <c r="G167" s="121">
        <v>366</v>
      </c>
      <c r="H167" t="s">
        <v>379</v>
      </c>
      <c r="I167" t="s">
        <v>488</v>
      </c>
      <c r="J167" t="s">
        <v>433</v>
      </c>
      <c r="K167" t="s">
        <v>6</v>
      </c>
      <c r="L167" s="756" t="s">
        <v>71</v>
      </c>
      <c r="M167" t="s">
        <v>231</v>
      </c>
      <c r="N167" s="681">
        <f t="shared" ca="1" si="9"/>
        <v>0</v>
      </c>
      <c r="O167" s="681">
        <f t="shared" ca="1" si="9"/>
        <v>0</v>
      </c>
      <c r="P167" s="681">
        <f t="shared" ca="1" si="9"/>
        <v>0</v>
      </c>
      <c r="Q167" s="681">
        <f t="shared" ca="1" si="9"/>
        <v>0</v>
      </c>
      <c r="R167" s="681">
        <f t="shared" ca="1" si="9"/>
        <v>0</v>
      </c>
      <c r="S167" t="str">
        <f t="shared" si="10"/>
        <v>HUM_ASR_FY_2022</v>
      </c>
      <c r="T167" s="958">
        <f t="shared" si="11"/>
        <v>45032</v>
      </c>
      <c r="U167" t="str">
        <f t="shared" si="12"/>
        <v>Unaudited</v>
      </c>
    </row>
    <row r="168" spans="1:21" x14ac:dyDescent="0.25">
      <c r="A168" t="s">
        <v>437</v>
      </c>
      <c r="B168" t="s">
        <v>1385</v>
      </c>
      <c r="C168" t="s">
        <v>1386</v>
      </c>
      <c r="D168" s="15">
        <v>1900</v>
      </c>
      <c r="E168" s="121">
        <v>1</v>
      </c>
      <c r="F168" t="s">
        <v>441</v>
      </c>
      <c r="G168" s="121">
        <v>366</v>
      </c>
      <c r="H168" t="s">
        <v>379</v>
      </c>
      <c r="I168" t="s">
        <v>488</v>
      </c>
      <c r="J168" t="s">
        <v>433</v>
      </c>
      <c r="K168" t="s">
        <v>6</v>
      </c>
      <c r="L168" s="756" t="s">
        <v>72</v>
      </c>
      <c r="M168" t="s">
        <v>164</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HUM_ASR_FY_2022</v>
      </c>
      <c r="T168" s="958">
        <f t="shared" si="11"/>
        <v>45032</v>
      </c>
      <c r="U168" t="str">
        <f t="shared" si="12"/>
        <v>Unaudited</v>
      </c>
    </row>
    <row r="169" spans="1:21" x14ac:dyDescent="0.25">
      <c r="A169" t="s">
        <v>437</v>
      </c>
      <c r="B169" t="s">
        <v>1385</v>
      </c>
      <c r="C169" t="s">
        <v>1386</v>
      </c>
      <c r="D169" s="15">
        <v>1900</v>
      </c>
      <c r="E169" s="121">
        <v>1</v>
      </c>
      <c r="F169" t="s">
        <v>441</v>
      </c>
      <c r="G169" s="121">
        <v>366</v>
      </c>
      <c r="H169" t="s">
        <v>379</v>
      </c>
      <c r="I169" t="s">
        <v>488</v>
      </c>
      <c r="J169" t="s">
        <v>433</v>
      </c>
      <c r="K169" t="s">
        <v>6</v>
      </c>
      <c r="L169" s="756">
        <v>3.4</v>
      </c>
      <c r="M169" t="s">
        <v>461</v>
      </c>
      <c r="N169" s="681">
        <f t="shared" ca="1" si="13"/>
        <v>0</v>
      </c>
      <c r="O169" s="681">
        <f t="shared" ca="1" si="13"/>
        <v>0</v>
      </c>
      <c r="P169" s="681">
        <f t="shared" ca="1" si="13"/>
        <v>0</v>
      </c>
      <c r="Q169" s="681">
        <f t="shared" ca="1" si="13"/>
        <v>0</v>
      </c>
      <c r="R169" s="681">
        <f t="shared" ca="1" si="13"/>
        <v>0</v>
      </c>
      <c r="S169" t="str">
        <f t="shared" si="10"/>
        <v>HUM_ASR_FY_2022</v>
      </c>
      <c r="T169" s="958">
        <f t="shared" si="11"/>
        <v>45032</v>
      </c>
      <c r="U169" t="str">
        <f t="shared" si="12"/>
        <v>Unaudited</v>
      </c>
    </row>
    <row r="170" spans="1:21" x14ac:dyDescent="0.25">
      <c r="A170" t="s">
        <v>437</v>
      </c>
      <c r="B170" t="s">
        <v>1385</v>
      </c>
      <c r="C170" t="s">
        <v>1386</v>
      </c>
      <c r="D170" s="15">
        <v>1900</v>
      </c>
      <c r="E170" s="121">
        <v>1</v>
      </c>
      <c r="F170" t="s">
        <v>441</v>
      </c>
      <c r="G170" s="121">
        <v>366</v>
      </c>
      <c r="H170" t="s">
        <v>379</v>
      </c>
      <c r="I170" t="s">
        <v>488</v>
      </c>
      <c r="J170" t="s">
        <v>433</v>
      </c>
      <c r="K170" t="s">
        <v>434</v>
      </c>
      <c r="L170" s="756">
        <v>4.5</v>
      </c>
      <c r="M170" t="s">
        <v>32</v>
      </c>
      <c r="N170" s="681">
        <f t="shared" ca="1" si="13"/>
        <v>18472.830000000002</v>
      </c>
      <c r="O170" s="681">
        <f t="shared" ca="1" si="13"/>
        <v>12028.120501347459</v>
      </c>
      <c r="P170" s="681">
        <f t="shared" ca="1" si="13"/>
        <v>6444.7094986525408</v>
      </c>
      <c r="Q170" s="681">
        <f t="shared" ca="1" si="13"/>
        <v>0</v>
      </c>
      <c r="R170" s="681">
        <f t="shared" ca="1" si="13"/>
        <v>0</v>
      </c>
      <c r="S170" t="str">
        <f t="shared" si="10"/>
        <v>HUM_ASR_FY_2022</v>
      </c>
      <c r="T170" s="958">
        <f t="shared" si="11"/>
        <v>45032</v>
      </c>
      <c r="U170" t="str">
        <f t="shared" si="12"/>
        <v>Unaudited</v>
      </c>
    </row>
    <row r="171" spans="1:21" x14ac:dyDescent="0.25">
      <c r="A171" t="s">
        <v>437</v>
      </c>
      <c r="B171" t="s">
        <v>1385</v>
      </c>
      <c r="C171" t="s">
        <v>1386</v>
      </c>
      <c r="D171" s="15">
        <v>1900</v>
      </c>
      <c r="E171" s="121">
        <v>1</v>
      </c>
      <c r="F171" t="s">
        <v>441</v>
      </c>
      <c r="G171" s="121">
        <v>366</v>
      </c>
      <c r="H171" t="s">
        <v>379</v>
      </c>
      <c r="I171" t="s">
        <v>488</v>
      </c>
      <c r="J171" t="s">
        <v>433</v>
      </c>
      <c r="K171" t="s">
        <v>434</v>
      </c>
      <c r="L171" s="756" t="s">
        <v>944</v>
      </c>
      <c r="M171" t="s">
        <v>935</v>
      </c>
      <c r="N171" s="681">
        <f t="shared" ca="1" si="13"/>
        <v>0</v>
      </c>
      <c r="O171" s="681">
        <f t="shared" ca="1" si="13"/>
        <v>0</v>
      </c>
      <c r="P171" s="681">
        <f t="shared" ca="1" si="13"/>
        <v>0</v>
      </c>
      <c r="Q171" s="681">
        <f t="shared" ca="1" si="13"/>
        <v>0</v>
      </c>
      <c r="R171" s="681">
        <f t="shared" ca="1" si="13"/>
        <v>0</v>
      </c>
      <c r="S171" t="str">
        <f t="shared" si="10"/>
        <v>HUM_ASR_FY_2022</v>
      </c>
      <c r="T171" s="958">
        <f t="shared" si="11"/>
        <v>45032</v>
      </c>
      <c r="U171" t="str">
        <f t="shared" si="12"/>
        <v>Unaudited</v>
      </c>
    </row>
    <row r="172" spans="1:21" x14ac:dyDescent="0.25">
      <c r="A172" t="s">
        <v>437</v>
      </c>
      <c r="B172" t="s">
        <v>1385</v>
      </c>
      <c r="C172" t="s">
        <v>1386</v>
      </c>
      <c r="D172" s="15">
        <v>1900</v>
      </c>
      <c r="E172" s="121">
        <v>1</v>
      </c>
      <c r="F172" t="s">
        <v>441</v>
      </c>
      <c r="G172" s="121">
        <v>366</v>
      </c>
      <c r="H172" t="s">
        <v>379</v>
      </c>
      <c r="I172" t="s">
        <v>488</v>
      </c>
      <c r="J172" t="s">
        <v>433</v>
      </c>
      <c r="K172" t="s">
        <v>434</v>
      </c>
      <c r="L172" s="756" t="s">
        <v>193</v>
      </c>
      <c r="M172" t="s">
        <v>40</v>
      </c>
      <c r="N172" s="681">
        <f t="shared" ca="1" si="13"/>
        <v>0</v>
      </c>
      <c r="O172" s="681">
        <f t="shared" ca="1" si="13"/>
        <v>0</v>
      </c>
      <c r="P172" s="681">
        <f t="shared" ca="1" si="13"/>
        <v>0</v>
      </c>
      <c r="Q172" s="681">
        <f t="shared" ca="1" si="13"/>
        <v>0</v>
      </c>
      <c r="R172" s="681">
        <f t="shared" ca="1" si="13"/>
        <v>0</v>
      </c>
      <c r="S172" t="str">
        <f t="shared" si="10"/>
        <v>HUM_ASR_FY_2022</v>
      </c>
      <c r="T172" s="958">
        <f t="shared" si="11"/>
        <v>45032</v>
      </c>
      <c r="U172" t="str">
        <f t="shared" si="12"/>
        <v>Unaudited</v>
      </c>
    </row>
    <row r="173" spans="1:21" x14ac:dyDescent="0.25">
      <c r="A173" t="s">
        <v>437</v>
      </c>
      <c r="B173" t="s">
        <v>1385</v>
      </c>
      <c r="C173" t="s">
        <v>1386</v>
      </c>
      <c r="D173" s="15">
        <v>1900</v>
      </c>
      <c r="E173" s="121">
        <v>1</v>
      </c>
      <c r="F173" t="s">
        <v>441</v>
      </c>
      <c r="G173" s="121">
        <v>366</v>
      </c>
      <c r="H173" t="s">
        <v>379</v>
      </c>
      <c r="I173" t="s">
        <v>488</v>
      </c>
      <c r="J173" t="s">
        <v>433</v>
      </c>
      <c r="K173" t="s">
        <v>434</v>
      </c>
      <c r="L173" s="756" t="s">
        <v>192</v>
      </c>
      <c r="M173" t="s">
        <v>329</v>
      </c>
      <c r="N173" s="681">
        <f t="shared" ca="1" si="13"/>
        <v>0</v>
      </c>
      <c r="O173" s="681">
        <f t="shared" ca="1" si="13"/>
        <v>0</v>
      </c>
      <c r="P173" s="681">
        <f t="shared" ca="1" si="13"/>
        <v>0</v>
      </c>
      <c r="Q173" s="681">
        <f t="shared" ca="1" si="13"/>
        <v>0</v>
      </c>
      <c r="R173" s="681">
        <f t="shared" ca="1" si="13"/>
        <v>0</v>
      </c>
      <c r="S173" t="str">
        <f t="shared" si="10"/>
        <v>HUM_ASR_FY_2022</v>
      </c>
      <c r="T173" s="958">
        <f t="shared" si="11"/>
        <v>45032</v>
      </c>
      <c r="U173" t="str">
        <f t="shared" si="12"/>
        <v>Unaudited</v>
      </c>
    </row>
    <row r="174" spans="1:21" x14ac:dyDescent="0.25">
      <c r="A174" t="s">
        <v>437</v>
      </c>
      <c r="B174" t="s">
        <v>1385</v>
      </c>
      <c r="C174" t="s">
        <v>1386</v>
      </c>
      <c r="D174" s="15">
        <v>1900</v>
      </c>
      <c r="E174" s="121">
        <v>1</v>
      </c>
      <c r="F174" t="s">
        <v>441</v>
      </c>
      <c r="G174" s="121">
        <v>366</v>
      </c>
      <c r="H174" t="s">
        <v>379</v>
      </c>
      <c r="I174" t="s">
        <v>488</v>
      </c>
      <c r="J174" t="s">
        <v>450</v>
      </c>
      <c r="K174" t="s">
        <v>435</v>
      </c>
      <c r="L174" s="756" t="s">
        <v>79</v>
      </c>
      <c r="M174" t="s">
        <v>27</v>
      </c>
      <c r="N174" s="681">
        <f t="shared" ca="1" si="13"/>
        <v>6062466.9900007434</v>
      </c>
      <c r="O174" s="681">
        <f t="shared" ca="1" si="13"/>
        <v>2373136.5364413783</v>
      </c>
      <c r="P174" s="681">
        <f t="shared" ca="1" si="13"/>
        <v>3689330.4535593661</v>
      </c>
      <c r="Q174" s="681">
        <f t="shared" ca="1" si="13"/>
        <v>0</v>
      </c>
      <c r="R174" s="681">
        <f t="shared" ca="1" si="13"/>
        <v>0</v>
      </c>
      <c r="S174" t="str">
        <f t="shared" si="10"/>
        <v>HUM_ASR_FY_2022</v>
      </c>
      <c r="T174" s="958">
        <f t="shared" si="11"/>
        <v>45032</v>
      </c>
      <c r="U174" t="str">
        <f t="shared" si="12"/>
        <v>Unaudited</v>
      </c>
    </row>
    <row r="175" spans="1:21" x14ac:dyDescent="0.25">
      <c r="A175" t="s">
        <v>437</v>
      </c>
      <c r="B175" t="s">
        <v>1385</v>
      </c>
      <c r="C175" t="s">
        <v>1386</v>
      </c>
      <c r="D175" s="15">
        <v>1900</v>
      </c>
      <c r="E175" s="121">
        <v>1</v>
      </c>
      <c r="F175" t="s">
        <v>441</v>
      </c>
      <c r="G175" s="121">
        <v>366</v>
      </c>
      <c r="H175" t="s">
        <v>379</v>
      </c>
      <c r="I175" t="s">
        <v>488</v>
      </c>
      <c r="J175" t="s">
        <v>450</v>
      </c>
      <c r="K175" t="s">
        <v>435</v>
      </c>
      <c r="L175" s="756" t="s">
        <v>80</v>
      </c>
      <c r="M175" t="s">
        <v>97</v>
      </c>
      <c r="N175" s="681">
        <f t="shared" ca="1" si="13"/>
        <v>914430.64999998908</v>
      </c>
      <c r="O175" s="681">
        <f t="shared" ca="1" si="13"/>
        <v>360778.07591624669</v>
      </c>
      <c r="P175" s="681">
        <f t="shared" ca="1" si="13"/>
        <v>553652.57408374245</v>
      </c>
      <c r="Q175" s="681">
        <f t="shared" ca="1" si="13"/>
        <v>0</v>
      </c>
      <c r="R175" s="681">
        <f t="shared" ca="1" si="13"/>
        <v>0</v>
      </c>
      <c r="S175" t="str">
        <f t="shared" si="10"/>
        <v>HUM_ASR_FY_2022</v>
      </c>
      <c r="T175" s="958">
        <f t="shared" si="11"/>
        <v>45032</v>
      </c>
      <c r="U175" t="str">
        <f t="shared" si="12"/>
        <v>Unaudited</v>
      </c>
    </row>
    <row r="176" spans="1:21" x14ac:dyDescent="0.25">
      <c r="A176" t="s">
        <v>437</v>
      </c>
      <c r="B176" t="s">
        <v>1385</v>
      </c>
      <c r="C176" t="s">
        <v>1386</v>
      </c>
      <c r="D176" s="15">
        <v>1900</v>
      </c>
      <c r="E176" s="121">
        <v>1</v>
      </c>
      <c r="F176" t="s">
        <v>441</v>
      </c>
      <c r="G176" s="121">
        <v>366</v>
      </c>
      <c r="H176" t="s">
        <v>379</v>
      </c>
      <c r="I176" t="s">
        <v>488</v>
      </c>
      <c r="J176" t="s">
        <v>450</v>
      </c>
      <c r="K176" t="s">
        <v>435</v>
      </c>
      <c r="L176" s="756" t="s">
        <v>81</v>
      </c>
      <c r="M176" t="s">
        <v>98</v>
      </c>
      <c r="N176" s="681">
        <f t="shared" ca="1" si="13"/>
        <v>1842939.7599999991</v>
      </c>
      <c r="O176" s="681">
        <f t="shared" ca="1" si="13"/>
        <v>726437.45217481046</v>
      </c>
      <c r="P176" s="681">
        <f t="shared" ca="1" si="13"/>
        <v>1116502.3078251886</v>
      </c>
      <c r="Q176" s="681">
        <f t="shared" ca="1" si="13"/>
        <v>0</v>
      </c>
      <c r="R176" s="681">
        <f t="shared" ca="1" si="13"/>
        <v>0</v>
      </c>
      <c r="S176" t="str">
        <f t="shared" si="10"/>
        <v>HUM_ASR_FY_2022</v>
      </c>
      <c r="T176" s="958">
        <f t="shared" si="11"/>
        <v>45032</v>
      </c>
      <c r="U176" t="str">
        <f t="shared" si="12"/>
        <v>Unaudited</v>
      </c>
    </row>
    <row r="177" spans="1:21" x14ac:dyDescent="0.25">
      <c r="A177" t="s">
        <v>437</v>
      </c>
      <c r="B177" t="s">
        <v>1385</v>
      </c>
      <c r="C177" t="s">
        <v>1386</v>
      </c>
      <c r="D177" s="15">
        <v>1900</v>
      </c>
      <c r="E177" s="121">
        <v>1</v>
      </c>
      <c r="F177" t="s">
        <v>441</v>
      </c>
      <c r="G177" s="121">
        <v>366</v>
      </c>
      <c r="H177" t="s">
        <v>379</v>
      </c>
      <c r="I177" t="s">
        <v>488</v>
      </c>
      <c r="J177" t="s">
        <v>450</v>
      </c>
      <c r="K177" t="s">
        <v>435</v>
      </c>
      <c r="L177" s="756" t="s">
        <v>82</v>
      </c>
      <c r="M177" t="s">
        <v>99</v>
      </c>
      <c r="N177" s="681">
        <f t="shared" ca="1" si="13"/>
        <v>5001397.0099999644</v>
      </c>
      <c r="O177" s="681">
        <f t="shared" ca="1" si="13"/>
        <v>1961202.9783340581</v>
      </c>
      <c r="P177" s="681">
        <f t="shared" ca="1" si="13"/>
        <v>3040194.0316659054</v>
      </c>
      <c r="Q177" s="681">
        <f t="shared" ca="1" si="13"/>
        <v>0</v>
      </c>
      <c r="R177" s="681">
        <f t="shared" ca="1" si="13"/>
        <v>0</v>
      </c>
      <c r="S177" t="str">
        <f t="shared" si="10"/>
        <v>HUM_ASR_FY_2022</v>
      </c>
      <c r="T177" s="958">
        <f t="shared" si="11"/>
        <v>45032</v>
      </c>
      <c r="U177" t="str">
        <f t="shared" si="12"/>
        <v>Unaudited</v>
      </c>
    </row>
    <row r="178" spans="1:21" x14ac:dyDescent="0.25">
      <c r="A178" t="s">
        <v>437</v>
      </c>
      <c r="B178" t="s">
        <v>1385</v>
      </c>
      <c r="C178" t="s">
        <v>1386</v>
      </c>
      <c r="D178" s="15">
        <v>1900</v>
      </c>
      <c r="E178" s="121">
        <v>1</v>
      </c>
      <c r="F178" t="s">
        <v>441</v>
      </c>
      <c r="G178" s="121">
        <v>366</v>
      </c>
      <c r="H178" t="s">
        <v>379</v>
      </c>
      <c r="I178" t="s">
        <v>488</v>
      </c>
      <c r="J178" t="s">
        <v>450</v>
      </c>
      <c r="K178" t="s">
        <v>435</v>
      </c>
      <c r="L178" s="756" t="s">
        <v>216</v>
      </c>
      <c r="M178" t="s">
        <v>100</v>
      </c>
      <c r="N178" s="681">
        <f t="shared" ca="1" si="13"/>
        <v>3681201.1099999556</v>
      </c>
      <c r="O178" s="681">
        <f t="shared" ca="1" si="13"/>
        <v>1440996.357842169</v>
      </c>
      <c r="P178" s="681">
        <f t="shared" ca="1" si="13"/>
        <v>2240204.7521577859</v>
      </c>
      <c r="Q178" s="681">
        <f t="shared" ca="1" si="13"/>
        <v>0</v>
      </c>
      <c r="R178" s="681">
        <f t="shared" ca="1" si="13"/>
        <v>0</v>
      </c>
      <c r="S178" t="str">
        <f t="shared" si="10"/>
        <v>HUM_ASR_FY_2022</v>
      </c>
      <c r="T178" s="958">
        <f t="shared" si="11"/>
        <v>45032</v>
      </c>
      <c r="U178" t="str">
        <f t="shared" si="12"/>
        <v>Unaudited</v>
      </c>
    </row>
    <row r="179" spans="1:21" x14ac:dyDescent="0.25">
      <c r="A179" t="s">
        <v>437</v>
      </c>
      <c r="B179" t="s">
        <v>1385</v>
      </c>
      <c r="C179" t="s">
        <v>1386</v>
      </c>
      <c r="D179" s="15">
        <v>1900</v>
      </c>
      <c r="E179" s="121">
        <v>1</v>
      </c>
      <c r="F179" t="s">
        <v>441</v>
      </c>
      <c r="G179" s="121">
        <v>366</v>
      </c>
      <c r="H179" t="s">
        <v>379</v>
      </c>
      <c r="I179" t="s">
        <v>488</v>
      </c>
      <c r="J179" t="s">
        <v>450</v>
      </c>
      <c r="K179" t="s">
        <v>435</v>
      </c>
      <c r="L179" s="756" t="s">
        <v>215</v>
      </c>
      <c r="M179" t="s">
        <v>28</v>
      </c>
      <c r="N179" s="681">
        <f t="shared" ca="1" si="13"/>
        <v>66967.959999997096</v>
      </c>
      <c r="O179" s="681">
        <f t="shared" ca="1" si="13"/>
        <v>26384.457060566307</v>
      </c>
      <c r="P179" s="681">
        <f t="shared" ca="1" si="13"/>
        <v>40583.502939430786</v>
      </c>
      <c r="Q179" s="681">
        <f t="shared" ca="1" si="13"/>
        <v>0</v>
      </c>
      <c r="R179" s="681">
        <f t="shared" ca="1" si="13"/>
        <v>0</v>
      </c>
      <c r="S179" t="str">
        <f t="shared" si="10"/>
        <v>HUM_ASR_FY_2022</v>
      </c>
      <c r="T179" s="958">
        <f t="shared" si="11"/>
        <v>45032</v>
      </c>
      <c r="U179" t="str">
        <f t="shared" si="12"/>
        <v>Unaudited</v>
      </c>
    </row>
    <row r="180" spans="1:21" x14ac:dyDescent="0.25">
      <c r="A180" t="s">
        <v>437</v>
      </c>
      <c r="B180" t="s">
        <v>1385</v>
      </c>
      <c r="C180" t="s">
        <v>1386</v>
      </c>
      <c r="D180" s="15">
        <v>1900</v>
      </c>
      <c r="E180" s="121">
        <v>1</v>
      </c>
      <c r="F180" t="s">
        <v>441</v>
      </c>
      <c r="G180" s="121">
        <v>366</v>
      </c>
      <c r="H180" t="s">
        <v>379</v>
      </c>
      <c r="I180" t="s">
        <v>488</v>
      </c>
      <c r="J180" t="s">
        <v>436</v>
      </c>
      <c r="K180" t="s">
        <v>436</v>
      </c>
      <c r="L180" s="756" t="s">
        <v>84</v>
      </c>
      <c r="M180" t="s">
        <v>327</v>
      </c>
      <c r="N180" s="681">
        <f t="shared" ca="1" si="13"/>
        <v>0</v>
      </c>
      <c r="O180" s="681">
        <f t="shared" ca="1" si="13"/>
        <v>0</v>
      </c>
      <c r="P180" s="681">
        <f t="shared" ca="1" si="13"/>
        <v>0</v>
      </c>
      <c r="Q180" s="681">
        <f t="shared" ca="1" si="13"/>
        <v>0</v>
      </c>
      <c r="R180" s="681">
        <f t="shared" ca="1" si="13"/>
        <v>0</v>
      </c>
      <c r="S180" t="str">
        <f t="shared" si="10"/>
        <v>HUM_ASR_FY_2022</v>
      </c>
      <c r="T180" s="958">
        <f t="shared" si="11"/>
        <v>45032</v>
      </c>
      <c r="U180" t="str">
        <f t="shared" si="12"/>
        <v>Unaudited</v>
      </c>
    </row>
    <row r="181" spans="1:21" x14ac:dyDescent="0.25">
      <c r="A181" t="s">
        <v>437</v>
      </c>
      <c r="B181" t="s">
        <v>1385</v>
      </c>
      <c r="C181" t="s">
        <v>1386</v>
      </c>
      <c r="D181" s="15">
        <v>1900</v>
      </c>
      <c r="E181" s="121">
        <v>1</v>
      </c>
      <c r="F181" t="s">
        <v>441</v>
      </c>
      <c r="G181" s="121">
        <v>366</v>
      </c>
      <c r="H181" t="s">
        <v>379</v>
      </c>
      <c r="I181" t="s">
        <v>488</v>
      </c>
      <c r="J181" t="s">
        <v>436</v>
      </c>
      <c r="K181" t="s">
        <v>436</v>
      </c>
      <c r="L181" s="756" t="s">
        <v>85</v>
      </c>
      <c r="M181" t="s">
        <v>325</v>
      </c>
      <c r="N181" s="681">
        <f t="shared" ca="1" si="13"/>
        <v>0</v>
      </c>
      <c r="O181" s="681">
        <f t="shared" ca="1" si="13"/>
        <v>0</v>
      </c>
      <c r="P181" s="681">
        <f t="shared" ca="1" si="13"/>
        <v>0</v>
      </c>
      <c r="Q181" s="681">
        <f t="shared" ca="1" si="13"/>
        <v>0</v>
      </c>
      <c r="R181" s="681">
        <f t="shared" ca="1" si="13"/>
        <v>0</v>
      </c>
      <c r="S181" t="str">
        <f t="shared" si="10"/>
        <v>HUM_ASR_FY_2022</v>
      </c>
      <c r="T181" s="958">
        <f t="shared" si="11"/>
        <v>45032</v>
      </c>
      <c r="U181" t="str">
        <f t="shared" si="12"/>
        <v>Unaudited</v>
      </c>
    </row>
    <row r="182" spans="1:21" x14ac:dyDescent="0.25">
      <c r="A182" t="s">
        <v>437</v>
      </c>
      <c r="B182" t="s">
        <v>1385</v>
      </c>
      <c r="C182" t="s">
        <v>1386</v>
      </c>
      <c r="D182" s="15">
        <v>1900</v>
      </c>
      <c r="E182" s="121">
        <v>1</v>
      </c>
      <c r="F182" t="s">
        <v>441</v>
      </c>
      <c r="G182" s="121">
        <v>366</v>
      </c>
      <c r="H182" t="s">
        <v>379</v>
      </c>
      <c r="I182" t="s">
        <v>488</v>
      </c>
      <c r="J182" t="s">
        <v>436</v>
      </c>
      <c r="K182" t="s">
        <v>436</v>
      </c>
      <c r="L182" s="756" t="s">
        <v>86</v>
      </c>
      <c r="M182" t="s">
        <v>494</v>
      </c>
      <c r="N182" s="681">
        <f t="shared" ca="1" si="13"/>
        <v>0</v>
      </c>
      <c r="O182" s="681">
        <f t="shared" ca="1" si="13"/>
        <v>0</v>
      </c>
      <c r="P182" s="681">
        <f t="shared" ca="1" si="13"/>
        <v>0</v>
      </c>
      <c r="Q182" s="681">
        <f t="shared" ca="1" si="13"/>
        <v>0</v>
      </c>
      <c r="R182" s="681">
        <f t="shared" ca="1" si="13"/>
        <v>0</v>
      </c>
      <c r="S182" t="str">
        <f t="shared" si="10"/>
        <v>HUM_ASR_FY_2022</v>
      </c>
      <c r="T182" s="958">
        <f t="shared" si="11"/>
        <v>45032</v>
      </c>
      <c r="U182" t="str">
        <f t="shared" si="12"/>
        <v>Unaudited</v>
      </c>
    </row>
    <row r="183" spans="1:21" x14ac:dyDescent="0.25">
      <c r="A183" t="s">
        <v>437</v>
      </c>
      <c r="B183" t="s">
        <v>1385</v>
      </c>
      <c r="C183" t="s">
        <v>1386</v>
      </c>
      <c r="D183" s="15">
        <v>1900</v>
      </c>
      <c r="E183" s="121">
        <v>1</v>
      </c>
      <c r="F183" t="s">
        <v>441</v>
      </c>
      <c r="G183" s="121">
        <v>366</v>
      </c>
      <c r="H183" t="s">
        <v>379</v>
      </c>
      <c r="I183" t="s">
        <v>488</v>
      </c>
      <c r="J183" t="s">
        <v>436</v>
      </c>
      <c r="K183" t="s">
        <v>436</v>
      </c>
      <c r="L183" s="756" t="s">
        <v>87</v>
      </c>
      <c r="M183" t="s">
        <v>495</v>
      </c>
      <c r="N183" s="681">
        <f t="shared" ca="1" si="13"/>
        <v>0</v>
      </c>
      <c r="O183" s="681">
        <f t="shared" ca="1" si="13"/>
        <v>0</v>
      </c>
      <c r="P183" s="681">
        <f t="shared" ca="1" si="13"/>
        <v>0</v>
      </c>
      <c r="Q183" s="681">
        <f t="shared" ca="1" si="13"/>
        <v>0</v>
      </c>
      <c r="R183" s="681">
        <f t="shared" ca="1" si="13"/>
        <v>0</v>
      </c>
      <c r="S183" t="str">
        <f t="shared" si="10"/>
        <v>HUM_ASR_FY_2022</v>
      </c>
      <c r="T183" s="958">
        <f t="shared" si="11"/>
        <v>45032</v>
      </c>
      <c r="U183" t="str">
        <f t="shared" si="12"/>
        <v>Unaudited</v>
      </c>
    </row>
    <row r="184" spans="1:21" x14ac:dyDescent="0.25">
      <c r="A184" t="s">
        <v>437</v>
      </c>
      <c r="B184" t="s">
        <v>1385</v>
      </c>
      <c r="C184" t="s">
        <v>1386</v>
      </c>
      <c r="D184" s="15">
        <v>1900</v>
      </c>
      <c r="E184" s="121">
        <v>1</v>
      </c>
      <c r="F184" t="s">
        <v>441</v>
      </c>
      <c r="G184" s="121">
        <v>366</v>
      </c>
      <c r="H184" t="s">
        <v>379</v>
      </c>
      <c r="I184" t="s">
        <v>488</v>
      </c>
      <c r="J184" t="s">
        <v>436</v>
      </c>
      <c r="K184" t="s">
        <v>436</v>
      </c>
      <c r="L184" s="756" t="s">
        <v>213</v>
      </c>
      <c r="M184" t="s">
        <v>496</v>
      </c>
      <c r="N184" s="681">
        <f t="shared" ca="1" si="13"/>
        <v>0</v>
      </c>
      <c r="O184" s="681">
        <f t="shared" ca="1" si="13"/>
        <v>0</v>
      </c>
      <c r="P184" s="681">
        <f t="shared" ca="1" si="13"/>
        <v>0</v>
      </c>
      <c r="Q184" s="681">
        <f t="shared" ca="1" si="13"/>
        <v>0</v>
      </c>
      <c r="R184" s="681">
        <f t="shared" ca="1" si="13"/>
        <v>0</v>
      </c>
      <c r="S184" t="str">
        <f t="shared" si="10"/>
        <v>HUM_ASR_FY_2022</v>
      </c>
      <c r="T184" s="958">
        <f t="shared" si="11"/>
        <v>45032</v>
      </c>
      <c r="U184" t="str">
        <f t="shared" si="12"/>
        <v>Unaudited</v>
      </c>
    </row>
    <row r="185" spans="1:21" x14ac:dyDescent="0.25">
      <c r="A185" t="s">
        <v>437</v>
      </c>
      <c r="B185" t="s">
        <v>1385</v>
      </c>
      <c r="C185" t="s">
        <v>1386</v>
      </c>
      <c r="D185" s="15">
        <v>1900</v>
      </c>
      <c r="E185" s="121">
        <v>1</v>
      </c>
      <c r="F185" t="s">
        <v>441</v>
      </c>
      <c r="G185" s="121">
        <v>366</v>
      </c>
      <c r="H185" t="s">
        <v>379</v>
      </c>
      <c r="I185" t="s">
        <v>489</v>
      </c>
      <c r="J185" t="s">
        <v>26</v>
      </c>
      <c r="K185" t="s">
        <v>26</v>
      </c>
      <c r="L185" s="756" t="s">
        <v>204</v>
      </c>
      <c r="M185" t="s">
        <v>26</v>
      </c>
      <c r="N185" s="681">
        <f t="shared" ca="1" si="13"/>
        <v>-2478507.2281351946</v>
      </c>
      <c r="O185" s="681">
        <f t="shared" ca="1" si="13"/>
        <v>0</v>
      </c>
      <c r="P185" s="681">
        <f t="shared" ca="1" si="13"/>
        <v>0</v>
      </c>
      <c r="Q185" s="681">
        <f t="shared" ca="1" si="13"/>
        <v>0</v>
      </c>
      <c r="R185" s="681">
        <f t="shared" ca="1" si="13"/>
        <v>0</v>
      </c>
      <c r="S185" t="str">
        <f t="shared" si="10"/>
        <v>HUM_ASR_FY_2022</v>
      </c>
      <c r="T185" s="958">
        <f t="shared" si="11"/>
        <v>45032</v>
      </c>
      <c r="U185" t="str">
        <f t="shared" si="12"/>
        <v>Unaudited</v>
      </c>
    </row>
    <row r="186" spans="1:21" x14ac:dyDescent="0.25">
      <c r="A186" t="s">
        <v>437</v>
      </c>
      <c r="B186" t="s">
        <v>1385</v>
      </c>
      <c r="C186" t="s">
        <v>1386</v>
      </c>
      <c r="D186" s="15">
        <v>1900</v>
      </c>
      <c r="E186" s="121">
        <v>1</v>
      </c>
      <c r="F186" t="s">
        <v>1031</v>
      </c>
      <c r="G186" s="121" t="s">
        <v>1384</v>
      </c>
      <c r="H186" t="s">
        <v>379</v>
      </c>
      <c r="I186" t="s">
        <v>432</v>
      </c>
      <c r="J186" t="s">
        <v>432</v>
      </c>
      <c r="K186" t="s">
        <v>432</v>
      </c>
      <c r="M186" t="s">
        <v>432</v>
      </c>
      <c r="N186" s="681">
        <f t="shared" ca="1" si="13"/>
        <v>0</v>
      </c>
      <c r="O186" s="681">
        <f t="shared" ca="1" si="13"/>
        <v>0</v>
      </c>
      <c r="P186" s="681">
        <f t="shared" ca="1" si="13"/>
        <v>0</v>
      </c>
      <c r="Q186" s="681">
        <f t="shared" ca="1" si="13"/>
        <v>0</v>
      </c>
      <c r="R186" s="681">
        <f t="shared" ca="1" si="13"/>
        <v>-560</v>
      </c>
      <c r="S186" t="str">
        <f t="shared" si="10"/>
        <v>HUM_ASR_FY_2022</v>
      </c>
      <c r="T186" s="958">
        <f t="shared" si="11"/>
        <v>45032</v>
      </c>
      <c r="U186" t="str">
        <f t="shared" si="12"/>
        <v>Unaudited</v>
      </c>
    </row>
    <row r="187" spans="1:21" x14ac:dyDescent="0.25">
      <c r="A187" t="s">
        <v>437</v>
      </c>
      <c r="B187" t="s">
        <v>1385</v>
      </c>
      <c r="C187" t="s">
        <v>1386</v>
      </c>
      <c r="D187" s="15">
        <v>1900</v>
      </c>
      <c r="E187" s="121">
        <v>1</v>
      </c>
      <c r="F187" t="s">
        <v>1031</v>
      </c>
      <c r="G187" s="121" t="s">
        <v>1384</v>
      </c>
      <c r="H187" t="s">
        <v>379</v>
      </c>
      <c r="I187" t="s">
        <v>487</v>
      </c>
      <c r="J187" t="s">
        <v>12</v>
      </c>
      <c r="K187" t="s">
        <v>12</v>
      </c>
      <c r="L187" s="756">
        <v>1.1000000000000001</v>
      </c>
      <c r="M187" t="s">
        <v>12</v>
      </c>
      <c r="N187" s="681">
        <f t="shared" ca="1" si="13"/>
        <v>0</v>
      </c>
      <c r="O187" s="681">
        <f t="shared" ca="1" si="13"/>
        <v>0</v>
      </c>
      <c r="P187" s="681">
        <f t="shared" ca="1" si="13"/>
        <v>0</v>
      </c>
      <c r="Q187" s="681">
        <f t="shared" ca="1" si="13"/>
        <v>0</v>
      </c>
      <c r="R187" s="681">
        <f t="shared" ca="1" si="13"/>
        <v>-2232020.120000001</v>
      </c>
      <c r="S187" t="str">
        <f t="shared" si="10"/>
        <v>HUM_ASR_FY_2022</v>
      </c>
      <c r="T187" s="958">
        <f t="shared" si="11"/>
        <v>45032</v>
      </c>
      <c r="U187" t="str">
        <f t="shared" si="12"/>
        <v>Unaudited</v>
      </c>
    </row>
    <row r="188" spans="1:21" x14ac:dyDescent="0.25">
      <c r="A188" t="s">
        <v>437</v>
      </c>
      <c r="B188" t="s">
        <v>1385</v>
      </c>
      <c r="C188" t="s">
        <v>1386</v>
      </c>
      <c r="D188" s="15">
        <v>1900</v>
      </c>
      <c r="E188" s="121">
        <v>1</v>
      </c>
      <c r="F188" t="s">
        <v>1031</v>
      </c>
      <c r="G188" s="121" t="s">
        <v>1384</v>
      </c>
      <c r="H188" t="s">
        <v>379</v>
      </c>
      <c r="I188" t="s">
        <v>487</v>
      </c>
      <c r="J188" t="s">
        <v>12</v>
      </c>
      <c r="K188" t="s">
        <v>222</v>
      </c>
      <c r="L188" s="756">
        <v>1.2</v>
      </c>
      <c r="M188" t="s">
        <v>222</v>
      </c>
      <c r="N188" s="681">
        <f t="shared" ca="1" si="13"/>
        <v>0</v>
      </c>
      <c r="O188" s="681">
        <f t="shared" ca="1" si="13"/>
        <v>0</v>
      </c>
      <c r="P188" s="681">
        <f t="shared" ca="1" si="13"/>
        <v>0</v>
      </c>
      <c r="Q188" s="681">
        <f t="shared" ca="1" si="13"/>
        <v>0</v>
      </c>
      <c r="R188" s="681">
        <f t="shared" ca="1" si="13"/>
        <v>0</v>
      </c>
      <c r="S188" t="str">
        <f t="shared" si="10"/>
        <v>HUM_ASR_FY_2022</v>
      </c>
      <c r="T188" s="958">
        <f t="shared" si="11"/>
        <v>45032</v>
      </c>
      <c r="U188" t="str">
        <f t="shared" si="12"/>
        <v>Unaudited</v>
      </c>
    </row>
    <row r="189" spans="1:21" x14ac:dyDescent="0.25">
      <c r="A189" t="s">
        <v>437</v>
      </c>
      <c r="B189" t="s">
        <v>1385</v>
      </c>
      <c r="C189" t="s">
        <v>1386</v>
      </c>
      <c r="D189" s="15">
        <v>1900</v>
      </c>
      <c r="E189" s="121">
        <v>1</v>
      </c>
      <c r="F189" t="s">
        <v>1031</v>
      </c>
      <c r="G189" s="121" t="s">
        <v>1384</v>
      </c>
      <c r="H189" t="s">
        <v>379</v>
      </c>
      <c r="I189" t="s">
        <v>487</v>
      </c>
      <c r="J189" t="s">
        <v>12</v>
      </c>
      <c r="K189" t="s">
        <v>1323</v>
      </c>
      <c r="L189" s="756" t="s">
        <v>1319</v>
      </c>
      <c r="M189" t="s">
        <v>1323</v>
      </c>
      <c r="N189" s="681">
        <f t="shared" ca="1" si="13"/>
        <v>0</v>
      </c>
      <c r="O189" s="681">
        <f t="shared" ca="1" si="13"/>
        <v>0</v>
      </c>
      <c r="P189" s="681">
        <f t="shared" ca="1" si="13"/>
        <v>0</v>
      </c>
      <c r="Q189" s="681">
        <f t="shared" ca="1" si="13"/>
        <v>0</v>
      </c>
      <c r="R189" s="681">
        <f t="shared" ca="1" si="13"/>
        <v>-2695223.3400000008</v>
      </c>
      <c r="S189" t="str">
        <f t="shared" si="10"/>
        <v>HUM_ASR_FY_2022</v>
      </c>
      <c r="T189" s="958">
        <f t="shared" si="11"/>
        <v>45032</v>
      </c>
      <c r="U189" t="str">
        <f t="shared" si="12"/>
        <v>Unaudited</v>
      </c>
    </row>
    <row r="190" spans="1:21" x14ac:dyDescent="0.25">
      <c r="A190" t="s">
        <v>437</v>
      </c>
      <c r="B190" t="s">
        <v>1385</v>
      </c>
      <c r="C190" t="s">
        <v>1386</v>
      </c>
      <c r="D190" s="15">
        <v>1900</v>
      </c>
      <c r="E190" s="121">
        <v>1</v>
      </c>
      <c r="F190" t="s">
        <v>1031</v>
      </c>
      <c r="G190" s="121" t="s">
        <v>1384</v>
      </c>
      <c r="H190" t="s">
        <v>379</v>
      </c>
      <c r="I190" t="s">
        <v>487</v>
      </c>
      <c r="J190" t="s">
        <v>12</v>
      </c>
      <c r="K190" t="s">
        <v>1325</v>
      </c>
      <c r="L190" s="756" t="s">
        <v>1324</v>
      </c>
      <c r="M190" t="s">
        <v>1325</v>
      </c>
      <c r="N190" s="681">
        <f t="shared" ca="1" si="13"/>
        <v>0</v>
      </c>
      <c r="O190" s="681">
        <f t="shared" ca="1" si="13"/>
        <v>0</v>
      </c>
      <c r="P190" s="681">
        <f t="shared" ca="1" si="13"/>
        <v>0</v>
      </c>
      <c r="Q190" s="681">
        <f t="shared" ca="1" si="13"/>
        <v>0</v>
      </c>
      <c r="R190" s="681">
        <f t="shared" ca="1" si="13"/>
        <v>-7761817.5399999991</v>
      </c>
      <c r="S190" t="str">
        <f t="shared" si="10"/>
        <v>HUM_ASR_FY_2022</v>
      </c>
      <c r="T190" s="958">
        <f t="shared" si="11"/>
        <v>45032</v>
      </c>
      <c r="U190" t="str">
        <f t="shared" si="12"/>
        <v>Unaudited</v>
      </c>
    </row>
    <row r="191" spans="1:21" x14ac:dyDescent="0.25">
      <c r="A191" t="s">
        <v>437</v>
      </c>
      <c r="B191" t="s">
        <v>1385</v>
      </c>
      <c r="C191" t="s">
        <v>1386</v>
      </c>
      <c r="D191" s="15">
        <v>1900</v>
      </c>
      <c r="E191" s="121">
        <v>1</v>
      </c>
      <c r="F191" t="s">
        <v>1031</v>
      </c>
      <c r="G191" s="121" t="s">
        <v>1384</v>
      </c>
      <c r="H191" t="s">
        <v>379</v>
      </c>
      <c r="I191" t="s">
        <v>487</v>
      </c>
      <c r="J191" t="s">
        <v>13</v>
      </c>
      <c r="K191" t="s">
        <v>13</v>
      </c>
      <c r="L191" s="756" t="s">
        <v>63</v>
      </c>
      <c r="M191" t="s">
        <v>13</v>
      </c>
      <c r="N191" s="681">
        <f t="shared" ca="1" si="13"/>
        <v>0</v>
      </c>
      <c r="O191" s="681">
        <f t="shared" ca="1" si="13"/>
        <v>0</v>
      </c>
      <c r="P191" s="681">
        <f t="shared" ca="1" si="13"/>
        <v>0</v>
      </c>
      <c r="Q191" s="681">
        <f t="shared" ca="1" si="13"/>
        <v>0</v>
      </c>
      <c r="R191" s="681">
        <f t="shared" ca="1" si="13"/>
        <v>1475429.7699999998</v>
      </c>
      <c r="S191" t="str">
        <f t="shared" si="10"/>
        <v>HUM_ASR_FY_2022</v>
      </c>
      <c r="T191" s="958">
        <f t="shared" si="11"/>
        <v>45032</v>
      </c>
      <c r="U191" t="str">
        <f t="shared" si="12"/>
        <v>Unaudited</v>
      </c>
    </row>
    <row r="192" spans="1:21" x14ac:dyDescent="0.25">
      <c r="A192" t="s">
        <v>437</v>
      </c>
      <c r="B192" t="s">
        <v>1385</v>
      </c>
      <c r="C192" t="s">
        <v>1386</v>
      </c>
      <c r="D192" s="15">
        <v>1900</v>
      </c>
      <c r="E192" s="121">
        <v>1</v>
      </c>
      <c r="F192" t="s">
        <v>1031</v>
      </c>
      <c r="G192" s="121" t="s">
        <v>1384</v>
      </c>
      <c r="H192" t="s">
        <v>379</v>
      </c>
      <c r="I192" t="s">
        <v>488</v>
      </c>
      <c r="J192" t="s">
        <v>433</v>
      </c>
      <c r="K192" t="s">
        <v>796</v>
      </c>
      <c r="L192" s="756">
        <v>2.1</v>
      </c>
      <c r="M192" t="s">
        <v>731</v>
      </c>
      <c r="N192" s="681">
        <f t="shared" ca="1" si="13"/>
        <v>0</v>
      </c>
      <c r="O192" s="681">
        <f t="shared" ca="1" si="13"/>
        <v>0</v>
      </c>
      <c r="P192" s="681">
        <f t="shared" ca="1" si="13"/>
        <v>0</v>
      </c>
      <c r="Q192" s="681">
        <f t="shared" ca="1" si="13"/>
        <v>0</v>
      </c>
      <c r="R192" s="681">
        <f t="shared" ca="1" si="13"/>
        <v>-7320</v>
      </c>
      <c r="S192" t="str">
        <f t="shared" si="10"/>
        <v>HUM_ASR_FY_2022</v>
      </c>
      <c r="T192" s="958">
        <f t="shared" si="11"/>
        <v>45032</v>
      </c>
      <c r="U192" t="str">
        <f t="shared" si="12"/>
        <v>Unaudited</v>
      </c>
    </row>
    <row r="193" spans="1:21" x14ac:dyDescent="0.25">
      <c r="A193" t="s">
        <v>437</v>
      </c>
      <c r="B193" t="s">
        <v>1385</v>
      </c>
      <c r="C193" t="s">
        <v>1386</v>
      </c>
      <c r="D193" s="15">
        <v>1900</v>
      </c>
      <c r="E193" s="121">
        <v>1</v>
      </c>
      <c r="F193" t="s">
        <v>1031</v>
      </c>
      <c r="G193" s="121" t="s">
        <v>1384</v>
      </c>
      <c r="H193" t="s">
        <v>379</v>
      </c>
      <c r="I193" t="s">
        <v>488</v>
      </c>
      <c r="J193" t="s">
        <v>433</v>
      </c>
      <c r="K193" t="s">
        <v>796</v>
      </c>
      <c r="L193" s="756">
        <v>2.2000000000000002</v>
      </c>
      <c r="M193" t="s">
        <v>732</v>
      </c>
      <c r="N193" s="681">
        <f t="shared" ca="1" si="13"/>
        <v>0</v>
      </c>
      <c r="O193" s="681">
        <f t="shared" ca="1" si="13"/>
        <v>0</v>
      </c>
      <c r="P193" s="681">
        <f t="shared" ca="1" si="13"/>
        <v>0</v>
      </c>
      <c r="Q193" s="681">
        <f t="shared" ca="1" si="13"/>
        <v>0</v>
      </c>
      <c r="R193" s="681">
        <f t="shared" ca="1" si="13"/>
        <v>0</v>
      </c>
      <c r="S193" t="str">
        <f t="shared" si="10"/>
        <v>HUM_ASR_FY_2022</v>
      </c>
      <c r="T193" s="958">
        <f t="shared" si="11"/>
        <v>45032</v>
      </c>
      <c r="U193" t="str">
        <f t="shared" si="12"/>
        <v>Unaudited</v>
      </c>
    </row>
    <row r="194" spans="1:21" x14ac:dyDescent="0.25">
      <c r="A194" t="s">
        <v>437</v>
      </c>
      <c r="B194" t="s">
        <v>1385</v>
      </c>
      <c r="C194" t="s">
        <v>1386</v>
      </c>
      <c r="D194" s="15">
        <v>1900</v>
      </c>
      <c r="E194" s="121">
        <v>1</v>
      </c>
      <c r="F194" t="s">
        <v>1031</v>
      </c>
      <c r="G194" s="121" t="s">
        <v>1384</v>
      </c>
      <c r="H194" t="s">
        <v>379</v>
      </c>
      <c r="I194" t="s">
        <v>488</v>
      </c>
      <c r="J194" t="s">
        <v>433</v>
      </c>
      <c r="K194" t="s">
        <v>796</v>
      </c>
      <c r="L194" s="756">
        <v>2.2999999999999998</v>
      </c>
      <c r="M194" t="s">
        <v>733</v>
      </c>
      <c r="N194" s="681">
        <f t="shared" ca="1" si="13"/>
        <v>0</v>
      </c>
      <c r="O194" s="681">
        <f t="shared" ca="1" si="13"/>
        <v>0</v>
      </c>
      <c r="P194" s="681">
        <f t="shared" ca="1" si="13"/>
        <v>0</v>
      </c>
      <c r="Q194" s="681">
        <f t="shared" ca="1" si="13"/>
        <v>0</v>
      </c>
      <c r="R194" s="681">
        <f t="shared" ca="1" si="13"/>
        <v>1673234.7299999997</v>
      </c>
      <c r="S194" t="str">
        <f t="shared" ref="S194:S257" si="14">file_name</f>
        <v>HUM_ASR_FY_2022</v>
      </c>
      <c r="T194" s="958">
        <f t="shared" ref="T194:T257" si="15">file_date</f>
        <v>45032</v>
      </c>
      <c r="U194" t="str">
        <f t="shared" ref="U194:U257" si="16">status</f>
        <v>Unaudited</v>
      </c>
    </row>
    <row r="195" spans="1:21" x14ac:dyDescent="0.25">
      <c r="A195" t="s">
        <v>437</v>
      </c>
      <c r="B195" t="s">
        <v>1385</v>
      </c>
      <c r="C195" t="s">
        <v>1386</v>
      </c>
      <c r="D195" s="15">
        <v>1900</v>
      </c>
      <c r="E195" s="121">
        <v>1</v>
      </c>
      <c r="F195" t="s">
        <v>1031</v>
      </c>
      <c r="G195" s="121" t="s">
        <v>1384</v>
      </c>
      <c r="H195" t="s">
        <v>379</v>
      </c>
      <c r="I195" t="s">
        <v>488</v>
      </c>
      <c r="J195" t="s">
        <v>433</v>
      </c>
      <c r="K195" t="s">
        <v>796</v>
      </c>
      <c r="L195" s="756">
        <v>2.4</v>
      </c>
      <c r="M195" t="s">
        <v>734</v>
      </c>
      <c r="N195" s="681">
        <f t="shared" ca="1" si="13"/>
        <v>0</v>
      </c>
      <c r="O195" s="681">
        <f t="shared" ca="1" si="13"/>
        <v>0</v>
      </c>
      <c r="P195" s="681">
        <f t="shared" ca="1" si="13"/>
        <v>0</v>
      </c>
      <c r="Q195" s="681">
        <f t="shared" ca="1" si="13"/>
        <v>0</v>
      </c>
      <c r="R195" s="681">
        <f t="shared" ca="1" si="13"/>
        <v>72.510000000000005</v>
      </c>
      <c r="S195" t="str">
        <f t="shared" si="14"/>
        <v>HUM_ASR_FY_2022</v>
      </c>
      <c r="T195" s="958">
        <f t="shared" si="15"/>
        <v>45032</v>
      </c>
      <c r="U195" t="str">
        <f t="shared" si="16"/>
        <v>Unaudited</v>
      </c>
    </row>
    <row r="196" spans="1:21" x14ac:dyDescent="0.25">
      <c r="A196" t="s">
        <v>437</v>
      </c>
      <c r="B196" t="s">
        <v>1385</v>
      </c>
      <c r="C196" t="s">
        <v>1386</v>
      </c>
      <c r="D196" s="15">
        <v>1900</v>
      </c>
      <c r="E196" s="121">
        <v>1</v>
      </c>
      <c r="F196" t="s">
        <v>1031</v>
      </c>
      <c r="G196" s="121" t="s">
        <v>1384</v>
      </c>
      <c r="H196" t="s">
        <v>379</v>
      </c>
      <c r="I196" t="s">
        <v>488</v>
      </c>
      <c r="J196" t="s">
        <v>433</v>
      </c>
      <c r="K196" t="s">
        <v>796</v>
      </c>
      <c r="L196" s="756">
        <v>2.5</v>
      </c>
      <c r="M196" t="s">
        <v>776</v>
      </c>
      <c r="N196" s="681">
        <f t="shared" ca="1" si="13"/>
        <v>0</v>
      </c>
      <c r="O196" s="681">
        <f t="shared" ca="1" si="13"/>
        <v>0</v>
      </c>
      <c r="P196" s="681">
        <f t="shared" ca="1" si="13"/>
        <v>0</v>
      </c>
      <c r="Q196" s="681">
        <f t="shared" ca="1" si="13"/>
        <v>0</v>
      </c>
      <c r="R196" s="681">
        <f t="shared" ca="1" si="13"/>
        <v>-3993</v>
      </c>
      <c r="S196" t="str">
        <f t="shared" si="14"/>
        <v>HUM_ASR_FY_2022</v>
      </c>
      <c r="T196" s="958">
        <f t="shared" si="15"/>
        <v>45032</v>
      </c>
      <c r="U196" t="str">
        <f t="shared" si="16"/>
        <v>Unaudited</v>
      </c>
    </row>
    <row r="197" spans="1:21" x14ac:dyDescent="0.25">
      <c r="A197" t="s">
        <v>437</v>
      </c>
      <c r="B197" t="s">
        <v>1385</v>
      </c>
      <c r="C197" t="s">
        <v>1386</v>
      </c>
      <c r="D197" s="15">
        <v>1900</v>
      </c>
      <c r="E197" s="121">
        <v>1</v>
      </c>
      <c r="F197" t="s">
        <v>1031</v>
      </c>
      <c r="G197" s="121" t="s">
        <v>1384</v>
      </c>
      <c r="H197" t="s">
        <v>379</v>
      </c>
      <c r="I197" t="s">
        <v>488</v>
      </c>
      <c r="J197" t="s">
        <v>433</v>
      </c>
      <c r="K197" t="s">
        <v>796</v>
      </c>
      <c r="L197" s="756">
        <v>2.6</v>
      </c>
      <c r="M197" t="s">
        <v>186</v>
      </c>
      <c r="N197" s="681">
        <f t="shared" ca="1" si="13"/>
        <v>0</v>
      </c>
      <c r="O197" s="681">
        <f t="shared" ca="1" si="13"/>
        <v>0</v>
      </c>
      <c r="P197" s="681">
        <f t="shared" ca="1" si="13"/>
        <v>0</v>
      </c>
      <c r="Q197" s="681">
        <f t="shared" ca="1" si="13"/>
        <v>0</v>
      </c>
      <c r="R197" s="681">
        <f t="shared" ca="1" si="13"/>
        <v>131933.20000000004</v>
      </c>
      <c r="S197" t="str">
        <f t="shared" si="14"/>
        <v>HUM_ASR_FY_2022</v>
      </c>
      <c r="T197" s="958">
        <f t="shared" si="15"/>
        <v>45032</v>
      </c>
      <c r="U197" t="str">
        <f t="shared" si="16"/>
        <v>Unaudited</v>
      </c>
    </row>
    <row r="198" spans="1:21" x14ac:dyDescent="0.25">
      <c r="A198" t="s">
        <v>437</v>
      </c>
      <c r="B198" t="s">
        <v>1385</v>
      </c>
      <c r="C198" t="s">
        <v>1386</v>
      </c>
      <c r="D198" s="15">
        <v>1900</v>
      </c>
      <c r="E198" s="121">
        <v>1</v>
      </c>
      <c r="F198" t="s">
        <v>1031</v>
      </c>
      <c r="G198" s="121" t="s">
        <v>1384</v>
      </c>
      <c r="H198" t="s">
        <v>379</v>
      </c>
      <c r="I198" t="s">
        <v>488</v>
      </c>
      <c r="J198" t="s">
        <v>433</v>
      </c>
      <c r="K198" t="s">
        <v>796</v>
      </c>
      <c r="L198" s="756">
        <v>2.7</v>
      </c>
      <c r="M198" t="s">
        <v>797</v>
      </c>
      <c r="N198" s="681">
        <f t="shared" ca="1" si="13"/>
        <v>0</v>
      </c>
      <c r="O198" s="681">
        <f t="shared" ca="1" si="13"/>
        <v>0</v>
      </c>
      <c r="P198" s="681">
        <f t="shared" ca="1" si="13"/>
        <v>0</v>
      </c>
      <c r="Q198" s="681">
        <f t="shared" ca="1" si="13"/>
        <v>0</v>
      </c>
      <c r="R198" s="681">
        <f t="shared" ca="1" si="13"/>
        <v>-6245564.5499999635</v>
      </c>
      <c r="S198" t="str">
        <f t="shared" si="14"/>
        <v>HUM_ASR_FY_2022</v>
      </c>
      <c r="T198" s="958">
        <f t="shared" si="15"/>
        <v>45032</v>
      </c>
      <c r="U198" t="str">
        <f t="shared" si="16"/>
        <v>Unaudited</v>
      </c>
    </row>
    <row r="199" spans="1:21" x14ac:dyDescent="0.25">
      <c r="A199" t="s">
        <v>437</v>
      </c>
      <c r="B199" t="s">
        <v>1385</v>
      </c>
      <c r="C199" t="s">
        <v>1386</v>
      </c>
      <c r="D199" s="15">
        <v>1900</v>
      </c>
      <c r="E199" s="121">
        <v>1</v>
      </c>
      <c r="F199" t="s">
        <v>1031</v>
      </c>
      <c r="G199" s="121" t="s">
        <v>1384</v>
      </c>
      <c r="H199" t="s">
        <v>379</v>
      </c>
      <c r="I199" t="s">
        <v>488</v>
      </c>
      <c r="J199" t="s">
        <v>433</v>
      </c>
      <c r="K199" t="s">
        <v>796</v>
      </c>
      <c r="L199" s="756">
        <v>2.8</v>
      </c>
      <c r="M199" t="s">
        <v>798</v>
      </c>
      <c r="N199" s="681">
        <f t="shared" ca="1" si="13"/>
        <v>0</v>
      </c>
      <c r="O199" s="681">
        <f t="shared" ca="1" si="13"/>
        <v>0</v>
      </c>
      <c r="P199" s="681">
        <f t="shared" ca="1" si="13"/>
        <v>0</v>
      </c>
      <c r="Q199" s="681">
        <f t="shared" ca="1" si="13"/>
        <v>0</v>
      </c>
      <c r="R199" s="681">
        <f t="shared" ca="1" si="13"/>
        <v>0</v>
      </c>
      <c r="S199" t="str">
        <f t="shared" si="14"/>
        <v>HUM_ASR_FY_2022</v>
      </c>
      <c r="T199" s="958">
        <f t="shared" si="15"/>
        <v>45032</v>
      </c>
      <c r="U199" t="str">
        <f t="shared" si="16"/>
        <v>Unaudited</v>
      </c>
    </row>
    <row r="200" spans="1:21" x14ac:dyDescent="0.25">
      <c r="A200" t="s">
        <v>437</v>
      </c>
      <c r="B200" t="s">
        <v>1385</v>
      </c>
      <c r="C200" t="s">
        <v>1386</v>
      </c>
      <c r="D200" s="15">
        <v>1900</v>
      </c>
      <c r="E200" s="121">
        <v>1</v>
      </c>
      <c r="F200" t="s">
        <v>1031</v>
      </c>
      <c r="G200" s="121" t="s">
        <v>1384</v>
      </c>
      <c r="H200" t="s">
        <v>379</v>
      </c>
      <c r="I200" t="s">
        <v>488</v>
      </c>
      <c r="J200" t="s">
        <v>433</v>
      </c>
      <c r="K200" t="s">
        <v>796</v>
      </c>
      <c r="L200" s="756">
        <v>2.9</v>
      </c>
      <c r="M200" t="s">
        <v>779</v>
      </c>
      <c r="N200" s="681">
        <f t="shared" ca="1" si="13"/>
        <v>0</v>
      </c>
      <c r="O200" s="681">
        <f t="shared" ca="1" si="13"/>
        <v>0</v>
      </c>
      <c r="P200" s="681">
        <f t="shared" ca="1" si="13"/>
        <v>0</v>
      </c>
      <c r="Q200" s="681">
        <f t="shared" ca="1" si="13"/>
        <v>0</v>
      </c>
      <c r="R200" s="681">
        <f t="shared" ca="1" si="13"/>
        <v>0</v>
      </c>
      <c r="S200" t="str">
        <f t="shared" si="14"/>
        <v>HUM_ASR_FY_2022</v>
      </c>
      <c r="T200" s="958">
        <f t="shared" si="15"/>
        <v>45032</v>
      </c>
      <c r="U200" t="str">
        <f t="shared" si="16"/>
        <v>Unaudited</v>
      </c>
    </row>
    <row r="201" spans="1:21" x14ac:dyDescent="0.25">
      <c r="A201" t="s">
        <v>437</v>
      </c>
      <c r="B201" t="s">
        <v>1385</v>
      </c>
      <c r="C201" t="s">
        <v>1386</v>
      </c>
      <c r="D201" s="15">
        <v>1900</v>
      </c>
      <c r="E201" s="121">
        <v>1</v>
      </c>
      <c r="F201" t="s">
        <v>1031</v>
      </c>
      <c r="G201" s="121" t="s">
        <v>1384</v>
      </c>
      <c r="H201" t="s">
        <v>379</v>
      </c>
      <c r="I201" t="s">
        <v>488</v>
      </c>
      <c r="J201" t="s">
        <v>433</v>
      </c>
      <c r="K201" t="s">
        <v>223</v>
      </c>
      <c r="L201" s="756">
        <v>2.11</v>
      </c>
      <c r="M201" t="s">
        <v>228</v>
      </c>
      <c r="N201" s="681">
        <f t="shared" ca="1" si="13"/>
        <v>0</v>
      </c>
      <c r="O201" s="681">
        <f t="shared" ca="1" si="13"/>
        <v>0</v>
      </c>
      <c r="P201" s="681">
        <f t="shared" ca="1" si="13"/>
        <v>0</v>
      </c>
      <c r="Q201" s="681">
        <f t="shared" ca="1" si="13"/>
        <v>0</v>
      </c>
      <c r="R201" s="681">
        <f t="shared" ca="1" si="13"/>
        <v>182374.67</v>
      </c>
      <c r="S201" t="str">
        <f t="shared" si="14"/>
        <v>HUM_ASR_FY_2022</v>
      </c>
      <c r="T201" s="958">
        <f t="shared" si="15"/>
        <v>45032</v>
      </c>
      <c r="U201" t="str">
        <f t="shared" si="16"/>
        <v>Unaudited</v>
      </c>
    </row>
    <row r="202" spans="1:21" x14ac:dyDescent="0.25">
      <c r="A202" t="s">
        <v>437</v>
      </c>
      <c r="B202" t="s">
        <v>1385</v>
      </c>
      <c r="C202" t="s">
        <v>1386</v>
      </c>
      <c r="D202" s="15">
        <v>1900</v>
      </c>
      <c r="E202" s="121">
        <v>1</v>
      </c>
      <c r="F202" t="s">
        <v>1031</v>
      </c>
      <c r="G202" s="121" t="s">
        <v>1384</v>
      </c>
      <c r="H202" t="s">
        <v>379</v>
      </c>
      <c r="I202" t="s">
        <v>488</v>
      </c>
      <c r="J202" t="s">
        <v>433</v>
      </c>
      <c r="K202" t="s">
        <v>223</v>
      </c>
      <c r="L202" s="756">
        <v>2.12</v>
      </c>
      <c r="M202" t="s">
        <v>552</v>
      </c>
      <c r="N202" s="681">
        <f t="shared" ca="1" si="13"/>
        <v>0</v>
      </c>
      <c r="O202" s="681">
        <f t="shared" ca="1" si="13"/>
        <v>0</v>
      </c>
      <c r="P202" s="681">
        <f t="shared" ca="1" si="13"/>
        <v>0</v>
      </c>
      <c r="Q202" s="681">
        <f t="shared" ca="1" si="13"/>
        <v>0</v>
      </c>
      <c r="R202" s="681">
        <f t="shared" ca="1" si="13"/>
        <v>1319861.8499999999</v>
      </c>
      <c r="S202" t="str">
        <f t="shared" si="14"/>
        <v>HUM_ASR_FY_2022</v>
      </c>
      <c r="T202" s="958">
        <f t="shared" si="15"/>
        <v>45032</v>
      </c>
      <c r="U202" t="str">
        <f t="shared" si="16"/>
        <v>Unaudited</v>
      </c>
    </row>
    <row r="203" spans="1:21" x14ac:dyDescent="0.25">
      <c r="A203" t="s">
        <v>437</v>
      </c>
      <c r="B203" t="s">
        <v>1385</v>
      </c>
      <c r="C203" t="s">
        <v>1386</v>
      </c>
      <c r="D203" s="15">
        <v>1900</v>
      </c>
      <c r="E203" s="121">
        <v>1</v>
      </c>
      <c r="F203" t="s">
        <v>1031</v>
      </c>
      <c r="G203" s="121" t="s">
        <v>1384</v>
      </c>
      <c r="H203" t="s">
        <v>379</v>
      </c>
      <c r="I203" t="s">
        <v>488</v>
      </c>
      <c r="J203" t="s">
        <v>433</v>
      </c>
      <c r="K203" t="s">
        <v>223</v>
      </c>
      <c r="L203" s="756">
        <v>2.13</v>
      </c>
      <c r="M203" t="s">
        <v>229</v>
      </c>
      <c r="N203" s="681">
        <f t="shared" ca="1" si="13"/>
        <v>0</v>
      </c>
      <c r="O203" s="681">
        <f t="shared" ca="1" si="13"/>
        <v>0</v>
      </c>
      <c r="P203" s="681">
        <f t="shared" ca="1" si="13"/>
        <v>0</v>
      </c>
      <c r="Q203" s="681">
        <f t="shared" ca="1" si="13"/>
        <v>0</v>
      </c>
      <c r="R203" s="681">
        <f t="shared" ca="1" si="13"/>
        <v>-14211.500000000055</v>
      </c>
      <c r="S203" t="str">
        <f t="shared" si="14"/>
        <v>HUM_ASR_FY_2022</v>
      </c>
      <c r="T203" s="958">
        <f t="shared" si="15"/>
        <v>45032</v>
      </c>
      <c r="U203" t="str">
        <f t="shared" si="16"/>
        <v>Unaudited</v>
      </c>
    </row>
    <row r="204" spans="1:21" x14ac:dyDescent="0.25">
      <c r="A204" t="s">
        <v>437</v>
      </c>
      <c r="B204" t="s">
        <v>1385</v>
      </c>
      <c r="C204" t="s">
        <v>1386</v>
      </c>
      <c r="D204" s="15">
        <v>1900</v>
      </c>
      <c r="E204" s="121">
        <v>1</v>
      </c>
      <c r="F204" t="s">
        <v>1031</v>
      </c>
      <c r="G204" s="121" t="s">
        <v>1384</v>
      </c>
      <c r="H204" t="s">
        <v>379</v>
      </c>
      <c r="I204" t="s">
        <v>488</v>
      </c>
      <c r="J204" t="s">
        <v>433</v>
      </c>
      <c r="K204" t="s">
        <v>223</v>
      </c>
      <c r="L204" s="756">
        <v>2.14</v>
      </c>
      <c r="M204" t="s">
        <v>556</v>
      </c>
      <c r="N204" s="681">
        <f t="shared" ca="1" si="13"/>
        <v>0</v>
      </c>
      <c r="O204" s="681">
        <f t="shared" ca="1" si="13"/>
        <v>0</v>
      </c>
      <c r="P204" s="681">
        <f t="shared" ca="1" si="13"/>
        <v>0</v>
      </c>
      <c r="Q204" s="681">
        <f t="shared" ca="1" si="13"/>
        <v>0</v>
      </c>
      <c r="R204" s="681">
        <f t="shared" ca="1" si="13"/>
        <v>200150.43</v>
      </c>
      <c r="S204" t="str">
        <f t="shared" si="14"/>
        <v>HUM_ASR_FY_2022</v>
      </c>
      <c r="T204" s="958">
        <f t="shared" si="15"/>
        <v>45032</v>
      </c>
      <c r="U204" t="str">
        <f t="shared" si="16"/>
        <v>Unaudited</v>
      </c>
    </row>
    <row r="205" spans="1:21" x14ac:dyDescent="0.25">
      <c r="A205" t="s">
        <v>437</v>
      </c>
      <c r="B205" t="s">
        <v>1385</v>
      </c>
      <c r="C205" t="s">
        <v>1386</v>
      </c>
      <c r="D205" s="15">
        <v>1900</v>
      </c>
      <c r="E205" s="121">
        <v>1</v>
      </c>
      <c r="F205" t="s">
        <v>1031</v>
      </c>
      <c r="G205" s="121" t="s">
        <v>1384</v>
      </c>
      <c r="H205" t="s">
        <v>379</v>
      </c>
      <c r="I205" t="s">
        <v>488</v>
      </c>
      <c r="J205" t="s">
        <v>433</v>
      </c>
      <c r="K205" t="s">
        <v>223</v>
      </c>
      <c r="L205" s="756">
        <v>2.15</v>
      </c>
      <c r="M205" t="s">
        <v>20</v>
      </c>
      <c r="N205" s="681">
        <f t="shared" ca="1" si="13"/>
        <v>0</v>
      </c>
      <c r="O205" s="681">
        <f t="shared" ca="1" si="13"/>
        <v>0</v>
      </c>
      <c r="P205" s="681">
        <f t="shared" ca="1" si="13"/>
        <v>0</v>
      </c>
      <c r="Q205" s="681">
        <f t="shared" ca="1" si="13"/>
        <v>0</v>
      </c>
      <c r="R205" s="681">
        <f t="shared" ca="1" si="13"/>
        <v>456396.97999999992</v>
      </c>
      <c r="S205" t="str">
        <f t="shared" si="14"/>
        <v>HUM_ASR_FY_2022</v>
      </c>
      <c r="T205" s="958">
        <f t="shared" si="15"/>
        <v>45032</v>
      </c>
      <c r="U205" t="str">
        <f t="shared" si="16"/>
        <v>Unaudited</v>
      </c>
    </row>
    <row r="206" spans="1:21" x14ac:dyDescent="0.25">
      <c r="A206" t="s">
        <v>437</v>
      </c>
      <c r="B206" t="s">
        <v>1385</v>
      </c>
      <c r="C206" t="s">
        <v>1386</v>
      </c>
      <c r="D206" s="15">
        <v>1900</v>
      </c>
      <c r="E206" s="121">
        <v>1</v>
      </c>
      <c r="F206" t="s">
        <v>1031</v>
      </c>
      <c r="G206" s="121" t="s">
        <v>1384</v>
      </c>
      <c r="H206" t="s">
        <v>379</v>
      </c>
      <c r="I206" t="s">
        <v>488</v>
      </c>
      <c r="J206" t="s">
        <v>433</v>
      </c>
      <c r="K206" t="s">
        <v>223</v>
      </c>
      <c r="L206" s="756">
        <v>2.16</v>
      </c>
      <c r="M206" t="s">
        <v>799</v>
      </c>
      <c r="N206" s="681">
        <f t="shared" ca="1" si="13"/>
        <v>0</v>
      </c>
      <c r="O206" s="681">
        <f t="shared" ca="1" si="13"/>
        <v>0</v>
      </c>
      <c r="P206" s="681">
        <f t="shared" ca="1" si="13"/>
        <v>0</v>
      </c>
      <c r="Q206" s="681">
        <f t="shared" ca="1" si="13"/>
        <v>0</v>
      </c>
      <c r="R206" s="681">
        <f t="shared" ca="1" si="13"/>
        <v>0</v>
      </c>
      <c r="S206" t="str">
        <f t="shared" si="14"/>
        <v>HUM_ASR_FY_2022</v>
      </c>
      <c r="T206" s="958">
        <f t="shared" si="15"/>
        <v>45032</v>
      </c>
      <c r="U206" t="str">
        <f t="shared" si="16"/>
        <v>Unaudited</v>
      </c>
    </row>
    <row r="207" spans="1:21" x14ac:dyDescent="0.25">
      <c r="A207" t="s">
        <v>437</v>
      </c>
      <c r="B207" t="s">
        <v>1385</v>
      </c>
      <c r="C207" t="s">
        <v>1386</v>
      </c>
      <c r="D207" s="15">
        <v>1900</v>
      </c>
      <c r="E207" s="121">
        <v>1</v>
      </c>
      <c r="F207" t="s">
        <v>1031</v>
      </c>
      <c r="G207" s="121" t="s">
        <v>1384</v>
      </c>
      <c r="H207" t="s">
        <v>379</v>
      </c>
      <c r="I207" t="s">
        <v>488</v>
      </c>
      <c r="J207" t="s">
        <v>433</v>
      </c>
      <c r="K207" t="s">
        <v>223</v>
      </c>
      <c r="L207" s="756">
        <v>2.17</v>
      </c>
      <c r="M207" t="s">
        <v>1052</v>
      </c>
      <c r="N207" s="681">
        <f t="shared" ca="1" si="13"/>
        <v>0</v>
      </c>
      <c r="O207" s="681">
        <f t="shared" ca="1" si="13"/>
        <v>0</v>
      </c>
      <c r="P207" s="681">
        <f t="shared" ca="1" si="13"/>
        <v>0</v>
      </c>
      <c r="Q207" s="681">
        <f t="shared" ca="1" si="13"/>
        <v>0</v>
      </c>
      <c r="R207" s="681">
        <f t="shared" ca="1" si="13"/>
        <v>0</v>
      </c>
      <c r="S207" t="str">
        <f t="shared" si="14"/>
        <v>HUM_ASR_FY_2022</v>
      </c>
      <c r="T207" s="958">
        <f t="shared" si="15"/>
        <v>45032</v>
      </c>
      <c r="U207" t="str">
        <f t="shared" si="16"/>
        <v>Unaudited</v>
      </c>
    </row>
    <row r="208" spans="1:21" x14ac:dyDescent="0.25">
      <c r="A208" t="s">
        <v>437</v>
      </c>
      <c r="B208" t="s">
        <v>1385</v>
      </c>
      <c r="C208" t="s">
        <v>1386</v>
      </c>
      <c r="D208" s="15">
        <v>1900</v>
      </c>
      <c r="E208" s="121">
        <v>1</v>
      </c>
      <c r="F208" t="s">
        <v>1031</v>
      </c>
      <c r="G208" s="121" t="s">
        <v>1384</v>
      </c>
      <c r="H208" t="s">
        <v>379</v>
      </c>
      <c r="I208" t="s">
        <v>488</v>
      </c>
      <c r="J208" t="s">
        <v>433</v>
      </c>
      <c r="K208" t="s">
        <v>223</v>
      </c>
      <c r="L208" s="756">
        <v>2.1800000000000002</v>
      </c>
      <c r="M208" t="s">
        <v>648</v>
      </c>
      <c r="N208" s="681">
        <f t="shared" ca="1" si="13"/>
        <v>0</v>
      </c>
      <c r="O208" s="681">
        <f t="shared" ca="1" si="13"/>
        <v>0</v>
      </c>
      <c r="P208" s="681">
        <f t="shared" ca="1" si="13"/>
        <v>0</v>
      </c>
      <c r="Q208" s="681">
        <f t="shared" ca="1" si="13"/>
        <v>0</v>
      </c>
      <c r="R208" s="681">
        <f t="shared" ca="1" si="13"/>
        <v>119495.54000000001</v>
      </c>
      <c r="S208" t="str">
        <f t="shared" si="14"/>
        <v>HUM_ASR_FY_2022</v>
      </c>
      <c r="T208" s="958">
        <f t="shared" si="15"/>
        <v>45032</v>
      </c>
      <c r="U208" t="str">
        <f t="shared" si="16"/>
        <v>Unaudited</v>
      </c>
    </row>
    <row r="209" spans="1:21" x14ac:dyDescent="0.25">
      <c r="A209" t="s">
        <v>437</v>
      </c>
      <c r="B209" t="s">
        <v>1385</v>
      </c>
      <c r="C209" t="s">
        <v>1386</v>
      </c>
      <c r="D209" s="15">
        <v>1900</v>
      </c>
      <c r="E209" s="121">
        <v>1</v>
      </c>
      <c r="F209" t="s">
        <v>1031</v>
      </c>
      <c r="G209" s="121" t="s">
        <v>1384</v>
      </c>
      <c r="H209" t="s">
        <v>379</v>
      </c>
      <c r="I209" t="s">
        <v>488</v>
      </c>
      <c r="J209" t="s">
        <v>433</v>
      </c>
      <c r="K209" t="s">
        <v>223</v>
      </c>
      <c r="L209" s="756">
        <v>2.19</v>
      </c>
      <c r="M209" t="s">
        <v>218</v>
      </c>
      <c r="N209" s="681">
        <f t="shared" ca="1" si="13"/>
        <v>0</v>
      </c>
      <c r="O209" s="681">
        <f t="shared" ca="1" si="13"/>
        <v>0</v>
      </c>
      <c r="P209" s="681">
        <f t="shared" ca="1" si="13"/>
        <v>0</v>
      </c>
      <c r="Q209" s="681">
        <f t="shared" ca="1" si="13"/>
        <v>0</v>
      </c>
      <c r="R209" s="681">
        <f t="shared" ca="1" si="13"/>
        <v>0</v>
      </c>
      <c r="S209" t="str">
        <f t="shared" si="14"/>
        <v>HUM_ASR_FY_2022</v>
      </c>
      <c r="T209" s="958">
        <f t="shared" si="15"/>
        <v>45032</v>
      </c>
      <c r="U209" t="str">
        <f t="shared" si="16"/>
        <v>Unaudited</v>
      </c>
    </row>
    <row r="210" spans="1:21" x14ac:dyDescent="0.25">
      <c r="A210" t="s">
        <v>437</v>
      </c>
      <c r="B210" t="s">
        <v>1385</v>
      </c>
      <c r="C210" t="s">
        <v>1386</v>
      </c>
      <c r="D210" s="15">
        <v>1900</v>
      </c>
      <c r="E210" s="121">
        <v>1</v>
      </c>
      <c r="F210" t="s">
        <v>1031</v>
      </c>
      <c r="G210" s="121" t="s">
        <v>1384</v>
      </c>
      <c r="H210" t="s">
        <v>379</v>
      </c>
      <c r="I210" t="s">
        <v>488</v>
      </c>
      <c r="J210" t="s">
        <v>433</v>
      </c>
      <c r="K210" t="s">
        <v>223</v>
      </c>
      <c r="L210" s="756" t="s">
        <v>704</v>
      </c>
      <c r="M210" t="s">
        <v>230</v>
      </c>
      <c r="N210" s="681">
        <f t="shared" ca="1" si="13"/>
        <v>0</v>
      </c>
      <c r="O210" s="681">
        <f t="shared" ca="1" si="13"/>
        <v>0</v>
      </c>
      <c r="P210" s="681">
        <f t="shared" ca="1" si="13"/>
        <v>0</v>
      </c>
      <c r="Q210" s="681">
        <f t="shared" ca="1" si="13"/>
        <v>0</v>
      </c>
      <c r="R210" s="681">
        <f t="shared" ca="1" si="13"/>
        <v>-3106866.3200000045</v>
      </c>
      <c r="S210" t="str">
        <f t="shared" si="14"/>
        <v>HUM_ASR_FY_2022</v>
      </c>
      <c r="T210" s="958">
        <f t="shared" si="15"/>
        <v>45032</v>
      </c>
      <c r="U210" t="str">
        <f t="shared" si="16"/>
        <v>Unaudited</v>
      </c>
    </row>
    <row r="211" spans="1:21" x14ac:dyDescent="0.25">
      <c r="A211" t="s">
        <v>437</v>
      </c>
      <c r="B211" t="s">
        <v>1385</v>
      </c>
      <c r="C211" t="s">
        <v>1386</v>
      </c>
      <c r="D211" s="15">
        <v>1900</v>
      </c>
      <c r="E211" s="121">
        <v>1</v>
      </c>
      <c r="F211" t="s">
        <v>1031</v>
      </c>
      <c r="G211" s="121" t="s">
        <v>1384</v>
      </c>
      <c r="H211" t="s">
        <v>379</v>
      </c>
      <c r="I211" t="s">
        <v>488</v>
      </c>
      <c r="J211" t="s">
        <v>433</v>
      </c>
      <c r="K211" t="s">
        <v>223</v>
      </c>
      <c r="L211" s="756">
        <v>2.21</v>
      </c>
      <c r="M211" t="s">
        <v>466</v>
      </c>
      <c r="N211" s="681">
        <f t="shared" ca="1" si="13"/>
        <v>0</v>
      </c>
      <c r="O211" s="681">
        <f t="shared" ca="1" si="13"/>
        <v>0</v>
      </c>
      <c r="P211" s="681">
        <f t="shared" ca="1" si="13"/>
        <v>0</v>
      </c>
      <c r="Q211" s="681">
        <f t="shared" ca="1" si="13"/>
        <v>0</v>
      </c>
      <c r="R211" s="681">
        <f t="shared" ca="1" si="13"/>
        <v>0</v>
      </c>
      <c r="S211" t="str">
        <f t="shared" si="14"/>
        <v>HUM_ASR_FY_2022</v>
      </c>
      <c r="T211" s="958">
        <f t="shared" si="15"/>
        <v>45032</v>
      </c>
      <c r="U211" t="str">
        <f t="shared" si="16"/>
        <v>Unaudited</v>
      </c>
    </row>
    <row r="212" spans="1:21" x14ac:dyDescent="0.25">
      <c r="A212" t="s">
        <v>437</v>
      </c>
      <c r="B212" t="s">
        <v>1385</v>
      </c>
      <c r="C212" t="s">
        <v>1386</v>
      </c>
      <c r="D212" s="15">
        <v>1900</v>
      </c>
      <c r="E212" s="121">
        <v>1</v>
      </c>
      <c r="F212" t="s">
        <v>1031</v>
      </c>
      <c r="G212" s="121" t="s">
        <v>1384</v>
      </c>
      <c r="H212" t="s">
        <v>379</v>
      </c>
      <c r="I212" t="s">
        <v>488</v>
      </c>
      <c r="J212" t="s">
        <v>433</v>
      </c>
      <c r="K212" t="s">
        <v>6</v>
      </c>
      <c r="L212" s="756" t="s">
        <v>70</v>
      </c>
      <c r="M212" t="s">
        <v>188</v>
      </c>
      <c r="N212" s="681">
        <f t="shared" ca="1" si="13"/>
        <v>0</v>
      </c>
      <c r="O212" s="681">
        <f t="shared" ca="1" si="13"/>
        <v>0</v>
      </c>
      <c r="P212" s="681">
        <f t="shared" ca="1" si="13"/>
        <v>0</v>
      </c>
      <c r="Q212" s="681">
        <f t="shared" ca="1" si="13"/>
        <v>0</v>
      </c>
      <c r="R212" s="681">
        <f t="shared" ca="1" si="13"/>
        <v>3997.4699999999993</v>
      </c>
      <c r="S212" t="str">
        <f t="shared" si="14"/>
        <v>HUM_ASR_FY_2022</v>
      </c>
      <c r="T212" s="958">
        <f t="shared" si="15"/>
        <v>45032</v>
      </c>
      <c r="U212" t="str">
        <f t="shared" si="16"/>
        <v>Unaudited</v>
      </c>
    </row>
    <row r="213" spans="1:21" x14ac:dyDescent="0.25">
      <c r="A213" t="s">
        <v>437</v>
      </c>
      <c r="B213" t="s">
        <v>1385</v>
      </c>
      <c r="C213" t="s">
        <v>1386</v>
      </c>
      <c r="D213" s="15">
        <v>1900</v>
      </c>
      <c r="E213" s="121">
        <v>1</v>
      </c>
      <c r="F213" t="s">
        <v>1031</v>
      </c>
      <c r="G213" s="121" t="s">
        <v>1384</v>
      </c>
      <c r="H213" t="s">
        <v>379</v>
      </c>
      <c r="I213" t="s">
        <v>488</v>
      </c>
      <c r="J213" t="s">
        <v>433</v>
      </c>
      <c r="K213" t="s">
        <v>6</v>
      </c>
      <c r="L213" s="756" t="s">
        <v>71</v>
      </c>
      <c r="M213" t="s">
        <v>231</v>
      </c>
      <c r="N213" s="681">
        <f t="shared" ca="1" si="13"/>
        <v>0</v>
      </c>
      <c r="O213" s="681">
        <f t="shared" ca="1" si="13"/>
        <v>0</v>
      </c>
      <c r="P213" s="681">
        <f t="shared" ca="1" si="13"/>
        <v>0</v>
      </c>
      <c r="Q213" s="681">
        <f t="shared" ca="1" si="13"/>
        <v>0</v>
      </c>
      <c r="R213" s="681">
        <f t="shared" ca="1" si="13"/>
        <v>0</v>
      </c>
      <c r="S213" t="str">
        <f t="shared" si="14"/>
        <v>HUM_ASR_FY_2022</v>
      </c>
      <c r="T213" s="958">
        <f t="shared" si="15"/>
        <v>45032</v>
      </c>
      <c r="U213" t="str">
        <f t="shared" si="16"/>
        <v>Unaudited</v>
      </c>
    </row>
    <row r="214" spans="1:21" x14ac:dyDescent="0.25">
      <c r="A214" t="s">
        <v>437</v>
      </c>
      <c r="B214" t="s">
        <v>1385</v>
      </c>
      <c r="C214" t="s">
        <v>1386</v>
      </c>
      <c r="D214" s="15">
        <v>1900</v>
      </c>
      <c r="E214" s="121">
        <v>1</v>
      </c>
      <c r="F214" t="s">
        <v>1031</v>
      </c>
      <c r="G214" s="121" t="s">
        <v>1384</v>
      </c>
      <c r="H214" t="s">
        <v>379</v>
      </c>
      <c r="I214" t="s">
        <v>488</v>
      </c>
      <c r="J214" t="s">
        <v>433</v>
      </c>
      <c r="K214" t="s">
        <v>6</v>
      </c>
      <c r="L214" s="756" t="s">
        <v>72</v>
      </c>
      <c r="M214" t="s">
        <v>164</v>
      </c>
      <c r="N214" s="681">
        <f t="shared" ca="1" si="13"/>
        <v>0</v>
      </c>
      <c r="O214" s="681">
        <f t="shared" ca="1" si="13"/>
        <v>0</v>
      </c>
      <c r="P214" s="681">
        <f t="shared" ca="1" si="13"/>
        <v>0</v>
      </c>
      <c r="Q214" s="681">
        <f t="shared" ca="1" si="13"/>
        <v>0</v>
      </c>
      <c r="R214" s="681">
        <f t="shared" ca="1" si="13"/>
        <v>0</v>
      </c>
      <c r="S214" t="str">
        <f t="shared" si="14"/>
        <v>HUM_ASR_FY_2022</v>
      </c>
      <c r="T214" s="958">
        <f t="shared" si="15"/>
        <v>45032</v>
      </c>
      <c r="U214" t="str">
        <f t="shared" si="16"/>
        <v>Unaudited</v>
      </c>
    </row>
    <row r="215" spans="1:21" x14ac:dyDescent="0.25">
      <c r="A215" t="s">
        <v>437</v>
      </c>
      <c r="B215" t="s">
        <v>1385</v>
      </c>
      <c r="C215" t="s">
        <v>1386</v>
      </c>
      <c r="D215" s="15">
        <v>1900</v>
      </c>
      <c r="E215" s="121">
        <v>1</v>
      </c>
      <c r="F215" t="s">
        <v>1031</v>
      </c>
      <c r="G215" s="121" t="s">
        <v>1384</v>
      </c>
      <c r="H215" t="s">
        <v>379</v>
      </c>
      <c r="I215" t="s">
        <v>488</v>
      </c>
      <c r="J215" t="s">
        <v>433</v>
      </c>
      <c r="K215" t="s">
        <v>6</v>
      </c>
      <c r="L215" s="756">
        <v>3.4</v>
      </c>
      <c r="M215" t="s">
        <v>461</v>
      </c>
      <c r="N215" s="681">
        <f t="shared" ca="1" si="13"/>
        <v>0</v>
      </c>
      <c r="O215" s="681">
        <f t="shared" ca="1" si="13"/>
        <v>0</v>
      </c>
      <c r="P215" s="681">
        <f t="shared" ca="1" si="13"/>
        <v>0</v>
      </c>
      <c r="Q215" s="681">
        <f t="shared" ca="1" si="13"/>
        <v>0</v>
      </c>
      <c r="R215" s="681">
        <f t="shared" ca="1" si="13"/>
        <v>0</v>
      </c>
      <c r="S215" t="str">
        <f t="shared" si="14"/>
        <v>HUM_ASR_FY_2022</v>
      </c>
      <c r="T215" s="958">
        <f t="shared" si="15"/>
        <v>45032</v>
      </c>
      <c r="U215" t="str">
        <f t="shared" si="16"/>
        <v>Unaudited</v>
      </c>
    </row>
    <row r="216" spans="1:21" x14ac:dyDescent="0.25">
      <c r="A216" t="s">
        <v>437</v>
      </c>
      <c r="B216" t="s">
        <v>1385</v>
      </c>
      <c r="C216" t="s">
        <v>1386</v>
      </c>
      <c r="D216" s="15">
        <v>1900</v>
      </c>
      <c r="E216" s="121">
        <v>1</v>
      </c>
      <c r="F216" t="s">
        <v>1031</v>
      </c>
      <c r="G216" s="121" t="s">
        <v>1384</v>
      </c>
      <c r="H216" t="s">
        <v>379</v>
      </c>
      <c r="I216" t="s">
        <v>488</v>
      </c>
      <c r="J216" t="s">
        <v>433</v>
      </c>
      <c r="K216" t="s">
        <v>434</v>
      </c>
      <c r="L216" s="756">
        <v>4.5</v>
      </c>
      <c r="M216" t="s">
        <v>32</v>
      </c>
      <c r="N216" s="681">
        <f t="shared" ca="1" si="13"/>
        <v>0</v>
      </c>
      <c r="O216" s="681">
        <f t="shared" ca="1" si="13"/>
        <v>0</v>
      </c>
      <c r="P216" s="681">
        <f t="shared" ca="1" si="13"/>
        <v>0</v>
      </c>
      <c r="Q216" s="681">
        <f t="shared" ca="1" si="13"/>
        <v>0</v>
      </c>
      <c r="R216" s="681">
        <f t="shared" ca="1" si="13"/>
        <v>-193793.2</v>
      </c>
      <c r="S216" t="str">
        <f t="shared" si="14"/>
        <v>HUM_ASR_FY_2022</v>
      </c>
      <c r="T216" s="958">
        <f t="shared" si="15"/>
        <v>45032</v>
      </c>
      <c r="U216" t="str">
        <f t="shared" si="16"/>
        <v>Unaudited</v>
      </c>
    </row>
    <row r="217" spans="1:21" x14ac:dyDescent="0.25">
      <c r="A217" t="s">
        <v>437</v>
      </c>
      <c r="B217" t="s">
        <v>1385</v>
      </c>
      <c r="C217" t="s">
        <v>1386</v>
      </c>
      <c r="D217" s="15">
        <v>1900</v>
      </c>
      <c r="E217" s="121">
        <v>1</v>
      </c>
      <c r="F217" t="s">
        <v>1031</v>
      </c>
      <c r="G217" s="121" t="s">
        <v>1384</v>
      </c>
      <c r="H217" t="s">
        <v>379</v>
      </c>
      <c r="I217" t="s">
        <v>488</v>
      </c>
      <c r="J217" t="s">
        <v>433</v>
      </c>
      <c r="K217" t="s">
        <v>434</v>
      </c>
      <c r="L217" s="756" t="s">
        <v>944</v>
      </c>
      <c r="M217" t="s">
        <v>935</v>
      </c>
      <c r="N217" s="681">
        <f t="shared" ca="1" si="13"/>
        <v>0</v>
      </c>
      <c r="O217" s="681">
        <f t="shared" ca="1" si="13"/>
        <v>0</v>
      </c>
      <c r="P217" s="681">
        <f t="shared" ca="1" si="13"/>
        <v>0</v>
      </c>
      <c r="Q217" s="681">
        <f t="shared" ca="1" si="13"/>
        <v>0</v>
      </c>
      <c r="R217" s="681">
        <f t="shared" ca="1" si="13"/>
        <v>0</v>
      </c>
      <c r="S217" t="str">
        <f t="shared" si="14"/>
        <v>HUM_ASR_FY_2022</v>
      </c>
      <c r="T217" s="958">
        <f t="shared" si="15"/>
        <v>45032</v>
      </c>
      <c r="U217" t="str">
        <f t="shared" si="16"/>
        <v>Unaudited</v>
      </c>
    </row>
    <row r="218" spans="1:21" x14ac:dyDescent="0.25">
      <c r="A218" t="s">
        <v>437</v>
      </c>
      <c r="B218" t="s">
        <v>1385</v>
      </c>
      <c r="C218" t="s">
        <v>1386</v>
      </c>
      <c r="D218" s="15">
        <v>1900</v>
      </c>
      <c r="E218" s="121">
        <v>1</v>
      </c>
      <c r="F218" t="s">
        <v>1031</v>
      </c>
      <c r="G218" s="121" t="s">
        <v>1384</v>
      </c>
      <c r="H218" t="s">
        <v>379</v>
      </c>
      <c r="I218" t="s">
        <v>488</v>
      </c>
      <c r="J218" t="s">
        <v>433</v>
      </c>
      <c r="K218" t="s">
        <v>434</v>
      </c>
      <c r="L218" s="756" t="s">
        <v>193</v>
      </c>
      <c r="M218" t="s">
        <v>40</v>
      </c>
      <c r="N218" s="681">
        <f t="shared" ca="1" si="13"/>
        <v>0</v>
      </c>
      <c r="O218" s="681">
        <f t="shared" ca="1" si="13"/>
        <v>0</v>
      </c>
      <c r="P218" s="681">
        <f t="shared" ca="1" si="13"/>
        <v>0</v>
      </c>
      <c r="Q218" s="681">
        <f t="shared" ca="1" si="13"/>
        <v>0</v>
      </c>
      <c r="R218" s="681">
        <f t="shared" ca="1" si="13"/>
        <v>0</v>
      </c>
      <c r="S218" t="str">
        <f t="shared" si="14"/>
        <v>HUM_ASR_FY_2022</v>
      </c>
      <c r="T218" s="958">
        <f t="shared" si="15"/>
        <v>45032</v>
      </c>
      <c r="U218" t="str">
        <f t="shared" si="16"/>
        <v>Unaudited</v>
      </c>
    </row>
    <row r="219" spans="1:21" x14ac:dyDescent="0.25">
      <c r="A219" t="s">
        <v>437</v>
      </c>
      <c r="B219" t="s">
        <v>1385</v>
      </c>
      <c r="C219" t="s">
        <v>1386</v>
      </c>
      <c r="D219" s="15">
        <v>1900</v>
      </c>
      <c r="E219" s="121">
        <v>1</v>
      </c>
      <c r="F219" t="s">
        <v>1031</v>
      </c>
      <c r="G219" s="121" t="s">
        <v>1384</v>
      </c>
      <c r="H219" t="s">
        <v>379</v>
      </c>
      <c r="I219" t="s">
        <v>488</v>
      </c>
      <c r="J219" t="s">
        <v>433</v>
      </c>
      <c r="K219" t="s">
        <v>434</v>
      </c>
      <c r="L219" s="756" t="s">
        <v>192</v>
      </c>
      <c r="M219" t="s">
        <v>329</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HUM_ASR_FY_2022</v>
      </c>
      <c r="T219" s="958">
        <f t="shared" si="15"/>
        <v>45032</v>
      </c>
      <c r="U219" t="str">
        <f t="shared" si="16"/>
        <v>Unaudited</v>
      </c>
    </row>
    <row r="220" spans="1:21" x14ac:dyDescent="0.25">
      <c r="A220" t="s">
        <v>437</v>
      </c>
      <c r="B220" t="s">
        <v>1385</v>
      </c>
      <c r="C220" t="s">
        <v>1386</v>
      </c>
      <c r="D220" s="15">
        <v>1900</v>
      </c>
      <c r="E220" s="121">
        <v>1</v>
      </c>
      <c r="F220" t="s">
        <v>1031</v>
      </c>
      <c r="G220" s="121" t="s">
        <v>1384</v>
      </c>
      <c r="H220" t="s">
        <v>379</v>
      </c>
      <c r="I220" t="s">
        <v>488</v>
      </c>
      <c r="J220" t="s">
        <v>450</v>
      </c>
      <c r="K220" t="s">
        <v>435</v>
      </c>
      <c r="L220" s="756" t="s">
        <v>79</v>
      </c>
      <c r="M220" t="s">
        <v>27</v>
      </c>
      <c r="N220" s="681">
        <f t="shared" ca="1" si="17"/>
        <v>0</v>
      </c>
      <c r="O220" s="681">
        <f t="shared" ca="1" si="17"/>
        <v>0</v>
      </c>
      <c r="P220" s="681">
        <f t="shared" ca="1" si="17"/>
        <v>0</v>
      </c>
      <c r="Q220" s="681">
        <f t="shared" ca="1" si="17"/>
        <v>0</v>
      </c>
      <c r="R220" s="681">
        <f t="shared" ca="1" si="17"/>
        <v>0</v>
      </c>
      <c r="S220" t="str">
        <f t="shared" si="14"/>
        <v>HUM_ASR_FY_2022</v>
      </c>
      <c r="T220" s="958">
        <f t="shared" si="15"/>
        <v>45032</v>
      </c>
      <c r="U220" t="str">
        <f t="shared" si="16"/>
        <v>Unaudited</v>
      </c>
    </row>
    <row r="221" spans="1:21" x14ac:dyDescent="0.25">
      <c r="A221" t="s">
        <v>437</v>
      </c>
      <c r="B221" t="s">
        <v>1385</v>
      </c>
      <c r="C221" t="s">
        <v>1386</v>
      </c>
      <c r="D221" s="15">
        <v>1900</v>
      </c>
      <c r="E221" s="121">
        <v>1</v>
      </c>
      <c r="F221" t="s">
        <v>1031</v>
      </c>
      <c r="G221" s="121" t="s">
        <v>1384</v>
      </c>
      <c r="H221" t="s">
        <v>379</v>
      </c>
      <c r="I221" t="s">
        <v>488</v>
      </c>
      <c r="J221" t="s">
        <v>450</v>
      </c>
      <c r="K221" t="s">
        <v>435</v>
      </c>
      <c r="L221" s="756" t="s">
        <v>80</v>
      </c>
      <c r="M221" t="s">
        <v>97</v>
      </c>
      <c r="N221" s="681">
        <f t="shared" ca="1" si="17"/>
        <v>0</v>
      </c>
      <c r="O221" s="681">
        <f t="shared" ca="1" si="17"/>
        <v>0</v>
      </c>
      <c r="P221" s="681">
        <f t="shared" ca="1" si="17"/>
        <v>0</v>
      </c>
      <c r="Q221" s="681">
        <f t="shared" ca="1" si="17"/>
        <v>0</v>
      </c>
      <c r="R221" s="681">
        <f t="shared" ca="1" si="17"/>
        <v>0</v>
      </c>
      <c r="S221" t="str">
        <f t="shared" si="14"/>
        <v>HUM_ASR_FY_2022</v>
      </c>
      <c r="T221" s="958">
        <f t="shared" si="15"/>
        <v>45032</v>
      </c>
      <c r="U221" t="str">
        <f t="shared" si="16"/>
        <v>Unaudited</v>
      </c>
    </row>
    <row r="222" spans="1:21" x14ac:dyDescent="0.25">
      <c r="A222" t="s">
        <v>437</v>
      </c>
      <c r="B222" t="s">
        <v>1385</v>
      </c>
      <c r="C222" t="s">
        <v>1386</v>
      </c>
      <c r="D222" s="15">
        <v>1900</v>
      </c>
      <c r="E222" s="121">
        <v>1</v>
      </c>
      <c r="F222" t="s">
        <v>1031</v>
      </c>
      <c r="G222" s="121" t="s">
        <v>1384</v>
      </c>
      <c r="H222" t="s">
        <v>379</v>
      </c>
      <c r="I222" t="s">
        <v>488</v>
      </c>
      <c r="J222" t="s">
        <v>450</v>
      </c>
      <c r="K222" t="s">
        <v>435</v>
      </c>
      <c r="L222" s="756" t="s">
        <v>81</v>
      </c>
      <c r="M222" t="s">
        <v>98</v>
      </c>
      <c r="N222" s="681">
        <f t="shared" ca="1" si="17"/>
        <v>0</v>
      </c>
      <c r="O222" s="681">
        <f t="shared" ca="1" si="17"/>
        <v>0</v>
      </c>
      <c r="P222" s="681">
        <f t="shared" ca="1" si="17"/>
        <v>0</v>
      </c>
      <c r="Q222" s="681">
        <f t="shared" ca="1" si="17"/>
        <v>0</v>
      </c>
      <c r="R222" s="681">
        <f t="shared" ca="1" si="17"/>
        <v>0</v>
      </c>
      <c r="S222" t="str">
        <f t="shared" si="14"/>
        <v>HUM_ASR_FY_2022</v>
      </c>
      <c r="T222" s="958">
        <f t="shared" si="15"/>
        <v>45032</v>
      </c>
      <c r="U222" t="str">
        <f t="shared" si="16"/>
        <v>Unaudited</v>
      </c>
    </row>
    <row r="223" spans="1:21" x14ac:dyDescent="0.25">
      <c r="A223" t="s">
        <v>437</v>
      </c>
      <c r="B223" t="s">
        <v>1385</v>
      </c>
      <c r="C223" t="s">
        <v>1386</v>
      </c>
      <c r="D223" s="15">
        <v>1900</v>
      </c>
      <c r="E223" s="121">
        <v>1</v>
      </c>
      <c r="F223" t="s">
        <v>1031</v>
      </c>
      <c r="G223" s="121" t="s">
        <v>1384</v>
      </c>
      <c r="H223" t="s">
        <v>379</v>
      </c>
      <c r="I223" t="s">
        <v>488</v>
      </c>
      <c r="J223" t="s">
        <v>450</v>
      </c>
      <c r="K223" t="s">
        <v>435</v>
      </c>
      <c r="L223" s="756" t="s">
        <v>82</v>
      </c>
      <c r="M223" t="s">
        <v>99</v>
      </c>
      <c r="N223" s="681">
        <f t="shared" ca="1" si="17"/>
        <v>0</v>
      </c>
      <c r="O223" s="681">
        <f t="shared" ca="1" si="17"/>
        <v>0</v>
      </c>
      <c r="P223" s="681">
        <f t="shared" ca="1" si="17"/>
        <v>0</v>
      </c>
      <c r="Q223" s="681">
        <f t="shared" ca="1" si="17"/>
        <v>0</v>
      </c>
      <c r="R223" s="681">
        <f t="shared" ca="1" si="17"/>
        <v>0</v>
      </c>
      <c r="S223" t="str">
        <f t="shared" si="14"/>
        <v>HUM_ASR_FY_2022</v>
      </c>
      <c r="T223" s="958">
        <f t="shared" si="15"/>
        <v>45032</v>
      </c>
      <c r="U223" t="str">
        <f t="shared" si="16"/>
        <v>Unaudited</v>
      </c>
    </row>
    <row r="224" spans="1:21" x14ac:dyDescent="0.25">
      <c r="A224" t="s">
        <v>437</v>
      </c>
      <c r="B224" t="s">
        <v>1385</v>
      </c>
      <c r="C224" t="s">
        <v>1386</v>
      </c>
      <c r="D224" s="15">
        <v>1900</v>
      </c>
      <c r="E224" s="121">
        <v>1</v>
      </c>
      <c r="F224" t="s">
        <v>1031</v>
      </c>
      <c r="G224" s="121" t="s">
        <v>1384</v>
      </c>
      <c r="H224" t="s">
        <v>379</v>
      </c>
      <c r="I224" t="s">
        <v>488</v>
      </c>
      <c r="J224" t="s">
        <v>450</v>
      </c>
      <c r="K224" t="s">
        <v>435</v>
      </c>
      <c r="L224" s="756" t="s">
        <v>216</v>
      </c>
      <c r="M224" t="s">
        <v>100</v>
      </c>
      <c r="N224" s="681">
        <f t="shared" ca="1" si="17"/>
        <v>0</v>
      </c>
      <c r="O224" s="681">
        <f t="shared" ca="1" si="17"/>
        <v>0</v>
      </c>
      <c r="P224" s="681">
        <f t="shared" ca="1" si="17"/>
        <v>0</v>
      </c>
      <c r="Q224" s="681">
        <f t="shared" ca="1" si="17"/>
        <v>0</v>
      </c>
      <c r="R224" s="681">
        <f t="shared" ca="1" si="17"/>
        <v>0</v>
      </c>
      <c r="S224" t="str">
        <f t="shared" si="14"/>
        <v>HUM_ASR_FY_2022</v>
      </c>
      <c r="T224" s="958">
        <f t="shared" si="15"/>
        <v>45032</v>
      </c>
      <c r="U224" t="str">
        <f t="shared" si="16"/>
        <v>Unaudited</v>
      </c>
    </row>
    <row r="225" spans="1:21" x14ac:dyDescent="0.25">
      <c r="A225" t="s">
        <v>437</v>
      </c>
      <c r="B225" t="s">
        <v>1385</v>
      </c>
      <c r="C225" t="s">
        <v>1386</v>
      </c>
      <c r="D225" s="15">
        <v>1900</v>
      </c>
      <c r="E225" s="121">
        <v>1</v>
      </c>
      <c r="F225" t="s">
        <v>1031</v>
      </c>
      <c r="G225" s="121" t="s">
        <v>1384</v>
      </c>
      <c r="H225" t="s">
        <v>379</v>
      </c>
      <c r="I225" t="s">
        <v>488</v>
      </c>
      <c r="J225" t="s">
        <v>450</v>
      </c>
      <c r="K225" t="s">
        <v>435</v>
      </c>
      <c r="L225" s="756" t="s">
        <v>215</v>
      </c>
      <c r="M225" t="s">
        <v>28</v>
      </c>
      <c r="N225" s="681">
        <f t="shared" ca="1" si="17"/>
        <v>0</v>
      </c>
      <c r="O225" s="681">
        <f t="shared" ca="1" si="17"/>
        <v>0</v>
      </c>
      <c r="P225" s="681">
        <f t="shared" ca="1" si="17"/>
        <v>0</v>
      </c>
      <c r="Q225" s="681">
        <f t="shared" ca="1" si="17"/>
        <v>0</v>
      </c>
      <c r="R225" s="681">
        <f t="shared" ca="1" si="17"/>
        <v>0</v>
      </c>
      <c r="S225" t="str">
        <f t="shared" si="14"/>
        <v>HUM_ASR_FY_2022</v>
      </c>
      <c r="T225" s="958">
        <f t="shared" si="15"/>
        <v>45032</v>
      </c>
      <c r="U225" t="str">
        <f t="shared" si="16"/>
        <v>Unaudited</v>
      </c>
    </row>
    <row r="226" spans="1:21" x14ac:dyDescent="0.25">
      <c r="A226" t="s">
        <v>437</v>
      </c>
      <c r="B226" t="s">
        <v>1385</v>
      </c>
      <c r="C226" t="s">
        <v>1386</v>
      </c>
      <c r="D226" s="15">
        <v>1900</v>
      </c>
      <c r="E226" s="121">
        <v>1</v>
      </c>
      <c r="F226" t="s">
        <v>1031</v>
      </c>
      <c r="G226" s="121" t="s">
        <v>1384</v>
      </c>
      <c r="H226" t="s">
        <v>379</v>
      </c>
      <c r="I226" t="s">
        <v>488</v>
      </c>
      <c r="J226" t="s">
        <v>436</v>
      </c>
      <c r="K226" t="s">
        <v>436</v>
      </c>
      <c r="L226" s="756" t="s">
        <v>84</v>
      </c>
      <c r="M226" t="s">
        <v>327</v>
      </c>
      <c r="N226" s="681">
        <f t="shared" ca="1" si="17"/>
        <v>0</v>
      </c>
      <c r="O226" s="681">
        <f t="shared" ca="1" si="17"/>
        <v>0</v>
      </c>
      <c r="P226" s="681">
        <f t="shared" ca="1" si="17"/>
        <v>0</v>
      </c>
      <c r="Q226" s="681">
        <f t="shared" ca="1" si="17"/>
        <v>0</v>
      </c>
      <c r="R226" s="681">
        <f t="shared" ca="1" si="17"/>
        <v>0</v>
      </c>
      <c r="S226" t="str">
        <f t="shared" si="14"/>
        <v>HUM_ASR_FY_2022</v>
      </c>
      <c r="T226" s="958">
        <f t="shared" si="15"/>
        <v>45032</v>
      </c>
      <c r="U226" t="str">
        <f t="shared" si="16"/>
        <v>Unaudited</v>
      </c>
    </row>
    <row r="227" spans="1:21" x14ac:dyDescent="0.25">
      <c r="A227" t="s">
        <v>437</v>
      </c>
      <c r="B227" t="s">
        <v>1385</v>
      </c>
      <c r="C227" t="s">
        <v>1386</v>
      </c>
      <c r="D227" s="15">
        <v>1900</v>
      </c>
      <c r="E227" s="121">
        <v>1</v>
      </c>
      <c r="F227" t="s">
        <v>1031</v>
      </c>
      <c r="G227" s="121" t="s">
        <v>1384</v>
      </c>
      <c r="H227" t="s">
        <v>379</v>
      </c>
      <c r="I227" t="s">
        <v>488</v>
      </c>
      <c r="J227" t="s">
        <v>436</v>
      </c>
      <c r="K227" t="s">
        <v>436</v>
      </c>
      <c r="L227" s="756" t="s">
        <v>85</v>
      </c>
      <c r="M227" t="s">
        <v>325</v>
      </c>
      <c r="N227" s="681">
        <f t="shared" ca="1" si="17"/>
        <v>0</v>
      </c>
      <c r="O227" s="681">
        <f t="shared" ca="1" si="17"/>
        <v>0</v>
      </c>
      <c r="P227" s="681">
        <f t="shared" ca="1" si="17"/>
        <v>0</v>
      </c>
      <c r="Q227" s="681">
        <f t="shared" ca="1" si="17"/>
        <v>0</v>
      </c>
      <c r="R227" s="681">
        <f t="shared" ca="1" si="17"/>
        <v>0</v>
      </c>
      <c r="S227" t="str">
        <f t="shared" si="14"/>
        <v>HUM_ASR_FY_2022</v>
      </c>
      <c r="T227" s="958">
        <f t="shared" si="15"/>
        <v>45032</v>
      </c>
      <c r="U227" t="str">
        <f t="shared" si="16"/>
        <v>Unaudited</v>
      </c>
    </row>
    <row r="228" spans="1:21" x14ac:dyDescent="0.25">
      <c r="A228" t="s">
        <v>437</v>
      </c>
      <c r="B228" t="s">
        <v>1385</v>
      </c>
      <c r="C228" t="s">
        <v>1386</v>
      </c>
      <c r="D228" s="15">
        <v>1900</v>
      </c>
      <c r="E228" s="121">
        <v>1</v>
      </c>
      <c r="F228" t="s">
        <v>1031</v>
      </c>
      <c r="G228" s="121" t="s">
        <v>1384</v>
      </c>
      <c r="H228" t="s">
        <v>379</v>
      </c>
      <c r="I228" t="s">
        <v>488</v>
      </c>
      <c r="J228" t="s">
        <v>436</v>
      </c>
      <c r="K228" t="s">
        <v>436</v>
      </c>
      <c r="L228" s="756" t="s">
        <v>86</v>
      </c>
      <c r="M228" t="s">
        <v>494</v>
      </c>
      <c r="N228" s="681">
        <f t="shared" ca="1" si="17"/>
        <v>0</v>
      </c>
      <c r="O228" s="681">
        <f t="shared" ca="1" si="17"/>
        <v>0</v>
      </c>
      <c r="P228" s="681">
        <f t="shared" ca="1" si="17"/>
        <v>0</v>
      </c>
      <c r="Q228" s="681">
        <f t="shared" ca="1" si="17"/>
        <v>0</v>
      </c>
      <c r="R228" s="681">
        <f t="shared" ca="1" si="17"/>
        <v>0</v>
      </c>
      <c r="S228" t="str">
        <f t="shared" si="14"/>
        <v>HUM_ASR_FY_2022</v>
      </c>
      <c r="T228" s="958">
        <f t="shared" si="15"/>
        <v>45032</v>
      </c>
      <c r="U228" t="str">
        <f t="shared" si="16"/>
        <v>Unaudited</v>
      </c>
    </row>
    <row r="229" spans="1:21" x14ac:dyDescent="0.25">
      <c r="A229" t="s">
        <v>437</v>
      </c>
      <c r="B229" t="s">
        <v>1385</v>
      </c>
      <c r="C229" t="s">
        <v>1386</v>
      </c>
      <c r="D229" s="15">
        <v>1900</v>
      </c>
      <c r="E229" s="121">
        <v>1</v>
      </c>
      <c r="F229" t="s">
        <v>1031</v>
      </c>
      <c r="G229" s="121" t="s">
        <v>1384</v>
      </c>
      <c r="H229" t="s">
        <v>379</v>
      </c>
      <c r="I229" t="s">
        <v>488</v>
      </c>
      <c r="J229" t="s">
        <v>436</v>
      </c>
      <c r="K229" t="s">
        <v>436</v>
      </c>
      <c r="L229" s="756" t="s">
        <v>87</v>
      </c>
      <c r="M229" t="s">
        <v>495</v>
      </c>
      <c r="N229" s="681">
        <f t="shared" ca="1" si="17"/>
        <v>0</v>
      </c>
      <c r="O229" s="681">
        <f t="shared" ca="1" si="17"/>
        <v>0</v>
      </c>
      <c r="P229" s="681">
        <f t="shared" ca="1" si="17"/>
        <v>0</v>
      </c>
      <c r="Q229" s="681">
        <f t="shared" ca="1" si="17"/>
        <v>0</v>
      </c>
      <c r="R229" s="681">
        <f t="shared" ca="1" si="17"/>
        <v>0</v>
      </c>
      <c r="S229" t="str">
        <f t="shared" si="14"/>
        <v>HUM_ASR_FY_2022</v>
      </c>
      <c r="T229" s="958">
        <f t="shared" si="15"/>
        <v>45032</v>
      </c>
      <c r="U229" t="str">
        <f t="shared" si="16"/>
        <v>Unaudited</v>
      </c>
    </row>
    <row r="230" spans="1:21" x14ac:dyDescent="0.25">
      <c r="A230" t="s">
        <v>437</v>
      </c>
      <c r="B230" t="s">
        <v>1385</v>
      </c>
      <c r="C230" t="s">
        <v>1386</v>
      </c>
      <c r="D230" s="15">
        <v>1900</v>
      </c>
      <c r="E230" s="121">
        <v>1</v>
      </c>
      <c r="F230" t="s">
        <v>1031</v>
      </c>
      <c r="G230" s="121" t="s">
        <v>1384</v>
      </c>
      <c r="H230" t="s">
        <v>379</v>
      </c>
      <c r="I230" t="s">
        <v>488</v>
      </c>
      <c r="J230" t="s">
        <v>436</v>
      </c>
      <c r="K230" t="s">
        <v>436</v>
      </c>
      <c r="L230" s="756" t="s">
        <v>213</v>
      </c>
      <c r="M230" t="s">
        <v>496</v>
      </c>
      <c r="N230" s="681">
        <f t="shared" ca="1" si="17"/>
        <v>0</v>
      </c>
      <c r="O230" s="681">
        <f t="shared" ca="1" si="17"/>
        <v>0</v>
      </c>
      <c r="P230" s="681">
        <f t="shared" ca="1" si="17"/>
        <v>0</v>
      </c>
      <c r="Q230" s="681">
        <f t="shared" ca="1" si="17"/>
        <v>0</v>
      </c>
      <c r="R230" s="681">
        <f t="shared" ca="1" si="17"/>
        <v>0</v>
      </c>
      <c r="S230" t="str">
        <f t="shared" si="14"/>
        <v>HUM_ASR_FY_2022</v>
      </c>
      <c r="T230" s="958">
        <f t="shared" si="15"/>
        <v>45032</v>
      </c>
      <c r="U230" t="str">
        <f t="shared" si="16"/>
        <v>Unaudited</v>
      </c>
    </row>
    <row r="231" spans="1:21" x14ac:dyDescent="0.25">
      <c r="A231" t="s">
        <v>437</v>
      </c>
      <c r="B231" t="s">
        <v>1385</v>
      </c>
      <c r="C231" t="s">
        <v>1386</v>
      </c>
      <c r="D231" s="15">
        <v>1900</v>
      </c>
      <c r="E231" s="121">
        <v>1</v>
      </c>
      <c r="F231" t="s">
        <v>1031</v>
      </c>
      <c r="G231" s="121" t="s">
        <v>1384</v>
      </c>
      <c r="H231" t="s">
        <v>379</v>
      </c>
      <c r="I231" t="s">
        <v>489</v>
      </c>
      <c r="J231" t="s">
        <v>26</v>
      </c>
      <c r="K231" t="s">
        <v>26</v>
      </c>
      <c r="L231" s="756" t="s">
        <v>204</v>
      </c>
      <c r="M231" t="s">
        <v>26</v>
      </c>
      <c r="N231" s="681">
        <f t="shared" ca="1" si="17"/>
        <v>0</v>
      </c>
      <c r="O231" s="681">
        <f t="shared" ca="1" si="17"/>
        <v>0</v>
      </c>
      <c r="P231" s="681">
        <f t="shared" ca="1" si="17"/>
        <v>0</v>
      </c>
      <c r="Q231" s="681">
        <f t="shared" ca="1" si="17"/>
        <v>0</v>
      </c>
      <c r="R231" s="681">
        <f t="shared" ca="1" si="17"/>
        <v>-1228137.1285129569</v>
      </c>
      <c r="S231" t="str">
        <f t="shared" si="14"/>
        <v>HUM_ASR_FY_2022</v>
      </c>
      <c r="T231" s="958">
        <f t="shared" si="15"/>
        <v>45032</v>
      </c>
      <c r="U231" t="str">
        <f t="shared" si="16"/>
        <v>Unaudited</v>
      </c>
    </row>
    <row r="232" spans="1:21" x14ac:dyDescent="0.25">
      <c r="A232" t="s">
        <v>437</v>
      </c>
      <c r="B232" t="s">
        <v>1385</v>
      </c>
      <c r="C232" t="s">
        <v>1386</v>
      </c>
      <c r="D232" s="15">
        <v>1900</v>
      </c>
      <c r="E232" s="121">
        <v>1</v>
      </c>
      <c r="F232" t="s">
        <v>438</v>
      </c>
      <c r="G232" s="121">
        <v>91</v>
      </c>
      <c r="H232" t="s">
        <v>380</v>
      </c>
      <c r="I232" t="s">
        <v>432</v>
      </c>
      <c r="J232" t="s">
        <v>432</v>
      </c>
      <c r="K232" t="s">
        <v>432</v>
      </c>
      <c r="M232" t="s">
        <v>432</v>
      </c>
      <c r="N232" s="681">
        <f t="shared" ca="1" si="17"/>
        <v>4741</v>
      </c>
      <c r="O232" s="681">
        <f t="shared" ca="1" si="17"/>
        <v>2400</v>
      </c>
      <c r="P232" s="681">
        <f t="shared" ca="1" si="17"/>
        <v>2341</v>
      </c>
      <c r="Q232" s="681">
        <f t="shared" ca="1" si="17"/>
        <v>0</v>
      </c>
      <c r="R232" s="681">
        <f t="shared" ca="1" si="17"/>
        <v>0</v>
      </c>
      <c r="S232" t="str">
        <f t="shared" si="14"/>
        <v>HUM_ASR_FY_2022</v>
      </c>
      <c r="T232" s="958">
        <f t="shared" si="15"/>
        <v>45032</v>
      </c>
      <c r="U232" t="str">
        <f t="shared" si="16"/>
        <v>Unaudited</v>
      </c>
    </row>
    <row r="233" spans="1:21" x14ac:dyDescent="0.25">
      <c r="A233" t="s">
        <v>437</v>
      </c>
      <c r="B233" t="s">
        <v>1385</v>
      </c>
      <c r="C233" t="s">
        <v>1386</v>
      </c>
      <c r="D233" s="15">
        <v>1900</v>
      </c>
      <c r="E233" s="121">
        <v>1</v>
      </c>
      <c r="F233" t="s">
        <v>438</v>
      </c>
      <c r="G233" s="121">
        <v>91</v>
      </c>
      <c r="H233" t="s">
        <v>380</v>
      </c>
      <c r="I233" t="s">
        <v>487</v>
      </c>
      <c r="J233" t="s">
        <v>12</v>
      </c>
      <c r="K233" t="s">
        <v>12</v>
      </c>
      <c r="L233" s="756">
        <v>1.1000000000000001</v>
      </c>
      <c r="M233" t="s">
        <v>12</v>
      </c>
      <c r="N233" s="681">
        <f t="shared" ca="1" si="17"/>
        <v>17936426.93</v>
      </c>
      <c r="O233" s="681">
        <f t="shared" ca="1" si="17"/>
        <v>0</v>
      </c>
      <c r="P233" s="681">
        <f t="shared" ca="1" si="17"/>
        <v>0</v>
      </c>
      <c r="Q233" s="681">
        <f t="shared" ca="1" si="17"/>
        <v>0</v>
      </c>
      <c r="R233" s="681">
        <f t="shared" ca="1" si="17"/>
        <v>0</v>
      </c>
      <c r="S233" t="str">
        <f t="shared" si="14"/>
        <v>HUM_ASR_FY_2022</v>
      </c>
      <c r="T233" s="958">
        <f t="shared" si="15"/>
        <v>45032</v>
      </c>
      <c r="U233" t="str">
        <f t="shared" si="16"/>
        <v>Unaudited</v>
      </c>
    </row>
    <row r="234" spans="1:21" x14ac:dyDescent="0.25">
      <c r="A234" t="s">
        <v>437</v>
      </c>
      <c r="B234" t="s">
        <v>1385</v>
      </c>
      <c r="C234" t="s">
        <v>1386</v>
      </c>
      <c r="D234" s="15">
        <v>1900</v>
      </c>
      <c r="E234" s="121">
        <v>1</v>
      </c>
      <c r="F234" t="s">
        <v>438</v>
      </c>
      <c r="G234" s="121">
        <v>91</v>
      </c>
      <c r="H234" t="s">
        <v>380</v>
      </c>
      <c r="I234" t="s">
        <v>487</v>
      </c>
      <c r="J234" t="s">
        <v>12</v>
      </c>
      <c r="K234" t="s">
        <v>222</v>
      </c>
      <c r="L234" s="756">
        <v>1.2</v>
      </c>
      <c r="M234" t="s">
        <v>222</v>
      </c>
      <c r="N234" s="681">
        <f t="shared" ca="1" si="17"/>
        <v>0</v>
      </c>
      <c r="O234" s="681">
        <f t="shared" ca="1" si="17"/>
        <v>0</v>
      </c>
      <c r="P234" s="681">
        <f t="shared" ca="1" si="17"/>
        <v>0</v>
      </c>
      <c r="Q234" s="681">
        <f t="shared" ca="1" si="17"/>
        <v>0</v>
      </c>
      <c r="R234" s="681">
        <f t="shared" ca="1" si="17"/>
        <v>0</v>
      </c>
      <c r="S234" t="str">
        <f t="shared" si="14"/>
        <v>HUM_ASR_FY_2022</v>
      </c>
      <c r="T234" s="958">
        <f t="shared" si="15"/>
        <v>45032</v>
      </c>
      <c r="U234" t="str">
        <f t="shared" si="16"/>
        <v>Unaudited</v>
      </c>
    </row>
    <row r="235" spans="1:21" x14ac:dyDescent="0.25">
      <c r="A235" t="s">
        <v>437</v>
      </c>
      <c r="B235" t="s">
        <v>1385</v>
      </c>
      <c r="C235" t="s">
        <v>1386</v>
      </c>
      <c r="D235" s="15">
        <v>1900</v>
      </c>
      <c r="E235" s="121">
        <v>1</v>
      </c>
      <c r="F235" t="s">
        <v>438</v>
      </c>
      <c r="G235" s="121">
        <v>91</v>
      </c>
      <c r="H235" t="s">
        <v>380</v>
      </c>
      <c r="I235" t="s">
        <v>487</v>
      </c>
      <c r="J235" t="s">
        <v>12</v>
      </c>
      <c r="K235" t="s">
        <v>1323</v>
      </c>
      <c r="L235" s="756" t="s">
        <v>1319</v>
      </c>
      <c r="M235" t="s">
        <v>1323</v>
      </c>
      <c r="N235" s="681">
        <f t="shared" ca="1" si="17"/>
        <v>284118.12</v>
      </c>
      <c r="O235" s="681">
        <f t="shared" ca="1" si="17"/>
        <v>0</v>
      </c>
      <c r="P235" s="681">
        <f t="shared" ca="1" si="17"/>
        <v>0</v>
      </c>
      <c r="Q235" s="681">
        <f t="shared" ca="1" si="17"/>
        <v>0</v>
      </c>
      <c r="R235" s="681">
        <f t="shared" ca="1" si="17"/>
        <v>0</v>
      </c>
      <c r="S235" t="str">
        <f t="shared" si="14"/>
        <v>HUM_ASR_FY_2022</v>
      </c>
      <c r="T235" s="958">
        <f t="shared" si="15"/>
        <v>45032</v>
      </c>
      <c r="U235" t="str">
        <f t="shared" si="16"/>
        <v>Unaudited</v>
      </c>
    </row>
    <row r="236" spans="1:21" x14ac:dyDescent="0.25">
      <c r="A236" t="s">
        <v>437</v>
      </c>
      <c r="B236" t="s">
        <v>1385</v>
      </c>
      <c r="C236" t="s">
        <v>1386</v>
      </c>
      <c r="D236" s="15">
        <v>1900</v>
      </c>
      <c r="E236" s="121">
        <v>1</v>
      </c>
      <c r="F236" t="s">
        <v>438</v>
      </c>
      <c r="G236" s="121">
        <v>91</v>
      </c>
      <c r="H236" t="s">
        <v>380</v>
      </c>
      <c r="I236" t="s">
        <v>487</v>
      </c>
      <c r="J236" t="s">
        <v>12</v>
      </c>
      <c r="K236" t="s">
        <v>1325</v>
      </c>
      <c r="L236" s="756" t="s">
        <v>1324</v>
      </c>
      <c r="M236" t="s">
        <v>1325</v>
      </c>
      <c r="N236" s="681">
        <f t="shared" ca="1" si="17"/>
        <v>-19010.550000000003</v>
      </c>
      <c r="O236" s="681">
        <f t="shared" ca="1" si="17"/>
        <v>0</v>
      </c>
      <c r="P236" s="681">
        <f t="shared" ca="1" si="17"/>
        <v>0</v>
      </c>
      <c r="Q236" s="681">
        <f t="shared" ca="1" si="17"/>
        <v>0</v>
      </c>
      <c r="R236" s="681">
        <f t="shared" ca="1" si="17"/>
        <v>0</v>
      </c>
      <c r="S236" t="str">
        <f t="shared" si="14"/>
        <v>HUM_ASR_FY_2022</v>
      </c>
      <c r="T236" s="958">
        <f t="shared" si="15"/>
        <v>45032</v>
      </c>
      <c r="U236" t="str">
        <f t="shared" si="16"/>
        <v>Unaudited</v>
      </c>
    </row>
    <row r="237" spans="1:21" x14ac:dyDescent="0.25">
      <c r="A237" t="s">
        <v>437</v>
      </c>
      <c r="B237" t="s">
        <v>1385</v>
      </c>
      <c r="C237" t="s">
        <v>1386</v>
      </c>
      <c r="D237" s="15">
        <v>1900</v>
      </c>
      <c r="E237" s="121">
        <v>1</v>
      </c>
      <c r="F237" t="s">
        <v>438</v>
      </c>
      <c r="G237" s="121">
        <v>91</v>
      </c>
      <c r="H237" t="s">
        <v>380</v>
      </c>
      <c r="I237" t="s">
        <v>487</v>
      </c>
      <c r="J237" t="s">
        <v>13</v>
      </c>
      <c r="K237" t="s">
        <v>13</v>
      </c>
      <c r="L237" s="756" t="s">
        <v>63</v>
      </c>
      <c r="M237" t="s">
        <v>13</v>
      </c>
      <c r="N237" s="681">
        <f t="shared" ca="1" si="17"/>
        <v>-6176.44</v>
      </c>
      <c r="O237" s="681">
        <f t="shared" ca="1" si="17"/>
        <v>0</v>
      </c>
      <c r="P237" s="681">
        <f t="shared" ca="1" si="17"/>
        <v>0</v>
      </c>
      <c r="Q237" s="681">
        <f t="shared" ca="1" si="17"/>
        <v>0</v>
      </c>
      <c r="R237" s="681">
        <f t="shared" ca="1" si="17"/>
        <v>0</v>
      </c>
      <c r="S237" t="str">
        <f t="shared" si="14"/>
        <v>HUM_ASR_FY_2022</v>
      </c>
      <c r="T237" s="958">
        <f t="shared" si="15"/>
        <v>45032</v>
      </c>
      <c r="U237" t="str">
        <f t="shared" si="16"/>
        <v>Unaudited</v>
      </c>
    </row>
    <row r="238" spans="1:21" x14ac:dyDescent="0.25">
      <c r="A238" t="s">
        <v>437</v>
      </c>
      <c r="B238" t="s">
        <v>1385</v>
      </c>
      <c r="C238" t="s">
        <v>1386</v>
      </c>
      <c r="D238" s="15">
        <v>1900</v>
      </c>
      <c r="E238" s="121">
        <v>1</v>
      </c>
      <c r="F238" t="s">
        <v>438</v>
      </c>
      <c r="G238" s="121">
        <v>91</v>
      </c>
      <c r="H238" t="s">
        <v>380</v>
      </c>
      <c r="I238" t="s">
        <v>488</v>
      </c>
      <c r="J238" t="s">
        <v>433</v>
      </c>
      <c r="K238" t="s">
        <v>796</v>
      </c>
      <c r="L238" s="756">
        <v>2.1</v>
      </c>
      <c r="M238" t="s">
        <v>731</v>
      </c>
      <c r="N238" s="681">
        <f t="shared" ca="1" si="17"/>
        <v>58136</v>
      </c>
      <c r="O238" s="681">
        <f t="shared" ca="1" si="17"/>
        <v>55326</v>
      </c>
      <c r="P238" s="681">
        <f t="shared" ca="1" si="17"/>
        <v>2810</v>
      </c>
      <c r="Q238" s="681">
        <f t="shared" ca="1" si="17"/>
        <v>0</v>
      </c>
      <c r="R238" s="681">
        <f t="shared" ca="1" si="17"/>
        <v>0</v>
      </c>
      <c r="S238" t="str">
        <f t="shared" si="14"/>
        <v>HUM_ASR_FY_2022</v>
      </c>
      <c r="T238" s="958">
        <f t="shared" si="15"/>
        <v>45032</v>
      </c>
      <c r="U238" t="str">
        <f t="shared" si="16"/>
        <v>Unaudited</v>
      </c>
    </row>
    <row r="239" spans="1:21" x14ac:dyDescent="0.25">
      <c r="A239" t="s">
        <v>437</v>
      </c>
      <c r="B239" t="s">
        <v>1385</v>
      </c>
      <c r="C239" t="s">
        <v>1386</v>
      </c>
      <c r="D239" s="15">
        <v>1900</v>
      </c>
      <c r="E239" s="121">
        <v>1</v>
      </c>
      <c r="F239" t="s">
        <v>438</v>
      </c>
      <c r="G239" s="121">
        <v>91</v>
      </c>
      <c r="H239" t="s">
        <v>380</v>
      </c>
      <c r="I239" t="s">
        <v>488</v>
      </c>
      <c r="J239" t="s">
        <v>433</v>
      </c>
      <c r="K239" t="s">
        <v>796</v>
      </c>
      <c r="L239" s="756">
        <v>2.2000000000000002</v>
      </c>
      <c r="M239" t="s">
        <v>732</v>
      </c>
      <c r="N239" s="681">
        <f t="shared" ca="1" si="17"/>
        <v>235</v>
      </c>
      <c r="O239" s="681">
        <f t="shared" ca="1" si="17"/>
        <v>234</v>
      </c>
      <c r="P239" s="681">
        <f t="shared" ca="1" si="17"/>
        <v>1</v>
      </c>
      <c r="Q239" s="681">
        <f t="shared" ca="1" si="17"/>
        <v>0</v>
      </c>
      <c r="R239" s="681">
        <f t="shared" ca="1" si="17"/>
        <v>0</v>
      </c>
      <c r="S239" t="str">
        <f t="shared" si="14"/>
        <v>HUM_ASR_FY_2022</v>
      </c>
      <c r="T239" s="958">
        <f t="shared" si="15"/>
        <v>45032</v>
      </c>
      <c r="U239" t="str">
        <f t="shared" si="16"/>
        <v>Unaudited</v>
      </c>
    </row>
    <row r="240" spans="1:21" x14ac:dyDescent="0.25">
      <c r="A240" t="s">
        <v>437</v>
      </c>
      <c r="B240" t="s">
        <v>1385</v>
      </c>
      <c r="C240" t="s">
        <v>1386</v>
      </c>
      <c r="D240" s="15">
        <v>1900</v>
      </c>
      <c r="E240" s="121">
        <v>1</v>
      </c>
      <c r="F240" t="s">
        <v>438</v>
      </c>
      <c r="G240" s="121">
        <v>91</v>
      </c>
      <c r="H240" t="s">
        <v>380</v>
      </c>
      <c r="I240" t="s">
        <v>488</v>
      </c>
      <c r="J240" t="s">
        <v>433</v>
      </c>
      <c r="K240" t="s">
        <v>796</v>
      </c>
      <c r="L240" s="756">
        <v>2.2999999999999998</v>
      </c>
      <c r="M240" t="s">
        <v>733</v>
      </c>
      <c r="N240" s="681">
        <f t="shared" ca="1" si="17"/>
        <v>11421256.209999984</v>
      </c>
      <c r="O240" s="681">
        <f t="shared" ca="1" si="17"/>
        <v>10831324.849999985</v>
      </c>
      <c r="P240" s="681">
        <f t="shared" ca="1" si="17"/>
        <v>589931.36</v>
      </c>
      <c r="Q240" s="681">
        <f t="shared" ca="1" si="17"/>
        <v>0</v>
      </c>
      <c r="R240" s="681">
        <f t="shared" ca="1" si="17"/>
        <v>0</v>
      </c>
      <c r="S240" t="str">
        <f t="shared" si="14"/>
        <v>HUM_ASR_FY_2022</v>
      </c>
      <c r="T240" s="958">
        <f t="shared" si="15"/>
        <v>45032</v>
      </c>
      <c r="U240" t="str">
        <f t="shared" si="16"/>
        <v>Unaudited</v>
      </c>
    </row>
    <row r="241" spans="1:21" x14ac:dyDescent="0.25">
      <c r="A241" t="s">
        <v>437</v>
      </c>
      <c r="B241" t="s">
        <v>1385</v>
      </c>
      <c r="C241" t="s">
        <v>1386</v>
      </c>
      <c r="D241" s="15">
        <v>1900</v>
      </c>
      <c r="E241" s="121">
        <v>1</v>
      </c>
      <c r="F241" t="s">
        <v>438</v>
      </c>
      <c r="G241" s="121">
        <v>91</v>
      </c>
      <c r="H241" t="s">
        <v>380</v>
      </c>
      <c r="I241" t="s">
        <v>488</v>
      </c>
      <c r="J241" t="s">
        <v>433</v>
      </c>
      <c r="K241" t="s">
        <v>796</v>
      </c>
      <c r="L241" s="756">
        <v>2.4</v>
      </c>
      <c r="M241" t="s">
        <v>734</v>
      </c>
      <c r="N241" s="681">
        <f t="shared" ca="1" si="17"/>
        <v>26438.070000000003</v>
      </c>
      <c r="O241" s="681">
        <f t="shared" ca="1" si="17"/>
        <v>26347.530000000002</v>
      </c>
      <c r="P241" s="681">
        <f t="shared" ca="1" si="17"/>
        <v>90.54</v>
      </c>
      <c r="Q241" s="681">
        <f t="shared" ca="1" si="17"/>
        <v>0</v>
      </c>
      <c r="R241" s="681">
        <f t="shared" ca="1" si="17"/>
        <v>0</v>
      </c>
      <c r="S241" t="str">
        <f t="shared" si="14"/>
        <v>HUM_ASR_FY_2022</v>
      </c>
      <c r="T241" s="958">
        <f t="shared" si="15"/>
        <v>45032</v>
      </c>
      <c r="U241" t="str">
        <f t="shared" si="16"/>
        <v>Unaudited</v>
      </c>
    </row>
    <row r="242" spans="1:21" x14ac:dyDescent="0.25">
      <c r="A242" t="s">
        <v>437</v>
      </c>
      <c r="B242" t="s">
        <v>1385</v>
      </c>
      <c r="C242" t="s">
        <v>1386</v>
      </c>
      <c r="D242" s="15">
        <v>1900</v>
      </c>
      <c r="E242" s="121">
        <v>1</v>
      </c>
      <c r="F242" t="s">
        <v>438</v>
      </c>
      <c r="G242" s="121">
        <v>91</v>
      </c>
      <c r="H242" t="s">
        <v>380</v>
      </c>
      <c r="I242" t="s">
        <v>488</v>
      </c>
      <c r="J242" t="s">
        <v>433</v>
      </c>
      <c r="K242" t="s">
        <v>796</v>
      </c>
      <c r="L242" s="756">
        <v>2.5</v>
      </c>
      <c r="M242" t="s">
        <v>776</v>
      </c>
      <c r="N242" s="681">
        <f t="shared" ca="1" si="17"/>
        <v>5891</v>
      </c>
      <c r="O242" s="681">
        <f t="shared" ca="1" si="17"/>
        <v>5638</v>
      </c>
      <c r="P242" s="681">
        <f t="shared" ca="1" si="17"/>
        <v>253</v>
      </c>
      <c r="Q242" s="681">
        <f t="shared" ca="1" si="17"/>
        <v>0</v>
      </c>
      <c r="R242" s="681">
        <f t="shared" ca="1" si="17"/>
        <v>0</v>
      </c>
      <c r="S242" t="str">
        <f t="shared" si="14"/>
        <v>HUM_ASR_FY_2022</v>
      </c>
      <c r="T242" s="958">
        <f t="shared" si="15"/>
        <v>45032</v>
      </c>
      <c r="U242" t="str">
        <f t="shared" si="16"/>
        <v>Unaudited</v>
      </c>
    </row>
    <row r="243" spans="1:21" x14ac:dyDescent="0.25">
      <c r="A243" t="s">
        <v>437</v>
      </c>
      <c r="B243" t="s">
        <v>1385</v>
      </c>
      <c r="C243" t="s">
        <v>1386</v>
      </c>
      <c r="D243" s="15">
        <v>1900</v>
      </c>
      <c r="E243" s="121">
        <v>1</v>
      </c>
      <c r="F243" t="s">
        <v>438</v>
      </c>
      <c r="G243" s="121">
        <v>91</v>
      </c>
      <c r="H243" t="s">
        <v>380</v>
      </c>
      <c r="I243" t="s">
        <v>488</v>
      </c>
      <c r="J243" t="s">
        <v>433</v>
      </c>
      <c r="K243" t="s">
        <v>796</v>
      </c>
      <c r="L243" s="756">
        <v>2.6</v>
      </c>
      <c r="M243" t="s">
        <v>186</v>
      </c>
      <c r="N243" s="681">
        <f t="shared" ca="1" si="17"/>
        <v>1094763.1900000004</v>
      </c>
      <c r="O243" s="681">
        <f t="shared" ca="1" si="17"/>
        <v>1027487.2500000005</v>
      </c>
      <c r="P243" s="681">
        <f t="shared" ca="1" si="17"/>
        <v>67275.939999999988</v>
      </c>
      <c r="Q243" s="681">
        <f t="shared" ca="1" si="17"/>
        <v>0</v>
      </c>
      <c r="R243" s="681">
        <f t="shared" ca="1" si="17"/>
        <v>0</v>
      </c>
      <c r="S243" t="str">
        <f t="shared" si="14"/>
        <v>HUM_ASR_FY_2022</v>
      </c>
      <c r="T243" s="958">
        <f t="shared" si="15"/>
        <v>45032</v>
      </c>
      <c r="U243" t="str">
        <f t="shared" si="16"/>
        <v>Unaudited</v>
      </c>
    </row>
    <row r="244" spans="1:21" x14ac:dyDescent="0.25">
      <c r="A244" t="s">
        <v>437</v>
      </c>
      <c r="B244" t="s">
        <v>1385</v>
      </c>
      <c r="C244" t="s">
        <v>1386</v>
      </c>
      <c r="D244" s="15">
        <v>1900</v>
      </c>
      <c r="E244" s="121">
        <v>1</v>
      </c>
      <c r="F244" t="s">
        <v>438</v>
      </c>
      <c r="G244" s="121">
        <v>91</v>
      </c>
      <c r="H244" t="s">
        <v>380</v>
      </c>
      <c r="I244" t="s">
        <v>488</v>
      </c>
      <c r="J244" t="s">
        <v>433</v>
      </c>
      <c r="K244" t="s">
        <v>796</v>
      </c>
      <c r="L244" s="756">
        <v>2.7</v>
      </c>
      <c r="M244" t="s">
        <v>797</v>
      </c>
      <c r="N244" s="681">
        <f t="shared" ca="1" si="17"/>
        <v>158214.7999520243</v>
      </c>
      <c r="O244" s="681">
        <f t="shared" ca="1" si="17"/>
        <v>150042.68031897512</v>
      </c>
      <c r="P244" s="681">
        <f t="shared" ca="1" si="17"/>
        <v>8172.1196330491694</v>
      </c>
      <c r="Q244" s="681">
        <f t="shared" ca="1" si="17"/>
        <v>0</v>
      </c>
      <c r="R244" s="681">
        <f t="shared" ca="1" si="17"/>
        <v>0</v>
      </c>
      <c r="S244" t="str">
        <f t="shared" si="14"/>
        <v>HUM_ASR_FY_2022</v>
      </c>
      <c r="T244" s="958">
        <f t="shared" si="15"/>
        <v>45032</v>
      </c>
      <c r="U244" t="str">
        <f t="shared" si="16"/>
        <v>Unaudited</v>
      </c>
    </row>
    <row r="245" spans="1:21" x14ac:dyDescent="0.25">
      <c r="A245" t="s">
        <v>437</v>
      </c>
      <c r="B245" t="s">
        <v>1385</v>
      </c>
      <c r="C245" t="s">
        <v>1386</v>
      </c>
      <c r="D245" s="15">
        <v>1900</v>
      </c>
      <c r="E245" s="121">
        <v>1</v>
      </c>
      <c r="F245" t="s">
        <v>438</v>
      </c>
      <c r="G245" s="121">
        <v>91</v>
      </c>
      <c r="H245" t="s">
        <v>380</v>
      </c>
      <c r="I245" t="s">
        <v>488</v>
      </c>
      <c r="J245" t="s">
        <v>433</v>
      </c>
      <c r="K245" t="s">
        <v>796</v>
      </c>
      <c r="L245" s="756">
        <v>2.8</v>
      </c>
      <c r="M245" t="s">
        <v>798</v>
      </c>
      <c r="N245" s="681">
        <f t="shared" ca="1" si="17"/>
        <v>0</v>
      </c>
      <c r="O245" s="681">
        <f t="shared" ca="1" si="17"/>
        <v>0</v>
      </c>
      <c r="P245" s="681">
        <f t="shared" ca="1" si="17"/>
        <v>0</v>
      </c>
      <c r="Q245" s="681">
        <f t="shared" ca="1" si="17"/>
        <v>0</v>
      </c>
      <c r="R245" s="681">
        <f t="shared" ca="1" si="17"/>
        <v>0</v>
      </c>
      <c r="S245" t="str">
        <f t="shared" si="14"/>
        <v>HUM_ASR_FY_2022</v>
      </c>
      <c r="T245" s="958">
        <f t="shared" si="15"/>
        <v>45032</v>
      </c>
      <c r="U245" t="str">
        <f t="shared" si="16"/>
        <v>Unaudited</v>
      </c>
    </row>
    <row r="246" spans="1:21" x14ac:dyDescent="0.25">
      <c r="A246" t="s">
        <v>437</v>
      </c>
      <c r="B246" t="s">
        <v>1385</v>
      </c>
      <c r="C246" t="s">
        <v>1386</v>
      </c>
      <c r="D246" s="15">
        <v>1900</v>
      </c>
      <c r="E246" s="121">
        <v>1</v>
      </c>
      <c r="F246" t="s">
        <v>438</v>
      </c>
      <c r="G246" s="121">
        <v>91</v>
      </c>
      <c r="H246" t="s">
        <v>380</v>
      </c>
      <c r="I246" t="s">
        <v>488</v>
      </c>
      <c r="J246" t="s">
        <v>433</v>
      </c>
      <c r="K246" t="s">
        <v>796</v>
      </c>
      <c r="L246" s="756">
        <v>2.9</v>
      </c>
      <c r="M246" t="s">
        <v>779</v>
      </c>
      <c r="N246" s="681">
        <f t="shared" ca="1" si="17"/>
        <v>0</v>
      </c>
      <c r="O246" s="681">
        <f t="shared" ca="1" si="17"/>
        <v>0</v>
      </c>
      <c r="P246" s="681">
        <f t="shared" ca="1" si="17"/>
        <v>0</v>
      </c>
      <c r="Q246" s="681">
        <f t="shared" ca="1" si="17"/>
        <v>0</v>
      </c>
      <c r="R246" s="681">
        <f t="shared" ca="1" si="17"/>
        <v>0</v>
      </c>
      <c r="S246" t="str">
        <f t="shared" si="14"/>
        <v>HUM_ASR_FY_2022</v>
      </c>
      <c r="T246" s="958">
        <f t="shared" si="15"/>
        <v>45032</v>
      </c>
      <c r="U246" t="str">
        <f t="shared" si="16"/>
        <v>Unaudited</v>
      </c>
    </row>
    <row r="247" spans="1:21" x14ac:dyDescent="0.25">
      <c r="A247" t="s">
        <v>437</v>
      </c>
      <c r="B247" t="s">
        <v>1385</v>
      </c>
      <c r="C247" t="s">
        <v>1386</v>
      </c>
      <c r="D247" s="15">
        <v>1900</v>
      </c>
      <c r="E247" s="121">
        <v>1</v>
      </c>
      <c r="F247" t="s">
        <v>438</v>
      </c>
      <c r="G247" s="121">
        <v>91</v>
      </c>
      <c r="H247" t="s">
        <v>380</v>
      </c>
      <c r="I247" t="s">
        <v>488</v>
      </c>
      <c r="J247" t="s">
        <v>433</v>
      </c>
      <c r="K247" t="s">
        <v>223</v>
      </c>
      <c r="L247" s="756">
        <v>2.11</v>
      </c>
      <c r="M247" t="s">
        <v>228</v>
      </c>
      <c r="N247" s="681">
        <f t="shared" ca="1" si="17"/>
        <v>829960.03</v>
      </c>
      <c r="O247" s="681">
        <f t="shared" ca="1" si="17"/>
        <v>66423.75</v>
      </c>
      <c r="P247" s="681">
        <f t="shared" ca="1" si="17"/>
        <v>763536.28</v>
      </c>
      <c r="Q247" s="681">
        <f t="shared" ca="1" si="17"/>
        <v>0</v>
      </c>
      <c r="R247" s="681">
        <f t="shared" ca="1" si="17"/>
        <v>0</v>
      </c>
      <c r="S247" t="str">
        <f t="shared" si="14"/>
        <v>HUM_ASR_FY_2022</v>
      </c>
      <c r="T247" s="958">
        <f t="shared" si="15"/>
        <v>45032</v>
      </c>
      <c r="U247" t="str">
        <f t="shared" si="16"/>
        <v>Unaudited</v>
      </c>
    </row>
    <row r="248" spans="1:21" x14ac:dyDescent="0.25">
      <c r="A248" t="s">
        <v>437</v>
      </c>
      <c r="B248" t="s">
        <v>1385</v>
      </c>
      <c r="C248" t="s">
        <v>1386</v>
      </c>
      <c r="D248" s="15">
        <v>1900</v>
      </c>
      <c r="E248" s="121">
        <v>1</v>
      </c>
      <c r="F248" t="s">
        <v>438</v>
      </c>
      <c r="G248" s="121">
        <v>91</v>
      </c>
      <c r="H248" t="s">
        <v>380</v>
      </c>
      <c r="I248" t="s">
        <v>488</v>
      </c>
      <c r="J248" t="s">
        <v>433</v>
      </c>
      <c r="K248" t="s">
        <v>223</v>
      </c>
      <c r="L248" s="756">
        <v>2.12</v>
      </c>
      <c r="M248" t="s">
        <v>552</v>
      </c>
      <c r="N248" s="681">
        <f t="shared" ca="1" si="17"/>
        <v>2099673.6299999994</v>
      </c>
      <c r="O248" s="681">
        <f t="shared" ca="1" si="17"/>
        <v>95722.670000000013</v>
      </c>
      <c r="P248" s="681">
        <f t="shared" ca="1" si="17"/>
        <v>2003950.9599999993</v>
      </c>
      <c r="Q248" s="681">
        <f t="shared" ca="1" si="17"/>
        <v>0</v>
      </c>
      <c r="R248" s="681">
        <f t="shared" ca="1" si="17"/>
        <v>0</v>
      </c>
      <c r="S248" t="str">
        <f t="shared" si="14"/>
        <v>HUM_ASR_FY_2022</v>
      </c>
      <c r="T248" s="958">
        <f t="shared" si="15"/>
        <v>45032</v>
      </c>
      <c r="U248" t="str">
        <f t="shared" si="16"/>
        <v>Unaudited</v>
      </c>
    </row>
    <row r="249" spans="1:21" x14ac:dyDescent="0.25">
      <c r="A249" t="s">
        <v>437</v>
      </c>
      <c r="B249" t="s">
        <v>1385</v>
      </c>
      <c r="C249" t="s">
        <v>1386</v>
      </c>
      <c r="D249" s="15">
        <v>1900</v>
      </c>
      <c r="E249" s="121">
        <v>1</v>
      </c>
      <c r="F249" t="s">
        <v>438</v>
      </c>
      <c r="G249" s="121">
        <v>91</v>
      </c>
      <c r="H249" t="s">
        <v>380</v>
      </c>
      <c r="I249" t="s">
        <v>488</v>
      </c>
      <c r="J249" t="s">
        <v>433</v>
      </c>
      <c r="K249" t="s">
        <v>223</v>
      </c>
      <c r="L249" s="756">
        <v>2.13</v>
      </c>
      <c r="M249" t="s">
        <v>229</v>
      </c>
      <c r="N249" s="681">
        <f t="shared" ca="1" si="17"/>
        <v>175275.85999999996</v>
      </c>
      <c r="O249" s="681">
        <f t="shared" ca="1" si="17"/>
        <v>10588.869999999995</v>
      </c>
      <c r="P249" s="681">
        <f t="shared" ca="1" si="17"/>
        <v>164686.98999999996</v>
      </c>
      <c r="Q249" s="681">
        <f t="shared" ca="1" si="17"/>
        <v>0</v>
      </c>
      <c r="R249" s="681">
        <f t="shared" ca="1" si="17"/>
        <v>0</v>
      </c>
      <c r="S249" t="str">
        <f t="shared" si="14"/>
        <v>HUM_ASR_FY_2022</v>
      </c>
      <c r="T249" s="958">
        <f t="shared" si="15"/>
        <v>45032</v>
      </c>
      <c r="U249" t="str">
        <f t="shared" si="16"/>
        <v>Unaudited</v>
      </c>
    </row>
    <row r="250" spans="1:21" x14ac:dyDescent="0.25">
      <c r="A250" t="s">
        <v>437</v>
      </c>
      <c r="B250" t="s">
        <v>1385</v>
      </c>
      <c r="C250" t="s">
        <v>1386</v>
      </c>
      <c r="D250" s="15">
        <v>1900</v>
      </c>
      <c r="E250" s="121">
        <v>1</v>
      </c>
      <c r="F250" t="s">
        <v>438</v>
      </c>
      <c r="G250" s="121">
        <v>91</v>
      </c>
      <c r="H250" t="s">
        <v>380</v>
      </c>
      <c r="I250" t="s">
        <v>488</v>
      </c>
      <c r="J250" t="s">
        <v>433</v>
      </c>
      <c r="K250" t="s">
        <v>223</v>
      </c>
      <c r="L250" s="756">
        <v>2.14</v>
      </c>
      <c r="M250" t="s">
        <v>556</v>
      </c>
      <c r="N250" s="681">
        <f t="shared" ca="1" si="17"/>
        <v>104118.61</v>
      </c>
      <c r="O250" s="681">
        <f t="shared" ca="1" si="17"/>
        <v>66161.02</v>
      </c>
      <c r="P250" s="681">
        <f t="shared" ca="1" si="17"/>
        <v>37957.589999999997</v>
      </c>
      <c r="Q250" s="681">
        <f t="shared" ca="1" si="17"/>
        <v>0</v>
      </c>
      <c r="R250" s="681">
        <f t="shared" ca="1" si="17"/>
        <v>0</v>
      </c>
      <c r="S250" t="str">
        <f t="shared" si="14"/>
        <v>HUM_ASR_FY_2022</v>
      </c>
      <c r="T250" s="958">
        <f t="shared" si="15"/>
        <v>45032</v>
      </c>
      <c r="U250" t="str">
        <f t="shared" si="16"/>
        <v>Unaudited</v>
      </c>
    </row>
    <row r="251" spans="1:21" x14ac:dyDescent="0.25">
      <c r="A251" t="s">
        <v>437</v>
      </c>
      <c r="B251" t="s">
        <v>1385</v>
      </c>
      <c r="C251" t="s">
        <v>1386</v>
      </c>
      <c r="D251" s="15">
        <v>1900</v>
      </c>
      <c r="E251" s="121">
        <v>1</v>
      </c>
      <c r="F251" t="s">
        <v>438</v>
      </c>
      <c r="G251" s="121">
        <v>91</v>
      </c>
      <c r="H251" t="s">
        <v>380</v>
      </c>
      <c r="I251" t="s">
        <v>488</v>
      </c>
      <c r="J251" t="s">
        <v>433</v>
      </c>
      <c r="K251" t="s">
        <v>223</v>
      </c>
      <c r="L251" s="756">
        <v>2.15</v>
      </c>
      <c r="M251" t="s">
        <v>20</v>
      </c>
      <c r="N251" s="681">
        <f t="shared" ca="1" si="17"/>
        <v>1776.0405916157845</v>
      </c>
      <c r="O251" s="681">
        <f t="shared" ca="1" si="17"/>
        <v>165.59024413564458</v>
      </c>
      <c r="P251" s="681">
        <f t="shared" ca="1" si="17"/>
        <v>1610.45034748014</v>
      </c>
      <c r="Q251" s="681">
        <f t="shared" ca="1" si="17"/>
        <v>0</v>
      </c>
      <c r="R251" s="681">
        <f t="shared" ca="1" si="17"/>
        <v>0</v>
      </c>
      <c r="S251" t="str">
        <f t="shared" si="14"/>
        <v>HUM_ASR_FY_2022</v>
      </c>
      <c r="T251" s="958">
        <f t="shared" si="15"/>
        <v>45032</v>
      </c>
      <c r="U251" t="str">
        <f t="shared" si="16"/>
        <v>Unaudited</v>
      </c>
    </row>
    <row r="252" spans="1:21" x14ac:dyDescent="0.25">
      <c r="A252" t="s">
        <v>437</v>
      </c>
      <c r="B252" t="s">
        <v>1385</v>
      </c>
      <c r="C252" t="s">
        <v>1386</v>
      </c>
      <c r="D252" s="15">
        <v>1900</v>
      </c>
      <c r="E252" s="121">
        <v>1</v>
      </c>
      <c r="F252" t="s">
        <v>438</v>
      </c>
      <c r="G252" s="121">
        <v>91</v>
      </c>
      <c r="H252" t="s">
        <v>380</v>
      </c>
      <c r="I252" t="s">
        <v>488</v>
      </c>
      <c r="J252" t="s">
        <v>433</v>
      </c>
      <c r="K252" t="s">
        <v>223</v>
      </c>
      <c r="L252" s="756">
        <v>2.16</v>
      </c>
      <c r="M252" t="s">
        <v>799</v>
      </c>
      <c r="N252" s="681">
        <f t="shared" ca="1" si="17"/>
        <v>536571.05662741186</v>
      </c>
      <c r="O252" s="681">
        <f t="shared" ca="1" si="17"/>
        <v>278014.79338718351</v>
      </c>
      <c r="P252" s="681">
        <f t="shared" ca="1" si="17"/>
        <v>258556.26324022832</v>
      </c>
      <c r="Q252" s="681">
        <f t="shared" ca="1" si="17"/>
        <v>0</v>
      </c>
      <c r="R252" s="681">
        <f t="shared" ca="1" si="17"/>
        <v>0</v>
      </c>
      <c r="S252" t="str">
        <f t="shared" si="14"/>
        <v>HUM_ASR_FY_2022</v>
      </c>
      <c r="T252" s="958">
        <f t="shared" si="15"/>
        <v>45032</v>
      </c>
      <c r="U252" t="str">
        <f t="shared" si="16"/>
        <v>Unaudited</v>
      </c>
    </row>
    <row r="253" spans="1:21" x14ac:dyDescent="0.25">
      <c r="A253" t="s">
        <v>437</v>
      </c>
      <c r="B253" t="s">
        <v>1385</v>
      </c>
      <c r="C253" t="s">
        <v>1386</v>
      </c>
      <c r="D253" s="15">
        <v>1900</v>
      </c>
      <c r="E253" s="121">
        <v>1</v>
      </c>
      <c r="F253" t="s">
        <v>438</v>
      </c>
      <c r="G253" s="121">
        <v>91</v>
      </c>
      <c r="H253" t="s">
        <v>380</v>
      </c>
      <c r="I253" t="s">
        <v>488</v>
      </c>
      <c r="J253" t="s">
        <v>433</v>
      </c>
      <c r="K253" t="s">
        <v>223</v>
      </c>
      <c r="L253" s="756">
        <v>2.17</v>
      </c>
      <c r="M253" t="s">
        <v>1052</v>
      </c>
      <c r="N253" s="681">
        <f t="shared" ca="1" si="17"/>
        <v>0</v>
      </c>
      <c r="O253" s="681">
        <f t="shared" ca="1" si="17"/>
        <v>0</v>
      </c>
      <c r="P253" s="681">
        <f t="shared" ca="1" si="17"/>
        <v>0</v>
      </c>
      <c r="Q253" s="681">
        <f t="shared" ca="1" si="17"/>
        <v>0</v>
      </c>
      <c r="R253" s="681">
        <f t="shared" ca="1" si="17"/>
        <v>0</v>
      </c>
      <c r="S253" t="str">
        <f t="shared" si="14"/>
        <v>HUM_ASR_FY_2022</v>
      </c>
      <c r="T253" s="958">
        <f t="shared" si="15"/>
        <v>45032</v>
      </c>
      <c r="U253" t="str">
        <f t="shared" si="16"/>
        <v>Unaudited</v>
      </c>
    </row>
    <row r="254" spans="1:21" x14ac:dyDescent="0.25">
      <c r="A254" t="s">
        <v>437</v>
      </c>
      <c r="B254" t="s">
        <v>1385</v>
      </c>
      <c r="C254" t="s">
        <v>1386</v>
      </c>
      <c r="D254" s="15">
        <v>1900</v>
      </c>
      <c r="E254" s="121">
        <v>1</v>
      </c>
      <c r="F254" t="s">
        <v>438</v>
      </c>
      <c r="G254" s="121">
        <v>91</v>
      </c>
      <c r="H254" t="s">
        <v>380</v>
      </c>
      <c r="I254" t="s">
        <v>488</v>
      </c>
      <c r="J254" t="s">
        <v>433</v>
      </c>
      <c r="K254" t="s">
        <v>223</v>
      </c>
      <c r="L254" s="756">
        <v>2.1800000000000002</v>
      </c>
      <c r="M254" t="s">
        <v>648</v>
      </c>
      <c r="N254" s="681">
        <f t="shared" ca="1" si="17"/>
        <v>161260.32999999999</v>
      </c>
      <c r="O254" s="681">
        <f t="shared" ca="1" si="17"/>
        <v>8089.83</v>
      </c>
      <c r="P254" s="681">
        <f t="shared" ca="1" si="17"/>
        <v>153170.5</v>
      </c>
      <c r="Q254" s="681">
        <f t="shared" ca="1" si="17"/>
        <v>0</v>
      </c>
      <c r="R254" s="681">
        <f t="shared" ca="1" si="17"/>
        <v>0</v>
      </c>
      <c r="S254" t="str">
        <f t="shared" si="14"/>
        <v>HUM_ASR_FY_2022</v>
      </c>
      <c r="T254" s="958">
        <f t="shared" si="15"/>
        <v>45032</v>
      </c>
      <c r="U254" t="str">
        <f t="shared" si="16"/>
        <v>Unaudited</v>
      </c>
    </row>
    <row r="255" spans="1:21" x14ac:dyDescent="0.25">
      <c r="A255" t="s">
        <v>437</v>
      </c>
      <c r="B255" t="s">
        <v>1385</v>
      </c>
      <c r="C255" t="s">
        <v>1386</v>
      </c>
      <c r="D255" s="15">
        <v>1900</v>
      </c>
      <c r="E255" s="121">
        <v>1</v>
      </c>
      <c r="F255" t="s">
        <v>438</v>
      </c>
      <c r="G255" s="121">
        <v>91</v>
      </c>
      <c r="H255" t="s">
        <v>380</v>
      </c>
      <c r="I255" t="s">
        <v>488</v>
      </c>
      <c r="J255" t="s">
        <v>433</v>
      </c>
      <c r="K255" t="s">
        <v>223</v>
      </c>
      <c r="L255" s="756">
        <v>2.19</v>
      </c>
      <c r="M255" t="s">
        <v>218</v>
      </c>
      <c r="N255" s="681">
        <f t="shared" ca="1" si="17"/>
        <v>0</v>
      </c>
      <c r="O255" s="681">
        <f t="shared" ca="1" si="17"/>
        <v>0</v>
      </c>
      <c r="P255" s="681">
        <f t="shared" ca="1" si="17"/>
        <v>0</v>
      </c>
      <c r="Q255" s="681">
        <f t="shared" ca="1" si="17"/>
        <v>0</v>
      </c>
      <c r="R255" s="681">
        <f t="shared" ca="1" si="17"/>
        <v>0</v>
      </c>
      <c r="S255" t="str">
        <f t="shared" si="14"/>
        <v>HUM_ASR_FY_2022</v>
      </c>
      <c r="T255" s="958">
        <f t="shared" si="15"/>
        <v>45032</v>
      </c>
      <c r="U255" t="str">
        <f t="shared" si="16"/>
        <v>Unaudited</v>
      </c>
    </row>
    <row r="256" spans="1:21" x14ac:dyDescent="0.25">
      <c r="A256" t="s">
        <v>437</v>
      </c>
      <c r="B256" t="s">
        <v>1385</v>
      </c>
      <c r="C256" t="s">
        <v>1386</v>
      </c>
      <c r="D256" s="15">
        <v>1900</v>
      </c>
      <c r="E256" s="121">
        <v>1</v>
      </c>
      <c r="F256" t="s">
        <v>438</v>
      </c>
      <c r="G256" s="121">
        <v>91</v>
      </c>
      <c r="H256" t="s">
        <v>380</v>
      </c>
      <c r="I256" t="s">
        <v>488</v>
      </c>
      <c r="J256" t="s">
        <v>433</v>
      </c>
      <c r="K256" t="s">
        <v>223</v>
      </c>
      <c r="L256" s="756" t="s">
        <v>704</v>
      </c>
      <c r="M256" t="s">
        <v>230</v>
      </c>
      <c r="N256" s="681">
        <f t="shared" ca="1" si="17"/>
        <v>2991.8352194280687</v>
      </c>
      <c r="O256" s="681">
        <f t="shared" ca="1" si="17"/>
        <v>239.44395811022991</v>
      </c>
      <c r="P256" s="681">
        <f t="shared" ca="1" si="17"/>
        <v>2752.3912613178391</v>
      </c>
      <c r="Q256" s="681">
        <f t="shared" ca="1" si="17"/>
        <v>0</v>
      </c>
      <c r="R256" s="681">
        <f t="shared" ca="1" si="17"/>
        <v>0</v>
      </c>
      <c r="S256" t="str">
        <f t="shared" si="14"/>
        <v>HUM_ASR_FY_2022</v>
      </c>
      <c r="T256" s="958">
        <f t="shared" si="15"/>
        <v>45032</v>
      </c>
      <c r="U256" t="str">
        <f t="shared" si="16"/>
        <v>Unaudited</v>
      </c>
    </row>
    <row r="257" spans="1:21" x14ac:dyDescent="0.25">
      <c r="A257" t="s">
        <v>437</v>
      </c>
      <c r="B257" t="s">
        <v>1385</v>
      </c>
      <c r="C257" t="s">
        <v>1386</v>
      </c>
      <c r="D257" s="15">
        <v>1900</v>
      </c>
      <c r="E257" s="121">
        <v>1</v>
      </c>
      <c r="F257" t="s">
        <v>438</v>
      </c>
      <c r="G257" s="121">
        <v>91</v>
      </c>
      <c r="H257" t="s">
        <v>380</v>
      </c>
      <c r="I257" t="s">
        <v>488</v>
      </c>
      <c r="J257" t="s">
        <v>433</v>
      </c>
      <c r="K257" t="s">
        <v>223</v>
      </c>
      <c r="L257" s="756">
        <v>2.21</v>
      </c>
      <c r="M257" t="s">
        <v>466</v>
      </c>
      <c r="N257" s="681">
        <f t="shared" ca="1" si="17"/>
        <v>0</v>
      </c>
      <c r="O257" s="681">
        <f t="shared" ca="1" si="17"/>
        <v>0</v>
      </c>
      <c r="P257" s="681">
        <f t="shared" ca="1" si="17"/>
        <v>0</v>
      </c>
      <c r="Q257" s="681">
        <f t="shared" ca="1" si="17"/>
        <v>0</v>
      </c>
      <c r="R257" s="681">
        <f t="shared" ca="1" si="17"/>
        <v>0</v>
      </c>
      <c r="S257" t="str">
        <f t="shared" si="14"/>
        <v>HUM_ASR_FY_2022</v>
      </c>
      <c r="T257" s="958">
        <f t="shared" si="15"/>
        <v>45032</v>
      </c>
      <c r="U257" t="str">
        <f t="shared" si="16"/>
        <v>Unaudited</v>
      </c>
    </row>
    <row r="258" spans="1:21" x14ac:dyDescent="0.25">
      <c r="A258" t="s">
        <v>437</v>
      </c>
      <c r="B258" t="s">
        <v>1385</v>
      </c>
      <c r="C258" t="s">
        <v>1386</v>
      </c>
      <c r="D258" s="15">
        <v>1900</v>
      </c>
      <c r="E258" s="121">
        <v>1</v>
      </c>
      <c r="F258" t="s">
        <v>438</v>
      </c>
      <c r="G258" s="121">
        <v>91</v>
      </c>
      <c r="H258" t="s">
        <v>380</v>
      </c>
      <c r="I258" t="s">
        <v>488</v>
      </c>
      <c r="J258" t="s">
        <v>433</v>
      </c>
      <c r="K258" t="s">
        <v>6</v>
      </c>
      <c r="L258" s="756" t="s">
        <v>70</v>
      </c>
      <c r="M258" t="s">
        <v>188</v>
      </c>
      <c r="N258" s="681">
        <f t="shared" ca="1" si="17"/>
        <v>27656.232130527373</v>
      </c>
      <c r="O258" s="681">
        <f t="shared" ca="1" si="17"/>
        <v>15148.457825387977</v>
      </c>
      <c r="P258" s="681">
        <f t="shared" ca="1" si="17"/>
        <v>12507.774305139395</v>
      </c>
      <c r="Q258" s="681">
        <f t="shared" ca="1" si="17"/>
        <v>0</v>
      </c>
      <c r="R258" s="681">
        <f t="shared" ca="1" si="17"/>
        <v>0</v>
      </c>
      <c r="S258" t="str">
        <f t="shared" ref="S258:S321" si="18">file_name</f>
        <v>HUM_ASR_FY_2022</v>
      </c>
      <c r="T258" s="958">
        <f t="shared" ref="T258:T321" si="19">file_date</f>
        <v>45032</v>
      </c>
      <c r="U258" t="str">
        <f t="shared" ref="U258:U321" si="20">status</f>
        <v>Unaudited</v>
      </c>
    </row>
    <row r="259" spans="1:21" x14ac:dyDescent="0.25">
      <c r="A259" t="s">
        <v>437</v>
      </c>
      <c r="B259" t="s">
        <v>1385</v>
      </c>
      <c r="C259" t="s">
        <v>1386</v>
      </c>
      <c r="D259" s="15">
        <v>1900</v>
      </c>
      <c r="E259" s="121">
        <v>1</v>
      </c>
      <c r="F259" t="s">
        <v>438</v>
      </c>
      <c r="G259" s="121">
        <v>91</v>
      </c>
      <c r="H259" t="s">
        <v>380</v>
      </c>
      <c r="I259" t="s">
        <v>488</v>
      </c>
      <c r="J259" t="s">
        <v>433</v>
      </c>
      <c r="K259" t="s">
        <v>6</v>
      </c>
      <c r="L259" s="756" t="s">
        <v>71</v>
      </c>
      <c r="M259" t="s">
        <v>231</v>
      </c>
      <c r="N259" s="681">
        <f t="shared" ca="1" si="17"/>
        <v>0</v>
      </c>
      <c r="O259" s="681">
        <f t="shared" ca="1" si="17"/>
        <v>0</v>
      </c>
      <c r="P259" s="681">
        <f t="shared" ca="1" si="17"/>
        <v>0</v>
      </c>
      <c r="Q259" s="681">
        <f t="shared" ca="1" si="17"/>
        <v>0</v>
      </c>
      <c r="R259" s="681">
        <f t="shared" ca="1" si="17"/>
        <v>0</v>
      </c>
      <c r="S259" t="str">
        <f t="shared" si="18"/>
        <v>HUM_ASR_FY_2022</v>
      </c>
      <c r="T259" s="958">
        <f t="shared" si="19"/>
        <v>45032</v>
      </c>
      <c r="U259" t="str">
        <f t="shared" si="20"/>
        <v>Unaudited</v>
      </c>
    </row>
    <row r="260" spans="1:21" x14ac:dyDescent="0.25">
      <c r="A260" t="s">
        <v>437</v>
      </c>
      <c r="B260" t="s">
        <v>1385</v>
      </c>
      <c r="C260" t="s">
        <v>1386</v>
      </c>
      <c r="D260" s="15">
        <v>1900</v>
      </c>
      <c r="E260" s="121">
        <v>1</v>
      </c>
      <c r="F260" t="s">
        <v>438</v>
      </c>
      <c r="G260" s="121">
        <v>91</v>
      </c>
      <c r="H260" t="s">
        <v>380</v>
      </c>
      <c r="I260" t="s">
        <v>488</v>
      </c>
      <c r="J260" t="s">
        <v>433</v>
      </c>
      <c r="K260" t="s">
        <v>6</v>
      </c>
      <c r="L260" s="756" t="s">
        <v>72</v>
      </c>
      <c r="M260" t="s">
        <v>164</v>
      </c>
      <c r="N260" s="681">
        <f t="shared" ca="1" si="17"/>
        <v>0</v>
      </c>
      <c r="O260" s="681">
        <f t="shared" ca="1" si="17"/>
        <v>0</v>
      </c>
      <c r="P260" s="681">
        <f t="shared" ca="1" si="17"/>
        <v>0</v>
      </c>
      <c r="Q260" s="681">
        <f t="shared" ca="1" si="17"/>
        <v>0</v>
      </c>
      <c r="R260" s="681">
        <f t="shared" ca="1" si="17"/>
        <v>0</v>
      </c>
      <c r="S260" t="str">
        <f t="shared" si="18"/>
        <v>HUM_ASR_FY_2022</v>
      </c>
      <c r="T260" s="958">
        <f t="shared" si="19"/>
        <v>45032</v>
      </c>
      <c r="U260" t="str">
        <f t="shared" si="20"/>
        <v>Unaudited</v>
      </c>
    </row>
    <row r="261" spans="1:21" x14ac:dyDescent="0.25">
      <c r="A261" t="s">
        <v>437</v>
      </c>
      <c r="B261" t="s">
        <v>1385</v>
      </c>
      <c r="C261" t="s">
        <v>1386</v>
      </c>
      <c r="D261" s="15">
        <v>1900</v>
      </c>
      <c r="E261" s="121">
        <v>1</v>
      </c>
      <c r="F261" t="s">
        <v>438</v>
      </c>
      <c r="G261" s="121">
        <v>91</v>
      </c>
      <c r="H261" t="s">
        <v>380</v>
      </c>
      <c r="I261" t="s">
        <v>488</v>
      </c>
      <c r="J261" t="s">
        <v>433</v>
      </c>
      <c r="K261" t="s">
        <v>6</v>
      </c>
      <c r="L261" s="756">
        <v>3.4</v>
      </c>
      <c r="M261" t="s">
        <v>461</v>
      </c>
      <c r="N261" s="681">
        <f t="shared" ca="1" si="17"/>
        <v>0</v>
      </c>
      <c r="O261" s="681">
        <f t="shared" ca="1" si="17"/>
        <v>0</v>
      </c>
      <c r="P261" s="681">
        <f t="shared" ca="1" si="17"/>
        <v>0</v>
      </c>
      <c r="Q261" s="681">
        <f t="shared" ca="1" si="17"/>
        <v>0</v>
      </c>
      <c r="R261" s="681">
        <f t="shared" ca="1" si="17"/>
        <v>0</v>
      </c>
      <c r="S261" t="str">
        <f t="shared" si="18"/>
        <v>HUM_ASR_FY_2022</v>
      </c>
      <c r="T261" s="958">
        <f t="shared" si="19"/>
        <v>45032</v>
      </c>
      <c r="U261" t="str">
        <f t="shared" si="20"/>
        <v>Unaudited</v>
      </c>
    </row>
    <row r="262" spans="1:21" x14ac:dyDescent="0.25">
      <c r="A262" t="s">
        <v>437</v>
      </c>
      <c r="B262" t="s">
        <v>1385</v>
      </c>
      <c r="C262" t="s">
        <v>1386</v>
      </c>
      <c r="D262" s="15">
        <v>1900</v>
      </c>
      <c r="E262" s="121">
        <v>1</v>
      </c>
      <c r="F262" t="s">
        <v>438</v>
      </c>
      <c r="G262" s="121">
        <v>91</v>
      </c>
      <c r="H262" t="s">
        <v>380</v>
      </c>
      <c r="I262" t="s">
        <v>488</v>
      </c>
      <c r="J262" t="s">
        <v>433</v>
      </c>
      <c r="K262" t="s">
        <v>434</v>
      </c>
      <c r="L262" s="756">
        <v>4.5</v>
      </c>
      <c r="M262" t="s">
        <v>32</v>
      </c>
      <c r="N262" s="681">
        <f t="shared" ca="1" si="17"/>
        <v>96178.85545454541</v>
      </c>
      <c r="O262" s="681">
        <f t="shared" ca="1" si="17"/>
        <v>72521.761682329859</v>
      </c>
      <c r="P262" s="681">
        <f t="shared" ca="1" si="17"/>
        <v>23657.09377221555</v>
      </c>
      <c r="Q262" s="681">
        <f t="shared" ca="1" si="17"/>
        <v>0</v>
      </c>
      <c r="R262" s="681">
        <f t="shared" ca="1" si="17"/>
        <v>0</v>
      </c>
      <c r="S262" t="str">
        <f t="shared" si="18"/>
        <v>HUM_ASR_FY_2022</v>
      </c>
      <c r="T262" s="958">
        <f t="shared" si="19"/>
        <v>45032</v>
      </c>
      <c r="U262" t="str">
        <f t="shared" si="20"/>
        <v>Unaudited</v>
      </c>
    </row>
    <row r="263" spans="1:21" x14ac:dyDescent="0.25">
      <c r="A263" t="s">
        <v>437</v>
      </c>
      <c r="B263" t="s">
        <v>1385</v>
      </c>
      <c r="C263" t="s">
        <v>1386</v>
      </c>
      <c r="D263" s="15">
        <v>1900</v>
      </c>
      <c r="E263" s="121">
        <v>1</v>
      </c>
      <c r="F263" t="s">
        <v>438</v>
      </c>
      <c r="G263" s="121">
        <v>91</v>
      </c>
      <c r="H263" t="s">
        <v>380</v>
      </c>
      <c r="I263" t="s">
        <v>488</v>
      </c>
      <c r="J263" t="s">
        <v>433</v>
      </c>
      <c r="K263" t="s">
        <v>434</v>
      </c>
      <c r="L263" s="756" t="s">
        <v>944</v>
      </c>
      <c r="M263" t="s">
        <v>935</v>
      </c>
      <c r="N263" s="681">
        <f t="shared" ca="1" si="17"/>
        <v>0</v>
      </c>
      <c r="O263" s="681">
        <f t="shared" ca="1" si="17"/>
        <v>0</v>
      </c>
      <c r="P263" s="681">
        <f t="shared" ca="1" si="17"/>
        <v>0</v>
      </c>
      <c r="Q263" s="681">
        <f t="shared" ca="1" si="17"/>
        <v>0</v>
      </c>
      <c r="R263" s="681">
        <f t="shared" ca="1" si="17"/>
        <v>0</v>
      </c>
      <c r="S263" t="str">
        <f t="shared" si="18"/>
        <v>HUM_ASR_FY_2022</v>
      </c>
      <c r="T263" s="958">
        <f t="shared" si="19"/>
        <v>45032</v>
      </c>
      <c r="U263" t="str">
        <f t="shared" si="20"/>
        <v>Unaudited</v>
      </c>
    </row>
    <row r="264" spans="1:21" x14ac:dyDescent="0.25">
      <c r="A264" t="s">
        <v>437</v>
      </c>
      <c r="B264" t="s">
        <v>1385</v>
      </c>
      <c r="C264" t="s">
        <v>1386</v>
      </c>
      <c r="D264" s="15">
        <v>1900</v>
      </c>
      <c r="E264" s="121">
        <v>1</v>
      </c>
      <c r="F264" t="s">
        <v>438</v>
      </c>
      <c r="G264" s="121">
        <v>91</v>
      </c>
      <c r="H264" t="s">
        <v>380</v>
      </c>
      <c r="I264" t="s">
        <v>488</v>
      </c>
      <c r="J264" t="s">
        <v>433</v>
      </c>
      <c r="K264" t="s">
        <v>434</v>
      </c>
      <c r="L264" s="756" t="s">
        <v>193</v>
      </c>
      <c r="M264" t="s">
        <v>40</v>
      </c>
      <c r="N264" s="681">
        <f t="shared" ca="1" si="17"/>
        <v>0</v>
      </c>
      <c r="O264" s="681">
        <f t="shared" ca="1" si="17"/>
        <v>0</v>
      </c>
      <c r="P264" s="681">
        <f t="shared" ca="1" si="17"/>
        <v>0</v>
      </c>
      <c r="Q264" s="681">
        <f t="shared" ca="1" si="17"/>
        <v>0</v>
      </c>
      <c r="R264" s="681">
        <f t="shared" ca="1" si="17"/>
        <v>0</v>
      </c>
      <c r="S264" t="str">
        <f t="shared" si="18"/>
        <v>HUM_ASR_FY_2022</v>
      </c>
      <c r="T264" s="958">
        <f t="shared" si="19"/>
        <v>45032</v>
      </c>
      <c r="U264" t="str">
        <f t="shared" si="20"/>
        <v>Unaudited</v>
      </c>
    </row>
    <row r="265" spans="1:21" x14ac:dyDescent="0.25">
      <c r="A265" t="s">
        <v>437</v>
      </c>
      <c r="B265" t="s">
        <v>1385</v>
      </c>
      <c r="C265" t="s">
        <v>1386</v>
      </c>
      <c r="D265" s="15">
        <v>1900</v>
      </c>
      <c r="E265" s="121">
        <v>1</v>
      </c>
      <c r="F265" t="s">
        <v>438</v>
      </c>
      <c r="G265" s="121">
        <v>91</v>
      </c>
      <c r="H265" t="s">
        <v>380</v>
      </c>
      <c r="I265" t="s">
        <v>488</v>
      </c>
      <c r="J265" t="s">
        <v>433</v>
      </c>
      <c r="K265" t="s">
        <v>434</v>
      </c>
      <c r="L265" s="756" t="s">
        <v>192</v>
      </c>
      <c r="M265" t="s">
        <v>329</v>
      </c>
      <c r="N265" s="681">
        <f t="shared" ca="1" si="17"/>
        <v>0</v>
      </c>
      <c r="O265" s="681">
        <f t="shared" ca="1" si="17"/>
        <v>0</v>
      </c>
      <c r="P265" s="681">
        <f t="shared" ca="1" si="17"/>
        <v>0</v>
      </c>
      <c r="Q265" s="681">
        <f t="shared" ca="1" si="17"/>
        <v>0</v>
      </c>
      <c r="R265" s="681">
        <f t="shared" ca="1" si="17"/>
        <v>0</v>
      </c>
      <c r="S265" t="str">
        <f t="shared" si="18"/>
        <v>HUM_ASR_FY_2022</v>
      </c>
      <c r="T265" s="958">
        <f t="shared" si="19"/>
        <v>45032</v>
      </c>
      <c r="U265" t="str">
        <f t="shared" si="20"/>
        <v>Unaudited</v>
      </c>
    </row>
    <row r="266" spans="1:21" x14ac:dyDescent="0.25">
      <c r="A266" t="s">
        <v>437</v>
      </c>
      <c r="B266" t="s">
        <v>1385</v>
      </c>
      <c r="C266" t="s">
        <v>1386</v>
      </c>
      <c r="D266" s="15">
        <v>1900</v>
      </c>
      <c r="E266" s="121">
        <v>1</v>
      </c>
      <c r="F266" t="s">
        <v>438</v>
      </c>
      <c r="G266" s="121">
        <v>91</v>
      </c>
      <c r="H266" t="s">
        <v>380</v>
      </c>
      <c r="I266" t="s">
        <v>488</v>
      </c>
      <c r="J266" t="s">
        <v>450</v>
      </c>
      <c r="K266" t="s">
        <v>435</v>
      </c>
      <c r="L266" s="756" t="s">
        <v>79</v>
      </c>
      <c r="M266" t="s">
        <v>27</v>
      </c>
      <c r="N266" s="681">
        <f t="shared" ca="1" si="17"/>
        <v>391094.85022854572</v>
      </c>
      <c r="O266" s="681">
        <f t="shared" ca="1" si="17"/>
        <v>169142.13766993984</v>
      </c>
      <c r="P266" s="681">
        <f t="shared" ca="1" si="17"/>
        <v>221952.71255860591</v>
      </c>
      <c r="Q266" s="681">
        <f t="shared" ca="1" si="17"/>
        <v>0</v>
      </c>
      <c r="R266" s="681">
        <f t="shared" ca="1" si="17"/>
        <v>0</v>
      </c>
      <c r="S266" t="str">
        <f t="shared" si="18"/>
        <v>HUM_ASR_FY_2022</v>
      </c>
      <c r="T266" s="958">
        <f t="shared" si="19"/>
        <v>45032</v>
      </c>
      <c r="U266" t="str">
        <f t="shared" si="20"/>
        <v>Unaudited</v>
      </c>
    </row>
    <row r="267" spans="1:21" x14ac:dyDescent="0.25">
      <c r="A267" t="s">
        <v>437</v>
      </c>
      <c r="B267" t="s">
        <v>1385</v>
      </c>
      <c r="C267" t="s">
        <v>1386</v>
      </c>
      <c r="D267" s="15">
        <v>1900</v>
      </c>
      <c r="E267" s="121">
        <v>1</v>
      </c>
      <c r="F267" t="s">
        <v>438</v>
      </c>
      <c r="G267" s="121">
        <v>91</v>
      </c>
      <c r="H267" t="s">
        <v>380</v>
      </c>
      <c r="I267" t="s">
        <v>488</v>
      </c>
      <c r="J267" t="s">
        <v>450</v>
      </c>
      <c r="K267" t="s">
        <v>435</v>
      </c>
      <c r="L267" s="756" t="s">
        <v>80</v>
      </c>
      <c r="M267" t="s">
        <v>97</v>
      </c>
      <c r="N267" s="681">
        <f t="shared" ca="1" si="17"/>
        <v>42384.300133001416</v>
      </c>
      <c r="O267" s="681">
        <f t="shared" ca="1" si="17"/>
        <v>18330.517837171246</v>
      </c>
      <c r="P267" s="681">
        <f t="shared" ca="1" si="17"/>
        <v>24053.782295830169</v>
      </c>
      <c r="Q267" s="681">
        <f t="shared" ca="1" si="17"/>
        <v>0</v>
      </c>
      <c r="R267" s="681">
        <f t="shared" ca="1" si="17"/>
        <v>0</v>
      </c>
      <c r="S267" t="str">
        <f t="shared" si="18"/>
        <v>HUM_ASR_FY_2022</v>
      </c>
      <c r="T267" s="958">
        <f t="shared" si="19"/>
        <v>45032</v>
      </c>
      <c r="U267" t="str">
        <f t="shared" si="20"/>
        <v>Unaudited</v>
      </c>
    </row>
    <row r="268" spans="1:21" x14ac:dyDescent="0.25">
      <c r="A268" t="s">
        <v>437</v>
      </c>
      <c r="B268" t="s">
        <v>1385</v>
      </c>
      <c r="C268" t="s">
        <v>1386</v>
      </c>
      <c r="D268" s="15">
        <v>1900</v>
      </c>
      <c r="E268" s="121">
        <v>1</v>
      </c>
      <c r="F268" t="s">
        <v>438</v>
      </c>
      <c r="G268" s="121">
        <v>91</v>
      </c>
      <c r="H268" t="s">
        <v>380</v>
      </c>
      <c r="I268" t="s">
        <v>488</v>
      </c>
      <c r="J268" t="s">
        <v>450</v>
      </c>
      <c r="K268" t="s">
        <v>435</v>
      </c>
      <c r="L268" s="756" t="s">
        <v>81</v>
      </c>
      <c r="M268" t="s">
        <v>98</v>
      </c>
      <c r="N268" s="681">
        <f t="shared" ca="1" si="17"/>
        <v>88967.918273171526</v>
      </c>
      <c r="O268" s="681">
        <f t="shared" ca="1" si="17"/>
        <v>38477.172153954314</v>
      </c>
      <c r="P268" s="681">
        <f t="shared" ca="1" si="17"/>
        <v>50490.746119217205</v>
      </c>
      <c r="Q268" s="681">
        <f t="shared" ca="1" si="17"/>
        <v>0</v>
      </c>
      <c r="R268" s="681">
        <f t="shared" ca="1" si="17"/>
        <v>0</v>
      </c>
      <c r="S268" t="str">
        <f t="shared" si="18"/>
        <v>HUM_ASR_FY_2022</v>
      </c>
      <c r="T268" s="958">
        <f t="shared" si="19"/>
        <v>45032</v>
      </c>
      <c r="U268" t="str">
        <f t="shared" si="20"/>
        <v>Unaudited</v>
      </c>
    </row>
    <row r="269" spans="1:21" x14ac:dyDescent="0.25">
      <c r="A269" t="s">
        <v>437</v>
      </c>
      <c r="B269" t="s">
        <v>1385</v>
      </c>
      <c r="C269" t="s">
        <v>1386</v>
      </c>
      <c r="D269" s="15">
        <v>1900</v>
      </c>
      <c r="E269" s="121">
        <v>1</v>
      </c>
      <c r="F269" t="s">
        <v>438</v>
      </c>
      <c r="G269" s="121">
        <v>91</v>
      </c>
      <c r="H269" t="s">
        <v>380</v>
      </c>
      <c r="I269" t="s">
        <v>488</v>
      </c>
      <c r="J269" t="s">
        <v>450</v>
      </c>
      <c r="K269" t="s">
        <v>435</v>
      </c>
      <c r="L269" s="756" t="s">
        <v>82</v>
      </c>
      <c r="M269" t="s">
        <v>99</v>
      </c>
      <c r="N269" s="681">
        <f t="shared" ca="1" si="17"/>
        <v>67090.635161814556</v>
      </c>
      <c r="O269" s="681">
        <f t="shared" ca="1" si="17"/>
        <v>29015.604379019442</v>
      </c>
      <c r="P269" s="681">
        <f t="shared" ca="1" si="17"/>
        <v>38075.030782795118</v>
      </c>
      <c r="Q269" s="681">
        <f t="shared" ca="1" si="17"/>
        <v>0</v>
      </c>
      <c r="R269" s="681">
        <f t="shared" ca="1" si="17"/>
        <v>0</v>
      </c>
      <c r="S269" t="str">
        <f t="shared" si="18"/>
        <v>HUM_ASR_FY_2022</v>
      </c>
      <c r="T269" s="958">
        <f t="shared" si="19"/>
        <v>45032</v>
      </c>
      <c r="U269" t="str">
        <f t="shared" si="20"/>
        <v>Unaudited</v>
      </c>
    </row>
    <row r="270" spans="1:21" x14ac:dyDescent="0.25">
      <c r="A270" t="s">
        <v>437</v>
      </c>
      <c r="B270" t="s">
        <v>1385</v>
      </c>
      <c r="C270" t="s">
        <v>1386</v>
      </c>
      <c r="D270" s="15">
        <v>1900</v>
      </c>
      <c r="E270" s="121">
        <v>1</v>
      </c>
      <c r="F270" t="s">
        <v>438</v>
      </c>
      <c r="G270" s="121">
        <v>91</v>
      </c>
      <c r="H270" t="s">
        <v>380</v>
      </c>
      <c r="I270" t="s">
        <v>488</v>
      </c>
      <c r="J270" t="s">
        <v>450</v>
      </c>
      <c r="K270" t="s">
        <v>435</v>
      </c>
      <c r="L270" s="756" t="s">
        <v>216</v>
      </c>
      <c r="M270" t="s">
        <v>100</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131550.23219694349</v>
      </c>
      <c r="O270" s="681">
        <f t="shared" ca="1" si="21"/>
        <v>56893.327722840739</v>
      </c>
      <c r="P270" s="681">
        <f t="shared" ca="1" si="21"/>
        <v>74656.904474102746</v>
      </c>
      <c r="Q270" s="681">
        <f t="shared" ca="1" si="21"/>
        <v>0</v>
      </c>
      <c r="R270" s="681">
        <f t="shared" ca="1" si="21"/>
        <v>0</v>
      </c>
      <c r="S270" t="str">
        <f t="shared" si="18"/>
        <v>HUM_ASR_FY_2022</v>
      </c>
      <c r="T270" s="958">
        <f t="shared" si="19"/>
        <v>45032</v>
      </c>
      <c r="U270" t="str">
        <f t="shared" si="20"/>
        <v>Unaudited</v>
      </c>
    </row>
    <row r="271" spans="1:21" x14ac:dyDescent="0.25">
      <c r="A271" t="s">
        <v>437</v>
      </c>
      <c r="B271" t="s">
        <v>1385</v>
      </c>
      <c r="C271" t="s">
        <v>1386</v>
      </c>
      <c r="D271" s="15">
        <v>1900</v>
      </c>
      <c r="E271" s="121">
        <v>1</v>
      </c>
      <c r="F271" t="s">
        <v>438</v>
      </c>
      <c r="G271" s="121">
        <v>91</v>
      </c>
      <c r="H271" t="s">
        <v>380</v>
      </c>
      <c r="I271" t="s">
        <v>488</v>
      </c>
      <c r="J271" t="s">
        <v>450</v>
      </c>
      <c r="K271" t="s">
        <v>435</v>
      </c>
      <c r="L271" s="756" t="s">
        <v>215</v>
      </c>
      <c r="M271" t="s">
        <v>28</v>
      </c>
      <c r="N271" s="681">
        <f t="shared" ca="1" si="21"/>
        <v>3842.7185482792802</v>
      </c>
      <c r="O271" s="681">
        <f t="shared" ca="1" si="21"/>
        <v>1661.9130355208265</v>
      </c>
      <c r="P271" s="681">
        <f t="shared" ca="1" si="21"/>
        <v>2180.8055127584539</v>
      </c>
      <c r="Q271" s="681">
        <f t="shared" ca="1" si="21"/>
        <v>0</v>
      </c>
      <c r="R271" s="681">
        <f t="shared" ca="1" si="21"/>
        <v>0</v>
      </c>
      <c r="S271" t="str">
        <f t="shared" si="18"/>
        <v>HUM_ASR_FY_2022</v>
      </c>
      <c r="T271" s="958">
        <f t="shared" si="19"/>
        <v>45032</v>
      </c>
      <c r="U271" t="str">
        <f t="shared" si="20"/>
        <v>Unaudited</v>
      </c>
    </row>
    <row r="272" spans="1:21" x14ac:dyDescent="0.25">
      <c r="A272" t="s">
        <v>437</v>
      </c>
      <c r="B272" t="s">
        <v>1385</v>
      </c>
      <c r="C272" t="s">
        <v>1386</v>
      </c>
      <c r="D272" s="15">
        <v>1900</v>
      </c>
      <c r="E272" s="121">
        <v>1</v>
      </c>
      <c r="F272" t="s">
        <v>438</v>
      </c>
      <c r="G272" s="121">
        <v>91</v>
      </c>
      <c r="H272" t="s">
        <v>380</v>
      </c>
      <c r="I272" t="s">
        <v>488</v>
      </c>
      <c r="J272" t="s">
        <v>436</v>
      </c>
      <c r="K272" t="s">
        <v>436</v>
      </c>
      <c r="L272" s="756" t="s">
        <v>84</v>
      </c>
      <c r="M272" t="s">
        <v>327</v>
      </c>
      <c r="N272" s="681">
        <f t="shared" ca="1" si="21"/>
        <v>0</v>
      </c>
      <c r="O272" s="681">
        <f t="shared" ca="1" si="21"/>
        <v>0</v>
      </c>
      <c r="P272" s="681">
        <f t="shared" ca="1" si="21"/>
        <v>0</v>
      </c>
      <c r="Q272" s="681">
        <f t="shared" ca="1" si="21"/>
        <v>0</v>
      </c>
      <c r="R272" s="681">
        <f t="shared" ca="1" si="21"/>
        <v>0</v>
      </c>
      <c r="S272" t="str">
        <f t="shared" si="18"/>
        <v>HUM_ASR_FY_2022</v>
      </c>
      <c r="T272" s="958">
        <f t="shared" si="19"/>
        <v>45032</v>
      </c>
      <c r="U272" t="str">
        <f t="shared" si="20"/>
        <v>Unaudited</v>
      </c>
    </row>
    <row r="273" spans="1:21" x14ac:dyDescent="0.25">
      <c r="A273" t="s">
        <v>437</v>
      </c>
      <c r="B273" t="s">
        <v>1385</v>
      </c>
      <c r="C273" t="s">
        <v>1386</v>
      </c>
      <c r="D273" s="15">
        <v>1900</v>
      </c>
      <c r="E273" s="121">
        <v>1</v>
      </c>
      <c r="F273" t="s">
        <v>438</v>
      </c>
      <c r="G273" s="121">
        <v>91</v>
      </c>
      <c r="H273" t="s">
        <v>380</v>
      </c>
      <c r="I273" t="s">
        <v>488</v>
      </c>
      <c r="J273" t="s">
        <v>436</v>
      </c>
      <c r="K273" t="s">
        <v>436</v>
      </c>
      <c r="L273" s="756" t="s">
        <v>85</v>
      </c>
      <c r="M273" t="s">
        <v>325</v>
      </c>
      <c r="N273" s="681">
        <f t="shared" ca="1" si="21"/>
        <v>0</v>
      </c>
      <c r="O273" s="681">
        <f t="shared" ca="1" si="21"/>
        <v>0</v>
      </c>
      <c r="P273" s="681">
        <f t="shared" ca="1" si="21"/>
        <v>0</v>
      </c>
      <c r="Q273" s="681">
        <f t="shared" ca="1" si="21"/>
        <v>0</v>
      </c>
      <c r="R273" s="681">
        <f t="shared" ca="1" si="21"/>
        <v>0</v>
      </c>
      <c r="S273" t="str">
        <f t="shared" si="18"/>
        <v>HUM_ASR_FY_2022</v>
      </c>
      <c r="T273" s="958">
        <f t="shared" si="19"/>
        <v>45032</v>
      </c>
      <c r="U273" t="str">
        <f t="shared" si="20"/>
        <v>Unaudited</v>
      </c>
    </row>
    <row r="274" spans="1:21" x14ac:dyDescent="0.25">
      <c r="A274" t="s">
        <v>437</v>
      </c>
      <c r="B274" t="s">
        <v>1385</v>
      </c>
      <c r="C274" t="s">
        <v>1386</v>
      </c>
      <c r="D274" s="15">
        <v>1900</v>
      </c>
      <c r="E274" s="121">
        <v>1</v>
      </c>
      <c r="F274" t="s">
        <v>438</v>
      </c>
      <c r="G274" s="121">
        <v>91</v>
      </c>
      <c r="H274" t="s">
        <v>380</v>
      </c>
      <c r="I274" t="s">
        <v>488</v>
      </c>
      <c r="J274" t="s">
        <v>436</v>
      </c>
      <c r="K274" t="s">
        <v>436</v>
      </c>
      <c r="L274" s="756" t="s">
        <v>86</v>
      </c>
      <c r="M274" t="s">
        <v>494</v>
      </c>
      <c r="N274" s="681">
        <f t="shared" ca="1" si="21"/>
        <v>0</v>
      </c>
      <c r="O274" s="681">
        <f t="shared" ca="1" si="21"/>
        <v>0</v>
      </c>
      <c r="P274" s="681">
        <f t="shared" ca="1" si="21"/>
        <v>0</v>
      </c>
      <c r="Q274" s="681">
        <f t="shared" ca="1" si="21"/>
        <v>0</v>
      </c>
      <c r="R274" s="681">
        <f t="shared" ca="1" si="21"/>
        <v>0</v>
      </c>
      <c r="S274" t="str">
        <f t="shared" si="18"/>
        <v>HUM_ASR_FY_2022</v>
      </c>
      <c r="T274" s="958">
        <f t="shared" si="19"/>
        <v>45032</v>
      </c>
      <c r="U274" t="str">
        <f t="shared" si="20"/>
        <v>Unaudited</v>
      </c>
    </row>
    <row r="275" spans="1:21" x14ac:dyDescent="0.25">
      <c r="A275" t="s">
        <v>437</v>
      </c>
      <c r="B275" t="s">
        <v>1385</v>
      </c>
      <c r="C275" t="s">
        <v>1386</v>
      </c>
      <c r="D275" s="15">
        <v>1900</v>
      </c>
      <c r="E275" s="121">
        <v>1</v>
      </c>
      <c r="F275" t="s">
        <v>438</v>
      </c>
      <c r="G275" s="121">
        <v>91</v>
      </c>
      <c r="H275" t="s">
        <v>380</v>
      </c>
      <c r="I275" t="s">
        <v>488</v>
      </c>
      <c r="J275" t="s">
        <v>436</v>
      </c>
      <c r="K275" t="s">
        <v>436</v>
      </c>
      <c r="L275" s="756" t="s">
        <v>87</v>
      </c>
      <c r="M275" t="s">
        <v>495</v>
      </c>
      <c r="N275" s="681">
        <f t="shared" ca="1" si="21"/>
        <v>0</v>
      </c>
      <c r="O275" s="681">
        <f t="shared" ca="1" si="21"/>
        <v>0</v>
      </c>
      <c r="P275" s="681">
        <f t="shared" ca="1" si="21"/>
        <v>0</v>
      </c>
      <c r="Q275" s="681">
        <f t="shared" ca="1" si="21"/>
        <v>0</v>
      </c>
      <c r="R275" s="681">
        <f t="shared" ca="1" si="21"/>
        <v>0</v>
      </c>
      <c r="S275" t="str">
        <f t="shared" si="18"/>
        <v>HUM_ASR_FY_2022</v>
      </c>
      <c r="T275" s="958">
        <f t="shared" si="19"/>
        <v>45032</v>
      </c>
      <c r="U275" t="str">
        <f t="shared" si="20"/>
        <v>Unaudited</v>
      </c>
    </row>
    <row r="276" spans="1:21" x14ac:dyDescent="0.25">
      <c r="A276" t="s">
        <v>437</v>
      </c>
      <c r="B276" t="s">
        <v>1385</v>
      </c>
      <c r="C276" t="s">
        <v>1386</v>
      </c>
      <c r="D276" s="15">
        <v>1900</v>
      </c>
      <c r="E276" s="121">
        <v>1</v>
      </c>
      <c r="F276" t="s">
        <v>438</v>
      </c>
      <c r="G276" s="121">
        <v>91</v>
      </c>
      <c r="H276" t="s">
        <v>380</v>
      </c>
      <c r="I276" t="s">
        <v>488</v>
      </c>
      <c r="J276" t="s">
        <v>436</v>
      </c>
      <c r="K276" t="s">
        <v>436</v>
      </c>
      <c r="L276" s="756" t="s">
        <v>213</v>
      </c>
      <c r="M276" t="s">
        <v>496</v>
      </c>
      <c r="N276" s="681">
        <f t="shared" ca="1" si="21"/>
        <v>0</v>
      </c>
      <c r="O276" s="681">
        <f t="shared" ca="1" si="21"/>
        <v>0</v>
      </c>
      <c r="P276" s="681">
        <f t="shared" ca="1" si="21"/>
        <v>0</v>
      </c>
      <c r="Q276" s="681">
        <f t="shared" ca="1" si="21"/>
        <v>0</v>
      </c>
      <c r="R276" s="681">
        <f t="shared" ca="1" si="21"/>
        <v>0</v>
      </c>
      <c r="S276" t="str">
        <f t="shared" si="18"/>
        <v>HUM_ASR_FY_2022</v>
      </c>
      <c r="T276" s="958">
        <f t="shared" si="19"/>
        <v>45032</v>
      </c>
      <c r="U276" t="str">
        <f t="shared" si="20"/>
        <v>Unaudited</v>
      </c>
    </row>
    <row r="277" spans="1:21" x14ac:dyDescent="0.25">
      <c r="A277" t="s">
        <v>437</v>
      </c>
      <c r="B277" t="s">
        <v>1385</v>
      </c>
      <c r="C277" t="s">
        <v>1386</v>
      </c>
      <c r="D277" s="15">
        <v>1900</v>
      </c>
      <c r="E277" s="121">
        <v>1</v>
      </c>
      <c r="F277" t="s">
        <v>438</v>
      </c>
      <c r="G277" s="121">
        <v>91</v>
      </c>
      <c r="H277" t="s">
        <v>380</v>
      </c>
      <c r="I277" t="s">
        <v>489</v>
      </c>
      <c r="J277" t="s">
        <v>26</v>
      </c>
      <c r="K277" t="s">
        <v>26</v>
      </c>
      <c r="L277" s="756" t="s">
        <v>204</v>
      </c>
      <c r="M277" t="s">
        <v>26</v>
      </c>
      <c r="N277" s="681">
        <f t="shared" ca="1" si="21"/>
        <v>157090.60305036229</v>
      </c>
      <c r="O277" s="681">
        <f t="shared" ca="1" si="21"/>
        <v>0</v>
      </c>
      <c r="P277" s="681">
        <f t="shared" ca="1" si="21"/>
        <v>0</v>
      </c>
      <c r="Q277" s="681">
        <f t="shared" ca="1" si="21"/>
        <v>0</v>
      </c>
      <c r="R277" s="681">
        <f t="shared" ca="1" si="21"/>
        <v>0</v>
      </c>
      <c r="S277" t="str">
        <f t="shared" si="18"/>
        <v>HUM_ASR_FY_2022</v>
      </c>
      <c r="T277" s="958">
        <f t="shared" si="19"/>
        <v>45032</v>
      </c>
      <c r="U277" t="str">
        <f t="shared" si="20"/>
        <v>Unaudited</v>
      </c>
    </row>
    <row r="278" spans="1:21" x14ac:dyDescent="0.25">
      <c r="A278" t="s">
        <v>437</v>
      </c>
      <c r="B278" t="s">
        <v>1385</v>
      </c>
      <c r="C278" t="s">
        <v>1386</v>
      </c>
      <c r="D278" s="15">
        <v>1900</v>
      </c>
      <c r="E278" s="121">
        <v>1</v>
      </c>
      <c r="F278" t="s">
        <v>439</v>
      </c>
      <c r="G278" s="121">
        <v>182</v>
      </c>
      <c r="H278" t="s">
        <v>380</v>
      </c>
      <c r="I278" t="s">
        <v>432</v>
      </c>
      <c r="J278" t="s">
        <v>432</v>
      </c>
      <c r="K278" t="s">
        <v>432</v>
      </c>
      <c r="M278" t="s">
        <v>432</v>
      </c>
      <c r="N278" s="681">
        <f t="shared" ca="1" si="21"/>
        <v>4763</v>
      </c>
      <c r="O278" s="681">
        <f t="shared" ca="1" si="21"/>
        <v>2456</v>
      </c>
      <c r="P278" s="681">
        <f t="shared" ca="1" si="21"/>
        <v>2307</v>
      </c>
      <c r="Q278" s="681">
        <f t="shared" ca="1" si="21"/>
        <v>0</v>
      </c>
      <c r="R278" s="681">
        <f t="shared" ca="1" si="21"/>
        <v>0</v>
      </c>
      <c r="S278" t="str">
        <f t="shared" si="18"/>
        <v>HUM_ASR_FY_2022</v>
      </c>
      <c r="T278" s="958">
        <f t="shared" si="19"/>
        <v>45032</v>
      </c>
      <c r="U278" t="str">
        <f t="shared" si="20"/>
        <v>Unaudited</v>
      </c>
    </row>
    <row r="279" spans="1:21" x14ac:dyDescent="0.25">
      <c r="A279" t="s">
        <v>437</v>
      </c>
      <c r="B279" t="s">
        <v>1385</v>
      </c>
      <c r="C279" t="s">
        <v>1386</v>
      </c>
      <c r="D279" s="15">
        <v>1900</v>
      </c>
      <c r="E279" s="121">
        <v>1</v>
      </c>
      <c r="F279" t="s">
        <v>439</v>
      </c>
      <c r="G279" s="121">
        <v>182</v>
      </c>
      <c r="H279" t="s">
        <v>380</v>
      </c>
      <c r="I279" t="s">
        <v>487</v>
      </c>
      <c r="J279" t="s">
        <v>12</v>
      </c>
      <c r="K279" t="s">
        <v>12</v>
      </c>
      <c r="L279" s="756">
        <v>1.1000000000000001</v>
      </c>
      <c r="M279" t="s">
        <v>12</v>
      </c>
      <c r="N279" s="681">
        <f t="shared" ca="1" si="21"/>
        <v>18042690.229999997</v>
      </c>
      <c r="O279" s="681">
        <f t="shared" ca="1" si="21"/>
        <v>0</v>
      </c>
      <c r="P279" s="681">
        <f t="shared" ca="1" si="21"/>
        <v>0</v>
      </c>
      <c r="Q279" s="681">
        <f t="shared" ca="1" si="21"/>
        <v>0</v>
      </c>
      <c r="R279" s="681">
        <f t="shared" ca="1" si="21"/>
        <v>0</v>
      </c>
      <c r="S279" t="str">
        <f t="shared" si="18"/>
        <v>HUM_ASR_FY_2022</v>
      </c>
      <c r="T279" s="958">
        <f t="shared" si="19"/>
        <v>45032</v>
      </c>
      <c r="U279" t="str">
        <f t="shared" si="20"/>
        <v>Unaudited</v>
      </c>
    </row>
    <row r="280" spans="1:21" x14ac:dyDescent="0.25">
      <c r="A280" t="s">
        <v>437</v>
      </c>
      <c r="B280" t="s">
        <v>1385</v>
      </c>
      <c r="C280" t="s">
        <v>1386</v>
      </c>
      <c r="D280" s="15">
        <v>1900</v>
      </c>
      <c r="E280" s="121">
        <v>1</v>
      </c>
      <c r="F280" t="s">
        <v>439</v>
      </c>
      <c r="G280" s="121">
        <v>182</v>
      </c>
      <c r="H280" t="s">
        <v>380</v>
      </c>
      <c r="I280" t="s">
        <v>487</v>
      </c>
      <c r="J280" t="s">
        <v>12</v>
      </c>
      <c r="K280" t="s">
        <v>222</v>
      </c>
      <c r="L280" s="756">
        <v>1.2</v>
      </c>
      <c r="M280" t="s">
        <v>222</v>
      </c>
      <c r="N280" s="681">
        <f t="shared" ca="1" si="21"/>
        <v>0</v>
      </c>
      <c r="O280" s="681">
        <f t="shared" ca="1" si="21"/>
        <v>0</v>
      </c>
      <c r="P280" s="681">
        <f t="shared" ca="1" si="21"/>
        <v>0</v>
      </c>
      <c r="Q280" s="681">
        <f t="shared" ca="1" si="21"/>
        <v>0</v>
      </c>
      <c r="R280" s="681">
        <f t="shared" ca="1" si="21"/>
        <v>0</v>
      </c>
      <c r="S280" t="str">
        <f t="shared" si="18"/>
        <v>HUM_ASR_FY_2022</v>
      </c>
      <c r="T280" s="958">
        <f t="shared" si="19"/>
        <v>45032</v>
      </c>
      <c r="U280" t="str">
        <f t="shared" si="20"/>
        <v>Unaudited</v>
      </c>
    </row>
    <row r="281" spans="1:21" x14ac:dyDescent="0.25">
      <c r="A281" t="s">
        <v>437</v>
      </c>
      <c r="B281" t="s">
        <v>1385</v>
      </c>
      <c r="C281" t="s">
        <v>1386</v>
      </c>
      <c r="D281" s="15">
        <v>1900</v>
      </c>
      <c r="E281" s="121">
        <v>1</v>
      </c>
      <c r="F281" t="s">
        <v>439</v>
      </c>
      <c r="G281" s="121">
        <v>182</v>
      </c>
      <c r="H281" t="s">
        <v>380</v>
      </c>
      <c r="I281" t="s">
        <v>487</v>
      </c>
      <c r="J281" t="s">
        <v>12</v>
      </c>
      <c r="K281" t="s">
        <v>1323</v>
      </c>
      <c r="L281" s="756" t="s">
        <v>1319</v>
      </c>
      <c r="M281" t="s">
        <v>1323</v>
      </c>
      <c r="N281" s="681">
        <f t="shared" ca="1" si="21"/>
        <v>341023.56</v>
      </c>
      <c r="O281" s="681">
        <f t="shared" ca="1" si="21"/>
        <v>0</v>
      </c>
      <c r="P281" s="681">
        <f t="shared" ca="1" si="21"/>
        <v>0</v>
      </c>
      <c r="Q281" s="681">
        <f t="shared" ca="1" si="21"/>
        <v>0</v>
      </c>
      <c r="R281" s="681">
        <f t="shared" ca="1" si="21"/>
        <v>0</v>
      </c>
      <c r="S281" t="str">
        <f t="shared" si="18"/>
        <v>HUM_ASR_FY_2022</v>
      </c>
      <c r="T281" s="958">
        <f t="shared" si="19"/>
        <v>45032</v>
      </c>
      <c r="U281" t="str">
        <f t="shared" si="20"/>
        <v>Unaudited</v>
      </c>
    </row>
    <row r="282" spans="1:21" x14ac:dyDescent="0.25">
      <c r="A282" t="s">
        <v>437</v>
      </c>
      <c r="B282" t="s">
        <v>1385</v>
      </c>
      <c r="C282" t="s">
        <v>1386</v>
      </c>
      <c r="D282" s="15">
        <v>1900</v>
      </c>
      <c r="E282" s="121">
        <v>1</v>
      </c>
      <c r="F282" t="s">
        <v>439</v>
      </c>
      <c r="G282" s="121">
        <v>182</v>
      </c>
      <c r="H282" t="s">
        <v>380</v>
      </c>
      <c r="I282" t="s">
        <v>487</v>
      </c>
      <c r="J282" t="s">
        <v>12</v>
      </c>
      <c r="K282" t="s">
        <v>1325</v>
      </c>
      <c r="L282" s="756" t="s">
        <v>1324</v>
      </c>
      <c r="M282" t="s">
        <v>1325</v>
      </c>
      <c r="N282" s="681">
        <f t="shared" ca="1" si="21"/>
        <v>-19010.550000000003</v>
      </c>
      <c r="O282" s="681">
        <f t="shared" ca="1" si="21"/>
        <v>0</v>
      </c>
      <c r="P282" s="681">
        <f t="shared" ca="1" si="21"/>
        <v>0</v>
      </c>
      <c r="Q282" s="681">
        <f t="shared" ca="1" si="21"/>
        <v>0</v>
      </c>
      <c r="R282" s="681">
        <f t="shared" ca="1" si="21"/>
        <v>0</v>
      </c>
      <c r="S282" t="str">
        <f t="shared" si="18"/>
        <v>HUM_ASR_FY_2022</v>
      </c>
      <c r="T282" s="958">
        <f t="shared" si="19"/>
        <v>45032</v>
      </c>
      <c r="U282" t="str">
        <f t="shared" si="20"/>
        <v>Unaudited</v>
      </c>
    </row>
    <row r="283" spans="1:21" x14ac:dyDescent="0.25">
      <c r="A283" t="s">
        <v>437</v>
      </c>
      <c r="B283" t="s">
        <v>1385</v>
      </c>
      <c r="C283" t="s">
        <v>1386</v>
      </c>
      <c r="D283" s="15">
        <v>1900</v>
      </c>
      <c r="E283" s="121">
        <v>1</v>
      </c>
      <c r="F283" t="s">
        <v>439</v>
      </c>
      <c r="G283" s="121">
        <v>182</v>
      </c>
      <c r="H283" t="s">
        <v>380</v>
      </c>
      <c r="I283" t="s">
        <v>487</v>
      </c>
      <c r="J283" t="s">
        <v>13</v>
      </c>
      <c r="K283" t="s">
        <v>13</v>
      </c>
      <c r="L283" s="756" t="s">
        <v>63</v>
      </c>
      <c r="M283" t="s">
        <v>13</v>
      </c>
      <c r="N283" s="681">
        <f t="shared" ca="1" si="21"/>
        <v>-18827.75</v>
      </c>
      <c r="O283" s="681">
        <f t="shared" ca="1" si="21"/>
        <v>0</v>
      </c>
      <c r="P283" s="681">
        <f t="shared" ca="1" si="21"/>
        <v>0</v>
      </c>
      <c r="Q283" s="681">
        <f t="shared" ca="1" si="21"/>
        <v>0</v>
      </c>
      <c r="R283" s="681">
        <f t="shared" ca="1" si="21"/>
        <v>0</v>
      </c>
      <c r="S283" t="str">
        <f t="shared" si="18"/>
        <v>HUM_ASR_FY_2022</v>
      </c>
      <c r="T283" s="958">
        <f t="shared" si="19"/>
        <v>45032</v>
      </c>
      <c r="U283" t="str">
        <f t="shared" si="20"/>
        <v>Unaudited</v>
      </c>
    </row>
    <row r="284" spans="1:21" x14ac:dyDescent="0.25">
      <c r="A284" t="s">
        <v>437</v>
      </c>
      <c r="B284" t="s">
        <v>1385</v>
      </c>
      <c r="C284" t="s">
        <v>1386</v>
      </c>
      <c r="D284" s="15">
        <v>1900</v>
      </c>
      <c r="E284" s="121">
        <v>1</v>
      </c>
      <c r="F284" t="s">
        <v>439</v>
      </c>
      <c r="G284" s="121">
        <v>182</v>
      </c>
      <c r="H284" t="s">
        <v>380</v>
      </c>
      <c r="I284" t="s">
        <v>488</v>
      </c>
      <c r="J284" t="s">
        <v>433</v>
      </c>
      <c r="K284" t="s">
        <v>796</v>
      </c>
      <c r="L284" s="756">
        <v>2.1</v>
      </c>
      <c r="M284" t="s">
        <v>731</v>
      </c>
      <c r="N284" s="681">
        <f t="shared" ca="1" si="21"/>
        <v>58933</v>
      </c>
      <c r="O284" s="681">
        <f t="shared" ca="1" si="21"/>
        <v>55266</v>
      </c>
      <c r="P284" s="681">
        <f t="shared" ca="1" si="21"/>
        <v>3667</v>
      </c>
      <c r="Q284" s="681">
        <f t="shared" ca="1" si="21"/>
        <v>0</v>
      </c>
      <c r="R284" s="681">
        <f t="shared" ca="1" si="21"/>
        <v>0</v>
      </c>
      <c r="S284" t="str">
        <f t="shared" si="18"/>
        <v>HUM_ASR_FY_2022</v>
      </c>
      <c r="T284" s="958">
        <f t="shared" si="19"/>
        <v>45032</v>
      </c>
      <c r="U284" t="str">
        <f t="shared" si="20"/>
        <v>Unaudited</v>
      </c>
    </row>
    <row r="285" spans="1:21" x14ac:dyDescent="0.25">
      <c r="A285" t="s">
        <v>437</v>
      </c>
      <c r="B285" t="s">
        <v>1385</v>
      </c>
      <c r="C285" t="s">
        <v>1386</v>
      </c>
      <c r="D285" s="15">
        <v>1900</v>
      </c>
      <c r="E285" s="121">
        <v>1</v>
      </c>
      <c r="F285" t="s">
        <v>439</v>
      </c>
      <c r="G285" s="121">
        <v>182</v>
      </c>
      <c r="H285" t="s">
        <v>380</v>
      </c>
      <c r="I285" t="s">
        <v>488</v>
      </c>
      <c r="J285" t="s">
        <v>433</v>
      </c>
      <c r="K285" t="s">
        <v>796</v>
      </c>
      <c r="L285" s="756">
        <v>2.2000000000000002</v>
      </c>
      <c r="M285" t="s">
        <v>732</v>
      </c>
      <c r="N285" s="681">
        <f t="shared" ca="1" si="21"/>
        <v>203</v>
      </c>
      <c r="O285" s="681">
        <f t="shared" ca="1" si="21"/>
        <v>194</v>
      </c>
      <c r="P285" s="681">
        <f t="shared" ca="1" si="21"/>
        <v>9</v>
      </c>
      <c r="Q285" s="681">
        <f t="shared" ca="1" si="21"/>
        <v>0</v>
      </c>
      <c r="R285" s="681">
        <f t="shared" ca="1" si="21"/>
        <v>0</v>
      </c>
      <c r="S285" t="str">
        <f t="shared" si="18"/>
        <v>HUM_ASR_FY_2022</v>
      </c>
      <c r="T285" s="958">
        <f t="shared" si="19"/>
        <v>45032</v>
      </c>
      <c r="U285" t="str">
        <f t="shared" si="20"/>
        <v>Unaudited</v>
      </c>
    </row>
    <row r="286" spans="1:21" x14ac:dyDescent="0.25">
      <c r="A286" t="s">
        <v>437</v>
      </c>
      <c r="B286" t="s">
        <v>1385</v>
      </c>
      <c r="C286" t="s">
        <v>1386</v>
      </c>
      <c r="D286" s="15">
        <v>1900</v>
      </c>
      <c r="E286" s="121">
        <v>1</v>
      </c>
      <c r="F286" t="s">
        <v>439</v>
      </c>
      <c r="G286" s="121">
        <v>182</v>
      </c>
      <c r="H286" t="s">
        <v>380</v>
      </c>
      <c r="I286" t="s">
        <v>488</v>
      </c>
      <c r="J286" t="s">
        <v>433</v>
      </c>
      <c r="K286" t="s">
        <v>796</v>
      </c>
      <c r="L286" s="756">
        <v>2.2999999999999998</v>
      </c>
      <c r="M286" t="s">
        <v>733</v>
      </c>
      <c r="N286" s="681">
        <f t="shared" ca="1" si="21"/>
        <v>11610129.709999993</v>
      </c>
      <c r="O286" s="681">
        <f t="shared" ca="1" si="21"/>
        <v>10836533.309999993</v>
      </c>
      <c r="P286" s="681">
        <f t="shared" ca="1" si="21"/>
        <v>773596.4</v>
      </c>
      <c r="Q286" s="681">
        <f t="shared" ca="1" si="21"/>
        <v>0</v>
      </c>
      <c r="R286" s="681">
        <f t="shared" ca="1" si="21"/>
        <v>0</v>
      </c>
      <c r="S286" t="str">
        <f t="shared" si="18"/>
        <v>HUM_ASR_FY_2022</v>
      </c>
      <c r="T286" s="958">
        <f t="shared" si="19"/>
        <v>45032</v>
      </c>
      <c r="U286" t="str">
        <f t="shared" si="20"/>
        <v>Unaudited</v>
      </c>
    </row>
    <row r="287" spans="1:21" x14ac:dyDescent="0.25">
      <c r="A287" t="s">
        <v>437</v>
      </c>
      <c r="B287" t="s">
        <v>1385</v>
      </c>
      <c r="C287" t="s">
        <v>1386</v>
      </c>
      <c r="D287" s="15">
        <v>1900</v>
      </c>
      <c r="E287" s="121">
        <v>1</v>
      </c>
      <c r="F287" t="s">
        <v>439</v>
      </c>
      <c r="G287" s="121">
        <v>182</v>
      </c>
      <c r="H287" t="s">
        <v>380</v>
      </c>
      <c r="I287" t="s">
        <v>488</v>
      </c>
      <c r="J287" t="s">
        <v>433</v>
      </c>
      <c r="K287" t="s">
        <v>796</v>
      </c>
      <c r="L287" s="756">
        <v>2.4</v>
      </c>
      <c r="M287" t="s">
        <v>734</v>
      </c>
      <c r="N287" s="681">
        <f t="shared" ca="1" si="21"/>
        <v>8619.67</v>
      </c>
      <c r="O287" s="681">
        <f t="shared" ca="1" si="21"/>
        <v>8176.01</v>
      </c>
      <c r="P287" s="681">
        <f t="shared" ca="1" si="21"/>
        <v>443.66</v>
      </c>
      <c r="Q287" s="681">
        <f t="shared" ca="1" si="21"/>
        <v>0</v>
      </c>
      <c r="R287" s="681">
        <f t="shared" ca="1" si="21"/>
        <v>0</v>
      </c>
      <c r="S287" t="str">
        <f t="shared" si="18"/>
        <v>HUM_ASR_FY_2022</v>
      </c>
      <c r="T287" s="958">
        <f t="shared" si="19"/>
        <v>45032</v>
      </c>
      <c r="U287" t="str">
        <f t="shared" si="20"/>
        <v>Unaudited</v>
      </c>
    </row>
    <row r="288" spans="1:21" x14ac:dyDescent="0.25">
      <c r="A288" t="s">
        <v>437</v>
      </c>
      <c r="B288" t="s">
        <v>1385</v>
      </c>
      <c r="C288" t="s">
        <v>1386</v>
      </c>
      <c r="D288" s="15">
        <v>1900</v>
      </c>
      <c r="E288" s="121">
        <v>1</v>
      </c>
      <c r="F288" t="s">
        <v>439</v>
      </c>
      <c r="G288" s="121">
        <v>182</v>
      </c>
      <c r="H288" t="s">
        <v>380</v>
      </c>
      <c r="I288" t="s">
        <v>488</v>
      </c>
      <c r="J288" t="s">
        <v>433</v>
      </c>
      <c r="K288" t="s">
        <v>796</v>
      </c>
      <c r="L288" s="756">
        <v>2.5</v>
      </c>
      <c r="M288" t="s">
        <v>776</v>
      </c>
      <c r="N288" s="681">
        <f t="shared" ca="1" si="21"/>
        <v>5667</v>
      </c>
      <c r="O288" s="681">
        <f t="shared" ca="1" si="21"/>
        <v>5435</v>
      </c>
      <c r="P288" s="681">
        <f t="shared" ca="1" si="21"/>
        <v>232</v>
      </c>
      <c r="Q288" s="681">
        <f t="shared" ca="1" si="21"/>
        <v>0</v>
      </c>
      <c r="R288" s="681">
        <f t="shared" ca="1" si="21"/>
        <v>0</v>
      </c>
      <c r="S288" t="str">
        <f t="shared" si="18"/>
        <v>HUM_ASR_FY_2022</v>
      </c>
      <c r="T288" s="958">
        <f t="shared" si="19"/>
        <v>45032</v>
      </c>
      <c r="U288" t="str">
        <f t="shared" si="20"/>
        <v>Unaudited</v>
      </c>
    </row>
    <row r="289" spans="1:21" x14ac:dyDescent="0.25">
      <c r="A289" t="s">
        <v>437</v>
      </c>
      <c r="B289" t="s">
        <v>1385</v>
      </c>
      <c r="C289" t="s">
        <v>1386</v>
      </c>
      <c r="D289" s="15">
        <v>1900</v>
      </c>
      <c r="E289" s="121">
        <v>1</v>
      </c>
      <c r="F289" t="s">
        <v>439</v>
      </c>
      <c r="G289" s="121">
        <v>182</v>
      </c>
      <c r="H289" t="s">
        <v>380</v>
      </c>
      <c r="I289" t="s">
        <v>488</v>
      </c>
      <c r="J289" t="s">
        <v>433</v>
      </c>
      <c r="K289" t="s">
        <v>796</v>
      </c>
      <c r="L289" s="756">
        <v>2.6</v>
      </c>
      <c r="M289" t="s">
        <v>186</v>
      </c>
      <c r="N289" s="681">
        <f t="shared" ca="1" si="21"/>
        <v>1030570.8000000005</v>
      </c>
      <c r="O289" s="681">
        <f t="shared" ca="1" si="21"/>
        <v>980857.37000000046</v>
      </c>
      <c r="P289" s="681">
        <f t="shared" ca="1" si="21"/>
        <v>49713.429999999993</v>
      </c>
      <c r="Q289" s="681">
        <f t="shared" ca="1" si="21"/>
        <v>0</v>
      </c>
      <c r="R289" s="681">
        <f t="shared" ca="1" si="21"/>
        <v>0</v>
      </c>
      <c r="S289" t="str">
        <f t="shared" si="18"/>
        <v>HUM_ASR_FY_2022</v>
      </c>
      <c r="T289" s="958">
        <f t="shared" si="19"/>
        <v>45032</v>
      </c>
      <c r="U289" t="str">
        <f t="shared" si="20"/>
        <v>Unaudited</v>
      </c>
    </row>
    <row r="290" spans="1:21" x14ac:dyDescent="0.25">
      <c r="A290" t="s">
        <v>437</v>
      </c>
      <c r="B290" t="s">
        <v>1385</v>
      </c>
      <c r="C290" t="s">
        <v>1386</v>
      </c>
      <c r="D290" s="15">
        <v>1900</v>
      </c>
      <c r="E290" s="121">
        <v>1</v>
      </c>
      <c r="F290" t="s">
        <v>439</v>
      </c>
      <c r="G290" s="121">
        <v>182</v>
      </c>
      <c r="H290" t="s">
        <v>380</v>
      </c>
      <c r="I290" t="s">
        <v>488</v>
      </c>
      <c r="J290" t="s">
        <v>433</v>
      </c>
      <c r="K290" t="s">
        <v>796</v>
      </c>
      <c r="L290" s="756">
        <v>2.7</v>
      </c>
      <c r="M290" t="s">
        <v>797</v>
      </c>
      <c r="N290" s="681">
        <f t="shared" ca="1" si="21"/>
        <v>365517.92427879316</v>
      </c>
      <c r="O290" s="681">
        <f t="shared" ca="1" si="21"/>
        <v>341163.04130845063</v>
      </c>
      <c r="P290" s="681">
        <f t="shared" ca="1" si="21"/>
        <v>24354.882970342558</v>
      </c>
      <c r="Q290" s="681">
        <f t="shared" ca="1" si="21"/>
        <v>0</v>
      </c>
      <c r="R290" s="681">
        <f t="shared" ca="1" si="21"/>
        <v>0</v>
      </c>
      <c r="S290" t="str">
        <f t="shared" si="18"/>
        <v>HUM_ASR_FY_2022</v>
      </c>
      <c r="T290" s="958">
        <f t="shared" si="19"/>
        <v>45032</v>
      </c>
      <c r="U290" t="str">
        <f t="shared" si="20"/>
        <v>Unaudited</v>
      </c>
    </row>
    <row r="291" spans="1:21" x14ac:dyDescent="0.25">
      <c r="A291" t="s">
        <v>437</v>
      </c>
      <c r="B291" t="s">
        <v>1385</v>
      </c>
      <c r="C291" t="s">
        <v>1386</v>
      </c>
      <c r="D291" s="15">
        <v>1900</v>
      </c>
      <c r="E291" s="121">
        <v>1</v>
      </c>
      <c r="F291" t="s">
        <v>439</v>
      </c>
      <c r="G291" s="121">
        <v>182</v>
      </c>
      <c r="H291" t="s">
        <v>380</v>
      </c>
      <c r="I291" t="s">
        <v>488</v>
      </c>
      <c r="J291" t="s">
        <v>433</v>
      </c>
      <c r="K291" t="s">
        <v>796</v>
      </c>
      <c r="L291" s="756">
        <v>2.8</v>
      </c>
      <c r="M291" t="s">
        <v>798</v>
      </c>
      <c r="N291" s="681">
        <f t="shared" ca="1" si="21"/>
        <v>0</v>
      </c>
      <c r="O291" s="681">
        <f t="shared" ca="1" si="21"/>
        <v>0</v>
      </c>
      <c r="P291" s="681">
        <f t="shared" ca="1" si="21"/>
        <v>0</v>
      </c>
      <c r="Q291" s="681">
        <f t="shared" ca="1" si="21"/>
        <v>0</v>
      </c>
      <c r="R291" s="681">
        <f t="shared" ca="1" si="21"/>
        <v>0</v>
      </c>
      <c r="S291" t="str">
        <f t="shared" si="18"/>
        <v>HUM_ASR_FY_2022</v>
      </c>
      <c r="T291" s="958">
        <f t="shared" si="19"/>
        <v>45032</v>
      </c>
      <c r="U291" t="str">
        <f t="shared" si="20"/>
        <v>Unaudited</v>
      </c>
    </row>
    <row r="292" spans="1:21" x14ac:dyDescent="0.25">
      <c r="A292" t="s">
        <v>437</v>
      </c>
      <c r="B292" t="s">
        <v>1385</v>
      </c>
      <c r="C292" t="s">
        <v>1386</v>
      </c>
      <c r="D292" s="15">
        <v>1900</v>
      </c>
      <c r="E292" s="121">
        <v>1</v>
      </c>
      <c r="F292" t="s">
        <v>439</v>
      </c>
      <c r="G292" s="121">
        <v>182</v>
      </c>
      <c r="H292" t="s">
        <v>380</v>
      </c>
      <c r="I292" t="s">
        <v>488</v>
      </c>
      <c r="J292" t="s">
        <v>433</v>
      </c>
      <c r="K292" t="s">
        <v>796</v>
      </c>
      <c r="L292" s="756">
        <v>2.9</v>
      </c>
      <c r="M292" t="s">
        <v>779</v>
      </c>
      <c r="N292" s="681">
        <f t="shared" ca="1" si="21"/>
        <v>0</v>
      </c>
      <c r="O292" s="681">
        <f t="shared" ca="1" si="21"/>
        <v>0</v>
      </c>
      <c r="P292" s="681">
        <f t="shared" ca="1" si="21"/>
        <v>0</v>
      </c>
      <c r="Q292" s="681">
        <f t="shared" ca="1" si="21"/>
        <v>0</v>
      </c>
      <c r="R292" s="681">
        <f t="shared" ca="1" si="21"/>
        <v>0</v>
      </c>
      <c r="S292" t="str">
        <f t="shared" si="18"/>
        <v>HUM_ASR_FY_2022</v>
      </c>
      <c r="T292" s="958">
        <f t="shared" si="19"/>
        <v>45032</v>
      </c>
      <c r="U292" t="str">
        <f t="shared" si="20"/>
        <v>Unaudited</v>
      </c>
    </row>
    <row r="293" spans="1:21" x14ac:dyDescent="0.25">
      <c r="A293" t="s">
        <v>437</v>
      </c>
      <c r="B293" t="s">
        <v>1385</v>
      </c>
      <c r="C293" t="s">
        <v>1386</v>
      </c>
      <c r="D293" s="15">
        <v>1900</v>
      </c>
      <c r="E293" s="121">
        <v>1</v>
      </c>
      <c r="F293" t="s">
        <v>439</v>
      </c>
      <c r="G293" s="121">
        <v>182</v>
      </c>
      <c r="H293" t="s">
        <v>380</v>
      </c>
      <c r="I293" t="s">
        <v>488</v>
      </c>
      <c r="J293" t="s">
        <v>433</v>
      </c>
      <c r="K293" t="s">
        <v>223</v>
      </c>
      <c r="L293" s="756">
        <v>2.11</v>
      </c>
      <c r="M293" t="s">
        <v>228</v>
      </c>
      <c r="N293" s="681">
        <f t="shared" ca="1" si="21"/>
        <v>863583.21000000008</v>
      </c>
      <c r="O293" s="681">
        <f t="shared" ca="1" si="21"/>
        <v>100572.08</v>
      </c>
      <c r="P293" s="681">
        <f t="shared" ca="1" si="21"/>
        <v>763011.13000000012</v>
      </c>
      <c r="Q293" s="681">
        <f t="shared" ca="1" si="21"/>
        <v>0</v>
      </c>
      <c r="R293" s="681">
        <f t="shared" ca="1" si="21"/>
        <v>0</v>
      </c>
      <c r="S293" t="str">
        <f t="shared" si="18"/>
        <v>HUM_ASR_FY_2022</v>
      </c>
      <c r="T293" s="958">
        <f t="shared" si="19"/>
        <v>45032</v>
      </c>
      <c r="U293" t="str">
        <f t="shared" si="20"/>
        <v>Unaudited</v>
      </c>
    </row>
    <row r="294" spans="1:21" x14ac:dyDescent="0.25">
      <c r="A294" t="s">
        <v>437</v>
      </c>
      <c r="B294" t="s">
        <v>1385</v>
      </c>
      <c r="C294" t="s">
        <v>1386</v>
      </c>
      <c r="D294" s="15">
        <v>1900</v>
      </c>
      <c r="E294" s="121">
        <v>1</v>
      </c>
      <c r="F294" t="s">
        <v>439</v>
      </c>
      <c r="G294" s="121">
        <v>182</v>
      </c>
      <c r="H294" t="s">
        <v>380</v>
      </c>
      <c r="I294" t="s">
        <v>488</v>
      </c>
      <c r="J294" t="s">
        <v>433</v>
      </c>
      <c r="K294" t="s">
        <v>223</v>
      </c>
      <c r="L294" s="756">
        <v>2.12</v>
      </c>
      <c r="M294" t="s">
        <v>552</v>
      </c>
      <c r="N294" s="681">
        <f t="shared" ca="1" si="21"/>
        <v>2155190.1999999997</v>
      </c>
      <c r="O294" s="681">
        <f t="shared" ca="1" si="21"/>
        <v>77520.189999999988</v>
      </c>
      <c r="P294" s="681">
        <f t="shared" ca="1" si="21"/>
        <v>2077670.0099999998</v>
      </c>
      <c r="Q294" s="681">
        <f t="shared" ca="1" si="21"/>
        <v>0</v>
      </c>
      <c r="R294" s="681">
        <f t="shared" ca="1" si="21"/>
        <v>0</v>
      </c>
      <c r="S294" t="str">
        <f t="shared" si="18"/>
        <v>HUM_ASR_FY_2022</v>
      </c>
      <c r="T294" s="958">
        <f t="shared" si="19"/>
        <v>45032</v>
      </c>
      <c r="U294" t="str">
        <f t="shared" si="20"/>
        <v>Unaudited</v>
      </c>
    </row>
    <row r="295" spans="1:21" x14ac:dyDescent="0.25">
      <c r="A295" t="s">
        <v>437</v>
      </c>
      <c r="B295" t="s">
        <v>1385</v>
      </c>
      <c r="C295" t="s">
        <v>1386</v>
      </c>
      <c r="D295" s="15">
        <v>1900</v>
      </c>
      <c r="E295" s="121">
        <v>1</v>
      </c>
      <c r="F295" t="s">
        <v>439</v>
      </c>
      <c r="G295" s="121">
        <v>182</v>
      </c>
      <c r="H295" t="s">
        <v>380</v>
      </c>
      <c r="I295" t="s">
        <v>488</v>
      </c>
      <c r="J295" t="s">
        <v>433</v>
      </c>
      <c r="K295" t="s">
        <v>223</v>
      </c>
      <c r="L295" s="756">
        <v>2.13</v>
      </c>
      <c r="M295" t="s">
        <v>229</v>
      </c>
      <c r="N295" s="681">
        <f t="shared" ca="1" si="21"/>
        <v>171141.16999999998</v>
      </c>
      <c r="O295" s="681">
        <f t="shared" ca="1" si="21"/>
        <v>8926.0099999999966</v>
      </c>
      <c r="P295" s="681">
        <f t="shared" ca="1" si="21"/>
        <v>162215.15999999997</v>
      </c>
      <c r="Q295" s="681">
        <f t="shared" ca="1" si="21"/>
        <v>0</v>
      </c>
      <c r="R295" s="681">
        <f t="shared" ca="1" si="21"/>
        <v>0</v>
      </c>
      <c r="S295" t="str">
        <f t="shared" si="18"/>
        <v>HUM_ASR_FY_2022</v>
      </c>
      <c r="T295" s="958">
        <f t="shared" si="19"/>
        <v>45032</v>
      </c>
      <c r="U295" t="str">
        <f t="shared" si="20"/>
        <v>Unaudited</v>
      </c>
    </row>
    <row r="296" spans="1:21" x14ac:dyDescent="0.25">
      <c r="A296" t="s">
        <v>437</v>
      </c>
      <c r="B296" t="s">
        <v>1385</v>
      </c>
      <c r="C296" t="s">
        <v>1386</v>
      </c>
      <c r="D296" s="15">
        <v>1900</v>
      </c>
      <c r="E296" s="121">
        <v>1</v>
      </c>
      <c r="F296" t="s">
        <v>439</v>
      </c>
      <c r="G296" s="121">
        <v>182</v>
      </c>
      <c r="H296" t="s">
        <v>380</v>
      </c>
      <c r="I296" t="s">
        <v>488</v>
      </c>
      <c r="J296" t="s">
        <v>433</v>
      </c>
      <c r="K296" t="s">
        <v>223</v>
      </c>
      <c r="L296" s="756">
        <v>2.14</v>
      </c>
      <c r="M296" t="s">
        <v>556</v>
      </c>
      <c r="N296" s="681">
        <f t="shared" ca="1" si="21"/>
        <v>168376.92</v>
      </c>
      <c r="O296" s="681">
        <f t="shared" ca="1" si="21"/>
        <v>88492.96</v>
      </c>
      <c r="P296" s="681">
        <f t="shared" ca="1" si="21"/>
        <v>79883.960000000006</v>
      </c>
      <c r="Q296" s="681">
        <f t="shared" ca="1" si="21"/>
        <v>0</v>
      </c>
      <c r="R296" s="681">
        <f t="shared" ca="1" si="21"/>
        <v>0</v>
      </c>
      <c r="S296" t="str">
        <f t="shared" si="18"/>
        <v>HUM_ASR_FY_2022</v>
      </c>
      <c r="T296" s="958">
        <f t="shared" si="19"/>
        <v>45032</v>
      </c>
      <c r="U296" t="str">
        <f t="shared" si="20"/>
        <v>Unaudited</v>
      </c>
    </row>
    <row r="297" spans="1:21" x14ac:dyDescent="0.25">
      <c r="A297" t="s">
        <v>437</v>
      </c>
      <c r="B297" t="s">
        <v>1385</v>
      </c>
      <c r="C297" t="s">
        <v>1386</v>
      </c>
      <c r="D297" s="15">
        <v>1900</v>
      </c>
      <c r="E297" s="121">
        <v>1</v>
      </c>
      <c r="F297" t="s">
        <v>439</v>
      </c>
      <c r="G297" s="121">
        <v>182</v>
      </c>
      <c r="H297" t="s">
        <v>380</v>
      </c>
      <c r="I297" t="s">
        <v>488</v>
      </c>
      <c r="J297" t="s">
        <v>433</v>
      </c>
      <c r="K297" t="s">
        <v>223</v>
      </c>
      <c r="L297" s="756">
        <v>2.15</v>
      </c>
      <c r="M297" t="s">
        <v>20</v>
      </c>
      <c r="N297" s="681">
        <f t="shared" ca="1" si="21"/>
        <v>6821.1559323997835</v>
      </c>
      <c r="O297" s="681">
        <f t="shared" ca="1" si="21"/>
        <v>104.33921037590635</v>
      </c>
      <c r="P297" s="681">
        <f t="shared" ca="1" si="21"/>
        <v>6716.8167220238774</v>
      </c>
      <c r="Q297" s="681">
        <f t="shared" ca="1" si="21"/>
        <v>0</v>
      </c>
      <c r="R297" s="681">
        <f t="shared" ca="1" si="21"/>
        <v>0</v>
      </c>
      <c r="S297" t="str">
        <f t="shared" si="18"/>
        <v>HUM_ASR_FY_2022</v>
      </c>
      <c r="T297" s="958">
        <f t="shared" si="19"/>
        <v>45032</v>
      </c>
      <c r="U297" t="str">
        <f t="shared" si="20"/>
        <v>Unaudited</v>
      </c>
    </row>
    <row r="298" spans="1:21" x14ac:dyDescent="0.25">
      <c r="A298" t="s">
        <v>437</v>
      </c>
      <c r="B298" t="s">
        <v>1385</v>
      </c>
      <c r="C298" t="s">
        <v>1386</v>
      </c>
      <c r="D298" s="15">
        <v>1900</v>
      </c>
      <c r="E298" s="121">
        <v>1</v>
      </c>
      <c r="F298" t="s">
        <v>439</v>
      </c>
      <c r="G298" s="121">
        <v>182</v>
      </c>
      <c r="H298" t="s">
        <v>380</v>
      </c>
      <c r="I298" t="s">
        <v>488</v>
      </c>
      <c r="J298" t="s">
        <v>433</v>
      </c>
      <c r="K298" t="s">
        <v>223</v>
      </c>
      <c r="L298" s="756">
        <v>2.16</v>
      </c>
      <c r="M298" t="s">
        <v>799</v>
      </c>
      <c r="N298" s="681">
        <f t="shared" ca="1" si="21"/>
        <v>547852.58926153369</v>
      </c>
      <c r="O298" s="681">
        <f t="shared" ca="1" si="21"/>
        <v>283860.11979013943</v>
      </c>
      <c r="P298" s="681">
        <f t="shared" ca="1" si="21"/>
        <v>263992.46947139426</v>
      </c>
      <c r="Q298" s="681">
        <f t="shared" ca="1" si="21"/>
        <v>0</v>
      </c>
      <c r="R298" s="681">
        <f t="shared" ca="1" si="21"/>
        <v>0</v>
      </c>
      <c r="S298" t="str">
        <f t="shared" si="18"/>
        <v>HUM_ASR_FY_2022</v>
      </c>
      <c r="T298" s="958">
        <f t="shared" si="19"/>
        <v>45032</v>
      </c>
      <c r="U298" t="str">
        <f t="shared" si="20"/>
        <v>Unaudited</v>
      </c>
    </row>
    <row r="299" spans="1:21" x14ac:dyDescent="0.25">
      <c r="A299" t="s">
        <v>437</v>
      </c>
      <c r="B299" t="s">
        <v>1385</v>
      </c>
      <c r="C299" t="s">
        <v>1386</v>
      </c>
      <c r="D299" s="15">
        <v>1900</v>
      </c>
      <c r="E299" s="121">
        <v>1</v>
      </c>
      <c r="F299" t="s">
        <v>439</v>
      </c>
      <c r="G299" s="121">
        <v>182</v>
      </c>
      <c r="H299" t="s">
        <v>380</v>
      </c>
      <c r="I299" t="s">
        <v>488</v>
      </c>
      <c r="J299" t="s">
        <v>433</v>
      </c>
      <c r="K299" t="s">
        <v>223</v>
      </c>
      <c r="L299" s="756">
        <v>2.17</v>
      </c>
      <c r="M299" t="s">
        <v>1052</v>
      </c>
      <c r="N299" s="681">
        <f t="shared" ca="1" si="21"/>
        <v>0</v>
      </c>
      <c r="O299" s="681">
        <f t="shared" ca="1" si="21"/>
        <v>0</v>
      </c>
      <c r="P299" s="681">
        <f t="shared" ca="1" si="21"/>
        <v>0</v>
      </c>
      <c r="Q299" s="681">
        <f t="shared" ca="1" si="21"/>
        <v>0</v>
      </c>
      <c r="R299" s="681">
        <f t="shared" ca="1" si="21"/>
        <v>0</v>
      </c>
      <c r="S299" t="str">
        <f t="shared" si="18"/>
        <v>HUM_ASR_FY_2022</v>
      </c>
      <c r="T299" s="958">
        <f t="shared" si="19"/>
        <v>45032</v>
      </c>
      <c r="U299" t="str">
        <f t="shared" si="20"/>
        <v>Unaudited</v>
      </c>
    </row>
    <row r="300" spans="1:21" x14ac:dyDescent="0.25">
      <c r="A300" t="s">
        <v>437</v>
      </c>
      <c r="B300" t="s">
        <v>1385</v>
      </c>
      <c r="C300" t="s">
        <v>1386</v>
      </c>
      <c r="D300" s="15">
        <v>1900</v>
      </c>
      <c r="E300" s="121">
        <v>1</v>
      </c>
      <c r="F300" t="s">
        <v>439</v>
      </c>
      <c r="G300" s="121">
        <v>182</v>
      </c>
      <c r="H300" t="s">
        <v>380</v>
      </c>
      <c r="I300" t="s">
        <v>488</v>
      </c>
      <c r="J300" t="s">
        <v>433</v>
      </c>
      <c r="K300" t="s">
        <v>223</v>
      </c>
      <c r="L300" s="756">
        <v>2.1800000000000002</v>
      </c>
      <c r="M300" t="s">
        <v>648</v>
      </c>
      <c r="N300" s="681">
        <f t="shared" ca="1" si="21"/>
        <v>145145.87</v>
      </c>
      <c r="O300" s="681">
        <f t="shared" ca="1" si="21"/>
        <v>10765.640000000001</v>
      </c>
      <c r="P300" s="681">
        <f t="shared" ca="1" si="21"/>
        <v>134380.22999999998</v>
      </c>
      <c r="Q300" s="681">
        <f t="shared" ca="1" si="21"/>
        <v>0</v>
      </c>
      <c r="R300" s="681">
        <f t="shared" ca="1" si="21"/>
        <v>0</v>
      </c>
      <c r="S300" t="str">
        <f t="shared" si="18"/>
        <v>HUM_ASR_FY_2022</v>
      </c>
      <c r="T300" s="958">
        <f t="shared" si="19"/>
        <v>45032</v>
      </c>
      <c r="U300" t="str">
        <f t="shared" si="20"/>
        <v>Unaudited</v>
      </c>
    </row>
    <row r="301" spans="1:21" x14ac:dyDescent="0.25">
      <c r="A301" t="s">
        <v>437</v>
      </c>
      <c r="B301" t="s">
        <v>1385</v>
      </c>
      <c r="C301" t="s">
        <v>1386</v>
      </c>
      <c r="D301" s="15">
        <v>1900</v>
      </c>
      <c r="E301" s="121">
        <v>1</v>
      </c>
      <c r="F301" t="s">
        <v>439</v>
      </c>
      <c r="G301" s="121">
        <v>182</v>
      </c>
      <c r="H301" t="s">
        <v>380</v>
      </c>
      <c r="I301" t="s">
        <v>488</v>
      </c>
      <c r="J301" t="s">
        <v>433</v>
      </c>
      <c r="K301" t="s">
        <v>223</v>
      </c>
      <c r="L301" s="756">
        <v>2.19</v>
      </c>
      <c r="M301" t="s">
        <v>218</v>
      </c>
      <c r="N301" s="681">
        <f t="shared" ca="1" si="21"/>
        <v>0</v>
      </c>
      <c r="O301" s="681">
        <f t="shared" ca="1" si="21"/>
        <v>0</v>
      </c>
      <c r="P301" s="681">
        <f t="shared" ca="1" si="21"/>
        <v>0</v>
      </c>
      <c r="Q301" s="681">
        <f t="shared" ca="1" si="21"/>
        <v>0</v>
      </c>
      <c r="R301" s="681">
        <f t="shared" ca="1" si="21"/>
        <v>0</v>
      </c>
      <c r="S301" t="str">
        <f t="shared" si="18"/>
        <v>HUM_ASR_FY_2022</v>
      </c>
      <c r="T301" s="958">
        <f t="shared" si="19"/>
        <v>45032</v>
      </c>
      <c r="U301" t="str">
        <f t="shared" si="20"/>
        <v>Unaudited</v>
      </c>
    </row>
    <row r="302" spans="1:21" x14ac:dyDescent="0.25">
      <c r="A302" t="s">
        <v>437</v>
      </c>
      <c r="B302" t="s">
        <v>1385</v>
      </c>
      <c r="C302" t="s">
        <v>1386</v>
      </c>
      <c r="D302" s="15">
        <v>1900</v>
      </c>
      <c r="E302" s="121">
        <v>1</v>
      </c>
      <c r="F302" t="s">
        <v>439</v>
      </c>
      <c r="G302" s="121">
        <v>182</v>
      </c>
      <c r="H302" t="s">
        <v>380</v>
      </c>
      <c r="I302" t="s">
        <v>488</v>
      </c>
      <c r="J302" t="s">
        <v>433</v>
      </c>
      <c r="K302" t="s">
        <v>223</v>
      </c>
      <c r="L302" s="756" t="s">
        <v>704</v>
      </c>
      <c r="M302" t="s">
        <v>230</v>
      </c>
      <c r="N302" s="681">
        <f t="shared" ca="1" si="21"/>
        <v>7145.4893007540277</v>
      </c>
      <c r="O302" s="681">
        <f t="shared" ca="1" si="21"/>
        <v>832.15689382680102</v>
      </c>
      <c r="P302" s="681">
        <f t="shared" ca="1" si="21"/>
        <v>6313.3324069272267</v>
      </c>
      <c r="Q302" s="681">
        <f t="shared" ca="1" si="21"/>
        <v>0</v>
      </c>
      <c r="R302" s="681">
        <f t="shared" ca="1" si="21"/>
        <v>0</v>
      </c>
      <c r="S302" t="str">
        <f t="shared" si="18"/>
        <v>HUM_ASR_FY_2022</v>
      </c>
      <c r="T302" s="958">
        <f t="shared" si="19"/>
        <v>45032</v>
      </c>
      <c r="U302" t="str">
        <f t="shared" si="20"/>
        <v>Unaudited</v>
      </c>
    </row>
    <row r="303" spans="1:21" x14ac:dyDescent="0.25">
      <c r="A303" t="s">
        <v>437</v>
      </c>
      <c r="B303" t="s">
        <v>1385</v>
      </c>
      <c r="C303" t="s">
        <v>1386</v>
      </c>
      <c r="D303" s="15">
        <v>1900</v>
      </c>
      <c r="E303" s="121">
        <v>1</v>
      </c>
      <c r="F303" t="s">
        <v>439</v>
      </c>
      <c r="G303" s="121">
        <v>182</v>
      </c>
      <c r="H303" t="s">
        <v>380</v>
      </c>
      <c r="I303" t="s">
        <v>488</v>
      </c>
      <c r="J303" t="s">
        <v>433</v>
      </c>
      <c r="K303" t="s">
        <v>223</v>
      </c>
      <c r="L303" s="756">
        <v>2.21</v>
      </c>
      <c r="M303" t="s">
        <v>466</v>
      </c>
      <c r="N303" s="681">
        <f t="shared" ca="1" si="21"/>
        <v>0</v>
      </c>
      <c r="O303" s="681">
        <f t="shared" ca="1" si="21"/>
        <v>0</v>
      </c>
      <c r="P303" s="681">
        <f t="shared" ca="1" si="21"/>
        <v>0</v>
      </c>
      <c r="Q303" s="681">
        <f t="shared" ca="1" si="21"/>
        <v>0</v>
      </c>
      <c r="R303" s="681">
        <f t="shared" ca="1" si="21"/>
        <v>0</v>
      </c>
      <c r="S303" t="str">
        <f t="shared" si="18"/>
        <v>HUM_ASR_FY_2022</v>
      </c>
      <c r="T303" s="958">
        <f t="shared" si="19"/>
        <v>45032</v>
      </c>
      <c r="U303" t="str">
        <f t="shared" si="20"/>
        <v>Unaudited</v>
      </c>
    </row>
    <row r="304" spans="1:21" x14ac:dyDescent="0.25">
      <c r="A304" t="s">
        <v>437</v>
      </c>
      <c r="B304" t="s">
        <v>1385</v>
      </c>
      <c r="C304" t="s">
        <v>1386</v>
      </c>
      <c r="D304" s="15">
        <v>1900</v>
      </c>
      <c r="E304" s="121">
        <v>1</v>
      </c>
      <c r="F304" t="s">
        <v>439</v>
      </c>
      <c r="G304" s="121">
        <v>182</v>
      </c>
      <c r="H304" t="s">
        <v>380</v>
      </c>
      <c r="I304" t="s">
        <v>488</v>
      </c>
      <c r="J304" t="s">
        <v>433</v>
      </c>
      <c r="K304" t="s">
        <v>6</v>
      </c>
      <c r="L304" s="756" t="s">
        <v>70</v>
      </c>
      <c r="M304" t="s">
        <v>188</v>
      </c>
      <c r="N304" s="681">
        <f t="shared" ca="1" si="21"/>
        <v>19310.012140570685</v>
      </c>
      <c r="O304" s="681">
        <f t="shared" ca="1" si="21"/>
        <v>12076.946683202721</v>
      </c>
      <c r="P304" s="681">
        <f t="shared" ca="1" si="21"/>
        <v>7233.0654573679649</v>
      </c>
      <c r="Q304" s="681">
        <f t="shared" ca="1" si="21"/>
        <v>0</v>
      </c>
      <c r="R304" s="681">
        <f t="shared" ca="1" si="21"/>
        <v>0</v>
      </c>
      <c r="S304" t="str">
        <f t="shared" si="18"/>
        <v>HUM_ASR_FY_2022</v>
      </c>
      <c r="T304" s="958">
        <f t="shared" si="19"/>
        <v>45032</v>
      </c>
      <c r="U304" t="str">
        <f t="shared" si="20"/>
        <v>Unaudited</v>
      </c>
    </row>
    <row r="305" spans="1:21" x14ac:dyDescent="0.25">
      <c r="A305" t="s">
        <v>437</v>
      </c>
      <c r="B305" t="s">
        <v>1385</v>
      </c>
      <c r="C305" t="s">
        <v>1386</v>
      </c>
      <c r="D305" s="15">
        <v>1900</v>
      </c>
      <c r="E305" s="121">
        <v>1</v>
      </c>
      <c r="F305" t="s">
        <v>439</v>
      </c>
      <c r="G305" s="121">
        <v>182</v>
      </c>
      <c r="H305" t="s">
        <v>380</v>
      </c>
      <c r="I305" t="s">
        <v>488</v>
      </c>
      <c r="J305" t="s">
        <v>433</v>
      </c>
      <c r="K305" t="s">
        <v>6</v>
      </c>
      <c r="L305" s="756" t="s">
        <v>71</v>
      </c>
      <c r="M305" t="s">
        <v>231</v>
      </c>
      <c r="N305" s="681">
        <f t="shared" ca="1" si="21"/>
        <v>0</v>
      </c>
      <c r="O305" s="681">
        <f t="shared" ca="1" si="21"/>
        <v>0</v>
      </c>
      <c r="P305" s="681">
        <f t="shared" ca="1" si="21"/>
        <v>0</v>
      </c>
      <c r="Q305" s="681">
        <f t="shared" ca="1" si="21"/>
        <v>0</v>
      </c>
      <c r="R305" s="681">
        <f t="shared" ca="1" si="21"/>
        <v>0</v>
      </c>
      <c r="S305" t="str">
        <f t="shared" si="18"/>
        <v>HUM_ASR_FY_2022</v>
      </c>
      <c r="T305" s="958">
        <f t="shared" si="19"/>
        <v>45032</v>
      </c>
      <c r="U305" t="str">
        <f t="shared" si="20"/>
        <v>Unaudited</v>
      </c>
    </row>
    <row r="306" spans="1:21" x14ac:dyDescent="0.25">
      <c r="A306" t="s">
        <v>437</v>
      </c>
      <c r="B306" t="s">
        <v>1385</v>
      </c>
      <c r="C306" t="s">
        <v>1386</v>
      </c>
      <c r="D306" s="15">
        <v>1900</v>
      </c>
      <c r="E306" s="121">
        <v>1</v>
      </c>
      <c r="F306" t="s">
        <v>439</v>
      </c>
      <c r="G306" s="121">
        <v>182</v>
      </c>
      <c r="H306" t="s">
        <v>380</v>
      </c>
      <c r="I306" t="s">
        <v>488</v>
      </c>
      <c r="J306" t="s">
        <v>433</v>
      </c>
      <c r="K306" t="s">
        <v>6</v>
      </c>
      <c r="L306" s="756" t="s">
        <v>72</v>
      </c>
      <c r="M306" t="s">
        <v>164</v>
      </c>
      <c r="N306" s="681">
        <f t="shared" ca="1" si="21"/>
        <v>0</v>
      </c>
      <c r="O306" s="681">
        <f t="shared" ca="1" si="21"/>
        <v>0</v>
      </c>
      <c r="P306" s="681">
        <f t="shared" ca="1" si="21"/>
        <v>0</v>
      </c>
      <c r="Q306" s="681">
        <f t="shared" ca="1" si="21"/>
        <v>0</v>
      </c>
      <c r="R306" s="681">
        <f t="shared" ca="1" si="21"/>
        <v>0</v>
      </c>
      <c r="S306" t="str">
        <f t="shared" si="18"/>
        <v>HUM_ASR_FY_2022</v>
      </c>
      <c r="T306" s="958">
        <f t="shared" si="19"/>
        <v>45032</v>
      </c>
      <c r="U306" t="str">
        <f t="shared" si="20"/>
        <v>Unaudited</v>
      </c>
    </row>
    <row r="307" spans="1:21" x14ac:dyDescent="0.25">
      <c r="A307" t="s">
        <v>437</v>
      </c>
      <c r="B307" t="s">
        <v>1385</v>
      </c>
      <c r="C307" t="s">
        <v>1386</v>
      </c>
      <c r="D307" s="15">
        <v>1900</v>
      </c>
      <c r="E307" s="121">
        <v>1</v>
      </c>
      <c r="F307" t="s">
        <v>439</v>
      </c>
      <c r="G307" s="121">
        <v>182</v>
      </c>
      <c r="H307" t="s">
        <v>380</v>
      </c>
      <c r="I307" t="s">
        <v>488</v>
      </c>
      <c r="J307" t="s">
        <v>433</v>
      </c>
      <c r="K307" t="s">
        <v>6</v>
      </c>
      <c r="L307" s="756">
        <v>3.4</v>
      </c>
      <c r="M307" t="s">
        <v>461</v>
      </c>
      <c r="N307" s="681">
        <f t="shared" ca="1" si="21"/>
        <v>0</v>
      </c>
      <c r="O307" s="681">
        <f t="shared" ca="1" si="21"/>
        <v>0</v>
      </c>
      <c r="P307" s="681">
        <f t="shared" ca="1" si="21"/>
        <v>0</v>
      </c>
      <c r="Q307" s="681">
        <f t="shared" ca="1" si="21"/>
        <v>0</v>
      </c>
      <c r="R307" s="681">
        <f t="shared" ca="1" si="21"/>
        <v>0</v>
      </c>
      <c r="S307" t="str">
        <f t="shared" si="18"/>
        <v>HUM_ASR_FY_2022</v>
      </c>
      <c r="T307" s="958">
        <f t="shared" si="19"/>
        <v>45032</v>
      </c>
      <c r="U307" t="str">
        <f t="shared" si="20"/>
        <v>Unaudited</v>
      </c>
    </row>
    <row r="308" spans="1:21" x14ac:dyDescent="0.25">
      <c r="A308" t="s">
        <v>437</v>
      </c>
      <c r="B308" t="s">
        <v>1385</v>
      </c>
      <c r="C308" t="s">
        <v>1386</v>
      </c>
      <c r="D308" s="15">
        <v>1900</v>
      </c>
      <c r="E308" s="121">
        <v>1</v>
      </c>
      <c r="F308" t="s">
        <v>439</v>
      </c>
      <c r="G308" s="121">
        <v>182</v>
      </c>
      <c r="H308" t="s">
        <v>380</v>
      </c>
      <c r="I308" t="s">
        <v>488</v>
      </c>
      <c r="J308" t="s">
        <v>433</v>
      </c>
      <c r="K308" t="s">
        <v>434</v>
      </c>
      <c r="L308" s="756">
        <v>4.5</v>
      </c>
      <c r="M308" t="s">
        <v>32</v>
      </c>
      <c r="N308" s="681">
        <f t="shared" ca="1" si="21"/>
        <v>-6251.5627272727234</v>
      </c>
      <c r="O308" s="681">
        <f t="shared" ca="1" si="21"/>
        <v>-4637.4048485019903</v>
      </c>
      <c r="P308" s="681">
        <f t="shared" ca="1" si="21"/>
        <v>-1614.1578787707333</v>
      </c>
      <c r="Q308" s="681">
        <f t="shared" ca="1" si="21"/>
        <v>0</v>
      </c>
      <c r="R308" s="681">
        <f t="shared" ca="1" si="21"/>
        <v>0</v>
      </c>
      <c r="S308" t="str">
        <f t="shared" si="18"/>
        <v>HUM_ASR_FY_2022</v>
      </c>
      <c r="T308" s="958">
        <f t="shared" si="19"/>
        <v>45032</v>
      </c>
      <c r="U308" t="str">
        <f t="shared" si="20"/>
        <v>Unaudited</v>
      </c>
    </row>
    <row r="309" spans="1:21" x14ac:dyDescent="0.25">
      <c r="A309" t="s">
        <v>437</v>
      </c>
      <c r="B309" t="s">
        <v>1385</v>
      </c>
      <c r="C309" t="s">
        <v>1386</v>
      </c>
      <c r="D309" s="15">
        <v>1900</v>
      </c>
      <c r="E309" s="121">
        <v>1</v>
      </c>
      <c r="F309" t="s">
        <v>439</v>
      </c>
      <c r="G309" s="121">
        <v>182</v>
      </c>
      <c r="H309" t="s">
        <v>380</v>
      </c>
      <c r="I309" t="s">
        <v>488</v>
      </c>
      <c r="J309" t="s">
        <v>433</v>
      </c>
      <c r="K309" t="s">
        <v>434</v>
      </c>
      <c r="L309" s="756" t="s">
        <v>944</v>
      </c>
      <c r="M309" t="s">
        <v>935</v>
      </c>
      <c r="N309" s="681">
        <f t="shared" ca="1" si="21"/>
        <v>0</v>
      </c>
      <c r="O309" s="681">
        <f t="shared" ca="1" si="21"/>
        <v>0</v>
      </c>
      <c r="P309" s="681">
        <f t="shared" ca="1" si="21"/>
        <v>0</v>
      </c>
      <c r="Q309" s="681">
        <f t="shared" ca="1" si="21"/>
        <v>0</v>
      </c>
      <c r="R309" s="681">
        <f t="shared" ca="1" si="21"/>
        <v>0</v>
      </c>
      <c r="S309" t="str">
        <f t="shared" si="18"/>
        <v>HUM_ASR_FY_2022</v>
      </c>
      <c r="T309" s="958">
        <f t="shared" si="19"/>
        <v>45032</v>
      </c>
      <c r="U309" t="str">
        <f t="shared" si="20"/>
        <v>Unaudited</v>
      </c>
    </row>
    <row r="310" spans="1:21" x14ac:dyDescent="0.25">
      <c r="A310" t="s">
        <v>437</v>
      </c>
      <c r="B310" t="s">
        <v>1385</v>
      </c>
      <c r="C310" t="s">
        <v>1386</v>
      </c>
      <c r="D310" s="15">
        <v>1900</v>
      </c>
      <c r="E310" s="121">
        <v>1</v>
      </c>
      <c r="F310" t="s">
        <v>439</v>
      </c>
      <c r="G310" s="121">
        <v>182</v>
      </c>
      <c r="H310" t="s">
        <v>380</v>
      </c>
      <c r="I310" t="s">
        <v>488</v>
      </c>
      <c r="J310" t="s">
        <v>433</v>
      </c>
      <c r="K310" t="s">
        <v>434</v>
      </c>
      <c r="L310" s="756" t="s">
        <v>193</v>
      </c>
      <c r="M310" t="s">
        <v>40</v>
      </c>
      <c r="N310" s="681">
        <f t="shared" ca="1" si="21"/>
        <v>0</v>
      </c>
      <c r="O310" s="681">
        <f t="shared" ca="1" si="21"/>
        <v>0</v>
      </c>
      <c r="P310" s="681">
        <f t="shared" ca="1" si="21"/>
        <v>0</v>
      </c>
      <c r="Q310" s="681">
        <f t="shared" ca="1" si="21"/>
        <v>0</v>
      </c>
      <c r="R310" s="681">
        <f t="shared" ca="1" si="21"/>
        <v>0</v>
      </c>
      <c r="S310" t="str">
        <f t="shared" si="18"/>
        <v>HUM_ASR_FY_2022</v>
      </c>
      <c r="T310" s="958">
        <f t="shared" si="19"/>
        <v>45032</v>
      </c>
      <c r="U310" t="str">
        <f t="shared" si="20"/>
        <v>Unaudited</v>
      </c>
    </row>
    <row r="311" spans="1:21" x14ac:dyDescent="0.25">
      <c r="A311" t="s">
        <v>437</v>
      </c>
      <c r="B311" t="s">
        <v>1385</v>
      </c>
      <c r="C311" t="s">
        <v>1386</v>
      </c>
      <c r="D311" s="15">
        <v>1900</v>
      </c>
      <c r="E311" s="121">
        <v>1</v>
      </c>
      <c r="F311" t="s">
        <v>439</v>
      </c>
      <c r="G311" s="121">
        <v>182</v>
      </c>
      <c r="H311" t="s">
        <v>380</v>
      </c>
      <c r="I311" t="s">
        <v>488</v>
      </c>
      <c r="J311" t="s">
        <v>433</v>
      </c>
      <c r="K311" t="s">
        <v>434</v>
      </c>
      <c r="L311" s="756" t="s">
        <v>192</v>
      </c>
      <c r="M311" t="s">
        <v>329</v>
      </c>
      <c r="N311" s="681">
        <f t="shared" ca="1" si="21"/>
        <v>0</v>
      </c>
      <c r="O311" s="681">
        <f t="shared" ca="1" si="21"/>
        <v>0</v>
      </c>
      <c r="P311" s="681">
        <f t="shared" ca="1" si="21"/>
        <v>0</v>
      </c>
      <c r="Q311" s="681">
        <f t="shared" ca="1" si="21"/>
        <v>0</v>
      </c>
      <c r="R311" s="681">
        <f t="shared" ca="1" si="21"/>
        <v>0</v>
      </c>
      <c r="S311" t="str">
        <f t="shared" si="18"/>
        <v>HUM_ASR_FY_2022</v>
      </c>
      <c r="T311" s="958">
        <f t="shared" si="19"/>
        <v>45032</v>
      </c>
      <c r="U311" t="str">
        <f t="shared" si="20"/>
        <v>Unaudited</v>
      </c>
    </row>
    <row r="312" spans="1:21" x14ac:dyDescent="0.25">
      <c r="A312" t="s">
        <v>437</v>
      </c>
      <c r="B312" t="s">
        <v>1385</v>
      </c>
      <c r="C312" t="s">
        <v>1386</v>
      </c>
      <c r="D312" s="15">
        <v>1900</v>
      </c>
      <c r="E312" s="121">
        <v>1</v>
      </c>
      <c r="F312" t="s">
        <v>439</v>
      </c>
      <c r="G312" s="121">
        <v>182</v>
      </c>
      <c r="H312" t="s">
        <v>380</v>
      </c>
      <c r="I312" t="s">
        <v>488</v>
      </c>
      <c r="J312" t="s">
        <v>450</v>
      </c>
      <c r="K312" t="s">
        <v>435</v>
      </c>
      <c r="L312" s="756" t="s">
        <v>79</v>
      </c>
      <c r="M312" t="s">
        <v>27</v>
      </c>
      <c r="N312" s="681">
        <f t="shared" ca="1" si="21"/>
        <v>367138.9567541391</v>
      </c>
      <c r="O312" s="681">
        <f t="shared" ca="1" si="21"/>
        <v>176525.39900130866</v>
      </c>
      <c r="P312" s="681">
        <f t="shared" ca="1" si="21"/>
        <v>190613.55775283044</v>
      </c>
      <c r="Q312" s="681">
        <f t="shared" ca="1" si="21"/>
        <v>0</v>
      </c>
      <c r="R312" s="681">
        <f t="shared" ca="1" si="21"/>
        <v>0</v>
      </c>
      <c r="S312" t="str">
        <f t="shared" si="18"/>
        <v>HUM_ASR_FY_2022</v>
      </c>
      <c r="T312" s="958">
        <f t="shared" si="19"/>
        <v>45032</v>
      </c>
      <c r="U312" t="str">
        <f t="shared" si="20"/>
        <v>Unaudited</v>
      </c>
    </row>
    <row r="313" spans="1:21" x14ac:dyDescent="0.25">
      <c r="A313" t="s">
        <v>437</v>
      </c>
      <c r="B313" t="s">
        <v>1385</v>
      </c>
      <c r="C313" t="s">
        <v>1386</v>
      </c>
      <c r="D313" s="15">
        <v>1900</v>
      </c>
      <c r="E313" s="121">
        <v>1</v>
      </c>
      <c r="F313" t="s">
        <v>439</v>
      </c>
      <c r="G313" s="121">
        <v>182</v>
      </c>
      <c r="H313" t="s">
        <v>380</v>
      </c>
      <c r="I313" t="s">
        <v>488</v>
      </c>
      <c r="J313" t="s">
        <v>450</v>
      </c>
      <c r="K313" t="s">
        <v>435</v>
      </c>
      <c r="L313" s="756" t="s">
        <v>80</v>
      </c>
      <c r="M313" t="s">
        <v>97</v>
      </c>
      <c r="N313" s="681">
        <f t="shared" ca="1" si="21"/>
        <v>58723.563663833425</v>
      </c>
      <c r="O313" s="681">
        <f t="shared" ca="1" si="21"/>
        <v>28235.087330922637</v>
      </c>
      <c r="P313" s="681">
        <f t="shared" ca="1" si="21"/>
        <v>30488.476332910792</v>
      </c>
      <c r="Q313" s="681">
        <f t="shared" ca="1" si="21"/>
        <v>0</v>
      </c>
      <c r="R313" s="681">
        <f t="shared" ca="1" si="21"/>
        <v>0</v>
      </c>
      <c r="S313" t="str">
        <f t="shared" si="18"/>
        <v>HUM_ASR_FY_2022</v>
      </c>
      <c r="T313" s="958">
        <f t="shared" si="19"/>
        <v>45032</v>
      </c>
      <c r="U313" t="str">
        <f t="shared" si="20"/>
        <v>Unaudited</v>
      </c>
    </row>
    <row r="314" spans="1:21" x14ac:dyDescent="0.25">
      <c r="A314" t="s">
        <v>437</v>
      </c>
      <c r="B314" t="s">
        <v>1385</v>
      </c>
      <c r="C314" t="s">
        <v>1386</v>
      </c>
      <c r="D314" s="15">
        <v>1900</v>
      </c>
      <c r="E314" s="121">
        <v>1</v>
      </c>
      <c r="F314" t="s">
        <v>439</v>
      </c>
      <c r="G314" s="121">
        <v>182</v>
      </c>
      <c r="H314" t="s">
        <v>380</v>
      </c>
      <c r="I314" t="s">
        <v>488</v>
      </c>
      <c r="J314" t="s">
        <v>450</v>
      </c>
      <c r="K314" t="s">
        <v>435</v>
      </c>
      <c r="L314" s="756" t="s">
        <v>81</v>
      </c>
      <c r="M314" t="s">
        <v>98</v>
      </c>
      <c r="N314" s="681">
        <f t="shared" ca="1" si="21"/>
        <v>84781.415772885521</v>
      </c>
      <c r="O314" s="681">
        <f t="shared" ca="1" si="21"/>
        <v>40764.056692645521</v>
      </c>
      <c r="P314" s="681">
        <f t="shared" ca="1" si="21"/>
        <v>44017.359080239992</v>
      </c>
      <c r="Q314" s="681">
        <f t="shared" ca="1" si="21"/>
        <v>0</v>
      </c>
      <c r="R314" s="681">
        <f t="shared" ca="1" si="21"/>
        <v>0</v>
      </c>
      <c r="S314" t="str">
        <f t="shared" si="18"/>
        <v>HUM_ASR_FY_2022</v>
      </c>
      <c r="T314" s="958">
        <f t="shared" si="19"/>
        <v>45032</v>
      </c>
      <c r="U314" t="str">
        <f t="shared" si="20"/>
        <v>Unaudited</v>
      </c>
    </row>
    <row r="315" spans="1:21" x14ac:dyDescent="0.25">
      <c r="A315" t="s">
        <v>437</v>
      </c>
      <c r="B315" t="s">
        <v>1385</v>
      </c>
      <c r="C315" t="s">
        <v>1386</v>
      </c>
      <c r="D315" s="15">
        <v>1900</v>
      </c>
      <c r="E315" s="121">
        <v>1</v>
      </c>
      <c r="F315" t="s">
        <v>439</v>
      </c>
      <c r="G315" s="121">
        <v>182</v>
      </c>
      <c r="H315" t="s">
        <v>380</v>
      </c>
      <c r="I315" t="s">
        <v>488</v>
      </c>
      <c r="J315" t="s">
        <v>450</v>
      </c>
      <c r="K315" t="s">
        <v>435</v>
      </c>
      <c r="L315" s="756" t="s">
        <v>82</v>
      </c>
      <c r="M315" t="s">
        <v>99</v>
      </c>
      <c r="N315" s="681">
        <f t="shared" ca="1" si="21"/>
        <v>43027.400385324625</v>
      </c>
      <c r="O315" s="681">
        <f t="shared" ca="1" si="21"/>
        <v>20688.158751006365</v>
      </c>
      <c r="P315" s="681">
        <f t="shared" ca="1" si="21"/>
        <v>22339.241634318256</v>
      </c>
      <c r="Q315" s="681">
        <f t="shared" ca="1" si="21"/>
        <v>0</v>
      </c>
      <c r="R315" s="681">
        <f t="shared" ca="1" si="21"/>
        <v>0</v>
      </c>
      <c r="S315" t="str">
        <f t="shared" si="18"/>
        <v>HUM_ASR_FY_2022</v>
      </c>
      <c r="T315" s="958">
        <f t="shared" si="19"/>
        <v>45032</v>
      </c>
      <c r="U315" t="str">
        <f t="shared" si="20"/>
        <v>Unaudited</v>
      </c>
    </row>
    <row r="316" spans="1:21" x14ac:dyDescent="0.25">
      <c r="A316" t="s">
        <v>437</v>
      </c>
      <c r="B316" t="s">
        <v>1385</v>
      </c>
      <c r="C316" t="s">
        <v>1386</v>
      </c>
      <c r="D316" s="15">
        <v>1900</v>
      </c>
      <c r="E316" s="121">
        <v>1</v>
      </c>
      <c r="F316" t="s">
        <v>439</v>
      </c>
      <c r="G316" s="121">
        <v>182</v>
      </c>
      <c r="H316" t="s">
        <v>380</v>
      </c>
      <c r="I316" t="s">
        <v>488</v>
      </c>
      <c r="J316" t="s">
        <v>450</v>
      </c>
      <c r="K316" t="s">
        <v>435</v>
      </c>
      <c r="L316" s="756" t="s">
        <v>216</v>
      </c>
      <c r="M316" t="s">
        <v>100</v>
      </c>
      <c r="N316" s="681">
        <f t="shared" ca="1" si="21"/>
        <v>211049.84639467543</v>
      </c>
      <c r="O316" s="681">
        <f t="shared" ca="1" si="21"/>
        <v>101475.63384000644</v>
      </c>
      <c r="P316" s="681">
        <f t="shared" ca="1" si="21"/>
        <v>109574.21255466898</v>
      </c>
      <c r="Q316" s="681">
        <f t="shared" ca="1" si="21"/>
        <v>0</v>
      </c>
      <c r="R316" s="681">
        <f t="shared" ca="1" si="21"/>
        <v>0</v>
      </c>
      <c r="S316" t="str">
        <f t="shared" si="18"/>
        <v>HUM_ASR_FY_2022</v>
      </c>
      <c r="T316" s="958">
        <f t="shared" si="19"/>
        <v>45032</v>
      </c>
      <c r="U316" t="str">
        <f t="shared" si="20"/>
        <v>Unaudited</v>
      </c>
    </row>
    <row r="317" spans="1:21" x14ac:dyDescent="0.25">
      <c r="A317" t="s">
        <v>437</v>
      </c>
      <c r="B317" t="s">
        <v>1385</v>
      </c>
      <c r="C317" t="s">
        <v>1386</v>
      </c>
      <c r="D317" s="15">
        <v>1900</v>
      </c>
      <c r="E317" s="121">
        <v>1</v>
      </c>
      <c r="F317" t="s">
        <v>439</v>
      </c>
      <c r="G317" s="121">
        <v>182</v>
      </c>
      <c r="H317" t="s">
        <v>380</v>
      </c>
      <c r="I317" t="s">
        <v>488</v>
      </c>
      <c r="J317" t="s">
        <v>450</v>
      </c>
      <c r="K317" t="s">
        <v>435</v>
      </c>
      <c r="L317" s="756" t="s">
        <v>215</v>
      </c>
      <c r="M317" t="s">
        <v>28</v>
      </c>
      <c r="N317" s="681">
        <f t="shared" ca="1" si="21"/>
        <v>2522.5853476357734</v>
      </c>
      <c r="O317" s="681">
        <f t="shared" ca="1" si="21"/>
        <v>1212.8933114130487</v>
      </c>
      <c r="P317" s="681">
        <f t="shared" ca="1" si="21"/>
        <v>1309.6920362227249</v>
      </c>
      <c r="Q317" s="681">
        <f t="shared" ca="1" si="21"/>
        <v>0</v>
      </c>
      <c r="R317" s="681">
        <f t="shared" ca="1" si="21"/>
        <v>0</v>
      </c>
      <c r="S317" t="str">
        <f t="shared" si="18"/>
        <v>HUM_ASR_FY_2022</v>
      </c>
      <c r="T317" s="958">
        <f t="shared" si="19"/>
        <v>45032</v>
      </c>
      <c r="U317" t="str">
        <f t="shared" si="20"/>
        <v>Unaudited</v>
      </c>
    </row>
    <row r="318" spans="1:21" x14ac:dyDescent="0.25">
      <c r="A318" t="s">
        <v>437</v>
      </c>
      <c r="B318" t="s">
        <v>1385</v>
      </c>
      <c r="C318" t="s">
        <v>1386</v>
      </c>
      <c r="D318" s="15">
        <v>1900</v>
      </c>
      <c r="E318" s="121">
        <v>1</v>
      </c>
      <c r="F318" t="s">
        <v>439</v>
      </c>
      <c r="G318" s="121">
        <v>182</v>
      </c>
      <c r="H318" t="s">
        <v>380</v>
      </c>
      <c r="I318" t="s">
        <v>488</v>
      </c>
      <c r="J318" t="s">
        <v>436</v>
      </c>
      <c r="K318" t="s">
        <v>436</v>
      </c>
      <c r="L318" s="756" t="s">
        <v>84</v>
      </c>
      <c r="M318" t="s">
        <v>327</v>
      </c>
      <c r="N318" s="681">
        <f t="shared" ca="1" si="21"/>
        <v>0</v>
      </c>
      <c r="O318" s="681">
        <f t="shared" ca="1" si="21"/>
        <v>0</v>
      </c>
      <c r="P318" s="681">
        <f t="shared" ca="1" si="21"/>
        <v>0</v>
      </c>
      <c r="Q318" s="681">
        <f t="shared" ca="1" si="21"/>
        <v>0</v>
      </c>
      <c r="R318" s="681">
        <f t="shared" ca="1" si="21"/>
        <v>0</v>
      </c>
      <c r="S318" t="str">
        <f t="shared" si="18"/>
        <v>HUM_ASR_FY_2022</v>
      </c>
      <c r="T318" s="958">
        <f t="shared" si="19"/>
        <v>45032</v>
      </c>
      <c r="U318" t="str">
        <f t="shared" si="20"/>
        <v>Unaudited</v>
      </c>
    </row>
    <row r="319" spans="1:21" x14ac:dyDescent="0.25">
      <c r="A319" t="s">
        <v>437</v>
      </c>
      <c r="B319" t="s">
        <v>1385</v>
      </c>
      <c r="C319" t="s">
        <v>1386</v>
      </c>
      <c r="D319" s="15">
        <v>1900</v>
      </c>
      <c r="E319" s="121">
        <v>1</v>
      </c>
      <c r="F319" t="s">
        <v>439</v>
      </c>
      <c r="G319" s="121">
        <v>182</v>
      </c>
      <c r="H319" t="s">
        <v>380</v>
      </c>
      <c r="I319" t="s">
        <v>488</v>
      </c>
      <c r="J319" t="s">
        <v>436</v>
      </c>
      <c r="K319" t="s">
        <v>436</v>
      </c>
      <c r="L319" s="756" t="s">
        <v>85</v>
      </c>
      <c r="M319" t="s">
        <v>325</v>
      </c>
      <c r="N319" s="681">
        <f t="shared" ca="1" si="21"/>
        <v>0</v>
      </c>
      <c r="O319" s="681">
        <f t="shared" ca="1" si="21"/>
        <v>0</v>
      </c>
      <c r="P319" s="681">
        <f t="shared" ca="1" si="21"/>
        <v>0</v>
      </c>
      <c r="Q319" s="681">
        <f t="shared" ca="1" si="21"/>
        <v>0</v>
      </c>
      <c r="R319" s="681">
        <f t="shared" ca="1" si="21"/>
        <v>0</v>
      </c>
      <c r="S319" t="str">
        <f t="shared" si="18"/>
        <v>HUM_ASR_FY_2022</v>
      </c>
      <c r="T319" s="958">
        <f t="shared" si="19"/>
        <v>45032</v>
      </c>
      <c r="U319" t="str">
        <f t="shared" si="20"/>
        <v>Unaudited</v>
      </c>
    </row>
    <row r="320" spans="1:21" x14ac:dyDescent="0.25">
      <c r="A320" t="s">
        <v>437</v>
      </c>
      <c r="B320" t="s">
        <v>1385</v>
      </c>
      <c r="C320" t="s">
        <v>1386</v>
      </c>
      <c r="D320" s="15">
        <v>1900</v>
      </c>
      <c r="E320" s="121">
        <v>1</v>
      </c>
      <c r="F320" t="s">
        <v>439</v>
      </c>
      <c r="G320" s="121">
        <v>182</v>
      </c>
      <c r="H320" t="s">
        <v>380</v>
      </c>
      <c r="I320" t="s">
        <v>488</v>
      </c>
      <c r="J320" t="s">
        <v>436</v>
      </c>
      <c r="K320" t="s">
        <v>436</v>
      </c>
      <c r="L320" s="756" t="s">
        <v>86</v>
      </c>
      <c r="M320" t="s">
        <v>494</v>
      </c>
      <c r="N320" s="681">
        <f t="shared" ca="1" si="21"/>
        <v>0</v>
      </c>
      <c r="O320" s="681">
        <f t="shared" ca="1" si="21"/>
        <v>0</v>
      </c>
      <c r="P320" s="681">
        <f t="shared" ca="1" si="21"/>
        <v>0</v>
      </c>
      <c r="Q320" s="681">
        <f t="shared" ca="1" si="21"/>
        <v>0</v>
      </c>
      <c r="R320" s="681">
        <f t="shared" ca="1" si="21"/>
        <v>0</v>
      </c>
      <c r="S320" t="str">
        <f t="shared" si="18"/>
        <v>HUM_ASR_FY_2022</v>
      </c>
      <c r="T320" s="958">
        <f t="shared" si="19"/>
        <v>45032</v>
      </c>
      <c r="U320" t="str">
        <f t="shared" si="20"/>
        <v>Unaudited</v>
      </c>
    </row>
    <row r="321" spans="1:21" x14ac:dyDescent="0.25">
      <c r="A321" t="s">
        <v>437</v>
      </c>
      <c r="B321" t="s">
        <v>1385</v>
      </c>
      <c r="C321" t="s">
        <v>1386</v>
      </c>
      <c r="D321" s="15">
        <v>1900</v>
      </c>
      <c r="E321" s="121">
        <v>1</v>
      </c>
      <c r="F321" t="s">
        <v>439</v>
      </c>
      <c r="G321" s="121">
        <v>182</v>
      </c>
      <c r="H321" t="s">
        <v>380</v>
      </c>
      <c r="I321" t="s">
        <v>488</v>
      </c>
      <c r="J321" t="s">
        <v>436</v>
      </c>
      <c r="K321" t="s">
        <v>436</v>
      </c>
      <c r="L321" s="756" t="s">
        <v>87</v>
      </c>
      <c r="M321" t="s">
        <v>495</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HUM_ASR_FY_2022</v>
      </c>
      <c r="T321" s="958">
        <f t="shared" si="19"/>
        <v>45032</v>
      </c>
      <c r="U321" t="str">
        <f t="shared" si="20"/>
        <v>Unaudited</v>
      </c>
    </row>
    <row r="322" spans="1:21" x14ac:dyDescent="0.25">
      <c r="A322" t="s">
        <v>437</v>
      </c>
      <c r="B322" t="s">
        <v>1385</v>
      </c>
      <c r="C322" t="s">
        <v>1386</v>
      </c>
      <c r="D322" s="15">
        <v>1900</v>
      </c>
      <c r="E322" s="121">
        <v>1</v>
      </c>
      <c r="F322" t="s">
        <v>439</v>
      </c>
      <c r="G322" s="121">
        <v>182</v>
      </c>
      <c r="H322" t="s">
        <v>380</v>
      </c>
      <c r="I322" t="s">
        <v>488</v>
      </c>
      <c r="J322" t="s">
        <v>436</v>
      </c>
      <c r="K322" t="s">
        <v>436</v>
      </c>
      <c r="L322" s="756" t="s">
        <v>213</v>
      </c>
      <c r="M322" t="s">
        <v>496</v>
      </c>
      <c r="N322" s="681">
        <f t="shared" ca="1" si="22"/>
        <v>0</v>
      </c>
      <c r="O322" s="681">
        <f t="shared" ca="1" si="22"/>
        <v>0</v>
      </c>
      <c r="P322" s="681">
        <f t="shared" ca="1" si="22"/>
        <v>0</v>
      </c>
      <c r="Q322" s="681">
        <f t="shared" ca="1" si="22"/>
        <v>0</v>
      </c>
      <c r="R322" s="681">
        <f t="shared" ca="1" si="22"/>
        <v>0</v>
      </c>
      <c r="S322" t="str">
        <f t="shared" ref="S322:S385" si="23">file_name</f>
        <v>HUM_ASR_FY_2022</v>
      </c>
      <c r="T322" s="958">
        <f t="shared" ref="T322:T385" si="24">file_date</f>
        <v>45032</v>
      </c>
      <c r="U322" t="str">
        <f t="shared" ref="U322:U385" si="25">status</f>
        <v>Unaudited</v>
      </c>
    </row>
    <row r="323" spans="1:21" x14ac:dyDescent="0.25">
      <c r="A323" t="s">
        <v>437</v>
      </c>
      <c r="B323" t="s">
        <v>1385</v>
      </c>
      <c r="C323" t="s">
        <v>1386</v>
      </c>
      <c r="D323" s="15">
        <v>1900</v>
      </c>
      <c r="E323" s="121">
        <v>1</v>
      </c>
      <c r="F323" t="s">
        <v>439</v>
      </c>
      <c r="G323" s="121">
        <v>182</v>
      </c>
      <c r="H323" t="s">
        <v>380</v>
      </c>
      <c r="I323" t="s">
        <v>489</v>
      </c>
      <c r="J323" t="s">
        <v>26</v>
      </c>
      <c r="K323" t="s">
        <v>26</v>
      </c>
      <c r="L323" s="756" t="s">
        <v>204</v>
      </c>
      <c r="M323" t="s">
        <v>26</v>
      </c>
      <c r="N323" s="681">
        <f t="shared" ca="1" si="22"/>
        <v>103860.66064800379</v>
      </c>
      <c r="O323" s="681">
        <f t="shared" ca="1" si="22"/>
        <v>0</v>
      </c>
      <c r="P323" s="681">
        <f t="shared" ca="1" si="22"/>
        <v>0</v>
      </c>
      <c r="Q323" s="681">
        <f t="shared" ca="1" si="22"/>
        <v>0</v>
      </c>
      <c r="R323" s="681">
        <f t="shared" ca="1" si="22"/>
        <v>0</v>
      </c>
      <c r="S323" t="str">
        <f t="shared" si="23"/>
        <v>HUM_ASR_FY_2022</v>
      </c>
      <c r="T323" s="958">
        <f t="shared" si="24"/>
        <v>45032</v>
      </c>
      <c r="U323" t="str">
        <f t="shared" si="25"/>
        <v>Unaudited</v>
      </c>
    </row>
    <row r="324" spans="1:21" x14ac:dyDescent="0.25">
      <c r="A324" t="s">
        <v>437</v>
      </c>
      <c r="B324" t="s">
        <v>1385</v>
      </c>
      <c r="C324" t="s">
        <v>1386</v>
      </c>
      <c r="D324" s="15">
        <v>1900</v>
      </c>
      <c r="E324" s="121">
        <v>1</v>
      </c>
      <c r="F324" t="s">
        <v>440</v>
      </c>
      <c r="G324" s="121">
        <v>274</v>
      </c>
      <c r="H324" t="s">
        <v>380</v>
      </c>
      <c r="I324" t="s">
        <v>432</v>
      </c>
      <c r="J324" t="s">
        <v>432</v>
      </c>
      <c r="K324" t="s">
        <v>432</v>
      </c>
      <c r="M324" t="s">
        <v>432</v>
      </c>
      <c r="N324" s="681">
        <f t="shared" ca="1" si="22"/>
        <v>4834</v>
      </c>
      <c r="O324" s="681">
        <f t="shared" ca="1" si="22"/>
        <v>2520</v>
      </c>
      <c r="P324" s="681">
        <f t="shared" ca="1" si="22"/>
        <v>2314</v>
      </c>
      <c r="Q324" s="681">
        <f t="shared" ca="1" si="22"/>
        <v>0</v>
      </c>
      <c r="R324" s="681">
        <f t="shared" ca="1" si="22"/>
        <v>0</v>
      </c>
      <c r="S324" t="str">
        <f t="shared" si="23"/>
        <v>HUM_ASR_FY_2022</v>
      </c>
      <c r="T324" s="958">
        <f t="shared" si="24"/>
        <v>45032</v>
      </c>
      <c r="U324" t="str">
        <f t="shared" si="25"/>
        <v>Unaudited</v>
      </c>
    </row>
    <row r="325" spans="1:21" x14ac:dyDescent="0.25">
      <c r="A325" t="s">
        <v>437</v>
      </c>
      <c r="B325" t="s">
        <v>1385</v>
      </c>
      <c r="C325" t="s">
        <v>1386</v>
      </c>
      <c r="D325" s="15">
        <v>1900</v>
      </c>
      <c r="E325" s="121">
        <v>1</v>
      </c>
      <c r="F325" t="s">
        <v>440</v>
      </c>
      <c r="G325" s="121">
        <v>274</v>
      </c>
      <c r="H325" t="s">
        <v>380</v>
      </c>
      <c r="I325" t="s">
        <v>487</v>
      </c>
      <c r="J325" t="s">
        <v>12</v>
      </c>
      <c r="K325" t="s">
        <v>12</v>
      </c>
      <c r="L325" s="756">
        <v>1.1000000000000001</v>
      </c>
      <c r="M325" t="s">
        <v>12</v>
      </c>
      <c r="N325" s="681">
        <f t="shared" ca="1" si="22"/>
        <v>18266444.659999996</v>
      </c>
      <c r="O325" s="681">
        <f t="shared" ca="1" si="22"/>
        <v>0</v>
      </c>
      <c r="P325" s="681">
        <f t="shared" ca="1" si="22"/>
        <v>0</v>
      </c>
      <c r="Q325" s="681">
        <f t="shared" ca="1" si="22"/>
        <v>0</v>
      </c>
      <c r="R325" s="681">
        <f t="shared" ca="1" si="22"/>
        <v>0</v>
      </c>
      <c r="S325" t="str">
        <f t="shared" si="23"/>
        <v>HUM_ASR_FY_2022</v>
      </c>
      <c r="T325" s="958">
        <f t="shared" si="24"/>
        <v>45032</v>
      </c>
      <c r="U325" t="str">
        <f t="shared" si="25"/>
        <v>Unaudited</v>
      </c>
    </row>
    <row r="326" spans="1:21" x14ac:dyDescent="0.25">
      <c r="A326" t="s">
        <v>437</v>
      </c>
      <c r="B326" t="s">
        <v>1385</v>
      </c>
      <c r="C326" t="s">
        <v>1386</v>
      </c>
      <c r="D326" s="15">
        <v>1900</v>
      </c>
      <c r="E326" s="121">
        <v>1</v>
      </c>
      <c r="F326" t="s">
        <v>440</v>
      </c>
      <c r="G326" s="121">
        <v>274</v>
      </c>
      <c r="H326" t="s">
        <v>380</v>
      </c>
      <c r="I326" t="s">
        <v>487</v>
      </c>
      <c r="J326" t="s">
        <v>12</v>
      </c>
      <c r="K326" t="s">
        <v>222</v>
      </c>
      <c r="L326" s="756">
        <v>1.2</v>
      </c>
      <c r="M326" t="s">
        <v>222</v>
      </c>
      <c r="N326" s="681">
        <f t="shared" ca="1" si="22"/>
        <v>0</v>
      </c>
      <c r="O326" s="681">
        <f t="shared" ca="1" si="22"/>
        <v>0</v>
      </c>
      <c r="P326" s="681">
        <f t="shared" ca="1" si="22"/>
        <v>0</v>
      </c>
      <c r="Q326" s="681">
        <f t="shared" ca="1" si="22"/>
        <v>0</v>
      </c>
      <c r="R326" s="681">
        <f t="shared" ca="1" si="22"/>
        <v>0</v>
      </c>
      <c r="S326" t="str">
        <f t="shared" si="23"/>
        <v>HUM_ASR_FY_2022</v>
      </c>
      <c r="T326" s="958">
        <f t="shared" si="24"/>
        <v>45032</v>
      </c>
      <c r="U326" t="str">
        <f t="shared" si="25"/>
        <v>Unaudited</v>
      </c>
    </row>
    <row r="327" spans="1:21" x14ac:dyDescent="0.25">
      <c r="A327" t="s">
        <v>437</v>
      </c>
      <c r="B327" t="s">
        <v>1385</v>
      </c>
      <c r="C327" t="s">
        <v>1386</v>
      </c>
      <c r="D327" s="15">
        <v>1900</v>
      </c>
      <c r="E327" s="121">
        <v>1</v>
      </c>
      <c r="F327" t="s">
        <v>440</v>
      </c>
      <c r="G327" s="121">
        <v>274</v>
      </c>
      <c r="H327" t="s">
        <v>380</v>
      </c>
      <c r="I327" t="s">
        <v>487</v>
      </c>
      <c r="J327" t="s">
        <v>12</v>
      </c>
      <c r="K327" t="s">
        <v>1323</v>
      </c>
      <c r="L327" s="756" t="s">
        <v>1319</v>
      </c>
      <c r="M327" t="s">
        <v>1323</v>
      </c>
      <c r="N327" s="681">
        <f t="shared" ca="1" si="22"/>
        <v>372872.55000000005</v>
      </c>
      <c r="O327" s="681">
        <f t="shared" ca="1" si="22"/>
        <v>0</v>
      </c>
      <c r="P327" s="681">
        <f t="shared" ca="1" si="22"/>
        <v>0</v>
      </c>
      <c r="Q327" s="681">
        <f t="shared" ca="1" si="22"/>
        <v>0</v>
      </c>
      <c r="R327" s="681">
        <f t="shared" ca="1" si="22"/>
        <v>0</v>
      </c>
      <c r="S327" t="str">
        <f t="shared" si="23"/>
        <v>HUM_ASR_FY_2022</v>
      </c>
      <c r="T327" s="958">
        <f t="shared" si="24"/>
        <v>45032</v>
      </c>
      <c r="U327" t="str">
        <f t="shared" si="25"/>
        <v>Unaudited</v>
      </c>
    </row>
    <row r="328" spans="1:21" x14ac:dyDescent="0.25">
      <c r="A328" t="s">
        <v>437</v>
      </c>
      <c r="B328" t="s">
        <v>1385</v>
      </c>
      <c r="C328" t="s">
        <v>1386</v>
      </c>
      <c r="D328" s="15">
        <v>1900</v>
      </c>
      <c r="E328" s="121">
        <v>1</v>
      </c>
      <c r="F328" t="s">
        <v>440</v>
      </c>
      <c r="G328" s="121">
        <v>274</v>
      </c>
      <c r="H328" t="s">
        <v>380</v>
      </c>
      <c r="I328" t="s">
        <v>487</v>
      </c>
      <c r="J328" t="s">
        <v>12</v>
      </c>
      <c r="K328" t="s">
        <v>1325</v>
      </c>
      <c r="L328" s="756" t="s">
        <v>1324</v>
      </c>
      <c r="M328" t="s">
        <v>1325</v>
      </c>
      <c r="N328" s="681">
        <f t="shared" ca="1" si="22"/>
        <v>-19010.550000000003</v>
      </c>
      <c r="O328" s="681">
        <f t="shared" ca="1" si="22"/>
        <v>0</v>
      </c>
      <c r="P328" s="681">
        <f t="shared" ca="1" si="22"/>
        <v>0</v>
      </c>
      <c r="Q328" s="681">
        <f t="shared" ca="1" si="22"/>
        <v>0</v>
      </c>
      <c r="R328" s="681">
        <f t="shared" ca="1" si="22"/>
        <v>0</v>
      </c>
      <c r="S328" t="str">
        <f t="shared" si="23"/>
        <v>HUM_ASR_FY_2022</v>
      </c>
      <c r="T328" s="958">
        <f t="shared" si="24"/>
        <v>45032</v>
      </c>
      <c r="U328" t="str">
        <f t="shared" si="25"/>
        <v>Unaudited</v>
      </c>
    </row>
    <row r="329" spans="1:21" x14ac:dyDescent="0.25">
      <c r="A329" t="s">
        <v>437</v>
      </c>
      <c r="B329" t="s">
        <v>1385</v>
      </c>
      <c r="C329" t="s">
        <v>1386</v>
      </c>
      <c r="D329" s="15">
        <v>1900</v>
      </c>
      <c r="E329" s="121">
        <v>1</v>
      </c>
      <c r="F329" t="s">
        <v>440</v>
      </c>
      <c r="G329" s="121">
        <v>274</v>
      </c>
      <c r="H329" t="s">
        <v>380</v>
      </c>
      <c r="I329" t="s">
        <v>487</v>
      </c>
      <c r="J329" t="s">
        <v>13</v>
      </c>
      <c r="K329" t="s">
        <v>13</v>
      </c>
      <c r="L329" s="756" t="s">
        <v>63</v>
      </c>
      <c r="M329" t="s">
        <v>13</v>
      </c>
      <c r="N329" s="681">
        <f t="shared" ca="1" si="22"/>
        <v>-22644.959999999999</v>
      </c>
      <c r="O329" s="681">
        <f t="shared" ca="1" si="22"/>
        <v>0</v>
      </c>
      <c r="P329" s="681">
        <f t="shared" ca="1" si="22"/>
        <v>0</v>
      </c>
      <c r="Q329" s="681">
        <f t="shared" ca="1" si="22"/>
        <v>0</v>
      </c>
      <c r="R329" s="681">
        <f t="shared" ca="1" si="22"/>
        <v>0</v>
      </c>
      <c r="S329" t="str">
        <f t="shared" si="23"/>
        <v>HUM_ASR_FY_2022</v>
      </c>
      <c r="T329" s="958">
        <f t="shared" si="24"/>
        <v>45032</v>
      </c>
      <c r="U329" t="str">
        <f t="shared" si="25"/>
        <v>Unaudited</v>
      </c>
    </row>
    <row r="330" spans="1:21" x14ac:dyDescent="0.25">
      <c r="A330" t="s">
        <v>437</v>
      </c>
      <c r="B330" t="s">
        <v>1385</v>
      </c>
      <c r="C330" t="s">
        <v>1386</v>
      </c>
      <c r="D330" s="15">
        <v>1900</v>
      </c>
      <c r="E330" s="121">
        <v>1</v>
      </c>
      <c r="F330" t="s">
        <v>440</v>
      </c>
      <c r="G330" s="121">
        <v>274</v>
      </c>
      <c r="H330" t="s">
        <v>380</v>
      </c>
      <c r="I330" t="s">
        <v>488</v>
      </c>
      <c r="J330" t="s">
        <v>433</v>
      </c>
      <c r="K330" t="s">
        <v>796</v>
      </c>
      <c r="L330" s="756">
        <v>2.1</v>
      </c>
      <c r="M330" t="s">
        <v>731</v>
      </c>
      <c r="N330" s="681">
        <f t="shared" ca="1" si="22"/>
        <v>52840</v>
      </c>
      <c r="O330" s="681">
        <f t="shared" ca="1" si="22"/>
        <v>48977</v>
      </c>
      <c r="P330" s="681">
        <f t="shared" ca="1" si="22"/>
        <v>3863</v>
      </c>
      <c r="Q330" s="681">
        <f t="shared" ca="1" si="22"/>
        <v>0</v>
      </c>
      <c r="R330" s="681">
        <f t="shared" ca="1" si="22"/>
        <v>0</v>
      </c>
      <c r="S330" t="str">
        <f t="shared" si="23"/>
        <v>HUM_ASR_FY_2022</v>
      </c>
      <c r="T330" s="958">
        <f t="shared" si="24"/>
        <v>45032</v>
      </c>
      <c r="U330" t="str">
        <f t="shared" si="25"/>
        <v>Unaudited</v>
      </c>
    </row>
    <row r="331" spans="1:21" x14ac:dyDescent="0.25">
      <c r="A331" t="s">
        <v>437</v>
      </c>
      <c r="B331" t="s">
        <v>1385</v>
      </c>
      <c r="C331" t="s">
        <v>1386</v>
      </c>
      <c r="D331" s="15">
        <v>1900</v>
      </c>
      <c r="E331" s="121">
        <v>1</v>
      </c>
      <c r="F331" t="s">
        <v>440</v>
      </c>
      <c r="G331" s="121">
        <v>274</v>
      </c>
      <c r="H331" t="s">
        <v>380</v>
      </c>
      <c r="I331" t="s">
        <v>488</v>
      </c>
      <c r="J331" t="s">
        <v>433</v>
      </c>
      <c r="K331" t="s">
        <v>796</v>
      </c>
      <c r="L331" s="756">
        <v>2.2000000000000002</v>
      </c>
      <c r="M331" t="s">
        <v>732</v>
      </c>
      <c r="N331" s="681">
        <f t="shared" ca="1" si="22"/>
        <v>244</v>
      </c>
      <c r="O331" s="681">
        <f t="shared" ca="1" si="22"/>
        <v>240</v>
      </c>
      <c r="P331" s="681">
        <f t="shared" ca="1" si="22"/>
        <v>4</v>
      </c>
      <c r="Q331" s="681">
        <f t="shared" ca="1" si="22"/>
        <v>0</v>
      </c>
      <c r="R331" s="681">
        <f t="shared" ca="1" si="22"/>
        <v>0</v>
      </c>
      <c r="S331" t="str">
        <f t="shared" si="23"/>
        <v>HUM_ASR_FY_2022</v>
      </c>
      <c r="T331" s="958">
        <f t="shared" si="24"/>
        <v>45032</v>
      </c>
      <c r="U331" t="str">
        <f t="shared" si="25"/>
        <v>Unaudited</v>
      </c>
    </row>
    <row r="332" spans="1:21" x14ac:dyDescent="0.25">
      <c r="A332" t="s">
        <v>437</v>
      </c>
      <c r="B332" t="s">
        <v>1385</v>
      </c>
      <c r="C332" t="s">
        <v>1386</v>
      </c>
      <c r="D332" s="15">
        <v>1900</v>
      </c>
      <c r="E332" s="121">
        <v>1</v>
      </c>
      <c r="F332" t="s">
        <v>440</v>
      </c>
      <c r="G332" s="121">
        <v>274</v>
      </c>
      <c r="H332" t="s">
        <v>380</v>
      </c>
      <c r="I332" t="s">
        <v>488</v>
      </c>
      <c r="J332" t="s">
        <v>433</v>
      </c>
      <c r="K332" t="s">
        <v>796</v>
      </c>
      <c r="L332" s="756">
        <v>2.2999999999999998</v>
      </c>
      <c r="M332" t="s">
        <v>733</v>
      </c>
      <c r="N332" s="681">
        <f t="shared" ca="1" si="22"/>
        <v>10405630.439999999</v>
      </c>
      <c r="O332" s="681">
        <f t="shared" ca="1" si="22"/>
        <v>9612109.6099999994</v>
      </c>
      <c r="P332" s="681">
        <f t="shared" ca="1" si="22"/>
        <v>793520.83</v>
      </c>
      <c r="Q332" s="681">
        <f t="shared" ca="1" si="22"/>
        <v>0</v>
      </c>
      <c r="R332" s="681">
        <f t="shared" ca="1" si="22"/>
        <v>0</v>
      </c>
      <c r="S332" t="str">
        <f t="shared" si="23"/>
        <v>HUM_ASR_FY_2022</v>
      </c>
      <c r="T332" s="958">
        <f t="shared" si="24"/>
        <v>45032</v>
      </c>
      <c r="U332" t="str">
        <f t="shared" si="25"/>
        <v>Unaudited</v>
      </c>
    </row>
    <row r="333" spans="1:21" x14ac:dyDescent="0.25">
      <c r="A333" t="s">
        <v>437</v>
      </c>
      <c r="B333" t="s">
        <v>1385</v>
      </c>
      <c r="C333" t="s">
        <v>1386</v>
      </c>
      <c r="D333" s="15">
        <v>1900</v>
      </c>
      <c r="E333" s="121">
        <v>1</v>
      </c>
      <c r="F333" t="s">
        <v>440</v>
      </c>
      <c r="G333" s="121">
        <v>274</v>
      </c>
      <c r="H333" t="s">
        <v>380</v>
      </c>
      <c r="I333" t="s">
        <v>488</v>
      </c>
      <c r="J333" t="s">
        <v>433</v>
      </c>
      <c r="K333" t="s">
        <v>796</v>
      </c>
      <c r="L333" s="756">
        <v>2.4</v>
      </c>
      <c r="M333" t="s">
        <v>734</v>
      </c>
      <c r="N333" s="681">
        <f t="shared" ca="1" si="22"/>
        <v>13653.209999999997</v>
      </c>
      <c r="O333" s="681">
        <f t="shared" ca="1" si="22"/>
        <v>13423.249999999998</v>
      </c>
      <c r="P333" s="681">
        <f t="shared" ca="1" si="22"/>
        <v>229.95999999999998</v>
      </c>
      <c r="Q333" s="681">
        <f t="shared" ca="1" si="22"/>
        <v>0</v>
      </c>
      <c r="R333" s="681">
        <f t="shared" ca="1" si="22"/>
        <v>0</v>
      </c>
      <c r="S333" t="str">
        <f t="shared" si="23"/>
        <v>HUM_ASR_FY_2022</v>
      </c>
      <c r="T333" s="958">
        <f t="shared" si="24"/>
        <v>45032</v>
      </c>
      <c r="U333" t="str">
        <f t="shared" si="25"/>
        <v>Unaudited</v>
      </c>
    </row>
    <row r="334" spans="1:21" x14ac:dyDescent="0.25">
      <c r="A334" t="s">
        <v>437</v>
      </c>
      <c r="B334" t="s">
        <v>1385</v>
      </c>
      <c r="C334" t="s">
        <v>1386</v>
      </c>
      <c r="D334" s="15">
        <v>1900</v>
      </c>
      <c r="E334" s="121">
        <v>1</v>
      </c>
      <c r="F334" t="s">
        <v>440</v>
      </c>
      <c r="G334" s="121">
        <v>274</v>
      </c>
      <c r="H334" t="s">
        <v>380</v>
      </c>
      <c r="I334" t="s">
        <v>488</v>
      </c>
      <c r="J334" t="s">
        <v>433</v>
      </c>
      <c r="K334" t="s">
        <v>796</v>
      </c>
      <c r="L334" s="756">
        <v>2.5</v>
      </c>
      <c r="M334" t="s">
        <v>776</v>
      </c>
      <c r="N334" s="681">
        <f t="shared" ca="1" si="22"/>
        <v>6154</v>
      </c>
      <c r="O334" s="681">
        <f t="shared" ca="1" si="22"/>
        <v>5691</v>
      </c>
      <c r="P334" s="681">
        <f t="shared" ca="1" si="22"/>
        <v>463</v>
      </c>
      <c r="Q334" s="681">
        <f t="shared" ca="1" si="22"/>
        <v>0</v>
      </c>
      <c r="R334" s="681">
        <f t="shared" ca="1" si="22"/>
        <v>0</v>
      </c>
      <c r="S334" t="str">
        <f t="shared" si="23"/>
        <v>HUM_ASR_FY_2022</v>
      </c>
      <c r="T334" s="958">
        <f t="shared" si="24"/>
        <v>45032</v>
      </c>
      <c r="U334" t="str">
        <f t="shared" si="25"/>
        <v>Unaudited</v>
      </c>
    </row>
    <row r="335" spans="1:21" x14ac:dyDescent="0.25">
      <c r="A335" t="s">
        <v>437</v>
      </c>
      <c r="B335" t="s">
        <v>1385</v>
      </c>
      <c r="C335" t="s">
        <v>1386</v>
      </c>
      <c r="D335" s="15">
        <v>1900</v>
      </c>
      <c r="E335" s="121">
        <v>1</v>
      </c>
      <c r="F335" t="s">
        <v>440</v>
      </c>
      <c r="G335" s="121">
        <v>274</v>
      </c>
      <c r="H335" t="s">
        <v>380</v>
      </c>
      <c r="I335" t="s">
        <v>488</v>
      </c>
      <c r="J335" t="s">
        <v>433</v>
      </c>
      <c r="K335" t="s">
        <v>796</v>
      </c>
      <c r="L335" s="756">
        <v>2.6</v>
      </c>
      <c r="M335" t="s">
        <v>186</v>
      </c>
      <c r="N335" s="681">
        <f t="shared" ca="1" si="22"/>
        <v>1097990.42</v>
      </c>
      <c r="O335" s="681">
        <f t="shared" ca="1" si="22"/>
        <v>1004563.28</v>
      </c>
      <c r="P335" s="681">
        <f t="shared" ca="1" si="22"/>
        <v>93427.14</v>
      </c>
      <c r="Q335" s="681">
        <f t="shared" ca="1" si="22"/>
        <v>0</v>
      </c>
      <c r="R335" s="681">
        <f t="shared" ca="1" si="22"/>
        <v>0</v>
      </c>
      <c r="S335" t="str">
        <f t="shared" si="23"/>
        <v>HUM_ASR_FY_2022</v>
      </c>
      <c r="T335" s="958">
        <f t="shared" si="24"/>
        <v>45032</v>
      </c>
      <c r="U335" t="str">
        <f t="shared" si="25"/>
        <v>Unaudited</v>
      </c>
    </row>
    <row r="336" spans="1:21" x14ac:dyDescent="0.25">
      <c r="A336" t="s">
        <v>437</v>
      </c>
      <c r="B336" t="s">
        <v>1385</v>
      </c>
      <c r="C336" t="s">
        <v>1386</v>
      </c>
      <c r="D336" s="15">
        <v>1900</v>
      </c>
      <c r="E336" s="121">
        <v>1</v>
      </c>
      <c r="F336" t="s">
        <v>440</v>
      </c>
      <c r="G336" s="121">
        <v>274</v>
      </c>
      <c r="H336" t="s">
        <v>380</v>
      </c>
      <c r="I336" t="s">
        <v>488</v>
      </c>
      <c r="J336" t="s">
        <v>433</v>
      </c>
      <c r="K336" t="s">
        <v>796</v>
      </c>
      <c r="L336" s="756">
        <v>2.7</v>
      </c>
      <c r="M336" t="s">
        <v>797</v>
      </c>
      <c r="N336" s="681">
        <f t="shared" ca="1" si="22"/>
        <v>653078.9175732471</v>
      </c>
      <c r="O336" s="681">
        <f t="shared" ca="1" si="22"/>
        <v>603275.90681706031</v>
      </c>
      <c r="P336" s="681">
        <f t="shared" ca="1" si="22"/>
        <v>49803.010756186784</v>
      </c>
      <c r="Q336" s="681">
        <f t="shared" ca="1" si="22"/>
        <v>0</v>
      </c>
      <c r="R336" s="681">
        <f t="shared" ca="1" si="22"/>
        <v>0</v>
      </c>
      <c r="S336" t="str">
        <f t="shared" si="23"/>
        <v>HUM_ASR_FY_2022</v>
      </c>
      <c r="T336" s="958">
        <f t="shared" si="24"/>
        <v>45032</v>
      </c>
      <c r="U336" t="str">
        <f t="shared" si="25"/>
        <v>Unaudited</v>
      </c>
    </row>
    <row r="337" spans="1:21" x14ac:dyDescent="0.25">
      <c r="A337" t="s">
        <v>437</v>
      </c>
      <c r="B337" t="s">
        <v>1385</v>
      </c>
      <c r="C337" t="s">
        <v>1386</v>
      </c>
      <c r="D337" s="15">
        <v>1900</v>
      </c>
      <c r="E337" s="121">
        <v>1</v>
      </c>
      <c r="F337" t="s">
        <v>440</v>
      </c>
      <c r="G337" s="121">
        <v>274</v>
      </c>
      <c r="H337" t="s">
        <v>380</v>
      </c>
      <c r="I337" t="s">
        <v>488</v>
      </c>
      <c r="J337" t="s">
        <v>433</v>
      </c>
      <c r="K337" t="s">
        <v>796</v>
      </c>
      <c r="L337" s="756">
        <v>2.8</v>
      </c>
      <c r="M337" t="s">
        <v>798</v>
      </c>
      <c r="N337" s="681">
        <f t="shared" ca="1" si="22"/>
        <v>0</v>
      </c>
      <c r="O337" s="681">
        <f t="shared" ca="1" si="22"/>
        <v>0</v>
      </c>
      <c r="P337" s="681">
        <f t="shared" ca="1" si="22"/>
        <v>0</v>
      </c>
      <c r="Q337" s="681">
        <f t="shared" ca="1" si="22"/>
        <v>0</v>
      </c>
      <c r="R337" s="681">
        <f t="shared" ca="1" si="22"/>
        <v>0</v>
      </c>
      <c r="S337" t="str">
        <f t="shared" si="23"/>
        <v>HUM_ASR_FY_2022</v>
      </c>
      <c r="T337" s="958">
        <f t="shared" si="24"/>
        <v>45032</v>
      </c>
      <c r="U337" t="str">
        <f t="shared" si="25"/>
        <v>Unaudited</v>
      </c>
    </row>
    <row r="338" spans="1:21" x14ac:dyDescent="0.25">
      <c r="A338" t="s">
        <v>437</v>
      </c>
      <c r="B338" t="s">
        <v>1385</v>
      </c>
      <c r="C338" t="s">
        <v>1386</v>
      </c>
      <c r="D338" s="15">
        <v>1900</v>
      </c>
      <c r="E338" s="121">
        <v>1</v>
      </c>
      <c r="F338" t="s">
        <v>440</v>
      </c>
      <c r="G338" s="121">
        <v>274</v>
      </c>
      <c r="H338" t="s">
        <v>380</v>
      </c>
      <c r="I338" t="s">
        <v>488</v>
      </c>
      <c r="J338" t="s">
        <v>433</v>
      </c>
      <c r="K338" t="s">
        <v>796</v>
      </c>
      <c r="L338" s="756">
        <v>2.9</v>
      </c>
      <c r="M338" t="s">
        <v>779</v>
      </c>
      <c r="N338" s="681">
        <f t="shared" ca="1" si="22"/>
        <v>0</v>
      </c>
      <c r="O338" s="681">
        <f t="shared" ca="1" si="22"/>
        <v>0</v>
      </c>
      <c r="P338" s="681">
        <f t="shared" ca="1" si="22"/>
        <v>0</v>
      </c>
      <c r="Q338" s="681">
        <f t="shared" ca="1" si="22"/>
        <v>0</v>
      </c>
      <c r="R338" s="681">
        <f t="shared" ca="1" si="22"/>
        <v>0</v>
      </c>
      <c r="S338" t="str">
        <f t="shared" si="23"/>
        <v>HUM_ASR_FY_2022</v>
      </c>
      <c r="T338" s="958">
        <f t="shared" si="24"/>
        <v>45032</v>
      </c>
      <c r="U338" t="str">
        <f t="shared" si="25"/>
        <v>Unaudited</v>
      </c>
    </row>
    <row r="339" spans="1:21" x14ac:dyDescent="0.25">
      <c r="A339" t="s">
        <v>437</v>
      </c>
      <c r="B339" t="s">
        <v>1385</v>
      </c>
      <c r="C339" t="s">
        <v>1386</v>
      </c>
      <c r="D339" s="15">
        <v>1900</v>
      </c>
      <c r="E339" s="121">
        <v>1</v>
      </c>
      <c r="F339" t="s">
        <v>440</v>
      </c>
      <c r="G339" s="121">
        <v>274</v>
      </c>
      <c r="H339" t="s">
        <v>380</v>
      </c>
      <c r="I339" t="s">
        <v>488</v>
      </c>
      <c r="J339" t="s">
        <v>433</v>
      </c>
      <c r="K339" t="s">
        <v>223</v>
      </c>
      <c r="L339" s="756">
        <v>2.11</v>
      </c>
      <c r="M339" t="s">
        <v>228</v>
      </c>
      <c r="N339" s="681">
        <f t="shared" ca="1" si="22"/>
        <v>907646.73</v>
      </c>
      <c r="O339" s="681">
        <f t="shared" ca="1" si="22"/>
        <v>124076.55</v>
      </c>
      <c r="P339" s="681">
        <f t="shared" ca="1" si="22"/>
        <v>783570.17999999993</v>
      </c>
      <c r="Q339" s="681">
        <f t="shared" ca="1" si="22"/>
        <v>0</v>
      </c>
      <c r="R339" s="681">
        <f t="shared" ca="1" si="22"/>
        <v>0</v>
      </c>
      <c r="S339" t="str">
        <f t="shared" si="23"/>
        <v>HUM_ASR_FY_2022</v>
      </c>
      <c r="T339" s="958">
        <f t="shared" si="24"/>
        <v>45032</v>
      </c>
      <c r="U339" t="str">
        <f t="shared" si="25"/>
        <v>Unaudited</v>
      </c>
    </row>
    <row r="340" spans="1:21" x14ac:dyDescent="0.25">
      <c r="A340" t="s">
        <v>437</v>
      </c>
      <c r="B340" t="s">
        <v>1385</v>
      </c>
      <c r="C340" t="s">
        <v>1386</v>
      </c>
      <c r="D340" s="15">
        <v>1900</v>
      </c>
      <c r="E340" s="121">
        <v>1</v>
      </c>
      <c r="F340" t="s">
        <v>440</v>
      </c>
      <c r="G340" s="121">
        <v>274</v>
      </c>
      <c r="H340" t="s">
        <v>380</v>
      </c>
      <c r="I340" t="s">
        <v>488</v>
      </c>
      <c r="J340" t="s">
        <v>433</v>
      </c>
      <c r="K340" t="s">
        <v>223</v>
      </c>
      <c r="L340" s="756">
        <v>2.12</v>
      </c>
      <c r="M340" t="s">
        <v>552</v>
      </c>
      <c r="N340" s="681">
        <f t="shared" ca="1" si="22"/>
        <v>2233004.3600000003</v>
      </c>
      <c r="O340" s="681">
        <f t="shared" ca="1" si="22"/>
        <v>69688.740000000005</v>
      </c>
      <c r="P340" s="681">
        <f t="shared" ca="1" si="22"/>
        <v>2163315.62</v>
      </c>
      <c r="Q340" s="681">
        <f t="shared" ca="1" si="22"/>
        <v>0</v>
      </c>
      <c r="R340" s="681">
        <f t="shared" ca="1" si="22"/>
        <v>0</v>
      </c>
      <c r="S340" t="str">
        <f t="shared" si="23"/>
        <v>HUM_ASR_FY_2022</v>
      </c>
      <c r="T340" s="958">
        <f t="shared" si="24"/>
        <v>45032</v>
      </c>
      <c r="U340" t="str">
        <f t="shared" si="25"/>
        <v>Unaudited</v>
      </c>
    </row>
    <row r="341" spans="1:21" x14ac:dyDescent="0.25">
      <c r="A341" t="s">
        <v>437</v>
      </c>
      <c r="B341" t="s">
        <v>1385</v>
      </c>
      <c r="C341" t="s">
        <v>1386</v>
      </c>
      <c r="D341" s="15">
        <v>1900</v>
      </c>
      <c r="E341" s="121">
        <v>1</v>
      </c>
      <c r="F341" t="s">
        <v>440</v>
      </c>
      <c r="G341" s="121">
        <v>274</v>
      </c>
      <c r="H341" t="s">
        <v>380</v>
      </c>
      <c r="I341" t="s">
        <v>488</v>
      </c>
      <c r="J341" t="s">
        <v>433</v>
      </c>
      <c r="K341" t="s">
        <v>223</v>
      </c>
      <c r="L341" s="756">
        <v>2.13</v>
      </c>
      <c r="M341" t="s">
        <v>229</v>
      </c>
      <c r="N341" s="681">
        <f t="shared" ca="1" si="22"/>
        <v>187072.56</v>
      </c>
      <c r="O341" s="681">
        <f t="shared" ca="1" si="22"/>
        <v>32264.82</v>
      </c>
      <c r="P341" s="681">
        <f t="shared" ca="1" si="22"/>
        <v>154807.74</v>
      </c>
      <c r="Q341" s="681">
        <f t="shared" ca="1" si="22"/>
        <v>0</v>
      </c>
      <c r="R341" s="681">
        <f t="shared" ca="1" si="22"/>
        <v>0</v>
      </c>
      <c r="S341" t="str">
        <f t="shared" si="23"/>
        <v>HUM_ASR_FY_2022</v>
      </c>
      <c r="T341" s="958">
        <f t="shared" si="24"/>
        <v>45032</v>
      </c>
      <c r="U341" t="str">
        <f t="shared" si="25"/>
        <v>Unaudited</v>
      </c>
    </row>
    <row r="342" spans="1:21" x14ac:dyDescent="0.25">
      <c r="A342" t="s">
        <v>437</v>
      </c>
      <c r="B342" t="s">
        <v>1385</v>
      </c>
      <c r="C342" t="s">
        <v>1386</v>
      </c>
      <c r="D342" s="15">
        <v>1900</v>
      </c>
      <c r="E342" s="121">
        <v>1</v>
      </c>
      <c r="F342" t="s">
        <v>440</v>
      </c>
      <c r="G342" s="121">
        <v>274</v>
      </c>
      <c r="H342" t="s">
        <v>380</v>
      </c>
      <c r="I342" t="s">
        <v>488</v>
      </c>
      <c r="J342" t="s">
        <v>433</v>
      </c>
      <c r="K342" t="s">
        <v>223</v>
      </c>
      <c r="L342" s="756">
        <v>2.14</v>
      </c>
      <c r="M342" t="s">
        <v>556</v>
      </c>
      <c r="N342" s="681">
        <f t="shared" ca="1" si="22"/>
        <v>82422.91</v>
      </c>
      <c r="O342" s="681">
        <f t="shared" ca="1" si="22"/>
        <v>58881.48000000001</v>
      </c>
      <c r="P342" s="681">
        <f t="shared" ca="1" si="22"/>
        <v>23541.43</v>
      </c>
      <c r="Q342" s="681">
        <f t="shared" ca="1" si="22"/>
        <v>0</v>
      </c>
      <c r="R342" s="681">
        <f t="shared" ca="1" si="22"/>
        <v>0</v>
      </c>
      <c r="S342" t="str">
        <f t="shared" si="23"/>
        <v>HUM_ASR_FY_2022</v>
      </c>
      <c r="T342" s="958">
        <f t="shared" si="24"/>
        <v>45032</v>
      </c>
      <c r="U342" t="str">
        <f t="shared" si="25"/>
        <v>Unaudited</v>
      </c>
    </row>
    <row r="343" spans="1:21" x14ac:dyDescent="0.25">
      <c r="A343" t="s">
        <v>437</v>
      </c>
      <c r="B343" t="s">
        <v>1385</v>
      </c>
      <c r="C343" t="s">
        <v>1386</v>
      </c>
      <c r="D343" s="15">
        <v>1900</v>
      </c>
      <c r="E343" s="121">
        <v>1</v>
      </c>
      <c r="F343" t="s">
        <v>440</v>
      </c>
      <c r="G343" s="121">
        <v>274</v>
      </c>
      <c r="H343" t="s">
        <v>380</v>
      </c>
      <c r="I343" t="s">
        <v>488</v>
      </c>
      <c r="J343" t="s">
        <v>433</v>
      </c>
      <c r="K343" t="s">
        <v>223</v>
      </c>
      <c r="L343" s="756">
        <v>2.15</v>
      </c>
      <c r="M343" t="s">
        <v>20</v>
      </c>
      <c r="N343" s="681">
        <f t="shared" ca="1" si="22"/>
        <v>5713.8060700032765</v>
      </c>
      <c r="O343" s="681">
        <f t="shared" ca="1" si="22"/>
        <v>807.74215095002023</v>
      </c>
      <c r="P343" s="681">
        <f t="shared" ca="1" si="22"/>
        <v>4906.0639190532565</v>
      </c>
      <c r="Q343" s="681">
        <f t="shared" ca="1" si="22"/>
        <v>0</v>
      </c>
      <c r="R343" s="681">
        <f t="shared" ca="1" si="22"/>
        <v>0</v>
      </c>
      <c r="S343" t="str">
        <f t="shared" si="23"/>
        <v>HUM_ASR_FY_2022</v>
      </c>
      <c r="T343" s="958">
        <f t="shared" si="24"/>
        <v>45032</v>
      </c>
      <c r="U343" t="str">
        <f t="shared" si="25"/>
        <v>Unaudited</v>
      </c>
    </row>
    <row r="344" spans="1:21" x14ac:dyDescent="0.25">
      <c r="A344" t="s">
        <v>437</v>
      </c>
      <c r="B344" t="s">
        <v>1385</v>
      </c>
      <c r="C344" t="s">
        <v>1386</v>
      </c>
      <c r="D344" s="15">
        <v>1900</v>
      </c>
      <c r="E344" s="121">
        <v>1</v>
      </c>
      <c r="F344" t="s">
        <v>440</v>
      </c>
      <c r="G344" s="121">
        <v>274</v>
      </c>
      <c r="H344" t="s">
        <v>380</v>
      </c>
      <c r="I344" t="s">
        <v>488</v>
      </c>
      <c r="J344" t="s">
        <v>433</v>
      </c>
      <c r="K344" t="s">
        <v>223</v>
      </c>
      <c r="L344" s="756">
        <v>2.16</v>
      </c>
      <c r="M344" t="s">
        <v>799</v>
      </c>
      <c r="N344" s="681">
        <f t="shared" ca="1" si="22"/>
        <v>598840.10844048788</v>
      </c>
      <c r="O344" s="681">
        <f t="shared" ca="1" si="22"/>
        <v>310278.40015539055</v>
      </c>
      <c r="P344" s="681">
        <f t="shared" ca="1" si="22"/>
        <v>288561.70828509732</v>
      </c>
      <c r="Q344" s="681">
        <f t="shared" ca="1" si="22"/>
        <v>0</v>
      </c>
      <c r="R344" s="681">
        <f t="shared" ca="1" si="22"/>
        <v>0</v>
      </c>
      <c r="S344" t="str">
        <f t="shared" si="23"/>
        <v>HUM_ASR_FY_2022</v>
      </c>
      <c r="T344" s="958">
        <f t="shared" si="24"/>
        <v>45032</v>
      </c>
      <c r="U344" t="str">
        <f t="shared" si="25"/>
        <v>Unaudited</v>
      </c>
    </row>
    <row r="345" spans="1:21" x14ac:dyDescent="0.25">
      <c r="A345" t="s">
        <v>437</v>
      </c>
      <c r="B345" t="s">
        <v>1385</v>
      </c>
      <c r="C345" t="s">
        <v>1386</v>
      </c>
      <c r="D345" s="15">
        <v>1900</v>
      </c>
      <c r="E345" s="121">
        <v>1</v>
      </c>
      <c r="F345" t="s">
        <v>440</v>
      </c>
      <c r="G345" s="121">
        <v>274</v>
      </c>
      <c r="H345" t="s">
        <v>380</v>
      </c>
      <c r="I345" t="s">
        <v>488</v>
      </c>
      <c r="J345" t="s">
        <v>433</v>
      </c>
      <c r="K345" t="s">
        <v>223</v>
      </c>
      <c r="L345" s="756">
        <v>2.17</v>
      </c>
      <c r="M345" t="s">
        <v>1052</v>
      </c>
      <c r="N345" s="681">
        <f t="shared" ca="1" si="22"/>
        <v>0</v>
      </c>
      <c r="O345" s="681">
        <f t="shared" ca="1" si="22"/>
        <v>0</v>
      </c>
      <c r="P345" s="681">
        <f t="shared" ca="1" si="22"/>
        <v>0</v>
      </c>
      <c r="Q345" s="681">
        <f t="shared" ca="1" si="22"/>
        <v>0</v>
      </c>
      <c r="R345" s="681">
        <f t="shared" ca="1" si="22"/>
        <v>0</v>
      </c>
      <c r="S345" t="str">
        <f t="shared" si="23"/>
        <v>HUM_ASR_FY_2022</v>
      </c>
      <c r="T345" s="958">
        <f t="shared" si="24"/>
        <v>45032</v>
      </c>
      <c r="U345" t="str">
        <f t="shared" si="25"/>
        <v>Unaudited</v>
      </c>
    </row>
    <row r="346" spans="1:21" x14ac:dyDescent="0.25">
      <c r="A346" t="s">
        <v>437</v>
      </c>
      <c r="B346" t="s">
        <v>1385</v>
      </c>
      <c r="C346" t="s">
        <v>1386</v>
      </c>
      <c r="D346" s="15">
        <v>1900</v>
      </c>
      <c r="E346" s="121">
        <v>1</v>
      </c>
      <c r="F346" t="s">
        <v>440</v>
      </c>
      <c r="G346" s="121">
        <v>274</v>
      </c>
      <c r="H346" t="s">
        <v>380</v>
      </c>
      <c r="I346" t="s">
        <v>488</v>
      </c>
      <c r="J346" t="s">
        <v>433</v>
      </c>
      <c r="K346" t="s">
        <v>223</v>
      </c>
      <c r="L346" s="756">
        <v>2.1800000000000002</v>
      </c>
      <c r="M346" t="s">
        <v>648</v>
      </c>
      <c r="N346" s="681">
        <f t="shared" ca="1" si="22"/>
        <v>126776.64000000001</v>
      </c>
      <c r="O346" s="681">
        <f t="shared" ca="1" si="22"/>
        <v>5043.6000000000004</v>
      </c>
      <c r="P346" s="681">
        <f t="shared" ca="1" si="22"/>
        <v>121733.04000000001</v>
      </c>
      <c r="Q346" s="681">
        <f t="shared" ca="1" si="22"/>
        <v>0</v>
      </c>
      <c r="R346" s="681">
        <f t="shared" ca="1" si="22"/>
        <v>0</v>
      </c>
      <c r="S346" t="str">
        <f t="shared" si="23"/>
        <v>HUM_ASR_FY_2022</v>
      </c>
      <c r="T346" s="958">
        <f t="shared" si="24"/>
        <v>45032</v>
      </c>
      <c r="U346" t="str">
        <f t="shared" si="25"/>
        <v>Unaudited</v>
      </c>
    </row>
    <row r="347" spans="1:21" x14ac:dyDescent="0.25">
      <c r="A347" t="s">
        <v>437</v>
      </c>
      <c r="B347" t="s">
        <v>1385</v>
      </c>
      <c r="C347" t="s">
        <v>1386</v>
      </c>
      <c r="D347" s="15">
        <v>1900</v>
      </c>
      <c r="E347" s="121">
        <v>1</v>
      </c>
      <c r="F347" t="s">
        <v>440</v>
      </c>
      <c r="G347" s="121">
        <v>274</v>
      </c>
      <c r="H347" t="s">
        <v>380</v>
      </c>
      <c r="I347" t="s">
        <v>488</v>
      </c>
      <c r="J347" t="s">
        <v>433</v>
      </c>
      <c r="K347" t="s">
        <v>223</v>
      </c>
      <c r="L347" s="756">
        <v>2.19</v>
      </c>
      <c r="M347" t="s">
        <v>218</v>
      </c>
      <c r="N347" s="681">
        <f t="shared" ca="1" si="22"/>
        <v>0</v>
      </c>
      <c r="O347" s="681">
        <f t="shared" ca="1" si="22"/>
        <v>0</v>
      </c>
      <c r="P347" s="681">
        <f t="shared" ca="1" si="22"/>
        <v>0</v>
      </c>
      <c r="Q347" s="681">
        <f t="shared" ca="1" si="22"/>
        <v>0</v>
      </c>
      <c r="R347" s="681">
        <f t="shared" ca="1" si="22"/>
        <v>0</v>
      </c>
      <c r="S347" t="str">
        <f t="shared" si="23"/>
        <v>HUM_ASR_FY_2022</v>
      </c>
      <c r="T347" s="958">
        <f t="shared" si="24"/>
        <v>45032</v>
      </c>
      <c r="U347" t="str">
        <f t="shared" si="25"/>
        <v>Unaudited</v>
      </c>
    </row>
    <row r="348" spans="1:21" x14ac:dyDescent="0.25">
      <c r="A348" t="s">
        <v>437</v>
      </c>
      <c r="B348" t="s">
        <v>1385</v>
      </c>
      <c r="C348" t="s">
        <v>1386</v>
      </c>
      <c r="D348" s="15">
        <v>1900</v>
      </c>
      <c r="E348" s="121">
        <v>1</v>
      </c>
      <c r="F348" t="s">
        <v>440</v>
      </c>
      <c r="G348" s="121">
        <v>274</v>
      </c>
      <c r="H348" t="s">
        <v>380</v>
      </c>
      <c r="I348" t="s">
        <v>488</v>
      </c>
      <c r="J348" t="s">
        <v>433</v>
      </c>
      <c r="K348" t="s">
        <v>223</v>
      </c>
      <c r="L348" s="756" t="s">
        <v>704</v>
      </c>
      <c r="M348" t="s">
        <v>230</v>
      </c>
      <c r="N348" s="681">
        <f t="shared" ca="1" si="22"/>
        <v>19296.142134531903</v>
      </c>
      <c r="O348" s="681">
        <f t="shared" ca="1" si="22"/>
        <v>2637.8090343170788</v>
      </c>
      <c r="P348" s="681">
        <f t="shared" ca="1" si="22"/>
        <v>16658.333100214822</v>
      </c>
      <c r="Q348" s="681">
        <f t="shared" ca="1" si="22"/>
        <v>0</v>
      </c>
      <c r="R348" s="681">
        <f t="shared" ca="1" si="22"/>
        <v>0</v>
      </c>
      <c r="S348" t="str">
        <f t="shared" si="23"/>
        <v>HUM_ASR_FY_2022</v>
      </c>
      <c r="T348" s="958">
        <f t="shared" si="24"/>
        <v>45032</v>
      </c>
      <c r="U348" t="str">
        <f t="shared" si="25"/>
        <v>Unaudited</v>
      </c>
    </row>
    <row r="349" spans="1:21" x14ac:dyDescent="0.25">
      <c r="A349" t="s">
        <v>437</v>
      </c>
      <c r="B349" t="s">
        <v>1385</v>
      </c>
      <c r="C349" t="s">
        <v>1386</v>
      </c>
      <c r="D349" s="15">
        <v>1900</v>
      </c>
      <c r="E349" s="121">
        <v>1</v>
      </c>
      <c r="F349" t="s">
        <v>440</v>
      </c>
      <c r="G349" s="121">
        <v>274</v>
      </c>
      <c r="H349" t="s">
        <v>380</v>
      </c>
      <c r="I349" t="s">
        <v>488</v>
      </c>
      <c r="J349" t="s">
        <v>433</v>
      </c>
      <c r="K349" t="s">
        <v>223</v>
      </c>
      <c r="L349" s="756">
        <v>2.21</v>
      </c>
      <c r="M349" t="s">
        <v>466</v>
      </c>
      <c r="N349" s="681">
        <f t="shared" ca="1" si="22"/>
        <v>0</v>
      </c>
      <c r="O349" s="681">
        <f t="shared" ca="1" si="22"/>
        <v>0</v>
      </c>
      <c r="P349" s="681">
        <f t="shared" ca="1" si="22"/>
        <v>0</v>
      </c>
      <c r="Q349" s="681">
        <f t="shared" ca="1" si="22"/>
        <v>0</v>
      </c>
      <c r="R349" s="681">
        <f t="shared" ca="1" si="22"/>
        <v>0</v>
      </c>
      <c r="S349" t="str">
        <f t="shared" si="23"/>
        <v>HUM_ASR_FY_2022</v>
      </c>
      <c r="T349" s="958">
        <f t="shared" si="24"/>
        <v>45032</v>
      </c>
      <c r="U349" t="str">
        <f t="shared" si="25"/>
        <v>Unaudited</v>
      </c>
    </row>
    <row r="350" spans="1:21" x14ac:dyDescent="0.25">
      <c r="A350" t="s">
        <v>437</v>
      </c>
      <c r="B350" t="s">
        <v>1385</v>
      </c>
      <c r="C350" t="s">
        <v>1386</v>
      </c>
      <c r="D350" s="15">
        <v>1900</v>
      </c>
      <c r="E350" s="121">
        <v>1</v>
      </c>
      <c r="F350" t="s">
        <v>440</v>
      </c>
      <c r="G350" s="121">
        <v>274</v>
      </c>
      <c r="H350" t="s">
        <v>380</v>
      </c>
      <c r="I350" t="s">
        <v>488</v>
      </c>
      <c r="J350" t="s">
        <v>433</v>
      </c>
      <c r="K350" t="s">
        <v>6</v>
      </c>
      <c r="L350" s="756" t="s">
        <v>70</v>
      </c>
      <c r="M350" t="s">
        <v>188</v>
      </c>
      <c r="N350" s="681">
        <f t="shared" ca="1" si="22"/>
        <v>22240.689532322613</v>
      </c>
      <c r="O350" s="681">
        <f t="shared" ca="1" si="22"/>
        <v>12329.218145300936</v>
      </c>
      <c r="P350" s="681">
        <f t="shared" ca="1" si="22"/>
        <v>9911.4713870216783</v>
      </c>
      <c r="Q350" s="681">
        <f t="shared" ca="1" si="22"/>
        <v>0</v>
      </c>
      <c r="R350" s="681">
        <f t="shared" ca="1" si="22"/>
        <v>0</v>
      </c>
      <c r="S350" t="str">
        <f t="shared" si="23"/>
        <v>HUM_ASR_FY_2022</v>
      </c>
      <c r="T350" s="958">
        <f t="shared" si="24"/>
        <v>45032</v>
      </c>
      <c r="U350" t="str">
        <f t="shared" si="25"/>
        <v>Unaudited</v>
      </c>
    </row>
    <row r="351" spans="1:21" x14ac:dyDescent="0.25">
      <c r="A351" t="s">
        <v>437</v>
      </c>
      <c r="B351" t="s">
        <v>1385</v>
      </c>
      <c r="C351" t="s">
        <v>1386</v>
      </c>
      <c r="D351" s="15">
        <v>1900</v>
      </c>
      <c r="E351" s="121">
        <v>1</v>
      </c>
      <c r="F351" t="s">
        <v>440</v>
      </c>
      <c r="G351" s="121">
        <v>274</v>
      </c>
      <c r="H351" t="s">
        <v>380</v>
      </c>
      <c r="I351" t="s">
        <v>488</v>
      </c>
      <c r="J351" t="s">
        <v>433</v>
      </c>
      <c r="K351" t="s">
        <v>6</v>
      </c>
      <c r="L351" s="756" t="s">
        <v>71</v>
      </c>
      <c r="M351" t="s">
        <v>231</v>
      </c>
      <c r="N351" s="681">
        <f t="shared" ca="1" si="22"/>
        <v>0</v>
      </c>
      <c r="O351" s="681">
        <f t="shared" ca="1" si="22"/>
        <v>0</v>
      </c>
      <c r="P351" s="681">
        <f t="shared" ca="1" si="22"/>
        <v>0</v>
      </c>
      <c r="Q351" s="681">
        <f t="shared" ca="1" si="22"/>
        <v>0</v>
      </c>
      <c r="R351" s="681">
        <f t="shared" ca="1" si="22"/>
        <v>0</v>
      </c>
      <c r="S351" t="str">
        <f t="shared" si="23"/>
        <v>HUM_ASR_FY_2022</v>
      </c>
      <c r="T351" s="958">
        <f t="shared" si="24"/>
        <v>45032</v>
      </c>
      <c r="U351" t="str">
        <f t="shared" si="25"/>
        <v>Unaudited</v>
      </c>
    </row>
    <row r="352" spans="1:21" x14ac:dyDescent="0.25">
      <c r="A352" t="s">
        <v>437</v>
      </c>
      <c r="B352" t="s">
        <v>1385</v>
      </c>
      <c r="C352" t="s">
        <v>1386</v>
      </c>
      <c r="D352" s="15">
        <v>1900</v>
      </c>
      <c r="E352" s="121">
        <v>1</v>
      </c>
      <c r="F352" t="s">
        <v>440</v>
      </c>
      <c r="G352" s="121">
        <v>274</v>
      </c>
      <c r="H352" t="s">
        <v>380</v>
      </c>
      <c r="I352" t="s">
        <v>488</v>
      </c>
      <c r="J352" t="s">
        <v>433</v>
      </c>
      <c r="K352" t="s">
        <v>6</v>
      </c>
      <c r="L352" s="756" t="s">
        <v>72</v>
      </c>
      <c r="M352" t="s">
        <v>164</v>
      </c>
      <c r="N352" s="681">
        <f t="shared" ca="1" si="22"/>
        <v>0</v>
      </c>
      <c r="O352" s="681">
        <f t="shared" ca="1" si="22"/>
        <v>0</v>
      </c>
      <c r="P352" s="681">
        <f t="shared" ca="1" si="22"/>
        <v>0</v>
      </c>
      <c r="Q352" s="681">
        <f t="shared" ca="1" si="22"/>
        <v>0</v>
      </c>
      <c r="R352" s="681">
        <f t="shared" ca="1" si="22"/>
        <v>0</v>
      </c>
      <c r="S352" t="str">
        <f t="shared" si="23"/>
        <v>HUM_ASR_FY_2022</v>
      </c>
      <c r="T352" s="958">
        <f t="shared" si="24"/>
        <v>45032</v>
      </c>
      <c r="U352" t="str">
        <f t="shared" si="25"/>
        <v>Unaudited</v>
      </c>
    </row>
    <row r="353" spans="1:21" x14ac:dyDescent="0.25">
      <c r="A353" t="s">
        <v>437</v>
      </c>
      <c r="B353" t="s">
        <v>1385</v>
      </c>
      <c r="C353" t="s">
        <v>1386</v>
      </c>
      <c r="D353" s="15">
        <v>1900</v>
      </c>
      <c r="E353" s="121">
        <v>1</v>
      </c>
      <c r="F353" t="s">
        <v>440</v>
      </c>
      <c r="G353" s="121">
        <v>274</v>
      </c>
      <c r="H353" t="s">
        <v>380</v>
      </c>
      <c r="I353" t="s">
        <v>488</v>
      </c>
      <c r="J353" t="s">
        <v>433</v>
      </c>
      <c r="K353" t="s">
        <v>6</v>
      </c>
      <c r="L353" s="756">
        <v>3.4</v>
      </c>
      <c r="M353" t="s">
        <v>461</v>
      </c>
      <c r="N353" s="681">
        <f t="shared" ca="1" si="22"/>
        <v>0</v>
      </c>
      <c r="O353" s="681">
        <f t="shared" ca="1" si="22"/>
        <v>0</v>
      </c>
      <c r="P353" s="681">
        <f t="shared" ca="1" si="22"/>
        <v>0</v>
      </c>
      <c r="Q353" s="681">
        <f t="shared" ca="1" si="22"/>
        <v>0</v>
      </c>
      <c r="R353" s="681">
        <f t="shared" ca="1" si="22"/>
        <v>0</v>
      </c>
      <c r="S353" t="str">
        <f t="shared" si="23"/>
        <v>HUM_ASR_FY_2022</v>
      </c>
      <c r="T353" s="958">
        <f t="shared" si="24"/>
        <v>45032</v>
      </c>
      <c r="U353" t="str">
        <f t="shared" si="25"/>
        <v>Unaudited</v>
      </c>
    </row>
    <row r="354" spans="1:21" x14ac:dyDescent="0.25">
      <c r="A354" t="s">
        <v>437</v>
      </c>
      <c r="B354" t="s">
        <v>1385</v>
      </c>
      <c r="C354" t="s">
        <v>1386</v>
      </c>
      <c r="D354" s="15">
        <v>1900</v>
      </c>
      <c r="E354" s="121">
        <v>1</v>
      </c>
      <c r="F354" t="s">
        <v>440</v>
      </c>
      <c r="G354" s="121">
        <v>274</v>
      </c>
      <c r="H354" t="s">
        <v>380</v>
      </c>
      <c r="I354" t="s">
        <v>488</v>
      </c>
      <c r="J354" t="s">
        <v>433</v>
      </c>
      <c r="K354" t="s">
        <v>434</v>
      </c>
      <c r="L354" s="756">
        <v>4.5</v>
      </c>
      <c r="M354" t="s">
        <v>32</v>
      </c>
      <c r="N354" s="681">
        <f t="shared" ca="1" si="22"/>
        <v>5089.6645454545433</v>
      </c>
      <c r="O354" s="681">
        <f t="shared" ca="1" si="22"/>
        <v>3649.3529390266303</v>
      </c>
      <c r="P354" s="681">
        <f t="shared" ca="1" si="22"/>
        <v>1440.3116064279129</v>
      </c>
      <c r="Q354" s="681">
        <f t="shared" ca="1" si="22"/>
        <v>0</v>
      </c>
      <c r="R354" s="681">
        <f t="shared" ca="1" si="22"/>
        <v>0</v>
      </c>
      <c r="S354" t="str">
        <f t="shared" si="23"/>
        <v>HUM_ASR_FY_2022</v>
      </c>
      <c r="T354" s="958">
        <f t="shared" si="24"/>
        <v>45032</v>
      </c>
      <c r="U354" t="str">
        <f t="shared" si="25"/>
        <v>Unaudited</v>
      </c>
    </row>
    <row r="355" spans="1:21" x14ac:dyDescent="0.25">
      <c r="A355" t="s">
        <v>437</v>
      </c>
      <c r="B355" t="s">
        <v>1385</v>
      </c>
      <c r="C355" t="s">
        <v>1386</v>
      </c>
      <c r="D355" s="15">
        <v>1900</v>
      </c>
      <c r="E355" s="121">
        <v>1</v>
      </c>
      <c r="F355" t="s">
        <v>440</v>
      </c>
      <c r="G355" s="121">
        <v>274</v>
      </c>
      <c r="H355" t="s">
        <v>380</v>
      </c>
      <c r="I355" t="s">
        <v>488</v>
      </c>
      <c r="J355" t="s">
        <v>433</v>
      </c>
      <c r="K355" t="s">
        <v>434</v>
      </c>
      <c r="L355" s="756" t="s">
        <v>944</v>
      </c>
      <c r="M355" t="s">
        <v>935</v>
      </c>
      <c r="N355" s="681">
        <f t="shared" ca="1" si="22"/>
        <v>0</v>
      </c>
      <c r="O355" s="681">
        <f t="shared" ca="1" si="22"/>
        <v>0</v>
      </c>
      <c r="P355" s="681">
        <f t="shared" ca="1" si="22"/>
        <v>0</v>
      </c>
      <c r="Q355" s="681">
        <f t="shared" ca="1" si="22"/>
        <v>0</v>
      </c>
      <c r="R355" s="681">
        <f t="shared" ca="1" si="22"/>
        <v>0</v>
      </c>
      <c r="S355" t="str">
        <f t="shared" si="23"/>
        <v>HUM_ASR_FY_2022</v>
      </c>
      <c r="T355" s="958">
        <f t="shared" si="24"/>
        <v>45032</v>
      </c>
      <c r="U355" t="str">
        <f t="shared" si="25"/>
        <v>Unaudited</v>
      </c>
    </row>
    <row r="356" spans="1:21" x14ac:dyDescent="0.25">
      <c r="A356" t="s">
        <v>437</v>
      </c>
      <c r="B356" t="s">
        <v>1385</v>
      </c>
      <c r="C356" t="s">
        <v>1386</v>
      </c>
      <c r="D356" s="15">
        <v>1900</v>
      </c>
      <c r="E356" s="121">
        <v>1</v>
      </c>
      <c r="F356" t="s">
        <v>440</v>
      </c>
      <c r="G356" s="121">
        <v>274</v>
      </c>
      <c r="H356" t="s">
        <v>380</v>
      </c>
      <c r="I356" t="s">
        <v>488</v>
      </c>
      <c r="J356" t="s">
        <v>433</v>
      </c>
      <c r="K356" t="s">
        <v>434</v>
      </c>
      <c r="L356" s="756" t="s">
        <v>193</v>
      </c>
      <c r="M356" t="s">
        <v>40</v>
      </c>
      <c r="N356" s="681">
        <f t="shared" ca="1" si="22"/>
        <v>0</v>
      </c>
      <c r="O356" s="681">
        <f t="shared" ca="1" si="22"/>
        <v>0</v>
      </c>
      <c r="P356" s="681">
        <f t="shared" ca="1" si="22"/>
        <v>0</v>
      </c>
      <c r="Q356" s="681">
        <f t="shared" ca="1" si="22"/>
        <v>0</v>
      </c>
      <c r="R356" s="681">
        <f t="shared" ca="1" si="22"/>
        <v>0</v>
      </c>
      <c r="S356" t="str">
        <f t="shared" si="23"/>
        <v>HUM_ASR_FY_2022</v>
      </c>
      <c r="T356" s="958">
        <f t="shared" si="24"/>
        <v>45032</v>
      </c>
      <c r="U356" t="str">
        <f t="shared" si="25"/>
        <v>Unaudited</v>
      </c>
    </row>
    <row r="357" spans="1:21" x14ac:dyDescent="0.25">
      <c r="A357" t="s">
        <v>437</v>
      </c>
      <c r="B357" t="s">
        <v>1385</v>
      </c>
      <c r="C357" t="s">
        <v>1386</v>
      </c>
      <c r="D357" s="15">
        <v>1900</v>
      </c>
      <c r="E357" s="121">
        <v>1</v>
      </c>
      <c r="F357" t="s">
        <v>440</v>
      </c>
      <c r="G357" s="121">
        <v>274</v>
      </c>
      <c r="H357" t="s">
        <v>380</v>
      </c>
      <c r="I357" t="s">
        <v>488</v>
      </c>
      <c r="J357" t="s">
        <v>433</v>
      </c>
      <c r="K357" t="s">
        <v>434</v>
      </c>
      <c r="L357" s="756" t="s">
        <v>192</v>
      </c>
      <c r="M357" t="s">
        <v>329</v>
      </c>
      <c r="N357" s="681">
        <f t="shared" ca="1" si="22"/>
        <v>0</v>
      </c>
      <c r="O357" s="681">
        <f t="shared" ca="1" si="22"/>
        <v>0</v>
      </c>
      <c r="P357" s="681">
        <f t="shared" ca="1" si="22"/>
        <v>0</v>
      </c>
      <c r="Q357" s="681">
        <f t="shared" ca="1" si="22"/>
        <v>0</v>
      </c>
      <c r="R357" s="681">
        <f t="shared" ca="1" si="22"/>
        <v>0</v>
      </c>
      <c r="S357" t="str">
        <f t="shared" si="23"/>
        <v>HUM_ASR_FY_2022</v>
      </c>
      <c r="T357" s="958">
        <f t="shared" si="24"/>
        <v>45032</v>
      </c>
      <c r="U357" t="str">
        <f t="shared" si="25"/>
        <v>Unaudited</v>
      </c>
    </row>
    <row r="358" spans="1:21" x14ac:dyDescent="0.25">
      <c r="A358" t="s">
        <v>437</v>
      </c>
      <c r="B358" t="s">
        <v>1385</v>
      </c>
      <c r="C358" t="s">
        <v>1386</v>
      </c>
      <c r="D358" s="15">
        <v>1900</v>
      </c>
      <c r="E358" s="121">
        <v>1</v>
      </c>
      <c r="F358" t="s">
        <v>440</v>
      </c>
      <c r="G358" s="121">
        <v>274</v>
      </c>
      <c r="H358" t="s">
        <v>380</v>
      </c>
      <c r="I358" t="s">
        <v>488</v>
      </c>
      <c r="J358" t="s">
        <v>450</v>
      </c>
      <c r="K358" t="s">
        <v>435</v>
      </c>
      <c r="L358" s="756" t="s">
        <v>79</v>
      </c>
      <c r="M358" t="s">
        <v>27</v>
      </c>
      <c r="N358" s="681">
        <f t="shared" ca="1" si="22"/>
        <v>450708.97654339182</v>
      </c>
      <c r="O358" s="681">
        <f t="shared" ca="1" si="22"/>
        <v>229822.48308253498</v>
      </c>
      <c r="P358" s="681">
        <f t="shared" ca="1" si="22"/>
        <v>220886.49346085684</v>
      </c>
      <c r="Q358" s="681">
        <f t="shared" ca="1" si="22"/>
        <v>0</v>
      </c>
      <c r="R358" s="681">
        <f t="shared" ca="1" si="22"/>
        <v>0</v>
      </c>
      <c r="S358" t="str">
        <f t="shared" si="23"/>
        <v>HUM_ASR_FY_2022</v>
      </c>
      <c r="T358" s="958">
        <f t="shared" si="24"/>
        <v>45032</v>
      </c>
      <c r="U358" t="str">
        <f t="shared" si="25"/>
        <v>Unaudited</v>
      </c>
    </row>
    <row r="359" spans="1:21" x14ac:dyDescent="0.25">
      <c r="A359" t="s">
        <v>437</v>
      </c>
      <c r="B359" t="s">
        <v>1385</v>
      </c>
      <c r="C359" t="s">
        <v>1386</v>
      </c>
      <c r="D359" s="15">
        <v>1900</v>
      </c>
      <c r="E359" s="121">
        <v>1</v>
      </c>
      <c r="F359" t="s">
        <v>440</v>
      </c>
      <c r="G359" s="121">
        <v>274</v>
      </c>
      <c r="H359" t="s">
        <v>380</v>
      </c>
      <c r="I359" t="s">
        <v>488</v>
      </c>
      <c r="J359" t="s">
        <v>450</v>
      </c>
      <c r="K359" t="s">
        <v>435</v>
      </c>
      <c r="L359" s="756" t="s">
        <v>80</v>
      </c>
      <c r="M359" t="s">
        <v>97</v>
      </c>
      <c r="N359" s="681">
        <f t="shared" ca="1" si="22"/>
        <v>47032.450621937271</v>
      </c>
      <c r="O359" s="681">
        <f t="shared" ca="1" si="22"/>
        <v>23982.470174630966</v>
      </c>
      <c r="P359" s="681">
        <f t="shared" ca="1" si="22"/>
        <v>23049.980447306309</v>
      </c>
      <c r="Q359" s="681">
        <f t="shared" ca="1" si="22"/>
        <v>0</v>
      </c>
      <c r="R359" s="681">
        <f t="shared" ca="1" si="22"/>
        <v>0</v>
      </c>
      <c r="S359" t="str">
        <f t="shared" si="23"/>
        <v>HUM_ASR_FY_2022</v>
      </c>
      <c r="T359" s="958">
        <f t="shared" si="24"/>
        <v>45032</v>
      </c>
      <c r="U359" t="str">
        <f t="shared" si="25"/>
        <v>Unaudited</v>
      </c>
    </row>
    <row r="360" spans="1:21" x14ac:dyDescent="0.25">
      <c r="A360" t="s">
        <v>437</v>
      </c>
      <c r="B360" t="s">
        <v>1385</v>
      </c>
      <c r="C360" t="s">
        <v>1386</v>
      </c>
      <c r="D360" s="15">
        <v>1900</v>
      </c>
      <c r="E360" s="121">
        <v>1</v>
      </c>
      <c r="F360" t="s">
        <v>440</v>
      </c>
      <c r="G360" s="121">
        <v>274</v>
      </c>
      <c r="H360" t="s">
        <v>380</v>
      </c>
      <c r="I360" t="s">
        <v>488</v>
      </c>
      <c r="J360" t="s">
        <v>450</v>
      </c>
      <c r="K360" t="s">
        <v>435</v>
      </c>
      <c r="L360" s="756" t="s">
        <v>81</v>
      </c>
      <c r="M360" t="s">
        <v>98</v>
      </c>
      <c r="N360" s="681">
        <f t="shared" ca="1" si="22"/>
        <v>89530.838384234841</v>
      </c>
      <c r="O360" s="681">
        <f t="shared" ca="1" si="22"/>
        <v>45652.961580065225</v>
      </c>
      <c r="P360" s="681">
        <f t="shared" ca="1" si="22"/>
        <v>43877.876804169617</v>
      </c>
      <c r="Q360" s="681">
        <f t="shared" ca="1" si="22"/>
        <v>0</v>
      </c>
      <c r="R360" s="681">
        <f t="shared" ca="1" si="22"/>
        <v>0</v>
      </c>
      <c r="S360" t="str">
        <f t="shared" si="23"/>
        <v>HUM_ASR_FY_2022</v>
      </c>
      <c r="T360" s="958">
        <f t="shared" si="24"/>
        <v>45032</v>
      </c>
      <c r="U360" t="str">
        <f t="shared" si="25"/>
        <v>Unaudited</v>
      </c>
    </row>
    <row r="361" spans="1:21" x14ac:dyDescent="0.25">
      <c r="A361" t="s">
        <v>437</v>
      </c>
      <c r="B361" t="s">
        <v>1385</v>
      </c>
      <c r="C361" t="s">
        <v>1386</v>
      </c>
      <c r="D361" s="15">
        <v>1900</v>
      </c>
      <c r="E361" s="121">
        <v>1</v>
      </c>
      <c r="F361" t="s">
        <v>440</v>
      </c>
      <c r="G361" s="121">
        <v>274</v>
      </c>
      <c r="H361" t="s">
        <v>380</v>
      </c>
      <c r="I361" t="s">
        <v>488</v>
      </c>
      <c r="J361" t="s">
        <v>450</v>
      </c>
      <c r="K361" t="s">
        <v>435</v>
      </c>
      <c r="L361" s="756" t="s">
        <v>82</v>
      </c>
      <c r="M361" t="s">
        <v>99</v>
      </c>
      <c r="N361" s="681">
        <f t="shared" ca="1" si="22"/>
        <v>69091.173014190834</v>
      </c>
      <c r="O361" s="681">
        <f t="shared" ca="1" si="22"/>
        <v>35230.505198685911</v>
      </c>
      <c r="P361" s="681">
        <f t="shared" ca="1" si="22"/>
        <v>33860.667815504923</v>
      </c>
      <c r="Q361" s="681">
        <f t="shared" ca="1" si="22"/>
        <v>0</v>
      </c>
      <c r="R361" s="681">
        <f t="shared" ca="1" si="22"/>
        <v>0</v>
      </c>
      <c r="S361" t="str">
        <f t="shared" si="23"/>
        <v>HUM_ASR_FY_2022</v>
      </c>
      <c r="T361" s="958">
        <f t="shared" si="24"/>
        <v>45032</v>
      </c>
      <c r="U361" t="str">
        <f t="shared" si="25"/>
        <v>Unaudited</v>
      </c>
    </row>
    <row r="362" spans="1:21" x14ac:dyDescent="0.25">
      <c r="A362" t="s">
        <v>437</v>
      </c>
      <c r="B362" t="s">
        <v>1385</v>
      </c>
      <c r="C362" t="s">
        <v>1386</v>
      </c>
      <c r="D362" s="15">
        <v>1900</v>
      </c>
      <c r="E362" s="121">
        <v>1</v>
      </c>
      <c r="F362" t="s">
        <v>440</v>
      </c>
      <c r="G362" s="121">
        <v>274</v>
      </c>
      <c r="H362" t="s">
        <v>380</v>
      </c>
      <c r="I362" t="s">
        <v>488</v>
      </c>
      <c r="J362" t="s">
        <v>450</v>
      </c>
      <c r="K362" t="s">
        <v>435</v>
      </c>
      <c r="L362" s="756" t="s">
        <v>216</v>
      </c>
      <c r="M362" t="s">
        <v>100</v>
      </c>
      <c r="N362" s="681">
        <f t="shared" ca="1" si="22"/>
        <v>128958.1436261287</v>
      </c>
      <c r="O362" s="681">
        <f t="shared" ca="1" si="22"/>
        <v>65757.467288911968</v>
      </c>
      <c r="P362" s="681">
        <f t="shared" ca="1" si="22"/>
        <v>63200.676337216726</v>
      </c>
      <c r="Q362" s="681">
        <f t="shared" ca="1" si="22"/>
        <v>0</v>
      </c>
      <c r="R362" s="681">
        <f t="shared" ca="1" si="22"/>
        <v>0</v>
      </c>
      <c r="S362" t="str">
        <f t="shared" si="23"/>
        <v>HUM_ASR_FY_2022</v>
      </c>
      <c r="T362" s="958">
        <f t="shared" si="24"/>
        <v>45032</v>
      </c>
      <c r="U362" t="str">
        <f t="shared" si="25"/>
        <v>Unaudited</v>
      </c>
    </row>
    <row r="363" spans="1:21" x14ac:dyDescent="0.25">
      <c r="A363" t="s">
        <v>437</v>
      </c>
      <c r="B363" t="s">
        <v>1385</v>
      </c>
      <c r="C363" t="s">
        <v>1386</v>
      </c>
      <c r="D363" s="15">
        <v>1900</v>
      </c>
      <c r="E363" s="121">
        <v>1</v>
      </c>
      <c r="F363" t="s">
        <v>440</v>
      </c>
      <c r="G363" s="121">
        <v>274</v>
      </c>
      <c r="H363" t="s">
        <v>380</v>
      </c>
      <c r="I363" t="s">
        <v>488</v>
      </c>
      <c r="J363" t="s">
        <v>450</v>
      </c>
      <c r="K363" t="s">
        <v>435</v>
      </c>
      <c r="L363" s="756" t="s">
        <v>215</v>
      </c>
      <c r="M363" t="s">
        <v>28</v>
      </c>
      <c r="N363" s="681">
        <f t="shared" ca="1" si="22"/>
        <v>2545.6251772620653</v>
      </c>
      <c r="O363" s="681">
        <f t="shared" ca="1" si="22"/>
        <v>1298.0480302891447</v>
      </c>
      <c r="P363" s="681">
        <f t="shared" ca="1" si="22"/>
        <v>1247.5771469729204</v>
      </c>
      <c r="Q363" s="681">
        <f t="shared" ca="1" si="22"/>
        <v>0</v>
      </c>
      <c r="R363" s="681">
        <f t="shared" ca="1" si="22"/>
        <v>0</v>
      </c>
      <c r="S363" t="str">
        <f t="shared" si="23"/>
        <v>HUM_ASR_FY_2022</v>
      </c>
      <c r="T363" s="958">
        <f t="shared" si="24"/>
        <v>45032</v>
      </c>
      <c r="U363" t="str">
        <f t="shared" si="25"/>
        <v>Unaudited</v>
      </c>
    </row>
    <row r="364" spans="1:21" x14ac:dyDescent="0.25">
      <c r="A364" t="s">
        <v>437</v>
      </c>
      <c r="B364" t="s">
        <v>1385</v>
      </c>
      <c r="C364" t="s">
        <v>1386</v>
      </c>
      <c r="D364" s="15">
        <v>1900</v>
      </c>
      <c r="E364" s="121">
        <v>1</v>
      </c>
      <c r="F364" t="s">
        <v>440</v>
      </c>
      <c r="G364" s="121">
        <v>274</v>
      </c>
      <c r="H364" t="s">
        <v>380</v>
      </c>
      <c r="I364" t="s">
        <v>488</v>
      </c>
      <c r="J364" t="s">
        <v>436</v>
      </c>
      <c r="K364" t="s">
        <v>436</v>
      </c>
      <c r="L364" s="756" t="s">
        <v>84</v>
      </c>
      <c r="M364" t="s">
        <v>327</v>
      </c>
      <c r="N364" s="681">
        <f t="shared" ca="1" si="22"/>
        <v>0</v>
      </c>
      <c r="O364" s="681">
        <f t="shared" ca="1" si="22"/>
        <v>0</v>
      </c>
      <c r="P364" s="681">
        <f t="shared" ca="1" si="22"/>
        <v>0</v>
      </c>
      <c r="Q364" s="681">
        <f t="shared" ca="1" si="22"/>
        <v>0</v>
      </c>
      <c r="R364" s="681">
        <f t="shared" ca="1" si="22"/>
        <v>0</v>
      </c>
      <c r="S364" t="str">
        <f t="shared" si="23"/>
        <v>HUM_ASR_FY_2022</v>
      </c>
      <c r="T364" s="958">
        <f t="shared" si="24"/>
        <v>45032</v>
      </c>
      <c r="U364" t="str">
        <f t="shared" si="25"/>
        <v>Unaudited</v>
      </c>
    </row>
    <row r="365" spans="1:21" x14ac:dyDescent="0.25">
      <c r="A365" t="s">
        <v>437</v>
      </c>
      <c r="B365" t="s">
        <v>1385</v>
      </c>
      <c r="C365" t="s">
        <v>1386</v>
      </c>
      <c r="D365" s="15">
        <v>1900</v>
      </c>
      <c r="E365" s="121">
        <v>1</v>
      </c>
      <c r="F365" t="s">
        <v>440</v>
      </c>
      <c r="G365" s="121">
        <v>274</v>
      </c>
      <c r="H365" t="s">
        <v>380</v>
      </c>
      <c r="I365" t="s">
        <v>488</v>
      </c>
      <c r="J365" t="s">
        <v>436</v>
      </c>
      <c r="K365" t="s">
        <v>436</v>
      </c>
      <c r="L365" s="756" t="s">
        <v>85</v>
      </c>
      <c r="M365" t="s">
        <v>325</v>
      </c>
      <c r="N365" s="681">
        <f t="shared" ca="1" si="22"/>
        <v>0</v>
      </c>
      <c r="O365" s="681">
        <f t="shared" ca="1" si="22"/>
        <v>0</v>
      </c>
      <c r="P365" s="681">
        <f t="shared" ca="1" si="22"/>
        <v>0</v>
      </c>
      <c r="Q365" s="681">
        <f t="shared" ca="1" si="22"/>
        <v>0</v>
      </c>
      <c r="R365" s="681">
        <f t="shared" ca="1" si="22"/>
        <v>0</v>
      </c>
      <c r="S365" t="str">
        <f t="shared" si="23"/>
        <v>HUM_ASR_FY_2022</v>
      </c>
      <c r="T365" s="958">
        <f t="shared" si="24"/>
        <v>45032</v>
      </c>
      <c r="U365" t="str">
        <f t="shared" si="25"/>
        <v>Unaudited</v>
      </c>
    </row>
    <row r="366" spans="1:21" x14ac:dyDescent="0.25">
      <c r="A366" t="s">
        <v>437</v>
      </c>
      <c r="B366" t="s">
        <v>1385</v>
      </c>
      <c r="C366" t="s">
        <v>1386</v>
      </c>
      <c r="D366" s="15">
        <v>1900</v>
      </c>
      <c r="E366" s="121">
        <v>1</v>
      </c>
      <c r="F366" t="s">
        <v>440</v>
      </c>
      <c r="G366" s="121">
        <v>274</v>
      </c>
      <c r="H366" t="s">
        <v>380</v>
      </c>
      <c r="I366" t="s">
        <v>488</v>
      </c>
      <c r="J366" t="s">
        <v>436</v>
      </c>
      <c r="K366" t="s">
        <v>436</v>
      </c>
      <c r="L366" s="756" t="s">
        <v>86</v>
      </c>
      <c r="M366" t="s">
        <v>494</v>
      </c>
      <c r="N366" s="681">
        <f t="shared" ca="1" si="22"/>
        <v>0</v>
      </c>
      <c r="O366" s="681">
        <f t="shared" ca="1" si="22"/>
        <v>0</v>
      </c>
      <c r="P366" s="681">
        <f t="shared" ca="1" si="22"/>
        <v>0</v>
      </c>
      <c r="Q366" s="681">
        <f t="shared" ca="1" si="22"/>
        <v>0</v>
      </c>
      <c r="R366" s="681">
        <f t="shared" ca="1" si="22"/>
        <v>0</v>
      </c>
      <c r="S366" t="str">
        <f t="shared" si="23"/>
        <v>HUM_ASR_FY_2022</v>
      </c>
      <c r="T366" s="958">
        <f t="shared" si="24"/>
        <v>45032</v>
      </c>
      <c r="U366" t="str">
        <f t="shared" si="25"/>
        <v>Unaudited</v>
      </c>
    </row>
    <row r="367" spans="1:21" x14ac:dyDescent="0.25">
      <c r="A367" t="s">
        <v>437</v>
      </c>
      <c r="B367" t="s">
        <v>1385</v>
      </c>
      <c r="C367" t="s">
        <v>1386</v>
      </c>
      <c r="D367" s="15">
        <v>1900</v>
      </c>
      <c r="E367" s="121">
        <v>1</v>
      </c>
      <c r="F367" t="s">
        <v>440</v>
      </c>
      <c r="G367" s="121">
        <v>274</v>
      </c>
      <c r="H367" t="s">
        <v>380</v>
      </c>
      <c r="I367" t="s">
        <v>488</v>
      </c>
      <c r="J367" t="s">
        <v>436</v>
      </c>
      <c r="K367" t="s">
        <v>436</v>
      </c>
      <c r="L367" s="756" t="s">
        <v>87</v>
      </c>
      <c r="M367" t="s">
        <v>495</v>
      </c>
      <c r="N367" s="681">
        <f t="shared" ca="1" si="22"/>
        <v>0</v>
      </c>
      <c r="O367" s="681">
        <f t="shared" ca="1" si="22"/>
        <v>0</v>
      </c>
      <c r="P367" s="681">
        <f t="shared" ca="1" si="22"/>
        <v>0</v>
      </c>
      <c r="Q367" s="681">
        <f t="shared" ca="1" si="22"/>
        <v>0</v>
      </c>
      <c r="R367" s="681">
        <f t="shared" ca="1" si="22"/>
        <v>0</v>
      </c>
      <c r="S367" t="str">
        <f t="shared" si="23"/>
        <v>HUM_ASR_FY_2022</v>
      </c>
      <c r="T367" s="958">
        <f t="shared" si="24"/>
        <v>45032</v>
      </c>
      <c r="U367" t="str">
        <f t="shared" si="25"/>
        <v>Unaudited</v>
      </c>
    </row>
    <row r="368" spans="1:21" x14ac:dyDescent="0.25">
      <c r="A368" t="s">
        <v>437</v>
      </c>
      <c r="B368" t="s">
        <v>1385</v>
      </c>
      <c r="C368" t="s">
        <v>1386</v>
      </c>
      <c r="D368" s="15">
        <v>1900</v>
      </c>
      <c r="E368" s="121">
        <v>1</v>
      </c>
      <c r="F368" t="s">
        <v>440</v>
      </c>
      <c r="G368" s="121">
        <v>274</v>
      </c>
      <c r="H368" t="s">
        <v>380</v>
      </c>
      <c r="I368" t="s">
        <v>488</v>
      </c>
      <c r="J368" t="s">
        <v>436</v>
      </c>
      <c r="K368" t="s">
        <v>436</v>
      </c>
      <c r="L368" s="756" t="s">
        <v>213</v>
      </c>
      <c r="M368" t="s">
        <v>496</v>
      </c>
      <c r="N368" s="681">
        <f t="shared" ca="1" si="22"/>
        <v>0</v>
      </c>
      <c r="O368" s="681">
        <f t="shared" ca="1" si="22"/>
        <v>0</v>
      </c>
      <c r="P368" s="681">
        <f t="shared" ca="1" si="22"/>
        <v>0</v>
      </c>
      <c r="Q368" s="681">
        <f t="shared" ca="1" si="22"/>
        <v>0</v>
      </c>
      <c r="R368" s="681">
        <f t="shared" ca="1" si="22"/>
        <v>0</v>
      </c>
      <c r="S368" t="str">
        <f t="shared" si="23"/>
        <v>HUM_ASR_FY_2022</v>
      </c>
      <c r="T368" s="958">
        <f t="shared" si="24"/>
        <v>45032</v>
      </c>
      <c r="U368" t="str">
        <f t="shared" si="25"/>
        <v>Unaudited</v>
      </c>
    </row>
    <row r="369" spans="1:21" x14ac:dyDescent="0.25">
      <c r="A369" t="s">
        <v>437</v>
      </c>
      <c r="B369" t="s">
        <v>1385</v>
      </c>
      <c r="C369" t="s">
        <v>1386</v>
      </c>
      <c r="D369" s="15">
        <v>1900</v>
      </c>
      <c r="E369" s="121">
        <v>1</v>
      </c>
      <c r="F369" t="s">
        <v>440</v>
      </c>
      <c r="G369" s="121">
        <v>274</v>
      </c>
      <c r="H369" t="s">
        <v>380</v>
      </c>
      <c r="I369" t="s">
        <v>489</v>
      </c>
      <c r="J369" t="s">
        <v>26</v>
      </c>
      <c r="K369" t="s">
        <v>26</v>
      </c>
      <c r="L369" s="756" t="s">
        <v>204</v>
      </c>
      <c r="M369" t="s">
        <v>26</v>
      </c>
      <c r="N369" s="681">
        <f t="shared" ca="1" si="22"/>
        <v>310441.17559864174</v>
      </c>
      <c r="O369" s="681">
        <f t="shared" ca="1" si="22"/>
        <v>0</v>
      </c>
      <c r="P369" s="681">
        <f t="shared" ca="1" si="22"/>
        <v>0</v>
      </c>
      <c r="Q369" s="681">
        <f t="shared" ca="1" si="22"/>
        <v>0</v>
      </c>
      <c r="R369" s="681">
        <f t="shared" ca="1" si="22"/>
        <v>0</v>
      </c>
      <c r="S369" t="str">
        <f t="shared" si="23"/>
        <v>HUM_ASR_FY_2022</v>
      </c>
      <c r="T369" s="958">
        <f t="shared" si="24"/>
        <v>45032</v>
      </c>
      <c r="U369" t="str">
        <f t="shared" si="25"/>
        <v>Unaudited</v>
      </c>
    </row>
    <row r="370" spans="1:21" x14ac:dyDescent="0.25">
      <c r="A370" t="s">
        <v>437</v>
      </c>
      <c r="B370" t="s">
        <v>1385</v>
      </c>
      <c r="C370" t="s">
        <v>1386</v>
      </c>
      <c r="D370" s="15">
        <v>1900</v>
      </c>
      <c r="E370" s="121">
        <v>1</v>
      </c>
      <c r="F370" t="s">
        <v>441</v>
      </c>
      <c r="G370" s="121">
        <v>366</v>
      </c>
      <c r="H370" t="s">
        <v>380</v>
      </c>
      <c r="I370" t="s">
        <v>432</v>
      </c>
      <c r="J370" t="s">
        <v>432</v>
      </c>
      <c r="K370" t="s">
        <v>432</v>
      </c>
      <c r="M370" t="s">
        <v>432</v>
      </c>
      <c r="N370" s="681">
        <f t="shared" ca="1" si="22"/>
        <v>4937</v>
      </c>
      <c r="O370" s="681">
        <f t="shared" ca="1" si="22"/>
        <v>2611</v>
      </c>
      <c r="P370" s="681">
        <f t="shared" ca="1" si="22"/>
        <v>2326</v>
      </c>
      <c r="Q370" s="681">
        <f t="shared" ca="1" si="22"/>
        <v>0</v>
      </c>
      <c r="R370" s="681">
        <f t="shared" ca="1" si="22"/>
        <v>0</v>
      </c>
      <c r="S370" t="str">
        <f t="shared" si="23"/>
        <v>HUM_ASR_FY_2022</v>
      </c>
      <c r="T370" s="958">
        <f t="shared" si="24"/>
        <v>45032</v>
      </c>
      <c r="U370" t="str">
        <f t="shared" si="25"/>
        <v>Unaudited</v>
      </c>
    </row>
    <row r="371" spans="1:21" x14ac:dyDescent="0.25">
      <c r="A371" t="s">
        <v>437</v>
      </c>
      <c r="B371" t="s">
        <v>1385</v>
      </c>
      <c r="C371" t="s">
        <v>1386</v>
      </c>
      <c r="D371" s="15">
        <v>1900</v>
      </c>
      <c r="E371" s="121">
        <v>1</v>
      </c>
      <c r="F371" t="s">
        <v>441</v>
      </c>
      <c r="G371" s="121">
        <v>366</v>
      </c>
      <c r="H371" t="s">
        <v>380</v>
      </c>
      <c r="I371" t="s">
        <v>487</v>
      </c>
      <c r="J371" t="s">
        <v>12</v>
      </c>
      <c r="K371" t="s">
        <v>12</v>
      </c>
      <c r="L371" s="756">
        <v>1.1000000000000001</v>
      </c>
      <c r="M371" t="s">
        <v>12</v>
      </c>
      <c r="N371" s="681">
        <f t="shared" ca="1" si="22"/>
        <v>20470120.68</v>
      </c>
      <c r="O371" s="681">
        <f t="shared" ca="1" si="22"/>
        <v>0</v>
      </c>
      <c r="P371" s="681">
        <f t="shared" ca="1" si="22"/>
        <v>0</v>
      </c>
      <c r="Q371" s="681">
        <f t="shared" ca="1" si="22"/>
        <v>0</v>
      </c>
      <c r="R371" s="681">
        <f t="shared" ca="1" si="22"/>
        <v>0</v>
      </c>
      <c r="S371" t="str">
        <f t="shared" si="23"/>
        <v>HUM_ASR_FY_2022</v>
      </c>
      <c r="T371" s="958">
        <f t="shared" si="24"/>
        <v>45032</v>
      </c>
      <c r="U371" t="str">
        <f t="shared" si="25"/>
        <v>Unaudited</v>
      </c>
    </row>
    <row r="372" spans="1:21" x14ac:dyDescent="0.25">
      <c r="A372" t="s">
        <v>437</v>
      </c>
      <c r="B372" t="s">
        <v>1385</v>
      </c>
      <c r="C372" t="s">
        <v>1386</v>
      </c>
      <c r="D372" s="15">
        <v>1900</v>
      </c>
      <c r="E372" s="121">
        <v>1</v>
      </c>
      <c r="F372" t="s">
        <v>441</v>
      </c>
      <c r="G372" s="121">
        <v>366</v>
      </c>
      <c r="H372" t="s">
        <v>380</v>
      </c>
      <c r="I372" t="s">
        <v>487</v>
      </c>
      <c r="J372" t="s">
        <v>12</v>
      </c>
      <c r="K372" t="s">
        <v>222</v>
      </c>
      <c r="L372" s="756">
        <v>1.2</v>
      </c>
      <c r="M372" t="s">
        <v>222</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HUM_ASR_FY_2022</v>
      </c>
      <c r="T372" s="958">
        <f t="shared" si="24"/>
        <v>45032</v>
      </c>
      <c r="U372" t="str">
        <f t="shared" si="25"/>
        <v>Unaudited</v>
      </c>
    </row>
    <row r="373" spans="1:21" x14ac:dyDescent="0.25">
      <c r="A373" t="s">
        <v>437</v>
      </c>
      <c r="B373" t="s">
        <v>1385</v>
      </c>
      <c r="C373" t="s">
        <v>1386</v>
      </c>
      <c r="D373" s="15">
        <v>1900</v>
      </c>
      <c r="E373" s="121">
        <v>1</v>
      </c>
      <c r="F373" t="s">
        <v>441</v>
      </c>
      <c r="G373" s="121">
        <v>366</v>
      </c>
      <c r="H373" t="s">
        <v>380</v>
      </c>
      <c r="I373" t="s">
        <v>487</v>
      </c>
      <c r="J373" t="s">
        <v>12</v>
      </c>
      <c r="K373" t="s">
        <v>1323</v>
      </c>
      <c r="L373" s="756" t="s">
        <v>1319</v>
      </c>
      <c r="M373" t="s">
        <v>1323</v>
      </c>
      <c r="N373" s="681">
        <f t="shared" ca="1" si="26"/>
        <v>381384.18</v>
      </c>
      <c r="O373" s="681">
        <f t="shared" ca="1" si="26"/>
        <v>0</v>
      </c>
      <c r="P373" s="681">
        <f t="shared" ca="1" si="26"/>
        <v>0</v>
      </c>
      <c r="Q373" s="681">
        <f t="shared" ca="1" si="26"/>
        <v>0</v>
      </c>
      <c r="R373" s="681">
        <f t="shared" ca="1" si="26"/>
        <v>0</v>
      </c>
      <c r="S373" t="str">
        <f t="shared" si="23"/>
        <v>HUM_ASR_FY_2022</v>
      </c>
      <c r="T373" s="958">
        <f t="shared" si="24"/>
        <v>45032</v>
      </c>
      <c r="U373" t="str">
        <f t="shared" si="25"/>
        <v>Unaudited</v>
      </c>
    </row>
    <row r="374" spans="1:21" x14ac:dyDescent="0.25">
      <c r="A374" t="s">
        <v>437</v>
      </c>
      <c r="B374" t="s">
        <v>1385</v>
      </c>
      <c r="C374" t="s">
        <v>1386</v>
      </c>
      <c r="D374" s="15">
        <v>1900</v>
      </c>
      <c r="E374" s="121">
        <v>1</v>
      </c>
      <c r="F374" t="s">
        <v>441</v>
      </c>
      <c r="G374" s="121">
        <v>366</v>
      </c>
      <c r="H374" t="s">
        <v>380</v>
      </c>
      <c r="I374" t="s">
        <v>487</v>
      </c>
      <c r="J374" t="s">
        <v>12</v>
      </c>
      <c r="K374" t="s">
        <v>1325</v>
      </c>
      <c r="L374" s="756" t="s">
        <v>1324</v>
      </c>
      <c r="M374" t="s">
        <v>1325</v>
      </c>
      <c r="N374" s="681">
        <f t="shared" ca="1" si="26"/>
        <v>0</v>
      </c>
      <c r="O374" s="681">
        <f t="shared" ca="1" si="26"/>
        <v>0</v>
      </c>
      <c r="P374" s="681">
        <f t="shared" ca="1" si="26"/>
        <v>0</v>
      </c>
      <c r="Q374" s="681">
        <f t="shared" ca="1" si="26"/>
        <v>0</v>
      </c>
      <c r="R374" s="681">
        <f t="shared" ca="1" si="26"/>
        <v>0</v>
      </c>
      <c r="S374" t="str">
        <f t="shared" si="23"/>
        <v>HUM_ASR_FY_2022</v>
      </c>
      <c r="T374" s="958">
        <f t="shared" si="24"/>
        <v>45032</v>
      </c>
      <c r="U374" t="str">
        <f t="shared" si="25"/>
        <v>Unaudited</v>
      </c>
    </row>
    <row r="375" spans="1:21" x14ac:dyDescent="0.25">
      <c r="A375" t="s">
        <v>437</v>
      </c>
      <c r="B375" t="s">
        <v>1385</v>
      </c>
      <c r="C375" t="s">
        <v>1386</v>
      </c>
      <c r="D375" s="15">
        <v>1900</v>
      </c>
      <c r="E375" s="121">
        <v>1</v>
      </c>
      <c r="F375" t="s">
        <v>441</v>
      </c>
      <c r="G375" s="121">
        <v>366</v>
      </c>
      <c r="H375" t="s">
        <v>380</v>
      </c>
      <c r="I375" t="s">
        <v>487</v>
      </c>
      <c r="J375" t="s">
        <v>13</v>
      </c>
      <c r="K375" t="s">
        <v>13</v>
      </c>
      <c r="L375" s="756" t="s">
        <v>63</v>
      </c>
      <c r="M375" t="s">
        <v>13</v>
      </c>
      <c r="N375" s="681">
        <f t="shared" ca="1" si="26"/>
        <v>-68875.53</v>
      </c>
      <c r="O375" s="681">
        <f t="shared" ca="1" si="26"/>
        <v>0</v>
      </c>
      <c r="P375" s="681">
        <f t="shared" ca="1" si="26"/>
        <v>0</v>
      </c>
      <c r="Q375" s="681">
        <f t="shared" ca="1" si="26"/>
        <v>0</v>
      </c>
      <c r="R375" s="681">
        <f t="shared" ca="1" si="26"/>
        <v>0</v>
      </c>
      <c r="S375" t="str">
        <f t="shared" si="23"/>
        <v>HUM_ASR_FY_2022</v>
      </c>
      <c r="T375" s="958">
        <f t="shared" si="24"/>
        <v>45032</v>
      </c>
      <c r="U375" t="str">
        <f t="shared" si="25"/>
        <v>Unaudited</v>
      </c>
    </row>
    <row r="376" spans="1:21" x14ac:dyDescent="0.25">
      <c r="A376" t="s">
        <v>437</v>
      </c>
      <c r="B376" t="s">
        <v>1385</v>
      </c>
      <c r="C376" t="s">
        <v>1386</v>
      </c>
      <c r="D376" s="15">
        <v>1900</v>
      </c>
      <c r="E376" s="121">
        <v>1</v>
      </c>
      <c r="F376" t="s">
        <v>441</v>
      </c>
      <c r="G376" s="121">
        <v>366</v>
      </c>
      <c r="H376" t="s">
        <v>380</v>
      </c>
      <c r="I376" t="s">
        <v>488</v>
      </c>
      <c r="J376" t="s">
        <v>433</v>
      </c>
      <c r="K376" t="s">
        <v>796</v>
      </c>
      <c r="L376" s="756">
        <v>2.1</v>
      </c>
      <c r="M376" t="s">
        <v>731</v>
      </c>
      <c r="N376" s="681">
        <f t="shared" ca="1" si="26"/>
        <v>50754</v>
      </c>
      <c r="O376" s="681">
        <f t="shared" ca="1" si="26"/>
        <v>47034</v>
      </c>
      <c r="P376" s="681">
        <f t="shared" ca="1" si="26"/>
        <v>3720</v>
      </c>
      <c r="Q376" s="681">
        <f t="shared" ca="1" si="26"/>
        <v>0</v>
      </c>
      <c r="R376" s="681">
        <f t="shared" ca="1" si="26"/>
        <v>0</v>
      </c>
      <c r="S376" t="str">
        <f t="shared" si="23"/>
        <v>HUM_ASR_FY_2022</v>
      </c>
      <c r="T376" s="958">
        <f t="shared" si="24"/>
        <v>45032</v>
      </c>
      <c r="U376" t="str">
        <f t="shared" si="25"/>
        <v>Unaudited</v>
      </c>
    </row>
    <row r="377" spans="1:21" x14ac:dyDescent="0.25">
      <c r="A377" t="s">
        <v>437</v>
      </c>
      <c r="B377" t="s">
        <v>1385</v>
      </c>
      <c r="C377" t="s">
        <v>1386</v>
      </c>
      <c r="D377" s="15">
        <v>1900</v>
      </c>
      <c r="E377" s="121">
        <v>1</v>
      </c>
      <c r="F377" t="s">
        <v>441</v>
      </c>
      <c r="G377" s="121">
        <v>366</v>
      </c>
      <c r="H377" t="s">
        <v>380</v>
      </c>
      <c r="I377" t="s">
        <v>488</v>
      </c>
      <c r="J377" t="s">
        <v>433</v>
      </c>
      <c r="K377" t="s">
        <v>796</v>
      </c>
      <c r="L377" s="756">
        <v>2.2000000000000002</v>
      </c>
      <c r="M377" t="s">
        <v>732</v>
      </c>
      <c r="N377" s="681">
        <f t="shared" ca="1" si="26"/>
        <v>136</v>
      </c>
      <c r="O377" s="681">
        <f t="shared" ca="1" si="26"/>
        <v>117</v>
      </c>
      <c r="P377" s="681">
        <f t="shared" ca="1" si="26"/>
        <v>19</v>
      </c>
      <c r="Q377" s="681">
        <f t="shared" ca="1" si="26"/>
        <v>0</v>
      </c>
      <c r="R377" s="681">
        <f t="shared" ca="1" si="26"/>
        <v>0</v>
      </c>
      <c r="S377" t="str">
        <f t="shared" si="23"/>
        <v>HUM_ASR_FY_2022</v>
      </c>
      <c r="T377" s="958">
        <f t="shared" si="24"/>
        <v>45032</v>
      </c>
      <c r="U377" t="str">
        <f t="shared" si="25"/>
        <v>Unaudited</v>
      </c>
    </row>
    <row r="378" spans="1:21" x14ac:dyDescent="0.25">
      <c r="A378" t="s">
        <v>437</v>
      </c>
      <c r="B378" t="s">
        <v>1385</v>
      </c>
      <c r="C378" t="s">
        <v>1386</v>
      </c>
      <c r="D378" s="15">
        <v>1900</v>
      </c>
      <c r="E378" s="121">
        <v>1</v>
      </c>
      <c r="F378" t="s">
        <v>441</v>
      </c>
      <c r="G378" s="121">
        <v>366</v>
      </c>
      <c r="H378" t="s">
        <v>380</v>
      </c>
      <c r="I378" t="s">
        <v>488</v>
      </c>
      <c r="J378" t="s">
        <v>433</v>
      </c>
      <c r="K378" t="s">
        <v>796</v>
      </c>
      <c r="L378" s="756">
        <v>2.2999999999999998</v>
      </c>
      <c r="M378" t="s">
        <v>733</v>
      </c>
      <c r="N378" s="681">
        <f t="shared" ca="1" si="26"/>
        <v>10969357.88000001</v>
      </c>
      <c r="O378" s="681">
        <f t="shared" ca="1" si="26"/>
        <v>10113333.910000009</v>
      </c>
      <c r="P378" s="681">
        <f t="shared" ca="1" si="26"/>
        <v>856023.97</v>
      </c>
      <c r="Q378" s="681">
        <f t="shared" ca="1" si="26"/>
        <v>0</v>
      </c>
      <c r="R378" s="681">
        <f t="shared" ca="1" si="26"/>
        <v>0</v>
      </c>
      <c r="S378" t="str">
        <f t="shared" si="23"/>
        <v>HUM_ASR_FY_2022</v>
      </c>
      <c r="T378" s="958">
        <f t="shared" si="24"/>
        <v>45032</v>
      </c>
      <c r="U378" t="str">
        <f t="shared" si="25"/>
        <v>Unaudited</v>
      </c>
    </row>
    <row r="379" spans="1:21" x14ac:dyDescent="0.25">
      <c r="A379" t="s">
        <v>437</v>
      </c>
      <c r="B379" t="s">
        <v>1385</v>
      </c>
      <c r="C379" t="s">
        <v>1386</v>
      </c>
      <c r="D379" s="15">
        <v>1900</v>
      </c>
      <c r="E379" s="121">
        <v>1</v>
      </c>
      <c r="F379" t="s">
        <v>441</v>
      </c>
      <c r="G379" s="121">
        <v>366</v>
      </c>
      <c r="H379" t="s">
        <v>380</v>
      </c>
      <c r="I379" t="s">
        <v>488</v>
      </c>
      <c r="J379" t="s">
        <v>433</v>
      </c>
      <c r="K379" t="s">
        <v>796</v>
      </c>
      <c r="L379" s="756">
        <v>2.4</v>
      </c>
      <c r="M379" t="s">
        <v>734</v>
      </c>
      <c r="N379" s="681">
        <f t="shared" ca="1" si="26"/>
        <v>8519.32</v>
      </c>
      <c r="O379" s="681">
        <f t="shared" ca="1" si="26"/>
        <v>6835.63</v>
      </c>
      <c r="P379" s="681">
        <f t="shared" ca="1" si="26"/>
        <v>1683.6899999999998</v>
      </c>
      <c r="Q379" s="681">
        <f t="shared" ca="1" si="26"/>
        <v>0</v>
      </c>
      <c r="R379" s="681">
        <f t="shared" ca="1" si="26"/>
        <v>0</v>
      </c>
      <c r="S379" t="str">
        <f t="shared" si="23"/>
        <v>HUM_ASR_FY_2022</v>
      </c>
      <c r="T379" s="958">
        <f t="shared" si="24"/>
        <v>45032</v>
      </c>
      <c r="U379" t="str">
        <f t="shared" si="25"/>
        <v>Unaudited</v>
      </c>
    </row>
    <row r="380" spans="1:21" x14ac:dyDescent="0.25">
      <c r="A380" t="s">
        <v>437</v>
      </c>
      <c r="B380" t="s">
        <v>1385</v>
      </c>
      <c r="C380" t="s">
        <v>1386</v>
      </c>
      <c r="D380" s="15">
        <v>1900</v>
      </c>
      <c r="E380" s="121">
        <v>1</v>
      </c>
      <c r="F380" t="s">
        <v>441</v>
      </c>
      <c r="G380" s="121">
        <v>366</v>
      </c>
      <c r="H380" t="s">
        <v>380</v>
      </c>
      <c r="I380" t="s">
        <v>488</v>
      </c>
      <c r="J380" t="s">
        <v>433</v>
      </c>
      <c r="K380" t="s">
        <v>796</v>
      </c>
      <c r="L380" s="756">
        <v>2.5</v>
      </c>
      <c r="M380" t="s">
        <v>776</v>
      </c>
      <c r="N380" s="681">
        <f t="shared" ca="1" si="26"/>
        <v>5786</v>
      </c>
      <c r="O380" s="681">
        <f t="shared" ca="1" si="26"/>
        <v>5478</v>
      </c>
      <c r="P380" s="681">
        <f t="shared" ca="1" si="26"/>
        <v>308</v>
      </c>
      <c r="Q380" s="681">
        <f t="shared" ca="1" si="26"/>
        <v>0</v>
      </c>
      <c r="R380" s="681">
        <f t="shared" ca="1" si="26"/>
        <v>0</v>
      </c>
      <c r="S380" t="str">
        <f t="shared" si="23"/>
        <v>HUM_ASR_FY_2022</v>
      </c>
      <c r="T380" s="958">
        <f t="shared" si="24"/>
        <v>45032</v>
      </c>
      <c r="U380" t="str">
        <f t="shared" si="25"/>
        <v>Unaudited</v>
      </c>
    </row>
    <row r="381" spans="1:21" x14ac:dyDescent="0.25">
      <c r="A381" t="s">
        <v>437</v>
      </c>
      <c r="B381" t="s">
        <v>1385</v>
      </c>
      <c r="C381" t="s">
        <v>1386</v>
      </c>
      <c r="D381" s="15">
        <v>1900</v>
      </c>
      <c r="E381" s="121">
        <v>1</v>
      </c>
      <c r="F381" t="s">
        <v>441</v>
      </c>
      <c r="G381" s="121">
        <v>366</v>
      </c>
      <c r="H381" t="s">
        <v>380</v>
      </c>
      <c r="I381" t="s">
        <v>488</v>
      </c>
      <c r="J381" t="s">
        <v>433</v>
      </c>
      <c r="K381" t="s">
        <v>796</v>
      </c>
      <c r="L381" s="756">
        <v>2.6</v>
      </c>
      <c r="M381" t="s">
        <v>186</v>
      </c>
      <c r="N381" s="681">
        <f t="shared" ca="1" si="26"/>
        <v>1161884.3000000003</v>
      </c>
      <c r="O381" s="681">
        <f t="shared" ca="1" si="26"/>
        <v>1093908.6600000004</v>
      </c>
      <c r="P381" s="681">
        <f t="shared" ca="1" si="26"/>
        <v>67975.639999999985</v>
      </c>
      <c r="Q381" s="681">
        <f t="shared" ca="1" si="26"/>
        <v>0</v>
      </c>
      <c r="R381" s="681">
        <f t="shared" ca="1" si="26"/>
        <v>0</v>
      </c>
      <c r="S381" t="str">
        <f t="shared" si="23"/>
        <v>HUM_ASR_FY_2022</v>
      </c>
      <c r="T381" s="958">
        <f t="shared" si="24"/>
        <v>45032</v>
      </c>
      <c r="U381" t="str">
        <f t="shared" si="25"/>
        <v>Unaudited</v>
      </c>
    </row>
    <row r="382" spans="1:21" x14ac:dyDescent="0.25">
      <c r="A382" t="s">
        <v>437</v>
      </c>
      <c r="B382" t="s">
        <v>1385</v>
      </c>
      <c r="C382" t="s">
        <v>1386</v>
      </c>
      <c r="D382" s="15">
        <v>1900</v>
      </c>
      <c r="E382" s="121">
        <v>1</v>
      </c>
      <c r="F382" t="s">
        <v>441</v>
      </c>
      <c r="G382" s="121">
        <v>366</v>
      </c>
      <c r="H382" t="s">
        <v>380</v>
      </c>
      <c r="I382" t="s">
        <v>488</v>
      </c>
      <c r="J382" t="s">
        <v>433</v>
      </c>
      <c r="K382" t="s">
        <v>796</v>
      </c>
      <c r="L382" s="756">
        <v>2.7</v>
      </c>
      <c r="M382" t="s">
        <v>797</v>
      </c>
      <c r="N382" s="681">
        <f t="shared" ca="1" si="26"/>
        <v>1209343.9099143937</v>
      </c>
      <c r="O382" s="681">
        <f t="shared" ca="1" si="26"/>
        <v>1114969.4363868474</v>
      </c>
      <c r="P382" s="681">
        <f t="shared" ca="1" si="26"/>
        <v>94374.47352754623</v>
      </c>
      <c r="Q382" s="681">
        <f t="shared" ca="1" si="26"/>
        <v>0</v>
      </c>
      <c r="R382" s="681">
        <f t="shared" ca="1" si="26"/>
        <v>0</v>
      </c>
      <c r="S382" t="str">
        <f t="shared" si="23"/>
        <v>HUM_ASR_FY_2022</v>
      </c>
      <c r="T382" s="958">
        <f t="shared" si="24"/>
        <v>45032</v>
      </c>
      <c r="U382" t="str">
        <f t="shared" si="25"/>
        <v>Unaudited</v>
      </c>
    </row>
    <row r="383" spans="1:21" x14ac:dyDescent="0.25">
      <c r="A383" t="s">
        <v>437</v>
      </c>
      <c r="B383" t="s">
        <v>1385</v>
      </c>
      <c r="C383" t="s">
        <v>1386</v>
      </c>
      <c r="D383" s="15">
        <v>1900</v>
      </c>
      <c r="E383" s="121">
        <v>1</v>
      </c>
      <c r="F383" t="s">
        <v>441</v>
      </c>
      <c r="G383" s="121">
        <v>366</v>
      </c>
      <c r="H383" t="s">
        <v>380</v>
      </c>
      <c r="I383" t="s">
        <v>488</v>
      </c>
      <c r="J383" t="s">
        <v>433</v>
      </c>
      <c r="K383" t="s">
        <v>796</v>
      </c>
      <c r="L383" s="756">
        <v>2.8</v>
      </c>
      <c r="M383" t="s">
        <v>798</v>
      </c>
      <c r="N383" s="681">
        <f t="shared" ca="1" si="26"/>
        <v>0</v>
      </c>
      <c r="O383" s="681">
        <f t="shared" ca="1" si="26"/>
        <v>0</v>
      </c>
      <c r="P383" s="681">
        <f t="shared" ca="1" si="26"/>
        <v>0</v>
      </c>
      <c r="Q383" s="681">
        <f t="shared" ca="1" si="26"/>
        <v>0</v>
      </c>
      <c r="R383" s="681">
        <f t="shared" ca="1" si="26"/>
        <v>0</v>
      </c>
      <c r="S383" t="str">
        <f t="shared" si="23"/>
        <v>HUM_ASR_FY_2022</v>
      </c>
      <c r="T383" s="958">
        <f t="shared" si="24"/>
        <v>45032</v>
      </c>
      <c r="U383" t="str">
        <f t="shared" si="25"/>
        <v>Unaudited</v>
      </c>
    </row>
    <row r="384" spans="1:21" x14ac:dyDescent="0.25">
      <c r="A384" t="s">
        <v>437</v>
      </c>
      <c r="B384" t="s">
        <v>1385</v>
      </c>
      <c r="C384" t="s">
        <v>1386</v>
      </c>
      <c r="D384" s="15">
        <v>1900</v>
      </c>
      <c r="E384" s="121">
        <v>1</v>
      </c>
      <c r="F384" t="s">
        <v>441</v>
      </c>
      <c r="G384" s="121">
        <v>366</v>
      </c>
      <c r="H384" t="s">
        <v>380</v>
      </c>
      <c r="I384" t="s">
        <v>488</v>
      </c>
      <c r="J384" t="s">
        <v>433</v>
      </c>
      <c r="K384" t="s">
        <v>796</v>
      </c>
      <c r="L384" s="756">
        <v>2.9</v>
      </c>
      <c r="M384" t="s">
        <v>779</v>
      </c>
      <c r="N384" s="681">
        <f t="shared" ca="1" si="26"/>
        <v>0</v>
      </c>
      <c r="O384" s="681">
        <f t="shared" ca="1" si="26"/>
        <v>0</v>
      </c>
      <c r="P384" s="681">
        <f t="shared" ca="1" si="26"/>
        <v>0</v>
      </c>
      <c r="Q384" s="681">
        <f t="shared" ca="1" si="26"/>
        <v>0</v>
      </c>
      <c r="R384" s="681">
        <f t="shared" ca="1" si="26"/>
        <v>0</v>
      </c>
      <c r="S384" t="str">
        <f t="shared" si="23"/>
        <v>HUM_ASR_FY_2022</v>
      </c>
      <c r="T384" s="958">
        <f t="shared" si="24"/>
        <v>45032</v>
      </c>
      <c r="U384" t="str">
        <f t="shared" si="25"/>
        <v>Unaudited</v>
      </c>
    </row>
    <row r="385" spans="1:21" x14ac:dyDescent="0.25">
      <c r="A385" t="s">
        <v>437</v>
      </c>
      <c r="B385" t="s">
        <v>1385</v>
      </c>
      <c r="C385" t="s">
        <v>1386</v>
      </c>
      <c r="D385" s="15">
        <v>1900</v>
      </c>
      <c r="E385" s="121">
        <v>1</v>
      </c>
      <c r="F385" t="s">
        <v>441</v>
      </c>
      <c r="G385" s="121">
        <v>366</v>
      </c>
      <c r="H385" t="s">
        <v>380</v>
      </c>
      <c r="I385" t="s">
        <v>488</v>
      </c>
      <c r="J385" t="s">
        <v>433</v>
      </c>
      <c r="K385" t="s">
        <v>223</v>
      </c>
      <c r="L385" s="756">
        <v>2.11</v>
      </c>
      <c r="M385" t="s">
        <v>228</v>
      </c>
      <c r="N385" s="681">
        <f t="shared" ca="1" si="26"/>
        <v>957168.27</v>
      </c>
      <c r="O385" s="681">
        <f t="shared" ca="1" si="26"/>
        <v>167650.04</v>
      </c>
      <c r="P385" s="681">
        <f t="shared" ca="1" si="26"/>
        <v>789518.23</v>
      </c>
      <c r="Q385" s="681">
        <f t="shared" ca="1" si="26"/>
        <v>0</v>
      </c>
      <c r="R385" s="681">
        <f t="shared" ca="1" si="26"/>
        <v>0</v>
      </c>
      <c r="S385" t="str">
        <f t="shared" si="23"/>
        <v>HUM_ASR_FY_2022</v>
      </c>
      <c r="T385" s="958">
        <f t="shared" si="24"/>
        <v>45032</v>
      </c>
      <c r="U385" t="str">
        <f t="shared" si="25"/>
        <v>Unaudited</v>
      </c>
    </row>
    <row r="386" spans="1:21" x14ac:dyDescent="0.25">
      <c r="A386" t="s">
        <v>437</v>
      </c>
      <c r="B386" t="s">
        <v>1385</v>
      </c>
      <c r="C386" t="s">
        <v>1386</v>
      </c>
      <c r="D386" s="15">
        <v>1900</v>
      </c>
      <c r="E386" s="121">
        <v>1</v>
      </c>
      <c r="F386" t="s">
        <v>441</v>
      </c>
      <c r="G386" s="121">
        <v>366</v>
      </c>
      <c r="H386" t="s">
        <v>380</v>
      </c>
      <c r="I386" t="s">
        <v>488</v>
      </c>
      <c r="J386" t="s">
        <v>433</v>
      </c>
      <c r="K386" t="s">
        <v>223</v>
      </c>
      <c r="L386" s="756">
        <v>2.12</v>
      </c>
      <c r="M386" t="s">
        <v>552</v>
      </c>
      <c r="N386" s="681">
        <f t="shared" ca="1" si="26"/>
        <v>2513196.0400000005</v>
      </c>
      <c r="O386" s="681">
        <f t="shared" ca="1" si="26"/>
        <v>104022.66</v>
      </c>
      <c r="P386" s="681">
        <f t="shared" ca="1" si="26"/>
        <v>2409173.3800000004</v>
      </c>
      <c r="Q386" s="681">
        <f t="shared" ca="1" si="26"/>
        <v>0</v>
      </c>
      <c r="R386" s="681">
        <f t="shared" ca="1" si="26"/>
        <v>0</v>
      </c>
      <c r="S386" t="str">
        <f t="shared" ref="S386:S449" si="27">file_name</f>
        <v>HUM_ASR_FY_2022</v>
      </c>
      <c r="T386" s="958">
        <f t="shared" ref="T386:T449" si="28">file_date</f>
        <v>45032</v>
      </c>
      <c r="U386" t="str">
        <f t="shared" ref="U386:U449" si="29">status</f>
        <v>Unaudited</v>
      </c>
    </row>
    <row r="387" spans="1:21" x14ac:dyDescent="0.25">
      <c r="A387" t="s">
        <v>437</v>
      </c>
      <c r="B387" t="s">
        <v>1385</v>
      </c>
      <c r="C387" t="s">
        <v>1386</v>
      </c>
      <c r="D387" s="15">
        <v>1900</v>
      </c>
      <c r="E387" s="121">
        <v>1</v>
      </c>
      <c r="F387" t="s">
        <v>441</v>
      </c>
      <c r="G387" s="121">
        <v>366</v>
      </c>
      <c r="H387" t="s">
        <v>380</v>
      </c>
      <c r="I387" t="s">
        <v>488</v>
      </c>
      <c r="J387" t="s">
        <v>433</v>
      </c>
      <c r="K387" t="s">
        <v>223</v>
      </c>
      <c r="L387" s="756">
        <v>2.13</v>
      </c>
      <c r="M387" t="s">
        <v>229</v>
      </c>
      <c r="N387" s="681">
        <f t="shared" ca="1" si="26"/>
        <v>140714.91000000003</v>
      </c>
      <c r="O387" s="681">
        <f t="shared" ca="1" si="26"/>
        <v>13692.46</v>
      </c>
      <c r="P387" s="681">
        <f t="shared" ca="1" si="26"/>
        <v>127022.45000000003</v>
      </c>
      <c r="Q387" s="681">
        <f t="shared" ca="1" si="26"/>
        <v>0</v>
      </c>
      <c r="R387" s="681">
        <f t="shared" ca="1" si="26"/>
        <v>0</v>
      </c>
      <c r="S387" t="str">
        <f t="shared" si="27"/>
        <v>HUM_ASR_FY_2022</v>
      </c>
      <c r="T387" s="958">
        <f t="shared" si="28"/>
        <v>45032</v>
      </c>
      <c r="U387" t="str">
        <f t="shared" si="29"/>
        <v>Unaudited</v>
      </c>
    </row>
    <row r="388" spans="1:21" x14ac:dyDescent="0.25">
      <c r="A388" t="s">
        <v>437</v>
      </c>
      <c r="B388" t="s">
        <v>1385</v>
      </c>
      <c r="C388" t="s">
        <v>1386</v>
      </c>
      <c r="D388" s="15">
        <v>1900</v>
      </c>
      <c r="E388" s="121">
        <v>1</v>
      </c>
      <c r="F388" t="s">
        <v>441</v>
      </c>
      <c r="G388" s="121">
        <v>366</v>
      </c>
      <c r="H388" t="s">
        <v>380</v>
      </c>
      <c r="I388" t="s">
        <v>488</v>
      </c>
      <c r="J388" t="s">
        <v>433</v>
      </c>
      <c r="K388" t="s">
        <v>223</v>
      </c>
      <c r="L388" s="756">
        <v>2.14</v>
      </c>
      <c r="M388" t="s">
        <v>556</v>
      </c>
      <c r="N388" s="681">
        <f t="shared" ca="1" si="26"/>
        <v>58644.469999999979</v>
      </c>
      <c r="O388" s="681">
        <f t="shared" ca="1" si="26"/>
        <v>49929.659999999982</v>
      </c>
      <c r="P388" s="681">
        <f t="shared" ca="1" si="26"/>
        <v>8714.81</v>
      </c>
      <c r="Q388" s="681">
        <f t="shared" ca="1" si="26"/>
        <v>0</v>
      </c>
      <c r="R388" s="681">
        <f t="shared" ca="1" si="26"/>
        <v>0</v>
      </c>
      <c r="S388" t="str">
        <f t="shared" si="27"/>
        <v>HUM_ASR_FY_2022</v>
      </c>
      <c r="T388" s="958">
        <f t="shared" si="28"/>
        <v>45032</v>
      </c>
      <c r="U388" t="str">
        <f t="shared" si="29"/>
        <v>Unaudited</v>
      </c>
    </row>
    <row r="389" spans="1:21" x14ac:dyDescent="0.25">
      <c r="A389" t="s">
        <v>437</v>
      </c>
      <c r="B389" t="s">
        <v>1385</v>
      </c>
      <c r="C389" t="s">
        <v>1386</v>
      </c>
      <c r="D389" s="15">
        <v>1900</v>
      </c>
      <c r="E389" s="121">
        <v>1</v>
      </c>
      <c r="F389" t="s">
        <v>441</v>
      </c>
      <c r="G389" s="121">
        <v>366</v>
      </c>
      <c r="H389" t="s">
        <v>380</v>
      </c>
      <c r="I389" t="s">
        <v>488</v>
      </c>
      <c r="J389" t="s">
        <v>433</v>
      </c>
      <c r="K389" t="s">
        <v>223</v>
      </c>
      <c r="L389" s="756">
        <v>2.15</v>
      </c>
      <c r="M389" t="s">
        <v>20</v>
      </c>
      <c r="N389" s="681">
        <f t="shared" ca="1" si="26"/>
        <v>4155.0034485358947</v>
      </c>
      <c r="O389" s="681">
        <f t="shared" ca="1" si="26"/>
        <v>498.46515273565558</v>
      </c>
      <c r="P389" s="681">
        <f t="shared" ca="1" si="26"/>
        <v>3656.5382958002392</v>
      </c>
      <c r="Q389" s="681">
        <f t="shared" ca="1" si="26"/>
        <v>0</v>
      </c>
      <c r="R389" s="681">
        <f t="shared" ca="1" si="26"/>
        <v>0</v>
      </c>
      <c r="S389" t="str">
        <f t="shared" si="27"/>
        <v>HUM_ASR_FY_2022</v>
      </c>
      <c r="T389" s="958">
        <f t="shared" si="28"/>
        <v>45032</v>
      </c>
      <c r="U389" t="str">
        <f t="shared" si="29"/>
        <v>Unaudited</v>
      </c>
    </row>
    <row r="390" spans="1:21" x14ac:dyDescent="0.25">
      <c r="A390" t="s">
        <v>437</v>
      </c>
      <c r="B390" t="s">
        <v>1385</v>
      </c>
      <c r="C390" t="s">
        <v>1386</v>
      </c>
      <c r="D390" s="15">
        <v>1900</v>
      </c>
      <c r="E390" s="121">
        <v>1</v>
      </c>
      <c r="F390" t="s">
        <v>441</v>
      </c>
      <c r="G390" s="121">
        <v>366</v>
      </c>
      <c r="H390" t="s">
        <v>380</v>
      </c>
      <c r="I390" t="s">
        <v>488</v>
      </c>
      <c r="J390" t="s">
        <v>433</v>
      </c>
      <c r="K390" t="s">
        <v>223</v>
      </c>
      <c r="L390" s="756">
        <v>2.16</v>
      </c>
      <c r="M390" t="s">
        <v>799</v>
      </c>
      <c r="N390" s="681">
        <f t="shared" ca="1" si="26"/>
        <v>675981.58064220753</v>
      </c>
      <c r="O390" s="681">
        <f t="shared" ca="1" si="26"/>
        <v>350247.8882424761</v>
      </c>
      <c r="P390" s="681">
        <f t="shared" ca="1" si="26"/>
        <v>325733.69239973143</v>
      </c>
      <c r="Q390" s="681">
        <f t="shared" ca="1" si="26"/>
        <v>0</v>
      </c>
      <c r="R390" s="681">
        <f t="shared" ca="1" si="26"/>
        <v>0</v>
      </c>
      <c r="S390" t="str">
        <f t="shared" si="27"/>
        <v>HUM_ASR_FY_2022</v>
      </c>
      <c r="T390" s="958">
        <f t="shared" si="28"/>
        <v>45032</v>
      </c>
      <c r="U390" t="str">
        <f t="shared" si="29"/>
        <v>Unaudited</v>
      </c>
    </row>
    <row r="391" spans="1:21" x14ac:dyDescent="0.25">
      <c r="A391" t="s">
        <v>437</v>
      </c>
      <c r="B391" t="s">
        <v>1385</v>
      </c>
      <c r="C391" t="s">
        <v>1386</v>
      </c>
      <c r="D391" s="15">
        <v>1900</v>
      </c>
      <c r="E391" s="121">
        <v>1</v>
      </c>
      <c r="F391" t="s">
        <v>441</v>
      </c>
      <c r="G391" s="121">
        <v>366</v>
      </c>
      <c r="H391" t="s">
        <v>380</v>
      </c>
      <c r="I391" t="s">
        <v>488</v>
      </c>
      <c r="J391" t="s">
        <v>433</v>
      </c>
      <c r="K391" t="s">
        <v>223</v>
      </c>
      <c r="L391" s="756">
        <v>2.17</v>
      </c>
      <c r="M391" t="s">
        <v>1052</v>
      </c>
      <c r="N391" s="681">
        <f t="shared" ca="1" si="26"/>
        <v>0</v>
      </c>
      <c r="O391" s="681">
        <f t="shared" ca="1" si="26"/>
        <v>0</v>
      </c>
      <c r="P391" s="681">
        <f t="shared" ca="1" si="26"/>
        <v>0</v>
      </c>
      <c r="Q391" s="681">
        <f t="shared" ca="1" si="26"/>
        <v>0</v>
      </c>
      <c r="R391" s="681">
        <f t="shared" ca="1" si="26"/>
        <v>0</v>
      </c>
      <c r="S391" t="str">
        <f t="shared" si="27"/>
        <v>HUM_ASR_FY_2022</v>
      </c>
      <c r="T391" s="958">
        <f t="shared" si="28"/>
        <v>45032</v>
      </c>
      <c r="U391" t="str">
        <f t="shared" si="29"/>
        <v>Unaudited</v>
      </c>
    </row>
    <row r="392" spans="1:21" x14ac:dyDescent="0.25">
      <c r="A392" t="s">
        <v>437</v>
      </c>
      <c r="B392" t="s">
        <v>1385</v>
      </c>
      <c r="C392" t="s">
        <v>1386</v>
      </c>
      <c r="D392" s="15">
        <v>1900</v>
      </c>
      <c r="E392" s="121">
        <v>1</v>
      </c>
      <c r="F392" t="s">
        <v>441</v>
      </c>
      <c r="G392" s="121">
        <v>366</v>
      </c>
      <c r="H392" t="s">
        <v>380</v>
      </c>
      <c r="I392" t="s">
        <v>488</v>
      </c>
      <c r="J392" t="s">
        <v>433</v>
      </c>
      <c r="K392" t="s">
        <v>223</v>
      </c>
      <c r="L392" s="756">
        <v>2.1800000000000002</v>
      </c>
      <c r="M392" t="s">
        <v>648</v>
      </c>
      <c r="N392" s="681">
        <f t="shared" ca="1" si="26"/>
        <v>114710.76000000001</v>
      </c>
      <c r="O392" s="681">
        <f t="shared" ca="1" si="26"/>
        <v>7695.49</v>
      </c>
      <c r="P392" s="681">
        <f t="shared" ca="1" si="26"/>
        <v>107015.27</v>
      </c>
      <c r="Q392" s="681">
        <f t="shared" ca="1" si="26"/>
        <v>0</v>
      </c>
      <c r="R392" s="681">
        <f t="shared" ca="1" si="26"/>
        <v>0</v>
      </c>
      <c r="S392" t="str">
        <f t="shared" si="27"/>
        <v>HUM_ASR_FY_2022</v>
      </c>
      <c r="T392" s="958">
        <f t="shared" si="28"/>
        <v>45032</v>
      </c>
      <c r="U392" t="str">
        <f t="shared" si="29"/>
        <v>Unaudited</v>
      </c>
    </row>
    <row r="393" spans="1:21" x14ac:dyDescent="0.25">
      <c r="A393" t="s">
        <v>437</v>
      </c>
      <c r="B393" t="s">
        <v>1385</v>
      </c>
      <c r="C393" t="s">
        <v>1386</v>
      </c>
      <c r="D393" s="15">
        <v>1900</v>
      </c>
      <c r="E393" s="121">
        <v>1</v>
      </c>
      <c r="F393" t="s">
        <v>441</v>
      </c>
      <c r="G393" s="121">
        <v>366</v>
      </c>
      <c r="H393" t="s">
        <v>380</v>
      </c>
      <c r="I393" t="s">
        <v>488</v>
      </c>
      <c r="J393" t="s">
        <v>433</v>
      </c>
      <c r="K393" t="s">
        <v>223</v>
      </c>
      <c r="L393" s="756">
        <v>2.19</v>
      </c>
      <c r="M393" t="s">
        <v>218</v>
      </c>
      <c r="N393" s="681">
        <f t="shared" ca="1" si="26"/>
        <v>0</v>
      </c>
      <c r="O393" s="681">
        <f t="shared" ca="1" si="26"/>
        <v>0</v>
      </c>
      <c r="P393" s="681">
        <f t="shared" ca="1" si="26"/>
        <v>0</v>
      </c>
      <c r="Q393" s="681">
        <f t="shared" ca="1" si="26"/>
        <v>0</v>
      </c>
      <c r="R393" s="681">
        <f t="shared" ca="1" si="26"/>
        <v>0</v>
      </c>
      <c r="S393" t="str">
        <f t="shared" si="27"/>
        <v>HUM_ASR_FY_2022</v>
      </c>
      <c r="T393" s="958">
        <f t="shared" si="28"/>
        <v>45032</v>
      </c>
      <c r="U393" t="str">
        <f t="shared" si="29"/>
        <v>Unaudited</v>
      </c>
    </row>
    <row r="394" spans="1:21" x14ac:dyDescent="0.25">
      <c r="A394" t="s">
        <v>437</v>
      </c>
      <c r="B394" t="s">
        <v>1385</v>
      </c>
      <c r="C394" t="s">
        <v>1386</v>
      </c>
      <c r="D394" s="15">
        <v>1900</v>
      </c>
      <c r="E394" s="121">
        <v>1</v>
      </c>
      <c r="F394" t="s">
        <v>441</v>
      </c>
      <c r="G394" s="121">
        <v>366</v>
      </c>
      <c r="H394" t="s">
        <v>380</v>
      </c>
      <c r="I394" t="s">
        <v>488</v>
      </c>
      <c r="J394" t="s">
        <v>433</v>
      </c>
      <c r="K394" t="s">
        <v>223</v>
      </c>
      <c r="L394" s="756" t="s">
        <v>704</v>
      </c>
      <c r="M394" t="s">
        <v>230</v>
      </c>
      <c r="N394" s="681">
        <f t="shared" ca="1" si="26"/>
        <v>95652.877106269952</v>
      </c>
      <c r="O394" s="681">
        <f t="shared" ca="1" si="26"/>
        <v>16753.803041320254</v>
      </c>
      <c r="P394" s="681">
        <f t="shared" ca="1" si="26"/>
        <v>78899.074064949702</v>
      </c>
      <c r="Q394" s="681">
        <f t="shared" ca="1" si="26"/>
        <v>0</v>
      </c>
      <c r="R394" s="681">
        <f t="shared" ca="1" si="26"/>
        <v>0</v>
      </c>
      <c r="S394" t="str">
        <f t="shared" si="27"/>
        <v>HUM_ASR_FY_2022</v>
      </c>
      <c r="T394" s="958">
        <f t="shared" si="28"/>
        <v>45032</v>
      </c>
      <c r="U394" t="str">
        <f t="shared" si="29"/>
        <v>Unaudited</v>
      </c>
    </row>
    <row r="395" spans="1:21" x14ac:dyDescent="0.25">
      <c r="A395" t="s">
        <v>437</v>
      </c>
      <c r="B395" t="s">
        <v>1385</v>
      </c>
      <c r="C395" t="s">
        <v>1386</v>
      </c>
      <c r="D395" s="15">
        <v>1900</v>
      </c>
      <c r="E395" s="121">
        <v>1</v>
      </c>
      <c r="F395" t="s">
        <v>441</v>
      </c>
      <c r="G395" s="121">
        <v>366</v>
      </c>
      <c r="H395" t="s">
        <v>380</v>
      </c>
      <c r="I395" t="s">
        <v>488</v>
      </c>
      <c r="J395" t="s">
        <v>433</v>
      </c>
      <c r="K395" t="s">
        <v>223</v>
      </c>
      <c r="L395" s="756">
        <v>2.21</v>
      </c>
      <c r="M395" t="s">
        <v>466</v>
      </c>
      <c r="N395" s="681">
        <f t="shared" ca="1" si="26"/>
        <v>0</v>
      </c>
      <c r="O395" s="681">
        <f t="shared" ca="1" si="26"/>
        <v>0</v>
      </c>
      <c r="P395" s="681">
        <f t="shared" ca="1" si="26"/>
        <v>0</v>
      </c>
      <c r="Q395" s="681">
        <f t="shared" ca="1" si="26"/>
        <v>0</v>
      </c>
      <c r="R395" s="681">
        <f t="shared" ca="1" si="26"/>
        <v>0</v>
      </c>
      <c r="S395" t="str">
        <f t="shared" si="27"/>
        <v>HUM_ASR_FY_2022</v>
      </c>
      <c r="T395" s="958">
        <f t="shared" si="28"/>
        <v>45032</v>
      </c>
      <c r="U395" t="str">
        <f t="shared" si="29"/>
        <v>Unaudited</v>
      </c>
    </row>
    <row r="396" spans="1:21" x14ac:dyDescent="0.25">
      <c r="A396" t="s">
        <v>437</v>
      </c>
      <c r="B396" t="s">
        <v>1385</v>
      </c>
      <c r="C396" t="s">
        <v>1386</v>
      </c>
      <c r="D396" s="15">
        <v>1900</v>
      </c>
      <c r="E396" s="121">
        <v>1</v>
      </c>
      <c r="F396" t="s">
        <v>441</v>
      </c>
      <c r="G396" s="121">
        <v>366</v>
      </c>
      <c r="H396" t="s">
        <v>380</v>
      </c>
      <c r="I396" t="s">
        <v>488</v>
      </c>
      <c r="J396" t="s">
        <v>433</v>
      </c>
      <c r="K396" t="s">
        <v>6</v>
      </c>
      <c r="L396" s="756" t="s">
        <v>70</v>
      </c>
      <c r="M396" t="s">
        <v>188</v>
      </c>
      <c r="N396" s="681">
        <f t="shared" ca="1" si="26"/>
        <v>27671.141804658022</v>
      </c>
      <c r="O396" s="681">
        <f t="shared" ca="1" si="26"/>
        <v>14261.073932921516</v>
      </c>
      <c r="P396" s="681">
        <f t="shared" ca="1" si="26"/>
        <v>13410.067871736504</v>
      </c>
      <c r="Q396" s="681">
        <f t="shared" ca="1" si="26"/>
        <v>0</v>
      </c>
      <c r="R396" s="681">
        <f t="shared" ca="1" si="26"/>
        <v>0</v>
      </c>
      <c r="S396" t="str">
        <f t="shared" si="27"/>
        <v>HUM_ASR_FY_2022</v>
      </c>
      <c r="T396" s="958">
        <f t="shared" si="28"/>
        <v>45032</v>
      </c>
      <c r="U396" t="str">
        <f t="shared" si="29"/>
        <v>Unaudited</v>
      </c>
    </row>
    <row r="397" spans="1:21" x14ac:dyDescent="0.25">
      <c r="A397" t="s">
        <v>437</v>
      </c>
      <c r="B397" t="s">
        <v>1385</v>
      </c>
      <c r="C397" t="s">
        <v>1386</v>
      </c>
      <c r="D397" s="15">
        <v>1900</v>
      </c>
      <c r="E397" s="121">
        <v>1</v>
      </c>
      <c r="F397" t="s">
        <v>441</v>
      </c>
      <c r="G397" s="121">
        <v>366</v>
      </c>
      <c r="H397" t="s">
        <v>380</v>
      </c>
      <c r="I397" t="s">
        <v>488</v>
      </c>
      <c r="J397" t="s">
        <v>433</v>
      </c>
      <c r="K397" t="s">
        <v>6</v>
      </c>
      <c r="L397" s="756" t="s">
        <v>71</v>
      </c>
      <c r="M397" t="s">
        <v>231</v>
      </c>
      <c r="N397" s="681">
        <f t="shared" ca="1" si="26"/>
        <v>0</v>
      </c>
      <c r="O397" s="681">
        <f t="shared" ca="1" si="26"/>
        <v>0</v>
      </c>
      <c r="P397" s="681">
        <f t="shared" ca="1" si="26"/>
        <v>0</v>
      </c>
      <c r="Q397" s="681">
        <f t="shared" ca="1" si="26"/>
        <v>0</v>
      </c>
      <c r="R397" s="681">
        <f t="shared" ca="1" si="26"/>
        <v>0</v>
      </c>
      <c r="S397" t="str">
        <f t="shared" si="27"/>
        <v>HUM_ASR_FY_2022</v>
      </c>
      <c r="T397" s="958">
        <f t="shared" si="28"/>
        <v>45032</v>
      </c>
      <c r="U397" t="str">
        <f t="shared" si="29"/>
        <v>Unaudited</v>
      </c>
    </row>
    <row r="398" spans="1:21" x14ac:dyDescent="0.25">
      <c r="A398" t="s">
        <v>437</v>
      </c>
      <c r="B398" t="s">
        <v>1385</v>
      </c>
      <c r="C398" t="s">
        <v>1386</v>
      </c>
      <c r="D398" s="15">
        <v>1900</v>
      </c>
      <c r="E398" s="121">
        <v>1</v>
      </c>
      <c r="F398" t="s">
        <v>441</v>
      </c>
      <c r="G398" s="121">
        <v>366</v>
      </c>
      <c r="H398" t="s">
        <v>380</v>
      </c>
      <c r="I398" t="s">
        <v>488</v>
      </c>
      <c r="J398" t="s">
        <v>433</v>
      </c>
      <c r="K398" t="s">
        <v>6</v>
      </c>
      <c r="L398" s="756" t="s">
        <v>72</v>
      </c>
      <c r="M398" t="s">
        <v>164</v>
      </c>
      <c r="N398" s="681">
        <f t="shared" ca="1" si="26"/>
        <v>0</v>
      </c>
      <c r="O398" s="681">
        <f t="shared" ca="1" si="26"/>
        <v>0</v>
      </c>
      <c r="P398" s="681">
        <f t="shared" ca="1" si="26"/>
        <v>0</v>
      </c>
      <c r="Q398" s="681">
        <f t="shared" ca="1" si="26"/>
        <v>0</v>
      </c>
      <c r="R398" s="681">
        <f t="shared" ca="1" si="26"/>
        <v>0</v>
      </c>
      <c r="S398" t="str">
        <f t="shared" si="27"/>
        <v>HUM_ASR_FY_2022</v>
      </c>
      <c r="T398" s="958">
        <f t="shared" si="28"/>
        <v>45032</v>
      </c>
      <c r="U398" t="str">
        <f t="shared" si="29"/>
        <v>Unaudited</v>
      </c>
    </row>
    <row r="399" spans="1:21" x14ac:dyDescent="0.25">
      <c r="A399" t="s">
        <v>437</v>
      </c>
      <c r="B399" t="s">
        <v>1385</v>
      </c>
      <c r="C399" t="s">
        <v>1386</v>
      </c>
      <c r="D399" s="15">
        <v>1900</v>
      </c>
      <c r="E399" s="121">
        <v>1</v>
      </c>
      <c r="F399" t="s">
        <v>441</v>
      </c>
      <c r="G399" s="121">
        <v>366</v>
      </c>
      <c r="H399" t="s">
        <v>380</v>
      </c>
      <c r="I399" t="s">
        <v>488</v>
      </c>
      <c r="J399" t="s">
        <v>433</v>
      </c>
      <c r="K399" t="s">
        <v>6</v>
      </c>
      <c r="L399" s="756">
        <v>3.4</v>
      </c>
      <c r="M399" t="s">
        <v>461</v>
      </c>
      <c r="N399" s="681">
        <f t="shared" ca="1" si="26"/>
        <v>0</v>
      </c>
      <c r="O399" s="681">
        <f t="shared" ca="1" si="26"/>
        <v>0</v>
      </c>
      <c r="P399" s="681">
        <f t="shared" ca="1" si="26"/>
        <v>0</v>
      </c>
      <c r="Q399" s="681">
        <f t="shared" ca="1" si="26"/>
        <v>0</v>
      </c>
      <c r="R399" s="681">
        <f t="shared" ca="1" si="26"/>
        <v>0</v>
      </c>
      <c r="S399" t="str">
        <f t="shared" si="27"/>
        <v>HUM_ASR_FY_2022</v>
      </c>
      <c r="T399" s="958">
        <f t="shared" si="28"/>
        <v>45032</v>
      </c>
      <c r="U399" t="str">
        <f t="shared" si="29"/>
        <v>Unaudited</v>
      </c>
    </row>
    <row r="400" spans="1:21" x14ac:dyDescent="0.25">
      <c r="A400" t="s">
        <v>437</v>
      </c>
      <c r="B400" t="s">
        <v>1385</v>
      </c>
      <c r="C400" t="s">
        <v>1386</v>
      </c>
      <c r="D400" s="15">
        <v>1900</v>
      </c>
      <c r="E400" s="121">
        <v>1</v>
      </c>
      <c r="F400" t="s">
        <v>441</v>
      </c>
      <c r="G400" s="121">
        <v>366</v>
      </c>
      <c r="H400" t="s">
        <v>380</v>
      </c>
      <c r="I400" t="s">
        <v>488</v>
      </c>
      <c r="J400" t="s">
        <v>433</v>
      </c>
      <c r="K400" t="s">
        <v>434</v>
      </c>
      <c r="L400" s="756">
        <v>4.5</v>
      </c>
      <c r="M400" t="s">
        <v>32</v>
      </c>
      <c r="N400" s="681">
        <f t="shared" ca="1" si="26"/>
        <v>1679.3481818181817</v>
      </c>
      <c r="O400" s="681">
        <f t="shared" ca="1" si="26"/>
        <v>1203.7825952303629</v>
      </c>
      <c r="P400" s="681">
        <f t="shared" ca="1" si="26"/>
        <v>475.56558658781887</v>
      </c>
      <c r="Q400" s="681">
        <f t="shared" ca="1" si="26"/>
        <v>0</v>
      </c>
      <c r="R400" s="681">
        <f t="shared" ca="1" si="26"/>
        <v>0</v>
      </c>
      <c r="S400" t="str">
        <f t="shared" si="27"/>
        <v>HUM_ASR_FY_2022</v>
      </c>
      <c r="T400" s="958">
        <f t="shared" si="28"/>
        <v>45032</v>
      </c>
      <c r="U400" t="str">
        <f t="shared" si="29"/>
        <v>Unaudited</v>
      </c>
    </row>
    <row r="401" spans="1:21" x14ac:dyDescent="0.25">
      <c r="A401" t="s">
        <v>437</v>
      </c>
      <c r="B401" t="s">
        <v>1385</v>
      </c>
      <c r="C401" t="s">
        <v>1386</v>
      </c>
      <c r="D401" s="15">
        <v>1900</v>
      </c>
      <c r="E401" s="121">
        <v>1</v>
      </c>
      <c r="F401" t="s">
        <v>441</v>
      </c>
      <c r="G401" s="121">
        <v>366</v>
      </c>
      <c r="H401" t="s">
        <v>380</v>
      </c>
      <c r="I401" t="s">
        <v>488</v>
      </c>
      <c r="J401" t="s">
        <v>433</v>
      </c>
      <c r="K401" t="s">
        <v>434</v>
      </c>
      <c r="L401" s="756" t="s">
        <v>944</v>
      </c>
      <c r="M401" t="s">
        <v>935</v>
      </c>
      <c r="N401" s="681">
        <f t="shared" ca="1" si="26"/>
        <v>0</v>
      </c>
      <c r="O401" s="681">
        <f t="shared" ca="1" si="26"/>
        <v>0</v>
      </c>
      <c r="P401" s="681">
        <f t="shared" ca="1" si="26"/>
        <v>0</v>
      </c>
      <c r="Q401" s="681">
        <f t="shared" ca="1" si="26"/>
        <v>0</v>
      </c>
      <c r="R401" s="681">
        <f t="shared" ca="1" si="26"/>
        <v>0</v>
      </c>
      <c r="S401" t="str">
        <f t="shared" si="27"/>
        <v>HUM_ASR_FY_2022</v>
      </c>
      <c r="T401" s="958">
        <f t="shared" si="28"/>
        <v>45032</v>
      </c>
      <c r="U401" t="str">
        <f t="shared" si="29"/>
        <v>Unaudited</v>
      </c>
    </row>
    <row r="402" spans="1:21" x14ac:dyDescent="0.25">
      <c r="A402" t="s">
        <v>437</v>
      </c>
      <c r="B402" t="s">
        <v>1385</v>
      </c>
      <c r="C402" t="s">
        <v>1386</v>
      </c>
      <c r="D402" s="15">
        <v>1900</v>
      </c>
      <c r="E402" s="121">
        <v>1</v>
      </c>
      <c r="F402" t="s">
        <v>441</v>
      </c>
      <c r="G402" s="121">
        <v>366</v>
      </c>
      <c r="H402" t="s">
        <v>380</v>
      </c>
      <c r="I402" t="s">
        <v>488</v>
      </c>
      <c r="J402" t="s">
        <v>433</v>
      </c>
      <c r="K402" t="s">
        <v>434</v>
      </c>
      <c r="L402" s="756" t="s">
        <v>193</v>
      </c>
      <c r="M402" t="s">
        <v>40</v>
      </c>
      <c r="N402" s="681">
        <f t="shared" ca="1" si="26"/>
        <v>0</v>
      </c>
      <c r="O402" s="681">
        <f t="shared" ca="1" si="26"/>
        <v>0</v>
      </c>
      <c r="P402" s="681">
        <f t="shared" ca="1" si="26"/>
        <v>0</v>
      </c>
      <c r="Q402" s="681">
        <f t="shared" ca="1" si="26"/>
        <v>0</v>
      </c>
      <c r="R402" s="681">
        <f t="shared" ca="1" si="26"/>
        <v>0</v>
      </c>
      <c r="S402" t="str">
        <f t="shared" si="27"/>
        <v>HUM_ASR_FY_2022</v>
      </c>
      <c r="T402" s="958">
        <f t="shared" si="28"/>
        <v>45032</v>
      </c>
      <c r="U402" t="str">
        <f t="shared" si="29"/>
        <v>Unaudited</v>
      </c>
    </row>
    <row r="403" spans="1:21" x14ac:dyDescent="0.25">
      <c r="A403" t="s">
        <v>437</v>
      </c>
      <c r="B403" t="s">
        <v>1385</v>
      </c>
      <c r="C403" t="s">
        <v>1386</v>
      </c>
      <c r="D403" s="15">
        <v>1900</v>
      </c>
      <c r="E403" s="121">
        <v>1</v>
      </c>
      <c r="F403" t="s">
        <v>441</v>
      </c>
      <c r="G403" s="121">
        <v>366</v>
      </c>
      <c r="H403" t="s">
        <v>380</v>
      </c>
      <c r="I403" t="s">
        <v>488</v>
      </c>
      <c r="J403" t="s">
        <v>433</v>
      </c>
      <c r="K403" t="s">
        <v>434</v>
      </c>
      <c r="L403" s="756" t="s">
        <v>192</v>
      </c>
      <c r="M403" t="s">
        <v>329</v>
      </c>
      <c r="N403" s="681">
        <f t="shared" ca="1" si="26"/>
        <v>0</v>
      </c>
      <c r="O403" s="681">
        <f t="shared" ca="1" si="26"/>
        <v>0</v>
      </c>
      <c r="P403" s="681">
        <f t="shared" ca="1" si="26"/>
        <v>0</v>
      </c>
      <c r="Q403" s="681">
        <f t="shared" ca="1" si="26"/>
        <v>0</v>
      </c>
      <c r="R403" s="681">
        <f t="shared" ca="1" si="26"/>
        <v>0</v>
      </c>
      <c r="S403" t="str">
        <f t="shared" si="27"/>
        <v>HUM_ASR_FY_2022</v>
      </c>
      <c r="T403" s="958">
        <f t="shared" si="28"/>
        <v>45032</v>
      </c>
      <c r="U403" t="str">
        <f t="shared" si="29"/>
        <v>Unaudited</v>
      </c>
    </row>
    <row r="404" spans="1:21" x14ac:dyDescent="0.25">
      <c r="A404" t="s">
        <v>437</v>
      </c>
      <c r="B404" t="s">
        <v>1385</v>
      </c>
      <c r="C404" t="s">
        <v>1386</v>
      </c>
      <c r="D404" s="15">
        <v>1900</v>
      </c>
      <c r="E404" s="121">
        <v>1</v>
      </c>
      <c r="F404" t="s">
        <v>441</v>
      </c>
      <c r="G404" s="121">
        <v>366</v>
      </c>
      <c r="H404" t="s">
        <v>380</v>
      </c>
      <c r="I404" t="s">
        <v>488</v>
      </c>
      <c r="J404" t="s">
        <v>450</v>
      </c>
      <c r="K404" t="s">
        <v>435</v>
      </c>
      <c r="L404" s="756" t="s">
        <v>79</v>
      </c>
      <c r="M404" t="s">
        <v>27</v>
      </c>
      <c r="N404" s="681">
        <f t="shared" ca="1" si="26"/>
        <v>320746.61187820928</v>
      </c>
      <c r="O404" s="681">
        <f t="shared" ca="1" si="26"/>
        <v>165325.29702057445</v>
      </c>
      <c r="P404" s="681">
        <f t="shared" ca="1" si="26"/>
        <v>155421.3148576348</v>
      </c>
      <c r="Q404" s="681">
        <f t="shared" ca="1" si="26"/>
        <v>0</v>
      </c>
      <c r="R404" s="681">
        <f t="shared" ca="1" si="26"/>
        <v>0</v>
      </c>
      <c r="S404" t="str">
        <f t="shared" si="27"/>
        <v>HUM_ASR_FY_2022</v>
      </c>
      <c r="T404" s="958">
        <f t="shared" si="28"/>
        <v>45032</v>
      </c>
      <c r="U404" t="str">
        <f t="shared" si="29"/>
        <v>Unaudited</v>
      </c>
    </row>
    <row r="405" spans="1:21" x14ac:dyDescent="0.25">
      <c r="A405" t="s">
        <v>437</v>
      </c>
      <c r="B405" t="s">
        <v>1385</v>
      </c>
      <c r="C405" t="s">
        <v>1386</v>
      </c>
      <c r="D405" s="15">
        <v>1900</v>
      </c>
      <c r="E405" s="121">
        <v>1</v>
      </c>
      <c r="F405" t="s">
        <v>441</v>
      </c>
      <c r="G405" s="121">
        <v>366</v>
      </c>
      <c r="H405" t="s">
        <v>380</v>
      </c>
      <c r="I405" t="s">
        <v>488</v>
      </c>
      <c r="J405" t="s">
        <v>450</v>
      </c>
      <c r="K405" t="s">
        <v>435</v>
      </c>
      <c r="L405" s="756" t="s">
        <v>80</v>
      </c>
      <c r="M405" t="s">
        <v>97</v>
      </c>
      <c r="N405" s="681">
        <f t="shared" ca="1" si="26"/>
        <v>48620.633588274461</v>
      </c>
      <c r="O405" s="681">
        <f t="shared" ca="1" si="26"/>
        <v>25060.968352059128</v>
      </c>
      <c r="P405" s="681">
        <f t="shared" ca="1" si="26"/>
        <v>23559.665236215336</v>
      </c>
      <c r="Q405" s="681">
        <f t="shared" ca="1" si="26"/>
        <v>0</v>
      </c>
      <c r="R405" s="681">
        <f t="shared" ca="1" si="26"/>
        <v>0</v>
      </c>
      <c r="S405" t="str">
        <f t="shared" si="27"/>
        <v>HUM_ASR_FY_2022</v>
      </c>
      <c r="T405" s="958">
        <f t="shared" si="28"/>
        <v>45032</v>
      </c>
      <c r="U405" t="str">
        <f t="shared" si="29"/>
        <v>Unaudited</v>
      </c>
    </row>
    <row r="406" spans="1:21" x14ac:dyDescent="0.25">
      <c r="A406" t="s">
        <v>437</v>
      </c>
      <c r="B406" t="s">
        <v>1385</v>
      </c>
      <c r="C406" t="s">
        <v>1386</v>
      </c>
      <c r="D406" s="15">
        <v>1900</v>
      </c>
      <c r="E406" s="121">
        <v>1</v>
      </c>
      <c r="F406" t="s">
        <v>441</v>
      </c>
      <c r="G406" s="121">
        <v>366</v>
      </c>
      <c r="H406" t="s">
        <v>380</v>
      </c>
      <c r="I406" t="s">
        <v>488</v>
      </c>
      <c r="J406" t="s">
        <v>450</v>
      </c>
      <c r="K406" t="s">
        <v>435</v>
      </c>
      <c r="L406" s="756" t="s">
        <v>81</v>
      </c>
      <c r="M406" t="s">
        <v>98</v>
      </c>
      <c r="N406" s="681">
        <f t="shared" ca="1" si="26"/>
        <v>97932.451253974723</v>
      </c>
      <c r="O406" s="681">
        <f t="shared" ca="1" si="26"/>
        <v>50478.199899626932</v>
      </c>
      <c r="P406" s="681">
        <f t="shared" ca="1" si="26"/>
        <v>47454.251354347791</v>
      </c>
      <c r="Q406" s="681">
        <f t="shared" ca="1" si="26"/>
        <v>0</v>
      </c>
      <c r="R406" s="681">
        <f t="shared" ca="1" si="26"/>
        <v>0</v>
      </c>
      <c r="S406" t="str">
        <f t="shared" si="27"/>
        <v>HUM_ASR_FY_2022</v>
      </c>
      <c r="T406" s="958">
        <f t="shared" si="28"/>
        <v>45032</v>
      </c>
      <c r="U406" t="str">
        <f t="shared" si="29"/>
        <v>Unaudited</v>
      </c>
    </row>
    <row r="407" spans="1:21" x14ac:dyDescent="0.25">
      <c r="A407" t="s">
        <v>437</v>
      </c>
      <c r="B407" t="s">
        <v>1385</v>
      </c>
      <c r="C407" t="s">
        <v>1386</v>
      </c>
      <c r="D407" s="15">
        <v>1900</v>
      </c>
      <c r="E407" s="121">
        <v>1</v>
      </c>
      <c r="F407" t="s">
        <v>441</v>
      </c>
      <c r="G407" s="121">
        <v>366</v>
      </c>
      <c r="H407" t="s">
        <v>380</v>
      </c>
      <c r="I407" t="s">
        <v>488</v>
      </c>
      <c r="J407" t="s">
        <v>450</v>
      </c>
      <c r="K407" t="s">
        <v>435</v>
      </c>
      <c r="L407" s="756" t="s">
        <v>82</v>
      </c>
      <c r="M407" t="s">
        <v>99</v>
      </c>
      <c r="N407" s="681">
        <f t="shared" ca="1" si="26"/>
        <v>264900.06409415905</v>
      </c>
      <c r="O407" s="681">
        <f t="shared" ca="1" si="26"/>
        <v>136539.81103864426</v>
      </c>
      <c r="P407" s="681">
        <f t="shared" ca="1" si="26"/>
        <v>128360.25305551483</v>
      </c>
      <c r="Q407" s="681">
        <f t="shared" ca="1" si="26"/>
        <v>0</v>
      </c>
      <c r="R407" s="681">
        <f t="shared" ca="1" si="26"/>
        <v>0</v>
      </c>
      <c r="S407" t="str">
        <f t="shared" si="27"/>
        <v>HUM_ASR_FY_2022</v>
      </c>
      <c r="T407" s="958">
        <f t="shared" si="28"/>
        <v>45032</v>
      </c>
      <c r="U407" t="str">
        <f t="shared" si="29"/>
        <v>Unaudited</v>
      </c>
    </row>
    <row r="408" spans="1:21" x14ac:dyDescent="0.25">
      <c r="A408" t="s">
        <v>437</v>
      </c>
      <c r="B408" t="s">
        <v>1385</v>
      </c>
      <c r="C408" t="s">
        <v>1386</v>
      </c>
      <c r="D408" s="15">
        <v>1900</v>
      </c>
      <c r="E408" s="121">
        <v>1</v>
      </c>
      <c r="F408" t="s">
        <v>441</v>
      </c>
      <c r="G408" s="121">
        <v>366</v>
      </c>
      <c r="H408" t="s">
        <v>380</v>
      </c>
      <c r="I408" t="s">
        <v>488</v>
      </c>
      <c r="J408" t="s">
        <v>450</v>
      </c>
      <c r="K408" t="s">
        <v>435</v>
      </c>
      <c r="L408" s="756" t="s">
        <v>216</v>
      </c>
      <c r="M408" t="s">
        <v>100</v>
      </c>
      <c r="N408" s="681">
        <f t="shared" ca="1" si="26"/>
        <v>194761.10725588363</v>
      </c>
      <c r="O408" s="681">
        <f t="shared" ca="1" si="26"/>
        <v>100387.46073290147</v>
      </c>
      <c r="P408" s="681">
        <f t="shared" ca="1" si="26"/>
        <v>94373.646522982148</v>
      </c>
      <c r="Q408" s="681">
        <f t="shared" ca="1" si="26"/>
        <v>0</v>
      </c>
      <c r="R408" s="681">
        <f t="shared" ca="1" si="26"/>
        <v>0</v>
      </c>
      <c r="S408" t="str">
        <f t="shared" si="27"/>
        <v>HUM_ASR_FY_2022</v>
      </c>
      <c r="T408" s="958">
        <f t="shared" si="28"/>
        <v>45032</v>
      </c>
      <c r="U408" t="str">
        <f t="shared" si="29"/>
        <v>Unaudited</v>
      </c>
    </row>
    <row r="409" spans="1:21" x14ac:dyDescent="0.25">
      <c r="A409" t="s">
        <v>437</v>
      </c>
      <c r="B409" t="s">
        <v>1385</v>
      </c>
      <c r="C409" t="s">
        <v>1386</v>
      </c>
      <c r="D409" s="15">
        <v>1900</v>
      </c>
      <c r="E409" s="121">
        <v>1</v>
      </c>
      <c r="F409" t="s">
        <v>441</v>
      </c>
      <c r="G409" s="121">
        <v>366</v>
      </c>
      <c r="H409" t="s">
        <v>380</v>
      </c>
      <c r="I409" t="s">
        <v>488</v>
      </c>
      <c r="J409" t="s">
        <v>450</v>
      </c>
      <c r="K409" t="s">
        <v>435</v>
      </c>
      <c r="L409" s="756" t="s">
        <v>215</v>
      </c>
      <c r="M409" t="s">
        <v>28</v>
      </c>
      <c r="N409" s="681">
        <f t="shared" ca="1" si="26"/>
        <v>3557.5608793079109</v>
      </c>
      <c r="O409" s="681">
        <f t="shared" ca="1" si="26"/>
        <v>1833.7054461659748</v>
      </c>
      <c r="P409" s="681">
        <f t="shared" ca="1" si="26"/>
        <v>1723.8554331419364</v>
      </c>
      <c r="Q409" s="681">
        <f t="shared" ca="1" si="26"/>
        <v>0</v>
      </c>
      <c r="R409" s="681">
        <f t="shared" ca="1" si="26"/>
        <v>0</v>
      </c>
      <c r="S409" t="str">
        <f t="shared" si="27"/>
        <v>HUM_ASR_FY_2022</v>
      </c>
      <c r="T409" s="958">
        <f t="shared" si="28"/>
        <v>45032</v>
      </c>
      <c r="U409" t="str">
        <f t="shared" si="29"/>
        <v>Unaudited</v>
      </c>
    </row>
    <row r="410" spans="1:21" x14ac:dyDescent="0.25">
      <c r="A410" t="s">
        <v>437</v>
      </c>
      <c r="B410" t="s">
        <v>1385</v>
      </c>
      <c r="C410" t="s">
        <v>1386</v>
      </c>
      <c r="D410" s="15">
        <v>1900</v>
      </c>
      <c r="E410" s="121">
        <v>1</v>
      </c>
      <c r="F410" t="s">
        <v>441</v>
      </c>
      <c r="G410" s="121">
        <v>366</v>
      </c>
      <c r="H410" t="s">
        <v>380</v>
      </c>
      <c r="I410" t="s">
        <v>488</v>
      </c>
      <c r="J410" t="s">
        <v>436</v>
      </c>
      <c r="K410" t="s">
        <v>436</v>
      </c>
      <c r="L410" s="756" t="s">
        <v>84</v>
      </c>
      <c r="M410" t="s">
        <v>327</v>
      </c>
      <c r="N410" s="681">
        <f t="shared" ca="1" si="26"/>
        <v>0</v>
      </c>
      <c r="O410" s="681">
        <f t="shared" ca="1" si="26"/>
        <v>0</v>
      </c>
      <c r="P410" s="681">
        <f t="shared" ca="1" si="26"/>
        <v>0</v>
      </c>
      <c r="Q410" s="681">
        <f t="shared" ca="1" si="26"/>
        <v>0</v>
      </c>
      <c r="R410" s="681">
        <f t="shared" ca="1" si="26"/>
        <v>0</v>
      </c>
      <c r="S410" t="str">
        <f t="shared" si="27"/>
        <v>HUM_ASR_FY_2022</v>
      </c>
      <c r="T410" s="958">
        <f t="shared" si="28"/>
        <v>45032</v>
      </c>
      <c r="U410" t="str">
        <f t="shared" si="29"/>
        <v>Unaudited</v>
      </c>
    </row>
    <row r="411" spans="1:21" x14ac:dyDescent="0.25">
      <c r="A411" t="s">
        <v>437</v>
      </c>
      <c r="B411" t="s">
        <v>1385</v>
      </c>
      <c r="C411" t="s">
        <v>1386</v>
      </c>
      <c r="D411" s="15">
        <v>1900</v>
      </c>
      <c r="E411" s="121">
        <v>1</v>
      </c>
      <c r="F411" t="s">
        <v>441</v>
      </c>
      <c r="G411" s="121">
        <v>366</v>
      </c>
      <c r="H411" t="s">
        <v>380</v>
      </c>
      <c r="I411" t="s">
        <v>488</v>
      </c>
      <c r="J411" t="s">
        <v>436</v>
      </c>
      <c r="K411" t="s">
        <v>436</v>
      </c>
      <c r="L411" s="756" t="s">
        <v>85</v>
      </c>
      <c r="M411" t="s">
        <v>325</v>
      </c>
      <c r="N411" s="681">
        <f t="shared" ca="1" si="26"/>
        <v>0</v>
      </c>
      <c r="O411" s="681">
        <f t="shared" ca="1" si="26"/>
        <v>0</v>
      </c>
      <c r="P411" s="681">
        <f t="shared" ca="1" si="26"/>
        <v>0</v>
      </c>
      <c r="Q411" s="681">
        <f t="shared" ca="1" si="26"/>
        <v>0</v>
      </c>
      <c r="R411" s="681">
        <f t="shared" ca="1" si="26"/>
        <v>0</v>
      </c>
      <c r="S411" t="str">
        <f t="shared" si="27"/>
        <v>HUM_ASR_FY_2022</v>
      </c>
      <c r="T411" s="958">
        <f t="shared" si="28"/>
        <v>45032</v>
      </c>
      <c r="U411" t="str">
        <f t="shared" si="29"/>
        <v>Unaudited</v>
      </c>
    </row>
    <row r="412" spans="1:21" x14ac:dyDescent="0.25">
      <c r="A412" t="s">
        <v>437</v>
      </c>
      <c r="B412" t="s">
        <v>1385</v>
      </c>
      <c r="C412" t="s">
        <v>1386</v>
      </c>
      <c r="D412" s="15">
        <v>1900</v>
      </c>
      <c r="E412" s="121">
        <v>1</v>
      </c>
      <c r="F412" t="s">
        <v>441</v>
      </c>
      <c r="G412" s="121">
        <v>366</v>
      </c>
      <c r="H412" t="s">
        <v>380</v>
      </c>
      <c r="I412" t="s">
        <v>488</v>
      </c>
      <c r="J412" t="s">
        <v>436</v>
      </c>
      <c r="K412" t="s">
        <v>436</v>
      </c>
      <c r="L412" s="756" t="s">
        <v>86</v>
      </c>
      <c r="M412" t="s">
        <v>494</v>
      </c>
      <c r="N412" s="681">
        <f t="shared" ca="1" si="26"/>
        <v>0</v>
      </c>
      <c r="O412" s="681">
        <f t="shared" ca="1" si="26"/>
        <v>0</v>
      </c>
      <c r="P412" s="681">
        <f t="shared" ca="1" si="26"/>
        <v>0</v>
      </c>
      <c r="Q412" s="681">
        <f t="shared" ca="1" si="26"/>
        <v>0</v>
      </c>
      <c r="R412" s="681">
        <f t="shared" ca="1" si="26"/>
        <v>0</v>
      </c>
      <c r="S412" t="str">
        <f t="shared" si="27"/>
        <v>HUM_ASR_FY_2022</v>
      </c>
      <c r="T412" s="958">
        <f t="shared" si="28"/>
        <v>45032</v>
      </c>
      <c r="U412" t="str">
        <f t="shared" si="29"/>
        <v>Unaudited</v>
      </c>
    </row>
    <row r="413" spans="1:21" x14ac:dyDescent="0.25">
      <c r="A413" t="s">
        <v>437</v>
      </c>
      <c r="B413" t="s">
        <v>1385</v>
      </c>
      <c r="C413" t="s">
        <v>1386</v>
      </c>
      <c r="D413" s="15">
        <v>1900</v>
      </c>
      <c r="E413" s="121">
        <v>1</v>
      </c>
      <c r="F413" t="s">
        <v>441</v>
      </c>
      <c r="G413" s="121">
        <v>366</v>
      </c>
      <c r="H413" t="s">
        <v>380</v>
      </c>
      <c r="I413" t="s">
        <v>488</v>
      </c>
      <c r="J413" t="s">
        <v>436</v>
      </c>
      <c r="K413" t="s">
        <v>436</v>
      </c>
      <c r="L413" s="756" t="s">
        <v>87</v>
      </c>
      <c r="M413" t="s">
        <v>495</v>
      </c>
      <c r="N413" s="681">
        <f t="shared" ca="1" si="26"/>
        <v>0</v>
      </c>
      <c r="O413" s="681">
        <f t="shared" ca="1" si="26"/>
        <v>0</v>
      </c>
      <c r="P413" s="681">
        <f t="shared" ca="1" si="26"/>
        <v>0</v>
      </c>
      <c r="Q413" s="681">
        <f t="shared" ca="1" si="26"/>
        <v>0</v>
      </c>
      <c r="R413" s="681">
        <f t="shared" ca="1" si="26"/>
        <v>0</v>
      </c>
      <c r="S413" t="str">
        <f t="shared" si="27"/>
        <v>HUM_ASR_FY_2022</v>
      </c>
      <c r="T413" s="958">
        <f t="shared" si="28"/>
        <v>45032</v>
      </c>
      <c r="U413" t="str">
        <f t="shared" si="29"/>
        <v>Unaudited</v>
      </c>
    </row>
    <row r="414" spans="1:21" x14ac:dyDescent="0.25">
      <c r="A414" t="s">
        <v>437</v>
      </c>
      <c r="B414" t="s">
        <v>1385</v>
      </c>
      <c r="C414" t="s">
        <v>1386</v>
      </c>
      <c r="D414" s="15">
        <v>1900</v>
      </c>
      <c r="E414" s="121">
        <v>1</v>
      </c>
      <c r="F414" t="s">
        <v>441</v>
      </c>
      <c r="G414" s="121">
        <v>366</v>
      </c>
      <c r="H414" t="s">
        <v>380</v>
      </c>
      <c r="I414" t="s">
        <v>488</v>
      </c>
      <c r="J414" t="s">
        <v>436</v>
      </c>
      <c r="K414" t="s">
        <v>436</v>
      </c>
      <c r="L414" s="756" t="s">
        <v>213</v>
      </c>
      <c r="M414" t="s">
        <v>496</v>
      </c>
      <c r="N414" s="681">
        <f t="shared" ca="1" si="26"/>
        <v>0</v>
      </c>
      <c r="O414" s="681">
        <f t="shared" ca="1" si="26"/>
        <v>0</v>
      </c>
      <c r="P414" s="681">
        <f t="shared" ca="1" si="26"/>
        <v>0</v>
      </c>
      <c r="Q414" s="681">
        <f t="shared" ca="1" si="26"/>
        <v>0</v>
      </c>
      <c r="R414" s="681">
        <f t="shared" ca="1" si="26"/>
        <v>0</v>
      </c>
      <c r="S414" t="str">
        <f t="shared" si="27"/>
        <v>HUM_ASR_FY_2022</v>
      </c>
      <c r="T414" s="958">
        <f t="shared" si="28"/>
        <v>45032</v>
      </c>
      <c r="U414" t="str">
        <f t="shared" si="29"/>
        <v>Unaudited</v>
      </c>
    </row>
    <row r="415" spans="1:21" x14ac:dyDescent="0.25">
      <c r="A415" t="s">
        <v>437</v>
      </c>
      <c r="B415" t="s">
        <v>1385</v>
      </c>
      <c r="C415" t="s">
        <v>1386</v>
      </c>
      <c r="D415" s="15">
        <v>1900</v>
      </c>
      <c r="E415" s="121">
        <v>1</v>
      </c>
      <c r="F415" t="s">
        <v>441</v>
      </c>
      <c r="G415" s="121">
        <v>366</v>
      </c>
      <c r="H415" t="s">
        <v>380</v>
      </c>
      <c r="I415" t="s">
        <v>489</v>
      </c>
      <c r="J415" t="s">
        <v>26</v>
      </c>
      <c r="K415" t="s">
        <v>26</v>
      </c>
      <c r="L415" s="756" t="s">
        <v>204</v>
      </c>
      <c r="M415" t="s">
        <v>26</v>
      </c>
      <c r="N415" s="681">
        <f t="shared" ca="1" si="26"/>
        <v>409349.10838556965</v>
      </c>
      <c r="O415" s="681">
        <f t="shared" ca="1" si="26"/>
        <v>0</v>
      </c>
      <c r="P415" s="681">
        <f t="shared" ca="1" si="26"/>
        <v>0</v>
      </c>
      <c r="Q415" s="681">
        <f t="shared" ca="1" si="26"/>
        <v>0</v>
      </c>
      <c r="R415" s="681">
        <f t="shared" ca="1" si="26"/>
        <v>0</v>
      </c>
      <c r="S415" t="str">
        <f t="shared" si="27"/>
        <v>HUM_ASR_FY_2022</v>
      </c>
      <c r="T415" s="958">
        <f t="shared" si="28"/>
        <v>45032</v>
      </c>
      <c r="U415" t="str">
        <f t="shared" si="29"/>
        <v>Unaudited</v>
      </c>
    </row>
    <row r="416" spans="1:21" x14ac:dyDescent="0.25">
      <c r="A416" t="s">
        <v>437</v>
      </c>
      <c r="B416" t="s">
        <v>1385</v>
      </c>
      <c r="C416" t="s">
        <v>1386</v>
      </c>
      <c r="D416" s="15">
        <v>1900</v>
      </c>
      <c r="E416" s="121">
        <v>1</v>
      </c>
      <c r="F416" t="s">
        <v>1031</v>
      </c>
      <c r="G416" s="121" t="s">
        <v>1384</v>
      </c>
      <c r="H416" t="s">
        <v>380</v>
      </c>
      <c r="I416" t="s">
        <v>432</v>
      </c>
      <c r="J416" t="s">
        <v>432</v>
      </c>
      <c r="K416" t="s">
        <v>432</v>
      </c>
      <c r="M416" t="s">
        <v>432</v>
      </c>
      <c r="N416" s="681">
        <f t="shared" ca="1" si="26"/>
        <v>0</v>
      </c>
      <c r="O416" s="681">
        <f t="shared" ca="1" si="26"/>
        <v>0</v>
      </c>
      <c r="P416" s="681">
        <f t="shared" ca="1" si="26"/>
        <v>0</v>
      </c>
      <c r="Q416" s="681">
        <f t="shared" ca="1" si="26"/>
        <v>0</v>
      </c>
      <c r="R416" s="681">
        <f t="shared" ca="1" si="26"/>
        <v>-17</v>
      </c>
      <c r="S416" t="str">
        <f t="shared" si="27"/>
        <v>HUM_ASR_FY_2022</v>
      </c>
      <c r="T416" s="958">
        <f t="shared" si="28"/>
        <v>45032</v>
      </c>
      <c r="U416" t="str">
        <f t="shared" si="29"/>
        <v>Unaudited</v>
      </c>
    </row>
    <row r="417" spans="1:21" x14ac:dyDescent="0.25">
      <c r="A417" t="s">
        <v>437</v>
      </c>
      <c r="B417" t="s">
        <v>1385</v>
      </c>
      <c r="C417" t="s">
        <v>1386</v>
      </c>
      <c r="D417" s="15">
        <v>1900</v>
      </c>
      <c r="E417" s="121">
        <v>1</v>
      </c>
      <c r="F417" t="s">
        <v>1031</v>
      </c>
      <c r="G417" s="121" t="s">
        <v>1384</v>
      </c>
      <c r="H417" t="s">
        <v>380</v>
      </c>
      <c r="I417" t="s">
        <v>487</v>
      </c>
      <c r="J417" t="s">
        <v>12</v>
      </c>
      <c r="K417" t="s">
        <v>12</v>
      </c>
      <c r="L417" s="756">
        <v>1.1000000000000001</v>
      </c>
      <c r="M417" t="s">
        <v>12</v>
      </c>
      <c r="N417" s="681">
        <f t="shared" ca="1" si="26"/>
        <v>0</v>
      </c>
      <c r="O417" s="681">
        <f t="shared" ca="1" si="26"/>
        <v>0</v>
      </c>
      <c r="P417" s="681">
        <f t="shared" ca="1" si="26"/>
        <v>0</v>
      </c>
      <c r="Q417" s="681">
        <f t="shared" ca="1" si="26"/>
        <v>0</v>
      </c>
      <c r="R417" s="681">
        <f t="shared" ca="1" si="26"/>
        <v>-157509.5800000001</v>
      </c>
      <c r="S417" t="str">
        <f t="shared" si="27"/>
        <v>HUM_ASR_FY_2022</v>
      </c>
      <c r="T417" s="958">
        <f t="shared" si="28"/>
        <v>45032</v>
      </c>
      <c r="U417" t="str">
        <f t="shared" si="29"/>
        <v>Unaudited</v>
      </c>
    </row>
    <row r="418" spans="1:21" x14ac:dyDescent="0.25">
      <c r="A418" t="s">
        <v>437</v>
      </c>
      <c r="B418" t="s">
        <v>1385</v>
      </c>
      <c r="C418" t="s">
        <v>1386</v>
      </c>
      <c r="D418" s="15">
        <v>1900</v>
      </c>
      <c r="E418" s="121">
        <v>1</v>
      </c>
      <c r="F418" t="s">
        <v>1031</v>
      </c>
      <c r="G418" s="121" t="s">
        <v>1384</v>
      </c>
      <c r="H418" t="s">
        <v>380</v>
      </c>
      <c r="I418" t="s">
        <v>487</v>
      </c>
      <c r="J418" t="s">
        <v>12</v>
      </c>
      <c r="K418" t="s">
        <v>222</v>
      </c>
      <c r="L418" s="756">
        <v>1.2</v>
      </c>
      <c r="M418" t="s">
        <v>222</v>
      </c>
      <c r="N418" s="681">
        <f t="shared" ca="1" si="26"/>
        <v>0</v>
      </c>
      <c r="O418" s="681">
        <f t="shared" ca="1" si="26"/>
        <v>0</v>
      </c>
      <c r="P418" s="681">
        <f t="shared" ca="1" si="26"/>
        <v>0</v>
      </c>
      <c r="Q418" s="681">
        <f t="shared" ca="1" si="26"/>
        <v>0</v>
      </c>
      <c r="R418" s="681">
        <f t="shared" ca="1" si="26"/>
        <v>0</v>
      </c>
      <c r="S418" t="str">
        <f t="shared" si="27"/>
        <v>HUM_ASR_FY_2022</v>
      </c>
      <c r="T418" s="958">
        <f t="shared" si="28"/>
        <v>45032</v>
      </c>
      <c r="U418" t="str">
        <f t="shared" si="29"/>
        <v>Unaudited</v>
      </c>
    </row>
    <row r="419" spans="1:21" x14ac:dyDescent="0.25">
      <c r="A419" t="s">
        <v>437</v>
      </c>
      <c r="B419" t="s">
        <v>1385</v>
      </c>
      <c r="C419" t="s">
        <v>1386</v>
      </c>
      <c r="D419" s="15">
        <v>1900</v>
      </c>
      <c r="E419" s="121">
        <v>1</v>
      </c>
      <c r="F419" t="s">
        <v>1031</v>
      </c>
      <c r="G419" s="121" t="s">
        <v>1384</v>
      </c>
      <c r="H419" t="s">
        <v>380</v>
      </c>
      <c r="I419" t="s">
        <v>487</v>
      </c>
      <c r="J419" t="s">
        <v>12</v>
      </c>
      <c r="K419" t="s">
        <v>1323</v>
      </c>
      <c r="L419" s="756" t="s">
        <v>1319</v>
      </c>
      <c r="M419" t="s">
        <v>1323</v>
      </c>
      <c r="N419" s="681">
        <f t="shared" ca="1" si="26"/>
        <v>0</v>
      </c>
      <c r="O419" s="681">
        <f t="shared" ca="1" si="26"/>
        <v>0</v>
      </c>
      <c r="P419" s="681">
        <f t="shared" ca="1" si="26"/>
        <v>0</v>
      </c>
      <c r="Q419" s="681">
        <f t="shared" ca="1" si="26"/>
        <v>0</v>
      </c>
      <c r="R419" s="681">
        <f t="shared" ca="1" si="26"/>
        <v>-654547.31999999983</v>
      </c>
      <c r="S419" t="str">
        <f t="shared" si="27"/>
        <v>HUM_ASR_FY_2022</v>
      </c>
      <c r="T419" s="958">
        <f t="shared" si="28"/>
        <v>45032</v>
      </c>
      <c r="U419" t="str">
        <f t="shared" si="29"/>
        <v>Unaudited</v>
      </c>
    </row>
    <row r="420" spans="1:21" x14ac:dyDescent="0.25">
      <c r="A420" t="s">
        <v>437</v>
      </c>
      <c r="B420" t="s">
        <v>1385</v>
      </c>
      <c r="C420" t="s">
        <v>1386</v>
      </c>
      <c r="D420" s="15">
        <v>1900</v>
      </c>
      <c r="E420" s="121">
        <v>1</v>
      </c>
      <c r="F420" t="s">
        <v>1031</v>
      </c>
      <c r="G420" s="121" t="s">
        <v>1384</v>
      </c>
      <c r="H420" t="s">
        <v>380</v>
      </c>
      <c r="I420" t="s">
        <v>487</v>
      </c>
      <c r="J420" t="s">
        <v>12</v>
      </c>
      <c r="K420" t="s">
        <v>1325</v>
      </c>
      <c r="L420" s="756" t="s">
        <v>1324</v>
      </c>
      <c r="M420" t="s">
        <v>1325</v>
      </c>
      <c r="N420" s="681">
        <f t="shared" ca="1" si="26"/>
        <v>0</v>
      </c>
      <c r="O420" s="681">
        <f t="shared" ca="1" si="26"/>
        <v>0</v>
      </c>
      <c r="P420" s="681">
        <f t="shared" ca="1" si="26"/>
        <v>0</v>
      </c>
      <c r="Q420" s="681">
        <f t="shared" ca="1" si="26"/>
        <v>0</v>
      </c>
      <c r="R420" s="681">
        <f t="shared" ca="1" si="26"/>
        <v>-441727.33000000007</v>
      </c>
      <c r="S420" t="str">
        <f t="shared" si="27"/>
        <v>HUM_ASR_FY_2022</v>
      </c>
      <c r="T420" s="958">
        <f t="shared" si="28"/>
        <v>45032</v>
      </c>
      <c r="U420" t="str">
        <f t="shared" si="29"/>
        <v>Unaudited</v>
      </c>
    </row>
    <row r="421" spans="1:21" x14ac:dyDescent="0.25">
      <c r="A421" t="s">
        <v>437</v>
      </c>
      <c r="B421" t="s">
        <v>1385</v>
      </c>
      <c r="C421" t="s">
        <v>1386</v>
      </c>
      <c r="D421" s="15">
        <v>1900</v>
      </c>
      <c r="E421" s="121">
        <v>1</v>
      </c>
      <c r="F421" t="s">
        <v>1031</v>
      </c>
      <c r="G421" s="121" t="s">
        <v>1384</v>
      </c>
      <c r="H421" t="s">
        <v>380</v>
      </c>
      <c r="I421" t="s">
        <v>487</v>
      </c>
      <c r="J421" t="s">
        <v>13</v>
      </c>
      <c r="K421" t="s">
        <v>13</v>
      </c>
      <c r="L421" s="756" t="s">
        <v>63</v>
      </c>
      <c r="M421" t="s">
        <v>13</v>
      </c>
      <c r="N421" s="681">
        <f t="shared" ca="1" si="26"/>
        <v>0</v>
      </c>
      <c r="O421" s="681">
        <f t="shared" ca="1" si="26"/>
        <v>0</v>
      </c>
      <c r="P421" s="681">
        <f t="shared" ca="1" si="26"/>
        <v>0</v>
      </c>
      <c r="Q421" s="681">
        <f t="shared" ca="1" si="26"/>
        <v>0</v>
      </c>
      <c r="R421" s="681">
        <f t="shared" ca="1" si="26"/>
        <v>171028.69</v>
      </c>
      <c r="S421" t="str">
        <f t="shared" si="27"/>
        <v>HUM_ASR_FY_2022</v>
      </c>
      <c r="T421" s="958">
        <f t="shared" si="28"/>
        <v>45032</v>
      </c>
      <c r="U421" t="str">
        <f t="shared" si="29"/>
        <v>Unaudited</v>
      </c>
    </row>
    <row r="422" spans="1:21" x14ac:dyDescent="0.25">
      <c r="A422" t="s">
        <v>437</v>
      </c>
      <c r="B422" t="s">
        <v>1385</v>
      </c>
      <c r="C422" t="s">
        <v>1386</v>
      </c>
      <c r="D422" s="15">
        <v>1900</v>
      </c>
      <c r="E422" s="121">
        <v>1</v>
      </c>
      <c r="F422" t="s">
        <v>1031</v>
      </c>
      <c r="G422" s="121" t="s">
        <v>1384</v>
      </c>
      <c r="H422" t="s">
        <v>380</v>
      </c>
      <c r="I422" t="s">
        <v>488</v>
      </c>
      <c r="J422" t="s">
        <v>433</v>
      </c>
      <c r="K422" t="s">
        <v>796</v>
      </c>
      <c r="L422" s="756">
        <v>2.1</v>
      </c>
      <c r="M422" t="s">
        <v>731</v>
      </c>
      <c r="N422" s="681">
        <f t="shared" ca="1" si="26"/>
        <v>0</v>
      </c>
      <c r="O422" s="681">
        <f t="shared" ca="1" si="26"/>
        <v>0</v>
      </c>
      <c r="P422" s="681">
        <f t="shared" ca="1" si="26"/>
        <v>0</v>
      </c>
      <c r="Q422" s="681">
        <f t="shared" ca="1" si="26"/>
        <v>0</v>
      </c>
      <c r="R422" s="681">
        <f t="shared" ca="1" si="26"/>
        <v>-2634</v>
      </c>
      <c r="S422" t="str">
        <f t="shared" si="27"/>
        <v>HUM_ASR_FY_2022</v>
      </c>
      <c r="T422" s="958">
        <f t="shared" si="28"/>
        <v>45032</v>
      </c>
      <c r="U422" t="str">
        <f t="shared" si="29"/>
        <v>Unaudited</v>
      </c>
    </row>
    <row r="423" spans="1:21" x14ac:dyDescent="0.25">
      <c r="A423" t="s">
        <v>437</v>
      </c>
      <c r="B423" t="s">
        <v>1385</v>
      </c>
      <c r="C423" t="s">
        <v>1386</v>
      </c>
      <c r="D423" s="15">
        <v>1900</v>
      </c>
      <c r="E423" s="121">
        <v>1</v>
      </c>
      <c r="F423" t="s">
        <v>1031</v>
      </c>
      <c r="G423" s="121" t="s">
        <v>1384</v>
      </c>
      <c r="H423" t="s">
        <v>380</v>
      </c>
      <c r="I423" t="s">
        <v>488</v>
      </c>
      <c r="J423" t="s">
        <v>433</v>
      </c>
      <c r="K423" t="s">
        <v>796</v>
      </c>
      <c r="L423" s="756">
        <v>2.2000000000000002</v>
      </c>
      <c r="M423" t="s">
        <v>732</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HUM_ASR_FY_2022</v>
      </c>
      <c r="T423" s="958">
        <f t="shared" si="28"/>
        <v>45032</v>
      </c>
      <c r="U423" t="str">
        <f t="shared" si="29"/>
        <v>Unaudited</v>
      </c>
    </row>
    <row r="424" spans="1:21" x14ac:dyDescent="0.25">
      <c r="A424" t="s">
        <v>437</v>
      </c>
      <c r="B424" t="s">
        <v>1385</v>
      </c>
      <c r="C424" t="s">
        <v>1386</v>
      </c>
      <c r="D424" s="15">
        <v>1900</v>
      </c>
      <c r="E424" s="121">
        <v>1</v>
      </c>
      <c r="F424" t="s">
        <v>1031</v>
      </c>
      <c r="G424" s="121" t="s">
        <v>1384</v>
      </c>
      <c r="H424" t="s">
        <v>380</v>
      </c>
      <c r="I424" t="s">
        <v>488</v>
      </c>
      <c r="J424" t="s">
        <v>433</v>
      </c>
      <c r="K424" t="s">
        <v>796</v>
      </c>
      <c r="L424" s="756">
        <v>2.2999999999999998</v>
      </c>
      <c r="M424" t="s">
        <v>733</v>
      </c>
      <c r="N424" s="681">
        <f t="shared" ca="1" si="30"/>
        <v>0</v>
      </c>
      <c r="O424" s="681">
        <f t="shared" ca="1" si="30"/>
        <v>0</v>
      </c>
      <c r="P424" s="681">
        <f t="shared" ca="1" si="30"/>
        <v>0</v>
      </c>
      <c r="Q424" s="681">
        <f t="shared" ca="1" si="30"/>
        <v>0</v>
      </c>
      <c r="R424" s="681">
        <f t="shared" ca="1" si="30"/>
        <v>-41172.569999999992</v>
      </c>
      <c r="S424" t="str">
        <f t="shared" si="27"/>
        <v>HUM_ASR_FY_2022</v>
      </c>
      <c r="T424" s="958">
        <f t="shared" si="28"/>
        <v>45032</v>
      </c>
      <c r="U424" t="str">
        <f t="shared" si="29"/>
        <v>Unaudited</v>
      </c>
    </row>
    <row r="425" spans="1:21" x14ac:dyDescent="0.25">
      <c r="A425" t="s">
        <v>437</v>
      </c>
      <c r="B425" t="s">
        <v>1385</v>
      </c>
      <c r="C425" t="s">
        <v>1386</v>
      </c>
      <c r="D425" s="15">
        <v>1900</v>
      </c>
      <c r="E425" s="121">
        <v>1</v>
      </c>
      <c r="F425" t="s">
        <v>1031</v>
      </c>
      <c r="G425" s="121" t="s">
        <v>1384</v>
      </c>
      <c r="H425" t="s">
        <v>380</v>
      </c>
      <c r="I425" t="s">
        <v>488</v>
      </c>
      <c r="J425" t="s">
        <v>433</v>
      </c>
      <c r="K425" t="s">
        <v>796</v>
      </c>
      <c r="L425" s="756">
        <v>2.4</v>
      </c>
      <c r="M425" t="s">
        <v>734</v>
      </c>
      <c r="N425" s="681">
        <f t="shared" ca="1" si="30"/>
        <v>0</v>
      </c>
      <c r="O425" s="681">
        <f t="shared" ca="1" si="30"/>
        <v>0</v>
      </c>
      <c r="P425" s="681">
        <f t="shared" ca="1" si="30"/>
        <v>0</v>
      </c>
      <c r="Q425" s="681">
        <f t="shared" ca="1" si="30"/>
        <v>0</v>
      </c>
      <c r="R425" s="681">
        <f t="shared" ca="1" si="30"/>
        <v>0</v>
      </c>
      <c r="S425" t="str">
        <f t="shared" si="27"/>
        <v>HUM_ASR_FY_2022</v>
      </c>
      <c r="T425" s="958">
        <f t="shared" si="28"/>
        <v>45032</v>
      </c>
      <c r="U425" t="str">
        <f t="shared" si="29"/>
        <v>Unaudited</v>
      </c>
    </row>
    <row r="426" spans="1:21" x14ac:dyDescent="0.25">
      <c r="A426" t="s">
        <v>437</v>
      </c>
      <c r="B426" t="s">
        <v>1385</v>
      </c>
      <c r="C426" t="s">
        <v>1386</v>
      </c>
      <c r="D426" s="15">
        <v>1900</v>
      </c>
      <c r="E426" s="121">
        <v>1</v>
      </c>
      <c r="F426" t="s">
        <v>1031</v>
      </c>
      <c r="G426" s="121" t="s">
        <v>1384</v>
      </c>
      <c r="H426" t="s">
        <v>380</v>
      </c>
      <c r="I426" t="s">
        <v>488</v>
      </c>
      <c r="J426" t="s">
        <v>433</v>
      </c>
      <c r="K426" t="s">
        <v>796</v>
      </c>
      <c r="L426" s="756">
        <v>2.5</v>
      </c>
      <c r="M426" t="s">
        <v>776</v>
      </c>
      <c r="N426" s="681">
        <f t="shared" ca="1" si="30"/>
        <v>0</v>
      </c>
      <c r="O426" s="681">
        <f t="shared" ca="1" si="30"/>
        <v>0</v>
      </c>
      <c r="P426" s="681">
        <f t="shared" ca="1" si="30"/>
        <v>0</v>
      </c>
      <c r="Q426" s="681">
        <f t="shared" ca="1" si="30"/>
        <v>0</v>
      </c>
      <c r="R426" s="681">
        <f t="shared" ca="1" si="30"/>
        <v>-492</v>
      </c>
      <c r="S426" t="str">
        <f t="shared" si="27"/>
        <v>HUM_ASR_FY_2022</v>
      </c>
      <c r="T426" s="958">
        <f t="shared" si="28"/>
        <v>45032</v>
      </c>
      <c r="U426" t="str">
        <f t="shared" si="29"/>
        <v>Unaudited</v>
      </c>
    </row>
    <row r="427" spans="1:21" x14ac:dyDescent="0.25">
      <c r="A427" t="s">
        <v>437</v>
      </c>
      <c r="B427" t="s">
        <v>1385</v>
      </c>
      <c r="C427" t="s">
        <v>1386</v>
      </c>
      <c r="D427" s="15">
        <v>1900</v>
      </c>
      <c r="E427" s="121">
        <v>1</v>
      </c>
      <c r="F427" t="s">
        <v>1031</v>
      </c>
      <c r="G427" s="121" t="s">
        <v>1384</v>
      </c>
      <c r="H427" t="s">
        <v>380</v>
      </c>
      <c r="I427" t="s">
        <v>488</v>
      </c>
      <c r="J427" t="s">
        <v>433</v>
      </c>
      <c r="K427" t="s">
        <v>796</v>
      </c>
      <c r="L427" s="756">
        <v>2.6</v>
      </c>
      <c r="M427" t="s">
        <v>186</v>
      </c>
      <c r="N427" s="681">
        <f t="shared" ca="1" si="30"/>
        <v>0</v>
      </c>
      <c r="O427" s="681">
        <f t="shared" ca="1" si="30"/>
        <v>0</v>
      </c>
      <c r="P427" s="681">
        <f t="shared" ca="1" si="30"/>
        <v>0</v>
      </c>
      <c r="Q427" s="681">
        <f t="shared" ca="1" si="30"/>
        <v>0</v>
      </c>
      <c r="R427" s="681">
        <f t="shared" ca="1" si="30"/>
        <v>2495.5900000000024</v>
      </c>
      <c r="S427" t="str">
        <f t="shared" si="27"/>
        <v>HUM_ASR_FY_2022</v>
      </c>
      <c r="T427" s="958">
        <f t="shared" si="28"/>
        <v>45032</v>
      </c>
      <c r="U427" t="str">
        <f t="shared" si="29"/>
        <v>Unaudited</v>
      </c>
    </row>
    <row r="428" spans="1:21" x14ac:dyDescent="0.25">
      <c r="A428" t="s">
        <v>437</v>
      </c>
      <c r="B428" t="s">
        <v>1385</v>
      </c>
      <c r="C428" t="s">
        <v>1386</v>
      </c>
      <c r="D428" s="15">
        <v>1900</v>
      </c>
      <c r="E428" s="121">
        <v>1</v>
      </c>
      <c r="F428" t="s">
        <v>1031</v>
      </c>
      <c r="G428" s="121" t="s">
        <v>1384</v>
      </c>
      <c r="H428" t="s">
        <v>380</v>
      </c>
      <c r="I428" t="s">
        <v>488</v>
      </c>
      <c r="J428" t="s">
        <v>433</v>
      </c>
      <c r="K428" t="s">
        <v>796</v>
      </c>
      <c r="L428" s="756">
        <v>2.7</v>
      </c>
      <c r="M428" t="s">
        <v>797</v>
      </c>
      <c r="N428" s="681">
        <f t="shared" ca="1" si="30"/>
        <v>0</v>
      </c>
      <c r="O428" s="681">
        <f t="shared" ca="1" si="30"/>
        <v>0</v>
      </c>
      <c r="P428" s="681">
        <f t="shared" ca="1" si="30"/>
        <v>0</v>
      </c>
      <c r="Q428" s="681">
        <f t="shared" ca="1" si="30"/>
        <v>0</v>
      </c>
      <c r="R428" s="681">
        <f t="shared" ca="1" si="30"/>
        <v>-402961.10158236971</v>
      </c>
      <c r="S428" t="str">
        <f t="shared" si="27"/>
        <v>HUM_ASR_FY_2022</v>
      </c>
      <c r="T428" s="958">
        <f t="shared" si="28"/>
        <v>45032</v>
      </c>
      <c r="U428" t="str">
        <f t="shared" si="29"/>
        <v>Unaudited</v>
      </c>
    </row>
    <row r="429" spans="1:21" x14ac:dyDescent="0.25">
      <c r="A429" t="s">
        <v>437</v>
      </c>
      <c r="B429" t="s">
        <v>1385</v>
      </c>
      <c r="C429" t="s">
        <v>1386</v>
      </c>
      <c r="D429" s="15">
        <v>1900</v>
      </c>
      <c r="E429" s="121">
        <v>1</v>
      </c>
      <c r="F429" t="s">
        <v>1031</v>
      </c>
      <c r="G429" s="121" t="s">
        <v>1384</v>
      </c>
      <c r="H429" t="s">
        <v>380</v>
      </c>
      <c r="I429" t="s">
        <v>488</v>
      </c>
      <c r="J429" t="s">
        <v>433</v>
      </c>
      <c r="K429" t="s">
        <v>796</v>
      </c>
      <c r="L429" s="756">
        <v>2.8</v>
      </c>
      <c r="M429" t="s">
        <v>798</v>
      </c>
      <c r="N429" s="681">
        <f t="shared" ca="1" si="30"/>
        <v>0</v>
      </c>
      <c r="O429" s="681">
        <f t="shared" ca="1" si="30"/>
        <v>0</v>
      </c>
      <c r="P429" s="681">
        <f t="shared" ca="1" si="30"/>
        <v>0</v>
      </c>
      <c r="Q429" s="681">
        <f t="shared" ca="1" si="30"/>
        <v>0</v>
      </c>
      <c r="R429" s="681">
        <f t="shared" ca="1" si="30"/>
        <v>0</v>
      </c>
      <c r="S429" t="str">
        <f t="shared" si="27"/>
        <v>HUM_ASR_FY_2022</v>
      </c>
      <c r="T429" s="958">
        <f t="shared" si="28"/>
        <v>45032</v>
      </c>
      <c r="U429" t="str">
        <f t="shared" si="29"/>
        <v>Unaudited</v>
      </c>
    </row>
    <row r="430" spans="1:21" x14ac:dyDescent="0.25">
      <c r="A430" t="s">
        <v>437</v>
      </c>
      <c r="B430" t="s">
        <v>1385</v>
      </c>
      <c r="C430" t="s">
        <v>1386</v>
      </c>
      <c r="D430" s="15">
        <v>1900</v>
      </c>
      <c r="E430" s="121">
        <v>1</v>
      </c>
      <c r="F430" t="s">
        <v>1031</v>
      </c>
      <c r="G430" s="121" t="s">
        <v>1384</v>
      </c>
      <c r="H430" t="s">
        <v>380</v>
      </c>
      <c r="I430" t="s">
        <v>488</v>
      </c>
      <c r="J430" t="s">
        <v>433</v>
      </c>
      <c r="K430" t="s">
        <v>796</v>
      </c>
      <c r="L430" s="756">
        <v>2.9</v>
      </c>
      <c r="M430" t="s">
        <v>779</v>
      </c>
      <c r="N430" s="681">
        <f t="shared" ca="1" si="30"/>
        <v>0</v>
      </c>
      <c r="O430" s="681">
        <f t="shared" ca="1" si="30"/>
        <v>0</v>
      </c>
      <c r="P430" s="681">
        <f t="shared" ca="1" si="30"/>
        <v>0</v>
      </c>
      <c r="Q430" s="681">
        <f t="shared" ca="1" si="30"/>
        <v>0</v>
      </c>
      <c r="R430" s="681">
        <f t="shared" ca="1" si="30"/>
        <v>0</v>
      </c>
      <c r="S430" t="str">
        <f t="shared" si="27"/>
        <v>HUM_ASR_FY_2022</v>
      </c>
      <c r="T430" s="958">
        <f t="shared" si="28"/>
        <v>45032</v>
      </c>
      <c r="U430" t="str">
        <f t="shared" si="29"/>
        <v>Unaudited</v>
      </c>
    </row>
    <row r="431" spans="1:21" x14ac:dyDescent="0.25">
      <c r="A431" t="s">
        <v>437</v>
      </c>
      <c r="B431" t="s">
        <v>1385</v>
      </c>
      <c r="C431" t="s">
        <v>1386</v>
      </c>
      <c r="D431" s="15">
        <v>1900</v>
      </c>
      <c r="E431" s="121">
        <v>1</v>
      </c>
      <c r="F431" t="s">
        <v>1031</v>
      </c>
      <c r="G431" s="121" t="s">
        <v>1384</v>
      </c>
      <c r="H431" t="s">
        <v>380</v>
      </c>
      <c r="I431" t="s">
        <v>488</v>
      </c>
      <c r="J431" t="s">
        <v>433</v>
      </c>
      <c r="K431" t="s">
        <v>223</v>
      </c>
      <c r="L431" s="756">
        <v>2.11</v>
      </c>
      <c r="M431" t="s">
        <v>228</v>
      </c>
      <c r="N431" s="681">
        <f t="shared" ca="1" si="30"/>
        <v>0</v>
      </c>
      <c r="O431" s="681">
        <f t="shared" ca="1" si="30"/>
        <v>0</v>
      </c>
      <c r="P431" s="681">
        <f t="shared" ca="1" si="30"/>
        <v>0</v>
      </c>
      <c r="Q431" s="681">
        <f t="shared" ca="1" si="30"/>
        <v>0</v>
      </c>
      <c r="R431" s="681">
        <f t="shared" ca="1" si="30"/>
        <v>1517.8800000000006</v>
      </c>
      <c r="S431" t="str">
        <f t="shared" si="27"/>
        <v>HUM_ASR_FY_2022</v>
      </c>
      <c r="T431" s="958">
        <f t="shared" si="28"/>
        <v>45032</v>
      </c>
      <c r="U431" t="str">
        <f t="shared" si="29"/>
        <v>Unaudited</v>
      </c>
    </row>
    <row r="432" spans="1:21" x14ac:dyDescent="0.25">
      <c r="A432" t="s">
        <v>437</v>
      </c>
      <c r="B432" t="s">
        <v>1385</v>
      </c>
      <c r="C432" t="s">
        <v>1386</v>
      </c>
      <c r="D432" s="15">
        <v>1900</v>
      </c>
      <c r="E432" s="121">
        <v>1</v>
      </c>
      <c r="F432" t="s">
        <v>1031</v>
      </c>
      <c r="G432" s="121" t="s">
        <v>1384</v>
      </c>
      <c r="H432" t="s">
        <v>380</v>
      </c>
      <c r="I432" t="s">
        <v>488</v>
      </c>
      <c r="J432" t="s">
        <v>433</v>
      </c>
      <c r="K432" t="s">
        <v>223</v>
      </c>
      <c r="L432" s="756">
        <v>2.12</v>
      </c>
      <c r="M432" t="s">
        <v>552</v>
      </c>
      <c r="N432" s="681">
        <f t="shared" ca="1" si="30"/>
        <v>0</v>
      </c>
      <c r="O432" s="681">
        <f t="shared" ca="1" si="30"/>
        <v>0</v>
      </c>
      <c r="P432" s="681">
        <f t="shared" ca="1" si="30"/>
        <v>0</v>
      </c>
      <c r="Q432" s="681">
        <f t="shared" ca="1" si="30"/>
        <v>0</v>
      </c>
      <c r="R432" s="681">
        <f t="shared" ca="1" si="30"/>
        <v>257805.33999999997</v>
      </c>
      <c r="S432" t="str">
        <f t="shared" si="27"/>
        <v>HUM_ASR_FY_2022</v>
      </c>
      <c r="T432" s="958">
        <f t="shared" si="28"/>
        <v>45032</v>
      </c>
      <c r="U432" t="str">
        <f t="shared" si="29"/>
        <v>Unaudited</v>
      </c>
    </row>
    <row r="433" spans="1:21" x14ac:dyDescent="0.25">
      <c r="A433" t="s">
        <v>437</v>
      </c>
      <c r="B433" t="s">
        <v>1385</v>
      </c>
      <c r="C433" t="s">
        <v>1386</v>
      </c>
      <c r="D433" s="15">
        <v>1900</v>
      </c>
      <c r="E433" s="121">
        <v>1</v>
      </c>
      <c r="F433" t="s">
        <v>1031</v>
      </c>
      <c r="G433" s="121" t="s">
        <v>1384</v>
      </c>
      <c r="H433" t="s">
        <v>380</v>
      </c>
      <c r="I433" t="s">
        <v>488</v>
      </c>
      <c r="J433" t="s">
        <v>433</v>
      </c>
      <c r="K433" t="s">
        <v>223</v>
      </c>
      <c r="L433" s="756">
        <v>2.13</v>
      </c>
      <c r="M433" t="s">
        <v>229</v>
      </c>
      <c r="N433" s="681">
        <f t="shared" ca="1" si="30"/>
        <v>0</v>
      </c>
      <c r="O433" s="681">
        <f t="shared" ca="1" si="30"/>
        <v>0</v>
      </c>
      <c r="P433" s="681">
        <f t="shared" ca="1" si="30"/>
        <v>0</v>
      </c>
      <c r="Q433" s="681">
        <f t="shared" ca="1" si="30"/>
        <v>0</v>
      </c>
      <c r="R433" s="681">
        <f t="shared" ca="1" si="30"/>
        <v>30687.939999999995</v>
      </c>
      <c r="S433" t="str">
        <f t="shared" si="27"/>
        <v>HUM_ASR_FY_2022</v>
      </c>
      <c r="T433" s="958">
        <f t="shared" si="28"/>
        <v>45032</v>
      </c>
      <c r="U433" t="str">
        <f t="shared" si="29"/>
        <v>Unaudited</v>
      </c>
    </row>
    <row r="434" spans="1:21" x14ac:dyDescent="0.25">
      <c r="A434" t="s">
        <v>437</v>
      </c>
      <c r="B434" t="s">
        <v>1385</v>
      </c>
      <c r="C434" t="s">
        <v>1386</v>
      </c>
      <c r="D434" s="15">
        <v>1900</v>
      </c>
      <c r="E434" s="121">
        <v>1</v>
      </c>
      <c r="F434" t="s">
        <v>1031</v>
      </c>
      <c r="G434" s="121" t="s">
        <v>1384</v>
      </c>
      <c r="H434" t="s">
        <v>380</v>
      </c>
      <c r="I434" t="s">
        <v>488</v>
      </c>
      <c r="J434" t="s">
        <v>433</v>
      </c>
      <c r="K434" t="s">
        <v>223</v>
      </c>
      <c r="L434" s="756">
        <v>2.14</v>
      </c>
      <c r="M434" t="s">
        <v>556</v>
      </c>
      <c r="N434" s="681">
        <f t="shared" ca="1" si="30"/>
        <v>0</v>
      </c>
      <c r="O434" s="681">
        <f t="shared" ca="1" si="30"/>
        <v>0</v>
      </c>
      <c r="P434" s="681">
        <f t="shared" ca="1" si="30"/>
        <v>0</v>
      </c>
      <c r="Q434" s="681">
        <f t="shared" ca="1" si="30"/>
        <v>0</v>
      </c>
      <c r="R434" s="681">
        <f t="shared" ca="1" si="30"/>
        <v>35031.03</v>
      </c>
      <c r="S434" t="str">
        <f t="shared" si="27"/>
        <v>HUM_ASR_FY_2022</v>
      </c>
      <c r="T434" s="958">
        <f t="shared" si="28"/>
        <v>45032</v>
      </c>
      <c r="U434" t="str">
        <f t="shared" si="29"/>
        <v>Unaudited</v>
      </c>
    </row>
    <row r="435" spans="1:21" x14ac:dyDescent="0.25">
      <c r="A435" t="s">
        <v>437</v>
      </c>
      <c r="B435" t="s">
        <v>1385</v>
      </c>
      <c r="C435" t="s">
        <v>1386</v>
      </c>
      <c r="D435" s="15">
        <v>1900</v>
      </c>
      <c r="E435" s="121">
        <v>1</v>
      </c>
      <c r="F435" t="s">
        <v>1031</v>
      </c>
      <c r="G435" s="121" t="s">
        <v>1384</v>
      </c>
      <c r="H435" t="s">
        <v>380</v>
      </c>
      <c r="I435" t="s">
        <v>488</v>
      </c>
      <c r="J435" t="s">
        <v>433</v>
      </c>
      <c r="K435" t="s">
        <v>223</v>
      </c>
      <c r="L435" s="756">
        <v>2.15</v>
      </c>
      <c r="M435" t="s">
        <v>20</v>
      </c>
      <c r="N435" s="681">
        <f t="shared" ca="1" si="30"/>
        <v>0</v>
      </c>
      <c r="O435" s="681">
        <f t="shared" ca="1" si="30"/>
        <v>0</v>
      </c>
      <c r="P435" s="681">
        <f t="shared" ca="1" si="30"/>
        <v>0</v>
      </c>
      <c r="Q435" s="681">
        <f t="shared" ca="1" si="30"/>
        <v>0</v>
      </c>
      <c r="R435" s="681">
        <f t="shared" ca="1" si="30"/>
        <v>41148.282727272723</v>
      </c>
      <c r="S435" t="str">
        <f t="shared" si="27"/>
        <v>HUM_ASR_FY_2022</v>
      </c>
      <c r="T435" s="958">
        <f t="shared" si="28"/>
        <v>45032</v>
      </c>
      <c r="U435" t="str">
        <f t="shared" si="29"/>
        <v>Unaudited</v>
      </c>
    </row>
    <row r="436" spans="1:21" x14ac:dyDescent="0.25">
      <c r="A436" t="s">
        <v>437</v>
      </c>
      <c r="B436" t="s">
        <v>1385</v>
      </c>
      <c r="C436" t="s">
        <v>1386</v>
      </c>
      <c r="D436" s="15">
        <v>1900</v>
      </c>
      <c r="E436" s="121">
        <v>1</v>
      </c>
      <c r="F436" t="s">
        <v>1031</v>
      </c>
      <c r="G436" s="121" t="s">
        <v>1384</v>
      </c>
      <c r="H436" t="s">
        <v>380</v>
      </c>
      <c r="I436" t="s">
        <v>488</v>
      </c>
      <c r="J436" t="s">
        <v>433</v>
      </c>
      <c r="K436" t="s">
        <v>223</v>
      </c>
      <c r="L436" s="756">
        <v>2.16</v>
      </c>
      <c r="M436" t="s">
        <v>799</v>
      </c>
      <c r="N436" s="681">
        <f t="shared" ca="1" si="30"/>
        <v>0</v>
      </c>
      <c r="O436" s="681">
        <f t="shared" ca="1" si="30"/>
        <v>0</v>
      </c>
      <c r="P436" s="681">
        <f t="shared" ca="1" si="30"/>
        <v>0</v>
      </c>
      <c r="Q436" s="681">
        <f t="shared" ca="1" si="30"/>
        <v>0</v>
      </c>
      <c r="R436" s="681">
        <f t="shared" ca="1" si="30"/>
        <v>0</v>
      </c>
      <c r="S436" t="str">
        <f t="shared" si="27"/>
        <v>HUM_ASR_FY_2022</v>
      </c>
      <c r="T436" s="958">
        <f t="shared" si="28"/>
        <v>45032</v>
      </c>
      <c r="U436" t="str">
        <f t="shared" si="29"/>
        <v>Unaudited</v>
      </c>
    </row>
    <row r="437" spans="1:21" x14ac:dyDescent="0.25">
      <c r="A437" t="s">
        <v>437</v>
      </c>
      <c r="B437" t="s">
        <v>1385</v>
      </c>
      <c r="C437" t="s">
        <v>1386</v>
      </c>
      <c r="D437" s="15">
        <v>1900</v>
      </c>
      <c r="E437" s="121">
        <v>1</v>
      </c>
      <c r="F437" t="s">
        <v>1031</v>
      </c>
      <c r="G437" s="121" t="s">
        <v>1384</v>
      </c>
      <c r="H437" t="s">
        <v>380</v>
      </c>
      <c r="I437" t="s">
        <v>488</v>
      </c>
      <c r="J437" t="s">
        <v>433</v>
      </c>
      <c r="K437" t="s">
        <v>223</v>
      </c>
      <c r="L437" s="756">
        <v>2.17</v>
      </c>
      <c r="M437" t="s">
        <v>1052</v>
      </c>
      <c r="N437" s="681">
        <f t="shared" ca="1" si="30"/>
        <v>0</v>
      </c>
      <c r="O437" s="681">
        <f t="shared" ca="1" si="30"/>
        <v>0</v>
      </c>
      <c r="P437" s="681">
        <f t="shared" ca="1" si="30"/>
        <v>0</v>
      </c>
      <c r="Q437" s="681">
        <f t="shared" ca="1" si="30"/>
        <v>0</v>
      </c>
      <c r="R437" s="681">
        <f t="shared" ca="1" si="30"/>
        <v>0</v>
      </c>
      <c r="S437" t="str">
        <f t="shared" si="27"/>
        <v>HUM_ASR_FY_2022</v>
      </c>
      <c r="T437" s="958">
        <f t="shared" si="28"/>
        <v>45032</v>
      </c>
      <c r="U437" t="str">
        <f t="shared" si="29"/>
        <v>Unaudited</v>
      </c>
    </row>
    <row r="438" spans="1:21" x14ac:dyDescent="0.25">
      <c r="A438" t="s">
        <v>437</v>
      </c>
      <c r="B438" t="s">
        <v>1385</v>
      </c>
      <c r="C438" t="s">
        <v>1386</v>
      </c>
      <c r="D438" s="15">
        <v>1900</v>
      </c>
      <c r="E438" s="121">
        <v>1</v>
      </c>
      <c r="F438" t="s">
        <v>1031</v>
      </c>
      <c r="G438" s="121" t="s">
        <v>1384</v>
      </c>
      <c r="H438" t="s">
        <v>380</v>
      </c>
      <c r="I438" t="s">
        <v>488</v>
      </c>
      <c r="J438" t="s">
        <v>433</v>
      </c>
      <c r="K438" t="s">
        <v>223</v>
      </c>
      <c r="L438" s="756">
        <v>2.1800000000000002</v>
      </c>
      <c r="M438" t="s">
        <v>648</v>
      </c>
      <c r="N438" s="681">
        <f t="shared" ca="1" si="30"/>
        <v>0</v>
      </c>
      <c r="O438" s="681">
        <f t="shared" ca="1" si="30"/>
        <v>0</v>
      </c>
      <c r="P438" s="681">
        <f t="shared" ca="1" si="30"/>
        <v>0</v>
      </c>
      <c r="Q438" s="681">
        <f t="shared" ca="1" si="30"/>
        <v>0</v>
      </c>
      <c r="R438" s="681">
        <f t="shared" ca="1" si="30"/>
        <v>24836.33</v>
      </c>
      <c r="S438" t="str">
        <f t="shared" si="27"/>
        <v>HUM_ASR_FY_2022</v>
      </c>
      <c r="T438" s="958">
        <f t="shared" si="28"/>
        <v>45032</v>
      </c>
      <c r="U438" t="str">
        <f t="shared" si="29"/>
        <v>Unaudited</v>
      </c>
    </row>
    <row r="439" spans="1:21" x14ac:dyDescent="0.25">
      <c r="A439" t="s">
        <v>437</v>
      </c>
      <c r="B439" t="s">
        <v>1385</v>
      </c>
      <c r="C439" t="s">
        <v>1386</v>
      </c>
      <c r="D439" s="15">
        <v>1900</v>
      </c>
      <c r="E439" s="121">
        <v>1</v>
      </c>
      <c r="F439" t="s">
        <v>1031</v>
      </c>
      <c r="G439" s="121" t="s">
        <v>1384</v>
      </c>
      <c r="H439" t="s">
        <v>380</v>
      </c>
      <c r="I439" t="s">
        <v>488</v>
      </c>
      <c r="J439" t="s">
        <v>433</v>
      </c>
      <c r="K439" t="s">
        <v>223</v>
      </c>
      <c r="L439" s="756">
        <v>2.19</v>
      </c>
      <c r="M439" t="s">
        <v>218</v>
      </c>
      <c r="N439" s="681">
        <f t="shared" ca="1" si="30"/>
        <v>0</v>
      </c>
      <c r="O439" s="681">
        <f t="shared" ca="1" si="30"/>
        <v>0</v>
      </c>
      <c r="P439" s="681">
        <f t="shared" ca="1" si="30"/>
        <v>0</v>
      </c>
      <c r="Q439" s="681">
        <f t="shared" ca="1" si="30"/>
        <v>0</v>
      </c>
      <c r="R439" s="681">
        <f t="shared" ca="1" si="30"/>
        <v>0</v>
      </c>
      <c r="S439" t="str">
        <f t="shared" si="27"/>
        <v>HUM_ASR_FY_2022</v>
      </c>
      <c r="T439" s="958">
        <f t="shared" si="28"/>
        <v>45032</v>
      </c>
      <c r="U439" t="str">
        <f t="shared" si="29"/>
        <v>Unaudited</v>
      </c>
    </row>
    <row r="440" spans="1:21" x14ac:dyDescent="0.25">
      <c r="A440" t="s">
        <v>437</v>
      </c>
      <c r="B440" t="s">
        <v>1385</v>
      </c>
      <c r="C440" t="s">
        <v>1386</v>
      </c>
      <c r="D440" s="15">
        <v>1900</v>
      </c>
      <c r="E440" s="121">
        <v>1</v>
      </c>
      <c r="F440" t="s">
        <v>1031</v>
      </c>
      <c r="G440" s="121" t="s">
        <v>1384</v>
      </c>
      <c r="H440" t="s">
        <v>380</v>
      </c>
      <c r="I440" t="s">
        <v>488</v>
      </c>
      <c r="J440" t="s">
        <v>433</v>
      </c>
      <c r="K440" t="s">
        <v>223</v>
      </c>
      <c r="L440" s="756" t="s">
        <v>704</v>
      </c>
      <c r="M440" t="s">
        <v>230</v>
      </c>
      <c r="N440" s="681">
        <f t="shared" ca="1" si="30"/>
        <v>0</v>
      </c>
      <c r="O440" s="681">
        <f t="shared" ca="1" si="30"/>
        <v>0</v>
      </c>
      <c r="P440" s="681">
        <f t="shared" ca="1" si="30"/>
        <v>0</v>
      </c>
      <c r="Q440" s="681">
        <f t="shared" ca="1" si="30"/>
        <v>0</v>
      </c>
      <c r="R440" s="681">
        <f t="shared" ca="1" si="30"/>
        <v>-135050.23362961633</v>
      </c>
      <c r="S440" t="str">
        <f t="shared" si="27"/>
        <v>HUM_ASR_FY_2022</v>
      </c>
      <c r="T440" s="958">
        <f t="shared" si="28"/>
        <v>45032</v>
      </c>
      <c r="U440" t="str">
        <f t="shared" si="29"/>
        <v>Unaudited</v>
      </c>
    </row>
    <row r="441" spans="1:21" x14ac:dyDescent="0.25">
      <c r="A441" t="s">
        <v>437</v>
      </c>
      <c r="B441" t="s">
        <v>1385</v>
      </c>
      <c r="C441" t="s">
        <v>1386</v>
      </c>
      <c r="D441" s="15">
        <v>1900</v>
      </c>
      <c r="E441" s="121">
        <v>1</v>
      </c>
      <c r="F441" t="s">
        <v>1031</v>
      </c>
      <c r="G441" s="121" t="s">
        <v>1384</v>
      </c>
      <c r="H441" t="s">
        <v>380</v>
      </c>
      <c r="I441" t="s">
        <v>488</v>
      </c>
      <c r="J441" t="s">
        <v>433</v>
      </c>
      <c r="K441" t="s">
        <v>223</v>
      </c>
      <c r="L441" s="756">
        <v>2.21</v>
      </c>
      <c r="M441" t="s">
        <v>466</v>
      </c>
      <c r="N441" s="681">
        <f t="shared" ca="1" si="30"/>
        <v>0</v>
      </c>
      <c r="O441" s="681">
        <f t="shared" ca="1" si="30"/>
        <v>0</v>
      </c>
      <c r="P441" s="681">
        <f t="shared" ca="1" si="30"/>
        <v>0</v>
      </c>
      <c r="Q441" s="681">
        <f t="shared" ca="1" si="30"/>
        <v>0</v>
      </c>
      <c r="R441" s="681">
        <f t="shared" ca="1" si="30"/>
        <v>0</v>
      </c>
      <c r="S441" t="str">
        <f t="shared" si="27"/>
        <v>HUM_ASR_FY_2022</v>
      </c>
      <c r="T441" s="958">
        <f t="shared" si="28"/>
        <v>45032</v>
      </c>
      <c r="U441" t="str">
        <f t="shared" si="29"/>
        <v>Unaudited</v>
      </c>
    </row>
    <row r="442" spans="1:21" x14ac:dyDescent="0.25">
      <c r="A442" t="s">
        <v>437</v>
      </c>
      <c r="B442" t="s">
        <v>1385</v>
      </c>
      <c r="C442" t="s">
        <v>1386</v>
      </c>
      <c r="D442" s="15">
        <v>1900</v>
      </c>
      <c r="E442" s="121">
        <v>1</v>
      </c>
      <c r="F442" t="s">
        <v>1031</v>
      </c>
      <c r="G442" s="121" t="s">
        <v>1384</v>
      </c>
      <c r="H442" t="s">
        <v>380</v>
      </c>
      <c r="I442" t="s">
        <v>488</v>
      </c>
      <c r="J442" t="s">
        <v>433</v>
      </c>
      <c r="K442" t="s">
        <v>6</v>
      </c>
      <c r="L442" s="756" t="s">
        <v>70</v>
      </c>
      <c r="M442" t="s">
        <v>188</v>
      </c>
      <c r="N442" s="681">
        <f t="shared" ca="1" si="30"/>
        <v>0</v>
      </c>
      <c r="O442" s="681">
        <f t="shared" ca="1" si="30"/>
        <v>0</v>
      </c>
      <c r="P442" s="681">
        <f t="shared" ca="1" si="30"/>
        <v>0</v>
      </c>
      <c r="Q442" s="681">
        <f t="shared" ca="1" si="30"/>
        <v>0</v>
      </c>
      <c r="R442" s="681">
        <f t="shared" ca="1" si="30"/>
        <v>0</v>
      </c>
      <c r="S442" t="str">
        <f t="shared" si="27"/>
        <v>HUM_ASR_FY_2022</v>
      </c>
      <c r="T442" s="958">
        <f t="shared" si="28"/>
        <v>45032</v>
      </c>
      <c r="U442" t="str">
        <f t="shared" si="29"/>
        <v>Unaudited</v>
      </c>
    </row>
    <row r="443" spans="1:21" x14ac:dyDescent="0.25">
      <c r="A443" t="s">
        <v>437</v>
      </c>
      <c r="B443" t="s">
        <v>1385</v>
      </c>
      <c r="C443" t="s">
        <v>1386</v>
      </c>
      <c r="D443" s="15">
        <v>1900</v>
      </c>
      <c r="E443" s="121">
        <v>1</v>
      </c>
      <c r="F443" t="s">
        <v>1031</v>
      </c>
      <c r="G443" s="121" t="s">
        <v>1384</v>
      </c>
      <c r="H443" t="s">
        <v>380</v>
      </c>
      <c r="I443" t="s">
        <v>488</v>
      </c>
      <c r="J443" t="s">
        <v>433</v>
      </c>
      <c r="K443" t="s">
        <v>6</v>
      </c>
      <c r="L443" s="756" t="s">
        <v>71</v>
      </c>
      <c r="M443" t="s">
        <v>231</v>
      </c>
      <c r="N443" s="681">
        <f t="shared" ca="1" si="30"/>
        <v>0</v>
      </c>
      <c r="O443" s="681">
        <f t="shared" ca="1" si="30"/>
        <v>0</v>
      </c>
      <c r="P443" s="681">
        <f t="shared" ca="1" si="30"/>
        <v>0</v>
      </c>
      <c r="Q443" s="681">
        <f t="shared" ca="1" si="30"/>
        <v>0</v>
      </c>
      <c r="R443" s="681">
        <f t="shared" ca="1" si="30"/>
        <v>0</v>
      </c>
      <c r="S443" t="str">
        <f t="shared" si="27"/>
        <v>HUM_ASR_FY_2022</v>
      </c>
      <c r="T443" s="958">
        <f t="shared" si="28"/>
        <v>45032</v>
      </c>
      <c r="U443" t="str">
        <f t="shared" si="29"/>
        <v>Unaudited</v>
      </c>
    </row>
    <row r="444" spans="1:21" x14ac:dyDescent="0.25">
      <c r="A444" t="s">
        <v>437</v>
      </c>
      <c r="B444" t="s">
        <v>1385</v>
      </c>
      <c r="C444" t="s">
        <v>1386</v>
      </c>
      <c r="D444" s="15">
        <v>1900</v>
      </c>
      <c r="E444" s="121">
        <v>1</v>
      </c>
      <c r="F444" t="s">
        <v>1031</v>
      </c>
      <c r="G444" s="121" t="s">
        <v>1384</v>
      </c>
      <c r="H444" t="s">
        <v>380</v>
      </c>
      <c r="I444" t="s">
        <v>488</v>
      </c>
      <c r="J444" t="s">
        <v>433</v>
      </c>
      <c r="K444" t="s">
        <v>6</v>
      </c>
      <c r="L444" s="756" t="s">
        <v>72</v>
      </c>
      <c r="M444" t="s">
        <v>164</v>
      </c>
      <c r="N444" s="681">
        <f t="shared" ca="1" si="30"/>
        <v>0</v>
      </c>
      <c r="O444" s="681">
        <f t="shared" ca="1" si="30"/>
        <v>0</v>
      </c>
      <c r="P444" s="681">
        <f t="shared" ca="1" si="30"/>
        <v>0</v>
      </c>
      <c r="Q444" s="681">
        <f t="shared" ca="1" si="30"/>
        <v>0</v>
      </c>
      <c r="R444" s="681">
        <f t="shared" ca="1" si="30"/>
        <v>0</v>
      </c>
      <c r="S444" t="str">
        <f t="shared" si="27"/>
        <v>HUM_ASR_FY_2022</v>
      </c>
      <c r="T444" s="958">
        <f t="shared" si="28"/>
        <v>45032</v>
      </c>
      <c r="U444" t="str">
        <f t="shared" si="29"/>
        <v>Unaudited</v>
      </c>
    </row>
    <row r="445" spans="1:21" x14ac:dyDescent="0.25">
      <c r="A445" t="s">
        <v>437</v>
      </c>
      <c r="B445" t="s">
        <v>1385</v>
      </c>
      <c r="C445" t="s">
        <v>1386</v>
      </c>
      <c r="D445" s="15">
        <v>1900</v>
      </c>
      <c r="E445" s="121">
        <v>1</v>
      </c>
      <c r="F445" t="s">
        <v>1031</v>
      </c>
      <c r="G445" s="121" t="s">
        <v>1384</v>
      </c>
      <c r="H445" t="s">
        <v>380</v>
      </c>
      <c r="I445" t="s">
        <v>488</v>
      </c>
      <c r="J445" t="s">
        <v>433</v>
      </c>
      <c r="K445" t="s">
        <v>6</v>
      </c>
      <c r="L445" s="756">
        <v>3.4</v>
      </c>
      <c r="M445" t="s">
        <v>461</v>
      </c>
      <c r="N445" s="681">
        <f t="shared" ca="1" si="30"/>
        <v>0</v>
      </c>
      <c r="O445" s="681">
        <f t="shared" ca="1" si="30"/>
        <v>0</v>
      </c>
      <c r="P445" s="681">
        <f t="shared" ca="1" si="30"/>
        <v>0</v>
      </c>
      <c r="Q445" s="681">
        <f t="shared" ca="1" si="30"/>
        <v>0</v>
      </c>
      <c r="R445" s="681">
        <f t="shared" ca="1" si="30"/>
        <v>0</v>
      </c>
      <c r="S445" t="str">
        <f t="shared" si="27"/>
        <v>HUM_ASR_FY_2022</v>
      </c>
      <c r="T445" s="958">
        <f t="shared" si="28"/>
        <v>45032</v>
      </c>
      <c r="U445" t="str">
        <f t="shared" si="29"/>
        <v>Unaudited</v>
      </c>
    </row>
    <row r="446" spans="1:21" x14ac:dyDescent="0.25">
      <c r="A446" t="s">
        <v>437</v>
      </c>
      <c r="B446" t="s">
        <v>1385</v>
      </c>
      <c r="C446" t="s">
        <v>1386</v>
      </c>
      <c r="D446" s="15">
        <v>1900</v>
      </c>
      <c r="E446" s="121">
        <v>1</v>
      </c>
      <c r="F446" t="s">
        <v>1031</v>
      </c>
      <c r="G446" s="121" t="s">
        <v>1384</v>
      </c>
      <c r="H446" t="s">
        <v>380</v>
      </c>
      <c r="I446" t="s">
        <v>488</v>
      </c>
      <c r="J446" t="s">
        <v>433</v>
      </c>
      <c r="K446" t="s">
        <v>434</v>
      </c>
      <c r="L446" s="756">
        <v>4.5</v>
      </c>
      <c r="M446" t="s">
        <v>32</v>
      </c>
      <c r="N446" s="681">
        <f t="shared" ca="1" si="30"/>
        <v>0</v>
      </c>
      <c r="O446" s="681">
        <f t="shared" ca="1" si="30"/>
        <v>0</v>
      </c>
      <c r="P446" s="681">
        <f t="shared" ca="1" si="30"/>
        <v>0</v>
      </c>
      <c r="Q446" s="681">
        <f t="shared" ca="1" si="30"/>
        <v>0</v>
      </c>
      <c r="R446" s="681">
        <f t="shared" ca="1" si="30"/>
        <v>-31993.679999999997</v>
      </c>
      <c r="S446" t="str">
        <f t="shared" si="27"/>
        <v>HUM_ASR_FY_2022</v>
      </c>
      <c r="T446" s="958">
        <f t="shared" si="28"/>
        <v>45032</v>
      </c>
      <c r="U446" t="str">
        <f t="shared" si="29"/>
        <v>Unaudited</v>
      </c>
    </row>
    <row r="447" spans="1:21" x14ac:dyDescent="0.25">
      <c r="A447" t="s">
        <v>437</v>
      </c>
      <c r="B447" t="s">
        <v>1385</v>
      </c>
      <c r="C447" t="s">
        <v>1386</v>
      </c>
      <c r="D447" s="15">
        <v>1900</v>
      </c>
      <c r="E447" s="121">
        <v>1</v>
      </c>
      <c r="F447" t="s">
        <v>1031</v>
      </c>
      <c r="G447" s="121" t="s">
        <v>1384</v>
      </c>
      <c r="H447" t="s">
        <v>380</v>
      </c>
      <c r="I447" t="s">
        <v>488</v>
      </c>
      <c r="J447" t="s">
        <v>433</v>
      </c>
      <c r="K447" t="s">
        <v>434</v>
      </c>
      <c r="L447" s="756" t="s">
        <v>944</v>
      </c>
      <c r="M447" t="s">
        <v>935</v>
      </c>
      <c r="N447" s="681">
        <f t="shared" ca="1" si="30"/>
        <v>0</v>
      </c>
      <c r="O447" s="681">
        <f t="shared" ca="1" si="30"/>
        <v>0</v>
      </c>
      <c r="P447" s="681">
        <f t="shared" ca="1" si="30"/>
        <v>0</v>
      </c>
      <c r="Q447" s="681">
        <f t="shared" ca="1" si="30"/>
        <v>0</v>
      </c>
      <c r="R447" s="681">
        <f t="shared" ca="1" si="30"/>
        <v>0</v>
      </c>
      <c r="S447" t="str">
        <f t="shared" si="27"/>
        <v>HUM_ASR_FY_2022</v>
      </c>
      <c r="T447" s="958">
        <f t="shared" si="28"/>
        <v>45032</v>
      </c>
      <c r="U447" t="str">
        <f t="shared" si="29"/>
        <v>Unaudited</v>
      </c>
    </row>
    <row r="448" spans="1:21" x14ac:dyDescent="0.25">
      <c r="A448" t="s">
        <v>437</v>
      </c>
      <c r="B448" t="s">
        <v>1385</v>
      </c>
      <c r="C448" t="s">
        <v>1386</v>
      </c>
      <c r="D448" s="15">
        <v>1900</v>
      </c>
      <c r="E448" s="121">
        <v>1</v>
      </c>
      <c r="F448" t="s">
        <v>1031</v>
      </c>
      <c r="G448" s="121" t="s">
        <v>1384</v>
      </c>
      <c r="H448" t="s">
        <v>380</v>
      </c>
      <c r="I448" t="s">
        <v>488</v>
      </c>
      <c r="J448" t="s">
        <v>433</v>
      </c>
      <c r="K448" t="s">
        <v>434</v>
      </c>
      <c r="L448" s="756" t="s">
        <v>193</v>
      </c>
      <c r="M448" t="s">
        <v>40</v>
      </c>
      <c r="N448" s="681">
        <f t="shared" ca="1" si="30"/>
        <v>0</v>
      </c>
      <c r="O448" s="681">
        <f t="shared" ca="1" si="30"/>
        <v>0</v>
      </c>
      <c r="P448" s="681">
        <f t="shared" ca="1" si="30"/>
        <v>0</v>
      </c>
      <c r="Q448" s="681">
        <f t="shared" ca="1" si="30"/>
        <v>0</v>
      </c>
      <c r="R448" s="681">
        <f t="shared" ca="1" si="30"/>
        <v>0</v>
      </c>
      <c r="S448" t="str">
        <f t="shared" si="27"/>
        <v>HUM_ASR_FY_2022</v>
      </c>
      <c r="T448" s="958">
        <f t="shared" si="28"/>
        <v>45032</v>
      </c>
      <c r="U448" t="str">
        <f t="shared" si="29"/>
        <v>Unaudited</v>
      </c>
    </row>
    <row r="449" spans="1:21" x14ac:dyDescent="0.25">
      <c r="A449" t="s">
        <v>437</v>
      </c>
      <c r="B449" t="s">
        <v>1385</v>
      </c>
      <c r="C449" t="s">
        <v>1386</v>
      </c>
      <c r="D449" s="15">
        <v>1900</v>
      </c>
      <c r="E449" s="121">
        <v>1</v>
      </c>
      <c r="F449" t="s">
        <v>1031</v>
      </c>
      <c r="G449" s="121" t="s">
        <v>1384</v>
      </c>
      <c r="H449" t="s">
        <v>380</v>
      </c>
      <c r="I449" t="s">
        <v>488</v>
      </c>
      <c r="J449" t="s">
        <v>433</v>
      </c>
      <c r="K449" t="s">
        <v>434</v>
      </c>
      <c r="L449" s="756" t="s">
        <v>192</v>
      </c>
      <c r="M449" t="s">
        <v>329</v>
      </c>
      <c r="N449" s="681">
        <f t="shared" ca="1" si="30"/>
        <v>0</v>
      </c>
      <c r="O449" s="681">
        <f t="shared" ca="1" si="30"/>
        <v>0</v>
      </c>
      <c r="P449" s="681">
        <f t="shared" ca="1" si="30"/>
        <v>0</v>
      </c>
      <c r="Q449" s="681">
        <f t="shared" ca="1" si="30"/>
        <v>0</v>
      </c>
      <c r="R449" s="681">
        <f t="shared" ca="1" si="30"/>
        <v>0</v>
      </c>
      <c r="S449" t="str">
        <f t="shared" si="27"/>
        <v>HUM_ASR_FY_2022</v>
      </c>
      <c r="T449" s="958">
        <f t="shared" si="28"/>
        <v>45032</v>
      </c>
      <c r="U449" t="str">
        <f t="shared" si="29"/>
        <v>Unaudited</v>
      </c>
    </row>
    <row r="450" spans="1:21" x14ac:dyDescent="0.25">
      <c r="A450" t="s">
        <v>437</v>
      </c>
      <c r="B450" t="s">
        <v>1385</v>
      </c>
      <c r="C450" t="s">
        <v>1386</v>
      </c>
      <c r="D450" s="15">
        <v>1900</v>
      </c>
      <c r="E450" s="121">
        <v>1</v>
      </c>
      <c r="F450" t="s">
        <v>1031</v>
      </c>
      <c r="G450" s="121" t="s">
        <v>1384</v>
      </c>
      <c r="H450" t="s">
        <v>380</v>
      </c>
      <c r="I450" t="s">
        <v>488</v>
      </c>
      <c r="J450" t="s">
        <v>450</v>
      </c>
      <c r="K450" t="s">
        <v>435</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HUM_ASR_FY_2022</v>
      </c>
      <c r="T450" s="958">
        <f t="shared" ref="T450:T513" si="32">file_date</f>
        <v>45032</v>
      </c>
      <c r="U450" t="str">
        <f t="shared" ref="U450:U513" si="33">status</f>
        <v>Unaudited</v>
      </c>
    </row>
    <row r="451" spans="1:21" x14ac:dyDescent="0.25">
      <c r="A451" t="s">
        <v>437</v>
      </c>
      <c r="B451" t="s">
        <v>1385</v>
      </c>
      <c r="C451" t="s">
        <v>1386</v>
      </c>
      <c r="D451" s="15">
        <v>1900</v>
      </c>
      <c r="E451" s="121">
        <v>1</v>
      </c>
      <c r="F451" t="s">
        <v>1031</v>
      </c>
      <c r="G451" s="121" t="s">
        <v>1384</v>
      </c>
      <c r="H451" t="s">
        <v>380</v>
      </c>
      <c r="I451" t="s">
        <v>488</v>
      </c>
      <c r="J451" t="s">
        <v>450</v>
      </c>
      <c r="K451" t="s">
        <v>435</v>
      </c>
      <c r="L451" s="756" t="s">
        <v>80</v>
      </c>
      <c r="M451" t="s">
        <v>97</v>
      </c>
      <c r="N451" s="681">
        <f t="shared" ca="1" si="30"/>
        <v>0</v>
      </c>
      <c r="O451" s="681">
        <f t="shared" ca="1" si="30"/>
        <v>0</v>
      </c>
      <c r="P451" s="681">
        <f t="shared" ca="1" si="30"/>
        <v>0</v>
      </c>
      <c r="Q451" s="681">
        <f t="shared" ca="1" si="30"/>
        <v>0</v>
      </c>
      <c r="R451" s="681">
        <f t="shared" ca="1" si="30"/>
        <v>0</v>
      </c>
      <c r="S451" t="str">
        <f t="shared" si="31"/>
        <v>HUM_ASR_FY_2022</v>
      </c>
      <c r="T451" s="958">
        <f t="shared" si="32"/>
        <v>45032</v>
      </c>
      <c r="U451" t="str">
        <f t="shared" si="33"/>
        <v>Unaudited</v>
      </c>
    </row>
    <row r="452" spans="1:21" x14ac:dyDescent="0.25">
      <c r="A452" t="s">
        <v>437</v>
      </c>
      <c r="B452" t="s">
        <v>1385</v>
      </c>
      <c r="C452" t="s">
        <v>1386</v>
      </c>
      <c r="D452" s="15">
        <v>1900</v>
      </c>
      <c r="E452" s="121">
        <v>1</v>
      </c>
      <c r="F452" t="s">
        <v>1031</v>
      </c>
      <c r="G452" s="121" t="s">
        <v>1384</v>
      </c>
      <c r="H452" t="s">
        <v>380</v>
      </c>
      <c r="I452" t="s">
        <v>488</v>
      </c>
      <c r="J452" t="s">
        <v>450</v>
      </c>
      <c r="K452" t="s">
        <v>435</v>
      </c>
      <c r="L452" s="756" t="s">
        <v>81</v>
      </c>
      <c r="M452" t="s">
        <v>98</v>
      </c>
      <c r="N452" s="681">
        <f t="shared" ca="1" si="30"/>
        <v>0</v>
      </c>
      <c r="O452" s="681">
        <f t="shared" ca="1" si="30"/>
        <v>0</v>
      </c>
      <c r="P452" s="681">
        <f t="shared" ca="1" si="30"/>
        <v>0</v>
      </c>
      <c r="Q452" s="681">
        <f t="shared" ca="1" si="30"/>
        <v>0</v>
      </c>
      <c r="R452" s="681">
        <f t="shared" ca="1" si="30"/>
        <v>0</v>
      </c>
      <c r="S452" t="str">
        <f t="shared" si="31"/>
        <v>HUM_ASR_FY_2022</v>
      </c>
      <c r="T452" s="958">
        <f t="shared" si="32"/>
        <v>45032</v>
      </c>
      <c r="U452" t="str">
        <f t="shared" si="33"/>
        <v>Unaudited</v>
      </c>
    </row>
    <row r="453" spans="1:21" x14ac:dyDescent="0.25">
      <c r="A453" t="s">
        <v>437</v>
      </c>
      <c r="B453" t="s">
        <v>1385</v>
      </c>
      <c r="C453" t="s">
        <v>1386</v>
      </c>
      <c r="D453" s="15">
        <v>1900</v>
      </c>
      <c r="E453" s="121">
        <v>1</v>
      </c>
      <c r="F453" t="s">
        <v>1031</v>
      </c>
      <c r="G453" s="121" t="s">
        <v>1384</v>
      </c>
      <c r="H453" t="s">
        <v>380</v>
      </c>
      <c r="I453" t="s">
        <v>488</v>
      </c>
      <c r="J453" t="s">
        <v>450</v>
      </c>
      <c r="K453" t="s">
        <v>435</v>
      </c>
      <c r="L453" s="756" t="s">
        <v>82</v>
      </c>
      <c r="M453" t="s">
        <v>99</v>
      </c>
      <c r="N453" s="681">
        <f t="shared" ca="1" si="30"/>
        <v>0</v>
      </c>
      <c r="O453" s="681">
        <f t="shared" ca="1" si="30"/>
        <v>0</v>
      </c>
      <c r="P453" s="681">
        <f t="shared" ca="1" si="30"/>
        <v>0</v>
      </c>
      <c r="Q453" s="681">
        <f t="shared" ca="1" si="30"/>
        <v>0</v>
      </c>
      <c r="R453" s="681">
        <f t="shared" ca="1" si="30"/>
        <v>0</v>
      </c>
      <c r="S453" t="str">
        <f t="shared" si="31"/>
        <v>HUM_ASR_FY_2022</v>
      </c>
      <c r="T453" s="958">
        <f t="shared" si="32"/>
        <v>45032</v>
      </c>
      <c r="U453" t="str">
        <f t="shared" si="33"/>
        <v>Unaudited</v>
      </c>
    </row>
    <row r="454" spans="1:21" x14ac:dyDescent="0.25">
      <c r="A454" t="s">
        <v>437</v>
      </c>
      <c r="B454" t="s">
        <v>1385</v>
      </c>
      <c r="C454" t="s">
        <v>1386</v>
      </c>
      <c r="D454" s="15">
        <v>1900</v>
      </c>
      <c r="E454" s="121">
        <v>1</v>
      </c>
      <c r="F454" t="s">
        <v>1031</v>
      </c>
      <c r="G454" s="121" t="s">
        <v>1384</v>
      </c>
      <c r="H454" t="s">
        <v>380</v>
      </c>
      <c r="I454" t="s">
        <v>488</v>
      </c>
      <c r="J454" t="s">
        <v>450</v>
      </c>
      <c r="K454" t="s">
        <v>435</v>
      </c>
      <c r="L454" s="756" t="s">
        <v>216</v>
      </c>
      <c r="M454" t="s">
        <v>100</v>
      </c>
      <c r="N454" s="681">
        <f t="shared" ca="1" si="30"/>
        <v>0</v>
      </c>
      <c r="O454" s="681">
        <f t="shared" ca="1" si="30"/>
        <v>0</v>
      </c>
      <c r="P454" s="681">
        <f t="shared" ca="1" si="30"/>
        <v>0</v>
      </c>
      <c r="Q454" s="681">
        <f t="shared" ca="1" si="30"/>
        <v>0</v>
      </c>
      <c r="R454" s="681">
        <f t="shared" ca="1" si="30"/>
        <v>0</v>
      </c>
      <c r="S454" t="str">
        <f t="shared" si="31"/>
        <v>HUM_ASR_FY_2022</v>
      </c>
      <c r="T454" s="958">
        <f t="shared" si="32"/>
        <v>45032</v>
      </c>
      <c r="U454" t="str">
        <f t="shared" si="33"/>
        <v>Unaudited</v>
      </c>
    </row>
    <row r="455" spans="1:21" x14ac:dyDescent="0.25">
      <c r="A455" t="s">
        <v>437</v>
      </c>
      <c r="B455" t="s">
        <v>1385</v>
      </c>
      <c r="C455" t="s">
        <v>1386</v>
      </c>
      <c r="D455" s="15">
        <v>1900</v>
      </c>
      <c r="E455" s="121">
        <v>1</v>
      </c>
      <c r="F455" t="s">
        <v>1031</v>
      </c>
      <c r="G455" s="121" t="s">
        <v>1384</v>
      </c>
      <c r="H455" t="s">
        <v>380</v>
      </c>
      <c r="I455" t="s">
        <v>488</v>
      </c>
      <c r="J455" t="s">
        <v>450</v>
      </c>
      <c r="K455" t="s">
        <v>435</v>
      </c>
      <c r="L455" s="756" t="s">
        <v>215</v>
      </c>
      <c r="M455" t="s">
        <v>28</v>
      </c>
      <c r="N455" s="681">
        <f t="shared" ca="1" si="30"/>
        <v>0</v>
      </c>
      <c r="O455" s="681">
        <f t="shared" ca="1" si="30"/>
        <v>0</v>
      </c>
      <c r="P455" s="681">
        <f t="shared" ca="1" si="30"/>
        <v>0</v>
      </c>
      <c r="Q455" s="681">
        <f t="shared" ca="1" si="30"/>
        <v>0</v>
      </c>
      <c r="R455" s="681">
        <f t="shared" ca="1" si="30"/>
        <v>0</v>
      </c>
      <c r="S455" t="str">
        <f t="shared" si="31"/>
        <v>HUM_ASR_FY_2022</v>
      </c>
      <c r="T455" s="958">
        <f t="shared" si="32"/>
        <v>45032</v>
      </c>
      <c r="U455" t="str">
        <f t="shared" si="33"/>
        <v>Unaudited</v>
      </c>
    </row>
    <row r="456" spans="1:21" x14ac:dyDescent="0.25">
      <c r="A456" t="s">
        <v>437</v>
      </c>
      <c r="B456" t="s">
        <v>1385</v>
      </c>
      <c r="C456" t="s">
        <v>1386</v>
      </c>
      <c r="D456" s="15">
        <v>1900</v>
      </c>
      <c r="E456" s="121">
        <v>1</v>
      </c>
      <c r="F456" t="s">
        <v>1031</v>
      </c>
      <c r="G456" s="121" t="s">
        <v>1384</v>
      </c>
      <c r="H456" t="s">
        <v>380</v>
      </c>
      <c r="I456" t="s">
        <v>488</v>
      </c>
      <c r="J456" t="s">
        <v>436</v>
      </c>
      <c r="K456" t="s">
        <v>436</v>
      </c>
      <c r="L456" s="756" t="s">
        <v>84</v>
      </c>
      <c r="M456" t="s">
        <v>327</v>
      </c>
      <c r="N456" s="681">
        <f t="shared" ca="1" si="30"/>
        <v>0</v>
      </c>
      <c r="O456" s="681">
        <f t="shared" ca="1" si="30"/>
        <v>0</v>
      </c>
      <c r="P456" s="681">
        <f t="shared" ca="1" si="30"/>
        <v>0</v>
      </c>
      <c r="Q456" s="681">
        <f t="shared" ca="1" si="30"/>
        <v>0</v>
      </c>
      <c r="R456" s="681">
        <f t="shared" ca="1" si="30"/>
        <v>0</v>
      </c>
      <c r="S456" t="str">
        <f t="shared" si="31"/>
        <v>HUM_ASR_FY_2022</v>
      </c>
      <c r="T456" s="958">
        <f t="shared" si="32"/>
        <v>45032</v>
      </c>
      <c r="U456" t="str">
        <f t="shared" si="33"/>
        <v>Unaudited</v>
      </c>
    </row>
    <row r="457" spans="1:21" x14ac:dyDescent="0.25">
      <c r="A457" t="s">
        <v>437</v>
      </c>
      <c r="B457" t="s">
        <v>1385</v>
      </c>
      <c r="C457" t="s">
        <v>1386</v>
      </c>
      <c r="D457" s="15">
        <v>1900</v>
      </c>
      <c r="E457" s="121">
        <v>1</v>
      </c>
      <c r="F457" t="s">
        <v>1031</v>
      </c>
      <c r="G457" s="121" t="s">
        <v>1384</v>
      </c>
      <c r="H457" t="s">
        <v>380</v>
      </c>
      <c r="I457" t="s">
        <v>488</v>
      </c>
      <c r="J457" t="s">
        <v>436</v>
      </c>
      <c r="K457" t="s">
        <v>436</v>
      </c>
      <c r="L457" s="756" t="s">
        <v>85</v>
      </c>
      <c r="M457" t="s">
        <v>325</v>
      </c>
      <c r="N457" s="681">
        <f t="shared" ca="1" si="30"/>
        <v>0</v>
      </c>
      <c r="O457" s="681">
        <f t="shared" ca="1" si="30"/>
        <v>0</v>
      </c>
      <c r="P457" s="681">
        <f t="shared" ca="1" si="30"/>
        <v>0</v>
      </c>
      <c r="Q457" s="681">
        <f t="shared" ca="1" si="30"/>
        <v>0</v>
      </c>
      <c r="R457" s="681">
        <f t="shared" ca="1" si="30"/>
        <v>0</v>
      </c>
      <c r="S457" t="str">
        <f t="shared" si="31"/>
        <v>HUM_ASR_FY_2022</v>
      </c>
      <c r="T457" s="958">
        <f t="shared" si="32"/>
        <v>45032</v>
      </c>
      <c r="U457" t="str">
        <f t="shared" si="33"/>
        <v>Unaudited</v>
      </c>
    </row>
    <row r="458" spans="1:21" x14ac:dyDescent="0.25">
      <c r="A458" t="s">
        <v>437</v>
      </c>
      <c r="B458" t="s">
        <v>1385</v>
      </c>
      <c r="C458" t="s">
        <v>1386</v>
      </c>
      <c r="D458" s="15">
        <v>1900</v>
      </c>
      <c r="E458" s="121">
        <v>1</v>
      </c>
      <c r="F458" t="s">
        <v>1031</v>
      </c>
      <c r="G458" s="121" t="s">
        <v>1384</v>
      </c>
      <c r="H458" t="s">
        <v>380</v>
      </c>
      <c r="I458" t="s">
        <v>488</v>
      </c>
      <c r="J458" t="s">
        <v>436</v>
      </c>
      <c r="K458" t="s">
        <v>436</v>
      </c>
      <c r="L458" s="756" t="s">
        <v>86</v>
      </c>
      <c r="M458" t="s">
        <v>494</v>
      </c>
      <c r="N458" s="681">
        <f t="shared" ca="1" si="30"/>
        <v>0</v>
      </c>
      <c r="O458" s="681">
        <f t="shared" ca="1" si="30"/>
        <v>0</v>
      </c>
      <c r="P458" s="681">
        <f t="shared" ca="1" si="30"/>
        <v>0</v>
      </c>
      <c r="Q458" s="681">
        <f t="shared" ca="1" si="30"/>
        <v>0</v>
      </c>
      <c r="R458" s="681">
        <f t="shared" ca="1" si="30"/>
        <v>0</v>
      </c>
      <c r="S458" t="str">
        <f t="shared" si="31"/>
        <v>HUM_ASR_FY_2022</v>
      </c>
      <c r="T458" s="958">
        <f t="shared" si="32"/>
        <v>45032</v>
      </c>
      <c r="U458" t="str">
        <f t="shared" si="33"/>
        <v>Unaudited</v>
      </c>
    </row>
    <row r="459" spans="1:21" x14ac:dyDescent="0.25">
      <c r="A459" t="s">
        <v>437</v>
      </c>
      <c r="B459" t="s">
        <v>1385</v>
      </c>
      <c r="C459" t="s">
        <v>1386</v>
      </c>
      <c r="D459" s="15">
        <v>1900</v>
      </c>
      <c r="E459" s="121">
        <v>1</v>
      </c>
      <c r="F459" t="s">
        <v>1031</v>
      </c>
      <c r="G459" s="121" t="s">
        <v>1384</v>
      </c>
      <c r="H459" t="s">
        <v>380</v>
      </c>
      <c r="I459" t="s">
        <v>488</v>
      </c>
      <c r="J459" t="s">
        <v>436</v>
      </c>
      <c r="K459" t="s">
        <v>436</v>
      </c>
      <c r="L459" s="756" t="s">
        <v>87</v>
      </c>
      <c r="M459" t="s">
        <v>495</v>
      </c>
      <c r="N459" s="681">
        <f t="shared" ca="1" si="30"/>
        <v>0</v>
      </c>
      <c r="O459" s="681">
        <f t="shared" ca="1" si="30"/>
        <v>0</v>
      </c>
      <c r="P459" s="681">
        <f t="shared" ca="1" si="30"/>
        <v>0</v>
      </c>
      <c r="Q459" s="681">
        <f t="shared" ca="1" si="30"/>
        <v>0</v>
      </c>
      <c r="R459" s="681">
        <f t="shared" ca="1" si="30"/>
        <v>0</v>
      </c>
      <c r="S459" t="str">
        <f t="shared" si="31"/>
        <v>HUM_ASR_FY_2022</v>
      </c>
      <c r="T459" s="958">
        <f t="shared" si="32"/>
        <v>45032</v>
      </c>
      <c r="U459" t="str">
        <f t="shared" si="33"/>
        <v>Unaudited</v>
      </c>
    </row>
    <row r="460" spans="1:21" x14ac:dyDescent="0.25">
      <c r="A460" t="s">
        <v>437</v>
      </c>
      <c r="B460" t="s">
        <v>1385</v>
      </c>
      <c r="C460" t="s">
        <v>1386</v>
      </c>
      <c r="D460" s="15">
        <v>1900</v>
      </c>
      <c r="E460" s="121">
        <v>1</v>
      </c>
      <c r="F460" t="s">
        <v>1031</v>
      </c>
      <c r="G460" s="121" t="s">
        <v>1384</v>
      </c>
      <c r="H460" t="s">
        <v>380</v>
      </c>
      <c r="I460" t="s">
        <v>488</v>
      </c>
      <c r="J460" t="s">
        <v>436</v>
      </c>
      <c r="K460" t="s">
        <v>436</v>
      </c>
      <c r="L460" s="756" t="s">
        <v>213</v>
      </c>
      <c r="M460" t="s">
        <v>496</v>
      </c>
      <c r="N460" s="681">
        <f t="shared" ca="1" si="30"/>
        <v>0</v>
      </c>
      <c r="O460" s="681">
        <f t="shared" ca="1" si="30"/>
        <v>0</v>
      </c>
      <c r="P460" s="681">
        <f t="shared" ca="1" si="30"/>
        <v>0</v>
      </c>
      <c r="Q460" s="681">
        <f t="shared" ca="1" si="30"/>
        <v>0</v>
      </c>
      <c r="R460" s="681">
        <f t="shared" ca="1" si="30"/>
        <v>0</v>
      </c>
      <c r="S460" t="str">
        <f t="shared" si="31"/>
        <v>HUM_ASR_FY_2022</v>
      </c>
      <c r="T460" s="958">
        <f t="shared" si="32"/>
        <v>45032</v>
      </c>
      <c r="U460" t="str">
        <f t="shared" si="33"/>
        <v>Unaudited</v>
      </c>
    </row>
    <row r="461" spans="1:21" x14ac:dyDescent="0.25">
      <c r="A461" t="s">
        <v>437</v>
      </c>
      <c r="B461" t="s">
        <v>1385</v>
      </c>
      <c r="C461" t="s">
        <v>1386</v>
      </c>
      <c r="D461" s="15">
        <v>1900</v>
      </c>
      <c r="E461" s="121">
        <v>1</v>
      </c>
      <c r="F461" t="s">
        <v>1031</v>
      </c>
      <c r="G461" s="121" t="s">
        <v>1384</v>
      </c>
      <c r="H461" t="s">
        <v>380</v>
      </c>
      <c r="I461" t="s">
        <v>489</v>
      </c>
      <c r="J461" t="s">
        <v>26</v>
      </c>
      <c r="K461" t="s">
        <v>26</v>
      </c>
      <c r="L461" s="756" t="s">
        <v>204</v>
      </c>
      <c r="M461" t="s">
        <v>26</v>
      </c>
      <c r="N461" s="681">
        <f t="shared" ca="1" si="30"/>
        <v>0</v>
      </c>
      <c r="O461" s="681">
        <f t="shared" ca="1" si="30"/>
        <v>0</v>
      </c>
      <c r="P461" s="681">
        <f t="shared" ca="1" si="30"/>
        <v>0</v>
      </c>
      <c r="Q461" s="681">
        <f t="shared" ca="1" si="30"/>
        <v>0</v>
      </c>
      <c r="R461" s="681">
        <f t="shared" ca="1" si="30"/>
        <v>-185074.89387990363</v>
      </c>
      <c r="S461" t="str">
        <f t="shared" si="31"/>
        <v>HUM_ASR_FY_2022</v>
      </c>
      <c r="T461" s="958">
        <f t="shared" si="32"/>
        <v>45032</v>
      </c>
      <c r="U461" t="str">
        <f t="shared" si="33"/>
        <v>Unaudited</v>
      </c>
    </row>
    <row r="462" spans="1:21" x14ac:dyDescent="0.25">
      <c r="A462" t="s">
        <v>437</v>
      </c>
      <c r="B462" t="s">
        <v>1385</v>
      </c>
      <c r="C462" t="s">
        <v>1386</v>
      </c>
      <c r="D462" s="15">
        <v>1900</v>
      </c>
      <c r="E462" s="121">
        <v>1</v>
      </c>
      <c r="F462" t="s">
        <v>438</v>
      </c>
      <c r="G462" s="121">
        <v>91</v>
      </c>
      <c r="H462" t="s">
        <v>381</v>
      </c>
      <c r="I462" t="s">
        <v>432</v>
      </c>
      <c r="J462" t="s">
        <v>432</v>
      </c>
      <c r="K462" t="s">
        <v>432</v>
      </c>
      <c r="M462" t="s">
        <v>432</v>
      </c>
      <c r="N462" s="681">
        <f t="shared" ca="1" si="30"/>
        <v>4110</v>
      </c>
      <c r="O462" s="681">
        <f t="shared" ca="1" si="30"/>
        <v>2170</v>
      </c>
      <c r="P462" s="681">
        <f t="shared" ca="1" si="30"/>
        <v>1940</v>
      </c>
      <c r="Q462" s="681">
        <f t="shared" ca="1" si="30"/>
        <v>0</v>
      </c>
      <c r="R462" s="681">
        <f t="shared" ca="1" si="30"/>
        <v>0</v>
      </c>
      <c r="S462" t="str">
        <f t="shared" si="31"/>
        <v>HUM_ASR_FY_2022</v>
      </c>
      <c r="T462" s="958">
        <f t="shared" si="32"/>
        <v>45032</v>
      </c>
      <c r="U462" t="str">
        <f t="shared" si="33"/>
        <v>Unaudited</v>
      </c>
    </row>
    <row r="463" spans="1:21" x14ac:dyDescent="0.25">
      <c r="A463" t="s">
        <v>437</v>
      </c>
      <c r="B463" t="s">
        <v>1385</v>
      </c>
      <c r="C463" t="s">
        <v>1386</v>
      </c>
      <c r="D463" s="15">
        <v>1900</v>
      </c>
      <c r="E463" s="121">
        <v>1</v>
      </c>
      <c r="F463" t="s">
        <v>438</v>
      </c>
      <c r="G463" s="121">
        <v>91</v>
      </c>
      <c r="H463" t="s">
        <v>381</v>
      </c>
      <c r="I463" t="s">
        <v>487</v>
      </c>
      <c r="J463" t="s">
        <v>12</v>
      </c>
      <c r="K463" t="s">
        <v>12</v>
      </c>
      <c r="L463" s="756">
        <v>1.1000000000000001</v>
      </c>
      <c r="M463" t="s">
        <v>12</v>
      </c>
      <c r="N463" s="681">
        <f t="shared" ca="1" si="30"/>
        <v>15936602.239999998</v>
      </c>
      <c r="O463" s="681">
        <f t="shared" ca="1" si="30"/>
        <v>0</v>
      </c>
      <c r="P463" s="681">
        <f t="shared" ca="1" si="30"/>
        <v>0</v>
      </c>
      <c r="Q463" s="681">
        <f t="shared" ca="1" si="30"/>
        <v>0</v>
      </c>
      <c r="R463" s="681">
        <f t="shared" ca="1" si="30"/>
        <v>0</v>
      </c>
      <c r="S463" t="str">
        <f t="shared" si="31"/>
        <v>HUM_ASR_FY_2022</v>
      </c>
      <c r="T463" s="958">
        <f t="shared" si="32"/>
        <v>45032</v>
      </c>
      <c r="U463" t="str">
        <f t="shared" si="33"/>
        <v>Unaudited</v>
      </c>
    </row>
    <row r="464" spans="1:21" x14ac:dyDescent="0.25">
      <c r="A464" t="s">
        <v>437</v>
      </c>
      <c r="B464" t="s">
        <v>1385</v>
      </c>
      <c r="C464" t="s">
        <v>1386</v>
      </c>
      <c r="D464" s="15">
        <v>1900</v>
      </c>
      <c r="E464" s="121">
        <v>1</v>
      </c>
      <c r="F464" t="s">
        <v>438</v>
      </c>
      <c r="G464" s="121">
        <v>91</v>
      </c>
      <c r="H464" t="s">
        <v>381</v>
      </c>
      <c r="I464" t="s">
        <v>487</v>
      </c>
      <c r="J464" t="s">
        <v>12</v>
      </c>
      <c r="K464" t="s">
        <v>222</v>
      </c>
      <c r="L464" s="756">
        <v>1.2</v>
      </c>
      <c r="M464" t="s">
        <v>222</v>
      </c>
      <c r="N464" s="681">
        <f t="shared" ca="1" si="30"/>
        <v>0</v>
      </c>
      <c r="O464" s="681">
        <f t="shared" ca="1" si="30"/>
        <v>0</v>
      </c>
      <c r="P464" s="681">
        <f t="shared" ca="1" si="30"/>
        <v>0</v>
      </c>
      <c r="Q464" s="681">
        <f t="shared" ca="1" si="30"/>
        <v>0</v>
      </c>
      <c r="R464" s="681">
        <f t="shared" ca="1" si="30"/>
        <v>0</v>
      </c>
      <c r="S464" t="str">
        <f t="shared" si="31"/>
        <v>HUM_ASR_FY_2022</v>
      </c>
      <c r="T464" s="958">
        <f t="shared" si="32"/>
        <v>45032</v>
      </c>
      <c r="U464" t="str">
        <f t="shared" si="33"/>
        <v>Unaudited</v>
      </c>
    </row>
    <row r="465" spans="1:21" x14ac:dyDescent="0.25">
      <c r="A465" t="s">
        <v>437</v>
      </c>
      <c r="B465" t="s">
        <v>1385</v>
      </c>
      <c r="C465" t="s">
        <v>1386</v>
      </c>
      <c r="D465" s="15">
        <v>1900</v>
      </c>
      <c r="E465" s="121">
        <v>1</v>
      </c>
      <c r="F465" t="s">
        <v>438</v>
      </c>
      <c r="G465" s="121">
        <v>91</v>
      </c>
      <c r="H465" t="s">
        <v>381</v>
      </c>
      <c r="I465" t="s">
        <v>487</v>
      </c>
      <c r="J465" t="s">
        <v>12</v>
      </c>
      <c r="K465" t="s">
        <v>1323</v>
      </c>
      <c r="L465" s="756" t="s">
        <v>1319</v>
      </c>
      <c r="M465" t="s">
        <v>1323</v>
      </c>
      <c r="N465" s="681">
        <f t="shared" ca="1" si="30"/>
        <v>95333.52</v>
      </c>
      <c r="O465" s="681">
        <f t="shared" ca="1" si="30"/>
        <v>0</v>
      </c>
      <c r="P465" s="681">
        <f t="shared" ca="1" si="30"/>
        <v>0</v>
      </c>
      <c r="Q465" s="681">
        <f t="shared" ca="1" si="30"/>
        <v>0</v>
      </c>
      <c r="R465" s="681">
        <f t="shared" ca="1" si="30"/>
        <v>0</v>
      </c>
      <c r="S465" t="str">
        <f t="shared" si="31"/>
        <v>HUM_ASR_FY_2022</v>
      </c>
      <c r="T465" s="958">
        <f t="shared" si="32"/>
        <v>45032</v>
      </c>
      <c r="U465" t="str">
        <f t="shared" si="33"/>
        <v>Unaudited</v>
      </c>
    </row>
    <row r="466" spans="1:21" x14ac:dyDescent="0.25">
      <c r="A466" t="s">
        <v>437</v>
      </c>
      <c r="B466" t="s">
        <v>1385</v>
      </c>
      <c r="C466" t="s">
        <v>1386</v>
      </c>
      <c r="D466" s="15">
        <v>1900</v>
      </c>
      <c r="E466" s="121">
        <v>1</v>
      </c>
      <c r="F466" t="s">
        <v>438</v>
      </c>
      <c r="G466" s="121">
        <v>91</v>
      </c>
      <c r="H466" t="s">
        <v>381</v>
      </c>
      <c r="I466" t="s">
        <v>487</v>
      </c>
      <c r="J466" t="s">
        <v>12</v>
      </c>
      <c r="K466" t="s">
        <v>1325</v>
      </c>
      <c r="L466" s="756" t="s">
        <v>1324</v>
      </c>
      <c r="M466" t="s">
        <v>1325</v>
      </c>
      <c r="N466" s="681">
        <f t="shared" ca="1" si="30"/>
        <v>-17884.86</v>
      </c>
      <c r="O466" s="681">
        <f t="shared" ca="1" si="30"/>
        <v>0</v>
      </c>
      <c r="P466" s="681">
        <f t="shared" ca="1" si="30"/>
        <v>0</v>
      </c>
      <c r="Q466" s="681">
        <f t="shared" ca="1" si="30"/>
        <v>0</v>
      </c>
      <c r="R466" s="681">
        <f t="shared" ca="1" si="30"/>
        <v>0</v>
      </c>
      <c r="S466" t="str">
        <f t="shared" si="31"/>
        <v>HUM_ASR_FY_2022</v>
      </c>
      <c r="T466" s="958">
        <f t="shared" si="32"/>
        <v>45032</v>
      </c>
      <c r="U466" t="str">
        <f t="shared" si="33"/>
        <v>Unaudited</v>
      </c>
    </row>
    <row r="467" spans="1:21" x14ac:dyDescent="0.25">
      <c r="A467" t="s">
        <v>437</v>
      </c>
      <c r="B467" t="s">
        <v>1385</v>
      </c>
      <c r="C467" t="s">
        <v>1386</v>
      </c>
      <c r="D467" s="15">
        <v>1900</v>
      </c>
      <c r="E467" s="121">
        <v>1</v>
      </c>
      <c r="F467" t="s">
        <v>438</v>
      </c>
      <c r="G467" s="121">
        <v>91</v>
      </c>
      <c r="H467" t="s">
        <v>381</v>
      </c>
      <c r="I467" t="s">
        <v>487</v>
      </c>
      <c r="J467" t="s">
        <v>13</v>
      </c>
      <c r="K467" t="s">
        <v>13</v>
      </c>
      <c r="L467" s="756" t="s">
        <v>63</v>
      </c>
      <c r="M467" t="s">
        <v>13</v>
      </c>
      <c r="N467" s="681">
        <f t="shared" ca="1" si="30"/>
        <v>-18472.29</v>
      </c>
      <c r="O467" s="681">
        <f t="shared" ca="1" si="30"/>
        <v>0</v>
      </c>
      <c r="P467" s="681">
        <f t="shared" ca="1" si="30"/>
        <v>0</v>
      </c>
      <c r="Q467" s="681">
        <f t="shared" ca="1" si="30"/>
        <v>0</v>
      </c>
      <c r="R467" s="681">
        <f t="shared" ca="1" si="30"/>
        <v>0</v>
      </c>
      <c r="S467" t="str">
        <f t="shared" si="31"/>
        <v>HUM_ASR_FY_2022</v>
      </c>
      <c r="T467" s="958">
        <f t="shared" si="32"/>
        <v>45032</v>
      </c>
      <c r="U467" t="str">
        <f t="shared" si="33"/>
        <v>Unaudited</v>
      </c>
    </row>
    <row r="468" spans="1:21" x14ac:dyDescent="0.25">
      <c r="A468" t="s">
        <v>437</v>
      </c>
      <c r="B468" t="s">
        <v>1385</v>
      </c>
      <c r="C468" t="s">
        <v>1386</v>
      </c>
      <c r="D468" s="15">
        <v>1900</v>
      </c>
      <c r="E468" s="121">
        <v>1</v>
      </c>
      <c r="F468" t="s">
        <v>438</v>
      </c>
      <c r="G468" s="121">
        <v>91</v>
      </c>
      <c r="H468" t="s">
        <v>381</v>
      </c>
      <c r="I468" t="s">
        <v>488</v>
      </c>
      <c r="J468" t="s">
        <v>433</v>
      </c>
      <c r="K468" t="s">
        <v>796</v>
      </c>
      <c r="L468" s="756">
        <v>2.1</v>
      </c>
      <c r="M468" t="s">
        <v>731</v>
      </c>
      <c r="N468" s="681">
        <f t="shared" ca="1" si="30"/>
        <v>51412</v>
      </c>
      <c r="O468" s="681">
        <f t="shared" ca="1" si="30"/>
        <v>50050</v>
      </c>
      <c r="P468" s="681">
        <f t="shared" ca="1" si="30"/>
        <v>1362</v>
      </c>
      <c r="Q468" s="681">
        <f t="shared" ca="1" si="30"/>
        <v>0</v>
      </c>
      <c r="R468" s="681">
        <f t="shared" ca="1" si="30"/>
        <v>0</v>
      </c>
      <c r="S468" t="str">
        <f t="shared" si="31"/>
        <v>HUM_ASR_FY_2022</v>
      </c>
      <c r="T468" s="958">
        <f t="shared" si="32"/>
        <v>45032</v>
      </c>
      <c r="U468" t="str">
        <f t="shared" si="33"/>
        <v>Unaudited</v>
      </c>
    </row>
    <row r="469" spans="1:21" x14ac:dyDescent="0.25">
      <c r="A469" t="s">
        <v>437</v>
      </c>
      <c r="B469" t="s">
        <v>1385</v>
      </c>
      <c r="C469" t="s">
        <v>1386</v>
      </c>
      <c r="D469" s="15">
        <v>1900</v>
      </c>
      <c r="E469" s="121">
        <v>1</v>
      </c>
      <c r="F469" t="s">
        <v>438</v>
      </c>
      <c r="G469" s="121">
        <v>91</v>
      </c>
      <c r="H469" t="s">
        <v>381</v>
      </c>
      <c r="I469" t="s">
        <v>488</v>
      </c>
      <c r="J469" t="s">
        <v>433</v>
      </c>
      <c r="K469" t="s">
        <v>796</v>
      </c>
      <c r="L469" s="756">
        <v>2.2000000000000002</v>
      </c>
      <c r="M469" t="s">
        <v>732</v>
      </c>
      <c r="N469" s="681">
        <f t="shared" ca="1" si="30"/>
        <v>214</v>
      </c>
      <c r="O469" s="681">
        <f t="shared" ca="1" si="30"/>
        <v>210</v>
      </c>
      <c r="P469" s="681">
        <f t="shared" ca="1" si="30"/>
        <v>4</v>
      </c>
      <c r="Q469" s="681">
        <f t="shared" ca="1" si="30"/>
        <v>0</v>
      </c>
      <c r="R469" s="681">
        <f t="shared" ca="1" si="30"/>
        <v>0</v>
      </c>
      <c r="S469" t="str">
        <f t="shared" si="31"/>
        <v>HUM_ASR_FY_2022</v>
      </c>
      <c r="T469" s="958">
        <f t="shared" si="32"/>
        <v>45032</v>
      </c>
      <c r="U469" t="str">
        <f t="shared" si="33"/>
        <v>Unaudited</v>
      </c>
    </row>
    <row r="470" spans="1:21" x14ac:dyDescent="0.25">
      <c r="A470" t="s">
        <v>437</v>
      </c>
      <c r="B470" t="s">
        <v>1385</v>
      </c>
      <c r="C470" t="s">
        <v>1386</v>
      </c>
      <c r="D470" s="15">
        <v>1900</v>
      </c>
      <c r="E470" s="121">
        <v>1</v>
      </c>
      <c r="F470" t="s">
        <v>438</v>
      </c>
      <c r="G470" s="121">
        <v>91</v>
      </c>
      <c r="H470" t="s">
        <v>381</v>
      </c>
      <c r="I470" t="s">
        <v>488</v>
      </c>
      <c r="J470" t="s">
        <v>433</v>
      </c>
      <c r="K470" t="s">
        <v>796</v>
      </c>
      <c r="L470" s="756">
        <v>2.2999999999999998</v>
      </c>
      <c r="M470" t="s">
        <v>733</v>
      </c>
      <c r="N470" s="681">
        <f t="shared" ca="1" si="30"/>
        <v>9926822.1300000064</v>
      </c>
      <c r="O470" s="681">
        <f t="shared" ca="1" si="30"/>
        <v>9667545.4400000069</v>
      </c>
      <c r="P470" s="681">
        <f t="shared" ca="1" si="30"/>
        <v>259276.69</v>
      </c>
      <c r="Q470" s="681">
        <f t="shared" ca="1" si="30"/>
        <v>0</v>
      </c>
      <c r="R470" s="681">
        <f t="shared" ca="1" si="30"/>
        <v>0</v>
      </c>
      <c r="S470" t="str">
        <f t="shared" si="31"/>
        <v>HUM_ASR_FY_2022</v>
      </c>
      <c r="T470" s="958">
        <f t="shared" si="32"/>
        <v>45032</v>
      </c>
      <c r="U470" t="str">
        <f t="shared" si="33"/>
        <v>Unaudited</v>
      </c>
    </row>
    <row r="471" spans="1:21" x14ac:dyDescent="0.25">
      <c r="A471" t="s">
        <v>437</v>
      </c>
      <c r="B471" t="s">
        <v>1385</v>
      </c>
      <c r="C471" t="s">
        <v>1386</v>
      </c>
      <c r="D471" s="15">
        <v>1900</v>
      </c>
      <c r="E471" s="121">
        <v>1</v>
      </c>
      <c r="F471" t="s">
        <v>438</v>
      </c>
      <c r="G471" s="121">
        <v>91</v>
      </c>
      <c r="H471" t="s">
        <v>381</v>
      </c>
      <c r="I471" t="s">
        <v>488</v>
      </c>
      <c r="J471" t="s">
        <v>433</v>
      </c>
      <c r="K471" t="s">
        <v>796</v>
      </c>
      <c r="L471" s="756">
        <v>2.4</v>
      </c>
      <c r="M471" t="s">
        <v>734</v>
      </c>
      <c r="N471" s="681">
        <f t="shared" ca="1" si="30"/>
        <v>10640.15</v>
      </c>
      <c r="O471" s="681">
        <f t="shared" ca="1" si="30"/>
        <v>10361.879999999999</v>
      </c>
      <c r="P471" s="681">
        <f t="shared" ca="1" si="30"/>
        <v>278.27</v>
      </c>
      <c r="Q471" s="681">
        <f t="shared" ca="1" si="30"/>
        <v>0</v>
      </c>
      <c r="R471" s="681">
        <f t="shared" ca="1" si="30"/>
        <v>0</v>
      </c>
      <c r="S471" t="str">
        <f t="shared" si="31"/>
        <v>HUM_ASR_FY_2022</v>
      </c>
      <c r="T471" s="958">
        <f t="shared" si="32"/>
        <v>45032</v>
      </c>
      <c r="U471" t="str">
        <f t="shared" si="33"/>
        <v>Unaudited</v>
      </c>
    </row>
    <row r="472" spans="1:21" x14ac:dyDescent="0.25">
      <c r="A472" t="s">
        <v>437</v>
      </c>
      <c r="B472" t="s">
        <v>1385</v>
      </c>
      <c r="C472" t="s">
        <v>1386</v>
      </c>
      <c r="D472" s="15">
        <v>1900</v>
      </c>
      <c r="E472" s="121">
        <v>1</v>
      </c>
      <c r="F472" t="s">
        <v>438</v>
      </c>
      <c r="G472" s="121">
        <v>91</v>
      </c>
      <c r="H472" t="s">
        <v>381</v>
      </c>
      <c r="I472" t="s">
        <v>488</v>
      </c>
      <c r="J472" t="s">
        <v>433</v>
      </c>
      <c r="K472" t="s">
        <v>796</v>
      </c>
      <c r="L472" s="756">
        <v>2.5</v>
      </c>
      <c r="M472" t="s">
        <v>776</v>
      </c>
      <c r="N472" s="681">
        <f t="shared" ca="1" si="30"/>
        <v>3464</v>
      </c>
      <c r="O472" s="681">
        <f t="shared" ca="1" si="30"/>
        <v>3374</v>
      </c>
      <c r="P472" s="681">
        <f t="shared" ca="1" si="30"/>
        <v>90</v>
      </c>
      <c r="Q472" s="681">
        <f t="shared" ca="1" si="30"/>
        <v>0</v>
      </c>
      <c r="R472" s="681">
        <f t="shared" ca="1" si="30"/>
        <v>0</v>
      </c>
      <c r="S472" t="str">
        <f t="shared" si="31"/>
        <v>HUM_ASR_FY_2022</v>
      </c>
      <c r="T472" s="958">
        <f t="shared" si="32"/>
        <v>45032</v>
      </c>
      <c r="U472" t="str">
        <f t="shared" si="33"/>
        <v>Unaudited</v>
      </c>
    </row>
    <row r="473" spans="1:21" x14ac:dyDescent="0.25">
      <c r="A473" t="s">
        <v>437</v>
      </c>
      <c r="B473" t="s">
        <v>1385</v>
      </c>
      <c r="C473" t="s">
        <v>1386</v>
      </c>
      <c r="D473" s="15">
        <v>1900</v>
      </c>
      <c r="E473" s="121">
        <v>1</v>
      </c>
      <c r="F473" t="s">
        <v>438</v>
      </c>
      <c r="G473" s="121">
        <v>91</v>
      </c>
      <c r="H473" t="s">
        <v>381</v>
      </c>
      <c r="I473" t="s">
        <v>488</v>
      </c>
      <c r="J473" t="s">
        <v>433</v>
      </c>
      <c r="K473" t="s">
        <v>796</v>
      </c>
      <c r="L473" s="756">
        <v>2.6</v>
      </c>
      <c r="M473" t="s">
        <v>186</v>
      </c>
      <c r="N473" s="681">
        <f t="shared" ca="1" si="30"/>
        <v>652927.65</v>
      </c>
      <c r="O473" s="681">
        <f t="shared" ca="1" si="30"/>
        <v>636930.15</v>
      </c>
      <c r="P473" s="681">
        <f t="shared" ca="1" si="30"/>
        <v>15997.5</v>
      </c>
      <c r="Q473" s="681">
        <f t="shared" ca="1" si="30"/>
        <v>0</v>
      </c>
      <c r="R473" s="681">
        <f t="shared" ca="1" si="30"/>
        <v>0</v>
      </c>
      <c r="S473" t="str">
        <f t="shared" si="31"/>
        <v>HUM_ASR_FY_2022</v>
      </c>
      <c r="T473" s="958">
        <f t="shared" si="32"/>
        <v>45032</v>
      </c>
      <c r="U473" t="str">
        <f t="shared" si="33"/>
        <v>Unaudited</v>
      </c>
    </row>
    <row r="474" spans="1:21" x14ac:dyDescent="0.25">
      <c r="A474" t="s">
        <v>437</v>
      </c>
      <c r="B474" t="s">
        <v>1385</v>
      </c>
      <c r="C474" t="s">
        <v>1386</v>
      </c>
      <c r="D474" s="15">
        <v>1900</v>
      </c>
      <c r="E474" s="121">
        <v>1</v>
      </c>
      <c r="F474" t="s">
        <v>438</v>
      </c>
      <c r="G474" s="121">
        <v>91</v>
      </c>
      <c r="H474" t="s">
        <v>381</v>
      </c>
      <c r="I474" t="s">
        <v>488</v>
      </c>
      <c r="J474" t="s">
        <v>433</v>
      </c>
      <c r="K474" t="s">
        <v>796</v>
      </c>
      <c r="L474" s="756">
        <v>2.7</v>
      </c>
      <c r="M474" t="s">
        <v>797</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162143.43420758122</v>
      </c>
      <c r="O474" s="681">
        <f t="shared" ca="1" si="34"/>
        <v>157908.44214506357</v>
      </c>
      <c r="P474" s="681">
        <f t="shared" ca="1" si="34"/>
        <v>4234.9920625176337</v>
      </c>
      <c r="Q474" s="681">
        <f t="shared" ca="1" si="34"/>
        <v>0</v>
      </c>
      <c r="R474" s="681">
        <f t="shared" ca="1" si="34"/>
        <v>0</v>
      </c>
      <c r="S474" t="str">
        <f t="shared" si="31"/>
        <v>HUM_ASR_FY_2022</v>
      </c>
      <c r="T474" s="958">
        <f t="shared" si="32"/>
        <v>45032</v>
      </c>
      <c r="U474" t="str">
        <f t="shared" si="33"/>
        <v>Unaudited</v>
      </c>
    </row>
    <row r="475" spans="1:21" x14ac:dyDescent="0.25">
      <c r="A475" t="s">
        <v>437</v>
      </c>
      <c r="B475" t="s">
        <v>1385</v>
      </c>
      <c r="C475" t="s">
        <v>1386</v>
      </c>
      <c r="D475" s="15">
        <v>1900</v>
      </c>
      <c r="E475" s="121">
        <v>1</v>
      </c>
      <c r="F475" t="s">
        <v>438</v>
      </c>
      <c r="G475" s="121">
        <v>91</v>
      </c>
      <c r="H475" t="s">
        <v>381</v>
      </c>
      <c r="I475" t="s">
        <v>488</v>
      </c>
      <c r="J475" t="s">
        <v>433</v>
      </c>
      <c r="K475" t="s">
        <v>796</v>
      </c>
      <c r="L475" s="756">
        <v>2.8</v>
      </c>
      <c r="M475" t="s">
        <v>798</v>
      </c>
      <c r="N475" s="681">
        <f t="shared" ca="1" si="34"/>
        <v>0</v>
      </c>
      <c r="O475" s="681">
        <f t="shared" ca="1" si="34"/>
        <v>0</v>
      </c>
      <c r="P475" s="681">
        <f t="shared" ca="1" si="34"/>
        <v>0</v>
      </c>
      <c r="Q475" s="681">
        <f t="shared" ca="1" si="34"/>
        <v>0</v>
      </c>
      <c r="R475" s="681">
        <f t="shared" ca="1" si="34"/>
        <v>0</v>
      </c>
      <c r="S475" t="str">
        <f t="shared" si="31"/>
        <v>HUM_ASR_FY_2022</v>
      </c>
      <c r="T475" s="958">
        <f t="shared" si="32"/>
        <v>45032</v>
      </c>
      <c r="U475" t="str">
        <f t="shared" si="33"/>
        <v>Unaudited</v>
      </c>
    </row>
    <row r="476" spans="1:21" x14ac:dyDescent="0.25">
      <c r="A476" t="s">
        <v>437</v>
      </c>
      <c r="B476" t="s">
        <v>1385</v>
      </c>
      <c r="C476" t="s">
        <v>1386</v>
      </c>
      <c r="D476" s="15">
        <v>1900</v>
      </c>
      <c r="E476" s="121">
        <v>1</v>
      </c>
      <c r="F476" t="s">
        <v>438</v>
      </c>
      <c r="G476" s="121">
        <v>91</v>
      </c>
      <c r="H476" t="s">
        <v>381</v>
      </c>
      <c r="I476" t="s">
        <v>488</v>
      </c>
      <c r="J476" t="s">
        <v>433</v>
      </c>
      <c r="K476" t="s">
        <v>796</v>
      </c>
      <c r="L476" s="756">
        <v>2.9</v>
      </c>
      <c r="M476" t="s">
        <v>779</v>
      </c>
      <c r="N476" s="681">
        <f t="shared" ca="1" si="34"/>
        <v>0</v>
      </c>
      <c r="O476" s="681">
        <f t="shared" ca="1" si="34"/>
        <v>0</v>
      </c>
      <c r="P476" s="681">
        <f t="shared" ca="1" si="34"/>
        <v>0</v>
      </c>
      <c r="Q476" s="681">
        <f t="shared" ca="1" si="34"/>
        <v>0</v>
      </c>
      <c r="R476" s="681">
        <f t="shared" ca="1" si="34"/>
        <v>0</v>
      </c>
      <c r="S476" t="str">
        <f t="shared" si="31"/>
        <v>HUM_ASR_FY_2022</v>
      </c>
      <c r="T476" s="958">
        <f t="shared" si="32"/>
        <v>45032</v>
      </c>
      <c r="U476" t="str">
        <f t="shared" si="33"/>
        <v>Unaudited</v>
      </c>
    </row>
    <row r="477" spans="1:21" x14ac:dyDescent="0.25">
      <c r="A477" t="s">
        <v>437</v>
      </c>
      <c r="B477" t="s">
        <v>1385</v>
      </c>
      <c r="C477" t="s">
        <v>1386</v>
      </c>
      <c r="D477" s="15">
        <v>1900</v>
      </c>
      <c r="E477" s="121">
        <v>1</v>
      </c>
      <c r="F477" t="s">
        <v>438</v>
      </c>
      <c r="G477" s="121">
        <v>91</v>
      </c>
      <c r="H477" t="s">
        <v>381</v>
      </c>
      <c r="I477" t="s">
        <v>488</v>
      </c>
      <c r="J477" t="s">
        <v>433</v>
      </c>
      <c r="K477" t="s">
        <v>223</v>
      </c>
      <c r="L477" s="756">
        <v>2.11</v>
      </c>
      <c r="M477" t="s">
        <v>228</v>
      </c>
      <c r="N477" s="681">
        <f t="shared" ca="1" si="34"/>
        <v>281663.40999999997</v>
      </c>
      <c r="O477" s="681">
        <f t="shared" ca="1" si="34"/>
        <v>29735.1</v>
      </c>
      <c r="P477" s="681">
        <f t="shared" ca="1" si="34"/>
        <v>251928.31</v>
      </c>
      <c r="Q477" s="681">
        <f t="shared" ca="1" si="34"/>
        <v>0</v>
      </c>
      <c r="R477" s="681">
        <f t="shared" ca="1" si="34"/>
        <v>0</v>
      </c>
      <c r="S477" t="str">
        <f t="shared" si="31"/>
        <v>HUM_ASR_FY_2022</v>
      </c>
      <c r="T477" s="958">
        <f t="shared" si="32"/>
        <v>45032</v>
      </c>
      <c r="U477" t="str">
        <f t="shared" si="33"/>
        <v>Unaudited</v>
      </c>
    </row>
    <row r="478" spans="1:21" x14ac:dyDescent="0.25">
      <c r="A478" t="s">
        <v>437</v>
      </c>
      <c r="B478" t="s">
        <v>1385</v>
      </c>
      <c r="C478" t="s">
        <v>1386</v>
      </c>
      <c r="D478" s="15">
        <v>1900</v>
      </c>
      <c r="E478" s="121">
        <v>1</v>
      </c>
      <c r="F478" t="s">
        <v>438</v>
      </c>
      <c r="G478" s="121">
        <v>91</v>
      </c>
      <c r="H478" t="s">
        <v>381</v>
      </c>
      <c r="I478" t="s">
        <v>488</v>
      </c>
      <c r="J478" t="s">
        <v>433</v>
      </c>
      <c r="K478" t="s">
        <v>223</v>
      </c>
      <c r="L478" s="756">
        <v>2.12</v>
      </c>
      <c r="M478" t="s">
        <v>552</v>
      </c>
      <c r="N478" s="681">
        <f t="shared" ca="1" si="34"/>
        <v>1632086.4699999995</v>
      </c>
      <c r="O478" s="681">
        <f t="shared" ca="1" si="34"/>
        <v>81916.669999999984</v>
      </c>
      <c r="P478" s="681">
        <f t="shared" ca="1" si="34"/>
        <v>1550169.7999999996</v>
      </c>
      <c r="Q478" s="681">
        <f t="shared" ca="1" si="34"/>
        <v>0</v>
      </c>
      <c r="R478" s="681">
        <f t="shared" ca="1" si="34"/>
        <v>0</v>
      </c>
      <c r="S478" t="str">
        <f t="shared" si="31"/>
        <v>HUM_ASR_FY_2022</v>
      </c>
      <c r="T478" s="958">
        <f t="shared" si="32"/>
        <v>45032</v>
      </c>
      <c r="U478" t="str">
        <f t="shared" si="33"/>
        <v>Unaudited</v>
      </c>
    </row>
    <row r="479" spans="1:21" x14ac:dyDescent="0.25">
      <c r="A479" t="s">
        <v>437</v>
      </c>
      <c r="B479" t="s">
        <v>1385</v>
      </c>
      <c r="C479" t="s">
        <v>1386</v>
      </c>
      <c r="D479" s="15">
        <v>1900</v>
      </c>
      <c r="E479" s="121">
        <v>1</v>
      </c>
      <c r="F479" t="s">
        <v>438</v>
      </c>
      <c r="G479" s="121">
        <v>91</v>
      </c>
      <c r="H479" t="s">
        <v>381</v>
      </c>
      <c r="I479" t="s">
        <v>488</v>
      </c>
      <c r="J479" t="s">
        <v>433</v>
      </c>
      <c r="K479" t="s">
        <v>223</v>
      </c>
      <c r="L479" s="756">
        <v>2.13</v>
      </c>
      <c r="M479" t="s">
        <v>229</v>
      </c>
      <c r="N479" s="681">
        <f t="shared" ca="1" si="34"/>
        <v>107250.80000000002</v>
      </c>
      <c r="O479" s="681">
        <f t="shared" ca="1" si="34"/>
        <v>7647.7999999999993</v>
      </c>
      <c r="P479" s="681">
        <f t="shared" ca="1" si="34"/>
        <v>99603.000000000015</v>
      </c>
      <c r="Q479" s="681">
        <f t="shared" ca="1" si="34"/>
        <v>0</v>
      </c>
      <c r="R479" s="681">
        <f t="shared" ca="1" si="34"/>
        <v>0</v>
      </c>
      <c r="S479" t="str">
        <f t="shared" si="31"/>
        <v>HUM_ASR_FY_2022</v>
      </c>
      <c r="T479" s="958">
        <f t="shared" si="32"/>
        <v>45032</v>
      </c>
      <c r="U479" t="str">
        <f t="shared" si="33"/>
        <v>Unaudited</v>
      </c>
    </row>
    <row r="480" spans="1:21" x14ac:dyDescent="0.25">
      <c r="A480" t="s">
        <v>437</v>
      </c>
      <c r="B480" t="s">
        <v>1385</v>
      </c>
      <c r="C480" t="s">
        <v>1386</v>
      </c>
      <c r="D480" s="15">
        <v>1900</v>
      </c>
      <c r="E480" s="121">
        <v>1</v>
      </c>
      <c r="F480" t="s">
        <v>438</v>
      </c>
      <c r="G480" s="121">
        <v>91</v>
      </c>
      <c r="H480" t="s">
        <v>381</v>
      </c>
      <c r="I480" t="s">
        <v>488</v>
      </c>
      <c r="J480" t="s">
        <v>433</v>
      </c>
      <c r="K480" t="s">
        <v>223</v>
      </c>
      <c r="L480" s="756">
        <v>2.14</v>
      </c>
      <c r="M480" t="s">
        <v>556</v>
      </c>
      <c r="N480" s="681">
        <f t="shared" ca="1" si="34"/>
        <v>64086.389999999992</v>
      </c>
      <c r="O480" s="681">
        <f t="shared" ca="1" si="34"/>
        <v>62763.149999999994</v>
      </c>
      <c r="P480" s="681">
        <f t="shared" ca="1" si="34"/>
        <v>1323.24</v>
      </c>
      <c r="Q480" s="681">
        <f t="shared" ca="1" si="34"/>
        <v>0</v>
      </c>
      <c r="R480" s="681">
        <f t="shared" ca="1" si="34"/>
        <v>0</v>
      </c>
      <c r="S480" t="str">
        <f t="shared" si="31"/>
        <v>HUM_ASR_FY_2022</v>
      </c>
      <c r="T480" s="958">
        <f t="shared" si="32"/>
        <v>45032</v>
      </c>
      <c r="U480" t="str">
        <f t="shared" si="33"/>
        <v>Unaudited</v>
      </c>
    </row>
    <row r="481" spans="1:21" x14ac:dyDescent="0.25">
      <c r="A481" t="s">
        <v>437</v>
      </c>
      <c r="B481" t="s">
        <v>1385</v>
      </c>
      <c r="C481" t="s">
        <v>1386</v>
      </c>
      <c r="D481" s="15">
        <v>1900</v>
      </c>
      <c r="E481" s="121">
        <v>1</v>
      </c>
      <c r="F481" t="s">
        <v>438</v>
      </c>
      <c r="G481" s="121">
        <v>91</v>
      </c>
      <c r="H481" t="s">
        <v>381</v>
      </c>
      <c r="I481" t="s">
        <v>488</v>
      </c>
      <c r="J481" t="s">
        <v>433</v>
      </c>
      <c r="K481" t="s">
        <v>223</v>
      </c>
      <c r="L481" s="756">
        <v>2.15</v>
      </c>
      <c r="M481" t="s">
        <v>20</v>
      </c>
      <c r="N481" s="681">
        <f t="shared" ca="1" si="34"/>
        <v>3391.5402014489696</v>
      </c>
      <c r="O481" s="681">
        <f t="shared" ca="1" si="34"/>
        <v>512.3193639847791</v>
      </c>
      <c r="P481" s="681">
        <f t="shared" ca="1" si="34"/>
        <v>2879.2208374641905</v>
      </c>
      <c r="Q481" s="681">
        <f t="shared" ca="1" si="34"/>
        <v>0</v>
      </c>
      <c r="R481" s="681">
        <f t="shared" ca="1" si="34"/>
        <v>0</v>
      </c>
      <c r="S481" t="str">
        <f t="shared" si="31"/>
        <v>HUM_ASR_FY_2022</v>
      </c>
      <c r="T481" s="958">
        <f t="shared" si="32"/>
        <v>45032</v>
      </c>
      <c r="U481" t="str">
        <f t="shared" si="33"/>
        <v>Unaudited</v>
      </c>
    </row>
    <row r="482" spans="1:21" x14ac:dyDescent="0.25">
      <c r="A482" t="s">
        <v>437</v>
      </c>
      <c r="B482" t="s">
        <v>1385</v>
      </c>
      <c r="C482" t="s">
        <v>1386</v>
      </c>
      <c r="D482" s="15">
        <v>1900</v>
      </c>
      <c r="E482" s="121">
        <v>1</v>
      </c>
      <c r="F482" t="s">
        <v>438</v>
      </c>
      <c r="G482" s="121">
        <v>91</v>
      </c>
      <c r="H482" t="s">
        <v>381</v>
      </c>
      <c r="I482" t="s">
        <v>488</v>
      </c>
      <c r="J482" t="s">
        <v>433</v>
      </c>
      <c r="K482" t="s">
        <v>223</v>
      </c>
      <c r="L482" s="756">
        <v>2.16</v>
      </c>
      <c r="M482" t="s">
        <v>799</v>
      </c>
      <c r="N482" s="681">
        <f t="shared" ca="1" si="34"/>
        <v>486852.98103018443</v>
      </c>
      <c r="O482" s="681">
        <f t="shared" ca="1" si="34"/>
        <v>264346.49824819207</v>
      </c>
      <c r="P482" s="681">
        <f t="shared" ca="1" si="34"/>
        <v>222506.48278199235</v>
      </c>
      <c r="Q482" s="681">
        <f t="shared" ca="1" si="34"/>
        <v>0</v>
      </c>
      <c r="R482" s="681">
        <f t="shared" ca="1" si="34"/>
        <v>0</v>
      </c>
      <c r="S482" t="str">
        <f t="shared" si="31"/>
        <v>HUM_ASR_FY_2022</v>
      </c>
      <c r="T482" s="958">
        <f t="shared" si="32"/>
        <v>45032</v>
      </c>
      <c r="U482" t="str">
        <f t="shared" si="33"/>
        <v>Unaudited</v>
      </c>
    </row>
    <row r="483" spans="1:21" x14ac:dyDescent="0.25">
      <c r="A483" t="s">
        <v>437</v>
      </c>
      <c r="B483" t="s">
        <v>1385</v>
      </c>
      <c r="C483" t="s">
        <v>1386</v>
      </c>
      <c r="D483" s="15">
        <v>1900</v>
      </c>
      <c r="E483" s="121">
        <v>1</v>
      </c>
      <c r="F483" t="s">
        <v>438</v>
      </c>
      <c r="G483" s="121">
        <v>91</v>
      </c>
      <c r="H483" t="s">
        <v>381</v>
      </c>
      <c r="I483" t="s">
        <v>488</v>
      </c>
      <c r="J483" t="s">
        <v>433</v>
      </c>
      <c r="K483" t="s">
        <v>223</v>
      </c>
      <c r="L483" s="756">
        <v>2.17</v>
      </c>
      <c r="M483" t="s">
        <v>1052</v>
      </c>
      <c r="N483" s="681">
        <f t="shared" ca="1" si="34"/>
        <v>0</v>
      </c>
      <c r="O483" s="681">
        <f t="shared" ca="1" si="34"/>
        <v>0</v>
      </c>
      <c r="P483" s="681">
        <f t="shared" ca="1" si="34"/>
        <v>0</v>
      </c>
      <c r="Q483" s="681">
        <f t="shared" ca="1" si="34"/>
        <v>0</v>
      </c>
      <c r="R483" s="681">
        <f t="shared" ca="1" si="34"/>
        <v>0</v>
      </c>
      <c r="S483" t="str">
        <f t="shared" si="31"/>
        <v>HUM_ASR_FY_2022</v>
      </c>
      <c r="T483" s="958">
        <f t="shared" si="32"/>
        <v>45032</v>
      </c>
      <c r="U483" t="str">
        <f t="shared" si="33"/>
        <v>Unaudited</v>
      </c>
    </row>
    <row r="484" spans="1:21" x14ac:dyDescent="0.25">
      <c r="A484" t="s">
        <v>437</v>
      </c>
      <c r="B484" t="s">
        <v>1385</v>
      </c>
      <c r="C484" t="s">
        <v>1386</v>
      </c>
      <c r="D484" s="15">
        <v>1900</v>
      </c>
      <c r="E484" s="121">
        <v>1</v>
      </c>
      <c r="F484" t="s">
        <v>438</v>
      </c>
      <c r="G484" s="121">
        <v>91</v>
      </c>
      <c r="H484" t="s">
        <v>381</v>
      </c>
      <c r="I484" t="s">
        <v>488</v>
      </c>
      <c r="J484" t="s">
        <v>433</v>
      </c>
      <c r="K484" t="s">
        <v>223</v>
      </c>
      <c r="L484" s="756">
        <v>2.1800000000000002</v>
      </c>
      <c r="M484" t="s">
        <v>648</v>
      </c>
      <c r="N484" s="681">
        <f t="shared" ca="1" si="34"/>
        <v>138522.26</v>
      </c>
      <c r="O484" s="681">
        <f t="shared" ca="1" si="34"/>
        <v>1407.94</v>
      </c>
      <c r="P484" s="681">
        <f t="shared" ca="1" si="34"/>
        <v>137114.32</v>
      </c>
      <c r="Q484" s="681">
        <f t="shared" ca="1" si="34"/>
        <v>0</v>
      </c>
      <c r="R484" s="681">
        <f t="shared" ca="1" si="34"/>
        <v>0</v>
      </c>
      <c r="S484" t="str">
        <f t="shared" si="31"/>
        <v>HUM_ASR_FY_2022</v>
      </c>
      <c r="T484" s="958">
        <f t="shared" si="32"/>
        <v>45032</v>
      </c>
      <c r="U484" t="str">
        <f t="shared" si="33"/>
        <v>Unaudited</v>
      </c>
    </row>
    <row r="485" spans="1:21" x14ac:dyDescent="0.25">
      <c r="A485" t="s">
        <v>437</v>
      </c>
      <c r="B485" t="s">
        <v>1385</v>
      </c>
      <c r="C485" t="s">
        <v>1386</v>
      </c>
      <c r="D485" s="15">
        <v>1900</v>
      </c>
      <c r="E485" s="121">
        <v>1</v>
      </c>
      <c r="F485" t="s">
        <v>438</v>
      </c>
      <c r="G485" s="121">
        <v>91</v>
      </c>
      <c r="H485" t="s">
        <v>381</v>
      </c>
      <c r="I485" t="s">
        <v>488</v>
      </c>
      <c r="J485" t="s">
        <v>433</v>
      </c>
      <c r="K485" t="s">
        <v>223</v>
      </c>
      <c r="L485" s="756">
        <v>2.19</v>
      </c>
      <c r="M485" t="s">
        <v>218</v>
      </c>
      <c r="N485" s="681">
        <f t="shared" ca="1" si="34"/>
        <v>0</v>
      </c>
      <c r="O485" s="681">
        <f t="shared" ca="1" si="34"/>
        <v>0</v>
      </c>
      <c r="P485" s="681">
        <f t="shared" ca="1" si="34"/>
        <v>0</v>
      </c>
      <c r="Q485" s="681">
        <f t="shared" ca="1" si="34"/>
        <v>0</v>
      </c>
      <c r="R485" s="681">
        <f t="shared" ca="1" si="34"/>
        <v>0</v>
      </c>
      <c r="S485" t="str">
        <f t="shared" si="31"/>
        <v>HUM_ASR_FY_2022</v>
      </c>
      <c r="T485" s="958">
        <f t="shared" si="32"/>
        <v>45032</v>
      </c>
      <c r="U485" t="str">
        <f t="shared" si="33"/>
        <v>Unaudited</v>
      </c>
    </row>
    <row r="486" spans="1:21" x14ac:dyDescent="0.25">
      <c r="A486" t="s">
        <v>437</v>
      </c>
      <c r="B486" t="s">
        <v>1385</v>
      </c>
      <c r="C486" t="s">
        <v>1386</v>
      </c>
      <c r="D486" s="15">
        <v>1900</v>
      </c>
      <c r="E486" s="121">
        <v>1</v>
      </c>
      <c r="F486" t="s">
        <v>438</v>
      </c>
      <c r="G486" s="121">
        <v>91</v>
      </c>
      <c r="H486" t="s">
        <v>381</v>
      </c>
      <c r="I486" t="s">
        <v>488</v>
      </c>
      <c r="J486" t="s">
        <v>433</v>
      </c>
      <c r="K486" t="s">
        <v>223</v>
      </c>
      <c r="L486" s="756" t="s">
        <v>704</v>
      </c>
      <c r="M486" t="s">
        <v>230</v>
      </c>
      <c r="N486" s="681">
        <f t="shared" ca="1" si="34"/>
        <v>2001.1285675882409</v>
      </c>
      <c r="O486" s="681">
        <f t="shared" ca="1" si="34"/>
        <v>211.25838840796928</v>
      </c>
      <c r="P486" s="681">
        <f t="shared" ca="1" si="34"/>
        <v>1789.8701791802716</v>
      </c>
      <c r="Q486" s="681">
        <f t="shared" ca="1" si="34"/>
        <v>0</v>
      </c>
      <c r="R486" s="681">
        <f t="shared" ca="1" si="34"/>
        <v>0</v>
      </c>
      <c r="S486" t="str">
        <f t="shared" si="31"/>
        <v>HUM_ASR_FY_2022</v>
      </c>
      <c r="T486" s="958">
        <f t="shared" si="32"/>
        <v>45032</v>
      </c>
      <c r="U486" t="str">
        <f t="shared" si="33"/>
        <v>Unaudited</v>
      </c>
    </row>
    <row r="487" spans="1:21" x14ac:dyDescent="0.25">
      <c r="A487" t="s">
        <v>437</v>
      </c>
      <c r="B487" t="s">
        <v>1385</v>
      </c>
      <c r="C487" t="s">
        <v>1386</v>
      </c>
      <c r="D487" s="15">
        <v>1900</v>
      </c>
      <c r="E487" s="121">
        <v>1</v>
      </c>
      <c r="F487" t="s">
        <v>438</v>
      </c>
      <c r="G487" s="121">
        <v>91</v>
      </c>
      <c r="H487" t="s">
        <v>381</v>
      </c>
      <c r="I487" t="s">
        <v>488</v>
      </c>
      <c r="J487" t="s">
        <v>433</v>
      </c>
      <c r="K487" t="s">
        <v>223</v>
      </c>
      <c r="L487" s="756">
        <v>2.21</v>
      </c>
      <c r="M487" t="s">
        <v>466</v>
      </c>
      <c r="N487" s="681">
        <f t="shared" ca="1" si="34"/>
        <v>0</v>
      </c>
      <c r="O487" s="681">
        <f t="shared" ca="1" si="34"/>
        <v>0</v>
      </c>
      <c r="P487" s="681">
        <f t="shared" ca="1" si="34"/>
        <v>0</v>
      </c>
      <c r="Q487" s="681">
        <f t="shared" ca="1" si="34"/>
        <v>0</v>
      </c>
      <c r="R487" s="681">
        <f t="shared" ca="1" si="34"/>
        <v>0</v>
      </c>
      <c r="S487" t="str">
        <f t="shared" si="31"/>
        <v>HUM_ASR_FY_2022</v>
      </c>
      <c r="T487" s="958">
        <f t="shared" si="32"/>
        <v>45032</v>
      </c>
      <c r="U487" t="str">
        <f t="shared" si="33"/>
        <v>Unaudited</v>
      </c>
    </row>
    <row r="488" spans="1:21" x14ac:dyDescent="0.25">
      <c r="A488" t="s">
        <v>437</v>
      </c>
      <c r="B488" t="s">
        <v>1385</v>
      </c>
      <c r="C488" t="s">
        <v>1386</v>
      </c>
      <c r="D488" s="15">
        <v>1900</v>
      </c>
      <c r="E488" s="121">
        <v>1</v>
      </c>
      <c r="F488" t="s">
        <v>438</v>
      </c>
      <c r="G488" s="121">
        <v>91</v>
      </c>
      <c r="H488" t="s">
        <v>381</v>
      </c>
      <c r="I488" t="s">
        <v>488</v>
      </c>
      <c r="J488" t="s">
        <v>433</v>
      </c>
      <c r="K488" t="s">
        <v>6</v>
      </c>
      <c r="L488" s="756" t="s">
        <v>70</v>
      </c>
      <c r="M488" t="s">
        <v>188</v>
      </c>
      <c r="N488" s="681">
        <f t="shared" ca="1" si="34"/>
        <v>18178.15529246772</v>
      </c>
      <c r="O488" s="681">
        <f t="shared" ca="1" si="34"/>
        <v>12580.106049912643</v>
      </c>
      <c r="P488" s="681">
        <f t="shared" ca="1" si="34"/>
        <v>5598.0492425550756</v>
      </c>
      <c r="Q488" s="681">
        <f t="shared" ca="1" si="34"/>
        <v>0</v>
      </c>
      <c r="R488" s="681">
        <f t="shared" ca="1" si="34"/>
        <v>0</v>
      </c>
      <c r="S488" t="str">
        <f t="shared" si="31"/>
        <v>HUM_ASR_FY_2022</v>
      </c>
      <c r="T488" s="958">
        <f t="shared" si="32"/>
        <v>45032</v>
      </c>
      <c r="U488" t="str">
        <f t="shared" si="33"/>
        <v>Unaudited</v>
      </c>
    </row>
    <row r="489" spans="1:21" x14ac:dyDescent="0.25">
      <c r="A489" t="s">
        <v>437</v>
      </c>
      <c r="B489" t="s">
        <v>1385</v>
      </c>
      <c r="C489" t="s">
        <v>1386</v>
      </c>
      <c r="D489" s="15">
        <v>1900</v>
      </c>
      <c r="E489" s="121">
        <v>1</v>
      </c>
      <c r="F489" t="s">
        <v>438</v>
      </c>
      <c r="G489" s="121">
        <v>91</v>
      </c>
      <c r="H489" t="s">
        <v>381</v>
      </c>
      <c r="I489" t="s">
        <v>488</v>
      </c>
      <c r="J489" t="s">
        <v>433</v>
      </c>
      <c r="K489" t="s">
        <v>6</v>
      </c>
      <c r="L489" s="756" t="s">
        <v>71</v>
      </c>
      <c r="M489" t="s">
        <v>231</v>
      </c>
      <c r="N489" s="681">
        <f t="shared" ca="1" si="34"/>
        <v>0</v>
      </c>
      <c r="O489" s="681">
        <f t="shared" ca="1" si="34"/>
        <v>0</v>
      </c>
      <c r="P489" s="681">
        <f t="shared" ca="1" si="34"/>
        <v>0</v>
      </c>
      <c r="Q489" s="681">
        <f t="shared" ca="1" si="34"/>
        <v>0</v>
      </c>
      <c r="R489" s="681">
        <f t="shared" ca="1" si="34"/>
        <v>0</v>
      </c>
      <c r="S489" t="str">
        <f t="shared" si="31"/>
        <v>HUM_ASR_FY_2022</v>
      </c>
      <c r="T489" s="958">
        <f t="shared" si="32"/>
        <v>45032</v>
      </c>
      <c r="U489" t="str">
        <f t="shared" si="33"/>
        <v>Unaudited</v>
      </c>
    </row>
    <row r="490" spans="1:21" x14ac:dyDescent="0.25">
      <c r="A490" t="s">
        <v>437</v>
      </c>
      <c r="B490" t="s">
        <v>1385</v>
      </c>
      <c r="C490" t="s">
        <v>1386</v>
      </c>
      <c r="D490" s="15">
        <v>1900</v>
      </c>
      <c r="E490" s="121">
        <v>1</v>
      </c>
      <c r="F490" t="s">
        <v>438</v>
      </c>
      <c r="G490" s="121">
        <v>91</v>
      </c>
      <c r="H490" t="s">
        <v>381</v>
      </c>
      <c r="I490" t="s">
        <v>488</v>
      </c>
      <c r="J490" t="s">
        <v>433</v>
      </c>
      <c r="K490" t="s">
        <v>6</v>
      </c>
      <c r="L490" s="756" t="s">
        <v>72</v>
      </c>
      <c r="M490" t="s">
        <v>164</v>
      </c>
      <c r="N490" s="681">
        <f t="shared" ca="1" si="34"/>
        <v>0</v>
      </c>
      <c r="O490" s="681">
        <f t="shared" ca="1" si="34"/>
        <v>0</v>
      </c>
      <c r="P490" s="681">
        <f t="shared" ca="1" si="34"/>
        <v>0</v>
      </c>
      <c r="Q490" s="681">
        <f t="shared" ca="1" si="34"/>
        <v>0</v>
      </c>
      <c r="R490" s="681">
        <f t="shared" ca="1" si="34"/>
        <v>0</v>
      </c>
      <c r="S490" t="str">
        <f t="shared" si="31"/>
        <v>HUM_ASR_FY_2022</v>
      </c>
      <c r="T490" s="958">
        <f t="shared" si="32"/>
        <v>45032</v>
      </c>
      <c r="U490" t="str">
        <f t="shared" si="33"/>
        <v>Unaudited</v>
      </c>
    </row>
    <row r="491" spans="1:21" x14ac:dyDescent="0.25">
      <c r="A491" t="s">
        <v>437</v>
      </c>
      <c r="B491" t="s">
        <v>1385</v>
      </c>
      <c r="C491" t="s">
        <v>1386</v>
      </c>
      <c r="D491" s="15">
        <v>1900</v>
      </c>
      <c r="E491" s="121">
        <v>1</v>
      </c>
      <c r="F491" t="s">
        <v>438</v>
      </c>
      <c r="G491" s="121">
        <v>91</v>
      </c>
      <c r="H491" t="s">
        <v>381</v>
      </c>
      <c r="I491" t="s">
        <v>488</v>
      </c>
      <c r="J491" t="s">
        <v>433</v>
      </c>
      <c r="K491" t="s">
        <v>6</v>
      </c>
      <c r="L491" s="756">
        <v>3.4</v>
      </c>
      <c r="M491" t="s">
        <v>461</v>
      </c>
      <c r="N491" s="681">
        <f t="shared" ca="1" si="34"/>
        <v>0</v>
      </c>
      <c r="O491" s="681">
        <f t="shared" ca="1" si="34"/>
        <v>0</v>
      </c>
      <c r="P491" s="681">
        <f t="shared" ca="1" si="34"/>
        <v>0</v>
      </c>
      <c r="Q491" s="681">
        <f t="shared" ca="1" si="34"/>
        <v>0</v>
      </c>
      <c r="R491" s="681">
        <f t="shared" ca="1" si="34"/>
        <v>0</v>
      </c>
      <c r="S491" t="str">
        <f t="shared" si="31"/>
        <v>HUM_ASR_FY_2022</v>
      </c>
      <c r="T491" s="958">
        <f t="shared" si="32"/>
        <v>45032</v>
      </c>
      <c r="U491" t="str">
        <f t="shared" si="33"/>
        <v>Unaudited</v>
      </c>
    </row>
    <row r="492" spans="1:21" x14ac:dyDescent="0.25">
      <c r="A492" t="s">
        <v>437</v>
      </c>
      <c r="B492" t="s">
        <v>1385</v>
      </c>
      <c r="C492" t="s">
        <v>1386</v>
      </c>
      <c r="D492" s="15">
        <v>1900</v>
      </c>
      <c r="E492" s="121">
        <v>1</v>
      </c>
      <c r="F492" t="s">
        <v>438</v>
      </c>
      <c r="G492" s="121">
        <v>91</v>
      </c>
      <c r="H492" t="s">
        <v>381</v>
      </c>
      <c r="I492" t="s">
        <v>488</v>
      </c>
      <c r="J492" t="s">
        <v>433</v>
      </c>
      <c r="K492" t="s">
        <v>434</v>
      </c>
      <c r="L492" s="756">
        <v>4.5</v>
      </c>
      <c r="M492" t="s">
        <v>32</v>
      </c>
      <c r="N492" s="681">
        <f t="shared" ca="1" si="34"/>
        <v>96178.855454545424</v>
      </c>
      <c r="O492" s="681">
        <f t="shared" ca="1" si="34"/>
        <v>73946.18047451615</v>
      </c>
      <c r="P492" s="681">
        <f t="shared" ca="1" si="34"/>
        <v>22232.674980029275</v>
      </c>
      <c r="Q492" s="681">
        <f t="shared" ca="1" si="34"/>
        <v>0</v>
      </c>
      <c r="R492" s="681">
        <f t="shared" ca="1" si="34"/>
        <v>0</v>
      </c>
      <c r="S492" t="str">
        <f t="shared" si="31"/>
        <v>HUM_ASR_FY_2022</v>
      </c>
      <c r="T492" s="958">
        <f t="shared" si="32"/>
        <v>45032</v>
      </c>
      <c r="U492" t="str">
        <f t="shared" si="33"/>
        <v>Unaudited</v>
      </c>
    </row>
    <row r="493" spans="1:21" x14ac:dyDescent="0.25">
      <c r="A493" t="s">
        <v>437</v>
      </c>
      <c r="B493" t="s">
        <v>1385</v>
      </c>
      <c r="C493" t="s">
        <v>1386</v>
      </c>
      <c r="D493" s="15">
        <v>1900</v>
      </c>
      <c r="E493" s="121">
        <v>1</v>
      </c>
      <c r="F493" t="s">
        <v>438</v>
      </c>
      <c r="G493" s="121">
        <v>91</v>
      </c>
      <c r="H493" t="s">
        <v>381</v>
      </c>
      <c r="I493" t="s">
        <v>488</v>
      </c>
      <c r="J493" t="s">
        <v>433</v>
      </c>
      <c r="K493" t="s">
        <v>434</v>
      </c>
      <c r="L493" s="756" t="s">
        <v>944</v>
      </c>
      <c r="M493" t="s">
        <v>935</v>
      </c>
      <c r="N493" s="681">
        <f t="shared" ca="1" si="34"/>
        <v>0</v>
      </c>
      <c r="O493" s="681">
        <f t="shared" ca="1" si="34"/>
        <v>0</v>
      </c>
      <c r="P493" s="681">
        <f t="shared" ca="1" si="34"/>
        <v>0</v>
      </c>
      <c r="Q493" s="681">
        <f t="shared" ca="1" si="34"/>
        <v>0</v>
      </c>
      <c r="R493" s="681">
        <f t="shared" ca="1" si="34"/>
        <v>0</v>
      </c>
      <c r="S493" t="str">
        <f t="shared" si="31"/>
        <v>HUM_ASR_FY_2022</v>
      </c>
      <c r="T493" s="958">
        <f t="shared" si="32"/>
        <v>45032</v>
      </c>
      <c r="U493" t="str">
        <f t="shared" si="33"/>
        <v>Unaudited</v>
      </c>
    </row>
    <row r="494" spans="1:21" x14ac:dyDescent="0.25">
      <c r="A494" t="s">
        <v>437</v>
      </c>
      <c r="B494" t="s">
        <v>1385</v>
      </c>
      <c r="C494" t="s">
        <v>1386</v>
      </c>
      <c r="D494" s="15">
        <v>1900</v>
      </c>
      <c r="E494" s="121">
        <v>1</v>
      </c>
      <c r="F494" t="s">
        <v>438</v>
      </c>
      <c r="G494" s="121">
        <v>91</v>
      </c>
      <c r="H494" t="s">
        <v>381</v>
      </c>
      <c r="I494" t="s">
        <v>488</v>
      </c>
      <c r="J494" t="s">
        <v>433</v>
      </c>
      <c r="K494" t="s">
        <v>434</v>
      </c>
      <c r="L494" s="756" t="s">
        <v>193</v>
      </c>
      <c r="M494" t="s">
        <v>40</v>
      </c>
      <c r="N494" s="681">
        <f t="shared" ca="1" si="34"/>
        <v>0</v>
      </c>
      <c r="O494" s="681">
        <f t="shared" ca="1" si="34"/>
        <v>0</v>
      </c>
      <c r="P494" s="681">
        <f t="shared" ca="1" si="34"/>
        <v>0</v>
      </c>
      <c r="Q494" s="681">
        <f t="shared" ca="1" si="34"/>
        <v>0</v>
      </c>
      <c r="R494" s="681">
        <f t="shared" ca="1" si="34"/>
        <v>0</v>
      </c>
      <c r="S494" t="str">
        <f t="shared" si="31"/>
        <v>HUM_ASR_FY_2022</v>
      </c>
      <c r="T494" s="958">
        <f t="shared" si="32"/>
        <v>45032</v>
      </c>
      <c r="U494" t="str">
        <f t="shared" si="33"/>
        <v>Unaudited</v>
      </c>
    </row>
    <row r="495" spans="1:21" x14ac:dyDescent="0.25">
      <c r="A495" t="s">
        <v>437</v>
      </c>
      <c r="B495" t="s">
        <v>1385</v>
      </c>
      <c r="C495" t="s">
        <v>1386</v>
      </c>
      <c r="D495" s="15">
        <v>1900</v>
      </c>
      <c r="E495" s="121">
        <v>1</v>
      </c>
      <c r="F495" t="s">
        <v>438</v>
      </c>
      <c r="G495" s="121">
        <v>91</v>
      </c>
      <c r="H495" t="s">
        <v>381</v>
      </c>
      <c r="I495" t="s">
        <v>488</v>
      </c>
      <c r="J495" t="s">
        <v>433</v>
      </c>
      <c r="K495" t="s">
        <v>434</v>
      </c>
      <c r="L495" s="756" t="s">
        <v>192</v>
      </c>
      <c r="M495" t="s">
        <v>329</v>
      </c>
      <c r="N495" s="681">
        <f t="shared" ca="1" si="34"/>
        <v>0</v>
      </c>
      <c r="O495" s="681">
        <f t="shared" ca="1" si="34"/>
        <v>0</v>
      </c>
      <c r="P495" s="681">
        <f t="shared" ca="1" si="34"/>
        <v>0</v>
      </c>
      <c r="Q495" s="681">
        <f t="shared" ca="1" si="34"/>
        <v>0</v>
      </c>
      <c r="R495" s="681">
        <f t="shared" ca="1" si="34"/>
        <v>0</v>
      </c>
      <c r="S495" t="str">
        <f t="shared" si="31"/>
        <v>HUM_ASR_FY_2022</v>
      </c>
      <c r="T495" s="958">
        <f t="shared" si="32"/>
        <v>45032</v>
      </c>
      <c r="U495" t="str">
        <f t="shared" si="33"/>
        <v>Unaudited</v>
      </c>
    </row>
    <row r="496" spans="1:21" x14ac:dyDescent="0.25">
      <c r="A496" t="s">
        <v>437</v>
      </c>
      <c r="B496" t="s">
        <v>1385</v>
      </c>
      <c r="C496" t="s">
        <v>1386</v>
      </c>
      <c r="D496" s="15">
        <v>1900</v>
      </c>
      <c r="E496" s="121">
        <v>1</v>
      </c>
      <c r="F496" t="s">
        <v>438</v>
      </c>
      <c r="G496" s="121">
        <v>91</v>
      </c>
      <c r="H496" t="s">
        <v>381</v>
      </c>
      <c r="I496" t="s">
        <v>488</v>
      </c>
      <c r="J496" t="s">
        <v>450</v>
      </c>
      <c r="K496" t="s">
        <v>435</v>
      </c>
      <c r="L496" s="756" t="s">
        <v>79</v>
      </c>
      <c r="M496" t="s">
        <v>27</v>
      </c>
      <c r="N496" s="681">
        <f t="shared" ca="1" si="34"/>
        <v>338696.21430156974</v>
      </c>
      <c r="O496" s="681">
        <f t="shared" ca="1" si="34"/>
        <v>154559.49842611162</v>
      </c>
      <c r="P496" s="681">
        <f t="shared" ca="1" si="34"/>
        <v>184136.71587545815</v>
      </c>
      <c r="Q496" s="681">
        <f t="shared" ca="1" si="34"/>
        <v>0</v>
      </c>
      <c r="R496" s="681">
        <f t="shared" ca="1" si="34"/>
        <v>0</v>
      </c>
      <c r="S496" t="str">
        <f t="shared" si="31"/>
        <v>HUM_ASR_FY_2022</v>
      </c>
      <c r="T496" s="958">
        <f t="shared" si="32"/>
        <v>45032</v>
      </c>
      <c r="U496" t="str">
        <f t="shared" si="33"/>
        <v>Unaudited</v>
      </c>
    </row>
    <row r="497" spans="1:21" x14ac:dyDescent="0.25">
      <c r="A497" t="s">
        <v>437</v>
      </c>
      <c r="B497" t="s">
        <v>1385</v>
      </c>
      <c r="C497" t="s">
        <v>1386</v>
      </c>
      <c r="D497" s="15">
        <v>1900</v>
      </c>
      <c r="E497" s="121">
        <v>1</v>
      </c>
      <c r="F497" t="s">
        <v>438</v>
      </c>
      <c r="G497" s="121">
        <v>91</v>
      </c>
      <c r="H497" t="s">
        <v>381</v>
      </c>
      <c r="I497" t="s">
        <v>488</v>
      </c>
      <c r="J497" t="s">
        <v>450</v>
      </c>
      <c r="K497" t="s">
        <v>435</v>
      </c>
      <c r="L497" s="756" t="s">
        <v>80</v>
      </c>
      <c r="M497" t="s">
        <v>97</v>
      </c>
      <c r="N497" s="681">
        <f t="shared" ca="1" si="34"/>
        <v>36705.678922849984</v>
      </c>
      <c r="O497" s="681">
        <f t="shared" ca="1" si="34"/>
        <v>16750.146840006462</v>
      </c>
      <c r="P497" s="681">
        <f t="shared" ca="1" si="34"/>
        <v>19955.532082843518</v>
      </c>
      <c r="Q497" s="681">
        <f t="shared" ca="1" si="34"/>
        <v>0</v>
      </c>
      <c r="R497" s="681">
        <f t="shared" ca="1" si="34"/>
        <v>0</v>
      </c>
      <c r="S497" t="str">
        <f t="shared" si="31"/>
        <v>HUM_ASR_FY_2022</v>
      </c>
      <c r="T497" s="958">
        <f t="shared" si="32"/>
        <v>45032</v>
      </c>
      <c r="U497" t="str">
        <f t="shared" si="33"/>
        <v>Unaudited</v>
      </c>
    </row>
    <row r="498" spans="1:21" x14ac:dyDescent="0.25">
      <c r="A498" t="s">
        <v>437</v>
      </c>
      <c r="B498" t="s">
        <v>1385</v>
      </c>
      <c r="C498" t="s">
        <v>1386</v>
      </c>
      <c r="D498" s="15">
        <v>1900</v>
      </c>
      <c r="E498" s="121">
        <v>1</v>
      </c>
      <c r="F498" t="s">
        <v>438</v>
      </c>
      <c r="G498" s="121">
        <v>91</v>
      </c>
      <c r="H498" t="s">
        <v>381</v>
      </c>
      <c r="I498" t="s">
        <v>488</v>
      </c>
      <c r="J498" t="s">
        <v>450</v>
      </c>
      <c r="K498" t="s">
        <v>435</v>
      </c>
      <c r="L498" s="756" t="s">
        <v>81</v>
      </c>
      <c r="M498" t="s">
        <v>98</v>
      </c>
      <c r="N498" s="681">
        <f t="shared" ca="1" si="34"/>
        <v>77048.053933222705</v>
      </c>
      <c r="O498" s="681">
        <f t="shared" ca="1" si="34"/>
        <v>35159.851417836486</v>
      </c>
      <c r="P498" s="681">
        <f t="shared" ca="1" si="34"/>
        <v>41888.20251538622</v>
      </c>
      <c r="Q498" s="681">
        <f t="shared" ca="1" si="34"/>
        <v>0</v>
      </c>
      <c r="R498" s="681">
        <f t="shared" ca="1" si="34"/>
        <v>0</v>
      </c>
      <c r="S498" t="str">
        <f t="shared" si="31"/>
        <v>HUM_ASR_FY_2022</v>
      </c>
      <c r="T498" s="958">
        <f t="shared" si="32"/>
        <v>45032</v>
      </c>
      <c r="U498" t="str">
        <f t="shared" si="33"/>
        <v>Unaudited</v>
      </c>
    </row>
    <row r="499" spans="1:21" x14ac:dyDescent="0.25">
      <c r="A499" t="s">
        <v>437</v>
      </c>
      <c r="B499" t="s">
        <v>1385</v>
      </c>
      <c r="C499" t="s">
        <v>1386</v>
      </c>
      <c r="D499" s="15">
        <v>1900</v>
      </c>
      <c r="E499" s="121">
        <v>1</v>
      </c>
      <c r="F499" t="s">
        <v>438</v>
      </c>
      <c r="G499" s="121">
        <v>91</v>
      </c>
      <c r="H499" t="s">
        <v>381</v>
      </c>
      <c r="I499" t="s">
        <v>488</v>
      </c>
      <c r="J499" t="s">
        <v>450</v>
      </c>
      <c r="K499" t="s">
        <v>435</v>
      </c>
      <c r="L499" s="756" t="s">
        <v>82</v>
      </c>
      <c r="M499" t="s">
        <v>99</v>
      </c>
      <c r="N499" s="681">
        <f t="shared" ca="1" si="34"/>
        <v>58101.875110642432</v>
      </c>
      <c r="O499" s="681">
        <f t="shared" ca="1" si="34"/>
        <v>26514.015496853615</v>
      </c>
      <c r="P499" s="681">
        <f t="shared" ca="1" si="34"/>
        <v>31587.85961378882</v>
      </c>
      <c r="Q499" s="681">
        <f t="shared" ca="1" si="34"/>
        <v>0</v>
      </c>
      <c r="R499" s="681">
        <f t="shared" ca="1" si="34"/>
        <v>0</v>
      </c>
      <c r="S499" t="str">
        <f t="shared" si="31"/>
        <v>HUM_ASR_FY_2022</v>
      </c>
      <c r="T499" s="958">
        <f t="shared" si="32"/>
        <v>45032</v>
      </c>
      <c r="U499" t="str">
        <f t="shared" si="33"/>
        <v>Unaudited</v>
      </c>
    </row>
    <row r="500" spans="1:21" x14ac:dyDescent="0.25">
      <c r="A500" t="s">
        <v>437</v>
      </c>
      <c r="B500" t="s">
        <v>1385</v>
      </c>
      <c r="C500" t="s">
        <v>1386</v>
      </c>
      <c r="D500" s="15">
        <v>1900</v>
      </c>
      <c r="E500" s="121">
        <v>1</v>
      </c>
      <c r="F500" t="s">
        <v>438</v>
      </c>
      <c r="G500" s="121">
        <v>91</v>
      </c>
      <c r="H500" t="s">
        <v>381</v>
      </c>
      <c r="I500" t="s">
        <v>488</v>
      </c>
      <c r="J500" t="s">
        <v>450</v>
      </c>
      <c r="K500" t="s">
        <v>435</v>
      </c>
      <c r="L500" s="756" t="s">
        <v>216</v>
      </c>
      <c r="M500" t="s">
        <v>100</v>
      </c>
      <c r="N500" s="681">
        <f t="shared" ca="1" si="34"/>
        <v>113925.21688679894</v>
      </c>
      <c r="O500" s="681">
        <f t="shared" ca="1" si="34"/>
        <v>51988.252707281637</v>
      </c>
      <c r="P500" s="681">
        <f t="shared" ca="1" si="34"/>
        <v>61936.964179517308</v>
      </c>
      <c r="Q500" s="681">
        <f t="shared" ca="1" si="34"/>
        <v>0</v>
      </c>
      <c r="R500" s="681">
        <f t="shared" ca="1" si="34"/>
        <v>0</v>
      </c>
      <c r="S500" t="str">
        <f t="shared" si="31"/>
        <v>HUM_ASR_FY_2022</v>
      </c>
      <c r="T500" s="958">
        <f t="shared" si="32"/>
        <v>45032</v>
      </c>
      <c r="U500" t="str">
        <f t="shared" si="33"/>
        <v>Unaudited</v>
      </c>
    </row>
    <row r="501" spans="1:21" x14ac:dyDescent="0.25">
      <c r="A501" t="s">
        <v>437</v>
      </c>
      <c r="B501" t="s">
        <v>1385</v>
      </c>
      <c r="C501" t="s">
        <v>1386</v>
      </c>
      <c r="D501" s="15">
        <v>1900</v>
      </c>
      <c r="E501" s="121">
        <v>1</v>
      </c>
      <c r="F501" t="s">
        <v>438</v>
      </c>
      <c r="G501" s="121">
        <v>91</v>
      </c>
      <c r="H501" t="s">
        <v>381</v>
      </c>
      <c r="I501" t="s">
        <v>488</v>
      </c>
      <c r="J501" t="s">
        <v>450</v>
      </c>
      <c r="K501" t="s">
        <v>435</v>
      </c>
      <c r="L501" s="756" t="s">
        <v>215</v>
      </c>
      <c r="M501" t="s">
        <v>28</v>
      </c>
      <c r="N501" s="681">
        <f t="shared" ca="1" si="34"/>
        <v>3327.8735942650355</v>
      </c>
      <c r="O501" s="681">
        <f t="shared" ca="1" si="34"/>
        <v>1518.6307134130884</v>
      </c>
      <c r="P501" s="681">
        <f t="shared" ca="1" si="34"/>
        <v>1809.2428808519471</v>
      </c>
      <c r="Q501" s="681">
        <f t="shared" ca="1" si="34"/>
        <v>0</v>
      </c>
      <c r="R501" s="681">
        <f t="shared" ca="1" si="34"/>
        <v>0</v>
      </c>
      <c r="S501" t="str">
        <f t="shared" si="31"/>
        <v>HUM_ASR_FY_2022</v>
      </c>
      <c r="T501" s="958">
        <f t="shared" si="32"/>
        <v>45032</v>
      </c>
      <c r="U501" t="str">
        <f t="shared" si="33"/>
        <v>Unaudited</v>
      </c>
    </row>
    <row r="502" spans="1:21" x14ac:dyDescent="0.25">
      <c r="A502" t="s">
        <v>437</v>
      </c>
      <c r="B502" t="s">
        <v>1385</v>
      </c>
      <c r="C502" t="s">
        <v>1386</v>
      </c>
      <c r="D502" s="15">
        <v>1900</v>
      </c>
      <c r="E502" s="121">
        <v>1</v>
      </c>
      <c r="F502" t="s">
        <v>438</v>
      </c>
      <c r="G502" s="121">
        <v>91</v>
      </c>
      <c r="H502" t="s">
        <v>381</v>
      </c>
      <c r="I502" t="s">
        <v>488</v>
      </c>
      <c r="J502" t="s">
        <v>436</v>
      </c>
      <c r="K502" t="s">
        <v>436</v>
      </c>
      <c r="L502" s="756" t="s">
        <v>84</v>
      </c>
      <c r="M502" t="s">
        <v>327</v>
      </c>
      <c r="N502" s="681">
        <f t="shared" ca="1" si="34"/>
        <v>0</v>
      </c>
      <c r="O502" s="681">
        <f t="shared" ca="1" si="34"/>
        <v>0</v>
      </c>
      <c r="P502" s="681">
        <f t="shared" ca="1" si="34"/>
        <v>0</v>
      </c>
      <c r="Q502" s="681">
        <f t="shared" ca="1" si="34"/>
        <v>0</v>
      </c>
      <c r="R502" s="681">
        <f t="shared" ca="1" si="34"/>
        <v>0</v>
      </c>
      <c r="S502" t="str">
        <f t="shared" si="31"/>
        <v>HUM_ASR_FY_2022</v>
      </c>
      <c r="T502" s="958">
        <f t="shared" si="32"/>
        <v>45032</v>
      </c>
      <c r="U502" t="str">
        <f t="shared" si="33"/>
        <v>Unaudited</v>
      </c>
    </row>
    <row r="503" spans="1:21" x14ac:dyDescent="0.25">
      <c r="A503" t="s">
        <v>437</v>
      </c>
      <c r="B503" t="s">
        <v>1385</v>
      </c>
      <c r="C503" t="s">
        <v>1386</v>
      </c>
      <c r="D503" s="15">
        <v>1900</v>
      </c>
      <c r="E503" s="121">
        <v>1</v>
      </c>
      <c r="F503" t="s">
        <v>438</v>
      </c>
      <c r="G503" s="121">
        <v>91</v>
      </c>
      <c r="H503" t="s">
        <v>381</v>
      </c>
      <c r="I503" t="s">
        <v>488</v>
      </c>
      <c r="J503" t="s">
        <v>436</v>
      </c>
      <c r="K503" t="s">
        <v>436</v>
      </c>
      <c r="L503" s="756" t="s">
        <v>85</v>
      </c>
      <c r="M503" t="s">
        <v>325</v>
      </c>
      <c r="N503" s="681">
        <f t="shared" ca="1" si="34"/>
        <v>0</v>
      </c>
      <c r="O503" s="681">
        <f t="shared" ca="1" si="34"/>
        <v>0</v>
      </c>
      <c r="P503" s="681">
        <f t="shared" ca="1" si="34"/>
        <v>0</v>
      </c>
      <c r="Q503" s="681">
        <f t="shared" ca="1" si="34"/>
        <v>0</v>
      </c>
      <c r="R503" s="681">
        <f t="shared" ca="1" si="34"/>
        <v>0</v>
      </c>
      <c r="S503" t="str">
        <f t="shared" si="31"/>
        <v>HUM_ASR_FY_2022</v>
      </c>
      <c r="T503" s="958">
        <f t="shared" si="32"/>
        <v>45032</v>
      </c>
      <c r="U503" t="str">
        <f t="shared" si="33"/>
        <v>Unaudited</v>
      </c>
    </row>
    <row r="504" spans="1:21" x14ac:dyDescent="0.25">
      <c r="A504" t="s">
        <v>437</v>
      </c>
      <c r="B504" t="s">
        <v>1385</v>
      </c>
      <c r="C504" t="s">
        <v>1386</v>
      </c>
      <c r="D504" s="15">
        <v>1900</v>
      </c>
      <c r="E504" s="121">
        <v>1</v>
      </c>
      <c r="F504" t="s">
        <v>438</v>
      </c>
      <c r="G504" s="121">
        <v>91</v>
      </c>
      <c r="H504" t="s">
        <v>381</v>
      </c>
      <c r="I504" t="s">
        <v>488</v>
      </c>
      <c r="J504" t="s">
        <v>436</v>
      </c>
      <c r="K504" t="s">
        <v>436</v>
      </c>
      <c r="L504" s="756" t="s">
        <v>86</v>
      </c>
      <c r="M504" t="s">
        <v>494</v>
      </c>
      <c r="N504" s="681">
        <f t="shared" ca="1" si="34"/>
        <v>0</v>
      </c>
      <c r="O504" s="681">
        <f t="shared" ca="1" si="34"/>
        <v>0</v>
      </c>
      <c r="P504" s="681">
        <f t="shared" ca="1" si="34"/>
        <v>0</v>
      </c>
      <c r="Q504" s="681">
        <f t="shared" ca="1" si="34"/>
        <v>0</v>
      </c>
      <c r="R504" s="681">
        <f t="shared" ca="1" si="34"/>
        <v>0</v>
      </c>
      <c r="S504" t="str">
        <f t="shared" si="31"/>
        <v>HUM_ASR_FY_2022</v>
      </c>
      <c r="T504" s="958">
        <f t="shared" si="32"/>
        <v>45032</v>
      </c>
      <c r="U504" t="str">
        <f t="shared" si="33"/>
        <v>Unaudited</v>
      </c>
    </row>
    <row r="505" spans="1:21" x14ac:dyDescent="0.25">
      <c r="A505" t="s">
        <v>437</v>
      </c>
      <c r="B505" t="s">
        <v>1385</v>
      </c>
      <c r="C505" t="s">
        <v>1386</v>
      </c>
      <c r="D505" s="15">
        <v>1900</v>
      </c>
      <c r="E505" s="121">
        <v>1</v>
      </c>
      <c r="F505" t="s">
        <v>438</v>
      </c>
      <c r="G505" s="121">
        <v>91</v>
      </c>
      <c r="H505" t="s">
        <v>381</v>
      </c>
      <c r="I505" t="s">
        <v>488</v>
      </c>
      <c r="J505" t="s">
        <v>436</v>
      </c>
      <c r="K505" t="s">
        <v>436</v>
      </c>
      <c r="L505" s="756" t="s">
        <v>87</v>
      </c>
      <c r="M505" t="s">
        <v>495</v>
      </c>
      <c r="N505" s="681">
        <f t="shared" ca="1" si="34"/>
        <v>0</v>
      </c>
      <c r="O505" s="681">
        <f t="shared" ca="1" si="34"/>
        <v>0</v>
      </c>
      <c r="P505" s="681">
        <f t="shared" ca="1" si="34"/>
        <v>0</v>
      </c>
      <c r="Q505" s="681">
        <f t="shared" ca="1" si="34"/>
        <v>0</v>
      </c>
      <c r="R505" s="681">
        <f t="shared" ca="1" si="34"/>
        <v>0</v>
      </c>
      <c r="S505" t="str">
        <f t="shared" si="31"/>
        <v>HUM_ASR_FY_2022</v>
      </c>
      <c r="T505" s="958">
        <f t="shared" si="32"/>
        <v>45032</v>
      </c>
      <c r="U505" t="str">
        <f t="shared" si="33"/>
        <v>Unaudited</v>
      </c>
    </row>
    <row r="506" spans="1:21" x14ac:dyDescent="0.25">
      <c r="A506" t="s">
        <v>437</v>
      </c>
      <c r="B506" t="s">
        <v>1385</v>
      </c>
      <c r="C506" t="s">
        <v>1386</v>
      </c>
      <c r="D506" s="15">
        <v>1900</v>
      </c>
      <c r="E506" s="121">
        <v>1</v>
      </c>
      <c r="F506" t="s">
        <v>438</v>
      </c>
      <c r="G506" s="121">
        <v>91</v>
      </c>
      <c r="H506" t="s">
        <v>381</v>
      </c>
      <c r="I506" t="s">
        <v>488</v>
      </c>
      <c r="J506" t="s">
        <v>436</v>
      </c>
      <c r="K506" t="s">
        <v>436</v>
      </c>
      <c r="L506" s="756" t="s">
        <v>213</v>
      </c>
      <c r="M506" t="s">
        <v>496</v>
      </c>
      <c r="N506" s="681">
        <f t="shared" ca="1" si="34"/>
        <v>0</v>
      </c>
      <c r="O506" s="681">
        <f t="shared" ca="1" si="34"/>
        <v>0</v>
      </c>
      <c r="P506" s="681">
        <f t="shared" ca="1" si="34"/>
        <v>0</v>
      </c>
      <c r="Q506" s="681">
        <f t="shared" ca="1" si="34"/>
        <v>0</v>
      </c>
      <c r="R506" s="681">
        <f t="shared" ca="1" si="34"/>
        <v>0</v>
      </c>
      <c r="S506" t="str">
        <f t="shared" si="31"/>
        <v>HUM_ASR_FY_2022</v>
      </c>
      <c r="T506" s="958">
        <f t="shared" si="32"/>
        <v>45032</v>
      </c>
      <c r="U506" t="str">
        <f t="shared" si="33"/>
        <v>Unaudited</v>
      </c>
    </row>
    <row r="507" spans="1:21" x14ac:dyDescent="0.25">
      <c r="A507" t="s">
        <v>437</v>
      </c>
      <c r="B507" t="s">
        <v>1385</v>
      </c>
      <c r="C507" t="s">
        <v>1386</v>
      </c>
      <c r="D507" s="15">
        <v>1900</v>
      </c>
      <c r="E507" s="121">
        <v>1</v>
      </c>
      <c r="F507" t="s">
        <v>438</v>
      </c>
      <c r="G507" s="121">
        <v>91</v>
      </c>
      <c r="H507" t="s">
        <v>381</v>
      </c>
      <c r="I507" t="s">
        <v>489</v>
      </c>
      <c r="J507" t="s">
        <v>26</v>
      </c>
      <c r="K507" t="s">
        <v>26</v>
      </c>
      <c r="L507" s="756" t="s">
        <v>204</v>
      </c>
      <c r="M507" t="s">
        <v>26</v>
      </c>
      <c r="N507" s="681">
        <f t="shared" ca="1" si="34"/>
        <v>381879.31840402272</v>
      </c>
      <c r="O507" s="681">
        <f t="shared" ca="1" si="34"/>
        <v>0</v>
      </c>
      <c r="P507" s="681">
        <f t="shared" ca="1" si="34"/>
        <v>0</v>
      </c>
      <c r="Q507" s="681">
        <f t="shared" ca="1" si="34"/>
        <v>0</v>
      </c>
      <c r="R507" s="681">
        <f t="shared" ca="1" si="34"/>
        <v>0</v>
      </c>
      <c r="S507" t="str">
        <f t="shared" si="31"/>
        <v>HUM_ASR_FY_2022</v>
      </c>
      <c r="T507" s="958">
        <f t="shared" si="32"/>
        <v>45032</v>
      </c>
      <c r="U507" t="str">
        <f t="shared" si="33"/>
        <v>Unaudited</v>
      </c>
    </row>
    <row r="508" spans="1:21" x14ac:dyDescent="0.25">
      <c r="A508" t="s">
        <v>437</v>
      </c>
      <c r="B508" t="s">
        <v>1385</v>
      </c>
      <c r="C508" t="s">
        <v>1386</v>
      </c>
      <c r="D508" s="15">
        <v>1900</v>
      </c>
      <c r="E508" s="121">
        <v>1</v>
      </c>
      <c r="F508" t="s">
        <v>439</v>
      </c>
      <c r="G508" s="121">
        <v>182</v>
      </c>
      <c r="H508" t="s">
        <v>381</v>
      </c>
      <c r="I508" t="s">
        <v>432</v>
      </c>
      <c r="J508" t="s">
        <v>432</v>
      </c>
      <c r="K508" t="s">
        <v>432</v>
      </c>
      <c r="M508" t="s">
        <v>432</v>
      </c>
      <c r="N508" s="681">
        <f t="shared" ca="1" si="34"/>
        <v>4233</v>
      </c>
      <c r="O508" s="681">
        <f t="shared" ca="1" si="34"/>
        <v>2260</v>
      </c>
      <c r="P508" s="681">
        <f t="shared" ca="1" si="34"/>
        <v>1973</v>
      </c>
      <c r="Q508" s="681">
        <f t="shared" ca="1" si="34"/>
        <v>0</v>
      </c>
      <c r="R508" s="681">
        <f t="shared" ca="1" si="34"/>
        <v>0</v>
      </c>
      <c r="S508" t="str">
        <f t="shared" si="31"/>
        <v>HUM_ASR_FY_2022</v>
      </c>
      <c r="T508" s="958">
        <f t="shared" si="32"/>
        <v>45032</v>
      </c>
      <c r="U508" t="str">
        <f t="shared" si="33"/>
        <v>Unaudited</v>
      </c>
    </row>
    <row r="509" spans="1:21" x14ac:dyDescent="0.25">
      <c r="A509" t="s">
        <v>437</v>
      </c>
      <c r="B509" t="s">
        <v>1385</v>
      </c>
      <c r="C509" t="s">
        <v>1386</v>
      </c>
      <c r="D509" s="15">
        <v>1900</v>
      </c>
      <c r="E509" s="121">
        <v>1</v>
      </c>
      <c r="F509" t="s">
        <v>439</v>
      </c>
      <c r="G509" s="121">
        <v>182</v>
      </c>
      <c r="H509" t="s">
        <v>381</v>
      </c>
      <c r="I509" t="s">
        <v>487</v>
      </c>
      <c r="J509" t="s">
        <v>12</v>
      </c>
      <c r="K509" t="s">
        <v>12</v>
      </c>
      <c r="L509" s="756">
        <v>1.1000000000000001</v>
      </c>
      <c r="M509" t="s">
        <v>12</v>
      </c>
      <c r="N509" s="681">
        <f t="shared" ca="1" si="34"/>
        <v>16394023.300000001</v>
      </c>
      <c r="O509" s="681">
        <f t="shared" ca="1" si="34"/>
        <v>0</v>
      </c>
      <c r="P509" s="681">
        <f t="shared" ca="1" si="34"/>
        <v>0</v>
      </c>
      <c r="Q509" s="681">
        <f t="shared" ca="1" si="34"/>
        <v>0</v>
      </c>
      <c r="R509" s="681">
        <f t="shared" ca="1" si="34"/>
        <v>0</v>
      </c>
      <c r="S509" t="str">
        <f t="shared" si="31"/>
        <v>HUM_ASR_FY_2022</v>
      </c>
      <c r="T509" s="958">
        <f t="shared" si="32"/>
        <v>45032</v>
      </c>
      <c r="U509" t="str">
        <f t="shared" si="33"/>
        <v>Unaudited</v>
      </c>
    </row>
    <row r="510" spans="1:21" x14ac:dyDescent="0.25">
      <c r="A510" t="s">
        <v>437</v>
      </c>
      <c r="B510" t="s">
        <v>1385</v>
      </c>
      <c r="C510" t="s">
        <v>1386</v>
      </c>
      <c r="D510" s="15">
        <v>1900</v>
      </c>
      <c r="E510" s="121">
        <v>1</v>
      </c>
      <c r="F510" t="s">
        <v>439</v>
      </c>
      <c r="G510" s="121">
        <v>182</v>
      </c>
      <c r="H510" t="s">
        <v>381</v>
      </c>
      <c r="I510" t="s">
        <v>487</v>
      </c>
      <c r="J510" t="s">
        <v>12</v>
      </c>
      <c r="K510" t="s">
        <v>222</v>
      </c>
      <c r="L510" s="756">
        <v>1.2</v>
      </c>
      <c r="M510" t="s">
        <v>222</v>
      </c>
      <c r="N510" s="681">
        <f t="shared" ca="1" si="34"/>
        <v>0</v>
      </c>
      <c r="O510" s="681">
        <f t="shared" ca="1" si="34"/>
        <v>0</v>
      </c>
      <c r="P510" s="681">
        <f t="shared" ca="1" si="34"/>
        <v>0</v>
      </c>
      <c r="Q510" s="681">
        <f t="shared" ca="1" si="34"/>
        <v>0</v>
      </c>
      <c r="R510" s="681">
        <f t="shared" ca="1" si="34"/>
        <v>0</v>
      </c>
      <c r="S510" t="str">
        <f t="shared" si="31"/>
        <v>HUM_ASR_FY_2022</v>
      </c>
      <c r="T510" s="958">
        <f t="shared" si="32"/>
        <v>45032</v>
      </c>
      <c r="U510" t="str">
        <f t="shared" si="33"/>
        <v>Unaudited</v>
      </c>
    </row>
    <row r="511" spans="1:21" x14ac:dyDescent="0.25">
      <c r="A511" t="s">
        <v>437</v>
      </c>
      <c r="B511" t="s">
        <v>1385</v>
      </c>
      <c r="C511" t="s">
        <v>1386</v>
      </c>
      <c r="D511" s="15">
        <v>1900</v>
      </c>
      <c r="E511" s="121">
        <v>1</v>
      </c>
      <c r="F511" t="s">
        <v>439</v>
      </c>
      <c r="G511" s="121">
        <v>182</v>
      </c>
      <c r="H511" t="s">
        <v>381</v>
      </c>
      <c r="I511" t="s">
        <v>487</v>
      </c>
      <c r="J511" t="s">
        <v>12</v>
      </c>
      <c r="K511" t="s">
        <v>1323</v>
      </c>
      <c r="L511" s="756" t="s">
        <v>1319</v>
      </c>
      <c r="M511" t="s">
        <v>1323</v>
      </c>
      <c r="N511" s="681">
        <f t="shared" ca="1" si="34"/>
        <v>74099.97</v>
      </c>
      <c r="O511" s="681">
        <f t="shared" ca="1" si="34"/>
        <v>0</v>
      </c>
      <c r="P511" s="681">
        <f t="shared" ca="1" si="34"/>
        <v>0</v>
      </c>
      <c r="Q511" s="681">
        <f t="shared" ca="1" si="34"/>
        <v>0</v>
      </c>
      <c r="R511" s="681">
        <f t="shared" ca="1" si="34"/>
        <v>0</v>
      </c>
      <c r="S511" t="str">
        <f t="shared" si="31"/>
        <v>HUM_ASR_FY_2022</v>
      </c>
      <c r="T511" s="958">
        <f t="shared" si="32"/>
        <v>45032</v>
      </c>
      <c r="U511" t="str">
        <f t="shared" si="33"/>
        <v>Unaudited</v>
      </c>
    </row>
    <row r="512" spans="1:21" x14ac:dyDescent="0.25">
      <c r="A512" t="s">
        <v>437</v>
      </c>
      <c r="B512" t="s">
        <v>1385</v>
      </c>
      <c r="C512" t="s">
        <v>1386</v>
      </c>
      <c r="D512" s="15">
        <v>1900</v>
      </c>
      <c r="E512" s="121">
        <v>1</v>
      </c>
      <c r="F512" t="s">
        <v>439</v>
      </c>
      <c r="G512" s="121">
        <v>182</v>
      </c>
      <c r="H512" t="s">
        <v>381</v>
      </c>
      <c r="I512" t="s">
        <v>487</v>
      </c>
      <c r="J512" t="s">
        <v>12</v>
      </c>
      <c r="K512" t="s">
        <v>1325</v>
      </c>
      <c r="L512" s="756" t="s">
        <v>1324</v>
      </c>
      <c r="M512" t="s">
        <v>1325</v>
      </c>
      <c r="N512" s="681">
        <f t="shared" ca="1" si="34"/>
        <v>-17884.86</v>
      </c>
      <c r="O512" s="681">
        <f t="shared" ca="1" si="34"/>
        <v>0</v>
      </c>
      <c r="P512" s="681">
        <f t="shared" ca="1" si="34"/>
        <v>0</v>
      </c>
      <c r="Q512" s="681">
        <f t="shared" ca="1" si="34"/>
        <v>0</v>
      </c>
      <c r="R512" s="681">
        <f t="shared" ca="1" si="34"/>
        <v>0</v>
      </c>
      <c r="S512" t="str">
        <f t="shared" si="31"/>
        <v>HUM_ASR_FY_2022</v>
      </c>
      <c r="T512" s="958">
        <f t="shared" si="32"/>
        <v>45032</v>
      </c>
      <c r="U512" t="str">
        <f t="shared" si="33"/>
        <v>Unaudited</v>
      </c>
    </row>
    <row r="513" spans="1:21" x14ac:dyDescent="0.25">
      <c r="A513" t="s">
        <v>437</v>
      </c>
      <c r="B513" t="s">
        <v>1385</v>
      </c>
      <c r="C513" t="s">
        <v>1386</v>
      </c>
      <c r="D513" s="15">
        <v>1900</v>
      </c>
      <c r="E513" s="121">
        <v>1</v>
      </c>
      <c r="F513" t="s">
        <v>439</v>
      </c>
      <c r="G513" s="121">
        <v>182</v>
      </c>
      <c r="H513" t="s">
        <v>381</v>
      </c>
      <c r="I513" t="s">
        <v>487</v>
      </c>
      <c r="J513" t="s">
        <v>13</v>
      </c>
      <c r="K513" t="s">
        <v>13</v>
      </c>
      <c r="L513" s="756" t="s">
        <v>63</v>
      </c>
      <c r="M513" t="s">
        <v>13</v>
      </c>
      <c r="N513" s="681">
        <f t="shared" ca="1" si="34"/>
        <v>-22482.11</v>
      </c>
      <c r="O513" s="681">
        <f t="shared" ca="1" si="34"/>
        <v>0</v>
      </c>
      <c r="P513" s="681">
        <f t="shared" ca="1" si="34"/>
        <v>0</v>
      </c>
      <c r="Q513" s="681">
        <f t="shared" ca="1" si="34"/>
        <v>0</v>
      </c>
      <c r="R513" s="681">
        <f t="shared" ca="1" si="34"/>
        <v>0</v>
      </c>
      <c r="S513" t="str">
        <f t="shared" si="31"/>
        <v>HUM_ASR_FY_2022</v>
      </c>
      <c r="T513" s="958">
        <f t="shared" si="32"/>
        <v>45032</v>
      </c>
      <c r="U513" t="str">
        <f t="shared" si="33"/>
        <v>Unaudited</v>
      </c>
    </row>
    <row r="514" spans="1:21" x14ac:dyDescent="0.25">
      <c r="A514" t="s">
        <v>437</v>
      </c>
      <c r="B514" t="s">
        <v>1385</v>
      </c>
      <c r="C514" t="s">
        <v>1386</v>
      </c>
      <c r="D514" s="15">
        <v>1900</v>
      </c>
      <c r="E514" s="121">
        <v>1</v>
      </c>
      <c r="F514" t="s">
        <v>439</v>
      </c>
      <c r="G514" s="121">
        <v>182</v>
      </c>
      <c r="H514" t="s">
        <v>381</v>
      </c>
      <c r="I514" t="s">
        <v>488</v>
      </c>
      <c r="J514" t="s">
        <v>433</v>
      </c>
      <c r="K514" t="s">
        <v>796</v>
      </c>
      <c r="L514" s="756">
        <v>2.1</v>
      </c>
      <c r="M514" t="s">
        <v>731</v>
      </c>
      <c r="N514" s="681">
        <f t="shared" ca="1" si="34"/>
        <v>57653</v>
      </c>
      <c r="O514" s="681">
        <f t="shared" ca="1" si="34"/>
        <v>55151</v>
      </c>
      <c r="P514" s="681">
        <f t="shared" ca="1" si="34"/>
        <v>2502</v>
      </c>
      <c r="Q514" s="681">
        <f t="shared" ca="1" si="34"/>
        <v>0</v>
      </c>
      <c r="R514" s="681">
        <f t="shared" ca="1" si="34"/>
        <v>0</v>
      </c>
      <c r="S514" t="str">
        <f t="shared" ref="S514:S577" si="35">file_name</f>
        <v>HUM_ASR_FY_2022</v>
      </c>
      <c r="T514" s="958">
        <f t="shared" ref="T514:T577" si="36">file_date</f>
        <v>45032</v>
      </c>
      <c r="U514" t="str">
        <f t="shared" ref="U514:U577" si="37">status</f>
        <v>Unaudited</v>
      </c>
    </row>
    <row r="515" spans="1:21" x14ac:dyDescent="0.25">
      <c r="A515" t="s">
        <v>437</v>
      </c>
      <c r="B515" t="s">
        <v>1385</v>
      </c>
      <c r="C515" t="s">
        <v>1386</v>
      </c>
      <c r="D515" s="15">
        <v>1900</v>
      </c>
      <c r="E515" s="121">
        <v>1</v>
      </c>
      <c r="F515" t="s">
        <v>439</v>
      </c>
      <c r="G515" s="121">
        <v>182</v>
      </c>
      <c r="H515" t="s">
        <v>381</v>
      </c>
      <c r="I515" t="s">
        <v>488</v>
      </c>
      <c r="J515" t="s">
        <v>433</v>
      </c>
      <c r="K515" t="s">
        <v>796</v>
      </c>
      <c r="L515" s="756">
        <v>2.2000000000000002</v>
      </c>
      <c r="M515" t="s">
        <v>732</v>
      </c>
      <c r="N515" s="681">
        <f t="shared" ca="1" si="34"/>
        <v>152</v>
      </c>
      <c r="O515" s="681">
        <f t="shared" ca="1" si="34"/>
        <v>121</v>
      </c>
      <c r="P515" s="681">
        <f t="shared" ca="1" si="34"/>
        <v>31</v>
      </c>
      <c r="Q515" s="681">
        <f t="shared" ca="1" si="34"/>
        <v>0</v>
      </c>
      <c r="R515" s="681">
        <f t="shared" ca="1" si="34"/>
        <v>0</v>
      </c>
      <c r="S515" t="str">
        <f t="shared" si="35"/>
        <v>HUM_ASR_FY_2022</v>
      </c>
      <c r="T515" s="958">
        <f t="shared" si="36"/>
        <v>45032</v>
      </c>
      <c r="U515" t="str">
        <f t="shared" si="37"/>
        <v>Unaudited</v>
      </c>
    </row>
    <row r="516" spans="1:21" x14ac:dyDescent="0.25">
      <c r="A516" t="s">
        <v>437</v>
      </c>
      <c r="B516" t="s">
        <v>1385</v>
      </c>
      <c r="C516" t="s">
        <v>1386</v>
      </c>
      <c r="D516" s="15">
        <v>1900</v>
      </c>
      <c r="E516" s="121">
        <v>1</v>
      </c>
      <c r="F516" t="s">
        <v>439</v>
      </c>
      <c r="G516" s="121">
        <v>182</v>
      </c>
      <c r="H516" t="s">
        <v>381</v>
      </c>
      <c r="I516" t="s">
        <v>488</v>
      </c>
      <c r="J516" t="s">
        <v>433</v>
      </c>
      <c r="K516" t="s">
        <v>796</v>
      </c>
      <c r="L516" s="756">
        <v>2.2999999999999998</v>
      </c>
      <c r="M516" t="s">
        <v>733</v>
      </c>
      <c r="N516" s="681">
        <f t="shared" ca="1" si="34"/>
        <v>11089196.970000003</v>
      </c>
      <c r="O516" s="681">
        <f t="shared" ca="1" si="34"/>
        <v>10591616.780000003</v>
      </c>
      <c r="P516" s="681">
        <f t="shared" ca="1" si="34"/>
        <v>497580.19</v>
      </c>
      <c r="Q516" s="681">
        <f t="shared" ca="1" si="34"/>
        <v>0</v>
      </c>
      <c r="R516" s="681">
        <f t="shared" ca="1" si="34"/>
        <v>0</v>
      </c>
      <c r="S516" t="str">
        <f t="shared" si="35"/>
        <v>HUM_ASR_FY_2022</v>
      </c>
      <c r="T516" s="958">
        <f t="shared" si="36"/>
        <v>45032</v>
      </c>
      <c r="U516" t="str">
        <f t="shared" si="37"/>
        <v>Unaudited</v>
      </c>
    </row>
    <row r="517" spans="1:21" x14ac:dyDescent="0.25">
      <c r="A517" t="s">
        <v>437</v>
      </c>
      <c r="B517" t="s">
        <v>1385</v>
      </c>
      <c r="C517" t="s">
        <v>1386</v>
      </c>
      <c r="D517" s="15">
        <v>1900</v>
      </c>
      <c r="E517" s="121">
        <v>1</v>
      </c>
      <c r="F517" t="s">
        <v>439</v>
      </c>
      <c r="G517" s="121">
        <v>182</v>
      </c>
      <c r="H517" t="s">
        <v>381</v>
      </c>
      <c r="I517" t="s">
        <v>488</v>
      </c>
      <c r="J517" t="s">
        <v>433</v>
      </c>
      <c r="K517" t="s">
        <v>796</v>
      </c>
      <c r="L517" s="756">
        <v>2.4</v>
      </c>
      <c r="M517" t="s">
        <v>734</v>
      </c>
      <c r="N517" s="681">
        <f t="shared" ca="1" si="34"/>
        <v>7335.1399999999985</v>
      </c>
      <c r="O517" s="681">
        <f t="shared" ca="1" si="34"/>
        <v>6294.3499999999985</v>
      </c>
      <c r="P517" s="681">
        <f t="shared" ca="1" si="34"/>
        <v>1040.79</v>
      </c>
      <c r="Q517" s="681">
        <f t="shared" ca="1" si="34"/>
        <v>0</v>
      </c>
      <c r="R517" s="681">
        <f t="shared" ca="1" si="34"/>
        <v>0</v>
      </c>
      <c r="S517" t="str">
        <f t="shared" si="35"/>
        <v>HUM_ASR_FY_2022</v>
      </c>
      <c r="T517" s="958">
        <f t="shared" si="36"/>
        <v>45032</v>
      </c>
      <c r="U517" t="str">
        <f t="shared" si="37"/>
        <v>Unaudited</v>
      </c>
    </row>
    <row r="518" spans="1:21" x14ac:dyDescent="0.25">
      <c r="A518" t="s">
        <v>437</v>
      </c>
      <c r="B518" t="s">
        <v>1385</v>
      </c>
      <c r="C518" t="s">
        <v>1386</v>
      </c>
      <c r="D518" s="15">
        <v>1900</v>
      </c>
      <c r="E518" s="121">
        <v>1</v>
      </c>
      <c r="F518" t="s">
        <v>439</v>
      </c>
      <c r="G518" s="121">
        <v>182</v>
      </c>
      <c r="H518" t="s">
        <v>381</v>
      </c>
      <c r="I518" t="s">
        <v>488</v>
      </c>
      <c r="J518" t="s">
        <v>433</v>
      </c>
      <c r="K518" t="s">
        <v>796</v>
      </c>
      <c r="L518" s="756">
        <v>2.5</v>
      </c>
      <c r="M518" t="s">
        <v>776</v>
      </c>
      <c r="N518" s="681">
        <f t="shared" ca="1" si="34"/>
        <v>4222</v>
      </c>
      <c r="O518" s="681">
        <f t="shared" ca="1" si="34"/>
        <v>4083</v>
      </c>
      <c r="P518" s="681">
        <f t="shared" ca="1" si="34"/>
        <v>139</v>
      </c>
      <c r="Q518" s="681">
        <f t="shared" ca="1" si="34"/>
        <v>0</v>
      </c>
      <c r="R518" s="681">
        <f t="shared" ca="1" si="34"/>
        <v>0</v>
      </c>
      <c r="S518" t="str">
        <f t="shared" si="35"/>
        <v>HUM_ASR_FY_2022</v>
      </c>
      <c r="T518" s="958">
        <f t="shared" si="36"/>
        <v>45032</v>
      </c>
      <c r="U518" t="str">
        <f t="shared" si="37"/>
        <v>Unaudited</v>
      </c>
    </row>
    <row r="519" spans="1:21" x14ac:dyDescent="0.25">
      <c r="A519" t="s">
        <v>437</v>
      </c>
      <c r="B519" t="s">
        <v>1385</v>
      </c>
      <c r="C519" t="s">
        <v>1386</v>
      </c>
      <c r="D519" s="15">
        <v>1900</v>
      </c>
      <c r="E519" s="121">
        <v>1</v>
      </c>
      <c r="F519" t="s">
        <v>439</v>
      </c>
      <c r="G519" s="121">
        <v>182</v>
      </c>
      <c r="H519" t="s">
        <v>381</v>
      </c>
      <c r="I519" t="s">
        <v>488</v>
      </c>
      <c r="J519" t="s">
        <v>433</v>
      </c>
      <c r="K519" t="s">
        <v>796</v>
      </c>
      <c r="L519" s="756">
        <v>2.6</v>
      </c>
      <c r="M519" t="s">
        <v>186</v>
      </c>
      <c r="N519" s="681">
        <f t="shared" ca="1" si="34"/>
        <v>770689.33000000019</v>
      </c>
      <c r="O519" s="681">
        <f t="shared" ca="1" si="34"/>
        <v>741719.55000000016</v>
      </c>
      <c r="P519" s="681">
        <f t="shared" ca="1" si="34"/>
        <v>28969.78</v>
      </c>
      <c r="Q519" s="681">
        <f t="shared" ca="1" si="34"/>
        <v>0</v>
      </c>
      <c r="R519" s="681">
        <f t="shared" ca="1" si="34"/>
        <v>0</v>
      </c>
      <c r="S519" t="str">
        <f t="shared" si="35"/>
        <v>HUM_ASR_FY_2022</v>
      </c>
      <c r="T519" s="958">
        <f t="shared" si="36"/>
        <v>45032</v>
      </c>
      <c r="U519" t="str">
        <f t="shared" si="37"/>
        <v>Unaudited</v>
      </c>
    </row>
    <row r="520" spans="1:21" x14ac:dyDescent="0.25">
      <c r="A520" t="s">
        <v>437</v>
      </c>
      <c r="B520" t="s">
        <v>1385</v>
      </c>
      <c r="C520" t="s">
        <v>1386</v>
      </c>
      <c r="D520" s="15">
        <v>1900</v>
      </c>
      <c r="E520" s="121">
        <v>1</v>
      </c>
      <c r="F520" t="s">
        <v>439</v>
      </c>
      <c r="G520" s="121">
        <v>182</v>
      </c>
      <c r="H520" t="s">
        <v>381</v>
      </c>
      <c r="I520" t="s">
        <v>488</v>
      </c>
      <c r="J520" t="s">
        <v>433</v>
      </c>
      <c r="K520" t="s">
        <v>796</v>
      </c>
      <c r="L520" s="756">
        <v>2.7</v>
      </c>
      <c r="M520" t="s">
        <v>797</v>
      </c>
      <c r="N520" s="681">
        <f t="shared" ca="1" si="34"/>
        <v>374594.10576609499</v>
      </c>
      <c r="O520" s="681">
        <f t="shared" ca="1" si="34"/>
        <v>357785.80063595594</v>
      </c>
      <c r="P520" s="681">
        <f t="shared" ca="1" si="34"/>
        <v>16808.305130139066</v>
      </c>
      <c r="Q520" s="681">
        <f t="shared" ca="1" si="34"/>
        <v>0</v>
      </c>
      <c r="R520" s="681">
        <f t="shared" ca="1" si="34"/>
        <v>0</v>
      </c>
      <c r="S520" t="str">
        <f t="shared" si="35"/>
        <v>HUM_ASR_FY_2022</v>
      </c>
      <c r="T520" s="958">
        <f t="shared" si="36"/>
        <v>45032</v>
      </c>
      <c r="U520" t="str">
        <f t="shared" si="37"/>
        <v>Unaudited</v>
      </c>
    </row>
    <row r="521" spans="1:21" x14ac:dyDescent="0.25">
      <c r="A521" t="s">
        <v>437</v>
      </c>
      <c r="B521" t="s">
        <v>1385</v>
      </c>
      <c r="C521" t="s">
        <v>1386</v>
      </c>
      <c r="D521" s="15">
        <v>1900</v>
      </c>
      <c r="E521" s="121">
        <v>1</v>
      </c>
      <c r="F521" t="s">
        <v>439</v>
      </c>
      <c r="G521" s="121">
        <v>182</v>
      </c>
      <c r="H521" t="s">
        <v>381</v>
      </c>
      <c r="I521" t="s">
        <v>488</v>
      </c>
      <c r="J521" t="s">
        <v>433</v>
      </c>
      <c r="K521" t="s">
        <v>796</v>
      </c>
      <c r="L521" s="756">
        <v>2.8</v>
      </c>
      <c r="M521" t="s">
        <v>798</v>
      </c>
      <c r="N521" s="681">
        <f t="shared" ca="1" si="34"/>
        <v>0</v>
      </c>
      <c r="O521" s="681">
        <f t="shared" ca="1" si="34"/>
        <v>0</v>
      </c>
      <c r="P521" s="681">
        <f t="shared" ca="1" si="34"/>
        <v>0</v>
      </c>
      <c r="Q521" s="681">
        <f t="shared" ca="1" si="34"/>
        <v>0</v>
      </c>
      <c r="R521" s="681">
        <f t="shared" ca="1" si="34"/>
        <v>0</v>
      </c>
      <c r="S521" t="str">
        <f t="shared" si="35"/>
        <v>HUM_ASR_FY_2022</v>
      </c>
      <c r="T521" s="958">
        <f t="shared" si="36"/>
        <v>45032</v>
      </c>
      <c r="U521" t="str">
        <f t="shared" si="37"/>
        <v>Unaudited</v>
      </c>
    </row>
    <row r="522" spans="1:21" x14ac:dyDescent="0.25">
      <c r="A522" t="s">
        <v>437</v>
      </c>
      <c r="B522" t="s">
        <v>1385</v>
      </c>
      <c r="C522" t="s">
        <v>1386</v>
      </c>
      <c r="D522" s="15">
        <v>1900</v>
      </c>
      <c r="E522" s="121">
        <v>1</v>
      </c>
      <c r="F522" t="s">
        <v>439</v>
      </c>
      <c r="G522" s="121">
        <v>182</v>
      </c>
      <c r="H522" t="s">
        <v>381</v>
      </c>
      <c r="I522" t="s">
        <v>488</v>
      </c>
      <c r="J522" t="s">
        <v>433</v>
      </c>
      <c r="K522" t="s">
        <v>796</v>
      </c>
      <c r="L522" s="756">
        <v>2.9</v>
      </c>
      <c r="M522" t="s">
        <v>779</v>
      </c>
      <c r="N522" s="681">
        <f t="shared" ca="1" si="34"/>
        <v>0</v>
      </c>
      <c r="O522" s="681">
        <f t="shared" ca="1" si="34"/>
        <v>0</v>
      </c>
      <c r="P522" s="681">
        <f t="shared" ca="1" si="34"/>
        <v>0</v>
      </c>
      <c r="Q522" s="681">
        <f t="shared" ca="1" si="34"/>
        <v>0</v>
      </c>
      <c r="R522" s="681">
        <f t="shared" ca="1" si="34"/>
        <v>0</v>
      </c>
      <c r="S522" t="str">
        <f t="shared" si="35"/>
        <v>HUM_ASR_FY_2022</v>
      </c>
      <c r="T522" s="958">
        <f t="shared" si="36"/>
        <v>45032</v>
      </c>
      <c r="U522" t="str">
        <f t="shared" si="37"/>
        <v>Unaudited</v>
      </c>
    </row>
    <row r="523" spans="1:21" x14ac:dyDescent="0.25">
      <c r="A523" t="s">
        <v>437</v>
      </c>
      <c r="B523" t="s">
        <v>1385</v>
      </c>
      <c r="C523" t="s">
        <v>1386</v>
      </c>
      <c r="D523" s="15">
        <v>1900</v>
      </c>
      <c r="E523" s="121">
        <v>1</v>
      </c>
      <c r="F523" t="s">
        <v>439</v>
      </c>
      <c r="G523" s="121">
        <v>182</v>
      </c>
      <c r="H523" t="s">
        <v>381</v>
      </c>
      <c r="I523" t="s">
        <v>488</v>
      </c>
      <c r="J523" t="s">
        <v>433</v>
      </c>
      <c r="K523" t="s">
        <v>223</v>
      </c>
      <c r="L523" s="756">
        <v>2.11</v>
      </c>
      <c r="M523" t="s">
        <v>228</v>
      </c>
      <c r="N523" s="681">
        <f t="shared" ca="1" si="34"/>
        <v>317350.68</v>
      </c>
      <c r="O523" s="681">
        <f t="shared" ca="1" si="34"/>
        <v>30925.17</v>
      </c>
      <c r="P523" s="681">
        <f t="shared" ca="1" si="34"/>
        <v>286425.51</v>
      </c>
      <c r="Q523" s="681">
        <f t="shared" ca="1" si="34"/>
        <v>0</v>
      </c>
      <c r="R523" s="681">
        <f t="shared" ca="1" si="34"/>
        <v>0</v>
      </c>
      <c r="S523" t="str">
        <f t="shared" si="35"/>
        <v>HUM_ASR_FY_2022</v>
      </c>
      <c r="T523" s="958">
        <f t="shared" si="36"/>
        <v>45032</v>
      </c>
      <c r="U523" t="str">
        <f t="shared" si="37"/>
        <v>Unaudited</v>
      </c>
    </row>
    <row r="524" spans="1:21" x14ac:dyDescent="0.25">
      <c r="A524" t="s">
        <v>437</v>
      </c>
      <c r="B524" t="s">
        <v>1385</v>
      </c>
      <c r="C524" t="s">
        <v>1386</v>
      </c>
      <c r="D524" s="15">
        <v>1900</v>
      </c>
      <c r="E524" s="121">
        <v>1</v>
      </c>
      <c r="F524" t="s">
        <v>439</v>
      </c>
      <c r="G524" s="121">
        <v>182</v>
      </c>
      <c r="H524" t="s">
        <v>381</v>
      </c>
      <c r="I524" t="s">
        <v>488</v>
      </c>
      <c r="J524" t="s">
        <v>433</v>
      </c>
      <c r="K524" t="s">
        <v>223</v>
      </c>
      <c r="L524" s="756">
        <v>2.12</v>
      </c>
      <c r="M524" t="s">
        <v>552</v>
      </c>
      <c r="N524" s="681">
        <f t="shared" ca="1" si="34"/>
        <v>1642738.7500000005</v>
      </c>
      <c r="O524" s="681">
        <f t="shared" ca="1" si="34"/>
        <v>80445.059999999983</v>
      </c>
      <c r="P524" s="681">
        <f t="shared" ca="1" si="34"/>
        <v>1562293.6900000004</v>
      </c>
      <c r="Q524" s="681">
        <f t="shared" ca="1" si="34"/>
        <v>0</v>
      </c>
      <c r="R524" s="681">
        <f t="shared" ca="1" si="34"/>
        <v>0</v>
      </c>
      <c r="S524" t="str">
        <f t="shared" si="35"/>
        <v>HUM_ASR_FY_2022</v>
      </c>
      <c r="T524" s="958">
        <f t="shared" si="36"/>
        <v>45032</v>
      </c>
      <c r="U524" t="str">
        <f t="shared" si="37"/>
        <v>Unaudited</v>
      </c>
    </row>
    <row r="525" spans="1:21" x14ac:dyDescent="0.25">
      <c r="A525" t="s">
        <v>437</v>
      </c>
      <c r="B525" t="s">
        <v>1385</v>
      </c>
      <c r="C525" t="s">
        <v>1386</v>
      </c>
      <c r="D525" s="15">
        <v>1900</v>
      </c>
      <c r="E525" s="121">
        <v>1</v>
      </c>
      <c r="F525" t="s">
        <v>439</v>
      </c>
      <c r="G525" s="121">
        <v>182</v>
      </c>
      <c r="H525" t="s">
        <v>381</v>
      </c>
      <c r="I525" t="s">
        <v>488</v>
      </c>
      <c r="J525" t="s">
        <v>433</v>
      </c>
      <c r="K525" t="s">
        <v>223</v>
      </c>
      <c r="L525" s="756">
        <v>2.13</v>
      </c>
      <c r="M525" t="s">
        <v>229</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105311.31</v>
      </c>
      <c r="O525" s="681">
        <f t="shared" ca="1" si="38"/>
        <v>13766.63</v>
      </c>
      <c r="P525" s="681">
        <f t="shared" ca="1" si="38"/>
        <v>91544.68</v>
      </c>
      <c r="Q525" s="681">
        <f t="shared" ca="1" si="38"/>
        <v>0</v>
      </c>
      <c r="R525" s="681">
        <f t="shared" ca="1" si="38"/>
        <v>0</v>
      </c>
      <c r="S525" t="str">
        <f t="shared" si="35"/>
        <v>HUM_ASR_FY_2022</v>
      </c>
      <c r="T525" s="958">
        <f t="shared" si="36"/>
        <v>45032</v>
      </c>
      <c r="U525" t="str">
        <f t="shared" si="37"/>
        <v>Unaudited</v>
      </c>
    </row>
    <row r="526" spans="1:21" x14ac:dyDescent="0.25">
      <c r="A526" t="s">
        <v>437</v>
      </c>
      <c r="B526" t="s">
        <v>1385</v>
      </c>
      <c r="C526" t="s">
        <v>1386</v>
      </c>
      <c r="D526" s="15">
        <v>1900</v>
      </c>
      <c r="E526" s="121">
        <v>1</v>
      </c>
      <c r="F526" t="s">
        <v>439</v>
      </c>
      <c r="G526" s="121">
        <v>182</v>
      </c>
      <c r="H526" t="s">
        <v>381</v>
      </c>
      <c r="I526" t="s">
        <v>488</v>
      </c>
      <c r="J526" t="s">
        <v>433</v>
      </c>
      <c r="K526" t="s">
        <v>223</v>
      </c>
      <c r="L526" s="756">
        <v>2.14</v>
      </c>
      <c r="M526" t="s">
        <v>556</v>
      </c>
      <c r="N526" s="681">
        <f t="shared" ca="1" si="38"/>
        <v>63265.410000000011</v>
      </c>
      <c r="O526" s="681">
        <f t="shared" ca="1" si="38"/>
        <v>61282.040000000008</v>
      </c>
      <c r="P526" s="681">
        <f t="shared" ca="1" si="38"/>
        <v>1983.3700000000001</v>
      </c>
      <c r="Q526" s="681">
        <f t="shared" ca="1" si="38"/>
        <v>0</v>
      </c>
      <c r="R526" s="681">
        <f t="shared" ca="1" si="38"/>
        <v>0</v>
      </c>
      <c r="S526" t="str">
        <f t="shared" si="35"/>
        <v>HUM_ASR_FY_2022</v>
      </c>
      <c r="T526" s="958">
        <f t="shared" si="36"/>
        <v>45032</v>
      </c>
      <c r="U526" t="str">
        <f t="shared" si="37"/>
        <v>Unaudited</v>
      </c>
    </row>
    <row r="527" spans="1:21" x14ac:dyDescent="0.25">
      <c r="A527" t="s">
        <v>437</v>
      </c>
      <c r="B527" t="s">
        <v>1385</v>
      </c>
      <c r="C527" t="s">
        <v>1386</v>
      </c>
      <c r="D527" s="15">
        <v>1900</v>
      </c>
      <c r="E527" s="121">
        <v>1</v>
      </c>
      <c r="F527" t="s">
        <v>439</v>
      </c>
      <c r="G527" s="121">
        <v>182</v>
      </c>
      <c r="H527" t="s">
        <v>381</v>
      </c>
      <c r="I527" t="s">
        <v>488</v>
      </c>
      <c r="J527" t="s">
        <v>433</v>
      </c>
      <c r="K527" t="s">
        <v>223</v>
      </c>
      <c r="L527" s="756">
        <v>2.15</v>
      </c>
      <c r="M527" t="s">
        <v>20</v>
      </c>
      <c r="N527" s="681">
        <f t="shared" ca="1" si="38"/>
        <v>3634.1822654773987</v>
      </c>
      <c r="O527" s="681">
        <f t="shared" ca="1" si="38"/>
        <v>531.63411138450783</v>
      </c>
      <c r="P527" s="681">
        <f t="shared" ca="1" si="38"/>
        <v>3102.5481540928909</v>
      </c>
      <c r="Q527" s="681">
        <f t="shared" ca="1" si="38"/>
        <v>0</v>
      </c>
      <c r="R527" s="681">
        <f t="shared" ca="1" si="38"/>
        <v>0</v>
      </c>
      <c r="S527" t="str">
        <f t="shared" si="35"/>
        <v>HUM_ASR_FY_2022</v>
      </c>
      <c r="T527" s="958">
        <f t="shared" si="36"/>
        <v>45032</v>
      </c>
      <c r="U527" t="str">
        <f t="shared" si="37"/>
        <v>Unaudited</v>
      </c>
    </row>
    <row r="528" spans="1:21" x14ac:dyDescent="0.25">
      <c r="A528" t="s">
        <v>437</v>
      </c>
      <c r="B528" t="s">
        <v>1385</v>
      </c>
      <c r="C528" t="s">
        <v>1386</v>
      </c>
      <c r="D528" s="15">
        <v>1900</v>
      </c>
      <c r="E528" s="121">
        <v>1</v>
      </c>
      <c r="F528" t="s">
        <v>439</v>
      </c>
      <c r="G528" s="121">
        <v>182</v>
      </c>
      <c r="H528" t="s">
        <v>381</v>
      </c>
      <c r="I528" t="s">
        <v>488</v>
      </c>
      <c r="J528" t="s">
        <v>433</v>
      </c>
      <c r="K528" t="s">
        <v>223</v>
      </c>
      <c r="L528" s="756">
        <v>2.16</v>
      </c>
      <c r="M528" t="s">
        <v>799</v>
      </c>
      <c r="N528" s="681">
        <f t="shared" ca="1" si="38"/>
        <v>497089.17943423928</v>
      </c>
      <c r="O528" s="681">
        <f t="shared" ca="1" si="38"/>
        <v>269904.44553190784</v>
      </c>
      <c r="P528" s="681">
        <f t="shared" ca="1" si="38"/>
        <v>227184.73390233144</v>
      </c>
      <c r="Q528" s="681">
        <f t="shared" ca="1" si="38"/>
        <v>0</v>
      </c>
      <c r="R528" s="681">
        <f t="shared" ca="1" si="38"/>
        <v>0</v>
      </c>
      <c r="S528" t="str">
        <f t="shared" si="35"/>
        <v>HUM_ASR_FY_2022</v>
      </c>
      <c r="T528" s="958">
        <f t="shared" si="36"/>
        <v>45032</v>
      </c>
      <c r="U528" t="str">
        <f t="shared" si="37"/>
        <v>Unaudited</v>
      </c>
    </row>
    <row r="529" spans="1:21" x14ac:dyDescent="0.25">
      <c r="A529" t="s">
        <v>437</v>
      </c>
      <c r="B529" t="s">
        <v>1385</v>
      </c>
      <c r="C529" t="s">
        <v>1386</v>
      </c>
      <c r="D529" s="15">
        <v>1900</v>
      </c>
      <c r="E529" s="121">
        <v>1</v>
      </c>
      <c r="F529" t="s">
        <v>439</v>
      </c>
      <c r="G529" s="121">
        <v>182</v>
      </c>
      <c r="H529" t="s">
        <v>381</v>
      </c>
      <c r="I529" t="s">
        <v>488</v>
      </c>
      <c r="J529" t="s">
        <v>433</v>
      </c>
      <c r="K529" t="s">
        <v>223</v>
      </c>
      <c r="L529" s="756">
        <v>2.17</v>
      </c>
      <c r="M529" t="s">
        <v>1052</v>
      </c>
      <c r="N529" s="681">
        <f t="shared" ca="1" si="38"/>
        <v>0</v>
      </c>
      <c r="O529" s="681">
        <f t="shared" ca="1" si="38"/>
        <v>0</v>
      </c>
      <c r="P529" s="681">
        <f t="shared" ca="1" si="38"/>
        <v>0</v>
      </c>
      <c r="Q529" s="681">
        <f t="shared" ca="1" si="38"/>
        <v>0</v>
      </c>
      <c r="R529" s="681">
        <f t="shared" ca="1" si="38"/>
        <v>0</v>
      </c>
      <c r="S529" t="str">
        <f t="shared" si="35"/>
        <v>HUM_ASR_FY_2022</v>
      </c>
      <c r="T529" s="958">
        <f t="shared" si="36"/>
        <v>45032</v>
      </c>
      <c r="U529" t="str">
        <f t="shared" si="37"/>
        <v>Unaudited</v>
      </c>
    </row>
    <row r="530" spans="1:21" x14ac:dyDescent="0.25">
      <c r="A530" t="s">
        <v>437</v>
      </c>
      <c r="B530" t="s">
        <v>1385</v>
      </c>
      <c r="C530" t="s">
        <v>1386</v>
      </c>
      <c r="D530" s="15">
        <v>1900</v>
      </c>
      <c r="E530" s="121">
        <v>1</v>
      </c>
      <c r="F530" t="s">
        <v>439</v>
      </c>
      <c r="G530" s="121">
        <v>182</v>
      </c>
      <c r="H530" t="s">
        <v>381</v>
      </c>
      <c r="I530" t="s">
        <v>488</v>
      </c>
      <c r="J530" t="s">
        <v>433</v>
      </c>
      <c r="K530" t="s">
        <v>223</v>
      </c>
      <c r="L530" s="756">
        <v>2.1800000000000002</v>
      </c>
      <c r="M530" t="s">
        <v>648</v>
      </c>
      <c r="N530" s="681">
        <f t="shared" ca="1" si="38"/>
        <v>129888.52</v>
      </c>
      <c r="O530" s="681">
        <f t="shared" ca="1" si="38"/>
        <v>1055.77</v>
      </c>
      <c r="P530" s="681">
        <f t="shared" ca="1" si="38"/>
        <v>128832.75</v>
      </c>
      <c r="Q530" s="681">
        <f t="shared" ca="1" si="38"/>
        <v>0</v>
      </c>
      <c r="R530" s="681">
        <f t="shared" ca="1" si="38"/>
        <v>0</v>
      </c>
      <c r="S530" t="str">
        <f t="shared" si="35"/>
        <v>HUM_ASR_FY_2022</v>
      </c>
      <c r="T530" s="958">
        <f t="shared" si="36"/>
        <v>45032</v>
      </c>
      <c r="U530" t="str">
        <f t="shared" si="37"/>
        <v>Unaudited</v>
      </c>
    </row>
    <row r="531" spans="1:21" x14ac:dyDescent="0.25">
      <c r="A531" t="s">
        <v>437</v>
      </c>
      <c r="B531" t="s">
        <v>1385</v>
      </c>
      <c r="C531" t="s">
        <v>1386</v>
      </c>
      <c r="D531" s="15">
        <v>1900</v>
      </c>
      <c r="E531" s="121">
        <v>1</v>
      </c>
      <c r="F531" t="s">
        <v>439</v>
      </c>
      <c r="G531" s="121">
        <v>182</v>
      </c>
      <c r="H531" t="s">
        <v>381</v>
      </c>
      <c r="I531" t="s">
        <v>488</v>
      </c>
      <c r="J531" t="s">
        <v>433</v>
      </c>
      <c r="K531" t="s">
        <v>223</v>
      </c>
      <c r="L531" s="756">
        <v>2.19</v>
      </c>
      <c r="M531" t="s">
        <v>218</v>
      </c>
      <c r="N531" s="681">
        <f t="shared" ca="1" si="38"/>
        <v>0</v>
      </c>
      <c r="O531" s="681">
        <f t="shared" ca="1" si="38"/>
        <v>0</v>
      </c>
      <c r="P531" s="681">
        <f t="shared" ca="1" si="38"/>
        <v>0</v>
      </c>
      <c r="Q531" s="681">
        <f t="shared" ca="1" si="38"/>
        <v>0</v>
      </c>
      <c r="R531" s="681">
        <f t="shared" ca="1" si="38"/>
        <v>0</v>
      </c>
      <c r="S531" t="str">
        <f t="shared" si="35"/>
        <v>HUM_ASR_FY_2022</v>
      </c>
      <c r="T531" s="958">
        <f t="shared" si="36"/>
        <v>45032</v>
      </c>
      <c r="U531" t="str">
        <f t="shared" si="37"/>
        <v>Unaudited</v>
      </c>
    </row>
    <row r="532" spans="1:21" x14ac:dyDescent="0.25">
      <c r="A532" t="s">
        <v>437</v>
      </c>
      <c r="B532" t="s">
        <v>1385</v>
      </c>
      <c r="C532" t="s">
        <v>1386</v>
      </c>
      <c r="D532" s="15">
        <v>1900</v>
      </c>
      <c r="E532" s="121">
        <v>1</v>
      </c>
      <c r="F532" t="s">
        <v>439</v>
      </c>
      <c r="G532" s="121">
        <v>182</v>
      </c>
      <c r="H532" t="s">
        <v>381</v>
      </c>
      <c r="I532" t="s">
        <v>488</v>
      </c>
      <c r="J532" t="s">
        <v>433</v>
      </c>
      <c r="K532" t="s">
        <v>223</v>
      </c>
      <c r="L532" s="756" t="s">
        <v>704</v>
      </c>
      <c r="M532" t="s">
        <v>230</v>
      </c>
      <c r="N532" s="681">
        <f t="shared" ca="1" si="38"/>
        <v>4779.355051468533</v>
      </c>
      <c r="O532" s="681">
        <f t="shared" ca="1" si="38"/>
        <v>465.7383039387945</v>
      </c>
      <c r="P532" s="681">
        <f t="shared" ca="1" si="38"/>
        <v>4313.6167475297389</v>
      </c>
      <c r="Q532" s="681">
        <f t="shared" ca="1" si="38"/>
        <v>0</v>
      </c>
      <c r="R532" s="681">
        <f t="shared" ca="1" si="38"/>
        <v>0</v>
      </c>
      <c r="S532" t="str">
        <f t="shared" si="35"/>
        <v>HUM_ASR_FY_2022</v>
      </c>
      <c r="T532" s="958">
        <f t="shared" si="36"/>
        <v>45032</v>
      </c>
      <c r="U532" t="str">
        <f t="shared" si="37"/>
        <v>Unaudited</v>
      </c>
    </row>
    <row r="533" spans="1:21" x14ac:dyDescent="0.25">
      <c r="A533" t="s">
        <v>437</v>
      </c>
      <c r="B533" t="s">
        <v>1385</v>
      </c>
      <c r="C533" t="s">
        <v>1386</v>
      </c>
      <c r="D533" s="15">
        <v>1900</v>
      </c>
      <c r="E533" s="121">
        <v>1</v>
      </c>
      <c r="F533" t="s">
        <v>439</v>
      </c>
      <c r="G533" s="121">
        <v>182</v>
      </c>
      <c r="H533" t="s">
        <v>381</v>
      </c>
      <c r="I533" t="s">
        <v>488</v>
      </c>
      <c r="J533" t="s">
        <v>433</v>
      </c>
      <c r="K533" t="s">
        <v>223</v>
      </c>
      <c r="L533" s="756">
        <v>2.21</v>
      </c>
      <c r="M533" t="s">
        <v>466</v>
      </c>
      <c r="N533" s="681">
        <f t="shared" ca="1" si="38"/>
        <v>0</v>
      </c>
      <c r="O533" s="681">
        <f t="shared" ca="1" si="38"/>
        <v>0</v>
      </c>
      <c r="P533" s="681">
        <f t="shared" ca="1" si="38"/>
        <v>0</v>
      </c>
      <c r="Q533" s="681">
        <f t="shared" ca="1" si="38"/>
        <v>0</v>
      </c>
      <c r="R533" s="681">
        <f t="shared" ca="1" si="38"/>
        <v>0</v>
      </c>
      <c r="S533" t="str">
        <f t="shared" si="35"/>
        <v>HUM_ASR_FY_2022</v>
      </c>
      <c r="T533" s="958">
        <f t="shared" si="36"/>
        <v>45032</v>
      </c>
      <c r="U533" t="str">
        <f t="shared" si="37"/>
        <v>Unaudited</v>
      </c>
    </row>
    <row r="534" spans="1:21" x14ac:dyDescent="0.25">
      <c r="A534" t="s">
        <v>437</v>
      </c>
      <c r="B534" t="s">
        <v>1385</v>
      </c>
      <c r="C534" t="s">
        <v>1386</v>
      </c>
      <c r="D534" s="15">
        <v>1900</v>
      </c>
      <c r="E534" s="121">
        <v>1</v>
      </c>
      <c r="F534" t="s">
        <v>439</v>
      </c>
      <c r="G534" s="121">
        <v>182</v>
      </c>
      <c r="H534" t="s">
        <v>381</v>
      </c>
      <c r="I534" t="s">
        <v>488</v>
      </c>
      <c r="J534" t="s">
        <v>433</v>
      </c>
      <c r="K534" t="s">
        <v>6</v>
      </c>
      <c r="L534" s="756" t="s">
        <v>70</v>
      </c>
      <c r="M534" t="s">
        <v>188</v>
      </c>
      <c r="N534" s="681">
        <f t="shared" ca="1" si="38"/>
        <v>15310.258005520109</v>
      </c>
      <c r="O534" s="681">
        <f t="shared" ca="1" si="38"/>
        <v>10678.500532229877</v>
      </c>
      <c r="P534" s="681">
        <f t="shared" ca="1" si="38"/>
        <v>4631.7574732902322</v>
      </c>
      <c r="Q534" s="681">
        <f t="shared" ca="1" si="38"/>
        <v>0</v>
      </c>
      <c r="R534" s="681">
        <f t="shared" ca="1" si="38"/>
        <v>0</v>
      </c>
      <c r="S534" t="str">
        <f t="shared" si="35"/>
        <v>HUM_ASR_FY_2022</v>
      </c>
      <c r="T534" s="958">
        <f t="shared" si="36"/>
        <v>45032</v>
      </c>
      <c r="U534" t="str">
        <f t="shared" si="37"/>
        <v>Unaudited</v>
      </c>
    </row>
    <row r="535" spans="1:21" x14ac:dyDescent="0.25">
      <c r="A535" t="s">
        <v>437</v>
      </c>
      <c r="B535" t="s">
        <v>1385</v>
      </c>
      <c r="C535" t="s">
        <v>1386</v>
      </c>
      <c r="D535" s="15">
        <v>1900</v>
      </c>
      <c r="E535" s="121">
        <v>1</v>
      </c>
      <c r="F535" t="s">
        <v>439</v>
      </c>
      <c r="G535" s="121">
        <v>182</v>
      </c>
      <c r="H535" t="s">
        <v>381</v>
      </c>
      <c r="I535" t="s">
        <v>488</v>
      </c>
      <c r="J535" t="s">
        <v>433</v>
      </c>
      <c r="K535" t="s">
        <v>6</v>
      </c>
      <c r="L535" s="756" t="s">
        <v>71</v>
      </c>
      <c r="M535" t="s">
        <v>231</v>
      </c>
      <c r="N535" s="681">
        <f t="shared" ca="1" si="38"/>
        <v>0</v>
      </c>
      <c r="O535" s="681">
        <f t="shared" ca="1" si="38"/>
        <v>0</v>
      </c>
      <c r="P535" s="681">
        <f t="shared" ca="1" si="38"/>
        <v>0</v>
      </c>
      <c r="Q535" s="681">
        <f t="shared" ca="1" si="38"/>
        <v>0</v>
      </c>
      <c r="R535" s="681">
        <f t="shared" ca="1" si="38"/>
        <v>0</v>
      </c>
      <c r="S535" t="str">
        <f t="shared" si="35"/>
        <v>HUM_ASR_FY_2022</v>
      </c>
      <c r="T535" s="958">
        <f t="shared" si="36"/>
        <v>45032</v>
      </c>
      <c r="U535" t="str">
        <f t="shared" si="37"/>
        <v>Unaudited</v>
      </c>
    </row>
    <row r="536" spans="1:21" x14ac:dyDescent="0.25">
      <c r="A536" t="s">
        <v>437</v>
      </c>
      <c r="B536" t="s">
        <v>1385</v>
      </c>
      <c r="C536" t="s">
        <v>1386</v>
      </c>
      <c r="D536" s="15">
        <v>1900</v>
      </c>
      <c r="E536" s="121">
        <v>1</v>
      </c>
      <c r="F536" t="s">
        <v>439</v>
      </c>
      <c r="G536" s="121">
        <v>182</v>
      </c>
      <c r="H536" t="s">
        <v>381</v>
      </c>
      <c r="I536" t="s">
        <v>488</v>
      </c>
      <c r="J536" t="s">
        <v>433</v>
      </c>
      <c r="K536" t="s">
        <v>6</v>
      </c>
      <c r="L536" s="756" t="s">
        <v>72</v>
      </c>
      <c r="M536" t="s">
        <v>164</v>
      </c>
      <c r="N536" s="681">
        <f t="shared" ca="1" si="38"/>
        <v>0</v>
      </c>
      <c r="O536" s="681">
        <f t="shared" ca="1" si="38"/>
        <v>0</v>
      </c>
      <c r="P536" s="681">
        <f t="shared" ca="1" si="38"/>
        <v>0</v>
      </c>
      <c r="Q536" s="681">
        <f t="shared" ca="1" si="38"/>
        <v>0</v>
      </c>
      <c r="R536" s="681">
        <f t="shared" ca="1" si="38"/>
        <v>0</v>
      </c>
      <c r="S536" t="str">
        <f t="shared" si="35"/>
        <v>HUM_ASR_FY_2022</v>
      </c>
      <c r="T536" s="958">
        <f t="shared" si="36"/>
        <v>45032</v>
      </c>
      <c r="U536" t="str">
        <f t="shared" si="37"/>
        <v>Unaudited</v>
      </c>
    </row>
    <row r="537" spans="1:21" x14ac:dyDescent="0.25">
      <c r="A537" t="s">
        <v>437</v>
      </c>
      <c r="B537" t="s">
        <v>1385</v>
      </c>
      <c r="C537" t="s">
        <v>1386</v>
      </c>
      <c r="D537" s="15">
        <v>1900</v>
      </c>
      <c r="E537" s="121">
        <v>1</v>
      </c>
      <c r="F537" t="s">
        <v>439</v>
      </c>
      <c r="G537" s="121">
        <v>182</v>
      </c>
      <c r="H537" t="s">
        <v>381</v>
      </c>
      <c r="I537" t="s">
        <v>488</v>
      </c>
      <c r="J537" t="s">
        <v>433</v>
      </c>
      <c r="K537" t="s">
        <v>6</v>
      </c>
      <c r="L537" s="756">
        <v>3.4</v>
      </c>
      <c r="M537" t="s">
        <v>461</v>
      </c>
      <c r="N537" s="681">
        <f t="shared" ca="1" si="38"/>
        <v>0</v>
      </c>
      <c r="O537" s="681">
        <f t="shared" ca="1" si="38"/>
        <v>0</v>
      </c>
      <c r="P537" s="681">
        <f t="shared" ca="1" si="38"/>
        <v>0</v>
      </c>
      <c r="Q537" s="681">
        <f t="shared" ca="1" si="38"/>
        <v>0</v>
      </c>
      <c r="R537" s="681">
        <f t="shared" ca="1" si="38"/>
        <v>0</v>
      </c>
      <c r="S537" t="str">
        <f t="shared" si="35"/>
        <v>HUM_ASR_FY_2022</v>
      </c>
      <c r="T537" s="958">
        <f t="shared" si="36"/>
        <v>45032</v>
      </c>
      <c r="U537" t="str">
        <f t="shared" si="37"/>
        <v>Unaudited</v>
      </c>
    </row>
    <row r="538" spans="1:21" x14ac:dyDescent="0.25">
      <c r="A538" t="s">
        <v>437</v>
      </c>
      <c r="B538" t="s">
        <v>1385</v>
      </c>
      <c r="C538" t="s">
        <v>1386</v>
      </c>
      <c r="D538" s="15">
        <v>1900</v>
      </c>
      <c r="E538" s="121">
        <v>1</v>
      </c>
      <c r="F538" t="s">
        <v>439</v>
      </c>
      <c r="G538" s="121">
        <v>182</v>
      </c>
      <c r="H538" t="s">
        <v>381</v>
      </c>
      <c r="I538" t="s">
        <v>488</v>
      </c>
      <c r="J538" t="s">
        <v>433</v>
      </c>
      <c r="K538" t="s">
        <v>434</v>
      </c>
      <c r="L538" s="756">
        <v>4.5</v>
      </c>
      <c r="M538" t="s">
        <v>32</v>
      </c>
      <c r="N538" s="681">
        <f t="shared" ca="1" si="38"/>
        <v>-6251.5627272727234</v>
      </c>
      <c r="O538" s="681">
        <f t="shared" ca="1" si="38"/>
        <v>-4809.2521914693034</v>
      </c>
      <c r="P538" s="681">
        <f t="shared" ca="1" si="38"/>
        <v>-1442.3105358034197</v>
      </c>
      <c r="Q538" s="681">
        <f t="shared" ca="1" si="38"/>
        <v>0</v>
      </c>
      <c r="R538" s="681">
        <f t="shared" ca="1" si="38"/>
        <v>0</v>
      </c>
      <c r="S538" t="str">
        <f t="shared" si="35"/>
        <v>HUM_ASR_FY_2022</v>
      </c>
      <c r="T538" s="958">
        <f t="shared" si="36"/>
        <v>45032</v>
      </c>
      <c r="U538" t="str">
        <f t="shared" si="37"/>
        <v>Unaudited</v>
      </c>
    </row>
    <row r="539" spans="1:21" x14ac:dyDescent="0.25">
      <c r="A539" t="s">
        <v>437</v>
      </c>
      <c r="B539" t="s">
        <v>1385</v>
      </c>
      <c r="C539" t="s">
        <v>1386</v>
      </c>
      <c r="D539" s="15">
        <v>1900</v>
      </c>
      <c r="E539" s="121">
        <v>1</v>
      </c>
      <c r="F539" t="s">
        <v>439</v>
      </c>
      <c r="G539" s="121">
        <v>182</v>
      </c>
      <c r="H539" t="s">
        <v>381</v>
      </c>
      <c r="I539" t="s">
        <v>488</v>
      </c>
      <c r="J539" t="s">
        <v>433</v>
      </c>
      <c r="K539" t="s">
        <v>434</v>
      </c>
      <c r="L539" s="756" t="s">
        <v>944</v>
      </c>
      <c r="M539" t="s">
        <v>935</v>
      </c>
      <c r="N539" s="681">
        <f t="shared" ca="1" si="38"/>
        <v>0</v>
      </c>
      <c r="O539" s="681">
        <f t="shared" ca="1" si="38"/>
        <v>0</v>
      </c>
      <c r="P539" s="681">
        <f t="shared" ca="1" si="38"/>
        <v>0</v>
      </c>
      <c r="Q539" s="681">
        <f t="shared" ca="1" si="38"/>
        <v>0</v>
      </c>
      <c r="R539" s="681">
        <f t="shared" ca="1" si="38"/>
        <v>0</v>
      </c>
      <c r="S539" t="str">
        <f t="shared" si="35"/>
        <v>HUM_ASR_FY_2022</v>
      </c>
      <c r="T539" s="958">
        <f t="shared" si="36"/>
        <v>45032</v>
      </c>
      <c r="U539" t="str">
        <f t="shared" si="37"/>
        <v>Unaudited</v>
      </c>
    </row>
    <row r="540" spans="1:21" x14ac:dyDescent="0.25">
      <c r="A540" t="s">
        <v>437</v>
      </c>
      <c r="B540" t="s">
        <v>1385</v>
      </c>
      <c r="C540" t="s">
        <v>1386</v>
      </c>
      <c r="D540" s="15">
        <v>1900</v>
      </c>
      <c r="E540" s="121">
        <v>1</v>
      </c>
      <c r="F540" t="s">
        <v>439</v>
      </c>
      <c r="G540" s="121">
        <v>182</v>
      </c>
      <c r="H540" t="s">
        <v>381</v>
      </c>
      <c r="I540" t="s">
        <v>488</v>
      </c>
      <c r="J540" t="s">
        <v>433</v>
      </c>
      <c r="K540" t="s">
        <v>434</v>
      </c>
      <c r="L540" s="756" t="s">
        <v>193</v>
      </c>
      <c r="M540" t="s">
        <v>40</v>
      </c>
      <c r="N540" s="681">
        <f t="shared" ca="1" si="38"/>
        <v>0</v>
      </c>
      <c r="O540" s="681">
        <f t="shared" ca="1" si="38"/>
        <v>0</v>
      </c>
      <c r="P540" s="681">
        <f t="shared" ca="1" si="38"/>
        <v>0</v>
      </c>
      <c r="Q540" s="681">
        <f t="shared" ca="1" si="38"/>
        <v>0</v>
      </c>
      <c r="R540" s="681">
        <f t="shared" ca="1" si="38"/>
        <v>0</v>
      </c>
      <c r="S540" t="str">
        <f t="shared" si="35"/>
        <v>HUM_ASR_FY_2022</v>
      </c>
      <c r="T540" s="958">
        <f t="shared" si="36"/>
        <v>45032</v>
      </c>
      <c r="U540" t="str">
        <f t="shared" si="37"/>
        <v>Unaudited</v>
      </c>
    </row>
    <row r="541" spans="1:21" x14ac:dyDescent="0.25">
      <c r="A541" t="s">
        <v>437</v>
      </c>
      <c r="B541" t="s">
        <v>1385</v>
      </c>
      <c r="C541" t="s">
        <v>1386</v>
      </c>
      <c r="D541" s="15">
        <v>1900</v>
      </c>
      <c r="E541" s="121">
        <v>1</v>
      </c>
      <c r="F541" t="s">
        <v>439</v>
      </c>
      <c r="G541" s="121">
        <v>182</v>
      </c>
      <c r="H541" t="s">
        <v>381</v>
      </c>
      <c r="I541" t="s">
        <v>488</v>
      </c>
      <c r="J541" t="s">
        <v>433</v>
      </c>
      <c r="K541" t="s">
        <v>434</v>
      </c>
      <c r="L541" s="756" t="s">
        <v>192</v>
      </c>
      <c r="M541" t="s">
        <v>329</v>
      </c>
      <c r="N541" s="681">
        <f t="shared" ca="1" si="38"/>
        <v>0</v>
      </c>
      <c r="O541" s="681">
        <f t="shared" ca="1" si="38"/>
        <v>0</v>
      </c>
      <c r="P541" s="681">
        <f t="shared" ca="1" si="38"/>
        <v>0</v>
      </c>
      <c r="Q541" s="681">
        <f t="shared" ca="1" si="38"/>
        <v>0</v>
      </c>
      <c r="R541" s="681">
        <f t="shared" ca="1" si="38"/>
        <v>0</v>
      </c>
      <c r="S541" t="str">
        <f t="shared" si="35"/>
        <v>HUM_ASR_FY_2022</v>
      </c>
      <c r="T541" s="958">
        <f t="shared" si="36"/>
        <v>45032</v>
      </c>
      <c r="U541" t="str">
        <f t="shared" si="37"/>
        <v>Unaudited</v>
      </c>
    </row>
    <row r="542" spans="1:21" x14ac:dyDescent="0.25">
      <c r="A542" t="s">
        <v>437</v>
      </c>
      <c r="B542" t="s">
        <v>1385</v>
      </c>
      <c r="C542" t="s">
        <v>1386</v>
      </c>
      <c r="D542" s="15">
        <v>1900</v>
      </c>
      <c r="E542" s="121">
        <v>1</v>
      </c>
      <c r="F542" t="s">
        <v>439</v>
      </c>
      <c r="G542" s="121">
        <v>182</v>
      </c>
      <c r="H542" t="s">
        <v>381</v>
      </c>
      <c r="I542" t="s">
        <v>488</v>
      </c>
      <c r="J542" t="s">
        <v>450</v>
      </c>
      <c r="K542" t="s">
        <v>435</v>
      </c>
      <c r="L542" s="756" t="s">
        <v>79</v>
      </c>
      <c r="M542" t="s">
        <v>27</v>
      </c>
      <c r="N542" s="681">
        <f t="shared" ca="1" si="38"/>
        <v>326106.23208440619</v>
      </c>
      <c r="O542" s="681">
        <f t="shared" ca="1" si="38"/>
        <v>163284.06946435917</v>
      </c>
      <c r="P542" s="681">
        <f t="shared" ca="1" si="38"/>
        <v>162822.16262004699</v>
      </c>
      <c r="Q542" s="681">
        <f t="shared" ca="1" si="38"/>
        <v>0</v>
      </c>
      <c r="R542" s="681">
        <f t="shared" ca="1" si="38"/>
        <v>0</v>
      </c>
      <c r="S542" t="str">
        <f t="shared" si="35"/>
        <v>HUM_ASR_FY_2022</v>
      </c>
      <c r="T542" s="958">
        <f t="shared" si="36"/>
        <v>45032</v>
      </c>
      <c r="U542" t="str">
        <f t="shared" si="37"/>
        <v>Unaudited</v>
      </c>
    </row>
    <row r="543" spans="1:21" x14ac:dyDescent="0.25">
      <c r="A543" t="s">
        <v>437</v>
      </c>
      <c r="B543" t="s">
        <v>1385</v>
      </c>
      <c r="C543" t="s">
        <v>1386</v>
      </c>
      <c r="D543" s="15">
        <v>1900</v>
      </c>
      <c r="E543" s="121">
        <v>1</v>
      </c>
      <c r="F543" t="s">
        <v>439</v>
      </c>
      <c r="G543" s="121">
        <v>182</v>
      </c>
      <c r="H543" t="s">
        <v>381</v>
      </c>
      <c r="I543" t="s">
        <v>488</v>
      </c>
      <c r="J543" t="s">
        <v>450</v>
      </c>
      <c r="K543" t="s">
        <v>435</v>
      </c>
      <c r="L543" s="756" t="s">
        <v>80</v>
      </c>
      <c r="M543" t="s">
        <v>97</v>
      </c>
      <c r="N543" s="681">
        <f t="shared" ca="1" si="38"/>
        <v>53102.018926466953</v>
      </c>
      <c r="O543" s="681">
        <f t="shared" ca="1" si="38"/>
        <v>26588.617125362704</v>
      </c>
      <c r="P543" s="681">
        <f t="shared" ca="1" si="38"/>
        <v>26513.40180110425</v>
      </c>
      <c r="Q543" s="681">
        <f t="shared" ca="1" si="38"/>
        <v>0</v>
      </c>
      <c r="R543" s="681">
        <f t="shared" ca="1" si="38"/>
        <v>0</v>
      </c>
      <c r="S543" t="str">
        <f t="shared" si="35"/>
        <v>HUM_ASR_FY_2022</v>
      </c>
      <c r="T543" s="958">
        <f t="shared" si="36"/>
        <v>45032</v>
      </c>
      <c r="U543" t="str">
        <f t="shared" si="37"/>
        <v>Unaudited</v>
      </c>
    </row>
    <row r="544" spans="1:21" x14ac:dyDescent="0.25">
      <c r="A544" t="s">
        <v>437</v>
      </c>
      <c r="B544" t="s">
        <v>1385</v>
      </c>
      <c r="C544" t="s">
        <v>1386</v>
      </c>
      <c r="D544" s="15">
        <v>1900</v>
      </c>
      <c r="E544" s="121">
        <v>1</v>
      </c>
      <c r="F544" t="s">
        <v>439</v>
      </c>
      <c r="G544" s="121">
        <v>182</v>
      </c>
      <c r="H544" t="s">
        <v>381</v>
      </c>
      <c r="I544" t="s">
        <v>488</v>
      </c>
      <c r="J544" t="s">
        <v>450</v>
      </c>
      <c r="K544" t="s">
        <v>435</v>
      </c>
      <c r="L544" s="756" t="s">
        <v>81</v>
      </c>
      <c r="M544" t="s">
        <v>98</v>
      </c>
      <c r="N544" s="681">
        <f t="shared" ca="1" si="38"/>
        <v>77282.451208127211</v>
      </c>
      <c r="O544" s="681">
        <f t="shared" ca="1" si="38"/>
        <v>38695.958218233667</v>
      </c>
      <c r="P544" s="681">
        <f t="shared" ca="1" si="38"/>
        <v>38586.492989893544</v>
      </c>
      <c r="Q544" s="681">
        <f t="shared" ca="1" si="38"/>
        <v>0</v>
      </c>
      <c r="R544" s="681">
        <f t="shared" ca="1" si="38"/>
        <v>0</v>
      </c>
      <c r="S544" t="str">
        <f t="shared" si="35"/>
        <v>HUM_ASR_FY_2022</v>
      </c>
      <c r="T544" s="958">
        <f t="shared" si="36"/>
        <v>45032</v>
      </c>
      <c r="U544" t="str">
        <f t="shared" si="37"/>
        <v>Unaudited</v>
      </c>
    </row>
    <row r="545" spans="1:21" x14ac:dyDescent="0.25">
      <c r="A545" t="s">
        <v>437</v>
      </c>
      <c r="B545" t="s">
        <v>1385</v>
      </c>
      <c r="C545" t="s">
        <v>1386</v>
      </c>
      <c r="D545" s="15">
        <v>1900</v>
      </c>
      <c r="E545" s="121">
        <v>1</v>
      </c>
      <c r="F545" t="s">
        <v>439</v>
      </c>
      <c r="G545" s="121">
        <v>182</v>
      </c>
      <c r="H545" t="s">
        <v>381</v>
      </c>
      <c r="I545" t="s">
        <v>488</v>
      </c>
      <c r="J545" t="s">
        <v>450</v>
      </c>
      <c r="K545" t="s">
        <v>435</v>
      </c>
      <c r="L545" s="756" t="s">
        <v>82</v>
      </c>
      <c r="M545" t="s">
        <v>99</v>
      </c>
      <c r="N545" s="681">
        <f t="shared" ca="1" si="38"/>
        <v>39708.986407009405</v>
      </c>
      <c r="O545" s="681">
        <f t="shared" ca="1" si="38"/>
        <v>19882.615715124397</v>
      </c>
      <c r="P545" s="681">
        <f t="shared" ca="1" si="38"/>
        <v>19826.370691885004</v>
      </c>
      <c r="Q545" s="681">
        <f t="shared" ca="1" si="38"/>
        <v>0</v>
      </c>
      <c r="R545" s="681">
        <f t="shared" ca="1" si="38"/>
        <v>0</v>
      </c>
      <c r="S545" t="str">
        <f t="shared" si="35"/>
        <v>HUM_ASR_FY_2022</v>
      </c>
      <c r="T545" s="958">
        <f t="shared" si="36"/>
        <v>45032</v>
      </c>
      <c r="U545" t="str">
        <f t="shared" si="37"/>
        <v>Unaudited</v>
      </c>
    </row>
    <row r="546" spans="1:21" x14ac:dyDescent="0.25">
      <c r="A546" t="s">
        <v>437</v>
      </c>
      <c r="B546" t="s">
        <v>1385</v>
      </c>
      <c r="C546" t="s">
        <v>1386</v>
      </c>
      <c r="D546" s="15">
        <v>1900</v>
      </c>
      <c r="E546" s="121">
        <v>1</v>
      </c>
      <c r="F546" t="s">
        <v>439</v>
      </c>
      <c r="G546" s="121">
        <v>182</v>
      </c>
      <c r="H546" t="s">
        <v>381</v>
      </c>
      <c r="I546" t="s">
        <v>488</v>
      </c>
      <c r="J546" t="s">
        <v>450</v>
      </c>
      <c r="K546" t="s">
        <v>435</v>
      </c>
      <c r="L546" s="756" t="s">
        <v>216</v>
      </c>
      <c r="M546" t="s">
        <v>100</v>
      </c>
      <c r="N546" s="681">
        <f t="shared" ca="1" si="38"/>
        <v>187462.18270661461</v>
      </c>
      <c r="O546" s="681">
        <f t="shared" ca="1" si="38"/>
        <v>93863.854938793578</v>
      </c>
      <c r="P546" s="681">
        <f t="shared" ca="1" si="38"/>
        <v>93598.327767821029</v>
      </c>
      <c r="Q546" s="681">
        <f t="shared" ca="1" si="38"/>
        <v>0</v>
      </c>
      <c r="R546" s="681">
        <f t="shared" ca="1" si="38"/>
        <v>0</v>
      </c>
      <c r="S546" t="str">
        <f t="shared" si="35"/>
        <v>HUM_ASR_FY_2022</v>
      </c>
      <c r="T546" s="958">
        <f t="shared" si="36"/>
        <v>45032</v>
      </c>
      <c r="U546" t="str">
        <f t="shared" si="37"/>
        <v>Unaudited</v>
      </c>
    </row>
    <row r="547" spans="1:21" x14ac:dyDescent="0.25">
      <c r="A547" t="s">
        <v>437</v>
      </c>
      <c r="B547" t="s">
        <v>1385</v>
      </c>
      <c r="C547" t="s">
        <v>1386</v>
      </c>
      <c r="D547" s="15">
        <v>1900</v>
      </c>
      <c r="E547" s="121">
        <v>1</v>
      </c>
      <c r="F547" t="s">
        <v>439</v>
      </c>
      <c r="G547" s="121">
        <v>182</v>
      </c>
      <c r="H547" t="s">
        <v>381</v>
      </c>
      <c r="I547" t="s">
        <v>488</v>
      </c>
      <c r="J547" t="s">
        <v>450</v>
      </c>
      <c r="K547" t="s">
        <v>435</v>
      </c>
      <c r="L547" s="756" t="s">
        <v>215</v>
      </c>
      <c r="M547" t="s">
        <v>28</v>
      </c>
      <c r="N547" s="681">
        <f t="shared" ca="1" si="38"/>
        <v>2326.0218351952653</v>
      </c>
      <c r="O547" s="681">
        <f t="shared" ca="1" si="38"/>
        <v>1164.6582418435216</v>
      </c>
      <c r="P547" s="681">
        <f t="shared" ca="1" si="38"/>
        <v>1161.3635933517435</v>
      </c>
      <c r="Q547" s="681">
        <f t="shared" ca="1" si="38"/>
        <v>0</v>
      </c>
      <c r="R547" s="681">
        <f t="shared" ca="1" si="38"/>
        <v>0</v>
      </c>
      <c r="S547" t="str">
        <f t="shared" si="35"/>
        <v>HUM_ASR_FY_2022</v>
      </c>
      <c r="T547" s="958">
        <f t="shared" si="36"/>
        <v>45032</v>
      </c>
      <c r="U547" t="str">
        <f t="shared" si="37"/>
        <v>Unaudited</v>
      </c>
    </row>
    <row r="548" spans="1:21" x14ac:dyDescent="0.25">
      <c r="A548" t="s">
        <v>437</v>
      </c>
      <c r="B548" t="s">
        <v>1385</v>
      </c>
      <c r="C548" t="s">
        <v>1386</v>
      </c>
      <c r="D548" s="15">
        <v>1900</v>
      </c>
      <c r="E548" s="121">
        <v>1</v>
      </c>
      <c r="F548" t="s">
        <v>439</v>
      </c>
      <c r="G548" s="121">
        <v>182</v>
      </c>
      <c r="H548" t="s">
        <v>381</v>
      </c>
      <c r="I548" t="s">
        <v>488</v>
      </c>
      <c r="J548" t="s">
        <v>436</v>
      </c>
      <c r="K548" t="s">
        <v>436</v>
      </c>
      <c r="L548" s="756" t="s">
        <v>84</v>
      </c>
      <c r="M548" t="s">
        <v>327</v>
      </c>
      <c r="N548" s="681">
        <f t="shared" ca="1" si="38"/>
        <v>0</v>
      </c>
      <c r="O548" s="681">
        <f t="shared" ca="1" si="38"/>
        <v>0</v>
      </c>
      <c r="P548" s="681">
        <f t="shared" ca="1" si="38"/>
        <v>0</v>
      </c>
      <c r="Q548" s="681">
        <f t="shared" ca="1" si="38"/>
        <v>0</v>
      </c>
      <c r="R548" s="681">
        <f t="shared" ca="1" si="38"/>
        <v>0</v>
      </c>
      <c r="S548" t="str">
        <f t="shared" si="35"/>
        <v>HUM_ASR_FY_2022</v>
      </c>
      <c r="T548" s="958">
        <f t="shared" si="36"/>
        <v>45032</v>
      </c>
      <c r="U548" t="str">
        <f t="shared" si="37"/>
        <v>Unaudited</v>
      </c>
    </row>
    <row r="549" spans="1:21" x14ac:dyDescent="0.25">
      <c r="A549" t="s">
        <v>437</v>
      </c>
      <c r="B549" t="s">
        <v>1385</v>
      </c>
      <c r="C549" t="s">
        <v>1386</v>
      </c>
      <c r="D549" s="15">
        <v>1900</v>
      </c>
      <c r="E549" s="121">
        <v>1</v>
      </c>
      <c r="F549" t="s">
        <v>439</v>
      </c>
      <c r="G549" s="121">
        <v>182</v>
      </c>
      <c r="H549" t="s">
        <v>381</v>
      </c>
      <c r="I549" t="s">
        <v>488</v>
      </c>
      <c r="J549" t="s">
        <v>436</v>
      </c>
      <c r="K549" t="s">
        <v>436</v>
      </c>
      <c r="L549" s="756" t="s">
        <v>85</v>
      </c>
      <c r="M549" t="s">
        <v>325</v>
      </c>
      <c r="N549" s="681">
        <f t="shared" ca="1" si="38"/>
        <v>0</v>
      </c>
      <c r="O549" s="681">
        <f t="shared" ca="1" si="38"/>
        <v>0</v>
      </c>
      <c r="P549" s="681">
        <f t="shared" ca="1" si="38"/>
        <v>0</v>
      </c>
      <c r="Q549" s="681">
        <f t="shared" ca="1" si="38"/>
        <v>0</v>
      </c>
      <c r="R549" s="681">
        <f t="shared" ca="1" si="38"/>
        <v>0</v>
      </c>
      <c r="S549" t="str">
        <f t="shared" si="35"/>
        <v>HUM_ASR_FY_2022</v>
      </c>
      <c r="T549" s="958">
        <f t="shared" si="36"/>
        <v>45032</v>
      </c>
      <c r="U549" t="str">
        <f t="shared" si="37"/>
        <v>Unaudited</v>
      </c>
    </row>
    <row r="550" spans="1:21" x14ac:dyDescent="0.25">
      <c r="A550" t="s">
        <v>437</v>
      </c>
      <c r="B550" t="s">
        <v>1385</v>
      </c>
      <c r="C550" t="s">
        <v>1386</v>
      </c>
      <c r="D550" s="15">
        <v>1900</v>
      </c>
      <c r="E550" s="121">
        <v>1</v>
      </c>
      <c r="F550" t="s">
        <v>439</v>
      </c>
      <c r="G550" s="121">
        <v>182</v>
      </c>
      <c r="H550" t="s">
        <v>381</v>
      </c>
      <c r="I550" t="s">
        <v>488</v>
      </c>
      <c r="J550" t="s">
        <v>436</v>
      </c>
      <c r="K550" t="s">
        <v>436</v>
      </c>
      <c r="L550" s="756" t="s">
        <v>86</v>
      </c>
      <c r="M550" t="s">
        <v>494</v>
      </c>
      <c r="N550" s="681">
        <f t="shared" ca="1" si="38"/>
        <v>0</v>
      </c>
      <c r="O550" s="681">
        <f t="shared" ca="1" si="38"/>
        <v>0</v>
      </c>
      <c r="P550" s="681">
        <f t="shared" ca="1" si="38"/>
        <v>0</v>
      </c>
      <c r="Q550" s="681">
        <f t="shared" ca="1" si="38"/>
        <v>0</v>
      </c>
      <c r="R550" s="681">
        <f t="shared" ca="1" si="38"/>
        <v>0</v>
      </c>
      <c r="S550" t="str">
        <f t="shared" si="35"/>
        <v>HUM_ASR_FY_2022</v>
      </c>
      <c r="T550" s="958">
        <f t="shared" si="36"/>
        <v>45032</v>
      </c>
      <c r="U550" t="str">
        <f t="shared" si="37"/>
        <v>Unaudited</v>
      </c>
    </row>
    <row r="551" spans="1:21" x14ac:dyDescent="0.25">
      <c r="A551" t="s">
        <v>437</v>
      </c>
      <c r="B551" t="s">
        <v>1385</v>
      </c>
      <c r="C551" t="s">
        <v>1386</v>
      </c>
      <c r="D551" s="15">
        <v>1900</v>
      </c>
      <c r="E551" s="121">
        <v>1</v>
      </c>
      <c r="F551" t="s">
        <v>439</v>
      </c>
      <c r="G551" s="121">
        <v>182</v>
      </c>
      <c r="H551" t="s">
        <v>381</v>
      </c>
      <c r="I551" t="s">
        <v>488</v>
      </c>
      <c r="J551" t="s">
        <v>436</v>
      </c>
      <c r="K551" t="s">
        <v>436</v>
      </c>
      <c r="L551" s="756" t="s">
        <v>87</v>
      </c>
      <c r="M551" t="s">
        <v>495</v>
      </c>
      <c r="N551" s="681">
        <f t="shared" ca="1" si="38"/>
        <v>0</v>
      </c>
      <c r="O551" s="681">
        <f t="shared" ca="1" si="38"/>
        <v>0</v>
      </c>
      <c r="P551" s="681">
        <f t="shared" ca="1" si="38"/>
        <v>0</v>
      </c>
      <c r="Q551" s="681">
        <f t="shared" ca="1" si="38"/>
        <v>0</v>
      </c>
      <c r="R551" s="681">
        <f t="shared" ca="1" si="38"/>
        <v>0</v>
      </c>
      <c r="S551" t="str">
        <f t="shared" si="35"/>
        <v>HUM_ASR_FY_2022</v>
      </c>
      <c r="T551" s="958">
        <f t="shared" si="36"/>
        <v>45032</v>
      </c>
      <c r="U551" t="str">
        <f t="shared" si="37"/>
        <v>Unaudited</v>
      </c>
    </row>
    <row r="552" spans="1:21" x14ac:dyDescent="0.25">
      <c r="A552" t="s">
        <v>437</v>
      </c>
      <c r="B552" t="s">
        <v>1385</v>
      </c>
      <c r="C552" t="s">
        <v>1386</v>
      </c>
      <c r="D552" s="15">
        <v>1900</v>
      </c>
      <c r="E552" s="121">
        <v>1</v>
      </c>
      <c r="F552" t="s">
        <v>439</v>
      </c>
      <c r="G552" s="121">
        <v>182</v>
      </c>
      <c r="H552" t="s">
        <v>381</v>
      </c>
      <c r="I552" t="s">
        <v>488</v>
      </c>
      <c r="J552" t="s">
        <v>436</v>
      </c>
      <c r="K552" t="s">
        <v>436</v>
      </c>
      <c r="L552" s="756" t="s">
        <v>213</v>
      </c>
      <c r="M552" t="s">
        <v>496</v>
      </c>
      <c r="N552" s="681">
        <f t="shared" ca="1" si="38"/>
        <v>0</v>
      </c>
      <c r="O552" s="681">
        <f t="shared" ca="1" si="38"/>
        <v>0</v>
      </c>
      <c r="P552" s="681">
        <f t="shared" ca="1" si="38"/>
        <v>0</v>
      </c>
      <c r="Q552" s="681">
        <f t="shared" ca="1" si="38"/>
        <v>0</v>
      </c>
      <c r="R552" s="681">
        <f t="shared" ca="1" si="38"/>
        <v>0</v>
      </c>
      <c r="S552" t="str">
        <f t="shared" si="35"/>
        <v>HUM_ASR_FY_2022</v>
      </c>
      <c r="T552" s="958">
        <f t="shared" si="36"/>
        <v>45032</v>
      </c>
      <c r="U552" t="str">
        <f t="shared" si="37"/>
        <v>Unaudited</v>
      </c>
    </row>
    <row r="553" spans="1:21" x14ac:dyDescent="0.25">
      <c r="A553" t="s">
        <v>437</v>
      </c>
      <c r="B553" t="s">
        <v>1385</v>
      </c>
      <c r="C553" t="s">
        <v>1386</v>
      </c>
      <c r="D553" s="15">
        <v>1900</v>
      </c>
      <c r="E553" s="121">
        <v>1</v>
      </c>
      <c r="F553" t="s">
        <v>439</v>
      </c>
      <c r="G553" s="121">
        <v>182</v>
      </c>
      <c r="H553" t="s">
        <v>381</v>
      </c>
      <c r="I553" t="s">
        <v>489</v>
      </c>
      <c r="J553" t="s">
        <v>26</v>
      </c>
      <c r="K553" t="s">
        <v>26</v>
      </c>
      <c r="L553" s="756" t="s">
        <v>204</v>
      </c>
      <c r="M553" t="s">
        <v>26</v>
      </c>
      <c r="N553" s="681">
        <f t="shared" ca="1" si="38"/>
        <v>155495.53313044069</v>
      </c>
      <c r="O553" s="681">
        <f t="shared" ca="1" si="38"/>
        <v>0</v>
      </c>
      <c r="P553" s="681">
        <f t="shared" ca="1" si="38"/>
        <v>0</v>
      </c>
      <c r="Q553" s="681">
        <f t="shared" ca="1" si="38"/>
        <v>0</v>
      </c>
      <c r="R553" s="681">
        <f t="shared" ca="1" si="38"/>
        <v>0</v>
      </c>
      <c r="S553" t="str">
        <f t="shared" si="35"/>
        <v>HUM_ASR_FY_2022</v>
      </c>
      <c r="T553" s="958">
        <f t="shared" si="36"/>
        <v>45032</v>
      </c>
      <c r="U553" t="str">
        <f t="shared" si="37"/>
        <v>Unaudited</v>
      </c>
    </row>
    <row r="554" spans="1:21" x14ac:dyDescent="0.25">
      <c r="A554" t="s">
        <v>437</v>
      </c>
      <c r="B554" t="s">
        <v>1385</v>
      </c>
      <c r="C554" t="s">
        <v>1386</v>
      </c>
      <c r="D554" s="15">
        <v>1900</v>
      </c>
      <c r="E554" s="121">
        <v>1</v>
      </c>
      <c r="F554" t="s">
        <v>440</v>
      </c>
      <c r="G554" s="121">
        <v>274</v>
      </c>
      <c r="H554" t="s">
        <v>381</v>
      </c>
      <c r="I554" t="s">
        <v>432</v>
      </c>
      <c r="J554" t="s">
        <v>432</v>
      </c>
      <c r="K554" t="s">
        <v>432</v>
      </c>
      <c r="M554" t="s">
        <v>432</v>
      </c>
      <c r="N554" s="681">
        <f t="shared" ca="1" si="38"/>
        <v>4498</v>
      </c>
      <c r="O554" s="681">
        <f t="shared" ca="1" si="38"/>
        <v>2476</v>
      </c>
      <c r="P554" s="681">
        <f t="shared" ca="1" si="38"/>
        <v>2022</v>
      </c>
      <c r="Q554" s="681">
        <f t="shared" ca="1" si="38"/>
        <v>0</v>
      </c>
      <c r="R554" s="681">
        <f t="shared" ca="1" si="38"/>
        <v>0</v>
      </c>
      <c r="S554" t="str">
        <f t="shared" si="35"/>
        <v>HUM_ASR_FY_2022</v>
      </c>
      <c r="T554" s="958">
        <f t="shared" si="36"/>
        <v>45032</v>
      </c>
      <c r="U554" t="str">
        <f t="shared" si="37"/>
        <v>Unaudited</v>
      </c>
    </row>
    <row r="555" spans="1:21" x14ac:dyDescent="0.25">
      <c r="A555" t="s">
        <v>437</v>
      </c>
      <c r="B555" t="s">
        <v>1385</v>
      </c>
      <c r="C555" t="s">
        <v>1386</v>
      </c>
      <c r="D555" s="15">
        <v>1900</v>
      </c>
      <c r="E555" s="121">
        <v>1</v>
      </c>
      <c r="F555" t="s">
        <v>440</v>
      </c>
      <c r="G555" s="121">
        <v>274</v>
      </c>
      <c r="H555" t="s">
        <v>381</v>
      </c>
      <c r="I555" t="s">
        <v>487</v>
      </c>
      <c r="J555" t="s">
        <v>12</v>
      </c>
      <c r="K555" t="s">
        <v>12</v>
      </c>
      <c r="L555" s="756">
        <v>1.1000000000000001</v>
      </c>
      <c r="M555" t="s">
        <v>12</v>
      </c>
      <c r="N555" s="681">
        <f t="shared" ca="1" si="38"/>
        <v>17528625.34</v>
      </c>
      <c r="O555" s="681">
        <f t="shared" ca="1" si="38"/>
        <v>0</v>
      </c>
      <c r="P555" s="681">
        <f t="shared" ca="1" si="38"/>
        <v>0</v>
      </c>
      <c r="Q555" s="681">
        <f t="shared" ca="1" si="38"/>
        <v>0</v>
      </c>
      <c r="R555" s="681">
        <f t="shared" ca="1" si="38"/>
        <v>0</v>
      </c>
      <c r="S555" t="str">
        <f t="shared" si="35"/>
        <v>HUM_ASR_FY_2022</v>
      </c>
      <c r="T555" s="958">
        <f t="shared" si="36"/>
        <v>45032</v>
      </c>
      <c r="U555" t="str">
        <f t="shared" si="37"/>
        <v>Unaudited</v>
      </c>
    </row>
    <row r="556" spans="1:21" x14ac:dyDescent="0.25">
      <c r="A556" t="s">
        <v>437</v>
      </c>
      <c r="B556" t="s">
        <v>1385</v>
      </c>
      <c r="C556" t="s">
        <v>1386</v>
      </c>
      <c r="D556" s="15">
        <v>1900</v>
      </c>
      <c r="E556" s="121">
        <v>1</v>
      </c>
      <c r="F556" t="s">
        <v>440</v>
      </c>
      <c r="G556" s="121">
        <v>274</v>
      </c>
      <c r="H556" t="s">
        <v>381</v>
      </c>
      <c r="I556" t="s">
        <v>487</v>
      </c>
      <c r="J556" t="s">
        <v>12</v>
      </c>
      <c r="K556" t="s">
        <v>222</v>
      </c>
      <c r="L556" s="756">
        <v>1.2</v>
      </c>
      <c r="M556" t="s">
        <v>222</v>
      </c>
      <c r="N556" s="681">
        <f t="shared" ca="1" si="38"/>
        <v>0</v>
      </c>
      <c r="O556" s="681">
        <f t="shared" ca="1" si="38"/>
        <v>0</v>
      </c>
      <c r="P556" s="681">
        <f t="shared" ca="1" si="38"/>
        <v>0</v>
      </c>
      <c r="Q556" s="681">
        <f t="shared" ca="1" si="38"/>
        <v>0</v>
      </c>
      <c r="R556" s="681">
        <f t="shared" ca="1" si="38"/>
        <v>0</v>
      </c>
      <c r="S556" t="str">
        <f t="shared" si="35"/>
        <v>HUM_ASR_FY_2022</v>
      </c>
      <c r="T556" s="958">
        <f t="shared" si="36"/>
        <v>45032</v>
      </c>
      <c r="U556" t="str">
        <f t="shared" si="37"/>
        <v>Unaudited</v>
      </c>
    </row>
    <row r="557" spans="1:21" x14ac:dyDescent="0.25">
      <c r="A557" t="s">
        <v>437</v>
      </c>
      <c r="B557" t="s">
        <v>1385</v>
      </c>
      <c r="C557" t="s">
        <v>1386</v>
      </c>
      <c r="D557" s="15">
        <v>1900</v>
      </c>
      <c r="E557" s="121">
        <v>1</v>
      </c>
      <c r="F557" t="s">
        <v>440</v>
      </c>
      <c r="G557" s="121">
        <v>274</v>
      </c>
      <c r="H557" t="s">
        <v>381</v>
      </c>
      <c r="I557" t="s">
        <v>487</v>
      </c>
      <c r="J557" t="s">
        <v>12</v>
      </c>
      <c r="K557" t="s">
        <v>1323</v>
      </c>
      <c r="L557" s="756" t="s">
        <v>1319</v>
      </c>
      <c r="M557" t="s">
        <v>1323</v>
      </c>
      <c r="N557" s="681">
        <f t="shared" ca="1" si="38"/>
        <v>48562.17</v>
      </c>
      <c r="O557" s="681">
        <f t="shared" ca="1" si="38"/>
        <v>0</v>
      </c>
      <c r="P557" s="681">
        <f t="shared" ca="1" si="38"/>
        <v>0</v>
      </c>
      <c r="Q557" s="681">
        <f t="shared" ca="1" si="38"/>
        <v>0</v>
      </c>
      <c r="R557" s="681">
        <f t="shared" ca="1" si="38"/>
        <v>0</v>
      </c>
      <c r="S557" t="str">
        <f t="shared" si="35"/>
        <v>HUM_ASR_FY_2022</v>
      </c>
      <c r="T557" s="958">
        <f t="shared" si="36"/>
        <v>45032</v>
      </c>
      <c r="U557" t="str">
        <f t="shared" si="37"/>
        <v>Unaudited</v>
      </c>
    </row>
    <row r="558" spans="1:21" x14ac:dyDescent="0.25">
      <c r="A558" t="s">
        <v>437</v>
      </c>
      <c r="B558" t="s">
        <v>1385</v>
      </c>
      <c r="C558" t="s">
        <v>1386</v>
      </c>
      <c r="D558" s="15">
        <v>1900</v>
      </c>
      <c r="E558" s="121">
        <v>1</v>
      </c>
      <c r="F558" t="s">
        <v>440</v>
      </c>
      <c r="G558" s="121">
        <v>274</v>
      </c>
      <c r="H558" t="s">
        <v>381</v>
      </c>
      <c r="I558" t="s">
        <v>487</v>
      </c>
      <c r="J558" t="s">
        <v>12</v>
      </c>
      <c r="K558" t="s">
        <v>1325</v>
      </c>
      <c r="L558" s="756" t="s">
        <v>1324</v>
      </c>
      <c r="M558" t="s">
        <v>1325</v>
      </c>
      <c r="N558" s="681">
        <f t="shared" ca="1" si="38"/>
        <v>-17884.86</v>
      </c>
      <c r="O558" s="681">
        <f t="shared" ca="1" si="38"/>
        <v>0</v>
      </c>
      <c r="P558" s="681">
        <f t="shared" ca="1" si="38"/>
        <v>0</v>
      </c>
      <c r="Q558" s="681">
        <f t="shared" ca="1" si="38"/>
        <v>0</v>
      </c>
      <c r="R558" s="681">
        <f t="shared" ca="1" si="38"/>
        <v>0</v>
      </c>
      <c r="S558" t="str">
        <f t="shared" si="35"/>
        <v>HUM_ASR_FY_2022</v>
      </c>
      <c r="T558" s="958">
        <f t="shared" si="36"/>
        <v>45032</v>
      </c>
      <c r="U558" t="str">
        <f t="shared" si="37"/>
        <v>Unaudited</v>
      </c>
    </row>
    <row r="559" spans="1:21" x14ac:dyDescent="0.25">
      <c r="A559" t="s">
        <v>437</v>
      </c>
      <c r="B559" t="s">
        <v>1385</v>
      </c>
      <c r="C559" t="s">
        <v>1386</v>
      </c>
      <c r="D559" s="15">
        <v>1900</v>
      </c>
      <c r="E559" s="121">
        <v>1</v>
      </c>
      <c r="F559" t="s">
        <v>440</v>
      </c>
      <c r="G559" s="121">
        <v>274</v>
      </c>
      <c r="H559" t="s">
        <v>381</v>
      </c>
      <c r="I559" t="s">
        <v>487</v>
      </c>
      <c r="J559" t="s">
        <v>13</v>
      </c>
      <c r="K559" t="s">
        <v>13</v>
      </c>
      <c r="L559" s="756" t="s">
        <v>63</v>
      </c>
      <c r="M559" t="s">
        <v>13</v>
      </c>
      <c r="N559" s="681">
        <f t="shared" ca="1" si="38"/>
        <v>-62193.799999999996</v>
      </c>
      <c r="O559" s="681">
        <f t="shared" ca="1" si="38"/>
        <v>0</v>
      </c>
      <c r="P559" s="681">
        <f t="shared" ca="1" si="38"/>
        <v>0</v>
      </c>
      <c r="Q559" s="681">
        <f t="shared" ca="1" si="38"/>
        <v>0</v>
      </c>
      <c r="R559" s="681">
        <f t="shared" ca="1" si="38"/>
        <v>0</v>
      </c>
      <c r="S559" t="str">
        <f t="shared" si="35"/>
        <v>HUM_ASR_FY_2022</v>
      </c>
      <c r="T559" s="958">
        <f t="shared" si="36"/>
        <v>45032</v>
      </c>
      <c r="U559" t="str">
        <f t="shared" si="37"/>
        <v>Unaudited</v>
      </c>
    </row>
    <row r="560" spans="1:21" x14ac:dyDescent="0.25">
      <c r="A560" t="s">
        <v>437</v>
      </c>
      <c r="B560" t="s">
        <v>1385</v>
      </c>
      <c r="C560" t="s">
        <v>1386</v>
      </c>
      <c r="D560" s="15">
        <v>1900</v>
      </c>
      <c r="E560" s="121">
        <v>1</v>
      </c>
      <c r="F560" t="s">
        <v>440</v>
      </c>
      <c r="G560" s="121">
        <v>274</v>
      </c>
      <c r="H560" t="s">
        <v>381</v>
      </c>
      <c r="I560" t="s">
        <v>488</v>
      </c>
      <c r="J560" t="s">
        <v>433</v>
      </c>
      <c r="K560" t="s">
        <v>796</v>
      </c>
      <c r="L560" s="756">
        <v>2.1</v>
      </c>
      <c r="M560" t="s">
        <v>731</v>
      </c>
      <c r="N560" s="681">
        <f t="shared" ca="1" si="38"/>
        <v>60989</v>
      </c>
      <c r="O560" s="681">
        <f t="shared" ca="1" si="38"/>
        <v>57282</v>
      </c>
      <c r="P560" s="681">
        <f t="shared" ca="1" si="38"/>
        <v>3707</v>
      </c>
      <c r="Q560" s="681">
        <f t="shared" ca="1" si="38"/>
        <v>0</v>
      </c>
      <c r="R560" s="681">
        <f t="shared" ca="1" si="38"/>
        <v>0</v>
      </c>
      <c r="S560" t="str">
        <f t="shared" si="35"/>
        <v>HUM_ASR_FY_2022</v>
      </c>
      <c r="T560" s="958">
        <f t="shared" si="36"/>
        <v>45032</v>
      </c>
      <c r="U560" t="str">
        <f t="shared" si="37"/>
        <v>Unaudited</v>
      </c>
    </row>
    <row r="561" spans="1:21" x14ac:dyDescent="0.25">
      <c r="A561" t="s">
        <v>437</v>
      </c>
      <c r="B561" t="s">
        <v>1385</v>
      </c>
      <c r="C561" t="s">
        <v>1386</v>
      </c>
      <c r="D561" s="15">
        <v>1900</v>
      </c>
      <c r="E561" s="121">
        <v>1</v>
      </c>
      <c r="F561" t="s">
        <v>440</v>
      </c>
      <c r="G561" s="121">
        <v>274</v>
      </c>
      <c r="H561" t="s">
        <v>381</v>
      </c>
      <c r="I561" t="s">
        <v>488</v>
      </c>
      <c r="J561" t="s">
        <v>433</v>
      </c>
      <c r="K561" t="s">
        <v>796</v>
      </c>
      <c r="L561" s="756">
        <v>2.2000000000000002</v>
      </c>
      <c r="M561" t="s">
        <v>732</v>
      </c>
      <c r="N561" s="681">
        <f t="shared" ca="1" si="38"/>
        <v>257</v>
      </c>
      <c r="O561" s="681">
        <f t="shared" ca="1" si="38"/>
        <v>127</v>
      </c>
      <c r="P561" s="681">
        <f t="shared" ca="1" si="38"/>
        <v>130</v>
      </c>
      <c r="Q561" s="681">
        <f t="shared" ca="1" si="38"/>
        <v>0</v>
      </c>
      <c r="R561" s="681">
        <f t="shared" ca="1" si="38"/>
        <v>0</v>
      </c>
      <c r="S561" t="str">
        <f t="shared" si="35"/>
        <v>HUM_ASR_FY_2022</v>
      </c>
      <c r="T561" s="958">
        <f t="shared" si="36"/>
        <v>45032</v>
      </c>
      <c r="U561" t="str">
        <f t="shared" si="37"/>
        <v>Unaudited</v>
      </c>
    </row>
    <row r="562" spans="1:21" x14ac:dyDescent="0.25">
      <c r="A562" t="s">
        <v>437</v>
      </c>
      <c r="B562" t="s">
        <v>1385</v>
      </c>
      <c r="C562" t="s">
        <v>1386</v>
      </c>
      <c r="D562" s="15">
        <v>1900</v>
      </c>
      <c r="E562" s="121">
        <v>1</v>
      </c>
      <c r="F562" t="s">
        <v>440</v>
      </c>
      <c r="G562" s="121">
        <v>274</v>
      </c>
      <c r="H562" t="s">
        <v>381</v>
      </c>
      <c r="I562" t="s">
        <v>488</v>
      </c>
      <c r="J562" t="s">
        <v>433</v>
      </c>
      <c r="K562" t="s">
        <v>796</v>
      </c>
      <c r="L562" s="756">
        <v>2.2999999999999998</v>
      </c>
      <c r="M562" t="s">
        <v>733</v>
      </c>
      <c r="N562" s="681">
        <f t="shared" ca="1" si="38"/>
        <v>11860774.320000002</v>
      </c>
      <c r="O562" s="681">
        <f t="shared" ca="1" si="38"/>
        <v>11077698.150000002</v>
      </c>
      <c r="P562" s="681">
        <f t="shared" ca="1" si="38"/>
        <v>783076.17000000016</v>
      </c>
      <c r="Q562" s="681">
        <f t="shared" ca="1" si="38"/>
        <v>0</v>
      </c>
      <c r="R562" s="681">
        <f t="shared" ca="1" si="38"/>
        <v>0</v>
      </c>
      <c r="S562" t="str">
        <f t="shared" si="35"/>
        <v>HUM_ASR_FY_2022</v>
      </c>
      <c r="T562" s="958">
        <f t="shared" si="36"/>
        <v>45032</v>
      </c>
      <c r="U562" t="str">
        <f t="shared" si="37"/>
        <v>Unaudited</v>
      </c>
    </row>
    <row r="563" spans="1:21" x14ac:dyDescent="0.25">
      <c r="A563" t="s">
        <v>437</v>
      </c>
      <c r="B563" t="s">
        <v>1385</v>
      </c>
      <c r="C563" t="s">
        <v>1386</v>
      </c>
      <c r="D563" s="15">
        <v>1900</v>
      </c>
      <c r="E563" s="121">
        <v>1</v>
      </c>
      <c r="F563" t="s">
        <v>440</v>
      </c>
      <c r="G563" s="121">
        <v>274</v>
      </c>
      <c r="H563" t="s">
        <v>381</v>
      </c>
      <c r="I563" t="s">
        <v>488</v>
      </c>
      <c r="J563" t="s">
        <v>433</v>
      </c>
      <c r="K563" t="s">
        <v>796</v>
      </c>
      <c r="L563" s="756">
        <v>2.4</v>
      </c>
      <c r="M563" t="s">
        <v>734</v>
      </c>
      <c r="N563" s="681">
        <f t="shared" ca="1" si="38"/>
        <v>7382.2000000000007</v>
      </c>
      <c r="O563" s="681">
        <f t="shared" ca="1" si="38"/>
        <v>6995.7000000000007</v>
      </c>
      <c r="P563" s="681">
        <f t="shared" ca="1" si="38"/>
        <v>386.5</v>
      </c>
      <c r="Q563" s="681">
        <f t="shared" ca="1" si="38"/>
        <v>0</v>
      </c>
      <c r="R563" s="681">
        <f t="shared" ca="1" si="38"/>
        <v>0</v>
      </c>
      <c r="S563" t="str">
        <f t="shared" si="35"/>
        <v>HUM_ASR_FY_2022</v>
      </c>
      <c r="T563" s="958">
        <f t="shared" si="36"/>
        <v>45032</v>
      </c>
      <c r="U563" t="str">
        <f t="shared" si="37"/>
        <v>Unaudited</v>
      </c>
    </row>
    <row r="564" spans="1:21" x14ac:dyDescent="0.25">
      <c r="A564" t="s">
        <v>437</v>
      </c>
      <c r="B564" t="s">
        <v>1385</v>
      </c>
      <c r="C564" t="s">
        <v>1386</v>
      </c>
      <c r="D564" s="15">
        <v>1900</v>
      </c>
      <c r="E564" s="121">
        <v>1</v>
      </c>
      <c r="F564" t="s">
        <v>440</v>
      </c>
      <c r="G564" s="121">
        <v>274</v>
      </c>
      <c r="H564" t="s">
        <v>381</v>
      </c>
      <c r="I564" t="s">
        <v>488</v>
      </c>
      <c r="J564" t="s">
        <v>433</v>
      </c>
      <c r="K564" t="s">
        <v>796</v>
      </c>
      <c r="L564" s="756">
        <v>2.5</v>
      </c>
      <c r="M564" t="s">
        <v>776</v>
      </c>
      <c r="N564" s="681">
        <f t="shared" ca="1" si="38"/>
        <v>5471</v>
      </c>
      <c r="O564" s="681">
        <f t="shared" ca="1" si="38"/>
        <v>5095</v>
      </c>
      <c r="P564" s="681">
        <f t="shared" ca="1" si="38"/>
        <v>376</v>
      </c>
      <c r="Q564" s="681">
        <f t="shared" ca="1" si="38"/>
        <v>0</v>
      </c>
      <c r="R564" s="681">
        <f t="shared" ca="1" si="38"/>
        <v>0</v>
      </c>
      <c r="S564" t="str">
        <f t="shared" si="35"/>
        <v>HUM_ASR_FY_2022</v>
      </c>
      <c r="T564" s="958">
        <f t="shared" si="36"/>
        <v>45032</v>
      </c>
      <c r="U564" t="str">
        <f t="shared" si="37"/>
        <v>Unaudited</v>
      </c>
    </row>
    <row r="565" spans="1:21" x14ac:dyDescent="0.25">
      <c r="A565" t="s">
        <v>437</v>
      </c>
      <c r="B565" t="s">
        <v>1385</v>
      </c>
      <c r="C565" t="s">
        <v>1386</v>
      </c>
      <c r="D565" s="15">
        <v>1900</v>
      </c>
      <c r="E565" s="121">
        <v>1</v>
      </c>
      <c r="F565" t="s">
        <v>440</v>
      </c>
      <c r="G565" s="121">
        <v>274</v>
      </c>
      <c r="H565" t="s">
        <v>381</v>
      </c>
      <c r="I565" t="s">
        <v>488</v>
      </c>
      <c r="J565" t="s">
        <v>433</v>
      </c>
      <c r="K565" t="s">
        <v>796</v>
      </c>
      <c r="L565" s="756">
        <v>2.6</v>
      </c>
      <c r="M565" t="s">
        <v>186</v>
      </c>
      <c r="N565" s="681">
        <f t="shared" ca="1" si="38"/>
        <v>996510.64999999979</v>
      </c>
      <c r="O565" s="681">
        <f t="shared" ca="1" si="38"/>
        <v>920922.85999999975</v>
      </c>
      <c r="P565" s="681">
        <f t="shared" ca="1" si="38"/>
        <v>75587.790000000008</v>
      </c>
      <c r="Q565" s="681">
        <f t="shared" ca="1" si="38"/>
        <v>0</v>
      </c>
      <c r="R565" s="681">
        <f t="shared" ca="1" si="38"/>
        <v>0</v>
      </c>
      <c r="S565" t="str">
        <f t="shared" si="35"/>
        <v>HUM_ASR_FY_2022</v>
      </c>
      <c r="T565" s="958">
        <f t="shared" si="36"/>
        <v>45032</v>
      </c>
      <c r="U565" t="str">
        <f t="shared" si="37"/>
        <v>Unaudited</v>
      </c>
    </row>
    <row r="566" spans="1:21" x14ac:dyDescent="0.25">
      <c r="A566" t="s">
        <v>437</v>
      </c>
      <c r="B566" t="s">
        <v>1385</v>
      </c>
      <c r="C566" t="s">
        <v>1386</v>
      </c>
      <c r="D566" s="15">
        <v>1900</v>
      </c>
      <c r="E566" s="121">
        <v>1</v>
      </c>
      <c r="F566" t="s">
        <v>440</v>
      </c>
      <c r="G566" s="121">
        <v>274</v>
      </c>
      <c r="H566" t="s">
        <v>381</v>
      </c>
      <c r="I566" t="s">
        <v>488</v>
      </c>
      <c r="J566" t="s">
        <v>433</v>
      </c>
      <c r="K566" t="s">
        <v>796</v>
      </c>
      <c r="L566" s="756">
        <v>2.7</v>
      </c>
      <c r="M566" t="s">
        <v>797</v>
      </c>
      <c r="N566" s="681">
        <f t="shared" ca="1" si="38"/>
        <v>669295.5307342048</v>
      </c>
      <c r="O566" s="681">
        <f t="shared" ca="1" si="38"/>
        <v>625107.06827255175</v>
      </c>
      <c r="P566" s="681">
        <f t="shared" ca="1" si="38"/>
        <v>44188.462461653042</v>
      </c>
      <c r="Q566" s="681">
        <f t="shared" ca="1" si="38"/>
        <v>0</v>
      </c>
      <c r="R566" s="681">
        <f t="shared" ca="1" si="38"/>
        <v>0</v>
      </c>
      <c r="S566" t="str">
        <f t="shared" si="35"/>
        <v>HUM_ASR_FY_2022</v>
      </c>
      <c r="T566" s="958">
        <f t="shared" si="36"/>
        <v>45032</v>
      </c>
      <c r="U566" t="str">
        <f t="shared" si="37"/>
        <v>Unaudited</v>
      </c>
    </row>
    <row r="567" spans="1:21" x14ac:dyDescent="0.25">
      <c r="A567" t="s">
        <v>437</v>
      </c>
      <c r="B567" t="s">
        <v>1385</v>
      </c>
      <c r="C567" t="s">
        <v>1386</v>
      </c>
      <c r="D567" s="15">
        <v>1900</v>
      </c>
      <c r="E567" s="121">
        <v>1</v>
      </c>
      <c r="F567" t="s">
        <v>440</v>
      </c>
      <c r="G567" s="121">
        <v>274</v>
      </c>
      <c r="H567" t="s">
        <v>381</v>
      </c>
      <c r="I567" t="s">
        <v>488</v>
      </c>
      <c r="J567" t="s">
        <v>433</v>
      </c>
      <c r="K567" t="s">
        <v>796</v>
      </c>
      <c r="L567" s="756">
        <v>2.8</v>
      </c>
      <c r="M567" t="s">
        <v>798</v>
      </c>
      <c r="N567" s="681">
        <f t="shared" ca="1" si="38"/>
        <v>0</v>
      </c>
      <c r="O567" s="681">
        <f t="shared" ca="1" si="38"/>
        <v>0</v>
      </c>
      <c r="P567" s="681">
        <f t="shared" ca="1" si="38"/>
        <v>0</v>
      </c>
      <c r="Q567" s="681">
        <f t="shared" ca="1" si="38"/>
        <v>0</v>
      </c>
      <c r="R567" s="681">
        <f t="shared" ca="1" si="38"/>
        <v>0</v>
      </c>
      <c r="S567" t="str">
        <f t="shared" si="35"/>
        <v>HUM_ASR_FY_2022</v>
      </c>
      <c r="T567" s="958">
        <f t="shared" si="36"/>
        <v>45032</v>
      </c>
      <c r="U567" t="str">
        <f t="shared" si="37"/>
        <v>Unaudited</v>
      </c>
    </row>
    <row r="568" spans="1:21" x14ac:dyDescent="0.25">
      <c r="A568" t="s">
        <v>437</v>
      </c>
      <c r="B568" t="s">
        <v>1385</v>
      </c>
      <c r="C568" t="s">
        <v>1386</v>
      </c>
      <c r="D568" s="15">
        <v>1900</v>
      </c>
      <c r="E568" s="121">
        <v>1</v>
      </c>
      <c r="F568" t="s">
        <v>440</v>
      </c>
      <c r="G568" s="121">
        <v>274</v>
      </c>
      <c r="H568" t="s">
        <v>381</v>
      </c>
      <c r="I568" t="s">
        <v>488</v>
      </c>
      <c r="J568" t="s">
        <v>433</v>
      </c>
      <c r="K568" t="s">
        <v>796</v>
      </c>
      <c r="L568" s="756">
        <v>2.9</v>
      </c>
      <c r="M568" t="s">
        <v>779</v>
      </c>
      <c r="N568" s="681">
        <f t="shared" ca="1" si="38"/>
        <v>0</v>
      </c>
      <c r="O568" s="681">
        <f t="shared" ca="1" si="38"/>
        <v>0</v>
      </c>
      <c r="P568" s="681">
        <f t="shared" ca="1" si="38"/>
        <v>0</v>
      </c>
      <c r="Q568" s="681">
        <f t="shared" ca="1" si="38"/>
        <v>0</v>
      </c>
      <c r="R568" s="681">
        <f t="shared" ca="1" si="38"/>
        <v>0</v>
      </c>
      <c r="S568" t="str">
        <f t="shared" si="35"/>
        <v>HUM_ASR_FY_2022</v>
      </c>
      <c r="T568" s="958">
        <f t="shared" si="36"/>
        <v>45032</v>
      </c>
      <c r="U568" t="str">
        <f t="shared" si="37"/>
        <v>Unaudited</v>
      </c>
    </row>
    <row r="569" spans="1:21" x14ac:dyDescent="0.25">
      <c r="A569" t="s">
        <v>437</v>
      </c>
      <c r="B569" t="s">
        <v>1385</v>
      </c>
      <c r="C569" t="s">
        <v>1386</v>
      </c>
      <c r="D569" s="15">
        <v>1900</v>
      </c>
      <c r="E569" s="121">
        <v>1</v>
      </c>
      <c r="F569" t="s">
        <v>440</v>
      </c>
      <c r="G569" s="121">
        <v>274</v>
      </c>
      <c r="H569" t="s">
        <v>381</v>
      </c>
      <c r="I569" t="s">
        <v>488</v>
      </c>
      <c r="J569" t="s">
        <v>433</v>
      </c>
      <c r="K569" t="s">
        <v>223</v>
      </c>
      <c r="L569" s="756">
        <v>2.11</v>
      </c>
      <c r="M569" t="s">
        <v>228</v>
      </c>
      <c r="N569" s="681">
        <f t="shared" ca="1" si="38"/>
        <v>328246.67</v>
      </c>
      <c r="O569" s="681">
        <f t="shared" ca="1" si="38"/>
        <v>38150</v>
      </c>
      <c r="P569" s="681">
        <f t="shared" ca="1" si="38"/>
        <v>290096.67</v>
      </c>
      <c r="Q569" s="681">
        <f t="shared" ca="1" si="38"/>
        <v>0</v>
      </c>
      <c r="R569" s="681">
        <f t="shared" ca="1" si="38"/>
        <v>0</v>
      </c>
      <c r="S569" t="str">
        <f t="shared" si="35"/>
        <v>HUM_ASR_FY_2022</v>
      </c>
      <c r="T569" s="958">
        <f t="shared" si="36"/>
        <v>45032</v>
      </c>
      <c r="U569" t="str">
        <f t="shared" si="37"/>
        <v>Unaudited</v>
      </c>
    </row>
    <row r="570" spans="1:21" x14ac:dyDescent="0.25">
      <c r="A570" t="s">
        <v>437</v>
      </c>
      <c r="B570" t="s">
        <v>1385</v>
      </c>
      <c r="C570" t="s">
        <v>1386</v>
      </c>
      <c r="D570" s="15">
        <v>1900</v>
      </c>
      <c r="E570" s="121">
        <v>1</v>
      </c>
      <c r="F570" t="s">
        <v>440</v>
      </c>
      <c r="G570" s="121">
        <v>274</v>
      </c>
      <c r="H570" t="s">
        <v>381</v>
      </c>
      <c r="I570" t="s">
        <v>488</v>
      </c>
      <c r="J570" t="s">
        <v>433</v>
      </c>
      <c r="K570" t="s">
        <v>223</v>
      </c>
      <c r="L570" s="756">
        <v>2.12</v>
      </c>
      <c r="M570" t="s">
        <v>552</v>
      </c>
      <c r="N570" s="681">
        <f t="shared" ca="1" si="38"/>
        <v>1574389.0399999998</v>
      </c>
      <c r="O570" s="681">
        <f t="shared" ca="1" si="38"/>
        <v>91378.280000000013</v>
      </c>
      <c r="P570" s="681">
        <f t="shared" ca="1" si="38"/>
        <v>1483010.7599999998</v>
      </c>
      <c r="Q570" s="681">
        <f t="shared" ca="1" si="38"/>
        <v>0</v>
      </c>
      <c r="R570" s="681">
        <f t="shared" ca="1" si="38"/>
        <v>0</v>
      </c>
      <c r="S570" t="str">
        <f t="shared" si="35"/>
        <v>HUM_ASR_FY_2022</v>
      </c>
      <c r="T570" s="958">
        <f t="shared" si="36"/>
        <v>45032</v>
      </c>
      <c r="U570" t="str">
        <f t="shared" si="37"/>
        <v>Unaudited</v>
      </c>
    </row>
    <row r="571" spans="1:21" x14ac:dyDescent="0.25">
      <c r="A571" t="s">
        <v>437</v>
      </c>
      <c r="B571" t="s">
        <v>1385</v>
      </c>
      <c r="C571" t="s">
        <v>1386</v>
      </c>
      <c r="D571" s="15">
        <v>1900</v>
      </c>
      <c r="E571" s="121">
        <v>1</v>
      </c>
      <c r="F571" t="s">
        <v>440</v>
      </c>
      <c r="G571" s="121">
        <v>274</v>
      </c>
      <c r="H571" t="s">
        <v>381</v>
      </c>
      <c r="I571" t="s">
        <v>488</v>
      </c>
      <c r="J571" t="s">
        <v>433</v>
      </c>
      <c r="K571" t="s">
        <v>223</v>
      </c>
      <c r="L571" s="756">
        <v>2.13</v>
      </c>
      <c r="M571" t="s">
        <v>229</v>
      </c>
      <c r="N571" s="681">
        <f t="shared" ca="1" si="38"/>
        <v>113214.54000000001</v>
      </c>
      <c r="O571" s="681">
        <f t="shared" ca="1" si="38"/>
        <v>7500.49</v>
      </c>
      <c r="P571" s="681">
        <f t="shared" ca="1" si="38"/>
        <v>105714.05</v>
      </c>
      <c r="Q571" s="681">
        <f t="shared" ca="1" si="38"/>
        <v>0</v>
      </c>
      <c r="R571" s="681">
        <f t="shared" ca="1" si="38"/>
        <v>0</v>
      </c>
      <c r="S571" t="str">
        <f t="shared" si="35"/>
        <v>HUM_ASR_FY_2022</v>
      </c>
      <c r="T571" s="958">
        <f t="shared" si="36"/>
        <v>45032</v>
      </c>
      <c r="U571" t="str">
        <f t="shared" si="37"/>
        <v>Unaudited</v>
      </c>
    </row>
    <row r="572" spans="1:21" x14ac:dyDescent="0.25">
      <c r="A572" t="s">
        <v>437</v>
      </c>
      <c r="B572" t="s">
        <v>1385</v>
      </c>
      <c r="C572" t="s">
        <v>1386</v>
      </c>
      <c r="D572" s="15">
        <v>1900</v>
      </c>
      <c r="E572" s="121">
        <v>1</v>
      </c>
      <c r="F572" t="s">
        <v>440</v>
      </c>
      <c r="G572" s="121">
        <v>274</v>
      </c>
      <c r="H572" t="s">
        <v>381</v>
      </c>
      <c r="I572" t="s">
        <v>488</v>
      </c>
      <c r="J572" t="s">
        <v>433</v>
      </c>
      <c r="K572" t="s">
        <v>223</v>
      </c>
      <c r="L572" s="756">
        <v>2.14</v>
      </c>
      <c r="M572" t="s">
        <v>556</v>
      </c>
      <c r="N572" s="681">
        <f t="shared" ca="1" si="38"/>
        <v>59463.200000000004</v>
      </c>
      <c r="O572" s="681">
        <f t="shared" ca="1" si="38"/>
        <v>52808.280000000006</v>
      </c>
      <c r="P572" s="681">
        <f t="shared" ca="1" si="38"/>
        <v>6654.9199999999992</v>
      </c>
      <c r="Q572" s="681">
        <f t="shared" ca="1" si="38"/>
        <v>0</v>
      </c>
      <c r="R572" s="681">
        <f t="shared" ca="1" si="38"/>
        <v>0</v>
      </c>
      <c r="S572" t="str">
        <f t="shared" si="35"/>
        <v>HUM_ASR_FY_2022</v>
      </c>
      <c r="T572" s="958">
        <f t="shared" si="36"/>
        <v>45032</v>
      </c>
      <c r="U572" t="str">
        <f t="shared" si="37"/>
        <v>Unaudited</v>
      </c>
    </row>
    <row r="573" spans="1:21" x14ac:dyDescent="0.25">
      <c r="A573" t="s">
        <v>437</v>
      </c>
      <c r="B573" t="s">
        <v>1385</v>
      </c>
      <c r="C573" t="s">
        <v>1386</v>
      </c>
      <c r="D573" s="15">
        <v>1900</v>
      </c>
      <c r="E573" s="121">
        <v>1</v>
      </c>
      <c r="F573" t="s">
        <v>440</v>
      </c>
      <c r="G573" s="121">
        <v>274</v>
      </c>
      <c r="H573" t="s">
        <v>381</v>
      </c>
      <c r="I573" t="s">
        <v>488</v>
      </c>
      <c r="J573" t="s">
        <v>433</v>
      </c>
      <c r="K573" t="s">
        <v>223</v>
      </c>
      <c r="L573" s="756">
        <v>2.15</v>
      </c>
      <c r="M573" t="s">
        <v>20</v>
      </c>
      <c r="N573" s="681">
        <f t="shared" ca="1" si="38"/>
        <v>2189.2696162706015</v>
      </c>
      <c r="O573" s="681">
        <f t="shared" ca="1" si="38"/>
        <v>467.82570392936344</v>
      </c>
      <c r="P573" s="681">
        <f t="shared" ca="1" si="38"/>
        <v>1721.4439123412383</v>
      </c>
      <c r="Q573" s="681">
        <f t="shared" ca="1" si="38"/>
        <v>0</v>
      </c>
      <c r="R573" s="681">
        <f t="shared" ca="1" si="38"/>
        <v>0</v>
      </c>
      <c r="S573" t="str">
        <f t="shared" si="35"/>
        <v>HUM_ASR_FY_2022</v>
      </c>
      <c r="T573" s="958">
        <f t="shared" si="36"/>
        <v>45032</v>
      </c>
      <c r="U573" t="str">
        <f t="shared" si="37"/>
        <v>Unaudited</v>
      </c>
    </row>
    <row r="574" spans="1:21" x14ac:dyDescent="0.25">
      <c r="A574" t="s">
        <v>437</v>
      </c>
      <c r="B574" t="s">
        <v>1385</v>
      </c>
      <c r="C574" t="s">
        <v>1386</v>
      </c>
      <c r="D574" s="15">
        <v>1900</v>
      </c>
      <c r="E574" s="121">
        <v>1</v>
      </c>
      <c r="F574" t="s">
        <v>440</v>
      </c>
      <c r="G574" s="121">
        <v>274</v>
      </c>
      <c r="H574" t="s">
        <v>381</v>
      </c>
      <c r="I574" t="s">
        <v>488</v>
      </c>
      <c r="J574" t="s">
        <v>433</v>
      </c>
      <c r="K574" t="s">
        <v>223</v>
      </c>
      <c r="L574" s="756">
        <v>2.16</v>
      </c>
      <c r="M574" t="s">
        <v>799</v>
      </c>
      <c r="N574" s="681">
        <f t="shared" ca="1" si="38"/>
        <v>543352.25195930956</v>
      </c>
      <c r="O574" s="681">
        <f t="shared" ca="1" si="38"/>
        <v>295023.89985737344</v>
      </c>
      <c r="P574" s="681">
        <f t="shared" ca="1" si="38"/>
        <v>248328.35210193615</v>
      </c>
      <c r="Q574" s="681">
        <f t="shared" ca="1" si="38"/>
        <v>0</v>
      </c>
      <c r="R574" s="681">
        <f t="shared" ca="1" si="38"/>
        <v>0</v>
      </c>
      <c r="S574" t="str">
        <f t="shared" si="35"/>
        <v>HUM_ASR_FY_2022</v>
      </c>
      <c r="T574" s="958">
        <f t="shared" si="36"/>
        <v>45032</v>
      </c>
      <c r="U574" t="str">
        <f t="shared" si="37"/>
        <v>Unaudited</v>
      </c>
    </row>
    <row r="575" spans="1:21" x14ac:dyDescent="0.25">
      <c r="A575" t="s">
        <v>437</v>
      </c>
      <c r="B575" t="s">
        <v>1385</v>
      </c>
      <c r="C575" t="s">
        <v>1386</v>
      </c>
      <c r="D575" s="15">
        <v>1900</v>
      </c>
      <c r="E575" s="121">
        <v>1</v>
      </c>
      <c r="F575" t="s">
        <v>440</v>
      </c>
      <c r="G575" s="121">
        <v>274</v>
      </c>
      <c r="H575" t="s">
        <v>381</v>
      </c>
      <c r="I575" t="s">
        <v>488</v>
      </c>
      <c r="J575" t="s">
        <v>433</v>
      </c>
      <c r="K575" t="s">
        <v>223</v>
      </c>
      <c r="L575" s="756">
        <v>2.17</v>
      </c>
      <c r="M575" t="s">
        <v>1052</v>
      </c>
      <c r="N575" s="681">
        <f t="shared" ca="1" si="38"/>
        <v>0</v>
      </c>
      <c r="O575" s="681">
        <f t="shared" ca="1" si="38"/>
        <v>0</v>
      </c>
      <c r="P575" s="681">
        <f t="shared" ca="1" si="38"/>
        <v>0</v>
      </c>
      <c r="Q575" s="681">
        <f t="shared" ca="1" si="38"/>
        <v>0</v>
      </c>
      <c r="R575" s="681">
        <f t="shared" ca="1" si="38"/>
        <v>0</v>
      </c>
      <c r="S575" t="str">
        <f t="shared" si="35"/>
        <v>HUM_ASR_FY_2022</v>
      </c>
      <c r="T575" s="958">
        <f t="shared" si="36"/>
        <v>45032</v>
      </c>
      <c r="U575" t="str">
        <f t="shared" si="37"/>
        <v>Unaudited</v>
      </c>
    </row>
    <row r="576" spans="1:21" x14ac:dyDescent="0.25">
      <c r="A576" t="s">
        <v>437</v>
      </c>
      <c r="B576" t="s">
        <v>1385</v>
      </c>
      <c r="C576" t="s">
        <v>1386</v>
      </c>
      <c r="D576" s="15">
        <v>1900</v>
      </c>
      <c r="E576" s="121">
        <v>1</v>
      </c>
      <c r="F576" t="s">
        <v>440</v>
      </c>
      <c r="G576" s="121">
        <v>274</v>
      </c>
      <c r="H576" t="s">
        <v>381</v>
      </c>
      <c r="I576" t="s">
        <v>488</v>
      </c>
      <c r="J576" t="s">
        <v>433</v>
      </c>
      <c r="K576" t="s">
        <v>223</v>
      </c>
      <c r="L576" s="756">
        <v>2.1800000000000002</v>
      </c>
      <c r="M576" t="s">
        <v>648</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128905.49</v>
      </c>
      <c r="O576" s="681">
        <f t="shared" ca="1" si="39"/>
        <v>3951.43</v>
      </c>
      <c r="P576" s="681">
        <f t="shared" ca="1" si="39"/>
        <v>124954.06000000001</v>
      </c>
      <c r="Q576" s="681">
        <f t="shared" ca="1" si="39"/>
        <v>0</v>
      </c>
      <c r="R576" s="681">
        <f t="shared" ca="1" si="39"/>
        <v>0</v>
      </c>
      <c r="S576" t="str">
        <f t="shared" si="35"/>
        <v>HUM_ASR_FY_2022</v>
      </c>
      <c r="T576" s="958">
        <f t="shared" si="36"/>
        <v>45032</v>
      </c>
      <c r="U576" t="str">
        <f t="shared" si="37"/>
        <v>Unaudited</v>
      </c>
    </row>
    <row r="577" spans="1:21" x14ac:dyDescent="0.25">
      <c r="A577" t="s">
        <v>437</v>
      </c>
      <c r="B577" t="s">
        <v>1385</v>
      </c>
      <c r="C577" t="s">
        <v>1386</v>
      </c>
      <c r="D577" s="15">
        <v>1900</v>
      </c>
      <c r="E577" s="121">
        <v>1</v>
      </c>
      <c r="F577" t="s">
        <v>440</v>
      </c>
      <c r="G577" s="121">
        <v>274</v>
      </c>
      <c r="H577" t="s">
        <v>381</v>
      </c>
      <c r="I577" t="s">
        <v>488</v>
      </c>
      <c r="J577" t="s">
        <v>433</v>
      </c>
      <c r="K577" t="s">
        <v>223</v>
      </c>
      <c r="L577" s="756">
        <v>2.19</v>
      </c>
      <c r="M577" t="s">
        <v>218</v>
      </c>
      <c r="N577" s="681">
        <f t="shared" ca="1" si="39"/>
        <v>0</v>
      </c>
      <c r="O577" s="681">
        <f t="shared" ca="1" si="39"/>
        <v>0</v>
      </c>
      <c r="P577" s="681">
        <f t="shared" ca="1" si="39"/>
        <v>0</v>
      </c>
      <c r="Q577" s="681">
        <f t="shared" ca="1" si="39"/>
        <v>0</v>
      </c>
      <c r="R577" s="681">
        <f t="shared" ca="1" si="39"/>
        <v>0</v>
      </c>
      <c r="S577" t="str">
        <f t="shared" si="35"/>
        <v>HUM_ASR_FY_2022</v>
      </c>
      <c r="T577" s="958">
        <f t="shared" si="36"/>
        <v>45032</v>
      </c>
      <c r="U577" t="str">
        <f t="shared" si="37"/>
        <v>Unaudited</v>
      </c>
    </row>
    <row r="578" spans="1:21" x14ac:dyDescent="0.25">
      <c r="A578" t="s">
        <v>437</v>
      </c>
      <c r="B578" t="s">
        <v>1385</v>
      </c>
      <c r="C578" t="s">
        <v>1386</v>
      </c>
      <c r="D578" s="15">
        <v>1900</v>
      </c>
      <c r="E578" s="121">
        <v>1</v>
      </c>
      <c r="F578" t="s">
        <v>440</v>
      </c>
      <c r="G578" s="121">
        <v>274</v>
      </c>
      <c r="H578" t="s">
        <v>381</v>
      </c>
      <c r="I578" t="s">
        <v>488</v>
      </c>
      <c r="J578" t="s">
        <v>433</v>
      </c>
      <c r="K578" t="s">
        <v>223</v>
      </c>
      <c r="L578" s="756" t="s">
        <v>704</v>
      </c>
      <c r="M578" t="s">
        <v>230</v>
      </c>
      <c r="N578" s="681">
        <f t="shared" ca="1" si="39"/>
        <v>12906.479948797627</v>
      </c>
      <c r="O578" s="681">
        <f t="shared" ca="1" si="39"/>
        <v>1500.0371825451557</v>
      </c>
      <c r="P578" s="681">
        <f t="shared" ca="1" si="39"/>
        <v>11406.44276625247</v>
      </c>
      <c r="Q578" s="681">
        <f t="shared" ca="1" si="39"/>
        <v>0</v>
      </c>
      <c r="R578" s="681">
        <f t="shared" ca="1" si="39"/>
        <v>0</v>
      </c>
      <c r="S578" t="str">
        <f t="shared" ref="S578:S641" si="40">file_name</f>
        <v>HUM_ASR_FY_2022</v>
      </c>
      <c r="T578" s="958">
        <f t="shared" ref="T578:T641" si="41">file_date</f>
        <v>45032</v>
      </c>
      <c r="U578" t="str">
        <f t="shared" ref="U578:U641" si="42">status</f>
        <v>Unaudited</v>
      </c>
    </row>
    <row r="579" spans="1:21" x14ac:dyDescent="0.25">
      <c r="A579" t="s">
        <v>437</v>
      </c>
      <c r="B579" t="s">
        <v>1385</v>
      </c>
      <c r="C579" t="s">
        <v>1386</v>
      </c>
      <c r="D579" s="15">
        <v>1900</v>
      </c>
      <c r="E579" s="121">
        <v>1</v>
      </c>
      <c r="F579" t="s">
        <v>440</v>
      </c>
      <c r="G579" s="121">
        <v>274</v>
      </c>
      <c r="H579" t="s">
        <v>381</v>
      </c>
      <c r="I579" t="s">
        <v>488</v>
      </c>
      <c r="J579" t="s">
        <v>433</v>
      </c>
      <c r="K579" t="s">
        <v>223</v>
      </c>
      <c r="L579" s="756">
        <v>2.21</v>
      </c>
      <c r="M579" t="s">
        <v>466</v>
      </c>
      <c r="N579" s="681">
        <f t="shared" ca="1" si="39"/>
        <v>0</v>
      </c>
      <c r="O579" s="681">
        <f t="shared" ca="1" si="39"/>
        <v>0</v>
      </c>
      <c r="P579" s="681">
        <f t="shared" ca="1" si="39"/>
        <v>0</v>
      </c>
      <c r="Q579" s="681">
        <f t="shared" ca="1" si="39"/>
        <v>0</v>
      </c>
      <c r="R579" s="681">
        <f t="shared" ca="1" si="39"/>
        <v>0</v>
      </c>
      <c r="S579" t="str">
        <f t="shared" si="40"/>
        <v>HUM_ASR_FY_2022</v>
      </c>
      <c r="T579" s="958">
        <f t="shared" si="41"/>
        <v>45032</v>
      </c>
      <c r="U579" t="str">
        <f t="shared" si="42"/>
        <v>Unaudited</v>
      </c>
    </row>
    <row r="580" spans="1:21" x14ac:dyDescent="0.25">
      <c r="A580" t="s">
        <v>437</v>
      </c>
      <c r="B580" t="s">
        <v>1385</v>
      </c>
      <c r="C580" t="s">
        <v>1386</v>
      </c>
      <c r="D580" s="15">
        <v>1900</v>
      </c>
      <c r="E580" s="121">
        <v>1</v>
      </c>
      <c r="F580" t="s">
        <v>440</v>
      </c>
      <c r="G580" s="121">
        <v>274</v>
      </c>
      <c r="H580" t="s">
        <v>381</v>
      </c>
      <c r="I580" t="s">
        <v>488</v>
      </c>
      <c r="J580" t="s">
        <v>433</v>
      </c>
      <c r="K580" t="s">
        <v>6</v>
      </c>
      <c r="L580" s="756" t="s">
        <v>70</v>
      </c>
      <c r="M580" t="s">
        <v>188</v>
      </c>
      <c r="N580" s="681">
        <f t="shared" ca="1" si="39"/>
        <v>16216.265350893354</v>
      </c>
      <c r="O580" s="681">
        <f t="shared" ca="1" si="39"/>
        <v>11007.44522092712</v>
      </c>
      <c r="P580" s="681">
        <f t="shared" ca="1" si="39"/>
        <v>5208.8201299662342</v>
      </c>
      <c r="Q580" s="681">
        <f t="shared" ca="1" si="39"/>
        <v>0</v>
      </c>
      <c r="R580" s="681">
        <f t="shared" ca="1" si="39"/>
        <v>0</v>
      </c>
      <c r="S580" t="str">
        <f t="shared" si="40"/>
        <v>HUM_ASR_FY_2022</v>
      </c>
      <c r="T580" s="958">
        <f t="shared" si="41"/>
        <v>45032</v>
      </c>
      <c r="U580" t="str">
        <f t="shared" si="42"/>
        <v>Unaudited</v>
      </c>
    </row>
    <row r="581" spans="1:21" x14ac:dyDescent="0.25">
      <c r="A581" t="s">
        <v>437</v>
      </c>
      <c r="B581" t="s">
        <v>1385</v>
      </c>
      <c r="C581" t="s">
        <v>1386</v>
      </c>
      <c r="D581" s="15">
        <v>1900</v>
      </c>
      <c r="E581" s="121">
        <v>1</v>
      </c>
      <c r="F581" t="s">
        <v>440</v>
      </c>
      <c r="G581" s="121">
        <v>274</v>
      </c>
      <c r="H581" t="s">
        <v>381</v>
      </c>
      <c r="I581" t="s">
        <v>488</v>
      </c>
      <c r="J581" t="s">
        <v>433</v>
      </c>
      <c r="K581" t="s">
        <v>6</v>
      </c>
      <c r="L581" s="756" t="s">
        <v>71</v>
      </c>
      <c r="M581" t="s">
        <v>231</v>
      </c>
      <c r="N581" s="681">
        <f t="shared" ca="1" si="39"/>
        <v>0</v>
      </c>
      <c r="O581" s="681">
        <f t="shared" ca="1" si="39"/>
        <v>0</v>
      </c>
      <c r="P581" s="681">
        <f t="shared" ca="1" si="39"/>
        <v>0</v>
      </c>
      <c r="Q581" s="681">
        <f t="shared" ca="1" si="39"/>
        <v>0</v>
      </c>
      <c r="R581" s="681">
        <f t="shared" ca="1" si="39"/>
        <v>0</v>
      </c>
      <c r="S581" t="str">
        <f t="shared" si="40"/>
        <v>HUM_ASR_FY_2022</v>
      </c>
      <c r="T581" s="958">
        <f t="shared" si="41"/>
        <v>45032</v>
      </c>
      <c r="U581" t="str">
        <f t="shared" si="42"/>
        <v>Unaudited</v>
      </c>
    </row>
    <row r="582" spans="1:21" x14ac:dyDescent="0.25">
      <c r="A582" t="s">
        <v>437</v>
      </c>
      <c r="B582" t="s">
        <v>1385</v>
      </c>
      <c r="C582" t="s">
        <v>1386</v>
      </c>
      <c r="D582" s="15">
        <v>1900</v>
      </c>
      <c r="E582" s="121">
        <v>1</v>
      </c>
      <c r="F582" t="s">
        <v>440</v>
      </c>
      <c r="G582" s="121">
        <v>274</v>
      </c>
      <c r="H582" t="s">
        <v>381</v>
      </c>
      <c r="I582" t="s">
        <v>488</v>
      </c>
      <c r="J582" t="s">
        <v>433</v>
      </c>
      <c r="K582" t="s">
        <v>6</v>
      </c>
      <c r="L582" s="756" t="s">
        <v>72</v>
      </c>
      <c r="M582" t="s">
        <v>164</v>
      </c>
      <c r="N582" s="681">
        <f t="shared" ca="1" si="39"/>
        <v>0</v>
      </c>
      <c r="O582" s="681">
        <f t="shared" ca="1" si="39"/>
        <v>0</v>
      </c>
      <c r="P582" s="681">
        <f t="shared" ca="1" si="39"/>
        <v>0</v>
      </c>
      <c r="Q582" s="681">
        <f t="shared" ca="1" si="39"/>
        <v>0</v>
      </c>
      <c r="R582" s="681">
        <f t="shared" ca="1" si="39"/>
        <v>0</v>
      </c>
      <c r="S582" t="str">
        <f t="shared" si="40"/>
        <v>HUM_ASR_FY_2022</v>
      </c>
      <c r="T582" s="958">
        <f t="shared" si="41"/>
        <v>45032</v>
      </c>
      <c r="U582" t="str">
        <f t="shared" si="42"/>
        <v>Unaudited</v>
      </c>
    </row>
    <row r="583" spans="1:21" x14ac:dyDescent="0.25">
      <c r="A583" t="s">
        <v>437</v>
      </c>
      <c r="B583" t="s">
        <v>1385</v>
      </c>
      <c r="C583" t="s">
        <v>1386</v>
      </c>
      <c r="D583" s="15">
        <v>1900</v>
      </c>
      <c r="E583" s="121">
        <v>1</v>
      </c>
      <c r="F583" t="s">
        <v>440</v>
      </c>
      <c r="G583" s="121">
        <v>274</v>
      </c>
      <c r="H583" t="s">
        <v>381</v>
      </c>
      <c r="I583" t="s">
        <v>488</v>
      </c>
      <c r="J583" t="s">
        <v>433</v>
      </c>
      <c r="K583" t="s">
        <v>6</v>
      </c>
      <c r="L583" s="756">
        <v>3.4</v>
      </c>
      <c r="M583" t="s">
        <v>461</v>
      </c>
      <c r="N583" s="681">
        <f t="shared" ca="1" si="39"/>
        <v>0</v>
      </c>
      <c r="O583" s="681">
        <f t="shared" ca="1" si="39"/>
        <v>0</v>
      </c>
      <c r="P583" s="681">
        <f t="shared" ca="1" si="39"/>
        <v>0</v>
      </c>
      <c r="Q583" s="681">
        <f t="shared" ca="1" si="39"/>
        <v>0</v>
      </c>
      <c r="R583" s="681">
        <f t="shared" ca="1" si="39"/>
        <v>0</v>
      </c>
      <c r="S583" t="str">
        <f t="shared" si="40"/>
        <v>HUM_ASR_FY_2022</v>
      </c>
      <c r="T583" s="958">
        <f t="shared" si="41"/>
        <v>45032</v>
      </c>
      <c r="U583" t="str">
        <f t="shared" si="42"/>
        <v>Unaudited</v>
      </c>
    </row>
    <row r="584" spans="1:21" x14ac:dyDescent="0.25">
      <c r="A584" t="s">
        <v>437</v>
      </c>
      <c r="B584" t="s">
        <v>1385</v>
      </c>
      <c r="C584" t="s">
        <v>1386</v>
      </c>
      <c r="D584" s="15">
        <v>1900</v>
      </c>
      <c r="E584" s="121">
        <v>1</v>
      </c>
      <c r="F584" t="s">
        <v>440</v>
      </c>
      <c r="G584" s="121">
        <v>274</v>
      </c>
      <c r="H584" t="s">
        <v>381</v>
      </c>
      <c r="I584" t="s">
        <v>488</v>
      </c>
      <c r="J584" t="s">
        <v>433</v>
      </c>
      <c r="K584" t="s">
        <v>434</v>
      </c>
      <c r="L584" s="756">
        <v>4.5</v>
      </c>
      <c r="M584" t="s">
        <v>32</v>
      </c>
      <c r="N584" s="681">
        <f t="shared" ca="1" si="39"/>
        <v>5089.6645454545442</v>
      </c>
      <c r="O584" s="681">
        <f t="shared" ca="1" si="39"/>
        <v>3880.1317978414572</v>
      </c>
      <c r="P584" s="681">
        <f t="shared" ca="1" si="39"/>
        <v>1209.5327476130867</v>
      </c>
      <c r="Q584" s="681">
        <f t="shared" ca="1" si="39"/>
        <v>0</v>
      </c>
      <c r="R584" s="681">
        <f t="shared" ca="1" si="39"/>
        <v>0</v>
      </c>
      <c r="S584" t="str">
        <f t="shared" si="40"/>
        <v>HUM_ASR_FY_2022</v>
      </c>
      <c r="T584" s="958">
        <f t="shared" si="41"/>
        <v>45032</v>
      </c>
      <c r="U584" t="str">
        <f t="shared" si="42"/>
        <v>Unaudited</v>
      </c>
    </row>
    <row r="585" spans="1:21" x14ac:dyDescent="0.25">
      <c r="A585" t="s">
        <v>437</v>
      </c>
      <c r="B585" t="s">
        <v>1385</v>
      </c>
      <c r="C585" t="s">
        <v>1386</v>
      </c>
      <c r="D585" s="15">
        <v>1900</v>
      </c>
      <c r="E585" s="121">
        <v>1</v>
      </c>
      <c r="F585" t="s">
        <v>440</v>
      </c>
      <c r="G585" s="121">
        <v>274</v>
      </c>
      <c r="H585" t="s">
        <v>381</v>
      </c>
      <c r="I585" t="s">
        <v>488</v>
      </c>
      <c r="J585" t="s">
        <v>433</v>
      </c>
      <c r="K585" t="s">
        <v>434</v>
      </c>
      <c r="L585" s="756" t="s">
        <v>944</v>
      </c>
      <c r="M585" t="s">
        <v>935</v>
      </c>
      <c r="N585" s="681">
        <f t="shared" ca="1" si="39"/>
        <v>0</v>
      </c>
      <c r="O585" s="681">
        <f t="shared" ca="1" si="39"/>
        <v>0</v>
      </c>
      <c r="P585" s="681">
        <f t="shared" ca="1" si="39"/>
        <v>0</v>
      </c>
      <c r="Q585" s="681">
        <f t="shared" ca="1" si="39"/>
        <v>0</v>
      </c>
      <c r="R585" s="681">
        <f t="shared" ca="1" si="39"/>
        <v>0</v>
      </c>
      <c r="S585" t="str">
        <f t="shared" si="40"/>
        <v>HUM_ASR_FY_2022</v>
      </c>
      <c r="T585" s="958">
        <f t="shared" si="41"/>
        <v>45032</v>
      </c>
      <c r="U585" t="str">
        <f t="shared" si="42"/>
        <v>Unaudited</v>
      </c>
    </row>
    <row r="586" spans="1:21" x14ac:dyDescent="0.25">
      <c r="A586" t="s">
        <v>437</v>
      </c>
      <c r="B586" t="s">
        <v>1385</v>
      </c>
      <c r="C586" t="s">
        <v>1386</v>
      </c>
      <c r="D586" s="15">
        <v>1900</v>
      </c>
      <c r="E586" s="121">
        <v>1</v>
      </c>
      <c r="F586" t="s">
        <v>440</v>
      </c>
      <c r="G586" s="121">
        <v>274</v>
      </c>
      <c r="H586" t="s">
        <v>381</v>
      </c>
      <c r="I586" t="s">
        <v>488</v>
      </c>
      <c r="J586" t="s">
        <v>433</v>
      </c>
      <c r="K586" t="s">
        <v>434</v>
      </c>
      <c r="L586" s="756" t="s">
        <v>193</v>
      </c>
      <c r="M586" t="s">
        <v>40</v>
      </c>
      <c r="N586" s="681">
        <f t="shared" ca="1" si="39"/>
        <v>0</v>
      </c>
      <c r="O586" s="681">
        <f t="shared" ca="1" si="39"/>
        <v>0</v>
      </c>
      <c r="P586" s="681">
        <f t="shared" ca="1" si="39"/>
        <v>0</v>
      </c>
      <c r="Q586" s="681">
        <f t="shared" ca="1" si="39"/>
        <v>0</v>
      </c>
      <c r="R586" s="681">
        <f t="shared" ca="1" si="39"/>
        <v>0</v>
      </c>
      <c r="S586" t="str">
        <f t="shared" si="40"/>
        <v>HUM_ASR_FY_2022</v>
      </c>
      <c r="T586" s="958">
        <f t="shared" si="41"/>
        <v>45032</v>
      </c>
      <c r="U586" t="str">
        <f t="shared" si="42"/>
        <v>Unaudited</v>
      </c>
    </row>
    <row r="587" spans="1:21" x14ac:dyDescent="0.25">
      <c r="A587" t="s">
        <v>437</v>
      </c>
      <c r="B587" t="s">
        <v>1385</v>
      </c>
      <c r="C587" t="s">
        <v>1386</v>
      </c>
      <c r="D587" s="15">
        <v>1900</v>
      </c>
      <c r="E587" s="121">
        <v>1</v>
      </c>
      <c r="F587" t="s">
        <v>440</v>
      </c>
      <c r="G587" s="121">
        <v>274</v>
      </c>
      <c r="H587" t="s">
        <v>381</v>
      </c>
      <c r="I587" t="s">
        <v>488</v>
      </c>
      <c r="J587" t="s">
        <v>433</v>
      </c>
      <c r="K587" t="s">
        <v>434</v>
      </c>
      <c r="L587" s="756" t="s">
        <v>192</v>
      </c>
      <c r="M587" t="s">
        <v>329</v>
      </c>
      <c r="N587" s="681">
        <f t="shared" ca="1" si="39"/>
        <v>0</v>
      </c>
      <c r="O587" s="681">
        <f t="shared" ca="1" si="39"/>
        <v>0</v>
      </c>
      <c r="P587" s="681">
        <f t="shared" ca="1" si="39"/>
        <v>0</v>
      </c>
      <c r="Q587" s="681">
        <f t="shared" ca="1" si="39"/>
        <v>0</v>
      </c>
      <c r="R587" s="681">
        <f t="shared" ca="1" si="39"/>
        <v>0</v>
      </c>
      <c r="S587" t="str">
        <f t="shared" si="40"/>
        <v>HUM_ASR_FY_2022</v>
      </c>
      <c r="T587" s="958">
        <f t="shared" si="41"/>
        <v>45032</v>
      </c>
      <c r="U587" t="str">
        <f t="shared" si="42"/>
        <v>Unaudited</v>
      </c>
    </row>
    <row r="588" spans="1:21" x14ac:dyDescent="0.25">
      <c r="A588" t="s">
        <v>437</v>
      </c>
      <c r="B588" t="s">
        <v>1385</v>
      </c>
      <c r="C588" t="s">
        <v>1386</v>
      </c>
      <c r="D588" s="15">
        <v>1900</v>
      </c>
      <c r="E588" s="121">
        <v>1</v>
      </c>
      <c r="F588" t="s">
        <v>440</v>
      </c>
      <c r="G588" s="121">
        <v>274</v>
      </c>
      <c r="H588" t="s">
        <v>381</v>
      </c>
      <c r="I588" t="s">
        <v>488</v>
      </c>
      <c r="J588" t="s">
        <v>450</v>
      </c>
      <c r="K588" t="s">
        <v>435</v>
      </c>
      <c r="L588" s="756" t="s">
        <v>79</v>
      </c>
      <c r="M588" t="s">
        <v>27</v>
      </c>
      <c r="N588" s="681">
        <f t="shared" ca="1" si="39"/>
        <v>418967.59674138925</v>
      </c>
      <c r="O588" s="681">
        <f t="shared" ca="1" si="39"/>
        <v>226285.32052395405</v>
      </c>
      <c r="P588" s="681">
        <f t="shared" ca="1" si="39"/>
        <v>192682.27621743517</v>
      </c>
      <c r="Q588" s="681">
        <f t="shared" ca="1" si="39"/>
        <v>0</v>
      </c>
      <c r="R588" s="681">
        <f t="shared" ca="1" si="39"/>
        <v>0</v>
      </c>
      <c r="S588" t="str">
        <f t="shared" si="40"/>
        <v>HUM_ASR_FY_2022</v>
      </c>
      <c r="T588" s="958">
        <f t="shared" si="41"/>
        <v>45032</v>
      </c>
      <c r="U588" t="str">
        <f t="shared" si="42"/>
        <v>Unaudited</v>
      </c>
    </row>
    <row r="589" spans="1:21" x14ac:dyDescent="0.25">
      <c r="A589" t="s">
        <v>437</v>
      </c>
      <c r="B589" t="s">
        <v>1385</v>
      </c>
      <c r="C589" t="s">
        <v>1386</v>
      </c>
      <c r="D589" s="15">
        <v>1900</v>
      </c>
      <c r="E589" s="121">
        <v>1</v>
      </c>
      <c r="F589" t="s">
        <v>440</v>
      </c>
      <c r="G589" s="121">
        <v>274</v>
      </c>
      <c r="H589" t="s">
        <v>381</v>
      </c>
      <c r="I589" t="s">
        <v>488</v>
      </c>
      <c r="J589" t="s">
        <v>450</v>
      </c>
      <c r="K589" t="s">
        <v>435</v>
      </c>
      <c r="L589" s="756" t="s">
        <v>80</v>
      </c>
      <c r="M589" t="s">
        <v>97</v>
      </c>
      <c r="N589" s="681">
        <f t="shared" ca="1" si="39"/>
        <v>47899.769147563158</v>
      </c>
      <c r="O589" s="681">
        <f t="shared" ca="1" si="39"/>
        <v>25870.770672678522</v>
      </c>
      <c r="P589" s="681">
        <f t="shared" ca="1" si="39"/>
        <v>22028.998474884633</v>
      </c>
      <c r="Q589" s="681">
        <f t="shared" ca="1" si="39"/>
        <v>0</v>
      </c>
      <c r="R589" s="681">
        <f t="shared" ca="1" si="39"/>
        <v>0</v>
      </c>
      <c r="S589" t="str">
        <f t="shared" si="40"/>
        <v>HUM_ASR_FY_2022</v>
      </c>
      <c r="T589" s="958">
        <f t="shared" si="41"/>
        <v>45032</v>
      </c>
      <c r="U589" t="str">
        <f t="shared" si="42"/>
        <v>Unaudited</v>
      </c>
    </row>
    <row r="590" spans="1:21" x14ac:dyDescent="0.25">
      <c r="A590" t="s">
        <v>437</v>
      </c>
      <c r="B590" t="s">
        <v>1385</v>
      </c>
      <c r="C590" t="s">
        <v>1386</v>
      </c>
      <c r="D590" s="15">
        <v>1900</v>
      </c>
      <c r="E590" s="121">
        <v>1</v>
      </c>
      <c r="F590" t="s">
        <v>440</v>
      </c>
      <c r="G590" s="121">
        <v>274</v>
      </c>
      <c r="H590" t="s">
        <v>381</v>
      </c>
      <c r="I590" t="s">
        <v>488</v>
      </c>
      <c r="J590" t="s">
        <v>450</v>
      </c>
      <c r="K590" t="s">
        <v>435</v>
      </c>
      <c r="L590" s="756" t="s">
        <v>81</v>
      </c>
      <c r="M590" t="s">
        <v>98</v>
      </c>
      <c r="N590" s="681">
        <f t="shared" ca="1" si="39"/>
        <v>90408.044240877236</v>
      </c>
      <c r="O590" s="681">
        <f t="shared" ca="1" si="39"/>
        <v>48829.583548005459</v>
      </c>
      <c r="P590" s="681">
        <f t="shared" ca="1" si="39"/>
        <v>41578.460692871784</v>
      </c>
      <c r="Q590" s="681">
        <f t="shared" ca="1" si="39"/>
        <v>0</v>
      </c>
      <c r="R590" s="681">
        <f t="shared" ca="1" si="39"/>
        <v>0</v>
      </c>
      <c r="S590" t="str">
        <f t="shared" si="40"/>
        <v>HUM_ASR_FY_2022</v>
      </c>
      <c r="T590" s="958">
        <f t="shared" si="41"/>
        <v>45032</v>
      </c>
      <c r="U590" t="str">
        <f t="shared" si="42"/>
        <v>Unaudited</v>
      </c>
    </row>
    <row r="591" spans="1:21" x14ac:dyDescent="0.25">
      <c r="A591" t="s">
        <v>437</v>
      </c>
      <c r="B591" t="s">
        <v>1385</v>
      </c>
      <c r="C591" t="s">
        <v>1386</v>
      </c>
      <c r="D591" s="15">
        <v>1900</v>
      </c>
      <c r="E591" s="121">
        <v>1</v>
      </c>
      <c r="F591" t="s">
        <v>440</v>
      </c>
      <c r="G591" s="121">
        <v>274</v>
      </c>
      <c r="H591" t="s">
        <v>381</v>
      </c>
      <c r="I591" t="s">
        <v>488</v>
      </c>
      <c r="J591" t="s">
        <v>450</v>
      </c>
      <c r="K591" t="s">
        <v>435</v>
      </c>
      <c r="L591" s="756" t="s">
        <v>82</v>
      </c>
      <c r="M591" t="s">
        <v>99</v>
      </c>
      <c r="N591" s="681">
        <f t="shared" ca="1" si="39"/>
        <v>68777.458956232178</v>
      </c>
      <c r="O591" s="681">
        <f t="shared" ca="1" si="39"/>
        <v>37146.856859053638</v>
      </c>
      <c r="P591" s="681">
        <f t="shared" ca="1" si="39"/>
        <v>31630.60209717854</v>
      </c>
      <c r="Q591" s="681">
        <f t="shared" ca="1" si="39"/>
        <v>0</v>
      </c>
      <c r="R591" s="681">
        <f t="shared" ca="1" si="39"/>
        <v>0</v>
      </c>
      <c r="S591" t="str">
        <f t="shared" si="40"/>
        <v>HUM_ASR_FY_2022</v>
      </c>
      <c r="T591" s="958">
        <f t="shared" si="41"/>
        <v>45032</v>
      </c>
      <c r="U591" t="str">
        <f t="shared" si="42"/>
        <v>Unaudited</v>
      </c>
    </row>
    <row r="592" spans="1:21" x14ac:dyDescent="0.25">
      <c r="A592" t="s">
        <v>437</v>
      </c>
      <c r="B592" t="s">
        <v>1385</v>
      </c>
      <c r="C592" t="s">
        <v>1386</v>
      </c>
      <c r="D592" s="15">
        <v>1900</v>
      </c>
      <c r="E592" s="121">
        <v>1</v>
      </c>
      <c r="F592" t="s">
        <v>440</v>
      </c>
      <c r="G592" s="121">
        <v>274</v>
      </c>
      <c r="H592" t="s">
        <v>381</v>
      </c>
      <c r="I592" t="s">
        <v>488</v>
      </c>
      <c r="J592" t="s">
        <v>450</v>
      </c>
      <c r="K592" t="s">
        <v>435</v>
      </c>
      <c r="L592" s="756" t="s">
        <v>216</v>
      </c>
      <c r="M592" t="s">
        <v>100</v>
      </c>
      <c r="N592" s="681">
        <f t="shared" ca="1" si="39"/>
        <v>119876.20909979456</v>
      </c>
      <c r="O592" s="681">
        <f t="shared" ca="1" si="39"/>
        <v>64745.404203865932</v>
      </c>
      <c r="P592" s="681">
        <f t="shared" ca="1" si="39"/>
        <v>55130.804895928624</v>
      </c>
      <c r="Q592" s="681">
        <f t="shared" ca="1" si="39"/>
        <v>0</v>
      </c>
      <c r="R592" s="681">
        <f t="shared" ca="1" si="39"/>
        <v>0</v>
      </c>
      <c r="S592" t="str">
        <f t="shared" si="40"/>
        <v>HUM_ASR_FY_2022</v>
      </c>
      <c r="T592" s="958">
        <f t="shared" si="41"/>
        <v>45032</v>
      </c>
      <c r="U592" t="str">
        <f t="shared" si="42"/>
        <v>Unaudited</v>
      </c>
    </row>
    <row r="593" spans="1:21" x14ac:dyDescent="0.25">
      <c r="A593" t="s">
        <v>437</v>
      </c>
      <c r="B593" t="s">
        <v>1385</v>
      </c>
      <c r="C593" t="s">
        <v>1386</v>
      </c>
      <c r="D593" s="15">
        <v>1900</v>
      </c>
      <c r="E593" s="121">
        <v>1</v>
      </c>
      <c r="F593" t="s">
        <v>440</v>
      </c>
      <c r="G593" s="121">
        <v>274</v>
      </c>
      <c r="H593" t="s">
        <v>381</v>
      </c>
      <c r="I593" t="s">
        <v>488</v>
      </c>
      <c r="J593" t="s">
        <v>450</v>
      </c>
      <c r="K593" t="s">
        <v>435</v>
      </c>
      <c r="L593" s="756" t="s">
        <v>215</v>
      </c>
      <c r="M593" t="s">
        <v>28</v>
      </c>
      <c r="N593" s="681">
        <f t="shared" ca="1" si="39"/>
        <v>2629.4775070060787</v>
      </c>
      <c r="O593" s="681">
        <f t="shared" ca="1" si="39"/>
        <v>1420.1865850992617</v>
      </c>
      <c r="P593" s="681">
        <f t="shared" ca="1" si="39"/>
        <v>1209.2909219068169</v>
      </c>
      <c r="Q593" s="681">
        <f t="shared" ca="1" si="39"/>
        <v>0</v>
      </c>
      <c r="R593" s="681">
        <f t="shared" ca="1" si="39"/>
        <v>0</v>
      </c>
      <c r="S593" t="str">
        <f t="shared" si="40"/>
        <v>HUM_ASR_FY_2022</v>
      </c>
      <c r="T593" s="958">
        <f t="shared" si="41"/>
        <v>45032</v>
      </c>
      <c r="U593" t="str">
        <f t="shared" si="42"/>
        <v>Unaudited</v>
      </c>
    </row>
    <row r="594" spans="1:21" x14ac:dyDescent="0.25">
      <c r="A594" t="s">
        <v>437</v>
      </c>
      <c r="B594" t="s">
        <v>1385</v>
      </c>
      <c r="C594" t="s">
        <v>1386</v>
      </c>
      <c r="D594" s="15">
        <v>1900</v>
      </c>
      <c r="E594" s="121">
        <v>1</v>
      </c>
      <c r="F594" t="s">
        <v>440</v>
      </c>
      <c r="G594" s="121">
        <v>274</v>
      </c>
      <c r="H594" t="s">
        <v>381</v>
      </c>
      <c r="I594" t="s">
        <v>488</v>
      </c>
      <c r="J594" t="s">
        <v>436</v>
      </c>
      <c r="K594" t="s">
        <v>436</v>
      </c>
      <c r="L594" s="756" t="s">
        <v>84</v>
      </c>
      <c r="M594" t="s">
        <v>327</v>
      </c>
      <c r="N594" s="681">
        <f t="shared" ca="1" si="39"/>
        <v>0</v>
      </c>
      <c r="O594" s="681">
        <f t="shared" ca="1" si="39"/>
        <v>0</v>
      </c>
      <c r="P594" s="681">
        <f t="shared" ca="1" si="39"/>
        <v>0</v>
      </c>
      <c r="Q594" s="681">
        <f t="shared" ca="1" si="39"/>
        <v>0</v>
      </c>
      <c r="R594" s="681">
        <f t="shared" ca="1" si="39"/>
        <v>0</v>
      </c>
      <c r="S594" t="str">
        <f t="shared" si="40"/>
        <v>HUM_ASR_FY_2022</v>
      </c>
      <c r="T594" s="958">
        <f t="shared" si="41"/>
        <v>45032</v>
      </c>
      <c r="U594" t="str">
        <f t="shared" si="42"/>
        <v>Unaudited</v>
      </c>
    </row>
    <row r="595" spans="1:21" x14ac:dyDescent="0.25">
      <c r="A595" t="s">
        <v>437</v>
      </c>
      <c r="B595" t="s">
        <v>1385</v>
      </c>
      <c r="C595" t="s">
        <v>1386</v>
      </c>
      <c r="D595" s="15">
        <v>1900</v>
      </c>
      <c r="E595" s="121">
        <v>1</v>
      </c>
      <c r="F595" t="s">
        <v>440</v>
      </c>
      <c r="G595" s="121">
        <v>274</v>
      </c>
      <c r="H595" t="s">
        <v>381</v>
      </c>
      <c r="I595" t="s">
        <v>488</v>
      </c>
      <c r="J595" t="s">
        <v>436</v>
      </c>
      <c r="K595" t="s">
        <v>436</v>
      </c>
      <c r="L595" s="756" t="s">
        <v>85</v>
      </c>
      <c r="M595" t="s">
        <v>325</v>
      </c>
      <c r="N595" s="681">
        <f t="shared" ca="1" si="39"/>
        <v>0</v>
      </c>
      <c r="O595" s="681">
        <f t="shared" ca="1" si="39"/>
        <v>0</v>
      </c>
      <c r="P595" s="681">
        <f t="shared" ca="1" si="39"/>
        <v>0</v>
      </c>
      <c r="Q595" s="681">
        <f t="shared" ca="1" si="39"/>
        <v>0</v>
      </c>
      <c r="R595" s="681">
        <f t="shared" ca="1" si="39"/>
        <v>0</v>
      </c>
      <c r="S595" t="str">
        <f t="shared" si="40"/>
        <v>HUM_ASR_FY_2022</v>
      </c>
      <c r="T595" s="958">
        <f t="shared" si="41"/>
        <v>45032</v>
      </c>
      <c r="U595" t="str">
        <f t="shared" si="42"/>
        <v>Unaudited</v>
      </c>
    </row>
    <row r="596" spans="1:21" x14ac:dyDescent="0.25">
      <c r="A596" t="s">
        <v>437</v>
      </c>
      <c r="B596" t="s">
        <v>1385</v>
      </c>
      <c r="C596" t="s">
        <v>1386</v>
      </c>
      <c r="D596" s="15">
        <v>1900</v>
      </c>
      <c r="E596" s="121">
        <v>1</v>
      </c>
      <c r="F596" t="s">
        <v>440</v>
      </c>
      <c r="G596" s="121">
        <v>274</v>
      </c>
      <c r="H596" t="s">
        <v>381</v>
      </c>
      <c r="I596" t="s">
        <v>488</v>
      </c>
      <c r="J596" t="s">
        <v>436</v>
      </c>
      <c r="K596" t="s">
        <v>436</v>
      </c>
      <c r="L596" s="756" t="s">
        <v>86</v>
      </c>
      <c r="M596" t="s">
        <v>494</v>
      </c>
      <c r="N596" s="681">
        <f t="shared" ca="1" si="39"/>
        <v>0</v>
      </c>
      <c r="O596" s="681">
        <f t="shared" ca="1" si="39"/>
        <v>0</v>
      </c>
      <c r="P596" s="681">
        <f t="shared" ca="1" si="39"/>
        <v>0</v>
      </c>
      <c r="Q596" s="681">
        <f t="shared" ca="1" si="39"/>
        <v>0</v>
      </c>
      <c r="R596" s="681">
        <f t="shared" ca="1" si="39"/>
        <v>0</v>
      </c>
      <c r="S596" t="str">
        <f t="shared" si="40"/>
        <v>HUM_ASR_FY_2022</v>
      </c>
      <c r="T596" s="958">
        <f t="shared" si="41"/>
        <v>45032</v>
      </c>
      <c r="U596" t="str">
        <f t="shared" si="42"/>
        <v>Unaudited</v>
      </c>
    </row>
    <row r="597" spans="1:21" x14ac:dyDescent="0.25">
      <c r="A597" t="s">
        <v>437</v>
      </c>
      <c r="B597" t="s">
        <v>1385</v>
      </c>
      <c r="C597" t="s">
        <v>1386</v>
      </c>
      <c r="D597" s="15">
        <v>1900</v>
      </c>
      <c r="E597" s="121">
        <v>1</v>
      </c>
      <c r="F597" t="s">
        <v>440</v>
      </c>
      <c r="G597" s="121">
        <v>274</v>
      </c>
      <c r="H597" t="s">
        <v>381</v>
      </c>
      <c r="I597" t="s">
        <v>488</v>
      </c>
      <c r="J597" t="s">
        <v>436</v>
      </c>
      <c r="K597" t="s">
        <v>436</v>
      </c>
      <c r="L597" s="756" t="s">
        <v>87</v>
      </c>
      <c r="M597" t="s">
        <v>495</v>
      </c>
      <c r="N597" s="681">
        <f t="shared" ca="1" si="39"/>
        <v>0</v>
      </c>
      <c r="O597" s="681">
        <f t="shared" ca="1" si="39"/>
        <v>0</v>
      </c>
      <c r="P597" s="681">
        <f t="shared" ca="1" si="39"/>
        <v>0</v>
      </c>
      <c r="Q597" s="681">
        <f t="shared" ca="1" si="39"/>
        <v>0</v>
      </c>
      <c r="R597" s="681">
        <f t="shared" ca="1" si="39"/>
        <v>0</v>
      </c>
      <c r="S597" t="str">
        <f t="shared" si="40"/>
        <v>HUM_ASR_FY_2022</v>
      </c>
      <c r="T597" s="958">
        <f t="shared" si="41"/>
        <v>45032</v>
      </c>
      <c r="U597" t="str">
        <f t="shared" si="42"/>
        <v>Unaudited</v>
      </c>
    </row>
    <row r="598" spans="1:21" x14ac:dyDescent="0.25">
      <c r="A598" t="s">
        <v>437</v>
      </c>
      <c r="B598" t="s">
        <v>1385</v>
      </c>
      <c r="C598" t="s">
        <v>1386</v>
      </c>
      <c r="D598" s="15">
        <v>1900</v>
      </c>
      <c r="E598" s="121">
        <v>1</v>
      </c>
      <c r="F598" t="s">
        <v>440</v>
      </c>
      <c r="G598" s="121">
        <v>274</v>
      </c>
      <c r="H598" t="s">
        <v>381</v>
      </c>
      <c r="I598" t="s">
        <v>488</v>
      </c>
      <c r="J598" t="s">
        <v>436</v>
      </c>
      <c r="K598" t="s">
        <v>436</v>
      </c>
      <c r="L598" s="756" t="s">
        <v>213</v>
      </c>
      <c r="M598" t="s">
        <v>496</v>
      </c>
      <c r="N598" s="681">
        <f t="shared" ca="1" si="39"/>
        <v>0</v>
      </c>
      <c r="O598" s="681">
        <f t="shared" ca="1" si="39"/>
        <v>0</v>
      </c>
      <c r="P598" s="681">
        <f t="shared" ca="1" si="39"/>
        <v>0</v>
      </c>
      <c r="Q598" s="681">
        <f t="shared" ca="1" si="39"/>
        <v>0</v>
      </c>
      <c r="R598" s="681">
        <f t="shared" ca="1" si="39"/>
        <v>0</v>
      </c>
      <c r="S598" t="str">
        <f t="shared" si="40"/>
        <v>HUM_ASR_FY_2022</v>
      </c>
      <c r="T598" s="958">
        <f t="shared" si="41"/>
        <v>45032</v>
      </c>
      <c r="U598" t="str">
        <f t="shared" si="42"/>
        <v>Unaudited</v>
      </c>
    </row>
    <row r="599" spans="1:21" x14ac:dyDescent="0.25">
      <c r="A599" t="s">
        <v>437</v>
      </c>
      <c r="B599" t="s">
        <v>1385</v>
      </c>
      <c r="C599" t="s">
        <v>1386</v>
      </c>
      <c r="D599" s="15">
        <v>1900</v>
      </c>
      <c r="E599" s="121">
        <v>1</v>
      </c>
      <c r="F599" t="s">
        <v>440</v>
      </c>
      <c r="G599" s="121">
        <v>274</v>
      </c>
      <c r="H599" t="s">
        <v>381</v>
      </c>
      <c r="I599" t="s">
        <v>489</v>
      </c>
      <c r="J599" t="s">
        <v>26</v>
      </c>
      <c r="K599" t="s">
        <v>26</v>
      </c>
      <c r="L599" s="756" t="s">
        <v>204</v>
      </c>
      <c r="M599" t="s">
        <v>26</v>
      </c>
      <c r="N599" s="681">
        <f t="shared" ca="1" si="39"/>
        <v>92108.489068357085</v>
      </c>
      <c r="O599" s="681">
        <f t="shared" ca="1" si="39"/>
        <v>0</v>
      </c>
      <c r="P599" s="681">
        <f t="shared" ca="1" si="39"/>
        <v>0</v>
      </c>
      <c r="Q599" s="681">
        <f t="shared" ca="1" si="39"/>
        <v>0</v>
      </c>
      <c r="R599" s="681">
        <f t="shared" ca="1" si="39"/>
        <v>0</v>
      </c>
      <c r="S599" t="str">
        <f t="shared" si="40"/>
        <v>HUM_ASR_FY_2022</v>
      </c>
      <c r="T599" s="958">
        <f t="shared" si="41"/>
        <v>45032</v>
      </c>
      <c r="U599" t="str">
        <f t="shared" si="42"/>
        <v>Unaudited</v>
      </c>
    </row>
    <row r="600" spans="1:21" x14ac:dyDescent="0.25">
      <c r="A600" t="s">
        <v>437</v>
      </c>
      <c r="B600" t="s">
        <v>1385</v>
      </c>
      <c r="C600" t="s">
        <v>1386</v>
      </c>
      <c r="D600" s="15">
        <v>1900</v>
      </c>
      <c r="E600" s="121">
        <v>1</v>
      </c>
      <c r="F600" t="s">
        <v>441</v>
      </c>
      <c r="G600" s="121">
        <v>366</v>
      </c>
      <c r="H600" t="s">
        <v>381</v>
      </c>
      <c r="I600" t="s">
        <v>432</v>
      </c>
      <c r="J600" t="s">
        <v>432</v>
      </c>
      <c r="K600" t="s">
        <v>432</v>
      </c>
      <c r="M600" t="s">
        <v>432</v>
      </c>
      <c r="N600" s="681">
        <f t="shared" ca="1" si="39"/>
        <v>4648</v>
      </c>
      <c r="O600" s="681">
        <f t="shared" ca="1" si="39"/>
        <v>2590</v>
      </c>
      <c r="P600" s="681">
        <f t="shared" ca="1" si="39"/>
        <v>2058</v>
      </c>
      <c r="Q600" s="681">
        <f t="shared" ca="1" si="39"/>
        <v>0</v>
      </c>
      <c r="R600" s="681">
        <f t="shared" ca="1" si="39"/>
        <v>0</v>
      </c>
      <c r="S600" t="str">
        <f t="shared" si="40"/>
        <v>HUM_ASR_FY_2022</v>
      </c>
      <c r="T600" s="958">
        <f t="shared" si="41"/>
        <v>45032</v>
      </c>
      <c r="U600" t="str">
        <f t="shared" si="42"/>
        <v>Unaudited</v>
      </c>
    </row>
    <row r="601" spans="1:21" x14ac:dyDescent="0.25">
      <c r="A601" t="s">
        <v>437</v>
      </c>
      <c r="B601" t="s">
        <v>1385</v>
      </c>
      <c r="C601" t="s">
        <v>1386</v>
      </c>
      <c r="D601" s="15">
        <v>1900</v>
      </c>
      <c r="E601" s="121">
        <v>1</v>
      </c>
      <c r="F601" t="s">
        <v>441</v>
      </c>
      <c r="G601" s="121">
        <v>366</v>
      </c>
      <c r="H601" t="s">
        <v>381</v>
      </c>
      <c r="I601" t="s">
        <v>487</v>
      </c>
      <c r="J601" t="s">
        <v>12</v>
      </c>
      <c r="K601" t="s">
        <v>12</v>
      </c>
      <c r="L601" s="756">
        <v>1.1000000000000001</v>
      </c>
      <c r="M601" t="s">
        <v>12</v>
      </c>
      <c r="N601" s="681">
        <f t="shared" ca="1" si="39"/>
        <v>20078385.220000003</v>
      </c>
      <c r="O601" s="681">
        <f t="shared" ca="1" si="39"/>
        <v>0</v>
      </c>
      <c r="P601" s="681">
        <f t="shared" ca="1" si="39"/>
        <v>0</v>
      </c>
      <c r="Q601" s="681">
        <f t="shared" ca="1" si="39"/>
        <v>0</v>
      </c>
      <c r="R601" s="681">
        <f t="shared" ca="1" si="39"/>
        <v>0</v>
      </c>
      <c r="S601" t="str">
        <f t="shared" si="40"/>
        <v>HUM_ASR_FY_2022</v>
      </c>
      <c r="T601" s="958">
        <f t="shared" si="41"/>
        <v>45032</v>
      </c>
      <c r="U601" t="str">
        <f t="shared" si="42"/>
        <v>Unaudited</v>
      </c>
    </row>
    <row r="602" spans="1:21" x14ac:dyDescent="0.25">
      <c r="A602" t="s">
        <v>437</v>
      </c>
      <c r="B602" t="s">
        <v>1385</v>
      </c>
      <c r="C602" t="s">
        <v>1386</v>
      </c>
      <c r="D602" s="15">
        <v>1900</v>
      </c>
      <c r="E602" s="121">
        <v>1</v>
      </c>
      <c r="F602" t="s">
        <v>441</v>
      </c>
      <c r="G602" s="121">
        <v>366</v>
      </c>
      <c r="H602" t="s">
        <v>381</v>
      </c>
      <c r="I602" t="s">
        <v>487</v>
      </c>
      <c r="J602" t="s">
        <v>12</v>
      </c>
      <c r="K602" t="s">
        <v>222</v>
      </c>
      <c r="L602" s="756">
        <v>1.2</v>
      </c>
      <c r="M602" t="s">
        <v>222</v>
      </c>
      <c r="N602" s="681">
        <f t="shared" ca="1" si="39"/>
        <v>0</v>
      </c>
      <c r="O602" s="681">
        <f t="shared" ca="1" si="39"/>
        <v>0</v>
      </c>
      <c r="P602" s="681">
        <f t="shared" ca="1" si="39"/>
        <v>0</v>
      </c>
      <c r="Q602" s="681">
        <f t="shared" ca="1" si="39"/>
        <v>0</v>
      </c>
      <c r="R602" s="681">
        <f t="shared" ca="1" si="39"/>
        <v>0</v>
      </c>
      <c r="S602" t="str">
        <f t="shared" si="40"/>
        <v>HUM_ASR_FY_2022</v>
      </c>
      <c r="T602" s="958">
        <f t="shared" si="41"/>
        <v>45032</v>
      </c>
      <c r="U602" t="str">
        <f t="shared" si="42"/>
        <v>Unaudited</v>
      </c>
    </row>
    <row r="603" spans="1:21" x14ac:dyDescent="0.25">
      <c r="A603" t="s">
        <v>437</v>
      </c>
      <c r="B603" t="s">
        <v>1385</v>
      </c>
      <c r="C603" t="s">
        <v>1386</v>
      </c>
      <c r="D603" s="15">
        <v>1900</v>
      </c>
      <c r="E603" s="121">
        <v>1</v>
      </c>
      <c r="F603" t="s">
        <v>441</v>
      </c>
      <c r="G603" s="121">
        <v>366</v>
      </c>
      <c r="H603" t="s">
        <v>381</v>
      </c>
      <c r="I603" t="s">
        <v>487</v>
      </c>
      <c r="J603" t="s">
        <v>12</v>
      </c>
      <c r="K603" t="s">
        <v>1323</v>
      </c>
      <c r="L603" s="756" t="s">
        <v>1319</v>
      </c>
      <c r="M603" t="s">
        <v>1323</v>
      </c>
      <c r="N603" s="681">
        <f t="shared" ca="1" si="39"/>
        <v>75038.13</v>
      </c>
      <c r="O603" s="681">
        <f t="shared" ca="1" si="39"/>
        <v>0</v>
      </c>
      <c r="P603" s="681">
        <f t="shared" ca="1" si="39"/>
        <v>0</v>
      </c>
      <c r="Q603" s="681">
        <f t="shared" ca="1" si="39"/>
        <v>0</v>
      </c>
      <c r="R603" s="681">
        <f t="shared" ca="1" si="39"/>
        <v>0</v>
      </c>
      <c r="S603" t="str">
        <f t="shared" si="40"/>
        <v>HUM_ASR_FY_2022</v>
      </c>
      <c r="T603" s="958">
        <f t="shared" si="41"/>
        <v>45032</v>
      </c>
      <c r="U603" t="str">
        <f t="shared" si="42"/>
        <v>Unaudited</v>
      </c>
    </row>
    <row r="604" spans="1:21" x14ac:dyDescent="0.25">
      <c r="A604" t="s">
        <v>437</v>
      </c>
      <c r="B604" t="s">
        <v>1385</v>
      </c>
      <c r="C604" t="s">
        <v>1386</v>
      </c>
      <c r="D604" s="15">
        <v>1900</v>
      </c>
      <c r="E604" s="121">
        <v>1</v>
      </c>
      <c r="F604" t="s">
        <v>441</v>
      </c>
      <c r="G604" s="121">
        <v>366</v>
      </c>
      <c r="H604" t="s">
        <v>381</v>
      </c>
      <c r="I604" t="s">
        <v>487</v>
      </c>
      <c r="J604" t="s">
        <v>12</v>
      </c>
      <c r="K604" t="s">
        <v>1325</v>
      </c>
      <c r="L604" s="756" t="s">
        <v>1324</v>
      </c>
      <c r="M604" t="s">
        <v>1325</v>
      </c>
      <c r="N604" s="681">
        <f t="shared" ca="1" si="39"/>
        <v>0</v>
      </c>
      <c r="O604" s="681">
        <f t="shared" ca="1" si="39"/>
        <v>0</v>
      </c>
      <c r="P604" s="681">
        <f t="shared" ca="1" si="39"/>
        <v>0</v>
      </c>
      <c r="Q604" s="681">
        <f t="shared" ca="1" si="39"/>
        <v>0</v>
      </c>
      <c r="R604" s="681">
        <f t="shared" ca="1" si="39"/>
        <v>0</v>
      </c>
      <c r="S604" t="str">
        <f t="shared" si="40"/>
        <v>HUM_ASR_FY_2022</v>
      </c>
      <c r="T604" s="958">
        <f t="shared" si="41"/>
        <v>45032</v>
      </c>
      <c r="U604" t="str">
        <f t="shared" si="42"/>
        <v>Unaudited</v>
      </c>
    </row>
    <row r="605" spans="1:21" x14ac:dyDescent="0.25">
      <c r="A605" t="s">
        <v>437</v>
      </c>
      <c r="B605" t="s">
        <v>1385</v>
      </c>
      <c r="C605" t="s">
        <v>1386</v>
      </c>
      <c r="D605" s="15">
        <v>1900</v>
      </c>
      <c r="E605" s="121">
        <v>1</v>
      </c>
      <c r="F605" t="s">
        <v>441</v>
      </c>
      <c r="G605" s="121">
        <v>366</v>
      </c>
      <c r="H605" t="s">
        <v>381</v>
      </c>
      <c r="I605" t="s">
        <v>487</v>
      </c>
      <c r="J605" t="s">
        <v>13</v>
      </c>
      <c r="K605" t="s">
        <v>13</v>
      </c>
      <c r="L605" s="756" t="s">
        <v>63</v>
      </c>
      <c r="M605" t="s">
        <v>13</v>
      </c>
      <c r="N605" s="681">
        <f t="shared" ca="1" si="39"/>
        <v>-135945.51</v>
      </c>
      <c r="O605" s="681">
        <f t="shared" ca="1" si="39"/>
        <v>0</v>
      </c>
      <c r="P605" s="681">
        <f t="shared" ca="1" si="39"/>
        <v>0</v>
      </c>
      <c r="Q605" s="681">
        <f t="shared" ca="1" si="39"/>
        <v>0</v>
      </c>
      <c r="R605" s="681">
        <f t="shared" ca="1" si="39"/>
        <v>0</v>
      </c>
      <c r="S605" t="str">
        <f t="shared" si="40"/>
        <v>HUM_ASR_FY_2022</v>
      </c>
      <c r="T605" s="958">
        <f t="shared" si="41"/>
        <v>45032</v>
      </c>
      <c r="U605" t="str">
        <f t="shared" si="42"/>
        <v>Unaudited</v>
      </c>
    </row>
    <row r="606" spans="1:21" x14ac:dyDescent="0.25">
      <c r="A606" t="s">
        <v>437</v>
      </c>
      <c r="B606" t="s">
        <v>1385</v>
      </c>
      <c r="C606" t="s">
        <v>1386</v>
      </c>
      <c r="D606" s="15">
        <v>1900</v>
      </c>
      <c r="E606" s="121">
        <v>1</v>
      </c>
      <c r="F606" t="s">
        <v>441</v>
      </c>
      <c r="G606" s="121">
        <v>366</v>
      </c>
      <c r="H606" t="s">
        <v>381</v>
      </c>
      <c r="I606" t="s">
        <v>488</v>
      </c>
      <c r="J606" t="s">
        <v>433</v>
      </c>
      <c r="K606" t="s">
        <v>796</v>
      </c>
      <c r="L606" s="756">
        <v>2.1</v>
      </c>
      <c r="M606" t="s">
        <v>731</v>
      </c>
      <c r="N606" s="681">
        <f t="shared" ca="1" si="39"/>
        <v>60892</v>
      </c>
      <c r="O606" s="681">
        <f t="shared" ca="1" si="39"/>
        <v>57118</v>
      </c>
      <c r="P606" s="681">
        <f t="shared" ca="1" si="39"/>
        <v>3774</v>
      </c>
      <c r="Q606" s="681">
        <f t="shared" ca="1" si="39"/>
        <v>0</v>
      </c>
      <c r="R606" s="681">
        <f t="shared" ca="1" si="39"/>
        <v>0</v>
      </c>
      <c r="S606" t="str">
        <f t="shared" si="40"/>
        <v>HUM_ASR_FY_2022</v>
      </c>
      <c r="T606" s="958">
        <f t="shared" si="41"/>
        <v>45032</v>
      </c>
      <c r="U606" t="str">
        <f t="shared" si="42"/>
        <v>Unaudited</v>
      </c>
    </row>
    <row r="607" spans="1:21" x14ac:dyDescent="0.25">
      <c r="A607" t="s">
        <v>437</v>
      </c>
      <c r="B607" t="s">
        <v>1385</v>
      </c>
      <c r="C607" t="s">
        <v>1386</v>
      </c>
      <c r="D607" s="15">
        <v>1900</v>
      </c>
      <c r="E607" s="121">
        <v>1</v>
      </c>
      <c r="F607" t="s">
        <v>441</v>
      </c>
      <c r="G607" s="121">
        <v>366</v>
      </c>
      <c r="H607" t="s">
        <v>381</v>
      </c>
      <c r="I607" t="s">
        <v>488</v>
      </c>
      <c r="J607" t="s">
        <v>433</v>
      </c>
      <c r="K607" t="s">
        <v>796</v>
      </c>
      <c r="L607" s="756">
        <v>2.2000000000000002</v>
      </c>
      <c r="M607" t="s">
        <v>732</v>
      </c>
      <c r="N607" s="681">
        <f t="shared" ca="1" si="39"/>
        <v>145</v>
      </c>
      <c r="O607" s="681">
        <f t="shared" ca="1" si="39"/>
        <v>130</v>
      </c>
      <c r="P607" s="681">
        <f t="shared" ca="1" si="39"/>
        <v>15</v>
      </c>
      <c r="Q607" s="681">
        <f t="shared" ca="1" si="39"/>
        <v>0</v>
      </c>
      <c r="R607" s="681">
        <f t="shared" ca="1" si="39"/>
        <v>0</v>
      </c>
      <c r="S607" t="str">
        <f t="shared" si="40"/>
        <v>HUM_ASR_FY_2022</v>
      </c>
      <c r="T607" s="958">
        <f t="shared" si="41"/>
        <v>45032</v>
      </c>
      <c r="U607" t="str">
        <f t="shared" si="42"/>
        <v>Unaudited</v>
      </c>
    </row>
    <row r="608" spans="1:21" x14ac:dyDescent="0.25">
      <c r="A608" t="s">
        <v>437</v>
      </c>
      <c r="B608" t="s">
        <v>1385</v>
      </c>
      <c r="C608" t="s">
        <v>1386</v>
      </c>
      <c r="D608" s="15">
        <v>1900</v>
      </c>
      <c r="E608" s="121">
        <v>1</v>
      </c>
      <c r="F608" t="s">
        <v>441</v>
      </c>
      <c r="G608" s="121">
        <v>366</v>
      </c>
      <c r="H608" t="s">
        <v>381</v>
      </c>
      <c r="I608" t="s">
        <v>488</v>
      </c>
      <c r="J608" t="s">
        <v>433</v>
      </c>
      <c r="K608" t="s">
        <v>796</v>
      </c>
      <c r="L608" s="756">
        <v>2.2999999999999998</v>
      </c>
      <c r="M608" t="s">
        <v>733</v>
      </c>
      <c r="N608" s="681">
        <f t="shared" ca="1" si="39"/>
        <v>12768739.570000008</v>
      </c>
      <c r="O608" s="681">
        <f t="shared" ca="1" si="39"/>
        <v>11934407.820000008</v>
      </c>
      <c r="P608" s="681">
        <f t="shared" ca="1" si="39"/>
        <v>834331.75</v>
      </c>
      <c r="Q608" s="681">
        <f t="shared" ca="1" si="39"/>
        <v>0</v>
      </c>
      <c r="R608" s="681">
        <f t="shared" ca="1" si="39"/>
        <v>0</v>
      </c>
      <c r="S608" t="str">
        <f t="shared" si="40"/>
        <v>HUM_ASR_FY_2022</v>
      </c>
      <c r="T608" s="958">
        <f t="shared" si="41"/>
        <v>45032</v>
      </c>
      <c r="U608" t="str">
        <f t="shared" si="42"/>
        <v>Unaudited</v>
      </c>
    </row>
    <row r="609" spans="1:21" x14ac:dyDescent="0.25">
      <c r="A609" t="s">
        <v>437</v>
      </c>
      <c r="B609" t="s">
        <v>1385</v>
      </c>
      <c r="C609" t="s">
        <v>1386</v>
      </c>
      <c r="D609" s="15">
        <v>1900</v>
      </c>
      <c r="E609" s="121">
        <v>1</v>
      </c>
      <c r="F609" t="s">
        <v>441</v>
      </c>
      <c r="G609" s="121">
        <v>366</v>
      </c>
      <c r="H609" t="s">
        <v>381</v>
      </c>
      <c r="I609" t="s">
        <v>488</v>
      </c>
      <c r="J609" t="s">
        <v>433</v>
      </c>
      <c r="K609" t="s">
        <v>796</v>
      </c>
      <c r="L609" s="756">
        <v>2.4</v>
      </c>
      <c r="M609" t="s">
        <v>734</v>
      </c>
      <c r="N609" s="681">
        <f t="shared" ca="1" si="39"/>
        <v>8968.4900000000016</v>
      </c>
      <c r="O609" s="681">
        <f t="shared" ca="1" si="39"/>
        <v>8400.840000000002</v>
      </c>
      <c r="P609" s="681">
        <f t="shared" ca="1" si="39"/>
        <v>567.65</v>
      </c>
      <c r="Q609" s="681">
        <f t="shared" ca="1" si="39"/>
        <v>0</v>
      </c>
      <c r="R609" s="681">
        <f t="shared" ca="1" si="39"/>
        <v>0</v>
      </c>
      <c r="S609" t="str">
        <f t="shared" si="40"/>
        <v>HUM_ASR_FY_2022</v>
      </c>
      <c r="T609" s="958">
        <f t="shared" si="41"/>
        <v>45032</v>
      </c>
      <c r="U609" t="str">
        <f t="shared" si="42"/>
        <v>Unaudited</v>
      </c>
    </row>
    <row r="610" spans="1:21" x14ac:dyDescent="0.25">
      <c r="A610" t="s">
        <v>437</v>
      </c>
      <c r="B610" t="s">
        <v>1385</v>
      </c>
      <c r="C610" t="s">
        <v>1386</v>
      </c>
      <c r="D610" s="15">
        <v>1900</v>
      </c>
      <c r="E610" s="121">
        <v>1</v>
      </c>
      <c r="F610" t="s">
        <v>441</v>
      </c>
      <c r="G610" s="121">
        <v>366</v>
      </c>
      <c r="H610" t="s">
        <v>381</v>
      </c>
      <c r="I610" t="s">
        <v>488</v>
      </c>
      <c r="J610" t="s">
        <v>433</v>
      </c>
      <c r="K610" t="s">
        <v>796</v>
      </c>
      <c r="L610" s="756">
        <v>2.5</v>
      </c>
      <c r="M610" t="s">
        <v>776</v>
      </c>
      <c r="N610" s="681">
        <f t="shared" ca="1" si="39"/>
        <v>4261</v>
      </c>
      <c r="O610" s="681">
        <f t="shared" ca="1" si="39"/>
        <v>4199</v>
      </c>
      <c r="P610" s="681">
        <f t="shared" ca="1" si="39"/>
        <v>62</v>
      </c>
      <c r="Q610" s="681">
        <f t="shared" ca="1" si="39"/>
        <v>0</v>
      </c>
      <c r="R610" s="681">
        <f t="shared" ca="1" si="39"/>
        <v>0</v>
      </c>
      <c r="S610" t="str">
        <f t="shared" si="40"/>
        <v>HUM_ASR_FY_2022</v>
      </c>
      <c r="T610" s="958">
        <f t="shared" si="41"/>
        <v>45032</v>
      </c>
      <c r="U610" t="str">
        <f t="shared" si="42"/>
        <v>Unaudited</v>
      </c>
    </row>
    <row r="611" spans="1:21" x14ac:dyDescent="0.25">
      <c r="A611" t="s">
        <v>437</v>
      </c>
      <c r="B611" t="s">
        <v>1385</v>
      </c>
      <c r="C611" t="s">
        <v>1386</v>
      </c>
      <c r="D611" s="15">
        <v>1900</v>
      </c>
      <c r="E611" s="121">
        <v>1</v>
      </c>
      <c r="F611" t="s">
        <v>441</v>
      </c>
      <c r="G611" s="121">
        <v>366</v>
      </c>
      <c r="H611" t="s">
        <v>381</v>
      </c>
      <c r="I611" t="s">
        <v>488</v>
      </c>
      <c r="J611" t="s">
        <v>433</v>
      </c>
      <c r="K611" t="s">
        <v>796</v>
      </c>
      <c r="L611" s="756">
        <v>2.6</v>
      </c>
      <c r="M611" t="s">
        <v>186</v>
      </c>
      <c r="N611" s="681">
        <f t="shared" ca="1" si="39"/>
        <v>916945.34000000008</v>
      </c>
      <c r="O611" s="681">
        <f t="shared" ca="1" si="39"/>
        <v>877915.05</v>
      </c>
      <c r="P611" s="681">
        <f t="shared" ca="1" si="39"/>
        <v>39030.289999999994</v>
      </c>
      <c r="Q611" s="681">
        <f t="shared" ca="1" si="39"/>
        <v>0</v>
      </c>
      <c r="R611" s="681">
        <f t="shared" ca="1" si="39"/>
        <v>0</v>
      </c>
      <c r="S611" t="str">
        <f t="shared" si="40"/>
        <v>HUM_ASR_FY_2022</v>
      </c>
      <c r="T611" s="958">
        <f t="shared" si="41"/>
        <v>45032</v>
      </c>
      <c r="U611" t="str">
        <f t="shared" si="42"/>
        <v>Unaudited</v>
      </c>
    </row>
    <row r="612" spans="1:21" x14ac:dyDescent="0.25">
      <c r="A612" t="s">
        <v>437</v>
      </c>
      <c r="B612" t="s">
        <v>1385</v>
      </c>
      <c r="C612" t="s">
        <v>1386</v>
      </c>
      <c r="D612" s="15">
        <v>1900</v>
      </c>
      <c r="E612" s="121">
        <v>1</v>
      </c>
      <c r="F612" t="s">
        <v>441</v>
      </c>
      <c r="G612" s="121">
        <v>366</v>
      </c>
      <c r="H612" t="s">
        <v>381</v>
      </c>
      <c r="I612" t="s">
        <v>488</v>
      </c>
      <c r="J612" t="s">
        <v>433</v>
      </c>
      <c r="K612" t="s">
        <v>796</v>
      </c>
      <c r="L612" s="756">
        <v>2.7</v>
      </c>
      <c r="M612" t="s">
        <v>797</v>
      </c>
      <c r="N612" s="681">
        <f t="shared" ca="1" si="39"/>
        <v>1239373.1480936252</v>
      </c>
      <c r="O612" s="681">
        <f t="shared" ca="1" si="39"/>
        <v>1158390.3414600366</v>
      </c>
      <c r="P612" s="681">
        <f t="shared" ca="1" si="39"/>
        <v>80982.806633588727</v>
      </c>
      <c r="Q612" s="681">
        <f t="shared" ca="1" si="39"/>
        <v>0</v>
      </c>
      <c r="R612" s="681">
        <f t="shared" ca="1" si="39"/>
        <v>0</v>
      </c>
      <c r="S612" t="str">
        <f t="shared" si="40"/>
        <v>HUM_ASR_FY_2022</v>
      </c>
      <c r="T612" s="958">
        <f t="shared" si="41"/>
        <v>45032</v>
      </c>
      <c r="U612" t="str">
        <f t="shared" si="42"/>
        <v>Unaudited</v>
      </c>
    </row>
    <row r="613" spans="1:21" x14ac:dyDescent="0.25">
      <c r="A613" t="s">
        <v>437</v>
      </c>
      <c r="B613" t="s">
        <v>1385</v>
      </c>
      <c r="C613" t="s">
        <v>1386</v>
      </c>
      <c r="D613" s="15">
        <v>1900</v>
      </c>
      <c r="E613" s="121">
        <v>1</v>
      </c>
      <c r="F613" t="s">
        <v>441</v>
      </c>
      <c r="G613" s="121">
        <v>366</v>
      </c>
      <c r="H613" t="s">
        <v>381</v>
      </c>
      <c r="I613" t="s">
        <v>488</v>
      </c>
      <c r="J613" t="s">
        <v>433</v>
      </c>
      <c r="K613" t="s">
        <v>796</v>
      </c>
      <c r="L613" s="756">
        <v>2.8</v>
      </c>
      <c r="M613" t="s">
        <v>798</v>
      </c>
      <c r="N613" s="681">
        <f t="shared" ca="1" si="39"/>
        <v>0</v>
      </c>
      <c r="O613" s="681">
        <f t="shared" ca="1" si="39"/>
        <v>0</v>
      </c>
      <c r="P613" s="681">
        <f t="shared" ca="1" si="39"/>
        <v>0</v>
      </c>
      <c r="Q613" s="681">
        <f t="shared" ca="1" si="39"/>
        <v>0</v>
      </c>
      <c r="R613" s="681">
        <f t="shared" ca="1" si="39"/>
        <v>0</v>
      </c>
      <c r="S613" t="str">
        <f t="shared" si="40"/>
        <v>HUM_ASR_FY_2022</v>
      </c>
      <c r="T613" s="958">
        <f t="shared" si="41"/>
        <v>45032</v>
      </c>
      <c r="U613" t="str">
        <f t="shared" si="42"/>
        <v>Unaudited</v>
      </c>
    </row>
    <row r="614" spans="1:21" x14ac:dyDescent="0.25">
      <c r="A614" t="s">
        <v>437</v>
      </c>
      <c r="B614" t="s">
        <v>1385</v>
      </c>
      <c r="C614" t="s">
        <v>1386</v>
      </c>
      <c r="D614" s="15">
        <v>1900</v>
      </c>
      <c r="E614" s="121">
        <v>1</v>
      </c>
      <c r="F614" t="s">
        <v>441</v>
      </c>
      <c r="G614" s="121">
        <v>366</v>
      </c>
      <c r="H614" t="s">
        <v>381</v>
      </c>
      <c r="I614" t="s">
        <v>488</v>
      </c>
      <c r="J614" t="s">
        <v>433</v>
      </c>
      <c r="K614" t="s">
        <v>796</v>
      </c>
      <c r="L614" s="756">
        <v>2.9</v>
      </c>
      <c r="M614" t="s">
        <v>779</v>
      </c>
      <c r="N614" s="681">
        <f t="shared" ca="1" si="39"/>
        <v>0</v>
      </c>
      <c r="O614" s="681">
        <f t="shared" ca="1" si="39"/>
        <v>0</v>
      </c>
      <c r="P614" s="681">
        <f t="shared" ca="1" si="39"/>
        <v>0</v>
      </c>
      <c r="Q614" s="681">
        <f t="shared" ca="1" si="39"/>
        <v>0</v>
      </c>
      <c r="R614" s="681">
        <f t="shared" ca="1" si="39"/>
        <v>0</v>
      </c>
      <c r="S614" t="str">
        <f t="shared" si="40"/>
        <v>HUM_ASR_FY_2022</v>
      </c>
      <c r="T614" s="958">
        <f t="shared" si="41"/>
        <v>45032</v>
      </c>
      <c r="U614" t="str">
        <f t="shared" si="42"/>
        <v>Unaudited</v>
      </c>
    </row>
    <row r="615" spans="1:21" x14ac:dyDescent="0.25">
      <c r="A615" t="s">
        <v>437</v>
      </c>
      <c r="B615" t="s">
        <v>1385</v>
      </c>
      <c r="C615" t="s">
        <v>1386</v>
      </c>
      <c r="D615" s="15">
        <v>1900</v>
      </c>
      <c r="E615" s="121">
        <v>1</v>
      </c>
      <c r="F615" t="s">
        <v>441</v>
      </c>
      <c r="G615" s="121">
        <v>366</v>
      </c>
      <c r="H615" t="s">
        <v>381</v>
      </c>
      <c r="I615" t="s">
        <v>488</v>
      </c>
      <c r="J615" t="s">
        <v>433</v>
      </c>
      <c r="K615" t="s">
        <v>223</v>
      </c>
      <c r="L615" s="756">
        <v>2.11</v>
      </c>
      <c r="M615" t="s">
        <v>228</v>
      </c>
      <c r="N615" s="681">
        <f t="shared" ca="1" si="39"/>
        <v>379946.5</v>
      </c>
      <c r="O615" s="681">
        <f t="shared" ca="1" si="39"/>
        <v>63995.229999999996</v>
      </c>
      <c r="P615" s="681">
        <f t="shared" ca="1" si="39"/>
        <v>315951.27</v>
      </c>
      <c r="Q615" s="681">
        <f t="shared" ca="1" si="39"/>
        <v>0</v>
      </c>
      <c r="R615" s="681">
        <f t="shared" ca="1" si="39"/>
        <v>0</v>
      </c>
      <c r="S615" t="str">
        <f t="shared" si="40"/>
        <v>HUM_ASR_FY_2022</v>
      </c>
      <c r="T615" s="958">
        <f t="shared" si="41"/>
        <v>45032</v>
      </c>
      <c r="U615" t="str">
        <f t="shared" si="42"/>
        <v>Unaudited</v>
      </c>
    </row>
    <row r="616" spans="1:21" x14ac:dyDescent="0.25">
      <c r="A616" t="s">
        <v>437</v>
      </c>
      <c r="B616" t="s">
        <v>1385</v>
      </c>
      <c r="C616" t="s">
        <v>1386</v>
      </c>
      <c r="D616" s="15">
        <v>1900</v>
      </c>
      <c r="E616" s="121">
        <v>1</v>
      </c>
      <c r="F616" t="s">
        <v>441</v>
      </c>
      <c r="G616" s="121">
        <v>366</v>
      </c>
      <c r="H616" t="s">
        <v>381</v>
      </c>
      <c r="I616" t="s">
        <v>488</v>
      </c>
      <c r="J616" t="s">
        <v>433</v>
      </c>
      <c r="K616" t="s">
        <v>223</v>
      </c>
      <c r="L616" s="756">
        <v>2.12</v>
      </c>
      <c r="M616" t="s">
        <v>552</v>
      </c>
      <c r="N616" s="681">
        <f t="shared" ca="1" si="39"/>
        <v>1842954.6299999994</v>
      </c>
      <c r="O616" s="681">
        <f t="shared" ca="1" si="39"/>
        <v>115344.87000000001</v>
      </c>
      <c r="P616" s="681">
        <f t="shared" ca="1" si="39"/>
        <v>1727609.7599999993</v>
      </c>
      <c r="Q616" s="681">
        <f t="shared" ca="1" si="39"/>
        <v>0</v>
      </c>
      <c r="R616" s="681">
        <f t="shared" ca="1" si="39"/>
        <v>0</v>
      </c>
      <c r="S616" t="str">
        <f t="shared" si="40"/>
        <v>HUM_ASR_FY_2022</v>
      </c>
      <c r="T616" s="958">
        <f t="shared" si="41"/>
        <v>45032</v>
      </c>
      <c r="U616" t="str">
        <f t="shared" si="42"/>
        <v>Unaudited</v>
      </c>
    </row>
    <row r="617" spans="1:21" x14ac:dyDescent="0.25">
      <c r="A617" t="s">
        <v>437</v>
      </c>
      <c r="B617" t="s">
        <v>1385</v>
      </c>
      <c r="C617" t="s">
        <v>1386</v>
      </c>
      <c r="D617" s="15">
        <v>1900</v>
      </c>
      <c r="E617" s="121">
        <v>1</v>
      </c>
      <c r="F617" t="s">
        <v>441</v>
      </c>
      <c r="G617" s="121">
        <v>366</v>
      </c>
      <c r="H617" t="s">
        <v>381</v>
      </c>
      <c r="I617" t="s">
        <v>488</v>
      </c>
      <c r="J617" t="s">
        <v>433</v>
      </c>
      <c r="K617" t="s">
        <v>223</v>
      </c>
      <c r="L617" s="756">
        <v>2.13</v>
      </c>
      <c r="M617" t="s">
        <v>229</v>
      </c>
      <c r="N617" s="681">
        <f t="shared" ca="1" si="39"/>
        <v>137919.07000000004</v>
      </c>
      <c r="O617" s="681">
        <f t="shared" ca="1" si="39"/>
        <v>12305.299999999996</v>
      </c>
      <c r="P617" s="681">
        <f t="shared" ca="1" si="39"/>
        <v>125613.77000000005</v>
      </c>
      <c r="Q617" s="681">
        <f t="shared" ca="1" si="39"/>
        <v>0</v>
      </c>
      <c r="R617" s="681">
        <f t="shared" ca="1" si="39"/>
        <v>0</v>
      </c>
      <c r="S617" t="str">
        <f t="shared" si="40"/>
        <v>HUM_ASR_FY_2022</v>
      </c>
      <c r="T617" s="958">
        <f t="shared" si="41"/>
        <v>45032</v>
      </c>
      <c r="U617" t="str">
        <f t="shared" si="42"/>
        <v>Unaudited</v>
      </c>
    </row>
    <row r="618" spans="1:21" x14ac:dyDescent="0.25">
      <c r="A618" t="s">
        <v>437</v>
      </c>
      <c r="B618" t="s">
        <v>1385</v>
      </c>
      <c r="C618" t="s">
        <v>1386</v>
      </c>
      <c r="D618" s="15">
        <v>1900</v>
      </c>
      <c r="E618" s="121">
        <v>1</v>
      </c>
      <c r="F618" t="s">
        <v>441</v>
      </c>
      <c r="G618" s="121">
        <v>366</v>
      </c>
      <c r="H618" t="s">
        <v>381</v>
      </c>
      <c r="I618" t="s">
        <v>488</v>
      </c>
      <c r="J618" t="s">
        <v>433</v>
      </c>
      <c r="K618" t="s">
        <v>223</v>
      </c>
      <c r="L618" s="756">
        <v>2.14</v>
      </c>
      <c r="M618" t="s">
        <v>556</v>
      </c>
      <c r="N618" s="681">
        <f t="shared" ca="1" si="39"/>
        <v>61969.319999999985</v>
      </c>
      <c r="O618" s="681">
        <f t="shared" ca="1" si="39"/>
        <v>57305.009999999987</v>
      </c>
      <c r="P618" s="681">
        <f t="shared" ca="1" si="39"/>
        <v>4664.3099999999995</v>
      </c>
      <c r="Q618" s="681">
        <f t="shared" ca="1" si="39"/>
        <v>0</v>
      </c>
      <c r="R618" s="681">
        <f t="shared" ca="1" si="39"/>
        <v>0</v>
      </c>
      <c r="S618" t="str">
        <f t="shared" si="40"/>
        <v>HUM_ASR_FY_2022</v>
      </c>
      <c r="T618" s="958">
        <f t="shared" si="41"/>
        <v>45032</v>
      </c>
      <c r="U618" t="str">
        <f t="shared" si="42"/>
        <v>Unaudited</v>
      </c>
    </row>
    <row r="619" spans="1:21" x14ac:dyDescent="0.25">
      <c r="A619" t="s">
        <v>437</v>
      </c>
      <c r="B619" t="s">
        <v>1385</v>
      </c>
      <c r="C619" t="s">
        <v>1386</v>
      </c>
      <c r="D619" s="15">
        <v>1900</v>
      </c>
      <c r="E619" s="121">
        <v>1</v>
      </c>
      <c r="F619" t="s">
        <v>441</v>
      </c>
      <c r="G619" s="121">
        <v>366</v>
      </c>
      <c r="H619" t="s">
        <v>381</v>
      </c>
      <c r="I619" t="s">
        <v>488</v>
      </c>
      <c r="J619" t="s">
        <v>433</v>
      </c>
      <c r="K619" t="s">
        <v>223</v>
      </c>
      <c r="L619" s="756">
        <v>2.15</v>
      </c>
      <c r="M619" t="s">
        <v>20</v>
      </c>
      <c r="N619" s="681">
        <f t="shared" ca="1" si="39"/>
        <v>4621.0871248271915</v>
      </c>
      <c r="O619" s="681">
        <f t="shared" ca="1" si="39"/>
        <v>662.17334004610541</v>
      </c>
      <c r="P619" s="681">
        <f t="shared" ca="1" si="39"/>
        <v>3958.9137847810857</v>
      </c>
      <c r="Q619" s="681">
        <f t="shared" ca="1" si="39"/>
        <v>0</v>
      </c>
      <c r="R619" s="681">
        <f t="shared" ca="1" si="39"/>
        <v>0</v>
      </c>
      <c r="S619" t="str">
        <f t="shared" si="40"/>
        <v>HUM_ASR_FY_2022</v>
      </c>
      <c r="T619" s="958">
        <f t="shared" si="41"/>
        <v>45032</v>
      </c>
      <c r="U619" t="str">
        <f t="shared" si="42"/>
        <v>Unaudited</v>
      </c>
    </row>
    <row r="620" spans="1:21" x14ac:dyDescent="0.25">
      <c r="A620" t="s">
        <v>437</v>
      </c>
      <c r="B620" t="s">
        <v>1385</v>
      </c>
      <c r="C620" t="s">
        <v>1386</v>
      </c>
      <c r="D620" s="15">
        <v>1900</v>
      </c>
      <c r="E620" s="121">
        <v>1</v>
      </c>
      <c r="F620" t="s">
        <v>441</v>
      </c>
      <c r="G620" s="121">
        <v>366</v>
      </c>
      <c r="H620" t="s">
        <v>381</v>
      </c>
      <c r="I620" t="s">
        <v>488</v>
      </c>
      <c r="J620" t="s">
        <v>433</v>
      </c>
      <c r="K620" t="s">
        <v>223</v>
      </c>
      <c r="L620" s="756">
        <v>2.16</v>
      </c>
      <c r="M620" t="s">
        <v>799</v>
      </c>
      <c r="N620" s="681">
        <f t="shared" ca="1" si="39"/>
        <v>613345.88139307732</v>
      </c>
      <c r="O620" s="681">
        <f t="shared" ca="1" si="39"/>
        <v>333028.33150601311</v>
      </c>
      <c r="P620" s="681">
        <f t="shared" ca="1" si="39"/>
        <v>280317.54988706426</v>
      </c>
      <c r="Q620" s="681">
        <f t="shared" ca="1" si="39"/>
        <v>0</v>
      </c>
      <c r="R620" s="681">
        <f t="shared" ca="1" si="39"/>
        <v>0</v>
      </c>
      <c r="S620" t="str">
        <f t="shared" si="40"/>
        <v>HUM_ASR_FY_2022</v>
      </c>
      <c r="T620" s="958">
        <f t="shared" si="41"/>
        <v>45032</v>
      </c>
      <c r="U620" t="str">
        <f t="shared" si="42"/>
        <v>Unaudited</v>
      </c>
    </row>
    <row r="621" spans="1:21" x14ac:dyDescent="0.25">
      <c r="A621" t="s">
        <v>437</v>
      </c>
      <c r="B621" t="s">
        <v>1385</v>
      </c>
      <c r="C621" t="s">
        <v>1386</v>
      </c>
      <c r="D621" s="15">
        <v>1900</v>
      </c>
      <c r="E621" s="121">
        <v>1</v>
      </c>
      <c r="F621" t="s">
        <v>441</v>
      </c>
      <c r="G621" s="121">
        <v>366</v>
      </c>
      <c r="H621" t="s">
        <v>381</v>
      </c>
      <c r="I621" t="s">
        <v>488</v>
      </c>
      <c r="J621" t="s">
        <v>433</v>
      </c>
      <c r="K621" t="s">
        <v>223</v>
      </c>
      <c r="L621" s="756">
        <v>2.17</v>
      </c>
      <c r="M621" t="s">
        <v>1052</v>
      </c>
      <c r="N621" s="681">
        <f t="shared" ca="1" si="39"/>
        <v>0</v>
      </c>
      <c r="O621" s="681">
        <f t="shared" ca="1" si="39"/>
        <v>0</v>
      </c>
      <c r="P621" s="681">
        <f t="shared" ca="1" si="39"/>
        <v>0</v>
      </c>
      <c r="Q621" s="681">
        <f t="shared" ca="1" si="39"/>
        <v>0</v>
      </c>
      <c r="R621" s="681">
        <f t="shared" ca="1" si="39"/>
        <v>0</v>
      </c>
      <c r="S621" t="str">
        <f t="shared" si="40"/>
        <v>HUM_ASR_FY_2022</v>
      </c>
      <c r="T621" s="958">
        <f t="shared" si="41"/>
        <v>45032</v>
      </c>
      <c r="U621" t="str">
        <f t="shared" si="42"/>
        <v>Unaudited</v>
      </c>
    </row>
    <row r="622" spans="1:21" x14ac:dyDescent="0.25">
      <c r="A622" t="s">
        <v>437</v>
      </c>
      <c r="B622" t="s">
        <v>1385</v>
      </c>
      <c r="C622" t="s">
        <v>1386</v>
      </c>
      <c r="D622" s="15">
        <v>1900</v>
      </c>
      <c r="E622" s="121">
        <v>1</v>
      </c>
      <c r="F622" t="s">
        <v>441</v>
      </c>
      <c r="G622" s="121">
        <v>366</v>
      </c>
      <c r="H622" t="s">
        <v>381</v>
      </c>
      <c r="I622" t="s">
        <v>488</v>
      </c>
      <c r="J622" t="s">
        <v>433</v>
      </c>
      <c r="K622" t="s">
        <v>223</v>
      </c>
      <c r="L622" s="756">
        <v>2.1800000000000002</v>
      </c>
      <c r="M622" t="s">
        <v>648</v>
      </c>
      <c r="N622" s="681">
        <f t="shared" ca="1" si="39"/>
        <v>132083.5</v>
      </c>
      <c r="O622" s="681">
        <f t="shared" ca="1" si="39"/>
        <v>8918.25</v>
      </c>
      <c r="P622" s="681">
        <f t="shared" ca="1" si="39"/>
        <v>123165.25</v>
      </c>
      <c r="Q622" s="681">
        <f t="shared" ca="1" si="39"/>
        <v>0</v>
      </c>
      <c r="R622" s="681">
        <f t="shared" ca="1" si="39"/>
        <v>0</v>
      </c>
      <c r="S622" t="str">
        <f t="shared" si="40"/>
        <v>HUM_ASR_FY_2022</v>
      </c>
      <c r="T622" s="958">
        <f t="shared" si="41"/>
        <v>45032</v>
      </c>
      <c r="U622" t="str">
        <f t="shared" si="42"/>
        <v>Unaudited</v>
      </c>
    </row>
    <row r="623" spans="1:21" x14ac:dyDescent="0.25">
      <c r="A623" t="s">
        <v>437</v>
      </c>
      <c r="B623" t="s">
        <v>1385</v>
      </c>
      <c r="C623" t="s">
        <v>1386</v>
      </c>
      <c r="D623" s="15">
        <v>1900</v>
      </c>
      <c r="E623" s="121">
        <v>1</v>
      </c>
      <c r="F623" t="s">
        <v>441</v>
      </c>
      <c r="G623" s="121">
        <v>366</v>
      </c>
      <c r="H623" t="s">
        <v>381</v>
      </c>
      <c r="I623" t="s">
        <v>488</v>
      </c>
      <c r="J623" t="s">
        <v>433</v>
      </c>
      <c r="K623" t="s">
        <v>223</v>
      </c>
      <c r="L623" s="756">
        <v>2.19</v>
      </c>
      <c r="M623" t="s">
        <v>218</v>
      </c>
      <c r="N623" s="681">
        <f t="shared" ca="1" si="39"/>
        <v>0</v>
      </c>
      <c r="O623" s="681">
        <f t="shared" ca="1" si="39"/>
        <v>0</v>
      </c>
      <c r="P623" s="681">
        <f t="shared" ca="1" si="39"/>
        <v>0</v>
      </c>
      <c r="Q623" s="681">
        <f t="shared" ca="1" si="39"/>
        <v>0</v>
      </c>
      <c r="R623" s="681">
        <f t="shared" ca="1" si="39"/>
        <v>0</v>
      </c>
      <c r="S623" t="str">
        <f t="shared" si="40"/>
        <v>HUM_ASR_FY_2022</v>
      </c>
      <c r="T623" s="958">
        <f t="shared" si="41"/>
        <v>45032</v>
      </c>
      <c r="U623" t="str">
        <f t="shared" si="42"/>
        <v>Unaudited</v>
      </c>
    </row>
    <row r="624" spans="1:21" x14ac:dyDescent="0.25">
      <c r="A624" t="s">
        <v>437</v>
      </c>
      <c r="B624" t="s">
        <v>1385</v>
      </c>
      <c r="C624" t="s">
        <v>1386</v>
      </c>
      <c r="D624" s="15">
        <v>1900</v>
      </c>
      <c r="E624" s="121">
        <v>1</v>
      </c>
      <c r="F624" t="s">
        <v>441</v>
      </c>
      <c r="G624" s="121">
        <v>366</v>
      </c>
      <c r="H624" t="s">
        <v>381</v>
      </c>
      <c r="I624" t="s">
        <v>488</v>
      </c>
      <c r="J624" t="s">
        <v>433</v>
      </c>
      <c r="K624" t="s">
        <v>223</v>
      </c>
      <c r="L624" s="756" t="s">
        <v>704</v>
      </c>
      <c r="M624" t="s">
        <v>230</v>
      </c>
      <c r="N624" s="681">
        <f t="shared" ca="1" si="39"/>
        <v>63978.692311121165</v>
      </c>
      <c r="O624" s="681">
        <f t="shared" ca="1" si="39"/>
        <v>10776.072761689949</v>
      </c>
      <c r="P624" s="681">
        <f t="shared" ca="1" si="39"/>
        <v>53202.619549431212</v>
      </c>
      <c r="Q624" s="681">
        <f t="shared" ca="1" si="39"/>
        <v>0</v>
      </c>
      <c r="R624" s="681">
        <f t="shared" ca="1" si="39"/>
        <v>0</v>
      </c>
      <c r="S624" t="str">
        <f t="shared" si="40"/>
        <v>HUM_ASR_FY_2022</v>
      </c>
      <c r="T624" s="958">
        <f t="shared" si="41"/>
        <v>45032</v>
      </c>
      <c r="U624" t="str">
        <f t="shared" si="42"/>
        <v>Unaudited</v>
      </c>
    </row>
    <row r="625" spans="1:21" x14ac:dyDescent="0.25">
      <c r="A625" t="s">
        <v>437</v>
      </c>
      <c r="B625" t="s">
        <v>1385</v>
      </c>
      <c r="C625" t="s">
        <v>1386</v>
      </c>
      <c r="D625" s="15">
        <v>1900</v>
      </c>
      <c r="E625" s="121">
        <v>1</v>
      </c>
      <c r="F625" t="s">
        <v>441</v>
      </c>
      <c r="G625" s="121">
        <v>366</v>
      </c>
      <c r="H625" t="s">
        <v>381</v>
      </c>
      <c r="I625" t="s">
        <v>488</v>
      </c>
      <c r="J625" t="s">
        <v>433</v>
      </c>
      <c r="K625" t="s">
        <v>223</v>
      </c>
      <c r="L625" s="756">
        <v>2.21</v>
      </c>
      <c r="M625" t="s">
        <v>466</v>
      </c>
      <c r="N625" s="681">
        <f t="shared" ca="1" si="39"/>
        <v>0</v>
      </c>
      <c r="O625" s="681">
        <f t="shared" ca="1" si="39"/>
        <v>0</v>
      </c>
      <c r="P625" s="681">
        <f t="shared" ca="1" si="39"/>
        <v>0</v>
      </c>
      <c r="Q625" s="681">
        <f t="shared" ca="1" si="39"/>
        <v>0</v>
      </c>
      <c r="R625" s="681">
        <f t="shared" ca="1" si="39"/>
        <v>0</v>
      </c>
      <c r="S625" t="str">
        <f t="shared" si="40"/>
        <v>HUM_ASR_FY_2022</v>
      </c>
      <c r="T625" s="958">
        <f t="shared" si="41"/>
        <v>45032</v>
      </c>
      <c r="U625" t="str">
        <f t="shared" si="42"/>
        <v>Unaudited</v>
      </c>
    </row>
    <row r="626" spans="1:21" x14ac:dyDescent="0.25">
      <c r="A626" t="s">
        <v>437</v>
      </c>
      <c r="B626" t="s">
        <v>1385</v>
      </c>
      <c r="C626" t="s">
        <v>1386</v>
      </c>
      <c r="D626" s="15">
        <v>1900</v>
      </c>
      <c r="E626" s="121">
        <v>1</v>
      </c>
      <c r="F626" t="s">
        <v>441</v>
      </c>
      <c r="G626" s="121">
        <v>366</v>
      </c>
      <c r="H626" t="s">
        <v>381</v>
      </c>
      <c r="I626" t="s">
        <v>488</v>
      </c>
      <c r="J626" t="s">
        <v>433</v>
      </c>
      <c r="K626" t="s">
        <v>6</v>
      </c>
      <c r="L626" s="756" t="s">
        <v>70</v>
      </c>
      <c r="M626" t="s">
        <v>188</v>
      </c>
      <c r="N626" s="681">
        <f t="shared" ca="1" si="39"/>
        <v>17487.477076603329</v>
      </c>
      <c r="O626" s="681">
        <f t="shared" ca="1" si="39"/>
        <v>12845.388062481132</v>
      </c>
      <c r="P626" s="681">
        <f t="shared" ca="1" si="39"/>
        <v>4642.0890141221962</v>
      </c>
      <c r="Q626" s="681">
        <f t="shared" ca="1" si="39"/>
        <v>0</v>
      </c>
      <c r="R626" s="681">
        <f t="shared" ca="1" si="39"/>
        <v>0</v>
      </c>
      <c r="S626" t="str">
        <f t="shared" si="40"/>
        <v>HUM_ASR_FY_2022</v>
      </c>
      <c r="T626" s="958">
        <f t="shared" si="41"/>
        <v>45032</v>
      </c>
      <c r="U626" t="str">
        <f t="shared" si="42"/>
        <v>Unaudited</v>
      </c>
    </row>
    <row r="627" spans="1:21" x14ac:dyDescent="0.25">
      <c r="A627" t="s">
        <v>437</v>
      </c>
      <c r="B627" t="s">
        <v>1385</v>
      </c>
      <c r="C627" t="s">
        <v>1386</v>
      </c>
      <c r="D627" s="15">
        <v>1900</v>
      </c>
      <c r="E627" s="121">
        <v>1</v>
      </c>
      <c r="F627" t="s">
        <v>441</v>
      </c>
      <c r="G627" s="121">
        <v>366</v>
      </c>
      <c r="H627" t="s">
        <v>381</v>
      </c>
      <c r="I627" t="s">
        <v>488</v>
      </c>
      <c r="J627" t="s">
        <v>433</v>
      </c>
      <c r="K627" t="s">
        <v>6</v>
      </c>
      <c r="L627" s="756" t="s">
        <v>71</v>
      </c>
      <c r="M627" t="s">
        <v>231</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HUM_ASR_FY_2022</v>
      </c>
      <c r="T627" s="958">
        <f t="shared" si="41"/>
        <v>45032</v>
      </c>
      <c r="U627" t="str">
        <f t="shared" si="42"/>
        <v>Unaudited</v>
      </c>
    </row>
    <row r="628" spans="1:21" x14ac:dyDescent="0.25">
      <c r="A628" t="s">
        <v>437</v>
      </c>
      <c r="B628" t="s">
        <v>1385</v>
      </c>
      <c r="C628" t="s">
        <v>1386</v>
      </c>
      <c r="D628" s="15">
        <v>1900</v>
      </c>
      <c r="E628" s="121">
        <v>1</v>
      </c>
      <c r="F628" t="s">
        <v>441</v>
      </c>
      <c r="G628" s="121">
        <v>366</v>
      </c>
      <c r="H628" t="s">
        <v>381</v>
      </c>
      <c r="I628" t="s">
        <v>488</v>
      </c>
      <c r="J628" t="s">
        <v>433</v>
      </c>
      <c r="K628" t="s">
        <v>6</v>
      </c>
      <c r="L628" s="756" t="s">
        <v>72</v>
      </c>
      <c r="M628" t="s">
        <v>164</v>
      </c>
      <c r="N628" s="681">
        <f t="shared" ca="1" si="43"/>
        <v>0</v>
      </c>
      <c r="O628" s="681">
        <f t="shared" ca="1" si="43"/>
        <v>0</v>
      </c>
      <c r="P628" s="681">
        <f t="shared" ca="1" si="43"/>
        <v>0</v>
      </c>
      <c r="Q628" s="681">
        <f t="shared" ca="1" si="43"/>
        <v>0</v>
      </c>
      <c r="R628" s="681">
        <f t="shared" ca="1" si="43"/>
        <v>0</v>
      </c>
      <c r="S628" t="str">
        <f t="shared" si="40"/>
        <v>HUM_ASR_FY_2022</v>
      </c>
      <c r="T628" s="958">
        <f t="shared" si="41"/>
        <v>45032</v>
      </c>
      <c r="U628" t="str">
        <f t="shared" si="42"/>
        <v>Unaudited</v>
      </c>
    </row>
    <row r="629" spans="1:21" x14ac:dyDescent="0.25">
      <c r="A629" t="s">
        <v>437</v>
      </c>
      <c r="B629" t="s">
        <v>1385</v>
      </c>
      <c r="C629" t="s">
        <v>1386</v>
      </c>
      <c r="D629" s="15">
        <v>1900</v>
      </c>
      <c r="E629" s="121">
        <v>1</v>
      </c>
      <c r="F629" t="s">
        <v>441</v>
      </c>
      <c r="G629" s="121">
        <v>366</v>
      </c>
      <c r="H629" t="s">
        <v>381</v>
      </c>
      <c r="I629" t="s">
        <v>488</v>
      </c>
      <c r="J629" t="s">
        <v>433</v>
      </c>
      <c r="K629" t="s">
        <v>6</v>
      </c>
      <c r="L629" s="756">
        <v>3.4</v>
      </c>
      <c r="M629" t="s">
        <v>461</v>
      </c>
      <c r="N629" s="681">
        <f t="shared" ca="1" si="43"/>
        <v>0</v>
      </c>
      <c r="O629" s="681">
        <f t="shared" ca="1" si="43"/>
        <v>0</v>
      </c>
      <c r="P629" s="681">
        <f t="shared" ca="1" si="43"/>
        <v>0</v>
      </c>
      <c r="Q629" s="681">
        <f t="shared" ca="1" si="43"/>
        <v>0</v>
      </c>
      <c r="R629" s="681">
        <f t="shared" ca="1" si="43"/>
        <v>0</v>
      </c>
      <c r="S629" t="str">
        <f t="shared" si="40"/>
        <v>HUM_ASR_FY_2022</v>
      </c>
      <c r="T629" s="958">
        <f t="shared" si="41"/>
        <v>45032</v>
      </c>
      <c r="U629" t="str">
        <f t="shared" si="42"/>
        <v>Unaudited</v>
      </c>
    </row>
    <row r="630" spans="1:21" x14ac:dyDescent="0.25">
      <c r="A630" t="s">
        <v>437</v>
      </c>
      <c r="B630" t="s">
        <v>1385</v>
      </c>
      <c r="C630" t="s">
        <v>1386</v>
      </c>
      <c r="D630" s="15">
        <v>1900</v>
      </c>
      <c r="E630" s="121">
        <v>1</v>
      </c>
      <c r="F630" t="s">
        <v>441</v>
      </c>
      <c r="G630" s="121">
        <v>366</v>
      </c>
      <c r="H630" t="s">
        <v>381</v>
      </c>
      <c r="I630" t="s">
        <v>488</v>
      </c>
      <c r="J630" t="s">
        <v>433</v>
      </c>
      <c r="K630" t="s">
        <v>434</v>
      </c>
      <c r="L630" s="756">
        <v>4.5</v>
      </c>
      <c r="M630" t="s">
        <v>32</v>
      </c>
      <c r="N630" s="681">
        <f t="shared" ca="1" si="43"/>
        <v>1679.3481818181822</v>
      </c>
      <c r="O630" s="681">
        <f t="shared" ca="1" si="43"/>
        <v>1269.5689198624598</v>
      </c>
      <c r="P630" s="681">
        <f t="shared" ca="1" si="43"/>
        <v>409.77926195572229</v>
      </c>
      <c r="Q630" s="681">
        <f t="shared" ca="1" si="43"/>
        <v>0</v>
      </c>
      <c r="R630" s="681">
        <f t="shared" ca="1" si="43"/>
        <v>0</v>
      </c>
      <c r="S630" t="str">
        <f t="shared" si="40"/>
        <v>HUM_ASR_FY_2022</v>
      </c>
      <c r="T630" s="958">
        <f t="shared" si="41"/>
        <v>45032</v>
      </c>
      <c r="U630" t="str">
        <f t="shared" si="42"/>
        <v>Unaudited</v>
      </c>
    </row>
    <row r="631" spans="1:21" x14ac:dyDescent="0.25">
      <c r="A631" t="s">
        <v>437</v>
      </c>
      <c r="B631" t="s">
        <v>1385</v>
      </c>
      <c r="C631" t="s">
        <v>1386</v>
      </c>
      <c r="D631" s="15">
        <v>1900</v>
      </c>
      <c r="E631" s="121">
        <v>1</v>
      </c>
      <c r="F631" t="s">
        <v>441</v>
      </c>
      <c r="G631" s="121">
        <v>366</v>
      </c>
      <c r="H631" t="s">
        <v>381</v>
      </c>
      <c r="I631" t="s">
        <v>488</v>
      </c>
      <c r="J631" t="s">
        <v>433</v>
      </c>
      <c r="K631" t="s">
        <v>434</v>
      </c>
      <c r="L631" s="756" t="s">
        <v>944</v>
      </c>
      <c r="M631" t="s">
        <v>935</v>
      </c>
      <c r="N631" s="681">
        <f t="shared" ca="1" si="43"/>
        <v>0</v>
      </c>
      <c r="O631" s="681">
        <f t="shared" ca="1" si="43"/>
        <v>0</v>
      </c>
      <c r="P631" s="681">
        <f t="shared" ca="1" si="43"/>
        <v>0</v>
      </c>
      <c r="Q631" s="681">
        <f t="shared" ca="1" si="43"/>
        <v>0</v>
      </c>
      <c r="R631" s="681">
        <f t="shared" ca="1" si="43"/>
        <v>0</v>
      </c>
      <c r="S631" t="str">
        <f t="shared" si="40"/>
        <v>HUM_ASR_FY_2022</v>
      </c>
      <c r="T631" s="958">
        <f t="shared" si="41"/>
        <v>45032</v>
      </c>
      <c r="U631" t="str">
        <f t="shared" si="42"/>
        <v>Unaudited</v>
      </c>
    </row>
    <row r="632" spans="1:21" x14ac:dyDescent="0.25">
      <c r="A632" t="s">
        <v>437</v>
      </c>
      <c r="B632" t="s">
        <v>1385</v>
      </c>
      <c r="C632" t="s">
        <v>1386</v>
      </c>
      <c r="D632" s="15">
        <v>1900</v>
      </c>
      <c r="E632" s="121">
        <v>1</v>
      </c>
      <c r="F632" t="s">
        <v>441</v>
      </c>
      <c r="G632" s="121">
        <v>366</v>
      </c>
      <c r="H632" t="s">
        <v>381</v>
      </c>
      <c r="I632" t="s">
        <v>488</v>
      </c>
      <c r="J632" t="s">
        <v>433</v>
      </c>
      <c r="K632" t="s">
        <v>434</v>
      </c>
      <c r="L632" s="756" t="s">
        <v>193</v>
      </c>
      <c r="M632" t="s">
        <v>40</v>
      </c>
      <c r="N632" s="681">
        <f t="shared" ca="1" si="43"/>
        <v>0</v>
      </c>
      <c r="O632" s="681">
        <f t="shared" ca="1" si="43"/>
        <v>0</v>
      </c>
      <c r="P632" s="681">
        <f t="shared" ca="1" si="43"/>
        <v>0</v>
      </c>
      <c r="Q632" s="681">
        <f t="shared" ca="1" si="43"/>
        <v>0</v>
      </c>
      <c r="R632" s="681">
        <f t="shared" ca="1" si="43"/>
        <v>0</v>
      </c>
      <c r="S632" t="str">
        <f t="shared" si="40"/>
        <v>HUM_ASR_FY_2022</v>
      </c>
      <c r="T632" s="958">
        <f t="shared" si="41"/>
        <v>45032</v>
      </c>
      <c r="U632" t="str">
        <f t="shared" si="42"/>
        <v>Unaudited</v>
      </c>
    </row>
    <row r="633" spans="1:21" x14ac:dyDescent="0.25">
      <c r="A633" t="s">
        <v>437</v>
      </c>
      <c r="B633" t="s">
        <v>1385</v>
      </c>
      <c r="C633" t="s">
        <v>1386</v>
      </c>
      <c r="D633" s="15">
        <v>1900</v>
      </c>
      <c r="E633" s="121">
        <v>1</v>
      </c>
      <c r="F633" t="s">
        <v>441</v>
      </c>
      <c r="G633" s="121">
        <v>366</v>
      </c>
      <c r="H633" t="s">
        <v>381</v>
      </c>
      <c r="I633" t="s">
        <v>488</v>
      </c>
      <c r="J633" t="s">
        <v>433</v>
      </c>
      <c r="K633" t="s">
        <v>434</v>
      </c>
      <c r="L633" s="756" t="s">
        <v>192</v>
      </c>
      <c r="M633" t="s">
        <v>329</v>
      </c>
      <c r="N633" s="681">
        <f t="shared" ca="1" si="43"/>
        <v>0</v>
      </c>
      <c r="O633" s="681">
        <f t="shared" ca="1" si="43"/>
        <v>0</v>
      </c>
      <c r="P633" s="681">
        <f t="shared" ca="1" si="43"/>
        <v>0</v>
      </c>
      <c r="Q633" s="681">
        <f t="shared" ca="1" si="43"/>
        <v>0</v>
      </c>
      <c r="R633" s="681">
        <f t="shared" ca="1" si="43"/>
        <v>0</v>
      </c>
      <c r="S633" t="str">
        <f t="shared" si="40"/>
        <v>HUM_ASR_FY_2022</v>
      </c>
      <c r="T633" s="958">
        <f t="shared" si="41"/>
        <v>45032</v>
      </c>
      <c r="U633" t="str">
        <f t="shared" si="42"/>
        <v>Unaudited</v>
      </c>
    </row>
    <row r="634" spans="1:21" x14ac:dyDescent="0.25">
      <c r="A634" t="s">
        <v>437</v>
      </c>
      <c r="B634" t="s">
        <v>1385</v>
      </c>
      <c r="C634" t="s">
        <v>1386</v>
      </c>
      <c r="D634" s="15">
        <v>1900</v>
      </c>
      <c r="E634" s="121">
        <v>1</v>
      </c>
      <c r="F634" t="s">
        <v>441</v>
      </c>
      <c r="G634" s="121">
        <v>366</v>
      </c>
      <c r="H634" t="s">
        <v>381</v>
      </c>
      <c r="I634" t="s">
        <v>488</v>
      </c>
      <c r="J634" t="s">
        <v>450</v>
      </c>
      <c r="K634" t="s">
        <v>435</v>
      </c>
      <c r="L634" s="756" t="s">
        <v>79</v>
      </c>
      <c r="M634" t="s">
        <v>27</v>
      </c>
      <c r="N634" s="681">
        <f t="shared" ca="1" si="43"/>
        <v>301391.77091926179</v>
      </c>
      <c r="O634" s="681">
        <f t="shared" ca="1" si="43"/>
        <v>164224.8545580256</v>
      </c>
      <c r="P634" s="681">
        <f t="shared" ca="1" si="43"/>
        <v>137166.91636123619</v>
      </c>
      <c r="Q634" s="681">
        <f t="shared" ca="1" si="43"/>
        <v>0</v>
      </c>
      <c r="R634" s="681">
        <f t="shared" ca="1" si="43"/>
        <v>0</v>
      </c>
      <c r="S634" t="str">
        <f t="shared" si="40"/>
        <v>HUM_ASR_FY_2022</v>
      </c>
      <c r="T634" s="958">
        <f t="shared" si="41"/>
        <v>45032</v>
      </c>
      <c r="U634" t="str">
        <f t="shared" si="42"/>
        <v>Unaudited</v>
      </c>
    </row>
    <row r="635" spans="1:21" x14ac:dyDescent="0.25">
      <c r="A635" t="s">
        <v>437</v>
      </c>
      <c r="B635" t="s">
        <v>1385</v>
      </c>
      <c r="C635" t="s">
        <v>1386</v>
      </c>
      <c r="D635" s="15">
        <v>1900</v>
      </c>
      <c r="E635" s="121">
        <v>1</v>
      </c>
      <c r="F635" t="s">
        <v>441</v>
      </c>
      <c r="G635" s="121">
        <v>366</v>
      </c>
      <c r="H635" t="s">
        <v>381</v>
      </c>
      <c r="I635" t="s">
        <v>488</v>
      </c>
      <c r="J635" t="s">
        <v>450</v>
      </c>
      <c r="K635" t="s">
        <v>435</v>
      </c>
      <c r="L635" s="756" t="s">
        <v>80</v>
      </c>
      <c r="M635" t="s">
        <v>97</v>
      </c>
      <c r="N635" s="681">
        <f t="shared" ca="1" si="43"/>
        <v>47180.31785091183</v>
      </c>
      <c r="O635" s="681">
        <f t="shared" ca="1" si="43"/>
        <v>25708.003949261882</v>
      </c>
      <c r="P635" s="681">
        <f t="shared" ca="1" si="43"/>
        <v>21472.313901649952</v>
      </c>
      <c r="Q635" s="681">
        <f t="shared" ca="1" si="43"/>
        <v>0</v>
      </c>
      <c r="R635" s="681">
        <f t="shared" ca="1" si="43"/>
        <v>0</v>
      </c>
      <c r="S635" t="str">
        <f t="shared" si="40"/>
        <v>HUM_ASR_FY_2022</v>
      </c>
      <c r="T635" s="958">
        <f t="shared" si="41"/>
        <v>45032</v>
      </c>
      <c r="U635" t="str">
        <f t="shared" si="42"/>
        <v>Unaudited</v>
      </c>
    </row>
    <row r="636" spans="1:21" x14ac:dyDescent="0.25">
      <c r="A636" t="s">
        <v>437</v>
      </c>
      <c r="B636" t="s">
        <v>1385</v>
      </c>
      <c r="C636" t="s">
        <v>1386</v>
      </c>
      <c r="D636" s="15">
        <v>1900</v>
      </c>
      <c r="E636" s="121">
        <v>1</v>
      </c>
      <c r="F636" t="s">
        <v>441</v>
      </c>
      <c r="G636" s="121">
        <v>366</v>
      </c>
      <c r="H636" t="s">
        <v>381</v>
      </c>
      <c r="I636" t="s">
        <v>488</v>
      </c>
      <c r="J636" t="s">
        <v>450</v>
      </c>
      <c r="K636" t="s">
        <v>435</v>
      </c>
      <c r="L636" s="756" t="s">
        <v>81</v>
      </c>
      <c r="M636" t="s">
        <v>98</v>
      </c>
      <c r="N636" s="681">
        <f t="shared" ca="1" si="43"/>
        <v>94677.389240163451</v>
      </c>
      <c r="O636" s="681">
        <f t="shared" ca="1" si="43"/>
        <v>51588.603200664664</v>
      </c>
      <c r="P636" s="681">
        <f t="shared" ca="1" si="43"/>
        <v>43088.786039498787</v>
      </c>
      <c r="Q636" s="681">
        <f t="shared" ca="1" si="43"/>
        <v>0</v>
      </c>
      <c r="R636" s="681">
        <f t="shared" ca="1" si="43"/>
        <v>0</v>
      </c>
      <c r="S636" t="str">
        <f t="shared" si="40"/>
        <v>HUM_ASR_FY_2022</v>
      </c>
      <c r="T636" s="958">
        <f t="shared" si="41"/>
        <v>45032</v>
      </c>
      <c r="U636" t="str">
        <f t="shared" si="42"/>
        <v>Unaudited</v>
      </c>
    </row>
    <row r="637" spans="1:21" x14ac:dyDescent="0.25">
      <c r="A637" t="s">
        <v>437</v>
      </c>
      <c r="B637" t="s">
        <v>1385</v>
      </c>
      <c r="C637" t="s">
        <v>1386</v>
      </c>
      <c r="D637" s="15">
        <v>1900</v>
      </c>
      <c r="E637" s="121">
        <v>1</v>
      </c>
      <c r="F637" t="s">
        <v>441</v>
      </c>
      <c r="G637" s="121">
        <v>366</v>
      </c>
      <c r="H637" t="s">
        <v>381</v>
      </c>
      <c r="I637" t="s">
        <v>488</v>
      </c>
      <c r="J637" t="s">
        <v>450</v>
      </c>
      <c r="K637" t="s">
        <v>435</v>
      </c>
      <c r="L637" s="756" t="s">
        <v>82</v>
      </c>
      <c r="M637" t="s">
        <v>99</v>
      </c>
      <c r="N637" s="681">
        <f t="shared" ca="1" si="43"/>
        <v>250722.02735335246</v>
      </c>
      <c r="O637" s="681">
        <f t="shared" ca="1" si="43"/>
        <v>136615.50330658403</v>
      </c>
      <c r="P637" s="681">
        <f t="shared" ca="1" si="43"/>
        <v>114106.52404676845</v>
      </c>
      <c r="Q637" s="681">
        <f t="shared" ca="1" si="43"/>
        <v>0</v>
      </c>
      <c r="R637" s="681">
        <f t="shared" ca="1" si="43"/>
        <v>0</v>
      </c>
      <c r="S637" t="str">
        <f t="shared" si="40"/>
        <v>HUM_ASR_FY_2022</v>
      </c>
      <c r="T637" s="958">
        <f t="shared" si="41"/>
        <v>45032</v>
      </c>
      <c r="U637" t="str">
        <f t="shared" si="42"/>
        <v>Unaudited</v>
      </c>
    </row>
    <row r="638" spans="1:21" x14ac:dyDescent="0.25">
      <c r="A638" t="s">
        <v>437</v>
      </c>
      <c r="B638" t="s">
        <v>1385</v>
      </c>
      <c r="C638" t="s">
        <v>1386</v>
      </c>
      <c r="D638" s="15">
        <v>1900</v>
      </c>
      <c r="E638" s="121">
        <v>1</v>
      </c>
      <c r="F638" t="s">
        <v>441</v>
      </c>
      <c r="G638" s="121">
        <v>366</v>
      </c>
      <c r="H638" t="s">
        <v>381</v>
      </c>
      <c r="I638" t="s">
        <v>488</v>
      </c>
      <c r="J638" t="s">
        <v>450</v>
      </c>
      <c r="K638" t="s">
        <v>435</v>
      </c>
      <c r="L638" s="756" t="s">
        <v>216</v>
      </c>
      <c r="M638" t="s">
        <v>100</v>
      </c>
      <c r="N638" s="681">
        <f t="shared" ca="1" si="43"/>
        <v>183008.62066264258</v>
      </c>
      <c r="O638" s="681">
        <f t="shared" ca="1" si="43"/>
        <v>99719.259154021522</v>
      </c>
      <c r="P638" s="681">
        <f t="shared" ca="1" si="43"/>
        <v>83289.361508621048</v>
      </c>
      <c r="Q638" s="681">
        <f t="shared" ca="1" si="43"/>
        <v>0</v>
      </c>
      <c r="R638" s="681">
        <f t="shared" ca="1" si="43"/>
        <v>0</v>
      </c>
      <c r="S638" t="str">
        <f t="shared" si="40"/>
        <v>HUM_ASR_FY_2022</v>
      </c>
      <c r="T638" s="958">
        <f t="shared" si="41"/>
        <v>45032</v>
      </c>
      <c r="U638" t="str">
        <f t="shared" si="42"/>
        <v>Unaudited</v>
      </c>
    </row>
    <row r="639" spans="1:21" x14ac:dyDescent="0.25">
      <c r="A639" t="s">
        <v>437</v>
      </c>
      <c r="B639" t="s">
        <v>1385</v>
      </c>
      <c r="C639" t="s">
        <v>1386</v>
      </c>
      <c r="D639" s="15">
        <v>1900</v>
      </c>
      <c r="E639" s="121">
        <v>1</v>
      </c>
      <c r="F639" t="s">
        <v>441</v>
      </c>
      <c r="G639" s="121">
        <v>366</v>
      </c>
      <c r="H639" t="s">
        <v>381</v>
      </c>
      <c r="I639" t="s">
        <v>488</v>
      </c>
      <c r="J639" t="s">
        <v>450</v>
      </c>
      <c r="K639" t="s">
        <v>435</v>
      </c>
      <c r="L639" s="756" t="s">
        <v>215</v>
      </c>
      <c r="M639" t="s">
        <v>28</v>
      </c>
      <c r="N639" s="681">
        <f t="shared" ca="1" si="43"/>
        <v>3432.7298322057309</v>
      </c>
      <c r="O639" s="681">
        <f t="shared" ca="1" si="43"/>
        <v>1870.4543780725814</v>
      </c>
      <c r="P639" s="681">
        <f t="shared" ca="1" si="43"/>
        <v>1562.2754541331494</v>
      </c>
      <c r="Q639" s="681">
        <f t="shared" ca="1" si="43"/>
        <v>0</v>
      </c>
      <c r="R639" s="681">
        <f t="shared" ca="1" si="43"/>
        <v>0</v>
      </c>
      <c r="S639" t="str">
        <f t="shared" si="40"/>
        <v>HUM_ASR_FY_2022</v>
      </c>
      <c r="T639" s="958">
        <f t="shared" si="41"/>
        <v>45032</v>
      </c>
      <c r="U639" t="str">
        <f t="shared" si="42"/>
        <v>Unaudited</v>
      </c>
    </row>
    <row r="640" spans="1:21" x14ac:dyDescent="0.25">
      <c r="A640" t="s">
        <v>437</v>
      </c>
      <c r="B640" t="s">
        <v>1385</v>
      </c>
      <c r="C640" t="s">
        <v>1386</v>
      </c>
      <c r="D640" s="15">
        <v>1900</v>
      </c>
      <c r="E640" s="121">
        <v>1</v>
      </c>
      <c r="F640" t="s">
        <v>441</v>
      </c>
      <c r="G640" s="121">
        <v>366</v>
      </c>
      <c r="H640" t="s">
        <v>381</v>
      </c>
      <c r="I640" t="s">
        <v>488</v>
      </c>
      <c r="J640" t="s">
        <v>436</v>
      </c>
      <c r="K640" t="s">
        <v>436</v>
      </c>
      <c r="L640" s="756" t="s">
        <v>84</v>
      </c>
      <c r="M640" t="s">
        <v>327</v>
      </c>
      <c r="N640" s="681">
        <f t="shared" ca="1" si="43"/>
        <v>0</v>
      </c>
      <c r="O640" s="681">
        <f t="shared" ca="1" si="43"/>
        <v>0</v>
      </c>
      <c r="P640" s="681">
        <f t="shared" ca="1" si="43"/>
        <v>0</v>
      </c>
      <c r="Q640" s="681">
        <f t="shared" ca="1" si="43"/>
        <v>0</v>
      </c>
      <c r="R640" s="681">
        <f t="shared" ca="1" si="43"/>
        <v>0</v>
      </c>
      <c r="S640" t="str">
        <f t="shared" si="40"/>
        <v>HUM_ASR_FY_2022</v>
      </c>
      <c r="T640" s="958">
        <f t="shared" si="41"/>
        <v>45032</v>
      </c>
      <c r="U640" t="str">
        <f t="shared" si="42"/>
        <v>Unaudited</v>
      </c>
    </row>
    <row r="641" spans="1:21" x14ac:dyDescent="0.25">
      <c r="A641" t="s">
        <v>437</v>
      </c>
      <c r="B641" t="s">
        <v>1385</v>
      </c>
      <c r="C641" t="s">
        <v>1386</v>
      </c>
      <c r="D641" s="15">
        <v>1900</v>
      </c>
      <c r="E641" s="121">
        <v>1</v>
      </c>
      <c r="F641" t="s">
        <v>441</v>
      </c>
      <c r="G641" s="121">
        <v>366</v>
      </c>
      <c r="H641" t="s">
        <v>381</v>
      </c>
      <c r="I641" t="s">
        <v>488</v>
      </c>
      <c r="J641" t="s">
        <v>436</v>
      </c>
      <c r="K641" t="s">
        <v>436</v>
      </c>
      <c r="L641" s="756" t="s">
        <v>85</v>
      </c>
      <c r="M641" t="s">
        <v>325</v>
      </c>
      <c r="N641" s="681">
        <f t="shared" ca="1" si="43"/>
        <v>0</v>
      </c>
      <c r="O641" s="681">
        <f t="shared" ca="1" si="43"/>
        <v>0</v>
      </c>
      <c r="P641" s="681">
        <f t="shared" ca="1" si="43"/>
        <v>0</v>
      </c>
      <c r="Q641" s="681">
        <f t="shared" ca="1" si="43"/>
        <v>0</v>
      </c>
      <c r="R641" s="681">
        <f t="shared" ca="1" si="43"/>
        <v>0</v>
      </c>
      <c r="S641" t="str">
        <f t="shared" si="40"/>
        <v>HUM_ASR_FY_2022</v>
      </c>
      <c r="T641" s="958">
        <f t="shared" si="41"/>
        <v>45032</v>
      </c>
      <c r="U641" t="str">
        <f t="shared" si="42"/>
        <v>Unaudited</v>
      </c>
    </row>
    <row r="642" spans="1:21" x14ac:dyDescent="0.25">
      <c r="A642" t="s">
        <v>437</v>
      </c>
      <c r="B642" t="s">
        <v>1385</v>
      </c>
      <c r="C642" t="s">
        <v>1386</v>
      </c>
      <c r="D642" s="15">
        <v>1900</v>
      </c>
      <c r="E642" s="121">
        <v>1</v>
      </c>
      <c r="F642" t="s">
        <v>441</v>
      </c>
      <c r="G642" s="121">
        <v>366</v>
      </c>
      <c r="H642" t="s">
        <v>381</v>
      </c>
      <c r="I642" t="s">
        <v>488</v>
      </c>
      <c r="J642" t="s">
        <v>436</v>
      </c>
      <c r="K642" t="s">
        <v>436</v>
      </c>
      <c r="L642" s="756" t="s">
        <v>86</v>
      </c>
      <c r="M642" t="s">
        <v>494</v>
      </c>
      <c r="N642" s="681">
        <f t="shared" ca="1" si="43"/>
        <v>0</v>
      </c>
      <c r="O642" s="681">
        <f t="shared" ca="1" si="43"/>
        <v>0</v>
      </c>
      <c r="P642" s="681">
        <f t="shared" ca="1" si="43"/>
        <v>0</v>
      </c>
      <c r="Q642" s="681">
        <f t="shared" ca="1" si="43"/>
        <v>0</v>
      </c>
      <c r="R642" s="681">
        <f t="shared" ca="1" si="43"/>
        <v>0</v>
      </c>
      <c r="S642" t="str">
        <f t="shared" ref="S642:S705" si="44">file_name</f>
        <v>HUM_ASR_FY_2022</v>
      </c>
      <c r="T642" s="958">
        <f t="shared" ref="T642:T705" si="45">file_date</f>
        <v>45032</v>
      </c>
      <c r="U642" t="str">
        <f t="shared" ref="U642:U705" si="46">status</f>
        <v>Unaudited</v>
      </c>
    </row>
    <row r="643" spans="1:21" x14ac:dyDescent="0.25">
      <c r="A643" t="s">
        <v>437</v>
      </c>
      <c r="B643" t="s">
        <v>1385</v>
      </c>
      <c r="C643" t="s">
        <v>1386</v>
      </c>
      <c r="D643" s="15">
        <v>1900</v>
      </c>
      <c r="E643" s="121">
        <v>1</v>
      </c>
      <c r="F643" t="s">
        <v>441</v>
      </c>
      <c r="G643" s="121">
        <v>366</v>
      </c>
      <c r="H643" t="s">
        <v>381</v>
      </c>
      <c r="I643" t="s">
        <v>488</v>
      </c>
      <c r="J643" t="s">
        <v>436</v>
      </c>
      <c r="K643" t="s">
        <v>436</v>
      </c>
      <c r="L643" s="756" t="s">
        <v>87</v>
      </c>
      <c r="M643" t="s">
        <v>495</v>
      </c>
      <c r="N643" s="681">
        <f t="shared" ca="1" si="43"/>
        <v>0</v>
      </c>
      <c r="O643" s="681">
        <f t="shared" ca="1" si="43"/>
        <v>0</v>
      </c>
      <c r="P643" s="681">
        <f t="shared" ca="1" si="43"/>
        <v>0</v>
      </c>
      <c r="Q643" s="681">
        <f t="shared" ca="1" si="43"/>
        <v>0</v>
      </c>
      <c r="R643" s="681">
        <f t="shared" ca="1" si="43"/>
        <v>0</v>
      </c>
      <c r="S643" t="str">
        <f t="shared" si="44"/>
        <v>HUM_ASR_FY_2022</v>
      </c>
      <c r="T643" s="958">
        <f t="shared" si="45"/>
        <v>45032</v>
      </c>
      <c r="U643" t="str">
        <f t="shared" si="46"/>
        <v>Unaudited</v>
      </c>
    </row>
    <row r="644" spans="1:21" x14ac:dyDescent="0.25">
      <c r="A644" t="s">
        <v>437</v>
      </c>
      <c r="B644" t="s">
        <v>1385</v>
      </c>
      <c r="C644" t="s">
        <v>1386</v>
      </c>
      <c r="D644" s="15">
        <v>1900</v>
      </c>
      <c r="E644" s="121">
        <v>1</v>
      </c>
      <c r="F644" t="s">
        <v>441</v>
      </c>
      <c r="G644" s="121">
        <v>366</v>
      </c>
      <c r="H644" t="s">
        <v>381</v>
      </c>
      <c r="I644" t="s">
        <v>488</v>
      </c>
      <c r="J644" t="s">
        <v>436</v>
      </c>
      <c r="K644" t="s">
        <v>436</v>
      </c>
      <c r="L644" s="756" t="s">
        <v>213</v>
      </c>
      <c r="M644" t="s">
        <v>496</v>
      </c>
      <c r="N644" s="681">
        <f t="shared" ca="1" si="43"/>
        <v>0</v>
      </c>
      <c r="O644" s="681">
        <f t="shared" ca="1" si="43"/>
        <v>0</v>
      </c>
      <c r="P644" s="681">
        <f t="shared" ca="1" si="43"/>
        <v>0</v>
      </c>
      <c r="Q644" s="681">
        <f t="shared" ca="1" si="43"/>
        <v>0</v>
      </c>
      <c r="R644" s="681">
        <f t="shared" ca="1" si="43"/>
        <v>0</v>
      </c>
      <c r="S644" t="str">
        <f t="shared" si="44"/>
        <v>HUM_ASR_FY_2022</v>
      </c>
      <c r="T644" s="958">
        <f t="shared" si="45"/>
        <v>45032</v>
      </c>
      <c r="U644" t="str">
        <f t="shared" si="46"/>
        <v>Unaudited</v>
      </c>
    </row>
    <row r="645" spans="1:21" x14ac:dyDescent="0.25">
      <c r="A645" t="s">
        <v>437</v>
      </c>
      <c r="B645" t="s">
        <v>1385</v>
      </c>
      <c r="C645" t="s">
        <v>1386</v>
      </c>
      <c r="D645" s="15">
        <v>1900</v>
      </c>
      <c r="E645" s="121">
        <v>1</v>
      </c>
      <c r="F645" t="s">
        <v>441</v>
      </c>
      <c r="G645" s="121">
        <v>366</v>
      </c>
      <c r="H645" t="s">
        <v>381</v>
      </c>
      <c r="I645" t="s">
        <v>489</v>
      </c>
      <c r="J645" t="s">
        <v>26</v>
      </c>
      <c r="K645" t="s">
        <v>26</v>
      </c>
      <c r="L645" s="756" t="s">
        <v>204</v>
      </c>
      <c r="M645" t="s">
        <v>26</v>
      </c>
      <c r="N645" s="681">
        <f t="shared" ca="1" si="43"/>
        <v>202607.38654711051</v>
      </c>
      <c r="O645" s="681">
        <f t="shared" ca="1" si="43"/>
        <v>0</v>
      </c>
      <c r="P645" s="681">
        <f t="shared" ca="1" si="43"/>
        <v>0</v>
      </c>
      <c r="Q645" s="681">
        <f t="shared" ca="1" si="43"/>
        <v>0</v>
      </c>
      <c r="R645" s="681">
        <f t="shared" ca="1" si="43"/>
        <v>0</v>
      </c>
      <c r="S645" t="str">
        <f t="shared" si="44"/>
        <v>HUM_ASR_FY_2022</v>
      </c>
      <c r="T645" s="958">
        <f t="shared" si="45"/>
        <v>45032</v>
      </c>
      <c r="U645" t="str">
        <f t="shared" si="46"/>
        <v>Unaudited</v>
      </c>
    </row>
    <row r="646" spans="1:21" x14ac:dyDescent="0.25">
      <c r="A646" t="s">
        <v>437</v>
      </c>
      <c r="B646" t="s">
        <v>1385</v>
      </c>
      <c r="C646" t="s">
        <v>1386</v>
      </c>
      <c r="D646" s="15">
        <v>1900</v>
      </c>
      <c r="E646" s="121">
        <v>1</v>
      </c>
      <c r="F646" t="s">
        <v>1031</v>
      </c>
      <c r="G646" s="121" t="s">
        <v>1384</v>
      </c>
      <c r="H646" t="s">
        <v>381</v>
      </c>
      <c r="I646" t="s">
        <v>432</v>
      </c>
      <c r="J646" t="s">
        <v>432</v>
      </c>
      <c r="K646" t="s">
        <v>432</v>
      </c>
      <c r="M646" t="s">
        <v>432</v>
      </c>
      <c r="N646" s="681">
        <f t="shared" ca="1" si="43"/>
        <v>0</v>
      </c>
      <c r="O646" s="681">
        <f t="shared" ca="1" si="43"/>
        <v>0</v>
      </c>
      <c r="P646" s="681">
        <f t="shared" ca="1" si="43"/>
        <v>0</v>
      </c>
      <c r="Q646" s="681">
        <f t="shared" ca="1" si="43"/>
        <v>0</v>
      </c>
      <c r="R646" s="681">
        <f t="shared" ca="1" si="43"/>
        <v>-5</v>
      </c>
      <c r="S646" t="str">
        <f t="shared" si="44"/>
        <v>HUM_ASR_FY_2022</v>
      </c>
      <c r="T646" s="958">
        <f t="shared" si="45"/>
        <v>45032</v>
      </c>
      <c r="U646" t="str">
        <f t="shared" si="46"/>
        <v>Unaudited</v>
      </c>
    </row>
    <row r="647" spans="1:21" x14ac:dyDescent="0.25">
      <c r="A647" t="s">
        <v>437</v>
      </c>
      <c r="B647" t="s">
        <v>1385</v>
      </c>
      <c r="C647" t="s">
        <v>1386</v>
      </c>
      <c r="D647" s="15">
        <v>1900</v>
      </c>
      <c r="E647" s="121">
        <v>1</v>
      </c>
      <c r="F647" t="s">
        <v>1031</v>
      </c>
      <c r="G647" s="121" t="s">
        <v>1384</v>
      </c>
      <c r="H647" t="s">
        <v>381</v>
      </c>
      <c r="I647" t="s">
        <v>487</v>
      </c>
      <c r="J647" t="s">
        <v>12</v>
      </c>
      <c r="K647" t="s">
        <v>12</v>
      </c>
      <c r="L647" s="756">
        <v>1.1000000000000001</v>
      </c>
      <c r="M647" t="s">
        <v>12</v>
      </c>
      <c r="N647" s="681">
        <f t="shared" ca="1" si="43"/>
        <v>0</v>
      </c>
      <c r="O647" s="681">
        <f t="shared" ca="1" si="43"/>
        <v>0</v>
      </c>
      <c r="P647" s="681">
        <f t="shared" ca="1" si="43"/>
        <v>0</v>
      </c>
      <c r="Q647" s="681">
        <f t="shared" ca="1" si="43"/>
        <v>0</v>
      </c>
      <c r="R647" s="681">
        <f t="shared" ca="1" si="43"/>
        <v>-17834.76999999999</v>
      </c>
      <c r="S647" t="str">
        <f t="shared" si="44"/>
        <v>HUM_ASR_FY_2022</v>
      </c>
      <c r="T647" s="958">
        <f t="shared" si="45"/>
        <v>45032</v>
      </c>
      <c r="U647" t="str">
        <f t="shared" si="46"/>
        <v>Unaudited</v>
      </c>
    </row>
    <row r="648" spans="1:21" x14ac:dyDescent="0.25">
      <c r="A648" t="s">
        <v>437</v>
      </c>
      <c r="B648" t="s">
        <v>1385</v>
      </c>
      <c r="C648" t="s">
        <v>1386</v>
      </c>
      <c r="D648" s="15">
        <v>1900</v>
      </c>
      <c r="E648" s="121">
        <v>1</v>
      </c>
      <c r="F648" t="s">
        <v>1031</v>
      </c>
      <c r="G648" s="121" t="s">
        <v>1384</v>
      </c>
      <c r="H648" t="s">
        <v>381</v>
      </c>
      <c r="I648" t="s">
        <v>487</v>
      </c>
      <c r="J648" t="s">
        <v>12</v>
      </c>
      <c r="K648" t="s">
        <v>222</v>
      </c>
      <c r="L648" s="756">
        <v>1.2</v>
      </c>
      <c r="M648" t="s">
        <v>222</v>
      </c>
      <c r="N648" s="681">
        <f t="shared" ca="1" si="43"/>
        <v>0</v>
      </c>
      <c r="O648" s="681">
        <f t="shared" ca="1" si="43"/>
        <v>0</v>
      </c>
      <c r="P648" s="681">
        <f t="shared" ca="1" si="43"/>
        <v>0</v>
      </c>
      <c r="Q648" s="681">
        <f t="shared" ca="1" si="43"/>
        <v>0</v>
      </c>
      <c r="R648" s="681">
        <f t="shared" ca="1" si="43"/>
        <v>0</v>
      </c>
      <c r="S648" t="str">
        <f t="shared" si="44"/>
        <v>HUM_ASR_FY_2022</v>
      </c>
      <c r="T648" s="958">
        <f t="shared" si="45"/>
        <v>45032</v>
      </c>
      <c r="U648" t="str">
        <f t="shared" si="46"/>
        <v>Unaudited</v>
      </c>
    </row>
    <row r="649" spans="1:21" x14ac:dyDescent="0.25">
      <c r="A649" t="s">
        <v>437</v>
      </c>
      <c r="B649" t="s">
        <v>1385</v>
      </c>
      <c r="C649" t="s">
        <v>1386</v>
      </c>
      <c r="D649" s="15">
        <v>1900</v>
      </c>
      <c r="E649" s="121">
        <v>1</v>
      </c>
      <c r="F649" t="s">
        <v>1031</v>
      </c>
      <c r="G649" s="121" t="s">
        <v>1384</v>
      </c>
      <c r="H649" t="s">
        <v>381</v>
      </c>
      <c r="I649" t="s">
        <v>487</v>
      </c>
      <c r="J649" t="s">
        <v>12</v>
      </c>
      <c r="K649" t="s">
        <v>1323</v>
      </c>
      <c r="L649" s="756" t="s">
        <v>1319</v>
      </c>
      <c r="M649" t="s">
        <v>1323</v>
      </c>
      <c r="N649" s="681">
        <f t="shared" ca="1" si="43"/>
        <v>0</v>
      </c>
      <c r="O649" s="681">
        <f t="shared" ca="1" si="43"/>
        <v>0</v>
      </c>
      <c r="P649" s="681">
        <f t="shared" ca="1" si="43"/>
        <v>0</v>
      </c>
      <c r="Q649" s="681">
        <f t="shared" ca="1" si="43"/>
        <v>0</v>
      </c>
      <c r="R649" s="681">
        <f t="shared" ca="1" si="43"/>
        <v>-455300.81999999995</v>
      </c>
      <c r="S649" t="str">
        <f t="shared" si="44"/>
        <v>HUM_ASR_FY_2022</v>
      </c>
      <c r="T649" s="958">
        <f t="shared" si="45"/>
        <v>45032</v>
      </c>
      <c r="U649" t="str">
        <f t="shared" si="46"/>
        <v>Unaudited</v>
      </c>
    </row>
    <row r="650" spans="1:21" x14ac:dyDescent="0.25">
      <c r="A650" t="s">
        <v>437</v>
      </c>
      <c r="B650" t="s">
        <v>1385</v>
      </c>
      <c r="C650" t="s">
        <v>1386</v>
      </c>
      <c r="D650" s="15">
        <v>1900</v>
      </c>
      <c r="E650" s="121">
        <v>1</v>
      </c>
      <c r="F650" t="s">
        <v>1031</v>
      </c>
      <c r="G650" s="121" t="s">
        <v>1384</v>
      </c>
      <c r="H650" t="s">
        <v>381</v>
      </c>
      <c r="I650" t="s">
        <v>487</v>
      </c>
      <c r="J650" t="s">
        <v>12</v>
      </c>
      <c r="K650" t="s">
        <v>1325</v>
      </c>
      <c r="L650" s="756" t="s">
        <v>1324</v>
      </c>
      <c r="M650" t="s">
        <v>1325</v>
      </c>
      <c r="N650" s="681">
        <f t="shared" ca="1" si="43"/>
        <v>0</v>
      </c>
      <c r="O650" s="681">
        <f t="shared" ca="1" si="43"/>
        <v>0</v>
      </c>
      <c r="P650" s="681">
        <f t="shared" ca="1" si="43"/>
        <v>0</v>
      </c>
      <c r="Q650" s="681">
        <f t="shared" ca="1" si="43"/>
        <v>0</v>
      </c>
      <c r="R650" s="681">
        <f t="shared" ca="1" si="43"/>
        <v>-422485.66999999987</v>
      </c>
      <c r="S650" t="str">
        <f t="shared" si="44"/>
        <v>HUM_ASR_FY_2022</v>
      </c>
      <c r="T650" s="958">
        <f t="shared" si="45"/>
        <v>45032</v>
      </c>
      <c r="U650" t="str">
        <f t="shared" si="46"/>
        <v>Unaudited</v>
      </c>
    </row>
    <row r="651" spans="1:21" x14ac:dyDescent="0.25">
      <c r="A651" t="s">
        <v>437</v>
      </c>
      <c r="B651" t="s">
        <v>1385</v>
      </c>
      <c r="C651" t="s">
        <v>1386</v>
      </c>
      <c r="D651" s="15">
        <v>1900</v>
      </c>
      <c r="E651" s="121">
        <v>1</v>
      </c>
      <c r="F651" t="s">
        <v>1031</v>
      </c>
      <c r="G651" s="121" t="s">
        <v>1384</v>
      </c>
      <c r="H651" t="s">
        <v>381</v>
      </c>
      <c r="I651" t="s">
        <v>487</v>
      </c>
      <c r="J651" t="s">
        <v>13</v>
      </c>
      <c r="K651" t="s">
        <v>13</v>
      </c>
      <c r="L651" s="756" t="s">
        <v>63</v>
      </c>
      <c r="M651" t="s">
        <v>13</v>
      </c>
      <c r="N651" s="681">
        <f t="shared" ca="1" si="43"/>
        <v>0</v>
      </c>
      <c r="O651" s="681">
        <f t="shared" ca="1" si="43"/>
        <v>0</v>
      </c>
      <c r="P651" s="681">
        <f t="shared" ca="1" si="43"/>
        <v>0</v>
      </c>
      <c r="Q651" s="681">
        <f t="shared" ca="1" si="43"/>
        <v>0</v>
      </c>
      <c r="R651" s="681">
        <f t="shared" ca="1" si="43"/>
        <v>-136470.73000000001</v>
      </c>
      <c r="S651" t="str">
        <f t="shared" si="44"/>
        <v>HUM_ASR_FY_2022</v>
      </c>
      <c r="T651" s="958">
        <f t="shared" si="45"/>
        <v>45032</v>
      </c>
      <c r="U651" t="str">
        <f t="shared" si="46"/>
        <v>Unaudited</v>
      </c>
    </row>
    <row r="652" spans="1:21" x14ac:dyDescent="0.25">
      <c r="A652" t="s">
        <v>437</v>
      </c>
      <c r="B652" t="s">
        <v>1385</v>
      </c>
      <c r="C652" t="s">
        <v>1386</v>
      </c>
      <c r="D652" s="15">
        <v>1900</v>
      </c>
      <c r="E652" s="121">
        <v>1</v>
      </c>
      <c r="F652" t="s">
        <v>1031</v>
      </c>
      <c r="G652" s="121" t="s">
        <v>1384</v>
      </c>
      <c r="H652" t="s">
        <v>381</v>
      </c>
      <c r="I652" t="s">
        <v>488</v>
      </c>
      <c r="J652" t="s">
        <v>433</v>
      </c>
      <c r="K652" t="s">
        <v>796</v>
      </c>
      <c r="L652" s="756">
        <v>2.1</v>
      </c>
      <c r="M652" t="s">
        <v>731</v>
      </c>
      <c r="N652" s="681">
        <f t="shared" ca="1" si="43"/>
        <v>0</v>
      </c>
      <c r="O652" s="681">
        <f t="shared" ca="1" si="43"/>
        <v>0</v>
      </c>
      <c r="P652" s="681">
        <f t="shared" ca="1" si="43"/>
        <v>0</v>
      </c>
      <c r="Q652" s="681">
        <f t="shared" ca="1" si="43"/>
        <v>0</v>
      </c>
      <c r="R652" s="681">
        <f t="shared" ca="1" si="43"/>
        <v>-933</v>
      </c>
      <c r="S652" t="str">
        <f t="shared" si="44"/>
        <v>HUM_ASR_FY_2022</v>
      </c>
      <c r="T652" s="958">
        <f t="shared" si="45"/>
        <v>45032</v>
      </c>
      <c r="U652" t="str">
        <f t="shared" si="46"/>
        <v>Unaudited</v>
      </c>
    </row>
    <row r="653" spans="1:21" x14ac:dyDescent="0.25">
      <c r="A653" t="s">
        <v>437</v>
      </c>
      <c r="B653" t="s">
        <v>1385</v>
      </c>
      <c r="C653" t="s">
        <v>1386</v>
      </c>
      <c r="D653" s="15">
        <v>1900</v>
      </c>
      <c r="E653" s="121">
        <v>1</v>
      </c>
      <c r="F653" t="s">
        <v>1031</v>
      </c>
      <c r="G653" s="121" t="s">
        <v>1384</v>
      </c>
      <c r="H653" t="s">
        <v>381</v>
      </c>
      <c r="I653" t="s">
        <v>488</v>
      </c>
      <c r="J653" t="s">
        <v>433</v>
      </c>
      <c r="K653" t="s">
        <v>796</v>
      </c>
      <c r="L653" s="756">
        <v>2.2000000000000002</v>
      </c>
      <c r="M653" t="s">
        <v>732</v>
      </c>
      <c r="N653" s="681">
        <f t="shared" ca="1" si="43"/>
        <v>0</v>
      </c>
      <c r="O653" s="681">
        <f t="shared" ca="1" si="43"/>
        <v>0</v>
      </c>
      <c r="P653" s="681">
        <f t="shared" ca="1" si="43"/>
        <v>0</v>
      </c>
      <c r="Q653" s="681">
        <f t="shared" ca="1" si="43"/>
        <v>0</v>
      </c>
      <c r="R653" s="681">
        <f t="shared" ca="1" si="43"/>
        <v>0</v>
      </c>
      <c r="S653" t="str">
        <f t="shared" si="44"/>
        <v>HUM_ASR_FY_2022</v>
      </c>
      <c r="T653" s="958">
        <f t="shared" si="45"/>
        <v>45032</v>
      </c>
      <c r="U653" t="str">
        <f t="shared" si="46"/>
        <v>Unaudited</v>
      </c>
    </row>
    <row r="654" spans="1:21" x14ac:dyDescent="0.25">
      <c r="A654" t="s">
        <v>437</v>
      </c>
      <c r="B654" t="s">
        <v>1385</v>
      </c>
      <c r="C654" t="s">
        <v>1386</v>
      </c>
      <c r="D654" s="15">
        <v>1900</v>
      </c>
      <c r="E654" s="121">
        <v>1</v>
      </c>
      <c r="F654" t="s">
        <v>1031</v>
      </c>
      <c r="G654" s="121" t="s">
        <v>1384</v>
      </c>
      <c r="H654" t="s">
        <v>381</v>
      </c>
      <c r="I654" t="s">
        <v>488</v>
      </c>
      <c r="J654" t="s">
        <v>433</v>
      </c>
      <c r="K654" t="s">
        <v>796</v>
      </c>
      <c r="L654" s="756">
        <v>2.2999999999999998</v>
      </c>
      <c r="M654" t="s">
        <v>733</v>
      </c>
      <c r="N654" s="681">
        <f t="shared" ca="1" si="43"/>
        <v>0</v>
      </c>
      <c r="O654" s="681">
        <f t="shared" ca="1" si="43"/>
        <v>0</v>
      </c>
      <c r="P654" s="681">
        <f t="shared" ca="1" si="43"/>
        <v>0</v>
      </c>
      <c r="Q654" s="681">
        <f t="shared" ca="1" si="43"/>
        <v>0</v>
      </c>
      <c r="R654" s="681">
        <f t="shared" ca="1" si="43"/>
        <v>269604</v>
      </c>
      <c r="S654" t="str">
        <f t="shared" si="44"/>
        <v>HUM_ASR_FY_2022</v>
      </c>
      <c r="T654" s="958">
        <f t="shared" si="45"/>
        <v>45032</v>
      </c>
      <c r="U654" t="str">
        <f t="shared" si="46"/>
        <v>Unaudited</v>
      </c>
    </row>
    <row r="655" spans="1:21" x14ac:dyDescent="0.25">
      <c r="A655" t="s">
        <v>437</v>
      </c>
      <c r="B655" t="s">
        <v>1385</v>
      </c>
      <c r="C655" t="s">
        <v>1386</v>
      </c>
      <c r="D655" s="15">
        <v>1900</v>
      </c>
      <c r="E655" s="121">
        <v>1</v>
      </c>
      <c r="F655" t="s">
        <v>1031</v>
      </c>
      <c r="G655" s="121" t="s">
        <v>1384</v>
      </c>
      <c r="H655" t="s">
        <v>381</v>
      </c>
      <c r="I655" t="s">
        <v>488</v>
      </c>
      <c r="J655" t="s">
        <v>433</v>
      </c>
      <c r="K655" t="s">
        <v>796</v>
      </c>
      <c r="L655" s="756">
        <v>2.4</v>
      </c>
      <c r="M655" t="s">
        <v>734</v>
      </c>
      <c r="N655" s="681">
        <f t="shared" ca="1" si="43"/>
        <v>0</v>
      </c>
      <c r="O655" s="681">
        <f t="shared" ca="1" si="43"/>
        <v>0</v>
      </c>
      <c r="P655" s="681">
        <f t="shared" ca="1" si="43"/>
        <v>0</v>
      </c>
      <c r="Q655" s="681">
        <f t="shared" ca="1" si="43"/>
        <v>0</v>
      </c>
      <c r="R655" s="681">
        <f t="shared" ca="1" si="43"/>
        <v>0</v>
      </c>
      <c r="S655" t="str">
        <f t="shared" si="44"/>
        <v>HUM_ASR_FY_2022</v>
      </c>
      <c r="T655" s="958">
        <f t="shared" si="45"/>
        <v>45032</v>
      </c>
      <c r="U655" t="str">
        <f t="shared" si="46"/>
        <v>Unaudited</v>
      </c>
    </row>
    <row r="656" spans="1:21" x14ac:dyDescent="0.25">
      <c r="A656" t="s">
        <v>437</v>
      </c>
      <c r="B656" t="s">
        <v>1385</v>
      </c>
      <c r="C656" t="s">
        <v>1386</v>
      </c>
      <c r="D656" s="15">
        <v>1900</v>
      </c>
      <c r="E656" s="121">
        <v>1</v>
      </c>
      <c r="F656" t="s">
        <v>1031</v>
      </c>
      <c r="G656" s="121" t="s">
        <v>1384</v>
      </c>
      <c r="H656" t="s">
        <v>381</v>
      </c>
      <c r="I656" t="s">
        <v>488</v>
      </c>
      <c r="J656" t="s">
        <v>433</v>
      </c>
      <c r="K656" t="s">
        <v>796</v>
      </c>
      <c r="L656" s="756">
        <v>2.5</v>
      </c>
      <c r="M656" t="s">
        <v>776</v>
      </c>
      <c r="N656" s="681">
        <f t="shared" ca="1" si="43"/>
        <v>0</v>
      </c>
      <c r="O656" s="681">
        <f t="shared" ca="1" si="43"/>
        <v>0</v>
      </c>
      <c r="P656" s="681">
        <f t="shared" ca="1" si="43"/>
        <v>0</v>
      </c>
      <c r="Q656" s="681">
        <f t="shared" ca="1" si="43"/>
        <v>0</v>
      </c>
      <c r="R656" s="681">
        <f t="shared" ca="1" si="43"/>
        <v>-162</v>
      </c>
      <c r="S656" t="str">
        <f t="shared" si="44"/>
        <v>HUM_ASR_FY_2022</v>
      </c>
      <c r="T656" s="958">
        <f t="shared" si="45"/>
        <v>45032</v>
      </c>
      <c r="U656" t="str">
        <f t="shared" si="46"/>
        <v>Unaudited</v>
      </c>
    </row>
    <row r="657" spans="1:21" x14ac:dyDescent="0.25">
      <c r="A657" t="s">
        <v>437</v>
      </c>
      <c r="B657" t="s">
        <v>1385</v>
      </c>
      <c r="C657" t="s">
        <v>1386</v>
      </c>
      <c r="D657" s="15">
        <v>1900</v>
      </c>
      <c r="E657" s="121">
        <v>1</v>
      </c>
      <c r="F657" t="s">
        <v>1031</v>
      </c>
      <c r="G657" s="121" t="s">
        <v>1384</v>
      </c>
      <c r="H657" t="s">
        <v>381</v>
      </c>
      <c r="I657" t="s">
        <v>488</v>
      </c>
      <c r="J657" t="s">
        <v>433</v>
      </c>
      <c r="K657" t="s">
        <v>796</v>
      </c>
      <c r="L657" s="756">
        <v>2.6</v>
      </c>
      <c r="M657" t="s">
        <v>186</v>
      </c>
      <c r="N657" s="681">
        <f t="shared" ca="1" si="43"/>
        <v>0</v>
      </c>
      <c r="O657" s="681">
        <f t="shared" ca="1" si="43"/>
        <v>0</v>
      </c>
      <c r="P657" s="681">
        <f t="shared" ca="1" si="43"/>
        <v>0</v>
      </c>
      <c r="Q657" s="681">
        <f t="shared" ca="1" si="43"/>
        <v>0</v>
      </c>
      <c r="R657" s="681">
        <f t="shared" ca="1" si="43"/>
        <v>17507.909999999996</v>
      </c>
      <c r="S657" t="str">
        <f t="shared" si="44"/>
        <v>HUM_ASR_FY_2022</v>
      </c>
      <c r="T657" s="958">
        <f t="shared" si="45"/>
        <v>45032</v>
      </c>
      <c r="U657" t="str">
        <f t="shared" si="46"/>
        <v>Unaudited</v>
      </c>
    </row>
    <row r="658" spans="1:21" x14ac:dyDescent="0.25">
      <c r="A658" t="s">
        <v>437</v>
      </c>
      <c r="B658" t="s">
        <v>1385</v>
      </c>
      <c r="C658" t="s">
        <v>1386</v>
      </c>
      <c r="D658" s="15">
        <v>1900</v>
      </c>
      <c r="E658" s="121">
        <v>1</v>
      </c>
      <c r="F658" t="s">
        <v>1031</v>
      </c>
      <c r="G658" s="121" t="s">
        <v>1384</v>
      </c>
      <c r="H658" t="s">
        <v>381</v>
      </c>
      <c r="I658" t="s">
        <v>488</v>
      </c>
      <c r="J658" t="s">
        <v>433</v>
      </c>
      <c r="K658" t="s">
        <v>796</v>
      </c>
      <c r="L658" s="756">
        <v>2.7</v>
      </c>
      <c r="M658" t="s">
        <v>797</v>
      </c>
      <c r="N658" s="681">
        <f t="shared" ca="1" si="43"/>
        <v>0</v>
      </c>
      <c r="O658" s="681">
        <f t="shared" ca="1" si="43"/>
        <v>0</v>
      </c>
      <c r="P658" s="681">
        <f t="shared" ca="1" si="43"/>
        <v>0</v>
      </c>
      <c r="Q658" s="681">
        <f t="shared" ca="1" si="43"/>
        <v>0</v>
      </c>
      <c r="R658" s="681">
        <f t="shared" ca="1" si="43"/>
        <v>-412967.03521066165</v>
      </c>
      <c r="S658" t="str">
        <f t="shared" si="44"/>
        <v>HUM_ASR_FY_2022</v>
      </c>
      <c r="T658" s="958">
        <f t="shared" si="45"/>
        <v>45032</v>
      </c>
      <c r="U658" t="str">
        <f t="shared" si="46"/>
        <v>Unaudited</v>
      </c>
    </row>
    <row r="659" spans="1:21" x14ac:dyDescent="0.25">
      <c r="A659" t="s">
        <v>437</v>
      </c>
      <c r="B659" t="s">
        <v>1385</v>
      </c>
      <c r="C659" t="s">
        <v>1386</v>
      </c>
      <c r="D659" s="15">
        <v>1900</v>
      </c>
      <c r="E659" s="121">
        <v>1</v>
      </c>
      <c r="F659" t="s">
        <v>1031</v>
      </c>
      <c r="G659" s="121" t="s">
        <v>1384</v>
      </c>
      <c r="H659" t="s">
        <v>381</v>
      </c>
      <c r="I659" t="s">
        <v>488</v>
      </c>
      <c r="J659" t="s">
        <v>433</v>
      </c>
      <c r="K659" t="s">
        <v>796</v>
      </c>
      <c r="L659" s="756">
        <v>2.8</v>
      </c>
      <c r="M659" t="s">
        <v>798</v>
      </c>
      <c r="N659" s="681">
        <f t="shared" ca="1" si="43"/>
        <v>0</v>
      </c>
      <c r="O659" s="681">
        <f t="shared" ca="1" si="43"/>
        <v>0</v>
      </c>
      <c r="P659" s="681">
        <f t="shared" ca="1" si="43"/>
        <v>0</v>
      </c>
      <c r="Q659" s="681">
        <f t="shared" ca="1" si="43"/>
        <v>0</v>
      </c>
      <c r="R659" s="681">
        <f t="shared" ca="1" si="43"/>
        <v>0</v>
      </c>
      <c r="S659" t="str">
        <f t="shared" si="44"/>
        <v>HUM_ASR_FY_2022</v>
      </c>
      <c r="T659" s="958">
        <f t="shared" si="45"/>
        <v>45032</v>
      </c>
      <c r="U659" t="str">
        <f t="shared" si="46"/>
        <v>Unaudited</v>
      </c>
    </row>
    <row r="660" spans="1:21" x14ac:dyDescent="0.25">
      <c r="A660" t="s">
        <v>437</v>
      </c>
      <c r="B660" t="s">
        <v>1385</v>
      </c>
      <c r="C660" t="s">
        <v>1386</v>
      </c>
      <c r="D660" s="15">
        <v>1900</v>
      </c>
      <c r="E660" s="121">
        <v>1</v>
      </c>
      <c r="F660" t="s">
        <v>1031</v>
      </c>
      <c r="G660" s="121" t="s">
        <v>1384</v>
      </c>
      <c r="H660" t="s">
        <v>381</v>
      </c>
      <c r="I660" t="s">
        <v>488</v>
      </c>
      <c r="J660" t="s">
        <v>433</v>
      </c>
      <c r="K660" t="s">
        <v>796</v>
      </c>
      <c r="L660" s="756">
        <v>2.9</v>
      </c>
      <c r="M660" t="s">
        <v>779</v>
      </c>
      <c r="N660" s="681">
        <f t="shared" ca="1" si="43"/>
        <v>0</v>
      </c>
      <c r="O660" s="681">
        <f t="shared" ca="1" si="43"/>
        <v>0</v>
      </c>
      <c r="P660" s="681">
        <f t="shared" ca="1" si="43"/>
        <v>0</v>
      </c>
      <c r="Q660" s="681">
        <f t="shared" ca="1" si="43"/>
        <v>0</v>
      </c>
      <c r="R660" s="681">
        <f t="shared" ca="1" si="43"/>
        <v>0</v>
      </c>
      <c r="S660" t="str">
        <f t="shared" si="44"/>
        <v>HUM_ASR_FY_2022</v>
      </c>
      <c r="T660" s="958">
        <f t="shared" si="45"/>
        <v>45032</v>
      </c>
      <c r="U660" t="str">
        <f t="shared" si="46"/>
        <v>Unaudited</v>
      </c>
    </row>
    <row r="661" spans="1:21" x14ac:dyDescent="0.25">
      <c r="A661" t="s">
        <v>437</v>
      </c>
      <c r="B661" t="s">
        <v>1385</v>
      </c>
      <c r="C661" t="s">
        <v>1386</v>
      </c>
      <c r="D661" s="15">
        <v>1900</v>
      </c>
      <c r="E661" s="121">
        <v>1</v>
      </c>
      <c r="F661" t="s">
        <v>1031</v>
      </c>
      <c r="G661" s="121" t="s">
        <v>1384</v>
      </c>
      <c r="H661" t="s">
        <v>381</v>
      </c>
      <c r="I661" t="s">
        <v>488</v>
      </c>
      <c r="J661" t="s">
        <v>433</v>
      </c>
      <c r="K661" t="s">
        <v>223</v>
      </c>
      <c r="L661" s="756">
        <v>2.11</v>
      </c>
      <c r="M661" t="s">
        <v>228</v>
      </c>
      <c r="N661" s="681">
        <f t="shared" ca="1" si="43"/>
        <v>0</v>
      </c>
      <c r="O661" s="681">
        <f t="shared" ca="1" si="43"/>
        <v>0</v>
      </c>
      <c r="P661" s="681">
        <f t="shared" ca="1" si="43"/>
        <v>0</v>
      </c>
      <c r="Q661" s="681">
        <f t="shared" ca="1" si="43"/>
        <v>0</v>
      </c>
      <c r="R661" s="681">
        <f t="shared" ca="1" si="43"/>
        <v>23338.71</v>
      </c>
      <c r="S661" t="str">
        <f t="shared" si="44"/>
        <v>HUM_ASR_FY_2022</v>
      </c>
      <c r="T661" s="958">
        <f t="shared" si="45"/>
        <v>45032</v>
      </c>
      <c r="U661" t="str">
        <f t="shared" si="46"/>
        <v>Unaudited</v>
      </c>
    </row>
    <row r="662" spans="1:21" x14ac:dyDescent="0.25">
      <c r="A662" t="s">
        <v>437</v>
      </c>
      <c r="B662" t="s">
        <v>1385</v>
      </c>
      <c r="C662" t="s">
        <v>1386</v>
      </c>
      <c r="D662" s="15">
        <v>1900</v>
      </c>
      <c r="E662" s="121">
        <v>1</v>
      </c>
      <c r="F662" t="s">
        <v>1031</v>
      </c>
      <c r="G662" s="121" t="s">
        <v>1384</v>
      </c>
      <c r="H662" t="s">
        <v>381</v>
      </c>
      <c r="I662" t="s">
        <v>488</v>
      </c>
      <c r="J662" t="s">
        <v>433</v>
      </c>
      <c r="K662" t="s">
        <v>223</v>
      </c>
      <c r="L662" s="756">
        <v>2.12</v>
      </c>
      <c r="M662" t="s">
        <v>552</v>
      </c>
      <c r="N662" s="681">
        <f t="shared" ca="1" si="43"/>
        <v>0</v>
      </c>
      <c r="O662" s="681">
        <f t="shared" ca="1" si="43"/>
        <v>0</v>
      </c>
      <c r="P662" s="681">
        <f t="shared" ca="1" si="43"/>
        <v>0</v>
      </c>
      <c r="Q662" s="681">
        <f t="shared" ca="1" si="43"/>
        <v>0</v>
      </c>
      <c r="R662" s="681">
        <f t="shared" ca="1" si="43"/>
        <v>59170.22</v>
      </c>
      <c r="S662" t="str">
        <f t="shared" si="44"/>
        <v>HUM_ASR_FY_2022</v>
      </c>
      <c r="T662" s="958">
        <f t="shared" si="45"/>
        <v>45032</v>
      </c>
      <c r="U662" t="str">
        <f t="shared" si="46"/>
        <v>Unaudited</v>
      </c>
    </row>
    <row r="663" spans="1:21" x14ac:dyDescent="0.25">
      <c r="A663" t="s">
        <v>437</v>
      </c>
      <c r="B663" t="s">
        <v>1385</v>
      </c>
      <c r="C663" t="s">
        <v>1386</v>
      </c>
      <c r="D663" s="15">
        <v>1900</v>
      </c>
      <c r="E663" s="121">
        <v>1</v>
      </c>
      <c r="F663" t="s">
        <v>1031</v>
      </c>
      <c r="G663" s="121" t="s">
        <v>1384</v>
      </c>
      <c r="H663" t="s">
        <v>381</v>
      </c>
      <c r="I663" t="s">
        <v>488</v>
      </c>
      <c r="J663" t="s">
        <v>433</v>
      </c>
      <c r="K663" t="s">
        <v>223</v>
      </c>
      <c r="L663" s="756">
        <v>2.13</v>
      </c>
      <c r="M663" t="s">
        <v>229</v>
      </c>
      <c r="N663" s="681">
        <f t="shared" ca="1" si="43"/>
        <v>0</v>
      </c>
      <c r="O663" s="681">
        <f t="shared" ca="1" si="43"/>
        <v>0</v>
      </c>
      <c r="P663" s="681">
        <f t="shared" ca="1" si="43"/>
        <v>0</v>
      </c>
      <c r="Q663" s="681">
        <f t="shared" ca="1" si="43"/>
        <v>0</v>
      </c>
      <c r="R663" s="681">
        <f t="shared" ca="1" si="43"/>
        <v>12976.500000000002</v>
      </c>
      <c r="S663" t="str">
        <f t="shared" si="44"/>
        <v>HUM_ASR_FY_2022</v>
      </c>
      <c r="T663" s="958">
        <f t="shared" si="45"/>
        <v>45032</v>
      </c>
      <c r="U663" t="str">
        <f t="shared" si="46"/>
        <v>Unaudited</v>
      </c>
    </row>
    <row r="664" spans="1:21" x14ac:dyDescent="0.25">
      <c r="A664" t="s">
        <v>437</v>
      </c>
      <c r="B664" t="s">
        <v>1385</v>
      </c>
      <c r="C664" t="s">
        <v>1386</v>
      </c>
      <c r="D664" s="15">
        <v>1900</v>
      </c>
      <c r="E664" s="121">
        <v>1</v>
      </c>
      <c r="F664" t="s">
        <v>1031</v>
      </c>
      <c r="G664" s="121" t="s">
        <v>1384</v>
      </c>
      <c r="H664" t="s">
        <v>381</v>
      </c>
      <c r="I664" t="s">
        <v>488</v>
      </c>
      <c r="J664" t="s">
        <v>433</v>
      </c>
      <c r="K664" t="s">
        <v>223</v>
      </c>
      <c r="L664" s="756">
        <v>2.14</v>
      </c>
      <c r="M664" t="s">
        <v>556</v>
      </c>
      <c r="N664" s="681">
        <f t="shared" ca="1" si="43"/>
        <v>0</v>
      </c>
      <c r="O664" s="681">
        <f t="shared" ca="1" si="43"/>
        <v>0</v>
      </c>
      <c r="P664" s="681">
        <f t="shared" ca="1" si="43"/>
        <v>0</v>
      </c>
      <c r="Q664" s="681">
        <f t="shared" ca="1" si="43"/>
        <v>0</v>
      </c>
      <c r="R664" s="681">
        <f t="shared" ca="1" si="43"/>
        <v>14458.029999999999</v>
      </c>
      <c r="S664" t="str">
        <f t="shared" si="44"/>
        <v>HUM_ASR_FY_2022</v>
      </c>
      <c r="T664" s="958">
        <f t="shared" si="45"/>
        <v>45032</v>
      </c>
      <c r="U664" t="str">
        <f t="shared" si="46"/>
        <v>Unaudited</v>
      </c>
    </row>
    <row r="665" spans="1:21" x14ac:dyDescent="0.25">
      <c r="A665" t="s">
        <v>437</v>
      </c>
      <c r="B665" t="s">
        <v>1385</v>
      </c>
      <c r="C665" t="s">
        <v>1386</v>
      </c>
      <c r="D665" s="15">
        <v>1900</v>
      </c>
      <c r="E665" s="121">
        <v>1</v>
      </c>
      <c r="F665" t="s">
        <v>1031</v>
      </c>
      <c r="G665" s="121" t="s">
        <v>1384</v>
      </c>
      <c r="H665" t="s">
        <v>381</v>
      </c>
      <c r="I665" t="s">
        <v>488</v>
      </c>
      <c r="J665" t="s">
        <v>433</v>
      </c>
      <c r="K665" t="s">
        <v>223</v>
      </c>
      <c r="L665" s="756">
        <v>2.15</v>
      </c>
      <c r="M665" t="s">
        <v>20</v>
      </c>
      <c r="N665" s="681">
        <f t="shared" ca="1" si="43"/>
        <v>0</v>
      </c>
      <c r="O665" s="681">
        <f t="shared" ca="1" si="43"/>
        <v>0</v>
      </c>
      <c r="P665" s="681">
        <f t="shared" ca="1" si="43"/>
        <v>0</v>
      </c>
      <c r="Q665" s="681">
        <f t="shared" ca="1" si="43"/>
        <v>0</v>
      </c>
      <c r="R665" s="681">
        <f t="shared" ca="1" si="43"/>
        <v>41086.132727272721</v>
      </c>
      <c r="S665" t="str">
        <f t="shared" si="44"/>
        <v>HUM_ASR_FY_2022</v>
      </c>
      <c r="T665" s="958">
        <f t="shared" si="45"/>
        <v>45032</v>
      </c>
      <c r="U665" t="str">
        <f t="shared" si="46"/>
        <v>Unaudited</v>
      </c>
    </row>
    <row r="666" spans="1:21" x14ac:dyDescent="0.25">
      <c r="A666" t="s">
        <v>437</v>
      </c>
      <c r="B666" t="s">
        <v>1385</v>
      </c>
      <c r="C666" t="s">
        <v>1386</v>
      </c>
      <c r="D666" s="15">
        <v>1900</v>
      </c>
      <c r="E666" s="121">
        <v>1</v>
      </c>
      <c r="F666" t="s">
        <v>1031</v>
      </c>
      <c r="G666" s="121" t="s">
        <v>1384</v>
      </c>
      <c r="H666" t="s">
        <v>381</v>
      </c>
      <c r="I666" t="s">
        <v>488</v>
      </c>
      <c r="J666" t="s">
        <v>433</v>
      </c>
      <c r="K666" t="s">
        <v>223</v>
      </c>
      <c r="L666" s="756">
        <v>2.16</v>
      </c>
      <c r="M666" t="s">
        <v>799</v>
      </c>
      <c r="N666" s="681">
        <f t="shared" ca="1" si="43"/>
        <v>0</v>
      </c>
      <c r="O666" s="681">
        <f t="shared" ca="1" si="43"/>
        <v>0</v>
      </c>
      <c r="P666" s="681">
        <f t="shared" ca="1" si="43"/>
        <v>0</v>
      </c>
      <c r="Q666" s="681">
        <f t="shared" ca="1" si="43"/>
        <v>0</v>
      </c>
      <c r="R666" s="681">
        <f t="shared" ca="1" si="43"/>
        <v>0</v>
      </c>
      <c r="S666" t="str">
        <f t="shared" si="44"/>
        <v>HUM_ASR_FY_2022</v>
      </c>
      <c r="T666" s="958">
        <f t="shared" si="45"/>
        <v>45032</v>
      </c>
      <c r="U666" t="str">
        <f t="shared" si="46"/>
        <v>Unaudited</v>
      </c>
    </row>
    <row r="667" spans="1:21" x14ac:dyDescent="0.25">
      <c r="A667" t="s">
        <v>437</v>
      </c>
      <c r="B667" t="s">
        <v>1385</v>
      </c>
      <c r="C667" t="s">
        <v>1386</v>
      </c>
      <c r="D667" s="15">
        <v>1900</v>
      </c>
      <c r="E667" s="121">
        <v>1</v>
      </c>
      <c r="F667" t="s">
        <v>1031</v>
      </c>
      <c r="G667" s="121" t="s">
        <v>1384</v>
      </c>
      <c r="H667" t="s">
        <v>381</v>
      </c>
      <c r="I667" t="s">
        <v>488</v>
      </c>
      <c r="J667" t="s">
        <v>433</v>
      </c>
      <c r="K667" t="s">
        <v>223</v>
      </c>
      <c r="L667" s="756">
        <v>2.17</v>
      </c>
      <c r="M667" t="s">
        <v>1052</v>
      </c>
      <c r="N667" s="681">
        <f t="shared" ca="1" si="43"/>
        <v>0</v>
      </c>
      <c r="O667" s="681">
        <f t="shared" ca="1" si="43"/>
        <v>0</v>
      </c>
      <c r="P667" s="681">
        <f t="shared" ca="1" si="43"/>
        <v>0</v>
      </c>
      <c r="Q667" s="681">
        <f t="shared" ca="1" si="43"/>
        <v>0</v>
      </c>
      <c r="R667" s="681">
        <f t="shared" ca="1" si="43"/>
        <v>0</v>
      </c>
      <c r="S667" t="str">
        <f t="shared" si="44"/>
        <v>HUM_ASR_FY_2022</v>
      </c>
      <c r="T667" s="958">
        <f t="shared" si="45"/>
        <v>45032</v>
      </c>
      <c r="U667" t="str">
        <f t="shared" si="46"/>
        <v>Unaudited</v>
      </c>
    </row>
    <row r="668" spans="1:21" x14ac:dyDescent="0.25">
      <c r="A668" t="s">
        <v>437</v>
      </c>
      <c r="B668" t="s">
        <v>1385</v>
      </c>
      <c r="C668" t="s">
        <v>1386</v>
      </c>
      <c r="D668" s="15">
        <v>1900</v>
      </c>
      <c r="E668" s="121">
        <v>1</v>
      </c>
      <c r="F668" t="s">
        <v>1031</v>
      </c>
      <c r="G668" s="121" t="s">
        <v>1384</v>
      </c>
      <c r="H668" t="s">
        <v>381</v>
      </c>
      <c r="I668" t="s">
        <v>488</v>
      </c>
      <c r="J668" t="s">
        <v>433</v>
      </c>
      <c r="K668" t="s">
        <v>223</v>
      </c>
      <c r="L668" s="756">
        <v>2.1800000000000002</v>
      </c>
      <c r="M668" t="s">
        <v>648</v>
      </c>
      <c r="N668" s="681">
        <f t="shared" ca="1" si="43"/>
        <v>0</v>
      </c>
      <c r="O668" s="681">
        <f t="shared" ca="1" si="43"/>
        <v>0</v>
      </c>
      <c r="P668" s="681">
        <f t="shared" ca="1" si="43"/>
        <v>0</v>
      </c>
      <c r="Q668" s="681">
        <f t="shared" ca="1" si="43"/>
        <v>0</v>
      </c>
      <c r="R668" s="681">
        <f t="shared" ca="1" si="43"/>
        <v>731.79999999999973</v>
      </c>
      <c r="S668" t="str">
        <f t="shared" si="44"/>
        <v>HUM_ASR_FY_2022</v>
      </c>
      <c r="T668" s="958">
        <f t="shared" si="45"/>
        <v>45032</v>
      </c>
      <c r="U668" t="str">
        <f t="shared" si="46"/>
        <v>Unaudited</v>
      </c>
    </row>
    <row r="669" spans="1:21" x14ac:dyDescent="0.25">
      <c r="A669" t="s">
        <v>437</v>
      </c>
      <c r="B669" t="s">
        <v>1385</v>
      </c>
      <c r="C669" t="s">
        <v>1386</v>
      </c>
      <c r="D669" s="15">
        <v>1900</v>
      </c>
      <c r="E669" s="121">
        <v>1</v>
      </c>
      <c r="F669" t="s">
        <v>1031</v>
      </c>
      <c r="G669" s="121" t="s">
        <v>1384</v>
      </c>
      <c r="H669" t="s">
        <v>381</v>
      </c>
      <c r="I669" t="s">
        <v>488</v>
      </c>
      <c r="J669" t="s">
        <v>433</v>
      </c>
      <c r="K669" t="s">
        <v>223</v>
      </c>
      <c r="L669" s="756">
        <v>2.19</v>
      </c>
      <c r="M669" t="s">
        <v>218</v>
      </c>
      <c r="N669" s="681">
        <f t="shared" ca="1" si="43"/>
        <v>0</v>
      </c>
      <c r="O669" s="681">
        <f t="shared" ca="1" si="43"/>
        <v>0</v>
      </c>
      <c r="P669" s="681">
        <f t="shared" ca="1" si="43"/>
        <v>0</v>
      </c>
      <c r="Q669" s="681">
        <f t="shared" ca="1" si="43"/>
        <v>0</v>
      </c>
      <c r="R669" s="681">
        <f t="shared" ca="1" si="43"/>
        <v>0</v>
      </c>
      <c r="S669" t="str">
        <f t="shared" si="44"/>
        <v>HUM_ASR_FY_2022</v>
      </c>
      <c r="T669" s="958">
        <f t="shared" si="45"/>
        <v>45032</v>
      </c>
      <c r="U669" t="str">
        <f t="shared" si="46"/>
        <v>Unaudited</v>
      </c>
    </row>
    <row r="670" spans="1:21" x14ac:dyDescent="0.25">
      <c r="A670" t="s">
        <v>437</v>
      </c>
      <c r="B670" t="s">
        <v>1385</v>
      </c>
      <c r="C670" t="s">
        <v>1386</v>
      </c>
      <c r="D670" s="15">
        <v>1900</v>
      </c>
      <c r="E670" s="121">
        <v>1</v>
      </c>
      <c r="F670" t="s">
        <v>1031</v>
      </c>
      <c r="G670" s="121" t="s">
        <v>1384</v>
      </c>
      <c r="H670" t="s">
        <v>381</v>
      </c>
      <c r="I670" t="s">
        <v>488</v>
      </c>
      <c r="J670" t="s">
        <v>433</v>
      </c>
      <c r="K670" t="s">
        <v>223</v>
      </c>
      <c r="L670" s="756" t="s">
        <v>704</v>
      </c>
      <c r="M670" t="s">
        <v>230</v>
      </c>
      <c r="N670" s="681">
        <f t="shared" ca="1" si="43"/>
        <v>0</v>
      </c>
      <c r="O670" s="681">
        <f t="shared" ca="1" si="43"/>
        <v>0</v>
      </c>
      <c r="P670" s="681">
        <f t="shared" ca="1" si="43"/>
        <v>0</v>
      </c>
      <c r="Q670" s="681">
        <f t="shared" ca="1" si="43"/>
        <v>0</v>
      </c>
      <c r="R670" s="681">
        <f t="shared" ca="1" si="43"/>
        <v>-90330.135436855388</v>
      </c>
      <c r="S670" t="str">
        <f t="shared" si="44"/>
        <v>HUM_ASR_FY_2022</v>
      </c>
      <c r="T670" s="958">
        <f t="shared" si="45"/>
        <v>45032</v>
      </c>
      <c r="U670" t="str">
        <f t="shared" si="46"/>
        <v>Unaudited</v>
      </c>
    </row>
    <row r="671" spans="1:21" x14ac:dyDescent="0.25">
      <c r="A671" t="s">
        <v>437</v>
      </c>
      <c r="B671" t="s">
        <v>1385</v>
      </c>
      <c r="C671" t="s">
        <v>1386</v>
      </c>
      <c r="D671" s="15">
        <v>1900</v>
      </c>
      <c r="E671" s="121">
        <v>1</v>
      </c>
      <c r="F671" t="s">
        <v>1031</v>
      </c>
      <c r="G671" s="121" t="s">
        <v>1384</v>
      </c>
      <c r="H671" t="s">
        <v>381</v>
      </c>
      <c r="I671" t="s">
        <v>488</v>
      </c>
      <c r="J671" t="s">
        <v>433</v>
      </c>
      <c r="K671" t="s">
        <v>223</v>
      </c>
      <c r="L671" s="756">
        <v>2.21</v>
      </c>
      <c r="M671" t="s">
        <v>466</v>
      </c>
      <c r="N671" s="681">
        <f t="shared" ca="1" si="43"/>
        <v>0</v>
      </c>
      <c r="O671" s="681">
        <f t="shared" ca="1" si="43"/>
        <v>0</v>
      </c>
      <c r="P671" s="681">
        <f t="shared" ca="1" si="43"/>
        <v>0</v>
      </c>
      <c r="Q671" s="681">
        <f t="shared" ca="1" si="43"/>
        <v>0</v>
      </c>
      <c r="R671" s="681">
        <f t="shared" ca="1" si="43"/>
        <v>0</v>
      </c>
      <c r="S671" t="str">
        <f t="shared" si="44"/>
        <v>HUM_ASR_FY_2022</v>
      </c>
      <c r="T671" s="958">
        <f t="shared" si="45"/>
        <v>45032</v>
      </c>
      <c r="U671" t="str">
        <f t="shared" si="46"/>
        <v>Unaudited</v>
      </c>
    </row>
    <row r="672" spans="1:21" x14ac:dyDescent="0.25">
      <c r="A672" t="s">
        <v>437</v>
      </c>
      <c r="B672" t="s">
        <v>1385</v>
      </c>
      <c r="C672" t="s">
        <v>1386</v>
      </c>
      <c r="D672" s="15">
        <v>1900</v>
      </c>
      <c r="E672" s="121">
        <v>1</v>
      </c>
      <c r="F672" t="s">
        <v>1031</v>
      </c>
      <c r="G672" s="121" t="s">
        <v>1384</v>
      </c>
      <c r="H672" t="s">
        <v>381</v>
      </c>
      <c r="I672" t="s">
        <v>488</v>
      </c>
      <c r="J672" t="s">
        <v>433</v>
      </c>
      <c r="K672" t="s">
        <v>6</v>
      </c>
      <c r="L672" s="756" t="s">
        <v>70</v>
      </c>
      <c r="M672" t="s">
        <v>188</v>
      </c>
      <c r="N672" s="681">
        <f t="shared" ca="1" si="43"/>
        <v>0</v>
      </c>
      <c r="O672" s="681">
        <f t="shared" ca="1" si="43"/>
        <v>0</v>
      </c>
      <c r="P672" s="681">
        <f t="shared" ca="1" si="43"/>
        <v>0</v>
      </c>
      <c r="Q672" s="681">
        <f t="shared" ca="1" si="43"/>
        <v>0</v>
      </c>
      <c r="R672" s="681">
        <f t="shared" ca="1" si="43"/>
        <v>0</v>
      </c>
      <c r="S672" t="str">
        <f t="shared" si="44"/>
        <v>HUM_ASR_FY_2022</v>
      </c>
      <c r="T672" s="958">
        <f t="shared" si="45"/>
        <v>45032</v>
      </c>
      <c r="U672" t="str">
        <f t="shared" si="46"/>
        <v>Unaudited</v>
      </c>
    </row>
    <row r="673" spans="1:21" x14ac:dyDescent="0.25">
      <c r="A673" t="s">
        <v>437</v>
      </c>
      <c r="B673" t="s">
        <v>1385</v>
      </c>
      <c r="C673" t="s">
        <v>1386</v>
      </c>
      <c r="D673" s="15">
        <v>1900</v>
      </c>
      <c r="E673" s="121">
        <v>1</v>
      </c>
      <c r="F673" t="s">
        <v>1031</v>
      </c>
      <c r="G673" s="121" t="s">
        <v>1384</v>
      </c>
      <c r="H673" t="s">
        <v>381</v>
      </c>
      <c r="I673" t="s">
        <v>488</v>
      </c>
      <c r="J673" t="s">
        <v>433</v>
      </c>
      <c r="K673" t="s">
        <v>6</v>
      </c>
      <c r="L673" s="756" t="s">
        <v>71</v>
      </c>
      <c r="M673" t="s">
        <v>231</v>
      </c>
      <c r="N673" s="681">
        <f t="shared" ca="1" si="43"/>
        <v>0</v>
      </c>
      <c r="O673" s="681">
        <f t="shared" ca="1" si="43"/>
        <v>0</v>
      </c>
      <c r="P673" s="681">
        <f t="shared" ca="1" si="43"/>
        <v>0</v>
      </c>
      <c r="Q673" s="681">
        <f t="shared" ca="1" si="43"/>
        <v>0</v>
      </c>
      <c r="R673" s="681">
        <f t="shared" ca="1" si="43"/>
        <v>0</v>
      </c>
      <c r="S673" t="str">
        <f t="shared" si="44"/>
        <v>HUM_ASR_FY_2022</v>
      </c>
      <c r="T673" s="958">
        <f t="shared" si="45"/>
        <v>45032</v>
      </c>
      <c r="U673" t="str">
        <f t="shared" si="46"/>
        <v>Unaudited</v>
      </c>
    </row>
    <row r="674" spans="1:21" x14ac:dyDescent="0.25">
      <c r="A674" t="s">
        <v>437</v>
      </c>
      <c r="B674" t="s">
        <v>1385</v>
      </c>
      <c r="C674" t="s">
        <v>1386</v>
      </c>
      <c r="D674" s="15">
        <v>1900</v>
      </c>
      <c r="E674" s="121">
        <v>1</v>
      </c>
      <c r="F674" t="s">
        <v>1031</v>
      </c>
      <c r="G674" s="121" t="s">
        <v>1384</v>
      </c>
      <c r="H674" t="s">
        <v>381</v>
      </c>
      <c r="I674" t="s">
        <v>488</v>
      </c>
      <c r="J674" t="s">
        <v>433</v>
      </c>
      <c r="K674" t="s">
        <v>6</v>
      </c>
      <c r="L674" s="756" t="s">
        <v>72</v>
      </c>
      <c r="M674" t="s">
        <v>164</v>
      </c>
      <c r="N674" s="681">
        <f t="shared" ca="1" si="43"/>
        <v>0</v>
      </c>
      <c r="O674" s="681">
        <f t="shared" ca="1" si="43"/>
        <v>0</v>
      </c>
      <c r="P674" s="681">
        <f t="shared" ca="1" si="43"/>
        <v>0</v>
      </c>
      <c r="Q674" s="681">
        <f t="shared" ca="1" si="43"/>
        <v>0</v>
      </c>
      <c r="R674" s="681">
        <f t="shared" ca="1" si="43"/>
        <v>0</v>
      </c>
      <c r="S674" t="str">
        <f t="shared" si="44"/>
        <v>HUM_ASR_FY_2022</v>
      </c>
      <c r="T674" s="958">
        <f t="shared" si="45"/>
        <v>45032</v>
      </c>
      <c r="U674" t="str">
        <f t="shared" si="46"/>
        <v>Unaudited</v>
      </c>
    </row>
    <row r="675" spans="1:21" x14ac:dyDescent="0.25">
      <c r="A675" t="s">
        <v>437</v>
      </c>
      <c r="B675" t="s">
        <v>1385</v>
      </c>
      <c r="C675" t="s">
        <v>1386</v>
      </c>
      <c r="D675" s="15">
        <v>1900</v>
      </c>
      <c r="E675" s="121">
        <v>1</v>
      </c>
      <c r="F675" t="s">
        <v>1031</v>
      </c>
      <c r="G675" s="121" t="s">
        <v>1384</v>
      </c>
      <c r="H675" t="s">
        <v>381</v>
      </c>
      <c r="I675" t="s">
        <v>488</v>
      </c>
      <c r="J675" t="s">
        <v>433</v>
      </c>
      <c r="K675" t="s">
        <v>6</v>
      </c>
      <c r="L675" s="756">
        <v>3.4</v>
      </c>
      <c r="M675" t="s">
        <v>461</v>
      </c>
      <c r="N675" s="681">
        <f t="shared" ca="1" si="43"/>
        <v>0</v>
      </c>
      <c r="O675" s="681">
        <f t="shared" ca="1" si="43"/>
        <v>0</v>
      </c>
      <c r="P675" s="681">
        <f t="shared" ca="1" si="43"/>
        <v>0</v>
      </c>
      <c r="Q675" s="681">
        <f t="shared" ca="1" si="43"/>
        <v>0</v>
      </c>
      <c r="R675" s="681">
        <f t="shared" ca="1" si="43"/>
        <v>0</v>
      </c>
      <c r="S675" t="str">
        <f t="shared" si="44"/>
        <v>HUM_ASR_FY_2022</v>
      </c>
      <c r="T675" s="958">
        <f t="shared" si="45"/>
        <v>45032</v>
      </c>
      <c r="U675" t="str">
        <f t="shared" si="46"/>
        <v>Unaudited</v>
      </c>
    </row>
    <row r="676" spans="1:21" x14ac:dyDescent="0.25">
      <c r="A676" t="s">
        <v>437</v>
      </c>
      <c r="B676" t="s">
        <v>1385</v>
      </c>
      <c r="C676" t="s">
        <v>1386</v>
      </c>
      <c r="D676" s="15">
        <v>1900</v>
      </c>
      <c r="E676" s="121">
        <v>1</v>
      </c>
      <c r="F676" t="s">
        <v>1031</v>
      </c>
      <c r="G676" s="121" t="s">
        <v>1384</v>
      </c>
      <c r="H676" t="s">
        <v>381</v>
      </c>
      <c r="I676" t="s">
        <v>488</v>
      </c>
      <c r="J676" t="s">
        <v>433</v>
      </c>
      <c r="K676" t="s">
        <v>434</v>
      </c>
      <c r="L676" s="756">
        <v>4.5</v>
      </c>
      <c r="M676" t="s">
        <v>32</v>
      </c>
      <c r="N676" s="681">
        <f t="shared" ca="1" si="43"/>
        <v>0</v>
      </c>
      <c r="O676" s="681">
        <f t="shared" ca="1" si="43"/>
        <v>0</v>
      </c>
      <c r="P676" s="681">
        <f t="shared" ca="1" si="43"/>
        <v>0</v>
      </c>
      <c r="Q676" s="681">
        <f t="shared" ca="1" si="43"/>
        <v>0</v>
      </c>
      <c r="R676" s="681">
        <f t="shared" ca="1" si="43"/>
        <v>-11341.060000000001</v>
      </c>
      <c r="S676" t="str">
        <f t="shared" si="44"/>
        <v>HUM_ASR_FY_2022</v>
      </c>
      <c r="T676" s="958">
        <f t="shared" si="45"/>
        <v>45032</v>
      </c>
      <c r="U676" t="str">
        <f t="shared" si="46"/>
        <v>Unaudited</v>
      </c>
    </row>
    <row r="677" spans="1:21" x14ac:dyDescent="0.25">
      <c r="A677" t="s">
        <v>437</v>
      </c>
      <c r="B677" t="s">
        <v>1385</v>
      </c>
      <c r="C677" t="s">
        <v>1386</v>
      </c>
      <c r="D677" s="15">
        <v>1900</v>
      </c>
      <c r="E677" s="121">
        <v>1</v>
      </c>
      <c r="F677" t="s">
        <v>1031</v>
      </c>
      <c r="G677" s="121" t="s">
        <v>1384</v>
      </c>
      <c r="H677" t="s">
        <v>381</v>
      </c>
      <c r="I677" t="s">
        <v>488</v>
      </c>
      <c r="J677" t="s">
        <v>433</v>
      </c>
      <c r="K677" t="s">
        <v>434</v>
      </c>
      <c r="L677" s="756" t="s">
        <v>944</v>
      </c>
      <c r="M677" t="s">
        <v>935</v>
      </c>
      <c r="N677" s="681">
        <f t="shared" ca="1" si="43"/>
        <v>0</v>
      </c>
      <c r="O677" s="681">
        <f t="shared" ca="1" si="43"/>
        <v>0</v>
      </c>
      <c r="P677" s="681">
        <f t="shared" ca="1" si="43"/>
        <v>0</v>
      </c>
      <c r="Q677" s="681">
        <f t="shared" ca="1" si="43"/>
        <v>0</v>
      </c>
      <c r="R677" s="681">
        <f t="shared" ca="1" si="43"/>
        <v>0</v>
      </c>
      <c r="S677" t="str">
        <f t="shared" si="44"/>
        <v>HUM_ASR_FY_2022</v>
      </c>
      <c r="T677" s="958">
        <f t="shared" si="45"/>
        <v>45032</v>
      </c>
      <c r="U677" t="str">
        <f t="shared" si="46"/>
        <v>Unaudited</v>
      </c>
    </row>
    <row r="678" spans="1:21" x14ac:dyDescent="0.25">
      <c r="A678" t="s">
        <v>437</v>
      </c>
      <c r="B678" t="s">
        <v>1385</v>
      </c>
      <c r="C678" t="s">
        <v>1386</v>
      </c>
      <c r="D678" s="15">
        <v>1900</v>
      </c>
      <c r="E678" s="121">
        <v>1</v>
      </c>
      <c r="F678" t="s">
        <v>1031</v>
      </c>
      <c r="G678" s="121" t="s">
        <v>1384</v>
      </c>
      <c r="H678" t="s">
        <v>381</v>
      </c>
      <c r="I678" t="s">
        <v>488</v>
      </c>
      <c r="J678" t="s">
        <v>433</v>
      </c>
      <c r="K678" t="s">
        <v>434</v>
      </c>
      <c r="L678" s="756" t="s">
        <v>193</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HUM_ASR_FY_2022</v>
      </c>
      <c r="T678" s="958">
        <f t="shared" si="45"/>
        <v>45032</v>
      </c>
      <c r="U678" t="str">
        <f t="shared" si="46"/>
        <v>Unaudited</v>
      </c>
    </row>
    <row r="679" spans="1:21" x14ac:dyDescent="0.25">
      <c r="A679" t="s">
        <v>437</v>
      </c>
      <c r="B679" t="s">
        <v>1385</v>
      </c>
      <c r="C679" t="s">
        <v>1386</v>
      </c>
      <c r="D679" s="15">
        <v>1900</v>
      </c>
      <c r="E679" s="121">
        <v>1</v>
      </c>
      <c r="F679" t="s">
        <v>1031</v>
      </c>
      <c r="G679" s="121" t="s">
        <v>1384</v>
      </c>
      <c r="H679" t="s">
        <v>381</v>
      </c>
      <c r="I679" t="s">
        <v>488</v>
      </c>
      <c r="J679" t="s">
        <v>433</v>
      </c>
      <c r="K679" t="s">
        <v>434</v>
      </c>
      <c r="L679" s="756" t="s">
        <v>192</v>
      </c>
      <c r="M679" t="s">
        <v>329</v>
      </c>
      <c r="N679" s="681">
        <f t="shared" ca="1" si="47"/>
        <v>0</v>
      </c>
      <c r="O679" s="681">
        <f t="shared" ca="1" si="47"/>
        <v>0</v>
      </c>
      <c r="P679" s="681">
        <f t="shared" ca="1" si="47"/>
        <v>0</v>
      </c>
      <c r="Q679" s="681">
        <f t="shared" ca="1" si="47"/>
        <v>0</v>
      </c>
      <c r="R679" s="681">
        <f t="shared" ca="1" si="47"/>
        <v>0</v>
      </c>
      <c r="S679" t="str">
        <f t="shared" si="44"/>
        <v>HUM_ASR_FY_2022</v>
      </c>
      <c r="T679" s="958">
        <f t="shared" si="45"/>
        <v>45032</v>
      </c>
      <c r="U679" t="str">
        <f t="shared" si="46"/>
        <v>Unaudited</v>
      </c>
    </row>
    <row r="680" spans="1:21" x14ac:dyDescent="0.25">
      <c r="A680" t="s">
        <v>437</v>
      </c>
      <c r="B680" t="s">
        <v>1385</v>
      </c>
      <c r="C680" t="s">
        <v>1386</v>
      </c>
      <c r="D680" s="15">
        <v>1900</v>
      </c>
      <c r="E680" s="121">
        <v>1</v>
      </c>
      <c r="F680" t="s">
        <v>1031</v>
      </c>
      <c r="G680" s="121" t="s">
        <v>1384</v>
      </c>
      <c r="H680" t="s">
        <v>381</v>
      </c>
      <c r="I680" t="s">
        <v>488</v>
      </c>
      <c r="J680" t="s">
        <v>450</v>
      </c>
      <c r="K680" t="s">
        <v>435</v>
      </c>
      <c r="L680" s="756" t="s">
        <v>79</v>
      </c>
      <c r="M680" t="s">
        <v>27</v>
      </c>
      <c r="N680" s="681">
        <f t="shared" ca="1" si="47"/>
        <v>0</v>
      </c>
      <c r="O680" s="681">
        <f t="shared" ca="1" si="47"/>
        <v>0</v>
      </c>
      <c r="P680" s="681">
        <f t="shared" ca="1" si="47"/>
        <v>0</v>
      </c>
      <c r="Q680" s="681">
        <f t="shared" ca="1" si="47"/>
        <v>0</v>
      </c>
      <c r="R680" s="681">
        <f t="shared" ca="1" si="47"/>
        <v>0</v>
      </c>
      <c r="S680" t="str">
        <f t="shared" si="44"/>
        <v>HUM_ASR_FY_2022</v>
      </c>
      <c r="T680" s="958">
        <f t="shared" si="45"/>
        <v>45032</v>
      </c>
      <c r="U680" t="str">
        <f t="shared" si="46"/>
        <v>Unaudited</v>
      </c>
    </row>
    <row r="681" spans="1:21" x14ac:dyDescent="0.25">
      <c r="A681" t="s">
        <v>437</v>
      </c>
      <c r="B681" t="s">
        <v>1385</v>
      </c>
      <c r="C681" t="s">
        <v>1386</v>
      </c>
      <c r="D681" s="15">
        <v>1900</v>
      </c>
      <c r="E681" s="121">
        <v>1</v>
      </c>
      <c r="F681" t="s">
        <v>1031</v>
      </c>
      <c r="G681" s="121" t="s">
        <v>1384</v>
      </c>
      <c r="H681" t="s">
        <v>381</v>
      </c>
      <c r="I681" t="s">
        <v>488</v>
      </c>
      <c r="J681" t="s">
        <v>450</v>
      </c>
      <c r="K681" t="s">
        <v>435</v>
      </c>
      <c r="L681" s="756" t="s">
        <v>80</v>
      </c>
      <c r="M681" t="s">
        <v>97</v>
      </c>
      <c r="N681" s="681">
        <f t="shared" ca="1" si="47"/>
        <v>0</v>
      </c>
      <c r="O681" s="681">
        <f t="shared" ca="1" si="47"/>
        <v>0</v>
      </c>
      <c r="P681" s="681">
        <f t="shared" ca="1" si="47"/>
        <v>0</v>
      </c>
      <c r="Q681" s="681">
        <f t="shared" ca="1" si="47"/>
        <v>0</v>
      </c>
      <c r="R681" s="681">
        <f t="shared" ca="1" si="47"/>
        <v>0</v>
      </c>
      <c r="S681" t="str">
        <f t="shared" si="44"/>
        <v>HUM_ASR_FY_2022</v>
      </c>
      <c r="T681" s="958">
        <f t="shared" si="45"/>
        <v>45032</v>
      </c>
      <c r="U681" t="str">
        <f t="shared" si="46"/>
        <v>Unaudited</v>
      </c>
    </row>
    <row r="682" spans="1:21" x14ac:dyDescent="0.25">
      <c r="A682" t="s">
        <v>437</v>
      </c>
      <c r="B682" t="s">
        <v>1385</v>
      </c>
      <c r="C682" t="s">
        <v>1386</v>
      </c>
      <c r="D682" s="15">
        <v>1900</v>
      </c>
      <c r="E682" s="121">
        <v>1</v>
      </c>
      <c r="F682" t="s">
        <v>1031</v>
      </c>
      <c r="G682" s="121" t="s">
        <v>1384</v>
      </c>
      <c r="H682" t="s">
        <v>381</v>
      </c>
      <c r="I682" t="s">
        <v>488</v>
      </c>
      <c r="J682" t="s">
        <v>450</v>
      </c>
      <c r="K682" t="s">
        <v>435</v>
      </c>
      <c r="L682" s="756" t="s">
        <v>81</v>
      </c>
      <c r="M682" t="s">
        <v>98</v>
      </c>
      <c r="N682" s="681">
        <f t="shared" ca="1" si="47"/>
        <v>0</v>
      </c>
      <c r="O682" s="681">
        <f t="shared" ca="1" si="47"/>
        <v>0</v>
      </c>
      <c r="P682" s="681">
        <f t="shared" ca="1" si="47"/>
        <v>0</v>
      </c>
      <c r="Q682" s="681">
        <f t="shared" ca="1" si="47"/>
        <v>0</v>
      </c>
      <c r="R682" s="681">
        <f t="shared" ca="1" si="47"/>
        <v>0</v>
      </c>
      <c r="S682" t="str">
        <f t="shared" si="44"/>
        <v>HUM_ASR_FY_2022</v>
      </c>
      <c r="T682" s="958">
        <f t="shared" si="45"/>
        <v>45032</v>
      </c>
      <c r="U682" t="str">
        <f t="shared" si="46"/>
        <v>Unaudited</v>
      </c>
    </row>
    <row r="683" spans="1:21" x14ac:dyDescent="0.25">
      <c r="A683" t="s">
        <v>437</v>
      </c>
      <c r="B683" t="s">
        <v>1385</v>
      </c>
      <c r="C683" t="s">
        <v>1386</v>
      </c>
      <c r="D683" s="15">
        <v>1900</v>
      </c>
      <c r="E683" s="121">
        <v>1</v>
      </c>
      <c r="F683" t="s">
        <v>1031</v>
      </c>
      <c r="G683" s="121" t="s">
        <v>1384</v>
      </c>
      <c r="H683" t="s">
        <v>381</v>
      </c>
      <c r="I683" t="s">
        <v>488</v>
      </c>
      <c r="J683" t="s">
        <v>450</v>
      </c>
      <c r="K683" t="s">
        <v>435</v>
      </c>
      <c r="L683" s="756" t="s">
        <v>82</v>
      </c>
      <c r="M683" t="s">
        <v>99</v>
      </c>
      <c r="N683" s="681">
        <f t="shared" ca="1" si="47"/>
        <v>0</v>
      </c>
      <c r="O683" s="681">
        <f t="shared" ca="1" si="47"/>
        <v>0</v>
      </c>
      <c r="P683" s="681">
        <f t="shared" ca="1" si="47"/>
        <v>0</v>
      </c>
      <c r="Q683" s="681">
        <f t="shared" ca="1" si="47"/>
        <v>0</v>
      </c>
      <c r="R683" s="681">
        <f t="shared" ca="1" si="47"/>
        <v>0</v>
      </c>
      <c r="S683" t="str">
        <f t="shared" si="44"/>
        <v>HUM_ASR_FY_2022</v>
      </c>
      <c r="T683" s="958">
        <f t="shared" si="45"/>
        <v>45032</v>
      </c>
      <c r="U683" t="str">
        <f t="shared" si="46"/>
        <v>Unaudited</v>
      </c>
    </row>
    <row r="684" spans="1:21" x14ac:dyDescent="0.25">
      <c r="A684" t="s">
        <v>437</v>
      </c>
      <c r="B684" t="s">
        <v>1385</v>
      </c>
      <c r="C684" t="s">
        <v>1386</v>
      </c>
      <c r="D684" s="15">
        <v>1900</v>
      </c>
      <c r="E684" s="121">
        <v>1</v>
      </c>
      <c r="F684" t="s">
        <v>1031</v>
      </c>
      <c r="G684" s="121" t="s">
        <v>1384</v>
      </c>
      <c r="H684" t="s">
        <v>381</v>
      </c>
      <c r="I684" t="s">
        <v>488</v>
      </c>
      <c r="J684" t="s">
        <v>450</v>
      </c>
      <c r="K684" t="s">
        <v>435</v>
      </c>
      <c r="L684" s="756" t="s">
        <v>216</v>
      </c>
      <c r="M684" t="s">
        <v>100</v>
      </c>
      <c r="N684" s="681">
        <f t="shared" ca="1" si="47"/>
        <v>0</v>
      </c>
      <c r="O684" s="681">
        <f t="shared" ca="1" si="47"/>
        <v>0</v>
      </c>
      <c r="P684" s="681">
        <f t="shared" ca="1" si="47"/>
        <v>0</v>
      </c>
      <c r="Q684" s="681">
        <f t="shared" ca="1" si="47"/>
        <v>0</v>
      </c>
      <c r="R684" s="681">
        <f t="shared" ca="1" si="47"/>
        <v>0</v>
      </c>
      <c r="S684" t="str">
        <f t="shared" si="44"/>
        <v>HUM_ASR_FY_2022</v>
      </c>
      <c r="T684" s="958">
        <f t="shared" si="45"/>
        <v>45032</v>
      </c>
      <c r="U684" t="str">
        <f t="shared" si="46"/>
        <v>Unaudited</v>
      </c>
    </row>
    <row r="685" spans="1:21" x14ac:dyDescent="0.25">
      <c r="A685" t="s">
        <v>437</v>
      </c>
      <c r="B685" t="s">
        <v>1385</v>
      </c>
      <c r="C685" t="s">
        <v>1386</v>
      </c>
      <c r="D685" s="15">
        <v>1900</v>
      </c>
      <c r="E685" s="121">
        <v>1</v>
      </c>
      <c r="F685" t="s">
        <v>1031</v>
      </c>
      <c r="G685" s="121" t="s">
        <v>1384</v>
      </c>
      <c r="H685" t="s">
        <v>381</v>
      </c>
      <c r="I685" t="s">
        <v>488</v>
      </c>
      <c r="J685" t="s">
        <v>450</v>
      </c>
      <c r="K685" t="s">
        <v>435</v>
      </c>
      <c r="L685" s="756" t="s">
        <v>215</v>
      </c>
      <c r="M685" t="s">
        <v>28</v>
      </c>
      <c r="N685" s="681">
        <f t="shared" ca="1" si="47"/>
        <v>0</v>
      </c>
      <c r="O685" s="681">
        <f t="shared" ca="1" si="47"/>
        <v>0</v>
      </c>
      <c r="P685" s="681">
        <f t="shared" ca="1" si="47"/>
        <v>0</v>
      </c>
      <c r="Q685" s="681">
        <f t="shared" ca="1" si="47"/>
        <v>0</v>
      </c>
      <c r="R685" s="681">
        <f t="shared" ca="1" si="47"/>
        <v>0</v>
      </c>
      <c r="S685" t="str">
        <f t="shared" si="44"/>
        <v>HUM_ASR_FY_2022</v>
      </c>
      <c r="T685" s="958">
        <f t="shared" si="45"/>
        <v>45032</v>
      </c>
      <c r="U685" t="str">
        <f t="shared" si="46"/>
        <v>Unaudited</v>
      </c>
    </row>
    <row r="686" spans="1:21" x14ac:dyDescent="0.25">
      <c r="A686" t="s">
        <v>437</v>
      </c>
      <c r="B686" t="s">
        <v>1385</v>
      </c>
      <c r="C686" t="s">
        <v>1386</v>
      </c>
      <c r="D686" s="15">
        <v>1900</v>
      </c>
      <c r="E686" s="121">
        <v>1</v>
      </c>
      <c r="F686" t="s">
        <v>1031</v>
      </c>
      <c r="G686" s="121" t="s">
        <v>1384</v>
      </c>
      <c r="H686" t="s">
        <v>381</v>
      </c>
      <c r="I686" t="s">
        <v>488</v>
      </c>
      <c r="J686" t="s">
        <v>436</v>
      </c>
      <c r="K686" t="s">
        <v>436</v>
      </c>
      <c r="L686" s="756" t="s">
        <v>84</v>
      </c>
      <c r="M686" t="s">
        <v>327</v>
      </c>
      <c r="N686" s="681">
        <f t="shared" ca="1" si="47"/>
        <v>0</v>
      </c>
      <c r="O686" s="681">
        <f t="shared" ca="1" si="47"/>
        <v>0</v>
      </c>
      <c r="P686" s="681">
        <f t="shared" ca="1" si="47"/>
        <v>0</v>
      </c>
      <c r="Q686" s="681">
        <f t="shared" ca="1" si="47"/>
        <v>0</v>
      </c>
      <c r="R686" s="681">
        <f t="shared" ca="1" si="47"/>
        <v>0</v>
      </c>
      <c r="S686" t="str">
        <f t="shared" si="44"/>
        <v>HUM_ASR_FY_2022</v>
      </c>
      <c r="T686" s="958">
        <f t="shared" si="45"/>
        <v>45032</v>
      </c>
      <c r="U686" t="str">
        <f t="shared" si="46"/>
        <v>Unaudited</v>
      </c>
    </row>
    <row r="687" spans="1:21" x14ac:dyDescent="0.25">
      <c r="A687" t="s">
        <v>437</v>
      </c>
      <c r="B687" t="s">
        <v>1385</v>
      </c>
      <c r="C687" t="s">
        <v>1386</v>
      </c>
      <c r="D687" s="15">
        <v>1900</v>
      </c>
      <c r="E687" s="121">
        <v>1</v>
      </c>
      <c r="F687" t="s">
        <v>1031</v>
      </c>
      <c r="G687" s="121" t="s">
        <v>1384</v>
      </c>
      <c r="H687" t="s">
        <v>381</v>
      </c>
      <c r="I687" t="s">
        <v>488</v>
      </c>
      <c r="J687" t="s">
        <v>436</v>
      </c>
      <c r="K687" t="s">
        <v>436</v>
      </c>
      <c r="L687" s="756" t="s">
        <v>85</v>
      </c>
      <c r="M687" t="s">
        <v>325</v>
      </c>
      <c r="N687" s="681">
        <f t="shared" ca="1" si="47"/>
        <v>0</v>
      </c>
      <c r="O687" s="681">
        <f t="shared" ca="1" si="47"/>
        <v>0</v>
      </c>
      <c r="P687" s="681">
        <f t="shared" ca="1" si="47"/>
        <v>0</v>
      </c>
      <c r="Q687" s="681">
        <f t="shared" ca="1" si="47"/>
        <v>0</v>
      </c>
      <c r="R687" s="681">
        <f t="shared" ca="1" si="47"/>
        <v>0</v>
      </c>
      <c r="S687" t="str">
        <f t="shared" si="44"/>
        <v>HUM_ASR_FY_2022</v>
      </c>
      <c r="T687" s="958">
        <f t="shared" si="45"/>
        <v>45032</v>
      </c>
      <c r="U687" t="str">
        <f t="shared" si="46"/>
        <v>Unaudited</v>
      </c>
    </row>
    <row r="688" spans="1:21" x14ac:dyDescent="0.25">
      <c r="A688" t="s">
        <v>437</v>
      </c>
      <c r="B688" t="s">
        <v>1385</v>
      </c>
      <c r="C688" t="s">
        <v>1386</v>
      </c>
      <c r="D688" s="15">
        <v>1900</v>
      </c>
      <c r="E688" s="121">
        <v>1</v>
      </c>
      <c r="F688" t="s">
        <v>1031</v>
      </c>
      <c r="G688" s="121" t="s">
        <v>1384</v>
      </c>
      <c r="H688" t="s">
        <v>381</v>
      </c>
      <c r="I688" t="s">
        <v>488</v>
      </c>
      <c r="J688" t="s">
        <v>436</v>
      </c>
      <c r="K688" t="s">
        <v>436</v>
      </c>
      <c r="L688" s="756" t="s">
        <v>86</v>
      </c>
      <c r="M688" t="s">
        <v>494</v>
      </c>
      <c r="N688" s="681">
        <f t="shared" ca="1" si="47"/>
        <v>0</v>
      </c>
      <c r="O688" s="681">
        <f t="shared" ca="1" si="47"/>
        <v>0</v>
      </c>
      <c r="P688" s="681">
        <f t="shared" ca="1" si="47"/>
        <v>0</v>
      </c>
      <c r="Q688" s="681">
        <f t="shared" ca="1" si="47"/>
        <v>0</v>
      </c>
      <c r="R688" s="681">
        <f t="shared" ca="1" si="47"/>
        <v>0</v>
      </c>
      <c r="S688" t="str">
        <f t="shared" si="44"/>
        <v>HUM_ASR_FY_2022</v>
      </c>
      <c r="T688" s="958">
        <f t="shared" si="45"/>
        <v>45032</v>
      </c>
      <c r="U688" t="str">
        <f t="shared" si="46"/>
        <v>Unaudited</v>
      </c>
    </row>
    <row r="689" spans="1:21" x14ac:dyDescent="0.25">
      <c r="A689" t="s">
        <v>437</v>
      </c>
      <c r="B689" t="s">
        <v>1385</v>
      </c>
      <c r="C689" t="s">
        <v>1386</v>
      </c>
      <c r="D689" s="15">
        <v>1900</v>
      </c>
      <c r="E689" s="121">
        <v>1</v>
      </c>
      <c r="F689" t="s">
        <v>1031</v>
      </c>
      <c r="G689" s="121" t="s">
        <v>1384</v>
      </c>
      <c r="H689" t="s">
        <v>381</v>
      </c>
      <c r="I689" t="s">
        <v>488</v>
      </c>
      <c r="J689" t="s">
        <v>436</v>
      </c>
      <c r="K689" t="s">
        <v>436</v>
      </c>
      <c r="L689" s="756" t="s">
        <v>87</v>
      </c>
      <c r="M689" t="s">
        <v>495</v>
      </c>
      <c r="N689" s="681">
        <f t="shared" ca="1" si="47"/>
        <v>0</v>
      </c>
      <c r="O689" s="681">
        <f t="shared" ca="1" si="47"/>
        <v>0</v>
      </c>
      <c r="P689" s="681">
        <f t="shared" ca="1" si="47"/>
        <v>0</v>
      </c>
      <c r="Q689" s="681">
        <f t="shared" ca="1" si="47"/>
        <v>0</v>
      </c>
      <c r="R689" s="681">
        <f t="shared" ca="1" si="47"/>
        <v>0</v>
      </c>
      <c r="S689" t="str">
        <f t="shared" si="44"/>
        <v>HUM_ASR_FY_2022</v>
      </c>
      <c r="T689" s="958">
        <f t="shared" si="45"/>
        <v>45032</v>
      </c>
      <c r="U689" t="str">
        <f t="shared" si="46"/>
        <v>Unaudited</v>
      </c>
    </row>
    <row r="690" spans="1:21" x14ac:dyDescent="0.25">
      <c r="A690" t="s">
        <v>437</v>
      </c>
      <c r="B690" t="s">
        <v>1385</v>
      </c>
      <c r="C690" t="s">
        <v>1386</v>
      </c>
      <c r="D690" s="15">
        <v>1900</v>
      </c>
      <c r="E690" s="121">
        <v>1</v>
      </c>
      <c r="F690" t="s">
        <v>1031</v>
      </c>
      <c r="G690" s="121" t="s">
        <v>1384</v>
      </c>
      <c r="H690" t="s">
        <v>381</v>
      </c>
      <c r="I690" t="s">
        <v>488</v>
      </c>
      <c r="J690" t="s">
        <v>436</v>
      </c>
      <c r="K690" t="s">
        <v>436</v>
      </c>
      <c r="L690" s="756" t="s">
        <v>213</v>
      </c>
      <c r="M690" t="s">
        <v>496</v>
      </c>
      <c r="N690" s="681">
        <f t="shared" ca="1" si="47"/>
        <v>0</v>
      </c>
      <c r="O690" s="681">
        <f t="shared" ca="1" si="47"/>
        <v>0</v>
      </c>
      <c r="P690" s="681">
        <f t="shared" ca="1" si="47"/>
        <v>0</v>
      </c>
      <c r="Q690" s="681">
        <f t="shared" ca="1" si="47"/>
        <v>0</v>
      </c>
      <c r="R690" s="681">
        <f t="shared" ca="1" si="47"/>
        <v>0</v>
      </c>
      <c r="S690" t="str">
        <f t="shared" si="44"/>
        <v>HUM_ASR_FY_2022</v>
      </c>
      <c r="T690" s="958">
        <f t="shared" si="45"/>
        <v>45032</v>
      </c>
      <c r="U690" t="str">
        <f t="shared" si="46"/>
        <v>Unaudited</v>
      </c>
    </row>
    <row r="691" spans="1:21" x14ac:dyDescent="0.25">
      <c r="A691" t="s">
        <v>437</v>
      </c>
      <c r="B691" t="s">
        <v>1385</v>
      </c>
      <c r="C691" t="s">
        <v>1386</v>
      </c>
      <c r="D691" s="15">
        <v>1900</v>
      </c>
      <c r="E691" s="121">
        <v>1</v>
      </c>
      <c r="F691" t="s">
        <v>1031</v>
      </c>
      <c r="G691" s="121" t="s">
        <v>1384</v>
      </c>
      <c r="H691" t="s">
        <v>381</v>
      </c>
      <c r="I691" t="s">
        <v>489</v>
      </c>
      <c r="J691" t="s">
        <v>26</v>
      </c>
      <c r="K691" t="s">
        <v>26</v>
      </c>
      <c r="L691" s="756" t="s">
        <v>204</v>
      </c>
      <c r="M691" t="s">
        <v>26</v>
      </c>
      <c r="N691" s="681">
        <f t="shared" ca="1" si="47"/>
        <v>0</v>
      </c>
      <c r="O691" s="681">
        <f t="shared" ca="1" si="47"/>
        <v>0</v>
      </c>
      <c r="P691" s="681">
        <f t="shared" ca="1" si="47"/>
        <v>0</v>
      </c>
      <c r="Q691" s="681">
        <f t="shared" ca="1" si="47"/>
        <v>0</v>
      </c>
      <c r="R691" s="681">
        <f t="shared" ca="1" si="47"/>
        <v>-204591.44426105224</v>
      </c>
      <c r="S691" t="str">
        <f t="shared" si="44"/>
        <v>HUM_ASR_FY_2022</v>
      </c>
      <c r="T691" s="958">
        <f t="shared" si="45"/>
        <v>45032</v>
      </c>
      <c r="U691" t="str">
        <f t="shared" si="46"/>
        <v>Unaudited</v>
      </c>
    </row>
    <row r="692" spans="1:21" x14ac:dyDescent="0.25">
      <c r="A692" t="s">
        <v>437</v>
      </c>
      <c r="B692" t="s">
        <v>1385</v>
      </c>
      <c r="C692" t="s">
        <v>1386</v>
      </c>
      <c r="D692" s="15">
        <v>1900</v>
      </c>
      <c r="E692" s="121">
        <v>1</v>
      </c>
      <c r="F692" t="s">
        <v>438</v>
      </c>
      <c r="G692" s="121">
        <v>91</v>
      </c>
      <c r="H692" t="s">
        <v>382</v>
      </c>
      <c r="I692" t="s">
        <v>432</v>
      </c>
      <c r="J692" t="s">
        <v>432</v>
      </c>
      <c r="K692" t="s">
        <v>432</v>
      </c>
      <c r="M692" t="s">
        <v>432</v>
      </c>
      <c r="N692" s="681">
        <f t="shared" ca="1" si="47"/>
        <v>6401</v>
      </c>
      <c r="O692" s="681">
        <f t="shared" ca="1" si="47"/>
        <v>3294</v>
      </c>
      <c r="P692" s="681">
        <f t="shared" ca="1" si="47"/>
        <v>3107</v>
      </c>
      <c r="Q692" s="681">
        <f t="shared" ca="1" si="47"/>
        <v>0</v>
      </c>
      <c r="R692" s="681">
        <f t="shared" ca="1" si="47"/>
        <v>0</v>
      </c>
      <c r="S692" t="str">
        <f t="shared" si="44"/>
        <v>HUM_ASR_FY_2022</v>
      </c>
      <c r="T692" s="958">
        <f t="shared" si="45"/>
        <v>45032</v>
      </c>
      <c r="U692" t="str">
        <f t="shared" si="46"/>
        <v>Unaudited</v>
      </c>
    </row>
    <row r="693" spans="1:21" x14ac:dyDescent="0.25">
      <c r="A693" t="s">
        <v>437</v>
      </c>
      <c r="B693" t="s">
        <v>1385</v>
      </c>
      <c r="C693" t="s">
        <v>1386</v>
      </c>
      <c r="D693" s="15">
        <v>1900</v>
      </c>
      <c r="E693" s="121">
        <v>1</v>
      </c>
      <c r="F693" t="s">
        <v>438</v>
      </c>
      <c r="G693" s="121">
        <v>91</v>
      </c>
      <c r="H693" t="s">
        <v>382</v>
      </c>
      <c r="I693" t="s">
        <v>487</v>
      </c>
      <c r="J693" t="s">
        <v>12</v>
      </c>
      <c r="K693" t="s">
        <v>12</v>
      </c>
      <c r="L693" s="756">
        <v>1.1000000000000001</v>
      </c>
      <c r="M693" t="s">
        <v>12</v>
      </c>
      <c r="N693" s="681">
        <f t="shared" ca="1" si="47"/>
        <v>23717256.129999999</v>
      </c>
      <c r="O693" s="681">
        <f t="shared" ca="1" si="47"/>
        <v>0</v>
      </c>
      <c r="P693" s="681">
        <f t="shared" ca="1" si="47"/>
        <v>0</v>
      </c>
      <c r="Q693" s="681">
        <f t="shared" ca="1" si="47"/>
        <v>0</v>
      </c>
      <c r="R693" s="681">
        <f t="shared" ca="1" si="47"/>
        <v>0</v>
      </c>
      <c r="S693" t="str">
        <f t="shared" si="44"/>
        <v>HUM_ASR_FY_2022</v>
      </c>
      <c r="T693" s="958">
        <f t="shared" si="45"/>
        <v>45032</v>
      </c>
      <c r="U693" t="str">
        <f t="shared" si="46"/>
        <v>Unaudited</v>
      </c>
    </row>
    <row r="694" spans="1:21" x14ac:dyDescent="0.25">
      <c r="A694" t="s">
        <v>437</v>
      </c>
      <c r="B694" t="s">
        <v>1385</v>
      </c>
      <c r="C694" t="s">
        <v>1386</v>
      </c>
      <c r="D694" s="15">
        <v>1900</v>
      </c>
      <c r="E694" s="121">
        <v>1</v>
      </c>
      <c r="F694" t="s">
        <v>438</v>
      </c>
      <c r="G694" s="121">
        <v>91</v>
      </c>
      <c r="H694" t="s">
        <v>382</v>
      </c>
      <c r="I694" t="s">
        <v>487</v>
      </c>
      <c r="J694" t="s">
        <v>12</v>
      </c>
      <c r="K694" t="s">
        <v>222</v>
      </c>
      <c r="L694" s="756">
        <v>1.2</v>
      </c>
      <c r="M694" t="s">
        <v>222</v>
      </c>
      <c r="N694" s="681">
        <f t="shared" ca="1" si="47"/>
        <v>0</v>
      </c>
      <c r="O694" s="681">
        <f t="shared" ca="1" si="47"/>
        <v>0</v>
      </c>
      <c r="P694" s="681">
        <f t="shared" ca="1" si="47"/>
        <v>0</v>
      </c>
      <c r="Q694" s="681">
        <f t="shared" ca="1" si="47"/>
        <v>0</v>
      </c>
      <c r="R694" s="681">
        <f t="shared" ca="1" si="47"/>
        <v>0</v>
      </c>
      <c r="S694" t="str">
        <f t="shared" si="44"/>
        <v>HUM_ASR_FY_2022</v>
      </c>
      <c r="T694" s="958">
        <f t="shared" si="45"/>
        <v>45032</v>
      </c>
      <c r="U694" t="str">
        <f t="shared" si="46"/>
        <v>Unaudited</v>
      </c>
    </row>
    <row r="695" spans="1:21" x14ac:dyDescent="0.25">
      <c r="A695" t="s">
        <v>437</v>
      </c>
      <c r="B695" t="s">
        <v>1385</v>
      </c>
      <c r="C695" t="s">
        <v>1386</v>
      </c>
      <c r="D695" s="15">
        <v>1900</v>
      </c>
      <c r="E695" s="121">
        <v>1</v>
      </c>
      <c r="F695" t="s">
        <v>438</v>
      </c>
      <c r="G695" s="121">
        <v>91</v>
      </c>
      <c r="H695" t="s">
        <v>382</v>
      </c>
      <c r="I695" t="s">
        <v>487</v>
      </c>
      <c r="J695" t="s">
        <v>12</v>
      </c>
      <c r="K695" t="s">
        <v>1323</v>
      </c>
      <c r="L695" s="756" t="s">
        <v>1319</v>
      </c>
      <c r="M695" t="s">
        <v>1323</v>
      </c>
      <c r="N695" s="681">
        <f t="shared" ca="1" si="47"/>
        <v>134804.25</v>
      </c>
      <c r="O695" s="681">
        <f t="shared" ca="1" si="47"/>
        <v>0</v>
      </c>
      <c r="P695" s="681">
        <f t="shared" ca="1" si="47"/>
        <v>0</v>
      </c>
      <c r="Q695" s="681">
        <f t="shared" ca="1" si="47"/>
        <v>0</v>
      </c>
      <c r="R695" s="681">
        <f t="shared" ca="1" si="47"/>
        <v>0</v>
      </c>
      <c r="S695" t="str">
        <f t="shared" si="44"/>
        <v>HUM_ASR_FY_2022</v>
      </c>
      <c r="T695" s="958">
        <f t="shared" si="45"/>
        <v>45032</v>
      </c>
      <c r="U695" t="str">
        <f t="shared" si="46"/>
        <v>Unaudited</v>
      </c>
    </row>
    <row r="696" spans="1:21" x14ac:dyDescent="0.25">
      <c r="A696" t="s">
        <v>437</v>
      </c>
      <c r="B696" t="s">
        <v>1385</v>
      </c>
      <c r="C696" t="s">
        <v>1386</v>
      </c>
      <c r="D696" s="15">
        <v>1900</v>
      </c>
      <c r="E696" s="121">
        <v>1</v>
      </c>
      <c r="F696" t="s">
        <v>438</v>
      </c>
      <c r="G696" s="121">
        <v>91</v>
      </c>
      <c r="H696" t="s">
        <v>382</v>
      </c>
      <c r="I696" t="s">
        <v>487</v>
      </c>
      <c r="J696" t="s">
        <v>12</v>
      </c>
      <c r="K696" t="s">
        <v>1325</v>
      </c>
      <c r="L696" s="756" t="s">
        <v>1324</v>
      </c>
      <c r="M696" t="s">
        <v>1325</v>
      </c>
      <c r="N696" s="681">
        <f t="shared" ca="1" si="47"/>
        <v>-27901.29</v>
      </c>
      <c r="O696" s="681">
        <f t="shared" ca="1" si="47"/>
        <v>0</v>
      </c>
      <c r="P696" s="681">
        <f t="shared" ca="1" si="47"/>
        <v>0</v>
      </c>
      <c r="Q696" s="681">
        <f t="shared" ca="1" si="47"/>
        <v>0</v>
      </c>
      <c r="R696" s="681">
        <f t="shared" ca="1" si="47"/>
        <v>0</v>
      </c>
      <c r="S696" t="str">
        <f t="shared" si="44"/>
        <v>HUM_ASR_FY_2022</v>
      </c>
      <c r="T696" s="958">
        <f t="shared" si="45"/>
        <v>45032</v>
      </c>
      <c r="U696" t="str">
        <f t="shared" si="46"/>
        <v>Unaudited</v>
      </c>
    </row>
    <row r="697" spans="1:21" x14ac:dyDescent="0.25">
      <c r="A697" t="s">
        <v>437</v>
      </c>
      <c r="B697" t="s">
        <v>1385</v>
      </c>
      <c r="C697" t="s">
        <v>1386</v>
      </c>
      <c r="D697" s="15">
        <v>1900</v>
      </c>
      <c r="E697" s="121">
        <v>1</v>
      </c>
      <c r="F697" t="s">
        <v>438</v>
      </c>
      <c r="G697" s="121">
        <v>91</v>
      </c>
      <c r="H697" t="s">
        <v>382</v>
      </c>
      <c r="I697" t="s">
        <v>487</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HUM_ASR_FY_2022</v>
      </c>
      <c r="T697" s="958">
        <f t="shared" si="45"/>
        <v>45032</v>
      </c>
      <c r="U697" t="str">
        <f t="shared" si="46"/>
        <v>Unaudited</v>
      </c>
    </row>
    <row r="698" spans="1:21" x14ac:dyDescent="0.25">
      <c r="A698" t="s">
        <v>437</v>
      </c>
      <c r="B698" t="s">
        <v>1385</v>
      </c>
      <c r="C698" t="s">
        <v>1386</v>
      </c>
      <c r="D698" s="15">
        <v>1900</v>
      </c>
      <c r="E698" s="121">
        <v>1</v>
      </c>
      <c r="F698" t="s">
        <v>438</v>
      </c>
      <c r="G698" s="121">
        <v>91</v>
      </c>
      <c r="H698" t="s">
        <v>382</v>
      </c>
      <c r="I698" t="s">
        <v>488</v>
      </c>
      <c r="J698" t="s">
        <v>433</v>
      </c>
      <c r="K698" t="s">
        <v>796</v>
      </c>
      <c r="L698" s="756">
        <v>2.1</v>
      </c>
      <c r="M698" t="s">
        <v>731</v>
      </c>
      <c r="N698" s="681">
        <f t="shared" ca="1" si="47"/>
        <v>80590</v>
      </c>
      <c r="O698" s="681">
        <f t="shared" ca="1" si="47"/>
        <v>78561</v>
      </c>
      <c r="P698" s="681">
        <f t="shared" ca="1" si="47"/>
        <v>2029</v>
      </c>
      <c r="Q698" s="681">
        <f t="shared" ca="1" si="47"/>
        <v>0</v>
      </c>
      <c r="R698" s="681">
        <f t="shared" ca="1" si="47"/>
        <v>0</v>
      </c>
      <c r="S698" t="str">
        <f t="shared" si="44"/>
        <v>HUM_ASR_FY_2022</v>
      </c>
      <c r="T698" s="958">
        <f t="shared" si="45"/>
        <v>45032</v>
      </c>
      <c r="U698" t="str">
        <f t="shared" si="46"/>
        <v>Unaudited</v>
      </c>
    </row>
    <row r="699" spans="1:21" x14ac:dyDescent="0.25">
      <c r="A699" t="s">
        <v>437</v>
      </c>
      <c r="B699" t="s">
        <v>1385</v>
      </c>
      <c r="C699" t="s">
        <v>1386</v>
      </c>
      <c r="D699" s="15">
        <v>1900</v>
      </c>
      <c r="E699" s="121">
        <v>1</v>
      </c>
      <c r="F699" t="s">
        <v>438</v>
      </c>
      <c r="G699" s="121">
        <v>91</v>
      </c>
      <c r="H699" t="s">
        <v>382</v>
      </c>
      <c r="I699" t="s">
        <v>488</v>
      </c>
      <c r="J699" t="s">
        <v>433</v>
      </c>
      <c r="K699" t="s">
        <v>796</v>
      </c>
      <c r="L699" s="756">
        <v>2.2000000000000002</v>
      </c>
      <c r="M699" t="s">
        <v>732</v>
      </c>
      <c r="N699" s="681">
        <f t="shared" ca="1" si="47"/>
        <v>228</v>
      </c>
      <c r="O699" s="681">
        <f t="shared" ca="1" si="47"/>
        <v>197</v>
      </c>
      <c r="P699" s="681">
        <f t="shared" ca="1" si="47"/>
        <v>31</v>
      </c>
      <c r="Q699" s="681">
        <f t="shared" ca="1" si="47"/>
        <v>0</v>
      </c>
      <c r="R699" s="681">
        <f t="shared" ca="1" si="47"/>
        <v>0</v>
      </c>
      <c r="S699" t="str">
        <f t="shared" si="44"/>
        <v>HUM_ASR_FY_2022</v>
      </c>
      <c r="T699" s="958">
        <f t="shared" si="45"/>
        <v>45032</v>
      </c>
      <c r="U699" t="str">
        <f t="shared" si="46"/>
        <v>Unaudited</v>
      </c>
    </row>
    <row r="700" spans="1:21" x14ac:dyDescent="0.25">
      <c r="A700" t="s">
        <v>437</v>
      </c>
      <c r="B700" t="s">
        <v>1385</v>
      </c>
      <c r="C700" t="s">
        <v>1386</v>
      </c>
      <c r="D700" s="15">
        <v>1900</v>
      </c>
      <c r="E700" s="121">
        <v>1</v>
      </c>
      <c r="F700" t="s">
        <v>438</v>
      </c>
      <c r="G700" s="121">
        <v>91</v>
      </c>
      <c r="H700" t="s">
        <v>382</v>
      </c>
      <c r="I700" t="s">
        <v>488</v>
      </c>
      <c r="J700" t="s">
        <v>433</v>
      </c>
      <c r="K700" t="s">
        <v>796</v>
      </c>
      <c r="L700" s="756">
        <v>2.2999999999999998</v>
      </c>
      <c r="M700" t="s">
        <v>733</v>
      </c>
      <c r="N700" s="681">
        <f t="shared" ca="1" si="47"/>
        <v>15180591.559999993</v>
      </c>
      <c r="O700" s="681">
        <f t="shared" ca="1" si="47"/>
        <v>14760861.019999994</v>
      </c>
      <c r="P700" s="681">
        <f t="shared" ca="1" si="47"/>
        <v>419730.53999999992</v>
      </c>
      <c r="Q700" s="681">
        <f t="shared" ca="1" si="47"/>
        <v>0</v>
      </c>
      <c r="R700" s="681">
        <f t="shared" ca="1" si="47"/>
        <v>0</v>
      </c>
      <c r="S700" t="str">
        <f t="shared" si="44"/>
        <v>HUM_ASR_FY_2022</v>
      </c>
      <c r="T700" s="958">
        <f t="shared" si="45"/>
        <v>45032</v>
      </c>
      <c r="U700" t="str">
        <f t="shared" si="46"/>
        <v>Unaudited</v>
      </c>
    </row>
    <row r="701" spans="1:21" x14ac:dyDescent="0.25">
      <c r="A701" t="s">
        <v>437</v>
      </c>
      <c r="B701" t="s">
        <v>1385</v>
      </c>
      <c r="C701" t="s">
        <v>1386</v>
      </c>
      <c r="D701" s="15">
        <v>1900</v>
      </c>
      <c r="E701" s="121">
        <v>1</v>
      </c>
      <c r="F701" t="s">
        <v>438</v>
      </c>
      <c r="G701" s="121">
        <v>91</v>
      </c>
      <c r="H701" t="s">
        <v>382</v>
      </c>
      <c r="I701" t="s">
        <v>488</v>
      </c>
      <c r="J701" t="s">
        <v>433</v>
      </c>
      <c r="K701" t="s">
        <v>796</v>
      </c>
      <c r="L701" s="756">
        <v>2.4</v>
      </c>
      <c r="M701" t="s">
        <v>734</v>
      </c>
      <c r="N701" s="681">
        <f t="shared" ca="1" si="47"/>
        <v>13467.770000000004</v>
      </c>
      <c r="O701" s="681">
        <f t="shared" ca="1" si="47"/>
        <v>12884.270000000004</v>
      </c>
      <c r="P701" s="681">
        <f t="shared" ca="1" si="47"/>
        <v>583.5</v>
      </c>
      <c r="Q701" s="681">
        <f t="shared" ca="1" si="47"/>
        <v>0</v>
      </c>
      <c r="R701" s="681">
        <f t="shared" ca="1" si="47"/>
        <v>0</v>
      </c>
      <c r="S701" t="str">
        <f t="shared" si="44"/>
        <v>HUM_ASR_FY_2022</v>
      </c>
      <c r="T701" s="958">
        <f t="shared" si="45"/>
        <v>45032</v>
      </c>
      <c r="U701" t="str">
        <f t="shared" si="46"/>
        <v>Unaudited</v>
      </c>
    </row>
    <row r="702" spans="1:21" x14ac:dyDescent="0.25">
      <c r="A702" t="s">
        <v>437</v>
      </c>
      <c r="B702" t="s">
        <v>1385</v>
      </c>
      <c r="C702" t="s">
        <v>1386</v>
      </c>
      <c r="D702" s="15">
        <v>1900</v>
      </c>
      <c r="E702" s="121">
        <v>1</v>
      </c>
      <c r="F702" t="s">
        <v>438</v>
      </c>
      <c r="G702" s="121">
        <v>91</v>
      </c>
      <c r="H702" t="s">
        <v>382</v>
      </c>
      <c r="I702" t="s">
        <v>488</v>
      </c>
      <c r="J702" t="s">
        <v>433</v>
      </c>
      <c r="K702" t="s">
        <v>796</v>
      </c>
      <c r="L702" s="756">
        <v>2.5</v>
      </c>
      <c r="M702" t="s">
        <v>776</v>
      </c>
      <c r="N702" s="681">
        <f t="shared" ca="1" si="47"/>
        <v>6324</v>
      </c>
      <c r="O702" s="681">
        <f t="shared" ca="1" si="47"/>
        <v>6202</v>
      </c>
      <c r="P702" s="681">
        <f t="shared" ca="1" si="47"/>
        <v>122</v>
      </c>
      <c r="Q702" s="681">
        <f t="shared" ca="1" si="47"/>
        <v>0</v>
      </c>
      <c r="R702" s="681">
        <f t="shared" ca="1" si="47"/>
        <v>0</v>
      </c>
      <c r="S702" t="str">
        <f t="shared" si="44"/>
        <v>HUM_ASR_FY_2022</v>
      </c>
      <c r="T702" s="958">
        <f t="shared" si="45"/>
        <v>45032</v>
      </c>
      <c r="U702" t="str">
        <f t="shared" si="46"/>
        <v>Unaudited</v>
      </c>
    </row>
    <row r="703" spans="1:21" x14ac:dyDescent="0.25">
      <c r="A703" t="s">
        <v>437</v>
      </c>
      <c r="B703" t="s">
        <v>1385</v>
      </c>
      <c r="C703" t="s">
        <v>1386</v>
      </c>
      <c r="D703" s="15">
        <v>1900</v>
      </c>
      <c r="E703" s="121">
        <v>1</v>
      </c>
      <c r="F703" t="s">
        <v>438</v>
      </c>
      <c r="G703" s="121">
        <v>91</v>
      </c>
      <c r="H703" t="s">
        <v>382</v>
      </c>
      <c r="I703" t="s">
        <v>488</v>
      </c>
      <c r="J703" t="s">
        <v>433</v>
      </c>
      <c r="K703" t="s">
        <v>796</v>
      </c>
      <c r="L703" s="756">
        <v>2.6</v>
      </c>
      <c r="M703" t="s">
        <v>186</v>
      </c>
      <c r="N703" s="681">
        <f t="shared" ca="1" si="47"/>
        <v>1153748.1499999999</v>
      </c>
      <c r="O703" s="681">
        <f t="shared" ca="1" si="47"/>
        <v>1098531.5499999998</v>
      </c>
      <c r="P703" s="681">
        <f t="shared" ca="1" si="47"/>
        <v>55216.6</v>
      </c>
      <c r="Q703" s="681">
        <f t="shared" ca="1" si="47"/>
        <v>0</v>
      </c>
      <c r="R703" s="681">
        <f t="shared" ca="1" si="47"/>
        <v>0</v>
      </c>
      <c r="S703" t="str">
        <f t="shared" si="44"/>
        <v>HUM_ASR_FY_2022</v>
      </c>
      <c r="T703" s="958">
        <f t="shared" si="45"/>
        <v>45032</v>
      </c>
      <c r="U703" t="str">
        <f t="shared" si="46"/>
        <v>Unaudited</v>
      </c>
    </row>
    <row r="704" spans="1:21" x14ac:dyDescent="0.25">
      <c r="A704" t="s">
        <v>437</v>
      </c>
      <c r="B704" t="s">
        <v>1385</v>
      </c>
      <c r="C704" t="s">
        <v>1386</v>
      </c>
      <c r="D704" s="15">
        <v>1900</v>
      </c>
      <c r="E704" s="121">
        <v>1</v>
      </c>
      <c r="F704" t="s">
        <v>438</v>
      </c>
      <c r="G704" s="121">
        <v>91</v>
      </c>
      <c r="H704" t="s">
        <v>382</v>
      </c>
      <c r="I704" t="s">
        <v>488</v>
      </c>
      <c r="J704" t="s">
        <v>433</v>
      </c>
      <c r="K704" t="s">
        <v>796</v>
      </c>
      <c r="L704" s="756">
        <v>2.7</v>
      </c>
      <c r="M704" t="s">
        <v>797</v>
      </c>
      <c r="N704" s="681">
        <f t="shared" ca="1" si="47"/>
        <v>241781.7190381205</v>
      </c>
      <c r="O704" s="681">
        <f t="shared" ca="1" si="47"/>
        <v>235096.65863761536</v>
      </c>
      <c r="P704" s="681">
        <f t="shared" ca="1" si="47"/>
        <v>6685.0604005051446</v>
      </c>
      <c r="Q704" s="681">
        <f t="shared" ca="1" si="47"/>
        <v>0</v>
      </c>
      <c r="R704" s="681">
        <f t="shared" ca="1" si="47"/>
        <v>0</v>
      </c>
      <c r="S704" t="str">
        <f t="shared" si="44"/>
        <v>HUM_ASR_FY_2022</v>
      </c>
      <c r="T704" s="958">
        <f t="shared" si="45"/>
        <v>45032</v>
      </c>
      <c r="U704" t="str">
        <f t="shared" si="46"/>
        <v>Unaudited</v>
      </c>
    </row>
    <row r="705" spans="1:21" x14ac:dyDescent="0.25">
      <c r="A705" t="s">
        <v>437</v>
      </c>
      <c r="B705" t="s">
        <v>1385</v>
      </c>
      <c r="C705" t="s">
        <v>1386</v>
      </c>
      <c r="D705" s="15">
        <v>1900</v>
      </c>
      <c r="E705" s="121">
        <v>1</v>
      </c>
      <c r="F705" t="s">
        <v>438</v>
      </c>
      <c r="G705" s="121">
        <v>91</v>
      </c>
      <c r="H705" t="s">
        <v>382</v>
      </c>
      <c r="I705" t="s">
        <v>488</v>
      </c>
      <c r="J705" t="s">
        <v>433</v>
      </c>
      <c r="K705" t="s">
        <v>796</v>
      </c>
      <c r="L705" s="756">
        <v>2.8</v>
      </c>
      <c r="M705" t="s">
        <v>798</v>
      </c>
      <c r="N705" s="681">
        <f t="shared" ca="1" si="47"/>
        <v>0</v>
      </c>
      <c r="O705" s="681">
        <f t="shared" ca="1" si="47"/>
        <v>0</v>
      </c>
      <c r="P705" s="681">
        <f t="shared" ca="1" si="47"/>
        <v>0</v>
      </c>
      <c r="Q705" s="681">
        <f t="shared" ca="1" si="47"/>
        <v>0</v>
      </c>
      <c r="R705" s="681">
        <f t="shared" ca="1" si="47"/>
        <v>0</v>
      </c>
      <c r="S705" t="str">
        <f t="shared" si="44"/>
        <v>HUM_ASR_FY_2022</v>
      </c>
      <c r="T705" s="958">
        <f t="shared" si="45"/>
        <v>45032</v>
      </c>
      <c r="U705" t="str">
        <f t="shared" si="46"/>
        <v>Unaudited</v>
      </c>
    </row>
    <row r="706" spans="1:21" x14ac:dyDescent="0.25">
      <c r="A706" t="s">
        <v>437</v>
      </c>
      <c r="B706" t="s">
        <v>1385</v>
      </c>
      <c r="C706" t="s">
        <v>1386</v>
      </c>
      <c r="D706" s="15">
        <v>1900</v>
      </c>
      <c r="E706" s="121">
        <v>1</v>
      </c>
      <c r="F706" t="s">
        <v>438</v>
      </c>
      <c r="G706" s="121">
        <v>91</v>
      </c>
      <c r="H706" t="s">
        <v>382</v>
      </c>
      <c r="I706" t="s">
        <v>488</v>
      </c>
      <c r="J706" t="s">
        <v>433</v>
      </c>
      <c r="K706" t="s">
        <v>796</v>
      </c>
      <c r="L706" s="756">
        <v>2.9</v>
      </c>
      <c r="M706" t="s">
        <v>779</v>
      </c>
      <c r="N706" s="681">
        <f t="shared" ca="1" si="47"/>
        <v>0</v>
      </c>
      <c r="O706" s="681">
        <f t="shared" ca="1" si="47"/>
        <v>0</v>
      </c>
      <c r="P706" s="681">
        <f t="shared" ca="1" si="47"/>
        <v>0</v>
      </c>
      <c r="Q706" s="681">
        <f t="shared" ca="1" si="47"/>
        <v>0</v>
      </c>
      <c r="R706" s="681">
        <f t="shared" ca="1" si="47"/>
        <v>0</v>
      </c>
      <c r="S706" t="str">
        <f t="shared" ref="S706:S769" si="48">file_name</f>
        <v>HUM_ASR_FY_2022</v>
      </c>
      <c r="T706" s="958">
        <f t="shared" ref="T706:T769" si="49">file_date</f>
        <v>45032</v>
      </c>
      <c r="U706" t="str">
        <f t="shared" ref="U706:U769" si="50">status</f>
        <v>Unaudited</v>
      </c>
    </row>
    <row r="707" spans="1:21" x14ac:dyDescent="0.25">
      <c r="A707" t="s">
        <v>437</v>
      </c>
      <c r="B707" t="s">
        <v>1385</v>
      </c>
      <c r="C707" t="s">
        <v>1386</v>
      </c>
      <c r="D707" s="15">
        <v>1900</v>
      </c>
      <c r="E707" s="121">
        <v>1</v>
      </c>
      <c r="F707" t="s">
        <v>438</v>
      </c>
      <c r="G707" s="121">
        <v>91</v>
      </c>
      <c r="H707" t="s">
        <v>382</v>
      </c>
      <c r="I707" t="s">
        <v>488</v>
      </c>
      <c r="J707" t="s">
        <v>433</v>
      </c>
      <c r="K707" t="s">
        <v>223</v>
      </c>
      <c r="L707" s="756">
        <v>2.11</v>
      </c>
      <c r="M707" t="s">
        <v>228</v>
      </c>
      <c r="N707" s="681">
        <f t="shared" ca="1" si="47"/>
        <v>1048007.7</v>
      </c>
      <c r="O707" s="681">
        <f t="shared" ca="1" si="47"/>
        <v>102653.98999999999</v>
      </c>
      <c r="P707" s="681">
        <f t="shared" ca="1" si="47"/>
        <v>945353.71</v>
      </c>
      <c r="Q707" s="681">
        <f t="shared" ca="1" si="47"/>
        <v>0</v>
      </c>
      <c r="R707" s="681">
        <f t="shared" ca="1" si="47"/>
        <v>0</v>
      </c>
      <c r="S707" t="str">
        <f t="shared" si="48"/>
        <v>HUM_ASR_FY_2022</v>
      </c>
      <c r="T707" s="958">
        <f t="shared" si="49"/>
        <v>45032</v>
      </c>
      <c r="U707" t="str">
        <f t="shared" si="50"/>
        <v>Unaudited</v>
      </c>
    </row>
    <row r="708" spans="1:21" x14ac:dyDescent="0.25">
      <c r="A708" t="s">
        <v>437</v>
      </c>
      <c r="B708" t="s">
        <v>1385</v>
      </c>
      <c r="C708" t="s">
        <v>1386</v>
      </c>
      <c r="D708" s="15">
        <v>1900</v>
      </c>
      <c r="E708" s="121">
        <v>1</v>
      </c>
      <c r="F708" t="s">
        <v>438</v>
      </c>
      <c r="G708" s="121">
        <v>91</v>
      </c>
      <c r="H708" t="s">
        <v>382</v>
      </c>
      <c r="I708" t="s">
        <v>488</v>
      </c>
      <c r="J708" t="s">
        <v>433</v>
      </c>
      <c r="K708" t="s">
        <v>223</v>
      </c>
      <c r="L708" s="756">
        <v>2.12</v>
      </c>
      <c r="M708" t="s">
        <v>552</v>
      </c>
      <c r="N708" s="681">
        <f t="shared" ca="1" si="47"/>
        <v>2233988.8599999994</v>
      </c>
      <c r="O708" s="681">
        <f t="shared" ca="1" si="47"/>
        <v>118542.41999999994</v>
      </c>
      <c r="P708" s="681">
        <f t="shared" ca="1" si="47"/>
        <v>2115446.4399999995</v>
      </c>
      <c r="Q708" s="681">
        <f t="shared" ca="1" si="47"/>
        <v>0</v>
      </c>
      <c r="R708" s="681">
        <f t="shared" ca="1" si="47"/>
        <v>0</v>
      </c>
      <c r="S708" t="str">
        <f t="shared" si="48"/>
        <v>HUM_ASR_FY_2022</v>
      </c>
      <c r="T708" s="958">
        <f t="shared" si="49"/>
        <v>45032</v>
      </c>
      <c r="U708" t="str">
        <f t="shared" si="50"/>
        <v>Unaudited</v>
      </c>
    </row>
    <row r="709" spans="1:21" x14ac:dyDescent="0.25">
      <c r="A709" t="s">
        <v>437</v>
      </c>
      <c r="B709" t="s">
        <v>1385</v>
      </c>
      <c r="C709" t="s">
        <v>1386</v>
      </c>
      <c r="D709" s="15">
        <v>1900</v>
      </c>
      <c r="E709" s="121">
        <v>1</v>
      </c>
      <c r="F709" t="s">
        <v>438</v>
      </c>
      <c r="G709" s="121">
        <v>91</v>
      </c>
      <c r="H709" t="s">
        <v>382</v>
      </c>
      <c r="I709" t="s">
        <v>488</v>
      </c>
      <c r="J709" t="s">
        <v>433</v>
      </c>
      <c r="K709" t="s">
        <v>223</v>
      </c>
      <c r="L709" s="756">
        <v>2.13</v>
      </c>
      <c r="M709" t="s">
        <v>229</v>
      </c>
      <c r="N709" s="681">
        <f t="shared" ca="1" si="47"/>
        <v>202446.73</v>
      </c>
      <c r="O709" s="681">
        <f t="shared" ca="1" si="47"/>
        <v>20080.439999999999</v>
      </c>
      <c r="P709" s="681">
        <f t="shared" ca="1" si="47"/>
        <v>182366.29</v>
      </c>
      <c r="Q709" s="681">
        <f t="shared" ca="1" si="47"/>
        <v>0</v>
      </c>
      <c r="R709" s="681">
        <f t="shared" ca="1" si="47"/>
        <v>0</v>
      </c>
      <c r="S709" t="str">
        <f t="shared" si="48"/>
        <v>HUM_ASR_FY_2022</v>
      </c>
      <c r="T709" s="958">
        <f t="shared" si="49"/>
        <v>45032</v>
      </c>
      <c r="U709" t="str">
        <f t="shared" si="50"/>
        <v>Unaudited</v>
      </c>
    </row>
    <row r="710" spans="1:21" x14ac:dyDescent="0.25">
      <c r="A710" t="s">
        <v>437</v>
      </c>
      <c r="B710" t="s">
        <v>1385</v>
      </c>
      <c r="C710" t="s">
        <v>1386</v>
      </c>
      <c r="D710" s="15">
        <v>1900</v>
      </c>
      <c r="E710" s="121">
        <v>1</v>
      </c>
      <c r="F710" t="s">
        <v>438</v>
      </c>
      <c r="G710" s="121">
        <v>91</v>
      </c>
      <c r="H710" t="s">
        <v>382</v>
      </c>
      <c r="I710" t="s">
        <v>488</v>
      </c>
      <c r="J710" t="s">
        <v>433</v>
      </c>
      <c r="K710" t="s">
        <v>223</v>
      </c>
      <c r="L710" s="756">
        <v>2.14</v>
      </c>
      <c r="M710" t="s">
        <v>556</v>
      </c>
      <c r="N710" s="681">
        <f t="shared" ca="1" si="47"/>
        <v>88041.679999999964</v>
      </c>
      <c r="O710" s="681">
        <f t="shared" ca="1" si="47"/>
        <v>84020.289999999964</v>
      </c>
      <c r="P710" s="681">
        <f t="shared" ca="1" si="47"/>
        <v>4021.39</v>
      </c>
      <c r="Q710" s="681">
        <f t="shared" ca="1" si="47"/>
        <v>0</v>
      </c>
      <c r="R710" s="681">
        <f t="shared" ca="1" si="47"/>
        <v>0</v>
      </c>
      <c r="S710" t="str">
        <f t="shared" si="48"/>
        <v>HUM_ASR_FY_2022</v>
      </c>
      <c r="T710" s="958">
        <f t="shared" si="49"/>
        <v>45032</v>
      </c>
      <c r="U710" t="str">
        <f t="shared" si="50"/>
        <v>Unaudited</v>
      </c>
    </row>
    <row r="711" spans="1:21" x14ac:dyDescent="0.25">
      <c r="A711" t="s">
        <v>437</v>
      </c>
      <c r="B711" t="s">
        <v>1385</v>
      </c>
      <c r="C711" t="s">
        <v>1386</v>
      </c>
      <c r="D711" s="15">
        <v>1900</v>
      </c>
      <c r="E711" s="121">
        <v>1</v>
      </c>
      <c r="F711" t="s">
        <v>438</v>
      </c>
      <c r="G711" s="121">
        <v>91</v>
      </c>
      <c r="H711" t="s">
        <v>382</v>
      </c>
      <c r="I711" t="s">
        <v>488</v>
      </c>
      <c r="J711" t="s">
        <v>433</v>
      </c>
      <c r="K711" t="s">
        <v>223</v>
      </c>
      <c r="L711" s="756">
        <v>2.15</v>
      </c>
      <c r="M711" t="s">
        <v>20</v>
      </c>
      <c r="N711" s="681">
        <f t="shared" ca="1" si="47"/>
        <v>30873.782354173389</v>
      </c>
      <c r="O711" s="681">
        <f t="shared" ca="1" si="47"/>
        <v>485.42985959209943</v>
      </c>
      <c r="P711" s="681">
        <f t="shared" ca="1" si="47"/>
        <v>30388.35249458129</v>
      </c>
      <c r="Q711" s="681">
        <f t="shared" ca="1" si="47"/>
        <v>0</v>
      </c>
      <c r="R711" s="681">
        <f t="shared" ca="1" si="47"/>
        <v>0</v>
      </c>
      <c r="S711" t="str">
        <f t="shared" si="48"/>
        <v>HUM_ASR_FY_2022</v>
      </c>
      <c r="T711" s="958">
        <f t="shared" si="49"/>
        <v>45032</v>
      </c>
      <c r="U711" t="str">
        <f t="shared" si="50"/>
        <v>Unaudited</v>
      </c>
    </row>
    <row r="712" spans="1:21" x14ac:dyDescent="0.25">
      <c r="A712" t="s">
        <v>437</v>
      </c>
      <c r="B712" t="s">
        <v>1385</v>
      </c>
      <c r="C712" t="s">
        <v>1386</v>
      </c>
      <c r="D712" s="15">
        <v>1900</v>
      </c>
      <c r="E712" s="121">
        <v>1</v>
      </c>
      <c r="F712" t="s">
        <v>438</v>
      </c>
      <c r="G712" s="121">
        <v>91</v>
      </c>
      <c r="H712" t="s">
        <v>382</v>
      </c>
      <c r="I712" t="s">
        <v>488</v>
      </c>
      <c r="J712" t="s">
        <v>433</v>
      </c>
      <c r="K712" t="s">
        <v>223</v>
      </c>
      <c r="L712" s="756">
        <v>2.16</v>
      </c>
      <c r="M712" t="s">
        <v>799</v>
      </c>
      <c r="N712" s="681">
        <f t="shared" ca="1" si="47"/>
        <v>755681.34387588699</v>
      </c>
      <c r="O712" s="681">
        <f t="shared" ca="1" si="47"/>
        <v>399164.32586150238</v>
      </c>
      <c r="P712" s="681">
        <f t="shared" ca="1" si="47"/>
        <v>356517.01801438461</v>
      </c>
      <c r="Q712" s="681">
        <f t="shared" ca="1" si="47"/>
        <v>0</v>
      </c>
      <c r="R712" s="681">
        <f t="shared" ca="1" si="47"/>
        <v>0</v>
      </c>
      <c r="S712" t="str">
        <f t="shared" si="48"/>
        <v>HUM_ASR_FY_2022</v>
      </c>
      <c r="T712" s="958">
        <f t="shared" si="49"/>
        <v>45032</v>
      </c>
      <c r="U712" t="str">
        <f t="shared" si="50"/>
        <v>Unaudited</v>
      </c>
    </row>
    <row r="713" spans="1:21" x14ac:dyDescent="0.25">
      <c r="A713" t="s">
        <v>437</v>
      </c>
      <c r="B713" t="s">
        <v>1385</v>
      </c>
      <c r="C713" t="s">
        <v>1386</v>
      </c>
      <c r="D713" s="15">
        <v>1900</v>
      </c>
      <c r="E713" s="121">
        <v>1</v>
      </c>
      <c r="F713" t="s">
        <v>438</v>
      </c>
      <c r="G713" s="121">
        <v>91</v>
      </c>
      <c r="H713" t="s">
        <v>382</v>
      </c>
      <c r="I713" t="s">
        <v>488</v>
      </c>
      <c r="J713" t="s">
        <v>433</v>
      </c>
      <c r="K713" t="s">
        <v>223</v>
      </c>
      <c r="L713" s="756">
        <v>2.17</v>
      </c>
      <c r="M713" t="s">
        <v>1052</v>
      </c>
      <c r="N713" s="681">
        <f t="shared" ca="1" si="47"/>
        <v>0</v>
      </c>
      <c r="O713" s="681">
        <f t="shared" ca="1" si="47"/>
        <v>0</v>
      </c>
      <c r="P713" s="681">
        <f t="shared" ca="1" si="47"/>
        <v>0</v>
      </c>
      <c r="Q713" s="681">
        <f t="shared" ca="1" si="47"/>
        <v>0</v>
      </c>
      <c r="R713" s="681">
        <f t="shared" ca="1" si="47"/>
        <v>0</v>
      </c>
      <c r="S713" t="str">
        <f t="shared" si="48"/>
        <v>HUM_ASR_FY_2022</v>
      </c>
      <c r="T713" s="958">
        <f t="shared" si="49"/>
        <v>45032</v>
      </c>
      <c r="U713" t="str">
        <f t="shared" si="50"/>
        <v>Unaudited</v>
      </c>
    </row>
    <row r="714" spans="1:21" x14ac:dyDescent="0.25">
      <c r="A714" t="s">
        <v>437</v>
      </c>
      <c r="B714" t="s">
        <v>1385</v>
      </c>
      <c r="C714" t="s">
        <v>1386</v>
      </c>
      <c r="D714" s="15">
        <v>1900</v>
      </c>
      <c r="E714" s="121">
        <v>1</v>
      </c>
      <c r="F714" t="s">
        <v>438</v>
      </c>
      <c r="G714" s="121">
        <v>91</v>
      </c>
      <c r="H714" t="s">
        <v>382</v>
      </c>
      <c r="I714" t="s">
        <v>488</v>
      </c>
      <c r="J714" t="s">
        <v>433</v>
      </c>
      <c r="K714" t="s">
        <v>223</v>
      </c>
      <c r="L714" s="756">
        <v>2.1800000000000002</v>
      </c>
      <c r="M714" t="s">
        <v>648</v>
      </c>
      <c r="N714" s="681">
        <f t="shared" ca="1" si="47"/>
        <v>149650.49000000002</v>
      </c>
      <c r="O714" s="681">
        <f t="shared" ca="1" si="47"/>
        <v>5700.29</v>
      </c>
      <c r="P714" s="681">
        <f t="shared" ca="1" si="47"/>
        <v>143950.20000000001</v>
      </c>
      <c r="Q714" s="681">
        <f t="shared" ca="1" si="47"/>
        <v>0</v>
      </c>
      <c r="R714" s="681">
        <f t="shared" ca="1" si="47"/>
        <v>0</v>
      </c>
      <c r="S714" t="str">
        <f t="shared" si="48"/>
        <v>HUM_ASR_FY_2022</v>
      </c>
      <c r="T714" s="958">
        <f t="shared" si="49"/>
        <v>45032</v>
      </c>
      <c r="U714" t="str">
        <f t="shared" si="50"/>
        <v>Unaudited</v>
      </c>
    </row>
    <row r="715" spans="1:21" x14ac:dyDescent="0.25">
      <c r="A715" t="s">
        <v>437</v>
      </c>
      <c r="B715" t="s">
        <v>1385</v>
      </c>
      <c r="C715" t="s">
        <v>1386</v>
      </c>
      <c r="D715" s="15">
        <v>1900</v>
      </c>
      <c r="E715" s="121">
        <v>1</v>
      </c>
      <c r="F715" t="s">
        <v>438</v>
      </c>
      <c r="G715" s="121">
        <v>91</v>
      </c>
      <c r="H715" t="s">
        <v>382</v>
      </c>
      <c r="I715" t="s">
        <v>488</v>
      </c>
      <c r="J715" t="s">
        <v>433</v>
      </c>
      <c r="K715" t="s">
        <v>223</v>
      </c>
      <c r="L715" s="756">
        <v>2.19</v>
      </c>
      <c r="M715" t="s">
        <v>218</v>
      </c>
      <c r="N715" s="681">
        <f t="shared" ca="1" si="47"/>
        <v>0</v>
      </c>
      <c r="O715" s="681">
        <f t="shared" ca="1" si="47"/>
        <v>0</v>
      </c>
      <c r="P715" s="681">
        <f t="shared" ca="1" si="47"/>
        <v>0</v>
      </c>
      <c r="Q715" s="681">
        <f t="shared" ca="1" si="47"/>
        <v>0</v>
      </c>
      <c r="R715" s="681">
        <f t="shared" ca="1" si="47"/>
        <v>0</v>
      </c>
      <c r="S715" t="str">
        <f t="shared" si="48"/>
        <v>HUM_ASR_FY_2022</v>
      </c>
      <c r="T715" s="958">
        <f t="shared" si="49"/>
        <v>45032</v>
      </c>
      <c r="U715" t="str">
        <f t="shared" si="50"/>
        <v>Unaudited</v>
      </c>
    </row>
    <row r="716" spans="1:21" x14ac:dyDescent="0.25">
      <c r="A716" t="s">
        <v>437</v>
      </c>
      <c r="B716" t="s">
        <v>1385</v>
      </c>
      <c r="C716" t="s">
        <v>1386</v>
      </c>
      <c r="D716" s="15">
        <v>1900</v>
      </c>
      <c r="E716" s="121">
        <v>1</v>
      </c>
      <c r="F716" t="s">
        <v>438</v>
      </c>
      <c r="G716" s="121">
        <v>91</v>
      </c>
      <c r="H716" t="s">
        <v>382</v>
      </c>
      <c r="I716" t="s">
        <v>488</v>
      </c>
      <c r="J716" t="s">
        <v>433</v>
      </c>
      <c r="K716" t="s">
        <v>223</v>
      </c>
      <c r="L716" s="756" t="s">
        <v>704</v>
      </c>
      <c r="M716" t="s">
        <v>230</v>
      </c>
      <c r="N716" s="681">
        <f t="shared" ca="1" si="47"/>
        <v>3336.8787512812505</v>
      </c>
      <c r="O716" s="681">
        <f t="shared" ca="1" si="47"/>
        <v>326.85248206214322</v>
      </c>
      <c r="P716" s="681">
        <f t="shared" ca="1" si="47"/>
        <v>3010.0262692191072</v>
      </c>
      <c r="Q716" s="681">
        <f t="shared" ca="1" si="47"/>
        <v>0</v>
      </c>
      <c r="R716" s="681">
        <f t="shared" ca="1" si="47"/>
        <v>0</v>
      </c>
      <c r="S716" t="str">
        <f t="shared" si="48"/>
        <v>HUM_ASR_FY_2022</v>
      </c>
      <c r="T716" s="958">
        <f t="shared" si="49"/>
        <v>45032</v>
      </c>
      <c r="U716" t="str">
        <f t="shared" si="50"/>
        <v>Unaudited</v>
      </c>
    </row>
    <row r="717" spans="1:21" x14ac:dyDescent="0.25">
      <c r="A717" t="s">
        <v>437</v>
      </c>
      <c r="B717" t="s">
        <v>1385</v>
      </c>
      <c r="C717" t="s">
        <v>1386</v>
      </c>
      <c r="D717" s="15">
        <v>1900</v>
      </c>
      <c r="E717" s="121">
        <v>1</v>
      </c>
      <c r="F717" t="s">
        <v>438</v>
      </c>
      <c r="G717" s="121">
        <v>91</v>
      </c>
      <c r="H717" t="s">
        <v>382</v>
      </c>
      <c r="I717" t="s">
        <v>488</v>
      </c>
      <c r="J717" t="s">
        <v>433</v>
      </c>
      <c r="K717" t="s">
        <v>223</v>
      </c>
      <c r="L717" s="756">
        <v>2.21</v>
      </c>
      <c r="M717" t="s">
        <v>466</v>
      </c>
      <c r="N717" s="681">
        <f t="shared" ca="1" si="47"/>
        <v>0</v>
      </c>
      <c r="O717" s="681">
        <f t="shared" ca="1" si="47"/>
        <v>0</v>
      </c>
      <c r="P717" s="681">
        <f t="shared" ca="1" si="47"/>
        <v>0</v>
      </c>
      <c r="Q717" s="681">
        <f t="shared" ca="1" si="47"/>
        <v>0</v>
      </c>
      <c r="R717" s="681">
        <f t="shared" ca="1" si="47"/>
        <v>0</v>
      </c>
      <c r="S717" t="str">
        <f t="shared" si="48"/>
        <v>HUM_ASR_FY_2022</v>
      </c>
      <c r="T717" s="958">
        <f t="shared" si="49"/>
        <v>45032</v>
      </c>
      <c r="U717" t="str">
        <f t="shared" si="50"/>
        <v>Unaudited</v>
      </c>
    </row>
    <row r="718" spans="1:21" x14ac:dyDescent="0.25">
      <c r="A718" t="s">
        <v>437</v>
      </c>
      <c r="B718" t="s">
        <v>1385</v>
      </c>
      <c r="C718" t="s">
        <v>1386</v>
      </c>
      <c r="D718" s="15">
        <v>1900</v>
      </c>
      <c r="E718" s="121">
        <v>1</v>
      </c>
      <c r="F718" t="s">
        <v>438</v>
      </c>
      <c r="G718" s="121">
        <v>91</v>
      </c>
      <c r="H718" t="s">
        <v>382</v>
      </c>
      <c r="I718" t="s">
        <v>488</v>
      </c>
      <c r="J718" t="s">
        <v>433</v>
      </c>
      <c r="K718" t="s">
        <v>6</v>
      </c>
      <c r="L718" s="756" t="s">
        <v>70</v>
      </c>
      <c r="M718" t="s">
        <v>188</v>
      </c>
      <c r="N718" s="681">
        <f t="shared" ca="1" si="47"/>
        <v>33520.357841050412</v>
      </c>
      <c r="O718" s="681">
        <f t="shared" ca="1" si="47"/>
        <v>19977.036012172906</v>
      </c>
      <c r="P718" s="681">
        <f t="shared" ca="1" si="47"/>
        <v>13543.321828877508</v>
      </c>
      <c r="Q718" s="681">
        <f t="shared" ca="1" si="47"/>
        <v>0</v>
      </c>
      <c r="R718" s="681">
        <f t="shared" ca="1" si="47"/>
        <v>0</v>
      </c>
      <c r="S718" t="str">
        <f t="shared" si="48"/>
        <v>HUM_ASR_FY_2022</v>
      </c>
      <c r="T718" s="958">
        <f t="shared" si="49"/>
        <v>45032</v>
      </c>
      <c r="U718" t="str">
        <f t="shared" si="50"/>
        <v>Unaudited</v>
      </c>
    </row>
    <row r="719" spans="1:21" x14ac:dyDescent="0.25">
      <c r="A719" t="s">
        <v>437</v>
      </c>
      <c r="B719" t="s">
        <v>1385</v>
      </c>
      <c r="C719" t="s">
        <v>1386</v>
      </c>
      <c r="D719" s="15">
        <v>1900</v>
      </c>
      <c r="E719" s="121">
        <v>1</v>
      </c>
      <c r="F719" t="s">
        <v>438</v>
      </c>
      <c r="G719" s="121">
        <v>91</v>
      </c>
      <c r="H719" t="s">
        <v>382</v>
      </c>
      <c r="I719" t="s">
        <v>488</v>
      </c>
      <c r="J719" t="s">
        <v>433</v>
      </c>
      <c r="K719" t="s">
        <v>6</v>
      </c>
      <c r="L719" s="756" t="s">
        <v>71</v>
      </c>
      <c r="M719" t="s">
        <v>231</v>
      </c>
      <c r="N719" s="681">
        <f t="shared" ca="1" si="47"/>
        <v>0</v>
      </c>
      <c r="O719" s="681">
        <f t="shared" ca="1" si="47"/>
        <v>0</v>
      </c>
      <c r="P719" s="681">
        <f t="shared" ca="1" si="47"/>
        <v>0</v>
      </c>
      <c r="Q719" s="681">
        <f t="shared" ca="1" si="47"/>
        <v>0</v>
      </c>
      <c r="R719" s="681">
        <f t="shared" ca="1" si="47"/>
        <v>0</v>
      </c>
      <c r="S719" t="str">
        <f t="shared" si="48"/>
        <v>HUM_ASR_FY_2022</v>
      </c>
      <c r="T719" s="958">
        <f t="shared" si="49"/>
        <v>45032</v>
      </c>
      <c r="U719" t="str">
        <f t="shared" si="50"/>
        <v>Unaudited</v>
      </c>
    </row>
    <row r="720" spans="1:21" x14ac:dyDescent="0.25">
      <c r="A720" t="s">
        <v>437</v>
      </c>
      <c r="B720" t="s">
        <v>1385</v>
      </c>
      <c r="C720" t="s">
        <v>1386</v>
      </c>
      <c r="D720" s="15">
        <v>1900</v>
      </c>
      <c r="E720" s="121">
        <v>1</v>
      </c>
      <c r="F720" t="s">
        <v>438</v>
      </c>
      <c r="G720" s="121">
        <v>91</v>
      </c>
      <c r="H720" t="s">
        <v>382</v>
      </c>
      <c r="I720" t="s">
        <v>488</v>
      </c>
      <c r="J720" t="s">
        <v>433</v>
      </c>
      <c r="K720" t="s">
        <v>6</v>
      </c>
      <c r="L720" s="756" t="s">
        <v>72</v>
      </c>
      <c r="M720" t="s">
        <v>164</v>
      </c>
      <c r="N720" s="681">
        <f t="shared" ca="1" si="47"/>
        <v>0</v>
      </c>
      <c r="O720" s="681">
        <f t="shared" ca="1" si="47"/>
        <v>0</v>
      </c>
      <c r="P720" s="681">
        <f t="shared" ca="1" si="47"/>
        <v>0</v>
      </c>
      <c r="Q720" s="681">
        <f t="shared" ca="1" si="47"/>
        <v>0</v>
      </c>
      <c r="R720" s="681">
        <f t="shared" ca="1" si="47"/>
        <v>0</v>
      </c>
      <c r="S720" t="str">
        <f t="shared" si="48"/>
        <v>HUM_ASR_FY_2022</v>
      </c>
      <c r="T720" s="958">
        <f t="shared" si="49"/>
        <v>45032</v>
      </c>
      <c r="U720" t="str">
        <f t="shared" si="50"/>
        <v>Unaudited</v>
      </c>
    </row>
    <row r="721" spans="1:21" x14ac:dyDescent="0.25">
      <c r="A721" t="s">
        <v>437</v>
      </c>
      <c r="B721" t="s">
        <v>1385</v>
      </c>
      <c r="C721" t="s">
        <v>1386</v>
      </c>
      <c r="D721" s="15">
        <v>1900</v>
      </c>
      <c r="E721" s="121">
        <v>1</v>
      </c>
      <c r="F721" t="s">
        <v>438</v>
      </c>
      <c r="G721" s="121">
        <v>91</v>
      </c>
      <c r="H721" t="s">
        <v>382</v>
      </c>
      <c r="I721" t="s">
        <v>488</v>
      </c>
      <c r="J721" t="s">
        <v>433</v>
      </c>
      <c r="K721" t="s">
        <v>6</v>
      </c>
      <c r="L721" s="756">
        <v>3.4</v>
      </c>
      <c r="M721" t="s">
        <v>461</v>
      </c>
      <c r="N721" s="681">
        <f t="shared" ca="1" si="47"/>
        <v>0</v>
      </c>
      <c r="O721" s="681">
        <f t="shared" ca="1" si="47"/>
        <v>0</v>
      </c>
      <c r="P721" s="681">
        <f t="shared" ca="1" si="47"/>
        <v>0</v>
      </c>
      <c r="Q721" s="681">
        <f t="shared" ca="1" si="47"/>
        <v>0</v>
      </c>
      <c r="R721" s="681">
        <f t="shared" ca="1" si="47"/>
        <v>0</v>
      </c>
      <c r="S721" t="str">
        <f t="shared" si="48"/>
        <v>HUM_ASR_FY_2022</v>
      </c>
      <c r="T721" s="958">
        <f t="shared" si="49"/>
        <v>45032</v>
      </c>
      <c r="U721" t="str">
        <f t="shared" si="50"/>
        <v>Unaudited</v>
      </c>
    </row>
    <row r="722" spans="1:21" x14ac:dyDescent="0.25">
      <c r="A722" t="s">
        <v>437</v>
      </c>
      <c r="B722" t="s">
        <v>1385</v>
      </c>
      <c r="C722" t="s">
        <v>1386</v>
      </c>
      <c r="D722" s="15">
        <v>1900</v>
      </c>
      <c r="E722" s="121">
        <v>1</v>
      </c>
      <c r="F722" t="s">
        <v>438</v>
      </c>
      <c r="G722" s="121">
        <v>91</v>
      </c>
      <c r="H722" t="s">
        <v>382</v>
      </c>
      <c r="I722" t="s">
        <v>488</v>
      </c>
      <c r="J722" t="s">
        <v>433</v>
      </c>
      <c r="K722" t="s">
        <v>434</v>
      </c>
      <c r="L722" s="756">
        <v>4.5</v>
      </c>
      <c r="M722" t="s">
        <v>32</v>
      </c>
      <c r="N722" s="681">
        <f t="shared" ca="1" si="47"/>
        <v>96178.855454545395</v>
      </c>
      <c r="O722" s="681">
        <f t="shared" ca="1" si="47"/>
        <v>73240.12415990539</v>
      </c>
      <c r="P722" s="681">
        <f t="shared" ca="1" si="47"/>
        <v>22938.731294640009</v>
      </c>
      <c r="Q722" s="681">
        <f t="shared" ca="1" si="47"/>
        <v>0</v>
      </c>
      <c r="R722" s="681">
        <f t="shared" ca="1" si="47"/>
        <v>0</v>
      </c>
      <c r="S722" t="str">
        <f t="shared" si="48"/>
        <v>HUM_ASR_FY_2022</v>
      </c>
      <c r="T722" s="958">
        <f t="shared" si="49"/>
        <v>45032</v>
      </c>
      <c r="U722" t="str">
        <f t="shared" si="50"/>
        <v>Unaudited</v>
      </c>
    </row>
    <row r="723" spans="1:21" x14ac:dyDescent="0.25">
      <c r="A723" t="s">
        <v>437</v>
      </c>
      <c r="B723" t="s">
        <v>1385</v>
      </c>
      <c r="C723" t="s">
        <v>1386</v>
      </c>
      <c r="D723" s="15">
        <v>1900</v>
      </c>
      <c r="E723" s="121">
        <v>1</v>
      </c>
      <c r="F723" t="s">
        <v>438</v>
      </c>
      <c r="G723" s="121">
        <v>91</v>
      </c>
      <c r="H723" t="s">
        <v>382</v>
      </c>
      <c r="I723" t="s">
        <v>488</v>
      </c>
      <c r="J723" t="s">
        <v>433</v>
      </c>
      <c r="K723" t="s">
        <v>434</v>
      </c>
      <c r="L723" s="756" t="s">
        <v>944</v>
      </c>
      <c r="M723" t="s">
        <v>935</v>
      </c>
      <c r="N723" s="681">
        <f t="shared" ca="1" si="47"/>
        <v>0</v>
      </c>
      <c r="O723" s="681">
        <f t="shared" ca="1" si="47"/>
        <v>0</v>
      </c>
      <c r="P723" s="681">
        <f t="shared" ca="1" si="47"/>
        <v>0</v>
      </c>
      <c r="Q723" s="681">
        <f t="shared" ca="1" si="47"/>
        <v>0</v>
      </c>
      <c r="R723" s="681">
        <f t="shared" ca="1" si="47"/>
        <v>0</v>
      </c>
      <c r="S723" t="str">
        <f t="shared" si="48"/>
        <v>HUM_ASR_FY_2022</v>
      </c>
      <c r="T723" s="958">
        <f t="shared" si="49"/>
        <v>45032</v>
      </c>
      <c r="U723" t="str">
        <f t="shared" si="50"/>
        <v>Unaudited</v>
      </c>
    </row>
    <row r="724" spans="1:21" x14ac:dyDescent="0.25">
      <c r="A724" t="s">
        <v>437</v>
      </c>
      <c r="B724" t="s">
        <v>1385</v>
      </c>
      <c r="C724" t="s">
        <v>1386</v>
      </c>
      <c r="D724" s="15">
        <v>1900</v>
      </c>
      <c r="E724" s="121">
        <v>1</v>
      </c>
      <c r="F724" t="s">
        <v>438</v>
      </c>
      <c r="G724" s="121">
        <v>91</v>
      </c>
      <c r="H724" t="s">
        <v>382</v>
      </c>
      <c r="I724" t="s">
        <v>488</v>
      </c>
      <c r="J724" t="s">
        <v>433</v>
      </c>
      <c r="K724" t="s">
        <v>434</v>
      </c>
      <c r="L724" s="756" t="s">
        <v>193</v>
      </c>
      <c r="M724" t="s">
        <v>40</v>
      </c>
      <c r="N724" s="681">
        <f t="shared" ca="1" si="47"/>
        <v>0</v>
      </c>
      <c r="O724" s="681">
        <f t="shared" ca="1" si="47"/>
        <v>0</v>
      </c>
      <c r="P724" s="681">
        <f t="shared" ca="1" si="47"/>
        <v>0</v>
      </c>
      <c r="Q724" s="681">
        <f t="shared" ca="1" si="47"/>
        <v>0</v>
      </c>
      <c r="R724" s="681">
        <f t="shared" ca="1" si="47"/>
        <v>0</v>
      </c>
      <c r="S724" t="str">
        <f t="shared" si="48"/>
        <v>HUM_ASR_FY_2022</v>
      </c>
      <c r="T724" s="958">
        <f t="shared" si="49"/>
        <v>45032</v>
      </c>
      <c r="U724" t="str">
        <f t="shared" si="50"/>
        <v>Unaudited</v>
      </c>
    </row>
    <row r="725" spans="1:21" x14ac:dyDescent="0.25">
      <c r="A725" t="s">
        <v>437</v>
      </c>
      <c r="B725" t="s">
        <v>1385</v>
      </c>
      <c r="C725" t="s">
        <v>1386</v>
      </c>
      <c r="D725" s="15">
        <v>1900</v>
      </c>
      <c r="E725" s="121">
        <v>1</v>
      </c>
      <c r="F725" t="s">
        <v>438</v>
      </c>
      <c r="G725" s="121">
        <v>91</v>
      </c>
      <c r="H725" t="s">
        <v>382</v>
      </c>
      <c r="I725" t="s">
        <v>488</v>
      </c>
      <c r="J725" t="s">
        <v>433</v>
      </c>
      <c r="K725" t="s">
        <v>434</v>
      </c>
      <c r="L725" s="756" t="s">
        <v>192</v>
      </c>
      <c r="M725" t="s">
        <v>329</v>
      </c>
      <c r="N725" s="681">
        <f t="shared" ca="1" si="47"/>
        <v>0</v>
      </c>
      <c r="O725" s="681">
        <f t="shared" ca="1" si="47"/>
        <v>0</v>
      </c>
      <c r="P725" s="681">
        <f t="shared" ca="1" si="47"/>
        <v>0</v>
      </c>
      <c r="Q725" s="681">
        <f t="shared" ca="1" si="47"/>
        <v>0</v>
      </c>
      <c r="R725" s="681">
        <f t="shared" ca="1" si="47"/>
        <v>0</v>
      </c>
      <c r="S725" t="str">
        <f t="shared" si="48"/>
        <v>HUM_ASR_FY_2022</v>
      </c>
      <c r="T725" s="958">
        <f t="shared" si="49"/>
        <v>45032</v>
      </c>
      <c r="U725" t="str">
        <f t="shared" si="50"/>
        <v>Unaudited</v>
      </c>
    </row>
    <row r="726" spans="1:21" x14ac:dyDescent="0.25">
      <c r="A726" t="s">
        <v>437</v>
      </c>
      <c r="B726" t="s">
        <v>1385</v>
      </c>
      <c r="C726" t="s">
        <v>1386</v>
      </c>
      <c r="D726" s="15">
        <v>1900</v>
      </c>
      <c r="E726" s="121">
        <v>1</v>
      </c>
      <c r="F726" t="s">
        <v>438</v>
      </c>
      <c r="G726" s="121">
        <v>91</v>
      </c>
      <c r="H726" t="s">
        <v>382</v>
      </c>
      <c r="I726" t="s">
        <v>488</v>
      </c>
      <c r="J726" t="s">
        <v>450</v>
      </c>
      <c r="K726" t="s">
        <v>435</v>
      </c>
      <c r="L726" s="756" t="s">
        <v>79</v>
      </c>
      <c r="M726" t="s">
        <v>27</v>
      </c>
      <c r="N726" s="681">
        <f t="shared" ca="1" si="47"/>
        <v>527858.58550964657</v>
      </c>
      <c r="O726" s="681">
        <f t="shared" ca="1" si="47"/>
        <v>229202.83828435099</v>
      </c>
      <c r="P726" s="681">
        <f t="shared" ca="1" si="47"/>
        <v>298655.74722529558</v>
      </c>
      <c r="Q726" s="681">
        <f t="shared" ca="1" si="47"/>
        <v>0</v>
      </c>
      <c r="R726" s="681">
        <f t="shared" ca="1" si="47"/>
        <v>0</v>
      </c>
      <c r="S726" t="str">
        <f t="shared" si="48"/>
        <v>HUM_ASR_FY_2022</v>
      </c>
      <c r="T726" s="958">
        <f t="shared" si="49"/>
        <v>45032</v>
      </c>
      <c r="U726" t="str">
        <f t="shared" si="50"/>
        <v>Unaudited</v>
      </c>
    </row>
    <row r="727" spans="1:21" x14ac:dyDescent="0.25">
      <c r="A727" t="s">
        <v>437</v>
      </c>
      <c r="B727" t="s">
        <v>1385</v>
      </c>
      <c r="C727" t="s">
        <v>1386</v>
      </c>
      <c r="D727" s="15">
        <v>1900</v>
      </c>
      <c r="E727" s="121">
        <v>1</v>
      </c>
      <c r="F727" t="s">
        <v>438</v>
      </c>
      <c r="G727" s="121">
        <v>91</v>
      </c>
      <c r="H727" t="s">
        <v>382</v>
      </c>
      <c r="I727" t="s">
        <v>488</v>
      </c>
      <c r="J727" t="s">
        <v>450</v>
      </c>
      <c r="K727" t="s">
        <v>435</v>
      </c>
      <c r="L727" s="756" t="s">
        <v>80</v>
      </c>
      <c r="M727" t="s">
        <v>97</v>
      </c>
      <c r="N727" s="681">
        <f t="shared" ca="1" si="47"/>
        <v>57205.858637484744</v>
      </c>
      <c r="O727" s="681">
        <f t="shared" ca="1" si="47"/>
        <v>24839.503469561816</v>
      </c>
      <c r="P727" s="681">
        <f t="shared" ca="1" si="47"/>
        <v>32366.355167922928</v>
      </c>
      <c r="Q727" s="681">
        <f t="shared" ca="1" si="47"/>
        <v>0</v>
      </c>
      <c r="R727" s="681">
        <f t="shared" ca="1" si="47"/>
        <v>0</v>
      </c>
      <c r="S727" t="str">
        <f t="shared" si="48"/>
        <v>HUM_ASR_FY_2022</v>
      </c>
      <c r="T727" s="958">
        <f t="shared" si="49"/>
        <v>45032</v>
      </c>
      <c r="U727" t="str">
        <f t="shared" si="50"/>
        <v>Unaudited</v>
      </c>
    </row>
    <row r="728" spans="1:21" x14ac:dyDescent="0.25">
      <c r="A728" t="s">
        <v>437</v>
      </c>
      <c r="B728" t="s">
        <v>1385</v>
      </c>
      <c r="C728" t="s">
        <v>1386</v>
      </c>
      <c r="D728" s="15">
        <v>1900</v>
      </c>
      <c r="E728" s="121">
        <v>1</v>
      </c>
      <c r="F728" t="s">
        <v>438</v>
      </c>
      <c r="G728" s="121">
        <v>91</v>
      </c>
      <c r="H728" t="s">
        <v>382</v>
      </c>
      <c r="I728" t="s">
        <v>488</v>
      </c>
      <c r="J728" t="s">
        <v>450</v>
      </c>
      <c r="K728" t="s">
        <v>435</v>
      </c>
      <c r="L728" s="756" t="s">
        <v>81</v>
      </c>
      <c r="M728" t="s">
        <v>98</v>
      </c>
      <c r="N728" s="681">
        <f t="shared" ca="1" si="47"/>
        <v>120079.51387744048</v>
      </c>
      <c r="O728" s="681">
        <f t="shared" ca="1" si="47"/>
        <v>52140.035524744715</v>
      </c>
      <c r="P728" s="681">
        <f t="shared" ca="1" si="47"/>
        <v>67939.478352695762</v>
      </c>
      <c r="Q728" s="681">
        <f t="shared" ca="1" si="47"/>
        <v>0</v>
      </c>
      <c r="R728" s="681">
        <f t="shared" ca="1" si="47"/>
        <v>0</v>
      </c>
      <c r="S728" t="str">
        <f t="shared" si="48"/>
        <v>HUM_ASR_FY_2022</v>
      </c>
      <c r="T728" s="958">
        <f t="shared" si="49"/>
        <v>45032</v>
      </c>
      <c r="U728" t="str">
        <f t="shared" si="50"/>
        <v>Unaudited</v>
      </c>
    </row>
    <row r="729" spans="1:21" x14ac:dyDescent="0.25">
      <c r="A729" t="s">
        <v>437</v>
      </c>
      <c r="B729" t="s">
        <v>1385</v>
      </c>
      <c r="C729" t="s">
        <v>1386</v>
      </c>
      <c r="D729" s="15">
        <v>1900</v>
      </c>
      <c r="E729" s="121">
        <v>1</v>
      </c>
      <c r="F729" t="s">
        <v>438</v>
      </c>
      <c r="G729" s="121">
        <v>91</v>
      </c>
      <c r="H729" t="s">
        <v>382</v>
      </c>
      <c r="I729" t="s">
        <v>488</v>
      </c>
      <c r="J729" t="s">
        <v>450</v>
      </c>
      <c r="K729" t="s">
        <v>435</v>
      </c>
      <c r="L729" s="756" t="s">
        <v>82</v>
      </c>
      <c r="M729" t="s">
        <v>99</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90551.864226194608</v>
      </c>
      <c r="O729" s="681">
        <f t="shared" ca="1" si="51"/>
        <v>39318.758588617668</v>
      </c>
      <c r="P729" s="681">
        <f t="shared" ca="1" si="51"/>
        <v>51233.10563757694</v>
      </c>
      <c r="Q729" s="681">
        <f t="shared" ca="1" si="51"/>
        <v>0</v>
      </c>
      <c r="R729" s="681">
        <f t="shared" ca="1" si="51"/>
        <v>0</v>
      </c>
      <c r="S729" t="str">
        <f t="shared" si="48"/>
        <v>HUM_ASR_FY_2022</v>
      </c>
      <c r="T729" s="958">
        <f t="shared" si="49"/>
        <v>45032</v>
      </c>
      <c r="U729" t="str">
        <f t="shared" si="50"/>
        <v>Unaudited</v>
      </c>
    </row>
    <row r="730" spans="1:21" x14ac:dyDescent="0.25">
      <c r="A730" t="s">
        <v>437</v>
      </c>
      <c r="B730" t="s">
        <v>1385</v>
      </c>
      <c r="C730" t="s">
        <v>1386</v>
      </c>
      <c r="D730" s="15">
        <v>1900</v>
      </c>
      <c r="E730" s="121">
        <v>1</v>
      </c>
      <c r="F730" t="s">
        <v>438</v>
      </c>
      <c r="G730" s="121">
        <v>91</v>
      </c>
      <c r="H730" t="s">
        <v>382</v>
      </c>
      <c r="I730" t="s">
        <v>488</v>
      </c>
      <c r="J730" t="s">
        <v>450</v>
      </c>
      <c r="K730" t="s">
        <v>435</v>
      </c>
      <c r="L730" s="756" t="s">
        <v>216</v>
      </c>
      <c r="M730" t="s">
        <v>100</v>
      </c>
      <c r="N730" s="681">
        <f t="shared" ca="1" si="51"/>
        <v>177552.63064794961</v>
      </c>
      <c r="O730" s="681">
        <f t="shared" ca="1" si="51"/>
        <v>77095.58583777053</v>
      </c>
      <c r="P730" s="681">
        <f t="shared" ca="1" si="51"/>
        <v>100457.04481017908</v>
      </c>
      <c r="Q730" s="681">
        <f t="shared" ca="1" si="51"/>
        <v>0</v>
      </c>
      <c r="R730" s="681">
        <f t="shared" ca="1" si="51"/>
        <v>0</v>
      </c>
      <c r="S730" t="str">
        <f t="shared" si="48"/>
        <v>HUM_ASR_FY_2022</v>
      </c>
      <c r="T730" s="958">
        <f t="shared" si="49"/>
        <v>45032</v>
      </c>
      <c r="U730" t="str">
        <f t="shared" si="50"/>
        <v>Unaudited</v>
      </c>
    </row>
    <row r="731" spans="1:21" x14ac:dyDescent="0.25">
      <c r="A731" t="s">
        <v>437</v>
      </c>
      <c r="B731" t="s">
        <v>1385</v>
      </c>
      <c r="C731" t="s">
        <v>1386</v>
      </c>
      <c r="D731" s="15">
        <v>1900</v>
      </c>
      <c r="E731" s="121">
        <v>1</v>
      </c>
      <c r="F731" t="s">
        <v>438</v>
      </c>
      <c r="G731" s="121">
        <v>91</v>
      </c>
      <c r="H731" t="s">
        <v>382</v>
      </c>
      <c r="I731" t="s">
        <v>488</v>
      </c>
      <c r="J731" t="s">
        <v>450</v>
      </c>
      <c r="K731" t="s">
        <v>435</v>
      </c>
      <c r="L731" s="756" t="s">
        <v>215</v>
      </c>
      <c r="M731" t="s">
        <v>28</v>
      </c>
      <c r="N731" s="681">
        <f t="shared" ca="1" si="51"/>
        <v>5186.4962584422474</v>
      </c>
      <c r="O731" s="681">
        <f t="shared" ca="1" si="51"/>
        <v>2252.0419214899848</v>
      </c>
      <c r="P731" s="681">
        <f t="shared" ca="1" si="51"/>
        <v>2934.4543369522626</v>
      </c>
      <c r="Q731" s="681">
        <f t="shared" ca="1" si="51"/>
        <v>0</v>
      </c>
      <c r="R731" s="681">
        <f t="shared" ca="1" si="51"/>
        <v>0</v>
      </c>
      <c r="S731" t="str">
        <f t="shared" si="48"/>
        <v>HUM_ASR_FY_2022</v>
      </c>
      <c r="T731" s="958">
        <f t="shared" si="49"/>
        <v>45032</v>
      </c>
      <c r="U731" t="str">
        <f t="shared" si="50"/>
        <v>Unaudited</v>
      </c>
    </row>
    <row r="732" spans="1:21" x14ac:dyDescent="0.25">
      <c r="A732" t="s">
        <v>437</v>
      </c>
      <c r="B732" t="s">
        <v>1385</v>
      </c>
      <c r="C732" t="s">
        <v>1386</v>
      </c>
      <c r="D732" s="15">
        <v>1900</v>
      </c>
      <c r="E732" s="121">
        <v>1</v>
      </c>
      <c r="F732" t="s">
        <v>438</v>
      </c>
      <c r="G732" s="121">
        <v>91</v>
      </c>
      <c r="H732" t="s">
        <v>382</v>
      </c>
      <c r="I732" t="s">
        <v>488</v>
      </c>
      <c r="J732" t="s">
        <v>436</v>
      </c>
      <c r="K732" t="s">
        <v>436</v>
      </c>
      <c r="L732" s="756" t="s">
        <v>84</v>
      </c>
      <c r="M732" t="s">
        <v>327</v>
      </c>
      <c r="N732" s="681">
        <f t="shared" ca="1" si="51"/>
        <v>0</v>
      </c>
      <c r="O732" s="681">
        <f t="shared" ca="1" si="51"/>
        <v>0</v>
      </c>
      <c r="P732" s="681">
        <f t="shared" ca="1" si="51"/>
        <v>0</v>
      </c>
      <c r="Q732" s="681">
        <f t="shared" ca="1" si="51"/>
        <v>0</v>
      </c>
      <c r="R732" s="681">
        <f t="shared" ca="1" si="51"/>
        <v>0</v>
      </c>
      <c r="S732" t="str">
        <f t="shared" si="48"/>
        <v>HUM_ASR_FY_2022</v>
      </c>
      <c r="T732" s="958">
        <f t="shared" si="49"/>
        <v>45032</v>
      </c>
      <c r="U732" t="str">
        <f t="shared" si="50"/>
        <v>Unaudited</v>
      </c>
    </row>
    <row r="733" spans="1:21" x14ac:dyDescent="0.25">
      <c r="A733" t="s">
        <v>437</v>
      </c>
      <c r="B733" t="s">
        <v>1385</v>
      </c>
      <c r="C733" t="s">
        <v>1386</v>
      </c>
      <c r="D733" s="15">
        <v>1900</v>
      </c>
      <c r="E733" s="121">
        <v>1</v>
      </c>
      <c r="F733" t="s">
        <v>438</v>
      </c>
      <c r="G733" s="121">
        <v>91</v>
      </c>
      <c r="H733" t="s">
        <v>382</v>
      </c>
      <c r="I733" t="s">
        <v>488</v>
      </c>
      <c r="J733" t="s">
        <v>436</v>
      </c>
      <c r="K733" t="s">
        <v>436</v>
      </c>
      <c r="L733" s="756" t="s">
        <v>85</v>
      </c>
      <c r="M733" t="s">
        <v>325</v>
      </c>
      <c r="N733" s="681">
        <f t="shared" ca="1" si="51"/>
        <v>0</v>
      </c>
      <c r="O733" s="681">
        <f t="shared" ca="1" si="51"/>
        <v>0</v>
      </c>
      <c r="P733" s="681">
        <f t="shared" ca="1" si="51"/>
        <v>0</v>
      </c>
      <c r="Q733" s="681">
        <f t="shared" ca="1" si="51"/>
        <v>0</v>
      </c>
      <c r="R733" s="681">
        <f t="shared" ca="1" si="51"/>
        <v>0</v>
      </c>
      <c r="S733" t="str">
        <f t="shared" si="48"/>
        <v>HUM_ASR_FY_2022</v>
      </c>
      <c r="T733" s="958">
        <f t="shared" si="49"/>
        <v>45032</v>
      </c>
      <c r="U733" t="str">
        <f t="shared" si="50"/>
        <v>Unaudited</v>
      </c>
    </row>
    <row r="734" spans="1:21" x14ac:dyDescent="0.25">
      <c r="A734" t="s">
        <v>437</v>
      </c>
      <c r="B734" t="s">
        <v>1385</v>
      </c>
      <c r="C734" t="s">
        <v>1386</v>
      </c>
      <c r="D734" s="15">
        <v>1900</v>
      </c>
      <c r="E734" s="121">
        <v>1</v>
      </c>
      <c r="F734" t="s">
        <v>438</v>
      </c>
      <c r="G734" s="121">
        <v>91</v>
      </c>
      <c r="H734" t="s">
        <v>382</v>
      </c>
      <c r="I734" t="s">
        <v>488</v>
      </c>
      <c r="J734" t="s">
        <v>436</v>
      </c>
      <c r="K734" t="s">
        <v>436</v>
      </c>
      <c r="L734" s="756" t="s">
        <v>86</v>
      </c>
      <c r="M734" t="s">
        <v>494</v>
      </c>
      <c r="N734" s="681">
        <f t="shared" ca="1" si="51"/>
        <v>0</v>
      </c>
      <c r="O734" s="681">
        <f t="shared" ca="1" si="51"/>
        <v>0</v>
      </c>
      <c r="P734" s="681">
        <f t="shared" ca="1" si="51"/>
        <v>0</v>
      </c>
      <c r="Q734" s="681">
        <f t="shared" ca="1" si="51"/>
        <v>0</v>
      </c>
      <c r="R734" s="681">
        <f t="shared" ca="1" si="51"/>
        <v>0</v>
      </c>
      <c r="S734" t="str">
        <f t="shared" si="48"/>
        <v>HUM_ASR_FY_2022</v>
      </c>
      <c r="T734" s="958">
        <f t="shared" si="49"/>
        <v>45032</v>
      </c>
      <c r="U734" t="str">
        <f t="shared" si="50"/>
        <v>Unaudited</v>
      </c>
    </row>
    <row r="735" spans="1:21" x14ac:dyDescent="0.25">
      <c r="A735" t="s">
        <v>437</v>
      </c>
      <c r="B735" t="s">
        <v>1385</v>
      </c>
      <c r="C735" t="s">
        <v>1386</v>
      </c>
      <c r="D735" s="15">
        <v>1900</v>
      </c>
      <c r="E735" s="121">
        <v>1</v>
      </c>
      <c r="F735" t="s">
        <v>438</v>
      </c>
      <c r="G735" s="121">
        <v>91</v>
      </c>
      <c r="H735" t="s">
        <v>382</v>
      </c>
      <c r="I735" t="s">
        <v>488</v>
      </c>
      <c r="J735" t="s">
        <v>436</v>
      </c>
      <c r="K735" t="s">
        <v>436</v>
      </c>
      <c r="L735" s="756" t="s">
        <v>87</v>
      </c>
      <c r="M735" t="s">
        <v>495</v>
      </c>
      <c r="N735" s="681">
        <f t="shared" ca="1" si="51"/>
        <v>0</v>
      </c>
      <c r="O735" s="681">
        <f t="shared" ca="1" si="51"/>
        <v>0</v>
      </c>
      <c r="P735" s="681">
        <f t="shared" ca="1" si="51"/>
        <v>0</v>
      </c>
      <c r="Q735" s="681">
        <f t="shared" ca="1" si="51"/>
        <v>0</v>
      </c>
      <c r="R735" s="681">
        <f t="shared" ca="1" si="51"/>
        <v>0</v>
      </c>
      <c r="S735" t="str">
        <f t="shared" si="48"/>
        <v>HUM_ASR_FY_2022</v>
      </c>
      <c r="T735" s="958">
        <f t="shared" si="49"/>
        <v>45032</v>
      </c>
      <c r="U735" t="str">
        <f t="shared" si="50"/>
        <v>Unaudited</v>
      </c>
    </row>
    <row r="736" spans="1:21" x14ac:dyDescent="0.25">
      <c r="A736" t="s">
        <v>437</v>
      </c>
      <c r="B736" t="s">
        <v>1385</v>
      </c>
      <c r="C736" t="s">
        <v>1386</v>
      </c>
      <c r="D736" s="15">
        <v>1900</v>
      </c>
      <c r="E736" s="121">
        <v>1</v>
      </c>
      <c r="F736" t="s">
        <v>438</v>
      </c>
      <c r="G736" s="121">
        <v>91</v>
      </c>
      <c r="H736" t="s">
        <v>382</v>
      </c>
      <c r="I736" t="s">
        <v>488</v>
      </c>
      <c r="J736" t="s">
        <v>436</v>
      </c>
      <c r="K736" t="s">
        <v>436</v>
      </c>
      <c r="L736" s="756" t="s">
        <v>213</v>
      </c>
      <c r="M736" t="s">
        <v>496</v>
      </c>
      <c r="N736" s="681">
        <f t="shared" ca="1" si="51"/>
        <v>0</v>
      </c>
      <c r="O736" s="681">
        <f t="shared" ca="1" si="51"/>
        <v>0</v>
      </c>
      <c r="P736" s="681">
        <f t="shared" ca="1" si="51"/>
        <v>0</v>
      </c>
      <c r="Q736" s="681">
        <f t="shared" ca="1" si="51"/>
        <v>0</v>
      </c>
      <c r="R736" s="681">
        <f t="shared" ca="1" si="51"/>
        <v>0</v>
      </c>
      <c r="S736" t="str">
        <f t="shared" si="48"/>
        <v>HUM_ASR_FY_2022</v>
      </c>
      <c r="T736" s="958">
        <f t="shared" si="49"/>
        <v>45032</v>
      </c>
      <c r="U736" t="str">
        <f t="shared" si="50"/>
        <v>Unaudited</v>
      </c>
    </row>
    <row r="737" spans="1:21" x14ac:dyDescent="0.25">
      <c r="A737" t="s">
        <v>437</v>
      </c>
      <c r="B737" t="s">
        <v>1385</v>
      </c>
      <c r="C737" t="s">
        <v>1386</v>
      </c>
      <c r="D737" s="15">
        <v>1900</v>
      </c>
      <c r="E737" s="121">
        <v>1</v>
      </c>
      <c r="F737" t="s">
        <v>438</v>
      </c>
      <c r="G737" s="121">
        <v>91</v>
      </c>
      <c r="H737" t="s">
        <v>382</v>
      </c>
      <c r="I737" t="s">
        <v>489</v>
      </c>
      <c r="J737" t="s">
        <v>26</v>
      </c>
      <c r="K737" t="s">
        <v>26</v>
      </c>
      <c r="L737" s="756" t="s">
        <v>204</v>
      </c>
      <c r="M737" t="s">
        <v>26</v>
      </c>
      <c r="N737" s="681">
        <f t="shared" ca="1" si="51"/>
        <v>345377.78063482419</v>
      </c>
      <c r="O737" s="681">
        <f t="shared" ca="1" si="51"/>
        <v>0</v>
      </c>
      <c r="P737" s="681">
        <f t="shared" ca="1" si="51"/>
        <v>0</v>
      </c>
      <c r="Q737" s="681">
        <f t="shared" ca="1" si="51"/>
        <v>0</v>
      </c>
      <c r="R737" s="681">
        <f t="shared" ca="1" si="51"/>
        <v>0</v>
      </c>
      <c r="S737" t="str">
        <f t="shared" si="48"/>
        <v>HUM_ASR_FY_2022</v>
      </c>
      <c r="T737" s="958">
        <f t="shared" si="49"/>
        <v>45032</v>
      </c>
      <c r="U737" t="str">
        <f t="shared" si="50"/>
        <v>Unaudited</v>
      </c>
    </row>
    <row r="738" spans="1:21" x14ac:dyDescent="0.25">
      <c r="A738" t="s">
        <v>437</v>
      </c>
      <c r="B738" t="s">
        <v>1385</v>
      </c>
      <c r="C738" t="s">
        <v>1386</v>
      </c>
      <c r="D738" s="15">
        <v>1900</v>
      </c>
      <c r="E738" s="121">
        <v>1</v>
      </c>
      <c r="F738" t="s">
        <v>439</v>
      </c>
      <c r="G738" s="121">
        <v>182</v>
      </c>
      <c r="H738" t="s">
        <v>382</v>
      </c>
      <c r="I738" t="s">
        <v>432</v>
      </c>
      <c r="J738" t="s">
        <v>432</v>
      </c>
      <c r="K738" t="s">
        <v>432</v>
      </c>
      <c r="M738" t="s">
        <v>432</v>
      </c>
      <c r="N738" s="681">
        <f t="shared" ca="1" si="51"/>
        <v>6593</v>
      </c>
      <c r="O738" s="681">
        <f t="shared" ca="1" si="51"/>
        <v>3439</v>
      </c>
      <c r="P738" s="681">
        <f t="shared" ca="1" si="51"/>
        <v>3154</v>
      </c>
      <c r="Q738" s="681">
        <f t="shared" ca="1" si="51"/>
        <v>0</v>
      </c>
      <c r="R738" s="681">
        <f t="shared" ca="1" si="51"/>
        <v>0</v>
      </c>
      <c r="S738" t="str">
        <f t="shared" si="48"/>
        <v>HUM_ASR_FY_2022</v>
      </c>
      <c r="T738" s="958">
        <f t="shared" si="49"/>
        <v>45032</v>
      </c>
      <c r="U738" t="str">
        <f t="shared" si="50"/>
        <v>Unaudited</v>
      </c>
    </row>
    <row r="739" spans="1:21" x14ac:dyDescent="0.25">
      <c r="A739" t="s">
        <v>437</v>
      </c>
      <c r="B739" t="s">
        <v>1385</v>
      </c>
      <c r="C739" t="s">
        <v>1386</v>
      </c>
      <c r="D739" s="15">
        <v>1900</v>
      </c>
      <c r="E739" s="121">
        <v>1</v>
      </c>
      <c r="F739" t="s">
        <v>439</v>
      </c>
      <c r="G739" s="121">
        <v>182</v>
      </c>
      <c r="H739" t="s">
        <v>382</v>
      </c>
      <c r="I739" t="s">
        <v>487</v>
      </c>
      <c r="J739" t="s">
        <v>12</v>
      </c>
      <c r="K739" t="s">
        <v>12</v>
      </c>
      <c r="L739" s="756">
        <v>1.1000000000000001</v>
      </c>
      <c r="M739" t="s">
        <v>12</v>
      </c>
      <c r="N739" s="681">
        <f t="shared" ca="1" si="51"/>
        <v>24393914.909999996</v>
      </c>
      <c r="O739" s="681">
        <f t="shared" ca="1" si="51"/>
        <v>0</v>
      </c>
      <c r="P739" s="681">
        <f t="shared" ca="1" si="51"/>
        <v>0</v>
      </c>
      <c r="Q739" s="681">
        <f t="shared" ca="1" si="51"/>
        <v>0</v>
      </c>
      <c r="R739" s="681">
        <f t="shared" ca="1" si="51"/>
        <v>0</v>
      </c>
      <c r="S739" t="str">
        <f t="shared" si="48"/>
        <v>HUM_ASR_FY_2022</v>
      </c>
      <c r="T739" s="958">
        <f t="shared" si="49"/>
        <v>45032</v>
      </c>
      <c r="U739" t="str">
        <f t="shared" si="50"/>
        <v>Unaudited</v>
      </c>
    </row>
    <row r="740" spans="1:21" x14ac:dyDescent="0.25">
      <c r="A740" t="s">
        <v>437</v>
      </c>
      <c r="B740" t="s">
        <v>1385</v>
      </c>
      <c r="C740" t="s">
        <v>1386</v>
      </c>
      <c r="D740" s="15">
        <v>1900</v>
      </c>
      <c r="E740" s="121">
        <v>1</v>
      </c>
      <c r="F740" t="s">
        <v>439</v>
      </c>
      <c r="G740" s="121">
        <v>182</v>
      </c>
      <c r="H740" t="s">
        <v>382</v>
      </c>
      <c r="I740" t="s">
        <v>487</v>
      </c>
      <c r="J740" t="s">
        <v>12</v>
      </c>
      <c r="K740" t="s">
        <v>222</v>
      </c>
      <c r="L740" s="756">
        <v>1.2</v>
      </c>
      <c r="M740" t="s">
        <v>222</v>
      </c>
      <c r="N740" s="681">
        <f t="shared" ca="1" si="51"/>
        <v>0</v>
      </c>
      <c r="O740" s="681">
        <f t="shared" ca="1" si="51"/>
        <v>0</v>
      </c>
      <c r="P740" s="681">
        <f t="shared" ca="1" si="51"/>
        <v>0</v>
      </c>
      <c r="Q740" s="681">
        <f t="shared" ca="1" si="51"/>
        <v>0</v>
      </c>
      <c r="R740" s="681">
        <f t="shared" ca="1" si="51"/>
        <v>0</v>
      </c>
      <c r="S740" t="str">
        <f t="shared" si="48"/>
        <v>HUM_ASR_FY_2022</v>
      </c>
      <c r="T740" s="958">
        <f t="shared" si="49"/>
        <v>45032</v>
      </c>
      <c r="U740" t="str">
        <f t="shared" si="50"/>
        <v>Unaudited</v>
      </c>
    </row>
    <row r="741" spans="1:21" x14ac:dyDescent="0.25">
      <c r="A741" t="s">
        <v>437</v>
      </c>
      <c r="B741" t="s">
        <v>1385</v>
      </c>
      <c r="C741" t="s">
        <v>1386</v>
      </c>
      <c r="D741" s="15">
        <v>1900</v>
      </c>
      <c r="E741" s="121">
        <v>1</v>
      </c>
      <c r="F741" t="s">
        <v>439</v>
      </c>
      <c r="G741" s="121">
        <v>182</v>
      </c>
      <c r="H741" t="s">
        <v>382</v>
      </c>
      <c r="I741" t="s">
        <v>487</v>
      </c>
      <c r="J741" t="s">
        <v>12</v>
      </c>
      <c r="K741" t="s">
        <v>1323</v>
      </c>
      <c r="L741" s="756" t="s">
        <v>1319</v>
      </c>
      <c r="M741" t="s">
        <v>1323</v>
      </c>
      <c r="N741" s="681">
        <f t="shared" ca="1" si="51"/>
        <v>137666.84999999998</v>
      </c>
      <c r="O741" s="681">
        <f t="shared" ca="1" si="51"/>
        <v>0</v>
      </c>
      <c r="P741" s="681">
        <f t="shared" ca="1" si="51"/>
        <v>0</v>
      </c>
      <c r="Q741" s="681">
        <f t="shared" ca="1" si="51"/>
        <v>0</v>
      </c>
      <c r="R741" s="681">
        <f t="shared" ca="1" si="51"/>
        <v>0</v>
      </c>
      <c r="S741" t="str">
        <f t="shared" si="48"/>
        <v>HUM_ASR_FY_2022</v>
      </c>
      <c r="T741" s="958">
        <f t="shared" si="49"/>
        <v>45032</v>
      </c>
      <c r="U741" t="str">
        <f t="shared" si="50"/>
        <v>Unaudited</v>
      </c>
    </row>
    <row r="742" spans="1:21" x14ac:dyDescent="0.25">
      <c r="A742" t="s">
        <v>437</v>
      </c>
      <c r="B742" t="s">
        <v>1385</v>
      </c>
      <c r="C742" t="s">
        <v>1386</v>
      </c>
      <c r="D742" s="15">
        <v>1900</v>
      </c>
      <c r="E742" s="121">
        <v>1</v>
      </c>
      <c r="F742" t="s">
        <v>439</v>
      </c>
      <c r="G742" s="121">
        <v>182</v>
      </c>
      <c r="H742" t="s">
        <v>382</v>
      </c>
      <c r="I742" t="s">
        <v>487</v>
      </c>
      <c r="J742" t="s">
        <v>12</v>
      </c>
      <c r="K742" t="s">
        <v>1325</v>
      </c>
      <c r="L742" s="756" t="s">
        <v>1324</v>
      </c>
      <c r="M742" t="s">
        <v>1325</v>
      </c>
      <c r="N742" s="681">
        <f t="shared" ca="1" si="51"/>
        <v>-27901.29</v>
      </c>
      <c r="O742" s="681">
        <f t="shared" ca="1" si="51"/>
        <v>0</v>
      </c>
      <c r="P742" s="681">
        <f t="shared" ca="1" si="51"/>
        <v>0</v>
      </c>
      <c r="Q742" s="681">
        <f t="shared" ca="1" si="51"/>
        <v>0</v>
      </c>
      <c r="R742" s="681">
        <f t="shared" ca="1" si="51"/>
        <v>0</v>
      </c>
      <c r="S742" t="str">
        <f t="shared" si="48"/>
        <v>HUM_ASR_FY_2022</v>
      </c>
      <c r="T742" s="958">
        <f t="shared" si="49"/>
        <v>45032</v>
      </c>
      <c r="U742" t="str">
        <f t="shared" si="50"/>
        <v>Unaudited</v>
      </c>
    </row>
    <row r="743" spans="1:21" x14ac:dyDescent="0.25">
      <c r="A743" t="s">
        <v>437</v>
      </c>
      <c r="B743" t="s">
        <v>1385</v>
      </c>
      <c r="C743" t="s">
        <v>1386</v>
      </c>
      <c r="D743" s="15">
        <v>1900</v>
      </c>
      <c r="E743" s="121">
        <v>1</v>
      </c>
      <c r="F743" t="s">
        <v>439</v>
      </c>
      <c r="G743" s="121">
        <v>182</v>
      </c>
      <c r="H743" t="s">
        <v>382</v>
      </c>
      <c r="I743" t="s">
        <v>487</v>
      </c>
      <c r="J743" t="s">
        <v>13</v>
      </c>
      <c r="K743" t="s">
        <v>13</v>
      </c>
      <c r="L743" s="756" t="s">
        <v>63</v>
      </c>
      <c r="M743" t="s">
        <v>13</v>
      </c>
      <c r="N743" s="681">
        <f t="shared" ca="1" si="51"/>
        <v>-7644.7</v>
      </c>
      <c r="O743" s="681">
        <f t="shared" ca="1" si="51"/>
        <v>0</v>
      </c>
      <c r="P743" s="681">
        <f t="shared" ca="1" si="51"/>
        <v>0</v>
      </c>
      <c r="Q743" s="681">
        <f t="shared" ca="1" si="51"/>
        <v>0</v>
      </c>
      <c r="R743" s="681">
        <f t="shared" ca="1" si="51"/>
        <v>0</v>
      </c>
      <c r="S743" t="str">
        <f t="shared" si="48"/>
        <v>HUM_ASR_FY_2022</v>
      </c>
      <c r="T743" s="958">
        <f t="shared" si="49"/>
        <v>45032</v>
      </c>
      <c r="U743" t="str">
        <f t="shared" si="50"/>
        <v>Unaudited</v>
      </c>
    </row>
    <row r="744" spans="1:21" x14ac:dyDescent="0.25">
      <c r="A744" t="s">
        <v>437</v>
      </c>
      <c r="B744" t="s">
        <v>1385</v>
      </c>
      <c r="C744" t="s">
        <v>1386</v>
      </c>
      <c r="D744" s="15">
        <v>1900</v>
      </c>
      <c r="E744" s="121">
        <v>1</v>
      </c>
      <c r="F744" t="s">
        <v>439</v>
      </c>
      <c r="G744" s="121">
        <v>182</v>
      </c>
      <c r="H744" t="s">
        <v>382</v>
      </c>
      <c r="I744" t="s">
        <v>488</v>
      </c>
      <c r="J744" t="s">
        <v>433</v>
      </c>
      <c r="K744" t="s">
        <v>796</v>
      </c>
      <c r="L744" s="756">
        <v>2.1</v>
      </c>
      <c r="M744" t="s">
        <v>731</v>
      </c>
      <c r="N744" s="681">
        <f t="shared" ca="1" si="51"/>
        <v>84251</v>
      </c>
      <c r="O744" s="681">
        <f t="shared" ca="1" si="51"/>
        <v>80777</v>
      </c>
      <c r="P744" s="681">
        <f t="shared" ca="1" si="51"/>
        <v>3474</v>
      </c>
      <c r="Q744" s="681">
        <f t="shared" ca="1" si="51"/>
        <v>0</v>
      </c>
      <c r="R744" s="681">
        <f t="shared" ca="1" si="51"/>
        <v>0</v>
      </c>
      <c r="S744" t="str">
        <f t="shared" si="48"/>
        <v>HUM_ASR_FY_2022</v>
      </c>
      <c r="T744" s="958">
        <f t="shared" si="49"/>
        <v>45032</v>
      </c>
      <c r="U744" t="str">
        <f t="shared" si="50"/>
        <v>Unaudited</v>
      </c>
    </row>
    <row r="745" spans="1:21" x14ac:dyDescent="0.25">
      <c r="A745" t="s">
        <v>437</v>
      </c>
      <c r="B745" t="s">
        <v>1385</v>
      </c>
      <c r="C745" t="s">
        <v>1386</v>
      </c>
      <c r="D745" s="15">
        <v>1900</v>
      </c>
      <c r="E745" s="121">
        <v>1</v>
      </c>
      <c r="F745" t="s">
        <v>439</v>
      </c>
      <c r="G745" s="121">
        <v>182</v>
      </c>
      <c r="H745" t="s">
        <v>382</v>
      </c>
      <c r="I745" t="s">
        <v>488</v>
      </c>
      <c r="J745" t="s">
        <v>433</v>
      </c>
      <c r="K745" t="s">
        <v>796</v>
      </c>
      <c r="L745" s="756">
        <v>2.2000000000000002</v>
      </c>
      <c r="M745" t="s">
        <v>732</v>
      </c>
      <c r="N745" s="681">
        <f t="shared" ca="1" si="51"/>
        <v>206</v>
      </c>
      <c r="O745" s="681">
        <f t="shared" ca="1" si="51"/>
        <v>195</v>
      </c>
      <c r="P745" s="681">
        <f t="shared" ca="1" si="51"/>
        <v>11</v>
      </c>
      <c r="Q745" s="681">
        <f t="shared" ca="1" si="51"/>
        <v>0</v>
      </c>
      <c r="R745" s="681">
        <f t="shared" ca="1" si="51"/>
        <v>0</v>
      </c>
      <c r="S745" t="str">
        <f t="shared" si="48"/>
        <v>HUM_ASR_FY_2022</v>
      </c>
      <c r="T745" s="958">
        <f t="shared" si="49"/>
        <v>45032</v>
      </c>
      <c r="U745" t="str">
        <f t="shared" si="50"/>
        <v>Unaudited</v>
      </c>
    </row>
    <row r="746" spans="1:21" x14ac:dyDescent="0.25">
      <c r="A746" t="s">
        <v>437</v>
      </c>
      <c r="B746" t="s">
        <v>1385</v>
      </c>
      <c r="C746" t="s">
        <v>1386</v>
      </c>
      <c r="D746" s="15">
        <v>1900</v>
      </c>
      <c r="E746" s="121">
        <v>1</v>
      </c>
      <c r="F746" t="s">
        <v>439</v>
      </c>
      <c r="G746" s="121">
        <v>182</v>
      </c>
      <c r="H746" t="s">
        <v>382</v>
      </c>
      <c r="I746" t="s">
        <v>488</v>
      </c>
      <c r="J746" t="s">
        <v>433</v>
      </c>
      <c r="K746" t="s">
        <v>796</v>
      </c>
      <c r="L746" s="756">
        <v>2.2999999999999998</v>
      </c>
      <c r="M746" t="s">
        <v>733</v>
      </c>
      <c r="N746" s="681">
        <f t="shared" ca="1" si="51"/>
        <v>16337251.210000005</v>
      </c>
      <c r="O746" s="681">
        <f t="shared" ca="1" si="51"/>
        <v>15641302.450000005</v>
      </c>
      <c r="P746" s="681">
        <f t="shared" ca="1" si="51"/>
        <v>695948.75999999989</v>
      </c>
      <c r="Q746" s="681">
        <f t="shared" ca="1" si="51"/>
        <v>0</v>
      </c>
      <c r="R746" s="681">
        <f t="shared" ca="1" si="51"/>
        <v>0</v>
      </c>
      <c r="S746" t="str">
        <f t="shared" si="48"/>
        <v>HUM_ASR_FY_2022</v>
      </c>
      <c r="T746" s="958">
        <f t="shared" si="49"/>
        <v>45032</v>
      </c>
      <c r="U746" t="str">
        <f t="shared" si="50"/>
        <v>Unaudited</v>
      </c>
    </row>
    <row r="747" spans="1:21" x14ac:dyDescent="0.25">
      <c r="A747" t="s">
        <v>437</v>
      </c>
      <c r="B747" t="s">
        <v>1385</v>
      </c>
      <c r="C747" t="s">
        <v>1386</v>
      </c>
      <c r="D747" s="15">
        <v>1900</v>
      </c>
      <c r="E747" s="121">
        <v>1</v>
      </c>
      <c r="F747" t="s">
        <v>439</v>
      </c>
      <c r="G747" s="121">
        <v>182</v>
      </c>
      <c r="H747" t="s">
        <v>382</v>
      </c>
      <c r="I747" t="s">
        <v>488</v>
      </c>
      <c r="J747" t="s">
        <v>433</v>
      </c>
      <c r="K747" t="s">
        <v>796</v>
      </c>
      <c r="L747" s="756">
        <v>2.4</v>
      </c>
      <c r="M747" t="s">
        <v>734</v>
      </c>
      <c r="N747" s="681">
        <f t="shared" ca="1" si="51"/>
        <v>16110.280000000002</v>
      </c>
      <c r="O747" s="681">
        <f t="shared" ca="1" si="51"/>
        <v>15731.430000000002</v>
      </c>
      <c r="P747" s="681">
        <f t="shared" ca="1" si="51"/>
        <v>378.84999999999997</v>
      </c>
      <c r="Q747" s="681">
        <f t="shared" ca="1" si="51"/>
        <v>0</v>
      </c>
      <c r="R747" s="681">
        <f t="shared" ca="1" si="51"/>
        <v>0</v>
      </c>
      <c r="S747" t="str">
        <f t="shared" si="48"/>
        <v>HUM_ASR_FY_2022</v>
      </c>
      <c r="T747" s="958">
        <f t="shared" si="49"/>
        <v>45032</v>
      </c>
      <c r="U747" t="str">
        <f t="shared" si="50"/>
        <v>Unaudited</v>
      </c>
    </row>
    <row r="748" spans="1:21" x14ac:dyDescent="0.25">
      <c r="A748" t="s">
        <v>437</v>
      </c>
      <c r="B748" t="s">
        <v>1385</v>
      </c>
      <c r="C748" t="s">
        <v>1386</v>
      </c>
      <c r="D748" s="15">
        <v>1900</v>
      </c>
      <c r="E748" s="121">
        <v>1</v>
      </c>
      <c r="F748" t="s">
        <v>439</v>
      </c>
      <c r="G748" s="121">
        <v>182</v>
      </c>
      <c r="H748" t="s">
        <v>382</v>
      </c>
      <c r="I748" t="s">
        <v>488</v>
      </c>
      <c r="J748" t="s">
        <v>433</v>
      </c>
      <c r="K748" t="s">
        <v>796</v>
      </c>
      <c r="L748" s="756">
        <v>2.5</v>
      </c>
      <c r="M748" t="s">
        <v>776</v>
      </c>
      <c r="N748" s="681">
        <f t="shared" ca="1" si="51"/>
        <v>7292</v>
      </c>
      <c r="O748" s="681">
        <f t="shared" ca="1" si="51"/>
        <v>7007</v>
      </c>
      <c r="P748" s="681">
        <f t="shared" ca="1" si="51"/>
        <v>285</v>
      </c>
      <c r="Q748" s="681">
        <f t="shared" ca="1" si="51"/>
        <v>0</v>
      </c>
      <c r="R748" s="681">
        <f t="shared" ca="1" si="51"/>
        <v>0</v>
      </c>
      <c r="S748" t="str">
        <f t="shared" si="48"/>
        <v>HUM_ASR_FY_2022</v>
      </c>
      <c r="T748" s="958">
        <f t="shared" si="49"/>
        <v>45032</v>
      </c>
      <c r="U748" t="str">
        <f t="shared" si="50"/>
        <v>Unaudited</v>
      </c>
    </row>
    <row r="749" spans="1:21" x14ac:dyDescent="0.25">
      <c r="A749" t="s">
        <v>437</v>
      </c>
      <c r="B749" t="s">
        <v>1385</v>
      </c>
      <c r="C749" t="s">
        <v>1386</v>
      </c>
      <c r="D749" s="15">
        <v>1900</v>
      </c>
      <c r="E749" s="121">
        <v>1</v>
      </c>
      <c r="F749" t="s">
        <v>439</v>
      </c>
      <c r="G749" s="121">
        <v>182</v>
      </c>
      <c r="H749" t="s">
        <v>382</v>
      </c>
      <c r="I749" t="s">
        <v>488</v>
      </c>
      <c r="J749" t="s">
        <v>433</v>
      </c>
      <c r="K749" t="s">
        <v>796</v>
      </c>
      <c r="L749" s="756">
        <v>2.6</v>
      </c>
      <c r="M749" t="s">
        <v>186</v>
      </c>
      <c r="N749" s="681">
        <f t="shared" ca="1" si="51"/>
        <v>1318536.3999999999</v>
      </c>
      <c r="O749" s="681">
        <f t="shared" ca="1" si="51"/>
        <v>1237289.2799999998</v>
      </c>
      <c r="P749" s="681">
        <f t="shared" ca="1" si="51"/>
        <v>81247.12000000001</v>
      </c>
      <c r="Q749" s="681">
        <f t="shared" ca="1" si="51"/>
        <v>0</v>
      </c>
      <c r="R749" s="681">
        <f t="shared" ca="1" si="51"/>
        <v>0</v>
      </c>
      <c r="S749" t="str">
        <f t="shared" si="48"/>
        <v>HUM_ASR_FY_2022</v>
      </c>
      <c r="T749" s="958">
        <f t="shared" si="49"/>
        <v>45032</v>
      </c>
      <c r="U749" t="str">
        <f t="shared" si="50"/>
        <v>Unaudited</v>
      </c>
    </row>
    <row r="750" spans="1:21" x14ac:dyDescent="0.25">
      <c r="A750" t="s">
        <v>437</v>
      </c>
      <c r="B750" t="s">
        <v>1385</v>
      </c>
      <c r="C750" t="s">
        <v>1386</v>
      </c>
      <c r="D750" s="15">
        <v>1900</v>
      </c>
      <c r="E750" s="121">
        <v>1</v>
      </c>
      <c r="F750" t="s">
        <v>439</v>
      </c>
      <c r="G750" s="121">
        <v>182</v>
      </c>
      <c r="H750" t="s">
        <v>382</v>
      </c>
      <c r="I750" t="s">
        <v>488</v>
      </c>
      <c r="J750" t="s">
        <v>433</v>
      </c>
      <c r="K750" t="s">
        <v>796</v>
      </c>
      <c r="L750" s="756">
        <v>2.7</v>
      </c>
      <c r="M750" t="s">
        <v>797</v>
      </c>
      <c r="N750" s="681">
        <f t="shared" ca="1" si="51"/>
        <v>558579.55196461023</v>
      </c>
      <c r="O750" s="681">
        <f t="shared" ca="1" si="51"/>
        <v>534784.6833202953</v>
      </c>
      <c r="P750" s="681">
        <f t="shared" ca="1" si="51"/>
        <v>23794.868644314975</v>
      </c>
      <c r="Q750" s="681">
        <f t="shared" ca="1" si="51"/>
        <v>0</v>
      </c>
      <c r="R750" s="681">
        <f t="shared" ca="1" si="51"/>
        <v>0</v>
      </c>
      <c r="S750" t="str">
        <f t="shared" si="48"/>
        <v>HUM_ASR_FY_2022</v>
      </c>
      <c r="T750" s="958">
        <f t="shared" si="49"/>
        <v>45032</v>
      </c>
      <c r="U750" t="str">
        <f t="shared" si="50"/>
        <v>Unaudited</v>
      </c>
    </row>
    <row r="751" spans="1:21" x14ac:dyDescent="0.25">
      <c r="A751" t="s">
        <v>437</v>
      </c>
      <c r="B751" t="s">
        <v>1385</v>
      </c>
      <c r="C751" t="s">
        <v>1386</v>
      </c>
      <c r="D751" s="15">
        <v>1900</v>
      </c>
      <c r="E751" s="121">
        <v>1</v>
      </c>
      <c r="F751" t="s">
        <v>439</v>
      </c>
      <c r="G751" s="121">
        <v>182</v>
      </c>
      <c r="H751" t="s">
        <v>382</v>
      </c>
      <c r="I751" t="s">
        <v>488</v>
      </c>
      <c r="J751" t="s">
        <v>433</v>
      </c>
      <c r="K751" t="s">
        <v>796</v>
      </c>
      <c r="L751" s="756">
        <v>2.8</v>
      </c>
      <c r="M751" t="s">
        <v>798</v>
      </c>
      <c r="N751" s="681">
        <f t="shared" ca="1" si="51"/>
        <v>0</v>
      </c>
      <c r="O751" s="681">
        <f t="shared" ca="1" si="51"/>
        <v>0</v>
      </c>
      <c r="P751" s="681">
        <f t="shared" ca="1" si="51"/>
        <v>0</v>
      </c>
      <c r="Q751" s="681">
        <f t="shared" ca="1" si="51"/>
        <v>0</v>
      </c>
      <c r="R751" s="681">
        <f t="shared" ca="1" si="51"/>
        <v>0</v>
      </c>
      <c r="S751" t="str">
        <f t="shared" si="48"/>
        <v>HUM_ASR_FY_2022</v>
      </c>
      <c r="T751" s="958">
        <f t="shared" si="49"/>
        <v>45032</v>
      </c>
      <c r="U751" t="str">
        <f t="shared" si="50"/>
        <v>Unaudited</v>
      </c>
    </row>
    <row r="752" spans="1:21" x14ac:dyDescent="0.25">
      <c r="A752" t="s">
        <v>437</v>
      </c>
      <c r="B752" t="s">
        <v>1385</v>
      </c>
      <c r="C752" t="s">
        <v>1386</v>
      </c>
      <c r="D752" s="15">
        <v>1900</v>
      </c>
      <c r="E752" s="121">
        <v>1</v>
      </c>
      <c r="F752" t="s">
        <v>439</v>
      </c>
      <c r="G752" s="121">
        <v>182</v>
      </c>
      <c r="H752" t="s">
        <v>382</v>
      </c>
      <c r="I752" t="s">
        <v>488</v>
      </c>
      <c r="J752" t="s">
        <v>433</v>
      </c>
      <c r="K752" t="s">
        <v>796</v>
      </c>
      <c r="L752" s="756">
        <v>2.9</v>
      </c>
      <c r="M752" t="s">
        <v>779</v>
      </c>
      <c r="N752" s="681">
        <f t="shared" ca="1" si="51"/>
        <v>0</v>
      </c>
      <c r="O752" s="681">
        <f t="shared" ca="1" si="51"/>
        <v>0</v>
      </c>
      <c r="P752" s="681">
        <f t="shared" ca="1" si="51"/>
        <v>0</v>
      </c>
      <c r="Q752" s="681">
        <f t="shared" ca="1" si="51"/>
        <v>0</v>
      </c>
      <c r="R752" s="681">
        <f t="shared" ca="1" si="51"/>
        <v>0</v>
      </c>
      <c r="S752" t="str">
        <f t="shared" si="48"/>
        <v>HUM_ASR_FY_2022</v>
      </c>
      <c r="T752" s="958">
        <f t="shared" si="49"/>
        <v>45032</v>
      </c>
      <c r="U752" t="str">
        <f t="shared" si="50"/>
        <v>Unaudited</v>
      </c>
    </row>
    <row r="753" spans="1:21" x14ac:dyDescent="0.25">
      <c r="A753" t="s">
        <v>437</v>
      </c>
      <c r="B753" t="s">
        <v>1385</v>
      </c>
      <c r="C753" t="s">
        <v>1386</v>
      </c>
      <c r="D753" s="15">
        <v>1900</v>
      </c>
      <c r="E753" s="121">
        <v>1</v>
      </c>
      <c r="F753" t="s">
        <v>439</v>
      </c>
      <c r="G753" s="121">
        <v>182</v>
      </c>
      <c r="H753" t="s">
        <v>382</v>
      </c>
      <c r="I753" t="s">
        <v>488</v>
      </c>
      <c r="J753" t="s">
        <v>433</v>
      </c>
      <c r="K753" t="s">
        <v>223</v>
      </c>
      <c r="L753" s="756">
        <v>2.11</v>
      </c>
      <c r="M753" t="s">
        <v>228</v>
      </c>
      <c r="N753" s="681">
        <f t="shared" ca="1" si="51"/>
        <v>1072342.3800000001</v>
      </c>
      <c r="O753" s="681">
        <f t="shared" ca="1" si="51"/>
        <v>139349.46000000002</v>
      </c>
      <c r="P753" s="681">
        <f t="shared" ca="1" si="51"/>
        <v>932992.92000000016</v>
      </c>
      <c r="Q753" s="681">
        <f t="shared" ca="1" si="51"/>
        <v>0</v>
      </c>
      <c r="R753" s="681">
        <f t="shared" ca="1" si="51"/>
        <v>0</v>
      </c>
      <c r="S753" t="str">
        <f t="shared" si="48"/>
        <v>HUM_ASR_FY_2022</v>
      </c>
      <c r="T753" s="958">
        <f t="shared" si="49"/>
        <v>45032</v>
      </c>
      <c r="U753" t="str">
        <f t="shared" si="50"/>
        <v>Unaudited</v>
      </c>
    </row>
    <row r="754" spans="1:21" x14ac:dyDescent="0.25">
      <c r="A754" t="s">
        <v>437</v>
      </c>
      <c r="B754" t="s">
        <v>1385</v>
      </c>
      <c r="C754" t="s">
        <v>1386</v>
      </c>
      <c r="D754" s="15">
        <v>1900</v>
      </c>
      <c r="E754" s="121">
        <v>1</v>
      </c>
      <c r="F754" t="s">
        <v>439</v>
      </c>
      <c r="G754" s="121">
        <v>182</v>
      </c>
      <c r="H754" t="s">
        <v>382</v>
      </c>
      <c r="I754" t="s">
        <v>488</v>
      </c>
      <c r="J754" t="s">
        <v>433</v>
      </c>
      <c r="K754" t="s">
        <v>223</v>
      </c>
      <c r="L754" s="756">
        <v>2.12</v>
      </c>
      <c r="M754" t="s">
        <v>552</v>
      </c>
      <c r="N754" s="681">
        <f t="shared" ca="1" si="51"/>
        <v>2210472.0099999998</v>
      </c>
      <c r="O754" s="681">
        <f t="shared" ca="1" si="51"/>
        <v>118584.08000000002</v>
      </c>
      <c r="P754" s="681">
        <f t="shared" ca="1" si="51"/>
        <v>2091887.9299999997</v>
      </c>
      <c r="Q754" s="681">
        <f t="shared" ca="1" si="51"/>
        <v>0</v>
      </c>
      <c r="R754" s="681">
        <f t="shared" ca="1" si="51"/>
        <v>0</v>
      </c>
      <c r="S754" t="str">
        <f t="shared" si="48"/>
        <v>HUM_ASR_FY_2022</v>
      </c>
      <c r="T754" s="958">
        <f t="shared" si="49"/>
        <v>45032</v>
      </c>
      <c r="U754" t="str">
        <f t="shared" si="50"/>
        <v>Unaudited</v>
      </c>
    </row>
    <row r="755" spans="1:21" x14ac:dyDescent="0.25">
      <c r="A755" t="s">
        <v>437</v>
      </c>
      <c r="B755" t="s">
        <v>1385</v>
      </c>
      <c r="C755" t="s">
        <v>1386</v>
      </c>
      <c r="D755" s="15">
        <v>1900</v>
      </c>
      <c r="E755" s="121">
        <v>1</v>
      </c>
      <c r="F755" t="s">
        <v>439</v>
      </c>
      <c r="G755" s="121">
        <v>182</v>
      </c>
      <c r="H755" t="s">
        <v>382</v>
      </c>
      <c r="I755" t="s">
        <v>488</v>
      </c>
      <c r="J755" t="s">
        <v>433</v>
      </c>
      <c r="K755" t="s">
        <v>223</v>
      </c>
      <c r="L755" s="756">
        <v>2.13</v>
      </c>
      <c r="M755" t="s">
        <v>229</v>
      </c>
      <c r="N755" s="681">
        <f t="shared" ca="1" si="51"/>
        <v>205504.22000000003</v>
      </c>
      <c r="O755" s="681">
        <f t="shared" ca="1" si="51"/>
        <v>35200.399999999987</v>
      </c>
      <c r="P755" s="681">
        <f t="shared" ca="1" si="51"/>
        <v>170303.82000000004</v>
      </c>
      <c r="Q755" s="681">
        <f t="shared" ca="1" si="51"/>
        <v>0</v>
      </c>
      <c r="R755" s="681">
        <f t="shared" ca="1" si="51"/>
        <v>0</v>
      </c>
      <c r="S755" t="str">
        <f t="shared" si="48"/>
        <v>HUM_ASR_FY_2022</v>
      </c>
      <c r="T755" s="958">
        <f t="shared" si="49"/>
        <v>45032</v>
      </c>
      <c r="U755" t="str">
        <f t="shared" si="50"/>
        <v>Unaudited</v>
      </c>
    </row>
    <row r="756" spans="1:21" x14ac:dyDescent="0.25">
      <c r="A756" t="s">
        <v>437</v>
      </c>
      <c r="B756" t="s">
        <v>1385</v>
      </c>
      <c r="C756" t="s">
        <v>1386</v>
      </c>
      <c r="D756" s="15">
        <v>1900</v>
      </c>
      <c r="E756" s="121">
        <v>1</v>
      </c>
      <c r="F756" t="s">
        <v>439</v>
      </c>
      <c r="G756" s="121">
        <v>182</v>
      </c>
      <c r="H756" t="s">
        <v>382</v>
      </c>
      <c r="I756" t="s">
        <v>488</v>
      </c>
      <c r="J756" t="s">
        <v>433</v>
      </c>
      <c r="K756" t="s">
        <v>223</v>
      </c>
      <c r="L756" s="756">
        <v>2.14</v>
      </c>
      <c r="M756" t="s">
        <v>556</v>
      </c>
      <c r="N756" s="681">
        <f t="shared" ca="1" si="51"/>
        <v>89058.219999999987</v>
      </c>
      <c r="O756" s="681">
        <f t="shared" ca="1" si="51"/>
        <v>78379.859999999986</v>
      </c>
      <c r="P756" s="681">
        <f t="shared" ca="1" si="51"/>
        <v>10678.36</v>
      </c>
      <c r="Q756" s="681">
        <f t="shared" ca="1" si="51"/>
        <v>0</v>
      </c>
      <c r="R756" s="681">
        <f t="shared" ca="1" si="51"/>
        <v>0</v>
      </c>
      <c r="S756" t="str">
        <f t="shared" si="48"/>
        <v>HUM_ASR_FY_2022</v>
      </c>
      <c r="T756" s="958">
        <f t="shared" si="49"/>
        <v>45032</v>
      </c>
      <c r="U756" t="str">
        <f t="shared" si="50"/>
        <v>Unaudited</v>
      </c>
    </row>
    <row r="757" spans="1:21" x14ac:dyDescent="0.25">
      <c r="A757" t="s">
        <v>437</v>
      </c>
      <c r="B757" t="s">
        <v>1385</v>
      </c>
      <c r="C757" t="s">
        <v>1386</v>
      </c>
      <c r="D757" s="15">
        <v>1900</v>
      </c>
      <c r="E757" s="121">
        <v>1</v>
      </c>
      <c r="F757" t="s">
        <v>439</v>
      </c>
      <c r="G757" s="121">
        <v>182</v>
      </c>
      <c r="H757" t="s">
        <v>382</v>
      </c>
      <c r="I757" t="s">
        <v>488</v>
      </c>
      <c r="J757" t="s">
        <v>433</v>
      </c>
      <c r="K757" t="s">
        <v>223</v>
      </c>
      <c r="L757" s="756">
        <v>2.15</v>
      </c>
      <c r="M757" t="s">
        <v>20</v>
      </c>
      <c r="N757" s="681">
        <f t="shared" ca="1" si="51"/>
        <v>30661.030410162351</v>
      </c>
      <c r="O757" s="681">
        <f t="shared" ca="1" si="51"/>
        <v>327.20169254510495</v>
      </c>
      <c r="P757" s="681">
        <f t="shared" ca="1" si="51"/>
        <v>30333.828717617245</v>
      </c>
      <c r="Q757" s="681">
        <f t="shared" ca="1" si="51"/>
        <v>0</v>
      </c>
      <c r="R757" s="681">
        <f t="shared" ca="1" si="51"/>
        <v>0</v>
      </c>
      <c r="S757" t="str">
        <f t="shared" si="48"/>
        <v>HUM_ASR_FY_2022</v>
      </c>
      <c r="T757" s="958">
        <f t="shared" si="49"/>
        <v>45032</v>
      </c>
      <c r="U757" t="str">
        <f t="shared" si="50"/>
        <v>Unaudited</v>
      </c>
    </row>
    <row r="758" spans="1:21" x14ac:dyDescent="0.25">
      <c r="A758" t="s">
        <v>437</v>
      </c>
      <c r="B758" t="s">
        <v>1385</v>
      </c>
      <c r="C758" t="s">
        <v>1386</v>
      </c>
      <c r="D758" s="15">
        <v>1900</v>
      </c>
      <c r="E758" s="121">
        <v>1</v>
      </c>
      <c r="F758" t="s">
        <v>439</v>
      </c>
      <c r="G758" s="121">
        <v>182</v>
      </c>
      <c r="H758" t="s">
        <v>382</v>
      </c>
      <c r="I758" t="s">
        <v>488</v>
      </c>
      <c r="J758" t="s">
        <v>433</v>
      </c>
      <c r="K758" t="s">
        <v>223</v>
      </c>
      <c r="L758" s="756">
        <v>2.16</v>
      </c>
      <c r="M758" t="s">
        <v>799</v>
      </c>
      <c r="N758" s="681">
        <f t="shared" ca="1" si="51"/>
        <v>771569.72182067926</v>
      </c>
      <c r="O758" s="681">
        <f t="shared" ca="1" si="51"/>
        <v>407556.84967165405</v>
      </c>
      <c r="P758" s="681">
        <f t="shared" ca="1" si="51"/>
        <v>364012.87214902526</v>
      </c>
      <c r="Q758" s="681">
        <f t="shared" ca="1" si="51"/>
        <v>0</v>
      </c>
      <c r="R758" s="681">
        <f t="shared" ca="1" si="51"/>
        <v>0</v>
      </c>
      <c r="S758" t="str">
        <f t="shared" si="48"/>
        <v>HUM_ASR_FY_2022</v>
      </c>
      <c r="T758" s="958">
        <f t="shared" si="49"/>
        <v>45032</v>
      </c>
      <c r="U758" t="str">
        <f t="shared" si="50"/>
        <v>Unaudited</v>
      </c>
    </row>
    <row r="759" spans="1:21" x14ac:dyDescent="0.25">
      <c r="A759" t="s">
        <v>437</v>
      </c>
      <c r="B759" t="s">
        <v>1385</v>
      </c>
      <c r="C759" t="s">
        <v>1386</v>
      </c>
      <c r="D759" s="15">
        <v>1900</v>
      </c>
      <c r="E759" s="121">
        <v>1</v>
      </c>
      <c r="F759" t="s">
        <v>439</v>
      </c>
      <c r="G759" s="121">
        <v>182</v>
      </c>
      <c r="H759" t="s">
        <v>382</v>
      </c>
      <c r="I759" t="s">
        <v>488</v>
      </c>
      <c r="J759" t="s">
        <v>433</v>
      </c>
      <c r="K759" t="s">
        <v>223</v>
      </c>
      <c r="L759" s="756">
        <v>2.17</v>
      </c>
      <c r="M759" t="s">
        <v>1052</v>
      </c>
      <c r="N759" s="681">
        <f t="shared" ca="1" si="51"/>
        <v>0</v>
      </c>
      <c r="O759" s="681">
        <f t="shared" ca="1" si="51"/>
        <v>0</v>
      </c>
      <c r="P759" s="681">
        <f t="shared" ca="1" si="51"/>
        <v>0</v>
      </c>
      <c r="Q759" s="681">
        <f t="shared" ca="1" si="51"/>
        <v>0</v>
      </c>
      <c r="R759" s="681">
        <f t="shared" ca="1" si="51"/>
        <v>0</v>
      </c>
      <c r="S759" t="str">
        <f t="shared" si="48"/>
        <v>HUM_ASR_FY_2022</v>
      </c>
      <c r="T759" s="958">
        <f t="shared" si="49"/>
        <v>45032</v>
      </c>
      <c r="U759" t="str">
        <f t="shared" si="50"/>
        <v>Unaudited</v>
      </c>
    </row>
    <row r="760" spans="1:21" x14ac:dyDescent="0.25">
      <c r="A760" t="s">
        <v>437</v>
      </c>
      <c r="B760" t="s">
        <v>1385</v>
      </c>
      <c r="C760" t="s">
        <v>1386</v>
      </c>
      <c r="D760" s="15">
        <v>1900</v>
      </c>
      <c r="E760" s="121">
        <v>1</v>
      </c>
      <c r="F760" t="s">
        <v>439</v>
      </c>
      <c r="G760" s="121">
        <v>182</v>
      </c>
      <c r="H760" t="s">
        <v>382</v>
      </c>
      <c r="I760" t="s">
        <v>488</v>
      </c>
      <c r="J760" t="s">
        <v>433</v>
      </c>
      <c r="K760" t="s">
        <v>223</v>
      </c>
      <c r="L760" s="756">
        <v>2.1800000000000002</v>
      </c>
      <c r="M760" t="s">
        <v>648</v>
      </c>
      <c r="N760" s="681">
        <f t="shared" ca="1" si="51"/>
        <v>150307.95000000001</v>
      </c>
      <c r="O760" s="681">
        <f t="shared" ca="1" si="51"/>
        <v>6521.5300000000007</v>
      </c>
      <c r="P760" s="681">
        <f t="shared" ca="1" si="51"/>
        <v>143786.42000000001</v>
      </c>
      <c r="Q760" s="681">
        <f t="shared" ca="1" si="51"/>
        <v>0</v>
      </c>
      <c r="R760" s="681">
        <f t="shared" ca="1" si="51"/>
        <v>0</v>
      </c>
      <c r="S760" t="str">
        <f t="shared" si="48"/>
        <v>HUM_ASR_FY_2022</v>
      </c>
      <c r="T760" s="958">
        <f t="shared" si="49"/>
        <v>45032</v>
      </c>
      <c r="U760" t="str">
        <f t="shared" si="50"/>
        <v>Unaudited</v>
      </c>
    </row>
    <row r="761" spans="1:21" x14ac:dyDescent="0.25">
      <c r="A761" t="s">
        <v>437</v>
      </c>
      <c r="B761" t="s">
        <v>1385</v>
      </c>
      <c r="C761" t="s">
        <v>1386</v>
      </c>
      <c r="D761" s="15">
        <v>1900</v>
      </c>
      <c r="E761" s="121">
        <v>1</v>
      </c>
      <c r="F761" t="s">
        <v>439</v>
      </c>
      <c r="G761" s="121">
        <v>182</v>
      </c>
      <c r="H761" t="s">
        <v>382</v>
      </c>
      <c r="I761" t="s">
        <v>488</v>
      </c>
      <c r="J761" t="s">
        <v>433</v>
      </c>
      <c r="K761" t="s">
        <v>223</v>
      </c>
      <c r="L761" s="756">
        <v>2.19</v>
      </c>
      <c r="M761" t="s">
        <v>218</v>
      </c>
      <c r="N761" s="681">
        <f t="shared" ca="1" si="51"/>
        <v>0</v>
      </c>
      <c r="O761" s="681">
        <f t="shared" ca="1" si="51"/>
        <v>0</v>
      </c>
      <c r="P761" s="681">
        <f t="shared" ca="1" si="51"/>
        <v>0</v>
      </c>
      <c r="Q761" s="681">
        <f t="shared" ca="1" si="51"/>
        <v>0</v>
      </c>
      <c r="R761" s="681">
        <f t="shared" ca="1" si="51"/>
        <v>0</v>
      </c>
      <c r="S761" t="str">
        <f t="shared" si="48"/>
        <v>HUM_ASR_FY_2022</v>
      </c>
      <c r="T761" s="958">
        <f t="shared" si="49"/>
        <v>45032</v>
      </c>
      <c r="U761" t="str">
        <f t="shared" si="50"/>
        <v>Unaudited</v>
      </c>
    </row>
    <row r="762" spans="1:21" x14ac:dyDescent="0.25">
      <c r="A762" t="s">
        <v>437</v>
      </c>
      <c r="B762" t="s">
        <v>1385</v>
      </c>
      <c r="C762" t="s">
        <v>1386</v>
      </c>
      <c r="D762" s="15">
        <v>1900</v>
      </c>
      <c r="E762" s="121">
        <v>1</v>
      </c>
      <c r="F762" t="s">
        <v>439</v>
      </c>
      <c r="G762" s="121">
        <v>182</v>
      </c>
      <c r="H762" t="s">
        <v>382</v>
      </c>
      <c r="I762" t="s">
        <v>488</v>
      </c>
      <c r="J762" t="s">
        <v>433</v>
      </c>
      <c r="K762" t="s">
        <v>223</v>
      </c>
      <c r="L762" s="756" t="s">
        <v>704</v>
      </c>
      <c r="M762" t="s">
        <v>230</v>
      </c>
      <c r="N762" s="681">
        <f t="shared" ca="1" si="51"/>
        <v>7969.5670604986335</v>
      </c>
      <c r="O762" s="681">
        <f t="shared" ca="1" si="51"/>
        <v>1035.6345949082718</v>
      </c>
      <c r="P762" s="681">
        <f t="shared" ca="1" si="51"/>
        <v>6933.932465590362</v>
      </c>
      <c r="Q762" s="681">
        <f t="shared" ca="1" si="51"/>
        <v>0</v>
      </c>
      <c r="R762" s="681">
        <f t="shared" ca="1" si="51"/>
        <v>0</v>
      </c>
      <c r="S762" t="str">
        <f t="shared" si="48"/>
        <v>HUM_ASR_FY_2022</v>
      </c>
      <c r="T762" s="958">
        <f t="shared" si="49"/>
        <v>45032</v>
      </c>
      <c r="U762" t="str">
        <f t="shared" si="50"/>
        <v>Unaudited</v>
      </c>
    </row>
    <row r="763" spans="1:21" x14ac:dyDescent="0.25">
      <c r="A763" t="s">
        <v>437</v>
      </c>
      <c r="B763" t="s">
        <v>1385</v>
      </c>
      <c r="C763" t="s">
        <v>1386</v>
      </c>
      <c r="D763" s="15">
        <v>1900</v>
      </c>
      <c r="E763" s="121">
        <v>1</v>
      </c>
      <c r="F763" t="s">
        <v>439</v>
      </c>
      <c r="G763" s="121">
        <v>182</v>
      </c>
      <c r="H763" t="s">
        <v>382</v>
      </c>
      <c r="I763" t="s">
        <v>488</v>
      </c>
      <c r="J763" t="s">
        <v>433</v>
      </c>
      <c r="K763" t="s">
        <v>223</v>
      </c>
      <c r="L763" s="756">
        <v>2.21</v>
      </c>
      <c r="M763" t="s">
        <v>466</v>
      </c>
      <c r="N763" s="681">
        <f t="shared" ca="1" si="51"/>
        <v>0</v>
      </c>
      <c r="O763" s="681">
        <f t="shared" ca="1" si="51"/>
        <v>0</v>
      </c>
      <c r="P763" s="681">
        <f t="shared" ca="1" si="51"/>
        <v>0</v>
      </c>
      <c r="Q763" s="681">
        <f t="shared" ca="1" si="51"/>
        <v>0</v>
      </c>
      <c r="R763" s="681">
        <f t="shared" ca="1" si="51"/>
        <v>0</v>
      </c>
      <c r="S763" t="str">
        <f t="shared" si="48"/>
        <v>HUM_ASR_FY_2022</v>
      </c>
      <c r="T763" s="958">
        <f t="shared" si="49"/>
        <v>45032</v>
      </c>
      <c r="U763" t="str">
        <f t="shared" si="50"/>
        <v>Unaudited</v>
      </c>
    </row>
    <row r="764" spans="1:21" x14ac:dyDescent="0.25">
      <c r="A764" t="s">
        <v>437</v>
      </c>
      <c r="B764" t="s">
        <v>1385</v>
      </c>
      <c r="C764" t="s">
        <v>1386</v>
      </c>
      <c r="D764" s="15">
        <v>1900</v>
      </c>
      <c r="E764" s="121">
        <v>1</v>
      </c>
      <c r="F764" t="s">
        <v>439</v>
      </c>
      <c r="G764" s="121">
        <v>182</v>
      </c>
      <c r="H764" t="s">
        <v>382</v>
      </c>
      <c r="I764" t="s">
        <v>488</v>
      </c>
      <c r="J764" t="s">
        <v>433</v>
      </c>
      <c r="K764" t="s">
        <v>6</v>
      </c>
      <c r="L764" s="756" t="s">
        <v>70</v>
      </c>
      <c r="M764" t="s">
        <v>188</v>
      </c>
      <c r="N764" s="681">
        <f t="shared" ca="1" si="51"/>
        <v>33456.069769659167</v>
      </c>
      <c r="O764" s="681">
        <f t="shared" ca="1" si="51"/>
        <v>17133.854145873451</v>
      </c>
      <c r="P764" s="681">
        <f t="shared" ca="1" si="51"/>
        <v>16322.215623785714</v>
      </c>
      <c r="Q764" s="681">
        <f t="shared" ca="1" si="51"/>
        <v>0</v>
      </c>
      <c r="R764" s="681">
        <f t="shared" ca="1" si="51"/>
        <v>0</v>
      </c>
      <c r="S764" t="str">
        <f t="shared" si="48"/>
        <v>HUM_ASR_FY_2022</v>
      </c>
      <c r="T764" s="958">
        <f t="shared" si="49"/>
        <v>45032</v>
      </c>
      <c r="U764" t="str">
        <f t="shared" si="50"/>
        <v>Unaudited</v>
      </c>
    </row>
    <row r="765" spans="1:21" x14ac:dyDescent="0.25">
      <c r="A765" t="s">
        <v>437</v>
      </c>
      <c r="B765" t="s">
        <v>1385</v>
      </c>
      <c r="C765" t="s">
        <v>1386</v>
      </c>
      <c r="D765" s="15">
        <v>1900</v>
      </c>
      <c r="E765" s="121">
        <v>1</v>
      </c>
      <c r="F765" t="s">
        <v>439</v>
      </c>
      <c r="G765" s="121">
        <v>182</v>
      </c>
      <c r="H765" t="s">
        <v>382</v>
      </c>
      <c r="I765" t="s">
        <v>488</v>
      </c>
      <c r="J765" t="s">
        <v>433</v>
      </c>
      <c r="K765" t="s">
        <v>6</v>
      </c>
      <c r="L765" s="756" t="s">
        <v>71</v>
      </c>
      <c r="M765" t="s">
        <v>231</v>
      </c>
      <c r="N765" s="681">
        <f t="shared" ca="1" si="51"/>
        <v>0</v>
      </c>
      <c r="O765" s="681">
        <f t="shared" ca="1" si="51"/>
        <v>0</v>
      </c>
      <c r="P765" s="681">
        <f t="shared" ca="1" si="51"/>
        <v>0</v>
      </c>
      <c r="Q765" s="681">
        <f t="shared" ca="1" si="51"/>
        <v>0</v>
      </c>
      <c r="R765" s="681">
        <f t="shared" ca="1" si="51"/>
        <v>0</v>
      </c>
      <c r="S765" t="str">
        <f t="shared" si="48"/>
        <v>HUM_ASR_FY_2022</v>
      </c>
      <c r="T765" s="958">
        <f t="shared" si="49"/>
        <v>45032</v>
      </c>
      <c r="U765" t="str">
        <f t="shared" si="50"/>
        <v>Unaudited</v>
      </c>
    </row>
    <row r="766" spans="1:21" x14ac:dyDescent="0.25">
      <c r="A766" t="s">
        <v>437</v>
      </c>
      <c r="B766" t="s">
        <v>1385</v>
      </c>
      <c r="C766" t="s">
        <v>1386</v>
      </c>
      <c r="D766" s="15">
        <v>1900</v>
      </c>
      <c r="E766" s="121">
        <v>1</v>
      </c>
      <c r="F766" t="s">
        <v>439</v>
      </c>
      <c r="G766" s="121">
        <v>182</v>
      </c>
      <c r="H766" t="s">
        <v>382</v>
      </c>
      <c r="I766" t="s">
        <v>488</v>
      </c>
      <c r="J766" t="s">
        <v>433</v>
      </c>
      <c r="K766" t="s">
        <v>6</v>
      </c>
      <c r="L766" s="756" t="s">
        <v>72</v>
      </c>
      <c r="M766" t="s">
        <v>164</v>
      </c>
      <c r="N766" s="681">
        <f t="shared" ca="1" si="51"/>
        <v>0</v>
      </c>
      <c r="O766" s="681">
        <f t="shared" ca="1" si="51"/>
        <v>0</v>
      </c>
      <c r="P766" s="681">
        <f t="shared" ca="1" si="51"/>
        <v>0</v>
      </c>
      <c r="Q766" s="681">
        <f t="shared" ca="1" si="51"/>
        <v>0</v>
      </c>
      <c r="R766" s="681">
        <f t="shared" ca="1" si="51"/>
        <v>0</v>
      </c>
      <c r="S766" t="str">
        <f t="shared" si="48"/>
        <v>HUM_ASR_FY_2022</v>
      </c>
      <c r="T766" s="958">
        <f t="shared" si="49"/>
        <v>45032</v>
      </c>
      <c r="U766" t="str">
        <f t="shared" si="50"/>
        <v>Unaudited</v>
      </c>
    </row>
    <row r="767" spans="1:21" x14ac:dyDescent="0.25">
      <c r="A767" t="s">
        <v>437</v>
      </c>
      <c r="B767" t="s">
        <v>1385</v>
      </c>
      <c r="C767" t="s">
        <v>1386</v>
      </c>
      <c r="D767" s="15">
        <v>1900</v>
      </c>
      <c r="E767" s="121">
        <v>1</v>
      </c>
      <c r="F767" t="s">
        <v>439</v>
      </c>
      <c r="G767" s="121">
        <v>182</v>
      </c>
      <c r="H767" t="s">
        <v>382</v>
      </c>
      <c r="I767" t="s">
        <v>488</v>
      </c>
      <c r="J767" t="s">
        <v>433</v>
      </c>
      <c r="K767" t="s">
        <v>6</v>
      </c>
      <c r="L767" s="756">
        <v>3.4</v>
      </c>
      <c r="M767" t="s">
        <v>461</v>
      </c>
      <c r="N767" s="681">
        <f t="shared" ca="1" si="51"/>
        <v>0</v>
      </c>
      <c r="O767" s="681">
        <f t="shared" ca="1" si="51"/>
        <v>0</v>
      </c>
      <c r="P767" s="681">
        <f t="shared" ca="1" si="51"/>
        <v>0</v>
      </c>
      <c r="Q767" s="681">
        <f t="shared" ca="1" si="51"/>
        <v>0</v>
      </c>
      <c r="R767" s="681">
        <f t="shared" ca="1" si="51"/>
        <v>0</v>
      </c>
      <c r="S767" t="str">
        <f t="shared" si="48"/>
        <v>HUM_ASR_FY_2022</v>
      </c>
      <c r="T767" s="958">
        <f t="shared" si="49"/>
        <v>45032</v>
      </c>
      <c r="U767" t="str">
        <f t="shared" si="50"/>
        <v>Unaudited</v>
      </c>
    </row>
    <row r="768" spans="1:21" x14ac:dyDescent="0.25">
      <c r="A768" t="s">
        <v>437</v>
      </c>
      <c r="B768" t="s">
        <v>1385</v>
      </c>
      <c r="C768" t="s">
        <v>1386</v>
      </c>
      <c r="D768" s="15">
        <v>1900</v>
      </c>
      <c r="E768" s="121">
        <v>1</v>
      </c>
      <c r="F768" t="s">
        <v>439</v>
      </c>
      <c r="G768" s="121">
        <v>182</v>
      </c>
      <c r="H768" t="s">
        <v>382</v>
      </c>
      <c r="I768" t="s">
        <v>488</v>
      </c>
      <c r="J768" t="s">
        <v>433</v>
      </c>
      <c r="K768" t="s">
        <v>434</v>
      </c>
      <c r="L768" s="756">
        <v>4.5</v>
      </c>
      <c r="M768" t="s">
        <v>32</v>
      </c>
      <c r="N768" s="681">
        <f t="shared" ca="1" si="51"/>
        <v>-6251.5627272727224</v>
      </c>
      <c r="O768" s="681">
        <f t="shared" ca="1" si="51"/>
        <v>-4770.059919660559</v>
      </c>
      <c r="P768" s="681">
        <f t="shared" ca="1" si="51"/>
        <v>-1481.5028076121637</v>
      </c>
      <c r="Q768" s="681">
        <f t="shared" ca="1" si="51"/>
        <v>0</v>
      </c>
      <c r="R768" s="681">
        <f t="shared" ca="1" si="51"/>
        <v>0</v>
      </c>
      <c r="S768" t="str">
        <f t="shared" si="48"/>
        <v>HUM_ASR_FY_2022</v>
      </c>
      <c r="T768" s="958">
        <f t="shared" si="49"/>
        <v>45032</v>
      </c>
      <c r="U768" t="str">
        <f t="shared" si="50"/>
        <v>Unaudited</v>
      </c>
    </row>
    <row r="769" spans="1:21" x14ac:dyDescent="0.25">
      <c r="A769" t="s">
        <v>437</v>
      </c>
      <c r="B769" t="s">
        <v>1385</v>
      </c>
      <c r="C769" t="s">
        <v>1386</v>
      </c>
      <c r="D769" s="15">
        <v>1900</v>
      </c>
      <c r="E769" s="121">
        <v>1</v>
      </c>
      <c r="F769" t="s">
        <v>439</v>
      </c>
      <c r="G769" s="121">
        <v>182</v>
      </c>
      <c r="H769" t="s">
        <v>382</v>
      </c>
      <c r="I769" t="s">
        <v>488</v>
      </c>
      <c r="J769" t="s">
        <v>433</v>
      </c>
      <c r="K769" t="s">
        <v>434</v>
      </c>
      <c r="L769" s="756" t="s">
        <v>944</v>
      </c>
      <c r="M769" t="s">
        <v>935</v>
      </c>
      <c r="N769" s="681">
        <f t="shared" ca="1" si="51"/>
        <v>0</v>
      </c>
      <c r="O769" s="681">
        <f t="shared" ca="1" si="51"/>
        <v>0</v>
      </c>
      <c r="P769" s="681">
        <f t="shared" ca="1" si="51"/>
        <v>0</v>
      </c>
      <c r="Q769" s="681">
        <f t="shared" ca="1" si="51"/>
        <v>0</v>
      </c>
      <c r="R769" s="681">
        <f t="shared" ca="1" si="51"/>
        <v>0</v>
      </c>
      <c r="S769" t="str">
        <f t="shared" si="48"/>
        <v>HUM_ASR_FY_2022</v>
      </c>
      <c r="T769" s="958">
        <f t="shared" si="49"/>
        <v>45032</v>
      </c>
      <c r="U769" t="str">
        <f t="shared" si="50"/>
        <v>Unaudited</v>
      </c>
    </row>
    <row r="770" spans="1:21" x14ac:dyDescent="0.25">
      <c r="A770" t="s">
        <v>437</v>
      </c>
      <c r="B770" t="s">
        <v>1385</v>
      </c>
      <c r="C770" t="s">
        <v>1386</v>
      </c>
      <c r="D770" s="15">
        <v>1900</v>
      </c>
      <c r="E770" s="121">
        <v>1</v>
      </c>
      <c r="F770" t="s">
        <v>439</v>
      </c>
      <c r="G770" s="121">
        <v>182</v>
      </c>
      <c r="H770" t="s">
        <v>382</v>
      </c>
      <c r="I770" t="s">
        <v>488</v>
      </c>
      <c r="J770" t="s">
        <v>433</v>
      </c>
      <c r="K770" t="s">
        <v>434</v>
      </c>
      <c r="L770" s="756" t="s">
        <v>193</v>
      </c>
      <c r="M770" t="s">
        <v>40</v>
      </c>
      <c r="N770" s="681">
        <f t="shared" ca="1" si="51"/>
        <v>0</v>
      </c>
      <c r="O770" s="681">
        <f t="shared" ca="1" si="51"/>
        <v>0</v>
      </c>
      <c r="P770" s="681">
        <f t="shared" ca="1" si="51"/>
        <v>0</v>
      </c>
      <c r="Q770" s="681">
        <f t="shared" ca="1" si="51"/>
        <v>0</v>
      </c>
      <c r="R770" s="681">
        <f t="shared" ca="1" si="51"/>
        <v>0</v>
      </c>
      <c r="S770" t="str">
        <f t="shared" ref="S770:S833" si="52">file_name</f>
        <v>HUM_ASR_FY_2022</v>
      </c>
      <c r="T770" s="958">
        <f t="shared" ref="T770:T833" si="53">file_date</f>
        <v>45032</v>
      </c>
      <c r="U770" t="str">
        <f t="shared" ref="U770:U833" si="54">status</f>
        <v>Unaudited</v>
      </c>
    </row>
    <row r="771" spans="1:21" x14ac:dyDescent="0.25">
      <c r="A771" t="s">
        <v>437</v>
      </c>
      <c r="B771" t="s">
        <v>1385</v>
      </c>
      <c r="C771" t="s">
        <v>1386</v>
      </c>
      <c r="D771" s="15">
        <v>1900</v>
      </c>
      <c r="E771" s="121">
        <v>1</v>
      </c>
      <c r="F771" t="s">
        <v>439</v>
      </c>
      <c r="G771" s="121">
        <v>182</v>
      </c>
      <c r="H771" t="s">
        <v>382</v>
      </c>
      <c r="I771" t="s">
        <v>488</v>
      </c>
      <c r="J771" t="s">
        <v>433</v>
      </c>
      <c r="K771" t="s">
        <v>434</v>
      </c>
      <c r="L771" s="756" t="s">
        <v>192</v>
      </c>
      <c r="M771" t="s">
        <v>329</v>
      </c>
      <c r="N771" s="681">
        <f t="shared" ca="1" si="51"/>
        <v>0</v>
      </c>
      <c r="O771" s="681">
        <f t="shared" ca="1" si="51"/>
        <v>0</v>
      </c>
      <c r="P771" s="681">
        <f t="shared" ca="1" si="51"/>
        <v>0</v>
      </c>
      <c r="Q771" s="681">
        <f t="shared" ca="1" si="51"/>
        <v>0</v>
      </c>
      <c r="R771" s="681">
        <f t="shared" ca="1" si="51"/>
        <v>0</v>
      </c>
      <c r="S771" t="str">
        <f t="shared" si="52"/>
        <v>HUM_ASR_FY_2022</v>
      </c>
      <c r="T771" s="958">
        <f t="shared" si="53"/>
        <v>45032</v>
      </c>
      <c r="U771" t="str">
        <f t="shared" si="54"/>
        <v>Unaudited</v>
      </c>
    </row>
    <row r="772" spans="1:21" x14ac:dyDescent="0.25">
      <c r="A772" t="s">
        <v>437</v>
      </c>
      <c r="B772" t="s">
        <v>1385</v>
      </c>
      <c r="C772" t="s">
        <v>1386</v>
      </c>
      <c r="D772" s="15">
        <v>1900</v>
      </c>
      <c r="E772" s="121">
        <v>1</v>
      </c>
      <c r="F772" t="s">
        <v>439</v>
      </c>
      <c r="G772" s="121">
        <v>182</v>
      </c>
      <c r="H772" t="s">
        <v>382</v>
      </c>
      <c r="I772" t="s">
        <v>488</v>
      </c>
      <c r="J772" t="s">
        <v>450</v>
      </c>
      <c r="K772" t="s">
        <v>435</v>
      </c>
      <c r="L772" s="756" t="s">
        <v>79</v>
      </c>
      <c r="M772" t="s">
        <v>27</v>
      </c>
      <c r="N772" s="681">
        <f t="shared" ca="1" si="51"/>
        <v>508097.52874340914</v>
      </c>
      <c r="O772" s="681">
        <f t="shared" ca="1" si="51"/>
        <v>245811.42564813717</v>
      </c>
      <c r="P772" s="681">
        <f t="shared" ca="1" si="51"/>
        <v>262286.10309527197</v>
      </c>
      <c r="Q772" s="681">
        <f t="shared" ca="1" si="51"/>
        <v>0</v>
      </c>
      <c r="R772" s="681">
        <f t="shared" ca="1" si="51"/>
        <v>0</v>
      </c>
      <c r="S772" t="str">
        <f t="shared" si="52"/>
        <v>HUM_ASR_FY_2022</v>
      </c>
      <c r="T772" s="958">
        <f t="shared" si="53"/>
        <v>45032</v>
      </c>
      <c r="U772" t="str">
        <f t="shared" si="54"/>
        <v>Unaudited</v>
      </c>
    </row>
    <row r="773" spans="1:21" x14ac:dyDescent="0.25">
      <c r="A773" t="s">
        <v>437</v>
      </c>
      <c r="B773" t="s">
        <v>1385</v>
      </c>
      <c r="C773" t="s">
        <v>1386</v>
      </c>
      <c r="D773" s="15">
        <v>1900</v>
      </c>
      <c r="E773" s="121">
        <v>1</v>
      </c>
      <c r="F773" t="s">
        <v>439</v>
      </c>
      <c r="G773" s="121">
        <v>182</v>
      </c>
      <c r="H773" t="s">
        <v>382</v>
      </c>
      <c r="I773" t="s">
        <v>488</v>
      </c>
      <c r="J773" t="s">
        <v>450</v>
      </c>
      <c r="K773" t="s">
        <v>435</v>
      </c>
      <c r="L773" s="756" t="s">
        <v>80</v>
      </c>
      <c r="M773" t="s">
        <v>97</v>
      </c>
      <c r="N773" s="681">
        <f t="shared" ca="1" si="51"/>
        <v>82721.149343037367</v>
      </c>
      <c r="O773" s="681">
        <f t="shared" ca="1" si="51"/>
        <v>40019.489371563381</v>
      </c>
      <c r="P773" s="681">
        <f t="shared" ca="1" si="51"/>
        <v>42701.659971473986</v>
      </c>
      <c r="Q773" s="681">
        <f t="shared" ca="1" si="51"/>
        <v>0</v>
      </c>
      <c r="R773" s="681">
        <f t="shared" ca="1" si="51"/>
        <v>0</v>
      </c>
      <c r="S773" t="str">
        <f t="shared" si="52"/>
        <v>HUM_ASR_FY_2022</v>
      </c>
      <c r="T773" s="958">
        <f t="shared" si="53"/>
        <v>45032</v>
      </c>
      <c r="U773" t="str">
        <f t="shared" si="54"/>
        <v>Unaudited</v>
      </c>
    </row>
    <row r="774" spans="1:21" x14ac:dyDescent="0.25">
      <c r="A774" t="s">
        <v>437</v>
      </c>
      <c r="B774" t="s">
        <v>1385</v>
      </c>
      <c r="C774" t="s">
        <v>1386</v>
      </c>
      <c r="D774" s="15">
        <v>1900</v>
      </c>
      <c r="E774" s="121">
        <v>1</v>
      </c>
      <c r="F774" t="s">
        <v>439</v>
      </c>
      <c r="G774" s="121">
        <v>182</v>
      </c>
      <c r="H774" t="s">
        <v>382</v>
      </c>
      <c r="I774" t="s">
        <v>488</v>
      </c>
      <c r="J774" t="s">
        <v>450</v>
      </c>
      <c r="K774" t="s">
        <v>435</v>
      </c>
      <c r="L774" s="756" t="s">
        <v>81</v>
      </c>
      <c r="M774" t="s">
        <v>98</v>
      </c>
      <c r="N774" s="681">
        <f t="shared" ca="1" si="51"/>
        <v>120378.78025214151</v>
      </c>
      <c r="O774" s="681">
        <f t="shared" ca="1" si="51"/>
        <v>58237.794749255736</v>
      </c>
      <c r="P774" s="681">
        <f t="shared" ca="1" si="51"/>
        <v>62140.985502885778</v>
      </c>
      <c r="Q774" s="681">
        <f t="shared" ca="1" si="51"/>
        <v>0</v>
      </c>
      <c r="R774" s="681">
        <f t="shared" ca="1" si="51"/>
        <v>0</v>
      </c>
      <c r="S774" t="str">
        <f t="shared" si="52"/>
        <v>HUM_ASR_FY_2022</v>
      </c>
      <c r="T774" s="958">
        <f t="shared" si="53"/>
        <v>45032</v>
      </c>
      <c r="U774" t="str">
        <f t="shared" si="54"/>
        <v>Unaudited</v>
      </c>
    </row>
    <row r="775" spans="1:21" x14ac:dyDescent="0.25">
      <c r="A775" t="s">
        <v>437</v>
      </c>
      <c r="B775" t="s">
        <v>1385</v>
      </c>
      <c r="C775" t="s">
        <v>1386</v>
      </c>
      <c r="D775" s="15">
        <v>1900</v>
      </c>
      <c r="E775" s="121">
        <v>1</v>
      </c>
      <c r="F775" t="s">
        <v>439</v>
      </c>
      <c r="G775" s="121">
        <v>182</v>
      </c>
      <c r="H775" t="s">
        <v>382</v>
      </c>
      <c r="I775" t="s">
        <v>488</v>
      </c>
      <c r="J775" t="s">
        <v>450</v>
      </c>
      <c r="K775" t="s">
        <v>435</v>
      </c>
      <c r="L775" s="756" t="s">
        <v>82</v>
      </c>
      <c r="M775" t="s">
        <v>99</v>
      </c>
      <c r="N775" s="681">
        <f t="shared" ca="1" si="51"/>
        <v>61844.66221773882</v>
      </c>
      <c r="O775" s="681">
        <f t="shared" ca="1" si="51"/>
        <v>29919.697948672736</v>
      </c>
      <c r="P775" s="681">
        <f t="shared" ca="1" si="51"/>
        <v>31924.964269066088</v>
      </c>
      <c r="Q775" s="681">
        <f t="shared" ca="1" si="51"/>
        <v>0</v>
      </c>
      <c r="R775" s="681">
        <f t="shared" ca="1" si="51"/>
        <v>0</v>
      </c>
      <c r="S775" t="str">
        <f t="shared" si="52"/>
        <v>HUM_ASR_FY_2022</v>
      </c>
      <c r="T775" s="958">
        <f t="shared" si="53"/>
        <v>45032</v>
      </c>
      <c r="U775" t="str">
        <f t="shared" si="54"/>
        <v>Unaudited</v>
      </c>
    </row>
    <row r="776" spans="1:21" x14ac:dyDescent="0.25">
      <c r="A776" t="s">
        <v>437</v>
      </c>
      <c r="B776" t="s">
        <v>1385</v>
      </c>
      <c r="C776" t="s">
        <v>1386</v>
      </c>
      <c r="D776" s="15">
        <v>1900</v>
      </c>
      <c r="E776" s="121">
        <v>1</v>
      </c>
      <c r="F776" t="s">
        <v>439</v>
      </c>
      <c r="G776" s="121">
        <v>182</v>
      </c>
      <c r="H776" t="s">
        <v>382</v>
      </c>
      <c r="I776" t="s">
        <v>488</v>
      </c>
      <c r="J776" t="s">
        <v>450</v>
      </c>
      <c r="K776" t="s">
        <v>435</v>
      </c>
      <c r="L776" s="756" t="s">
        <v>216</v>
      </c>
      <c r="M776" t="s">
        <v>100</v>
      </c>
      <c r="N776" s="681">
        <f t="shared" ca="1" si="51"/>
        <v>292079.88806979614</v>
      </c>
      <c r="O776" s="681">
        <f t="shared" ca="1" si="51"/>
        <v>141304.70948588772</v>
      </c>
      <c r="P776" s="681">
        <f t="shared" ca="1" si="51"/>
        <v>150775.17858390839</v>
      </c>
      <c r="Q776" s="681">
        <f t="shared" ca="1" si="51"/>
        <v>0</v>
      </c>
      <c r="R776" s="681">
        <f t="shared" ca="1" si="51"/>
        <v>0</v>
      </c>
      <c r="S776" t="str">
        <f t="shared" si="52"/>
        <v>HUM_ASR_FY_2022</v>
      </c>
      <c r="T776" s="958">
        <f t="shared" si="53"/>
        <v>45032</v>
      </c>
      <c r="U776" t="str">
        <f t="shared" si="54"/>
        <v>Unaudited</v>
      </c>
    </row>
    <row r="777" spans="1:21" x14ac:dyDescent="0.25">
      <c r="A777" t="s">
        <v>437</v>
      </c>
      <c r="B777" t="s">
        <v>1385</v>
      </c>
      <c r="C777" t="s">
        <v>1386</v>
      </c>
      <c r="D777" s="15">
        <v>1900</v>
      </c>
      <c r="E777" s="121">
        <v>1</v>
      </c>
      <c r="F777" t="s">
        <v>439</v>
      </c>
      <c r="G777" s="121">
        <v>182</v>
      </c>
      <c r="H777" t="s">
        <v>382</v>
      </c>
      <c r="I777" t="s">
        <v>488</v>
      </c>
      <c r="J777" t="s">
        <v>450</v>
      </c>
      <c r="K777" t="s">
        <v>435</v>
      </c>
      <c r="L777" s="756" t="s">
        <v>215</v>
      </c>
      <c r="M777" t="s">
        <v>28</v>
      </c>
      <c r="N777" s="681">
        <f t="shared" ca="1" si="51"/>
        <v>3622.6892548811657</v>
      </c>
      <c r="O777" s="681">
        <f t="shared" ca="1" si="51"/>
        <v>1752.6131501266004</v>
      </c>
      <c r="P777" s="681">
        <f t="shared" ca="1" si="51"/>
        <v>1870.0761047545654</v>
      </c>
      <c r="Q777" s="681">
        <f t="shared" ca="1" si="51"/>
        <v>0</v>
      </c>
      <c r="R777" s="681">
        <f t="shared" ca="1" si="51"/>
        <v>0</v>
      </c>
      <c r="S777" t="str">
        <f t="shared" si="52"/>
        <v>HUM_ASR_FY_2022</v>
      </c>
      <c r="T777" s="958">
        <f t="shared" si="53"/>
        <v>45032</v>
      </c>
      <c r="U777" t="str">
        <f t="shared" si="54"/>
        <v>Unaudited</v>
      </c>
    </row>
    <row r="778" spans="1:21" x14ac:dyDescent="0.25">
      <c r="A778" t="s">
        <v>437</v>
      </c>
      <c r="B778" t="s">
        <v>1385</v>
      </c>
      <c r="C778" t="s">
        <v>1386</v>
      </c>
      <c r="D778" s="15">
        <v>1900</v>
      </c>
      <c r="E778" s="121">
        <v>1</v>
      </c>
      <c r="F778" t="s">
        <v>439</v>
      </c>
      <c r="G778" s="121">
        <v>182</v>
      </c>
      <c r="H778" t="s">
        <v>382</v>
      </c>
      <c r="I778" t="s">
        <v>488</v>
      </c>
      <c r="J778" t="s">
        <v>436</v>
      </c>
      <c r="K778" t="s">
        <v>436</v>
      </c>
      <c r="L778" s="756" t="s">
        <v>84</v>
      </c>
      <c r="M778" t="s">
        <v>327</v>
      </c>
      <c r="N778" s="681">
        <f t="shared" ca="1" si="51"/>
        <v>0</v>
      </c>
      <c r="O778" s="681">
        <f t="shared" ca="1" si="51"/>
        <v>0</v>
      </c>
      <c r="P778" s="681">
        <f t="shared" ca="1" si="51"/>
        <v>0</v>
      </c>
      <c r="Q778" s="681">
        <f t="shared" ca="1" si="51"/>
        <v>0</v>
      </c>
      <c r="R778" s="681">
        <f t="shared" ca="1" si="51"/>
        <v>0</v>
      </c>
      <c r="S778" t="str">
        <f t="shared" si="52"/>
        <v>HUM_ASR_FY_2022</v>
      </c>
      <c r="T778" s="958">
        <f t="shared" si="53"/>
        <v>45032</v>
      </c>
      <c r="U778" t="str">
        <f t="shared" si="54"/>
        <v>Unaudited</v>
      </c>
    </row>
    <row r="779" spans="1:21" x14ac:dyDescent="0.25">
      <c r="A779" t="s">
        <v>437</v>
      </c>
      <c r="B779" t="s">
        <v>1385</v>
      </c>
      <c r="C779" t="s">
        <v>1386</v>
      </c>
      <c r="D779" s="15">
        <v>1900</v>
      </c>
      <c r="E779" s="121">
        <v>1</v>
      </c>
      <c r="F779" t="s">
        <v>439</v>
      </c>
      <c r="G779" s="121">
        <v>182</v>
      </c>
      <c r="H779" t="s">
        <v>382</v>
      </c>
      <c r="I779" t="s">
        <v>488</v>
      </c>
      <c r="J779" t="s">
        <v>436</v>
      </c>
      <c r="K779" t="s">
        <v>436</v>
      </c>
      <c r="L779" s="756" t="s">
        <v>85</v>
      </c>
      <c r="M779" t="s">
        <v>325</v>
      </c>
      <c r="N779" s="681">
        <f t="shared" ca="1" si="51"/>
        <v>0</v>
      </c>
      <c r="O779" s="681">
        <f t="shared" ca="1" si="51"/>
        <v>0</v>
      </c>
      <c r="P779" s="681">
        <f t="shared" ca="1" si="51"/>
        <v>0</v>
      </c>
      <c r="Q779" s="681">
        <f t="shared" ca="1" si="51"/>
        <v>0</v>
      </c>
      <c r="R779" s="681">
        <f t="shared" ca="1" si="51"/>
        <v>0</v>
      </c>
      <c r="S779" t="str">
        <f t="shared" si="52"/>
        <v>HUM_ASR_FY_2022</v>
      </c>
      <c r="T779" s="958">
        <f t="shared" si="53"/>
        <v>45032</v>
      </c>
      <c r="U779" t="str">
        <f t="shared" si="54"/>
        <v>Unaudited</v>
      </c>
    </row>
    <row r="780" spans="1:21" x14ac:dyDescent="0.25">
      <c r="A780" t="s">
        <v>437</v>
      </c>
      <c r="B780" t="s">
        <v>1385</v>
      </c>
      <c r="C780" t="s">
        <v>1386</v>
      </c>
      <c r="D780" s="15">
        <v>1900</v>
      </c>
      <c r="E780" s="121">
        <v>1</v>
      </c>
      <c r="F780" t="s">
        <v>439</v>
      </c>
      <c r="G780" s="121">
        <v>182</v>
      </c>
      <c r="H780" t="s">
        <v>382</v>
      </c>
      <c r="I780" t="s">
        <v>488</v>
      </c>
      <c r="J780" t="s">
        <v>436</v>
      </c>
      <c r="K780" t="s">
        <v>436</v>
      </c>
      <c r="L780" s="756" t="s">
        <v>86</v>
      </c>
      <c r="M780" t="s">
        <v>494</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HUM_ASR_FY_2022</v>
      </c>
      <c r="T780" s="958">
        <f t="shared" si="53"/>
        <v>45032</v>
      </c>
      <c r="U780" t="str">
        <f t="shared" si="54"/>
        <v>Unaudited</v>
      </c>
    </row>
    <row r="781" spans="1:21" x14ac:dyDescent="0.25">
      <c r="A781" t="s">
        <v>437</v>
      </c>
      <c r="B781" t="s">
        <v>1385</v>
      </c>
      <c r="C781" t="s">
        <v>1386</v>
      </c>
      <c r="D781" s="15">
        <v>1900</v>
      </c>
      <c r="E781" s="121">
        <v>1</v>
      </c>
      <c r="F781" t="s">
        <v>439</v>
      </c>
      <c r="G781" s="121">
        <v>182</v>
      </c>
      <c r="H781" t="s">
        <v>382</v>
      </c>
      <c r="I781" t="s">
        <v>488</v>
      </c>
      <c r="J781" t="s">
        <v>436</v>
      </c>
      <c r="K781" t="s">
        <v>436</v>
      </c>
      <c r="L781" s="756" t="s">
        <v>87</v>
      </c>
      <c r="M781" t="s">
        <v>495</v>
      </c>
      <c r="N781" s="681">
        <f t="shared" ca="1" si="55"/>
        <v>0</v>
      </c>
      <c r="O781" s="681">
        <f t="shared" ca="1" si="55"/>
        <v>0</v>
      </c>
      <c r="P781" s="681">
        <f t="shared" ca="1" si="55"/>
        <v>0</v>
      </c>
      <c r="Q781" s="681">
        <f t="shared" ca="1" si="55"/>
        <v>0</v>
      </c>
      <c r="R781" s="681">
        <f t="shared" ca="1" si="55"/>
        <v>0</v>
      </c>
      <c r="S781" t="str">
        <f t="shared" si="52"/>
        <v>HUM_ASR_FY_2022</v>
      </c>
      <c r="T781" s="958">
        <f t="shared" si="53"/>
        <v>45032</v>
      </c>
      <c r="U781" t="str">
        <f t="shared" si="54"/>
        <v>Unaudited</v>
      </c>
    </row>
    <row r="782" spans="1:21" x14ac:dyDescent="0.25">
      <c r="A782" t="s">
        <v>437</v>
      </c>
      <c r="B782" t="s">
        <v>1385</v>
      </c>
      <c r="C782" t="s">
        <v>1386</v>
      </c>
      <c r="D782" s="15">
        <v>1900</v>
      </c>
      <c r="E782" s="121">
        <v>1</v>
      </c>
      <c r="F782" t="s">
        <v>439</v>
      </c>
      <c r="G782" s="121">
        <v>182</v>
      </c>
      <c r="H782" t="s">
        <v>382</v>
      </c>
      <c r="I782" t="s">
        <v>488</v>
      </c>
      <c r="J782" t="s">
        <v>436</v>
      </c>
      <c r="K782" t="s">
        <v>436</v>
      </c>
      <c r="L782" s="756" t="s">
        <v>213</v>
      </c>
      <c r="M782" t="s">
        <v>496</v>
      </c>
      <c r="N782" s="681">
        <f t="shared" ca="1" si="55"/>
        <v>0</v>
      </c>
      <c r="O782" s="681">
        <f t="shared" ca="1" si="55"/>
        <v>0</v>
      </c>
      <c r="P782" s="681">
        <f t="shared" ca="1" si="55"/>
        <v>0</v>
      </c>
      <c r="Q782" s="681">
        <f t="shared" ca="1" si="55"/>
        <v>0</v>
      </c>
      <c r="R782" s="681">
        <f t="shared" ca="1" si="55"/>
        <v>0</v>
      </c>
      <c r="S782" t="str">
        <f t="shared" si="52"/>
        <v>HUM_ASR_FY_2022</v>
      </c>
      <c r="T782" s="958">
        <f t="shared" si="53"/>
        <v>45032</v>
      </c>
      <c r="U782" t="str">
        <f t="shared" si="54"/>
        <v>Unaudited</v>
      </c>
    </row>
    <row r="783" spans="1:21" x14ac:dyDescent="0.25">
      <c r="A783" t="s">
        <v>437</v>
      </c>
      <c r="B783" t="s">
        <v>1385</v>
      </c>
      <c r="C783" t="s">
        <v>1386</v>
      </c>
      <c r="D783" s="15">
        <v>1900</v>
      </c>
      <c r="E783" s="121">
        <v>1</v>
      </c>
      <c r="F783" t="s">
        <v>439</v>
      </c>
      <c r="G783" s="121">
        <v>182</v>
      </c>
      <c r="H783" t="s">
        <v>382</v>
      </c>
      <c r="I783" t="s">
        <v>489</v>
      </c>
      <c r="J783" t="s">
        <v>26</v>
      </c>
      <c r="K783" t="s">
        <v>26</v>
      </c>
      <c r="L783" s="756" t="s">
        <v>204</v>
      </c>
      <c r="M783" t="s">
        <v>26</v>
      </c>
      <c r="N783" s="681">
        <f t="shared" ca="1" si="55"/>
        <v>135147.62421006564</v>
      </c>
      <c r="O783" s="681">
        <f t="shared" ca="1" si="55"/>
        <v>0</v>
      </c>
      <c r="P783" s="681">
        <f t="shared" ca="1" si="55"/>
        <v>0</v>
      </c>
      <c r="Q783" s="681">
        <f t="shared" ca="1" si="55"/>
        <v>0</v>
      </c>
      <c r="R783" s="681">
        <f t="shared" ca="1" si="55"/>
        <v>0</v>
      </c>
      <c r="S783" t="str">
        <f t="shared" si="52"/>
        <v>HUM_ASR_FY_2022</v>
      </c>
      <c r="T783" s="958">
        <f t="shared" si="53"/>
        <v>45032</v>
      </c>
      <c r="U783" t="str">
        <f t="shared" si="54"/>
        <v>Unaudited</v>
      </c>
    </row>
    <row r="784" spans="1:21" x14ac:dyDescent="0.25">
      <c r="A784" t="s">
        <v>437</v>
      </c>
      <c r="B784" t="s">
        <v>1385</v>
      </c>
      <c r="C784" t="s">
        <v>1386</v>
      </c>
      <c r="D784" s="15">
        <v>1900</v>
      </c>
      <c r="E784" s="121">
        <v>1</v>
      </c>
      <c r="F784" t="s">
        <v>440</v>
      </c>
      <c r="G784" s="121">
        <v>274</v>
      </c>
      <c r="H784" t="s">
        <v>382</v>
      </c>
      <c r="I784" t="s">
        <v>432</v>
      </c>
      <c r="J784" t="s">
        <v>432</v>
      </c>
      <c r="K784" t="s">
        <v>432</v>
      </c>
      <c r="M784" t="s">
        <v>432</v>
      </c>
      <c r="N784" s="681">
        <f t="shared" ca="1" si="55"/>
        <v>6939</v>
      </c>
      <c r="O784" s="681">
        <f t="shared" ca="1" si="55"/>
        <v>3660</v>
      </c>
      <c r="P784" s="681">
        <f t="shared" ca="1" si="55"/>
        <v>3279</v>
      </c>
      <c r="Q784" s="681">
        <f t="shared" ca="1" si="55"/>
        <v>0</v>
      </c>
      <c r="R784" s="681">
        <f t="shared" ca="1" si="55"/>
        <v>0</v>
      </c>
      <c r="S784" t="str">
        <f t="shared" si="52"/>
        <v>HUM_ASR_FY_2022</v>
      </c>
      <c r="T784" s="958">
        <f t="shared" si="53"/>
        <v>45032</v>
      </c>
      <c r="U784" t="str">
        <f t="shared" si="54"/>
        <v>Unaudited</v>
      </c>
    </row>
    <row r="785" spans="1:21" x14ac:dyDescent="0.25">
      <c r="A785" t="s">
        <v>437</v>
      </c>
      <c r="B785" t="s">
        <v>1385</v>
      </c>
      <c r="C785" t="s">
        <v>1386</v>
      </c>
      <c r="D785" s="15">
        <v>1900</v>
      </c>
      <c r="E785" s="121">
        <v>1</v>
      </c>
      <c r="F785" t="s">
        <v>440</v>
      </c>
      <c r="G785" s="121">
        <v>274</v>
      </c>
      <c r="H785" t="s">
        <v>382</v>
      </c>
      <c r="I785" t="s">
        <v>487</v>
      </c>
      <c r="J785" t="s">
        <v>12</v>
      </c>
      <c r="K785" t="s">
        <v>12</v>
      </c>
      <c r="L785" s="756">
        <v>1.1000000000000001</v>
      </c>
      <c r="M785" t="s">
        <v>12</v>
      </c>
      <c r="N785" s="681">
        <f t="shared" ca="1" si="55"/>
        <v>25518052.970000003</v>
      </c>
      <c r="O785" s="681">
        <f t="shared" ca="1" si="55"/>
        <v>0</v>
      </c>
      <c r="P785" s="681">
        <f t="shared" ca="1" si="55"/>
        <v>0</v>
      </c>
      <c r="Q785" s="681">
        <f t="shared" ca="1" si="55"/>
        <v>0</v>
      </c>
      <c r="R785" s="681">
        <f t="shared" ca="1" si="55"/>
        <v>0</v>
      </c>
      <c r="S785" t="str">
        <f t="shared" si="52"/>
        <v>HUM_ASR_FY_2022</v>
      </c>
      <c r="T785" s="958">
        <f t="shared" si="53"/>
        <v>45032</v>
      </c>
      <c r="U785" t="str">
        <f t="shared" si="54"/>
        <v>Unaudited</v>
      </c>
    </row>
    <row r="786" spans="1:21" x14ac:dyDescent="0.25">
      <c r="A786" t="s">
        <v>437</v>
      </c>
      <c r="B786" t="s">
        <v>1385</v>
      </c>
      <c r="C786" t="s">
        <v>1386</v>
      </c>
      <c r="D786" s="15">
        <v>1900</v>
      </c>
      <c r="E786" s="121">
        <v>1</v>
      </c>
      <c r="F786" t="s">
        <v>440</v>
      </c>
      <c r="G786" s="121">
        <v>274</v>
      </c>
      <c r="H786" t="s">
        <v>382</v>
      </c>
      <c r="I786" t="s">
        <v>487</v>
      </c>
      <c r="J786" t="s">
        <v>12</v>
      </c>
      <c r="K786" t="s">
        <v>222</v>
      </c>
      <c r="L786" s="756">
        <v>1.2</v>
      </c>
      <c r="M786" t="s">
        <v>222</v>
      </c>
      <c r="N786" s="681">
        <f t="shared" ca="1" si="55"/>
        <v>0</v>
      </c>
      <c r="O786" s="681">
        <f t="shared" ca="1" si="55"/>
        <v>0</v>
      </c>
      <c r="P786" s="681">
        <f t="shared" ca="1" si="55"/>
        <v>0</v>
      </c>
      <c r="Q786" s="681">
        <f t="shared" ca="1" si="55"/>
        <v>0</v>
      </c>
      <c r="R786" s="681">
        <f t="shared" ca="1" si="55"/>
        <v>0</v>
      </c>
      <c r="S786" t="str">
        <f t="shared" si="52"/>
        <v>HUM_ASR_FY_2022</v>
      </c>
      <c r="T786" s="958">
        <f t="shared" si="53"/>
        <v>45032</v>
      </c>
      <c r="U786" t="str">
        <f t="shared" si="54"/>
        <v>Unaudited</v>
      </c>
    </row>
    <row r="787" spans="1:21" x14ac:dyDescent="0.25">
      <c r="A787" t="s">
        <v>437</v>
      </c>
      <c r="B787" t="s">
        <v>1385</v>
      </c>
      <c r="C787" t="s">
        <v>1386</v>
      </c>
      <c r="D787" s="15">
        <v>1900</v>
      </c>
      <c r="E787" s="121">
        <v>1</v>
      </c>
      <c r="F787" t="s">
        <v>440</v>
      </c>
      <c r="G787" s="121">
        <v>274</v>
      </c>
      <c r="H787" t="s">
        <v>382</v>
      </c>
      <c r="I787" t="s">
        <v>487</v>
      </c>
      <c r="J787" t="s">
        <v>12</v>
      </c>
      <c r="K787" t="s">
        <v>1323</v>
      </c>
      <c r="L787" s="756" t="s">
        <v>1319</v>
      </c>
      <c r="M787" t="s">
        <v>1323</v>
      </c>
      <c r="N787" s="681">
        <f t="shared" ca="1" si="55"/>
        <v>131435.49</v>
      </c>
      <c r="O787" s="681">
        <f t="shared" ca="1" si="55"/>
        <v>0</v>
      </c>
      <c r="P787" s="681">
        <f t="shared" ca="1" si="55"/>
        <v>0</v>
      </c>
      <c r="Q787" s="681">
        <f t="shared" ca="1" si="55"/>
        <v>0</v>
      </c>
      <c r="R787" s="681">
        <f t="shared" ca="1" si="55"/>
        <v>0</v>
      </c>
      <c r="S787" t="str">
        <f t="shared" si="52"/>
        <v>HUM_ASR_FY_2022</v>
      </c>
      <c r="T787" s="958">
        <f t="shared" si="53"/>
        <v>45032</v>
      </c>
      <c r="U787" t="str">
        <f t="shared" si="54"/>
        <v>Unaudited</v>
      </c>
    </row>
    <row r="788" spans="1:21" x14ac:dyDescent="0.25">
      <c r="A788" t="s">
        <v>437</v>
      </c>
      <c r="B788" t="s">
        <v>1385</v>
      </c>
      <c r="C788" t="s">
        <v>1386</v>
      </c>
      <c r="D788" s="15">
        <v>1900</v>
      </c>
      <c r="E788" s="121">
        <v>1</v>
      </c>
      <c r="F788" t="s">
        <v>440</v>
      </c>
      <c r="G788" s="121">
        <v>274</v>
      </c>
      <c r="H788" t="s">
        <v>382</v>
      </c>
      <c r="I788" t="s">
        <v>487</v>
      </c>
      <c r="J788" t="s">
        <v>12</v>
      </c>
      <c r="K788" t="s">
        <v>1325</v>
      </c>
      <c r="L788" s="756" t="s">
        <v>1324</v>
      </c>
      <c r="M788" t="s">
        <v>1325</v>
      </c>
      <c r="N788" s="681">
        <f t="shared" ca="1" si="55"/>
        <v>-27901.29</v>
      </c>
      <c r="O788" s="681">
        <f t="shared" ca="1" si="55"/>
        <v>0</v>
      </c>
      <c r="P788" s="681">
        <f t="shared" ca="1" si="55"/>
        <v>0</v>
      </c>
      <c r="Q788" s="681">
        <f t="shared" ca="1" si="55"/>
        <v>0</v>
      </c>
      <c r="R788" s="681">
        <f t="shared" ca="1" si="55"/>
        <v>0</v>
      </c>
      <c r="S788" t="str">
        <f t="shared" si="52"/>
        <v>HUM_ASR_FY_2022</v>
      </c>
      <c r="T788" s="958">
        <f t="shared" si="53"/>
        <v>45032</v>
      </c>
      <c r="U788" t="str">
        <f t="shared" si="54"/>
        <v>Unaudited</v>
      </c>
    </row>
    <row r="789" spans="1:21" x14ac:dyDescent="0.25">
      <c r="A789" t="s">
        <v>437</v>
      </c>
      <c r="B789" t="s">
        <v>1385</v>
      </c>
      <c r="C789" t="s">
        <v>1386</v>
      </c>
      <c r="D789" s="15">
        <v>1900</v>
      </c>
      <c r="E789" s="121">
        <v>1</v>
      </c>
      <c r="F789" t="s">
        <v>440</v>
      </c>
      <c r="G789" s="121">
        <v>274</v>
      </c>
      <c r="H789" t="s">
        <v>382</v>
      </c>
      <c r="I789" t="s">
        <v>487</v>
      </c>
      <c r="J789" t="s">
        <v>13</v>
      </c>
      <c r="K789" t="s">
        <v>13</v>
      </c>
      <c r="L789" s="756" t="s">
        <v>63</v>
      </c>
      <c r="M789" t="s">
        <v>13</v>
      </c>
      <c r="N789" s="681">
        <f t="shared" ca="1" si="55"/>
        <v>-36811.590000000004</v>
      </c>
      <c r="O789" s="681">
        <f t="shared" ca="1" si="55"/>
        <v>0</v>
      </c>
      <c r="P789" s="681">
        <f t="shared" ca="1" si="55"/>
        <v>0</v>
      </c>
      <c r="Q789" s="681">
        <f t="shared" ca="1" si="55"/>
        <v>0</v>
      </c>
      <c r="R789" s="681">
        <f t="shared" ca="1" si="55"/>
        <v>0</v>
      </c>
      <c r="S789" t="str">
        <f t="shared" si="52"/>
        <v>HUM_ASR_FY_2022</v>
      </c>
      <c r="T789" s="958">
        <f t="shared" si="53"/>
        <v>45032</v>
      </c>
      <c r="U789" t="str">
        <f t="shared" si="54"/>
        <v>Unaudited</v>
      </c>
    </row>
    <row r="790" spans="1:21" x14ac:dyDescent="0.25">
      <c r="A790" t="s">
        <v>437</v>
      </c>
      <c r="B790" t="s">
        <v>1385</v>
      </c>
      <c r="C790" t="s">
        <v>1386</v>
      </c>
      <c r="D790" s="15">
        <v>1900</v>
      </c>
      <c r="E790" s="121">
        <v>1</v>
      </c>
      <c r="F790" t="s">
        <v>440</v>
      </c>
      <c r="G790" s="121">
        <v>274</v>
      </c>
      <c r="H790" t="s">
        <v>382</v>
      </c>
      <c r="I790" t="s">
        <v>488</v>
      </c>
      <c r="J790" t="s">
        <v>433</v>
      </c>
      <c r="K790" t="s">
        <v>796</v>
      </c>
      <c r="L790" s="756">
        <v>2.1</v>
      </c>
      <c r="M790" t="s">
        <v>731</v>
      </c>
      <c r="N790" s="681">
        <f t="shared" ca="1" si="55"/>
        <v>86186</v>
      </c>
      <c r="O790" s="681">
        <f t="shared" ca="1" si="55"/>
        <v>80026</v>
      </c>
      <c r="P790" s="681">
        <f t="shared" ca="1" si="55"/>
        <v>6160</v>
      </c>
      <c r="Q790" s="681">
        <f t="shared" ca="1" si="55"/>
        <v>0</v>
      </c>
      <c r="R790" s="681">
        <f t="shared" ca="1" si="55"/>
        <v>0</v>
      </c>
      <c r="S790" t="str">
        <f t="shared" si="52"/>
        <v>HUM_ASR_FY_2022</v>
      </c>
      <c r="T790" s="958">
        <f t="shared" si="53"/>
        <v>45032</v>
      </c>
      <c r="U790" t="str">
        <f t="shared" si="54"/>
        <v>Unaudited</v>
      </c>
    </row>
    <row r="791" spans="1:21" x14ac:dyDescent="0.25">
      <c r="A791" t="s">
        <v>437</v>
      </c>
      <c r="B791" t="s">
        <v>1385</v>
      </c>
      <c r="C791" t="s">
        <v>1386</v>
      </c>
      <c r="D791" s="15">
        <v>1900</v>
      </c>
      <c r="E791" s="121">
        <v>1</v>
      </c>
      <c r="F791" t="s">
        <v>440</v>
      </c>
      <c r="G791" s="121">
        <v>274</v>
      </c>
      <c r="H791" t="s">
        <v>382</v>
      </c>
      <c r="I791" t="s">
        <v>488</v>
      </c>
      <c r="J791" t="s">
        <v>433</v>
      </c>
      <c r="K791" t="s">
        <v>796</v>
      </c>
      <c r="L791" s="756">
        <v>2.2000000000000002</v>
      </c>
      <c r="M791" t="s">
        <v>732</v>
      </c>
      <c r="N791" s="681">
        <f t="shared" ca="1" si="55"/>
        <v>243</v>
      </c>
      <c r="O791" s="681">
        <f t="shared" ca="1" si="55"/>
        <v>224</v>
      </c>
      <c r="P791" s="681">
        <f t="shared" ca="1" si="55"/>
        <v>19</v>
      </c>
      <c r="Q791" s="681">
        <f t="shared" ca="1" si="55"/>
        <v>0</v>
      </c>
      <c r="R791" s="681">
        <f t="shared" ca="1" si="55"/>
        <v>0</v>
      </c>
      <c r="S791" t="str">
        <f t="shared" si="52"/>
        <v>HUM_ASR_FY_2022</v>
      </c>
      <c r="T791" s="958">
        <f t="shared" si="53"/>
        <v>45032</v>
      </c>
      <c r="U791" t="str">
        <f t="shared" si="54"/>
        <v>Unaudited</v>
      </c>
    </row>
    <row r="792" spans="1:21" x14ac:dyDescent="0.25">
      <c r="A792" t="s">
        <v>437</v>
      </c>
      <c r="B792" t="s">
        <v>1385</v>
      </c>
      <c r="C792" t="s">
        <v>1386</v>
      </c>
      <c r="D792" s="15">
        <v>1900</v>
      </c>
      <c r="E792" s="121">
        <v>1</v>
      </c>
      <c r="F792" t="s">
        <v>440</v>
      </c>
      <c r="G792" s="121">
        <v>274</v>
      </c>
      <c r="H792" t="s">
        <v>382</v>
      </c>
      <c r="I792" t="s">
        <v>488</v>
      </c>
      <c r="J792" t="s">
        <v>433</v>
      </c>
      <c r="K792" t="s">
        <v>796</v>
      </c>
      <c r="L792" s="756">
        <v>2.2999999999999998</v>
      </c>
      <c r="M792" t="s">
        <v>733</v>
      </c>
      <c r="N792" s="681">
        <f t="shared" ca="1" si="55"/>
        <v>16893473.640000008</v>
      </c>
      <c r="O792" s="681">
        <f t="shared" ca="1" si="55"/>
        <v>15677004.880000006</v>
      </c>
      <c r="P792" s="681">
        <f t="shared" ca="1" si="55"/>
        <v>1216468.76</v>
      </c>
      <c r="Q792" s="681">
        <f t="shared" ca="1" si="55"/>
        <v>0</v>
      </c>
      <c r="R792" s="681">
        <f t="shared" ca="1" si="55"/>
        <v>0</v>
      </c>
      <c r="S792" t="str">
        <f t="shared" si="52"/>
        <v>HUM_ASR_FY_2022</v>
      </c>
      <c r="T792" s="958">
        <f t="shared" si="53"/>
        <v>45032</v>
      </c>
      <c r="U792" t="str">
        <f t="shared" si="54"/>
        <v>Unaudited</v>
      </c>
    </row>
    <row r="793" spans="1:21" x14ac:dyDescent="0.25">
      <c r="A793" t="s">
        <v>437</v>
      </c>
      <c r="B793" t="s">
        <v>1385</v>
      </c>
      <c r="C793" t="s">
        <v>1386</v>
      </c>
      <c r="D793" s="15">
        <v>1900</v>
      </c>
      <c r="E793" s="121">
        <v>1</v>
      </c>
      <c r="F793" t="s">
        <v>440</v>
      </c>
      <c r="G793" s="121">
        <v>274</v>
      </c>
      <c r="H793" t="s">
        <v>382</v>
      </c>
      <c r="I793" t="s">
        <v>488</v>
      </c>
      <c r="J793" t="s">
        <v>433</v>
      </c>
      <c r="K793" t="s">
        <v>796</v>
      </c>
      <c r="L793" s="756">
        <v>2.4</v>
      </c>
      <c r="M793" t="s">
        <v>734</v>
      </c>
      <c r="N793" s="681">
        <f t="shared" ca="1" si="55"/>
        <v>12692.990000000002</v>
      </c>
      <c r="O793" s="681">
        <f t="shared" ca="1" si="55"/>
        <v>12171.28</v>
      </c>
      <c r="P793" s="681">
        <f t="shared" ca="1" si="55"/>
        <v>521.71</v>
      </c>
      <c r="Q793" s="681">
        <f t="shared" ca="1" si="55"/>
        <v>0</v>
      </c>
      <c r="R793" s="681">
        <f t="shared" ca="1" si="55"/>
        <v>0</v>
      </c>
      <c r="S793" t="str">
        <f t="shared" si="52"/>
        <v>HUM_ASR_FY_2022</v>
      </c>
      <c r="T793" s="958">
        <f t="shared" si="53"/>
        <v>45032</v>
      </c>
      <c r="U793" t="str">
        <f t="shared" si="54"/>
        <v>Unaudited</v>
      </c>
    </row>
    <row r="794" spans="1:21" x14ac:dyDescent="0.25">
      <c r="A794" t="s">
        <v>437</v>
      </c>
      <c r="B794" t="s">
        <v>1385</v>
      </c>
      <c r="C794" t="s">
        <v>1386</v>
      </c>
      <c r="D794" s="15">
        <v>1900</v>
      </c>
      <c r="E794" s="121">
        <v>1</v>
      </c>
      <c r="F794" t="s">
        <v>440</v>
      </c>
      <c r="G794" s="121">
        <v>274</v>
      </c>
      <c r="H794" t="s">
        <v>382</v>
      </c>
      <c r="I794" t="s">
        <v>488</v>
      </c>
      <c r="J794" t="s">
        <v>433</v>
      </c>
      <c r="K794" t="s">
        <v>796</v>
      </c>
      <c r="L794" s="756">
        <v>2.5</v>
      </c>
      <c r="M794" t="s">
        <v>776</v>
      </c>
      <c r="N794" s="681">
        <f t="shared" ca="1" si="55"/>
        <v>7047</v>
      </c>
      <c r="O794" s="681">
        <f t="shared" ca="1" si="55"/>
        <v>6266</v>
      </c>
      <c r="P794" s="681">
        <f t="shared" ca="1" si="55"/>
        <v>781</v>
      </c>
      <c r="Q794" s="681">
        <f t="shared" ca="1" si="55"/>
        <v>0</v>
      </c>
      <c r="R794" s="681">
        <f t="shared" ca="1" si="55"/>
        <v>0</v>
      </c>
      <c r="S794" t="str">
        <f t="shared" si="52"/>
        <v>HUM_ASR_FY_2022</v>
      </c>
      <c r="T794" s="958">
        <f t="shared" si="53"/>
        <v>45032</v>
      </c>
      <c r="U794" t="str">
        <f t="shared" si="54"/>
        <v>Unaudited</v>
      </c>
    </row>
    <row r="795" spans="1:21" x14ac:dyDescent="0.25">
      <c r="A795" t="s">
        <v>437</v>
      </c>
      <c r="B795" t="s">
        <v>1385</v>
      </c>
      <c r="C795" t="s">
        <v>1386</v>
      </c>
      <c r="D795" s="15">
        <v>1900</v>
      </c>
      <c r="E795" s="121">
        <v>1</v>
      </c>
      <c r="F795" t="s">
        <v>440</v>
      </c>
      <c r="G795" s="121">
        <v>274</v>
      </c>
      <c r="H795" t="s">
        <v>382</v>
      </c>
      <c r="I795" t="s">
        <v>488</v>
      </c>
      <c r="J795" t="s">
        <v>433</v>
      </c>
      <c r="K795" t="s">
        <v>796</v>
      </c>
      <c r="L795" s="756">
        <v>2.6</v>
      </c>
      <c r="M795" t="s">
        <v>186</v>
      </c>
      <c r="N795" s="681">
        <f t="shared" ca="1" si="55"/>
        <v>1278723.03</v>
      </c>
      <c r="O795" s="681">
        <f t="shared" ca="1" si="55"/>
        <v>1112806.28</v>
      </c>
      <c r="P795" s="681">
        <f t="shared" ca="1" si="55"/>
        <v>165916.75</v>
      </c>
      <c r="Q795" s="681">
        <f t="shared" ca="1" si="55"/>
        <v>0</v>
      </c>
      <c r="R795" s="681">
        <f t="shared" ca="1" si="55"/>
        <v>0</v>
      </c>
      <c r="S795" t="str">
        <f t="shared" si="52"/>
        <v>HUM_ASR_FY_2022</v>
      </c>
      <c r="T795" s="958">
        <f t="shared" si="53"/>
        <v>45032</v>
      </c>
      <c r="U795" t="str">
        <f t="shared" si="54"/>
        <v>Unaudited</v>
      </c>
    </row>
    <row r="796" spans="1:21" x14ac:dyDescent="0.25">
      <c r="A796" t="s">
        <v>437</v>
      </c>
      <c r="B796" t="s">
        <v>1385</v>
      </c>
      <c r="C796" t="s">
        <v>1386</v>
      </c>
      <c r="D796" s="15">
        <v>1900</v>
      </c>
      <c r="E796" s="121">
        <v>1</v>
      </c>
      <c r="F796" t="s">
        <v>440</v>
      </c>
      <c r="G796" s="121">
        <v>274</v>
      </c>
      <c r="H796" t="s">
        <v>382</v>
      </c>
      <c r="I796" t="s">
        <v>488</v>
      </c>
      <c r="J796" t="s">
        <v>433</v>
      </c>
      <c r="K796" t="s">
        <v>796</v>
      </c>
      <c r="L796" s="756">
        <v>2.7</v>
      </c>
      <c r="M796" t="s">
        <v>797</v>
      </c>
      <c r="N796" s="681">
        <f t="shared" ca="1" si="55"/>
        <v>998026.37557482428</v>
      </c>
      <c r="O796" s="681">
        <f t="shared" ca="1" si="55"/>
        <v>926160.28495222097</v>
      </c>
      <c r="P796" s="681">
        <f t="shared" ca="1" si="55"/>
        <v>71866.090622603326</v>
      </c>
      <c r="Q796" s="681">
        <f t="shared" ca="1" si="55"/>
        <v>0</v>
      </c>
      <c r="R796" s="681">
        <f t="shared" ca="1" si="55"/>
        <v>0</v>
      </c>
      <c r="S796" t="str">
        <f t="shared" si="52"/>
        <v>HUM_ASR_FY_2022</v>
      </c>
      <c r="T796" s="958">
        <f t="shared" si="53"/>
        <v>45032</v>
      </c>
      <c r="U796" t="str">
        <f t="shared" si="54"/>
        <v>Unaudited</v>
      </c>
    </row>
    <row r="797" spans="1:21" x14ac:dyDescent="0.25">
      <c r="A797" t="s">
        <v>437</v>
      </c>
      <c r="B797" t="s">
        <v>1385</v>
      </c>
      <c r="C797" t="s">
        <v>1386</v>
      </c>
      <c r="D797" s="15">
        <v>1900</v>
      </c>
      <c r="E797" s="121">
        <v>1</v>
      </c>
      <c r="F797" t="s">
        <v>440</v>
      </c>
      <c r="G797" s="121">
        <v>274</v>
      </c>
      <c r="H797" t="s">
        <v>382</v>
      </c>
      <c r="I797" t="s">
        <v>488</v>
      </c>
      <c r="J797" t="s">
        <v>433</v>
      </c>
      <c r="K797" t="s">
        <v>796</v>
      </c>
      <c r="L797" s="756">
        <v>2.8</v>
      </c>
      <c r="M797" t="s">
        <v>798</v>
      </c>
      <c r="N797" s="681">
        <f t="shared" ca="1" si="55"/>
        <v>0</v>
      </c>
      <c r="O797" s="681">
        <f t="shared" ca="1" si="55"/>
        <v>0</v>
      </c>
      <c r="P797" s="681">
        <f t="shared" ca="1" si="55"/>
        <v>0</v>
      </c>
      <c r="Q797" s="681">
        <f t="shared" ca="1" si="55"/>
        <v>0</v>
      </c>
      <c r="R797" s="681">
        <f t="shared" ca="1" si="55"/>
        <v>0</v>
      </c>
      <c r="S797" t="str">
        <f t="shared" si="52"/>
        <v>HUM_ASR_FY_2022</v>
      </c>
      <c r="T797" s="958">
        <f t="shared" si="53"/>
        <v>45032</v>
      </c>
      <c r="U797" t="str">
        <f t="shared" si="54"/>
        <v>Unaudited</v>
      </c>
    </row>
    <row r="798" spans="1:21" x14ac:dyDescent="0.25">
      <c r="A798" t="s">
        <v>437</v>
      </c>
      <c r="B798" t="s">
        <v>1385</v>
      </c>
      <c r="C798" t="s">
        <v>1386</v>
      </c>
      <c r="D798" s="15">
        <v>1900</v>
      </c>
      <c r="E798" s="121">
        <v>1</v>
      </c>
      <c r="F798" t="s">
        <v>440</v>
      </c>
      <c r="G798" s="121">
        <v>274</v>
      </c>
      <c r="H798" t="s">
        <v>382</v>
      </c>
      <c r="I798" t="s">
        <v>488</v>
      </c>
      <c r="J798" t="s">
        <v>433</v>
      </c>
      <c r="K798" t="s">
        <v>796</v>
      </c>
      <c r="L798" s="756">
        <v>2.9</v>
      </c>
      <c r="M798" t="s">
        <v>779</v>
      </c>
      <c r="N798" s="681">
        <f t="shared" ca="1" si="55"/>
        <v>0</v>
      </c>
      <c r="O798" s="681">
        <f t="shared" ca="1" si="55"/>
        <v>0</v>
      </c>
      <c r="P798" s="681">
        <f t="shared" ca="1" si="55"/>
        <v>0</v>
      </c>
      <c r="Q798" s="681">
        <f t="shared" ca="1" si="55"/>
        <v>0</v>
      </c>
      <c r="R798" s="681">
        <f t="shared" ca="1" si="55"/>
        <v>0</v>
      </c>
      <c r="S798" t="str">
        <f t="shared" si="52"/>
        <v>HUM_ASR_FY_2022</v>
      </c>
      <c r="T798" s="958">
        <f t="shared" si="53"/>
        <v>45032</v>
      </c>
      <c r="U798" t="str">
        <f t="shared" si="54"/>
        <v>Unaudited</v>
      </c>
    </row>
    <row r="799" spans="1:21" x14ac:dyDescent="0.25">
      <c r="A799" t="s">
        <v>437</v>
      </c>
      <c r="B799" t="s">
        <v>1385</v>
      </c>
      <c r="C799" t="s">
        <v>1386</v>
      </c>
      <c r="D799" s="15">
        <v>1900</v>
      </c>
      <c r="E799" s="121">
        <v>1</v>
      </c>
      <c r="F799" t="s">
        <v>440</v>
      </c>
      <c r="G799" s="121">
        <v>274</v>
      </c>
      <c r="H799" t="s">
        <v>382</v>
      </c>
      <c r="I799" t="s">
        <v>488</v>
      </c>
      <c r="J799" t="s">
        <v>433</v>
      </c>
      <c r="K799" t="s">
        <v>223</v>
      </c>
      <c r="L799" s="756">
        <v>2.11</v>
      </c>
      <c r="M799" t="s">
        <v>228</v>
      </c>
      <c r="N799" s="681">
        <f t="shared" ca="1" si="55"/>
        <v>1109589.3599999999</v>
      </c>
      <c r="O799" s="681">
        <f t="shared" ca="1" si="55"/>
        <v>172237.97</v>
      </c>
      <c r="P799" s="681">
        <f t="shared" ca="1" si="55"/>
        <v>937351.3899999999</v>
      </c>
      <c r="Q799" s="681">
        <f t="shared" ca="1" si="55"/>
        <v>0</v>
      </c>
      <c r="R799" s="681">
        <f t="shared" ca="1" si="55"/>
        <v>0</v>
      </c>
      <c r="S799" t="str">
        <f t="shared" si="52"/>
        <v>HUM_ASR_FY_2022</v>
      </c>
      <c r="T799" s="958">
        <f t="shared" si="53"/>
        <v>45032</v>
      </c>
      <c r="U799" t="str">
        <f t="shared" si="54"/>
        <v>Unaudited</v>
      </c>
    </row>
    <row r="800" spans="1:21" x14ac:dyDescent="0.25">
      <c r="A800" t="s">
        <v>437</v>
      </c>
      <c r="B800" t="s">
        <v>1385</v>
      </c>
      <c r="C800" t="s">
        <v>1386</v>
      </c>
      <c r="D800" s="15">
        <v>1900</v>
      </c>
      <c r="E800" s="121">
        <v>1</v>
      </c>
      <c r="F800" t="s">
        <v>440</v>
      </c>
      <c r="G800" s="121">
        <v>274</v>
      </c>
      <c r="H800" t="s">
        <v>382</v>
      </c>
      <c r="I800" t="s">
        <v>488</v>
      </c>
      <c r="J800" t="s">
        <v>433</v>
      </c>
      <c r="K800" t="s">
        <v>223</v>
      </c>
      <c r="L800" s="756">
        <v>2.12</v>
      </c>
      <c r="M800" t="s">
        <v>552</v>
      </c>
      <c r="N800" s="681">
        <f t="shared" ca="1" si="55"/>
        <v>2286328.1900000013</v>
      </c>
      <c r="O800" s="681">
        <f t="shared" ca="1" si="55"/>
        <v>135180.04000000004</v>
      </c>
      <c r="P800" s="681">
        <f t="shared" ca="1" si="55"/>
        <v>2151148.1500000013</v>
      </c>
      <c r="Q800" s="681">
        <f t="shared" ca="1" si="55"/>
        <v>0</v>
      </c>
      <c r="R800" s="681">
        <f t="shared" ca="1" si="55"/>
        <v>0</v>
      </c>
      <c r="S800" t="str">
        <f t="shared" si="52"/>
        <v>HUM_ASR_FY_2022</v>
      </c>
      <c r="T800" s="958">
        <f t="shared" si="53"/>
        <v>45032</v>
      </c>
      <c r="U800" t="str">
        <f t="shared" si="54"/>
        <v>Unaudited</v>
      </c>
    </row>
    <row r="801" spans="1:21" x14ac:dyDescent="0.25">
      <c r="A801" t="s">
        <v>437</v>
      </c>
      <c r="B801" t="s">
        <v>1385</v>
      </c>
      <c r="C801" t="s">
        <v>1386</v>
      </c>
      <c r="D801" s="15">
        <v>1900</v>
      </c>
      <c r="E801" s="121">
        <v>1</v>
      </c>
      <c r="F801" t="s">
        <v>440</v>
      </c>
      <c r="G801" s="121">
        <v>274</v>
      </c>
      <c r="H801" t="s">
        <v>382</v>
      </c>
      <c r="I801" t="s">
        <v>488</v>
      </c>
      <c r="J801" t="s">
        <v>433</v>
      </c>
      <c r="K801" t="s">
        <v>223</v>
      </c>
      <c r="L801" s="756">
        <v>2.13</v>
      </c>
      <c r="M801" t="s">
        <v>229</v>
      </c>
      <c r="N801" s="681">
        <f t="shared" ca="1" si="55"/>
        <v>164219.82000000004</v>
      </c>
      <c r="O801" s="681">
        <f t="shared" ca="1" si="55"/>
        <v>14178.91</v>
      </c>
      <c r="P801" s="681">
        <f t="shared" ca="1" si="55"/>
        <v>150040.91000000003</v>
      </c>
      <c r="Q801" s="681">
        <f t="shared" ca="1" si="55"/>
        <v>0</v>
      </c>
      <c r="R801" s="681">
        <f t="shared" ca="1" si="55"/>
        <v>0</v>
      </c>
      <c r="S801" t="str">
        <f t="shared" si="52"/>
        <v>HUM_ASR_FY_2022</v>
      </c>
      <c r="T801" s="958">
        <f t="shared" si="53"/>
        <v>45032</v>
      </c>
      <c r="U801" t="str">
        <f t="shared" si="54"/>
        <v>Unaudited</v>
      </c>
    </row>
    <row r="802" spans="1:21" x14ac:dyDescent="0.25">
      <c r="A802" t="s">
        <v>437</v>
      </c>
      <c r="B802" t="s">
        <v>1385</v>
      </c>
      <c r="C802" t="s">
        <v>1386</v>
      </c>
      <c r="D802" s="15">
        <v>1900</v>
      </c>
      <c r="E802" s="121">
        <v>1</v>
      </c>
      <c r="F802" t="s">
        <v>440</v>
      </c>
      <c r="G802" s="121">
        <v>274</v>
      </c>
      <c r="H802" t="s">
        <v>382</v>
      </c>
      <c r="I802" t="s">
        <v>488</v>
      </c>
      <c r="J802" t="s">
        <v>433</v>
      </c>
      <c r="K802" t="s">
        <v>223</v>
      </c>
      <c r="L802" s="756">
        <v>2.14</v>
      </c>
      <c r="M802" t="s">
        <v>556</v>
      </c>
      <c r="N802" s="681">
        <f t="shared" ca="1" si="55"/>
        <v>89710.51</v>
      </c>
      <c r="O802" s="681">
        <f t="shared" ca="1" si="55"/>
        <v>79591.509999999995</v>
      </c>
      <c r="P802" s="681">
        <f t="shared" ca="1" si="55"/>
        <v>10119</v>
      </c>
      <c r="Q802" s="681">
        <f t="shared" ca="1" si="55"/>
        <v>0</v>
      </c>
      <c r="R802" s="681">
        <f t="shared" ca="1" si="55"/>
        <v>0</v>
      </c>
      <c r="S802" t="str">
        <f t="shared" si="52"/>
        <v>HUM_ASR_FY_2022</v>
      </c>
      <c r="T802" s="958">
        <f t="shared" si="53"/>
        <v>45032</v>
      </c>
      <c r="U802" t="str">
        <f t="shared" si="54"/>
        <v>Unaudited</v>
      </c>
    </row>
    <row r="803" spans="1:21" x14ac:dyDescent="0.25">
      <c r="A803" t="s">
        <v>437</v>
      </c>
      <c r="B803" t="s">
        <v>1385</v>
      </c>
      <c r="C803" t="s">
        <v>1386</v>
      </c>
      <c r="D803" s="15">
        <v>1900</v>
      </c>
      <c r="E803" s="121">
        <v>1</v>
      </c>
      <c r="F803" t="s">
        <v>440</v>
      </c>
      <c r="G803" s="121">
        <v>274</v>
      </c>
      <c r="H803" t="s">
        <v>382</v>
      </c>
      <c r="I803" t="s">
        <v>488</v>
      </c>
      <c r="J803" t="s">
        <v>433</v>
      </c>
      <c r="K803" t="s">
        <v>223</v>
      </c>
      <c r="L803" s="756">
        <v>2.15</v>
      </c>
      <c r="M803" t="s">
        <v>20</v>
      </c>
      <c r="N803" s="681">
        <f t="shared" ca="1" si="55"/>
        <v>45095.120077839296</v>
      </c>
      <c r="O803" s="681">
        <f t="shared" ca="1" si="55"/>
        <v>4788.6914289517426</v>
      </c>
      <c r="P803" s="681">
        <f t="shared" ca="1" si="55"/>
        <v>40306.428648887551</v>
      </c>
      <c r="Q803" s="681">
        <f t="shared" ca="1" si="55"/>
        <v>0</v>
      </c>
      <c r="R803" s="681">
        <f t="shared" ca="1" si="55"/>
        <v>0</v>
      </c>
      <c r="S803" t="str">
        <f t="shared" si="52"/>
        <v>HUM_ASR_FY_2022</v>
      </c>
      <c r="T803" s="958">
        <f t="shared" si="53"/>
        <v>45032</v>
      </c>
      <c r="U803" t="str">
        <f t="shared" si="54"/>
        <v>Unaudited</v>
      </c>
    </row>
    <row r="804" spans="1:21" x14ac:dyDescent="0.25">
      <c r="A804" t="s">
        <v>437</v>
      </c>
      <c r="B804" t="s">
        <v>1385</v>
      </c>
      <c r="C804" t="s">
        <v>1386</v>
      </c>
      <c r="D804" s="15">
        <v>1900</v>
      </c>
      <c r="E804" s="121">
        <v>1</v>
      </c>
      <c r="F804" t="s">
        <v>440</v>
      </c>
      <c r="G804" s="121">
        <v>274</v>
      </c>
      <c r="H804" t="s">
        <v>382</v>
      </c>
      <c r="I804" t="s">
        <v>488</v>
      </c>
      <c r="J804" t="s">
        <v>433</v>
      </c>
      <c r="K804" t="s">
        <v>223</v>
      </c>
      <c r="L804" s="756">
        <v>2.16</v>
      </c>
      <c r="M804" t="s">
        <v>799</v>
      </c>
      <c r="N804" s="681">
        <f t="shared" ca="1" si="55"/>
        <v>843378.1366394544</v>
      </c>
      <c r="O804" s="681">
        <f t="shared" ca="1" si="55"/>
        <v>445487.33151378238</v>
      </c>
      <c r="P804" s="681">
        <f t="shared" ca="1" si="55"/>
        <v>397890.80512567202</v>
      </c>
      <c r="Q804" s="681">
        <f t="shared" ca="1" si="55"/>
        <v>0</v>
      </c>
      <c r="R804" s="681">
        <f t="shared" ca="1" si="55"/>
        <v>0</v>
      </c>
      <c r="S804" t="str">
        <f t="shared" si="52"/>
        <v>HUM_ASR_FY_2022</v>
      </c>
      <c r="T804" s="958">
        <f t="shared" si="53"/>
        <v>45032</v>
      </c>
      <c r="U804" t="str">
        <f t="shared" si="54"/>
        <v>Unaudited</v>
      </c>
    </row>
    <row r="805" spans="1:21" x14ac:dyDescent="0.25">
      <c r="A805" t="s">
        <v>437</v>
      </c>
      <c r="B805" t="s">
        <v>1385</v>
      </c>
      <c r="C805" t="s">
        <v>1386</v>
      </c>
      <c r="D805" s="15">
        <v>1900</v>
      </c>
      <c r="E805" s="121">
        <v>1</v>
      </c>
      <c r="F805" t="s">
        <v>440</v>
      </c>
      <c r="G805" s="121">
        <v>274</v>
      </c>
      <c r="H805" t="s">
        <v>382</v>
      </c>
      <c r="I805" t="s">
        <v>488</v>
      </c>
      <c r="J805" t="s">
        <v>433</v>
      </c>
      <c r="K805" t="s">
        <v>223</v>
      </c>
      <c r="L805" s="756">
        <v>2.17</v>
      </c>
      <c r="M805" t="s">
        <v>1052</v>
      </c>
      <c r="N805" s="681">
        <f t="shared" ca="1" si="55"/>
        <v>0</v>
      </c>
      <c r="O805" s="681">
        <f t="shared" ca="1" si="55"/>
        <v>0</v>
      </c>
      <c r="P805" s="681">
        <f t="shared" ca="1" si="55"/>
        <v>0</v>
      </c>
      <c r="Q805" s="681">
        <f t="shared" ca="1" si="55"/>
        <v>0</v>
      </c>
      <c r="R805" s="681">
        <f t="shared" ca="1" si="55"/>
        <v>0</v>
      </c>
      <c r="S805" t="str">
        <f t="shared" si="52"/>
        <v>HUM_ASR_FY_2022</v>
      </c>
      <c r="T805" s="958">
        <f t="shared" si="53"/>
        <v>45032</v>
      </c>
      <c r="U805" t="str">
        <f t="shared" si="54"/>
        <v>Unaudited</v>
      </c>
    </row>
    <row r="806" spans="1:21" x14ac:dyDescent="0.25">
      <c r="A806" t="s">
        <v>437</v>
      </c>
      <c r="B806" t="s">
        <v>1385</v>
      </c>
      <c r="C806" t="s">
        <v>1386</v>
      </c>
      <c r="D806" s="15">
        <v>1900</v>
      </c>
      <c r="E806" s="121">
        <v>1</v>
      </c>
      <c r="F806" t="s">
        <v>440</v>
      </c>
      <c r="G806" s="121">
        <v>274</v>
      </c>
      <c r="H806" t="s">
        <v>382</v>
      </c>
      <c r="I806" t="s">
        <v>488</v>
      </c>
      <c r="J806" t="s">
        <v>433</v>
      </c>
      <c r="K806" t="s">
        <v>223</v>
      </c>
      <c r="L806" s="756">
        <v>2.1800000000000002</v>
      </c>
      <c r="M806" t="s">
        <v>648</v>
      </c>
      <c r="N806" s="681">
        <f t="shared" ca="1" si="55"/>
        <v>136657.65</v>
      </c>
      <c r="O806" s="681">
        <f t="shared" ca="1" si="55"/>
        <v>8006.0700000000006</v>
      </c>
      <c r="P806" s="681">
        <f t="shared" ca="1" si="55"/>
        <v>128651.58</v>
      </c>
      <c r="Q806" s="681">
        <f t="shared" ca="1" si="55"/>
        <v>0</v>
      </c>
      <c r="R806" s="681">
        <f t="shared" ca="1" si="55"/>
        <v>0</v>
      </c>
      <c r="S806" t="str">
        <f t="shared" si="52"/>
        <v>HUM_ASR_FY_2022</v>
      </c>
      <c r="T806" s="958">
        <f t="shared" si="53"/>
        <v>45032</v>
      </c>
      <c r="U806" t="str">
        <f t="shared" si="54"/>
        <v>Unaudited</v>
      </c>
    </row>
    <row r="807" spans="1:21" x14ac:dyDescent="0.25">
      <c r="A807" t="s">
        <v>437</v>
      </c>
      <c r="B807" t="s">
        <v>1385</v>
      </c>
      <c r="C807" t="s">
        <v>1386</v>
      </c>
      <c r="D807" s="15">
        <v>1900</v>
      </c>
      <c r="E807" s="121">
        <v>1</v>
      </c>
      <c r="F807" t="s">
        <v>440</v>
      </c>
      <c r="G807" s="121">
        <v>274</v>
      </c>
      <c r="H807" t="s">
        <v>382</v>
      </c>
      <c r="I807" t="s">
        <v>488</v>
      </c>
      <c r="J807" t="s">
        <v>433</v>
      </c>
      <c r="K807" t="s">
        <v>223</v>
      </c>
      <c r="L807" s="756">
        <v>2.19</v>
      </c>
      <c r="M807" t="s">
        <v>218</v>
      </c>
      <c r="N807" s="681">
        <f t="shared" ca="1" si="55"/>
        <v>0</v>
      </c>
      <c r="O807" s="681">
        <f t="shared" ca="1" si="55"/>
        <v>0</v>
      </c>
      <c r="P807" s="681">
        <f t="shared" ca="1" si="55"/>
        <v>0</v>
      </c>
      <c r="Q807" s="681">
        <f t="shared" ca="1" si="55"/>
        <v>0</v>
      </c>
      <c r="R807" s="681">
        <f t="shared" ca="1" si="55"/>
        <v>0</v>
      </c>
      <c r="S807" t="str">
        <f t="shared" si="52"/>
        <v>HUM_ASR_FY_2022</v>
      </c>
      <c r="T807" s="958">
        <f t="shared" si="53"/>
        <v>45032</v>
      </c>
      <c r="U807" t="str">
        <f t="shared" si="54"/>
        <v>Unaudited</v>
      </c>
    </row>
    <row r="808" spans="1:21" x14ac:dyDescent="0.25">
      <c r="A808" t="s">
        <v>437</v>
      </c>
      <c r="B808" t="s">
        <v>1385</v>
      </c>
      <c r="C808" t="s">
        <v>1386</v>
      </c>
      <c r="D808" s="15">
        <v>1900</v>
      </c>
      <c r="E808" s="121">
        <v>1</v>
      </c>
      <c r="F808" t="s">
        <v>440</v>
      </c>
      <c r="G808" s="121">
        <v>274</v>
      </c>
      <c r="H808" t="s">
        <v>382</v>
      </c>
      <c r="I808" t="s">
        <v>488</v>
      </c>
      <c r="J808" t="s">
        <v>433</v>
      </c>
      <c r="K808" t="s">
        <v>223</v>
      </c>
      <c r="L808" s="756" t="s">
        <v>704</v>
      </c>
      <c r="M808" t="s">
        <v>230</v>
      </c>
      <c r="N808" s="681">
        <f t="shared" ca="1" si="55"/>
        <v>21521.535094012019</v>
      </c>
      <c r="O808" s="681">
        <f t="shared" ca="1" si="55"/>
        <v>3340.7183319389342</v>
      </c>
      <c r="P808" s="681">
        <f t="shared" ca="1" si="55"/>
        <v>18180.816762073086</v>
      </c>
      <c r="Q808" s="681">
        <f t="shared" ca="1" si="55"/>
        <v>0</v>
      </c>
      <c r="R808" s="681">
        <f t="shared" ca="1" si="55"/>
        <v>0</v>
      </c>
      <c r="S808" t="str">
        <f t="shared" si="52"/>
        <v>HUM_ASR_FY_2022</v>
      </c>
      <c r="T808" s="958">
        <f t="shared" si="53"/>
        <v>45032</v>
      </c>
      <c r="U808" t="str">
        <f t="shared" si="54"/>
        <v>Unaudited</v>
      </c>
    </row>
    <row r="809" spans="1:21" x14ac:dyDescent="0.25">
      <c r="A809" t="s">
        <v>437</v>
      </c>
      <c r="B809" t="s">
        <v>1385</v>
      </c>
      <c r="C809" t="s">
        <v>1386</v>
      </c>
      <c r="D809" s="15">
        <v>1900</v>
      </c>
      <c r="E809" s="121">
        <v>1</v>
      </c>
      <c r="F809" t="s">
        <v>440</v>
      </c>
      <c r="G809" s="121">
        <v>274</v>
      </c>
      <c r="H809" t="s">
        <v>382</v>
      </c>
      <c r="I809" t="s">
        <v>488</v>
      </c>
      <c r="J809" t="s">
        <v>433</v>
      </c>
      <c r="K809" t="s">
        <v>223</v>
      </c>
      <c r="L809" s="756">
        <v>2.21</v>
      </c>
      <c r="M809" t="s">
        <v>466</v>
      </c>
      <c r="N809" s="681">
        <f t="shared" ca="1" si="55"/>
        <v>0</v>
      </c>
      <c r="O809" s="681">
        <f t="shared" ca="1" si="55"/>
        <v>0</v>
      </c>
      <c r="P809" s="681">
        <f t="shared" ca="1" si="55"/>
        <v>0</v>
      </c>
      <c r="Q809" s="681">
        <f t="shared" ca="1" si="55"/>
        <v>0</v>
      </c>
      <c r="R809" s="681">
        <f t="shared" ca="1" si="55"/>
        <v>0</v>
      </c>
      <c r="S809" t="str">
        <f t="shared" si="52"/>
        <v>HUM_ASR_FY_2022</v>
      </c>
      <c r="T809" s="958">
        <f t="shared" si="53"/>
        <v>45032</v>
      </c>
      <c r="U809" t="str">
        <f t="shared" si="54"/>
        <v>Unaudited</v>
      </c>
    </row>
    <row r="810" spans="1:21" x14ac:dyDescent="0.25">
      <c r="A810" t="s">
        <v>437</v>
      </c>
      <c r="B810" t="s">
        <v>1385</v>
      </c>
      <c r="C810" t="s">
        <v>1386</v>
      </c>
      <c r="D810" s="15">
        <v>1900</v>
      </c>
      <c r="E810" s="121">
        <v>1</v>
      </c>
      <c r="F810" t="s">
        <v>440</v>
      </c>
      <c r="G810" s="121">
        <v>274</v>
      </c>
      <c r="H810" t="s">
        <v>382</v>
      </c>
      <c r="I810" t="s">
        <v>488</v>
      </c>
      <c r="J810" t="s">
        <v>433</v>
      </c>
      <c r="K810" t="s">
        <v>6</v>
      </c>
      <c r="L810" s="756" t="s">
        <v>70</v>
      </c>
      <c r="M810" t="s">
        <v>188</v>
      </c>
      <c r="N810" s="681">
        <f t="shared" ca="1" si="55"/>
        <v>31779.706174084658</v>
      </c>
      <c r="O810" s="681">
        <f t="shared" ca="1" si="55"/>
        <v>18826.28919552478</v>
      </c>
      <c r="P810" s="681">
        <f t="shared" ca="1" si="55"/>
        <v>12953.416978559879</v>
      </c>
      <c r="Q810" s="681">
        <f t="shared" ca="1" si="55"/>
        <v>0</v>
      </c>
      <c r="R810" s="681">
        <f t="shared" ca="1" si="55"/>
        <v>0</v>
      </c>
      <c r="S810" t="str">
        <f t="shared" si="52"/>
        <v>HUM_ASR_FY_2022</v>
      </c>
      <c r="T810" s="958">
        <f t="shared" si="53"/>
        <v>45032</v>
      </c>
      <c r="U810" t="str">
        <f t="shared" si="54"/>
        <v>Unaudited</v>
      </c>
    </row>
    <row r="811" spans="1:21" x14ac:dyDescent="0.25">
      <c r="A811" t="s">
        <v>437</v>
      </c>
      <c r="B811" t="s">
        <v>1385</v>
      </c>
      <c r="C811" t="s">
        <v>1386</v>
      </c>
      <c r="D811" s="15">
        <v>1900</v>
      </c>
      <c r="E811" s="121">
        <v>1</v>
      </c>
      <c r="F811" t="s">
        <v>440</v>
      </c>
      <c r="G811" s="121">
        <v>274</v>
      </c>
      <c r="H811" t="s">
        <v>382</v>
      </c>
      <c r="I811" t="s">
        <v>488</v>
      </c>
      <c r="J811" t="s">
        <v>433</v>
      </c>
      <c r="K811" t="s">
        <v>6</v>
      </c>
      <c r="L811" s="756" t="s">
        <v>71</v>
      </c>
      <c r="M811" t="s">
        <v>231</v>
      </c>
      <c r="N811" s="681">
        <f t="shared" ca="1" si="55"/>
        <v>0</v>
      </c>
      <c r="O811" s="681">
        <f t="shared" ca="1" si="55"/>
        <v>0</v>
      </c>
      <c r="P811" s="681">
        <f t="shared" ca="1" si="55"/>
        <v>0</v>
      </c>
      <c r="Q811" s="681">
        <f t="shared" ca="1" si="55"/>
        <v>0</v>
      </c>
      <c r="R811" s="681">
        <f t="shared" ca="1" si="55"/>
        <v>0</v>
      </c>
      <c r="S811" t="str">
        <f t="shared" si="52"/>
        <v>HUM_ASR_FY_2022</v>
      </c>
      <c r="T811" s="958">
        <f t="shared" si="53"/>
        <v>45032</v>
      </c>
      <c r="U811" t="str">
        <f t="shared" si="54"/>
        <v>Unaudited</v>
      </c>
    </row>
    <row r="812" spans="1:21" x14ac:dyDescent="0.25">
      <c r="A812" t="s">
        <v>437</v>
      </c>
      <c r="B812" t="s">
        <v>1385</v>
      </c>
      <c r="C812" t="s">
        <v>1386</v>
      </c>
      <c r="D812" s="15">
        <v>1900</v>
      </c>
      <c r="E812" s="121">
        <v>1</v>
      </c>
      <c r="F812" t="s">
        <v>440</v>
      </c>
      <c r="G812" s="121">
        <v>274</v>
      </c>
      <c r="H812" t="s">
        <v>382</v>
      </c>
      <c r="I812" t="s">
        <v>488</v>
      </c>
      <c r="J812" t="s">
        <v>433</v>
      </c>
      <c r="K812" t="s">
        <v>6</v>
      </c>
      <c r="L812" s="756" t="s">
        <v>72</v>
      </c>
      <c r="M812" t="s">
        <v>164</v>
      </c>
      <c r="N812" s="681">
        <f t="shared" ca="1" si="55"/>
        <v>0</v>
      </c>
      <c r="O812" s="681">
        <f t="shared" ca="1" si="55"/>
        <v>0</v>
      </c>
      <c r="P812" s="681">
        <f t="shared" ca="1" si="55"/>
        <v>0</v>
      </c>
      <c r="Q812" s="681">
        <f t="shared" ca="1" si="55"/>
        <v>0</v>
      </c>
      <c r="R812" s="681">
        <f t="shared" ca="1" si="55"/>
        <v>0</v>
      </c>
      <c r="S812" t="str">
        <f t="shared" si="52"/>
        <v>HUM_ASR_FY_2022</v>
      </c>
      <c r="T812" s="958">
        <f t="shared" si="53"/>
        <v>45032</v>
      </c>
      <c r="U812" t="str">
        <f t="shared" si="54"/>
        <v>Unaudited</v>
      </c>
    </row>
    <row r="813" spans="1:21" x14ac:dyDescent="0.25">
      <c r="A813" t="s">
        <v>437</v>
      </c>
      <c r="B813" t="s">
        <v>1385</v>
      </c>
      <c r="C813" t="s">
        <v>1386</v>
      </c>
      <c r="D813" s="15">
        <v>1900</v>
      </c>
      <c r="E813" s="121">
        <v>1</v>
      </c>
      <c r="F813" t="s">
        <v>440</v>
      </c>
      <c r="G813" s="121">
        <v>274</v>
      </c>
      <c r="H813" t="s">
        <v>382</v>
      </c>
      <c r="I813" t="s">
        <v>488</v>
      </c>
      <c r="J813" t="s">
        <v>433</v>
      </c>
      <c r="K813" t="s">
        <v>6</v>
      </c>
      <c r="L813" s="756">
        <v>3.4</v>
      </c>
      <c r="M813" t="s">
        <v>461</v>
      </c>
      <c r="N813" s="681">
        <f t="shared" ca="1" si="55"/>
        <v>0</v>
      </c>
      <c r="O813" s="681">
        <f t="shared" ca="1" si="55"/>
        <v>0</v>
      </c>
      <c r="P813" s="681">
        <f t="shared" ca="1" si="55"/>
        <v>0</v>
      </c>
      <c r="Q813" s="681">
        <f t="shared" ca="1" si="55"/>
        <v>0</v>
      </c>
      <c r="R813" s="681">
        <f t="shared" ca="1" si="55"/>
        <v>0</v>
      </c>
      <c r="S813" t="str">
        <f t="shared" si="52"/>
        <v>HUM_ASR_FY_2022</v>
      </c>
      <c r="T813" s="958">
        <f t="shared" si="53"/>
        <v>45032</v>
      </c>
      <c r="U813" t="str">
        <f t="shared" si="54"/>
        <v>Unaudited</v>
      </c>
    </row>
    <row r="814" spans="1:21" x14ac:dyDescent="0.25">
      <c r="A814" t="s">
        <v>437</v>
      </c>
      <c r="B814" t="s">
        <v>1385</v>
      </c>
      <c r="C814" t="s">
        <v>1386</v>
      </c>
      <c r="D814" s="15">
        <v>1900</v>
      </c>
      <c r="E814" s="121">
        <v>1</v>
      </c>
      <c r="F814" t="s">
        <v>440</v>
      </c>
      <c r="G814" s="121">
        <v>274</v>
      </c>
      <c r="H814" t="s">
        <v>382</v>
      </c>
      <c r="I814" t="s">
        <v>488</v>
      </c>
      <c r="J814" t="s">
        <v>433</v>
      </c>
      <c r="K814" t="s">
        <v>434</v>
      </c>
      <c r="L814" s="756">
        <v>4.5</v>
      </c>
      <c r="M814" t="s">
        <v>32</v>
      </c>
      <c r="N814" s="681">
        <f t="shared" ca="1" si="55"/>
        <v>5089.6645454545451</v>
      </c>
      <c r="O814" s="681">
        <f t="shared" ca="1" si="55"/>
        <v>3758.1173006018453</v>
      </c>
      <c r="P814" s="681">
        <f t="shared" ca="1" si="55"/>
        <v>1331.5472448526996</v>
      </c>
      <c r="Q814" s="681">
        <f t="shared" ca="1" si="55"/>
        <v>0</v>
      </c>
      <c r="R814" s="681">
        <f t="shared" ca="1" si="55"/>
        <v>0</v>
      </c>
      <c r="S814" t="str">
        <f t="shared" si="52"/>
        <v>HUM_ASR_FY_2022</v>
      </c>
      <c r="T814" s="958">
        <f t="shared" si="53"/>
        <v>45032</v>
      </c>
      <c r="U814" t="str">
        <f t="shared" si="54"/>
        <v>Unaudited</v>
      </c>
    </row>
    <row r="815" spans="1:21" x14ac:dyDescent="0.25">
      <c r="A815" t="s">
        <v>437</v>
      </c>
      <c r="B815" t="s">
        <v>1385</v>
      </c>
      <c r="C815" t="s">
        <v>1386</v>
      </c>
      <c r="D815" s="15">
        <v>1900</v>
      </c>
      <c r="E815" s="121">
        <v>1</v>
      </c>
      <c r="F815" t="s">
        <v>440</v>
      </c>
      <c r="G815" s="121">
        <v>274</v>
      </c>
      <c r="H815" t="s">
        <v>382</v>
      </c>
      <c r="I815" t="s">
        <v>488</v>
      </c>
      <c r="J815" t="s">
        <v>433</v>
      </c>
      <c r="K815" t="s">
        <v>434</v>
      </c>
      <c r="L815" s="756" t="s">
        <v>944</v>
      </c>
      <c r="M815" t="s">
        <v>935</v>
      </c>
      <c r="N815" s="681">
        <f t="shared" ca="1" si="55"/>
        <v>0</v>
      </c>
      <c r="O815" s="681">
        <f t="shared" ca="1" si="55"/>
        <v>0</v>
      </c>
      <c r="P815" s="681">
        <f t="shared" ca="1" si="55"/>
        <v>0</v>
      </c>
      <c r="Q815" s="681">
        <f t="shared" ca="1" si="55"/>
        <v>0</v>
      </c>
      <c r="R815" s="681">
        <f t="shared" ca="1" si="55"/>
        <v>0</v>
      </c>
      <c r="S815" t="str">
        <f t="shared" si="52"/>
        <v>HUM_ASR_FY_2022</v>
      </c>
      <c r="T815" s="958">
        <f t="shared" si="53"/>
        <v>45032</v>
      </c>
      <c r="U815" t="str">
        <f t="shared" si="54"/>
        <v>Unaudited</v>
      </c>
    </row>
    <row r="816" spans="1:21" x14ac:dyDescent="0.25">
      <c r="A816" t="s">
        <v>437</v>
      </c>
      <c r="B816" t="s">
        <v>1385</v>
      </c>
      <c r="C816" t="s">
        <v>1386</v>
      </c>
      <c r="D816" s="15">
        <v>1900</v>
      </c>
      <c r="E816" s="121">
        <v>1</v>
      </c>
      <c r="F816" t="s">
        <v>440</v>
      </c>
      <c r="G816" s="121">
        <v>274</v>
      </c>
      <c r="H816" t="s">
        <v>382</v>
      </c>
      <c r="I816" t="s">
        <v>488</v>
      </c>
      <c r="J816" t="s">
        <v>433</v>
      </c>
      <c r="K816" t="s">
        <v>434</v>
      </c>
      <c r="L816" s="756" t="s">
        <v>193</v>
      </c>
      <c r="M816" t="s">
        <v>40</v>
      </c>
      <c r="N816" s="681">
        <f t="shared" ca="1" si="55"/>
        <v>0</v>
      </c>
      <c r="O816" s="681">
        <f t="shared" ca="1" si="55"/>
        <v>0</v>
      </c>
      <c r="P816" s="681">
        <f t="shared" ca="1" si="55"/>
        <v>0</v>
      </c>
      <c r="Q816" s="681">
        <f t="shared" ca="1" si="55"/>
        <v>0</v>
      </c>
      <c r="R816" s="681">
        <f t="shared" ca="1" si="55"/>
        <v>0</v>
      </c>
      <c r="S816" t="str">
        <f t="shared" si="52"/>
        <v>HUM_ASR_FY_2022</v>
      </c>
      <c r="T816" s="958">
        <f t="shared" si="53"/>
        <v>45032</v>
      </c>
      <c r="U816" t="str">
        <f t="shared" si="54"/>
        <v>Unaudited</v>
      </c>
    </row>
    <row r="817" spans="1:21" x14ac:dyDescent="0.25">
      <c r="A817" t="s">
        <v>437</v>
      </c>
      <c r="B817" t="s">
        <v>1385</v>
      </c>
      <c r="C817" t="s">
        <v>1386</v>
      </c>
      <c r="D817" s="15">
        <v>1900</v>
      </c>
      <c r="E817" s="121">
        <v>1</v>
      </c>
      <c r="F817" t="s">
        <v>440</v>
      </c>
      <c r="G817" s="121">
        <v>274</v>
      </c>
      <c r="H817" t="s">
        <v>382</v>
      </c>
      <c r="I817" t="s">
        <v>488</v>
      </c>
      <c r="J817" t="s">
        <v>433</v>
      </c>
      <c r="K817" t="s">
        <v>434</v>
      </c>
      <c r="L817" s="756" t="s">
        <v>192</v>
      </c>
      <c r="M817" t="s">
        <v>329</v>
      </c>
      <c r="N817" s="681">
        <f t="shared" ca="1" si="55"/>
        <v>0</v>
      </c>
      <c r="O817" s="681">
        <f t="shared" ca="1" si="55"/>
        <v>0</v>
      </c>
      <c r="P817" s="681">
        <f t="shared" ca="1" si="55"/>
        <v>0</v>
      </c>
      <c r="Q817" s="681">
        <f t="shared" ca="1" si="55"/>
        <v>0</v>
      </c>
      <c r="R817" s="681">
        <f t="shared" ca="1" si="55"/>
        <v>0</v>
      </c>
      <c r="S817" t="str">
        <f t="shared" si="52"/>
        <v>HUM_ASR_FY_2022</v>
      </c>
      <c r="T817" s="958">
        <f t="shared" si="53"/>
        <v>45032</v>
      </c>
      <c r="U817" t="str">
        <f t="shared" si="54"/>
        <v>Unaudited</v>
      </c>
    </row>
    <row r="818" spans="1:21" x14ac:dyDescent="0.25">
      <c r="A818" t="s">
        <v>437</v>
      </c>
      <c r="B818" t="s">
        <v>1385</v>
      </c>
      <c r="C818" t="s">
        <v>1386</v>
      </c>
      <c r="D818" s="15">
        <v>1900</v>
      </c>
      <c r="E818" s="121">
        <v>1</v>
      </c>
      <c r="F818" t="s">
        <v>440</v>
      </c>
      <c r="G818" s="121">
        <v>274</v>
      </c>
      <c r="H818" t="s">
        <v>382</v>
      </c>
      <c r="I818" t="s">
        <v>488</v>
      </c>
      <c r="J818" t="s">
        <v>450</v>
      </c>
      <c r="K818" t="s">
        <v>435</v>
      </c>
      <c r="L818" s="756" t="s">
        <v>79</v>
      </c>
      <c r="M818" t="s">
        <v>27</v>
      </c>
      <c r="N818" s="681">
        <f t="shared" ca="1" si="55"/>
        <v>646742.24886895623</v>
      </c>
      <c r="O818" s="681">
        <f t="shared" ca="1" si="55"/>
        <v>333237.94630841439</v>
      </c>
      <c r="P818" s="681">
        <f t="shared" ca="1" si="55"/>
        <v>313504.30256054178</v>
      </c>
      <c r="Q818" s="681">
        <f t="shared" ca="1" si="55"/>
        <v>0</v>
      </c>
      <c r="R818" s="681">
        <f t="shared" ca="1" si="55"/>
        <v>0</v>
      </c>
      <c r="S818" t="str">
        <f t="shared" si="52"/>
        <v>HUM_ASR_FY_2022</v>
      </c>
      <c r="T818" s="958">
        <f t="shared" si="53"/>
        <v>45032</v>
      </c>
      <c r="U818" t="str">
        <f t="shared" si="54"/>
        <v>Unaudited</v>
      </c>
    </row>
    <row r="819" spans="1:21" x14ac:dyDescent="0.25">
      <c r="A819" t="s">
        <v>437</v>
      </c>
      <c r="B819" t="s">
        <v>1385</v>
      </c>
      <c r="C819" t="s">
        <v>1386</v>
      </c>
      <c r="D819" s="15">
        <v>1900</v>
      </c>
      <c r="E819" s="121">
        <v>1</v>
      </c>
      <c r="F819" t="s">
        <v>440</v>
      </c>
      <c r="G819" s="121">
        <v>274</v>
      </c>
      <c r="H819" t="s">
        <v>382</v>
      </c>
      <c r="I819" t="s">
        <v>488</v>
      </c>
      <c r="J819" t="s">
        <v>450</v>
      </c>
      <c r="K819" t="s">
        <v>435</v>
      </c>
      <c r="L819" s="756" t="s">
        <v>80</v>
      </c>
      <c r="M819" t="s">
        <v>97</v>
      </c>
      <c r="N819" s="681">
        <f t="shared" ca="1" si="55"/>
        <v>72646.082598087669</v>
      </c>
      <c r="O819" s="681">
        <f t="shared" ca="1" si="55"/>
        <v>37431.343653015807</v>
      </c>
      <c r="P819" s="681">
        <f t="shared" ca="1" si="55"/>
        <v>35214.738945071855</v>
      </c>
      <c r="Q819" s="681">
        <f t="shared" ca="1" si="55"/>
        <v>0</v>
      </c>
      <c r="R819" s="681">
        <f t="shared" ca="1" si="55"/>
        <v>0</v>
      </c>
      <c r="S819" t="str">
        <f t="shared" si="52"/>
        <v>HUM_ASR_FY_2022</v>
      </c>
      <c r="T819" s="958">
        <f t="shared" si="53"/>
        <v>45032</v>
      </c>
      <c r="U819" t="str">
        <f t="shared" si="54"/>
        <v>Unaudited</v>
      </c>
    </row>
    <row r="820" spans="1:21" x14ac:dyDescent="0.25">
      <c r="A820" t="s">
        <v>437</v>
      </c>
      <c r="B820" t="s">
        <v>1385</v>
      </c>
      <c r="C820" t="s">
        <v>1386</v>
      </c>
      <c r="D820" s="15">
        <v>1900</v>
      </c>
      <c r="E820" s="121">
        <v>1</v>
      </c>
      <c r="F820" t="s">
        <v>440</v>
      </c>
      <c r="G820" s="121">
        <v>274</v>
      </c>
      <c r="H820" t="s">
        <v>382</v>
      </c>
      <c r="I820" t="s">
        <v>488</v>
      </c>
      <c r="J820" t="s">
        <v>450</v>
      </c>
      <c r="K820" t="s">
        <v>435</v>
      </c>
      <c r="L820" s="756" t="s">
        <v>81</v>
      </c>
      <c r="M820" t="s">
        <v>98</v>
      </c>
      <c r="N820" s="681">
        <f t="shared" ca="1" si="55"/>
        <v>137334.07225737965</v>
      </c>
      <c r="O820" s="681">
        <f t="shared" ca="1" si="55"/>
        <v>70762.230668022326</v>
      </c>
      <c r="P820" s="681">
        <f t="shared" ca="1" si="55"/>
        <v>66571.841589357311</v>
      </c>
      <c r="Q820" s="681">
        <f t="shared" ca="1" si="55"/>
        <v>0</v>
      </c>
      <c r="R820" s="681">
        <f t="shared" ca="1" si="55"/>
        <v>0</v>
      </c>
      <c r="S820" t="str">
        <f t="shared" si="52"/>
        <v>HUM_ASR_FY_2022</v>
      </c>
      <c r="T820" s="958">
        <f t="shared" si="53"/>
        <v>45032</v>
      </c>
      <c r="U820" t="str">
        <f t="shared" si="54"/>
        <v>Unaudited</v>
      </c>
    </row>
    <row r="821" spans="1:21" x14ac:dyDescent="0.25">
      <c r="A821" t="s">
        <v>437</v>
      </c>
      <c r="B821" t="s">
        <v>1385</v>
      </c>
      <c r="C821" t="s">
        <v>1386</v>
      </c>
      <c r="D821" s="15">
        <v>1900</v>
      </c>
      <c r="E821" s="121">
        <v>1</v>
      </c>
      <c r="F821" t="s">
        <v>440</v>
      </c>
      <c r="G821" s="121">
        <v>274</v>
      </c>
      <c r="H821" t="s">
        <v>382</v>
      </c>
      <c r="I821" t="s">
        <v>488</v>
      </c>
      <c r="J821" t="s">
        <v>450</v>
      </c>
      <c r="K821" t="s">
        <v>435</v>
      </c>
      <c r="L821" s="756" t="s">
        <v>82</v>
      </c>
      <c r="M821" t="s">
        <v>99</v>
      </c>
      <c r="N821" s="681">
        <f t="shared" ca="1" si="55"/>
        <v>104758.69476303078</v>
      </c>
      <c r="O821" s="681">
        <f t="shared" ca="1" si="55"/>
        <v>53977.565810542634</v>
      </c>
      <c r="P821" s="681">
        <f t="shared" ca="1" si="55"/>
        <v>50781.12895248815</v>
      </c>
      <c r="Q821" s="681">
        <f t="shared" ca="1" si="55"/>
        <v>0</v>
      </c>
      <c r="R821" s="681">
        <f t="shared" ca="1" si="55"/>
        <v>0</v>
      </c>
      <c r="S821" t="str">
        <f t="shared" si="52"/>
        <v>HUM_ASR_FY_2022</v>
      </c>
      <c r="T821" s="958">
        <f t="shared" si="53"/>
        <v>45032</v>
      </c>
      <c r="U821" t="str">
        <f t="shared" si="54"/>
        <v>Unaudited</v>
      </c>
    </row>
    <row r="822" spans="1:21" x14ac:dyDescent="0.25">
      <c r="A822" t="s">
        <v>437</v>
      </c>
      <c r="B822" t="s">
        <v>1385</v>
      </c>
      <c r="C822" t="s">
        <v>1386</v>
      </c>
      <c r="D822" s="15">
        <v>1900</v>
      </c>
      <c r="E822" s="121">
        <v>1</v>
      </c>
      <c r="F822" t="s">
        <v>440</v>
      </c>
      <c r="G822" s="121">
        <v>274</v>
      </c>
      <c r="H822" t="s">
        <v>382</v>
      </c>
      <c r="I822" t="s">
        <v>488</v>
      </c>
      <c r="J822" t="s">
        <v>450</v>
      </c>
      <c r="K822" t="s">
        <v>435</v>
      </c>
      <c r="L822" s="756" t="s">
        <v>216</v>
      </c>
      <c r="M822" t="s">
        <v>100</v>
      </c>
      <c r="N822" s="681">
        <f t="shared" ca="1" si="55"/>
        <v>185047.74512894303</v>
      </c>
      <c r="O822" s="681">
        <f t="shared" ca="1" si="55"/>
        <v>95346.995906968339</v>
      </c>
      <c r="P822" s="681">
        <f t="shared" ca="1" si="55"/>
        <v>89700.749221974693</v>
      </c>
      <c r="Q822" s="681">
        <f t="shared" ca="1" si="55"/>
        <v>0</v>
      </c>
      <c r="R822" s="681">
        <f t="shared" ca="1" si="55"/>
        <v>0</v>
      </c>
      <c r="S822" t="str">
        <f t="shared" si="52"/>
        <v>HUM_ASR_FY_2022</v>
      </c>
      <c r="T822" s="958">
        <f t="shared" si="53"/>
        <v>45032</v>
      </c>
      <c r="U822" t="str">
        <f t="shared" si="54"/>
        <v>Unaudited</v>
      </c>
    </row>
    <row r="823" spans="1:21" x14ac:dyDescent="0.25">
      <c r="A823" t="s">
        <v>437</v>
      </c>
      <c r="B823" t="s">
        <v>1385</v>
      </c>
      <c r="C823" t="s">
        <v>1386</v>
      </c>
      <c r="D823" s="15">
        <v>1900</v>
      </c>
      <c r="E823" s="121">
        <v>1</v>
      </c>
      <c r="F823" t="s">
        <v>440</v>
      </c>
      <c r="G823" s="121">
        <v>274</v>
      </c>
      <c r="H823" t="s">
        <v>382</v>
      </c>
      <c r="I823" t="s">
        <v>488</v>
      </c>
      <c r="J823" t="s">
        <v>450</v>
      </c>
      <c r="K823" t="s">
        <v>435</v>
      </c>
      <c r="L823" s="756" t="s">
        <v>215</v>
      </c>
      <c r="M823" t="s">
        <v>28</v>
      </c>
      <c r="N823" s="681">
        <f t="shared" ca="1" si="55"/>
        <v>3977.5008147299995</v>
      </c>
      <c r="O823" s="681">
        <f t="shared" ca="1" si="55"/>
        <v>2049.4319108712434</v>
      </c>
      <c r="P823" s="681">
        <f t="shared" ca="1" si="55"/>
        <v>1928.0689038587561</v>
      </c>
      <c r="Q823" s="681">
        <f t="shared" ca="1" si="55"/>
        <v>0</v>
      </c>
      <c r="R823" s="681">
        <f t="shared" ca="1" si="55"/>
        <v>0</v>
      </c>
      <c r="S823" t="str">
        <f t="shared" si="52"/>
        <v>HUM_ASR_FY_2022</v>
      </c>
      <c r="T823" s="958">
        <f t="shared" si="53"/>
        <v>45032</v>
      </c>
      <c r="U823" t="str">
        <f t="shared" si="54"/>
        <v>Unaudited</v>
      </c>
    </row>
    <row r="824" spans="1:21" x14ac:dyDescent="0.25">
      <c r="A824" t="s">
        <v>437</v>
      </c>
      <c r="B824" t="s">
        <v>1385</v>
      </c>
      <c r="C824" t="s">
        <v>1386</v>
      </c>
      <c r="D824" s="15">
        <v>1900</v>
      </c>
      <c r="E824" s="121">
        <v>1</v>
      </c>
      <c r="F824" t="s">
        <v>440</v>
      </c>
      <c r="G824" s="121">
        <v>274</v>
      </c>
      <c r="H824" t="s">
        <v>382</v>
      </c>
      <c r="I824" t="s">
        <v>488</v>
      </c>
      <c r="J824" t="s">
        <v>436</v>
      </c>
      <c r="K824" t="s">
        <v>436</v>
      </c>
      <c r="L824" s="756" t="s">
        <v>84</v>
      </c>
      <c r="M824" t="s">
        <v>327</v>
      </c>
      <c r="N824" s="681">
        <f t="shared" ca="1" si="55"/>
        <v>0</v>
      </c>
      <c r="O824" s="681">
        <f t="shared" ca="1" si="55"/>
        <v>0</v>
      </c>
      <c r="P824" s="681">
        <f t="shared" ca="1" si="55"/>
        <v>0</v>
      </c>
      <c r="Q824" s="681">
        <f t="shared" ca="1" si="55"/>
        <v>0</v>
      </c>
      <c r="R824" s="681">
        <f t="shared" ca="1" si="55"/>
        <v>0</v>
      </c>
      <c r="S824" t="str">
        <f t="shared" si="52"/>
        <v>HUM_ASR_FY_2022</v>
      </c>
      <c r="T824" s="958">
        <f t="shared" si="53"/>
        <v>45032</v>
      </c>
      <c r="U824" t="str">
        <f t="shared" si="54"/>
        <v>Unaudited</v>
      </c>
    </row>
    <row r="825" spans="1:21" x14ac:dyDescent="0.25">
      <c r="A825" t="s">
        <v>437</v>
      </c>
      <c r="B825" t="s">
        <v>1385</v>
      </c>
      <c r="C825" t="s">
        <v>1386</v>
      </c>
      <c r="D825" s="15">
        <v>1900</v>
      </c>
      <c r="E825" s="121">
        <v>1</v>
      </c>
      <c r="F825" t="s">
        <v>440</v>
      </c>
      <c r="G825" s="121">
        <v>274</v>
      </c>
      <c r="H825" t="s">
        <v>382</v>
      </c>
      <c r="I825" t="s">
        <v>488</v>
      </c>
      <c r="J825" t="s">
        <v>436</v>
      </c>
      <c r="K825" t="s">
        <v>436</v>
      </c>
      <c r="L825" s="756" t="s">
        <v>85</v>
      </c>
      <c r="M825" t="s">
        <v>325</v>
      </c>
      <c r="N825" s="681">
        <f t="shared" ca="1" si="55"/>
        <v>0</v>
      </c>
      <c r="O825" s="681">
        <f t="shared" ca="1" si="55"/>
        <v>0</v>
      </c>
      <c r="P825" s="681">
        <f t="shared" ca="1" si="55"/>
        <v>0</v>
      </c>
      <c r="Q825" s="681">
        <f t="shared" ca="1" si="55"/>
        <v>0</v>
      </c>
      <c r="R825" s="681">
        <f t="shared" ca="1" si="55"/>
        <v>0</v>
      </c>
      <c r="S825" t="str">
        <f t="shared" si="52"/>
        <v>HUM_ASR_FY_2022</v>
      </c>
      <c r="T825" s="958">
        <f t="shared" si="53"/>
        <v>45032</v>
      </c>
      <c r="U825" t="str">
        <f t="shared" si="54"/>
        <v>Unaudited</v>
      </c>
    </row>
    <row r="826" spans="1:21" x14ac:dyDescent="0.25">
      <c r="A826" t="s">
        <v>437</v>
      </c>
      <c r="B826" t="s">
        <v>1385</v>
      </c>
      <c r="C826" t="s">
        <v>1386</v>
      </c>
      <c r="D826" s="15">
        <v>1900</v>
      </c>
      <c r="E826" s="121">
        <v>1</v>
      </c>
      <c r="F826" t="s">
        <v>440</v>
      </c>
      <c r="G826" s="121">
        <v>274</v>
      </c>
      <c r="H826" t="s">
        <v>382</v>
      </c>
      <c r="I826" t="s">
        <v>488</v>
      </c>
      <c r="J826" t="s">
        <v>436</v>
      </c>
      <c r="K826" t="s">
        <v>436</v>
      </c>
      <c r="L826" s="756" t="s">
        <v>86</v>
      </c>
      <c r="M826" t="s">
        <v>494</v>
      </c>
      <c r="N826" s="681">
        <f t="shared" ca="1" si="55"/>
        <v>0</v>
      </c>
      <c r="O826" s="681">
        <f t="shared" ca="1" si="55"/>
        <v>0</v>
      </c>
      <c r="P826" s="681">
        <f t="shared" ca="1" si="55"/>
        <v>0</v>
      </c>
      <c r="Q826" s="681">
        <f t="shared" ca="1" si="55"/>
        <v>0</v>
      </c>
      <c r="R826" s="681">
        <f t="shared" ca="1" si="55"/>
        <v>0</v>
      </c>
      <c r="S826" t="str">
        <f t="shared" si="52"/>
        <v>HUM_ASR_FY_2022</v>
      </c>
      <c r="T826" s="958">
        <f t="shared" si="53"/>
        <v>45032</v>
      </c>
      <c r="U826" t="str">
        <f t="shared" si="54"/>
        <v>Unaudited</v>
      </c>
    </row>
    <row r="827" spans="1:21" x14ac:dyDescent="0.25">
      <c r="A827" t="s">
        <v>437</v>
      </c>
      <c r="B827" t="s">
        <v>1385</v>
      </c>
      <c r="C827" t="s">
        <v>1386</v>
      </c>
      <c r="D827" s="15">
        <v>1900</v>
      </c>
      <c r="E827" s="121">
        <v>1</v>
      </c>
      <c r="F827" t="s">
        <v>440</v>
      </c>
      <c r="G827" s="121">
        <v>274</v>
      </c>
      <c r="H827" t="s">
        <v>382</v>
      </c>
      <c r="I827" t="s">
        <v>488</v>
      </c>
      <c r="J827" t="s">
        <v>436</v>
      </c>
      <c r="K827" t="s">
        <v>436</v>
      </c>
      <c r="L827" s="756" t="s">
        <v>87</v>
      </c>
      <c r="M827" t="s">
        <v>495</v>
      </c>
      <c r="N827" s="681">
        <f t="shared" ca="1" si="55"/>
        <v>0</v>
      </c>
      <c r="O827" s="681">
        <f t="shared" ca="1" si="55"/>
        <v>0</v>
      </c>
      <c r="P827" s="681">
        <f t="shared" ca="1" si="55"/>
        <v>0</v>
      </c>
      <c r="Q827" s="681">
        <f t="shared" ca="1" si="55"/>
        <v>0</v>
      </c>
      <c r="R827" s="681">
        <f t="shared" ca="1" si="55"/>
        <v>0</v>
      </c>
      <c r="S827" t="str">
        <f t="shared" si="52"/>
        <v>HUM_ASR_FY_2022</v>
      </c>
      <c r="T827" s="958">
        <f t="shared" si="53"/>
        <v>45032</v>
      </c>
      <c r="U827" t="str">
        <f t="shared" si="54"/>
        <v>Unaudited</v>
      </c>
    </row>
    <row r="828" spans="1:21" x14ac:dyDescent="0.25">
      <c r="A828" t="s">
        <v>437</v>
      </c>
      <c r="B828" t="s">
        <v>1385</v>
      </c>
      <c r="C828" t="s">
        <v>1386</v>
      </c>
      <c r="D828" s="15">
        <v>1900</v>
      </c>
      <c r="E828" s="121">
        <v>1</v>
      </c>
      <c r="F828" t="s">
        <v>440</v>
      </c>
      <c r="G828" s="121">
        <v>274</v>
      </c>
      <c r="H828" t="s">
        <v>382</v>
      </c>
      <c r="I828" t="s">
        <v>488</v>
      </c>
      <c r="J828" t="s">
        <v>436</v>
      </c>
      <c r="K828" t="s">
        <v>436</v>
      </c>
      <c r="L828" s="756" t="s">
        <v>213</v>
      </c>
      <c r="M828" t="s">
        <v>496</v>
      </c>
      <c r="N828" s="681">
        <f t="shared" ca="1" si="55"/>
        <v>0</v>
      </c>
      <c r="O828" s="681">
        <f t="shared" ca="1" si="55"/>
        <v>0</v>
      </c>
      <c r="P828" s="681">
        <f t="shared" ca="1" si="55"/>
        <v>0</v>
      </c>
      <c r="Q828" s="681">
        <f t="shared" ca="1" si="55"/>
        <v>0</v>
      </c>
      <c r="R828" s="681">
        <f t="shared" ca="1" si="55"/>
        <v>0</v>
      </c>
      <c r="S828" t="str">
        <f t="shared" si="52"/>
        <v>HUM_ASR_FY_2022</v>
      </c>
      <c r="T828" s="958">
        <f t="shared" si="53"/>
        <v>45032</v>
      </c>
      <c r="U828" t="str">
        <f t="shared" si="54"/>
        <v>Unaudited</v>
      </c>
    </row>
    <row r="829" spans="1:21" x14ac:dyDescent="0.25">
      <c r="A829" t="s">
        <v>437</v>
      </c>
      <c r="B829" t="s">
        <v>1385</v>
      </c>
      <c r="C829" t="s">
        <v>1386</v>
      </c>
      <c r="D829" s="15">
        <v>1900</v>
      </c>
      <c r="E829" s="121">
        <v>1</v>
      </c>
      <c r="F829" t="s">
        <v>440</v>
      </c>
      <c r="G829" s="121">
        <v>274</v>
      </c>
      <c r="H829" t="s">
        <v>382</v>
      </c>
      <c r="I829" t="s">
        <v>489</v>
      </c>
      <c r="J829" t="s">
        <v>26</v>
      </c>
      <c r="K829" t="s">
        <v>26</v>
      </c>
      <c r="L829" s="756" t="s">
        <v>204</v>
      </c>
      <c r="M829" t="s">
        <v>26</v>
      </c>
      <c r="N829" s="681">
        <f t="shared" ca="1" si="55"/>
        <v>110796.67224637809</v>
      </c>
      <c r="O829" s="681">
        <f t="shared" ca="1" si="55"/>
        <v>0</v>
      </c>
      <c r="P829" s="681">
        <f t="shared" ca="1" si="55"/>
        <v>0</v>
      </c>
      <c r="Q829" s="681">
        <f t="shared" ca="1" si="55"/>
        <v>0</v>
      </c>
      <c r="R829" s="681">
        <f t="shared" ca="1" si="55"/>
        <v>0</v>
      </c>
      <c r="S829" t="str">
        <f t="shared" si="52"/>
        <v>HUM_ASR_FY_2022</v>
      </c>
      <c r="T829" s="958">
        <f t="shared" si="53"/>
        <v>45032</v>
      </c>
      <c r="U829" t="str">
        <f t="shared" si="54"/>
        <v>Unaudited</v>
      </c>
    </row>
    <row r="830" spans="1:21" x14ac:dyDescent="0.25">
      <c r="A830" t="s">
        <v>437</v>
      </c>
      <c r="B830" t="s">
        <v>1385</v>
      </c>
      <c r="C830" t="s">
        <v>1386</v>
      </c>
      <c r="D830" s="15">
        <v>1900</v>
      </c>
      <c r="E830" s="121">
        <v>1</v>
      </c>
      <c r="F830" t="s">
        <v>441</v>
      </c>
      <c r="G830" s="121">
        <v>366</v>
      </c>
      <c r="H830" t="s">
        <v>382</v>
      </c>
      <c r="I830" t="s">
        <v>432</v>
      </c>
      <c r="J830" t="s">
        <v>432</v>
      </c>
      <c r="K830" t="s">
        <v>432</v>
      </c>
      <c r="M830" t="s">
        <v>432</v>
      </c>
      <c r="N830" s="681">
        <f t="shared" ca="1" si="55"/>
        <v>7213</v>
      </c>
      <c r="O830" s="681">
        <f t="shared" ca="1" si="55"/>
        <v>3946</v>
      </c>
      <c r="P830" s="681">
        <f t="shared" ca="1" si="55"/>
        <v>3267</v>
      </c>
      <c r="Q830" s="681">
        <f t="shared" ca="1" si="55"/>
        <v>0</v>
      </c>
      <c r="R830" s="681">
        <f t="shared" ca="1" si="55"/>
        <v>0</v>
      </c>
      <c r="S830" t="str">
        <f t="shared" si="52"/>
        <v>HUM_ASR_FY_2022</v>
      </c>
      <c r="T830" s="958">
        <f t="shared" si="53"/>
        <v>45032</v>
      </c>
      <c r="U830" t="str">
        <f t="shared" si="54"/>
        <v>Unaudited</v>
      </c>
    </row>
    <row r="831" spans="1:21" x14ac:dyDescent="0.25">
      <c r="A831" t="s">
        <v>437</v>
      </c>
      <c r="B831" t="s">
        <v>1385</v>
      </c>
      <c r="C831" t="s">
        <v>1386</v>
      </c>
      <c r="D831" s="15">
        <v>1900</v>
      </c>
      <c r="E831" s="121">
        <v>1</v>
      </c>
      <c r="F831" t="s">
        <v>441</v>
      </c>
      <c r="G831" s="121">
        <v>366</v>
      </c>
      <c r="H831" t="s">
        <v>382</v>
      </c>
      <c r="I831" t="s">
        <v>487</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29378101.189999998</v>
      </c>
      <c r="O831" s="681">
        <f t="shared" ca="1" si="56"/>
        <v>0</v>
      </c>
      <c r="P831" s="681">
        <f t="shared" ca="1" si="56"/>
        <v>0</v>
      </c>
      <c r="Q831" s="681">
        <f t="shared" ca="1" si="56"/>
        <v>0</v>
      </c>
      <c r="R831" s="681">
        <f t="shared" ca="1" si="56"/>
        <v>0</v>
      </c>
      <c r="S831" t="str">
        <f t="shared" si="52"/>
        <v>HUM_ASR_FY_2022</v>
      </c>
      <c r="T831" s="958">
        <f t="shared" si="53"/>
        <v>45032</v>
      </c>
      <c r="U831" t="str">
        <f t="shared" si="54"/>
        <v>Unaudited</v>
      </c>
    </row>
    <row r="832" spans="1:21" x14ac:dyDescent="0.25">
      <c r="A832" t="s">
        <v>437</v>
      </c>
      <c r="B832" t="s">
        <v>1385</v>
      </c>
      <c r="C832" t="s">
        <v>1386</v>
      </c>
      <c r="D832" s="15">
        <v>1900</v>
      </c>
      <c r="E832" s="121">
        <v>1</v>
      </c>
      <c r="F832" t="s">
        <v>441</v>
      </c>
      <c r="G832" s="121">
        <v>366</v>
      </c>
      <c r="H832" t="s">
        <v>382</v>
      </c>
      <c r="I832" t="s">
        <v>487</v>
      </c>
      <c r="J832" t="s">
        <v>12</v>
      </c>
      <c r="K832" t="s">
        <v>222</v>
      </c>
      <c r="L832" s="756">
        <v>1.2</v>
      </c>
      <c r="M832" t="s">
        <v>222</v>
      </c>
      <c r="N832" s="681">
        <f t="shared" ca="1" si="56"/>
        <v>0</v>
      </c>
      <c r="O832" s="681">
        <f t="shared" ca="1" si="56"/>
        <v>0</v>
      </c>
      <c r="P832" s="681">
        <f t="shared" ca="1" si="56"/>
        <v>0</v>
      </c>
      <c r="Q832" s="681">
        <f t="shared" ca="1" si="56"/>
        <v>0</v>
      </c>
      <c r="R832" s="681">
        <f t="shared" ca="1" si="56"/>
        <v>0</v>
      </c>
      <c r="S832" t="str">
        <f t="shared" si="52"/>
        <v>HUM_ASR_FY_2022</v>
      </c>
      <c r="T832" s="958">
        <f t="shared" si="53"/>
        <v>45032</v>
      </c>
      <c r="U832" t="str">
        <f t="shared" si="54"/>
        <v>Unaudited</v>
      </c>
    </row>
    <row r="833" spans="1:21" x14ac:dyDescent="0.25">
      <c r="A833" t="s">
        <v>437</v>
      </c>
      <c r="B833" t="s">
        <v>1385</v>
      </c>
      <c r="C833" t="s">
        <v>1386</v>
      </c>
      <c r="D833" s="15">
        <v>1900</v>
      </c>
      <c r="E833" s="121">
        <v>1</v>
      </c>
      <c r="F833" t="s">
        <v>441</v>
      </c>
      <c r="G833" s="121">
        <v>366</v>
      </c>
      <c r="H833" t="s">
        <v>382</v>
      </c>
      <c r="I833" t="s">
        <v>487</v>
      </c>
      <c r="J833" t="s">
        <v>12</v>
      </c>
      <c r="K833" t="s">
        <v>1323</v>
      </c>
      <c r="L833" s="756" t="s">
        <v>1319</v>
      </c>
      <c r="M833" t="s">
        <v>1323</v>
      </c>
      <c r="N833" s="681">
        <f t="shared" ca="1" si="56"/>
        <v>134984.22</v>
      </c>
      <c r="O833" s="681">
        <f t="shared" ca="1" si="56"/>
        <v>0</v>
      </c>
      <c r="P833" s="681">
        <f t="shared" ca="1" si="56"/>
        <v>0</v>
      </c>
      <c r="Q833" s="681">
        <f t="shared" ca="1" si="56"/>
        <v>0</v>
      </c>
      <c r="R833" s="681">
        <f t="shared" ca="1" si="56"/>
        <v>0</v>
      </c>
      <c r="S833" t="str">
        <f t="shared" si="52"/>
        <v>HUM_ASR_FY_2022</v>
      </c>
      <c r="T833" s="958">
        <f t="shared" si="53"/>
        <v>45032</v>
      </c>
      <c r="U833" t="str">
        <f t="shared" si="54"/>
        <v>Unaudited</v>
      </c>
    </row>
    <row r="834" spans="1:21" x14ac:dyDescent="0.25">
      <c r="A834" t="s">
        <v>437</v>
      </c>
      <c r="B834" t="s">
        <v>1385</v>
      </c>
      <c r="C834" t="s">
        <v>1386</v>
      </c>
      <c r="D834" s="15">
        <v>1900</v>
      </c>
      <c r="E834" s="121">
        <v>1</v>
      </c>
      <c r="F834" t="s">
        <v>441</v>
      </c>
      <c r="G834" s="121">
        <v>366</v>
      </c>
      <c r="H834" t="s">
        <v>382</v>
      </c>
      <c r="I834" t="s">
        <v>487</v>
      </c>
      <c r="J834" t="s">
        <v>12</v>
      </c>
      <c r="K834" t="s">
        <v>1325</v>
      </c>
      <c r="L834" s="756" t="s">
        <v>1324</v>
      </c>
      <c r="M834" t="s">
        <v>1325</v>
      </c>
      <c r="N834" s="681">
        <f t="shared" ca="1" si="56"/>
        <v>0</v>
      </c>
      <c r="O834" s="681">
        <f t="shared" ca="1" si="56"/>
        <v>0</v>
      </c>
      <c r="P834" s="681">
        <f t="shared" ca="1" si="56"/>
        <v>0</v>
      </c>
      <c r="Q834" s="681">
        <f t="shared" ca="1" si="56"/>
        <v>0</v>
      </c>
      <c r="R834" s="681">
        <f t="shared" ca="1" si="56"/>
        <v>0</v>
      </c>
      <c r="S834" t="str">
        <f t="shared" ref="S834:S897" si="57">file_name</f>
        <v>HUM_ASR_FY_2022</v>
      </c>
      <c r="T834" s="958">
        <f t="shared" ref="T834:T897" si="58">file_date</f>
        <v>45032</v>
      </c>
      <c r="U834" t="str">
        <f t="shared" ref="U834:U897" si="59">status</f>
        <v>Unaudited</v>
      </c>
    </row>
    <row r="835" spans="1:21" x14ac:dyDescent="0.25">
      <c r="A835" t="s">
        <v>437</v>
      </c>
      <c r="B835" t="s">
        <v>1385</v>
      </c>
      <c r="C835" t="s">
        <v>1386</v>
      </c>
      <c r="D835" s="15">
        <v>1900</v>
      </c>
      <c r="E835" s="121">
        <v>1</v>
      </c>
      <c r="F835" t="s">
        <v>441</v>
      </c>
      <c r="G835" s="121">
        <v>366</v>
      </c>
      <c r="H835" t="s">
        <v>382</v>
      </c>
      <c r="I835" t="s">
        <v>487</v>
      </c>
      <c r="J835" t="s">
        <v>13</v>
      </c>
      <c r="K835" t="s">
        <v>13</v>
      </c>
      <c r="L835" s="756" t="s">
        <v>63</v>
      </c>
      <c r="M835" t="s">
        <v>13</v>
      </c>
      <c r="N835" s="681">
        <f t="shared" ca="1" si="56"/>
        <v>-88135.78</v>
      </c>
      <c r="O835" s="681">
        <f t="shared" ca="1" si="56"/>
        <v>0</v>
      </c>
      <c r="P835" s="681">
        <f t="shared" ca="1" si="56"/>
        <v>0</v>
      </c>
      <c r="Q835" s="681">
        <f t="shared" ca="1" si="56"/>
        <v>0</v>
      </c>
      <c r="R835" s="681">
        <f t="shared" ca="1" si="56"/>
        <v>0</v>
      </c>
      <c r="S835" t="str">
        <f t="shared" si="57"/>
        <v>HUM_ASR_FY_2022</v>
      </c>
      <c r="T835" s="958">
        <f t="shared" si="58"/>
        <v>45032</v>
      </c>
      <c r="U835" t="str">
        <f t="shared" si="59"/>
        <v>Unaudited</v>
      </c>
    </row>
    <row r="836" spans="1:21" x14ac:dyDescent="0.25">
      <c r="A836" t="s">
        <v>437</v>
      </c>
      <c r="B836" t="s">
        <v>1385</v>
      </c>
      <c r="C836" t="s">
        <v>1386</v>
      </c>
      <c r="D836" s="15">
        <v>1900</v>
      </c>
      <c r="E836" s="121">
        <v>1</v>
      </c>
      <c r="F836" t="s">
        <v>441</v>
      </c>
      <c r="G836" s="121">
        <v>366</v>
      </c>
      <c r="H836" t="s">
        <v>382</v>
      </c>
      <c r="I836" t="s">
        <v>488</v>
      </c>
      <c r="J836" t="s">
        <v>433</v>
      </c>
      <c r="K836" t="s">
        <v>796</v>
      </c>
      <c r="L836" s="756">
        <v>2.1</v>
      </c>
      <c r="M836" t="s">
        <v>731</v>
      </c>
      <c r="N836" s="681">
        <f t="shared" ca="1" si="56"/>
        <v>91438</v>
      </c>
      <c r="O836" s="681">
        <f t="shared" ca="1" si="56"/>
        <v>84950</v>
      </c>
      <c r="P836" s="681">
        <f t="shared" ca="1" si="56"/>
        <v>6488</v>
      </c>
      <c r="Q836" s="681">
        <f t="shared" ca="1" si="56"/>
        <v>0</v>
      </c>
      <c r="R836" s="681">
        <f t="shared" ca="1" si="56"/>
        <v>0</v>
      </c>
      <c r="S836" t="str">
        <f t="shared" si="57"/>
        <v>HUM_ASR_FY_2022</v>
      </c>
      <c r="T836" s="958">
        <f t="shared" si="58"/>
        <v>45032</v>
      </c>
      <c r="U836" t="str">
        <f t="shared" si="59"/>
        <v>Unaudited</v>
      </c>
    </row>
    <row r="837" spans="1:21" x14ac:dyDescent="0.25">
      <c r="A837" t="s">
        <v>437</v>
      </c>
      <c r="B837" t="s">
        <v>1385</v>
      </c>
      <c r="C837" t="s">
        <v>1386</v>
      </c>
      <c r="D837" s="15">
        <v>1900</v>
      </c>
      <c r="E837" s="121">
        <v>1</v>
      </c>
      <c r="F837" t="s">
        <v>441</v>
      </c>
      <c r="G837" s="121">
        <v>366</v>
      </c>
      <c r="H837" t="s">
        <v>382</v>
      </c>
      <c r="I837" t="s">
        <v>488</v>
      </c>
      <c r="J837" t="s">
        <v>433</v>
      </c>
      <c r="K837" t="s">
        <v>796</v>
      </c>
      <c r="L837" s="756">
        <v>2.2000000000000002</v>
      </c>
      <c r="M837" t="s">
        <v>732</v>
      </c>
      <c r="N837" s="681">
        <f t="shared" ca="1" si="56"/>
        <v>234</v>
      </c>
      <c r="O837" s="681">
        <f t="shared" ca="1" si="56"/>
        <v>232</v>
      </c>
      <c r="P837" s="681">
        <f t="shared" ca="1" si="56"/>
        <v>2</v>
      </c>
      <c r="Q837" s="681">
        <f t="shared" ca="1" si="56"/>
        <v>0</v>
      </c>
      <c r="R837" s="681">
        <f t="shared" ca="1" si="56"/>
        <v>0</v>
      </c>
      <c r="S837" t="str">
        <f t="shared" si="57"/>
        <v>HUM_ASR_FY_2022</v>
      </c>
      <c r="T837" s="958">
        <f t="shared" si="58"/>
        <v>45032</v>
      </c>
      <c r="U837" t="str">
        <f t="shared" si="59"/>
        <v>Unaudited</v>
      </c>
    </row>
    <row r="838" spans="1:21" x14ac:dyDescent="0.25">
      <c r="A838" t="s">
        <v>437</v>
      </c>
      <c r="B838" t="s">
        <v>1385</v>
      </c>
      <c r="C838" t="s">
        <v>1386</v>
      </c>
      <c r="D838" s="15">
        <v>1900</v>
      </c>
      <c r="E838" s="121">
        <v>1</v>
      </c>
      <c r="F838" t="s">
        <v>441</v>
      </c>
      <c r="G838" s="121">
        <v>366</v>
      </c>
      <c r="H838" t="s">
        <v>382</v>
      </c>
      <c r="I838" t="s">
        <v>488</v>
      </c>
      <c r="J838" t="s">
        <v>433</v>
      </c>
      <c r="K838" t="s">
        <v>796</v>
      </c>
      <c r="L838" s="756">
        <v>2.2999999999999998</v>
      </c>
      <c r="M838" t="s">
        <v>733</v>
      </c>
      <c r="N838" s="681">
        <f t="shared" ca="1" si="56"/>
        <v>19543686.539999984</v>
      </c>
      <c r="O838" s="681">
        <f t="shared" ca="1" si="56"/>
        <v>18122035.489999983</v>
      </c>
      <c r="P838" s="681">
        <f t="shared" ca="1" si="56"/>
        <v>1421651.0500000003</v>
      </c>
      <c r="Q838" s="681">
        <f t="shared" ca="1" si="56"/>
        <v>0</v>
      </c>
      <c r="R838" s="681">
        <f t="shared" ca="1" si="56"/>
        <v>0</v>
      </c>
      <c r="S838" t="str">
        <f t="shared" si="57"/>
        <v>HUM_ASR_FY_2022</v>
      </c>
      <c r="T838" s="958">
        <f t="shared" si="58"/>
        <v>45032</v>
      </c>
      <c r="U838" t="str">
        <f t="shared" si="59"/>
        <v>Unaudited</v>
      </c>
    </row>
    <row r="839" spans="1:21" x14ac:dyDescent="0.25">
      <c r="A839" t="s">
        <v>437</v>
      </c>
      <c r="B839" t="s">
        <v>1385</v>
      </c>
      <c r="C839" t="s">
        <v>1386</v>
      </c>
      <c r="D839" s="15">
        <v>1900</v>
      </c>
      <c r="E839" s="121">
        <v>1</v>
      </c>
      <c r="F839" t="s">
        <v>441</v>
      </c>
      <c r="G839" s="121">
        <v>366</v>
      </c>
      <c r="H839" t="s">
        <v>382</v>
      </c>
      <c r="I839" t="s">
        <v>488</v>
      </c>
      <c r="J839" t="s">
        <v>433</v>
      </c>
      <c r="K839" t="s">
        <v>796</v>
      </c>
      <c r="L839" s="756">
        <v>2.4</v>
      </c>
      <c r="M839" t="s">
        <v>734</v>
      </c>
      <c r="N839" s="681">
        <f t="shared" ca="1" si="56"/>
        <v>14601.63</v>
      </c>
      <c r="O839" s="681">
        <f t="shared" ca="1" si="56"/>
        <v>14464.08</v>
      </c>
      <c r="P839" s="681">
        <f t="shared" ca="1" si="56"/>
        <v>137.55000000000001</v>
      </c>
      <c r="Q839" s="681">
        <f t="shared" ca="1" si="56"/>
        <v>0</v>
      </c>
      <c r="R839" s="681">
        <f t="shared" ca="1" si="56"/>
        <v>0</v>
      </c>
      <c r="S839" t="str">
        <f t="shared" si="57"/>
        <v>HUM_ASR_FY_2022</v>
      </c>
      <c r="T839" s="958">
        <f t="shared" si="58"/>
        <v>45032</v>
      </c>
      <c r="U839" t="str">
        <f t="shared" si="59"/>
        <v>Unaudited</v>
      </c>
    </row>
    <row r="840" spans="1:21" x14ac:dyDescent="0.25">
      <c r="A840" t="s">
        <v>437</v>
      </c>
      <c r="B840" t="s">
        <v>1385</v>
      </c>
      <c r="C840" t="s">
        <v>1386</v>
      </c>
      <c r="D840" s="15">
        <v>1900</v>
      </c>
      <c r="E840" s="121">
        <v>1</v>
      </c>
      <c r="F840" t="s">
        <v>441</v>
      </c>
      <c r="G840" s="121">
        <v>366</v>
      </c>
      <c r="H840" t="s">
        <v>382</v>
      </c>
      <c r="I840" t="s">
        <v>488</v>
      </c>
      <c r="J840" t="s">
        <v>433</v>
      </c>
      <c r="K840" t="s">
        <v>796</v>
      </c>
      <c r="L840" s="756">
        <v>2.5</v>
      </c>
      <c r="M840" t="s">
        <v>776</v>
      </c>
      <c r="N840" s="681">
        <f t="shared" ca="1" si="56"/>
        <v>8183</v>
      </c>
      <c r="O840" s="681">
        <f t="shared" ca="1" si="56"/>
        <v>7685</v>
      </c>
      <c r="P840" s="681">
        <f t="shared" ca="1" si="56"/>
        <v>498</v>
      </c>
      <c r="Q840" s="681">
        <f t="shared" ca="1" si="56"/>
        <v>0</v>
      </c>
      <c r="R840" s="681">
        <f t="shared" ca="1" si="56"/>
        <v>0</v>
      </c>
      <c r="S840" t="str">
        <f t="shared" si="57"/>
        <v>HUM_ASR_FY_2022</v>
      </c>
      <c r="T840" s="958">
        <f t="shared" si="58"/>
        <v>45032</v>
      </c>
      <c r="U840" t="str">
        <f t="shared" si="59"/>
        <v>Unaudited</v>
      </c>
    </row>
    <row r="841" spans="1:21" x14ac:dyDescent="0.25">
      <c r="A841" t="s">
        <v>437</v>
      </c>
      <c r="B841" t="s">
        <v>1385</v>
      </c>
      <c r="C841" t="s">
        <v>1386</v>
      </c>
      <c r="D841" s="15">
        <v>1900</v>
      </c>
      <c r="E841" s="121">
        <v>1</v>
      </c>
      <c r="F841" t="s">
        <v>441</v>
      </c>
      <c r="G841" s="121">
        <v>366</v>
      </c>
      <c r="H841" t="s">
        <v>382</v>
      </c>
      <c r="I841" t="s">
        <v>488</v>
      </c>
      <c r="J841" t="s">
        <v>433</v>
      </c>
      <c r="K841" t="s">
        <v>796</v>
      </c>
      <c r="L841" s="756">
        <v>2.6</v>
      </c>
      <c r="M841" t="s">
        <v>186</v>
      </c>
      <c r="N841" s="681">
        <f t="shared" ca="1" si="56"/>
        <v>1530926.1799999995</v>
      </c>
      <c r="O841" s="681">
        <f t="shared" ca="1" si="56"/>
        <v>1410743.0899999994</v>
      </c>
      <c r="P841" s="681">
        <f t="shared" ca="1" si="56"/>
        <v>120183.09</v>
      </c>
      <c r="Q841" s="681">
        <f t="shared" ca="1" si="56"/>
        <v>0</v>
      </c>
      <c r="R841" s="681">
        <f t="shared" ca="1" si="56"/>
        <v>0</v>
      </c>
      <c r="S841" t="str">
        <f t="shared" si="57"/>
        <v>HUM_ASR_FY_2022</v>
      </c>
      <c r="T841" s="958">
        <f t="shared" si="58"/>
        <v>45032</v>
      </c>
      <c r="U841" t="str">
        <f t="shared" si="59"/>
        <v>Unaudited</v>
      </c>
    </row>
    <row r="842" spans="1:21" x14ac:dyDescent="0.25">
      <c r="A842" t="s">
        <v>437</v>
      </c>
      <c r="B842" t="s">
        <v>1385</v>
      </c>
      <c r="C842" t="s">
        <v>1386</v>
      </c>
      <c r="D842" s="15">
        <v>1900</v>
      </c>
      <c r="E842" s="121">
        <v>1</v>
      </c>
      <c r="F842" t="s">
        <v>441</v>
      </c>
      <c r="G842" s="121">
        <v>366</v>
      </c>
      <c r="H842" t="s">
        <v>382</v>
      </c>
      <c r="I842" t="s">
        <v>488</v>
      </c>
      <c r="J842" t="s">
        <v>433</v>
      </c>
      <c r="K842" t="s">
        <v>796</v>
      </c>
      <c r="L842" s="756">
        <v>2.7</v>
      </c>
      <c r="M842" t="s">
        <v>797</v>
      </c>
      <c r="N842" s="681">
        <f t="shared" ca="1" si="56"/>
        <v>1848103.0190351857</v>
      </c>
      <c r="O842" s="681">
        <f t="shared" ca="1" si="56"/>
        <v>1713667.9117107748</v>
      </c>
      <c r="P842" s="681">
        <f t="shared" ca="1" si="56"/>
        <v>134435.1073244109</v>
      </c>
      <c r="Q842" s="681">
        <f t="shared" ca="1" si="56"/>
        <v>0</v>
      </c>
      <c r="R842" s="681">
        <f t="shared" ca="1" si="56"/>
        <v>0</v>
      </c>
      <c r="S842" t="str">
        <f t="shared" si="57"/>
        <v>HUM_ASR_FY_2022</v>
      </c>
      <c r="T842" s="958">
        <f t="shared" si="58"/>
        <v>45032</v>
      </c>
      <c r="U842" t="str">
        <f t="shared" si="59"/>
        <v>Unaudited</v>
      </c>
    </row>
    <row r="843" spans="1:21" x14ac:dyDescent="0.25">
      <c r="A843" t="s">
        <v>437</v>
      </c>
      <c r="B843" t="s">
        <v>1385</v>
      </c>
      <c r="C843" t="s">
        <v>1386</v>
      </c>
      <c r="D843" s="15">
        <v>1900</v>
      </c>
      <c r="E843" s="121">
        <v>1</v>
      </c>
      <c r="F843" t="s">
        <v>441</v>
      </c>
      <c r="G843" s="121">
        <v>366</v>
      </c>
      <c r="H843" t="s">
        <v>382</v>
      </c>
      <c r="I843" t="s">
        <v>488</v>
      </c>
      <c r="J843" t="s">
        <v>433</v>
      </c>
      <c r="K843" t="s">
        <v>796</v>
      </c>
      <c r="L843" s="756">
        <v>2.8</v>
      </c>
      <c r="M843" t="s">
        <v>798</v>
      </c>
      <c r="N843" s="681">
        <f t="shared" ca="1" si="56"/>
        <v>0</v>
      </c>
      <c r="O843" s="681">
        <f t="shared" ca="1" si="56"/>
        <v>0</v>
      </c>
      <c r="P843" s="681">
        <f t="shared" ca="1" si="56"/>
        <v>0</v>
      </c>
      <c r="Q843" s="681">
        <f t="shared" ca="1" si="56"/>
        <v>0</v>
      </c>
      <c r="R843" s="681">
        <f t="shared" ca="1" si="56"/>
        <v>0</v>
      </c>
      <c r="S843" t="str">
        <f t="shared" si="57"/>
        <v>HUM_ASR_FY_2022</v>
      </c>
      <c r="T843" s="958">
        <f t="shared" si="58"/>
        <v>45032</v>
      </c>
      <c r="U843" t="str">
        <f t="shared" si="59"/>
        <v>Unaudited</v>
      </c>
    </row>
    <row r="844" spans="1:21" x14ac:dyDescent="0.25">
      <c r="A844" t="s">
        <v>437</v>
      </c>
      <c r="B844" t="s">
        <v>1385</v>
      </c>
      <c r="C844" t="s">
        <v>1386</v>
      </c>
      <c r="D844" s="15">
        <v>1900</v>
      </c>
      <c r="E844" s="121">
        <v>1</v>
      </c>
      <c r="F844" t="s">
        <v>441</v>
      </c>
      <c r="G844" s="121">
        <v>366</v>
      </c>
      <c r="H844" t="s">
        <v>382</v>
      </c>
      <c r="I844" t="s">
        <v>488</v>
      </c>
      <c r="J844" t="s">
        <v>433</v>
      </c>
      <c r="K844" t="s">
        <v>796</v>
      </c>
      <c r="L844" s="756">
        <v>2.9</v>
      </c>
      <c r="M844" t="s">
        <v>779</v>
      </c>
      <c r="N844" s="681">
        <f t="shared" ca="1" si="56"/>
        <v>0</v>
      </c>
      <c r="O844" s="681">
        <f t="shared" ca="1" si="56"/>
        <v>0</v>
      </c>
      <c r="P844" s="681">
        <f t="shared" ca="1" si="56"/>
        <v>0</v>
      </c>
      <c r="Q844" s="681">
        <f t="shared" ca="1" si="56"/>
        <v>0</v>
      </c>
      <c r="R844" s="681">
        <f t="shared" ca="1" si="56"/>
        <v>0</v>
      </c>
      <c r="S844" t="str">
        <f t="shared" si="57"/>
        <v>HUM_ASR_FY_2022</v>
      </c>
      <c r="T844" s="958">
        <f t="shared" si="58"/>
        <v>45032</v>
      </c>
      <c r="U844" t="str">
        <f t="shared" si="59"/>
        <v>Unaudited</v>
      </c>
    </row>
    <row r="845" spans="1:21" x14ac:dyDescent="0.25">
      <c r="A845" t="s">
        <v>437</v>
      </c>
      <c r="B845" t="s">
        <v>1385</v>
      </c>
      <c r="C845" t="s">
        <v>1386</v>
      </c>
      <c r="D845" s="15">
        <v>1900</v>
      </c>
      <c r="E845" s="121">
        <v>1</v>
      </c>
      <c r="F845" t="s">
        <v>441</v>
      </c>
      <c r="G845" s="121">
        <v>366</v>
      </c>
      <c r="H845" t="s">
        <v>382</v>
      </c>
      <c r="I845" t="s">
        <v>488</v>
      </c>
      <c r="J845" t="s">
        <v>433</v>
      </c>
      <c r="K845" t="s">
        <v>223</v>
      </c>
      <c r="L845" s="756">
        <v>2.11</v>
      </c>
      <c r="M845" t="s">
        <v>228</v>
      </c>
      <c r="N845" s="681">
        <f t="shared" ca="1" si="56"/>
        <v>1080763.4600000002</v>
      </c>
      <c r="O845" s="681">
        <f t="shared" ca="1" si="56"/>
        <v>224219.05000000002</v>
      </c>
      <c r="P845" s="681">
        <f t="shared" ca="1" si="56"/>
        <v>856544.41000000015</v>
      </c>
      <c r="Q845" s="681">
        <f t="shared" ca="1" si="56"/>
        <v>0</v>
      </c>
      <c r="R845" s="681">
        <f t="shared" ca="1" si="56"/>
        <v>0</v>
      </c>
      <c r="S845" t="str">
        <f t="shared" si="57"/>
        <v>HUM_ASR_FY_2022</v>
      </c>
      <c r="T845" s="958">
        <f t="shared" si="58"/>
        <v>45032</v>
      </c>
      <c r="U845" t="str">
        <f t="shared" si="59"/>
        <v>Unaudited</v>
      </c>
    </row>
    <row r="846" spans="1:21" x14ac:dyDescent="0.25">
      <c r="A846" t="s">
        <v>437</v>
      </c>
      <c r="B846" t="s">
        <v>1385</v>
      </c>
      <c r="C846" t="s">
        <v>1386</v>
      </c>
      <c r="D846" s="15">
        <v>1900</v>
      </c>
      <c r="E846" s="121">
        <v>1</v>
      </c>
      <c r="F846" t="s">
        <v>441</v>
      </c>
      <c r="G846" s="121">
        <v>366</v>
      </c>
      <c r="H846" t="s">
        <v>382</v>
      </c>
      <c r="I846" t="s">
        <v>488</v>
      </c>
      <c r="J846" t="s">
        <v>433</v>
      </c>
      <c r="K846" t="s">
        <v>223</v>
      </c>
      <c r="L846" s="756">
        <v>2.12</v>
      </c>
      <c r="M846" t="s">
        <v>552</v>
      </c>
      <c r="N846" s="681">
        <f t="shared" ca="1" si="56"/>
        <v>2836527.6599999997</v>
      </c>
      <c r="O846" s="681">
        <f t="shared" ca="1" si="56"/>
        <v>159820.48000000004</v>
      </c>
      <c r="P846" s="681">
        <f t="shared" ca="1" si="56"/>
        <v>2676707.1799999997</v>
      </c>
      <c r="Q846" s="681">
        <f t="shared" ca="1" si="56"/>
        <v>0</v>
      </c>
      <c r="R846" s="681">
        <f t="shared" ca="1" si="56"/>
        <v>0</v>
      </c>
      <c r="S846" t="str">
        <f t="shared" si="57"/>
        <v>HUM_ASR_FY_2022</v>
      </c>
      <c r="T846" s="958">
        <f t="shared" si="58"/>
        <v>45032</v>
      </c>
      <c r="U846" t="str">
        <f t="shared" si="59"/>
        <v>Unaudited</v>
      </c>
    </row>
    <row r="847" spans="1:21" x14ac:dyDescent="0.25">
      <c r="A847" t="s">
        <v>437</v>
      </c>
      <c r="B847" t="s">
        <v>1385</v>
      </c>
      <c r="C847" t="s">
        <v>1386</v>
      </c>
      <c r="D847" s="15">
        <v>1900</v>
      </c>
      <c r="E847" s="121">
        <v>1</v>
      </c>
      <c r="F847" t="s">
        <v>441</v>
      </c>
      <c r="G847" s="121">
        <v>366</v>
      </c>
      <c r="H847" t="s">
        <v>382</v>
      </c>
      <c r="I847" t="s">
        <v>488</v>
      </c>
      <c r="J847" t="s">
        <v>433</v>
      </c>
      <c r="K847" t="s">
        <v>223</v>
      </c>
      <c r="L847" s="756">
        <v>2.13</v>
      </c>
      <c r="M847" t="s">
        <v>229</v>
      </c>
      <c r="N847" s="681">
        <f t="shared" ca="1" si="56"/>
        <v>180062.64999999997</v>
      </c>
      <c r="O847" s="681">
        <f t="shared" ca="1" si="56"/>
        <v>21210.759999999995</v>
      </c>
      <c r="P847" s="681">
        <f t="shared" ca="1" si="56"/>
        <v>158851.88999999998</v>
      </c>
      <c r="Q847" s="681">
        <f t="shared" ca="1" si="56"/>
        <v>0</v>
      </c>
      <c r="R847" s="681">
        <f t="shared" ca="1" si="56"/>
        <v>0</v>
      </c>
      <c r="S847" t="str">
        <f t="shared" si="57"/>
        <v>HUM_ASR_FY_2022</v>
      </c>
      <c r="T847" s="958">
        <f t="shared" si="58"/>
        <v>45032</v>
      </c>
      <c r="U847" t="str">
        <f t="shared" si="59"/>
        <v>Unaudited</v>
      </c>
    </row>
    <row r="848" spans="1:21" x14ac:dyDescent="0.25">
      <c r="A848" t="s">
        <v>437</v>
      </c>
      <c r="B848" t="s">
        <v>1385</v>
      </c>
      <c r="C848" t="s">
        <v>1386</v>
      </c>
      <c r="D848" s="15">
        <v>1900</v>
      </c>
      <c r="E848" s="121">
        <v>1</v>
      </c>
      <c r="F848" t="s">
        <v>441</v>
      </c>
      <c r="G848" s="121">
        <v>366</v>
      </c>
      <c r="H848" t="s">
        <v>382</v>
      </c>
      <c r="I848" t="s">
        <v>488</v>
      </c>
      <c r="J848" t="s">
        <v>433</v>
      </c>
      <c r="K848" t="s">
        <v>223</v>
      </c>
      <c r="L848" s="756">
        <v>2.14</v>
      </c>
      <c r="M848" t="s">
        <v>556</v>
      </c>
      <c r="N848" s="681">
        <f t="shared" ca="1" si="56"/>
        <v>92294.160000000033</v>
      </c>
      <c r="O848" s="681">
        <f t="shared" ca="1" si="56"/>
        <v>84736.760000000038</v>
      </c>
      <c r="P848" s="681">
        <f t="shared" ca="1" si="56"/>
        <v>7557.4000000000005</v>
      </c>
      <c r="Q848" s="681">
        <f t="shared" ca="1" si="56"/>
        <v>0</v>
      </c>
      <c r="R848" s="681">
        <f t="shared" ca="1" si="56"/>
        <v>0</v>
      </c>
      <c r="S848" t="str">
        <f t="shared" si="57"/>
        <v>HUM_ASR_FY_2022</v>
      </c>
      <c r="T848" s="958">
        <f t="shared" si="58"/>
        <v>45032</v>
      </c>
      <c r="U848" t="str">
        <f t="shared" si="59"/>
        <v>Unaudited</v>
      </c>
    </row>
    <row r="849" spans="1:21" x14ac:dyDescent="0.25">
      <c r="A849" t="s">
        <v>437</v>
      </c>
      <c r="B849" t="s">
        <v>1385</v>
      </c>
      <c r="C849" t="s">
        <v>1386</v>
      </c>
      <c r="D849" s="15">
        <v>1900</v>
      </c>
      <c r="E849" s="121">
        <v>1</v>
      </c>
      <c r="F849" t="s">
        <v>441</v>
      </c>
      <c r="G849" s="121">
        <v>366</v>
      </c>
      <c r="H849" t="s">
        <v>382</v>
      </c>
      <c r="I849" t="s">
        <v>488</v>
      </c>
      <c r="J849" t="s">
        <v>433</v>
      </c>
      <c r="K849" t="s">
        <v>223</v>
      </c>
      <c r="L849" s="756">
        <v>2.15</v>
      </c>
      <c r="M849" t="s">
        <v>20</v>
      </c>
      <c r="N849" s="681">
        <f t="shared" ca="1" si="56"/>
        <v>30311.821957349021</v>
      </c>
      <c r="O849" s="681">
        <f t="shared" ca="1" si="56"/>
        <v>1660.5799401541219</v>
      </c>
      <c r="P849" s="681">
        <f t="shared" ca="1" si="56"/>
        <v>28651.242017194898</v>
      </c>
      <c r="Q849" s="681">
        <f t="shared" ca="1" si="56"/>
        <v>0</v>
      </c>
      <c r="R849" s="681">
        <f t="shared" ca="1" si="56"/>
        <v>0</v>
      </c>
      <c r="S849" t="str">
        <f t="shared" si="57"/>
        <v>HUM_ASR_FY_2022</v>
      </c>
      <c r="T849" s="958">
        <f t="shared" si="58"/>
        <v>45032</v>
      </c>
      <c r="U849" t="str">
        <f t="shared" si="59"/>
        <v>Unaudited</v>
      </c>
    </row>
    <row r="850" spans="1:21" x14ac:dyDescent="0.25">
      <c r="A850" t="s">
        <v>437</v>
      </c>
      <c r="B850" t="s">
        <v>1385</v>
      </c>
      <c r="C850" t="s">
        <v>1386</v>
      </c>
      <c r="D850" s="15">
        <v>1900</v>
      </c>
      <c r="E850" s="121">
        <v>1</v>
      </c>
      <c r="F850" t="s">
        <v>441</v>
      </c>
      <c r="G850" s="121">
        <v>366</v>
      </c>
      <c r="H850" t="s">
        <v>382</v>
      </c>
      <c r="I850" t="s">
        <v>488</v>
      </c>
      <c r="J850" t="s">
        <v>433</v>
      </c>
      <c r="K850" t="s">
        <v>223</v>
      </c>
      <c r="L850" s="756">
        <v>2.16</v>
      </c>
      <c r="M850" t="s">
        <v>799</v>
      </c>
      <c r="N850" s="681">
        <f t="shared" ca="1" si="56"/>
        <v>952020.54413039505</v>
      </c>
      <c r="O850" s="681">
        <f t="shared" ca="1" si="56"/>
        <v>502874.18338929251</v>
      </c>
      <c r="P850" s="681">
        <f t="shared" ca="1" si="56"/>
        <v>449146.36074110254</v>
      </c>
      <c r="Q850" s="681">
        <f t="shared" ca="1" si="56"/>
        <v>0</v>
      </c>
      <c r="R850" s="681">
        <f t="shared" ca="1" si="56"/>
        <v>0</v>
      </c>
      <c r="S850" t="str">
        <f t="shared" si="57"/>
        <v>HUM_ASR_FY_2022</v>
      </c>
      <c r="T850" s="958">
        <f t="shared" si="58"/>
        <v>45032</v>
      </c>
      <c r="U850" t="str">
        <f t="shared" si="59"/>
        <v>Unaudited</v>
      </c>
    </row>
    <row r="851" spans="1:21" x14ac:dyDescent="0.25">
      <c r="A851" t="s">
        <v>437</v>
      </c>
      <c r="B851" t="s">
        <v>1385</v>
      </c>
      <c r="C851" t="s">
        <v>1386</v>
      </c>
      <c r="D851" s="15">
        <v>1900</v>
      </c>
      <c r="E851" s="121">
        <v>1</v>
      </c>
      <c r="F851" t="s">
        <v>441</v>
      </c>
      <c r="G851" s="121">
        <v>366</v>
      </c>
      <c r="H851" t="s">
        <v>382</v>
      </c>
      <c r="I851" t="s">
        <v>488</v>
      </c>
      <c r="J851" t="s">
        <v>433</v>
      </c>
      <c r="K851" t="s">
        <v>223</v>
      </c>
      <c r="L851" s="756">
        <v>2.17</v>
      </c>
      <c r="M851" t="s">
        <v>1052</v>
      </c>
      <c r="N851" s="681">
        <f t="shared" ca="1" si="56"/>
        <v>0</v>
      </c>
      <c r="O851" s="681">
        <f t="shared" ca="1" si="56"/>
        <v>0</v>
      </c>
      <c r="P851" s="681">
        <f t="shared" ca="1" si="56"/>
        <v>0</v>
      </c>
      <c r="Q851" s="681">
        <f t="shared" ca="1" si="56"/>
        <v>0</v>
      </c>
      <c r="R851" s="681">
        <f t="shared" ca="1" si="56"/>
        <v>0</v>
      </c>
      <c r="S851" t="str">
        <f t="shared" si="57"/>
        <v>HUM_ASR_FY_2022</v>
      </c>
      <c r="T851" s="958">
        <f t="shared" si="58"/>
        <v>45032</v>
      </c>
      <c r="U851" t="str">
        <f t="shared" si="59"/>
        <v>Unaudited</v>
      </c>
    </row>
    <row r="852" spans="1:21" x14ac:dyDescent="0.25">
      <c r="A852" t="s">
        <v>437</v>
      </c>
      <c r="B852" t="s">
        <v>1385</v>
      </c>
      <c r="C852" t="s">
        <v>1386</v>
      </c>
      <c r="D852" s="15">
        <v>1900</v>
      </c>
      <c r="E852" s="121">
        <v>1</v>
      </c>
      <c r="F852" t="s">
        <v>441</v>
      </c>
      <c r="G852" s="121">
        <v>366</v>
      </c>
      <c r="H852" t="s">
        <v>382</v>
      </c>
      <c r="I852" t="s">
        <v>488</v>
      </c>
      <c r="J852" t="s">
        <v>433</v>
      </c>
      <c r="K852" t="s">
        <v>223</v>
      </c>
      <c r="L852" s="756">
        <v>2.1800000000000002</v>
      </c>
      <c r="M852" t="s">
        <v>648</v>
      </c>
      <c r="N852" s="681">
        <f t="shared" ca="1" si="56"/>
        <v>140519.87</v>
      </c>
      <c r="O852" s="681">
        <f t="shared" ca="1" si="56"/>
        <v>9745.5</v>
      </c>
      <c r="P852" s="681">
        <f t="shared" ca="1" si="56"/>
        <v>130774.37</v>
      </c>
      <c r="Q852" s="681">
        <f t="shared" ca="1" si="56"/>
        <v>0</v>
      </c>
      <c r="R852" s="681">
        <f t="shared" ca="1" si="56"/>
        <v>0</v>
      </c>
      <c r="S852" t="str">
        <f t="shared" si="57"/>
        <v>HUM_ASR_FY_2022</v>
      </c>
      <c r="T852" s="958">
        <f t="shared" si="58"/>
        <v>45032</v>
      </c>
      <c r="U852" t="str">
        <f t="shared" si="59"/>
        <v>Unaudited</v>
      </c>
    </row>
    <row r="853" spans="1:21" x14ac:dyDescent="0.25">
      <c r="A853" t="s">
        <v>437</v>
      </c>
      <c r="B853" t="s">
        <v>1385</v>
      </c>
      <c r="C853" t="s">
        <v>1386</v>
      </c>
      <c r="D853" s="15">
        <v>1900</v>
      </c>
      <c r="E853" s="121">
        <v>1</v>
      </c>
      <c r="F853" t="s">
        <v>441</v>
      </c>
      <c r="G853" s="121">
        <v>366</v>
      </c>
      <c r="H853" t="s">
        <v>382</v>
      </c>
      <c r="I853" t="s">
        <v>488</v>
      </c>
      <c r="J853" t="s">
        <v>433</v>
      </c>
      <c r="K853" t="s">
        <v>223</v>
      </c>
      <c r="L853" s="756">
        <v>2.19</v>
      </c>
      <c r="M853" t="s">
        <v>218</v>
      </c>
      <c r="N853" s="681">
        <f t="shared" ca="1" si="56"/>
        <v>0</v>
      </c>
      <c r="O853" s="681">
        <f t="shared" ca="1" si="56"/>
        <v>0</v>
      </c>
      <c r="P853" s="681">
        <f t="shared" ca="1" si="56"/>
        <v>0</v>
      </c>
      <c r="Q853" s="681">
        <f t="shared" ca="1" si="56"/>
        <v>0</v>
      </c>
      <c r="R853" s="681">
        <f t="shared" ca="1" si="56"/>
        <v>0</v>
      </c>
      <c r="S853" t="str">
        <f t="shared" si="57"/>
        <v>HUM_ASR_FY_2022</v>
      </c>
      <c r="T853" s="958">
        <f t="shared" si="58"/>
        <v>45032</v>
      </c>
      <c r="U853" t="str">
        <f t="shared" si="59"/>
        <v>Unaudited</v>
      </c>
    </row>
    <row r="854" spans="1:21" x14ac:dyDescent="0.25">
      <c r="A854" t="s">
        <v>437</v>
      </c>
      <c r="B854" t="s">
        <v>1385</v>
      </c>
      <c r="C854" t="s">
        <v>1386</v>
      </c>
      <c r="D854" s="15">
        <v>1900</v>
      </c>
      <c r="E854" s="121">
        <v>1</v>
      </c>
      <c r="F854" t="s">
        <v>441</v>
      </c>
      <c r="G854" s="121">
        <v>366</v>
      </c>
      <c r="H854" t="s">
        <v>382</v>
      </c>
      <c r="I854" t="s">
        <v>488</v>
      </c>
      <c r="J854" t="s">
        <v>433</v>
      </c>
      <c r="K854" t="s">
        <v>223</v>
      </c>
      <c r="L854" s="756" t="s">
        <v>704</v>
      </c>
      <c r="M854" t="s">
        <v>230</v>
      </c>
      <c r="N854" s="681">
        <f t="shared" ca="1" si="56"/>
        <v>106684.36919324896</v>
      </c>
      <c r="O854" s="681">
        <f t="shared" ca="1" si="56"/>
        <v>22133.120516823863</v>
      </c>
      <c r="P854" s="681">
        <f t="shared" ca="1" si="56"/>
        <v>84551.248676425093</v>
      </c>
      <c r="Q854" s="681">
        <f t="shared" ca="1" si="56"/>
        <v>0</v>
      </c>
      <c r="R854" s="681">
        <f t="shared" ca="1" si="56"/>
        <v>0</v>
      </c>
      <c r="S854" t="str">
        <f t="shared" si="57"/>
        <v>HUM_ASR_FY_2022</v>
      </c>
      <c r="T854" s="958">
        <f t="shared" si="58"/>
        <v>45032</v>
      </c>
      <c r="U854" t="str">
        <f t="shared" si="59"/>
        <v>Unaudited</v>
      </c>
    </row>
    <row r="855" spans="1:21" x14ac:dyDescent="0.25">
      <c r="A855" t="s">
        <v>437</v>
      </c>
      <c r="B855" t="s">
        <v>1385</v>
      </c>
      <c r="C855" t="s">
        <v>1386</v>
      </c>
      <c r="D855" s="15">
        <v>1900</v>
      </c>
      <c r="E855" s="121">
        <v>1</v>
      </c>
      <c r="F855" t="s">
        <v>441</v>
      </c>
      <c r="G855" s="121">
        <v>366</v>
      </c>
      <c r="H855" t="s">
        <v>382</v>
      </c>
      <c r="I855" t="s">
        <v>488</v>
      </c>
      <c r="J855" t="s">
        <v>433</v>
      </c>
      <c r="K855" t="s">
        <v>223</v>
      </c>
      <c r="L855" s="756">
        <v>2.21</v>
      </c>
      <c r="M855" t="s">
        <v>466</v>
      </c>
      <c r="N855" s="681">
        <f t="shared" ca="1" si="56"/>
        <v>0</v>
      </c>
      <c r="O855" s="681">
        <f t="shared" ca="1" si="56"/>
        <v>0</v>
      </c>
      <c r="P855" s="681">
        <f t="shared" ca="1" si="56"/>
        <v>0</v>
      </c>
      <c r="Q855" s="681">
        <f t="shared" ca="1" si="56"/>
        <v>0</v>
      </c>
      <c r="R855" s="681">
        <f t="shared" ca="1" si="56"/>
        <v>0</v>
      </c>
      <c r="S855" t="str">
        <f t="shared" si="57"/>
        <v>HUM_ASR_FY_2022</v>
      </c>
      <c r="T855" s="958">
        <f t="shared" si="58"/>
        <v>45032</v>
      </c>
      <c r="U855" t="str">
        <f t="shared" si="59"/>
        <v>Unaudited</v>
      </c>
    </row>
    <row r="856" spans="1:21" x14ac:dyDescent="0.25">
      <c r="A856" t="s">
        <v>437</v>
      </c>
      <c r="B856" t="s">
        <v>1385</v>
      </c>
      <c r="C856" t="s">
        <v>1386</v>
      </c>
      <c r="D856" s="15">
        <v>1900</v>
      </c>
      <c r="E856" s="121">
        <v>1</v>
      </c>
      <c r="F856" t="s">
        <v>441</v>
      </c>
      <c r="G856" s="121">
        <v>366</v>
      </c>
      <c r="H856" t="s">
        <v>382</v>
      </c>
      <c r="I856" t="s">
        <v>488</v>
      </c>
      <c r="J856" t="s">
        <v>433</v>
      </c>
      <c r="K856" t="s">
        <v>6</v>
      </c>
      <c r="L856" s="756" t="s">
        <v>70</v>
      </c>
      <c r="M856" t="s">
        <v>188</v>
      </c>
      <c r="N856" s="681">
        <f t="shared" ca="1" si="56"/>
        <v>32987.046184087827</v>
      </c>
      <c r="O856" s="681">
        <f t="shared" ca="1" si="56"/>
        <v>20192.52901859966</v>
      </c>
      <c r="P856" s="681">
        <f t="shared" ca="1" si="56"/>
        <v>12794.517165488165</v>
      </c>
      <c r="Q856" s="681">
        <f t="shared" ca="1" si="56"/>
        <v>0</v>
      </c>
      <c r="R856" s="681">
        <f t="shared" ca="1" si="56"/>
        <v>0</v>
      </c>
      <c r="S856" t="str">
        <f t="shared" si="57"/>
        <v>HUM_ASR_FY_2022</v>
      </c>
      <c r="T856" s="958">
        <f t="shared" si="58"/>
        <v>45032</v>
      </c>
      <c r="U856" t="str">
        <f t="shared" si="59"/>
        <v>Unaudited</v>
      </c>
    </row>
    <row r="857" spans="1:21" x14ac:dyDescent="0.25">
      <c r="A857" t="s">
        <v>437</v>
      </c>
      <c r="B857" t="s">
        <v>1385</v>
      </c>
      <c r="C857" t="s">
        <v>1386</v>
      </c>
      <c r="D857" s="15">
        <v>1900</v>
      </c>
      <c r="E857" s="121">
        <v>1</v>
      </c>
      <c r="F857" t="s">
        <v>441</v>
      </c>
      <c r="G857" s="121">
        <v>366</v>
      </c>
      <c r="H857" t="s">
        <v>382</v>
      </c>
      <c r="I857" t="s">
        <v>488</v>
      </c>
      <c r="J857" t="s">
        <v>433</v>
      </c>
      <c r="K857" t="s">
        <v>6</v>
      </c>
      <c r="L857" s="756" t="s">
        <v>71</v>
      </c>
      <c r="M857" t="s">
        <v>231</v>
      </c>
      <c r="N857" s="681">
        <f t="shared" ca="1" si="56"/>
        <v>0</v>
      </c>
      <c r="O857" s="681">
        <f t="shared" ca="1" si="56"/>
        <v>0</v>
      </c>
      <c r="P857" s="681">
        <f t="shared" ca="1" si="56"/>
        <v>0</v>
      </c>
      <c r="Q857" s="681">
        <f t="shared" ca="1" si="56"/>
        <v>0</v>
      </c>
      <c r="R857" s="681">
        <f t="shared" ca="1" si="56"/>
        <v>0</v>
      </c>
      <c r="S857" t="str">
        <f t="shared" si="57"/>
        <v>HUM_ASR_FY_2022</v>
      </c>
      <c r="T857" s="958">
        <f t="shared" si="58"/>
        <v>45032</v>
      </c>
      <c r="U857" t="str">
        <f t="shared" si="59"/>
        <v>Unaudited</v>
      </c>
    </row>
    <row r="858" spans="1:21" x14ac:dyDescent="0.25">
      <c r="A858" t="s">
        <v>437</v>
      </c>
      <c r="B858" t="s">
        <v>1385</v>
      </c>
      <c r="C858" t="s">
        <v>1386</v>
      </c>
      <c r="D858" s="15">
        <v>1900</v>
      </c>
      <c r="E858" s="121">
        <v>1</v>
      </c>
      <c r="F858" t="s">
        <v>441</v>
      </c>
      <c r="G858" s="121">
        <v>366</v>
      </c>
      <c r="H858" t="s">
        <v>382</v>
      </c>
      <c r="I858" t="s">
        <v>488</v>
      </c>
      <c r="J858" t="s">
        <v>433</v>
      </c>
      <c r="K858" t="s">
        <v>6</v>
      </c>
      <c r="L858" s="756" t="s">
        <v>72</v>
      </c>
      <c r="M858" t="s">
        <v>164</v>
      </c>
      <c r="N858" s="681">
        <f t="shared" ca="1" si="56"/>
        <v>0</v>
      </c>
      <c r="O858" s="681">
        <f t="shared" ca="1" si="56"/>
        <v>0</v>
      </c>
      <c r="P858" s="681">
        <f t="shared" ca="1" si="56"/>
        <v>0</v>
      </c>
      <c r="Q858" s="681">
        <f t="shared" ca="1" si="56"/>
        <v>0</v>
      </c>
      <c r="R858" s="681">
        <f t="shared" ca="1" si="56"/>
        <v>0</v>
      </c>
      <c r="S858" t="str">
        <f t="shared" si="57"/>
        <v>HUM_ASR_FY_2022</v>
      </c>
      <c r="T858" s="958">
        <f t="shared" si="58"/>
        <v>45032</v>
      </c>
      <c r="U858" t="str">
        <f t="shared" si="59"/>
        <v>Unaudited</v>
      </c>
    </row>
    <row r="859" spans="1:21" x14ac:dyDescent="0.25">
      <c r="A859" t="s">
        <v>437</v>
      </c>
      <c r="B859" t="s">
        <v>1385</v>
      </c>
      <c r="C859" t="s">
        <v>1386</v>
      </c>
      <c r="D859" s="15">
        <v>1900</v>
      </c>
      <c r="E859" s="121">
        <v>1</v>
      </c>
      <c r="F859" t="s">
        <v>441</v>
      </c>
      <c r="G859" s="121">
        <v>366</v>
      </c>
      <c r="H859" t="s">
        <v>382</v>
      </c>
      <c r="I859" t="s">
        <v>488</v>
      </c>
      <c r="J859" t="s">
        <v>433</v>
      </c>
      <c r="K859" t="s">
        <v>6</v>
      </c>
      <c r="L859" s="756">
        <v>3.4</v>
      </c>
      <c r="M859" t="s">
        <v>461</v>
      </c>
      <c r="N859" s="681">
        <f t="shared" ca="1" si="56"/>
        <v>0</v>
      </c>
      <c r="O859" s="681">
        <f t="shared" ca="1" si="56"/>
        <v>0</v>
      </c>
      <c r="P859" s="681">
        <f t="shared" ca="1" si="56"/>
        <v>0</v>
      </c>
      <c r="Q859" s="681">
        <f t="shared" ca="1" si="56"/>
        <v>0</v>
      </c>
      <c r="R859" s="681">
        <f t="shared" ca="1" si="56"/>
        <v>0</v>
      </c>
      <c r="S859" t="str">
        <f t="shared" si="57"/>
        <v>HUM_ASR_FY_2022</v>
      </c>
      <c r="T859" s="958">
        <f t="shared" si="58"/>
        <v>45032</v>
      </c>
      <c r="U859" t="str">
        <f t="shared" si="59"/>
        <v>Unaudited</v>
      </c>
    </row>
    <row r="860" spans="1:21" x14ac:dyDescent="0.25">
      <c r="A860" t="s">
        <v>437</v>
      </c>
      <c r="B860" t="s">
        <v>1385</v>
      </c>
      <c r="C860" t="s">
        <v>1386</v>
      </c>
      <c r="D860" s="15">
        <v>1900</v>
      </c>
      <c r="E860" s="121">
        <v>1</v>
      </c>
      <c r="F860" t="s">
        <v>441</v>
      </c>
      <c r="G860" s="121">
        <v>366</v>
      </c>
      <c r="H860" t="s">
        <v>382</v>
      </c>
      <c r="I860" t="s">
        <v>488</v>
      </c>
      <c r="J860" t="s">
        <v>433</v>
      </c>
      <c r="K860" t="s">
        <v>434</v>
      </c>
      <c r="L860" s="756">
        <v>4.5</v>
      </c>
      <c r="M860" t="s">
        <v>32</v>
      </c>
      <c r="N860" s="681">
        <f t="shared" ca="1" si="56"/>
        <v>1679.348181818182</v>
      </c>
      <c r="O860" s="681">
        <f t="shared" ca="1" si="56"/>
        <v>1250.7178629692824</v>
      </c>
      <c r="P860" s="681">
        <f t="shared" ca="1" si="56"/>
        <v>428.63031884889966</v>
      </c>
      <c r="Q860" s="681">
        <f t="shared" ca="1" si="56"/>
        <v>0</v>
      </c>
      <c r="R860" s="681">
        <f t="shared" ca="1" si="56"/>
        <v>0</v>
      </c>
      <c r="S860" t="str">
        <f t="shared" si="57"/>
        <v>HUM_ASR_FY_2022</v>
      </c>
      <c r="T860" s="958">
        <f t="shared" si="58"/>
        <v>45032</v>
      </c>
      <c r="U860" t="str">
        <f t="shared" si="59"/>
        <v>Unaudited</v>
      </c>
    </row>
    <row r="861" spans="1:21" x14ac:dyDescent="0.25">
      <c r="A861" t="s">
        <v>437</v>
      </c>
      <c r="B861" t="s">
        <v>1385</v>
      </c>
      <c r="C861" t="s">
        <v>1386</v>
      </c>
      <c r="D861" s="15">
        <v>1900</v>
      </c>
      <c r="E861" s="121">
        <v>1</v>
      </c>
      <c r="F861" t="s">
        <v>441</v>
      </c>
      <c r="G861" s="121">
        <v>366</v>
      </c>
      <c r="H861" t="s">
        <v>382</v>
      </c>
      <c r="I861" t="s">
        <v>488</v>
      </c>
      <c r="J861" t="s">
        <v>433</v>
      </c>
      <c r="K861" t="s">
        <v>434</v>
      </c>
      <c r="L861" s="756" t="s">
        <v>944</v>
      </c>
      <c r="M861" t="s">
        <v>935</v>
      </c>
      <c r="N861" s="681">
        <f t="shared" ca="1" si="56"/>
        <v>0</v>
      </c>
      <c r="O861" s="681">
        <f t="shared" ca="1" si="56"/>
        <v>0</v>
      </c>
      <c r="P861" s="681">
        <f t="shared" ca="1" si="56"/>
        <v>0</v>
      </c>
      <c r="Q861" s="681">
        <f t="shared" ca="1" si="56"/>
        <v>0</v>
      </c>
      <c r="R861" s="681">
        <f t="shared" ca="1" si="56"/>
        <v>0</v>
      </c>
      <c r="S861" t="str">
        <f t="shared" si="57"/>
        <v>HUM_ASR_FY_2022</v>
      </c>
      <c r="T861" s="958">
        <f t="shared" si="58"/>
        <v>45032</v>
      </c>
      <c r="U861" t="str">
        <f t="shared" si="59"/>
        <v>Unaudited</v>
      </c>
    </row>
    <row r="862" spans="1:21" x14ac:dyDescent="0.25">
      <c r="A862" t="s">
        <v>437</v>
      </c>
      <c r="B862" t="s">
        <v>1385</v>
      </c>
      <c r="C862" t="s">
        <v>1386</v>
      </c>
      <c r="D862" s="15">
        <v>1900</v>
      </c>
      <c r="E862" s="121">
        <v>1</v>
      </c>
      <c r="F862" t="s">
        <v>441</v>
      </c>
      <c r="G862" s="121">
        <v>366</v>
      </c>
      <c r="H862" t="s">
        <v>382</v>
      </c>
      <c r="I862" t="s">
        <v>488</v>
      </c>
      <c r="J862" t="s">
        <v>433</v>
      </c>
      <c r="K862" t="s">
        <v>434</v>
      </c>
      <c r="L862" s="756" t="s">
        <v>193</v>
      </c>
      <c r="M862" t="s">
        <v>40</v>
      </c>
      <c r="N862" s="681">
        <f t="shared" ca="1" si="56"/>
        <v>0</v>
      </c>
      <c r="O862" s="681">
        <f t="shared" ca="1" si="56"/>
        <v>0</v>
      </c>
      <c r="P862" s="681">
        <f t="shared" ca="1" si="56"/>
        <v>0</v>
      </c>
      <c r="Q862" s="681">
        <f t="shared" ca="1" si="56"/>
        <v>0</v>
      </c>
      <c r="R862" s="681">
        <f t="shared" ca="1" si="56"/>
        <v>0</v>
      </c>
      <c r="S862" t="str">
        <f t="shared" si="57"/>
        <v>HUM_ASR_FY_2022</v>
      </c>
      <c r="T862" s="958">
        <f t="shared" si="58"/>
        <v>45032</v>
      </c>
      <c r="U862" t="str">
        <f t="shared" si="59"/>
        <v>Unaudited</v>
      </c>
    </row>
    <row r="863" spans="1:21" x14ac:dyDescent="0.25">
      <c r="A863" t="s">
        <v>437</v>
      </c>
      <c r="B863" t="s">
        <v>1385</v>
      </c>
      <c r="C863" t="s">
        <v>1386</v>
      </c>
      <c r="D863" s="15">
        <v>1900</v>
      </c>
      <c r="E863" s="121">
        <v>1</v>
      </c>
      <c r="F863" t="s">
        <v>441</v>
      </c>
      <c r="G863" s="121">
        <v>366</v>
      </c>
      <c r="H863" t="s">
        <v>382</v>
      </c>
      <c r="I863" t="s">
        <v>488</v>
      </c>
      <c r="J863" t="s">
        <v>433</v>
      </c>
      <c r="K863" t="s">
        <v>434</v>
      </c>
      <c r="L863" s="756" t="s">
        <v>192</v>
      </c>
      <c r="M863" t="s">
        <v>329</v>
      </c>
      <c r="N863" s="681">
        <f t="shared" ca="1" si="56"/>
        <v>0</v>
      </c>
      <c r="O863" s="681">
        <f t="shared" ca="1" si="56"/>
        <v>0</v>
      </c>
      <c r="P863" s="681">
        <f t="shared" ca="1" si="56"/>
        <v>0</v>
      </c>
      <c r="Q863" s="681">
        <f t="shared" ca="1" si="56"/>
        <v>0</v>
      </c>
      <c r="R863" s="681">
        <f t="shared" ca="1" si="56"/>
        <v>0</v>
      </c>
      <c r="S863" t="str">
        <f t="shared" si="57"/>
        <v>HUM_ASR_FY_2022</v>
      </c>
      <c r="T863" s="958">
        <f t="shared" si="58"/>
        <v>45032</v>
      </c>
      <c r="U863" t="str">
        <f t="shared" si="59"/>
        <v>Unaudited</v>
      </c>
    </row>
    <row r="864" spans="1:21" x14ac:dyDescent="0.25">
      <c r="A864" t="s">
        <v>437</v>
      </c>
      <c r="B864" t="s">
        <v>1385</v>
      </c>
      <c r="C864" t="s">
        <v>1386</v>
      </c>
      <c r="D864" s="15">
        <v>1900</v>
      </c>
      <c r="E864" s="121">
        <v>1</v>
      </c>
      <c r="F864" t="s">
        <v>441</v>
      </c>
      <c r="G864" s="121">
        <v>366</v>
      </c>
      <c r="H864" t="s">
        <v>382</v>
      </c>
      <c r="I864" t="s">
        <v>488</v>
      </c>
      <c r="J864" t="s">
        <v>450</v>
      </c>
      <c r="K864" t="s">
        <v>435</v>
      </c>
      <c r="L864" s="756" t="s">
        <v>79</v>
      </c>
      <c r="M864" t="s">
        <v>27</v>
      </c>
      <c r="N864" s="681">
        <f t="shared" ca="1" si="56"/>
        <v>468335.36567887862</v>
      </c>
      <c r="O864" s="681">
        <f t="shared" ca="1" si="56"/>
        <v>248829.4603551637</v>
      </c>
      <c r="P864" s="681">
        <f t="shared" ca="1" si="56"/>
        <v>219505.90532371489</v>
      </c>
      <c r="Q864" s="681">
        <f t="shared" ca="1" si="56"/>
        <v>0</v>
      </c>
      <c r="R864" s="681">
        <f t="shared" ca="1" si="56"/>
        <v>0</v>
      </c>
      <c r="S864" t="str">
        <f t="shared" si="57"/>
        <v>HUM_ASR_FY_2022</v>
      </c>
      <c r="T864" s="958">
        <f t="shared" si="58"/>
        <v>45032</v>
      </c>
      <c r="U864" t="str">
        <f t="shared" si="59"/>
        <v>Unaudited</v>
      </c>
    </row>
    <row r="865" spans="1:21" x14ac:dyDescent="0.25">
      <c r="A865" t="s">
        <v>437</v>
      </c>
      <c r="B865" t="s">
        <v>1385</v>
      </c>
      <c r="C865" t="s">
        <v>1386</v>
      </c>
      <c r="D865" s="15">
        <v>1900</v>
      </c>
      <c r="E865" s="121">
        <v>1</v>
      </c>
      <c r="F865" t="s">
        <v>441</v>
      </c>
      <c r="G865" s="121">
        <v>366</v>
      </c>
      <c r="H865" t="s">
        <v>382</v>
      </c>
      <c r="I865" t="s">
        <v>488</v>
      </c>
      <c r="J865" t="s">
        <v>450</v>
      </c>
      <c r="K865" t="s">
        <v>435</v>
      </c>
      <c r="L865" s="756" t="s">
        <v>80</v>
      </c>
      <c r="M865" t="s">
        <v>97</v>
      </c>
      <c r="N865" s="681">
        <f t="shared" ca="1" si="56"/>
        <v>74725.690214726637</v>
      </c>
      <c r="O865" s="681">
        <f t="shared" ca="1" si="56"/>
        <v>39702.218823138799</v>
      </c>
      <c r="P865" s="681">
        <f t="shared" ca="1" si="56"/>
        <v>35023.471391587846</v>
      </c>
      <c r="Q865" s="681">
        <f t="shared" ca="1" si="56"/>
        <v>0</v>
      </c>
      <c r="R865" s="681">
        <f t="shared" ca="1" si="56"/>
        <v>0</v>
      </c>
      <c r="S865" t="str">
        <f t="shared" si="57"/>
        <v>HUM_ASR_FY_2022</v>
      </c>
      <c r="T865" s="958">
        <f t="shared" si="58"/>
        <v>45032</v>
      </c>
      <c r="U865" t="str">
        <f t="shared" si="59"/>
        <v>Unaudited</v>
      </c>
    </row>
    <row r="866" spans="1:21" x14ac:dyDescent="0.25">
      <c r="A866" t="s">
        <v>437</v>
      </c>
      <c r="B866" t="s">
        <v>1385</v>
      </c>
      <c r="C866" t="s">
        <v>1386</v>
      </c>
      <c r="D866" s="15">
        <v>1900</v>
      </c>
      <c r="E866" s="121">
        <v>1</v>
      </c>
      <c r="F866" t="s">
        <v>441</v>
      </c>
      <c r="G866" s="121">
        <v>366</v>
      </c>
      <c r="H866" t="s">
        <v>382</v>
      </c>
      <c r="I866" t="s">
        <v>488</v>
      </c>
      <c r="J866" t="s">
        <v>450</v>
      </c>
      <c r="K866" t="s">
        <v>435</v>
      </c>
      <c r="L866" s="756" t="s">
        <v>81</v>
      </c>
      <c r="M866" t="s">
        <v>98</v>
      </c>
      <c r="N866" s="681">
        <f t="shared" ca="1" si="56"/>
        <v>149629.09322064067</v>
      </c>
      <c r="O866" s="681">
        <f t="shared" ca="1" si="56"/>
        <v>79498.857545285806</v>
      </c>
      <c r="P866" s="681">
        <f t="shared" ca="1" si="56"/>
        <v>70130.235675354881</v>
      </c>
      <c r="Q866" s="681">
        <f t="shared" ca="1" si="56"/>
        <v>0</v>
      </c>
      <c r="R866" s="681">
        <f t="shared" ca="1" si="56"/>
        <v>0</v>
      </c>
      <c r="S866" t="str">
        <f t="shared" si="57"/>
        <v>HUM_ASR_FY_2022</v>
      </c>
      <c r="T866" s="958">
        <f t="shared" si="58"/>
        <v>45032</v>
      </c>
      <c r="U866" t="str">
        <f t="shared" si="59"/>
        <v>Unaudited</v>
      </c>
    </row>
    <row r="867" spans="1:21" x14ac:dyDescent="0.25">
      <c r="A867" t="s">
        <v>437</v>
      </c>
      <c r="B867" t="s">
        <v>1385</v>
      </c>
      <c r="C867" t="s">
        <v>1386</v>
      </c>
      <c r="D867" s="15">
        <v>1900</v>
      </c>
      <c r="E867" s="121">
        <v>1</v>
      </c>
      <c r="F867" t="s">
        <v>441</v>
      </c>
      <c r="G867" s="121">
        <v>366</v>
      </c>
      <c r="H867" t="s">
        <v>382</v>
      </c>
      <c r="I867" t="s">
        <v>488</v>
      </c>
      <c r="J867" t="s">
        <v>450</v>
      </c>
      <c r="K867" t="s">
        <v>435</v>
      </c>
      <c r="L867" s="756" t="s">
        <v>82</v>
      </c>
      <c r="M867" t="s">
        <v>99</v>
      </c>
      <c r="N867" s="681">
        <f t="shared" ca="1" si="56"/>
        <v>391307.05682784156</v>
      </c>
      <c r="O867" s="681">
        <f t="shared" ca="1" si="56"/>
        <v>207903.84608793684</v>
      </c>
      <c r="P867" s="681">
        <f t="shared" ca="1" si="56"/>
        <v>183403.21073990475</v>
      </c>
      <c r="Q867" s="681">
        <f t="shared" ca="1" si="56"/>
        <v>0</v>
      </c>
      <c r="R867" s="681">
        <f t="shared" ca="1" si="56"/>
        <v>0</v>
      </c>
      <c r="S867" t="str">
        <f t="shared" si="57"/>
        <v>HUM_ASR_FY_2022</v>
      </c>
      <c r="T867" s="958">
        <f t="shared" si="58"/>
        <v>45032</v>
      </c>
      <c r="U867" t="str">
        <f t="shared" si="59"/>
        <v>Unaudited</v>
      </c>
    </row>
    <row r="868" spans="1:21" x14ac:dyDescent="0.25">
      <c r="A868" t="s">
        <v>437</v>
      </c>
      <c r="B868" t="s">
        <v>1385</v>
      </c>
      <c r="C868" t="s">
        <v>1386</v>
      </c>
      <c r="D868" s="15">
        <v>1900</v>
      </c>
      <c r="E868" s="121">
        <v>1</v>
      </c>
      <c r="F868" t="s">
        <v>441</v>
      </c>
      <c r="G868" s="121">
        <v>366</v>
      </c>
      <c r="H868" t="s">
        <v>382</v>
      </c>
      <c r="I868" t="s">
        <v>488</v>
      </c>
      <c r="J868" t="s">
        <v>450</v>
      </c>
      <c r="K868" t="s">
        <v>435</v>
      </c>
      <c r="L868" s="756" t="s">
        <v>216</v>
      </c>
      <c r="M868" t="s">
        <v>100</v>
      </c>
      <c r="N868" s="681">
        <f t="shared" ca="1" si="56"/>
        <v>284378.73077624978</v>
      </c>
      <c r="O868" s="681">
        <f t="shared" ca="1" si="56"/>
        <v>151092.16877731917</v>
      </c>
      <c r="P868" s="681">
        <f t="shared" ca="1" si="56"/>
        <v>133286.56199893061</v>
      </c>
      <c r="Q868" s="681">
        <f t="shared" ca="1" si="56"/>
        <v>0</v>
      </c>
      <c r="R868" s="681">
        <f t="shared" ca="1" si="56"/>
        <v>0</v>
      </c>
      <c r="S868" t="str">
        <f t="shared" si="57"/>
        <v>HUM_ASR_FY_2022</v>
      </c>
      <c r="T868" s="958">
        <f t="shared" si="58"/>
        <v>45032</v>
      </c>
      <c r="U868" t="str">
        <f t="shared" si="59"/>
        <v>Unaudited</v>
      </c>
    </row>
    <row r="869" spans="1:21" x14ac:dyDescent="0.25">
      <c r="A869" t="s">
        <v>437</v>
      </c>
      <c r="B869" t="s">
        <v>1385</v>
      </c>
      <c r="C869" t="s">
        <v>1386</v>
      </c>
      <c r="D869" s="15">
        <v>1900</v>
      </c>
      <c r="E869" s="121">
        <v>1</v>
      </c>
      <c r="F869" t="s">
        <v>441</v>
      </c>
      <c r="G869" s="121">
        <v>366</v>
      </c>
      <c r="H869" t="s">
        <v>382</v>
      </c>
      <c r="I869" t="s">
        <v>488</v>
      </c>
      <c r="J869" t="s">
        <v>450</v>
      </c>
      <c r="K869" t="s">
        <v>435</v>
      </c>
      <c r="L869" s="756" t="s">
        <v>215</v>
      </c>
      <c r="M869" t="s">
        <v>28</v>
      </c>
      <c r="N869" s="681">
        <f t="shared" ca="1" si="56"/>
        <v>5419.0704441421894</v>
      </c>
      <c r="O869" s="681">
        <f t="shared" ca="1" si="56"/>
        <v>2879.1854578137632</v>
      </c>
      <c r="P869" s="681">
        <f t="shared" ca="1" si="56"/>
        <v>2539.8849863284263</v>
      </c>
      <c r="Q869" s="681">
        <f t="shared" ca="1" si="56"/>
        <v>0</v>
      </c>
      <c r="R869" s="681">
        <f t="shared" ca="1" si="56"/>
        <v>0</v>
      </c>
      <c r="S869" t="str">
        <f t="shared" si="57"/>
        <v>HUM_ASR_FY_2022</v>
      </c>
      <c r="T869" s="958">
        <f t="shared" si="58"/>
        <v>45032</v>
      </c>
      <c r="U869" t="str">
        <f t="shared" si="59"/>
        <v>Unaudited</v>
      </c>
    </row>
    <row r="870" spans="1:21" x14ac:dyDescent="0.25">
      <c r="A870" t="s">
        <v>437</v>
      </c>
      <c r="B870" t="s">
        <v>1385</v>
      </c>
      <c r="C870" t="s">
        <v>1386</v>
      </c>
      <c r="D870" s="15">
        <v>1900</v>
      </c>
      <c r="E870" s="121">
        <v>1</v>
      </c>
      <c r="F870" t="s">
        <v>441</v>
      </c>
      <c r="G870" s="121">
        <v>366</v>
      </c>
      <c r="H870" t="s">
        <v>382</v>
      </c>
      <c r="I870" t="s">
        <v>488</v>
      </c>
      <c r="J870" t="s">
        <v>436</v>
      </c>
      <c r="K870" t="s">
        <v>436</v>
      </c>
      <c r="L870" s="756" t="s">
        <v>84</v>
      </c>
      <c r="M870" t="s">
        <v>327</v>
      </c>
      <c r="N870" s="681">
        <f t="shared" ca="1" si="56"/>
        <v>0</v>
      </c>
      <c r="O870" s="681">
        <f t="shared" ca="1" si="56"/>
        <v>0</v>
      </c>
      <c r="P870" s="681">
        <f t="shared" ca="1" si="56"/>
        <v>0</v>
      </c>
      <c r="Q870" s="681">
        <f t="shared" ca="1" si="56"/>
        <v>0</v>
      </c>
      <c r="R870" s="681">
        <f t="shared" ca="1" si="56"/>
        <v>0</v>
      </c>
      <c r="S870" t="str">
        <f t="shared" si="57"/>
        <v>HUM_ASR_FY_2022</v>
      </c>
      <c r="T870" s="958">
        <f t="shared" si="58"/>
        <v>45032</v>
      </c>
      <c r="U870" t="str">
        <f t="shared" si="59"/>
        <v>Unaudited</v>
      </c>
    </row>
    <row r="871" spans="1:21" x14ac:dyDescent="0.25">
      <c r="A871" t="s">
        <v>437</v>
      </c>
      <c r="B871" t="s">
        <v>1385</v>
      </c>
      <c r="C871" t="s">
        <v>1386</v>
      </c>
      <c r="D871" s="15">
        <v>1900</v>
      </c>
      <c r="E871" s="121">
        <v>1</v>
      </c>
      <c r="F871" t="s">
        <v>441</v>
      </c>
      <c r="G871" s="121">
        <v>366</v>
      </c>
      <c r="H871" t="s">
        <v>382</v>
      </c>
      <c r="I871" t="s">
        <v>488</v>
      </c>
      <c r="J871" t="s">
        <v>436</v>
      </c>
      <c r="K871" t="s">
        <v>436</v>
      </c>
      <c r="L871" s="756" t="s">
        <v>85</v>
      </c>
      <c r="M871" t="s">
        <v>325</v>
      </c>
      <c r="N871" s="681">
        <f t="shared" ca="1" si="56"/>
        <v>0</v>
      </c>
      <c r="O871" s="681">
        <f t="shared" ca="1" si="56"/>
        <v>0</v>
      </c>
      <c r="P871" s="681">
        <f t="shared" ca="1" si="56"/>
        <v>0</v>
      </c>
      <c r="Q871" s="681">
        <f t="shared" ca="1" si="56"/>
        <v>0</v>
      </c>
      <c r="R871" s="681">
        <f t="shared" ca="1" si="56"/>
        <v>0</v>
      </c>
      <c r="S871" t="str">
        <f t="shared" si="57"/>
        <v>HUM_ASR_FY_2022</v>
      </c>
      <c r="T871" s="958">
        <f t="shared" si="58"/>
        <v>45032</v>
      </c>
      <c r="U871" t="str">
        <f t="shared" si="59"/>
        <v>Unaudited</v>
      </c>
    </row>
    <row r="872" spans="1:21" x14ac:dyDescent="0.25">
      <c r="A872" t="s">
        <v>437</v>
      </c>
      <c r="B872" t="s">
        <v>1385</v>
      </c>
      <c r="C872" t="s">
        <v>1386</v>
      </c>
      <c r="D872" s="15">
        <v>1900</v>
      </c>
      <c r="E872" s="121">
        <v>1</v>
      </c>
      <c r="F872" t="s">
        <v>441</v>
      </c>
      <c r="G872" s="121">
        <v>366</v>
      </c>
      <c r="H872" t="s">
        <v>382</v>
      </c>
      <c r="I872" t="s">
        <v>488</v>
      </c>
      <c r="J872" t="s">
        <v>436</v>
      </c>
      <c r="K872" t="s">
        <v>436</v>
      </c>
      <c r="L872" s="756" t="s">
        <v>86</v>
      </c>
      <c r="M872" t="s">
        <v>494</v>
      </c>
      <c r="N872" s="681">
        <f t="shared" ca="1" si="56"/>
        <v>0</v>
      </c>
      <c r="O872" s="681">
        <f t="shared" ca="1" si="56"/>
        <v>0</v>
      </c>
      <c r="P872" s="681">
        <f t="shared" ca="1" si="56"/>
        <v>0</v>
      </c>
      <c r="Q872" s="681">
        <f t="shared" ca="1" si="56"/>
        <v>0</v>
      </c>
      <c r="R872" s="681">
        <f t="shared" ca="1" si="56"/>
        <v>0</v>
      </c>
      <c r="S872" t="str">
        <f t="shared" si="57"/>
        <v>HUM_ASR_FY_2022</v>
      </c>
      <c r="T872" s="958">
        <f t="shared" si="58"/>
        <v>45032</v>
      </c>
      <c r="U872" t="str">
        <f t="shared" si="59"/>
        <v>Unaudited</v>
      </c>
    </row>
    <row r="873" spans="1:21" x14ac:dyDescent="0.25">
      <c r="A873" t="s">
        <v>437</v>
      </c>
      <c r="B873" t="s">
        <v>1385</v>
      </c>
      <c r="C873" t="s">
        <v>1386</v>
      </c>
      <c r="D873" s="15">
        <v>1900</v>
      </c>
      <c r="E873" s="121">
        <v>1</v>
      </c>
      <c r="F873" t="s">
        <v>441</v>
      </c>
      <c r="G873" s="121">
        <v>366</v>
      </c>
      <c r="H873" t="s">
        <v>382</v>
      </c>
      <c r="I873" t="s">
        <v>488</v>
      </c>
      <c r="J873" t="s">
        <v>436</v>
      </c>
      <c r="K873" t="s">
        <v>436</v>
      </c>
      <c r="L873" s="756" t="s">
        <v>87</v>
      </c>
      <c r="M873" t="s">
        <v>495</v>
      </c>
      <c r="N873" s="681">
        <f t="shared" ca="1" si="56"/>
        <v>0</v>
      </c>
      <c r="O873" s="681">
        <f t="shared" ca="1" si="56"/>
        <v>0</v>
      </c>
      <c r="P873" s="681">
        <f t="shared" ca="1" si="56"/>
        <v>0</v>
      </c>
      <c r="Q873" s="681">
        <f t="shared" ca="1" si="56"/>
        <v>0</v>
      </c>
      <c r="R873" s="681">
        <f t="shared" ca="1" si="56"/>
        <v>0</v>
      </c>
      <c r="S873" t="str">
        <f t="shared" si="57"/>
        <v>HUM_ASR_FY_2022</v>
      </c>
      <c r="T873" s="958">
        <f t="shared" si="58"/>
        <v>45032</v>
      </c>
      <c r="U873" t="str">
        <f t="shared" si="59"/>
        <v>Unaudited</v>
      </c>
    </row>
    <row r="874" spans="1:21" x14ac:dyDescent="0.25">
      <c r="A874" t="s">
        <v>437</v>
      </c>
      <c r="B874" t="s">
        <v>1385</v>
      </c>
      <c r="C874" t="s">
        <v>1386</v>
      </c>
      <c r="D874" s="15">
        <v>1900</v>
      </c>
      <c r="E874" s="121">
        <v>1</v>
      </c>
      <c r="F874" t="s">
        <v>441</v>
      </c>
      <c r="G874" s="121">
        <v>366</v>
      </c>
      <c r="H874" t="s">
        <v>382</v>
      </c>
      <c r="I874" t="s">
        <v>488</v>
      </c>
      <c r="J874" t="s">
        <v>436</v>
      </c>
      <c r="K874" t="s">
        <v>436</v>
      </c>
      <c r="L874" s="756" t="s">
        <v>213</v>
      </c>
      <c r="M874" t="s">
        <v>496</v>
      </c>
      <c r="N874" s="681">
        <f t="shared" ca="1" si="56"/>
        <v>0</v>
      </c>
      <c r="O874" s="681">
        <f t="shared" ca="1" si="56"/>
        <v>0</v>
      </c>
      <c r="P874" s="681">
        <f t="shared" ca="1" si="56"/>
        <v>0</v>
      </c>
      <c r="Q874" s="681">
        <f t="shared" ca="1" si="56"/>
        <v>0</v>
      </c>
      <c r="R874" s="681">
        <f t="shared" ca="1" si="56"/>
        <v>0</v>
      </c>
      <c r="S874" t="str">
        <f t="shared" si="57"/>
        <v>HUM_ASR_FY_2022</v>
      </c>
      <c r="T874" s="958">
        <f t="shared" si="58"/>
        <v>45032</v>
      </c>
      <c r="U874" t="str">
        <f t="shared" si="59"/>
        <v>Unaudited</v>
      </c>
    </row>
    <row r="875" spans="1:21" x14ac:dyDescent="0.25">
      <c r="A875" t="s">
        <v>437</v>
      </c>
      <c r="B875" t="s">
        <v>1385</v>
      </c>
      <c r="C875" t="s">
        <v>1386</v>
      </c>
      <c r="D875" s="15">
        <v>1900</v>
      </c>
      <c r="E875" s="121">
        <v>1</v>
      </c>
      <c r="F875" t="s">
        <v>441</v>
      </c>
      <c r="G875" s="121">
        <v>366</v>
      </c>
      <c r="H875" t="s">
        <v>382</v>
      </c>
      <c r="I875" t="s">
        <v>489</v>
      </c>
      <c r="J875" t="s">
        <v>26</v>
      </c>
      <c r="K875" t="s">
        <v>26</v>
      </c>
      <c r="L875" s="756" t="s">
        <v>204</v>
      </c>
      <c r="M875" t="s">
        <v>26</v>
      </c>
      <c r="N875" s="681">
        <f t="shared" ca="1" si="56"/>
        <v>-72740.688586457996</v>
      </c>
      <c r="O875" s="681">
        <f t="shared" ca="1" si="56"/>
        <v>0</v>
      </c>
      <c r="P875" s="681">
        <f t="shared" ca="1" si="56"/>
        <v>0</v>
      </c>
      <c r="Q875" s="681">
        <f t="shared" ca="1" si="56"/>
        <v>0</v>
      </c>
      <c r="R875" s="681">
        <f t="shared" ca="1" si="56"/>
        <v>0</v>
      </c>
      <c r="S875" t="str">
        <f t="shared" si="57"/>
        <v>HUM_ASR_FY_2022</v>
      </c>
      <c r="T875" s="958">
        <f t="shared" si="58"/>
        <v>45032</v>
      </c>
      <c r="U875" t="str">
        <f t="shared" si="59"/>
        <v>Unaudited</v>
      </c>
    </row>
    <row r="876" spans="1:21" x14ac:dyDescent="0.25">
      <c r="A876" t="s">
        <v>437</v>
      </c>
      <c r="B876" t="s">
        <v>1385</v>
      </c>
      <c r="C876" t="s">
        <v>1386</v>
      </c>
      <c r="D876" s="15">
        <v>1900</v>
      </c>
      <c r="E876" s="121">
        <v>1</v>
      </c>
      <c r="F876" t="s">
        <v>1031</v>
      </c>
      <c r="G876" s="121" t="s">
        <v>1384</v>
      </c>
      <c r="H876" t="s">
        <v>382</v>
      </c>
      <c r="I876" t="s">
        <v>432</v>
      </c>
      <c r="J876" t="s">
        <v>432</v>
      </c>
      <c r="K876" t="s">
        <v>432</v>
      </c>
      <c r="M876" t="s">
        <v>432</v>
      </c>
      <c r="N876" s="681">
        <f t="shared" ca="1" si="56"/>
        <v>0</v>
      </c>
      <c r="O876" s="681">
        <f t="shared" ca="1" si="56"/>
        <v>0</v>
      </c>
      <c r="P876" s="681">
        <f t="shared" ca="1" si="56"/>
        <v>0</v>
      </c>
      <c r="Q876" s="681">
        <f t="shared" ca="1" si="56"/>
        <v>0</v>
      </c>
      <c r="R876" s="681">
        <f t="shared" ca="1" si="56"/>
        <v>-53</v>
      </c>
      <c r="S876" t="str">
        <f t="shared" si="57"/>
        <v>HUM_ASR_FY_2022</v>
      </c>
      <c r="T876" s="958">
        <f t="shared" si="58"/>
        <v>45032</v>
      </c>
      <c r="U876" t="str">
        <f t="shared" si="59"/>
        <v>Unaudited</v>
      </c>
    </row>
    <row r="877" spans="1:21" x14ac:dyDescent="0.25">
      <c r="A877" t="s">
        <v>437</v>
      </c>
      <c r="B877" t="s">
        <v>1385</v>
      </c>
      <c r="C877" t="s">
        <v>1386</v>
      </c>
      <c r="D877" s="15">
        <v>1900</v>
      </c>
      <c r="E877" s="121">
        <v>1</v>
      </c>
      <c r="F877" t="s">
        <v>1031</v>
      </c>
      <c r="G877" s="121" t="s">
        <v>1384</v>
      </c>
      <c r="H877" t="s">
        <v>382</v>
      </c>
      <c r="I877" t="s">
        <v>487</v>
      </c>
      <c r="J877" t="s">
        <v>12</v>
      </c>
      <c r="K877" t="s">
        <v>12</v>
      </c>
      <c r="L877" s="756">
        <v>1.1000000000000001</v>
      </c>
      <c r="M877" t="s">
        <v>12</v>
      </c>
      <c r="N877" s="681">
        <f t="shared" ca="1" si="56"/>
        <v>0</v>
      </c>
      <c r="O877" s="681">
        <f t="shared" ca="1" si="56"/>
        <v>0</v>
      </c>
      <c r="P877" s="681">
        <f t="shared" ca="1" si="56"/>
        <v>0</v>
      </c>
      <c r="Q877" s="681">
        <f t="shared" ca="1" si="56"/>
        <v>0</v>
      </c>
      <c r="R877" s="681">
        <f t="shared" ca="1" si="56"/>
        <v>-221567.65000000014</v>
      </c>
      <c r="S877" t="str">
        <f t="shared" si="57"/>
        <v>HUM_ASR_FY_2022</v>
      </c>
      <c r="T877" s="958">
        <f t="shared" si="58"/>
        <v>45032</v>
      </c>
      <c r="U877" t="str">
        <f t="shared" si="59"/>
        <v>Unaudited</v>
      </c>
    </row>
    <row r="878" spans="1:21" x14ac:dyDescent="0.25">
      <c r="A878" t="s">
        <v>437</v>
      </c>
      <c r="B878" t="s">
        <v>1385</v>
      </c>
      <c r="C878" t="s">
        <v>1386</v>
      </c>
      <c r="D878" s="15">
        <v>1900</v>
      </c>
      <c r="E878" s="121">
        <v>1</v>
      </c>
      <c r="F878" t="s">
        <v>1031</v>
      </c>
      <c r="G878" s="121" t="s">
        <v>1384</v>
      </c>
      <c r="H878" t="s">
        <v>382</v>
      </c>
      <c r="I878" t="s">
        <v>487</v>
      </c>
      <c r="J878" t="s">
        <v>12</v>
      </c>
      <c r="K878" t="s">
        <v>222</v>
      </c>
      <c r="L878" s="756">
        <v>1.2</v>
      </c>
      <c r="M878" t="s">
        <v>222</v>
      </c>
      <c r="N878" s="681">
        <f t="shared" ca="1" si="56"/>
        <v>0</v>
      </c>
      <c r="O878" s="681">
        <f t="shared" ca="1" si="56"/>
        <v>0</v>
      </c>
      <c r="P878" s="681">
        <f t="shared" ca="1" si="56"/>
        <v>0</v>
      </c>
      <c r="Q878" s="681">
        <f t="shared" ca="1" si="56"/>
        <v>0</v>
      </c>
      <c r="R878" s="681">
        <f t="shared" ca="1" si="56"/>
        <v>0</v>
      </c>
      <c r="S878" t="str">
        <f t="shared" si="57"/>
        <v>HUM_ASR_FY_2022</v>
      </c>
      <c r="T878" s="958">
        <f t="shared" si="58"/>
        <v>45032</v>
      </c>
      <c r="U878" t="str">
        <f t="shared" si="59"/>
        <v>Unaudited</v>
      </c>
    </row>
    <row r="879" spans="1:21" x14ac:dyDescent="0.25">
      <c r="A879" t="s">
        <v>437</v>
      </c>
      <c r="B879" t="s">
        <v>1385</v>
      </c>
      <c r="C879" t="s">
        <v>1386</v>
      </c>
      <c r="D879" s="15">
        <v>1900</v>
      </c>
      <c r="E879" s="121">
        <v>1</v>
      </c>
      <c r="F879" t="s">
        <v>1031</v>
      </c>
      <c r="G879" s="121" t="s">
        <v>1384</v>
      </c>
      <c r="H879" t="s">
        <v>382</v>
      </c>
      <c r="I879" t="s">
        <v>487</v>
      </c>
      <c r="J879" t="s">
        <v>12</v>
      </c>
      <c r="K879" t="s">
        <v>1323</v>
      </c>
      <c r="L879" s="756" t="s">
        <v>1319</v>
      </c>
      <c r="M879" t="s">
        <v>1323</v>
      </c>
      <c r="N879" s="681">
        <f t="shared" ca="1" si="56"/>
        <v>0</v>
      </c>
      <c r="O879" s="681">
        <f t="shared" ca="1" si="56"/>
        <v>0</v>
      </c>
      <c r="P879" s="681">
        <f t="shared" ca="1" si="56"/>
        <v>0</v>
      </c>
      <c r="Q879" s="681">
        <f t="shared" ca="1" si="56"/>
        <v>0</v>
      </c>
      <c r="R879" s="681">
        <f t="shared" ca="1" si="56"/>
        <v>-126293.82000000007</v>
      </c>
      <c r="S879" t="str">
        <f t="shared" si="57"/>
        <v>HUM_ASR_FY_2022</v>
      </c>
      <c r="T879" s="958">
        <f t="shared" si="58"/>
        <v>45032</v>
      </c>
      <c r="U879" t="str">
        <f t="shared" si="59"/>
        <v>Unaudited</v>
      </c>
    </row>
    <row r="880" spans="1:21" x14ac:dyDescent="0.25">
      <c r="A880" t="s">
        <v>437</v>
      </c>
      <c r="B880" t="s">
        <v>1385</v>
      </c>
      <c r="C880" t="s">
        <v>1386</v>
      </c>
      <c r="D880" s="15">
        <v>1900</v>
      </c>
      <c r="E880" s="121">
        <v>1</v>
      </c>
      <c r="F880" t="s">
        <v>1031</v>
      </c>
      <c r="G880" s="121" t="s">
        <v>1384</v>
      </c>
      <c r="H880" t="s">
        <v>382</v>
      </c>
      <c r="I880" t="s">
        <v>487</v>
      </c>
      <c r="J880" t="s">
        <v>12</v>
      </c>
      <c r="K880" t="s">
        <v>1325</v>
      </c>
      <c r="L880" s="756" t="s">
        <v>1324</v>
      </c>
      <c r="M880" t="s">
        <v>1325</v>
      </c>
      <c r="N880" s="681">
        <f t="shared" ca="1" si="56"/>
        <v>0</v>
      </c>
      <c r="O880" s="681">
        <f t="shared" ca="1" si="56"/>
        <v>0</v>
      </c>
      <c r="P880" s="681">
        <f t="shared" ca="1" si="56"/>
        <v>0</v>
      </c>
      <c r="Q880" s="681">
        <f t="shared" ca="1" si="56"/>
        <v>0</v>
      </c>
      <c r="R880" s="681">
        <f t="shared" ca="1" si="56"/>
        <v>-479516.36999999988</v>
      </c>
      <c r="S880" t="str">
        <f t="shared" si="57"/>
        <v>HUM_ASR_FY_2022</v>
      </c>
      <c r="T880" s="958">
        <f t="shared" si="58"/>
        <v>45032</v>
      </c>
      <c r="U880" t="str">
        <f t="shared" si="59"/>
        <v>Unaudited</v>
      </c>
    </row>
    <row r="881" spans="1:21" x14ac:dyDescent="0.25">
      <c r="A881" t="s">
        <v>437</v>
      </c>
      <c r="B881" t="s">
        <v>1385</v>
      </c>
      <c r="C881" t="s">
        <v>1386</v>
      </c>
      <c r="D881" s="15">
        <v>1900</v>
      </c>
      <c r="E881" s="121">
        <v>1</v>
      </c>
      <c r="F881" t="s">
        <v>1031</v>
      </c>
      <c r="G881" s="121" t="s">
        <v>1384</v>
      </c>
      <c r="H881" t="s">
        <v>382</v>
      </c>
      <c r="I881" t="s">
        <v>487</v>
      </c>
      <c r="J881" t="s">
        <v>13</v>
      </c>
      <c r="K881" t="s">
        <v>13</v>
      </c>
      <c r="L881" s="756" t="s">
        <v>63</v>
      </c>
      <c r="M881" t="s">
        <v>13</v>
      </c>
      <c r="N881" s="681">
        <f t="shared" ca="1" si="56"/>
        <v>0</v>
      </c>
      <c r="O881" s="681">
        <f t="shared" ca="1" si="56"/>
        <v>0</v>
      </c>
      <c r="P881" s="681">
        <f t="shared" ca="1" si="56"/>
        <v>0</v>
      </c>
      <c r="Q881" s="681">
        <f t="shared" ca="1" si="56"/>
        <v>0</v>
      </c>
      <c r="R881" s="681">
        <f t="shared" ca="1" si="56"/>
        <v>273665.84000000014</v>
      </c>
      <c r="S881" t="str">
        <f t="shared" si="57"/>
        <v>HUM_ASR_FY_2022</v>
      </c>
      <c r="T881" s="958">
        <f t="shared" si="58"/>
        <v>45032</v>
      </c>
      <c r="U881" t="str">
        <f t="shared" si="59"/>
        <v>Unaudited</v>
      </c>
    </row>
    <row r="882" spans="1:21" x14ac:dyDescent="0.25">
      <c r="A882" t="s">
        <v>437</v>
      </c>
      <c r="B882" t="s">
        <v>1385</v>
      </c>
      <c r="C882" t="s">
        <v>1386</v>
      </c>
      <c r="D882" s="15">
        <v>1900</v>
      </c>
      <c r="E882" s="121">
        <v>1</v>
      </c>
      <c r="F882" t="s">
        <v>1031</v>
      </c>
      <c r="G882" s="121" t="s">
        <v>1384</v>
      </c>
      <c r="H882" t="s">
        <v>382</v>
      </c>
      <c r="I882" t="s">
        <v>488</v>
      </c>
      <c r="J882" t="s">
        <v>433</v>
      </c>
      <c r="K882" t="s">
        <v>796</v>
      </c>
      <c r="L882" s="756">
        <v>2.1</v>
      </c>
      <c r="M882" t="s">
        <v>731</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-328</v>
      </c>
      <c r="S882" t="str">
        <f t="shared" si="57"/>
        <v>HUM_ASR_FY_2022</v>
      </c>
      <c r="T882" s="958">
        <f t="shared" si="58"/>
        <v>45032</v>
      </c>
      <c r="U882" t="str">
        <f t="shared" si="59"/>
        <v>Unaudited</v>
      </c>
    </row>
    <row r="883" spans="1:21" x14ac:dyDescent="0.25">
      <c r="A883" t="s">
        <v>437</v>
      </c>
      <c r="B883" t="s">
        <v>1385</v>
      </c>
      <c r="C883" t="s">
        <v>1386</v>
      </c>
      <c r="D883" s="15">
        <v>1900</v>
      </c>
      <c r="E883" s="121">
        <v>1</v>
      </c>
      <c r="F883" t="s">
        <v>1031</v>
      </c>
      <c r="G883" s="121" t="s">
        <v>1384</v>
      </c>
      <c r="H883" t="s">
        <v>382</v>
      </c>
      <c r="I883" t="s">
        <v>488</v>
      </c>
      <c r="J883" t="s">
        <v>433</v>
      </c>
      <c r="K883" t="s">
        <v>796</v>
      </c>
      <c r="L883" s="756">
        <v>2.2000000000000002</v>
      </c>
      <c r="M883" t="s">
        <v>732</v>
      </c>
      <c r="N883" s="681">
        <f t="shared" ca="1" si="60"/>
        <v>0</v>
      </c>
      <c r="O883" s="681">
        <f t="shared" ca="1" si="60"/>
        <v>0</v>
      </c>
      <c r="P883" s="681">
        <f t="shared" ca="1" si="60"/>
        <v>0</v>
      </c>
      <c r="Q883" s="681">
        <f t="shared" ca="1" si="60"/>
        <v>0</v>
      </c>
      <c r="R883" s="681">
        <f t="shared" ca="1" si="60"/>
        <v>0</v>
      </c>
      <c r="S883" t="str">
        <f t="shared" si="57"/>
        <v>HUM_ASR_FY_2022</v>
      </c>
      <c r="T883" s="958">
        <f t="shared" si="58"/>
        <v>45032</v>
      </c>
      <c r="U883" t="str">
        <f t="shared" si="59"/>
        <v>Unaudited</v>
      </c>
    </row>
    <row r="884" spans="1:21" x14ac:dyDescent="0.25">
      <c r="A884" t="s">
        <v>437</v>
      </c>
      <c r="B884" t="s">
        <v>1385</v>
      </c>
      <c r="C884" t="s">
        <v>1386</v>
      </c>
      <c r="D884" s="15">
        <v>1900</v>
      </c>
      <c r="E884" s="121">
        <v>1</v>
      </c>
      <c r="F884" t="s">
        <v>1031</v>
      </c>
      <c r="G884" s="121" t="s">
        <v>1384</v>
      </c>
      <c r="H884" t="s">
        <v>382</v>
      </c>
      <c r="I884" t="s">
        <v>488</v>
      </c>
      <c r="J884" t="s">
        <v>433</v>
      </c>
      <c r="K884" t="s">
        <v>796</v>
      </c>
      <c r="L884" s="756">
        <v>2.2999999999999998</v>
      </c>
      <c r="M884" t="s">
        <v>733</v>
      </c>
      <c r="N884" s="681">
        <f t="shared" ca="1" si="60"/>
        <v>0</v>
      </c>
      <c r="O884" s="681">
        <f t="shared" ca="1" si="60"/>
        <v>0</v>
      </c>
      <c r="P884" s="681">
        <f t="shared" ca="1" si="60"/>
        <v>0</v>
      </c>
      <c r="Q884" s="681">
        <f t="shared" ca="1" si="60"/>
        <v>0</v>
      </c>
      <c r="R884" s="681">
        <f t="shared" ca="1" si="60"/>
        <v>119274.08</v>
      </c>
      <c r="S884" t="str">
        <f t="shared" si="57"/>
        <v>HUM_ASR_FY_2022</v>
      </c>
      <c r="T884" s="958">
        <f t="shared" si="58"/>
        <v>45032</v>
      </c>
      <c r="U884" t="str">
        <f t="shared" si="59"/>
        <v>Unaudited</v>
      </c>
    </row>
    <row r="885" spans="1:21" x14ac:dyDescent="0.25">
      <c r="A885" t="s">
        <v>437</v>
      </c>
      <c r="B885" t="s">
        <v>1385</v>
      </c>
      <c r="C885" t="s">
        <v>1386</v>
      </c>
      <c r="D885" s="15">
        <v>1900</v>
      </c>
      <c r="E885" s="121">
        <v>1</v>
      </c>
      <c r="F885" t="s">
        <v>1031</v>
      </c>
      <c r="G885" s="121" t="s">
        <v>1384</v>
      </c>
      <c r="H885" t="s">
        <v>382</v>
      </c>
      <c r="I885" t="s">
        <v>488</v>
      </c>
      <c r="J885" t="s">
        <v>433</v>
      </c>
      <c r="K885" t="s">
        <v>796</v>
      </c>
      <c r="L885" s="756">
        <v>2.4</v>
      </c>
      <c r="M885" t="s">
        <v>734</v>
      </c>
      <c r="N885" s="681">
        <f t="shared" ca="1" si="60"/>
        <v>0</v>
      </c>
      <c r="O885" s="681">
        <f t="shared" ca="1" si="60"/>
        <v>0</v>
      </c>
      <c r="P885" s="681">
        <f t="shared" ca="1" si="60"/>
        <v>0</v>
      </c>
      <c r="Q885" s="681">
        <f t="shared" ca="1" si="60"/>
        <v>0</v>
      </c>
      <c r="R885" s="681">
        <f t="shared" ca="1" si="60"/>
        <v>0</v>
      </c>
      <c r="S885" t="str">
        <f t="shared" si="57"/>
        <v>HUM_ASR_FY_2022</v>
      </c>
      <c r="T885" s="958">
        <f t="shared" si="58"/>
        <v>45032</v>
      </c>
      <c r="U885" t="str">
        <f t="shared" si="59"/>
        <v>Unaudited</v>
      </c>
    </row>
    <row r="886" spans="1:21" x14ac:dyDescent="0.25">
      <c r="A886" t="s">
        <v>437</v>
      </c>
      <c r="B886" t="s">
        <v>1385</v>
      </c>
      <c r="C886" t="s">
        <v>1386</v>
      </c>
      <c r="D886" s="15">
        <v>1900</v>
      </c>
      <c r="E886" s="121">
        <v>1</v>
      </c>
      <c r="F886" t="s">
        <v>1031</v>
      </c>
      <c r="G886" s="121" t="s">
        <v>1384</v>
      </c>
      <c r="H886" t="s">
        <v>382</v>
      </c>
      <c r="I886" t="s">
        <v>488</v>
      </c>
      <c r="J886" t="s">
        <v>433</v>
      </c>
      <c r="K886" t="s">
        <v>796</v>
      </c>
      <c r="L886" s="756">
        <v>2.5</v>
      </c>
      <c r="M886" t="s">
        <v>776</v>
      </c>
      <c r="N886" s="681">
        <f t="shared" ca="1" si="60"/>
        <v>0</v>
      </c>
      <c r="O886" s="681">
        <f t="shared" ca="1" si="60"/>
        <v>0</v>
      </c>
      <c r="P886" s="681">
        <f t="shared" ca="1" si="60"/>
        <v>0</v>
      </c>
      <c r="Q886" s="681">
        <f t="shared" ca="1" si="60"/>
        <v>0</v>
      </c>
      <c r="R886" s="681">
        <f t="shared" ca="1" si="60"/>
        <v>-112</v>
      </c>
      <c r="S886" t="str">
        <f t="shared" si="57"/>
        <v>HUM_ASR_FY_2022</v>
      </c>
      <c r="T886" s="958">
        <f t="shared" si="58"/>
        <v>45032</v>
      </c>
      <c r="U886" t="str">
        <f t="shared" si="59"/>
        <v>Unaudited</v>
      </c>
    </row>
    <row r="887" spans="1:21" x14ac:dyDescent="0.25">
      <c r="A887" t="s">
        <v>437</v>
      </c>
      <c r="B887" t="s">
        <v>1385</v>
      </c>
      <c r="C887" t="s">
        <v>1386</v>
      </c>
      <c r="D887" s="15">
        <v>1900</v>
      </c>
      <c r="E887" s="121">
        <v>1</v>
      </c>
      <c r="F887" t="s">
        <v>1031</v>
      </c>
      <c r="G887" s="121" t="s">
        <v>1384</v>
      </c>
      <c r="H887" t="s">
        <v>382</v>
      </c>
      <c r="I887" t="s">
        <v>488</v>
      </c>
      <c r="J887" t="s">
        <v>433</v>
      </c>
      <c r="K887" t="s">
        <v>796</v>
      </c>
      <c r="L887" s="756">
        <v>2.6</v>
      </c>
      <c r="M887" t="s">
        <v>186</v>
      </c>
      <c r="N887" s="681">
        <f t="shared" ca="1" si="60"/>
        <v>0</v>
      </c>
      <c r="O887" s="681">
        <f t="shared" ca="1" si="60"/>
        <v>0</v>
      </c>
      <c r="P887" s="681">
        <f t="shared" ca="1" si="60"/>
        <v>0</v>
      </c>
      <c r="Q887" s="681">
        <f t="shared" ca="1" si="60"/>
        <v>0</v>
      </c>
      <c r="R887" s="681">
        <f t="shared" ca="1" si="60"/>
        <v>31442.259999999995</v>
      </c>
      <c r="S887" t="str">
        <f t="shared" si="57"/>
        <v>HUM_ASR_FY_2022</v>
      </c>
      <c r="T887" s="958">
        <f t="shared" si="58"/>
        <v>45032</v>
      </c>
      <c r="U887" t="str">
        <f t="shared" si="59"/>
        <v>Unaudited</v>
      </c>
    </row>
    <row r="888" spans="1:21" x14ac:dyDescent="0.25">
      <c r="A888" t="s">
        <v>437</v>
      </c>
      <c r="B888" t="s">
        <v>1385</v>
      </c>
      <c r="C888" t="s">
        <v>1386</v>
      </c>
      <c r="D888" s="15">
        <v>1900</v>
      </c>
      <c r="E888" s="121">
        <v>1</v>
      </c>
      <c r="F888" t="s">
        <v>1031</v>
      </c>
      <c r="G888" s="121" t="s">
        <v>1384</v>
      </c>
      <c r="H888" t="s">
        <v>382</v>
      </c>
      <c r="I888" t="s">
        <v>488</v>
      </c>
      <c r="J888" t="s">
        <v>433</v>
      </c>
      <c r="K888" t="s">
        <v>796</v>
      </c>
      <c r="L888" s="756">
        <v>2.7</v>
      </c>
      <c r="M888" t="s">
        <v>797</v>
      </c>
      <c r="N888" s="681">
        <f t="shared" ca="1" si="60"/>
        <v>0</v>
      </c>
      <c r="O888" s="681">
        <f t="shared" ca="1" si="60"/>
        <v>0</v>
      </c>
      <c r="P888" s="681">
        <f t="shared" ca="1" si="60"/>
        <v>0</v>
      </c>
      <c r="Q888" s="681">
        <f t="shared" ca="1" si="60"/>
        <v>0</v>
      </c>
      <c r="R888" s="681">
        <f t="shared" ca="1" si="60"/>
        <v>-615799.70948118297</v>
      </c>
      <c r="S888" t="str">
        <f t="shared" si="57"/>
        <v>HUM_ASR_FY_2022</v>
      </c>
      <c r="T888" s="958">
        <f t="shared" si="58"/>
        <v>45032</v>
      </c>
      <c r="U888" t="str">
        <f t="shared" si="59"/>
        <v>Unaudited</v>
      </c>
    </row>
    <row r="889" spans="1:21" x14ac:dyDescent="0.25">
      <c r="A889" t="s">
        <v>437</v>
      </c>
      <c r="B889" t="s">
        <v>1385</v>
      </c>
      <c r="C889" t="s">
        <v>1386</v>
      </c>
      <c r="D889" s="15">
        <v>1900</v>
      </c>
      <c r="E889" s="121">
        <v>1</v>
      </c>
      <c r="F889" t="s">
        <v>1031</v>
      </c>
      <c r="G889" s="121" t="s">
        <v>1384</v>
      </c>
      <c r="H889" t="s">
        <v>382</v>
      </c>
      <c r="I889" t="s">
        <v>488</v>
      </c>
      <c r="J889" t="s">
        <v>433</v>
      </c>
      <c r="K889" t="s">
        <v>796</v>
      </c>
      <c r="L889" s="756">
        <v>2.8</v>
      </c>
      <c r="M889" t="s">
        <v>798</v>
      </c>
      <c r="N889" s="681">
        <f t="shared" ca="1" si="60"/>
        <v>0</v>
      </c>
      <c r="O889" s="681">
        <f t="shared" ca="1" si="60"/>
        <v>0</v>
      </c>
      <c r="P889" s="681">
        <f t="shared" ca="1" si="60"/>
        <v>0</v>
      </c>
      <c r="Q889" s="681">
        <f t="shared" ca="1" si="60"/>
        <v>0</v>
      </c>
      <c r="R889" s="681">
        <f t="shared" ca="1" si="60"/>
        <v>0</v>
      </c>
      <c r="S889" t="str">
        <f t="shared" si="57"/>
        <v>HUM_ASR_FY_2022</v>
      </c>
      <c r="T889" s="958">
        <f t="shared" si="58"/>
        <v>45032</v>
      </c>
      <c r="U889" t="str">
        <f t="shared" si="59"/>
        <v>Unaudited</v>
      </c>
    </row>
    <row r="890" spans="1:21" x14ac:dyDescent="0.25">
      <c r="A890" t="s">
        <v>437</v>
      </c>
      <c r="B890" t="s">
        <v>1385</v>
      </c>
      <c r="C890" t="s">
        <v>1386</v>
      </c>
      <c r="D890" s="15">
        <v>1900</v>
      </c>
      <c r="E890" s="121">
        <v>1</v>
      </c>
      <c r="F890" t="s">
        <v>1031</v>
      </c>
      <c r="G890" s="121" t="s">
        <v>1384</v>
      </c>
      <c r="H890" t="s">
        <v>382</v>
      </c>
      <c r="I890" t="s">
        <v>488</v>
      </c>
      <c r="J890" t="s">
        <v>433</v>
      </c>
      <c r="K890" t="s">
        <v>796</v>
      </c>
      <c r="L890" s="756">
        <v>2.9</v>
      </c>
      <c r="M890" t="s">
        <v>779</v>
      </c>
      <c r="N890" s="681">
        <f t="shared" ca="1" si="60"/>
        <v>0</v>
      </c>
      <c r="O890" s="681">
        <f t="shared" ca="1" si="60"/>
        <v>0</v>
      </c>
      <c r="P890" s="681">
        <f t="shared" ca="1" si="60"/>
        <v>0</v>
      </c>
      <c r="Q890" s="681">
        <f t="shared" ca="1" si="60"/>
        <v>0</v>
      </c>
      <c r="R890" s="681">
        <f t="shared" ca="1" si="60"/>
        <v>0</v>
      </c>
      <c r="S890" t="str">
        <f t="shared" si="57"/>
        <v>HUM_ASR_FY_2022</v>
      </c>
      <c r="T890" s="958">
        <f t="shared" si="58"/>
        <v>45032</v>
      </c>
      <c r="U890" t="str">
        <f t="shared" si="59"/>
        <v>Unaudited</v>
      </c>
    </row>
    <row r="891" spans="1:21" x14ac:dyDescent="0.25">
      <c r="A891" t="s">
        <v>437</v>
      </c>
      <c r="B891" t="s">
        <v>1385</v>
      </c>
      <c r="C891" t="s">
        <v>1386</v>
      </c>
      <c r="D891" s="15">
        <v>1900</v>
      </c>
      <c r="E891" s="121">
        <v>1</v>
      </c>
      <c r="F891" t="s">
        <v>1031</v>
      </c>
      <c r="G891" s="121" t="s">
        <v>1384</v>
      </c>
      <c r="H891" t="s">
        <v>382</v>
      </c>
      <c r="I891" t="s">
        <v>488</v>
      </c>
      <c r="J891" t="s">
        <v>433</v>
      </c>
      <c r="K891" t="s">
        <v>223</v>
      </c>
      <c r="L891" s="756">
        <v>2.11</v>
      </c>
      <c r="M891" t="s">
        <v>228</v>
      </c>
      <c r="N891" s="681">
        <f t="shared" ca="1" si="60"/>
        <v>0</v>
      </c>
      <c r="O891" s="681">
        <f t="shared" ca="1" si="60"/>
        <v>0</v>
      </c>
      <c r="P891" s="681">
        <f t="shared" ca="1" si="60"/>
        <v>0</v>
      </c>
      <c r="Q891" s="681">
        <f t="shared" ca="1" si="60"/>
        <v>0</v>
      </c>
      <c r="R891" s="681">
        <f t="shared" ca="1" si="60"/>
        <v>36691.840000000004</v>
      </c>
      <c r="S891" t="str">
        <f t="shared" si="57"/>
        <v>HUM_ASR_FY_2022</v>
      </c>
      <c r="T891" s="958">
        <f t="shared" si="58"/>
        <v>45032</v>
      </c>
      <c r="U891" t="str">
        <f t="shared" si="59"/>
        <v>Unaudited</v>
      </c>
    </row>
    <row r="892" spans="1:21" x14ac:dyDescent="0.25">
      <c r="A892" t="s">
        <v>437</v>
      </c>
      <c r="B892" t="s">
        <v>1385</v>
      </c>
      <c r="C892" t="s">
        <v>1386</v>
      </c>
      <c r="D892" s="15">
        <v>1900</v>
      </c>
      <c r="E892" s="121">
        <v>1</v>
      </c>
      <c r="F892" t="s">
        <v>1031</v>
      </c>
      <c r="G892" s="121" t="s">
        <v>1384</v>
      </c>
      <c r="H892" t="s">
        <v>382</v>
      </c>
      <c r="I892" t="s">
        <v>488</v>
      </c>
      <c r="J892" t="s">
        <v>433</v>
      </c>
      <c r="K892" t="s">
        <v>223</v>
      </c>
      <c r="L892" s="756">
        <v>2.12</v>
      </c>
      <c r="M892" t="s">
        <v>552</v>
      </c>
      <c r="N892" s="681">
        <f t="shared" ca="1" si="60"/>
        <v>0</v>
      </c>
      <c r="O892" s="681">
        <f t="shared" ca="1" si="60"/>
        <v>0</v>
      </c>
      <c r="P892" s="681">
        <f t="shared" ca="1" si="60"/>
        <v>0</v>
      </c>
      <c r="Q892" s="681">
        <f t="shared" ca="1" si="60"/>
        <v>0</v>
      </c>
      <c r="R892" s="681">
        <f t="shared" ca="1" si="60"/>
        <v>31570.770000000004</v>
      </c>
      <c r="S892" t="str">
        <f t="shared" si="57"/>
        <v>HUM_ASR_FY_2022</v>
      </c>
      <c r="T892" s="958">
        <f t="shared" si="58"/>
        <v>45032</v>
      </c>
      <c r="U892" t="str">
        <f t="shared" si="59"/>
        <v>Unaudited</v>
      </c>
    </row>
    <row r="893" spans="1:21" x14ac:dyDescent="0.25">
      <c r="A893" t="s">
        <v>437</v>
      </c>
      <c r="B893" t="s">
        <v>1385</v>
      </c>
      <c r="C893" t="s">
        <v>1386</v>
      </c>
      <c r="D893" s="15">
        <v>1900</v>
      </c>
      <c r="E893" s="121">
        <v>1</v>
      </c>
      <c r="F893" t="s">
        <v>1031</v>
      </c>
      <c r="G893" s="121" t="s">
        <v>1384</v>
      </c>
      <c r="H893" t="s">
        <v>382</v>
      </c>
      <c r="I893" t="s">
        <v>488</v>
      </c>
      <c r="J893" t="s">
        <v>433</v>
      </c>
      <c r="K893" t="s">
        <v>223</v>
      </c>
      <c r="L893" s="756">
        <v>2.13</v>
      </c>
      <c r="M893" t="s">
        <v>229</v>
      </c>
      <c r="N893" s="681">
        <f t="shared" ca="1" si="60"/>
        <v>0</v>
      </c>
      <c r="O893" s="681">
        <f t="shared" ca="1" si="60"/>
        <v>0</v>
      </c>
      <c r="P893" s="681">
        <f t="shared" ca="1" si="60"/>
        <v>0</v>
      </c>
      <c r="Q893" s="681">
        <f t="shared" ca="1" si="60"/>
        <v>0</v>
      </c>
      <c r="R893" s="681">
        <f t="shared" ca="1" si="60"/>
        <v>-11319.450000000004</v>
      </c>
      <c r="S893" t="str">
        <f t="shared" si="57"/>
        <v>HUM_ASR_FY_2022</v>
      </c>
      <c r="T893" s="958">
        <f t="shared" si="58"/>
        <v>45032</v>
      </c>
      <c r="U893" t="str">
        <f t="shared" si="59"/>
        <v>Unaudited</v>
      </c>
    </row>
    <row r="894" spans="1:21" x14ac:dyDescent="0.25">
      <c r="A894" t="s">
        <v>437</v>
      </c>
      <c r="B894" t="s">
        <v>1385</v>
      </c>
      <c r="C894" t="s">
        <v>1386</v>
      </c>
      <c r="D894" s="15">
        <v>1900</v>
      </c>
      <c r="E894" s="121">
        <v>1</v>
      </c>
      <c r="F894" t="s">
        <v>1031</v>
      </c>
      <c r="G894" s="121" t="s">
        <v>1384</v>
      </c>
      <c r="H894" t="s">
        <v>382</v>
      </c>
      <c r="I894" t="s">
        <v>488</v>
      </c>
      <c r="J894" t="s">
        <v>433</v>
      </c>
      <c r="K894" t="s">
        <v>223</v>
      </c>
      <c r="L894" s="756">
        <v>2.14</v>
      </c>
      <c r="M894" t="s">
        <v>556</v>
      </c>
      <c r="N894" s="681">
        <f t="shared" ca="1" si="60"/>
        <v>0</v>
      </c>
      <c r="O894" s="681">
        <f t="shared" ca="1" si="60"/>
        <v>0</v>
      </c>
      <c r="P894" s="681">
        <f t="shared" ca="1" si="60"/>
        <v>0</v>
      </c>
      <c r="Q894" s="681">
        <f t="shared" ca="1" si="60"/>
        <v>0</v>
      </c>
      <c r="R894" s="681">
        <f t="shared" ca="1" si="60"/>
        <v>1346.9999999999993</v>
      </c>
      <c r="S894" t="str">
        <f t="shared" si="57"/>
        <v>HUM_ASR_FY_2022</v>
      </c>
      <c r="T894" s="958">
        <f t="shared" si="58"/>
        <v>45032</v>
      </c>
      <c r="U894" t="str">
        <f t="shared" si="59"/>
        <v>Unaudited</v>
      </c>
    </row>
    <row r="895" spans="1:21" x14ac:dyDescent="0.25">
      <c r="A895" t="s">
        <v>437</v>
      </c>
      <c r="B895" t="s">
        <v>1385</v>
      </c>
      <c r="C895" t="s">
        <v>1386</v>
      </c>
      <c r="D895" s="15">
        <v>1900</v>
      </c>
      <c r="E895" s="121">
        <v>1</v>
      </c>
      <c r="F895" t="s">
        <v>1031</v>
      </c>
      <c r="G895" s="121" t="s">
        <v>1384</v>
      </c>
      <c r="H895" t="s">
        <v>382</v>
      </c>
      <c r="I895" t="s">
        <v>488</v>
      </c>
      <c r="J895" t="s">
        <v>433</v>
      </c>
      <c r="K895" t="s">
        <v>223</v>
      </c>
      <c r="L895" s="756">
        <v>2.15</v>
      </c>
      <c r="M895" t="s">
        <v>20</v>
      </c>
      <c r="N895" s="681">
        <f t="shared" ca="1" si="60"/>
        <v>0</v>
      </c>
      <c r="O895" s="681">
        <f t="shared" ca="1" si="60"/>
        <v>0</v>
      </c>
      <c r="P895" s="681">
        <f t="shared" ca="1" si="60"/>
        <v>0</v>
      </c>
      <c r="Q895" s="681">
        <f t="shared" ca="1" si="60"/>
        <v>0</v>
      </c>
      <c r="R895" s="681">
        <f t="shared" ca="1" si="60"/>
        <v>41786.122727272719</v>
      </c>
      <c r="S895" t="str">
        <f t="shared" si="57"/>
        <v>HUM_ASR_FY_2022</v>
      </c>
      <c r="T895" s="958">
        <f t="shared" si="58"/>
        <v>45032</v>
      </c>
      <c r="U895" t="str">
        <f t="shared" si="59"/>
        <v>Unaudited</v>
      </c>
    </row>
    <row r="896" spans="1:21" x14ac:dyDescent="0.25">
      <c r="A896" t="s">
        <v>437</v>
      </c>
      <c r="B896" t="s">
        <v>1385</v>
      </c>
      <c r="C896" t="s">
        <v>1386</v>
      </c>
      <c r="D896" s="15">
        <v>1900</v>
      </c>
      <c r="E896" s="121">
        <v>1</v>
      </c>
      <c r="F896" t="s">
        <v>1031</v>
      </c>
      <c r="G896" s="121" t="s">
        <v>1384</v>
      </c>
      <c r="H896" t="s">
        <v>382</v>
      </c>
      <c r="I896" t="s">
        <v>488</v>
      </c>
      <c r="J896" t="s">
        <v>433</v>
      </c>
      <c r="K896" t="s">
        <v>223</v>
      </c>
      <c r="L896" s="756">
        <v>2.16</v>
      </c>
      <c r="M896" t="s">
        <v>799</v>
      </c>
      <c r="N896" s="681">
        <f t="shared" ca="1" si="60"/>
        <v>0</v>
      </c>
      <c r="O896" s="681">
        <f t="shared" ca="1" si="60"/>
        <v>0</v>
      </c>
      <c r="P896" s="681">
        <f t="shared" ca="1" si="60"/>
        <v>0</v>
      </c>
      <c r="Q896" s="681">
        <f t="shared" ca="1" si="60"/>
        <v>0</v>
      </c>
      <c r="R896" s="681">
        <f t="shared" ca="1" si="60"/>
        <v>0</v>
      </c>
      <c r="S896" t="str">
        <f t="shared" si="57"/>
        <v>HUM_ASR_FY_2022</v>
      </c>
      <c r="T896" s="958">
        <f t="shared" si="58"/>
        <v>45032</v>
      </c>
      <c r="U896" t="str">
        <f t="shared" si="59"/>
        <v>Unaudited</v>
      </c>
    </row>
    <row r="897" spans="1:21" x14ac:dyDescent="0.25">
      <c r="A897" t="s">
        <v>437</v>
      </c>
      <c r="B897" t="s">
        <v>1385</v>
      </c>
      <c r="C897" t="s">
        <v>1386</v>
      </c>
      <c r="D897" s="15">
        <v>1900</v>
      </c>
      <c r="E897" s="121">
        <v>1</v>
      </c>
      <c r="F897" t="s">
        <v>1031</v>
      </c>
      <c r="G897" s="121" t="s">
        <v>1384</v>
      </c>
      <c r="H897" t="s">
        <v>382</v>
      </c>
      <c r="I897" t="s">
        <v>488</v>
      </c>
      <c r="J897" t="s">
        <v>433</v>
      </c>
      <c r="K897" t="s">
        <v>223</v>
      </c>
      <c r="L897" s="756">
        <v>2.17</v>
      </c>
      <c r="M897" t="s">
        <v>1052</v>
      </c>
      <c r="N897" s="681">
        <f t="shared" ca="1" si="60"/>
        <v>0</v>
      </c>
      <c r="O897" s="681">
        <f t="shared" ca="1" si="60"/>
        <v>0</v>
      </c>
      <c r="P897" s="681">
        <f t="shared" ca="1" si="60"/>
        <v>0</v>
      </c>
      <c r="Q897" s="681">
        <f t="shared" ca="1" si="60"/>
        <v>0</v>
      </c>
      <c r="R897" s="681">
        <f t="shared" ca="1" si="60"/>
        <v>0</v>
      </c>
      <c r="S897" t="str">
        <f t="shared" si="57"/>
        <v>HUM_ASR_FY_2022</v>
      </c>
      <c r="T897" s="958">
        <f t="shared" si="58"/>
        <v>45032</v>
      </c>
      <c r="U897" t="str">
        <f t="shared" si="59"/>
        <v>Unaudited</v>
      </c>
    </row>
    <row r="898" spans="1:21" x14ac:dyDescent="0.25">
      <c r="A898" t="s">
        <v>437</v>
      </c>
      <c r="B898" t="s">
        <v>1385</v>
      </c>
      <c r="C898" t="s">
        <v>1386</v>
      </c>
      <c r="D898" s="15">
        <v>1900</v>
      </c>
      <c r="E898" s="121">
        <v>1</v>
      </c>
      <c r="F898" t="s">
        <v>1031</v>
      </c>
      <c r="G898" s="121" t="s">
        <v>1384</v>
      </c>
      <c r="H898" t="s">
        <v>382</v>
      </c>
      <c r="I898" t="s">
        <v>488</v>
      </c>
      <c r="J898" t="s">
        <v>433</v>
      </c>
      <c r="K898" t="s">
        <v>223</v>
      </c>
      <c r="L898" s="756">
        <v>2.1800000000000002</v>
      </c>
      <c r="M898" t="s">
        <v>648</v>
      </c>
      <c r="N898" s="681">
        <f t="shared" ca="1" si="60"/>
        <v>0</v>
      </c>
      <c r="O898" s="681">
        <f t="shared" ca="1" si="60"/>
        <v>0</v>
      </c>
      <c r="P898" s="681">
        <f t="shared" ca="1" si="60"/>
        <v>0</v>
      </c>
      <c r="Q898" s="681">
        <f t="shared" ca="1" si="60"/>
        <v>0</v>
      </c>
      <c r="R898" s="681">
        <f t="shared" ca="1" si="60"/>
        <v>12588.130000000001</v>
      </c>
      <c r="S898" t="str">
        <f t="shared" ref="S898:S961" si="61">file_name</f>
        <v>HUM_ASR_FY_2022</v>
      </c>
      <c r="T898" s="958">
        <f t="shared" ref="T898:T961" si="62">file_date</f>
        <v>45032</v>
      </c>
      <c r="U898" t="str">
        <f t="shared" ref="U898:U961" si="63">status</f>
        <v>Unaudited</v>
      </c>
    </row>
    <row r="899" spans="1:21" x14ac:dyDescent="0.25">
      <c r="A899" t="s">
        <v>437</v>
      </c>
      <c r="B899" t="s">
        <v>1385</v>
      </c>
      <c r="C899" t="s">
        <v>1386</v>
      </c>
      <c r="D899" s="15">
        <v>1900</v>
      </c>
      <c r="E899" s="121">
        <v>1</v>
      </c>
      <c r="F899" t="s">
        <v>1031</v>
      </c>
      <c r="G899" s="121" t="s">
        <v>1384</v>
      </c>
      <c r="H899" t="s">
        <v>382</v>
      </c>
      <c r="I899" t="s">
        <v>488</v>
      </c>
      <c r="J899" t="s">
        <v>433</v>
      </c>
      <c r="K899" t="s">
        <v>223</v>
      </c>
      <c r="L899" s="756">
        <v>2.19</v>
      </c>
      <c r="M899" t="s">
        <v>218</v>
      </c>
      <c r="N899" s="681">
        <f t="shared" ca="1" si="60"/>
        <v>0</v>
      </c>
      <c r="O899" s="681">
        <f t="shared" ca="1" si="60"/>
        <v>0</v>
      </c>
      <c r="P899" s="681">
        <f t="shared" ca="1" si="60"/>
        <v>0</v>
      </c>
      <c r="Q899" s="681">
        <f t="shared" ca="1" si="60"/>
        <v>0</v>
      </c>
      <c r="R899" s="681">
        <f t="shared" ca="1" si="60"/>
        <v>0</v>
      </c>
      <c r="S899" t="str">
        <f t="shared" si="61"/>
        <v>HUM_ASR_FY_2022</v>
      </c>
      <c r="T899" s="958">
        <f t="shared" si="62"/>
        <v>45032</v>
      </c>
      <c r="U899" t="str">
        <f t="shared" si="63"/>
        <v>Unaudited</v>
      </c>
    </row>
    <row r="900" spans="1:21" x14ac:dyDescent="0.25">
      <c r="A900" t="s">
        <v>437</v>
      </c>
      <c r="B900" t="s">
        <v>1385</v>
      </c>
      <c r="C900" t="s">
        <v>1386</v>
      </c>
      <c r="D900" s="15">
        <v>1900</v>
      </c>
      <c r="E900" s="121">
        <v>1</v>
      </c>
      <c r="F900" t="s">
        <v>1031</v>
      </c>
      <c r="G900" s="121" t="s">
        <v>1384</v>
      </c>
      <c r="H900" t="s">
        <v>382</v>
      </c>
      <c r="I900" t="s">
        <v>488</v>
      </c>
      <c r="J900" t="s">
        <v>433</v>
      </c>
      <c r="K900" t="s">
        <v>223</v>
      </c>
      <c r="L900" s="756" t="s">
        <v>704</v>
      </c>
      <c r="M900" t="s">
        <v>230</v>
      </c>
      <c r="N900" s="681">
        <f t="shared" ca="1" si="60"/>
        <v>0</v>
      </c>
      <c r="O900" s="681">
        <f t="shared" ca="1" si="60"/>
        <v>0</v>
      </c>
      <c r="P900" s="681">
        <f t="shared" ca="1" si="60"/>
        <v>0</v>
      </c>
      <c r="Q900" s="681">
        <f t="shared" ca="1" si="60"/>
        <v>0</v>
      </c>
      <c r="R900" s="681">
        <f t="shared" ca="1" si="60"/>
        <v>-150625.35932055197</v>
      </c>
      <c r="S900" t="str">
        <f t="shared" si="61"/>
        <v>HUM_ASR_FY_2022</v>
      </c>
      <c r="T900" s="958">
        <f t="shared" si="62"/>
        <v>45032</v>
      </c>
      <c r="U900" t="str">
        <f t="shared" si="63"/>
        <v>Unaudited</v>
      </c>
    </row>
    <row r="901" spans="1:21" x14ac:dyDescent="0.25">
      <c r="A901" t="s">
        <v>437</v>
      </c>
      <c r="B901" t="s">
        <v>1385</v>
      </c>
      <c r="C901" t="s">
        <v>1386</v>
      </c>
      <c r="D901" s="15">
        <v>1900</v>
      </c>
      <c r="E901" s="121">
        <v>1</v>
      </c>
      <c r="F901" t="s">
        <v>1031</v>
      </c>
      <c r="G901" s="121" t="s">
        <v>1384</v>
      </c>
      <c r="H901" t="s">
        <v>382</v>
      </c>
      <c r="I901" t="s">
        <v>488</v>
      </c>
      <c r="J901" t="s">
        <v>433</v>
      </c>
      <c r="K901" t="s">
        <v>223</v>
      </c>
      <c r="L901" s="756">
        <v>2.21</v>
      </c>
      <c r="M901" t="s">
        <v>466</v>
      </c>
      <c r="N901" s="681">
        <f t="shared" ca="1" si="60"/>
        <v>0</v>
      </c>
      <c r="O901" s="681">
        <f t="shared" ca="1" si="60"/>
        <v>0</v>
      </c>
      <c r="P901" s="681">
        <f t="shared" ca="1" si="60"/>
        <v>0</v>
      </c>
      <c r="Q901" s="681">
        <f t="shared" ca="1" si="60"/>
        <v>0</v>
      </c>
      <c r="R901" s="681">
        <f t="shared" ca="1" si="60"/>
        <v>0</v>
      </c>
      <c r="S901" t="str">
        <f t="shared" si="61"/>
        <v>HUM_ASR_FY_2022</v>
      </c>
      <c r="T901" s="958">
        <f t="shared" si="62"/>
        <v>45032</v>
      </c>
      <c r="U901" t="str">
        <f t="shared" si="63"/>
        <v>Unaudited</v>
      </c>
    </row>
    <row r="902" spans="1:21" x14ac:dyDescent="0.25">
      <c r="A902" t="s">
        <v>437</v>
      </c>
      <c r="B902" t="s">
        <v>1385</v>
      </c>
      <c r="C902" t="s">
        <v>1386</v>
      </c>
      <c r="D902" s="15">
        <v>1900</v>
      </c>
      <c r="E902" s="121">
        <v>1</v>
      </c>
      <c r="F902" t="s">
        <v>1031</v>
      </c>
      <c r="G902" s="121" t="s">
        <v>1384</v>
      </c>
      <c r="H902" t="s">
        <v>382</v>
      </c>
      <c r="I902" t="s">
        <v>488</v>
      </c>
      <c r="J902" t="s">
        <v>433</v>
      </c>
      <c r="K902" t="s">
        <v>6</v>
      </c>
      <c r="L902" s="756" t="s">
        <v>70</v>
      </c>
      <c r="M902" t="s">
        <v>188</v>
      </c>
      <c r="N902" s="681">
        <f t="shared" ca="1" si="60"/>
        <v>0</v>
      </c>
      <c r="O902" s="681">
        <f t="shared" ca="1" si="60"/>
        <v>0</v>
      </c>
      <c r="P902" s="681">
        <f t="shared" ca="1" si="60"/>
        <v>0</v>
      </c>
      <c r="Q902" s="681">
        <f t="shared" ca="1" si="60"/>
        <v>0</v>
      </c>
      <c r="R902" s="681">
        <f t="shared" ca="1" si="60"/>
        <v>-1</v>
      </c>
      <c r="S902" t="str">
        <f t="shared" si="61"/>
        <v>HUM_ASR_FY_2022</v>
      </c>
      <c r="T902" s="958">
        <f t="shared" si="62"/>
        <v>45032</v>
      </c>
      <c r="U902" t="str">
        <f t="shared" si="63"/>
        <v>Unaudited</v>
      </c>
    </row>
    <row r="903" spans="1:21" x14ac:dyDescent="0.25">
      <c r="A903" t="s">
        <v>437</v>
      </c>
      <c r="B903" t="s">
        <v>1385</v>
      </c>
      <c r="C903" t="s">
        <v>1386</v>
      </c>
      <c r="D903" s="15">
        <v>1900</v>
      </c>
      <c r="E903" s="121">
        <v>1</v>
      </c>
      <c r="F903" t="s">
        <v>1031</v>
      </c>
      <c r="G903" s="121" t="s">
        <v>1384</v>
      </c>
      <c r="H903" t="s">
        <v>382</v>
      </c>
      <c r="I903" t="s">
        <v>488</v>
      </c>
      <c r="J903" t="s">
        <v>433</v>
      </c>
      <c r="K903" t="s">
        <v>6</v>
      </c>
      <c r="L903" s="756" t="s">
        <v>71</v>
      </c>
      <c r="M903" t="s">
        <v>231</v>
      </c>
      <c r="N903" s="681">
        <f t="shared" ca="1" si="60"/>
        <v>0</v>
      </c>
      <c r="O903" s="681">
        <f t="shared" ca="1" si="60"/>
        <v>0</v>
      </c>
      <c r="P903" s="681">
        <f t="shared" ca="1" si="60"/>
        <v>0</v>
      </c>
      <c r="Q903" s="681">
        <f t="shared" ca="1" si="60"/>
        <v>0</v>
      </c>
      <c r="R903" s="681">
        <f t="shared" ca="1" si="60"/>
        <v>0</v>
      </c>
      <c r="S903" t="str">
        <f t="shared" si="61"/>
        <v>HUM_ASR_FY_2022</v>
      </c>
      <c r="T903" s="958">
        <f t="shared" si="62"/>
        <v>45032</v>
      </c>
      <c r="U903" t="str">
        <f t="shared" si="63"/>
        <v>Unaudited</v>
      </c>
    </row>
    <row r="904" spans="1:21" x14ac:dyDescent="0.25">
      <c r="A904" t="s">
        <v>437</v>
      </c>
      <c r="B904" t="s">
        <v>1385</v>
      </c>
      <c r="C904" t="s">
        <v>1386</v>
      </c>
      <c r="D904" s="15">
        <v>1900</v>
      </c>
      <c r="E904" s="121">
        <v>1</v>
      </c>
      <c r="F904" t="s">
        <v>1031</v>
      </c>
      <c r="G904" s="121" t="s">
        <v>1384</v>
      </c>
      <c r="H904" t="s">
        <v>382</v>
      </c>
      <c r="I904" t="s">
        <v>488</v>
      </c>
      <c r="J904" t="s">
        <v>433</v>
      </c>
      <c r="K904" t="s">
        <v>6</v>
      </c>
      <c r="L904" s="756" t="s">
        <v>72</v>
      </c>
      <c r="M904" t="s">
        <v>164</v>
      </c>
      <c r="N904" s="681">
        <f t="shared" ca="1" si="60"/>
        <v>0</v>
      </c>
      <c r="O904" s="681">
        <f t="shared" ca="1" si="60"/>
        <v>0</v>
      </c>
      <c r="P904" s="681">
        <f t="shared" ca="1" si="60"/>
        <v>0</v>
      </c>
      <c r="Q904" s="681">
        <f t="shared" ca="1" si="60"/>
        <v>0</v>
      </c>
      <c r="R904" s="681">
        <f t="shared" ca="1" si="60"/>
        <v>0</v>
      </c>
      <c r="S904" t="str">
        <f t="shared" si="61"/>
        <v>HUM_ASR_FY_2022</v>
      </c>
      <c r="T904" s="958">
        <f t="shared" si="62"/>
        <v>45032</v>
      </c>
      <c r="U904" t="str">
        <f t="shared" si="63"/>
        <v>Unaudited</v>
      </c>
    </row>
    <row r="905" spans="1:21" x14ac:dyDescent="0.25">
      <c r="A905" t="s">
        <v>437</v>
      </c>
      <c r="B905" t="s">
        <v>1385</v>
      </c>
      <c r="C905" t="s">
        <v>1386</v>
      </c>
      <c r="D905" s="15">
        <v>1900</v>
      </c>
      <c r="E905" s="121">
        <v>1</v>
      </c>
      <c r="F905" t="s">
        <v>1031</v>
      </c>
      <c r="G905" s="121" t="s">
        <v>1384</v>
      </c>
      <c r="H905" t="s">
        <v>382</v>
      </c>
      <c r="I905" t="s">
        <v>488</v>
      </c>
      <c r="J905" t="s">
        <v>433</v>
      </c>
      <c r="K905" t="s">
        <v>6</v>
      </c>
      <c r="L905" s="756">
        <v>3.4</v>
      </c>
      <c r="M905" t="s">
        <v>461</v>
      </c>
      <c r="N905" s="681">
        <f t="shared" ca="1" si="60"/>
        <v>0</v>
      </c>
      <c r="O905" s="681">
        <f t="shared" ca="1" si="60"/>
        <v>0</v>
      </c>
      <c r="P905" s="681">
        <f t="shared" ca="1" si="60"/>
        <v>0</v>
      </c>
      <c r="Q905" s="681">
        <f t="shared" ca="1" si="60"/>
        <v>0</v>
      </c>
      <c r="R905" s="681">
        <f t="shared" ca="1" si="60"/>
        <v>0</v>
      </c>
      <c r="S905" t="str">
        <f t="shared" si="61"/>
        <v>HUM_ASR_FY_2022</v>
      </c>
      <c r="T905" s="958">
        <f t="shared" si="62"/>
        <v>45032</v>
      </c>
      <c r="U905" t="str">
        <f t="shared" si="63"/>
        <v>Unaudited</v>
      </c>
    </row>
    <row r="906" spans="1:21" x14ac:dyDescent="0.25">
      <c r="A906" t="s">
        <v>437</v>
      </c>
      <c r="B906" t="s">
        <v>1385</v>
      </c>
      <c r="C906" t="s">
        <v>1386</v>
      </c>
      <c r="D906" s="15">
        <v>1900</v>
      </c>
      <c r="E906" s="121">
        <v>1</v>
      </c>
      <c r="F906" t="s">
        <v>1031</v>
      </c>
      <c r="G906" s="121" t="s">
        <v>1384</v>
      </c>
      <c r="H906" t="s">
        <v>382</v>
      </c>
      <c r="I906" t="s">
        <v>488</v>
      </c>
      <c r="J906" t="s">
        <v>433</v>
      </c>
      <c r="K906" t="s">
        <v>434</v>
      </c>
      <c r="L906" s="756">
        <v>4.5</v>
      </c>
      <c r="M906" t="s">
        <v>32</v>
      </c>
      <c r="N906" s="681">
        <f t="shared" ca="1" si="60"/>
        <v>0</v>
      </c>
      <c r="O906" s="681">
        <f t="shared" ca="1" si="60"/>
        <v>0</v>
      </c>
      <c r="P906" s="681">
        <f t="shared" ca="1" si="60"/>
        <v>0</v>
      </c>
      <c r="Q906" s="681">
        <f t="shared" ca="1" si="60"/>
        <v>0</v>
      </c>
      <c r="R906" s="681">
        <f t="shared" ca="1" si="60"/>
        <v>-62.460000000001877</v>
      </c>
      <c r="S906" t="str">
        <f t="shared" si="61"/>
        <v>HUM_ASR_FY_2022</v>
      </c>
      <c r="T906" s="958">
        <f t="shared" si="62"/>
        <v>45032</v>
      </c>
      <c r="U906" t="str">
        <f t="shared" si="63"/>
        <v>Unaudited</v>
      </c>
    </row>
    <row r="907" spans="1:21" x14ac:dyDescent="0.25">
      <c r="A907" t="s">
        <v>437</v>
      </c>
      <c r="B907" t="s">
        <v>1385</v>
      </c>
      <c r="C907" t="s">
        <v>1386</v>
      </c>
      <c r="D907" s="15">
        <v>1900</v>
      </c>
      <c r="E907" s="121">
        <v>1</v>
      </c>
      <c r="F907" t="s">
        <v>1031</v>
      </c>
      <c r="G907" s="121" t="s">
        <v>1384</v>
      </c>
      <c r="H907" t="s">
        <v>382</v>
      </c>
      <c r="I907" t="s">
        <v>488</v>
      </c>
      <c r="J907" t="s">
        <v>433</v>
      </c>
      <c r="K907" t="s">
        <v>434</v>
      </c>
      <c r="L907" s="756" t="s">
        <v>944</v>
      </c>
      <c r="M907" t="s">
        <v>935</v>
      </c>
      <c r="N907" s="681">
        <f t="shared" ca="1" si="60"/>
        <v>0</v>
      </c>
      <c r="O907" s="681">
        <f t="shared" ca="1" si="60"/>
        <v>0</v>
      </c>
      <c r="P907" s="681">
        <f t="shared" ca="1" si="60"/>
        <v>0</v>
      </c>
      <c r="Q907" s="681">
        <f t="shared" ca="1" si="60"/>
        <v>0</v>
      </c>
      <c r="R907" s="681">
        <f t="shared" ca="1" si="60"/>
        <v>0</v>
      </c>
      <c r="S907" t="str">
        <f t="shared" si="61"/>
        <v>HUM_ASR_FY_2022</v>
      </c>
      <c r="T907" s="958">
        <f t="shared" si="62"/>
        <v>45032</v>
      </c>
      <c r="U907" t="str">
        <f t="shared" si="63"/>
        <v>Unaudited</v>
      </c>
    </row>
    <row r="908" spans="1:21" x14ac:dyDescent="0.25">
      <c r="A908" t="s">
        <v>437</v>
      </c>
      <c r="B908" t="s">
        <v>1385</v>
      </c>
      <c r="C908" t="s">
        <v>1386</v>
      </c>
      <c r="D908" s="15">
        <v>1900</v>
      </c>
      <c r="E908" s="121">
        <v>1</v>
      </c>
      <c r="F908" t="s">
        <v>1031</v>
      </c>
      <c r="G908" s="121" t="s">
        <v>1384</v>
      </c>
      <c r="H908" t="s">
        <v>382</v>
      </c>
      <c r="I908" t="s">
        <v>488</v>
      </c>
      <c r="J908" t="s">
        <v>433</v>
      </c>
      <c r="K908" t="s">
        <v>434</v>
      </c>
      <c r="L908" s="756" t="s">
        <v>193</v>
      </c>
      <c r="M908" t="s">
        <v>40</v>
      </c>
      <c r="N908" s="681">
        <f t="shared" ca="1" si="60"/>
        <v>0</v>
      </c>
      <c r="O908" s="681">
        <f t="shared" ca="1" si="60"/>
        <v>0</v>
      </c>
      <c r="P908" s="681">
        <f t="shared" ca="1" si="60"/>
        <v>0</v>
      </c>
      <c r="Q908" s="681">
        <f t="shared" ca="1" si="60"/>
        <v>0</v>
      </c>
      <c r="R908" s="681">
        <f t="shared" ca="1" si="60"/>
        <v>0</v>
      </c>
      <c r="S908" t="str">
        <f t="shared" si="61"/>
        <v>HUM_ASR_FY_2022</v>
      </c>
      <c r="T908" s="958">
        <f t="shared" si="62"/>
        <v>45032</v>
      </c>
      <c r="U908" t="str">
        <f t="shared" si="63"/>
        <v>Unaudited</v>
      </c>
    </row>
    <row r="909" spans="1:21" x14ac:dyDescent="0.25">
      <c r="A909" t="s">
        <v>437</v>
      </c>
      <c r="B909" t="s">
        <v>1385</v>
      </c>
      <c r="C909" t="s">
        <v>1386</v>
      </c>
      <c r="D909" s="15">
        <v>1900</v>
      </c>
      <c r="E909" s="121">
        <v>1</v>
      </c>
      <c r="F909" t="s">
        <v>1031</v>
      </c>
      <c r="G909" s="121" t="s">
        <v>1384</v>
      </c>
      <c r="H909" t="s">
        <v>382</v>
      </c>
      <c r="I909" t="s">
        <v>488</v>
      </c>
      <c r="J909" t="s">
        <v>433</v>
      </c>
      <c r="K909" t="s">
        <v>434</v>
      </c>
      <c r="L909" s="756" t="s">
        <v>192</v>
      </c>
      <c r="M909" t="s">
        <v>329</v>
      </c>
      <c r="N909" s="681">
        <f t="shared" ca="1" si="60"/>
        <v>0</v>
      </c>
      <c r="O909" s="681">
        <f t="shared" ca="1" si="60"/>
        <v>0</v>
      </c>
      <c r="P909" s="681">
        <f t="shared" ca="1" si="60"/>
        <v>0</v>
      </c>
      <c r="Q909" s="681">
        <f t="shared" ca="1" si="60"/>
        <v>0</v>
      </c>
      <c r="R909" s="681">
        <f t="shared" ca="1" si="60"/>
        <v>0</v>
      </c>
      <c r="S909" t="str">
        <f t="shared" si="61"/>
        <v>HUM_ASR_FY_2022</v>
      </c>
      <c r="T909" s="958">
        <f t="shared" si="62"/>
        <v>45032</v>
      </c>
      <c r="U909" t="str">
        <f t="shared" si="63"/>
        <v>Unaudited</v>
      </c>
    </row>
    <row r="910" spans="1:21" x14ac:dyDescent="0.25">
      <c r="A910" t="s">
        <v>437</v>
      </c>
      <c r="B910" t="s">
        <v>1385</v>
      </c>
      <c r="C910" t="s">
        <v>1386</v>
      </c>
      <c r="D910" s="15">
        <v>1900</v>
      </c>
      <c r="E910" s="121">
        <v>1</v>
      </c>
      <c r="F910" t="s">
        <v>1031</v>
      </c>
      <c r="G910" s="121" t="s">
        <v>1384</v>
      </c>
      <c r="H910" t="s">
        <v>382</v>
      </c>
      <c r="I910" t="s">
        <v>488</v>
      </c>
      <c r="J910" t="s">
        <v>450</v>
      </c>
      <c r="K910" t="s">
        <v>435</v>
      </c>
      <c r="L910" s="756" t="s">
        <v>79</v>
      </c>
      <c r="M910" t="s">
        <v>27</v>
      </c>
      <c r="N910" s="681">
        <f t="shared" ca="1" si="60"/>
        <v>0</v>
      </c>
      <c r="O910" s="681">
        <f t="shared" ca="1" si="60"/>
        <v>0</v>
      </c>
      <c r="P910" s="681">
        <f t="shared" ca="1" si="60"/>
        <v>0</v>
      </c>
      <c r="Q910" s="681">
        <f t="shared" ca="1" si="60"/>
        <v>0</v>
      </c>
      <c r="R910" s="681">
        <f t="shared" ca="1" si="60"/>
        <v>0</v>
      </c>
      <c r="S910" t="str">
        <f t="shared" si="61"/>
        <v>HUM_ASR_FY_2022</v>
      </c>
      <c r="T910" s="958">
        <f t="shared" si="62"/>
        <v>45032</v>
      </c>
      <c r="U910" t="str">
        <f t="shared" si="63"/>
        <v>Unaudited</v>
      </c>
    </row>
    <row r="911" spans="1:21" x14ac:dyDescent="0.25">
      <c r="A911" t="s">
        <v>437</v>
      </c>
      <c r="B911" t="s">
        <v>1385</v>
      </c>
      <c r="C911" t="s">
        <v>1386</v>
      </c>
      <c r="D911" s="15">
        <v>1900</v>
      </c>
      <c r="E911" s="121">
        <v>1</v>
      </c>
      <c r="F911" t="s">
        <v>1031</v>
      </c>
      <c r="G911" s="121" t="s">
        <v>1384</v>
      </c>
      <c r="H911" t="s">
        <v>382</v>
      </c>
      <c r="I911" t="s">
        <v>488</v>
      </c>
      <c r="J911" t="s">
        <v>450</v>
      </c>
      <c r="K911" t="s">
        <v>435</v>
      </c>
      <c r="L911" s="756" t="s">
        <v>80</v>
      </c>
      <c r="M911" t="s">
        <v>97</v>
      </c>
      <c r="N911" s="681">
        <f t="shared" ca="1" si="60"/>
        <v>0</v>
      </c>
      <c r="O911" s="681">
        <f t="shared" ca="1" si="60"/>
        <v>0</v>
      </c>
      <c r="P911" s="681">
        <f t="shared" ca="1" si="60"/>
        <v>0</v>
      </c>
      <c r="Q911" s="681">
        <f t="shared" ca="1" si="60"/>
        <v>0</v>
      </c>
      <c r="R911" s="681">
        <f t="shared" ca="1" si="60"/>
        <v>0</v>
      </c>
      <c r="S911" t="str">
        <f t="shared" si="61"/>
        <v>HUM_ASR_FY_2022</v>
      </c>
      <c r="T911" s="958">
        <f t="shared" si="62"/>
        <v>45032</v>
      </c>
      <c r="U911" t="str">
        <f t="shared" si="63"/>
        <v>Unaudited</v>
      </c>
    </row>
    <row r="912" spans="1:21" x14ac:dyDescent="0.25">
      <c r="A912" t="s">
        <v>437</v>
      </c>
      <c r="B912" t="s">
        <v>1385</v>
      </c>
      <c r="C912" t="s">
        <v>1386</v>
      </c>
      <c r="D912" s="15">
        <v>1900</v>
      </c>
      <c r="E912" s="121">
        <v>1</v>
      </c>
      <c r="F912" t="s">
        <v>1031</v>
      </c>
      <c r="G912" s="121" t="s">
        <v>1384</v>
      </c>
      <c r="H912" t="s">
        <v>382</v>
      </c>
      <c r="I912" t="s">
        <v>488</v>
      </c>
      <c r="J912" t="s">
        <v>450</v>
      </c>
      <c r="K912" t="s">
        <v>435</v>
      </c>
      <c r="L912" s="756" t="s">
        <v>81</v>
      </c>
      <c r="M912" t="s">
        <v>98</v>
      </c>
      <c r="N912" s="681">
        <f t="shared" ca="1" si="60"/>
        <v>0</v>
      </c>
      <c r="O912" s="681">
        <f t="shared" ca="1" si="60"/>
        <v>0</v>
      </c>
      <c r="P912" s="681">
        <f t="shared" ca="1" si="60"/>
        <v>0</v>
      </c>
      <c r="Q912" s="681">
        <f t="shared" ca="1" si="60"/>
        <v>0</v>
      </c>
      <c r="R912" s="681">
        <f t="shared" ca="1" si="60"/>
        <v>0</v>
      </c>
      <c r="S912" t="str">
        <f t="shared" si="61"/>
        <v>HUM_ASR_FY_2022</v>
      </c>
      <c r="T912" s="958">
        <f t="shared" si="62"/>
        <v>45032</v>
      </c>
      <c r="U912" t="str">
        <f t="shared" si="63"/>
        <v>Unaudited</v>
      </c>
    </row>
    <row r="913" spans="1:21" x14ac:dyDescent="0.25">
      <c r="A913" t="s">
        <v>437</v>
      </c>
      <c r="B913" t="s">
        <v>1385</v>
      </c>
      <c r="C913" t="s">
        <v>1386</v>
      </c>
      <c r="D913" s="15">
        <v>1900</v>
      </c>
      <c r="E913" s="121">
        <v>1</v>
      </c>
      <c r="F913" t="s">
        <v>1031</v>
      </c>
      <c r="G913" s="121" t="s">
        <v>1384</v>
      </c>
      <c r="H913" t="s">
        <v>382</v>
      </c>
      <c r="I913" t="s">
        <v>488</v>
      </c>
      <c r="J913" t="s">
        <v>450</v>
      </c>
      <c r="K913" t="s">
        <v>435</v>
      </c>
      <c r="L913" s="756" t="s">
        <v>82</v>
      </c>
      <c r="M913" t="s">
        <v>99</v>
      </c>
      <c r="N913" s="681">
        <f t="shared" ca="1" si="60"/>
        <v>0</v>
      </c>
      <c r="O913" s="681">
        <f t="shared" ca="1" si="60"/>
        <v>0</v>
      </c>
      <c r="P913" s="681">
        <f t="shared" ca="1" si="60"/>
        <v>0</v>
      </c>
      <c r="Q913" s="681">
        <f t="shared" ca="1" si="60"/>
        <v>0</v>
      </c>
      <c r="R913" s="681">
        <f t="shared" ca="1" si="60"/>
        <v>0</v>
      </c>
      <c r="S913" t="str">
        <f t="shared" si="61"/>
        <v>HUM_ASR_FY_2022</v>
      </c>
      <c r="T913" s="958">
        <f t="shared" si="62"/>
        <v>45032</v>
      </c>
      <c r="U913" t="str">
        <f t="shared" si="63"/>
        <v>Unaudited</v>
      </c>
    </row>
    <row r="914" spans="1:21" x14ac:dyDescent="0.25">
      <c r="A914" t="s">
        <v>437</v>
      </c>
      <c r="B914" t="s">
        <v>1385</v>
      </c>
      <c r="C914" t="s">
        <v>1386</v>
      </c>
      <c r="D914" s="15">
        <v>1900</v>
      </c>
      <c r="E914" s="121">
        <v>1</v>
      </c>
      <c r="F914" t="s">
        <v>1031</v>
      </c>
      <c r="G914" s="121" t="s">
        <v>1384</v>
      </c>
      <c r="H914" t="s">
        <v>382</v>
      </c>
      <c r="I914" t="s">
        <v>488</v>
      </c>
      <c r="J914" t="s">
        <v>450</v>
      </c>
      <c r="K914" t="s">
        <v>435</v>
      </c>
      <c r="L914" s="756" t="s">
        <v>216</v>
      </c>
      <c r="M914" t="s">
        <v>100</v>
      </c>
      <c r="N914" s="681">
        <f t="shared" ca="1" si="60"/>
        <v>0</v>
      </c>
      <c r="O914" s="681">
        <f t="shared" ca="1" si="60"/>
        <v>0</v>
      </c>
      <c r="P914" s="681">
        <f t="shared" ca="1" si="60"/>
        <v>0</v>
      </c>
      <c r="Q914" s="681">
        <f t="shared" ca="1" si="60"/>
        <v>0</v>
      </c>
      <c r="R914" s="681">
        <f t="shared" ca="1" si="60"/>
        <v>0</v>
      </c>
      <c r="S914" t="str">
        <f t="shared" si="61"/>
        <v>HUM_ASR_FY_2022</v>
      </c>
      <c r="T914" s="958">
        <f t="shared" si="62"/>
        <v>45032</v>
      </c>
      <c r="U914" t="str">
        <f t="shared" si="63"/>
        <v>Unaudited</v>
      </c>
    </row>
    <row r="915" spans="1:21" x14ac:dyDescent="0.25">
      <c r="A915" t="s">
        <v>437</v>
      </c>
      <c r="B915" t="s">
        <v>1385</v>
      </c>
      <c r="C915" t="s">
        <v>1386</v>
      </c>
      <c r="D915" s="15">
        <v>1900</v>
      </c>
      <c r="E915" s="121">
        <v>1</v>
      </c>
      <c r="F915" t="s">
        <v>1031</v>
      </c>
      <c r="G915" s="121" t="s">
        <v>1384</v>
      </c>
      <c r="H915" t="s">
        <v>382</v>
      </c>
      <c r="I915" t="s">
        <v>488</v>
      </c>
      <c r="J915" t="s">
        <v>450</v>
      </c>
      <c r="K915" t="s">
        <v>435</v>
      </c>
      <c r="L915" s="756" t="s">
        <v>215</v>
      </c>
      <c r="M915" t="s">
        <v>28</v>
      </c>
      <c r="N915" s="681">
        <f t="shared" ca="1" si="60"/>
        <v>0</v>
      </c>
      <c r="O915" s="681">
        <f t="shared" ca="1" si="60"/>
        <v>0</v>
      </c>
      <c r="P915" s="681">
        <f t="shared" ca="1" si="60"/>
        <v>0</v>
      </c>
      <c r="Q915" s="681">
        <f t="shared" ca="1" si="60"/>
        <v>0</v>
      </c>
      <c r="R915" s="681">
        <f t="shared" ca="1" si="60"/>
        <v>0</v>
      </c>
      <c r="S915" t="str">
        <f t="shared" si="61"/>
        <v>HUM_ASR_FY_2022</v>
      </c>
      <c r="T915" s="958">
        <f t="shared" si="62"/>
        <v>45032</v>
      </c>
      <c r="U915" t="str">
        <f t="shared" si="63"/>
        <v>Unaudited</v>
      </c>
    </row>
    <row r="916" spans="1:21" x14ac:dyDescent="0.25">
      <c r="A916" t="s">
        <v>437</v>
      </c>
      <c r="B916" t="s">
        <v>1385</v>
      </c>
      <c r="C916" t="s">
        <v>1386</v>
      </c>
      <c r="D916" s="15">
        <v>1900</v>
      </c>
      <c r="E916" s="121">
        <v>1</v>
      </c>
      <c r="F916" t="s">
        <v>1031</v>
      </c>
      <c r="G916" s="121" t="s">
        <v>1384</v>
      </c>
      <c r="H916" t="s">
        <v>382</v>
      </c>
      <c r="I916" t="s">
        <v>488</v>
      </c>
      <c r="J916" t="s">
        <v>436</v>
      </c>
      <c r="K916" t="s">
        <v>436</v>
      </c>
      <c r="L916" s="756" t="s">
        <v>84</v>
      </c>
      <c r="M916" t="s">
        <v>327</v>
      </c>
      <c r="N916" s="681">
        <f t="shared" ca="1" si="60"/>
        <v>0</v>
      </c>
      <c r="O916" s="681">
        <f t="shared" ca="1" si="60"/>
        <v>0</v>
      </c>
      <c r="P916" s="681">
        <f t="shared" ca="1" si="60"/>
        <v>0</v>
      </c>
      <c r="Q916" s="681">
        <f t="shared" ca="1" si="60"/>
        <v>0</v>
      </c>
      <c r="R916" s="681">
        <f t="shared" ca="1" si="60"/>
        <v>0</v>
      </c>
      <c r="S916" t="str">
        <f t="shared" si="61"/>
        <v>HUM_ASR_FY_2022</v>
      </c>
      <c r="T916" s="958">
        <f t="shared" si="62"/>
        <v>45032</v>
      </c>
      <c r="U916" t="str">
        <f t="shared" si="63"/>
        <v>Unaudited</v>
      </c>
    </row>
    <row r="917" spans="1:21" x14ac:dyDescent="0.25">
      <c r="A917" t="s">
        <v>437</v>
      </c>
      <c r="B917" t="s">
        <v>1385</v>
      </c>
      <c r="C917" t="s">
        <v>1386</v>
      </c>
      <c r="D917" s="15">
        <v>1900</v>
      </c>
      <c r="E917" s="121">
        <v>1</v>
      </c>
      <c r="F917" t="s">
        <v>1031</v>
      </c>
      <c r="G917" s="121" t="s">
        <v>1384</v>
      </c>
      <c r="H917" t="s">
        <v>382</v>
      </c>
      <c r="I917" t="s">
        <v>488</v>
      </c>
      <c r="J917" t="s">
        <v>436</v>
      </c>
      <c r="K917" t="s">
        <v>436</v>
      </c>
      <c r="L917" s="756" t="s">
        <v>85</v>
      </c>
      <c r="M917" t="s">
        <v>325</v>
      </c>
      <c r="N917" s="681">
        <f t="shared" ca="1" si="60"/>
        <v>0</v>
      </c>
      <c r="O917" s="681">
        <f t="shared" ca="1" si="60"/>
        <v>0</v>
      </c>
      <c r="P917" s="681">
        <f t="shared" ca="1" si="60"/>
        <v>0</v>
      </c>
      <c r="Q917" s="681">
        <f t="shared" ca="1" si="60"/>
        <v>0</v>
      </c>
      <c r="R917" s="681">
        <f t="shared" ca="1" si="60"/>
        <v>0</v>
      </c>
      <c r="S917" t="str">
        <f t="shared" si="61"/>
        <v>HUM_ASR_FY_2022</v>
      </c>
      <c r="T917" s="958">
        <f t="shared" si="62"/>
        <v>45032</v>
      </c>
      <c r="U917" t="str">
        <f t="shared" si="63"/>
        <v>Unaudited</v>
      </c>
    </row>
    <row r="918" spans="1:21" x14ac:dyDescent="0.25">
      <c r="A918" t="s">
        <v>437</v>
      </c>
      <c r="B918" t="s">
        <v>1385</v>
      </c>
      <c r="C918" t="s">
        <v>1386</v>
      </c>
      <c r="D918" s="15">
        <v>1900</v>
      </c>
      <c r="E918" s="121">
        <v>1</v>
      </c>
      <c r="F918" t="s">
        <v>1031</v>
      </c>
      <c r="G918" s="121" t="s">
        <v>1384</v>
      </c>
      <c r="H918" t="s">
        <v>382</v>
      </c>
      <c r="I918" t="s">
        <v>488</v>
      </c>
      <c r="J918" t="s">
        <v>436</v>
      </c>
      <c r="K918" t="s">
        <v>436</v>
      </c>
      <c r="L918" s="756" t="s">
        <v>86</v>
      </c>
      <c r="M918" t="s">
        <v>494</v>
      </c>
      <c r="N918" s="681">
        <f t="shared" ca="1" si="60"/>
        <v>0</v>
      </c>
      <c r="O918" s="681">
        <f t="shared" ca="1" si="60"/>
        <v>0</v>
      </c>
      <c r="P918" s="681">
        <f t="shared" ca="1" si="60"/>
        <v>0</v>
      </c>
      <c r="Q918" s="681">
        <f t="shared" ca="1" si="60"/>
        <v>0</v>
      </c>
      <c r="R918" s="681">
        <f t="shared" ca="1" si="60"/>
        <v>0</v>
      </c>
      <c r="S918" t="str">
        <f t="shared" si="61"/>
        <v>HUM_ASR_FY_2022</v>
      </c>
      <c r="T918" s="958">
        <f t="shared" si="62"/>
        <v>45032</v>
      </c>
      <c r="U918" t="str">
        <f t="shared" si="63"/>
        <v>Unaudited</v>
      </c>
    </row>
    <row r="919" spans="1:21" x14ac:dyDescent="0.25">
      <c r="A919" t="s">
        <v>437</v>
      </c>
      <c r="B919" t="s">
        <v>1385</v>
      </c>
      <c r="C919" t="s">
        <v>1386</v>
      </c>
      <c r="D919" s="15">
        <v>1900</v>
      </c>
      <c r="E919" s="121">
        <v>1</v>
      </c>
      <c r="F919" t="s">
        <v>1031</v>
      </c>
      <c r="G919" s="121" t="s">
        <v>1384</v>
      </c>
      <c r="H919" t="s">
        <v>382</v>
      </c>
      <c r="I919" t="s">
        <v>488</v>
      </c>
      <c r="J919" t="s">
        <v>436</v>
      </c>
      <c r="K919" t="s">
        <v>436</v>
      </c>
      <c r="L919" s="756" t="s">
        <v>87</v>
      </c>
      <c r="M919" t="s">
        <v>495</v>
      </c>
      <c r="N919" s="681">
        <f t="shared" ca="1" si="60"/>
        <v>0</v>
      </c>
      <c r="O919" s="681">
        <f t="shared" ca="1" si="60"/>
        <v>0</v>
      </c>
      <c r="P919" s="681">
        <f t="shared" ca="1" si="60"/>
        <v>0</v>
      </c>
      <c r="Q919" s="681">
        <f t="shared" ca="1" si="60"/>
        <v>0</v>
      </c>
      <c r="R919" s="681">
        <f t="shared" ca="1" si="60"/>
        <v>0</v>
      </c>
      <c r="S919" t="str">
        <f t="shared" si="61"/>
        <v>HUM_ASR_FY_2022</v>
      </c>
      <c r="T919" s="958">
        <f t="shared" si="62"/>
        <v>45032</v>
      </c>
      <c r="U919" t="str">
        <f t="shared" si="63"/>
        <v>Unaudited</v>
      </c>
    </row>
    <row r="920" spans="1:21" x14ac:dyDescent="0.25">
      <c r="A920" t="s">
        <v>437</v>
      </c>
      <c r="B920" t="s">
        <v>1385</v>
      </c>
      <c r="C920" t="s">
        <v>1386</v>
      </c>
      <c r="D920" s="15">
        <v>1900</v>
      </c>
      <c r="E920" s="121">
        <v>1</v>
      </c>
      <c r="F920" t="s">
        <v>1031</v>
      </c>
      <c r="G920" s="121" t="s">
        <v>1384</v>
      </c>
      <c r="H920" t="s">
        <v>382</v>
      </c>
      <c r="I920" t="s">
        <v>488</v>
      </c>
      <c r="J920" t="s">
        <v>436</v>
      </c>
      <c r="K920" t="s">
        <v>436</v>
      </c>
      <c r="L920" s="756" t="s">
        <v>213</v>
      </c>
      <c r="M920" t="s">
        <v>496</v>
      </c>
      <c r="N920" s="681">
        <f t="shared" ca="1" si="60"/>
        <v>0</v>
      </c>
      <c r="O920" s="681">
        <f t="shared" ca="1" si="60"/>
        <v>0</v>
      </c>
      <c r="P920" s="681">
        <f t="shared" ca="1" si="60"/>
        <v>0</v>
      </c>
      <c r="Q920" s="681">
        <f t="shared" ca="1" si="60"/>
        <v>0</v>
      </c>
      <c r="R920" s="681">
        <f t="shared" ca="1" si="60"/>
        <v>0</v>
      </c>
      <c r="S920" t="str">
        <f t="shared" si="61"/>
        <v>HUM_ASR_FY_2022</v>
      </c>
      <c r="T920" s="958">
        <f t="shared" si="62"/>
        <v>45032</v>
      </c>
      <c r="U920" t="str">
        <f t="shared" si="63"/>
        <v>Unaudited</v>
      </c>
    </row>
    <row r="921" spans="1:21" x14ac:dyDescent="0.25">
      <c r="A921" t="s">
        <v>437</v>
      </c>
      <c r="B921" t="s">
        <v>1385</v>
      </c>
      <c r="C921" t="s">
        <v>1386</v>
      </c>
      <c r="D921" s="15">
        <v>1900</v>
      </c>
      <c r="E921" s="121">
        <v>1</v>
      </c>
      <c r="F921" t="s">
        <v>1031</v>
      </c>
      <c r="G921" s="121" t="s">
        <v>1384</v>
      </c>
      <c r="H921" t="s">
        <v>382</v>
      </c>
      <c r="I921" t="s">
        <v>489</v>
      </c>
      <c r="J921" t="s">
        <v>26</v>
      </c>
      <c r="K921" t="s">
        <v>26</v>
      </c>
      <c r="L921" s="756" t="s">
        <v>204</v>
      </c>
      <c r="M921" t="s">
        <v>26</v>
      </c>
      <c r="N921" s="681">
        <f t="shared" ca="1" si="60"/>
        <v>0</v>
      </c>
      <c r="O921" s="681">
        <f t="shared" ca="1" si="60"/>
        <v>0</v>
      </c>
      <c r="P921" s="681">
        <f t="shared" ca="1" si="60"/>
        <v>0</v>
      </c>
      <c r="Q921" s="681">
        <f t="shared" ca="1" si="60"/>
        <v>0</v>
      </c>
      <c r="R921" s="681">
        <f t="shared" ca="1" si="60"/>
        <v>-10825.99423268441</v>
      </c>
      <c r="S921" t="str">
        <f t="shared" si="61"/>
        <v>HUM_ASR_FY_2022</v>
      </c>
      <c r="T921" s="958">
        <f t="shared" si="62"/>
        <v>45032</v>
      </c>
      <c r="U921" t="str">
        <f t="shared" si="63"/>
        <v>Unaudited</v>
      </c>
    </row>
    <row r="922" spans="1:21" x14ac:dyDescent="0.25">
      <c r="A922" t="s">
        <v>437</v>
      </c>
      <c r="B922" t="s">
        <v>1385</v>
      </c>
      <c r="C922" t="s">
        <v>1386</v>
      </c>
      <c r="D922" s="15">
        <v>1900</v>
      </c>
      <c r="E922" s="121">
        <v>1</v>
      </c>
      <c r="F922" t="s">
        <v>438</v>
      </c>
      <c r="G922" s="121">
        <v>91</v>
      </c>
      <c r="H922" t="s">
        <v>383</v>
      </c>
      <c r="I922" t="s">
        <v>432</v>
      </c>
      <c r="J922" t="s">
        <v>432</v>
      </c>
      <c r="K922" t="s">
        <v>432</v>
      </c>
      <c r="M922" t="s">
        <v>432</v>
      </c>
      <c r="N922" s="681">
        <f t="shared" ca="1" si="60"/>
        <v>9221</v>
      </c>
      <c r="O922" s="681">
        <f t="shared" ca="1" si="60"/>
        <v>4585</v>
      </c>
      <c r="P922" s="681">
        <f t="shared" ca="1" si="60"/>
        <v>4636</v>
      </c>
      <c r="Q922" s="681">
        <f t="shared" ca="1" si="60"/>
        <v>0</v>
      </c>
      <c r="R922" s="681">
        <f t="shared" ca="1" si="60"/>
        <v>0</v>
      </c>
      <c r="S922" t="str">
        <f t="shared" si="61"/>
        <v>HUM_ASR_FY_2022</v>
      </c>
      <c r="T922" s="958">
        <f t="shared" si="62"/>
        <v>45032</v>
      </c>
      <c r="U922" t="str">
        <f t="shared" si="63"/>
        <v>Unaudited</v>
      </c>
    </row>
    <row r="923" spans="1:21" x14ac:dyDescent="0.25">
      <c r="A923" t="s">
        <v>437</v>
      </c>
      <c r="B923" t="s">
        <v>1385</v>
      </c>
      <c r="C923" t="s">
        <v>1386</v>
      </c>
      <c r="D923" s="15">
        <v>1900</v>
      </c>
      <c r="E923" s="121">
        <v>1</v>
      </c>
      <c r="F923" t="s">
        <v>438</v>
      </c>
      <c r="G923" s="121">
        <v>91</v>
      </c>
      <c r="H923" t="s">
        <v>383</v>
      </c>
      <c r="I923" t="s">
        <v>487</v>
      </c>
      <c r="J923" t="s">
        <v>12</v>
      </c>
      <c r="K923" t="s">
        <v>12</v>
      </c>
      <c r="L923" s="756">
        <v>1.1000000000000001</v>
      </c>
      <c r="M923" t="s">
        <v>12</v>
      </c>
      <c r="N923" s="681">
        <f t="shared" ca="1" si="60"/>
        <v>34530677.630000003</v>
      </c>
      <c r="O923" s="681">
        <f t="shared" ca="1" si="60"/>
        <v>0</v>
      </c>
      <c r="P923" s="681">
        <f t="shared" ca="1" si="60"/>
        <v>0</v>
      </c>
      <c r="Q923" s="681">
        <f t="shared" ca="1" si="60"/>
        <v>0</v>
      </c>
      <c r="R923" s="681">
        <f t="shared" ca="1" si="60"/>
        <v>0</v>
      </c>
      <c r="S923" t="str">
        <f t="shared" si="61"/>
        <v>HUM_ASR_FY_2022</v>
      </c>
      <c r="T923" s="958">
        <f t="shared" si="62"/>
        <v>45032</v>
      </c>
      <c r="U923" t="str">
        <f t="shared" si="63"/>
        <v>Unaudited</v>
      </c>
    </row>
    <row r="924" spans="1:21" x14ac:dyDescent="0.25">
      <c r="A924" t="s">
        <v>437</v>
      </c>
      <c r="B924" t="s">
        <v>1385</v>
      </c>
      <c r="C924" t="s">
        <v>1386</v>
      </c>
      <c r="D924" s="15">
        <v>1900</v>
      </c>
      <c r="E924" s="121">
        <v>1</v>
      </c>
      <c r="F924" t="s">
        <v>438</v>
      </c>
      <c r="G924" s="121">
        <v>91</v>
      </c>
      <c r="H924" t="s">
        <v>383</v>
      </c>
      <c r="I924" t="s">
        <v>487</v>
      </c>
      <c r="J924" t="s">
        <v>12</v>
      </c>
      <c r="K924" t="s">
        <v>222</v>
      </c>
      <c r="L924" s="756">
        <v>1.2</v>
      </c>
      <c r="M924" t="s">
        <v>222</v>
      </c>
      <c r="N924" s="681">
        <f t="shared" ca="1" si="60"/>
        <v>0</v>
      </c>
      <c r="O924" s="681">
        <f t="shared" ca="1" si="60"/>
        <v>0</v>
      </c>
      <c r="P924" s="681">
        <f t="shared" ca="1" si="60"/>
        <v>0</v>
      </c>
      <c r="Q924" s="681">
        <f t="shared" ca="1" si="60"/>
        <v>0</v>
      </c>
      <c r="R924" s="681">
        <f t="shared" ca="1" si="60"/>
        <v>0</v>
      </c>
      <c r="S924" t="str">
        <f t="shared" si="61"/>
        <v>HUM_ASR_FY_2022</v>
      </c>
      <c r="T924" s="958">
        <f t="shared" si="62"/>
        <v>45032</v>
      </c>
      <c r="U924" t="str">
        <f t="shared" si="63"/>
        <v>Unaudited</v>
      </c>
    </row>
    <row r="925" spans="1:21" x14ac:dyDescent="0.25">
      <c r="A925" t="s">
        <v>437</v>
      </c>
      <c r="B925" t="s">
        <v>1385</v>
      </c>
      <c r="C925" t="s">
        <v>1386</v>
      </c>
      <c r="D925" s="15">
        <v>1900</v>
      </c>
      <c r="E925" s="121">
        <v>1</v>
      </c>
      <c r="F925" t="s">
        <v>438</v>
      </c>
      <c r="G925" s="121">
        <v>91</v>
      </c>
      <c r="H925" t="s">
        <v>383</v>
      </c>
      <c r="I925" t="s">
        <v>487</v>
      </c>
      <c r="J925" t="s">
        <v>12</v>
      </c>
      <c r="K925" t="s">
        <v>1323</v>
      </c>
      <c r="L925" s="756" t="s">
        <v>1319</v>
      </c>
      <c r="M925" t="s">
        <v>1323</v>
      </c>
      <c r="N925" s="681">
        <f t="shared" ca="1" si="60"/>
        <v>439830.42000000004</v>
      </c>
      <c r="O925" s="681">
        <f t="shared" ca="1" si="60"/>
        <v>0</v>
      </c>
      <c r="P925" s="681">
        <f t="shared" ca="1" si="60"/>
        <v>0</v>
      </c>
      <c r="Q925" s="681">
        <f t="shared" ca="1" si="60"/>
        <v>0</v>
      </c>
      <c r="R925" s="681">
        <f t="shared" ca="1" si="60"/>
        <v>0</v>
      </c>
      <c r="S925" t="str">
        <f t="shared" si="61"/>
        <v>HUM_ASR_FY_2022</v>
      </c>
      <c r="T925" s="958">
        <f t="shared" si="62"/>
        <v>45032</v>
      </c>
      <c r="U925" t="str">
        <f t="shared" si="63"/>
        <v>Unaudited</v>
      </c>
    </row>
    <row r="926" spans="1:21" x14ac:dyDescent="0.25">
      <c r="A926" t="s">
        <v>437</v>
      </c>
      <c r="B926" t="s">
        <v>1385</v>
      </c>
      <c r="C926" t="s">
        <v>1386</v>
      </c>
      <c r="D926" s="15">
        <v>1900</v>
      </c>
      <c r="E926" s="121">
        <v>1</v>
      </c>
      <c r="F926" t="s">
        <v>438</v>
      </c>
      <c r="G926" s="121">
        <v>91</v>
      </c>
      <c r="H926" t="s">
        <v>383</v>
      </c>
      <c r="I926" t="s">
        <v>487</v>
      </c>
      <c r="J926" t="s">
        <v>12</v>
      </c>
      <c r="K926" t="s">
        <v>1325</v>
      </c>
      <c r="L926" s="756" t="s">
        <v>1324</v>
      </c>
      <c r="M926" t="s">
        <v>1325</v>
      </c>
      <c r="N926" s="681">
        <f t="shared" ca="1" si="60"/>
        <v>-37033.26</v>
      </c>
      <c r="O926" s="681">
        <f t="shared" ca="1" si="60"/>
        <v>0</v>
      </c>
      <c r="P926" s="681">
        <f t="shared" ca="1" si="60"/>
        <v>0</v>
      </c>
      <c r="Q926" s="681">
        <f t="shared" ca="1" si="60"/>
        <v>0</v>
      </c>
      <c r="R926" s="681">
        <f t="shared" ca="1" si="60"/>
        <v>0</v>
      </c>
      <c r="S926" t="str">
        <f t="shared" si="61"/>
        <v>HUM_ASR_FY_2022</v>
      </c>
      <c r="T926" s="958">
        <f t="shared" si="62"/>
        <v>45032</v>
      </c>
      <c r="U926" t="str">
        <f t="shared" si="63"/>
        <v>Unaudited</v>
      </c>
    </row>
    <row r="927" spans="1:21" x14ac:dyDescent="0.25">
      <c r="A927" t="s">
        <v>437</v>
      </c>
      <c r="B927" t="s">
        <v>1385</v>
      </c>
      <c r="C927" t="s">
        <v>1386</v>
      </c>
      <c r="D927" s="15">
        <v>1900</v>
      </c>
      <c r="E927" s="121">
        <v>1</v>
      </c>
      <c r="F927" t="s">
        <v>438</v>
      </c>
      <c r="G927" s="121">
        <v>91</v>
      </c>
      <c r="H927" t="s">
        <v>383</v>
      </c>
      <c r="I927" t="s">
        <v>487</v>
      </c>
      <c r="J927" t="s">
        <v>13</v>
      </c>
      <c r="K927" t="s">
        <v>13</v>
      </c>
      <c r="L927" s="756" t="s">
        <v>63</v>
      </c>
      <c r="M927" t="s">
        <v>13</v>
      </c>
      <c r="N927" s="681">
        <f t="shared" ca="1" si="60"/>
        <v>-64752.25</v>
      </c>
      <c r="O927" s="681">
        <f t="shared" ca="1" si="60"/>
        <v>0</v>
      </c>
      <c r="P927" s="681">
        <f t="shared" ca="1" si="60"/>
        <v>0</v>
      </c>
      <c r="Q927" s="681">
        <f t="shared" ca="1" si="60"/>
        <v>0</v>
      </c>
      <c r="R927" s="681">
        <f t="shared" ca="1" si="60"/>
        <v>0</v>
      </c>
      <c r="S927" t="str">
        <f t="shared" si="61"/>
        <v>HUM_ASR_FY_2022</v>
      </c>
      <c r="T927" s="958">
        <f t="shared" si="62"/>
        <v>45032</v>
      </c>
      <c r="U927" t="str">
        <f t="shared" si="63"/>
        <v>Unaudited</v>
      </c>
    </row>
    <row r="928" spans="1:21" x14ac:dyDescent="0.25">
      <c r="A928" t="s">
        <v>437</v>
      </c>
      <c r="B928" t="s">
        <v>1385</v>
      </c>
      <c r="C928" t="s">
        <v>1386</v>
      </c>
      <c r="D928" s="15">
        <v>1900</v>
      </c>
      <c r="E928" s="121">
        <v>1</v>
      </c>
      <c r="F928" t="s">
        <v>438</v>
      </c>
      <c r="G928" s="121">
        <v>91</v>
      </c>
      <c r="H928" t="s">
        <v>383</v>
      </c>
      <c r="I928" t="s">
        <v>488</v>
      </c>
      <c r="J928" t="s">
        <v>433</v>
      </c>
      <c r="K928" t="s">
        <v>796</v>
      </c>
      <c r="L928" s="756">
        <v>2.1</v>
      </c>
      <c r="M928" t="s">
        <v>731</v>
      </c>
      <c r="N928" s="681">
        <f t="shared" ca="1" si="60"/>
        <v>106484</v>
      </c>
      <c r="O928" s="681">
        <f t="shared" ca="1" si="60"/>
        <v>102684</v>
      </c>
      <c r="P928" s="681">
        <f t="shared" ca="1" si="60"/>
        <v>3800</v>
      </c>
      <c r="Q928" s="681">
        <f t="shared" ca="1" si="60"/>
        <v>0</v>
      </c>
      <c r="R928" s="681">
        <f t="shared" ca="1" si="60"/>
        <v>0</v>
      </c>
      <c r="S928" t="str">
        <f t="shared" si="61"/>
        <v>HUM_ASR_FY_2022</v>
      </c>
      <c r="T928" s="958">
        <f t="shared" si="62"/>
        <v>45032</v>
      </c>
      <c r="U928" t="str">
        <f t="shared" si="63"/>
        <v>Unaudited</v>
      </c>
    </row>
    <row r="929" spans="1:21" x14ac:dyDescent="0.25">
      <c r="A929" t="s">
        <v>437</v>
      </c>
      <c r="B929" t="s">
        <v>1385</v>
      </c>
      <c r="C929" t="s">
        <v>1386</v>
      </c>
      <c r="D929" s="15">
        <v>1900</v>
      </c>
      <c r="E929" s="121">
        <v>1</v>
      </c>
      <c r="F929" t="s">
        <v>438</v>
      </c>
      <c r="G929" s="121">
        <v>91</v>
      </c>
      <c r="H929" t="s">
        <v>383</v>
      </c>
      <c r="I929" t="s">
        <v>488</v>
      </c>
      <c r="J929" t="s">
        <v>433</v>
      </c>
      <c r="K929" t="s">
        <v>796</v>
      </c>
      <c r="L929" s="756">
        <v>2.2000000000000002</v>
      </c>
      <c r="M929" t="s">
        <v>732</v>
      </c>
      <c r="N929" s="681">
        <f t="shared" ca="1" si="60"/>
        <v>650</v>
      </c>
      <c r="O929" s="681">
        <f t="shared" ca="1" si="60"/>
        <v>569</v>
      </c>
      <c r="P929" s="681">
        <f t="shared" ca="1" si="60"/>
        <v>81</v>
      </c>
      <c r="Q929" s="681">
        <f t="shared" ca="1" si="60"/>
        <v>0</v>
      </c>
      <c r="R929" s="681">
        <f t="shared" ca="1" si="60"/>
        <v>0</v>
      </c>
      <c r="S929" t="str">
        <f t="shared" si="61"/>
        <v>HUM_ASR_FY_2022</v>
      </c>
      <c r="T929" s="958">
        <f t="shared" si="62"/>
        <v>45032</v>
      </c>
      <c r="U929" t="str">
        <f t="shared" si="63"/>
        <v>Unaudited</v>
      </c>
    </row>
    <row r="930" spans="1:21" x14ac:dyDescent="0.25">
      <c r="A930" t="s">
        <v>437</v>
      </c>
      <c r="B930" t="s">
        <v>1385</v>
      </c>
      <c r="C930" t="s">
        <v>1386</v>
      </c>
      <c r="D930" s="15">
        <v>1900</v>
      </c>
      <c r="E930" s="121">
        <v>1</v>
      </c>
      <c r="F930" t="s">
        <v>438</v>
      </c>
      <c r="G930" s="121">
        <v>91</v>
      </c>
      <c r="H930" t="s">
        <v>383</v>
      </c>
      <c r="I930" t="s">
        <v>488</v>
      </c>
      <c r="J930" t="s">
        <v>433</v>
      </c>
      <c r="K930" t="s">
        <v>796</v>
      </c>
      <c r="L930" s="756">
        <v>2.2999999999999998</v>
      </c>
      <c r="M930" t="s">
        <v>733</v>
      </c>
      <c r="N930" s="681">
        <f t="shared" ca="1" si="60"/>
        <v>20983303.159999963</v>
      </c>
      <c r="O930" s="681">
        <f t="shared" ca="1" si="60"/>
        <v>20218586.439999964</v>
      </c>
      <c r="P930" s="681">
        <f t="shared" ca="1" si="60"/>
        <v>764716.71999999986</v>
      </c>
      <c r="Q930" s="681">
        <f t="shared" ca="1" si="60"/>
        <v>0</v>
      </c>
      <c r="R930" s="681">
        <f t="shared" ca="1" si="60"/>
        <v>0</v>
      </c>
      <c r="S930" t="str">
        <f t="shared" si="61"/>
        <v>HUM_ASR_FY_2022</v>
      </c>
      <c r="T930" s="958">
        <f t="shared" si="62"/>
        <v>45032</v>
      </c>
      <c r="U930" t="str">
        <f t="shared" si="63"/>
        <v>Unaudited</v>
      </c>
    </row>
    <row r="931" spans="1:21" x14ac:dyDescent="0.25">
      <c r="A931" t="s">
        <v>437</v>
      </c>
      <c r="B931" t="s">
        <v>1385</v>
      </c>
      <c r="C931" t="s">
        <v>1386</v>
      </c>
      <c r="D931" s="15">
        <v>1900</v>
      </c>
      <c r="E931" s="121">
        <v>1</v>
      </c>
      <c r="F931" t="s">
        <v>438</v>
      </c>
      <c r="G931" s="121">
        <v>91</v>
      </c>
      <c r="H931" t="s">
        <v>383</v>
      </c>
      <c r="I931" t="s">
        <v>488</v>
      </c>
      <c r="J931" t="s">
        <v>433</v>
      </c>
      <c r="K931" t="s">
        <v>796</v>
      </c>
      <c r="L931" s="756">
        <v>2.4</v>
      </c>
      <c r="M931" t="s">
        <v>734</v>
      </c>
      <c r="N931" s="681">
        <f t="shared" ca="1" si="60"/>
        <v>31093.060000000005</v>
      </c>
      <c r="O931" s="681">
        <f t="shared" ca="1" si="60"/>
        <v>21123.420000000006</v>
      </c>
      <c r="P931" s="681">
        <f t="shared" ca="1" si="60"/>
        <v>9969.64</v>
      </c>
      <c r="Q931" s="681">
        <f t="shared" ca="1" si="60"/>
        <v>0</v>
      </c>
      <c r="R931" s="681">
        <f t="shared" ca="1" si="60"/>
        <v>0</v>
      </c>
      <c r="S931" t="str">
        <f t="shared" si="61"/>
        <v>HUM_ASR_FY_2022</v>
      </c>
      <c r="T931" s="958">
        <f t="shared" si="62"/>
        <v>45032</v>
      </c>
      <c r="U931" t="str">
        <f t="shared" si="63"/>
        <v>Unaudited</v>
      </c>
    </row>
    <row r="932" spans="1:21" x14ac:dyDescent="0.25">
      <c r="A932" t="s">
        <v>437</v>
      </c>
      <c r="B932" t="s">
        <v>1385</v>
      </c>
      <c r="C932" t="s">
        <v>1386</v>
      </c>
      <c r="D932" s="15">
        <v>1900</v>
      </c>
      <c r="E932" s="121">
        <v>1</v>
      </c>
      <c r="F932" t="s">
        <v>438</v>
      </c>
      <c r="G932" s="121">
        <v>91</v>
      </c>
      <c r="H932" t="s">
        <v>383</v>
      </c>
      <c r="I932" t="s">
        <v>488</v>
      </c>
      <c r="J932" t="s">
        <v>433</v>
      </c>
      <c r="K932" t="s">
        <v>796</v>
      </c>
      <c r="L932" s="756">
        <v>2.5</v>
      </c>
      <c r="M932" t="s">
        <v>776</v>
      </c>
      <c r="N932" s="681">
        <f t="shared" ca="1" si="60"/>
        <v>13063</v>
      </c>
      <c r="O932" s="681">
        <f t="shared" ca="1" si="60"/>
        <v>12804</v>
      </c>
      <c r="P932" s="681">
        <f t="shared" ca="1" si="60"/>
        <v>259</v>
      </c>
      <c r="Q932" s="681">
        <f t="shared" ca="1" si="60"/>
        <v>0</v>
      </c>
      <c r="R932" s="681">
        <f t="shared" ca="1" si="60"/>
        <v>0</v>
      </c>
      <c r="S932" t="str">
        <f t="shared" si="61"/>
        <v>HUM_ASR_FY_2022</v>
      </c>
      <c r="T932" s="958">
        <f t="shared" si="62"/>
        <v>45032</v>
      </c>
      <c r="U932" t="str">
        <f t="shared" si="63"/>
        <v>Unaudited</v>
      </c>
    </row>
    <row r="933" spans="1:21" x14ac:dyDescent="0.25">
      <c r="A933" t="s">
        <v>437</v>
      </c>
      <c r="B933" t="s">
        <v>1385</v>
      </c>
      <c r="C933" t="s">
        <v>1386</v>
      </c>
      <c r="D933" s="15">
        <v>1900</v>
      </c>
      <c r="E933" s="121">
        <v>1</v>
      </c>
      <c r="F933" t="s">
        <v>438</v>
      </c>
      <c r="G933" s="121">
        <v>91</v>
      </c>
      <c r="H933" t="s">
        <v>383</v>
      </c>
      <c r="I933" t="s">
        <v>488</v>
      </c>
      <c r="J933" t="s">
        <v>433</v>
      </c>
      <c r="K933" t="s">
        <v>796</v>
      </c>
      <c r="L933" s="756">
        <v>2.6</v>
      </c>
      <c r="M933" t="s">
        <v>186</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2489234.1800000002</v>
      </c>
      <c r="O933" s="681">
        <f t="shared" ca="1" si="64"/>
        <v>2432770.75</v>
      </c>
      <c r="P933" s="681">
        <f t="shared" ca="1" si="64"/>
        <v>56463.429999999993</v>
      </c>
      <c r="Q933" s="681">
        <f t="shared" ca="1" si="64"/>
        <v>0</v>
      </c>
      <c r="R933" s="681">
        <f t="shared" ca="1" si="64"/>
        <v>0</v>
      </c>
      <c r="S933" t="str">
        <f t="shared" si="61"/>
        <v>HUM_ASR_FY_2022</v>
      </c>
      <c r="T933" s="958">
        <f t="shared" si="62"/>
        <v>45032</v>
      </c>
      <c r="U933" t="str">
        <f t="shared" si="63"/>
        <v>Unaudited</v>
      </c>
    </row>
    <row r="934" spans="1:21" x14ac:dyDescent="0.25">
      <c r="A934" t="s">
        <v>437</v>
      </c>
      <c r="B934" t="s">
        <v>1385</v>
      </c>
      <c r="C934" t="s">
        <v>1386</v>
      </c>
      <c r="D934" s="15">
        <v>1900</v>
      </c>
      <c r="E934" s="121">
        <v>1</v>
      </c>
      <c r="F934" t="s">
        <v>438</v>
      </c>
      <c r="G934" s="121">
        <v>91</v>
      </c>
      <c r="H934" t="s">
        <v>383</v>
      </c>
      <c r="I934" t="s">
        <v>488</v>
      </c>
      <c r="J934" t="s">
        <v>433</v>
      </c>
      <c r="K934" t="s">
        <v>796</v>
      </c>
      <c r="L934" s="756">
        <v>2.7</v>
      </c>
      <c r="M934" t="s">
        <v>797</v>
      </c>
      <c r="N934" s="681">
        <f t="shared" ca="1" si="64"/>
        <v>336150.24280567752</v>
      </c>
      <c r="O934" s="681">
        <f t="shared" ca="1" si="64"/>
        <v>323899.56381841545</v>
      </c>
      <c r="P934" s="681">
        <f t="shared" ca="1" si="64"/>
        <v>12250.678987262067</v>
      </c>
      <c r="Q934" s="681">
        <f t="shared" ca="1" si="64"/>
        <v>0</v>
      </c>
      <c r="R934" s="681">
        <f t="shared" ca="1" si="64"/>
        <v>0</v>
      </c>
      <c r="S934" t="str">
        <f t="shared" si="61"/>
        <v>HUM_ASR_FY_2022</v>
      </c>
      <c r="T934" s="958">
        <f t="shared" si="62"/>
        <v>45032</v>
      </c>
      <c r="U934" t="str">
        <f t="shared" si="63"/>
        <v>Unaudited</v>
      </c>
    </row>
    <row r="935" spans="1:21" x14ac:dyDescent="0.25">
      <c r="A935" t="s">
        <v>437</v>
      </c>
      <c r="B935" t="s">
        <v>1385</v>
      </c>
      <c r="C935" t="s">
        <v>1386</v>
      </c>
      <c r="D935" s="15">
        <v>1900</v>
      </c>
      <c r="E935" s="121">
        <v>1</v>
      </c>
      <c r="F935" t="s">
        <v>438</v>
      </c>
      <c r="G935" s="121">
        <v>91</v>
      </c>
      <c r="H935" t="s">
        <v>383</v>
      </c>
      <c r="I935" t="s">
        <v>488</v>
      </c>
      <c r="J935" t="s">
        <v>433</v>
      </c>
      <c r="K935" t="s">
        <v>796</v>
      </c>
      <c r="L935" s="756">
        <v>2.8</v>
      </c>
      <c r="M935" t="s">
        <v>798</v>
      </c>
      <c r="N935" s="681">
        <f t="shared" ca="1" si="64"/>
        <v>0</v>
      </c>
      <c r="O935" s="681">
        <f t="shared" ca="1" si="64"/>
        <v>0</v>
      </c>
      <c r="P935" s="681">
        <f t="shared" ca="1" si="64"/>
        <v>0</v>
      </c>
      <c r="Q935" s="681">
        <f t="shared" ca="1" si="64"/>
        <v>0</v>
      </c>
      <c r="R935" s="681">
        <f t="shared" ca="1" si="64"/>
        <v>0</v>
      </c>
      <c r="S935" t="str">
        <f t="shared" si="61"/>
        <v>HUM_ASR_FY_2022</v>
      </c>
      <c r="T935" s="958">
        <f t="shared" si="62"/>
        <v>45032</v>
      </c>
      <c r="U935" t="str">
        <f t="shared" si="63"/>
        <v>Unaudited</v>
      </c>
    </row>
    <row r="936" spans="1:21" x14ac:dyDescent="0.25">
      <c r="A936" t="s">
        <v>437</v>
      </c>
      <c r="B936" t="s">
        <v>1385</v>
      </c>
      <c r="C936" t="s">
        <v>1386</v>
      </c>
      <c r="D936" s="15">
        <v>1900</v>
      </c>
      <c r="E936" s="121">
        <v>1</v>
      </c>
      <c r="F936" t="s">
        <v>438</v>
      </c>
      <c r="G936" s="121">
        <v>91</v>
      </c>
      <c r="H936" t="s">
        <v>383</v>
      </c>
      <c r="I936" t="s">
        <v>488</v>
      </c>
      <c r="J936" t="s">
        <v>433</v>
      </c>
      <c r="K936" t="s">
        <v>796</v>
      </c>
      <c r="L936" s="756">
        <v>2.9</v>
      </c>
      <c r="M936" t="s">
        <v>779</v>
      </c>
      <c r="N936" s="681">
        <f t="shared" ca="1" si="64"/>
        <v>0</v>
      </c>
      <c r="O936" s="681">
        <f t="shared" ca="1" si="64"/>
        <v>0</v>
      </c>
      <c r="P936" s="681">
        <f t="shared" ca="1" si="64"/>
        <v>0</v>
      </c>
      <c r="Q936" s="681">
        <f t="shared" ca="1" si="64"/>
        <v>0</v>
      </c>
      <c r="R936" s="681">
        <f t="shared" ca="1" si="64"/>
        <v>0</v>
      </c>
      <c r="S936" t="str">
        <f t="shared" si="61"/>
        <v>HUM_ASR_FY_2022</v>
      </c>
      <c r="T936" s="958">
        <f t="shared" si="62"/>
        <v>45032</v>
      </c>
      <c r="U936" t="str">
        <f t="shared" si="63"/>
        <v>Unaudited</v>
      </c>
    </row>
    <row r="937" spans="1:21" x14ac:dyDescent="0.25">
      <c r="A937" t="s">
        <v>437</v>
      </c>
      <c r="B937" t="s">
        <v>1385</v>
      </c>
      <c r="C937" t="s">
        <v>1386</v>
      </c>
      <c r="D937" s="15">
        <v>1900</v>
      </c>
      <c r="E937" s="121">
        <v>1</v>
      </c>
      <c r="F937" t="s">
        <v>438</v>
      </c>
      <c r="G937" s="121">
        <v>91</v>
      </c>
      <c r="H937" t="s">
        <v>383</v>
      </c>
      <c r="I937" t="s">
        <v>488</v>
      </c>
      <c r="J937" t="s">
        <v>433</v>
      </c>
      <c r="K937" t="s">
        <v>223</v>
      </c>
      <c r="L937" s="756">
        <v>2.11</v>
      </c>
      <c r="M937" t="s">
        <v>228</v>
      </c>
      <c r="N937" s="681">
        <f t="shared" ca="1" si="64"/>
        <v>1568842.2899999998</v>
      </c>
      <c r="O937" s="681">
        <f t="shared" ca="1" si="64"/>
        <v>147367.99000000002</v>
      </c>
      <c r="P937" s="681">
        <f t="shared" ca="1" si="64"/>
        <v>1421474.2999999998</v>
      </c>
      <c r="Q937" s="681">
        <f t="shared" ca="1" si="64"/>
        <v>0</v>
      </c>
      <c r="R937" s="681">
        <f t="shared" ca="1" si="64"/>
        <v>0</v>
      </c>
      <c r="S937" t="str">
        <f t="shared" si="61"/>
        <v>HUM_ASR_FY_2022</v>
      </c>
      <c r="T937" s="958">
        <f t="shared" si="62"/>
        <v>45032</v>
      </c>
      <c r="U937" t="str">
        <f t="shared" si="63"/>
        <v>Unaudited</v>
      </c>
    </row>
    <row r="938" spans="1:21" x14ac:dyDescent="0.25">
      <c r="A938" t="s">
        <v>437</v>
      </c>
      <c r="B938" t="s">
        <v>1385</v>
      </c>
      <c r="C938" t="s">
        <v>1386</v>
      </c>
      <c r="D938" s="15">
        <v>1900</v>
      </c>
      <c r="E938" s="121">
        <v>1</v>
      </c>
      <c r="F938" t="s">
        <v>438</v>
      </c>
      <c r="G938" s="121">
        <v>91</v>
      </c>
      <c r="H938" t="s">
        <v>383</v>
      </c>
      <c r="I938" t="s">
        <v>488</v>
      </c>
      <c r="J938" t="s">
        <v>433</v>
      </c>
      <c r="K938" t="s">
        <v>223</v>
      </c>
      <c r="L938" s="756">
        <v>2.12</v>
      </c>
      <c r="M938" t="s">
        <v>552</v>
      </c>
      <c r="N938" s="681">
        <f t="shared" ca="1" si="64"/>
        <v>3909903.7100000014</v>
      </c>
      <c r="O938" s="681">
        <f t="shared" ca="1" si="64"/>
        <v>212838.33999999997</v>
      </c>
      <c r="P938" s="681">
        <f t="shared" ca="1" si="64"/>
        <v>3697065.3700000015</v>
      </c>
      <c r="Q938" s="681">
        <f t="shared" ca="1" si="64"/>
        <v>0</v>
      </c>
      <c r="R938" s="681">
        <f t="shared" ca="1" si="64"/>
        <v>0</v>
      </c>
      <c r="S938" t="str">
        <f t="shared" si="61"/>
        <v>HUM_ASR_FY_2022</v>
      </c>
      <c r="T938" s="958">
        <f t="shared" si="62"/>
        <v>45032</v>
      </c>
      <c r="U938" t="str">
        <f t="shared" si="63"/>
        <v>Unaudited</v>
      </c>
    </row>
    <row r="939" spans="1:21" x14ac:dyDescent="0.25">
      <c r="A939" t="s">
        <v>437</v>
      </c>
      <c r="B939" t="s">
        <v>1385</v>
      </c>
      <c r="C939" t="s">
        <v>1386</v>
      </c>
      <c r="D939" s="15">
        <v>1900</v>
      </c>
      <c r="E939" s="121">
        <v>1</v>
      </c>
      <c r="F939" t="s">
        <v>438</v>
      </c>
      <c r="G939" s="121">
        <v>91</v>
      </c>
      <c r="H939" t="s">
        <v>383</v>
      </c>
      <c r="I939" t="s">
        <v>488</v>
      </c>
      <c r="J939" t="s">
        <v>433</v>
      </c>
      <c r="K939" t="s">
        <v>223</v>
      </c>
      <c r="L939" s="756">
        <v>2.13</v>
      </c>
      <c r="M939" t="s">
        <v>229</v>
      </c>
      <c r="N939" s="681">
        <f t="shared" ca="1" si="64"/>
        <v>240895.05999999979</v>
      </c>
      <c r="O939" s="681">
        <f t="shared" ca="1" si="64"/>
        <v>32451.079999999991</v>
      </c>
      <c r="P939" s="681">
        <f t="shared" ca="1" si="64"/>
        <v>208443.97999999981</v>
      </c>
      <c r="Q939" s="681">
        <f t="shared" ca="1" si="64"/>
        <v>0</v>
      </c>
      <c r="R939" s="681">
        <f t="shared" ca="1" si="64"/>
        <v>0</v>
      </c>
      <c r="S939" t="str">
        <f t="shared" si="61"/>
        <v>HUM_ASR_FY_2022</v>
      </c>
      <c r="T939" s="958">
        <f t="shared" si="62"/>
        <v>45032</v>
      </c>
      <c r="U939" t="str">
        <f t="shared" si="63"/>
        <v>Unaudited</v>
      </c>
    </row>
    <row r="940" spans="1:21" x14ac:dyDescent="0.25">
      <c r="A940" t="s">
        <v>437</v>
      </c>
      <c r="B940" t="s">
        <v>1385</v>
      </c>
      <c r="C940" t="s">
        <v>1386</v>
      </c>
      <c r="D940" s="15">
        <v>1900</v>
      </c>
      <c r="E940" s="121">
        <v>1</v>
      </c>
      <c r="F940" t="s">
        <v>438</v>
      </c>
      <c r="G940" s="121">
        <v>91</v>
      </c>
      <c r="H940" t="s">
        <v>383</v>
      </c>
      <c r="I940" t="s">
        <v>488</v>
      </c>
      <c r="J940" t="s">
        <v>433</v>
      </c>
      <c r="K940" t="s">
        <v>223</v>
      </c>
      <c r="L940" s="756">
        <v>2.14</v>
      </c>
      <c r="M940" t="s">
        <v>556</v>
      </c>
      <c r="N940" s="681">
        <f t="shared" ca="1" si="64"/>
        <v>148031.50999999998</v>
      </c>
      <c r="O940" s="681">
        <f t="shared" ca="1" si="64"/>
        <v>131621.46999999997</v>
      </c>
      <c r="P940" s="681">
        <f t="shared" ca="1" si="64"/>
        <v>16410.04</v>
      </c>
      <c r="Q940" s="681">
        <f t="shared" ca="1" si="64"/>
        <v>0</v>
      </c>
      <c r="R940" s="681">
        <f t="shared" ca="1" si="64"/>
        <v>0</v>
      </c>
      <c r="S940" t="str">
        <f t="shared" si="61"/>
        <v>HUM_ASR_FY_2022</v>
      </c>
      <c r="T940" s="958">
        <f t="shared" si="62"/>
        <v>45032</v>
      </c>
      <c r="U940" t="str">
        <f t="shared" si="63"/>
        <v>Unaudited</v>
      </c>
    </row>
    <row r="941" spans="1:21" x14ac:dyDescent="0.25">
      <c r="A941" t="s">
        <v>437</v>
      </c>
      <c r="B941" t="s">
        <v>1385</v>
      </c>
      <c r="C941" t="s">
        <v>1386</v>
      </c>
      <c r="D941" s="15">
        <v>1900</v>
      </c>
      <c r="E941" s="121">
        <v>1</v>
      </c>
      <c r="F941" t="s">
        <v>438</v>
      </c>
      <c r="G941" s="121">
        <v>91</v>
      </c>
      <c r="H941" t="s">
        <v>383</v>
      </c>
      <c r="I941" t="s">
        <v>488</v>
      </c>
      <c r="J941" t="s">
        <v>433</v>
      </c>
      <c r="K941" t="s">
        <v>223</v>
      </c>
      <c r="L941" s="756">
        <v>2.15</v>
      </c>
      <c r="M941" t="s">
        <v>20</v>
      </c>
      <c r="N941" s="681">
        <f t="shared" ca="1" si="64"/>
        <v>105246.93469866512</v>
      </c>
      <c r="O941" s="681">
        <f t="shared" ca="1" si="64"/>
        <v>1812.3033210983824</v>
      </c>
      <c r="P941" s="681">
        <f t="shared" ca="1" si="64"/>
        <v>103434.63137756674</v>
      </c>
      <c r="Q941" s="681">
        <f t="shared" ca="1" si="64"/>
        <v>0</v>
      </c>
      <c r="R941" s="681">
        <f t="shared" ca="1" si="64"/>
        <v>0</v>
      </c>
      <c r="S941" t="str">
        <f t="shared" si="61"/>
        <v>HUM_ASR_FY_2022</v>
      </c>
      <c r="T941" s="958">
        <f t="shared" si="62"/>
        <v>45032</v>
      </c>
      <c r="U941" t="str">
        <f t="shared" si="63"/>
        <v>Unaudited</v>
      </c>
    </row>
    <row r="942" spans="1:21" x14ac:dyDescent="0.25">
      <c r="A942" t="s">
        <v>437</v>
      </c>
      <c r="B942" t="s">
        <v>1385</v>
      </c>
      <c r="C942" t="s">
        <v>1386</v>
      </c>
      <c r="D942" s="15">
        <v>1900</v>
      </c>
      <c r="E942" s="121">
        <v>1</v>
      </c>
      <c r="F942" t="s">
        <v>438</v>
      </c>
      <c r="G942" s="121">
        <v>91</v>
      </c>
      <c r="H942" t="s">
        <v>383</v>
      </c>
      <c r="I942" t="s">
        <v>488</v>
      </c>
      <c r="J942" t="s">
        <v>433</v>
      </c>
      <c r="K942" t="s">
        <v>223</v>
      </c>
      <c r="L942" s="756">
        <v>2.16</v>
      </c>
      <c r="M942" t="s">
        <v>799</v>
      </c>
      <c r="N942" s="681">
        <f t="shared" ca="1" si="64"/>
        <v>1048672.8028125153</v>
      </c>
      <c r="O942" s="681">
        <f t="shared" ca="1" si="64"/>
        <v>539020.77143847349</v>
      </c>
      <c r="P942" s="681">
        <f t="shared" ca="1" si="64"/>
        <v>509652.03137404181</v>
      </c>
      <c r="Q942" s="681">
        <f t="shared" ca="1" si="64"/>
        <v>0</v>
      </c>
      <c r="R942" s="681">
        <f t="shared" ca="1" si="64"/>
        <v>0</v>
      </c>
      <c r="S942" t="str">
        <f t="shared" si="61"/>
        <v>HUM_ASR_FY_2022</v>
      </c>
      <c r="T942" s="958">
        <f t="shared" si="62"/>
        <v>45032</v>
      </c>
      <c r="U942" t="str">
        <f t="shared" si="63"/>
        <v>Unaudited</v>
      </c>
    </row>
    <row r="943" spans="1:21" x14ac:dyDescent="0.25">
      <c r="A943" t="s">
        <v>437</v>
      </c>
      <c r="B943" t="s">
        <v>1385</v>
      </c>
      <c r="C943" t="s">
        <v>1386</v>
      </c>
      <c r="D943" s="15">
        <v>1900</v>
      </c>
      <c r="E943" s="121">
        <v>1</v>
      </c>
      <c r="F943" t="s">
        <v>438</v>
      </c>
      <c r="G943" s="121">
        <v>91</v>
      </c>
      <c r="H943" t="s">
        <v>383</v>
      </c>
      <c r="I943" t="s">
        <v>488</v>
      </c>
      <c r="J943" t="s">
        <v>433</v>
      </c>
      <c r="K943" t="s">
        <v>223</v>
      </c>
      <c r="L943" s="756">
        <v>2.17</v>
      </c>
      <c r="M943" t="s">
        <v>1052</v>
      </c>
      <c r="N943" s="681">
        <f t="shared" ca="1" si="64"/>
        <v>0</v>
      </c>
      <c r="O943" s="681">
        <f t="shared" ca="1" si="64"/>
        <v>0</v>
      </c>
      <c r="P943" s="681">
        <f t="shared" ca="1" si="64"/>
        <v>0</v>
      </c>
      <c r="Q943" s="681">
        <f t="shared" ca="1" si="64"/>
        <v>0</v>
      </c>
      <c r="R943" s="681">
        <f t="shared" ca="1" si="64"/>
        <v>0</v>
      </c>
      <c r="S943" t="str">
        <f t="shared" si="61"/>
        <v>HUM_ASR_FY_2022</v>
      </c>
      <c r="T943" s="958">
        <f t="shared" si="62"/>
        <v>45032</v>
      </c>
      <c r="U943" t="str">
        <f t="shared" si="63"/>
        <v>Unaudited</v>
      </c>
    </row>
    <row r="944" spans="1:21" x14ac:dyDescent="0.25">
      <c r="A944" t="s">
        <v>437</v>
      </c>
      <c r="B944" t="s">
        <v>1385</v>
      </c>
      <c r="C944" t="s">
        <v>1386</v>
      </c>
      <c r="D944" s="15">
        <v>1900</v>
      </c>
      <c r="E944" s="121">
        <v>1</v>
      </c>
      <c r="F944" t="s">
        <v>438</v>
      </c>
      <c r="G944" s="121">
        <v>91</v>
      </c>
      <c r="H944" t="s">
        <v>383</v>
      </c>
      <c r="I944" t="s">
        <v>488</v>
      </c>
      <c r="J944" t="s">
        <v>433</v>
      </c>
      <c r="K944" t="s">
        <v>223</v>
      </c>
      <c r="L944" s="756">
        <v>2.1800000000000002</v>
      </c>
      <c r="M944" t="s">
        <v>648</v>
      </c>
      <c r="N944" s="681">
        <f t="shared" ca="1" si="64"/>
        <v>259826.3</v>
      </c>
      <c r="O944" s="681">
        <f t="shared" ca="1" si="64"/>
        <v>8149.5500000000011</v>
      </c>
      <c r="P944" s="681">
        <f t="shared" ca="1" si="64"/>
        <v>251676.75</v>
      </c>
      <c r="Q944" s="681">
        <f t="shared" ca="1" si="64"/>
        <v>0</v>
      </c>
      <c r="R944" s="681">
        <f t="shared" ca="1" si="64"/>
        <v>0</v>
      </c>
      <c r="S944" t="str">
        <f t="shared" si="61"/>
        <v>HUM_ASR_FY_2022</v>
      </c>
      <c r="T944" s="958">
        <f t="shared" si="62"/>
        <v>45032</v>
      </c>
      <c r="U944" t="str">
        <f t="shared" si="63"/>
        <v>Unaudited</v>
      </c>
    </row>
    <row r="945" spans="1:21" x14ac:dyDescent="0.25">
      <c r="A945" t="s">
        <v>437</v>
      </c>
      <c r="B945" t="s">
        <v>1385</v>
      </c>
      <c r="C945" t="s">
        <v>1386</v>
      </c>
      <c r="D945" s="15">
        <v>1900</v>
      </c>
      <c r="E945" s="121">
        <v>1</v>
      </c>
      <c r="F945" t="s">
        <v>438</v>
      </c>
      <c r="G945" s="121">
        <v>91</v>
      </c>
      <c r="H945" t="s">
        <v>383</v>
      </c>
      <c r="I945" t="s">
        <v>488</v>
      </c>
      <c r="J945" t="s">
        <v>433</v>
      </c>
      <c r="K945" t="s">
        <v>223</v>
      </c>
      <c r="L945" s="756">
        <v>2.19</v>
      </c>
      <c r="M945" t="s">
        <v>218</v>
      </c>
      <c r="N945" s="681">
        <f t="shared" ca="1" si="64"/>
        <v>0</v>
      </c>
      <c r="O945" s="681">
        <f t="shared" ca="1" si="64"/>
        <v>0</v>
      </c>
      <c r="P945" s="681">
        <f t="shared" ca="1" si="64"/>
        <v>0</v>
      </c>
      <c r="Q945" s="681">
        <f t="shared" ca="1" si="64"/>
        <v>0</v>
      </c>
      <c r="R945" s="681">
        <f t="shared" ca="1" si="64"/>
        <v>0</v>
      </c>
      <c r="S945" t="str">
        <f t="shared" si="61"/>
        <v>HUM_ASR_FY_2022</v>
      </c>
      <c r="T945" s="958">
        <f t="shared" si="62"/>
        <v>45032</v>
      </c>
      <c r="U945" t="str">
        <f t="shared" si="63"/>
        <v>Unaudited</v>
      </c>
    </row>
    <row r="946" spans="1:21" x14ac:dyDescent="0.25">
      <c r="A946" t="s">
        <v>437</v>
      </c>
      <c r="B946" t="s">
        <v>1385</v>
      </c>
      <c r="C946" t="s">
        <v>1386</v>
      </c>
      <c r="D946" s="15">
        <v>1900</v>
      </c>
      <c r="E946" s="121">
        <v>1</v>
      </c>
      <c r="F946" t="s">
        <v>438</v>
      </c>
      <c r="G946" s="121">
        <v>91</v>
      </c>
      <c r="H946" t="s">
        <v>383</v>
      </c>
      <c r="I946" t="s">
        <v>488</v>
      </c>
      <c r="J946" t="s">
        <v>433</v>
      </c>
      <c r="K946" t="s">
        <v>223</v>
      </c>
      <c r="L946" s="756" t="s">
        <v>704</v>
      </c>
      <c r="M946" t="s">
        <v>230</v>
      </c>
      <c r="N946" s="681">
        <f t="shared" ca="1" si="64"/>
        <v>5809.3028205509136</v>
      </c>
      <c r="O946" s="681">
        <f t="shared" ca="1" si="64"/>
        <v>545.69237801839154</v>
      </c>
      <c r="P946" s="681">
        <f t="shared" ca="1" si="64"/>
        <v>5263.610442532522</v>
      </c>
      <c r="Q946" s="681">
        <f t="shared" ca="1" si="64"/>
        <v>0</v>
      </c>
      <c r="R946" s="681">
        <f t="shared" ca="1" si="64"/>
        <v>0</v>
      </c>
      <c r="S946" t="str">
        <f t="shared" si="61"/>
        <v>HUM_ASR_FY_2022</v>
      </c>
      <c r="T946" s="958">
        <f t="shared" si="62"/>
        <v>45032</v>
      </c>
      <c r="U946" t="str">
        <f t="shared" si="63"/>
        <v>Unaudited</v>
      </c>
    </row>
    <row r="947" spans="1:21" x14ac:dyDescent="0.25">
      <c r="A947" t="s">
        <v>437</v>
      </c>
      <c r="B947" t="s">
        <v>1385</v>
      </c>
      <c r="C947" t="s">
        <v>1386</v>
      </c>
      <c r="D947" s="15">
        <v>1900</v>
      </c>
      <c r="E947" s="121">
        <v>1</v>
      </c>
      <c r="F947" t="s">
        <v>438</v>
      </c>
      <c r="G947" s="121">
        <v>91</v>
      </c>
      <c r="H947" t="s">
        <v>383</v>
      </c>
      <c r="I947" t="s">
        <v>488</v>
      </c>
      <c r="J947" t="s">
        <v>433</v>
      </c>
      <c r="K947" t="s">
        <v>223</v>
      </c>
      <c r="L947" s="756">
        <v>2.21</v>
      </c>
      <c r="M947" t="s">
        <v>466</v>
      </c>
      <c r="N947" s="681">
        <f t="shared" ca="1" si="64"/>
        <v>0</v>
      </c>
      <c r="O947" s="681">
        <f t="shared" ca="1" si="64"/>
        <v>0</v>
      </c>
      <c r="P947" s="681">
        <f t="shared" ca="1" si="64"/>
        <v>0</v>
      </c>
      <c r="Q947" s="681">
        <f t="shared" ca="1" si="64"/>
        <v>0</v>
      </c>
      <c r="R947" s="681">
        <f t="shared" ca="1" si="64"/>
        <v>0</v>
      </c>
      <c r="S947" t="str">
        <f t="shared" si="61"/>
        <v>HUM_ASR_FY_2022</v>
      </c>
      <c r="T947" s="958">
        <f t="shared" si="62"/>
        <v>45032</v>
      </c>
      <c r="U947" t="str">
        <f t="shared" si="63"/>
        <v>Unaudited</v>
      </c>
    </row>
    <row r="948" spans="1:21" x14ac:dyDescent="0.25">
      <c r="A948" t="s">
        <v>437</v>
      </c>
      <c r="B948" t="s">
        <v>1385</v>
      </c>
      <c r="C948" t="s">
        <v>1386</v>
      </c>
      <c r="D948" s="15">
        <v>1900</v>
      </c>
      <c r="E948" s="121">
        <v>1</v>
      </c>
      <c r="F948" t="s">
        <v>438</v>
      </c>
      <c r="G948" s="121">
        <v>91</v>
      </c>
      <c r="H948" t="s">
        <v>383</v>
      </c>
      <c r="I948" t="s">
        <v>488</v>
      </c>
      <c r="J948" t="s">
        <v>433</v>
      </c>
      <c r="K948" t="s">
        <v>6</v>
      </c>
      <c r="L948" s="756" t="s">
        <v>70</v>
      </c>
      <c r="M948" t="s">
        <v>188</v>
      </c>
      <c r="N948" s="681">
        <f t="shared" ca="1" si="64"/>
        <v>61621.119238568193</v>
      </c>
      <c r="O948" s="681">
        <f t="shared" ca="1" si="64"/>
        <v>30051.830230058156</v>
      </c>
      <c r="P948" s="681">
        <f t="shared" ca="1" si="64"/>
        <v>31569.289008510037</v>
      </c>
      <c r="Q948" s="681">
        <f t="shared" ca="1" si="64"/>
        <v>0</v>
      </c>
      <c r="R948" s="681">
        <f t="shared" ca="1" si="64"/>
        <v>0</v>
      </c>
      <c r="S948" t="str">
        <f t="shared" si="61"/>
        <v>HUM_ASR_FY_2022</v>
      </c>
      <c r="T948" s="958">
        <f t="shared" si="62"/>
        <v>45032</v>
      </c>
      <c r="U948" t="str">
        <f t="shared" si="63"/>
        <v>Unaudited</v>
      </c>
    </row>
    <row r="949" spans="1:21" x14ac:dyDescent="0.25">
      <c r="A949" t="s">
        <v>437</v>
      </c>
      <c r="B949" t="s">
        <v>1385</v>
      </c>
      <c r="C949" t="s">
        <v>1386</v>
      </c>
      <c r="D949" s="15">
        <v>1900</v>
      </c>
      <c r="E949" s="121">
        <v>1</v>
      </c>
      <c r="F949" t="s">
        <v>438</v>
      </c>
      <c r="G949" s="121">
        <v>91</v>
      </c>
      <c r="H949" t="s">
        <v>383</v>
      </c>
      <c r="I949" t="s">
        <v>488</v>
      </c>
      <c r="J949" t="s">
        <v>433</v>
      </c>
      <c r="K949" t="s">
        <v>6</v>
      </c>
      <c r="L949" s="756" t="s">
        <v>71</v>
      </c>
      <c r="M949" t="s">
        <v>231</v>
      </c>
      <c r="N949" s="681">
        <f t="shared" ca="1" si="64"/>
        <v>0</v>
      </c>
      <c r="O949" s="681">
        <f t="shared" ca="1" si="64"/>
        <v>0</v>
      </c>
      <c r="P949" s="681">
        <f t="shared" ca="1" si="64"/>
        <v>0</v>
      </c>
      <c r="Q949" s="681">
        <f t="shared" ca="1" si="64"/>
        <v>0</v>
      </c>
      <c r="R949" s="681">
        <f t="shared" ca="1" si="64"/>
        <v>0</v>
      </c>
      <c r="S949" t="str">
        <f t="shared" si="61"/>
        <v>HUM_ASR_FY_2022</v>
      </c>
      <c r="T949" s="958">
        <f t="shared" si="62"/>
        <v>45032</v>
      </c>
      <c r="U949" t="str">
        <f t="shared" si="63"/>
        <v>Unaudited</v>
      </c>
    </row>
    <row r="950" spans="1:21" x14ac:dyDescent="0.25">
      <c r="A950" t="s">
        <v>437</v>
      </c>
      <c r="B950" t="s">
        <v>1385</v>
      </c>
      <c r="C950" t="s">
        <v>1386</v>
      </c>
      <c r="D950" s="15">
        <v>1900</v>
      </c>
      <c r="E950" s="121">
        <v>1</v>
      </c>
      <c r="F950" t="s">
        <v>438</v>
      </c>
      <c r="G950" s="121">
        <v>91</v>
      </c>
      <c r="H950" t="s">
        <v>383</v>
      </c>
      <c r="I950" t="s">
        <v>488</v>
      </c>
      <c r="J950" t="s">
        <v>433</v>
      </c>
      <c r="K950" t="s">
        <v>6</v>
      </c>
      <c r="L950" s="756" t="s">
        <v>72</v>
      </c>
      <c r="M950" t="s">
        <v>164</v>
      </c>
      <c r="N950" s="681">
        <f t="shared" ca="1" si="64"/>
        <v>0</v>
      </c>
      <c r="O950" s="681">
        <f t="shared" ca="1" si="64"/>
        <v>0</v>
      </c>
      <c r="P950" s="681">
        <f t="shared" ca="1" si="64"/>
        <v>0</v>
      </c>
      <c r="Q950" s="681">
        <f t="shared" ca="1" si="64"/>
        <v>0</v>
      </c>
      <c r="R950" s="681">
        <f t="shared" ca="1" si="64"/>
        <v>0</v>
      </c>
      <c r="S950" t="str">
        <f t="shared" si="61"/>
        <v>HUM_ASR_FY_2022</v>
      </c>
      <c r="T950" s="958">
        <f t="shared" si="62"/>
        <v>45032</v>
      </c>
      <c r="U950" t="str">
        <f t="shared" si="63"/>
        <v>Unaudited</v>
      </c>
    </row>
    <row r="951" spans="1:21" x14ac:dyDescent="0.25">
      <c r="A951" t="s">
        <v>437</v>
      </c>
      <c r="B951" t="s">
        <v>1385</v>
      </c>
      <c r="C951" t="s">
        <v>1386</v>
      </c>
      <c r="D951" s="15">
        <v>1900</v>
      </c>
      <c r="E951" s="121">
        <v>1</v>
      </c>
      <c r="F951" t="s">
        <v>438</v>
      </c>
      <c r="G951" s="121">
        <v>91</v>
      </c>
      <c r="H951" t="s">
        <v>383</v>
      </c>
      <c r="I951" t="s">
        <v>488</v>
      </c>
      <c r="J951" t="s">
        <v>433</v>
      </c>
      <c r="K951" t="s">
        <v>6</v>
      </c>
      <c r="L951" s="756">
        <v>3.4</v>
      </c>
      <c r="M951" t="s">
        <v>461</v>
      </c>
      <c r="N951" s="681">
        <f t="shared" ca="1" si="64"/>
        <v>0</v>
      </c>
      <c r="O951" s="681">
        <f t="shared" ca="1" si="64"/>
        <v>0</v>
      </c>
      <c r="P951" s="681">
        <f t="shared" ca="1" si="64"/>
        <v>0</v>
      </c>
      <c r="Q951" s="681">
        <f t="shared" ca="1" si="64"/>
        <v>0</v>
      </c>
      <c r="R951" s="681">
        <f t="shared" ca="1" si="64"/>
        <v>0</v>
      </c>
      <c r="S951" t="str">
        <f t="shared" si="61"/>
        <v>HUM_ASR_FY_2022</v>
      </c>
      <c r="T951" s="958">
        <f t="shared" si="62"/>
        <v>45032</v>
      </c>
      <c r="U951" t="str">
        <f t="shared" si="63"/>
        <v>Unaudited</v>
      </c>
    </row>
    <row r="952" spans="1:21" x14ac:dyDescent="0.25">
      <c r="A952" t="s">
        <v>437</v>
      </c>
      <c r="B952" t="s">
        <v>1385</v>
      </c>
      <c r="C952" t="s">
        <v>1386</v>
      </c>
      <c r="D952" s="15">
        <v>1900</v>
      </c>
      <c r="E952" s="121">
        <v>1</v>
      </c>
      <c r="F952" t="s">
        <v>438</v>
      </c>
      <c r="G952" s="121">
        <v>91</v>
      </c>
      <c r="H952" t="s">
        <v>383</v>
      </c>
      <c r="I952" t="s">
        <v>488</v>
      </c>
      <c r="J952" t="s">
        <v>433</v>
      </c>
      <c r="K952" t="s">
        <v>434</v>
      </c>
      <c r="L952" s="756">
        <v>4.5</v>
      </c>
      <c r="M952" t="s">
        <v>32</v>
      </c>
      <c r="N952" s="681">
        <f t="shared" ca="1" si="64"/>
        <v>96178.855454545439</v>
      </c>
      <c r="O952" s="681">
        <f t="shared" ca="1" si="64"/>
        <v>74635.032670550121</v>
      </c>
      <c r="P952" s="681">
        <f t="shared" ca="1" si="64"/>
        <v>21543.822783995318</v>
      </c>
      <c r="Q952" s="681">
        <f t="shared" ca="1" si="64"/>
        <v>0</v>
      </c>
      <c r="R952" s="681">
        <f t="shared" ca="1" si="64"/>
        <v>0</v>
      </c>
      <c r="S952" t="str">
        <f t="shared" si="61"/>
        <v>HUM_ASR_FY_2022</v>
      </c>
      <c r="T952" s="958">
        <f t="shared" si="62"/>
        <v>45032</v>
      </c>
      <c r="U952" t="str">
        <f t="shared" si="63"/>
        <v>Unaudited</v>
      </c>
    </row>
    <row r="953" spans="1:21" x14ac:dyDescent="0.25">
      <c r="A953" t="s">
        <v>437</v>
      </c>
      <c r="B953" t="s">
        <v>1385</v>
      </c>
      <c r="C953" t="s">
        <v>1386</v>
      </c>
      <c r="D953" s="15">
        <v>1900</v>
      </c>
      <c r="E953" s="121">
        <v>1</v>
      </c>
      <c r="F953" t="s">
        <v>438</v>
      </c>
      <c r="G953" s="121">
        <v>91</v>
      </c>
      <c r="H953" t="s">
        <v>383</v>
      </c>
      <c r="I953" t="s">
        <v>488</v>
      </c>
      <c r="J953" t="s">
        <v>433</v>
      </c>
      <c r="K953" t="s">
        <v>434</v>
      </c>
      <c r="L953" s="756" t="s">
        <v>944</v>
      </c>
      <c r="M953" t="s">
        <v>935</v>
      </c>
      <c r="N953" s="681">
        <f t="shared" ca="1" si="64"/>
        <v>0</v>
      </c>
      <c r="O953" s="681">
        <f t="shared" ca="1" si="64"/>
        <v>0</v>
      </c>
      <c r="P953" s="681">
        <f t="shared" ca="1" si="64"/>
        <v>0</v>
      </c>
      <c r="Q953" s="681">
        <f t="shared" ca="1" si="64"/>
        <v>0</v>
      </c>
      <c r="R953" s="681">
        <f t="shared" ca="1" si="64"/>
        <v>0</v>
      </c>
      <c r="S953" t="str">
        <f t="shared" si="61"/>
        <v>HUM_ASR_FY_2022</v>
      </c>
      <c r="T953" s="958">
        <f t="shared" si="62"/>
        <v>45032</v>
      </c>
      <c r="U953" t="str">
        <f t="shared" si="63"/>
        <v>Unaudited</v>
      </c>
    </row>
    <row r="954" spans="1:21" x14ac:dyDescent="0.25">
      <c r="A954" t="s">
        <v>437</v>
      </c>
      <c r="B954" t="s">
        <v>1385</v>
      </c>
      <c r="C954" t="s">
        <v>1386</v>
      </c>
      <c r="D954" s="15">
        <v>1900</v>
      </c>
      <c r="E954" s="121">
        <v>1</v>
      </c>
      <c r="F954" t="s">
        <v>438</v>
      </c>
      <c r="G954" s="121">
        <v>91</v>
      </c>
      <c r="H954" t="s">
        <v>383</v>
      </c>
      <c r="I954" t="s">
        <v>488</v>
      </c>
      <c r="J954" t="s">
        <v>433</v>
      </c>
      <c r="K954" t="s">
        <v>434</v>
      </c>
      <c r="L954" s="756" t="s">
        <v>193</v>
      </c>
      <c r="M954" t="s">
        <v>40</v>
      </c>
      <c r="N954" s="681">
        <f t="shared" ca="1" si="64"/>
        <v>0</v>
      </c>
      <c r="O954" s="681">
        <f t="shared" ca="1" si="64"/>
        <v>0</v>
      </c>
      <c r="P954" s="681">
        <f t="shared" ca="1" si="64"/>
        <v>0</v>
      </c>
      <c r="Q954" s="681">
        <f t="shared" ca="1" si="64"/>
        <v>0</v>
      </c>
      <c r="R954" s="681">
        <f t="shared" ca="1" si="64"/>
        <v>0</v>
      </c>
      <c r="S954" t="str">
        <f t="shared" si="61"/>
        <v>HUM_ASR_FY_2022</v>
      </c>
      <c r="T954" s="958">
        <f t="shared" si="62"/>
        <v>45032</v>
      </c>
      <c r="U954" t="str">
        <f t="shared" si="63"/>
        <v>Unaudited</v>
      </c>
    </row>
    <row r="955" spans="1:21" x14ac:dyDescent="0.25">
      <c r="A955" t="s">
        <v>437</v>
      </c>
      <c r="B955" t="s">
        <v>1385</v>
      </c>
      <c r="C955" t="s">
        <v>1386</v>
      </c>
      <c r="D955" s="15">
        <v>1900</v>
      </c>
      <c r="E955" s="121">
        <v>1</v>
      </c>
      <c r="F955" t="s">
        <v>438</v>
      </c>
      <c r="G955" s="121">
        <v>91</v>
      </c>
      <c r="H955" t="s">
        <v>383</v>
      </c>
      <c r="I955" t="s">
        <v>488</v>
      </c>
      <c r="J955" t="s">
        <v>433</v>
      </c>
      <c r="K955" t="s">
        <v>434</v>
      </c>
      <c r="L955" s="756" t="s">
        <v>192</v>
      </c>
      <c r="M955" t="s">
        <v>329</v>
      </c>
      <c r="N955" s="681">
        <f t="shared" ca="1" si="64"/>
        <v>0</v>
      </c>
      <c r="O955" s="681">
        <f t="shared" ca="1" si="64"/>
        <v>0</v>
      </c>
      <c r="P955" s="681">
        <f t="shared" ca="1" si="64"/>
        <v>0</v>
      </c>
      <c r="Q955" s="681">
        <f t="shared" ca="1" si="64"/>
        <v>0</v>
      </c>
      <c r="R955" s="681">
        <f t="shared" ca="1" si="64"/>
        <v>0</v>
      </c>
      <c r="S955" t="str">
        <f t="shared" si="61"/>
        <v>HUM_ASR_FY_2022</v>
      </c>
      <c r="T955" s="958">
        <f t="shared" si="62"/>
        <v>45032</v>
      </c>
      <c r="U955" t="str">
        <f t="shared" si="63"/>
        <v>Unaudited</v>
      </c>
    </row>
    <row r="956" spans="1:21" x14ac:dyDescent="0.25">
      <c r="A956" t="s">
        <v>437</v>
      </c>
      <c r="B956" t="s">
        <v>1385</v>
      </c>
      <c r="C956" t="s">
        <v>1386</v>
      </c>
      <c r="D956" s="15">
        <v>1900</v>
      </c>
      <c r="E956" s="121">
        <v>1</v>
      </c>
      <c r="F956" t="s">
        <v>438</v>
      </c>
      <c r="G956" s="121">
        <v>91</v>
      </c>
      <c r="H956" t="s">
        <v>383</v>
      </c>
      <c r="I956" t="s">
        <v>488</v>
      </c>
      <c r="J956" t="s">
        <v>450</v>
      </c>
      <c r="K956" t="s">
        <v>435</v>
      </c>
      <c r="L956" s="756" t="s">
        <v>79</v>
      </c>
      <c r="M956" t="s">
        <v>27</v>
      </c>
      <c r="N956" s="681">
        <f t="shared" ca="1" si="64"/>
        <v>759697.83314881404</v>
      </c>
      <c r="O956" s="681">
        <f t="shared" ca="1" si="64"/>
        <v>325184.61635813565</v>
      </c>
      <c r="P956" s="681">
        <f t="shared" ca="1" si="64"/>
        <v>434513.21679067833</v>
      </c>
      <c r="Q956" s="681">
        <f t="shared" ca="1" si="64"/>
        <v>0</v>
      </c>
      <c r="R956" s="681">
        <f t="shared" ca="1" si="64"/>
        <v>0</v>
      </c>
      <c r="S956" t="str">
        <f t="shared" si="61"/>
        <v>HUM_ASR_FY_2022</v>
      </c>
      <c r="T956" s="958">
        <f t="shared" si="62"/>
        <v>45032</v>
      </c>
      <c r="U956" t="str">
        <f t="shared" si="63"/>
        <v>Unaudited</v>
      </c>
    </row>
    <row r="957" spans="1:21" x14ac:dyDescent="0.25">
      <c r="A957" t="s">
        <v>437</v>
      </c>
      <c r="B957" t="s">
        <v>1385</v>
      </c>
      <c r="C957" t="s">
        <v>1386</v>
      </c>
      <c r="D957" s="15">
        <v>1900</v>
      </c>
      <c r="E957" s="121">
        <v>1</v>
      </c>
      <c r="F957" t="s">
        <v>438</v>
      </c>
      <c r="G957" s="121">
        <v>91</v>
      </c>
      <c r="H957" t="s">
        <v>383</v>
      </c>
      <c r="I957" t="s">
        <v>488</v>
      </c>
      <c r="J957" t="s">
        <v>450</v>
      </c>
      <c r="K957" t="s">
        <v>435</v>
      </c>
      <c r="L957" s="756" t="s">
        <v>80</v>
      </c>
      <c r="M957" t="s">
        <v>97</v>
      </c>
      <c r="N957" s="681">
        <f t="shared" ca="1" si="64"/>
        <v>82331.07889749443</v>
      </c>
      <c r="O957" s="681">
        <f t="shared" ca="1" si="64"/>
        <v>35241.380371804633</v>
      </c>
      <c r="P957" s="681">
        <f t="shared" ca="1" si="64"/>
        <v>47089.698525689797</v>
      </c>
      <c r="Q957" s="681">
        <f t="shared" ca="1" si="64"/>
        <v>0</v>
      </c>
      <c r="R957" s="681">
        <f t="shared" ca="1" si="64"/>
        <v>0</v>
      </c>
      <c r="S957" t="str">
        <f t="shared" si="61"/>
        <v>HUM_ASR_FY_2022</v>
      </c>
      <c r="T957" s="958">
        <f t="shared" si="62"/>
        <v>45032</v>
      </c>
      <c r="U957" t="str">
        <f t="shared" si="63"/>
        <v>Unaudited</v>
      </c>
    </row>
    <row r="958" spans="1:21" x14ac:dyDescent="0.25">
      <c r="A958" t="s">
        <v>437</v>
      </c>
      <c r="B958" t="s">
        <v>1385</v>
      </c>
      <c r="C958" t="s">
        <v>1386</v>
      </c>
      <c r="D958" s="15">
        <v>1900</v>
      </c>
      <c r="E958" s="121">
        <v>1</v>
      </c>
      <c r="F958" t="s">
        <v>438</v>
      </c>
      <c r="G958" s="121">
        <v>91</v>
      </c>
      <c r="H958" t="s">
        <v>383</v>
      </c>
      <c r="I958" t="s">
        <v>488</v>
      </c>
      <c r="J958" t="s">
        <v>450</v>
      </c>
      <c r="K958" t="s">
        <v>435</v>
      </c>
      <c r="L958" s="756" t="s">
        <v>81</v>
      </c>
      <c r="M958" t="s">
        <v>98</v>
      </c>
      <c r="N958" s="681">
        <f t="shared" ca="1" si="64"/>
        <v>172819.2910041952</v>
      </c>
      <c r="O958" s="681">
        <f t="shared" ca="1" si="64"/>
        <v>73974.378222921427</v>
      </c>
      <c r="P958" s="681">
        <f t="shared" ca="1" si="64"/>
        <v>98844.912781273772</v>
      </c>
      <c r="Q958" s="681">
        <f t="shared" ca="1" si="64"/>
        <v>0</v>
      </c>
      <c r="R958" s="681">
        <f t="shared" ca="1" si="64"/>
        <v>0</v>
      </c>
      <c r="S958" t="str">
        <f t="shared" si="61"/>
        <v>HUM_ASR_FY_2022</v>
      </c>
      <c r="T958" s="958">
        <f t="shared" si="62"/>
        <v>45032</v>
      </c>
      <c r="U958" t="str">
        <f t="shared" si="63"/>
        <v>Unaudited</v>
      </c>
    </row>
    <row r="959" spans="1:21" x14ac:dyDescent="0.25">
      <c r="A959" t="s">
        <v>437</v>
      </c>
      <c r="B959" t="s">
        <v>1385</v>
      </c>
      <c r="C959" t="s">
        <v>1386</v>
      </c>
      <c r="D959" s="15">
        <v>1900</v>
      </c>
      <c r="E959" s="121">
        <v>1</v>
      </c>
      <c r="F959" t="s">
        <v>438</v>
      </c>
      <c r="G959" s="121">
        <v>91</v>
      </c>
      <c r="H959" t="s">
        <v>383</v>
      </c>
      <c r="I959" t="s">
        <v>488</v>
      </c>
      <c r="J959" t="s">
        <v>450</v>
      </c>
      <c r="K959" t="s">
        <v>435</v>
      </c>
      <c r="L959" s="756" t="s">
        <v>82</v>
      </c>
      <c r="M959" t="s">
        <v>99</v>
      </c>
      <c r="N959" s="681">
        <f t="shared" ca="1" si="64"/>
        <v>130322.88747147503</v>
      </c>
      <c r="O959" s="681">
        <f t="shared" ca="1" si="64"/>
        <v>55784.018745245841</v>
      </c>
      <c r="P959" s="681">
        <f t="shared" ca="1" si="64"/>
        <v>74538.868726229179</v>
      </c>
      <c r="Q959" s="681">
        <f t="shared" ca="1" si="64"/>
        <v>0</v>
      </c>
      <c r="R959" s="681">
        <f t="shared" ca="1" si="64"/>
        <v>0</v>
      </c>
      <c r="S959" t="str">
        <f t="shared" si="61"/>
        <v>HUM_ASR_FY_2022</v>
      </c>
      <c r="T959" s="958">
        <f t="shared" si="62"/>
        <v>45032</v>
      </c>
      <c r="U959" t="str">
        <f t="shared" si="63"/>
        <v>Unaudited</v>
      </c>
    </row>
    <row r="960" spans="1:21" x14ac:dyDescent="0.25">
      <c r="A960" t="s">
        <v>437</v>
      </c>
      <c r="B960" t="s">
        <v>1385</v>
      </c>
      <c r="C960" t="s">
        <v>1386</v>
      </c>
      <c r="D960" s="15">
        <v>1900</v>
      </c>
      <c r="E960" s="121">
        <v>1</v>
      </c>
      <c r="F960" t="s">
        <v>438</v>
      </c>
      <c r="G960" s="121">
        <v>91</v>
      </c>
      <c r="H960" t="s">
        <v>383</v>
      </c>
      <c r="I960" t="s">
        <v>488</v>
      </c>
      <c r="J960" t="s">
        <v>450</v>
      </c>
      <c r="K960" t="s">
        <v>435</v>
      </c>
      <c r="L960" s="756" t="s">
        <v>216</v>
      </c>
      <c r="M960" t="s">
        <v>100</v>
      </c>
      <c r="N960" s="681">
        <f t="shared" ca="1" si="64"/>
        <v>255535.00970887206</v>
      </c>
      <c r="O960" s="681">
        <f t="shared" ca="1" si="64"/>
        <v>109380.40161814533</v>
      </c>
      <c r="P960" s="681">
        <f t="shared" ca="1" si="64"/>
        <v>146154.60809072675</v>
      </c>
      <c r="Q960" s="681">
        <f t="shared" ca="1" si="64"/>
        <v>0</v>
      </c>
      <c r="R960" s="681">
        <f t="shared" ca="1" si="64"/>
        <v>0</v>
      </c>
      <c r="S960" t="str">
        <f t="shared" si="61"/>
        <v>HUM_ASR_FY_2022</v>
      </c>
      <c r="T960" s="958">
        <f t="shared" si="62"/>
        <v>45032</v>
      </c>
      <c r="U960" t="str">
        <f t="shared" si="63"/>
        <v>Unaudited</v>
      </c>
    </row>
    <row r="961" spans="1:21" x14ac:dyDescent="0.25">
      <c r="A961" t="s">
        <v>437</v>
      </c>
      <c r="B961" t="s">
        <v>1385</v>
      </c>
      <c r="C961" t="s">
        <v>1386</v>
      </c>
      <c r="D961" s="15">
        <v>1900</v>
      </c>
      <c r="E961" s="121">
        <v>1</v>
      </c>
      <c r="F961" t="s">
        <v>438</v>
      </c>
      <c r="G961" s="121">
        <v>91</v>
      </c>
      <c r="H961" t="s">
        <v>383</v>
      </c>
      <c r="I961" t="s">
        <v>488</v>
      </c>
      <c r="J961" t="s">
        <v>450</v>
      </c>
      <c r="K961" t="s">
        <v>435</v>
      </c>
      <c r="L961" s="756" t="s">
        <v>215</v>
      </c>
      <c r="M961" t="s">
        <v>28</v>
      </c>
      <c r="N961" s="681">
        <f t="shared" ca="1" si="64"/>
        <v>7464.4423285618795</v>
      </c>
      <c r="O961" s="681">
        <f t="shared" ca="1" si="64"/>
        <v>3195.1148325380909</v>
      </c>
      <c r="P961" s="681">
        <f t="shared" ca="1" si="64"/>
        <v>4269.3274960237886</v>
      </c>
      <c r="Q961" s="681">
        <f t="shared" ca="1" si="64"/>
        <v>0</v>
      </c>
      <c r="R961" s="681">
        <f t="shared" ca="1" si="64"/>
        <v>0</v>
      </c>
      <c r="S961" t="str">
        <f t="shared" si="61"/>
        <v>HUM_ASR_FY_2022</v>
      </c>
      <c r="T961" s="958">
        <f t="shared" si="62"/>
        <v>45032</v>
      </c>
      <c r="U961" t="str">
        <f t="shared" si="63"/>
        <v>Unaudited</v>
      </c>
    </row>
    <row r="962" spans="1:21" x14ac:dyDescent="0.25">
      <c r="A962" t="s">
        <v>437</v>
      </c>
      <c r="B962" t="s">
        <v>1385</v>
      </c>
      <c r="C962" t="s">
        <v>1386</v>
      </c>
      <c r="D962" s="15">
        <v>1900</v>
      </c>
      <c r="E962" s="121">
        <v>1</v>
      </c>
      <c r="F962" t="s">
        <v>438</v>
      </c>
      <c r="G962" s="121">
        <v>91</v>
      </c>
      <c r="H962" t="s">
        <v>383</v>
      </c>
      <c r="I962" t="s">
        <v>488</v>
      </c>
      <c r="J962" t="s">
        <v>436</v>
      </c>
      <c r="K962" t="s">
        <v>436</v>
      </c>
      <c r="L962" s="756" t="s">
        <v>84</v>
      </c>
      <c r="M962" t="s">
        <v>327</v>
      </c>
      <c r="N962" s="681">
        <f t="shared" ca="1" si="64"/>
        <v>0</v>
      </c>
      <c r="O962" s="681">
        <f t="shared" ca="1" si="64"/>
        <v>0</v>
      </c>
      <c r="P962" s="681">
        <f t="shared" ca="1" si="64"/>
        <v>0</v>
      </c>
      <c r="Q962" s="681">
        <f t="shared" ca="1" si="64"/>
        <v>0</v>
      </c>
      <c r="R962" s="681">
        <f t="shared" ca="1" si="64"/>
        <v>0</v>
      </c>
      <c r="S962" t="str">
        <f t="shared" ref="S962:S1025" si="65">file_name</f>
        <v>HUM_ASR_FY_2022</v>
      </c>
      <c r="T962" s="958">
        <f t="shared" ref="T962:T1025" si="66">file_date</f>
        <v>45032</v>
      </c>
      <c r="U962" t="str">
        <f t="shared" ref="U962:U1025" si="67">status</f>
        <v>Unaudited</v>
      </c>
    </row>
    <row r="963" spans="1:21" x14ac:dyDescent="0.25">
      <c r="A963" t="s">
        <v>437</v>
      </c>
      <c r="B963" t="s">
        <v>1385</v>
      </c>
      <c r="C963" t="s">
        <v>1386</v>
      </c>
      <c r="D963" s="15">
        <v>1900</v>
      </c>
      <c r="E963" s="121">
        <v>1</v>
      </c>
      <c r="F963" t="s">
        <v>438</v>
      </c>
      <c r="G963" s="121">
        <v>91</v>
      </c>
      <c r="H963" t="s">
        <v>383</v>
      </c>
      <c r="I963" t="s">
        <v>488</v>
      </c>
      <c r="J963" t="s">
        <v>436</v>
      </c>
      <c r="K963" t="s">
        <v>436</v>
      </c>
      <c r="L963" s="756" t="s">
        <v>85</v>
      </c>
      <c r="M963" t="s">
        <v>325</v>
      </c>
      <c r="N963" s="681">
        <f t="shared" ca="1" si="64"/>
        <v>0</v>
      </c>
      <c r="O963" s="681">
        <f t="shared" ca="1" si="64"/>
        <v>0</v>
      </c>
      <c r="P963" s="681">
        <f t="shared" ca="1" si="64"/>
        <v>0</v>
      </c>
      <c r="Q963" s="681">
        <f t="shared" ca="1" si="64"/>
        <v>0</v>
      </c>
      <c r="R963" s="681">
        <f t="shared" ca="1" si="64"/>
        <v>0</v>
      </c>
      <c r="S963" t="str">
        <f t="shared" si="65"/>
        <v>HUM_ASR_FY_2022</v>
      </c>
      <c r="T963" s="958">
        <f t="shared" si="66"/>
        <v>45032</v>
      </c>
      <c r="U963" t="str">
        <f t="shared" si="67"/>
        <v>Unaudited</v>
      </c>
    </row>
    <row r="964" spans="1:21" x14ac:dyDescent="0.25">
      <c r="A964" t="s">
        <v>437</v>
      </c>
      <c r="B964" t="s">
        <v>1385</v>
      </c>
      <c r="C964" t="s">
        <v>1386</v>
      </c>
      <c r="D964" s="15">
        <v>1900</v>
      </c>
      <c r="E964" s="121">
        <v>1</v>
      </c>
      <c r="F964" t="s">
        <v>438</v>
      </c>
      <c r="G964" s="121">
        <v>91</v>
      </c>
      <c r="H964" t="s">
        <v>383</v>
      </c>
      <c r="I964" t="s">
        <v>488</v>
      </c>
      <c r="J964" t="s">
        <v>436</v>
      </c>
      <c r="K964" t="s">
        <v>436</v>
      </c>
      <c r="L964" s="756" t="s">
        <v>86</v>
      </c>
      <c r="M964" t="s">
        <v>494</v>
      </c>
      <c r="N964" s="681">
        <f t="shared" ca="1" si="64"/>
        <v>0</v>
      </c>
      <c r="O964" s="681">
        <f t="shared" ca="1" si="64"/>
        <v>0</v>
      </c>
      <c r="P964" s="681">
        <f t="shared" ca="1" si="64"/>
        <v>0</v>
      </c>
      <c r="Q964" s="681">
        <f t="shared" ca="1" si="64"/>
        <v>0</v>
      </c>
      <c r="R964" s="681">
        <f t="shared" ca="1" si="64"/>
        <v>0</v>
      </c>
      <c r="S964" t="str">
        <f t="shared" si="65"/>
        <v>HUM_ASR_FY_2022</v>
      </c>
      <c r="T964" s="958">
        <f t="shared" si="66"/>
        <v>45032</v>
      </c>
      <c r="U964" t="str">
        <f t="shared" si="67"/>
        <v>Unaudited</v>
      </c>
    </row>
    <row r="965" spans="1:21" x14ac:dyDescent="0.25">
      <c r="A965" t="s">
        <v>437</v>
      </c>
      <c r="B965" t="s">
        <v>1385</v>
      </c>
      <c r="C965" t="s">
        <v>1386</v>
      </c>
      <c r="D965" s="15">
        <v>1900</v>
      </c>
      <c r="E965" s="121">
        <v>1</v>
      </c>
      <c r="F965" t="s">
        <v>438</v>
      </c>
      <c r="G965" s="121">
        <v>91</v>
      </c>
      <c r="H965" t="s">
        <v>383</v>
      </c>
      <c r="I965" t="s">
        <v>488</v>
      </c>
      <c r="J965" t="s">
        <v>436</v>
      </c>
      <c r="K965" t="s">
        <v>436</v>
      </c>
      <c r="L965" s="756" t="s">
        <v>87</v>
      </c>
      <c r="M965" t="s">
        <v>495</v>
      </c>
      <c r="N965" s="681">
        <f t="shared" ca="1" si="64"/>
        <v>0</v>
      </c>
      <c r="O965" s="681">
        <f t="shared" ca="1" si="64"/>
        <v>0</v>
      </c>
      <c r="P965" s="681">
        <f t="shared" ca="1" si="64"/>
        <v>0</v>
      </c>
      <c r="Q965" s="681">
        <f t="shared" ca="1" si="64"/>
        <v>0</v>
      </c>
      <c r="R965" s="681">
        <f t="shared" ca="1" si="64"/>
        <v>0</v>
      </c>
      <c r="S965" t="str">
        <f t="shared" si="65"/>
        <v>HUM_ASR_FY_2022</v>
      </c>
      <c r="T965" s="958">
        <f t="shared" si="66"/>
        <v>45032</v>
      </c>
      <c r="U965" t="str">
        <f t="shared" si="67"/>
        <v>Unaudited</v>
      </c>
    </row>
    <row r="966" spans="1:21" x14ac:dyDescent="0.25">
      <c r="A966" t="s">
        <v>437</v>
      </c>
      <c r="B966" t="s">
        <v>1385</v>
      </c>
      <c r="C966" t="s">
        <v>1386</v>
      </c>
      <c r="D966" s="15">
        <v>1900</v>
      </c>
      <c r="E966" s="121">
        <v>1</v>
      </c>
      <c r="F966" t="s">
        <v>438</v>
      </c>
      <c r="G966" s="121">
        <v>91</v>
      </c>
      <c r="H966" t="s">
        <v>383</v>
      </c>
      <c r="I966" t="s">
        <v>488</v>
      </c>
      <c r="J966" t="s">
        <v>436</v>
      </c>
      <c r="K966" t="s">
        <v>436</v>
      </c>
      <c r="L966" s="756" t="s">
        <v>213</v>
      </c>
      <c r="M966" t="s">
        <v>496</v>
      </c>
      <c r="N966" s="681">
        <f t="shared" ca="1" si="64"/>
        <v>0</v>
      </c>
      <c r="O966" s="681">
        <f t="shared" ca="1" si="64"/>
        <v>0</v>
      </c>
      <c r="P966" s="681">
        <f t="shared" ca="1" si="64"/>
        <v>0</v>
      </c>
      <c r="Q966" s="681">
        <f t="shared" ca="1" si="64"/>
        <v>0</v>
      </c>
      <c r="R966" s="681">
        <f t="shared" ca="1" si="64"/>
        <v>0</v>
      </c>
      <c r="S966" t="str">
        <f t="shared" si="65"/>
        <v>HUM_ASR_FY_2022</v>
      </c>
      <c r="T966" s="958">
        <f t="shared" si="66"/>
        <v>45032</v>
      </c>
      <c r="U966" t="str">
        <f t="shared" si="67"/>
        <v>Unaudited</v>
      </c>
    </row>
    <row r="967" spans="1:21" x14ac:dyDescent="0.25">
      <c r="A967" t="s">
        <v>437</v>
      </c>
      <c r="B967" t="s">
        <v>1385</v>
      </c>
      <c r="C967" t="s">
        <v>1386</v>
      </c>
      <c r="D967" s="15">
        <v>1900</v>
      </c>
      <c r="E967" s="121">
        <v>1</v>
      </c>
      <c r="F967" t="s">
        <v>438</v>
      </c>
      <c r="G967" s="121">
        <v>91</v>
      </c>
      <c r="H967" t="s">
        <v>383</v>
      </c>
      <c r="I967" t="s">
        <v>489</v>
      </c>
      <c r="J967" t="s">
        <v>26</v>
      </c>
      <c r="K967" t="s">
        <v>26</v>
      </c>
      <c r="L967" s="756" t="s">
        <v>204</v>
      </c>
      <c r="M967" t="s">
        <v>26</v>
      </c>
      <c r="N967" s="681">
        <f t="shared" ca="1" si="64"/>
        <v>465466.80151561217</v>
      </c>
      <c r="O967" s="681">
        <f t="shared" ca="1" si="64"/>
        <v>0</v>
      </c>
      <c r="P967" s="681">
        <f t="shared" ca="1" si="64"/>
        <v>0</v>
      </c>
      <c r="Q967" s="681">
        <f t="shared" ca="1" si="64"/>
        <v>0</v>
      </c>
      <c r="R967" s="681">
        <f t="shared" ca="1" si="64"/>
        <v>0</v>
      </c>
      <c r="S967" t="str">
        <f t="shared" si="65"/>
        <v>HUM_ASR_FY_2022</v>
      </c>
      <c r="T967" s="958">
        <f t="shared" si="66"/>
        <v>45032</v>
      </c>
      <c r="U967" t="str">
        <f t="shared" si="67"/>
        <v>Unaudited</v>
      </c>
    </row>
    <row r="968" spans="1:21" x14ac:dyDescent="0.25">
      <c r="A968" t="s">
        <v>437</v>
      </c>
      <c r="B968" t="s">
        <v>1385</v>
      </c>
      <c r="C968" t="s">
        <v>1386</v>
      </c>
      <c r="D968" s="15">
        <v>1900</v>
      </c>
      <c r="E968" s="121">
        <v>1</v>
      </c>
      <c r="F968" t="s">
        <v>439</v>
      </c>
      <c r="G968" s="121">
        <v>182</v>
      </c>
      <c r="H968" t="s">
        <v>383</v>
      </c>
      <c r="I968" t="s">
        <v>432</v>
      </c>
      <c r="J968" t="s">
        <v>432</v>
      </c>
      <c r="K968" t="s">
        <v>432</v>
      </c>
      <c r="M968" t="s">
        <v>432</v>
      </c>
      <c r="N968" s="681">
        <f t="shared" ca="1" si="64"/>
        <v>9340</v>
      </c>
      <c r="O968" s="681">
        <f t="shared" ca="1" si="64"/>
        <v>4770</v>
      </c>
      <c r="P968" s="681">
        <f t="shared" ca="1" si="64"/>
        <v>4570</v>
      </c>
      <c r="Q968" s="681">
        <f t="shared" ca="1" si="64"/>
        <v>0</v>
      </c>
      <c r="R968" s="681">
        <f t="shared" ca="1" si="64"/>
        <v>0</v>
      </c>
      <c r="S968" t="str">
        <f t="shared" si="65"/>
        <v>HUM_ASR_FY_2022</v>
      </c>
      <c r="T968" s="958">
        <f t="shared" si="66"/>
        <v>45032</v>
      </c>
      <c r="U968" t="str">
        <f t="shared" si="67"/>
        <v>Unaudited</v>
      </c>
    </row>
    <row r="969" spans="1:21" x14ac:dyDescent="0.25">
      <c r="A969" t="s">
        <v>437</v>
      </c>
      <c r="B969" t="s">
        <v>1385</v>
      </c>
      <c r="C969" t="s">
        <v>1386</v>
      </c>
      <c r="D969" s="15">
        <v>1900</v>
      </c>
      <c r="E969" s="121">
        <v>1</v>
      </c>
      <c r="F969" t="s">
        <v>439</v>
      </c>
      <c r="G969" s="121">
        <v>182</v>
      </c>
      <c r="H969" t="s">
        <v>383</v>
      </c>
      <c r="I969" t="s">
        <v>487</v>
      </c>
      <c r="J969" t="s">
        <v>12</v>
      </c>
      <c r="K969" t="s">
        <v>12</v>
      </c>
      <c r="L969" s="756">
        <v>1.1000000000000001</v>
      </c>
      <c r="M969" t="s">
        <v>12</v>
      </c>
      <c r="N969" s="681">
        <f t="shared" ca="1" si="64"/>
        <v>35180162.5</v>
      </c>
      <c r="O969" s="681">
        <f t="shared" ca="1" si="64"/>
        <v>0</v>
      </c>
      <c r="P969" s="681">
        <f t="shared" ca="1" si="64"/>
        <v>0</v>
      </c>
      <c r="Q969" s="681">
        <f t="shared" ca="1" si="64"/>
        <v>0</v>
      </c>
      <c r="R969" s="681">
        <f t="shared" ca="1" si="64"/>
        <v>0</v>
      </c>
      <c r="S969" t="str">
        <f t="shared" si="65"/>
        <v>HUM_ASR_FY_2022</v>
      </c>
      <c r="T969" s="958">
        <f t="shared" si="66"/>
        <v>45032</v>
      </c>
      <c r="U969" t="str">
        <f t="shared" si="67"/>
        <v>Unaudited</v>
      </c>
    </row>
    <row r="970" spans="1:21" x14ac:dyDescent="0.25">
      <c r="A970" t="s">
        <v>437</v>
      </c>
      <c r="B970" t="s">
        <v>1385</v>
      </c>
      <c r="C970" t="s">
        <v>1386</v>
      </c>
      <c r="D970" s="15">
        <v>1900</v>
      </c>
      <c r="E970" s="121">
        <v>1</v>
      </c>
      <c r="F970" t="s">
        <v>439</v>
      </c>
      <c r="G970" s="121">
        <v>182</v>
      </c>
      <c r="H970" t="s">
        <v>383</v>
      </c>
      <c r="I970" t="s">
        <v>487</v>
      </c>
      <c r="J970" t="s">
        <v>12</v>
      </c>
      <c r="K970" t="s">
        <v>222</v>
      </c>
      <c r="L970" s="756">
        <v>1.2</v>
      </c>
      <c r="M970" t="s">
        <v>222</v>
      </c>
      <c r="N970" s="681">
        <f t="shared" ca="1" si="64"/>
        <v>0</v>
      </c>
      <c r="O970" s="681">
        <f t="shared" ca="1" si="64"/>
        <v>0</v>
      </c>
      <c r="P970" s="681">
        <f t="shared" ca="1" si="64"/>
        <v>0</v>
      </c>
      <c r="Q970" s="681">
        <f t="shared" ca="1" si="64"/>
        <v>0</v>
      </c>
      <c r="R970" s="681">
        <f t="shared" ca="1" si="64"/>
        <v>0</v>
      </c>
      <c r="S970" t="str">
        <f t="shared" si="65"/>
        <v>HUM_ASR_FY_2022</v>
      </c>
      <c r="T970" s="958">
        <f t="shared" si="66"/>
        <v>45032</v>
      </c>
      <c r="U970" t="str">
        <f t="shared" si="67"/>
        <v>Unaudited</v>
      </c>
    </row>
    <row r="971" spans="1:21" x14ac:dyDescent="0.25">
      <c r="A971" t="s">
        <v>437</v>
      </c>
      <c r="B971" t="s">
        <v>1385</v>
      </c>
      <c r="C971" t="s">
        <v>1386</v>
      </c>
      <c r="D971" s="15">
        <v>1900</v>
      </c>
      <c r="E971" s="121">
        <v>1</v>
      </c>
      <c r="F971" t="s">
        <v>439</v>
      </c>
      <c r="G971" s="121">
        <v>182</v>
      </c>
      <c r="H971" t="s">
        <v>383</v>
      </c>
      <c r="I971" t="s">
        <v>487</v>
      </c>
      <c r="J971" t="s">
        <v>12</v>
      </c>
      <c r="K971" t="s">
        <v>1323</v>
      </c>
      <c r="L971" s="756" t="s">
        <v>1319</v>
      </c>
      <c r="M971" t="s">
        <v>1323</v>
      </c>
      <c r="N971" s="681">
        <f t="shared" ca="1" si="64"/>
        <v>615075.27</v>
      </c>
      <c r="O971" s="681">
        <f t="shared" ca="1" si="64"/>
        <v>0</v>
      </c>
      <c r="P971" s="681">
        <f t="shared" ca="1" si="64"/>
        <v>0</v>
      </c>
      <c r="Q971" s="681">
        <f t="shared" ca="1" si="64"/>
        <v>0</v>
      </c>
      <c r="R971" s="681">
        <f t="shared" ca="1" si="64"/>
        <v>0</v>
      </c>
      <c r="S971" t="str">
        <f t="shared" si="65"/>
        <v>HUM_ASR_FY_2022</v>
      </c>
      <c r="T971" s="958">
        <f t="shared" si="66"/>
        <v>45032</v>
      </c>
      <c r="U971" t="str">
        <f t="shared" si="67"/>
        <v>Unaudited</v>
      </c>
    </row>
    <row r="972" spans="1:21" x14ac:dyDescent="0.25">
      <c r="A972" t="s">
        <v>437</v>
      </c>
      <c r="B972" t="s">
        <v>1385</v>
      </c>
      <c r="C972" t="s">
        <v>1386</v>
      </c>
      <c r="D972" s="15">
        <v>1900</v>
      </c>
      <c r="E972" s="121">
        <v>1</v>
      </c>
      <c r="F972" t="s">
        <v>439</v>
      </c>
      <c r="G972" s="121">
        <v>182</v>
      </c>
      <c r="H972" t="s">
        <v>383</v>
      </c>
      <c r="I972" t="s">
        <v>487</v>
      </c>
      <c r="J972" t="s">
        <v>12</v>
      </c>
      <c r="K972" t="s">
        <v>1325</v>
      </c>
      <c r="L972" s="756" t="s">
        <v>1324</v>
      </c>
      <c r="M972" t="s">
        <v>1325</v>
      </c>
      <c r="N972" s="681">
        <f t="shared" ca="1" si="64"/>
        <v>-37033.26</v>
      </c>
      <c r="O972" s="681">
        <f t="shared" ca="1" si="64"/>
        <v>0</v>
      </c>
      <c r="P972" s="681">
        <f t="shared" ca="1" si="64"/>
        <v>0</v>
      </c>
      <c r="Q972" s="681">
        <f t="shared" ca="1" si="64"/>
        <v>0</v>
      </c>
      <c r="R972" s="681">
        <f t="shared" ca="1" si="64"/>
        <v>0</v>
      </c>
      <c r="S972" t="str">
        <f t="shared" si="65"/>
        <v>HUM_ASR_FY_2022</v>
      </c>
      <c r="T972" s="958">
        <f t="shared" si="66"/>
        <v>45032</v>
      </c>
      <c r="U972" t="str">
        <f t="shared" si="67"/>
        <v>Unaudited</v>
      </c>
    </row>
    <row r="973" spans="1:21" x14ac:dyDescent="0.25">
      <c r="A973" t="s">
        <v>437</v>
      </c>
      <c r="B973" t="s">
        <v>1385</v>
      </c>
      <c r="C973" t="s">
        <v>1386</v>
      </c>
      <c r="D973" s="15">
        <v>1900</v>
      </c>
      <c r="E973" s="121">
        <v>1</v>
      </c>
      <c r="F973" t="s">
        <v>439</v>
      </c>
      <c r="G973" s="121">
        <v>182</v>
      </c>
      <c r="H973" t="s">
        <v>383</v>
      </c>
      <c r="I973" t="s">
        <v>487</v>
      </c>
      <c r="J973" t="s">
        <v>13</v>
      </c>
      <c r="K973" t="s">
        <v>13</v>
      </c>
      <c r="L973" s="756" t="s">
        <v>63</v>
      </c>
      <c r="M973" t="s">
        <v>13</v>
      </c>
      <c r="N973" s="681">
        <f t="shared" ca="1" si="64"/>
        <v>-79536.69</v>
      </c>
      <c r="O973" s="681">
        <f t="shared" ca="1" si="64"/>
        <v>0</v>
      </c>
      <c r="P973" s="681">
        <f t="shared" ca="1" si="64"/>
        <v>0</v>
      </c>
      <c r="Q973" s="681">
        <f t="shared" ca="1" si="64"/>
        <v>0</v>
      </c>
      <c r="R973" s="681">
        <f t="shared" ca="1" si="64"/>
        <v>0</v>
      </c>
      <c r="S973" t="str">
        <f t="shared" si="65"/>
        <v>HUM_ASR_FY_2022</v>
      </c>
      <c r="T973" s="958">
        <f t="shared" si="66"/>
        <v>45032</v>
      </c>
      <c r="U973" t="str">
        <f t="shared" si="67"/>
        <v>Unaudited</v>
      </c>
    </row>
    <row r="974" spans="1:21" x14ac:dyDescent="0.25">
      <c r="A974" t="s">
        <v>437</v>
      </c>
      <c r="B974" t="s">
        <v>1385</v>
      </c>
      <c r="C974" t="s">
        <v>1386</v>
      </c>
      <c r="D974" s="15">
        <v>1900</v>
      </c>
      <c r="E974" s="121">
        <v>1</v>
      </c>
      <c r="F974" t="s">
        <v>439</v>
      </c>
      <c r="G974" s="121">
        <v>182</v>
      </c>
      <c r="H974" t="s">
        <v>383</v>
      </c>
      <c r="I974" t="s">
        <v>488</v>
      </c>
      <c r="J974" t="s">
        <v>433</v>
      </c>
      <c r="K974" t="s">
        <v>796</v>
      </c>
      <c r="L974" s="756">
        <v>2.1</v>
      </c>
      <c r="M974" t="s">
        <v>731</v>
      </c>
      <c r="N974" s="681">
        <f t="shared" ca="1" si="64"/>
        <v>117119</v>
      </c>
      <c r="O974" s="681">
        <f t="shared" ca="1" si="64"/>
        <v>110498</v>
      </c>
      <c r="P974" s="681">
        <f t="shared" ca="1" si="64"/>
        <v>6621</v>
      </c>
      <c r="Q974" s="681">
        <f t="shared" ca="1" si="64"/>
        <v>0</v>
      </c>
      <c r="R974" s="681">
        <f t="shared" ca="1" si="64"/>
        <v>0</v>
      </c>
      <c r="S974" t="str">
        <f t="shared" si="65"/>
        <v>HUM_ASR_FY_2022</v>
      </c>
      <c r="T974" s="958">
        <f t="shared" si="66"/>
        <v>45032</v>
      </c>
      <c r="U974" t="str">
        <f t="shared" si="67"/>
        <v>Unaudited</v>
      </c>
    </row>
    <row r="975" spans="1:21" x14ac:dyDescent="0.25">
      <c r="A975" t="s">
        <v>437</v>
      </c>
      <c r="B975" t="s">
        <v>1385</v>
      </c>
      <c r="C975" t="s">
        <v>1386</v>
      </c>
      <c r="D975" s="15">
        <v>1900</v>
      </c>
      <c r="E975" s="121">
        <v>1</v>
      </c>
      <c r="F975" t="s">
        <v>439</v>
      </c>
      <c r="G975" s="121">
        <v>182</v>
      </c>
      <c r="H975" t="s">
        <v>383</v>
      </c>
      <c r="I975" t="s">
        <v>488</v>
      </c>
      <c r="J975" t="s">
        <v>433</v>
      </c>
      <c r="K975" t="s">
        <v>796</v>
      </c>
      <c r="L975" s="756">
        <v>2.2000000000000002</v>
      </c>
      <c r="M975" t="s">
        <v>732</v>
      </c>
      <c r="N975" s="681">
        <f t="shared" ca="1" si="64"/>
        <v>546</v>
      </c>
      <c r="O975" s="681">
        <f t="shared" ca="1" si="64"/>
        <v>478</v>
      </c>
      <c r="P975" s="681">
        <f t="shared" ca="1" si="64"/>
        <v>68</v>
      </c>
      <c r="Q975" s="681">
        <f t="shared" ca="1" si="64"/>
        <v>0</v>
      </c>
      <c r="R975" s="681">
        <f t="shared" ca="1" si="64"/>
        <v>0</v>
      </c>
      <c r="S975" t="str">
        <f t="shared" si="65"/>
        <v>HUM_ASR_FY_2022</v>
      </c>
      <c r="T975" s="958">
        <f t="shared" si="66"/>
        <v>45032</v>
      </c>
      <c r="U975" t="str">
        <f t="shared" si="67"/>
        <v>Unaudited</v>
      </c>
    </row>
    <row r="976" spans="1:21" x14ac:dyDescent="0.25">
      <c r="A976" t="s">
        <v>437</v>
      </c>
      <c r="B976" t="s">
        <v>1385</v>
      </c>
      <c r="C976" t="s">
        <v>1386</v>
      </c>
      <c r="D976" s="15">
        <v>1900</v>
      </c>
      <c r="E976" s="121">
        <v>1</v>
      </c>
      <c r="F976" t="s">
        <v>439</v>
      </c>
      <c r="G976" s="121">
        <v>182</v>
      </c>
      <c r="H976" t="s">
        <v>383</v>
      </c>
      <c r="I976" t="s">
        <v>488</v>
      </c>
      <c r="J976" t="s">
        <v>433</v>
      </c>
      <c r="K976" t="s">
        <v>796</v>
      </c>
      <c r="L976" s="756">
        <v>2.2999999999999998</v>
      </c>
      <c r="M976" t="s">
        <v>733</v>
      </c>
      <c r="N976" s="681">
        <f t="shared" ca="1" si="64"/>
        <v>23036886.039999995</v>
      </c>
      <c r="O976" s="681">
        <f t="shared" ca="1" si="64"/>
        <v>21690357.689999994</v>
      </c>
      <c r="P976" s="681">
        <f t="shared" ca="1" si="64"/>
        <v>1346528.35</v>
      </c>
      <c r="Q976" s="681">
        <f t="shared" ca="1" si="64"/>
        <v>0</v>
      </c>
      <c r="R976" s="681">
        <f t="shared" ca="1" si="64"/>
        <v>0</v>
      </c>
      <c r="S976" t="str">
        <f t="shared" si="65"/>
        <v>HUM_ASR_FY_2022</v>
      </c>
      <c r="T976" s="958">
        <f t="shared" si="66"/>
        <v>45032</v>
      </c>
      <c r="U976" t="str">
        <f t="shared" si="67"/>
        <v>Unaudited</v>
      </c>
    </row>
    <row r="977" spans="1:21" x14ac:dyDescent="0.25">
      <c r="A977" t="s">
        <v>437</v>
      </c>
      <c r="B977" t="s">
        <v>1385</v>
      </c>
      <c r="C977" t="s">
        <v>1386</v>
      </c>
      <c r="D977" s="15">
        <v>1900</v>
      </c>
      <c r="E977" s="121">
        <v>1</v>
      </c>
      <c r="F977" t="s">
        <v>439</v>
      </c>
      <c r="G977" s="121">
        <v>182</v>
      </c>
      <c r="H977" t="s">
        <v>383</v>
      </c>
      <c r="I977" t="s">
        <v>488</v>
      </c>
      <c r="J977" t="s">
        <v>433</v>
      </c>
      <c r="K977" t="s">
        <v>796</v>
      </c>
      <c r="L977" s="756">
        <v>2.4</v>
      </c>
      <c r="M977" t="s">
        <v>734</v>
      </c>
      <c r="N977" s="681">
        <f t="shared" ca="1" si="64"/>
        <v>23141.63</v>
      </c>
      <c r="O977" s="681">
        <f t="shared" ca="1" si="64"/>
        <v>15896.54</v>
      </c>
      <c r="P977" s="681">
        <f t="shared" ca="1" si="64"/>
        <v>7245.09</v>
      </c>
      <c r="Q977" s="681">
        <f t="shared" ca="1" si="64"/>
        <v>0</v>
      </c>
      <c r="R977" s="681">
        <f t="shared" ca="1" si="64"/>
        <v>0</v>
      </c>
      <c r="S977" t="str">
        <f t="shared" si="65"/>
        <v>HUM_ASR_FY_2022</v>
      </c>
      <c r="T977" s="958">
        <f t="shared" si="66"/>
        <v>45032</v>
      </c>
      <c r="U977" t="str">
        <f t="shared" si="67"/>
        <v>Unaudited</v>
      </c>
    </row>
    <row r="978" spans="1:21" x14ac:dyDescent="0.25">
      <c r="A978" t="s">
        <v>437</v>
      </c>
      <c r="B978" t="s">
        <v>1385</v>
      </c>
      <c r="C978" t="s">
        <v>1386</v>
      </c>
      <c r="D978" s="15">
        <v>1900</v>
      </c>
      <c r="E978" s="121">
        <v>1</v>
      </c>
      <c r="F978" t="s">
        <v>439</v>
      </c>
      <c r="G978" s="121">
        <v>182</v>
      </c>
      <c r="H978" t="s">
        <v>383</v>
      </c>
      <c r="I978" t="s">
        <v>488</v>
      </c>
      <c r="J978" t="s">
        <v>433</v>
      </c>
      <c r="K978" t="s">
        <v>796</v>
      </c>
      <c r="L978" s="756">
        <v>2.5</v>
      </c>
      <c r="M978" t="s">
        <v>776</v>
      </c>
      <c r="N978" s="681">
        <f t="shared" ca="1" si="64"/>
        <v>13970</v>
      </c>
      <c r="O978" s="681">
        <f t="shared" ca="1" si="64"/>
        <v>13383</v>
      </c>
      <c r="P978" s="681">
        <f t="shared" ca="1" si="64"/>
        <v>587</v>
      </c>
      <c r="Q978" s="681">
        <f t="shared" ca="1" si="64"/>
        <v>0</v>
      </c>
      <c r="R978" s="681">
        <f t="shared" ca="1" si="64"/>
        <v>0</v>
      </c>
      <c r="S978" t="str">
        <f t="shared" si="65"/>
        <v>HUM_ASR_FY_2022</v>
      </c>
      <c r="T978" s="958">
        <f t="shared" si="66"/>
        <v>45032</v>
      </c>
      <c r="U978" t="str">
        <f t="shared" si="67"/>
        <v>Unaudited</v>
      </c>
    </row>
    <row r="979" spans="1:21" x14ac:dyDescent="0.25">
      <c r="A979" t="s">
        <v>437</v>
      </c>
      <c r="B979" t="s">
        <v>1385</v>
      </c>
      <c r="C979" t="s">
        <v>1386</v>
      </c>
      <c r="D979" s="15">
        <v>1900</v>
      </c>
      <c r="E979" s="121">
        <v>1</v>
      </c>
      <c r="F979" t="s">
        <v>439</v>
      </c>
      <c r="G979" s="121">
        <v>182</v>
      </c>
      <c r="H979" t="s">
        <v>383</v>
      </c>
      <c r="I979" t="s">
        <v>488</v>
      </c>
      <c r="J979" t="s">
        <v>433</v>
      </c>
      <c r="K979" t="s">
        <v>796</v>
      </c>
      <c r="L979" s="756">
        <v>2.6</v>
      </c>
      <c r="M979" t="s">
        <v>186</v>
      </c>
      <c r="N979" s="681">
        <f t="shared" ca="1" si="64"/>
        <v>2587761.7399999993</v>
      </c>
      <c r="O979" s="681">
        <f t="shared" ca="1" si="64"/>
        <v>2475977.9699999993</v>
      </c>
      <c r="P979" s="681">
        <f t="shared" ca="1" si="64"/>
        <v>111783.77</v>
      </c>
      <c r="Q979" s="681">
        <f t="shared" ca="1" si="64"/>
        <v>0</v>
      </c>
      <c r="R979" s="681">
        <f t="shared" ca="1" si="64"/>
        <v>0</v>
      </c>
      <c r="S979" t="str">
        <f t="shared" si="65"/>
        <v>HUM_ASR_FY_2022</v>
      </c>
      <c r="T979" s="958">
        <f t="shared" si="66"/>
        <v>45032</v>
      </c>
      <c r="U979" t="str">
        <f t="shared" si="67"/>
        <v>Unaudited</v>
      </c>
    </row>
    <row r="980" spans="1:21" x14ac:dyDescent="0.25">
      <c r="A980" t="s">
        <v>437</v>
      </c>
      <c r="B980" t="s">
        <v>1385</v>
      </c>
      <c r="C980" t="s">
        <v>1386</v>
      </c>
      <c r="D980" s="15">
        <v>1900</v>
      </c>
      <c r="E980" s="121">
        <v>1</v>
      </c>
      <c r="F980" t="s">
        <v>439</v>
      </c>
      <c r="G980" s="121">
        <v>182</v>
      </c>
      <c r="H980" t="s">
        <v>383</v>
      </c>
      <c r="I980" t="s">
        <v>488</v>
      </c>
      <c r="J980" t="s">
        <v>433</v>
      </c>
      <c r="K980" t="s">
        <v>796</v>
      </c>
      <c r="L980" s="756">
        <v>2.7</v>
      </c>
      <c r="M980" t="s">
        <v>797</v>
      </c>
      <c r="N980" s="681">
        <f t="shared" ca="1" si="64"/>
        <v>776595.7358818599</v>
      </c>
      <c r="O980" s="681">
        <f t="shared" ca="1" si="64"/>
        <v>731202.96130988316</v>
      </c>
      <c r="P980" s="681">
        <f t="shared" ca="1" si="64"/>
        <v>45392.774571976697</v>
      </c>
      <c r="Q980" s="681">
        <f t="shared" ca="1" si="64"/>
        <v>0</v>
      </c>
      <c r="R980" s="681">
        <f t="shared" ca="1" si="64"/>
        <v>0</v>
      </c>
      <c r="S980" t="str">
        <f t="shared" si="65"/>
        <v>HUM_ASR_FY_2022</v>
      </c>
      <c r="T980" s="958">
        <f t="shared" si="66"/>
        <v>45032</v>
      </c>
      <c r="U980" t="str">
        <f t="shared" si="67"/>
        <v>Unaudited</v>
      </c>
    </row>
    <row r="981" spans="1:21" x14ac:dyDescent="0.25">
      <c r="A981" t="s">
        <v>437</v>
      </c>
      <c r="B981" t="s">
        <v>1385</v>
      </c>
      <c r="C981" t="s">
        <v>1386</v>
      </c>
      <c r="D981" s="15">
        <v>1900</v>
      </c>
      <c r="E981" s="121">
        <v>1</v>
      </c>
      <c r="F981" t="s">
        <v>439</v>
      </c>
      <c r="G981" s="121">
        <v>182</v>
      </c>
      <c r="H981" t="s">
        <v>383</v>
      </c>
      <c r="I981" t="s">
        <v>488</v>
      </c>
      <c r="J981" t="s">
        <v>433</v>
      </c>
      <c r="K981" t="s">
        <v>796</v>
      </c>
      <c r="L981" s="756">
        <v>2.8</v>
      </c>
      <c r="M981" t="s">
        <v>798</v>
      </c>
      <c r="N981" s="681">
        <f t="shared" ca="1" si="64"/>
        <v>0</v>
      </c>
      <c r="O981" s="681">
        <f t="shared" ca="1" si="64"/>
        <v>0</v>
      </c>
      <c r="P981" s="681">
        <f t="shared" ca="1" si="64"/>
        <v>0</v>
      </c>
      <c r="Q981" s="681">
        <f t="shared" ca="1" si="64"/>
        <v>0</v>
      </c>
      <c r="R981" s="681">
        <f t="shared" ca="1" si="64"/>
        <v>0</v>
      </c>
      <c r="S981" t="str">
        <f t="shared" si="65"/>
        <v>HUM_ASR_FY_2022</v>
      </c>
      <c r="T981" s="958">
        <f t="shared" si="66"/>
        <v>45032</v>
      </c>
      <c r="U981" t="str">
        <f t="shared" si="67"/>
        <v>Unaudited</v>
      </c>
    </row>
    <row r="982" spans="1:21" x14ac:dyDescent="0.25">
      <c r="A982" t="s">
        <v>437</v>
      </c>
      <c r="B982" t="s">
        <v>1385</v>
      </c>
      <c r="C982" t="s">
        <v>1386</v>
      </c>
      <c r="D982" s="15">
        <v>1900</v>
      </c>
      <c r="E982" s="121">
        <v>1</v>
      </c>
      <c r="F982" t="s">
        <v>439</v>
      </c>
      <c r="G982" s="121">
        <v>182</v>
      </c>
      <c r="H982" t="s">
        <v>383</v>
      </c>
      <c r="I982" t="s">
        <v>488</v>
      </c>
      <c r="J982" t="s">
        <v>433</v>
      </c>
      <c r="K982" t="s">
        <v>796</v>
      </c>
      <c r="L982" s="756">
        <v>2.9</v>
      </c>
      <c r="M982" t="s">
        <v>779</v>
      </c>
      <c r="N982" s="681">
        <f t="shared" ca="1" si="64"/>
        <v>0</v>
      </c>
      <c r="O982" s="681">
        <f t="shared" ca="1" si="64"/>
        <v>0</v>
      </c>
      <c r="P982" s="681">
        <f t="shared" ca="1" si="64"/>
        <v>0</v>
      </c>
      <c r="Q982" s="681">
        <f t="shared" ca="1" si="64"/>
        <v>0</v>
      </c>
      <c r="R982" s="681">
        <f t="shared" ca="1" si="64"/>
        <v>0</v>
      </c>
      <c r="S982" t="str">
        <f t="shared" si="65"/>
        <v>HUM_ASR_FY_2022</v>
      </c>
      <c r="T982" s="958">
        <f t="shared" si="66"/>
        <v>45032</v>
      </c>
      <c r="U982" t="str">
        <f t="shared" si="67"/>
        <v>Unaudited</v>
      </c>
    </row>
    <row r="983" spans="1:21" x14ac:dyDescent="0.25">
      <c r="A983" t="s">
        <v>437</v>
      </c>
      <c r="B983" t="s">
        <v>1385</v>
      </c>
      <c r="C983" t="s">
        <v>1386</v>
      </c>
      <c r="D983" s="15">
        <v>1900</v>
      </c>
      <c r="E983" s="121">
        <v>1</v>
      </c>
      <c r="F983" t="s">
        <v>439</v>
      </c>
      <c r="G983" s="121">
        <v>182</v>
      </c>
      <c r="H983" t="s">
        <v>383</v>
      </c>
      <c r="I983" t="s">
        <v>488</v>
      </c>
      <c r="J983" t="s">
        <v>433</v>
      </c>
      <c r="K983" t="s">
        <v>223</v>
      </c>
      <c r="L983" s="756">
        <v>2.11</v>
      </c>
      <c r="M983" t="s">
        <v>228</v>
      </c>
      <c r="N983" s="681">
        <f t="shared" ca="1" si="64"/>
        <v>1560103.3299999998</v>
      </c>
      <c r="O983" s="681">
        <f t="shared" ca="1" si="64"/>
        <v>171633.44999999998</v>
      </c>
      <c r="P983" s="681">
        <f t="shared" ca="1" si="64"/>
        <v>1388469.88</v>
      </c>
      <c r="Q983" s="681">
        <f t="shared" ca="1" si="64"/>
        <v>0</v>
      </c>
      <c r="R983" s="681">
        <f t="shared" ca="1" si="64"/>
        <v>0</v>
      </c>
      <c r="S983" t="str">
        <f t="shared" si="65"/>
        <v>HUM_ASR_FY_2022</v>
      </c>
      <c r="T983" s="958">
        <f t="shared" si="66"/>
        <v>45032</v>
      </c>
      <c r="U983" t="str">
        <f t="shared" si="67"/>
        <v>Unaudited</v>
      </c>
    </row>
    <row r="984" spans="1:21" x14ac:dyDescent="0.25">
      <c r="A984" t="s">
        <v>437</v>
      </c>
      <c r="B984" t="s">
        <v>1385</v>
      </c>
      <c r="C984" t="s">
        <v>1386</v>
      </c>
      <c r="D984" s="15">
        <v>1900</v>
      </c>
      <c r="E984" s="121">
        <v>1</v>
      </c>
      <c r="F984" t="s">
        <v>439</v>
      </c>
      <c r="G984" s="121">
        <v>182</v>
      </c>
      <c r="H984" t="s">
        <v>383</v>
      </c>
      <c r="I984" t="s">
        <v>488</v>
      </c>
      <c r="J984" t="s">
        <v>433</v>
      </c>
      <c r="K984" t="s">
        <v>223</v>
      </c>
      <c r="L984" s="756">
        <v>2.12</v>
      </c>
      <c r="M984" t="s">
        <v>552</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4135150.0500000003</v>
      </c>
      <c r="O984" s="681">
        <f t="shared" ca="1" si="68"/>
        <v>245008.01000000007</v>
      </c>
      <c r="P984" s="681">
        <f t="shared" ca="1" si="68"/>
        <v>3890142.04</v>
      </c>
      <c r="Q984" s="681">
        <f t="shared" ca="1" si="68"/>
        <v>0</v>
      </c>
      <c r="R984" s="681">
        <f t="shared" ca="1" si="68"/>
        <v>0</v>
      </c>
      <c r="S984" t="str">
        <f t="shared" si="65"/>
        <v>HUM_ASR_FY_2022</v>
      </c>
      <c r="T984" s="958">
        <f t="shared" si="66"/>
        <v>45032</v>
      </c>
      <c r="U984" t="str">
        <f t="shared" si="67"/>
        <v>Unaudited</v>
      </c>
    </row>
    <row r="985" spans="1:21" x14ac:dyDescent="0.25">
      <c r="A985" t="s">
        <v>437</v>
      </c>
      <c r="B985" t="s">
        <v>1385</v>
      </c>
      <c r="C985" t="s">
        <v>1386</v>
      </c>
      <c r="D985" s="15">
        <v>1900</v>
      </c>
      <c r="E985" s="121">
        <v>1</v>
      </c>
      <c r="F985" t="s">
        <v>439</v>
      </c>
      <c r="G985" s="121">
        <v>182</v>
      </c>
      <c r="H985" t="s">
        <v>383</v>
      </c>
      <c r="I985" t="s">
        <v>488</v>
      </c>
      <c r="J985" t="s">
        <v>433</v>
      </c>
      <c r="K985" t="s">
        <v>223</v>
      </c>
      <c r="L985" s="756">
        <v>2.13</v>
      </c>
      <c r="M985" t="s">
        <v>229</v>
      </c>
      <c r="N985" s="681">
        <f t="shared" ca="1" si="68"/>
        <v>239075.81999999998</v>
      </c>
      <c r="O985" s="681">
        <f t="shared" ca="1" si="68"/>
        <v>26262.310000000005</v>
      </c>
      <c r="P985" s="681">
        <f t="shared" ca="1" si="68"/>
        <v>212813.50999999998</v>
      </c>
      <c r="Q985" s="681">
        <f t="shared" ca="1" si="68"/>
        <v>0</v>
      </c>
      <c r="R985" s="681">
        <f t="shared" ca="1" si="68"/>
        <v>0</v>
      </c>
      <c r="S985" t="str">
        <f t="shared" si="65"/>
        <v>HUM_ASR_FY_2022</v>
      </c>
      <c r="T985" s="958">
        <f t="shared" si="66"/>
        <v>45032</v>
      </c>
      <c r="U985" t="str">
        <f t="shared" si="67"/>
        <v>Unaudited</v>
      </c>
    </row>
    <row r="986" spans="1:21" x14ac:dyDescent="0.25">
      <c r="A986" t="s">
        <v>437</v>
      </c>
      <c r="B986" t="s">
        <v>1385</v>
      </c>
      <c r="C986" t="s">
        <v>1386</v>
      </c>
      <c r="D986" s="15">
        <v>1900</v>
      </c>
      <c r="E986" s="121">
        <v>1</v>
      </c>
      <c r="F986" t="s">
        <v>439</v>
      </c>
      <c r="G986" s="121">
        <v>182</v>
      </c>
      <c r="H986" t="s">
        <v>383</v>
      </c>
      <c r="I986" t="s">
        <v>488</v>
      </c>
      <c r="J986" t="s">
        <v>433</v>
      </c>
      <c r="K986" t="s">
        <v>223</v>
      </c>
      <c r="L986" s="756">
        <v>2.14</v>
      </c>
      <c r="M986" t="s">
        <v>556</v>
      </c>
      <c r="N986" s="681">
        <f t="shared" ca="1" si="68"/>
        <v>149598.15000000002</v>
      </c>
      <c r="O986" s="681">
        <f t="shared" ca="1" si="68"/>
        <v>130636.70000000004</v>
      </c>
      <c r="P986" s="681">
        <f t="shared" ca="1" si="68"/>
        <v>18961.449999999997</v>
      </c>
      <c r="Q986" s="681">
        <f t="shared" ca="1" si="68"/>
        <v>0</v>
      </c>
      <c r="R986" s="681">
        <f t="shared" ca="1" si="68"/>
        <v>0</v>
      </c>
      <c r="S986" t="str">
        <f t="shared" si="65"/>
        <v>HUM_ASR_FY_2022</v>
      </c>
      <c r="T986" s="958">
        <f t="shared" si="66"/>
        <v>45032</v>
      </c>
      <c r="U986" t="str">
        <f t="shared" si="67"/>
        <v>Unaudited</v>
      </c>
    </row>
    <row r="987" spans="1:21" x14ac:dyDescent="0.25">
      <c r="A987" t="s">
        <v>437</v>
      </c>
      <c r="B987" t="s">
        <v>1385</v>
      </c>
      <c r="C987" t="s">
        <v>1386</v>
      </c>
      <c r="D987" s="15">
        <v>1900</v>
      </c>
      <c r="E987" s="121">
        <v>1</v>
      </c>
      <c r="F987" t="s">
        <v>439</v>
      </c>
      <c r="G987" s="121">
        <v>182</v>
      </c>
      <c r="H987" t="s">
        <v>383</v>
      </c>
      <c r="I987" t="s">
        <v>488</v>
      </c>
      <c r="J987" t="s">
        <v>433</v>
      </c>
      <c r="K987" t="s">
        <v>223</v>
      </c>
      <c r="L987" s="756">
        <v>2.15</v>
      </c>
      <c r="M987" t="s">
        <v>20</v>
      </c>
      <c r="N987" s="681">
        <f t="shared" ca="1" si="68"/>
        <v>93397.858779942195</v>
      </c>
      <c r="O987" s="681">
        <f t="shared" ca="1" si="68"/>
        <v>1175.889714978365</v>
      </c>
      <c r="P987" s="681">
        <f t="shared" ca="1" si="68"/>
        <v>92221.969064963836</v>
      </c>
      <c r="Q987" s="681">
        <f t="shared" ca="1" si="68"/>
        <v>0</v>
      </c>
      <c r="R987" s="681">
        <f t="shared" ca="1" si="68"/>
        <v>0</v>
      </c>
      <c r="S987" t="str">
        <f t="shared" si="65"/>
        <v>HUM_ASR_FY_2022</v>
      </c>
      <c r="T987" s="958">
        <f t="shared" si="66"/>
        <v>45032</v>
      </c>
      <c r="U987" t="str">
        <f t="shared" si="67"/>
        <v>Unaudited</v>
      </c>
    </row>
    <row r="988" spans="1:21" x14ac:dyDescent="0.25">
      <c r="A988" t="s">
        <v>437</v>
      </c>
      <c r="B988" t="s">
        <v>1385</v>
      </c>
      <c r="C988" t="s">
        <v>1386</v>
      </c>
      <c r="D988" s="15">
        <v>1900</v>
      </c>
      <c r="E988" s="121">
        <v>1</v>
      </c>
      <c r="F988" t="s">
        <v>439</v>
      </c>
      <c r="G988" s="121">
        <v>182</v>
      </c>
      <c r="H988" t="s">
        <v>383</v>
      </c>
      <c r="I988" t="s">
        <v>488</v>
      </c>
      <c r="J988" t="s">
        <v>433</v>
      </c>
      <c r="K988" t="s">
        <v>223</v>
      </c>
      <c r="L988" s="756">
        <v>2.16</v>
      </c>
      <c r="M988" t="s">
        <v>799</v>
      </c>
      <c r="N988" s="681">
        <f t="shared" ca="1" si="68"/>
        <v>1070721.3950750318</v>
      </c>
      <c r="O988" s="681">
        <f t="shared" ca="1" si="68"/>
        <v>550353.80990252027</v>
      </c>
      <c r="P988" s="681">
        <f t="shared" ca="1" si="68"/>
        <v>520367.58517251146</v>
      </c>
      <c r="Q988" s="681">
        <f t="shared" ca="1" si="68"/>
        <v>0</v>
      </c>
      <c r="R988" s="681">
        <f t="shared" ca="1" si="68"/>
        <v>0</v>
      </c>
      <c r="S988" t="str">
        <f t="shared" si="65"/>
        <v>HUM_ASR_FY_2022</v>
      </c>
      <c r="T988" s="958">
        <f t="shared" si="66"/>
        <v>45032</v>
      </c>
      <c r="U988" t="str">
        <f t="shared" si="67"/>
        <v>Unaudited</v>
      </c>
    </row>
    <row r="989" spans="1:21" x14ac:dyDescent="0.25">
      <c r="A989" t="s">
        <v>437</v>
      </c>
      <c r="B989" t="s">
        <v>1385</v>
      </c>
      <c r="C989" t="s">
        <v>1386</v>
      </c>
      <c r="D989" s="15">
        <v>1900</v>
      </c>
      <c r="E989" s="121">
        <v>1</v>
      </c>
      <c r="F989" t="s">
        <v>439</v>
      </c>
      <c r="G989" s="121">
        <v>182</v>
      </c>
      <c r="H989" t="s">
        <v>383</v>
      </c>
      <c r="I989" t="s">
        <v>488</v>
      </c>
      <c r="J989" t="s">
        <v>433</v>
      </c>
      <c r="K989" t="s">
        <v>223</v>
      </c>
      <c r="L989" s="756">
        <v>2.17</v>
      </c>
      <c r="M989" t="s">
        <v>1052</v>
      </c>
      <c r="N989" s="681">
        <f t="shared" ca="1" si="68"/>
        <v>0</v>
      </c>
      <c r="O989" s="681">
        <f t="shared" ca="1" si="68"/>
        <v>0</v>
      </c>
      <c r="P989" s="681">
        <f t="shared" ca="1" si="68"/>
        <v>0</v>
      </c>
      <c r="Q989" s="681">
        <f t="shared" ca="1" si="68"/>
        <v>0</v>
      </c>
      <c r="R989" s="681">
        <f t="shared" ca="1" si="68"/>
        <v>0</v>
      </c>
      <c r="S989" t="str">
        <f t="shared" si="65"/>
        <v>HUM_ASR_FY_2022</v>
      </c>
      <c r="T989" s="958">
        <f t="shared" si="66"/>
        <v>45032</v>
      </c>
      <c r="U989" t="str">
        <f t="shared" si="67"/>
        <v>Unaudited</v>
      </c>
    </row>
    <row r="990" spans="1:21" x14ac:dyDescent="0.25">
      <c r="A990" t="s">
        <v>437</v>
      </c>
      <c r="B990" t="s">
        <v>1385</v>
      </c>
      <c r="C990" t="s">
        <v>1386</v>
      </c>
      <c r="D990" s="15">
        <v>1900</v>
      </c>
      <c r="E990" s="121">
        <v>1</v>
      </c>
      <c r="F990" t="s">
        <v>439</v>
      </c>
      <c r="G990" s="121">
        <v>182</v>
      </c>
      <c r="H990" t="s">
        <v>383</v>
      </c>
      <c r="I990" t="s">
        <v>488</v>
      </c>
      <c r="J990" t="s">
        <v>433</v>
      </c>
      <c r="K990" t="s">
        <v>223</v>
      </c>
      <c r="L990" s="756">
        <v>2.1800000000000002</v>
      </c>
      <c r="M990" t="s">
        <v>648</v>
      </c>
      <c r="N990" s="681">
        <f t="shared" ca="1" si="68"/>
        <v>248116.98</v>
      </c>
      <c r="O990" s="681">
        <f t="shared" ca="1" si="68"/>
        <v>8027.2300000000005</v>
      </c>
      <c r="P990" s="681">
        <f t="shared" ca="1" si="68"/>
        <v>240089.75</v>
      </c>
      <c r="Q990" s="681">
        <f t="shared" ca="1" si="68"/>
        <v>0</v>
      </c>
      <c r="R990" s="681">
        <f t="shared" ca="1" si="68"/>
        <v>0</v>
      </c>
      <c r="S990" t="str">
        <f t="shared" si="65"/>
        <v>HUM_ASR_FY_2022</v>
      </c>
      <c r="T990" s="958">
        <f t="shared" si="66"/>
        <v>45032</v>
      </c>
      <c r="U990" t="str">
        <f t="shared" si="67"/>
        <v>Unaudited</v>
      </c>
    </row>
    <row r="991" spans="1:21" x14ac:dyDescent="0.25">
      <c r="A991" t="s">
        <v>437</v>
      </c>
      <c r="B991" t="s">
        <v>1385</v>
      </c>
      <c r="C991" t="s">
        <v>1386</v>
      </c>
      <c r="D991" s="15">
        <v>1900</v>
      </c>
      <c r="E991" s="121">
        <v>1</v>
      </c>
      <c r="F991" t="s">
        <v>439</v>
      </c>
      <c r="G991" s="121">
        <v>182</v>
      </c>
      <c r="H991" t="s">
        <v>383</v>
      </c>
      <c r="I991" t="s">
        <v>488</v>
      </c>
      <c r="J991" t="s">
        <v>433</v>
      </c>
      <c r="K991" t="s">
        <v>223</v>
      </c>
      <c r="L991" s="756">
        <v>2.19</v>
      </c>
      <c r="M991" t="s">
        <v>218</v>
      </c>
      <c r="N991" s="681">
        <f t="shared" ca="1" si="68"/>
        <v>0</v>
      </c>
      <c r="O991" s="681">
        <f t="shared" ca="1" si="68"/>
        <v>0</v>
      </c>
      <c r="P991" s="681">
        <f t="shared" ca="1" si="68"/>
        <v>0</v>
      </c>
      <c r="Q991" s="681">
        <f t="shared" ca="1" si="68"/>
        <v>0</v>
      </c>
      <c r="R991" s="681">
        <f t="shared" ca="1" si="68"/>
        <v>0</v>
      </c>
      <c r="S991" t="str">
        <f t="shared" si="65"/>
        <v>HUM_ASR_FY_2022</v>
      </c>
      <c r="T991" s="958">
        <f t="shared" si="66"/>
        <v>45032</v>
      </c>
      <c r="U991" t="str">
        <f t="shared" si="67"/>
        <v>Unaudited</v>
      </c>
    </row>
    <row r="992" spans="1:21" x14ac:dyDescent="0.25">
      <c r="A992" t="s">
        <v>437</v>
      </c>
      <c r="B992" t="s">
        <v>1385</v>
      </c>
      <c r="C992" t="s">
        <v>1386</v>
      </c>
      <c r="D992" s="15">
        <v>1900</v>
      </c>
      <c r="E992" s="121">
        <v>1</v>
      </c>
      <c r="F992" t="s">
        <v>439</v>
      </c>
      <c r="G992" s="121">
        <v>182</v>
      </c>
      <c r="H992" t="s">
        <v>383</v>
      </c>
      <c r="I992" t="s">
        <v>488</v>
      </c>
      <c r="J992" t="s">
        <v>433</v>
      </c>
      <c r="K992" t="s">
        <v>223</v>
      </c>
      <c r="L992" s="756" t="s">
        <v>704</v>
      </c>
      <c r="M992" t="s">
        <v>230</v>
      </c>
      <c r="N992" s="681">
        <f t="shared" ca="1" si="68"/>
        <v>13874.531217338243</v>
      </c>
      <c r="O992" s="681">
        <f t="shared" ca="1" si="68"/>
        <v>1526.3948317862141</v>
      </c>
      <c r="P992" s="681">
        <f t="shared" ca="1" si="68"/>
        <v>12348.136385552029</v>
      </c>
      <c r="Q992" s="681">
        <f t="shared" ca="1" si="68"/>
        <v>0</v>
      </c>
      <c r="R992" s="681">
        <f t="shared" ca="1" si="68"/>
        <v>0</v>
      </c>
      <c r="S992" t="str">
        <f t="shared" si="65"/>
        <v>HUM_ASR_FY_2022</v>
      </c>
      <c r="T992" s="958">
        <f t="shared" si="66"/>
        <v>45032</v>
      </c>
      <c r="U992" t="str">
        <f t="shared" si="67"/>
        <v>Unaudited</v>
      </c>
    </row>
    <row r="993" spans="1:21" x14ac:dyDescent="0.25">
      <c r="A993" t="s">
        <v>437</v>
      </c>
      <c r="B993" t="s">
        <v>1385</v>
      </c>
      <c r="C993" t="s">
        <v>1386</v>
      </c>
      <c r="D993" s="15">
        <v>1900</v>
      </c>
      <c r="E993" s="121">
        <v>1</v>
      </c>
      <c r="F993" t="s">
        <v>439</v>
      </c>
      <c r="G993" s="121">
        <v>182</v>
      </c>
      <c r="H993" t="s">
        <v>383</v>
      </c>
      <c r="I993" t="s">
        <v>488</v>
      </c>
      <c r="J993" t="s">
        <v>433</v>
      </c>
      <c r="K993" t="s">
        <v>223</v>
      </c>
      <c r="L993" s="756">
        <v>2.21</v>
      </c>
      <c r="M993" t="s">
        <v>466</v>
      </c>
      <c r="N993" s="681">
        <f t="shared" ca="1" si="68"/>
        <v>0</v>
      </c>
      <c r="O993" s="681">
        <f t="shared" ca="1" si="68"/>
        <v>0</v>
      </c>
      <c r="P993" s="681">
        <f t="shared" ca="1" si="68"/>
        <v>0</v>
      </c>
      <c r="Q993" s="681">
        <f t="shared" ca="1" si="68"/>
        <v>0</v>
      </c>
      <c r="R993" s="681">
        <f t="shared" ca="1" si="68"/>
        <v>0</v>
      </c>
      <c r="S993" t="str">
        <f t="shared" si="65"/>
        <v>HUM_ASR_FY_2022</v>
      </c>
      <c r="T993" s="958">
        <f t="shared" si="66"/>
        <v>45032</v>
      </c>
      <c r="U993" t="str">
        <f t="shared" si="67"/>
        <v>Unaudited</v>
      </c>
    </row>
    <row r="994" spans="1:21" x14ac:dyDescent="0.25">
      <c r="A994" t="s">
        <v>437</v>
      </c>
      <c r="B994" t="s">
        <v>1385</v>
      </c>
      <c r="C994" t="s">
        <v>1386</v>
      </c>
      <c r="D994" s="15">
        <v>1900</v>
      </c>
      <c r="E994" s="121">
        <v>1</v>
      </c>
      <c r="F994" t="s">
        <v>439</v>
      </c>
      <c r="G994" s="121">
        <v>182</v>
      </c>
      <c r="H994" t="s">
        <v>383</v>
      </c>
      <c r="I994" t="s">
        <v>488</v>
      </c>
      <c r="J994" t="s">
        <v>433</v>
      </c>
      <c r="K994" t="s">
        <v>6</v>
      </c>
      <c r="L994" s="756" t="s">
        <v>70</v>
      </c>
      <c r="M994" t="s">
        <v>188</v>
      </c>
      <c r="N994" s="681">
        <f t="shared" ca="1" si="68"/>
        <v>52596.094733643273</v>
      </c>
      <c r="O994" s="681">
        <f t="shared" ca="1" si="68"/>
        <v>23877.594954798606</v>
      </c>
      <c r="P994" s="681">
        <f t="shared" ca="1" si="68"/>
        <v>28718.499778844671</v>
      </c>
      <c r="Q994" s="681">
        <f t="shared" ca="1" si="68"/>
        <v>0</v>
      </c>
      <c r="R994" s="681">
        <f t="shared" ca="1" si="68"/>
        <v>0</v>
      </c>
      <c r="S994" t="str">
        <f t="shared" si="65"/>
        <v>HUM_ASR_FY_2022</v>
      </c>
      <c r="T994" s="958">
        <f t="shared" si="66"/>
        <v>45032</v>
      </c>
      <c r="U994" t="str">
        <f t="shared" si="67"/>
        <v>Unaudited</v>
      </c>
    </row>
    <row r="995" spans="1:21" x14ac:dyDescent="0.25">
      <c r="A995" t="s">
        <v>437</v>
      </c>
      <c r="B995" t="s">
        <v>1385</v>
      </c>
      <c r="C995" t="s">
        <v>1386</v>
      </c>
      <c r="D995" s="15">
        <v>1900</v>
      </c>
      <c r="E995" s="121">
        <v>1</v>
      </c>
      <c r="F995" t="s">
        <v>439</v>
      </c>
      <c r="G995" s="121">
        <v>182</v>
      </c>
      <c r="H995" t="s">
        <v>383</v>
      </c>
      <c r="I995" t="s">
        <v>488</v>
      </c>
      <c r="J995" t="s">
        <v>433</v>
      </c>
      <c r="K995" t="s">
        <v>6</v>
      </c>
      <c r="L995" s="756" t="s">
        <v>71</v>
      </c>
      <c r="M995" t="s">
        <v>231</v>
      </c>
      <c r="N995" s="681">
        <f t="shared" ca="1" si="68"/>
        <v>0</v>
      </c>
      <c r="O995" s="681">
        <f t="shared" ca="1" si="68"/>
        <v>0</v>
      </c>
      <c r="P995" s="681">
        <f t="shared" ca="1" si="68"/>
        <v>0</v>
      </c>
      <c r="Q995" s="681">
        <f t="shared" ca="1" si="68"/>
        <v>0</v>
      </c>
      <c r="R995" s="681">
        <f t="shared" ca="1" si="68"/>
        <v>0</v>
      </c>
      <c r="S995" t="str">
        <f t="shared" si="65"/>
        <v>HUM_ASR_FY_2022</v>
      </c>
      <c r="T995" s="958">
        <f t="shared" si="66"/>
        <v>45032</v>
      </c>
      <c r="U995" t="str">
        <f t="shared" si="67"/>
        <v>Unaudited</v>
      </c>
    </row>
    <row r="996" spans="1:21" x14ac:dyDescent="0.25">
      <c r="A996" t="s">
        <v>437</v>
      </c>
      <c r="B996" t="s">
        <v>1385</v>
      </c>
      <c r="C996" t="s">
        <v>1386</v>
      </c>
      <c r="D996" s="15">
        <v>1900</v>
      </c>
      <c r="E996" s="121">
        <v>1</v>
      </c>
      <c r="F996" t="s">
        <v>439</v>
      </c>
      <c r="G996" s="121">
        <v>182</v>
      </c>
      <c r="H996" t="s">
        <v>383</v>
      </c>
      <c r="I996" t="s">
        <v>488</v>
      </c>
      <c r="J996" t="s">
        <v>433</v>
      </c>
      <c r="K996" t="s">
        <v>6</v>
      </c>
      <c r="L996" s="756" t="s">
        <v>72</v>
      </c>
      <c r="M996" t="s">
        <v>164</v>
      </c>
      <c r="N996" s="681">
        <f t="shared" ca="1" si="68"/>
        <v>0</v>
      </c>
      <c r="O996" s="681">
        <f t="shared" ca="1" si="68"/>
        <v>0</v>
      </c>
      <c r="P996" s="681">
        <f t="shared" ca="1" si="68"/>
        <v>0</v>
      </c>
      <c r="Q996" s="681">
        <f t="shared" ca="1" si="68"/>
        <v>0</v>
      </c>
      <c r="R996" s="681">
        <f t="shared" ca="1" si="68"/>
        <v>0</v>
      </c>
      <c r="S996" t="str">
        <f t="shared" si="65"/>
        <v>HUM_ASR_FY_2022</v>
      </c>
      <c r="T996" s="958">
        <f t="shared" si="66"/>
        <v>45032</v>
      </c>
      <c r="U996" t="str">
        <f t="shared" si="67"/>
        <v>Unaudited</v>
      </c>
    </row>
    <row r="997" spans="1:21" x14ac:dyDescent="0.25">
      <c r="A997" t="s">
        <v>437</v>
      </c>
      <c r="B997" t="s">
        <v>1385</v>
      </c>
      <c r="C997" t="s">
        <v>1386</v>
      </c>
      <c r="D997" s="15">
        <v>1900</v>
      </c>
      <c r="E997" s="121">
        <v>1</v>
      </c>
      <c r="F997" t="s">
        <v>439</v>
      </c>
      <c r="G997" s="121">
        <v>182</v>
      </c>
      <c r="H997" t="s">
        <v>383</v>
      </c>
      <c r="I997" t="s">
        <v>488</v>
      </c>
      <c r="J997" t="s">
        <v>433</v>
      </c>
      <c r="K997" t="s">
        <v>6</v>
      </c>
      <c r="L997" s="756">
        <v>3.4</v>
      </c>
      <c r="M997" t="s">
        <v>461</v>
      </c>
      <c r="N997" s="681">
        <f t="shared" ca="1" si="68"/>
        <v>0</v>
      </c>
      <c r="O997" s="681">
        <f t="shared" ca="1" si="68"/>
        <v>0</v>
      </c>
      <c r="P997" s="681">
        <f t="shared" ca="1" si="68"/>
        <v>0</v>
      </c>
      <c r="Q997" s="681">
        <f t="shared" ca="1" si="68"/>
        <v>0</v>
      </c>
      <c r="R997" s="681">
        <f t="shared" ca="1" si="68"/>
        <v>0</v>
      </c>
      <c r="S997" t="str">
        <f t="shared" si="65"/>
        <v>HUM_ASR_FY_2022</v>
      </c>
      <c r="T997" s="958">
        <f t="shared" si="66"/>
        <v>45032</v>
      </c>
      <c r="U997" t="str">
        <f t="shared" si="67"/>
        <v>Unaudited</v>
      </c>
    </row>
    <row r="998" spans="1:21" x14ac:dyDescent="0.25">
      <c r="A998" t="s">
        <v>437</v>
      </c>
      <c r="B998" t="s">
        <v>1385</v>
      </c>
      <c r="C998" t="s">
        <v>1386</v>
      </c>
      <c r="D998" s="15">
        <v>1900</v>
      </c>
      <c r="E998" s="121">
        <v>1</v>
      </c>
      <c r="F998" t="s">
        <v>439</v>
      </c>
      <c r="G998" s="121">
        <v>182</v>
      </c>
      <c r="H998" t="s">
        <v>383</v>
      </c>
      <c r="I998" t="s">
        <v>488</v>
      </c>
      <c r="J998" t="s">
        <v>433</v>
      </c>
      <c r="K998" t="s">
        <v>434</v>
      </c>
      <c r="L998" s="756">
        <v>4.5</v>
      </c>
      <c r="M998" t="s">
        <v>32</v>
      </c>
      <c r="N998" s="681">
        <f t="shared" ca="1" si="68"/>
        <v>-6251.5627272727234</v>
      </c>
      <c r="O998" s="681">
        <f t="shared" ca="1" si="68"/>
        <v>-4802.035239618559</v>
      </c>
      <c r="P998" s="681">
        <f t="shared" ca="1" si="68"/>
        <v>-1449.5274876541641</v>
      </c>
      <c r="Q998" s="681">
        <f t="shared" ca="1" si="68"/>
        <v>0</v>
      </c>
      <c r="R998" s="681">
        <f t="shared" ca="1" si="68"/>
        <v>0</v>
      </c>
      <c r="S998" t="str">
        <f t="shared" si="65"/>
        <v>HUM_ASR_FY_2022</v>
      </c>
      <c r="T998" s="958">
        <f t="shared" si="66"/>
        <v>45032</v>
      </c>
      <c r="U998" t="str">
        <f t="shared" si="67"/>
        <v>Unaudited</v>
      </c>
    </row>
    <row r="999" spans="1:21" x14ac:dyDescent="0.25">
      <c r="A999" t="s">
        <v>437</v>
      </c>
      <c r="B999" t="s">
        <v>1385</v>
      </c>
      <c r="C999" t="s">
        <v>1386</v>
      </c>
      <c r="D999" s="15">
        <v>1900</v>
      </c>
      <c r="E999" s="121">
        <v>1</v>
      </c>
      <c r="F999" t="s">
        <v>439</v>
      </c>
      <c r="G999" s="121">
        <v>182</v>
      </c>
      <c r="H999" t="s">
        <v>383</v>
      </c>
      <c r="I999" t="s">
        <v>488</v>
      </c>
      <c r="J999" t="s">
        <v>433</v>
      </c>
      <c r="K999" t="s">
        <v>434</v>
      </c>
      <c r="L999" s="756" t="s">
        <v>944</v>
      </c>
      <c r="M999" t="s">
        <v>935</v>
      </c>
      <c r="N999" s="681">
        <f t="shared" ca="1" si="68"/>
        <v>0</v>
      </c>
      <c r="O999" s="681">
        <f t="shared" ca="1" si="68"/>
        <v>0</v>
      </c>
      <c r="P999" s="681">
        <f t="shared" ca="1" si="68"/>
        <v>0</v>
      </c>
      <c r="Q999" s="681">
        <f t="shared" ca="1" si="68"/>
        <v>0</v>
      </c>
      <c r="R999" s="681">
        <f t="shared" ca="1" si="68"/>
        <v>0</v>
      </c>
      <c r="S999" t="str">
        <f t="shared" si="65"/>
        <v>HUM_ASR_FY_2022</v>
      </c>
      <c r="T999" s="958">
        <f t="shared" si="66"/>
        <v>45032</v>
      </c>
      <c r="U999" t="str">
        <f t="shared" si="67"/>
        <v>Unaudited</v>
      </c>
    </row>
    <row r="1000" spans="1:21" x14ac:dyDescent="0.25">
      <c r="A1000" t="s">
        <v>437</v>
      </c>
      <c r="B1000" t="s">
        <v>1385</v>
      </c>
      <c r="C1000" t="s">
        <v>1386</v>
      </c>
      <c r="D1000" s="15">
        <v>1900</v>
      </c>
      <c r="E1000" s="121">
        <v>1</v>
      </c>
      <c r="F1000" t="s">
        <v>439</v>
      </c>
      <c r="G1000" s="121">
        <v>182</v>
      </c>
      <c r="H1000" t="s">
        <v>383</v>
      </c>
      <c r="I1000" t="s">
        <v>488</v>
      </c>
      <c r="J1000" t="s">
        <v>433</v>
      </c>
      <c r="K1000" t="s">
        <v>434</v>
      </c>
      <c r="L1000" s="756" t="s">
        <v>193</v>
      </c>
      <c r="M1000" t="s">
        <v>40</v>
      </c>
      <c r="N1000" s="681">
        <f t="shared" ca="1" si="68"/>
        <v>0</v>
      </c>
      <c r="O1000" s="681">
        <f t="shared" ca="1" si="68"/>
        <v>0</v>
      </c>
      <c r="P1000" s="681">
        <f t="shared" ca="1" si="68"/>
        <v>0</v>
      </c>
      <c r="Q1000" s="681">
        <f t="shared" ca="1" si="68"/>
        <v>0</v>
      </c>
      <c r="R1000" s="681">
        <f t="shared" ca="1" si="68"/>
        <v>0</v>
      </c>
      <c r="S1000" t="str">
        <f t="shared" si="65"/>
        <v>HUM_ASR_FY_2022</v>
      </c>
      <c r="T1000" s="958">
        <f t="shared" si="66"/>
        <v>45032</v>
      </c>
      <c r="U1000" t="str">
        <f t="shared" si="67"/>
        <v>Unaudited</v>
      </c>
    </row>
    <row r="1001" spans="1:21" x14ac:dyDescent="0.25">
      <c r="A1001" t="s">
        <v>437</v>
      </c>
      <c r="B1001" t="s">
        <v>1385</v>
      </c>
      <c r="C1001" t="s">
        <v>1386</v>
      </c>
      <c r="D1001" s="15">
        <v>1900</v>
      </c>
      <c r="E1001" s="121">
        <v>1</v>
      </c>
      <c r="F1001" t="s">
        <v>439</v>
      </c>
      <c r="G1001" s="121">
        <v>182</v>
      </c>
      <c r="H1001" t="s">
        <v>383</v>
      </c>
      <c r="I1001" t="s">
        <v>488</v>
      </c>
      <c r="J1001" t="s">
        <v>433</v>
      </c>
      <c r="K1001" t="s">
        <v>434</v>
      </c>
      <c r="L1001" s="756" t="s">
        <v>192</v>
      </c>
      <c r="M1001" t="s">
        <v>329</v>
      </c>
      <c r="N1001" s="681">
        <f t="shared" ca="1" si="68"/>
        <v>0</v>
      </c>
      <c r="O1001" s="681">
        <f t="shared" ca="1" si="68"/>
        <v>0</v>
      </c>
      <c r="P1001" s="681">
        <f t="shared" ca="1" si="68"/>
        <v>0</v>
      </c>
      <c r="Q1001" s="681">
        <f t="shared" ca="1" si="68"/>
        <v>0</v>
      </c>
      <c r="R1001" s="681">
        <f t="shared" ca="1" si="68"/>
        <v>0</v>
      </c>
      <c r="S1001" t="str">
        <f t="shared" si="65"/>
        <v>HUM_ASR_FY_2022</v>
      </c>
      <c r="T1001" s="958">
        <f t="shared" si="66"/>
        <v>45032</v>
      </c>
      <c r="U1001" t="str">
        <f t="shared" si="67"/>
        <v>Unaudited</v>
      </c>
    </row>
    <row r="1002" spans="1:21" x14ac:dyDescent="0.25">
      <c r="A1002" t="s">
        <v>437</v>
      </c>
      <c r="B1002" t="s">
        <v>1385</v>
      </c>
      <c r="C1002" t="s">
        <v>1386</v>
      </c>
      <c r="D1002" s="15">
        <v>1900</v>
      </c>
      <c r="E1002" s="121">
        <v>1</v>
      </c>
      <c r="F1002" t="s">
        <v>439</v>
      </c>
      <c r="G1002" s="121">
        <v>182</v>
      </c>
      <c r="H1002" t="s">
        <v>383</v>
      </c>
      <c r="I1002" t="s">
        <v>488</v>
      </c>
      <c r="J1002" t="s">
        <v>450</v>
      </c>
      <c r="K1002" t="s">
        <v>435</v>
      </c>
      <c r="L1002" s="756" t="s">
        <v>79</v>
      </c>
      <c r="M1002" t="s">
        <v>27</v>
      </c>
      <c r="N1002" s="681">
        <f t="shared" ca="1" si="68"/>
        <v>719111.97212002799</v>
      </c>
      <c r="O1002" s="681">
        <f t="shared" ca="1" si="68"/>
        <v>343119.80084990524</v>
      </c>
      <c r="P1002" s="681">
        <f t="shared" ca="1" si="68"/>
        <v>375992.17127012275</v>
      </c>
      <c r="Q1002" s="681">
        <f t="shared" ca="1" si="68"/>
        <v>0</v>
      </c>
      <c r="R1002" s="681">
        <f t="shared" ca="1" si="68"/>
        <v>0</v>
      </c>
      <c r="S1002" t="str">
        <f t="shared" si="65"/>
        <v>HUM_ASR_FY_2022</v>
      </c>
      <c r="T1002" s="958">
        <f t="shared" si="66"/>
        <v>45032</v>
      </c>
      <c r="U1002" t="str">
        <f t="shared" si="67"/>
        <v>Unaudited</v>
      </c>
    </row>
    <row r="1003" spans="1:21" x14ac:dyDescent="0.25">
      <c r="A1003" t="s">
        <v>437</v>
      </c>
      <c r="B1003" t="s">
        <v>1385</v>
      </c>
      <c r="C1003" t="s">
        <v>1386</v>
      </c>
      <c r="D1003" s="15">
        <v>1900</v>
      </c>
      <c r="E1003" s="121">
        <v>1</v>
      </c>
      <c r="F1003" t="s">
        <v>439</v>
      </c>
      <c r="G1003" s="121">
        <v>182</v>
      </c>
      <c r="H1003" t="s">
        <v>383</v>
      </c>
      <c r="I1003" t="s">
        <v>488</v>
      </c>
      <c r="J1003" t="s">
        <v>450</v>
      </c>
      <c r="K1003" t="s">
        <v>435</v>
      </c>
      <c r="L1003" s="756" t="s">
        <v>80</v>
      </c>
      <c r="M1003" t="s">
        <v>97</v>
      </c>
      <c r="N1003" s="681">
        <f t="shared" ca="1" si="68"/>
        <v>115708.03951857483</v>
      </c>
      <c r="O1003" s="681">
        <f t="shared" ca="1" si="68"/>
        <v>55209.370745561297</v>
      </c>
      <c r="P1003" s="681">
        <f t="shared" ca="1" si="68"/>
        <v>60498.668773013545</v>
      </c>
      <c r="Q1003" s="681">
        <f t="shared" ca="1" si="68"/>
        <v>0</v>
      </c>
      <c r="R1003" s="681">
        <f t="shared" ca="1" si="68"/>
        <v>0</v>
      </c>
      <c r="S1003" t="str">
        <f t="shared" si="65"/>
        <v>HUM_ASR_FY_2022</v>
      </c>
      <c r="T1003" s="958">
        <f t="shared" si="66"/>
        <v>45032</v>
      </c>
      <c r="U1003" t="str">
        <f t="shared" si="67"/>
        <v>Unaudited</v>
      </c>
    </row>
    <row r="1004" spans="1:21" x14ac:dyDescent="0.25">
      <c r="A1004" t="s">
        <v>437</v>
      </c>
      <c r="B1004" t="s">
        <v>1385</v>
      </c>
      <c r="C1004" t="s">
        <v>1386</v>
      </c>
      <c r="D1004" s="15">
        <v>1900</v>
      </c>
      <c r="E1004" s="121">
        <v>1</v>
      </c>
      <c r="F1004" t="s">
        <v>439</v>
      </c>
      <c r="G1004" s="121">
        <v>182</v>
      </c>
      <c r="H1004" t="s">
        <v>383</v>
      </c>
      <c r="I1004" t="s">
        <v>488</v>
      </c>
      <c r="J1004" t="s">
        <v>450</v>
      </c>
      <c r="K1004" t="s">
        <v>435</v>
      </c>
      <c r="L1004" s="756" t="s">
        <v>81</v>
      </c>
      <c r="M1004" t="s">
        <v>98</v>
      </c>
      <c r="N1004" s="681">
        <f t="shared" ca="1" si="68"/>
        <v>167502.0613388996</v>
      </c>
      <c r="O1004" s="681">
        <f t="shared" ca="1" si="68"/>
        <v>79922.565826728984</v>
      </c>
      <c r="P1004" s="681">
        <f t="shared" ca="1" si="68"/>
        <v>87579.495512170601</v>
      </c>
      <c r="Q1004" s="681">
        <f t="shared" ca="1" si="68"/>
        <v>0</v>
      </c>
      <c r="R1004" s="681">
        <f t="shared" ca="1" si="68"/>
        <v>0</v>
      </c>
      <c r="S1004" t="str">
        <f t="shared" si="65"/>
        <v>HUM_ASR_FY_2022</v>
      </c>
      <c r="T1004" s="958">
        <f t="shared" si="66"/>
        <v>45032</v>
      </c>
      <c r="U1004" t="str">
        <f t="shared" si="67"/>
        <v>Unaudited</v>
      </c>
    </row>
    <row r="1005" spans="1:21" x14ac:dyDescent="0.25">
      <c r="A1005" t="s">
        <v>437</v>
      </c>
      <c r="B1005" t="s">
        <v>1385</v>
      </c>
      <c r="C1005" t="s">
        <v>1386</v>
      </c>
      <c r="D1005" s="15">
        <v>1900</v>
      </c>
      <c r="E1005" s="121">
        <v>1</v>
      </c>
      <c r="F1005" t="s">
        <v>439</v>
      </c>
      <c r="G1005" s="121">
        <v>182</v>
      </c>
      <c r="H1005" t="s">
        <v>383</v>
      </c>
      <c r="I1005" t="s">
        <v>488</v>
      </c>
      <c r="J1005" t="s">
        <v>450</v>
      </c>
      <c r="K1005" t="s">
        <v>435</v>
      </c>
      <c r="L1005" s="756" t="s">
        <v>82</v>
      </c>
      <c r="M1005" t="s">
        <v>99</v>
      </c>
      <c r="N1005" s="681">
        <f t="shared" ca="1" si="68"/>
        <v>85364.378212279873</v>
      </c>
      <c r="O1005" s="681">
        <f t="shared" ca="1" si="68"/>
        <v>40731.081649944485</v>
      </c>
      <c r="P1005" s="681">
        <f t="shared" ca="1" si="68"/>
        <v>44633.296562335396</v>
      </c>
      <c r="Q1005" s="681">
        <f t="shared" ca="1" si="68"/>
        <v>0</v>
      </c>
      <c r="R1005" s="681">
        <f t="shared" ca="1" si="68"/>
        <v>0</v>
      </c>
      <c r="S1005" t="str">
        <f t="shared" si="65"/>
        <v>HUM_ASR_FY_2022</v>
      </c>
      <c r="T1005" s="958">
        <f t="shared" si="66"/>
        <v>45032</v>
      </c>
      <c r="U1005" t="str">
        <f t="shared" si="67"/>
        <v>Unaudited</v>
      </c>
    </row>
    <row r="1006" spans="1:21" x14ac:dyDescent="0.25">
      <c r="A1006" t="s">
        <v>437</v>
      </c>
      <c r="B1006" t="s">
        <v>1385</v>
      </c>
      <c r="C1006" t="s">
        <v>1386</v>
      </c>
      <c r="D1006" s="15">
        <v>1900</v>
      </c>
      <c r="E1006" s="121">
        <v>1</v>
      </c>
      <c r="F1006" t="s">
        <v>439</v>
      </c>
      <c r="G1006" s="121">
        <v>182</v>
      </c>
      <c r="H1006" t="s">
        <v>383</v>
      </c>
      <c r="I1006" t="s">
        <v>488</v>
      </c>
      <c r="J1006" t="s">
        <v>450</v>
      </c>
      <c r="K1006" t="s">
        <v>435</v>
      </c>
      <c r="L1006" s="756" t="s">
        <v>216</v>
      </c>
      <c r="M1006" t="s">
        <v>100</v>
      </c>
      <c r="N1006" s="681">
        <f t="shared" ca="1" si="68"/>
        <v>413381.5506757524</v>
      </c>
      <c r="O1006" s="681">
        <f t="shared" ca="1" si="68"/>
        <v>197242.43350410325</v>
      </c>
      <c r="P1006" s="681">
        <f t="shared" ca="1" si="68"/>
        <v>216139.11717164915</v>
      </c>
      <c r="Q1006" s="681">
        <f t="shared" ca="1" si="68"/>
        <v>0</v>
      </c>
      <c r="R1006" s="681">
        <f t="shared" ca="1" si="68"/>
        <v>0</v>
      </c>
      <c r="S1006" t="str">
        <f t="shared" si="65"/>
        <v>HUM_ASR_FY_2022</v>
      </c>
      <c r="T1006" s="958">
        <f t="shared" si="66"/>
        <v>45032</v>
      </c>
      <c r="U1006" t="str">
        <f t="shared" si="67"/>
        <v>Unaudited</v>
      </c>
    </row>
    <row r="1007" spans="1:21" x14ac:dyDescent="0.25">
      <c r="A1007" t="s">
        <v>437</v>
      </c>
      <c r="B1007" t="s">
        <v>1385</v>
      </c>
      <c r="C1007" t="s">
        <v>1386</v>
      </c>
      <c r="D1007" s="15">
        <v>1900</v>
      </c>
      <c r="E1007" s="121">
        <v>1</v>
      </c>
      <c r="F1007" t="s">
        <v>439</v>
      </c>
      <c r="G1007" s="121">
        <v>182</v>
      </c>
      <c r="H1007" t="s">
        <v>383</v>
      </c>
      <c r="I1007" t="s">
        <v>488</v>
      </c>
      <c r="J1007" t="s">
        <v>450</v>
      </c>
      <c r="K1007" t="s">
        <v>435</v>
      </c>
      <c r="L1007" s="756" t="s">
        <v>215</v>
      </c>
      <c r="M1007" t="s">
        <v>28</v>
      </c>
      <c r="N1007" s="681">
        <f t="shared" ca="1" si="68"/>
        <v>5003.2246229463035</v>
      </c>
      <c r="O1007" s="681">
        <f t="shared" ca="1" si="68"/>
        <v>2387.257482547016</v>
      </c>
      <c r="P1007" s="681">
        <f t="shared" ca="1" si="68"/>
        <v>2615.9671403992879</v>
      </c>
      <c r="Q1007" s="681">
        <f t="shared" ca="1" si="68"/>
        <v>0</v>
      </c>
      <c r="R1007" s="681">
        <f t="shared" ca="1" si="68"/>
        <v>0</v>
      </c>
      <c r="S1007" t="str">
        <f t="shared" si="65"/>
        <v>HUM_ASR_FY_2022</v>
      </c>
      <c r="T1007" s="958">
        <f t="shared" si="66"/>
        <v>45032</v>
      </c>
      <c r="U1007" t="str">
        <f t="shared" si="67"/>
        <v>Unaudited</v>
      </c>
    </row>
    <row r="1008" spans="1:21" x14ac:dyDescent="0.25">
      <c r="A1008" t="s">
        <v>437</v>
      </c>
      <c r="B1008" t="s">
        <v>1385</v>
      </c>
      <c r="C1008" t="s">
        <v>1386</v>
      </c>
      <c r="D1008" s="15">
        <v>1900</v>
      </c>
      <c r="E1008" s="121">
        <v>1</v>
      </c>
      <c r="F1008" t="s">
        <v>439</v>
      </c>
      <c r="G1008" s="121">
        <v>182</v>
      </c>
      <c r="H1008" t="s">
        <v>383</v>
      </c>
      <c r="I1008" t="s">
        <v>488</v>
      </c>
      <c r="J1008" t="s">
        <v>436</v>
      </c>
      <c r="K1008" t="s">
        <v>436</v>
      </c>
      <c r="L1008" s="756" t="s">
        <v>84</v>
      </c>
      <c r="M1008" t="s">
        <v>327</v>
      </c>
      <c r="N1008" s="681">
        <f t="shared" ca="1" si="68"/>
        <v>0</v>
      </c>
      <c r="O1008" s="681">
        <f t="shared" ca="1" si="68"/>
        <v>0</v>
      </c>
      <c r="P1008" s="681">
        <f t="shared" ca="1" si="68"/>
        <v>0</v>
      </c>
      <c r="Q1008" s="681">
        <f t="shared" ca="1" si="68"/>
        <v>0</v>
      </c>
      <c r="R1008" s="681">
        <f t="shared" ca="1" si="68"/>
        <v>0</v>
      </c>
      <c r="S1008" t="str">
        <f t="shared" si="65"/>
        <v>HUM_ASR_FY_2022</v>
      </c>
      <c r="T1008" s="958">
        <f t="shared" si="66"/>
        <v>45032</v>
      </c>
      <c r="U1008" t="str">
        <f t="shared" si="67"/>
        <v>Unaudited</v>
      </c>
    </row>
    <row r="1009" spans="1:21" x14ac:dyDescent="0.25">
      <c r="A1009" t="s">
        <v>437</v>
      </c>
      <c r="B1009" t="s">
        <v>1385</v>
      </c>
      <c r="C1009" t="s">
        <v>1386</v>
      </c>
      <c r="D1009" s="15">
        <v>1900</v>
      </c>
      <c r="E1009" s="121">
        <v>1</v>
      </c>
      <c r="F1009" t="s">
        <v>439</v>
      </c>
      <c r="G1009" s="121">
        <v>182</v>
      </c>
      <c r="H1009" t="s">
        <v>383</v>
      </c>
      <c r="I1009" t="s">
        <v>488</v>
      </c>
      <c r="J1009" t="s">
        <v>436</v>
      </c>
      <c r="K1009" t="s">
        <v>436</v>
      </c>
      <c r="L1009" s="756" t="s">
        <v>85</v>
      </c>
      <c r="M1009" t="s">
        <v>325</v>
      </c>
      <c r="N1009" s="681">
        <f t="shared" ca="1" si="68"/>
        <v>0</v>
      </c>
      <c r="O1009" s="681">
        <f t="shared" ca="1" si="68"/>
        <v>0</v>
      </c>
      <c r="P1009" s="681">
        <f t="shared" ca="1" si="68"/>
        <v>0</v>
      </c>
      <c r="Q1009" s="681">
        <f t="shared" ca="1" si="68"/>
        <v>0</v>
      </c>
      <c r="R1009" s="681">
        <f t="shared" ca="1" si="68"/>
        <v>0</v>
      </c>
      <c r="S1009" t="str">
        <f t="shared" si="65"/>
        <v>HUM_ASR_FY_2022</v>
      </c>
      <c r="T1009" s="958">
        <f t="shared" si="66"/>
        <v>45032</v>
      </c>
      <c r="U1009" t="str">
        <f t="shared" si="67"/>
        <v>Unaudited</v>
      </c>
    </row>
    <row r="1010" spans="1:21" x14ac:dyDescent="0.25">
      <c r="A1010" t="s">
        <v>437</v>
      </c>
      <c r="B1010" t="s">
        <v>1385</v>
      </c>
      <c r="C1010" t="s">
        <v>1386</v>
      </c>
      <c r="D1010" s="15">
        <v>1900</v>
      </c>
      <c r="E1010" s="121">
        <v>1</v>
      </c>
      <c r="F1010" t="s">
        <v>439</v>
      </c>
      <c r="G1010" s="121">
        <v>182</v>
      </c>
      <c r="H1010" t="s">
        <v>383</v>
      </c>
      <c r="I1010" t="s">
        <v>488</v>
      </c>
      <c r="J1010" t="s">
        <v>436</v>
      </c>
      <c r="K1010" t="s">
        <v>436</v>
      </c>
      <c r="L1010" s="756" t="s">
        <v>86</v>
      </c>
      <c r="M1010" t="s">
        <v>494</v>
      </c>
      <c r="N1010" s="681">
        <f t="shared" ca="1" si="68"/>
        <v>0</v>
      </c>
      <c r="O1010" s="681">
        <f t="shared" ca="1" si="68"/>
        <v>0</v>
      </c>
      <c r="P1010" s="681">
        <f t="shared" ca="1" si="68"/>
        <v>0</v>
      </c>
      <c r="Q1010" s="681">
        <f t="shared" ca="1" si="68"/>
        <v>0</v>
      </c>
      <c r="R1010" s="681">
        <f t="shared" ca="1" si="68"/>
        <v>0</v>
      </c>
      <c r="S1010" t="str">
        <f t="shared" si="65"/>
        <v>HUM_ASR_FY_2022</v>
      </c>
      <c r="T1010" s="958">
        <f t="shared" si="66"/>
        <v>45032</v>
      </c>
      <c r="U1010" t="str">
        <f t="shared" si="67"/>
        <v>Unaudited</v>
      </c>
    </row>
    <row r="1011" spans="1:21" x14ac:dyDescent="0.25">
      <c r="A1011" t="s">
        <v>437</v>
      </c>
      <c r="B1011" t="s">
        <v>1385</v>
      </c>
      <c r="C1011" t="s">
        <v>1386</v>
      </c>
      <c r="D1011" s="15">
        <v>1900</v>
      </c>
      <c r="E1011" s="121">
        <v>1</v>
      </c>
      <c r="F1011" t="s">
        <v>439</v>
      </c>
      <c r="G1011" s="121">
        <v>182</v>
      </c>
      <c r="H1011" t="s">
        <v>383</v>
      </c>
      <c r="I1011" t="s">
        <v>488</v>
      </c>
      <c r="J1011" t="s">
        <v>436</v>
      </c>
      <c r="K1011" t="s">
        <v>436</v>
      </c>
      <c r="L1011" s="756" t="s">
        <v>87</v>
      </c>
      <c r="M1011" t="s">
        <v>495</v>
      </c>
      <c r="N1011" s="681">
        <f t="shared" ca="1" si="68"/>
        <v>0</v>
      </c>
      <c r="O1011" s="681">
        <f t="shared" ca="1" si="68"/>
        <v>0</v>
      </c>
      <c r="P1011" s="681">
        <f t="shared" ca="1" si="68"/>
        <v>0</v>
      </c>
      <c r="Q1011" s="681">
        <f t="shared" ca="1" si="68"/>
        <v>0</v>
      </c>
      <c r="R1011" s="681">
        <f t="shared" ca="1" si="68"/>
        <v>0</v>
      </c>
      <c r="S1011" t="str">
        <f t="shared" si="65"/>
        <v>HUM_ASR_FY_2022</v>
      </c>
      <c r="T1011" s="958">
        <f t="shared" si="66"/>
        <v>45032</v>
      </c>
      <c r="U1011" t="str">
        <f t="shared" si="67"/>
        <v>Unaudited</v>
      </c>
    </row>
    <row r="1012" spans="1:21" x14ac:dyDescent="0.25">
      <c r="A1012" t="s">
        <v>437</v>
      </c>
      <c r="B1012" t="s">
        <v>1385</v>
      </c>
      <c r="C1012" t="s">
        <v>1386</v>
      </c>
      <c r="D1012" s="15">
        <v>1900</v>
      </c>
      <c r="E1012" s="121">
        <v>1</v>
      </c>
      <c r="F1012" t="s">
        <v>439</v>
      </c>
      <c r="G1012" s="121">
        <v>182</v>
      </c>
      <c r="H1012" t="s">
        <v>383</v>
      </c>
      <c r="I1012" t="s">
        <v>488</v>
      </c>
      <c r="J1012" t="s">
        <v>436</v>
      </c>
      <c r="K1012" t="s">
        <v>436</v>
      </c>
      <c r="L1012" s="756" t="s">
        <v>213</v>
      </c>
      <c r="M1012" t="s">
        <v>496</v>
      </c>
      <c r="N1012" s="681">
        <f t="shared" ca="1" si="68"/>
        <v>0</v>
      </c>
      <c r="O1012" s="681">
        <f t="shared" ca="1" si="68"/>
        <v>0</v>
      </c>
      <c r="P1012" s="681">
        <f t="shared" ca="1" si="68"/>
        <v>0</v>
      </c>
      <c r="Q1012" s="681">
        <f t="shared" ca="1" si="68"/>
        <v>0</v>
      </c>
      <c r="R1012" s="681">
        <f t="shared" ca="1" si="68"/>
        <v>0</v>
      </c>
      <c r="S1012" t="str">
        <f t="shared" si="65"/>
        <v>HUM_ASR_FY_2022</v>
      </c>
      <c r="T1012" s="958">
        <f t="shared" si="66"/>
        <v>45032</v>
      </c>
      <c r="U1012" t="str">
        <f t="shared" si="67"/>
        <v>Unaudited</v>
      </c>
    </row>
    <row r="1013" spans="1:21" x14ac:dyDescent="0.25">
      <c r="A1013" t="s">
        <v>437</v>
      </c>
      <c r="B1013" t="s">
        <v>1385</v>
      </c>
      <c r="C1013" t="s">
        <v>1386</v>
      </c>
      <c r="D1013" s="15">
        <v>1900</v>
      </c>
      <c r="E1013" s="121">
        <v>1</v>
      </c>
      <c r="F1013" t="s">
        <v>439</v>
      </c>
      <c r="G1013" s="121">
        <v>182</v>
      </c>
      <c r="H1013" t="s">
        <v>383</v>
      </c>
      <c r="I1013" t="s">
        <v>489</v>
      </c>
      <c r="J1013" t="s">
        <v>26</v>
      </c>
      <c r="K1013" t="s">
        <v>26</v>
      </c>
      <c r="L1013" s="756" t="s">
        <v>204</v>
      </c>
      <c r="M1013" t="s">
        <v>26</v>
      </c>
      <c r="N1013" s="681">
        <f t="shared" ca="1" si="68"/>
        <v>41038.817065619412</v>
      </c>
      <c r="O1013" s="681">
        <f t="shared" ca="1" si="68"/>
        <v>0</v>
      </c>
      <c r="P1013" s="681">
        <f t="shared" ca="1" si="68"/>
        <v>0</v>
      </c>
      <c r="Q1013" s="681">
        <f t="shared" ca="1" si="68"/>
        <v>0</v>
      </c>
      <c r="R1013" s="681">
        <f t="shared" ca="1" si="68"/>
        <v>0</v>
      </c>
      <c r="S1013" t="str">
        <f t="shared" si="65"/>
        <v>HUM_ASR_FY_2022</v>
      </c>
      <c r="T1013" s="958">
        <f t="shared" si="66"/>
        <v>45032</v>
      </c>
      <c r="U1013" t="str">
        <f t="shared" si="67"/>
        <v>Unaudited</v>
      </c>
    </row>
    <row r="1014" spans="1:21" x14ac:dyDescent="0.25">
      <c r="A1014" t="s">
        <v>437</v>
      </c>
      <c r="B1014" t="s">
        <v>1385</v>
      </c>
      <c r="C1014" t="s">
        <v>1386</v>
      </c>
      <c r="D1014" s="15">
        <v>1900</v>
      </c>
      <c r="E1014" s="121">
        <v>1</v>
      </c>
      <c r="F1014" t="s">
        <v>440</v>
      </c>
      <c r="G1014" s="121">
        <v>274</v>
      </c>
      <c r="H1014" t="s">
        <v>383</v>
      </c>
      <c r="I1014" t="s">
        <v>432</v>
      </c>
      <c r="J1014" t="s">
        <v>432</v>
      </c>
      <c r="K1014" t="s">
        <v>432</v>
      </c>
      <c r="M1014" t="s">
        <v>432</v>
      </c>
      <c r="N1014" s="681">
        <f t="shared" ca="1" si="68"/>
        <v>9525</v>
      </c>
      <c r="O1014" s="681">
        <f t="shared" ca="1" si="68"/>
        <v>4934</v>
      </c>
      <c r="P1014" s="681">
        <f t="shared" ca="1" si="68"/>
        <v>4591</v>
      </c>
      <c r="Q1014" s="681">
        <f t="shared" ca="1" si="68"/>
        <v>0</v>
      </c>
      <c r="R1014" s="681">
        <f t="shared" ca="1" si="68"/>
        <v>0</v>
      </c>
      <c r="S1014" t="str">
        <f t="shared" si="65"/>
        <v>HUM_ASR_FY_2022</v>
      </c>
      <c r="T1014" s="958">
        <f t="shared" si="66"/>
        <v>45032</v>
      </c>
      <c r="U1014" t="str">
        <f t="shared" si="67"/>
        <v>Unaudited</v>
      </c>
    </row>
    <row r="1015" spans="1:21" x14ac:dyDescent="0.25">
      <c r="A1015" t="s">
        <v>437</v>
      </c>
      <c r="B1015" t="s">
        <v>1385</v>
      </c>
      <c r="C1015" t="s">
        <v>1386</v>
      </c>
      <c r="D1015" s="15">
        <v>1900</v>
      </c>
      <c r="E1015" s="121">
        <v>1</v>
      </c>
      <c r="F1015" t="s">
        <v>440</v>
      </c>
      <c r="G1015" s="121">
        <v>274</v>
      </c>
      <c r="H1015" t="s">
        <v>383</v>
      </c>
      <c r="I1015" t="s">
        <v>487</v>
      </c>
      <c r="J1015" t="s">
        <v>12</v>
      </c>
      <c r="K1015" t="s">
        <v>12</v>
      </c>
      <c r="L1015" s="756">
        <v>1.1000000000000001</v>
      </c>
      <c r="M1015" t="s">
        <v>12</v>
      </c>
      <c r="N1015" s="681">
        <f t="shared" ca="1" si="68"/>
        <v>35776144.240000002</v>
      </c>
      <c r="O1015" s="681">
        <f t="shared" ca="1" si="68"/>
        <v>0</v>
      </c>
      <c r="P1015" s="681">
        <f t="shared" ca="1" si="68"/>
        <v>0</v>
      </c>
      <c r="Q1015" s="681">
        <f t="shared" ca="1" si="68"/>
        <v>0</v>
      </c>
      <c r="R1015" s="681">
        <f t="shared" ca="1" si="68"/>
        <v>0</v>
      </c>
      <c r="S1015" t="str">
        <f t="shared" si="65"/>
        <v>HUM_ASR_FY_2022</v>
      </c>
      <c r="T1015" s="958">
        <f t="shared" si="66"/>
        <v>45032</v>
      </c>
      <c r="U1015" t="str">
        <f t="shared" si="67"/>
        <v>Unaudited</v>
      </c>
    </row>
    <row r="1016" spans="1:21" x14ac:dyDescent="0.25">
      <c r="A1016" t="s">
        <v>437</v>
      </c>
      <c r="B1016" t="s">
        <v>1385</v>
      </c>
      <c r="C1016" t="s">
        <v>1386</v>
      </c>
      <c r="D1016" s="15">
        <v>1900</v>
      </c>
      <c r="E1016" s="121">
        <v>1</v>
      </c>
      <c r="F1016" t="s">
        <v>440</v>
      </c>
      <c r="G1016" s="121">
        <v>274</v>
      </c>
      <c r="H1016" t="s">
        <v>383</v>
      </c>
      <c r="I1016" t="s">
        <v>487</v>
      </c>
      <c r="J1016" t="s">
        <v>12</v>
      </c>
      <c r="K1016" t="s">
        <v>222</v>
      </c>
      <c r="L1016" s="756">
        <v>1.2</v>
      </c>
      <c r="M1016" t="s">
        <v>222</v>
      </c>
      <c r="N1016" s="681">
        <f t="shared" ca="1" si="68"/>
        <v>0</v>
      </c>
      <c r="O1016" s="681">
        <f t="shared" ca="1" si="68"/>
        <v>0</v>
      </c>
      <c r="P1016" s="681">
        <f t="shared" ca="1" si="68"/>
        <v>0</v>
      </c>
      <c r="Q1016" s="681">
        <f t="shared" ca="1" si="68"/>
        <v>0</v>
      </c>
      <c r="R1016" s="681">
        <f t="shared" ca="1" si="68"/>
        <v>0</v>
      </c>
      <c r="S1016" t="str">
        <f t="shared" si="65"/>
        <v>HUM_ASR_FY_2022</v>
      </c>
      <c r="T1016" s="958">
        <f t="shared" si="66"/>
        <v>45032</v>
      </c>
      <c r="U1016" t="str">
        <f t="shared" si="67"/>
        <v>Unaudited</v>
      </c>
    </row>
    <row r="1017" spans="1:21" x14ac:dyDescent="0.25">
      <c r="A1017" t="s">
        <v>437</v>
      </c>
      <c r="B1017" t="s">
        <v>1385</v>
      </c>
      <c r="C1017" t="s">
        <v>1386</v>
      </c>
      <c r="D1017" s="15">
        <v>1900</v>
      </c>
      <c r="E1017" s="121">
        <v>1</v>
      </c>
      <c r="F1017" t="s">
        <v>440</v>
      </c>
      <c r="G1017" s="121">
        <v>274</v>
      </c>
      <c r="H1017" t="s">
        <v>383</v>
      </c>
      <c r="I1017" t="s">
        <v>487</v>
      </c>
      <c r="J1017" t="s">
        <v>12</v>
      </c>
      <c r="K1017" t="s">
        <v>1323</v>
      </c>
      <c r="L1017" s="756" t="s">
        <v>1319</v>
      </c>
      <c r="M1017" t="s">
        <v>1323</v>
      </c>
      <c r="N1017" s="681">
        <f t="shared" ca="1" si="68"/>
        <v>606916.11</v>
      </c>
      <c r="O1017" s="681">
        <f t="shared" ca="1" si="68"/>
        <v>0</v>
      </c>
      <c r="P1017" s="681">
        <f t="shared" ca="1" si="68"/>
        <v>0</v>
      </c>
      <c r="Q1017" s="681">
        <f t="shared" ca="1" si="68"/>
        <v>0</v>
      </c>
      <c r="R1017" s="681">
        <f t="shared" ca="1" si="68"/>
        <v>0</v>
      </c>
      <c r="S1017" t="str">
        <f t="shared" si="65"/>
        <v>HUM_ASR_FY_2022</v>
      </c>
      <c r="T1017" s="958">
        <f t="shared" si="66"/>
        <v>45032</v>
      </c>
      <c r="U1017" t="str">
        <f t="shared" si="67"/>
        <v>Unaudited</v>
      </c>
    </row>
    <row r="1018" spans="1:21" x14ac:dyDescent="0.25">
      <c r="A1018" t="s">
        <v>437</v>
      </c>
      <c r="B1018" t="s">
        <v>1385</v>
      </c>
      <c r="C1018" t="s">
        <v>1386</v>
      </c>
      <c r="D1018" s="15">
        <v>1900</v>
      </c>
      <c r="E1018" s="121">
        <v>1</v>
      </c>
      <c r="F1018" t="s">
        <v>440</v>
      </c>
      <c r="G1018" s="121">
        <v>274</v>
      </c>
      <c r="H1018" t="s">
        <v>383</v>
      </c>
      <c r="I1018" t="s">
        <v>487</v>
      </c>
      <c r="J1018" t="s">
        <v>12</v>
      </c>
      <c r="K1018" t="s">
        <v>1325</v>
      </c>
      <c r="L1018" s="756" t="s">
        <v>1324</v>
      </c>
      <c r="M1018" t="s">
        <v>1325</v>
      </c>
      <c r="N1018" s="681">
        <f t="shared" ca="1" si="68"/>
        <v>-37033.26</v>
      </c>
      <c r="O1018" s="681">
        <f t="shared" ca="1" si="68"/>
        <v>0</v>
      </c>
      <c r="P1018" s="681">
        <f t="shared" ca="1" si="68"/>
        <v>0</v>
      </c>
      <c r="Q1018" s="681">
        <f t="shared" ca="1" si="68"/>
        <v>0</v>
      </c>
      <c r="R1018" s="681">
        <f t="shared" ca="1" si="68"/>
        <v>0</v>
      </c>
      <c r="S1018" t="str">
        <f t="shared" si="65"/>
        <v>HUM_ASR_FY_2022</v>
      </c>
      <c r="T1018" s="958">
        <f t="shared" si="66"/>
        <v>45032</v>
      </c>
      <c r="U1018" t="str">
        <f t="shared" si="67"/>
        <v>Unaudited</v>
      </c>
    </row>
    <row r="1019" spans="1:21" x14ac:dyDescent="0.25">
      <c r="A1019" t="s">
        <v>437</v>
      </c>
      <c r="B1019" t="s">
        <v>1385</v>
      </c>
      <c r="C1019" t="s">
        <v>1386</v>
      </c>
      <c r="D1019" s="15">
        <v>1900</v>
      </c>
      <c r="E1019" s="121">
        <v>1</v>
      </c>
      <c r="F1019" t="s">
        <v>440</v>
      </c>
      <c r="G1019" s="121">
        <v>274</v>
      </c>
      <c r="H1019" t="s">
        <v>383</v>
      </c>
      <c r="I1019" t="s">
        <v>487</v>
      </c>
      <c r="J1019" t="s">
        <v>13</v>
      </c>
      <c r="K1019" t="s">
        <v>13</v>
      </c>
      <c r="L1019" s="756" t="s">
        <v>63</v>
      </c>
      <c r="M1019" t="s">
        <v>13</v>
      </c>
      <c r="N1019" s="681">
        <f t="shared" ca="1" si="68"/>
        <v>-126265.59000000001</v>
      </c>
      <c r="O1019" s="681">
        <f t="shared" ca="1" si="68"/>
        <v>0</v>
      </c>
      <c r="P1019" s="681">
        <f t="shared" ca="1" si="68"/>
        <v>0</v>
      </c>
      <c r="Q1019" s="681">
        <f t="shared" ca="1" si="68"/>
        <v>0</v>
      </c>
      <c r="R1019" s="681">
        <f t="shared" ca="1" si="68"/>
        <v>0</v>
      </c>
      <c r="S1019" t="str">
        <f t="shared" si="65"/>
        <v>HUM_ASR_FY_2022</v>
      </c>
      <c r="T1019" s="958">
        <f t="shared" si="66"/>
        <v>45032</v>
      </c>
      <c r="U1019" t="str">
        <f t="shared" si="67"/>
        <v>Unaudited</v>
      </c>
    </row>
    <row r="1020" spans="1:21" x14ac:dyDescent="0.25">
      <c r="A1020" t="s">
        <v>437</v>
      </c>
      <c r="B1020" t="s">
        <v>1385</v>
      </c>
      <c r="C1020" t="s">
        <v>1386</v>
      </c>
      <c r="D1020" s="15">
        <v>1900</v>
      </c>
      <c r="E1020" s="121">
        <v>1</v>
      </c>
      <c r="F1020" t="s">
        <v>440</v>
      </c>
      <c r="G1020" s="121">
        <v>274</v>
      </c>
      <c r="H1020" t="s">
        <v>383</v>
      </c>
      <c r="I1020" t="s">
        <v>488</v>
      </c>
      <c r="J1020" t="s">
        <v>433</v>
      </c>
      <c r="K1020" t="s">
        <v>796</v>
      </c>
      <c r="L1020" s="756">
        <v>2.1</v>
      </c>
      <c r="M1020" t="s">
        <v>731</v>
      </c>
      <c r="N1020" s="681">
        <f t="shared" ca="1" si="68"/>
        <v>123918</v>
      </c>
      <c r="O1020" s="681">
        <f t="shared" ca="1" si="68"/>
        <v>115159</v>
      </c>
      <c r="P1020" s="681">
        <f t="shared" ca="1" si="68"/>
        <v>8759</v>
      </c>
      <c r="Q1020" s="681">
        <f t="shared" ca="1" si="68"/>
        <v>0</v>
      </c>
      <c r="R1020" s="681">
        <f t="shared" ca="1" si="68"/>
        <v>0</v>
      </c>
      <c r="S1020" t="str">
        <f t="shared" si="65"/>
        <v>HUM_ASR_FY_2022</v>
      </c>
      <c r="T1020" s="958">
        <f t="shared" si="66"/>
        <v>45032</v>
      </c>
      <c r="U1020" t="str">
        <f t="shared" si="67"/>
        <v>Unaudited</v>
      </c>
    </row>
    <row r="1021" spans="1:21" x14ac:dyDescent="0.25">
      <c r="A1021" t="s">
        <v>437</v>
      </c>
      <c r="B1021" t="s">
        <v>1385</v>
      </c>
      <c r="C1021" t="s">
        <v>1386</v>
      </c>
      <c r="D1021" s="15">
        <v>1900</v>
      </c>
      <c r="E1021" s="121">
        <v>1</v>
      </c>
      <c r="F1021" t="s">
        <v>440</v>
      </c>
      <c r="G1021" s="121">
        <v>274</v>
      </c>
      <c r="H1021" t="s">
        <v>383</v>
      </c>
      <c r="I1021" t="s">
        <v>488</v>
      </c>
      <c r="J1021" t="s">
        <v>433</v>
      </c>
      <c r="K1021" t="s">
        <v>796</v>
      </c>
      <c r="L1021" s="756">
        <v>2.2000000000000002</v>
      </c>
      <c r="M1021" t="s">
        <v>732</v>
      </c>
      <c r="N1021" s="681">
        <f t="shared" ca="1" si="68"/>
        <v>349</v>
      </c>
      <c r="O1021" s="681">
        <f t="shared" ca="1" si="68"/>
        <v>317</v>
      </c>
      <c r="P1021" s="681">
        <f t="shared" ca="1" si="68"/>
        <v>32</v>
      </c>
      <c r="Q1021" s="681">
        <f t="shared" ca="1" si="68"/>
        <v>0</v>
      </c>
      <c r="R1021" s="681">
        <f t="shared" ca="1" si="68"/>
        <v>0</v>
      </c>
      <c r="S1021" t="str">
        <f t="shared" si="65"/>
        <v>HUM_ASR_FY_2022</v>
      </c>
      <c r="T1021" s="958">
        <f t="shared" si="66"/>
        <v>45032</v>
      </c>
      <c r="U1021" t="str">
        <f t="shared" si="67"/>
        <v>Unaudited</v>
      </c>
    </row>
    <row r="1022" spans="1:21" x14ac:dyDescent="0.25">
      <c r="A1022" t="s">
        <v>437</v>
      </c>
      <c r="B1022" t="s">
        <v>1385</v>
      </c>
      <c r="C1022" t="s">
        <v>1386</v>
      </c>
      <c r="D1022" s="15">
        <v>1900</v>
      </c>
      <c r="E1022" s="121">
        <v>1</v>
      </c>
      <c r="F1022" t="s">
        <v>440</v>
      </c>
      <c r="G1022" s="121">
        <v>274</v>
      </c>
      <c r="H1022" t="s">
        <v>383</v>
      </c>
      <c r="I1022" t="s">
        <v>488</v>
      </c>
      <c r="J1022" t="s">
        <v>433</v>
      </c>
      <c r="K1022" t="s">
        <v>796</v>
      </c>
      <c r="L1022" s="756">
        <v>2.2999999999999998</v>
      </c>
      <c r="M1022" t="s">
        <v>733</v>
      </c>
      <c r="N1022" s="681">
        <f t="shared" ca="1" si="68"/>
        <v>24217555.85000002</v>
      </c>
      <c r="O1022" s="681">
        <f t="shared" ca="1" si="68"/>
        <v>22435756.430000018</v>
      </c>
      <c r="P1022" s="681">
        <f t="shared" ca="1" si="68"/>
        <v>1781799.4200000002</v>
      </c>
      <c r="Q1022" s="681">
        <f t="shared" ca="1" si="68"/>
        <v>0</v>
      </c>
      <c r="R1022" s="681">
        <f t="shared" ca="1" si="68"/>
        <v>0</v>
      </c>
      <c r="S1022" t="str">
        <f t="shared" si="65"/>
        <v>HUM_ASR_FY_2022</v>
      </c>
      <c r="T1022" s="958">
        <f t="shared" si="66"/>
        <v>45032</v>
      </c>
      <c r="U1022" t="str">
        <f t="shared" si="67"/>
        <v>Unaudited</v>
      </c>
    </row>
    <row r="1023" spans="1:21" x14ac:dyDescent="0.25">
      <c r="A1023" t="s">
        <v>437</v>
      </c>
      <c r="B1023" t="s">
        <v>1385</v>
      </c>
      <c r="C1023" t="s">
        <v>1386</v>
      </c>
      <c r="D1023" s="15">
        <v>1900</v>
      </c>
      <c r="E1023" s="121">
        <v>1</v>
      </c>
      <c r="F1023" t="s">
        <v>440</v>
      </c>
      <c r="G1023" s="121">
        <v>274</v>
      </c>
      <c r="H1023" t="s">
        <v>383</v>
      </c>
      <c r="I1023" t="s">
        <v>488</v>
      </c>
      <c r="J1023" t="s">
        <v>433</v>
      </c>
      <c r="K1023" t="s">
        <v>796</v>
      </c>
      <c r="L1023" s="756">
        <v>2.4</v>
      </c>
      <c r="M1023" t="s">
        <v>734</v>
      </c>
      <c r="N1023" s="681">
        <f t="shared" ca="1" si="68"/>
        <v>15178.689999999999</v>
      </c>
      <c r="O1023" s="681">
        <f t="shared" ca="1" si="68"/>
        <v>14063.089999999998</v>
      </c>
      <c r="P1023" s="681">
        <f t="shared" ca="1" si="68"/>
        <v>1115.6000000000001</v>
      </c>
      <c r="Q1023" s="681">
        <f t="shared" ca="1" si="68"/>
        <v>0</v>
      </c>
      <c r="R1023" s="681">
        <f t="shared" ca="1" si="68"/>
        <v>0</v>
      </c>
      <c r="S1023" t="str">
        <f t="shared" si="65"/>
        <v>HUM_ASR_FY_2022</v>
      </c>
      <c r="T1023" s="958">
        <f t="shared" si="66"/>
        <v>45032</v>
      </c>
      <c r="U1023" t="str">
        <f t="shared" si="67"/>
        <v>Unaudited</v>
      </c>
    </row>
    <row r="1024" spans="1:21" x14ac:dyDescent="0.25">
      <c r="A1024" t="s">
        <v>437</v>
      </c>
      <c r="B1024" t="s">
        <v>1385</v>
      </c>
      <c r="C1024" t="s">
        <v>1386</v>
      </c>
      <c r="D1024" s="15">
        <v>1900</v>
      </c>
      <c r="E1024" s="121">
        <v>1</v>
      </c>
      <c r="F1024" t="s">
        <v>440</v>
      </c>
      <c r="G1024" s="121">
        <v>274</v>
      </c>
      <c r="H1024" t="s">
        <v>383</v>
      </c>
      <c r="I1024" t="s">
        <v>488</v>
      </c>
      <c r="J1024" t="s">
        <v>433</v>
      </c>
      <c r="K1024" t="s">
        <v>796</v>
      </c>
      <c r="L1024" s="756">
        <v>2.5</v>
      </c>
      <c r="M1024" t="s">
        <v>776</v>
      </c>
      <c r="N1024" s="681">
        <f t="shared" ca="1" si="68"/>
        <v>15280</v>
      </c>
      <c r="O1024" s="681">
        <f t="shared" ca="1" si="68"/>
        <v>13951</v>
      </c>
      <c r="P1024" s="681">
        <f t="shared" ca="1" si="68"/>
        <v>1329</v>
      </c>
      <c r="Q1024" s="681">
        <f t="shared" ca="1" si="68"/>
        <v>0</v>
      </c>
      <c r="R1024" s="681">
        <f t="shared" ca="1" si="68"/>
        <v>0</v>
      </c>
      <c r="S1024" t="str">
        <f t="shared" si="65"/>
        <v>HUM_ASR_FY_2022</v>
      </c>
      <c r="T1024" s="958">
        <f t="shared" si="66"/>
        <v>45032</v>
      </c>
      <c r="U1024" t="str">
        <f t="shared" si="67"/>
        <v>Unaudited</v>
      </c>
    </row>
    <row r="1025" spans="1:21" x14ac:dyDescent="0.25">
      <c r="A1025" t="s">
        <v>437</v>
      </c>
      <c r="B1025" t="s">
        <v>1385</v>
      </c>
      <c r="C1025" t="s">
        <v>1386</v>
      </c>
      <c r="D1025" s="15">
        <v>1900</v>
      </c>
      <c r="E1025" s="121">
        <v>1</v>
      </c>
      <c r="F1025" t="s">
        <v>440</v>
      </c>
      <c r="G1025" s="121">
        <v>274</v>
      </c>
      <c r="H1025" t="s">
        <v>383</v>
      </c>
      <c r="I1025" t="s">
        <v>488</v>
      </c>
      <c r="J1025" t="s">
        <v>433</v>
      </c>
      <c r="K1025" t="s">
        <v>796</v>
      </c>
      <c r="L1025" s="756">
        <v>2.6</v>
      </c>
      <c r="M1025" t="s">
        <v>186</v>
      </c>
      <c r="N1025" s="681">
        <f t="shared" ca="1" si="68"/>
        <v>2804210.6199999996</v>
      </c>
      <c r="O1025" s="681">
        <f t="shared" ca="1" si="68"/>
        <v>2565054.6399999997</v>
      </c>
      <c r="P1025" s="681">
        <f t="shared" ca="1" si="68"/>
        <v>239155.98000000004</v>
      </c>
      <c r="Q1025" s="681">
        <f t="shared" ca="1" si="68"/>
        <v>0</v>
      </c>
      <c r="R1025" s="681">
        <f t="shared" ca="1" si="68"/>
        <v>0</v>
      </c>
      <c r="S1025" t="str">
        <f t="shared" si="65"/>
        <v>HUM_ASR_FY_2022</v>
      </c>
      <c r="T1025" s="958">
        <f t="shared" si="66"/>
        <v>45032</v>
      </c>
      <c r="U1025" t="str">
        <f t="shared" si="67"/>
        <v>Unaudited</v>
      </c>
    </row>
    <row r="1026" spans="1:21" x14ac:dyDescent="0.25">
      <c r="A1026" t="s">
        <v>437</v>
      </c>
      <c r="B1026" t="s">
        <v>1385</v>
      </c>
      <c r="C1026" t="s">
        <v>1386</v>
      </c>
      <c r="D1026" s="15">
        <v>1900</v>
      </c>
      <c r="E1026" s="121">
        <v>1</v>
      </c>
      <c r="F1026" t="s">
        <v>440</v>
      </c>
      <c r="G1026" s="121">
        <v>274</v>
      </c>
      <c r="H1026" t="s">
        <v>383</v>
      </c>
      <c r="I1026" t="s">
        <v>488</v>
      </c>
      <c r="J1026" t="s">
        <v>433</v>
      </c>
      <c r="K1026" t="s">
        <v>796</v>
      </c>
      <c r="L1026" s="756">
        <v>2.7</v>
      </c>
      <c r="M1026" t="s">
        <v>797</v>
      </c>
      <c r="N1026" s="681">
        <f t="shared" ca="1" si="68"/>
        <v>1387560.6882547352</v>
      </c>
      <c r="O1026" s="681">
        <f t="shared" ca="1" si="68"/>
        <v>1285471.3261052065</v>
      </c>
      <c r="P1026" s="681">
        <f t="shared" ca="1" si="68"/>
        <v>102089.36214952865</v>
      </c>
      <c r="Q1026" s="681">
        <f t="shared" ca="1" si="68"/>
        <v>0</v>
      </c>
      <c r="R1026" s="681">
        <f t="shared" ca="1" si="68"/>
        <v>0</v>
      </c>
      <c r="S1026" t="str">
        <f t="shared" ref="S1026:S1089" si="69">file_name</f>
        <v>HUM_ASR_FY_2022</v>
      </c>
      <c r="T1026" s="958">
        <f t="shared" ref="T1026:T1089" si="70">file_date</f>
        <v>45032</v>
      </c>
      <c r="U1026" t="str">
        <f t="shared" ref="U1026:U1089" si="71">status</f>
        <v>Unaudited</v>
      </c>
    </row>
    <row r="1027" spans="1:21" x14ac:dyDescent="0.25">
      <c r="A1027" t="s">
        <v>437</v>
      </c>
      <c r="B1027" t="s">
        <v>1385</v>
      </c>
      <c r="C1027" t="s">
        <v>1386</v>
      </c>
      <c r="D1027" s="15">
        <v>1900</v>
      </c>
      <c r="E1027" s="121">
        <v>1</v>
      </c>
      <c r="F1027" t="s">
        <v>440</v>
      </c>
      <c r="G1027" s="121">
        <v>274</v>
      </c>
      <c r="H1027" t="s">
        <v>383</v>
      </c>
      <c r="I1027" t="s">
        <v>488</v>
      </c>
      <c r="J1027" t="s">
        <v>433</v>
      </c>
      <c r="K1027" t="s">
        <v>796</v>
      </c>
      <c r="L1027" s="756">
        <v>2.8</v>
      </c>
      <c r="M1027" t="s">
        <v>798</v>
      </c>
      <c r="N1027" s="681">
        <f t="shared" ca="1" si="68"/>
        <v>0</v>
      </c>
      <c r="O1027" s="681">
        <f t="shared" ca="1" si="68"/>
        <v>0</v>
      </c>
      <c r="P1027" s="681">
        <f t="shared" ca="1" si="68"/>
        <v>0</v>
      </c>
      <c r="Q1027" s="681">
        <f t="shared" ca="1" si="68"/>
        <v>0</v>
      </c>
      <c r="R1027" s="681">
        <f t="shared" ca="1" si="68"/>
        <v>0</v>
      </c>
      <c r="S1027" t="str">
        <f t="shared" si="69"/>
        <v>HUM_ASR_FY_2022</v>
      </c>
      <c r="T1027" s="958">
        <f t="shared" si="70"/>
        <v>45032</v>
      </c>
      <c r="U1027" t="str">
        <f t="shared" si="71"/>
        <v>Unaudited</v>
      </c>
    </row>
    <row r="1028" spans="1:21" x14ac:dyDescent="0.25">
      <c r="A1028" t="s">
        <v>437</v>
      </c>
      <c r="B1028" t="s">
        <v>1385</v>
      </c>
      <c r="C1028" t="s">
        <v>1386</v>
      </c>
      <c r="D1028" s="15">
        <v>1900</v>
      </c>
      <c r="E1028" s="121">
        <v>1</v>
      </c>
      <c r="F1028" t="s">
        <v>440</v>
      </c>
      <c r="G1028" s="121">
        <v>274</v>
      </c>
      <c r="H1028" t="s">
        <v>383</v>
      </c>
      <c r="I1028" t="s">
        <v>488</v>
      </c>
      <c r="J1028" t="s">
        <v>433</v>
      </c>
      <c r="K1028" t="s">
        <v>796</v>
      </c>
      <c r="L1028" s="756">
        <v>2.9</v>
      </c>
      <c r="M1028" t="s">
        <v>779</v>
      </c>
      <c r="N1028" s="681">
        <f t="shared" ca="1" si="68"/>
        <v>0</v>
      </c>
      <c r="O1028" s="681">
        <f t="shared" ca="1" si="68"/>
        <v>0</v>
      </c>
      <c r="P1028" s="681">
        <f t="shared" ca="1" si="68"/>
        <v>0</v>
      </c>
      <c r="Q1028" s="681">
        <f t="shared" ca="1" si="68"/>
        <v>0</v>
      </c>
      <c r="R1028" s="681">
        <f t="shared" ca="1" si="68"/>
        <v>0</v>
      </c>
      <c r="S1028" t="str">
        <f t="shared" si="69"/>
        <v>HUM_ASR_FY_2022</v>
      </c>
      <c r="T1028" s="958">
        <f t="shared" si="70"/>
        <v>45032</v>
      </c>
      <c r="U1028" t="str">
        <f t="shared" si="71"/>
        <v>Unaudited</v>
      </c>
    </row>
    <row r="1029" spans="1:21" x14ac:dyDescent="0.25">
      <c r="A1029" t="s">
        <v>437</v>
      </c>
      <c r="B1029" t="s">
        <v>1385</v>
      </c>
      <c r="C1029" t="s">
        <v>1386</v>
      </c>
      <c r="D1029" s="15">
        <v>1900</v>
      </c>
      <c r="E1029" s="121">
        <v>1</v>
      </c>
      <c r="F1029" t="s">
        <v>440</v>
      </c>
      <c r="G1029" s="121">
        <v>274</v>
      </c>
      <c r="H1029" t="s">
        <v>383</v>
      </c>
      <c r="I1029" t="s">
        <v>488</v>
      </c>
      <c r="J1029" t="s">
        <v>433</v>
      </c>
      <c r="K1029" t="s">
        <v>223</v>
      </c>
      <c r="L1029" s="756">
        <v>2.11</v>
      </c>
      <c r="M1029" t="s">
        <v>228</v>
      </c>
      <c r="N1029" s="681">
        <f t="shared" ca="1" si="68"/>
        <v>1554656.8900000001</v>
      </c>
      <c r="O1029" s="681">
        <f t="shared" ca="1" si="68"/>
        <v>202219.09</v>
      </c>
      <c r="P1029" s="681">
        <f t="shared" ca="1" si="68"/>
        <v>1352437.8</v>
      </c>
      <c r="Q1029" s="681">
        <f t="shared" ca="1" si="68"/>
        <v>0</v>
      </c>
      <c r="R1029" s="681">
        <f t="shared" ca="1" si="68"/>
        <v>0</v>
      </c>
      <c r="S1029" t="str">
        <f t="shared" si="69"/>
        <v>HUM_ASR_FY_2022</v>
      </c>
      <c r="T1029" s="958">
        <f t="shared" si="70"/>
        <v>45032</v>
      </c>
      <c r="U1029" t="str">
        <f t="shared" si="71"/>
        <v>Unaudited</v>
      </c>
    </row>
    <row r="1030" spans="1:21" x14ac:dyDescent="0.25">
      <c r="A1030" t="s">
        <v>437</v>
      </c>
      <c r="B1030" t="s">
        <v>1385</v>
      </c>
      <c r="C1030" t="s">
        <v>1386</v>
      </c>
      <c r="D1030" s="15">
        <v>1900</v>
      </c>
      <c r="E1030" s="121">
        <v>1</v>
      </c>
      <c r="F1030" t="s">
        <v>440</v>
      </c>
      <c r="G1030" s="121">
        <v>274</v>
      </c>
      <c r="H1030" t="s">
        <v>383</v>
      </c>
      <c r="I1030" t="s">
        <v>488</v>
      </c>
      <c r="J1030" t="s">
        <v>433</v>
      </c>
      <c r="K1030" t="s">
        <v>223</v>
      </c>
      <c r="L1030" s="756">
        <v>2.12</v>
      </c>
      <c r="M1030" t="s">
        <v>552</v>
      </c>
      <c r="N1030" s="681">
        <f t="shared" ca="1" si="68"/>
        <v>4084394.7600000007</v>
      </c>
      <c r="O1030" s="681">
        <f t="shared" ca="1" si="68"/>
        <v>262545.91999999998</v>
      </c>
      <c r="P1030" s="681">
        <f t="shared" ca="1" si="68"/>
        <v>3821848.8400000008</v>
      </c>
      <c r="Q1030" s="681">
        <f t="shared" ca="1" si="68"/>
        <v>0</v>
      </c>
      <c r="R1030" s="681">
        <f t="shared" ca="1" si="68"/>
        <v>0</v>
      </c>
      <c r="S1030" t="str">
        <f t="shared" si="69"/>
        <v>HUM_ASR_FY_2022</v>
      </c>
      <c r="T1030" s="958">
        <f t="shared" si="70"/>
        <v>45032</v>
      </c>
      <c r="U1030" t="str">
        <f t="shared" si="71"/>
        <v>Unaudited</v>
      </c>
    </row>
    <row r="1031" spans="1:21" x14ac:dyDescent="0.25">
      <c r="A1031" t="s">
        <v>437</v>
      </c>
      <c r="B1031" t="s">
        <v>1385</v>
      </c>
      <c r="C1031" t="s">
        <v>1386</v>
      </c>
      <c r="D1031" s="15">
        <v>1900</v>
      </c>
      <c r="E1031" s="121">
        <v>1</v>
      </c>
      <c r="F1031" t="s">
        <v>440</v>
      </c>
      <c r="G1031" s="121">
        <v>274</v>
      </c>
      <c r="H1031" t="s">
        <v>383</v>
      </c>
      <c r="I1031" t="s">
        <v>488</v>
      </c>
      <c r="J1031" t="s">
        <v>433</v>
      </c>
      <c r="K1031" t="s">
        <v>223</v>
      </c>
      <c r="L1031" s="756">
        <v>2.13</v>
      </c>
      <c r="M1031" t="s">
        <v>229</v>
      </c>
      <c r="N1031" s="681">
        <f t="shared" ca="1" si="68"/>
        <v>201194.55999999997</v>
      </c>
      <c r="O1031" s="681">
        <f t="shared" ca="1" si="68"/>
        <v>29819.859999999986</v>
      </c>
      <c r="P1031" s="681">
        <f t="shared" ca="1" si="68"/>
        <v>171374.69999999998</v>
      </c>
      <c r="Q1031" s="681">
        <f t="shared" ca="1" si="68"/>
        <v>0</v>
      </c>
      <c r="R1031" s="681">
        <f t="shared" ca="1" si="68"/>
        <v>0</v>
      </c>
      <c r="S1031" t="str">
        <f t="shared" si="69"/>
        <v>HUM_ASR_FY_2022</v>
      </c>
      <c r="T1031" s="958">
        <f t="shared" si="70"/>
        <v>45032</v>
      </c>
      <c r="U1031" t="str">
        <f t="shared" si="71"/>
        <v>Unaudited</v>
      </c>
    </row>
    <row r="1032" spans="1:21" x14ac:dyDescent="0.25">
      <c r="A1032" t="s">
        <v>437</v>
      </c>
      <c r="B1032" t="s">
        <v>1385</v>
      </c>
      <c r="C1032" t="s">
        <v>1386</v>
      </c>
      <c r="D1032" s="15">
        <v>1900</v>
      </c>
      <c r="E1032" s="121">
        <v>1</v>
      </c>
      <c r="F1032" t="s">
        <v>440</v>
      </c>
      <c r="G1032" s="121">
        <v>274</v>
      </c>
      <c r="H1032" t="s">
        <v>383</v>
      </c>
      <c r="I1032" t="s">
        <v>488</v>
      </c>
      <c r="J1032" t="s">
        <v>433</v>
      </c>
      <c r="K1032" t="s">
        <v>223</v>
      </c>
      <c r="L1032" s="756">
        <v>2.14</v>
      </c>
      <c r="M1032" t="s">
        <v>556</v>
      </c>
      <c r="N1032" s="681">
        <f t="shared" ca="1" si="68"/>
        <v>146279.76999999999</v>
      </c>
      <c r="O1032" s="681">
        <f t="shared" ca="1" si="68"/>
        <v>127436.95</v>
      </c>
      <c r="P1032" s="681">
        <f t="shared" ca="1" si="68"/>
        <v>18842.819999999996</v>
      </c>
      <c r="Q1032" s="681">
        <f t="shared" ca="1" si="68"/>
        <v>0</v>
      </c>
      <c r="R1032" s="681">
        <f t="shared" ca="1" si="68"/>
        <v>0</v>
      </c>
      <c r="S1032" t="str">
        <f t="shared" si="69"/>
        <v>HUM_ASR_FY_2022</v>
      </c>
      <c r="T1032" s="958">
        <f t="shared" si="70"/>
        <v>45032</v>
      </c>
      <c r="U1032" t="str">
        <f t="shared" si="71"/>
        <v>Unaudited</v>
      </c>
    </row>
    <row r="1033" spans="1:21" x14ac:dyDescent="0.25">
      <c r="A1033" t="s">
        <v>437</v>
      </c>
      <c r="B1033" t="s">
        <v>1385</v>
      </c>
      <c r="C1033" t="s">
        <v>1386</v>
      </c>
      <c r="D1033" s="15">
        <v>1900</v>
      </c>
      <c r="E1033" s="121">
        <v>1</v>
      </c>
      <c r="F1033" t="s">
        <v>440</v>
      </c>
      <c r="G1033" s="121">
        <v>274</v>
      </c>
      <c r="H1033" t="s">
        <v>383</v>
      </c>
      <c r="I1033" t="s">
        <v>488</v>
      </c>
      <c r="J1033" t="s">
        <v>433</v>
      </c>
      <c r="K1033" t="s">
        <v>223</v>
      </c>
      <c r="L1033" s="756">
        <v>2.15</v>
      </c>
      <c r="M1033" t="s">
        <v>20</v>
      </c>
      <c r="N1033" s="681">
        <f t="shared" ca="1" si="68"/>
        <v>121721.50739363389</v>
      </c>
      <c r="O1033" s="681">
        <f t="shared" ca="1" si="68"/>
        <v>4333.1273616733179</v>
      </c>
      <c r="P1033" s="681">
        <f t="shared" ca="1" si="68"/>
        <v>117388.38003196057</v>
      </c>
      <c r="Q1033" s="681">
        <f t="shared" ca="1" si="68"/>
        <v>0</v>
      </c>
      <c r="R1033" s="681">
        <f t="shared" ca="1" si="68"/>
        <v>0</v>
      </c>
      <c r="S1033" t="str">
        <f t="shared" si="69"/>
        <v>HUM_ASR_FY_2022</v>
      </c>
      <c r="T1033" s="958">
        <f t="shared" si="70"/>
        <v>45032</v>
      </c>
      <c r="U1033" t="str">
        <f t="shared" si="71"/>
        <v>Unaudited</v>
      </c>
    </row>
    <row r="1034" spans="1:21" x14ac:dyDescent="0.25">
      <c r="A1034" t="s">
        <v>437</v>
      </c>
      <c r="B1034" t="s">
        <v>1385</v>
      </c>
      <c r="C1034" t="s">
        <v>1386</v>
      </c>
      <c r="D1034" s="15">
        <v>1900</v>
      </c>
      <c r="E1034" s="121">
        <v>1</v>
      </c>
      <c r="F1034" t="s">
        <v>440</v>
      </c>
      <c r="G1034" s="121">
        <v>274</v>
      </c>
      <c r="H1034" t="s">
        <v>383</v>
      </c>
      <c r="I1034" t="s">
        <v>488</v>
      </c>
      <c r="J1034" t="s">
        <v>433</v>
      </c>
      <c r="K1034" t="s">
        <v>223</v>
      </c>
      <c r="L1034" s="756">
        <v>2.16</v>
      </c>
      <c r="M1034" t="s">
        <v>799</v>
      </c>
      <c r="N1034" s="681">
        <f t="shared" ca="1" si="68"/>
        <v>1170371.2438423666</v>
      </c>
      <c r="O1034" s="681">
        <f t="shared" ca="1" si="68"/>
        <v>601574.11256722012</v>
      </c>
      <c r="P1034" s="681">
        <f t="shared" ca="1" si="68"/>
        <v>568797.13127514662</v>
      </c>
      <c r="Q1034" s="681">
        <f t="shared" ca="1" si="68"/>
        <v>0</v>
      </c>
      <c r="R1034" s="681">
        <f t="shared" ca="1" si="68"/>
        <v>0</v>
      </c>
      <c r="S1034" t="str">
        <f t="shared" si="69"/>
        <v>HUM_ASR_FY_2022</v>
      </c>
      <c r="T1034" s="958">
        <f t="shared" si="70"/>
        <v>45032</v>
      </c>
      <c r="U1034" t="str">
        <f t="shared" si="71"/>
        <v>Unaudited</v>
      </c>
    </row>
    <row r="1035" spans="1:21" x14ac:dyDescent="0.25">
      <c r="A1035" t="s">
        <v>437</v>
      </c>
      <c r="B1035" t="s">
        <v>1385</v>
      </c>
      <c r="C1035" t="s">
        <v>1386</v>
      </c>
      <c r="D1035" s="15">
        <v>1900</v>
      </c>
      <c r="E1035" s="121">
        <v>1</v>
      </c>
      <c r="F1035" t="s">
        <v>440</v>
      </c>
      <c r="G1035" s="121">
        <v>274</v>
      </c>
      <c r="H1035" t="s">
        <v>383</v>
      </c>
      <c r="I1035" t="s">
        <v>488</v>
      </c>
      <c r="J1035" t="s">
        <v>433</v>
      </c>
      <c r="K1035" t="s">
        <v>223</v>
      </c>
      <c r="L1035" s="756">
        <v>2.17</v>
      </c>
      <c r="M1035" t="s">
        <v>1052</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HUM_ASR_FY_2022</v>
      </c>
      <c r="T1035" s="958">
        <f t="shared" si="70"/>
        <v>45032</v>
      </c>
      <c r="U1035" t="str">
        <f t="shared" si="71"/>
        <v>Unaudited</v>
      </c>
    </row>
    <row r="1036" spans="1:21" x14ac:dyDescent="0.25">
      <c r="A1036" t="s">
        <v>437</v>
      </c>
      <c r="B1036" t="s">
        <v>1385</v>
      </c>
      <c r="C1036" t="s">
        <v>1386</v>
      </c>
      <c r="D1036" s="15">
        <v>1900</v>
      </c>
      <c r="E1036" s="121">
        <v>1</v>
      </c>
      <c r="F1036" t="s">
        <v>440</v>
      </c>
      <c r="G1036" s="121">
        <v>274</v>
      </c>
      <c r="H1036" t="s">
        <v>383</v>
      </c>
      <c r="I1036" t="s">
        <v>488</v>
      </c>
      <c r="J1036" t="s">
        <v>433</v>
      </c>
      <c r="K1036" t="s">
        <v>223</v>
      </c>
      <c r="L1036" s="756">
        <v>2.1800000000000002</v>
      </c>
      <c r="M1036" t="s">
        <v>648</v>
      </c>
      <c r="N1036" s="681">
        <f t="shared" ca="1" si="72"/>
        <v>222004.75</v>
      </c>
      <c r="O1036" s="681">
        <f t="shared" ca="1" si="72"/>
        <v>7556.5</v>
      </c>
      <c r="P1036" s="681">
        <f t="shared" ca="1" si="72"/>
        <v>214448.25</v>
      </c>
      <c r="Q1036" s="681">
        <f t="shared" ca="1" si="72"/>
        <v>0</v>
      </c>
      <c r="R1036" s="681">
        <f t="shared" ca="1" si="72"/>
        <v>0</v>
      </c>
      <c r="S1036" t="str">
        <f t="shared" si="69"/>
        <v>HUM_ASR_FY_2022</v>
      </c>
      <c r="T1036" s="958">
        <f t="shared" si="70"/>
        <v>45032</v>
      </c>
      <c r="U1036" t="str">
        <f t="shared" si="71"/>
        <v>Unaudited</v>
      </c>
    </row>
    <row r="1037" spans="1:21" x14ac:dyDescent="0.25">
      <c r="A1037" t="s">
        <v>437</v>
      </c>
      <c r="B1037" t="s">
        <v>1385</v>
      </c>
      <c r="C1037" t="s">
        <v>1386</v>
      </c>
      <c r="D1037" s="15">
        <v>1900</v>
      </c>
      <c r="E1037" s="121">
        <v>1</v>
      </c>
      <c r="F1037" t="s">
        <v>440</v>
      </c>
      <c r="G1037" s="121">
        <v>274</v>
      </c>
      <c r="H1037" t="s">
        <v>383</v>
      </c>
      <c r="I1037" t="s">
        <v>488</v>
      </c>
      <c r="J1037" t="s">
        <v>433</v>
      </c>
      <c r="K1037" t="s">
        <v>223</v>
      </c>
      <c r="L1037" s="756">
        <v>2.19</v>
      </c>
      <c r="M1037" t="s">
        <v>218</v>
      </c>
      <c r="N1037" s="681">
        <f t="shared" ca="1" si="72"/>
        <v>0</v>
      </c>
      <c r="O1037" s="681">
        <f t="shared" ca="1" si="72"/>
        <v>0</v>
      </c>
      <c r="P1037" s="681">
        <f t="shared" ca="1" si="72"/>
        <v>0</v>
      </c>
      <c r="Q1037" s="681">
        <f t="shared" ca="1" si="72"/>
        <v>0</v>
      </c>
      <c r="R1037" s="681">
        <f t="shared" ca="1" si="72"/>
        <v>0</v>
      </c>
      <c r="S1037" t="str">
        <f t="shared" si="69"/>
        <v>HUM_ASR_FY_2022</v>
      </c>
      <c r="T1037" s="958">
        <f t="shared" si="70"/>
        <v>45032</v>
      </c>
      <c r="U1037" t="str">
        <f t="shared" si="71"/>
        <v>Unaudited</v>
      </c>
    </row>
    <row r="1038" spans="1:21" x14ac:dyDescent="0.25">
      <c r="A1038" t="s">
        <v>437</v>
      </c>
      <c r="B1038" t="s">
        <v>1385</v>
      </c>
      <c r="C1038" t="s">
        <v>1386</v>
      </c>
      <c r="D1038" s="15">
        <v>1900</v>
      </c>
      <c r="E1038" s="121">
        <v>1</v>
      </c>
      <c r="F1038" t="s">
        <v>440</v>
      </c>
      <c r="G1038" s="121">
        <v>274</v>
      </c>
      <c r="H1038" t="s">
        <v>383</v>
      </c>
      <c r="I1038" t="s">
        <v>488</v>
      </c>
      <c r="J1038" t="s">
        <v>433</v>
      </c>
      <c r="K1038" t="s">
        <v>223</v>
      </c>
      <c r="L1038" s="756" t="s">
        <v>704</v>
      </c>
      <c r="M1038" t="s">
        <v>230</v>
      </c>
      <c r="N1038" s="681">
        <f t="shared" ca="1" si="72"/>
        <v>37467.682778771625</v>
      </c>
      <c r="O1038" s="681">
        <f t="shared" ca="1" si="72"/>
        <v>4873.5388269059613</v>
      </c>
      <c r="P1038" s="681">
        <f t="shared" ca="1" si="72"/>
        <v>32594.143951865666</v>
      </c>
      <c r="Q1038" s="681">
        <f t="shared" ca="1" si="72"/>
        <v>0</v>
      </c>
      <c r="R1038" s="681">
        <f t="shared" ca="1" si="72"/>
        <v>0</v>
      </c>
      <c r="S1038" t="str">
        <f t="shared" si="69"/>
        <v>HUM_ASR_FY_2022</v>
      </c>
      <c r="T1038" s="958">
        <f t="shared" si="70"/>
        <v>45032</v>
      </c>
      <c r="U1038" t="str">
        <f t="shared" si="71"/>
        <v>Unaudited</v>
      </c>
    </row>
    <row r="1039" spans="1:21" x14ac:dyDescent="0.25">
      <c r="A1039" t="s">
        <v>437</v>
      </c>
      <c r="B1039" t="s">
        <v>1385</v>
      </c>
      <c r="C1039" t="s">
        <v>1386</v>
      </c>
      <c r="D1039" s="15">
        <v>1900</v>
      </c>
      <c r="E1039" s="121">
        <v>1</v>
      </c>
      <c r="F1039" t="s">
        <v>440</v>
      </c>
      <c r="G1039" s="121">
        <v>274</v>
      </c>
      <c r="H1039" t="s">
        <v>383</v>
      </c>
      <c r="I1039" t="s">
        <v>488</v>
      </c>
      <c r="J1039" t="s">
        <v>433</v>
      </c>
      <c r="K1039" t="s">
        <v>223</v>
      </c>
      <c r="L1039" s="756">
        <v>2.21</v>
      </c>
      <c r="M1039" t="s">
        <v>466</v>
      </c>
      <c r="N1039" s="681">
        <f t="shared" ca="1" si="72"/>
        <v>0</v>
      </c>
      <c r="O1039" s="681">
        <f t="shared" ca="1" si="72"/>
        <v>0</v>
      </c>
      <c r="P1039" s="681">
        <f t="shared" ca="1" si="72"/>
        <v>0</v>
      </c>
      <c r="Q1039" s="681">
        <f t="shared" ca="1" si="72"/>
        <v>0</v>
      </c>
      <c r="R1039" s="681">
        <f t="shared" ca="1" si="72"/>
        <v>0</v>
      </c>
      <c r="S1039" t="str">
        <f t="shared" si="69"/>
        <v>HUM_ASR_FY_2022</v>
      </c>
      <c r="T1039" s="958">
        <f t="shared" si="70"/>
        <v>45032</v>
      </c>
      <c r="U1039" t="str">
        <f t="shared" si="71"/>
        <v>Unaudited</v>
      </c>
    </row>
    <row r="1040" spans="1:21" x14ac:dyDescent="0.25">
      <c r="A1040" t="s">
        <v>437</v>
      </c>
      <c r="B1040" t="s">
        <v>1385</v>
      </c>
      <c r="C1040" t="s">
        <v>1386</v>
      </c>
      <c r="D1040" s="15">
        <v>1900</v>
      </c>
      <c r="E1040" s="121">
        <v>1</v>
      </c>
      <c r="F1040" t="s">
        <v>440</v>
      </c>
      <c r="G1040" s="121">
        <v>274</v>
      </c>
      <c r="H1040" t="s">
        <v>383</v>
      </c>
      <c r="I1040" t="s">
        <v>488</v>
      </c>
      <c r="J1040" t="s">
        <v>433</v>
      </c>
      <c r="K1040" t="s">
        <v>6</v>
      </c>
      <c r="L1040" s="756" t="s">
        <v>70</v>
      </c>
      <c r="M1040" t="s">
        <v>188</v>
      </c>
      <c r="N1040" s="681">
        <f t="shared" ca="1" si="72"/>
        <v>60086.301824450842</v>
      </c>
      <c r="O1040" s="681">
        <f t="shared" ca="1" si="72"/>
        <v>29231.408490223836</v>
      </c>
      <c r="P1040" s="681">
        <f t="shared" ca="1" si="72"/>
        <v>30854.893334227007</v>
      </c>
      <c r="Q1040" s="681">
        <f t="shared" ca="1" si="72"/>
        <v>0</v>
      </c>
      <c r="R1040" s="681">
        <f t="shared" ca="1" si="72"/>
        <v>0</v>
      </c>
      <c r="S1040" t="str">
        <f t="shared" si="69"/>
        <v>HUM_ASR_FY_2022</v>
      </c>
      <c r="T1040" s="958">
        <f t="shared" si="70"/>
        <v>45032</v>
      </c>
      <c r="U1040" t="str">
        <f t="shared" si="71"/>
        <v>Unaudited</v>
      </c>
    </row>
    <row r="1041" spans="1:21" x14ac:dyDescent="0.25">
      <c r="A1041" t="s">
        <v>437</v>
      </c>
      <c r="B1041" t="s">
        <v>1385</v>
      </c>
      <c r="C1041" t="s">
        <v>1386</v>
      </c>
      <c r="D1041" s="15">
        <v>1900</v>
      </c>
      <c r="E1041" s="121">
        <v>1</v>
      </c>
      <c r="F1041" t="s">
        <v>440</v>
      </c>
      <c r="G1041" s="121">
        <v>274</v>
      </c>
      <c r="H1041" t="s">
        <v>383</v>
      </c>
      <c r="I1041" t="s">
        <v>488</v>
      </c>
      <c r="J1041" t="s">
        <v>433</v>
      </c>
      <c r="K1041" t="s">
        <v>6</v>
      </c>
      <c r="L1041" s="756" t="s">
        <v>71</v>
      </c>
      <c r="M1041" t="s">
        <v>231</v>
      </c>
      <c r="N1041" s="681">
        <f t="shared" ca="1" si="72"/>
        <v>0</v>
      </c>
      <c r="O1041" s="681">
        <f t="shared" ca="1" si="72"/>
        <v>0</v>
      </c>
      <c r="P1041" s="681">
        <f t="shared" ca="1" si="72"/>
        <v>0</v>
      </c>
      <c r="Q1041" s="681">
        <f t="shared" ca="1" si="72"/>
        <v>0</v>
      </c>
      <c r="R1041" s="681">
        <f t="shared" ca="1" si="72"/>
        <v>0</v>
      </c>
      <c r="S1041" t="str">
        <f t="shared" si="69"/>
        <v>HUM_ASR_FY_2022</v>
      </c>
      <c r="T1041" s="958">
        <f t="shared" si="70"/>
        <v>45032</v>
      </c>
      <c r="U1041" t="str">
        <f t="shared" si="71"/>
        <v>Unaudited</v>
      </c>
    </row>
    <row r="1042" spans="1:21" x14ac:dyDescent="0.25">
      <c r="A1042" t="s">
        <v>437</v>
      </c>
      <c r="B1042" t="s">
        <v>1385</v>
      </c>
      <c r="C1042" t="s">
        <v>1386</v>
      </c>
      <c r="D1042" s="15">
        <v>1900</v>
      </c>
      <c r="E1042" s="121">
        <v>1</v>
      </c>
      <c r="F1042" t="s">
        <v>440</v>
      </c>
      <c r="G1042" s="121">
        <v>274</v>
      </c>
      <c r="H1042" t="s">
        <v>383</v>
      </c>
      <c r="I1042" t="s">
        <v>488</v>
      </c>
      <c r="J1042" t="s">
        <v>433</v>
      </c>
      <c r="K1042" t="s">
        <v>6</v>
      </c>
      <c r="L1042" s="756" t="s">
        <v>72</v>
      </c>
      <c r="M1042" t="s">
        <v>164</v>
      </c>
      <c r="N1042" s="681">
        <f t="shared" ca="1" si="72"/>
        <v>0</v>
      </c>
      <c r="O1042" s="681">
        <f t="shared" ca="1" si="72"/>
        <v>0</v>
      </c>
      <c r="P1042" s="681">
        <f t="shared" ca="1" si="72"/>
        <v>0</v>
      </c>
      <c r="Q1042" s="681">
        <f t="shared" ca="1" si="72"/>
        <v>0</v>
      </c>
      <c r="R1042" s="681">
        <f t="shared" ca="1" si="72"/>
        <v>0</v>
      </c>
      <c r="S1042" t="str">
        <f t="shared" si="69"/>
        <v>HUM_ASR_FY_2022</v>
      </c>
      <c r="T1042" s="958">
        <f t="shared" si="70"/>
        <v>45032</v>
      </c>
      <c r="U1042" t="str">
        <f t="shared" si="71"/>
        <v>Unaudited</v>
      </c>
    </row>
    <row r="1043" spans="1:21" x14ac:dyDescent="0.25">
      <c r="A1043" t="s">
        <v>437</v>
      </c>
      <c r="B1043" t="s">
        <v>1385</v>
      </c>
      <c r="C1043" t="s">
        <v>1386</v>
      </c>
      <c r="D1043" s="15">
        <v>1900</v>
      </c>
      <c r="E1043" s="121">
        <v>1</v>
      </c>
      <c r="F1043" t="s">
        <v>440</v>
      </c>
      <c r="G1043" s="121">
        <v>274</v>
      </c>
      <c r="H1043" t="s">
        <v>383</v>
      </c>
      <c r="I1043" t="s">
        <v>488</v>
      </c>
      <c r="J1043" t="s">
        <v>433</v>
      </c>
      <c r="K1043" t="s">
        <v>6</v>
      </c>
      <c r="L1043" s="756">
        <v>3.4</v>
      </c>
      <c r="M1043" t="s">
        <v>461</v>
      </c>
      <c r="N1043" s="681">
        <f t="shared" ca="1" si="72"/>
        <v>0</v>
      </c>
      <c r="O1043" s="681">
        <f t="shared" ca="1" si="72"/>
        <v>0</v>
      </c>
      <c r="P1043" s="681">
        <f t="shared" ca="1" si="72"/>
        <v>0</v>
      </c>
      <c r="Q1043" s="681">
        <f t="shared" ca="1" si="72"/>
        <v>0</v>
      </c>
      <c r="R1043" s="681">
        <f t="shared" ca="1" si="72"/>
        <v>0</v>
      </c>
      <c r="S1043" t="str">
        <f t="shared" si="69"/>
        <v>HUM_ASR_FY_2022</v>
      </c>
      <c r="T1043" s="958">
        <f t="shared" si="70"/>
        <v>45032</v>
      </c>
      <c r="U1043" t="str">
        <f t="shared" si="71"/>
        <v>Unaudited</v>
      </c>
    </row>
    <row r="1044" spans="1:21" x14ac:dyDescent="0.25">
      <c r="A1044" t="s">
        <v>437</v>
      </c>
      <c r="B1044" t="s">
        <v>1385</v>
      </c>
      <c r="C1044" t="s">
        <v>1386</v>
      </c>
      <c r="D1044" s="15">
        <v>1900</v>
      </c>
      <c r="E1044" s="121">
        <v>1</v>
      </c>
      <c r="F1044" t="s">
        <v>440</v>
      </c>
      <c r="G1044" s="121">
        <v>274</v>
      </c>
      <c r="H1044" t="s">
        <v>383</v>
      </c>
      <c r="I1044" t="s">
        <v>488</v>
      </c>
      <c r="J1044" t="s">
        <v>433</v>
      </c>
      <c r="K1044" t="s">
        <v>434</v>
      </c>
      <c r="L1044" s="756">
        <v>4.5</v>
      </c>
      <c r="M1044" t="s">
        <v>32</v>
      </c>
      <c r="N1044" s="681">
        <f t="shared" ca="1" si="72"/>
        <v>5089.6645454545442</v>
      </c>
      <c r="O1044" s="681">
        <f t="shared" ca="1" si="72"/>
        <v>3891.4215699792921</v>
      </c>
      <c r="P1044" s="681">
        <f t="shared" ca="1" si="72"/>
        <v>1198.2429754752518</v>
      </c>
      <c r="Q1044" s="681">
        <f t="shared" ca="1" si="72"/>
        <v>0</v>
      </c>
      <c r="R1044" s="681">
        <f t="shared" ca="1" si="72"/>
        <v>0</v>
      </c>
      <c r="S1044" t="str">
        <f t="shared" si="69"/>
        <v>HUM_ASR_FY_2022</v>
      </c>
      <c r="T1044" s="958">
        <f t="shared" si="70"/>
        <v>45032</v>
      </c>
      <c r="U1044" t="str">
        <f t="shared" si="71"/>
        <v>Unaudited</v>
      </c>
    </row>
    <row r="1045" spans="1:21" x14ac:dyDescent="0.25">
      <c r="A1045" t="s">
        <v>437</v>
      </c>
      <c r="B1045" t="s">
        <v>1385</v>
      </c>
      <c r="C1045" t="s">
        <v>1386</v>
      </c>
      <c r="D1045" s="15">
        <v>1900</v>
      </c>
      <c r="E1045" s="121">
        <v>1</v>
      </c>
      <c r="F1045" t="s">
        <v>440</v>
      </c>
      <c r="G1045" s="121">
        <v>274</v>
      </c>
      <c r="H1045" t="s">
        <v>383</v>
      </c>
      <c r="I1045" t="s">
        <v>488</v>
      </c>
      <c r="J1045" t="s">
        <v>433</v>
      </c>
      <c r="K1045" t="s">
        <v>434</v>
      </c>
      <c r="L1045" s="756" t="s">
        <v>944</v>
      </c>
      <c r="M1045" t="s">
        <v>935</v>
      </c>
      <c r="N1045" s="681">
        <f t="shared" ca="1" si="72"/>
        <v>0</v>
      </c>
      <c r="O1045" s="681">
        <f t="shared" ca="1" si="72"/>
        <v>0</v>
      </c>
      <c r="P1045" s="681">
        <f t="shared" ca="1" si="72"/>
        <v>0</v>
      </c>
      <c r="Q1045" s="681">
        <f t="shared" ca="1" si="72"/>
        <v>0</v>
      </c>
      <c r="R1045" s="681">
        <f t="shared" ca="1" si="72"/>
        <v>0</v>
      </c>
      <c r="S1045" t="str">
        <f t="shared" si="69"/>
        <v>HUM_ASR_FY_2022</v>
      </c>
      <c r="T1045" s="958">
        <f t="shared" si="70"/>
        <v>45032</v>
      </c>
      <c r="U1045" t="str">
        <f t="shared" si="71"/>
        <v>Unaudited</v>
      </c>
    </row>
    <row r="1046" spans="1:21" x14ac:dyDescent="0.25">
      <c r="A1046" t="s">
        <v>437</v>
      </c>
      <c r="B1046" t="s">
        <v>1385</v>
      </c>
      <c r="C1046" t="s">
        <v>1386</v>
      </c>
      <c r="D1046" s="15">
        <v>1900</v>
      </c>
      <c r="E1046" s="121">
        <v>1</v>
      </c>
      <c r="F1046" t="s">
        <v>440</v>
      </c>
      <c r="G1046" s="121">
        <v>274</v>
      </c>
      <c r="H1046" t="s">
        <v>383</v>
      </c>
      <c r="I1046" t="s">
        <v>488</v>
      </c>
      <c r="J1046" t="s">
        <v>433</v>
      </c>
      <c r="K1046" t="s">
        <v>434</v>
      </c>
      <c r="L1046" s="756" t="s">
        <v>193</v>
      </c>
      <c r="M1046" t="s">
        <v>40</v>
      </c>
      <c r="N1046" s="681">
        <f t="shared" ca="1" si="72"/>
        <v>0</v>
      </c>
      <c r="O1046" s="681">
        <f t="shared" ca="1" si="72"/>
        <v>0</v>
      </c>
      <c r="P1046" s="681">
        <f t="shared" ca="1" si="72"/>
        <v>0</v>
      </c>
      <c r="Q1046" s="681">
        <f t="shared" ca="1" si="72"/>
        <v>0</v>
      </c>
      <c r="R1046" s="681">
        <f t="shared" ca="1" si="72"/>
        <v>0</v>
      </c>
      <c r="S1046" t="str">
        <f t="shared" si="69"/>
        <v>HUM_ASR_FY_2022</v>
      </c>
      <c r="T1046" s="958">
        <f t="shared" si="70"/>
        <v>45032</v>
      </c>
      <c r="U1046" t="str">
        <f t="shared" si="71"/>
        <v>Unaudited</v>
      </c>
    </row>
    <row r="1047" spans="1:21" x14ac:dyDescent="0.25">
      <c r="A1047" t="s">
        <v>437</v>
      </c>
      <c r="B1047" t="s">
        <v>1385</v>
      </c>
      <c r="C1047" t="s">
        <v>1386</v>
      </c>
      <c r="D1047" s="15">
        <v>1900</v>
      </c>
      <c r="E1047" s="121">
        <v>1</v>
      </c>
      <c r="F1047" t="s">
        <v>440</v>
      </c>
      <c r="G1047" s="121">
        <v>274</v>
      </c>
      <c r="H1047" t="s">
        <v>383</v>
      </c>
      <c r="I1047" t="s">
        <v>488</v>
      </c>
      <c r="J1047" t="s">
        <v>433</v>
      </c>
      <c r="K1047" t="s">
        <v>434</v>
      </c>
      <c r="L1047" s="756" t="s">
        <v>192</v>
      </c>
      <c r="M1047" t="s">
        <v>329</v>
      </c>
      <c r="N1047" s="681">
        <f t="shared" ca="1" si="72"/>
        <v>0</v>
      </c>
      <c r="O1047" s="681">
        <f t="shared" ca="1" si="72"/>
        <v>0</v>
      </c>
      <c r="P1047" s="681">
        <f t="shared" ca="1" si="72"/>
        <v>0</v>
      </c>
      <c r="Q1047" s="681">
        <f t="shared" ca="1" si="72"/>
        <v>0</v>
      </c>
      <c r="R1047" s="681">
        <f t="shared" ca="1" si="72"/>
        <v>0</v>
      </c>
      <c r="S1047" t="str">
        <f t="shared" si="69"/>
        <v>HUM_ASR_FY_2022</v>
      </c>
      <c r="T1047" s="958">
        <f t="shared" si="70"/>
        <v>45032</v>
      </c>
      <c r="U1047" t="str">
        <f t="shared" si="71"/>
        <v>Unaudited</v>
      </c>
    </row>
    <row r="1048" spans="1:21" x14ac:dyDescent="0.25">
      <c r="A1048" t="s">
        <v>437</v>
      </c>
      <c r="B1048" t="s">
        <v>1385</v>
      </c>
      <c r="C1048" t="s">
        <v>1386</v>
      </c>
      <c r="D1048" s="15">
        <v>1900</v>
      </c>
      <c r="E1048" s="121">
        <v>1</v>
      </c>
      <c r="F1048" t="s">
        <v>440</v>
      </c>
      <c r="G1048" s="121">
        <v>274</v>
      </c>
      <c r="H1048" t="s">
        <v>383</v>
      </c>
      <c r="I1048" t="s">
        <v>488</v>
      </c>
      <c r="J1048" t="s">
        <v>450</v>
      </c>
      <c r="K1048" t="s">
        <v>435</v>
      </c>
      <c r="L1048" s="756" t="s">
        <v>79</v>
      </c>
      <c r="M1048" t="s">
        <v>27</v>
      </c>
      <c r="N1048" s="681">
        <f t="shared" ca="1" si="72"/>
        <v>887455.46930291143</v>
      </c>
      <c r="O1048" s="681">
        <f t="shared" ca="1" si="72"/>
        <v>452942.9739488113</v>
      </c>
      <c r="P1048" s="681">
        <f t="shared" ca="1" si="72"/>
        <v>434512.49535410013</v>
      </c>
      <c r="Q1048" s="681">
        <f t="shared" ca="1" si="72"/>
        <v>0</v>
      </c>
      <c r="R1048" s="681">
        <f t="shared" ca="1" si="72"/>
        <v>0</v>
      </c>
      <c r="S1048" t="str">
        <f t="shared" si="69"/>
        <v>HUM_ASR_FY_2022</v>
      </c>
      <c r="T1048" s="958">
        <f t="shared" si="70"/>
        <v>45032</v>
      </c>
      <c r="U1048" t="str">
        <f t="shared" si="71"/>
        <v>Unaudited</v>
      </c>
    </row>
    <row r="1049" spans="1:21" x14ac:dyDescent="0.25">
      <c r="A1049" t="s">
        <v>437</v>
      </c>
      <c r="B1049" t="s">
        <v>1385</v>
      </c>
      <c r="C1049" t="s">
        <v>1386</v>
      </c>
      <c r="D1049" s="15">
        <v>1900</v>
      </c>
      <c r="E1049" s="121">
        <v>1</v>
      </c>
      <c r="F1049" t="s">
        <v>440</v>
      </c>
      <c r="G1049" s="121">
        <v>274</v>
      </c>
      <c r="H1049" t="s">
        <v>383</v>
      </c>
      <c r="I1049" t="s">
        <v>488</v>
      </c>
      <c r="J1049" t="s">
        <v>450</v>
      </c>
      <c r="K1049" t="s">
        <v>435</v>
      </c>
      <c r="L1049" s="756" t="s">
        <v>80</v>
      </c>
      <c r="M1049" t="s">
        <v>97</v>
      </c>
      <c r="N1049" s="681">
        <f t="shared" ca="1" si="72"/>
        <v>93652.281350261474</v>
      </c>
      <c r="O1049" s="681">
        <f t="shared" ca="1" si="72"/>
        <v>47798.615591606074</v>
      </c>
      <c r="P1049" s="681">
        <f t="shared" ca="1" si="72"/>
        <v>45853.665758655392</v>
      </c>
      <c r="Q1049" s="681">
        <f t="shared" ca="1" si="72"/>
        <v>0</v>
      </c>
      <c r="R1049" s="681">
        <f t="shared" ca="1" si="72"/>
        <v>0</v>
      </c>
      <c r="S1049" t="str">
        <f t="shared" si="69"/>
        <v>HUM_ASR_FY_2022</v>
      </c>
      <c r="T1049" s="958">
        <f t="shared" si="70"/>
        <v>45032</v>
      </c>
      <c r="U1049" t="str">
        <f t="shared" si="71"/>
        <v>Unaudited</v>
      </c>
    </row>
    <row r="1050" spans="1:21" x14ac:dyDescent="0.25">
      <c r="A1050" t="s">
        <v>437</v>
      </c>
      <c r="B1050" t="s">
        <v>1385</v>
      </c>
      <c r="C1050" t="s">
        <v>1386</v>
      </c>
      <c r="D1050" s="15">
        <v>1900</v>
      </c>
      <c r="E1050" s="121">
        <v>1</v>
      </c>
      <c r="F1050" t="s">
        <v>440</v>
      </c>
      <c r="G1050" s="121">
        <v>274</v>
      </c>
      <c r="H1050" t="s">
        <v>383</v>
      </c>
      <c r="I1050" t="s">
        <v>488</v>
      </c>
      <c r="J1050" t="s">
        <v>450</v>
      </c>
      <c r="K1050" t="s">
        <v>435</v>
      </c>
      <c r="L1050" s="756" t="s">
        <v>81</v>
      </c>
      <c r="M1050" t="s">
        <v>98</v>
      </c>
      <c r="N1050" s="681">
        <f t="shared" ca="1" si="72"/>
        <v>178082.85334678608</v>
      </c>
      <c r="O1050" s="681">
        <f t="shared" ca="1" si="72"/>
        <v>90890.619297824742</v>
      </c>
      <c r="P1050" s="681">
        <f t="shared" ca="1" si="72"/>
        <v>87192.234048961342</v>
      </c>
      <c r="Q1050" s="681">
        <f t="shared" ca="1" si="72"/>
        <v>0</v>
      </c>
      <c r="R1050" s="681">
        <f t="shared" ca="1" si="72"/>
        <v>0</v>
      </c>
      <c r="S1050" t="str">
        <f t="shared" si="69"/>
        <v>HUM_ASR_FY_2022</v>
      </c>
      <c r="T1050" s="958">
        <f t="shared" si="70"/>
        <v>45032</v>
      </c>
      <c r="U1050" t="str">
        <f t="shared" si="71"/>
        <v>Unaudited</v>
      </c>
    </row>
    <row r="1051" spans="1:21" x14ac:dyDescent="0.25">
      <c r="A1051" t="s">
        <v>437</v>
      </c>
      <c r="B1051" t="s">
        <v>1385</v>
      </c>
      <c r="C1051" t="s">
        <v>1386</v>
      </c>
      <c r="D1051" s="15">
        <v>1900</v>
      </c>
      <c r="E1051" s="121">
        <v>1</v>
      </c>
      <c r="F1051" t="s">
        <v>440</v>
      </c>
      <c r="G1051" s="121">
        <v>274</v>
      </c>
      <c r="H1051" t="s">
        <v>383</v>
      </c>
      <c r="I1051" t="s">
        <v>488</v>
      </c>
      <c r="J1051" t="s">
        <v>450</v>
      </c>
      <c r="K1051" t="s">
        <v>435</v>
      </c>
      <c r="L1051" s="756" t="s">
        <v>82</v>
      </c>
      <c r="M1051" t="s">
        <v>99</v>
      </c>
      <c r="N1051" s="681">
        <f t="shared" ca="1" si="72"/>
        <v>137179.4411365095</v>
      </c>
      <c r="O1051" s="681">
        <f t="shared" ca="1" si="72"/>
        <v>70014.176690817621</v>
      </c>
      <c r="P1051" s="681">
        <f t="shared" ca="1" si="72"/>
        <v>67165.264445691879</v>
      </c>
      <c r="Q1051" s="681">
        <f t="shared" ca="1" si="72"/>
        <v>0</v>
      </c>
      <c r="R1051" s="681">
        <f t="shared" ca="1" si="72"/>
        <v>0</v>
      </c>
      <c r="S1051" t="str">
        <f t="shared" si="69"/>
        <v>HUM_ASR_FY_2022</v>
      </c>
      <c r="T1051" s="958">
        <f t="shared" si="70"/>
        <v>45032</v>
      </c>
      <c r="U1051" t="str">
        <f t="shared" si="71"/>
        <v>Unaudited</v>
      </c>
    </row>
    <row r="1052" spans="1:21" x14ac:dyDescent="0.25">
      <c r="A1052" t="s">
        <v>437</v>
      </c>
      <c r="B1052" t="s">
        <v>1385</v>
      </c>
      <c r="C1052" t="s">
        <v>1386</v>
      </c>
      <c r="D1052" s="15">
        <v>1900</v>
      </c>
      <c r="E1052" s="121">
        <v>1</v>
      </c>
      <c r="F1052" t="s">
        <v>440</v>
      </c>
      <c r="G1052" s="121">
        <v>274</v>
      </c>
      <c r="H1052" t="s">
        <v>383</v>
      </c>
      <c r="I1052" t="s">
        <v>488</v>
      </c>
      <c r="J1052" t="s">
        <v>450</v>
      </c>
      <c r="K1052" t="s">
        <v>435</v>
      </c>
      <c r="L1052" s="756" t="s">
        <v>216</v>
      </c>
      <c r="M1052" t="s">
        <v>100</v>
      </c>
      <c r="N1052" s="681">
        <f t="shared" ca="1" si="72"/>
        <v>253921.30139023357</v>
      </c>
      <c r="O1052" s="681">
        <f t="shared" ca="1" si="72"/>
        <v>129597.34136405251</v>
      </c>
      <c r="P1052" s="681">
        <f t="shared" ca="1" si="72"/>
        <v>124323.96002618107</v>
      </c>
      <c r="Q1052" s="681">
        <f t="shared" ca="1" si="72"/>
        <v>0</v>
      </c>
      <c r="R1052" s="681">
        <f t="shared" ca="1" si="72"/>
        <v>0</v>
      </c>
      <c r="S1052" t="str">
        <f t="shared" si="69"/>
        <v>HUM_ASR_FY_2022</v>
      </c>
      <c r="T1052" s="958">
        <f t="shared" si="70"/>
        <v>45032</v>
      </c>
      <c r="U1052" t="str">
        <f t="shared" si="71"/>
        <v>Unaudited</v>
      </c>
    </row>
    <row r="1053" spans="1:21" x14ac:dyDescent="0.25">
      <c r="A1053" t="s">
        <v>437</v>
      </c>
      <c r="B1053" t="s">
        <v>1385</v>
      </c>
      <c r="C1053" t="s">
        <v>1386</v>
      </c>
      <c r="D1053" s="15">
        <v>1900</v>
      </c>
      <c r="E1053" s="121">
        <v>1</v>
      </c>
      <c r="F1053" t="s">
        <v>440</v>
      </c>
      <c r="G1053" s="121">
        <v>274</v>
      </c>
      <c r="H1053" t="s">
        <v>383</v>
      </c>
      <c r="I1053" t="s">
        <v>488</v>
      </c>
      <c r="J1053" t="s">
        <v>450</v>
      </c>
      <c r="K1053" t="s">
        <v>435</v>
      </c>
      <c r="L1053" s="756" t="s">
        <v>215</v>
      </c>
      <c r="M1053" t="s">
        <v>28</v>
      </c>
      <c r="N1053" s="681">
        <f t="shared" ca="1" si="72"/>
        <v>5078.1401083164037</v>
      </c>
      <c r="O1053" s="681">
        <f t="shared" ca="1" si="72"/>
        <v>2591.8008985806191</v>
      </c>
      <c r="P1053" s="681">
        <f t="shared" ca="1" si="72"/>
        <v>2486.3392097357851</v>
      </c>
      <c r="Q1053" s="681">
        <f t="shared" ca="1" si="72"/>
        <v>0</v>
      </c>
      <c r="R1053" s="681">
        <f t="shared" ca="1" si="72"/>
        <v>0</v>
      </c>
      <c r="S1053" t="str">
        <f t="shared" si="69"/>
        <v>HUM_ASR_FY_2022</v>
      </c>
      <c r="T1053" s="958">
        <f t="shared" si="70"/>
        <v>45032</v>
      </c>
      <c r="U1053" t="str">
        <f t="shared" si="71"/>
        <v>Unaudited</v>
      </c>
    </row>
    <row r="1054" spans="1:21" x14ac:dyDescent="0.25">
      <c r="A1054" t="s">
        <v>437</v>
      </c>
      <c r="B1054" t="s">
        <v>1385</v>
      </c>
      <c r="C1054" t="s">
        <v>1386</v>
      </c>
      <c r="D1054" s="15">
        <v>1900</v>
      </c>
      <c r="E1054" s="121">
        <v>1</v>
      </c>
      <c r="F1054" t="s">
        <v>440</v>
      </c>
      <c r="G1054" s="121">
        <v>274</v>
      </c>
      <c r="H1054" t="s">
        <v>383</v>
      </c>
      <c r="I1054" t="s">
        <v>488</v>
      </c>
      <c r="J1054" t="s">
        <v>436</v>
      </c>
      <c r="K1054" t="s">
        <v>436</v>
      </c>
      <c r="L1054" s="756" t="s">
        <v>84</v>
      </c>
      <c r="M1054" t="s">
        <v>327</v>
      </c>
      <c r="N1054" s="681">
        <f t="shared" ca="1" si="72"/>
        <v>0</v>
      </c>
      <c r="O1054" s="681">
        <f t="shared" ca="1" si="72"/>
        <v>0</v>
      </c>
      <c r="P1054" s="681">
        <f t="shared" ca="1" si="72"/>
        <v>0</v>
      </c>
      <c r="Q1054" s="681">
        <f t="shared" ca="1" si="72"/>
        <v>0</v>
      </c>
      <c r="R1054" s="681">
        <f t="shared" ca="1" si="72"/>
        <v>0</v>
      </c>
      <c r="S1054" t="str">
        <f t="shared" si="69"/>
        <v>HUM_ASR_FY_2022</v>
      </c>
      <c r="T1054" s="958">
        <f t="shared" si="70"/>
        <v>45032</v>
      </c>
      <c r="U1054" t="str">
        <f t="shared" si="71"/>
        <v>Unaudited</v>
      </c>
    </row>
    <row r="1055" spans="1:21" x14ac:dyDescent="0.25">
      <c r="A1055" t="s">
        <v>437</v>
      </c>
      <c r="B1055" t="s">
        <v>1385</v>
      </c>
      <c r="C1055" t="s">
        <v>1386</v>
      </c>
      <c r="D1055" s="15">
        <v>1900</v>
      </c>
      <c r="E1055" s="121">
        <v>1</v>
      </c>
      <c r="F1055" t="s">
        <v>440</v>
      </c>
      <c r="G1055" s="121">
        <v>274</v>
      </c>
      <c r="H1055" t="s">
        <v>383</v>
      </c>
      <c r="I1055" t="s">
        <v>488</v>
      </c>
      <c r="J1055" t="s">
        <v>436</v>
      </c>
      <c r="K1055" t="s">
        <v>436</v>
      </c>
      <c r="L1055" s="756" t="s">
        <v>85</v>
      </c>
      <c r="M1055" t="s">
        <v>325</v>
      </c>
      <c r="N1055" s="681">
        <f t="shared" ca="1" si="72"/>
        <v>0</v>
      </c>
      <c r="O1055" s="681">
        <f t="shared" ca="1" si="72"/>
        <v>0</v>
      </c>
      <c r="P1055" s="681">
        <f t="shared" ca="1" si="72"/>
        <v>0</v>
      </c>
      <c r="Q1055" s="681">
        <f t="shared" ca="1" si="72"/>
        <v>0</v>
      </c>
      <c r="R1055" s="681">
        <f t="shared" ca="1" si="72"/>
        <v>0</v>
      </c>
      <c r="S1055" t="str">
        <f t="shared" si="69"/>
        <v>HUM_ASR_FY_2022</v>
      </c>
      <c r="T1055" s="958">
        <f t="shared" si="70"/>
        <v>45032</v>
      </c>
      <c r="U1055" t="str">
        <f t="shared" si="71"/>
        <v>Unaudited</v>
      </c>
    </row>
    <row r="1056" spans="1:21" x14ac:dyDescent="0.25">
      <c r="A1056" t="s">
        <v>437</v>
      </c>
      <c r="B1056" t="s">
        <v>1385</v>
      </c>
      <c r="C1056" t="s">
        <v>1386</v>
      </c>
      <c r="D1056" s="15">
        <v>1900</v>
      </c>
      <c r="E1056" s="121">
        <v>1</v>
      </c>
      <c r="F1056" t="s">
        <v>440</v>
      </c>
      <c r="G1056" s="121">
        <v>274</v>
      </c>
      <c r="H1056" t="s">
        <v>383</v>
      </c>
      <c r="I1056" t="s">
        <v>488</v>
      </c>
      <c r="J1056" t="s">
        <v>436</v>
      </c>
      <c r="K1056" t="s">
        <v>436</v>
      </c>
      <c r="L1056" s="756" t="s">
        <v>86</v>
      </c>
      <c r="M1056" t="s">
        <v>494</v>
      </c>
      <c r="N1056" s="681">
        <f t="shared" ca="1" si="72"/>
        <v>0</v>
      </c>
      <c r="O1056" s="681">
        <f t="shared" ca="1" si="72"/>
        <v>0</v>
      </c>
      <c r="P1056" s="681">
        <f t="shared" ca="1" si="72"/>
        <v>0</v>
      </c>
      <c r="Q1056" s="681">
        <f t="shared" ca="1" si="72"/>
        <v>0</v>
      </c>
      <c r="R1056" s="681">
        <f t="shared" ca="1" si="72"/>
        <v>0</v>
      </c>
      <c r="S1056" t="str">
        <f t="shared" si="69"/>
        <v>HUM_ASR_FY_2022</v>
      </c>
      <c r="T1056" s="958">
        <f t="shared" si="70"/>
        <v>45032</v>
      </c>
      <c r="U1056" t="str">
        <f t="shared" si="71"/>
        <v>Unaudited</v>
      </c>
    </row>
    <row r="1057" spans="1:21" x14ac:dyDescent="0.25">
      <c r="A1057" t="s">
        <v>437</v>
      </c>
      <c r="B1057" t="s">
        <v>1385</v>
      </c>
      <c r="C1057" t="s">
        <v>1386</v>
      </c>
      <c r="D1057" s="15">
        <v>1900</v>
      </c>
      <c r="E1057" s="121">
        <v>1</v>
      </c>
      <c r="F1057" t="s">
        <v>440</v>
      </c>
      <c r="G1057" s="121">
        <v>274</v>
      </c>
      <c r="H1057" t="s">
        <v>383</v>
      </c>
      <c r="I1057" t="s">
        <v>488</v>
      </c>
      <c r="J1057" t="s">
        <v>436</v>
      </c>
      <c r="K1057" t="s">
        <v>436</v>
      </c>
      <c r="L1057" s="756" t="s">
        <v>87</v>
      </c>
      <c r="M1057" t="s">
        <v>495</v>
      </c>
      <c r="N1057" s="681">
        <f t="shared" ca="1" si="72"/>
        <v>0</v>
      </c>
      <c r="O1057" s="681">
        <f t="shared" ca="1" si="72"/>
        <v>0</v>
      </c>
      <c r="P1057" s="681">
        <f t="shared" ca="1" si="72"/>
        <v>0</v>
      </c>
      <c r="Q1057" s="681">
        <f t="shared" ca="1" si="72"/>
        <v>0</v>
      </c>
      <c r="R1057" s="681">
        <f t="shared" ca="1" si="72"/>
        <v>0</v>
      </c>
      <c r="S1057" t="str">
        <f t="shared" si="69"/>
        <v>HUM_ASR_FY_2022</v>
      </c>
      <c r="T1057" s="958">
        <f t="shared" si="70"/>
        <v>45032</v>
      </c>
      <c r="U1057" t="str">
        <f t="shared" si="71"/>
        <v>Unaudited</v>
      </c>
    </row>
    <row r="1058" spans="1:21" x14ac:dyDescent="0.25">
      <c r="A1058" t="s">
        <v>437</v>
      </c>
      <c r="B1058" t="s">
        <v>1385</v>
      </c>
      <c r="C1058" t="s">
        <v>1386</v>
      </c>
      <c r="D1058" s="15">
        <v>1900</v>
      </c>
      <c r="E1058" s="121">
        <v>1</v>
      </c>
      <c r="F1058" t="s">
        <v>440</v>
      </c>
      <c r="G1058" s="121">
        <v>274</v>
      </c>
      <c r="H1058" t="s">
        <v>383</v>
      </c>
      <c r="I1058" t="s">
        <v>488</v>
      </c>
      <c r="J1058" t="s">
        <v>436</v>
      </c>
      <c r="K1058" t="s">
        <v>436</v>
      </c>
      <c r="L1058" s="756" t="s">
        <v>213</v>
      </c>
      <c r="M1058" t="s">
        <v>496</v>
      </c>
      <c r="N1058" s="681">
        <f t="shared" ca="1" si="72"/>
        <v>0</v>
      </c>
      <c r="O1058" s="681">
        <f t="shared" ca="1" si="72"/>
        <v>0</v>
      </c>
      <c r="P1058" s="681">
        <f t="shared" ca="1" si="72"/>
        <v>0</v>
      </c>
      <c r="Q1058" s="681">
        <f t="shared" ca="1" si="72"/>
        <v>0</v>
      </c>
      <c r="R1058" s="681">
        <f t="shared" ca="1" si="72"/>
        <v>0</v>
      </c>
      <c r="S1058" t="str">
        <f t="shared" si="69"/>
        <v>HUM_ASR_FY_2022</v>
      </c>
      <c r="T1058" s="958">
        <f t="shared" si="70"/>
        <v>45032</v>
      </c>
      <c r="U1058" t="str">
        <f t="shared" si="71"/>
        <v>Unaudited</v>
      </c>
    </row>
    <row r="1059" spans="1:21" x14ac:dyDescent="0.25">
      <c r="A1059" t="s">
        <v>437</v>
      </c>
      <c r="B1059" t="s">
        <v>1385</v>
      </c>
      <c r="C1059" t="s">
        <v>1386</v>
      </c>
      <c r="D1059" s="15">
        <v>1900</v>
      </c>
      <c r="E1059" s="121">
        <v>1</v>
      </c>
      <c r="F1059" t="s">
        <v>440</v>
      </c>
      <c r="G1059" s="121">
        <v>274</v>
      </c>
      <c r="H1059" t="s">
        <v>383</v>
      </c>
      <c r="I1059" t="s">
        <v>489</v>
      </c>
      <c r="J1059" t="s">
        <v>26</v>
      </c>
      <c r="K1059" t="s">
        <v>26</v>
      </c>
      <c r="L1059" s="756" t="s">
        <v>204</v>
      </c>
      <c r="M1059" t="s">
        <v>26</v>
      </c>
      <c r="N1059" s="681">
        <f t="shared" ca="1" si="72"/>
        <v>-291627.18847220554</v>
      </c>
      <c r="O1059" s="681">
        <f t="shared" ca="1" si="72"/>
        <v>0</v>
      </c>
      <c r="P1059" s="681">
        <f t="shared" ca="1" si="72"/>
        <v>0</v>
      </c>
      <c r="Q1059" s="681">
        <f t="shared" ca="1" si="72"/>
        <v>0</v>
      </c>
      <c r="R1059" s="681">
        <f t="shared" ca="1" si="72"/>
        <v>0</v>
      </c>
      <c r="S1059" t="str">
        <f t="shared" si="69"/>
        <v>HUM_ASR_FY_2022</v>
      </c>
      <c r="T1059" s="958">
        <f t="shared" si="70"/>
        <v>45032</v>
      </c>
      <c r="U1059" t="str">
        <f t="shared" si="71"/>
        <v>Unaudited</v>
      </c>
    </row>
    <row r="1060" spans="1:21" x14ac:dyDescent="0.25">
      <c r="A1060" t="s">
        <v>437</v>
      </c>
      <c r="B1060" t="s">
        <v>1385</v>
      </c>
      <c r="C1060" t="s">
        <v>1386</v>
      </c>
      <c r="D1060" s="15">
        <v>1900</v>
      </c>
      <c r="E1060" s="121">
        <v>1</v>
      </c>
      <c r="F1060" t="s">
        <v>441</v>
      </c>
      <c r="G1060" s="121">
        <v>366</v>
      </c>
      <c r="H1060" t="s">
        <v>383</v>
      </c>
      <c r="I1060" t="s">
        <v>432</v>
      </c>
      <c r="J1060" t="s">
        <v>432</v>
      </c>
      <c r="K1060" t="s">
        <v>432</v>
      </c>
      <c r="M1060" t="s">
        <v>432</v>
      </c>
      <c r="N1060" s="681">
        <f t="shared" ca="1" si="72"/>
        <v>9585</v>
      </c>
      <c r="O1060" s="681">
        <f t="shared" ca="1" si="72"/>
        <v>5074</v>
      </c>
      <c r="P1060" s="681">
        <f t="shared" ca="1" si="72"/>
        <v>4511</v>
      </c>
      <c r="Q1060" s="681">
        <f t="shared" ca="1" si="72"/>
        <v>0</v>
      </c>
      <c r="R1060" s="681">
        <f t="shared" ca="1" si="72"/>
        <v>0</v>
      </c>
      <c r="S1060" t="str">
        <f t="shared" si="69"/>
        <v>HUM_ASR_FY_2022</v>
      </c>
      <c r="T1060" s="958">
        <f t="shared" si="70"/>
        <v>45032</v>
      </c>
      <c r="U1060" t="str">
        <f t="shared" si="71"/>
        <v>Unaudited</v>
      </c>
    </row>
    <row r="1061" spans="1:21" x14ac:dyDescent="0.25">
      <c r="A1061" t="s">
        <v>437</v>
      </c>
      <c r="B1061" t="s">
        <v>1385</v>
      </c>
      <c r="C1061" t="s">
        <v>1386</v>
      </c>
      <c r="D1061" s="15">
        <v>1900</v>
      </c>
      <c r="E1061" s="121">
        <v>1</v>
      </c>
      <c r="F1061" t="s">
        <v>441</v>
      </c>
      <c r="G1061" s="121">
        <v>366</v>
      </c>
      <c r="H1061" t="s">
        <v>383</v>
      </c>
      <c r="I1061" t="s">
        <v>487</v>
      </c>
      <c r="J1061" t="s">
        <v>12</v>
      </c>
      <c r="K1061" t="s">
        <v>12</v>
      </c>
      <c r="L1061" s="756">
        <v>1.1000000000000001</v>
      </c>
      <c r="M1061" t="s">
        <v>12</v>
      </c>
      <c r="N1061" s="681">
        <f t="shared" ca="1" si="72"/>
        <v>40534774.359999999</v>
      </c>
      <c r="O1061" s="681">
        <f t="shared" ca="1" si="72"/>
        <v>0</v>
      </c>
      <c r="P1061" s="681">
        <f t="shared" ca="1" si="72"/>
        <v>0</v>
      </c>
      <c r="Q1061" s="681">
        <f t="shared" ca="1" si="72"/>
        <v>0</v>
      </c>
      <c r="R1061" s="681">
        <f t="shared" ca="1" si="72"/>
        <v>0</v>
      </c>
      <c r="S1061" t="str">
        <f t="shared" si="69"/>
        <v>HUM_ASR_FY_2022</v>
      </c>
      <c r="T1061" s="958">
        <f t="shared" si="70"/>
        <v>45032</v>
      </c>
      <c r="U1061" t="str">
        <f t="shared" si="71"/>
        <v>Unaudited</v>
      </c>
    </row>
    <row r="1062" spans="1:21" x14ac:dyDescent="0.25">
      <c r="A1062" t="s">
        <v>437</v>
      </c>
      <c r="B1062" t="s">
        <v>1385</v>
      </c>
      <c r="C1062" t="s">
        <v>1386</v>
      </c>
      <c r="D1062" s="15">
        <v>1900</v>
      </c>
      <c r="E1062" s="121">
        <v>1</v>
      </c>
      <c r="F1062" t="s">
        <v>441</v>
      </c>
      <c r="G1062" s="121">
        <v>366</v>
      </c>
      <c r="H1062" t="s">
        <v>383</v>
      </c>
      <c r="I1062" t="s">
        <v>487</v>
      </c>
      <c r="J1062" t="s">
        <v>12</v>
      </c>
      <c r="K1062" t="s">
        <v>222</v>
      </c>
      <c r="L1062" s="756">
        <v>1.2</v>
      </c>
      <c r="M1062" t="s">
        <v>222</v>
      </c>
      <c r="N1062" s="681">
        <f t="shared" ca="1" si="72"/>
        <v>0</v>
      </c>
      <c r="O1062" s="681">
        <f t="shared" ca="1" si="72"/>
        <v>0</v>
      </c>
      <c r="P1062" s="681">
        <f t="shared" ca="1" si="72"/>
        <v>0</v>
      </c>
      <c r="Q1062" s="681">
        <f t="shared" ca="1" si="72"/>
        <v>0</v>
      </c>
      <c r="R1062" s="681">
        <f t="shared" ca="1" si="72"/>
        <v>0</v>
      </c>
      <c r="S1062" t="str">
        <f t="shared" si="69"/>
        <v>HUM_ASR_FY_2022</v>
      </c>
      <c r="T1062" s="958">
        <f t="shared" si="70"/>
        <v>45032</v>
      </c>
      <c r="U1062" t="str">
        <f t="shared" si="71"/>
        <v>Unaudited</v>
      </c>
    </row>
    <row r="1063" spans="1:21" x14ac:dyDescent="0.25">
      <c r="A1063" t="s">
        <v>437</v>
      </c>
      <c r="B1063" t="s">
        <v>1385</v>
      </c>
      <c r="C1063" t="s">
        <v>1386</v>
      </c>
      <c r="D1063" s="15">
        <v>1900</v>
      </c>
      <c r="E1063" s="121">
        <v>1</v>
      </c>
      <c r="F1063" t="s">
        <v>441</v>
      </c>
      <c r="G1063" s="121">
        <v>366</v>
      </c>
      <c r="H1063" t="s">
        <v>383</v>
      </c>
      <c r="I1063" t="s">
        <v>487</v>
      </c>
      <c r="J1063" t="s">
        <v>12</v>
      </c>
      <c r="K1063" t="s">
        <v>1323</v>
      </c>
      <c r="L1063" s="756" t="s">
        <v>1319</v>
      </c>
      <c r="M1063" t="s">
        <v>1323</v>
      </c>
      <c r="N1063" s="681">
        <f t="shared" ca="1" si="72"/>
        <v>645820.86</v>
      </c>
      <c r="O1063" s="681">
        <f t="shared" ca="1" si="72"/>
        <v>0</v>
      </c>
      <c r="P1063" s="681">
        <f t="shared" ca="1" si="72"/>
        <v>0</v>
      </c>
      <c r="Q1063" s="681">
        <f t="shared" ca="1" si="72"/>
        <v>0</v>
      </c>
      <c r="R1063" s="681">
        <f t="shared" ca="1" si="72"/>
        <v>0</v>
      </c>
      <c r="S1063" t="str">
        <f t="shared" si="69"/>
        <v>HUM_ASR_FY_2022</v>
      </c>
      <c r="T1063" s="958">
        <f t="shared" si="70"/>
        <v>45032</v>
      </c>
      <c r="U1063" t="str">
        <f t="shared" si="71"/>
        <v>Unaudited</v>
      </c>
    </row>
    <row r="1064" spans="1:21" x14ac:dyDescent="0.25">
      <c r="A1064" t="s">
        <v>437</v>
      </c>
      <c r="B1064" t="s">
        <v>1385</v>
      </c>
      <c r="C1064" t="s">
        <v>1386</v>
      </c>
      <c r="D1064" s="15">
        <v>1900</v>
      </c>
      <c r="E1064" s="121">
        <v>1</v>
      </c>
      <c r="F1064" t="s">
        <v>441</v>
      </c>
      <c r="G1064" s="121">
        <v>366</v>
      </c>
      <c r="H1064" t="s">
        <v>383</v>
      </c>
      <c r="I1064" t="s">
        <v>487</v>
      </c>
      <c r="J1064" t="s">
        <v>12</v>
      </c>
      <c r="K1064" t="s">
        <v>1325</v>
      </c>
      <c r="L1064" s="756" t="s">
        <v>1324</v>
      </c>
      <c r="M1064" t="s">
        <v>1325</v>
      </c>
      <c r="N1064" s="681">
        <f t="shared" ca="1" si="72"/>
        <v>0</v>
      </c>
      <c r="O1064" s="681">
        <f t="shared" ca="1" si="72"/>
        <v>0</v>
      </c>
      <c r="P1064" s="681">
        <f t="shared" ca="1" si="72"/>
        <v>0</v>
      </c>
      <c r="Q1064" s="681">
        <f t="shared" ca="1" si="72"/>
        <v>0</v>
      </c>
      <c r="R1064" s="681">
        <f t="shared" ca="1" si="72"/>
        <v>0</v>
      </c>
      <c r="S1064" t="str">
        <f t="shared" si="69"/>
        <v>HUM_ASR_FY_2022</v>
      </c>
      <c r="T1064" s="958">
        <f t="shared" si="70"/>
        <v>45032</v>
      </c>
      <c r="U1064" t="str">
        <f t="shared" si="71"/>
        <v>Unaudited</v>
      </c>
    </row>
    <row r="1065" spans="1:21" x14ac:dyDescent="0.25">
      <c r="A1065" t="s">
        <v>437</v>
      </c>
      <c r="B1065" t="s">
        <v>1385</v>
      </c>
      <c r="C1065" t="s">
        <v>1386</v>
      </c>
      <c r="D1065" s="15">
        <v>1900</v>
      </c>
      <c r="E1065" s="121">
        <v>1</v>
      </c>
      <c r="F1065" t="s">
        <v>441</v>
      </c>
      <c r="G1065" s="121">
        <v>366</v>
      </c>
      <c r="H1065" t="s">
        <v>383</v>
      </c>
      <c r="I1065" t="s">
        <v>487</v>
      </c>
      <c r="J1065" t="s">
        <v>13</v>
      </c>
      <c r="K1065" t="s">
        <v>13</v>
      </c>
      <c r="L1065" s="756" t="s">
        <v>63</v>
      </c>
      <c r="M1065" t="s">
        <v>13</v>
      </c>
      <c r="N1065" s="681">
        <f t="shared" ca="1" si="72"/>
        <v>-171552.65000000002</v>
      </c>
      <c r="O1065" s="681">
        <f t="shared" ca="1" si="72"/>
        <v>0</v>
      </c>
      <c r="P1065" s="681">
        <f t="shared" ca="1" si="72"/>
        <v>0</v>
      </c>
      <c r="Q1065" s="681">
        <f t="shared" ca="1" si="72"/>
        <v>0</v>
      </c>
      <c r="R1065" s="681">
        <f t="shared" ca="1" si="72"/>
        <v>0</v>
      </c>
      <c r="S1065" t="str">
        <f t="shared" si="69"/>
        <v>HUM_ASR_FY_2022</v>
      </c>
      <c r="T1065" s="958">
        <f t="shared" si="70"/>
        <v>45032</v>
      </c>
      <c r="U1065" t="str">
        <f t="shared" si="71"/>
        <v>Unaudited</v>
      </c>
    </row>
    <row r="1066" spans="1:21" x14ac:dyDescent="0.25">
      <c r="A1066" t="s">
        <v>437</v>
      </c>
      <c r="B1066" t="s">
        <v>1385</v>
      </c>
      <c r="C1066" t="s">
        <v>1386</v>
      </c>
      <c r="D1066" s="15">
        <v>1900</v>
      </c>
      <c r="E1066" s="121">
        <v>1</v>
      </c>
      <c r="F1066" t="s">
        <v>441</v>
      </c>
      <c r="G1066" s="121">
        <v>366</v>
      </c>
      <c r="H1066" t="s">
        <v>383</v>
      </c>
      <c r="I1066" t="s">
        <v>488</v>
      </c>
      <c r="J1066" t="s">
        <v>433</v>
      </c>
      <c r="K1066" t="s">
        <v>796</v>
      </c>
      <c r="L1066" s="756">
        <v>2.1</v>
      </c>
      <c r="M1066" t="s">
        <v>731</v>
      </c>
      <c r="N1066" s="681">
        <f t="shared" ca="1" si="72"/>
        <v>120594</v>
      </c>
      <c r="O1066" s="681">
        <f t="shared" ca="1" si="72"/>
        <v>111860</v>
      </c>
      <c r="P1066" s="681">
        <f t="shared" ca="1" si="72"/>
        <v>8734</v>
      </c>
      <c r="Q1066" s="681">
        <f t="shared" ca="1" si="72"/>
        <v>0</v>
      </c>
      <c r="R1066" s="681">
        <f t="shared" ca="1" si="72"/>
        <v>0</v>
      </c>
      <c r="S1066" t="str">
        <f t="shared" si="69"/>
        <v>HUM_ASR_FY_2022</v>
      </c>
      <c r="T1066" s="958">
        <f t="shared" si="70"/>
        <v>45032</v>
      </c>
      <c r="U1066" t="str">
        <f t="shared" si="71"/>
        <v>Unaudited</v>
      </c>
    </row>
    <row r="1067" spans="1:21" x14ac:dyDescent="0.25">
      <c r="A1067" t="s">
        <v>437</v>
      </c>
      <c r="B1067" t="s">
        <v>1385</v>
      </c>
      <c r="C1067" t="s">
        <v>1386</v>
      </c>
      <c r="D1067" s="15">
        <v>1900</v>
      </c>
      <c r="E1067" s="121">
        <v>1</v>
      </c>
      <c r="F1067" t="s">
        <v>441</v>
      </c>
      <c r="G1067" s="121">
        <v>366</v>
      </c>
      <c r="H1067" t="s">
        <v>383</v>
      </c>
      <c r="I1067" t="s">
        <v>488</v>
      </c>
      <c r="J1067" t="s">
        <v>433</v>
      </c>
      <c r="K1067" t="s">
        <v>796</v>
      </c>
      <c r="L1067" s="756">
        <v>2.2000000000000002</v>
      </c>
      <c r="M1067" t="s">
        <v>732</v>
      </c>
      <c r="N1067" s="681">
        <f t="shared" ca="1" si="72"/>
        <v>271</v>
      </c>
      <c r="O1067" s="681">
        <f t="shared" ca="1" si="72"/>
        <v>268</v>
      </c>
      <c r="P1067" s="681">
        <f t="shared" ca="1" si="72"/>
        <v>3</v>
      </c>
      <c r="Q1067" s="681">
        <f t="shared" ca="1" si="72"/>
        <v>0</v>
      </c>
      <c r="R1067" s="681">
        <f t="shared" ca="1" si="72"/>
        <v>0</v>
      </c>
      <c r="S1067" t="str">
        <f t="shared" si="69"/>
        <v>HUM_ASR_FY_2022</v>
      </c>
      <c r="T1067" s="958">
        <f t="shared" si="70"/>
        <v>45032</v>
      </c>
      <c r="U1067" t="str">
        <f t="shared" si="71"/>
        <v>Unaudited</v>
      </c>
    </row>
    <row r="1068" spans="1:21" x14ac:dyDescent="0.25">
      <c r="A1068" t="s">
        <v>437</v>
      </c>
      <c r="B1068" t="s">
        <v>1385</v>
      </c>
      <c r="C1068" t="s">
        <v>1386</v>
      </c>
      <c r="D1068" s="15">
        <v>1900</v>
      </c>
      <c r="E1068" s="121">
        <v>1</v>
      </c>
      <c r="F1068" t="s">
        <v>441</v>
      </c>
      <c r="G1068" s="121">
        <v>366</v>
      </c>
      <c r="H1068" t="s">
        <v>383</v>
      </c>
      <c r="I1068" t="s">
        <v>488</v>
      </c>
      <c r="J1068" t="s">
        <v>433</v>
      </c>
      <c r="K1068" t="s">
        <v>796</v>
      </c>
      <c r="L1068" s="756">
        <v>2.2999999999999998</v>
      </c>
      <c r="M1068" t="s">
        <v>733</v>
      </c>
      <c r="N1068" s="681">
        <f t="shared" ca="1" si="72"/>
        <v>25769718.349999983</v>
      </c>
      <c r="O1068" s="681">
        <f t="shared" ca="1" si="72"/>
        <v>23801267.679999981</v>
      </c>
      <c r="P1068" s="681">
        <f t="shared" ca="1" si="72"/>
        <v>1968450.6700000002</v>
      </c>
      <c r="Q1068" s="681">
        <f t="shared" ca="1" si="72"/>
        <v>0</v>
      </c>
      <c r="R1068" s="681">
        <f t="shared" ca="1" si="72"/>
        <v>0</v>
      </c>
      <c r="S1068" t="str">
        <f t="shared" si="69"/>
        <v>HUM_ASR_FY_2022</v>
      </c>
      <c r="T1068" s="958">
        <f t="shared" si="70"/>
        <v>45032</v>
      </c>
      <c r="U1068" t="str">
        <f t="shared" si="71"/>
        <v>Unaudited</v>
      </c>
    </row>
    <row r="1069" spans="1:21" x14ac:dyDescent="0.25">
      <c r="A1069" t="s">
        <v>437</v>
      </c>
      <c r="B1069" t="s">
        <v>1385</v>
      </c>
      <c r="C1069" t="s">
        <v>1386</v>
      </c>
      <c r="D1069" s="15">
        <v>1900</v>
      </c>
      <c r="E1069" s="121">
        <v>1</v>
      </c>
      <c r="F1069" t="s">
        <v>441</v>
      </c>
      <c r="G1069" s="121">
        <v>366</v>
      </c>
      <c r="H1069" t="s">
        <v>383</v>
      </c>
      <c r="I1069" t="s">
        <v>488</v>
      </c>
      <c r="J1069" t="s">
        <v>433</v>
      </c>
      <c r="K1069" t="s">
        <v>796</v>
      </c>
      <c r="L1069" s="756">
        <v>2.4</v>
      </c>
      <c r="M1069" t="s">
        <v>734</v>
      </c>
      <c r="N1069" s="681">
        <f t="shared" ca="1" si="72"/>
        <v>15767.509999999998</v>
      </c>
      <c r="O1069" s="681">
        <f t="shared" ca="1" si="72"/>
        <v>15298.789999999999</v>
      </c>
      <c r="P1069" s="681">
        <f t="shared" ca="1" si="72"/>
        <v>468.72</v>
      </c>
      <c r="Q1069" s="681">
        <f t="shared" ca="1" si="72"/>
        <v>0</v>
      </c>
      <c r="R1069" s="681">
        <f t="shared" ca="1" si="72"/>
        <v>0</v>
      </c>
      <c r="S1069" t="str">
        <f t="shared" si="69"/>
        <v>HUM_ASR_FY_2022</v>
      </c>
      <c r="T1069" s="958">
        <f t="shared" si="70"/>
        <v>45032</v>
      </c>
      <c r="U1069" t="str">
        <f t="shared" si="71"/>
        <v>Unaudited</v>
      </c>
    </row>
    <row r="1070" spans="1:21" x14ac:dyDescent="0.25">
      <c r="A1070" t="s">
        <v>437</v>
      </c>
      <c r="B1070" t="s">
        <v>1385</v>
      </c>
      <c r="C1070" t="s">
        <v>1386</v>
      </c>
      <c r="D1070" s="15">
        <v>1900</v>
      </c>
      <c r="E1070" s="121">
        <v>1</v>
      </c>
      <c r="F1070" t="s">
        <v>441</v>
      </c>
      <c r="G1070" s="121">
        <v>366</v>
      </c>
      <c r="H1070" t="s">
        <v>383</v>
      </c>
      <c r="I1070" t="s">
        <v>488</v>
      </c>
      <c r="J1070" t="s">
        <v>433</v>
      </c>
      <c r="K1070" t="s">
        <v>796</v>
      </c>
      <c r="L1070" s="756">
        <v>2.5</v>
      </c>
      <c r="M1070" t="s">
        <v>776</v>
      </c>
      <c r="N1070" s="681">
        <f t="shared" ca="1" si="72"/>
        <v>14984</v>
      </c>
      <c r="O1070" s="681">
        <f t="shared" ca="1" si="72"/>
        <v>14125</v>
      </c>
      <c r="P1070" s="681">
        <f t="shared" ca="1" si="72"/>
        <v>859</v>
      </c>
      <c r="Q1070" s="681">
        <f t="shared" ca="1" si="72"/>
        <v>0</v>
      </c>
      <c r="R1070" s="681">
        <f t="shared" ca="1" si="72"/>
        <v>0</v>
      </c>
      <c r="S1070" t="str">
        <f t="shared" si="69"/>
        <v>HUM_ASR_FY_2022</v>
      </c>
      <c r="T1070" s="958">
        <f t="shared" si="70"/>
        <v>45032</v>
      </c>
      <c r="U1070" t="str">
        <f t="shared" si="71"/>
        <v>Unaudited</v>
      </c>
    </row>
    <row r="1071" spans="1:21" x14ac:dyDescent="0.25">
      <c r="A1071" t="s">
        <v>437</v>
      </c>
      <c r="B1071" t="s">
        <v>1385</v>
      </c>
      <c r="C1071" t="s">
        <v>1386</v>
      </c>
      <c r="D1071" s="15">
        <v>1900</v>
      </c>
      <c r="E1071" s="121">
        <v>1</v>
      </c>
      <c r="F1071" t="s">
        <v>441</v>
      </c>
      <c r="G1071" s="121">
        <v>366</v>
      </c>
      <c r="H1071" t="s">
        <v>383</v>
      </c>
      <c r="I1071" t="s">
        <v>488</v>
      </c>
      <c r="J1071" t="s">
        <v>433</v>
      </c>
      <c r="K1071" t="s">
        <v>796</v>
      </c>
      <c r="L1071" s="756">
        <v>2.6</v>
      </c>
      <c r="M1071" t="s">
        <v>186</v>
      </c>
      <c r="N1071" s="681">
        <f t="shared" ca="1" si="72"/>
        <v>3028784.4899999984</v>
      </c>
      <c r="O1071" s="681">
        <f t="shared" ca="1" si="72"/>
        <v>2810729.6299999985</v>
      </c>
      <c r="P1071" s="681">
        <f t="shared" ca="1" si="72"/>
        <v>218054.86000000002</v>
      </c>
      <c r="Q1071" s="681">
        <f t="shared" ca="1" si="72"/>
        <v>0</v>
      </c>
      <c r="R1071" s="681">
        <f t="shared" ca="1" si="72"/>
        <v>0</v>
      </c>
      <c r="S1071" t="str">
        <f t="shared" si="69"/>
        <v>HUM_ASR_FY_2022</v>
      </c>
      <c r="T1071" s="958">
        <f t="shared" si="70"/>
        <v>45032</v>
      </c>
      <c r="U1071" t="str">
        <f t="shared" si="71"/>
        <v>Unaudited</v>
      </c>
    </row>
    <row r="1072" spans="1:21" x14ac:dyDescent="0.25">
      <c r="A1072" t="s">
        <v>437</v>
      </c>
      <c r="B1072" t="s">
        <v>1385</v>
      </c>
      <c r="C1072" t="s">
        <v>1386</v>
      </c>
      <c r="D1072" s="15">
        <v>1900</v>
      </c>
      <c r="E1072" s="121">
        <v>1</v>
      </c>
      <c r="F1072" t="s">
        <v>441</v>
      </c>
      <c r="G1072" s="121">
        <v>366</v>
      </c>
      <c r="H1072" t="s">
        <v>383</v>
      </c>
      <c r="I1072" t="s">
        <v>488</v>
      </c>
      <c r="J1072" t="s">
        <v>433</v>
      </c>
      <c r="K1072" t="s">
        <v>796</v>
      </c>
      <c r="L1072" s="756">
        <v>2.7</v>
      </c>
      <c r="M1072" t="s">
        <v>797</v>
      </c>
      <c r="N1072" s="681">
        <f t="shared" ca="1" si="72"/>
        <v>2569426.1793243163</v>
      </c>
      <c r="O1072" s="681">
        <f t="shared" ca="1" si="72"/>
        <v>2373157.4962323066</v>
      </c>
      <c r="P1072" s="681">
        <f t="shared" ca="1" si="72"/>
        <v>196268.6830920096</v>
      </c>
      <c r="Q1072" s="681">
        <f t="shared" ca="1" si="72"/>
        <v>0</v>
      </c>
      <c r="R1072" s="681">
        <f t="shared" ca="1" si="72"/>
        <v>0</v>
      </c>
      <c r="S1072" t="str">
        <f t="shared" si="69"/>
        <v>HUM_ASR_FY_2022</v>
      </c>
      <c r="T1072" s="958">
        <f t="shared" si="70"/>
        <v>45032</v>
      </c>
      <c r="U1072" t="str">
        <f t="shared" si="71"/>
        <v>Unaudited</v>
      </c>
    </row>
    <row r="1073" spans="1:21" x14ac:dyDescent="0.25">
      <c r="A1073" t="s">
        <v>437</v>
      </c>
      <c r="B1073" t="s">
        <v>1385</v>
      </c>
      <c r="C1073" t="s">
        <v>1386</v>
      </c>
      <c r="D1073" s="15">
        <v>1900</v>
      </c>
      <c r="E1073" s="121">
        <v>1</v>
      </c>
      <c r="F1073" t="s">
        <v>441</v>
      </c>
      <c r="G1073" s="121">
        <v>366</v>
      </c>
      <c r="H1073" t="s">
        <v>383</v>
      </c>
      <c r="I1073" t="s">
        <v>488</v>
      </c>
      <c r="J1073" t="s">
        <v>433</v>
      </c>
      <c r="K1073" t="s">
        <v>796</v>
      </c>
      <c r="L1073" s="756">
        <v>2.8</v>
      </c>
      <c r="M1073" t="s">
        <v>798</v>
      </c>
      <c r="N1073" s="681">
        <f t="shared" ca="1" si="72"/>
        <v>0</v>
      </c>
      <c r="O1073" s="681">
        <f t="shared" ca="1" si="72"/>
        <v>0</v>
      </c>
      <c r="P1073" s="681">
        <f t="shared" ca="1" si="72"/>
        <v>0</v>
      </c>
      <c r="Q1073" s="681">
        <f t="shared" ca="1" si="72"/>
        <v>0</v>
      </c>
      <c r="R1073" s="681">
        <f t="shared" ca="1" si="72"/>
        <v>0</v>
      </c>
      <c r="S1073" t="str">
        <f t="shared" si="69"/>
        <v>HUM_ASR_FY_2022</v>
      </c>
      <c r="T1073" s="958">
        <f t="shared" si="70"/>
        <v>45032</v>
      </c>
      <c r="U1073" t="str">
        <f t="shared" si="71"/>
        <v>Unaudited</v>
      </c>
    </row>
    <row r="1074" spans="1:21" x14ac:dyDescent="0.25">
      <c r="A1074" t="s">
        <v>437</v>
      </c>
      <c r="B1074" t="s">
        <v>1385</v>
      </c>
      <c r="C1074" t="s">
        <v>1386</v>
      </c>
      <c r="D1074" s="15">
        <v>1900</v>
      </c>
      <c r="E1074" s="121">
        <v>1</v>
      </c>
      <c r="F1074" t="s">
        <v>441</v>
      </c>
      <c r="G1074" s="121">
        <v>366</v>
      </c>
      <c r="H1074" t="s">
        <v>383</v>
      </c>
      <c r="I1074" t="s">
        <v>488</v>
      </c>
      <c r="J1074" t="s">
        <v>433</v>
      </c>
      <c r="K1074" t="s">
        <v>796</v>
      </c>
      <c r="L1074" s="756">
        <v>2.9</v>
      </c>
      <c r="M1074" t="s">
        <v>779</v>
      </c>
      <c r="N1074" s="681">
        <f t="shared" ca="1" si="72"/>
        <v>0</v>
      </c>
      <c r="O1074" s="681">
        <f t="shared" ca="1" si="72"/>
        <v>0</v>
      </c>
      <c r="P1074" s="681">
        <f t="shared" ca="1" si="72"/>
        <v>0</v>
      </c>
      <c r="Q1074" s="681">
        <f t="shared" ca="1" si="72"/>
        <v>0</v>
      </c>
      <c r="R1074" s="681">
        <f t="shared" ca="1" si="72"/>
        <v>0</v>
      </c>
      <c r="S1074" t="str">
        <f t="shared" si="69"/>
        <v>HUM_ASR_FY_2022</v>
      </c>
      <c r="T1074" s="958">
        <f t="shared" si="70"/>
        <v>45032</v>
      </c>
      <c r="U1074" t="str">
        <f t="shared" si="71"/>
        <v>Unaudited</v>
      </c>
    </row>
    <row r="1075" spans="1:21" x14ac:dyDescent="0.25">
      <c r="A1075" t="s">
        <v>437</v>
      </c>
      <c r="B1075" t="s">
        <v>1385</v>
      </c>
      <c r="C1075" t="s">
        <v>1386</v>
      </c>
      <c r="D1075" s="15">
        <v>1900</v>
      </c>
      <c r="E1075" s="121">
        <v>1</v>
      </c>
      <c r="F1075" t="s">
        <v>441</v>
      </c>
      <c r="G1075" s="121">
        <v>366</v>
      </c>
      <c r="H1075" t="s">
        <v>383</v>
      </c>
      <c r="I1075" t="s">
        <v>488</v>
      </c>
      <c r="J1075" t="s">
        <v>433</v>
      </c>
      <c r="K1075" t="s">
        <v>223</v>
      </c>
      <c r="L1075" s="756">
        <v>2.11</v>
      </c>
      <c r="M1075" t="s">
        <v>228</v>
      </c>
      <c r="N1075" s="681">
        <f t="shared" ca="1" si="72"/>
        <v>1539317.4000000001</v>
      </c>
      <c r="O1075" s="681">
        <f t="shared" ca="1" si="72"/>
        <v>293638.68999999994</v>
      </c>
      <c r="P1075" s="681">
        <f t="shared" ca="1" si="72"/>
        <v>1245678.7100000002</v>
      </c>
      <c r="Q1075" s="681">
        <f t="shared" ca="1" si="72"/>
        <v>0</v>
      </c>
      <c r="R1075" s="681">
        <f t="shared" ca="1" si="72"/>
        <v>0</v>
      </c>
      <c r="S1075" t="str">
        <f t="shared" si="69"/>
        <v>HUM_ASR_FY_2022</v>
      </c>
      <c r="T1075" s="958">
        <f t="shared" si="70"/>
        <v>45032</v>
      </c>
      <c r="U1075" t="str">
        <f t="shared" si="71"/>
        <v>Unaudited</v>
      </c>
    </row>
    <row r="1076" spans="1:21" x14ac:dyDescent="0.25">
      <c r="A1076" t="s">
        <v>437</v>
      </c>
      <c r="B1076" t="s">
        <v>1385</v>
      </c>
      <c r="C1076" t="s">
        <v>1386</v>
      </c>
      <c r="D1076" s="15">
        <v>1900</v>
      </c>
      <c r="E1076" s="121">
        <v>1</v>
      </c>
      <c r="F1076" t="s">
        <v>441</v>
      </c>
      <c r="G1076" s="121">
        <v>366</v>
      </c>
      <c r="H1076" t="s">
        <v>383</v>
      </c>
      <c r="I1076" t="s">
        <v>488</v>
      </c>
      <c r="J1076" t="s">
        <v>433</v>
      </c>
      <c r="K1076" t="s">
        <v>223</v>
      </c>
      <c r="L1076" s="756">
        <v>2.12</v>
      </c>
      <c r="M1076" t="s">
        <v>552</v>
      </c>
      <c r="N1076" s="681">
        <f t="shared" ca="1" si="72"/>
        <v>4765855.8999999985</v>
      </c>
      <c r="O1076" s="681">
        <f t="shared" ca="1" si="72"/>
        <v>325123.40999999997</v>
      </c>
      <c r="P1076" s="681">
        <f t="shared" ca="1" si="72"/>
        <v>4440732.4899999984</v>
      </c>
      <c r="Q1076" s="681">
        <f t="shared" ca="1" si="72"/>
        <v>0</v>
      </c>
      <c r="R1076" s="681">
        <f t="shared" ca="1" si="72"/>
        <v>0</v>
      </c>
      <c r="S1076" t="str">
        <f t="shared" si="69"/>
        <v>HUM_ASR_FY_2022</v>
      </c>
      <c r="T1076" s="958">
        <f t="shared" si="70"/>
        <v>45032</v>
      </c>
      <c r="U1076" t="str">
        <f t="shared" si="71"/>
        <v>Unaudited</v>
      </c>
    </row>
    <row r="1077" spans="1:21" x14ac:dyDescent="0.25">
      <c r="A1077" t="s">
        <v>437</v>
      </c>
      <c r="B1077" t="s">
        <v>1385</v>
      </c>
      <c r="C1077" t="s">
        <v>1386</v>
      </c>
      <c r="D1077" s="15">
        <v>1900</v>
      </c>
      <c r="E1077" s="121">
        <v>1</v>
      </c>
      <c r="F1077" t="s">
        <v>441</v>
      </c>
      <c r="G1077" s="121">
        <v>366</v>
      </c>
      <c r="H1077" t="s">
        <v>383</v>
      </c>
      <c r="I1077" t="s">
        <v>488</v>
      </c>
      <c r="J1077" t="s">
        <v>433</v>
      </c>
      <c r="K1077" t="s">
        <v>223</v>
      </c>
      <c r="L1077" s="756">
        <v>2.13</v>
      </c>
      <c r="M1077" t="s">
        <v>229</v>
      </c>
      <c r="N1077" s="681">
        <f t="shared" ca="1" si="72"/>
        <v>216550.58</v>
      </c>
      <c r="O1077" s="681">
        <f t="shared" ca="1" si="72"/>
        <v>34805.089999999989</v>
      </c>
      <c r="P1077" s="681">
        <f t="shared" ca="1" si="72"/>
        <v>181745.49</v>
      </c>
      <c r="Q1077" s="681">
        <f t="shared" ca="1" si="72"/>
        <v>0</v>
      </c>
      <c r="R1077" s="681">
        <f t="shared" ca="1" si="72"/>
        <v>0</v>
      </c>
      <c r="S1077" t="str">
        <f t="shared" si="69"/>
        <v>HUM_ASR_FY_2022</v>
      </c>
      <c r="T1077" s="958">
        <f t="shared" si="70"/>
        <v>45032</v>
      </c>
      <c r="U1077" t="str">
        <f t="shared" si="71"/>
        <v>Unaudited</v>
      </c>
    </row>
    <row r="1078" spans="1:21" x14ac:dyDescent="0.25">
      <c r="A1078" t="s">
        <v>437</v>
      </c>
      <c r="B1078" t="s">
        <v>1385</v>
      </c>
      <c r="C1078" t="s">
        <v>1386</v>
      </c>
      <c r="D1078" s="15">
        <v>1900</v>
      </c>
      <c r="E1078" s="121">
        <v>1</v>
      </c>
      <c r="F1078" t="s">
        <v>441</v>
      </c>
      <c r="G1078" s="121">
        <v>366</v>
      </c>
      <c r="H1078" t="s">
        <v>383</v>
      </c>
      <c r="I1078" t="s">
        <v>488</v>
      </c>
      <c r="J1078" t="s">
        <v>433</v>
      </c>
      <c r="K1078" t="s">
        <v>223</v>
      </c>
      <c r="L1078" s="756">
        <v>2.14</v>
      </c>
      <c r="M1078" t="s">
        <v>556</v>
      </c>
      <c r="N1078" s="681">
        <f t="shared" ca="1" si="72"/>
        <v>114021.02</v>
      </c>
      <c r="O1078" s="681">
        <f t="shared" ca="1" si="72"/>
        <v>99286.650000000009</v>
      </c>
      <c r="P1078" s="681">
        <f t="shared" ca="1" si="72"/>
        <v>14734.37</v>
      </c>
      <c r="Q1078" s="681">
        <f t="shared" ca="1" si="72"/>
        <v>0</v>
      </c>
      <c r="R1078" s="681">
        <f t="shared" ca="1" si="72"/>
        <v>0</v>
      </c>
      <c r="S1078" t="str">
        <f t="shared" si="69"/>
        <v>HUM_ASR_FY_2022</v>
      </c>
      <c r="T1078" s="958">
        <f t="shared" si="70"/>
        <v>45032</v>
      </c>
      <c r="U1078" t="str">
        <f t="shared" si="71"/>
        <v>Unaudited</v>
      </c>
    </row>
    <row r="1079" spans="1:21" x14ac:dyDescent="0.25">
      <c r="A1079" t="s">
        <v>437</v>
      </c>
      <c r="B1079" t="s">
        <v>1385</v>
      </c>
      <c r="C1079" t="s">
        <v>1386</v>
      </c>
      <c r="D1079" s="15">
        <v>1900</v>
      </c>
      <c r="E1079" s="121">
        <v>1</v>
      </c>
      <c r="F1079" t="s">
        <v>441</v>
      </c>
      <c r="G1079" s="121">
        <v>366</v>
      </c>
      <c r="H1079" t="s">
        <v>383</v>
      </c>
      <c r="I1079" t="s">
        <v>488</v>
      </c>
      <c r="J1079" t="s">
        <v>433</v>
      </c>
      <c r="K1079" t="s">
        <v>223</v>
      </c>
      <c r="L1079" s="756">
        <v>2.15</v>
      </c>
      <c r="M1079" t="s">
        <v>20</v>
      </c>
      <c r="N1079" s="681">
        <f t="shared" ca="1" si="72"/>
        <v>134227.76325611825</v>
      </c>
      <c r="O1079" s="681">
        <f t="shared" ca="1" si="72"/>
        <v>3385.5659710134978</v>
      </c>
      <c r="P1079" s="681">
        <f t="shared" ca="1" si="72"/>
        <v>130842.19728510476</v>
      </c>
      <c r="Q1079" s="681">
        <f t="shared" ca="1" si="72"/>
        <v>0</v>
      </c>
      <c r="R1079" s="681">
        <f t="shared" ca="1" si="72"/>
        <v>0</v>
      </c>
      <c r="S1079" t="str">
        <f t="shared" si="69"/>
        <v>HUM_ASR_FY_2022</v>
      </c>
      <c r="T1079" s="958">
        <f t="shared" si="70"/>
        <v>45032</v>
      </c>
      <c r="U1079" t="str">
        <f t="shared" si="71"/>
        <v>Unaudited</v>
      </c>
    </row>
    <row r="1080" spans="1:21" x14ac:dyDescent="0.25">
      <c r="A1080" t="s">
        <v>437</v>
      </c>
      <c r="B1080" t="s">
        <v>1385</v>
      </c>
      <c r="C1080" t="s">
        <v>1386</v>
      </c>
      <c r="D1080" s="15">
        <v>1900</v>
      </c>
      <c r="E1080" s="121">
        <v>1</v>
      </c>
      <c r="F1080" t="s">
        <v>441</v>
      </c>
      <c r="G1080" s="121">
        <v>366</v>
      </c>
      <c r="H1080" t="s">
        <v>383</v>
      </c>
      <c r="I1080" t="s">
        <v>488</v>
      </c>
      <c r="J1080" t="s">
        <v>433</v>
      </c>
      <c r="K1080" t="s">
        <v>223</v>
      </c>
      <c r="L1080" s="756">
        <v>2.16</v>
      </c>
      <c r="M1080" t="s">
        <v>799</v>
      </c>
      <c r="N1080" s="681">
        <f t="shared" ca="1" si="72"/>
        <v>1321136.2969843112</v>
      </c>
      <c r="O1080" s="681">
        <f t="shared" ca="1" si="72"/>
        <v>679067.77411024971</v>
      </c>
      <c r="P1080" s="681">
        <f t="shared" ca="1" si="72"/>
        <v>642068.52287406148</v>
      </c>
      <c r="Q1080" s="681">
        <f t="shared" ca="1" si="72"/>
        <v>0</v>
      </c>
      <c r="R1080" s="681">
        <f t="shared" ca="1" si="72"/>
        <v>0</v>
      </c>
      <c r="S1080" t="str">
        <f t="shared" si="69"/>
        <v>HUM_ASR_FY_2022</v>
      </c>
      <c r="T1080" s="958">
        <f t="shared" si="70"/>
        <v>45032</v>
      </c>
      <c r="U1080" t="str">
        <f t="shared" si="71"/>
        <v>Unaudited</v>
      </c>
    </row>
    <row r="1081" spans="1:21" x14ac:dyDescent="0.25">
      <c r="A1081" t="s">
        <v>437</v>
      </c>
      <c r="B1081" t="s">
        <v>1385</v>
      </c>
      <c r="C1081" t="s">
        <v>1386</v>
      </c>
      <c r="D1081" s="15">
        <v>1900</v>
      </c>
      <c r="E1081" s="121">
        <v>1</v>
      </c>
      <c r="F1081" t="s">
        <v>441</v>
      </c>
      <c r="G1081" s="121">
        <v>366</v>
      </c>
      <c r="H1081" t="s">
        <v>383</v>
      </c>
      <c r="I1081" t="s">
        <v>488</v>
      </c>
      <c r="J1081" t="s">
        <v>433</v>
      </c>
      <c r="K1081" t="s">
        <v>223</v>
      </c>
      <c r="L1081" s="756">
        <v>2.17</v>
      </c>
      <c r="M1081" t="s">
        <v>1052</v>
      </c>
      <c r="N1081" s="681">
        <f t="shared" ca="1" si="72"/>
        <v>0</v>
      </c>
      <c r="O1081" s="681">
        <f t="shared" ca="1" si="72"/>
        <v>0</v>
      </c>
      <c r="P1081" s="681">
        <f t="shared" ca="1" si="72"/>
        <v>0</v>
      </c>
      <c r="Q1081" s="681">
        <f t="shared" ca="1" si="72"/>
        <v>0</v>
      </c>
      <c r="R1081" s="681">
        <f t="shared" ca="1" si="72"/>
        <v>0</v>
      </c>
      <c r="S1081" t="str">
        <f t="shared" si="69"/>
        <v>HUM_ASR_FY_2022</v>
      </c>
      <c r="T1081" s="958">
        <f t="shared" si="70"/>
        <v>45032</v>
      </c>
      <c r="U1081" t="str">
        <f t="shared" si="71"/>
        <v>Unaudited</v>
      </c>
    </row>
    <row r="1082" spans="1:21" x14ac:dyDescent="0.25">
      <c r="A1082" t="s">
        <v>437</v>
      </c>
      <c r="B1082" t="s">
        <v>1385</v>
      </c>
      <c r="C1082" t="s">
        <v>1386</v>
      </c>
      <c r="D1082" s="15">
        <v>1900</v>
      </c>
      <c r="E1082" s="121">
        <v>1</v>
      </c>
      <c r="F1082" t="s">
        <v>441</v>
      </c>
      <c r="G1082" s="121">
        <v>366</v>
      </c>
      <c r="H1082" t="s">
        <v>383</v>
      </c>
      <c r="I1082" t="s">
        <v>488</v>
      </c>
      <c r="J1082" t="s">
        <v>433</v>
      </c>
      <c r="K1082" t="s">
        <v>223</v>
      </c>
      <c r="L1082" s="756">
        <v>2.1800000000000002</v>
      </c>
      <c r="M1082" t="s">
        <v>648</v>
      </c>
      <c r="N1082" s="681">
        <f t="shared" ca="1" si="72"/>
        <v>219210.58999999997</v>
      </c>
      <c r="O1082" s="681">
        <f t="shared" ca="1" si="72"/>
        <v>11771.710000000001</v>
      </c>
      <c r="P1082" s="681">
        <f t="shared" ca="1" si="72"/>
        <v>207438.87999999998</v>
      </c>
      <c r="Q1082" s="681">
        <f t="shared" ca="1" si="72"/>
        <v>0</v>
      </c>
      <c r="R1082" s="681">
        <f t="shared" ca="1" si="72"/>
        <v>0</v>
      </c>
      <c r="S1082" t="str">
        <f t="shared" si="69"/>
        <v>HUM_ASR_FY_2022</v>
      </c>
      <c r="T1082" s="958">
        <f t="shared" si="70"/>
        <v>45032</v>
      </c>
      <c r="U1082" t="str">
        <f t="shared" si="71"/>
        <v>Unaudited</v>
      </c>
    </row>
    <row r="1083" spans="1:21" x14ac:dyDescent="0.25">
      <c r="A1083" t="s">
        <v>437</v>
      </c>
      <c r="B1083" t="s">
        <v>1385</v>
      </c>
      <c r="C1083" t="s">
        <v>1386</v>
      </c>
      <c r="D1083" s="15">
        <v>1900</v>
      </c>
      <c r="E1083" s="121">
        <v>1</v>
      </c>
      <c r="F1083" t="s">
        <v>441</v>
      </c>
      <c r="G1083" s="121">
        <v>366</v>
      </c>
      <c r="H1083" t="s">
        <v>383</v>
      </c>
      <c r="I1083" t="s">
        <v>488</v>
      </c>
      <c r="J1083" t="s">
        <v>433</v>
      </c>
      <c r="K1083" t="s">
        <v>223</v>
      </c>
      <c r="L1083" s="756">
        <v>2.19</v>
      </c>
      <c r="M1083" t="s">
        <v>218</v>
      </c>
      <c r="N1083" s="681">
        <f t="shared" ca="1" si="72"/>
        <v>0</v>
      </c>
      <c r="O1083" s="681">
        <f t="shared" ca="1" si="72"/>
        <v>0</v>
      </c>
      <c r="P1083" s="681">
        <f t="shared" ca="1" si="72"/>
        <v>0</v>
      </c>
      <c r="Q1083" s="681">
        <f t="shared" ca="1" si="72"/>
        <v>0</v>
      </c>
      <c r="R1083" s="681">
        <f t="shared" ca="1" si="72"/>
        <v>0</v>
      </c>
      <c r="S1083" t="str">
        <f t="shared" si="69"/>
        <v>HUM_ASR_FY_2022</v>
      </c>
      <c r="T1083" s="958">
        <f t="shared" si="70"/>
        <v>45032</v>
      </c>
      <c r="U1083" t="str">
        <f t="shared" si="71"/>
        <v>Unaudited</v>
      </c>
    </row>
    <row r="1084" spans="1:21" x14ac:dyDescent="0.25">
      <c r="A1084" t="s">
        <v>437</v>
      </c>
      <c r="B1084" t="s">
        <v>1385</v>
      </c>
      <c r="C1084" t="s">
        <v>1386</v>
      </c>
      <c r="D1084" s="15">
        <v>1900</v>
      </c>
      <c r="E1084" s="121">
        <v>1</v>
      </c>
      <c r="F1084" t="s">
        <v>441</v>
      </c>
      <c r="G1084" s="121">
        <v>366</v>
      </c>
      <c r="H1084" t="s">
        <v>383</v>
      </c>
      <c r="I1084" t="s">
        <v>488</v>
      </c>
      <c r="J1084" t="s">
        <v>433</v>
      </c>
      <c r="K1084" t="s">
        <v>223</v>
      </c>
      <c r="L1084" s="756" t="s">
        <v>704</v>
      </c>
      <c r="M1084" t="s">
        <v>230</v>
      </c>
      <c r="N1084" s="681">
        <f t="shared" ca="1" si="72"/>
        <v>185730.99385917702</v>
      </c>
      <c r="O1084" s="681">
        <f t="shared" ca="1" si="72"/>
        <v>35429.863736489155</v>
      </c>
      <c r="P1084" s="681">
        <f t="shared" ca="1" si="72"/>
        <v>150301.13012268787</v>
      </c>
      <c r="Q1084" s="681">
        <f t="shared" ca="1" si="72"/>
        <v>0</v>
      </c>
      <c r="R1084" s="681">
        <f t="shared" ca="1" si="72"/>
        <v>0</v>
      </c>
      <c r="S1084" t="str">
        <f t="shared" si="69"/>
        <v>HUM_ASR_FY_2022</v>
      </c>
      <c r="T1084" s="958">
        <f t="shared" si="70"/>
        <v>45032</v>
      </c>
      <c r="U1084" t="str">
        <f t="shared" si="71"/>
        <v>Unaudited</v>
      </c>
    </row>
    <row r="1085" spans="1:21" x14ac:dyDescent="0.25">
      <c r="A1085" t="s">
        <v>437</v>
      </c>
      <c r="B1085" t="s">
        <v>1385</v>
      </c>
      <c r="C1085" t="s">
        <v>1386</v>
      </c>
      <c r="D1085" s="15">
        <v>1900</v>
      </c>
      <c r="E1085" s="121">
        <v>1</v>
      </c>
      <c r="F1085" t="s">
        <v>441</v>
      </c>
      <c r="G1085" s="121">
        <v>366</v>
      </c>
      <c r="H1085" t="s">
        <v>383</v>
      </c>
      <c r="I1085" t="s">
        <v>488</v>
      </c>
      <c r="J1085" t="s">
        <v>433</v>
      </c>
      <c r="K1085" t="s">
        <v>223</v>
      </c>
      <c r="L1085" s="756">
        <v>2.21</v>
      </c>
      <c r="M1085" t="s">
        <v>466</v>
      </c>
      <c r="N1085" s="681">
        <f t="shared" ca="1" si="72"/>
        <v>0</v>
      </c>
      <c r="O1085" s="681">
        <f t="shared" ca="1" si="72"/>
        <v>0</v>
      </c>
      <c r="P1085" s="681">
        <f t="shared" ca="1" si="72"/>
        <v>0</v>
      </c>
      <c r="Q1085" s="681">
        <f t="shared" ca="1" si="72"/>
        <v>0</v>
      </c>
      <c r="R1085" s="681">
        <f t="shared" ca="1" si="72"/>
        <v>0</v>
      </c>
      <c r="S1085" t="str">
        <f t="shared" si="69"/>
        <v>HUM_ASR_FY_2022</v>
      </c>
      <c r="T1085" s="958">
        <f t="shared" si="70"/>
        <v>45032</v>
      </c>
      <c r="U1085" t="str">
        <f t="shared" si="71"/>
        <v>Unaudited</v>
      </c>
    </row>
    <row r="1086" spans="1:21" x14ac:dyDescent="0.25">
      <c r="A1086" t="s">
        <v>437</v>
      </c>
      <c r="B1086" t="s">
        <v>1385</v>
      </c>
      <c r="C1086" t="s">
        <v>1386</v>
      </c>
      <c r="D1086" s="15">
        <v>1900</v>
      </c>
      <c r="E1086" s="121">
        <v>1</v>
      </c>
      <c r="F1086" t="s">
        <v>441</v>
      </c>
      <c r="G1086" s="121">
        <v>366</v>
      </c>
      <c r="H1086" t="s">
        <v>383</v>
      </c>
      <c r="I1086" t="s">
        <v>488</v>
      </c>
      <c r="J1086" t="s">
        <v>433</v>
      </c>
      <c r="K1086" t="s">
        <v>6</v>
      </c>
      <c r="L1086" s="756" t="s">
        <v>70</v>
      </c>
      <c r="M1086" t="s">
        <v>188</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60131.977695301255</v>
      </c>
      <c r="O1086" s="681">
        <f t="shared" ca="1" si="73"/>
        <v>30693.434476196628</v>
      </c>
      <c r="P1086" s="681">
        <f t="shared" ca="1" si="73"/>
        <v>29438.543219104627</v>
      </c>
      <c r="Q1086" s="681">
        <f t="shared" ca="1" si="73"/>
        <v>0</v>
      </c>
      <c r="R1086" s="681">
        <f t="shared" ca="1" si="73"/>
        <v>0</v>
      </c>
      <c r="S1086" t="str">
        <f t="shared" si="69"/>
        <v>HUM_ASR_FY_2022</v>
      </c>
      <c r="T1086" s="958">
        <f t="shared" si="70"/>
        <v>45032</v>
      </c>
      <c r="U1086" t="str">
        <f t="shared" si="71"/>
        <v>Unaudited</v>
      </c>
    </row>
    <row r="1087" spans="1:21" x14ac:dyDescent="0.25">
      <c r="A1087" t="s">
        <v>437</v>
      </c>
      <c r="B1087" t="s">
        <v>1385</v>
      </c>
      <c r="C1087" t="s">
        <v>1386</v>
      </c>
      <c r="D1087" s="15">
        <v>1900</v>
      </c>
      <c r="E1087" s="121">
        <v>1</v>
      </c>
      <c r="F1087" t="s">
        <v>441</v>
      </c>
      <c r="G1087" s="121">
        <v>366</v>
      </c>
      <c r="H1087" t="s">
        <v>383</v>
      </c>
      <c r="I1087" t="s">
        <v>488</v>
      </c>
      <c r="J1087" t="s">
        <v>433</v>
      </c>
      <c r="K1087" t="s">
        <v>6</v>
      </c>
      <c r="L1087" s="756" t="s">
        <v>71</v>
      </c>
      <c r="M1087" t="s">
        <v>231</v>
      </c>
      <c r="N1087" s="681">
        <f t="shared" ca="1" si="73"/>
        <v>0</v>
      </c>
      <c r="O1087" s="681">
        <f t="shared" ca="1" si="73"/>
        <v>0</v>
      </c>
      <c r="P1087" s="681">
        <f t="shared" ca="1" si="73"/>
        <v>0</v>
      </c>
      <c r="Q1087" s="681">
        <f t="shared" ca="1" si="73"/>
        <v>0</v>
      </c>
      <c r="R1087" s="681">
        <f t="shared" ca="1" si="73"/>
        <v>0</v>
      </c>
      <c r="S1087" t="str">
        <f t="shared" si="69"/>
        <v>HUM_ASR_FY_2022</v>
      </c>
      <c r="T1087" s="958">
        <f t="shared" si="70"/>
        <v>45032</v>
      </c>
      <c r="U1087" t="str">
        <f t="shared" si="71"/>
        <v>Unaudited</v>
      </c>
    </row>
    <row r="1088" spans="1:21" x14ac:dyDescent="0.25">
      <c r="A1088" t="s">
        <v>437</v>
      </c>
      <c r="B1088" t="s">
        <v>1385</v>
      </c>
      <c r="C1088" t="s">
        <v>1386</v>
      </c>
      <c r="D1088" s="15">
        <v>1900</v>
      </c>
      <c r="E1088" s="121">
        <v>1</v>
      </c>
      <c r="F1088" t="s">
        <v>441</v>
      </c>
      <c r="G1088" s="121">
        <v>366</v>
      </c>
      <c r="H1088" t="s">
        <v>383</v>
      </c>
      <c r="I1088" t="s">
        <v>488</v>
      </c>
      <c r="J1088" t="s">
        <v>433</v>
      </c>
      <c r="K1088" t="s">
        <v>6</v>
      </c>
      <c r="L1088" s="756" t="s">
        <v>72</v>
      </c>
      <c r="M1088" t="s">
        <v>164</v>
      </c>
      <c r="N1088" s="681">
        <f t="shared" ca="1" si="73"/>
        <v>0</v>
      </c>
      <c r="O1088" s="681">
        <f t="shared" ca="1" si="73"/>
        <v>0</v>
      </c>
      <c r="P1088" s="681">
        <f t="shared" ca="1" si="73"/>
        <v>0</v>
      </c>
      <c r="Q1088" s="681">
        <f t="shared" ca="1" si="73"/>
        <v>0</v>
      </c>
      <c r="R1088" s="681">
        <f t="shared" ca="1" si="73"/>
        <v>0</v>
      </c>
      <c r="S1088" t="str">
        <f t="shared" si="69"/>
        <v>HUM_ASR_FY_2022</v>
      </c>
      <c r="T1088" s="958">
        <f t="shared" si="70"/>
        <v>45032</v>
      </c>
      <c r="U1088" t="str">
        <f t="shared" si="71"/>
        <v>Unaudited</v>
      </c>
    </row>
    <row r="1089" spans="1:21" x14ac:dyDescent="0.25">
      <c r="A1089" t="s">
        <v>437</v>
      </c>
      <c r="B1089" t="s">
        <v>1385</v>
      </c>
      <c r="C1089" t="s">
        <v>1386</v>
      </c>
      <c r="D1089" s="15">
        <v>1900</v>
      </c>
      <c r="E1089" s="121">
        <v>1</v>
      </c>
      <c r="F1089" t="s">
        <v>441</v>
      </c>
      <c r="G1089" s="121">
        <v>366</v>
      </c>
      <c r="H1089" t="s">
        <v>383</v>
      </c>
      <c r="I1089" t="s">
        <v>488</v>
      </c>
      <c r="J1089" t="s">
        <v>433</v>
      </c>
      <c r="K1089" t="s">
        <v>6</v>
      </c>
      <c r="L1089" s="756">
        <v>3.4</v>
      </c>
      <c r="M1089" t="s">
        <v>461</v>
      </c>
      <c r="N1089" s="681">
        <f t="shared" ca="1" si="73"/>
        <v>0</v>
      </c>
      <c r="O1089" s="681">
        <f t="shared" ca="1" si="73"/>
        <v>0</v>
      </c>
      <c r="P1089" s="681">
        <f t="shared" ca="1" si="73"/>
        <v>0</v>
      </c>
      <c r="Q1089" s="681">
        <f t="shared" ca="1" si="73"/>
        <v>0</v>
      </c>
      <c r="R1089" s="681">
        <f t="shared" ca="1" si="73"/>
        <v>0</v>
      </c>
      <c r="S1089" t="str">
        <f t="shared" si="69"/>
        <v>HUM_ASR_FY_2022</v>
      </c>
      <c r="T1089" s="958">
        <f t="shared" si="70"/>
        <v>45032</v>
      </c>
      <c r="U1089" t="str">
        <f t="shared" si="71"/>
        <v>Unaudited</v>
      </c>
    </row>
    <row r="1090" spans="1:21" x14ac:dyDescent="0.25">
      <c r="A1090" t="s">
        <v>437</v>
      </c>
      <c r="B1090" t="s">
        <v>1385</v>
      </c>
      <c r="C1090" t="s">
        <v>1386</v>
      </c>
      <c r="D1090" s="15">
        <v>1900</v>
      </c>
      <c r="E1090" s="121">
        <v>1</v>
      </c>
      <c r="F1090" t="s">
        <v>441</v>
      </c>
      <c r="G1090" s="121">
        <v>366</v>
      </c>
      <c r="H1090" t="s">
        <v>383</v>
      </c>
      <c r="I1090" t="s">
        <v>488</v>
      </c>
      <c r="J1090" t="s">
        <v>433</v>
      </c>
      <c r="K1090" t="s">
        <v>434</v>
      </c>
      <c r="L1090" s="756">
        <v>4.5</v>
      </c>
      <c r="M1090" t="s">
        <v>32</v>
      </c>
      <c r="N1090" s="681">
        <f t="shared" ca="1" si="73"/>
        <v>1679.3481818181817</v>
      </c>
      <c r="O1090" s="681">
        <f t="shared" ca="1" si="73"/>
        <v>1277.9878400134787</v>
      </c>
      <c r="P1090" s="681">
        <f t="shared" ca="1" si="73"/>
        <v>401.3603418047029</v>
      </c>
      <c r="Q1090" s="681">
        <f t="shared" ca="1" si="73"/>
        <v>0</v>
      </c>
      <c r="R1090" s="681">
        <f t="shared" ca="1" si="73"/>
        <v>0</v>
      </c>
      <c r="S1090" t="str">
        <f t="shared" ref="S1090:S1153" si="74">file_name</f>
        <v>HUM_ASR_FY_2022</v>
      </c>
      <c r="T1090" s="958">
        <f t="shared" ref="T1090:T1153" si="75">file_date</f>
        <v>45032</v>
      </c>
      <c r="U1090" t="str">
        <f t="shared" ref="U1090:U1153" si="76">status</f>
        <v>Unaudited</v>
      </c>
    </row>
    <row r="1091" spans="1:21" x14ac:dyDescent="0.25">
      <c r="A1091" t="s">
        <v>437</v>
      </c>
      <c r="B1091" t="s">
        <v>1385</v>
      </c>
      <c r="C1091" t="s">
        <v>1386</v>
      </c>
      <c r="D1091" s="15">
        <v>1900</v>
      </c>
      <c r="E1091" s="121">
        <v>1</v>
      </c>
      <c r="F1091" t="s">
        <v>441</v>
      </c>
      <c r="G1091" s="121">
        <v>366</v>
      </c>
      <c r="H1091" t="s">
        <v>383</v>
      </c>
      <c r="I1091" t="s">
        <v>488</v>
      </c>
      <c r="J1091" t="s">
        <v>433</v>
      </c>
      <c r="K1091" t="s">
        <v>434</v>
      </c>
      <c r="L1091" s="756" t="s">
        <v>944</v>
      </c>
      <c r="M1091" t="s">
        <v>935</v>
      </c>
      <c r="N1091" s="681">
        <f t="shared" ca="1" si="73"/>
        <v>0</v>
      </c>
      <c r="O1091" s="681">
        <f t="shared" ca="1" si="73"/>
        <v>0</v>
      </c>
      <c r="P1091" s="681">
        <f t="shared" ca="1" si="73"/>
        <v>0</v>
      </c>
      <c r="Q1091" s="681">
        <f t="shared" ca="1" si="73"/>
        <v>0</v>
      </c>
      <c r="R1091" s="681">
        <f t="shared" ca="1" si="73"/>
        <v>0</v>
      </c>
      <c r="S1091" t="str">
        <f t="shared" si="74"/>
        <v>HUM_ASR_FY_2022</v>
      </c>
      <c r="T1091" s="958">
        <f t="shared" si="75"/>
        <v>45032</v>
      </c>
      <c r="U1091" t="str">
        <f t="shared" si="76"/>
        <v>Unaudited</v>
      </c>
    </row>
    <row r="1092" spans="1:21" x14ac:dyDescent="0.25">
      <c r="A1092" t="s">
        <v>437</v>
      </c>
      <c r="B1092" t="s">
        <v>1385</v>
      </c>
      <c r="C1092" t="s">
        <v>1386</v>
      </c>
      <c r="D1092" s="15">
        <v>1900</v>
      </c>
      <c r="E1092" s="121">
        <v>1</v>
      </c>
      <c r="F1092" t="s">
        <v>441</v>
      </c>
      <c r="G1092" s="121">
        <v>366</v>
      </c>
      <c r="H1092" t="s">
        <v>383</v>
      </c>
      <c r="I1092" t="s">
        <v>488</v>
      </c>
      <c r="J1092" t="s">
        <v>433</v>
      </c>
      <c r="K1092" t="s">
        <v>434</v>
      </c>
      <c r="L1092" s="756" t="s">
        <v>193</v>
      </c>
      <c r="M1092" t="s">
        <v>40</v>
      </c>
      <c r="N1092" s="681">
        <f t="shared" ca="1" si="73"/>
        <v>0</v>
      </c>
      <c r="O1092" s="681">
        <f t="shared" ca="1" si="73"/>
        <v>0</v>
      </c>
      <c r="P1092" s="681">
        <f t="shared" ca="1" si="73"/>
        <v>0</v>
      </c>
      <c r="Q1092" s="681">
        <f t="shared" ca="1" si="73"/>
        <v>0</v>
      </c>
      <c r="R1092" s="681">
        <f t="shared" ca="1" si="73"/>
        <v>0</v>
      </c>
      <c r="S1092" t="str">
        <f t="shared" si="74"/>
        <v>HUM_ASR_FY_2022</v>
      </c>
      <c r="T1092" s="958">
        <f t="shared" si="75"/>
        <v>45032</v>
      </c>
      <c r="U1092" t="str">
        <f t="shared" si="76"/>
        <v>Unaudited</v>
      </c>
    </row>
    <row r="1093" spans="1:21" x14ac:dyDescent="0.25">
      <c r="A1093" t="s">
        <v>437</v>
      </c>
      <c r="B1093" t="s">
        <v>1385</v>
      </c>
      <c r="C1093" t="s">
        <v>1386</v>
      </c>
      <c r="D1093" s="15">
        <v>1900</v>
      </c>
      <c r="E1093" s="121">
        <v>1</v>
      </c>
      <c r="F1093" t="s">
        <v>441</v>
      </c>
      <c r="G1093" s="121">
        <v>366</v>
      </c>
      <c r="H1093" t="s">
        <v>383</v>
      </c>
      <c r="I1093" t="s">
        <v>488</v>
      </c>
      <c r="J1093" t="s">
        <v>433</v>
      </c>
      <c r="K1093" t="s">
        <v>434</v>
      </c>
      <c r="L1093" s="756" t="s">
        <v>192</v>
      </c>
      <c r="M1093" t="s">
        <v>329</v>
      </c>
      <c r="N1093" s="681">
        <f t="shared" ca="1" si="73"/>
        <v>0</v>
      </c>
      <c r="O1093" s="681">
        <f t="shared" ca="1" si="73"/>
        <v>0</v>
      </c>
      <c r="P1093" s="681">
        <f t="shared" ca="1" si="73"/>
        <v>0</v>
      </c>
      <c r="Q1093" s="681">
        <f t="shared" ca="1" si="73"/>
        <v>0</v>
      </c>
      <c r="R1093" s="681">
        <f t="shared" ca="1" si="73"/>
        <v>0</v>
      </c>
      <c r="S1093" t="str">
        <f t="shared" si="74"/>
        <v>HUM_ASR_FY_2022</v>
      </c>
      <c r="T1093" s="958">
        <f t="shared" si="75"/>
        <v>45032</v>
      </c>
      <c r="U1093" t="str">
        <f t="shared" si="76"/>
        <v>Unaudited</v>
      </c>
    </row>
    <row r="1094" spans="1:21" x14ac:dyDescent="0.25">
      <c r="A1094" t="s">
        <v>437</v>
      </c>
      <c r="B1094" t="s">
        <v>1385</v>
      </c>
      <c r="C1094" t="s">
        <v>1386</v>
      </c>
      <c r="D1094" s="15">
        <v>1900</v>
      </c>
      <c r="E1094" s="121">
        <v>1</v>
      </c>
      <c r="F1094" t="s">
        <v>441</v>
      </c>
      <c r="G1094" s="121">
        <v>366</v>
      </c>
      <c r="H1094" t="s">
        <v>383</v>
      </c>
      <c r="I1094" t="s">
        <v>488</v>
      </c>
      <c r="J1094" t="s">
        <v>450</v>
      </c>
      <c r="K1094" t="s">
        <v>435</v>
      </c>
      <c r="L1094" s="756" t="s">
        <v>79</v>
      </c>
      <c r="M1094" t="s">
        <v>27</v>
      </c>
      <c r="N1094" s="681">
        <f t="shared" ca="1" si="73"/>
        <v>621491.06370185409</v>
      </c>
      <c r="O1094" s="681">
        <f t="shared" ca="1" si="73"/>
        <v>323659.54780848563</v>
      </c>
      <c r="P1094" s="681">
        <f t="shared" ca="1" si="73"/>
        <v>297831.51589336846</v>
      </c>
      <c r="Q1094" s="681">
        <f t="shared" ca="1" si="73"/>
        <v>0</v>
      </c>
      <c r="R1094" s="681">
        <f t="shared" ca="1" si="73"/>
        <v>0</v>
      </c>
      <c r="S1094" t="str">
        <f t="shared" si="74"/>
        <v>HUM_ASR_FY_2022</v>
      </c>
      <c r="T1094" s="958">
        <f t="shared" si="75"/>
        <v>45032</v>
      </c>
      <c r="U1094" t="str">
        <f t="shared" si="76"/>
        <v>Unaudited</v>
      </c>
    </row>
    <row r="1095" spans="1:21" x14ac:dyDescent="0.25">
      <c r="A1095" t="s">
        <v>437</v>
      </c>
      <c r="B1095" t="s">
        <v>1385</v>
      </c>
      <c r="C1095" t="s">
        <v>1386</v>
      </c>
      <c r="D1095" s="15">
        <v>1900</v>
      </c>
      <c r="E1095" s="121">
        <v>1</v>
      </c>
      <c r="F1095" t="s">
        <v>441</v>
      </c>
      <c r="G1095" s="121">
        <v>366</v>
      </c>
      <c r="H1095" t="s">
        <v>383</v>
      </c>
      <c r="I1095" t="s">
        <v>488</v>
      </c>
      <c r="J1095" t="s">
        <v>450</v>
      </c>
      <c r="K1095" t="s">
        <v>435</v>
      </c>
      <c r="L1095" s="756" t="s">
        <v>80</v>
      </c>
      <c r="M1095" t="s">
        <v>97</v>
      </c>
      <c r="N1095" s="681">
        <f t="shared" ca="1" si="73"/>
        <v>89560.23733067319</v>
      </c>
      <c r="O1095" s="681">
        <f t="shared" ca="1" si="73"/>
        <v>46641.098495299026</v>
      </c>
      <c r="P1095" s="681">
        <f t="shared" ca="1" si="73"/>
        <v>42919.138835374164</v>
      </c>
      <c r="Q1095" s="681">
        <f t="shared" ca="1" si="73"/>
        <v>0</v>
      </c>
      <c r="R1095" s="681">
        <f t="shared" ca="1" si="73"/>
        <v>0</v>
      </c>
      <c r="S1095" t="str">
        <f t="shared" si="74"/>
        <v>HUM_ASR_FY_2022</v>
      </c>
      <c r="T1095" s="958">
        <f t="shared" si="75"/>
        <v>45032</v>
      </c>
      <c r="U1095" t="str">
        <f t="shared" si="76"/>
        <v>Unaudited</v>
      </c>
    </row>
    <row r="1096" spans="1:21" x14ac:dyDescent="0.25">
      <c r="A1096" t="s">
        <v>437</v>
      </c>
      <c r="B1096" t="s">
        <v>1385</v>
      </c>
      <c r="C1096" t="s">
        <v>1386</v>
      </c>
      <c r="D1096" s="15">
        <v>1900</v>
      </c>
      <c r="E1096" s="121">
        <v>1</v>
      </c>
      <c r="F1096" t="s">
        <v>441</v>
      </c>
      <c r="G1096" s="121">
        <v>366</v>
      </c>
      <c r="H1096" t="s">
        <v>383</v>
      </c>
      <c r="I1096" t="s">
        <v>488</v>
      </c>
      <c r="J1096" t="s">
        <v>450</v>
      </c>
      <c r="K1096" t="s">
        <v>435</v>
      </c>
      <c r="L1096" s="756" t="s">
        <v>81</v>
      </c>
      <c r="M1096" t="s">
        <v>98</v>
      </c>
      <c r="N1096" s="681">
        <f t="shared" ca="1" si="73"/>
        <v>181495.37049430574</v>
      </c>
      <c r="O1096" s="681">
        <f t="shared" ca="1" si="73"/>
        <v>94518.993070672717</v>
      </c>
      <c r="P1096" s="681">
        <f t="shared" ca="1" si="73"/>
        <v>86976.377423633036</v>
      </c>
      <c r="Q1096" s="681">
        <f t="shared" ca="1" si="73"/>
        <v>0</v>
      </c>
      <c r="R1096" s="681">
        <f t="shared" ca="1" si="73"/>
        <v>0</v>
      </c>
      <c r="S1096" t="str">
        <f t="shared" si="74"/>
        <v>HUM_ASR_FY_2022</v>
      </c>
      <c r="T1096" s="958">
        <f t="shared" si="75"/>
        <v>45032</v>
      </c>
      <c r="U1096" t="str">
        <f t="shared" si="76"/>
        <v>Unaudited</v>
      </c>
    </row>
    <row r="1097" spans="1:21" x14ac:dyDescent="0.25">
      <c r="A1097" t="s">
        <v>437</v>
      </c>
      <c r="B1097" t="s">
        <v>1385</v>
      </c>
      <c r="C1097" t="s">
        <v>1386</v>
      </c>
      <c r="D1097" s="15">
        <v>1900</v>
      </c>
      <c r="E1097" s="121">
        <v>1</v>
      </c>
      <c r="F1097" t="s">
        <v>441</v>
      </c>
      <c r="G1097" s="121">
        <v>366</v>
      </c>
      <c r="H1097" t="s">
        <v>383</v>
      </c>
      <c r="I1097" t="s">
        <v>488</v>
      </c>
      <c r="J1097" t="s">
        <v>450</v>
      </c>
      <c r="K1097" t="s">
        <v>435</v>
      </c>
      <c r="L1097" s="756" t="s">
        <v>82</v>
      </c>
      <c r="M1097" t="s">
        <v>99</v>
      </c>
      <c r="N1097" s="681">
        <f t="shared" ca="1" si="73"/>
        <v>507656.62855114823</v>
      </c>
      <c r="O1097" s="681">
        <f t="shared" ca="1" si="73"/>
        <v>264376.95477093442</v>
      </c>
      <c r="P1097" s="681">
        <f t="shared" ca="1" si="73"/>
        <v>243279.67378021384</v>
      </c>
      <c r="Q1097" s="681">
        <f t="shared" ca="1" si="73"/>
        <v>0</v>
      </c>
      <c r="R1097" s="681">
        <f t="shared" ca="1" si="73"/>
        <v>0</v>
      </c>
      <c r="S1097" t="str">
        <f t="shared" si="74"/>
        <v>HUM_ASR_FY_2022</v>
      </c>
      <c r="T1097" s="958">
        <f t="shared" si="75"/>
        <v>45032</v>
      </c>
      <c r="U1097" t="str">
        <f t="shared" si="76"/>
        <v>Unaudited</v>
      </c>
    </row>
    <row r="1098" spans="1:21" x14ac:dyDescent="0.25">
      <c r="A1098" t="s">
        <v>437</v>
      </c>
      <c r="B1098" t="s">
        <v>1385</v>
      </c>
      <c r="C1098" t="s">
        <v>1386</v>
      </c>
      <c r="D1098" s="15">
        <v>1900</v>
      </c>
      <c r="E1098" s="121">
        <v>1</v>
      </c>
      <c r="F1098" t="s">
        <v>441</v>
      </c>
      <c r="G1098" s="121">
        <v>366</v>
      </c>
      <c r="H1098" t="s">
        <v>383</v>
      </c>
      <c r="I1098" t="s">
        <v>488</v>
      </c>
      <c r="J1098" t="s">
        <v>450</v>
      </c>
      <c r="K1098" t="s">
        <v>435</v>
      </c>
      <c r="L1098" s="756" t="s">
        <v>216</v>
      </c>
      <c r="M1098" t="s">
        <v>100</v>
      </c>
      <c r="N1098" s="681">
        <f t="shared" ca="1" si="73"/>
        <v>377376.66816624394</v>
      </c>
      <c r="O1098" s="681">
        <f t="shared" ca="1" si="73"/>
        <v>196529.876141154</v>
      </c>
      <c r="P1098" s="681">
        <f t="shared" ca="1" si="73"/>
        <v>180846.7920250899</v>
      </c>
      <c r="Q1098" s="681">
        <f t="shared" ca="1" si="73"/>
        <v>0</v>
      </c>
      <c r="R1098" s="681">
        <f t="shared" ca="1" si="73"/>
        <v>0</v>
      </c>
      <c r="S1098" t="str">
        <f t="shared" si="74"/>
        <v>HUM_ASR_FY_2022</v>
      </c>
      <c r="T1098" s="958">
        <f t="shared" si="75"/>
        <v>45032</v>
      </c>
      <c r="U1098" t="str">
        <f t="shared" si="76"/>
        <v>Unaudited</v>
      </c>
    </row>
    <row r="1099" spans="1:21" x14ac:dyDescent="0.25">
      <c r="A1099" t="s">
        <v>437</v>
      </c>
      <c r="B1099" t="s">
        <v>1385</v>
      </c>
      <c r="C1099" t="s">
        <v>1386</v>
      </c>
      <c r="D1099" s="15">
        <v>1900</v>
      </c>
      <c r="E1099" s="121">
        <v>1</v>
      </c>
      <c r="F1099" t="s">
        <v>441</v>
      </c>
      <c r="G1099" s="121">
        <v>366</v>
      </c>
      <c r="H1099" t="s">
        <v>383</v>
      </c>
      <c r="I1099" t="s">
        <v>488</v>
      </c>
      <c r="J1099" t="s">
        <v>450</v>
      </c>
      <c r="K1099" t="s">
        <v>435</v>
      </c>
      <c r="L1099" s="756" t="s">
        <v>215</v>
      </c>
      <c r="M1099" t="s">
        <v>28</v>
      </c>
      <c r="N1099" s="681">
        <f t="shared" ca="1" si="73"/>
        <v>6613.6222103689142</v>
      </c>
      <c r="O1099" s="681">
        <f t="shared" ca="1" si="73"/>
        <v>3444.2361266372845</v>
      </c>
      <c r="P1099" s="681">
        <f t="shared" ca="1" si="73"/>
        <v>3169.3860837316292</v>
      </c>
      <c r="Q1099" s="681">
        <f t="shared" ca="1" si="73"/>
        <v>0</v>
      </c>
      <c r="R1099" s="681">
        <f t="shared" ca="1" si="73"/>
        <v>0</v>
      </c>
      <c r="S1099" t="str">
        <f t="shared" si="74"/>
        <v>HUM_ASR_FY_2022</v>
      </c>
      <c r="T1099" s="958">
        <f t="shared" si="75"/>
        <v>45032</v>
      </c>
      <c r="U1099" t="str">
        <f t="shared" si="76"/>
        <v>Unaudited</v>
      </c>
    </row>
    <row r="1100" spans="1:21" x14ac:dyDescent="0.25">
      <c r="A1100" t="s">
        <v>437</v>
      </c>
      <c r="B1100" t="s">
        <v>1385</v>
      </c>
      <c r="C1100" t="s">
        <v>1386</v>
      </c>
      <c r="D1100" s="15">
        <v>1900</v>
      </c>
      <c r="E1100" s="121">
        <v>1</v>
      </c>
      <c r="F1100" t="s">
        <v>441</v>
      </c>
      <c r="G1100" s="121">
        <v>366</v>
      </c>
      <c r="H1100" t="s">
        <v>383</v>
      </c>
      <c r="I1100" t="s">
        <v>488</v>
      </c>
      <c r="J1100" t="s">
        <v>436</v>
      </c>
      <c r="K1100" t="s">
        <v>436</v>
      </c>
      <c r="L1100" s="756" t="s">
        <v>84</v>
      </c>
      <c r="M1100" t="s">
        <v>327</v>
      </c>
      <c r="N1100" s="681">
        <f t="shared" ca="1" si="73"/>
        <v>0</v>
      </c>
      <c r="O1100" s="681">
        <f t="shared" ca="1" si="73"/>
        <v>0</v>
      </c>
      <c r="P1100" s="681">
        <f t="shared" ca="1" si="73"/>
        <v>0</v>
      </c>
      <c r="Q1100" s="681">
        <f t="shared" ca="1" si="73"/>
        <v>0</v>
      </c>
      <c r="R1100" s="681">
        <f t="shared" ca="1" si="73"/>
        <v>0</v>
      </c>
      <c r="S1100" t="str">
        <f t="shared" si="74"/>
        <v>HUM_ASR_FY_2022</v>
      </c>
      <c r="T1100" s="958">
        <f t="shared" si="75"/>
        <v>45032</v>
      </c>
      <c r="U1100" t="str">
        <f t="shared" si="76"/>
        <v>Unaudited</v>
      </c>
    </row>
    <row r="1101" spans="1:21" x14ac:dyDescent="0.25">
      <c r="A1101" t="s">
        <v>437</v>
      </c>
      <c r="B1101" t="s">
        <v>1385</v>
      </c>
      <c r="C1101" t="s">
        <v>1386</v>
      </c>
      <c r="D1101" s="15">
        <v>1900</v>
      </c>
      <c r="E1101" s="121">
        <v>1</v>
      </c>
      <c r="F1101" t="s">
        <v>441</v>
      </c>
      <c r="G1101" s="121">
        <v>366</v>
      </c>
      <c r="H1101" t="s">
        <v>383</v>
      </c>
      <c r="I1101" t="s">
        <v>488</v>
      </c>
      <c r="J1101" t="s">
        <v>436</v>
      </c>
      <c r="K1101" t="s">
        <v>436</v>
      </c>
      <c r="L1101" s="756" t="s">
        <v>85</v>
      </c>
      <c r="M1101" t="s">
        <v>325</v>
      </c>
      <c r="N1101" s="681">
        <f t="shared" ca="1" si="73"/>
        <v>0</v>
      </c>
      <c r="O1101" s="681">
        <f t="shared" ca="1" si="73"/>
        <v>0</v>
      </c>
      <c r="P1101" s="681">
        <f t="shared" ca="1" si="73"/>
        <v>0</v>
      </c>
      <c r="Q1101" s="681">
        <f t="shared" ca="1" si="73"/>
        <v>0</v>
      </c>
      <c r="R1101" s="681">
        <f t="shared" ca="1" si="73"/>
        <v>0</v>
      </c>
      <c r="S1101" t="str">
        <f t="shared" si="74"/>
        <v>HUM_ASR_FY_2022</v>
      </c>
      <c r="T1101" s="958">
        <f t="shared" si="75"/>
        <v>45032</v>
      </c>
      <c r="U1101" t="str">
        <f t="shared" si="76"/>
        <v>Unaudited</v>
      </c>
    </row>
    <row r="1102" spans="1:21" x14ac:dyDescent="0.25">
      <c r="A1102" t="s">
        <v>437</v>
      </c>
      <c r="B1102" t="s">
        <v>1385</v>
      </c>
      <c r="C1102" t="s">
        <v>1386</v>
      </c>
      <c r="D1102" s="15">
        <v>1900</v>
      </c>
      <c r="E1102" s="121">
        <v>1</v>
      </c>
      <c r="F1102" t="s">
        <v>441</v>
      </c>
      <c r="G1102" s="121">
        <v>366</v>
      </c>
      <c r="H1102" t="s">
        <v>383</v>
      </c>
      <c r="I1102" t="s">
        <v>488</v>
      </c>
      <c r="J1102" t="s">
        <v>436</v>
      </c>
      <c r="K1102" t="s">
        <v>436</v>
      </c>
      <c r="L1102" s="756" t="s">
        <v>86</v>
      </c>
      <c r="M1102" t="s">
        <v>494</v>
      </c>
      <c r="N1102" s="681">
        <f t="shared" ca="1" si="73"/>
        <v>0</v>
      </c>
      <c r="O1102" s="681">
        <f t="shared" ca="1" si="73"/>
        <v>0</v>
      </c>
      <c r="P1102" s="681">
        <f t="shared" ca="1" si="73"/>
        <v>0</v>
      </c>
      <c r="Q1102" s="681">
        <f t="shared" ca="1" si="73"/>
        <v>0</v>
      </c>
      <c r="R1102" s="681">
        <f t="shared" ca="1" si="73"/>
        <v>0</v>
      </c>
      <c r="S1102" t="str">
        <f t="shared" si="74"/>
        <v>HUM_ASR_FY_2022</v>
      </c>
      <c r="T1102" s="958">
        <f t="shared" si="75"/>
        <v>45032</v>
      </c>
      <c r="U1102" t="str">
        <f t="shared" si="76"/>
        <v>Unaudited</v>
      </c>
    </row>
    <row r="1103" spans="1:21" x14ac:dyDescent="0.25">
      <c r="A1103" t="s">
        <v>437</v>
      </c>
      <c r="B1103" t="s">
        <v>1385</v>
      </c>
      <c r="C1103" t="s">
        <v>1386</v>
      </c>
      <c r="D1103" s="15">
        <v>1900</v>
      </c>
      <c r="E1103" s="121">
        <v>1</v>
      </c>
      <c r="F1103" t="s">
        <v>441</v>
      </c>
      <c r="G1103" s="121">
        <v>366</v>
      </c>
      <c r="H1103" t="s">
        <v>383</v>
      </c>
      <c r="I1103" t="s">
        <v>488</v>
      </c>
      <c r="J1103" t="s">
        <v>436</v>
      </c>
      <c r="K1103" t="s">
        <v>436</v>
      </c>
      <c r="L1103" s="756" t="s">
        <v>87</v>
      </c>
      <c r="M1103" t="s">
        <v>495</v>
      </c>
      <c r="N1103" s="681">
        <f t="shared" ca="1" si="73"/>
        <v>0</v>
      </c>
      <c r="O1103" s="681">
        <f t="shared" ca="1" si="73"/>
        <v>0</v>
      </c>
      <c r="P1103" s="681">
        <f t="shared" ca="1" si="73"/>
        <v>0</v>
      </c>
      <c r="Q1103" s="681">
        <f t="shared" ca="1" si="73"/>
        <v>0</v>
      </c>
      <c r="R1103" s="681">
        <f t="shared" ca="1" si="73"/>
        <v>0</v>
      </c>
      <c r="S1103" t="str">
        <f t="shared" si="74"/>
        <v>HUM_ASR_FY_2022</v>
      </c>
      <c r="T1103" s="958">
        <f t="shared" si="75"/>
        <v>45032</v>
      </c>
      <c r="U1103" t="str">
        <f t="shared" si="76"/>
        <v>Unaudited</v>
      </c>
    </row>
    <row r="1104" spans="1:21" x14ac:dyDescent="0.25">
      <c r="A1104" t="s">
        <v>437</v>
      </c>
      <c r="B1104" t="s">
        <v>1385</v>
      </c>
      <c r="C1104" t="s">
        <v>1386</v>
      </c>
      <c r="D1104" s="15">
        <v>1900</v>
      </c>
      <c r="E1104" s="121">
        <v>1</v>
      </c>
      <c r="F1104" t="s">
        <v>441</v>
      </c>
      <c r="G1104" s="121">
        <v>366</v>
      </c>
      <c r="H1104" t="s">
        <v>383</v>
      </c>
      <c r="I1104" t="s">
        <v>488</v>
      </c>
      <c r="J1104" t="s">
        <v>436</v>
      </c>
      <c r="K1104" t="s">
        <v>436</v>
      </c>
      <c r="L1104" s="756" t="s">
        <v>213</v>
      </c>
      <c r="M1104" t="s">
        <v>496</v>
      </c>
      <c r="N1104" s="681">
        <f t="shared" ca="1" si="73"/>
        <v>0</v>
      </c>
      <c r="O1104" s="681">
        <f t="shared" ca="1" si="73"/>
        <v>0</v>
      </c>
      <c r="P1104" s="681">
        <f t="shared" ca="1" si="73"/>
        <v>0</v>
      </c>
      <c r="Q1104" s="681">
        <f t="shared" ca="1" si="73"/>
        <v>0</v>
      </c>
      <c r="R1104" s="681">
        <f t="shared" ca="1" si="73"/>
        <v>0</v>
      </c>
      <c r="S1104" t="str">
        <f t="shared" si="74"/>
        <v>HUM_ASR_FY_2022</v>
      </c>
      <c r="T1104" s="958">
        <f t="shared" si="75"/>
        <v>45032</v>
      </c>
      <c r="U1104" t="str">
        <f t="shared" si="76"/>
        <v>Unaudited</v>
      </c>
    </row>
    <row r="1105" spans="1:21" x14ac:dyDescent="0.25">
      <c r="A1105" t="s">
        <v>437</v>
      </c>
      <c r="B1105" t="s">
        <v>1385</v>
      </c>
      <c r="C1105" t="s">
        <v>1386</v>
      </c>
      <c r="D1105" s="15">
        <v>1900</v>
      </c>
      <c r="E1105" s="121">
        <v>1</v>
      </c>
      <c r="F1105" t="s">
        <v>441</v>
      </c>
      <c r="G1105" s="121">
        <v>366</v>
      </c>
      <c r="H1105" t="s">
        <v>383</v>
      </c>
      <c r="I1105" t="s">
        <v>489</v>
      </c>
      <c r="J1105" t="s">
        <v>26</v>
      </c>
      <c r="K1105" t="s">
        <v>26</v>
      </c>
      <c r="L1105" s="756" t="s">
        <v>204</v>
      </c>
      <c r="M1105" t="s">
        <v>26</v>
      </c>
      <c r="N1105" s="681">
        <f t="shared" ca="1" si="73"/>
        <v>-153328.94060784698</v>
      </c>
      <c r="O1105" s="681">
        <f t="shared" ca="1" si="73"/>
        <v>0</v>
      </c>
      <c r="P1105" s="681">
        <f t="shared" ca="1" si="73"/>
        <v>0</v>
      </c>
      <c r="Q1105" s="681">
        <f t="shared" ca="1" si="73"/>
        <v>0</v>
      </c>
      <c r="R1105" s="681">
        <f t="shared" ca="1" si="73"/>
        <v>0</v>
      </c>
      <c r="S1105" t="str">
        <f t="shared" si="74"/>
        <v>HUM_ASR_FY_2022</v>
      </c>
      <c r="T1105" s="958">
        <f t="shared" si="75"/>
        <v>45032</v>
      </c>
      <c r="U1105" t="str">
        <f t="shared" si="76"/>
        <v>Unaudited</v>
      </c>
    </row>
    <row r="1106" spans="1:21" x14ac:dyDescent="0.25">
      <c r="A1106" t="s">
        <v>437</v>
      </c>
      <c r="B1106" t="s">
        <v>1385</v>
      </c>
      <c r="C1106" t="s">
        <v>1386</v>
      </c>
      <c r="D1106" s="15">
        <v>1900</v>
      </c>
      <c r="E1106" s="121">
        <v>1</v>
      </c>
      <c r="F1106" t="s">
        <v>1031</v>
      </c>
      <c r="G1106" s="121" t="s">
        <v>1384</v>
      </c>
      <c r="H1106" t="s">
        <v>383</v>
      </c>
      <c r="I1106" t="s">
        <v>432</v>
      </c>
      <c r="J1106" t="s">
        <v>432</v>
      </c>
      <c r="K1106" t="s">
        <v>432</v>
      </c>
      <c r="M1106" t="s">
        <v>432</v>
      </c>
      <c r="N1106" s="681">
        <f t="shared" ca="1" si="73"/>
        <v>0</v>
      </c>
      <c r="O1106" s="681">
        <f t="shared" ca="1" si="73"/>
        <v>0</v>
      </c>
      <c r="P1106" s="681">
        <f t="shared" ca="1" si="73"/>
        <v>0</v>
      </c>
      <c r="Q1106" s="681">
        <f t="shared" ca="1" si="73"/>
        <v>0</v>
      </c>
      <c r="R1106" s="681">
        <f t="shared" ca="1" si="73"/>
        <v>-15</v>
      </c>
      <c r="S1106" t="str">
        <f t="shared" si="74"/>
        <v>HUM_ASR_FY_2022</v>
      </c>
      <c r="T1106" s="958">
        <f t="shared" si="75"/>
        <v>45032</v>
      </c>
      <c r="U1106" t="str">
        <f t="shared" si="76"/>
        <v>Unaudited</v>
      </c>
    </row>
    <row r="1107" spans="1:21" x14ac:dyDescent="0.25">
      <c r="A1107" t="s">
        <v>437</v>
      </c>
      <c r="B1107" t="s">
        <v>1385</v>
      </c>
      <c r="C1107" t="s">
        <v>1386</v>
      </c>
      <c r="D1107" s="15">
        <v>1900</v>
      </c>
      <c r="E1107" s="121">
        <v>1</v>
      </c>
      <c r="F1107" t="s">
        <v>1031</v>
      </c>
      <c r="G1107" s="121" t="s">
        <v>1384</v>
      </c>
      <c r="H1107" t="s">
        <v>383</v>
      </c>
      <c r="I1107" t="s">
        <v>487</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-226503.84000000008</v>
      </c>
      <c r="S1107" t="str">
        <f t="shared" si="74"/>
        <v>HUM_ASR_FY_2022</v>
      </c>
      <c r="T1107" s="958">
        <f t="shared" si="75"/>
        <v>45032</v>
      </c>
      <c r="U1107" t="str">
        <f t="shared" si="76"/>
        <v>Unaudited</v>
      </c>
    </row>
    <row r="1108" spans="1:21" x14ac:dyDescent="0.25">
      <c r="A1108" t="s">
        <v>437</v>
      </c>
      <c r="B1108" t="s">
        <v>1385</v>
      </c>
      <c r="C1108" t="s">
        <v>1386</v>
      </c>
      <c r="D1108" s="15">
        <v>1900</v>
      </c>
      <c r="E1108" s="121">
        <v>1</v>
      </c>
      <c r="F1108" t="s">
        <v>1031</v>
      </c>
      <c r="G1108" s="121" t="s">
        <v>1384</v>
      </c>
      <c r="H1108" t="s">
        <v>383</v>
      </c>
      <c r="I1108" t="s">
        <v>487</v>
      </c>
      <c r="J1108" t="s">
        <v>12</v>
      </c>
      <c r="K1108" t="s">
        <v>222</v>
      </c>
      <c r="L1108" s="756">
        <v>1.2</v>
      </c>
      <c r="M1108" t="s">
        <v>222</v>
      </c>
      <c r="N1108" s="681">
        <f t="shared" ca="1" si="73"/>
        <v>0</v>
      </c>
      <c r="O1108" s="681">
        <f t="shared" ca="1" si="73"/>
        <v>0</v>
      </c>
      <c r="P1108" s="681">
        <f t="shared" ca="1" si="73"/>
        <v>0</v>
      </c>
      <c r="Q1108" s="681">
        <f t="shared" ca="1" si="73"/>
        <v>0</v>
      </c>
      <c r="R1108" s="681">
        <f t="shared" ca="1" si="73"/>
        <v>0</v>
      </c>
      <c r="S1108" t="str">
        <f t="shared" si="74"/>
        <v>HUM_ASR_FY_2022</v>
      </c>
      <c r="T1108" s="958">
        <f t="shared" si="75"/>
        <v>45032</v>
      </c>
      <c r="U1108" t="str">
        <f t="shared" si="76"/>
        <v>Unaudited</v>
      </c>
    </row>
    <row r="1109" spans="1:21" x14ac:dyDescent="0.25">
      <c r="A1109" t="s">
        <v>437</v>
      </c>
      <c r="B1109" t="s">
        <v>1385</v>
      </c>
      <c r="C1109" t="s">
        <v>1386</v>
      </c>
      <c r="D1109" s="15">
        <v>1900</v>
      </c>
      <c r="E1109" s="121">
        <v>1</v>
      </c>
      <c r="F1109" t="s">
        <v>1031</v>
      </c>
      <c r="G1109" s="121" t="s">
        <v>1384</v>
      </c>
      <c r="H1109" t="s">
        <v>383</v>
      </c>
      <c r="I1109" t="s">
        <v>487</v>
      </c>
      <c r="J1109" t="s">
        <v>12</v>
      </c>
      <c r="K1109" t="s">
        <v>1323</v>
      </c>
      <c r="L1109" s="756" t="s">
        <v>1319</v>
      </c>
      <c r="M1109" t="s">
        <v>1323</v>
      </c>
      <c r="N1109" s="681">
        <f t="shared" ca="1" si="73"/>
        <v>0</v>
      </c>
      <c r="O1109" s="681">
        <f t="shared" ca="1" si="73"/>
        <v>0</v>
      </c>
      <c r="P1109" s="681">
        <f t="shared" ca="1" si="73"/>
        <v>0</v>
      </c>
      <c r="Q1109" s="681">
        <f t="shared" ca="1" si="73"/>
        <v>0</v>
      </c>
      <c r="R1109" s="681">
        <f t="shared" ca="1" si="73"/>
        <v>-123836.94000000041</v>
      </c>
      <c r="S1109" t="str">
        <f t="shared" si="74"/>
        <v>HUM_ASR_FY_2022</v>
      </c>
      <c r="T1109" s="958">
        <f t="shared" si="75"/>
        <v>45032</v>
      </c>
      <c r="U1109" t="str">
        <f t="shared" si="76"/>
        <v>Unaudited</v>
      </c>
    </row>
    <row r="1110" spans="1:21" x14ac:dyDescent="0.25">
      <c r="A1110" t="s">
        <v>437</v>
      </c>
      <c r="B1110" t="s">
        <v>1385</v>
      </c>
      <c r="C1110" t="s">
        <v>1386</v>
      </c>
      <c r="D1110" s="15">
        <v>1900</v>
      </c>
      <c r="E1110" s="121">
        <v>1</v>
      </c>
      <c r="F1110" t="s">
        <v>1031</v>
      </c>
      <c r="G1110" s="121" t="s">
        <v>1384</v>
      </c>
      <c r="H1110" t="s">
        <v>383</v>
      </c>
      <c r="I1110" t="s">
        <v>487</v>
      </c>
      <c r="J1110" t="s">
        <v>12</v>
      </c>
      <c r="K1110" t="s">
        <v>1325</v>
      </c>
      <c r="L1110" s="756" t="s">
        <v>1324</v>
      </c>
      <c r="M1110" t="s">
        <v>1325</v>
      </c>
      <c r="N1110" s="681">
        <f t="shared" ca="1" si="73"/>
        <v>0</v>
      </c>
      <c r="O1110" s="681">
        <f t="shared" ca="1" si="73"/>
        <v>0</v>
      </c>
      <c r="P1110" s="681">
        <f t="shared" ca="1" si="73"/>
        <v>0</v>
      </c>
      <c r="Q1110" s="681">
        <f t="shared" ca="1" si="73"/>
        <v>0</v>
      </c>
      <c r="R1110" s="681">
        <f t="shared" ca="1" si="73"/>
        <v>-889162.30000000028</v>
      </c>
      <c r="S1110" t="str">
        <f t="shared" si="74"/>
        <v>HUM_ASR_FY_2022</v>
      </c>
      <c r="T1110" s="958">
        <f t="shared" si="75"/>
        <v>45032</v>
      </c>
      <c r="U1110" t="str">
        <f t="shared" si="76"/>
        <v>Unaudited</v>
      </c>
    </row>
    <row r="1111" spans="1:21" x14ac:dyDescent="0.25">
      <c r="A1111" t="s">
        <v>437</v>
      </c>
      <c r="B1111" t="s">
        <v>1385</v>
      </c>
      <c r="C1111" t="s">
        <v>1386</v>
      </c>
      <c r="D1111" s="15">
        <v>1900</v>
      </c>
      <c r="E1111" s="121">
        <v>1</v>
      </c>
      <c r="F1111" t="s">
        <v>1031</v>
      </c>
      <c r="G1111" s="121" t="s">
        <v>1384</v>
      </c>
      <c r="H1111" t="s">
        <v>383</v>
      </c>
      <c r="I1111" t="s">
        <v>487</v>
      </c>
      <c r="J1111" t="s">
        <v>13</v>
      </c>
      <c r="K1111" t="s">
        <v>13</v>
      </c>
      <c r="L1111" s="756" t="s">
        <v>63</v>
      </c>
      <c r="M1111" t="s">
        <v>13</v>
      </c>
      <c r="N1111" s="681">
        <f t="shared" ca="1" si="73"/>
        <v>0</v>
      </c>
      <c r="O1111" s="681">
        <f t="shared" ca="1" si="73"/>
        <v>0</v>
      </c>
      <c r="P1111" s="681">
        <f t="shared" ca="1" si="73"/>
        <v>0</v>
      </c>
      <c r="Q1111" s="681">
        <f t="shared" ca="1" si="73"/>
        <v>0</v>
      </c>
      <c r="R1111" s="681">
        <f t="shared" ca="1" si="73"/>
        <v>71353.249999999971</v>
      </c>
      <c r="S1111" t="str">
        <f t="shared" si="74"/>
        <v>HUM_ASR_FY_2022</v>
      </c>
      <c r="T1111" s="958">
        <f t="shared" si="75"/>
        <v>45032</v>
      </c>
      <c r="U1111" t="str">
        <f t="shared" si="76"/>
        <v>Unaudited</v>
      </c>
    </row>
    <row r="1112" spans="1:21" x14ac:dyDescent="0.25">
      <c r="A1112" t="s">
        <v>437</v>
      </c>
      <c r="B1112" t="s">
        <v>1385</v>
      </c>
      <c r="C1112" t="s">
        <v>1386</v>
      </c>
      <c r="D1112" s="15">
        <v>1900</v>
      </c>
      <c r="E1112" s="121">
        <v>1</v>
      </c>
      <c r="F1112" t="s">
        <v>1031</v>
      </c>
      <c r="G1112" s="121" t="s">
        <v>1384</v>
      </c>
      <c r="H1112" t="s">
        <v>383</v>
      </c>
      <c r="I1112" t="s">
        <v>488</v>
      </c>
      <c r="J1112" t="s">
        <v>433</v>
      </c>
      <c r="K1112" t="s">
        <v>796</v>
      </c>
      <c r="L1112" s="756">
        <v>2.1</v>
      </c>
      <c r="M1112" t="s">
        <v>731</v>
      </c>
      <c r="N1112" s="681">
        <f t="shared" ca="1" si="73"/>
        <v>0</v>
      </c>
      <c r="O1112" s="681">
        <f t="shared" ca="1" si="73"/>
        <v>0</v>
      </c>
      <c r="P1112" s="681">
        <f t="shared" ca="1" si="73"/>
        <v>0</v>
      </c>
      <c r="Q1112" s="681">
        <f t="shared" ca="1" si="73"/>
        <v>0</v>
      </c>
      <c r="R1112" s="681">
        <f t="shared" ca="1" si="73"/>
        <v>4703</v>
      </c>
      <c r="S1112" t="str">
        <f t="shared" si="74"/>
        <v>HUM_ASR_FY_2022</v>
      </c>
      <c r="T1112" s="958">
        <f t="shared" si="75"/>
        <v>45032</v>
      </c>
      <c r="U1112" t="str">
        <f t="shared" si="76"/>
        <v>Unaudited</v>
      </c>
    </row>
    <row r="1113" spans="1:21" x14ac:dyDescent="0.25">
      <c r="A1113" t="s">
        <v>437</v>
      </c>
      <c r="B1113" t="s">
        <v>1385</v>
      </c>
      <c r="C1113" t="s">
        <v>1386</v>
      </c>
      <c r="D1113" s="15">
        <v>1900</v>
      </c>
      <c r="E1113" s="121">
        <v>1</v>
      </c>
      <c r="F1113" t="s">
        <v>1031</v>
      </c>
      <c r="G1113" s="121" t="s">
        <v>1384</v>
      </c>
      <c r="H1113" t="s">
        <v>383</v>
      </c>
      <c r="I1113" t="s">
        <v>488</v>
      </c>
      <c r="J1113" t="s">
        <v>433</v>
      </c>
      <c r="K1113" t="s">
        <v>796</v>
      </c>
      <c r="L1113" s="756">
        <v>2.2000000000000002</v>
      </c>
      <c r="M1113" t="s">
        <v>732</v>
      </c>
      <c r="N1113" s="681">
        <f t="shared" ca="1" si="73"/>
        <v>0</v>
      </c>
      <c r="O1113" s="681">
        <f t="shared" ca="1" si="73"/>
        <v>0</v>
      </c>
      <c r="P1113" s="681">
        <f t="shared" ca="1" si="73"/>
        <v>0</v>
      </c>
      <c r="Q1113" s="681">
        <f t="shared" ca="1" si="73"/>
        <v>0</v>
      </c>
      <c r="R1113" s="681">
        <f t="shared" ca="1" si="73"/>
        <v>0</v>
      </c>
      <c r="S1113" t="str">
        <f t="shared" si="74"/>
        <v>HUM_ASR_FY_2022</v>
      </c>
      <c r="T1113" s="958">
        <f t="shared" si="75"/>
        <v>45032</v>
      </c>
      <c r="U1113" t="str">
        <f t="shared" si="76"/>
        <v>Unaudited</v>
      </c>
    </row>
    <row r="1114" spans="1:21" x14ac:dyDescent="0.25">
      <c r="A1114" t="s">
        <v>437</v>
      </c>
      <c r="B1114" t="s">
        <v>1385</v>
      </c>
      <c r="C1114" t="s">
        <v>1386</v>
      </c>
      <c r="D1114" s="15">
        <v>1900</v>
      </c>
      <c r="E1114" s="121">
        <v>1</v>
      </c>
      <c r="F1114" t="s">
        <v>1031</v>
      </c>
      <c r="G1114" s="121" t="s">
        <v>1384</v>
      </c>
      <c r="H1114" t="s">
        <v>383</v>
      </c>
      <c r="I1114" t="s">
        <v>488</v>
      </c>
      <c r="J1114" t="s">
        <v>433</v>
      </c>
      <c r="K1114" t="s">
        <v>796</v>
      </c>
      <c r="L1114" s="756">
        <v>2.2999999999999998</v>
      </c>
      <c r="M1114" t="s">
        <v>733</v>
      </c>
      <c r="N1114" s="681">
        <f t="shared" ca="1" si="73"/>
        <v>0</v>
      </c>
      <c r="O1114" s="681">
        <f t="shared" ca="1" si="73"/>
        <v>0</v>
      </c>
      <c r="P1114" s="681">
        <f t="shared" ca="1" si="73"/>
        <v>0</v>
      </c>
      <c r="Q1114" s="681">
        <f t="shared" ca="1" si="73"/>
        <v>0</v>
      </c>
      <c r="R1114" s="681">
        <f t="shared" ca="1" si="73"/>
        <v>951512.64999999979</v>
      </c>
      <c r="S1114" t="str">
        <f t="shared" si="74"/>
        <v>HUM_ASR_FY_2022</v>
      </c>
      <c r="T1114" s="958">
        <f t="shared" si="75"/>
        <v>45032</v>
      </c>
      <c r="U1114" t="str">
        <f t="shared" si="76"/>
        <v>Unaudited</v>
      </c>
    </row>
    <row r="1115" spans="1:21" x14ac:dyDescent="0.25">
      <c r="A1115" t="s">
        <v>437</v>
      </c>
      <c r="B1115" t="s">
        <v>1385</v>
      </c>
      <c r="C1115" t="s">
        <v>1386</v>
      </c>
      <c r="D1115" s="15">
        <v>1900</v>
      </c>
      <c r="E1115" s="121">
        <v>1</v>
      </c>
      <c r="F1115" t="s">
        <v>1031</v>
      </c>
      <c r="G1115" s="121" t="s">
        <v>1384</v>
      </c>
      <c r="H1115" t="s">
        <v>383</v>
      </c>
      <c r="I1115" t="s">
        <v>488</v>
      </c>
      <c r="J1115" t="s">
        <v>433</v>
      </c>
      <c r="K1115" t="s">
        <v>796</v>
      </c>
      <c r="L1115" s="756">
        <v>2.4</v>
      </c>
      <c r="M1115" t="s">
        <v>734</v>
      </c>
      <c r="N1115" s="681">
        <f t="shared" ca="1" si="73"/>
        <v>0</v>
      </c>
      <c r="O1115" s="681">
        <f t="shared" ca="1" si="73"/>
        <v>0</v>
      </c>
      <c r="P1115" s="681">
        <f t="shared" ca="1" si="73"/>
        <v>0</v>
      </c>
      <c r="Q1115" s="681">
        <f t="shared" ca="1" si="73"/>
        <v>0</v>
      </c>
      <c r="R1115" s="681">
        <f t="shared" ca="1" si="73"/>
        <v>0</v>
      </c>
      <c r="S1115" t="str">
        <f t="shared" si="74"/>
        <v>HUM_ASR_FY_2022</v>
      </c>
      <c r="T1115" s="958">
        <f t="shared" si="75"/>
        <v>45032</v>
      </c>
      <c r="U1115" t="str">
        <f t="shared" si="76"/>
        <v>Unaudited</v>
      </c>
    </row>
    <row r="1116" spans="1:21" x14ac:dyDescent="0.25">
      <c r="A1116" t="s">
        <v>437</v>
      </c>
      <c r="B1116" t="s">
        <v>1385</v>
      </c>
      <c r="C1116" t="s">
        <v>1386</v>
      </c>
      <c r="D1116" s="15">
        <v>1900</v>
      </c>
      <c r="E1116" s="121">
        <v>1</v>
      </c>
      <c r="F1116" t="s">
        <v>1031</v>
      </c>
      <c r="G1116" s="121" t="s">
        <v>1384</v>
      </c>
      <c r="H1116" t="s">
        <v>383</v>
      </c>
      <c r="I1116" t="s">
        <v>488</v>
      </c>
      <c r="J1116" t="s">
        <v>433</v>
      </c>
      <c r="K1116" t="s">
        <v>796</v>
      </c>
      <c r="L1116" s="756">
        <v>2.5</v>
      </c>
      <c r="M1116" t="s">
        <v>776</v>
      </c>
      <c r="N1116" s="681">
        <f t="shared" ca="1" si="73"/>
        <v>0</v>
      </c>
      <c r="O1116" s="681">
        <f t="shared" ca="1" si="73"/>
        <v>0</v>
      </c>
      <c r="P1116" s="681">
        <f t="shared" ca="1" si="73"/>
        <v>0</v>
      </c>
      <c r="Q1116" s="681">
        <f t="shared" ca="1" si="73"/>
        <v>0</v>
      </c>
      <c r="R1116" s="681">
        <f t="shared" ca="1" si="73"/>
        <v>-854</v>
      </c>
      <c r="S1116" t="str">
        <f t="shared" si="74"/>
        <v>HUM_ASR_FY_2022</v>
      </c>
      <c r="T1116" s="958">
        <f t="shared" si="75"/>
        <v>45032</v>
      </c>
      <c r="U1116" t="str">
        <f t="shared" si="76"/>
        <v>Unaudited</v>
      </c>
    </row>
    <row r="1117" spans="1:21" x14ac:dyDescent="0.25">
      <c r="A1117" t="s">
        <v>437</v>
      </c>
      <c r="B1117" t="s">
        <v>1385</v>
      </c>
      <c r="C1117" t="s">
        <v>1386</v>
      </c>
      <c r="D1117" s="15">
        <v>1900</v>
      </c>
      <c r="E1117" s="121">
        <v>1</v>
      </c>
      <c r="F1117" t="s">
        <v>1031</v>
      </c>
      <c r="G1117" s="121" t="s">
        <v>1384</v>
      </c>
      <c r="H1117" t="s">
        <v>383</v>
      </c>
      <c r="I1117" t="s">
        <v>488</v>
      </c>
      <c r="J1117" t="s">
        <v>433</v>
      </c>
      <c r="K1117" t="s">
        <v>796</v>
      </c>
      <c r="L1117" s="756">
        <v>2.6</v>
      </c>
      <c r="M1117" t="s">
        <v>186</v>
      </c>
      <c r="N1117" s="681">
        <f t="shared" ca="1" si="73"/>
        <v>0</v>
      </c>
      <c r="O1117" s="681">
        <f t="shared" ca="1" si="73"/>
        <v>0</v>
      </c>
      <c r="P1117" s="681">
        <f t="shared" ca="1" si="73"/>
        <v>0</v>
      </c>
      <c r="Q1117" s="681">
        <f t="shared" ca="1" si="73"/>
        <v>0</v>
      </c>
      <c r="R1117" s="681">
        <f t="shared" ca="1" si="73"/>
        <v>60324.560000000056</v>
      </c>
      <c r="S1117" t="str">
        <f t="shared" si="74"/>
        <v>HUM_ASR_FY_2022</v>
      </c>
      <c r="T1117" s="958">
        <f t="shared" si="75"/>
        <v>45032</v>
      </c>
      <c r="U1117" t="str">
        <f t="shared" si="76"/>
        <v>Unaudited</v>
      </c>
    </row>
    <row r="1118" spans="1:21" x14ac:dyDescent="0.25">
      <c r="A1118" t="s">
        <v>437</v>
      </c>
      <c r="B1118" t="s">
        <v>1385</v>
      </c>
      <c r="C1118" t="s">
        <v>1386</v>
      </c>
      <c r="D1118" s="15">
        <v>1900</v>
      </c>
      <c r="E1118" s="121">
        <v>1</v>
      </c>
      <c r="F1118" t="s">
        <v>1031</v>
      </c>
      <c r="G1118" s="121" t="s">
        <v>1384</v>
      </c>
      <c r="H1118" t="s">
        <v>383</v>
      </c>
      <c r="I1118" t="s">
        <v>488</v>
      </c>
      <c r="J1118" t="s">
        <v>433</v>
      </c>
      <c r="K1118" t="s">
        <v>796</v>
      </c>
      <c r="L1118" s="756">
        <v>2.7</v>
      </c>
      <c r="M1118" t="s">
        <v>797</v>
      </c>
      <c r="N1118" s="681">
        <f t="shared" ca="1" si="73"/>
        <v>0</v>
      </c>
      <c r="O1118" s="681">
        <f t="shared" ca="1" si="73"/>
        <v>0</v>
      </c>
      <c r="P1118" s="681">
        <f t="shared" ca="1" si="73"/>
        <v>0</v>
      </c>
      <c r="Q1118" s="681">
        <f t="shared" ca="1" si="73"/>
        <v>0</v>
      </c>
      <c r="R1118" s="681">
        <f t="shared" ca="1" si="73"/>
        <v>-856149.1856591875</v>
      </c>
      <c r="S1118" t="str">
        <f t="shared" si="74"/>
        <v>HUM_ASR_FY_2022</v>
      </c>
      <c r="T1118" s="958">
        <f t="shared" si="75"/>
        <v>45032</v>
      </c>
      <c r="U1118" t="str">
        <f t="shared" si="76"/>
        <v>Unaudited</v>
      </c>
    </row>
    <row r="1119" spans="1:21" x14ac:dyDescent="0.25">
      <c r="A1119" t="s">
        <v>437</v>
      </c>
      <c r="B1119" t="s">
        <v>1385</v>
      </c>
      <c r="C1119" t="s">
        <v>1386</v>
      </c>
      <c r="D1119" s="15">
        <v>1900</v>
      </c>
      <c r="E1119" s="121">
        <v>1</v>
      </c>
      <c r="F1119" t="s">
        <v>1031</v>
      </c>
      <c r="G1119" s="121" t="s">
        <v>1384</v>
      </c>
      <c r="H1119" t="s">
        <v>383</v>
      </c>
      <c r="I1119" t="s">
        <v>488</v>
      </c>
      <c r="J1119" t="s">
        <v>433</v>
      </c>
      <c r="K1119" t="s">
        <v>796</v>
      </c>
      <c r="L1119" s="756">
        <v>2.8</v>
      </c>
      <c r="M1119" t="s">
        <v>798</v>
      </c>
      <c r="N1119" s="681">
        <f t="shared" ca="1" si="73"/>
        <v>0</v>
      </c>
      <c r="O1119" s="681">
        <f t="shared" ca="1" si="73"/>
        <v>0</v>
      </c>
      <c r="P1119" s="681">
        <f t="shared" ca="1" si="73"/>
        <v>0</v>
      </c>
      <c r="Q1119" s="681">
        <f t="shared" ca="1" si="73"/>
        <v>0</v>
      </c>
      <c r="R1119" s="681">
        <f t="shared" ca="1" si="73"/>
        <v>0</v>
      </c>
      <c r="S1119" t="str">
        <f t="shared" si="74"/>
        <v>HUM_ASR_FY_2022</v>
      </c>
      <c r="T1119" s="958">
        <f t="shared" si="75"/>
        <v>45032</v>
      </c>
      <c r="U1119" t="str">
        <f t="shared" si="76"/>
        <v>Unaudited</v>
      </c>
    </row>
    <row r="1120" spans="1:21" x14ac:dyDescent="0.25">
      <c r="A1120" t="s">
        <v>437</v>
      </c>
      <c r="B1120" t="s">
        <v>1385</v>
      </c>
      <c r="C1120" t="s">
        <v>1386</v>
      </c>
      <c r="D1120" s="15">
        <v>1900</v>
      </c>
      <c r="E1120" s="121">
        <v>1</v>
      </c>
      <c r="F1120" t="s">
        <v>1031</v>
      </c>
      <c r="G1120" s="121" t="s">
        <v>1384</v>
      </c>
      <c r="H1120" t="s">
        <v>383</v>
      </c>
      <c r="I1120" t="s">
        <v>488</v>
      </c>
      <c r="J1120" t="s">
        <v>433</v>
      </c>
      <c r="K1120" t="s">
        <v>796</v>
      </c>
      <c r="L1120" s="756">
        <v>2.9</v>
      </c>
      <c r="M1120" t="s">
        <v>779</v>
      </c>
      <c r="N1120" s="681">
        <f t="shared" ca="1" si="73"/>
        <v>0</v>
      </c>
      <c r="O1120" s="681">
        <f t="shared" ca="1" si="73"/>
        <v>0</v>
      </c>
      <c r="P1120" s="681">
        <f t="shared" ca="1" si="73"/>
        <v>0</v>
      </c>
      <c r="Q1120" s="681">
        <f t="shared" ca="1" si="73"/>
        <v>0</v>
      </c>
      <c r="R1120" s="681">
        <f t="shared" ca="1" si="73"/>
        <v>0</v>
      </c>
      <c r="S1120" t="str">
        <f t="shared" si="74"/>
        <v>HUM_ASR_FY_2022</v>
      </c>
      <c r="T1120" s="958">
        <f t="shared" si="75"/>
        <v>45032</v>
      </c>
      <c r="U1120" t="str">
        <f t="shared" si="76"/>
        <v>Unaudited</v>
      </c>
    </row>
    <row r="1121" spans="1:21" x14ac:dyDescent="0.25">
      <c r="A1121" t="s">
        <v>437</v>
      </c>
      <c r="B1121" t="s">
        <v>1385</v>
      </c>
      <c r="C1121" t="s">
        <v>1386</v>
      </c>
      <c r="D1121" s="15">
        <v>1900</v>
      </c>
      <c r="E1121" s="121">
        <v>1</v>
      </c>
      <c r="F1121" t="s">
        <v>1031</v>
      </c>
      <c r="G1121" s="121" t="s">
        <v>1384</v>
      </c>
      <c r="H1121" t="s">
        <v>383</v>
      </c>
      <c r="I1121" t="s">
        <v>488</v>
      </c>
      <c r="J1121" t="s">
        <v>433</v>
      </c>
      <c r="K1121" t="s">
        <v>223</v>
      </c>
      <c r="L1121" s="756">
        <v>2.11</v>
      </c>
      <c r="M1121" t="s">
        <v>228</v>
      </c>
      <c r="N1121" s="681">
        <f t="shared" ca="1" si="73"/>
        <v>0</v>
      </c>
      <c r="O1121" s="681">
        <f t="shared" ca="1" si="73"/>
        <v>0</v>
      </c>
      <c r="P1121" s="681">
        <f t="shared" ca="1" si="73"/>
        <v>0</v>
      </c>
      <c r="Q1121" s="681">
        <f t="shared" ca="1" si="73"/>
        <v>0</v>
      </c>
      <c r="R1121" s="681">
        <f t="shared" ca="1" si="73"/>
        <v>-30267.010000000006</v>
      </c>
      <c r="S1121" t="str">
        <f t="shared" si="74"/>
        <v>HUM_ASR_FY_2022</v>
      </c>
      <c r="T1121" s="958">
        <f t="shared" si="75"/>
        <v>45032</v>
      </c>
      <c r="U1121" t="str">
        <f t="shared" si="76"/>
        <v>Unaudited</v>
      </c>
    </row>
    <row r="1122" spans="1:21" x14ac:dyDescent="0.25">
      <c r="A1122" t="s">
        <v>437</v>
      </c>
      <c r="B1122" t="s">
        <v>1385</v>
      </c>
      <c r="C1122" t="s">
        <v>1386</v>
      </c>
      <c r="D1122" s="15">
        <v>1900</v>
      </c>
      <c r="E1122" s="121">
        <v>1</v>
      </c>
      <c r="F1122" t="s">
        <v>1031</v>
      </c>
      <c r="G1122" s="121" t="s">
        <v>1384</v>
      </c>
      <c r="H1122" t="s">
        <v>383</v>
      </c>
      <c r="I1122" t="s">
        <v>488</v>
      </c>
      <c r="J1122" t="s">
        <v>433</v>
      </c>
      <c r="K1122" t="s">
        <v>223</v>
      </c>
      <c r="L1122" s="756">
        <v>2.12</v>
      </c>
      <c r="M1122" t="s">
        <v>552</v>
      </c>
      <c r="N1122" s="681">
        <f t="shared" ca="1" si="73"/>
        <v>0</v>
      </c>
      <c r="O1122" s="681">
        <f t="shared" ca="1" si="73"/>
        <v>0</v>
      </c>
      <c r="P1122" s="681">
        <f t="shared" ca="1" si="73"/>
        <v>0</v>
      </c>
      <c r="Q1122" s="681">
        <f t="shared" ca="1" si="73"/>
        <v>0</v>
      </c>
      <c r="R1122" s="681">
        <f t="shared" ca="1" si="73"/>
        <v>212416.30999999997</v>
      </c>
      <c r="S1122" t="str">
        <f t="shared" si="74"/>
        <v>HUM_ASR_FY_2022</v>
      </c>
      <c r="T1122" s="958">
        <f t="shared" si="75"/>
        <v>45032</v>
      </c>
      <c r="U1122" t="str">
        <f t="shared" si="76"/>
        <v>Unaudited</v>
      </c>
    </row>
    <row r="1123" spans="1:21" x14ac:dyDescent="0.25">
      <c r="A1123" t="s">
        <v>437</v>
      </c>
      <c r="B1123" t="s">
        <v>1385</v>
      </c>
      <c r="C1123" t="s">
        <v>1386</v>
      </c>
      <c r="D1123" s="15">
        <v>1900</v>
      </c>
      <c r="E1123" s="121">
        <v>1</v>
      </c>
      <c r="F1123" t="s">
        <v>1031</v>
      </c>
      <c r="G1123" s="121" t="s">
        <v>1384</v>
      </c>
      <c r="H1123" t="s">
        <v>383</v>
      </c>
      <c r="I1123" t="s">
        <v>488</v>
      </c>
      <c r="J1123" t="s">
        <v>433</v>
      </c>
      <c r="K1123" t="s">
        <v>223</v>
      </c>
      <c r="L1123" s="756">
        <v>2.13</v>
      </c>
      <c r="M1123" t="s">
        <v>229</v>
      </c>
      <c r="N1123" s="681">
        <f t="shared" ca="1" si="73"/>
        <v>0</v>
      </c>
      <c r="O1123" s="681">
        <f t="shared" ca="1" si="73"/>
        <v>0</v>
      </c>
      <c r="P1123" s="681">
        <f t="shared" ca="1" si="73"/>
        <v>0</v>
      </c>
      <c r="Q1123" s="681">
        <f t="shared" ca="1" si="73"/>
        <v>0</v>
      </c>
      <c r="R1123" s="681">
        <f t="shared" ca="1" si="73"/>
        <v>-9748.8000000000029</v>
      </c>
      <c r="S1123" t="str">
        <f t="shared" si="74"/>
        <v>HUM_ASR_FY_2022</v>
      </c>
      <c r="T1123" s="958">
        <f t="shared" si="75"/>
        <v>45032</v>
      </c>
      <c r="U1123" t="str">
        <f t="shared" si="76"/>
        <v>Unaudited</v>
      </c>
    </row>
    <row r="1124" spans="1:21" x14ac:dyDescent="0.25">
      <c r="A1124" t="s">
        <v>437</v>
      </c>
      <c r="B1124" t="s">
        <v>1385</v>
      </c>
      <c r="C1124" t="s">
        <v>1386</v>
      </c>
      <c r="D1124" s="15">
        <v>1900</v>
      </c>
      <c r="E1124" s="121">
        <v>1</v>
      </c>
      <c r="F1124" t="s">
        <v>1031</v>
      </c>
      <c r="G1124" s="121" t="s">
        <v>1384</v>
      </c>
      <c r="H1124" t="s">
        <v>383</v>
      </c>
      <c r="I1124" t="s">
        <v>488</v>
      </c>
      <c r="J1124" t="s">
        <v>433</v>
      </c>
      <c r="K1124" t="s">
        <v>223</v>
      </c>
      <c r="L1124" s="756">
        <v>2.14</v>
      </c>
      <c r="M1124" t="s">
        <v>556</v>
      </c>
      <c r="N1124" s="681">
        <f t="shared" ca="1" si="73"/>
        <v>0</v>
      </c>
      <c r="O1124" s="681">
        <f t="shared" ca="1" si="73"/>
        <v>0</v>
      </c>
      <c r="P1124" s="681">
        <f t="shared" ca="1" si="73"/>
        <v>0</v>
      </c>
      <c r="Q1124" s="681">
        <f t="shared" ca="1" si="73"/>
        <v>0</v>
      </c>
      <c r="R1124" s="681">
        <f t="shared" ca="1" si="73"/>
        <v>33117.359999999993</v>
      </c>
      <c r="S1124" t="str">
        <f t="shared" si="74"/>
        <v>HUM_ASR_FY_2022</v>
      </c>
      <c r="T1124" s="958">
        <f t="shared" si="75"/>
        <v>45032</v>
      </c>
      <c r="U1124" t="str">
        <f t="shared" si="76"/>
        <v>Unaudited</v>
      </c>
    </row>
    <row r="1125" spans="1:21" x14ac:dyDescent="0.25">
      <c r="A1125" t="s">
        <v>437</v>
      </c>
      <c r="B1125" t="s">
        <v>1385</v>
      </c>
      <c r="C1125" t="s">
        <v>1386</v>
      </c>
      <c r="D1125" s="15">
        <v>1900</v>
      </c>
      <c r="E1125" s="121">
        <v>1</v>
      </c>
      <c r="F1125" t="s">
        <v>1031</v>
      </c>
      <c r="G1125" s="121" t="s">
        <v>1384</v>
      </c>
      <c r="H1125" t="s">
        <v>383</v>
      </c>
      <c r="I1125" t="s">
        <v>488</v>
      </c>
      <c r="J1125" t="s">
        <v>433</v>
      </c>
      <c r="K1125" t="s">
        <v>223</v>
      </c>
      <c r="L1125" s="756">
        <v>2.15</v>
      </c>
      <c r="M1125" t="s">
        <v>20</v>
      </c>
      <c r="N1125" s="681">
        <f t="shared" ca="1" si="73"/>
        <v>0</v>
      </c>
      <c r="O1125" s="681">
        <f t="shared" ca="1" si="73"/>
        <v>0</v>
      </c>
      <c r="P1125" s="681">
        <f t="shared" ca="1" si="73"/>
        <v>0</v>
      </c>
      <c r="Q1125" s="681">
        <f t="shared" ca="1" si="73"/>
        <v>0</v>
      </c>
      <c r="R1125" s="681">
        <f t="shared" ca="1" si="73"/>
        <v>42025.16272727272</v>
      </c>
      <c r="S1125" t="str">
        <f t="shared" si="74"/>
        <v>HUM_ASR_FY_2022</v>
      </c>
      <c r="T1125" s="958">
        <f t="shared" si="75"/>
        <v>45032</v>
      </c>
      <c r="U1125" t="str">
        <f t="shared" si="76"/>
        <v>Unaudited</v>
      </c>
    </row>
    <row r="1126" spans="1:21" x14ac:dyDescent="0.25">
      <c r="A1126" t="s">
        <v>437</v>
      </c>
      <c r="B1126" t="s">
        <v>1385</v>
      </c>
      <c r="C1126" t="s">
        <v>1386</v>
      </c>
      <c r="D1126" s="15">
        <v>1900</v>
      </c>
      <c r="E1126" s="121">
        <v>1</v>
      </c>
      <c r="F1126" t="s">
        <v>1031</v>
      </c>
      <c r="G1126" s="121" t="s">
        <v>1384</v>
      </c>
      <c r="H1126" t="s">
        <v>383</v>
      </c>
      <c r="I1126" t="s">
        <v>488</v>
      </c>
      <c r="J1126" t="s">
        <v>433</v>
      </c>
      <c r="K1126" t="s">
        <v>223</v>
      </c>
      <c r="L1126" s="756">
        <v>2.16</v>
      </c>
      <c r="M1126" t="s">
        <v>799</v>
      </c>
      <c r="N1126" s="681">
        <f t="shared" ca="1" si="73"/>
        <v>0</v>
      </c>
      <c r="O1126" s="681">
        <f t="shared" ca="1" si="73"/>
        <v>0</v>
      </c>
      <c r="P1126" s="681">
        <f t="shared" ca="1" si="73"/>
        <v>0</v>
      </c>
      <c r="Q1126" s="681">
        <f t="shared" ca="1" si="73"/>
        <v>0</v>
      </c>
      <c r="R1126" s="681">
        <f t="shared" ca="1" si="73"/>
        <v>0</v>
      </c>
      <c r="S1126" t="str">
        <f t="shared" si="74"/>
        <v>HUM_ASR_FY_2022</v>
      </c>
      <c r="T1126" s="958">
        <f t="shared" si="75"/>
        <v>45032</v>
      </c>
      <c r="U1126" t="str">
        <f t="shared" si="76"/>
        <v>Unaudited</v>
      </c>
    </row>
    <row r="1127" spans="1:21" x14ac:dyDescent="0.25">
      <c r="A1127" t="s">
        <v>437</v>
      </c>
      <c r="B1127" t="s">
        <v>1385</v>
      </c>
      <c r="C1127" t="s">
        <v>1386</v>
      </c>
      <c r="D1127" s="15">
        <v>1900</v>
      </c>
      <c r="E1127" s="121">
        <v>1</v>
      </c>
      <c r="F1127" t="s">
        <v>1031</v>
      </c>
      <c r="G1127" s="121" t="s">
        <v>1384</v>
      </c>
      <c r="H1127" t="s">
        <v>383</v>
      </c>
      <c r="I1127" t="s">
        <v>488</v>
      </c>
      <c r="J1127" t="s">
        <v>433</v>
      </c>
      <c r="K1127" t="s">
        <v>223</v>
      </c>
      <c r="L1127" s="756">
        <v>2.17</v>
      </c>
      <c r="M1127" t="s">
        <v>1052</v>
      </c>
      <c r="N1127" s="681">
        <f t="shared" ca="1" si="73"/>
        <v>0</v>
      </c>
      <c r="O1127" s="681">
        <f t="shared" ca="1" si="73"/>
        <v>0</v>
      </c>
      <c r="P1127" s="681">
        <f t="shared" ca="1" si="73"/>
        <v>0</v>
      </c>
      <c r="Q1127" s="681">
        <f t="shared" ca="1" si="73"/>
        <v>0</v>
      </c>
      <c r="R1127" s="681">
        <f t="shared" ca="1" si="73"/>
        <v>0</v>
      </c>
      <c r="S1127" t="str">
        <f t="shared" si="74"/>
        <v>HUM_ASR_FY_2022</v>
      </c>
      <c r="T1127" s="958">
        <f t="shared" si="75"/>
        <v>45032</v>
      </c>
      <c r="U1127" t="str">
        <f t="shared" si="76"/>
        <v>Unaudited</v>
      </c>
    </row>
    <row r="1128" spans="1:21" x14ac:dyDescent="0.25">
      <c r="A1128" t="s">
        <v>437</v>
      </c>
      <c r="B1128" t="s">
        <v>1385</v>
      </c>
      <c r="C1128" t="s">
        <v>1386</v>
      </c>
      <c r="D1128" s="15">
        <v>1900</v>
      </c>
      <c r="E1128" s="121">
        <v>1</v>
      </c>
      <c r="F1128" t="s">
        <v>1031</v>
      </c>
      <c r="G1128" s="121" t="s">
        <v>1384</v>
      </c>
      <c r="H1128" t="s">
        <v>383</v>
      </c>
      <c r="I1128" t="s">
        <v>488</v>
      </c>
      <c r="J1128" t="s">
        <v>433</v>
      </c>
      <c r="K1128" t="s">
        <v>223</v>
      </c>
      <c r="L1128" s="756">
        <v>2.1800000000000002</v>
      </c>
      <c r="M1128" t="s">
        <v>648</v>
      </c>
      <c r="N1128" s="681">
        <f t="shared" ca="1" si="73"/>
        <v>0</v>
      </c>
      <c r="O1128" s="681">
        <f t="shared" ca="1" si="73"/>
        <v>0</v>
      </c>
      <c r="P1128" s="681">
        <f t="shared" ca="1" si="73"/>
        <v>0</v>
      </c>
      <c r="Q1128" s="681">
        <f t="shared" ca="1" si="73"/>
        <v>0</v>
      </c>
      <c r="R1128" s="681">
        <f t="shared" ca="1" si="73"/>
        <v>9807.739999999998</v>
      </c>
      <c r="S1128" t="str">
        <f t="shared" si="74"/>
        <v>HUM_ASR_FY_2022</v>
      </c>
      <c r="T1128" s="958">
        <f t="shared" si="75"/>
        <v>45032</v>
      </c>
      <c r="U1128" t="str">
        <f t="shared" si="76"/>
        <v>Unaudited</v>
      </c>
    </row>
    <row r="1129" spans="1:21" x14ac:dyDescent="0.25">
      <c r="A1129" t="s">
        <v>437</v>
      </c>
      <c r="B1129" t="s">
        <v>1385</v>
      </c>
      <c r="C1129" t="s">
        <v>1386</v>
      </c>
      <c r="D1129" s="15">
        <v>1900</v>
      </c>
      <c r="E1129" s="121">
        <v>1</v>
      </c>
      <c r="F1129" t="s">
        <v>1031</v>
      </c>
      <c r="G1129" s="121" t="s">
        <v>1384</v>
      </c>
      <c r="H1129" t="s">
        <v>383</v>
      </c>
      <c r="I1129" t="s">
        <v>488</v>
      </c>
      <c r="J1129" t="s">
        <v>433</v>
      </c>
      <c r="K1129" t="s">
        <v>223</v>
      </c>
      <c r="L1129" s="756">
        <v>2.19</v>
      </c>
      <c r="M1129" t="s">
        <v>218</v>
      </c>
      <c r="N1129" s="681">
        <f t="shared" ca="1" si="73"/>
        <v>0</v>
      </c>
      <c r="O1129" s="681">
        <f t="shared" ca="1" si="73"/>
        <v>0</v>
      </c>
      <c r="P1129" s="681">
        <f t="shared" ca="1" si="73"/>
        <v>0</v>
      </c>
      <c r="Q1129" s="681">
        <f t="shared" ca="1" si="73"/>
        <v>0</v>
      </c>
      <c r="R1129" s="681">
        <f t="shared" ca="1" si="73"/>
        <v>0</v>
      </c>
      <c r="S1129" t="str">
        <f t="shared" si="74"/>
        <v>HUM_ASR_FY_2022</v>
      </c>
      <c r="T1129" s="958">
        <f t="shared" si="75"/>
        <v>45032</v>
      </c>
      <c r="U1129" t="str">
        <f t="shared" si="76"/>
        <v>Unaudited</v>
      </c>
    </row>
    <row r="1130" spans="1:21" x14ac:dyDescent="0.25">
      <c r="A1130" t="s">
        <v>437</v>
      </c>
      <c r="B1130" t="s">
        <v>1385</v>
      </c>
      <c r="C1130" t="s">
        <v>1386</v>
      </c>
      <c r="D1130" s="15">
        <v>1900</v>
      </c>
      <c r="E1130" s="121">
        <v>1</v>
      </c>
      <c r="F1130" t="s">
        <v>1031</v>
      </c>
      <c r="G1130" s="121" t="s">
        <v>1384</v>
      </c>
      <c r="H1130" t="s">
        <v>383</v>
      </c>
      <c r="I1130" t="s">
        <v>488</v>
      </c>
      <c r="J1130" t="s">
        <v>433</v>
      </c>
      <c r="K1130" t="s">
        <v>223</v>
      </c>
      <c r="L1130" s="756" t="s">
        <v>704</v>
      </c>
      <c r="M1130" t="s">
        <v>230</v>
      </c>
      <c r="N1130" s="681">
        <f t="shared" ca="1" si="73"/>
        <v>0</v>
      </c>
      <c r="O1130" s="681">
        <f t="shared" ca="1" si="73"/>
        <v>0</v>
      </c>
      <c r="P1130" s="681">
        <f t="shared" ca="1" si="73"/>
        <v>0</v>
      </c>
      <c r="Q1130" s="681">
        <f t="shared" ca="1" si="73"/>
        <v>0</v>
      </c>
      <c r="R1130" s="681">
        <f t="shared" ca="1" si="73"/>
        <v>-262229.58338279318</v>
      </c>
      <c r="S1130" t="str">
        <f t="shared" si="74"/>
        <v>HUM_ASR_FY_2022</v>
      </c>
      <c r="T1130" s="958">
        <f t="shared" si="75"/>
        <v>45032</v>
      </c>
      <c r="U1130" t="str">
        <f t="shared" si="76"/>
        <v>Unaudited</v>
      </c>
    </row>
    <row r="1131" spans="1:21" x14ac:dyDescent="0.25">
      <c r="A1131" t="s">
        <v>437</v>
      </c>
      <c r="B1131" t="s">
        <v>1385</v>
      </c>
      <c r="C1131" t="s">
        <v>1386</v>
      </c>
      <c r="D1131" s="15">
        <v>1900</v>
      </c>
      <c r="E1131" s="121">
        <v>1</v>
      </c>
      <c r="F1131" t="s">
        <v>1031</v>
      </c>
      <c r="G1131" s="121" t="s">
        <v>1384</v>
      </c>
      <c r="H1131" t="s">
        <v>383</v>
      </c>
      <c r="I1131" t="s">
        <v>488</v>
      </c>
      <c r="J1131" t="s">
        <v>433</v>
      </c>
      <c r="K1131" t="s">
        <v>223</v>
      </c>
      <c r="L1131" s="756">
        <v>2.21</v>
      </c>
      <c r="M1131" t="s">
        <v>466</v>
      </c>
      <c r="N1131" s="681">
        <f t="shared" ca="1" si="73"/>
        <v>0</v>
      </c>
      <c r="O1131" s="681">
        <f t="shared" ca="1" si="73"/>
        <v>0</v>
      </c>
      <c r="P1131" s="681">
        <f t="shared" ca="1" si="73"/>
        <v>0</v>
      </c>
      <c r="Q1131" s="681">
        <f t="shared" ca="1" si="73"/>
        <v>0</v>
      </c>
      <c r="R1131" s="681">
        <f t="shared" ca="1" si="73"/>
        <v>0</v>
      </c>
      <c r="S1131" t="str">
        <f t="shared" si="74"/>
        <v>HUM_ASR_FY_2022</v>
      </c>
      <c r="T1131" s="958">
        <f t="shared" si="75"/>
        <v>45032</v>
      </c>
      <c r="U1131" t="str">
        <f t="shared" si="76"/>
        <v>Unaudited</v>
      </c>
    </row>
    <row r="1132" spans="1:21" x14ac:dyDescent="0.25">
      <c r="A1132" t="s">
        <v>437</v>
      </c>
      <c r="B1132" t="s">
        <v>1385</v>
      </c>
      <c r="C1132" t="s">
        <v>1386</v>
      </c>
      <c r="D1132" s="15">
        <v>1900</v>
      </c>
      <c r="E1132" s="121">
        <v>1</v>
      </c>
      <c r="F1132" t="s">
        <v>1031</v>
      </c>
      <c r="G1132" s="121" t="s">
        <v>1384</v>
      </c>
      <c r="H1132" t="s">
        <v>383</v>
      </c>
      <c r="I1132" t="s">
        <v>488</v>
      </c>
      <c r="J1132" t="s">
        <v>433</v>
      </c>
      <c r="K1132" t="s">
        <v>6</v>
      </c>
      <c r="L1132" s="756" t="s">
        <v>70</v>
      </c>
      <c r="M1132" t="s">
        <v>188</v>
      </c>
      <c r="N1132" s="681">
        <f t="shared" ca="1" si="73"/>
        <v>0</v>
      </c>
      <c r="O1132" s="681">
        <f t="shared" ca="1" si="73"/>
        <v>0</v>
      </c>
      <c r="P1132" s="681">
        <f t="shared" ca="1" si="73"/>
        <v>0</v>
      </c>
      <c r="Q1132" s="681">
        <f t="shared" ca="1" si="73"/>
        <v>0</v>
      </c>
      <c r="R1132" s="681">
        <f t="shared" ca="1" si="73"/>
        <v>513.25</v>
      </c>
      <c r="S1132" t="str">
        <f t="shared" si="74"/>
        <v>HUM_ASR_FY_2022</v>
      </c>
      <c r="T1132" s="958">
        <f t="shared" si="75"/>
        <v>45032</v>
      </c>
      <c r="U1132" t="str">
        <f t="shared" si="76"/>
        <v>Unaudited</v>
      </c>
    </row>
    <row r="1133" spans="1:21" x14ac:dyDescent="0.25">
      <c r="A1133" t="s">
        <v>437</v>
      </c>
      <c r="B1133" t="s">
        <v>1385</v>
      </c>
      <c r="C1133" t="s">
        <v>1386</v>
      </c>
      <c r="D1133" s="15">
        <v>1900</v>
      </c>
      <c r="E1133" s="121">
        <v>1</v>
      </c>
      <c r="F1133" t="s">
        <v>1031</v>
      </c>
      <c r="G1133" s="121" t="s">
        <v>1384</v>
      </c>
      <c r="H1133" t="s">
        <v>383</v>
      </c>
      <c r="I1133" t="s">
        <v>488</v>
      </c>
      <c r="J1133" t="s">
        <v>433</v>
      </c>
      <c r="K1133" t="s">
        <v>6</v>
      </c>
      <c r="L1133" s="756" t="s">
        <v>71</v>
      </c>
      <c r="M1133" t="s">
        <v>231</v>
      </c>
      <c r="N1133" s="681">
        <f t="shared" ca="1" si="73"/>
        <v>0</v>
      </c>
      <c r="O1133" s="681">
        <f t="shared" ca="1" si="73"/>
        <v>0</v>
      </c>
      <c r="P1133" s="681">
        <f t="shared" ca="1" si="73"/>
        <v>0</v>
      </c>
      <c r="Q1133" s="681">
        <f t="shared" ca="1" si="73"/>
        <v>0</v>
      </c>
      <c r="R1133" s="681">
        <f t="shared" ca="1" si="73"/>
        <v>0</v>
      </c>
      <c r="S1133" t="str">
        <f t="shared" si="74"/>
        <v>HUM_ASR_FY_2022</v>
      </c>
      <c r="T1133" s="958">
        <f t="shared" si="75"/>
        <v>45032</v>
      </c>
      <c r="U1133" t="str">
        <f t="shared" si="76"/>
        <v>Unaudited</v>
      </c>
    </row>
    <row r="1134" spans="1:21" x14ac:dyDescent="0.25">
      <c r="A1134" t="s">
        <v>437</v>
      </c>
      <c r="B1134" t="s">
        <v>1385</v>
      </c>
      <c r="C1134" t="s">
        <v>1386</v>
      </c>
      <c r="D1134" s="15">
        <v>1900</v>
      </c>
      <c r="E1134" s="121">
        <v>1</v>
      </c>
      <c r="F1134" t="s">
        <v>1031</v>
      </c>
      <c r="G1134" s="121" t="s">
        <v>1384</v>
      </c>
      <c r="H1134" t="s">
        <v>383</v>
      </c>
      <c r="I1134" t="s">
        <v>488</v>
      </c>
      <c r="J1134" t="s">
        <v>433</v>
      </c>
      <c r="K1134" t="s">
        <v>6</v>
      </c>
      <c r="L1134" s="756" t="s">
        <v>72</v>
      </c>
      <c r="M1134" t="s">
        <v>164</v>
      </c>
      <c r="N1134" s="681">
        <f t="shared" ca="1" si="73"/>
        <v>0</v>
      </c>
      <c r="O1134" s="681">
        <f t="shared" ca="1" si="73"/>
        <v>0</v>
      </c>
      <c r="P1134" s="681">
        <f t="shared" ca="1" si="73"/>
        <v>0</v>
      </c>
      <c r="Q1134" s="681">
        <f t="shared" ca="1" si="73"/>
        <v>0</v>
      </c>
      <c r="R1134" s="681">
        <f t="shared" ca="1" si="73"/>
        <v>0</v>
      </c>
      <c r="S1134" t="str">
        <f t="shared" si="74"/>
        <v>HUM_ASR_FY_2022</v>
      </c>
      <c r="T1134" s="958">
        <f t="shared" si="75"/>
        <v>45032</v>
      </c>
      <c r="U1134" t="str">
        <f t="shared" si="76"/>
        <v>Unaudited</v>
      </c>
    </row>
    <row r="1135" spans="1:21" x14ac:dyDescent="0.25">
      <c r="A1135" t="s">
        <v>437</v>
      </c>
      <c r="B1135" t="s">
        <v>1385</v>
      </c>
      <c r="C1135" t="s">
        <v>1386</v>
      </c>
      <c r="D1135" s="15">
        <v>1900</v>
      </c>
      <c r="E1135" s="121">
        <v>1</v>
      </c>
      <c r="F1135" t="s">
        <v>1031</v>
      </c>
      <c r="G1135" s="121" t="s">
        <v>1384</v>
      </c>
      <c r="H1135" t="s">
        <v>383</v>
      </c>
      <c r="I1135" t="s">
        <v>488</v>
      </c>
      <c r="J1135" t="s">
        <v>433</v>
      </c>
      <c r="K1135" t="s">
        <v>6</v>
      </c>
      <c r="L1135" s="756">
        <v>3.4</v>
      </c>
      <c r="M1135" t="s">
        <v>461</v>
      </c>
      <c r="N1135" s="681">
        <f t="shared" ca="1" si="73"/>
        <v>0</v>
      </c>
      <c r="O1135" s="681">
        <f t="shared" ca="1" si="73"/>
        <v>0</v>
      </c>
      <c r="P1135" s="681">
        <f t="shared" ca="1" si="73"/>
        <v>0</v>
      </c>
      <c r="Q1135" s="681">
        <f t="shared" ca="1" si="73"/>
        <v>0</v>
      </c>
      <c r="R1135" s="681">
        <f t="shared" ca="1" si="73"/>
        <v>0</v>
      </c>
      <c r="S1135" t="str">
        <f t="shared" si="74"/>
        <v>HUM_ASR_FY_2022</v>
      </c>
      <c r="T1135" s="958">
        <f t="shared" si="75"/>
        <v>45032</v>
      </c>
      <c r="U1135" t="str">
        <f t="shared" si="76"/>
        <v>Unaudited</v>
      </c>
    </row>
    <row r="1136" spans="1:21" x14ac:dyDescent="0.25">
      <c r="A1136" t="s">
        <v>437</v>
      </c>
      <c r="B1136" t="s">
        <v>1385</v>
      </c>
      <c r="C1136" t="s">
        <v>1386</v>
      </c>
      <c r="D1136" s="15">
        <v>1900</v>
      </c>
      <c r="E1136" s="121">
        <v>1</v>
      </c>
      <c r="F1136" t="s">
        <v>1031</v>
      </c>
      <c r="G1136" s="121" t="s">
        <v>1384</v>
      </c>
      <c r="H1136" t="s">
        <v>383</v>
      </c>
      <c r="I1136" t="s">
        <v>488</v>
      </c>
      <c r="J1136" t="s">
        <v>433</v>
      </c>
      <c r="K1136" t="s">
        <v>434</v>
      </c>
      <c r="L1136" s="756">
        <v>4.5</v>
      </c>
      <c r="M1136" t="s">
        <v>32</v>
      </c>
      <c r="N1136" s="681">
        <f t="shared" ca="1" si="73"/>
        <v>0</v>
      </c>
      <c r="O1136" s="681">
        <f t="shared" ca="1" si="73"/>
        <v>0</v>
      </c>
      <c r="P1136" s="681">
        <f t="shared" ca="1" si="73"/>
        <v>0</v>
      </c>
      <c r="Q1136" s="681">
        <f t="shared" ca="1" si="73"/>
        <v>0</v>
      </c>
      <c r="R1136" s="681">
        <f t="shared" ca="1" si="73"/>
        <v>-19963.950000000004</v>
      </c>
      <c r="S1136" t="str">
        <f t="shared" si="74"/>
        <v>HUM_ASR_FY_2022</v>
      </c>
      <c r="T1136" s="958">
        <f t="shared" si="75"/>
        <v>45032</v>
      </c>
      <c r="U1136" t="str">
        <f t="shared" si="76"/>
        <v>Unaudited</v>
      </c>
    </row>
    <row r="1137" spans="1:21" x14ac:dyDescent="0.25">
      <c r="A1137" t="s">
        <v>437</v>
      </c>
      <c r="B1137" t="s">
        <v>1385</v>
      </c>
      <c r="C1137" t="s">
        <v>1386</v>
      </c>
      <c r="D1137" s="15">
        <v>1900</v>
      </c>
      <c r="E1137" s="121">
        <v>1</v>
      </c>
      <c r="F1137" t="s">
        <v>1031</v>
      </c>
      <c r="G1137" s="121" t="s">
        <v>1384</v>
      </c>
      <c r="H1137" t="s">
        <v>383</v>
      </c>
      <c r="I1137" t="s">
        <v>488</v>
      </c>
      <c r="J1137" t="s">
        <v>433</v>
      </c>
      <c r="K1137" t="s">
        <v>434</v>
      </c>
      <c r="L1137" s="756" t="s">
        <v>944</v>
      </c>
      <c r="M1137" t="s">
        <v>935</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HUM_ASR_FY_2022</v>
      </c>
      <c r="T1137" s="958">
        <f t="shared" si="75"/>
        <v>45032</v>
      </c>
      <c r="U1137" t="str">
        <f t="shared" si="76"/>
        <v>Unaudited</v>
      </c>
    </row>
    <row r="1138" spans="1:21" x14ac:dyDescent="0.25">
      <c r="A1138" t="s">
        <v>437</v>
      </c>
      <c r="B1138" t="s">
        <v>1385</v>
      </c>
      <c r="C1138" t="s">
        <v>1386</v>
      </c>
      <c r="D1138" s="15">
        <v>1900</v>
      </c>
      <c r="E1138" s="121">
        <v>1</v>
      </c>
      <c r="F1138" t="s">
        <v>1031</v>
      </c>
      <c r="G1138" s="121" t="s">
        <v>1384</v>
      </c>
      <c r="H1138" t="s">
        <v>383</v>
      </c>
      <c r="I1138" t="s">
        <v>488</v>
      </c>
      <c r="J1138" t="s">
        <v>433</v>
      </c>
      <c r="K1138" t="s">
        <v>434</v>
      </c>
      <c r="L1138" s="756" t="s">
        <v>193</v>
      </c>
      <c r="M1138" t="s">
        <v>40</v>
      </c>
      <c r="N1138" s="681">
        <f t="shared" ca="1" si="77"/>
        <v>0</v>
      </c>
      <c r="O1138" s="681">
        <f t="shared" ca="1" si="77"/>
        <v>0</v>
      </c>
      <c r="P1138" s="681">
        <f t="shared" ca="1" si="77"/>
        <v>0</v>
      </c>
      <c r="Q1138" s="681">
        <f t="shared" ca="1" si="77"/>
        <v>0</v>
      </c>
      <c r="R1138" s="681">
        <f t="shared" ca="1" si="77"/>
        <v>0</v>
      </c>
      <c r="S1138" t="str">
        <f t="shared" si="74"/>
        <v>HUM_ASR_FY_2022</v>
      </c>
      <c r="T1138" s="958">
        <f t="shared" si="75"/>
        <v>45032</v>
      </c>
      <c r="U1138" t="str">
        <f t="shared" si="76"/>
        <v>Unaudited</v>
      </c>
    </row>
    <row r="1139" spans="1:21" x14ac:dyDescent="0.25">
      <c r="A1139" t="s">
        <v>437</v>
      </c>
      <c r="B1139" t="s">
        <v>1385</v>
      </c>
      <c r="C1139" t="s">
        <v>1386</v>
      </c>
      <c r="D1139" s="15">
        <v>1900</v>
      </c>
      <c r="E1139" s="121">
        <v>1</v>
      </c>
      <c r="F1139" t="s">
        <v>1031</v>
      </c>
      <c r="G1139" s="121" t="s">
        <v>1384</v>
      </c>
      <c r="H1139" t="s">
        <v>383</v>
      </c>
      <c r="I1139" t="s">
        <v>488</v>
      </c>
      <c r="J1139" t="s">
        <v>433</v>
      </c>
      <c r="K1139" t="s">
        <v>434</v>
      </c>
      <c r="L1139" s="756" t="s">
        <v>192</v>
      </c>
      <c r="M1139" t="s">
        <v>329</v>
      </c>
      <c r="N1139" s="681">
        <f t="shared" ca="1" si="77"/>
        <v>0</v>
      </c>
      <c r="O1139" s="681">
        <f t="shared" ca="1" si="77"/>
        <v>0</v>
      </c>
      <c r="P1139" s="681">
        <f t="shared" ca="1" si="77"/>
        <v>0</v>
      </c>
      <c r="Q1139" s="681">
        <f t="shared" ca="1" si="77"/>
        <v>0</v>
      </c>
      <c r="R1139" s="681">
        <f t="shared" ca="1" si="77"/>
        <v>0</v>
      </c>
      <c r="S1139" t="str">
        <f t="shared" si="74"/>
        <v>HUM_ASR_FY_2022</v>
      </c>
      <c r="T1139" s="958">
        <f t="shared" si="75"/>
        <v>45032</v>
      </c>
      <c r="U1139" t="str">
        <f t="shared" si="76"/>
        <v>Unaudited</v>
      </c>
    </row>
    <row r="1140" spans="1:21" x14ac:dyDescent="0.25">
      <c r="A1140" t="s">
        <v>437</v>
      </c>
      <c r="B1140" t="s">
        <v>1385</v>
      </c>
      <c r="C1140" t="s">
        <v>1386</v>
      </c>
      <c r="D1140" s="15">
        <v>1900</v>
      </c>
      <c r="E1140" s="121">
        <v>1</v>
      </c>
      <c r="F1140" t="s">
        <v>1031</v>
      </c>
      <c r="G1140" s="121" t="s">
        <v>1384</v>
      </c>
      <c r="H1140" t="s">
        <v>383</v>
      </c>
      <c r="I1140" t="s">
        <v>488</v>
      </c>
      <c r="J1140" t="s">
        <v>450</v>
      </c>
      <c r="K1140" t="s">
        <v>435</v>
      </c>
      <c r="L1140" s="756" t="s">
        <v>79</v>
      </c>
      <c r="M1140" t="s">
        <v>27</v>
      </c>
      <c r="N1140" s="681">
        <f t="shared" ca="1" si="77"/>
        <v>0</v>
      </c>
      <c r="O1140" s="681">
        <f t="shared" ca="1" si="77"/>
        <v>0</v>
      </c>
      <c r="P1140" s="681">
        <f t="shared" ca="1" si="77"/>
        <v>0</v>
      </c>
      <c r="Q1140" s="681">
        <f t="shared" ca="1" si="77"/>
        <v>0</v>
      </c>
      <c r="R1140" s="681">
        <f t="shared" ca="1" si="77"/>
        <v>0</v>
      </c>
      <c r="S1140" t="str">
        <f t="shared" si="74"/>
        <v>HUM_ASR_FY_2022</v>
      </c>
      <c r="T1140" s="958">
        <f t="shared" si="75"/>
        <v>45032</v>
      </c>
      <c r="U1140" t="str">
        <f t="shared" si="76"/>
        <v>Unaudited</v>
      </c>
    </row>
    <row r="1141" spans="1:21" x14ac:dyDescent="0.25">
      <c r="A1141" t="s">
        <v>437</v>
      </c>
      <c r="B1141" t="s">
        <v>1385</v>
      </c>
      <c r="C1141" t="s">
        <v>1386</v>
      </c>
      <c r="D1141" s="15">
        <v>1900</v>
      </c>
      <c r="E1141" s="121">
        <v>1</v>
      </c>
      <c r="F1141" t="s">
        <v>1031</v>
      </c>
      <c r="G1141" s="121" t="s">
        <v>1384</v>
      </c>
      <c r="H1141" t="s">
        <v>383</v>
      </c>
      <c r="I1141" t="s">
        <v>488</v>
      </c>
      <c r="J1141" t="s">
        <v>450</v>
      </c>
      <c r="K1141" t="s">
        <v>435</v>
      </c>
      <c r="L1141" s="756" t="s">
        <v>80</v>
      </c>
      <c r="M1141" t="s">
        <v>97</v>
      </c>
      <c r="N1141" s="681">
        <f t="shared" ca="1" si="77"/>
        <v>0</v>
      </c>
      <c r="O1141" s="681">
        <f t="shared" ca="1" si="77"/>
        <v>0</v>
      </c>
      <c r="P1141" s="681">
        <f t="shared" ca="1" si="77"/>
        <v>0</v>
      </c>
      <c r="Q1141" s="681">
        <f t="shared" ca="1" si="77"/>
        <v>0</v>
      </c>
      <c r="R1141" s="681">
        <f t="shared" ca="1" si="77"/>
        <v>0</v>
      </c>
      <c r="S1141" t="str">
        <f t="shared" si="74"/>
        <v>HUM_ASR_FY_2022</v>
      </c>
      <c r="T1141" s="958">
        <f t="shared" si="75"/>
        <v>45032</v>
      </c>
      <c r="U1141" t="str">
        <f t="shared" si="76"/>
        <v>Unaudited</v>
      </c>
    </row>
    <row r="1142" spans="1:21" x14ac:dyDescent="0.25">
      <c r="A1142" t="s">
        <v>437</v>
      </c>
      <c r="B1142" t="s">
        <v>1385</v>
      </c>
      <c r="C1142" t="s">
        <v>1386</v>
      </c>
      <c r="D1142" s="15">
        <v>1900</v>
      </c>
      <c r="E1142" s="121">
        <v>1</v>
      </c>
      <c r="F1142" t="s">
        <v>1031</v>
      </c>
      <c r="G1142" s="121" t="s">
        <v>1384</v>
      </c>
      <c r="H1142" t="s">
        <v>383</v>
      </c>
      <c r="I1142" t="s">
        <v>488</v>
      </c>
      <c r="J1142" t="s">
        <v>450</v>
      </c>
      <c r="K1142" t="s">
        <v>435</v>
      </c>
      <c r="L1142" s="756" t="s">
        <v>81</v>
      </c>
      <c r="M1142" t="s">
        <v>98</v>
      </c>
      <c r="N1142" s="681">
        <f t="shared" ca="1" si="77"/>
        <v>0</v>
      </c>
      <c r="O1142" s="681">
        <f t="shared" ca="1" si="77"/>
        <v>0</v>
      </c>
      <c r="P1142" s="681">
        <f t="shared" ca="1" si="77"/>
        <v>0</v>
      </c>
      <c r="Q1142" s="681">
        <f t="shared" ca="1" si="77"/>
        <v>0</v>
      </c>
      <c r="R1142" s="681">
        <f t="shared" ca="1" si="77"/>
        <v>0</v>
      </c>
      <c r="S1142" t="str">
        <f t="shared" si="74"/>
        <v>HUM_ASR_FY_2022</v>
      </c>
      <c r="T1142" s="958">
        <f t="shared" si="75"/>
        <v>45032</v>
      </c>
      <c r="U1142" t="str">
        <f t="shared" si="76"/>
        <v>Unaudited</v>
      </c>
    </row>
    <row r="1143" spans="1:21" x14ac:dyDescent="0.25">
      <c r="A1143" t="s">
        <v>437</v>
      </c>
      <c r="B1143" t="s">
        <v>1385</v>
      </c>
      <c r="C1143" t="s">
        <v>1386</v>
      </c>
      <c r="D1143" s="15">
        <v>1900</v>
      </c>
      <c r="E1143" s="121">
        <v>1</v>
      </c>
      <c r="F1143" t="s">
        <v>1031</v>
      </c>
      <c r="G1143" s="121" t="s">
        <v>1384</v>
      </c>
      <c r="H1143" t="s">
        <v>383</v>
      </c>
      <c r="I1143" t="s">
        <v>488</v>
      </c>
      <c r="J1143" t="s">
        <v>450</v>
      </c>
      <c r="K1143" t="s">
        <v>435</v>
      </c>
      <c r="L1143" s="756" t="s">
        <v>82</v>
      </c>
      <c r="M1143" t="s">
        <v>99</v>
      </c>
      <c r="N1143" s="681">
        <f t="shared" ca="1" si="77"/>
        <v>0</v>
      </c>
      <c r="O1143" s="681">
        <f t="shared" ca="1" si="77"/>
        <v>0</v>
      </c>
      <c r="P1143" s="681">
        <f t="shared" ca="1" si="77"/>
        <v>0</v>
      </c>
      <c r="Q1143" s="681">
        <f t="shared" ca="1" si="77"/>
        <v>0</v>
      </c>
      <c r="R1143" s="681">
        <f t="shared" ca="1" si="77"/>
        <v>0</v>
      </c>
      <c r="S1143" t="str">
        <f t="shared" si="74"/>
        <v>HUM_ASR_FY_2022</v>
      </c>
      <c r="T1143" s="958">
        <f t="shared" si="75"/>
        <v>45032</v>
      </c>
      <c r="U1143" t="str">
        <f t="shared" si="76"/>
        <v>Unaudited</v>
      </c>
    </row>
    <row r="1144" spans="1:21" x14ac:dyDescent="0.25">
      <c r="A1144" t="s">
        <v>437</v>
      </c>
      <c r="B1144" t="s">
        <v>1385</v>
      </c>
      <c r="C1144" t="s">
        <v>1386</v>
      </c>
      <c r="D1144" s="15">
        <v>1900</v>
      </c>
      <c r="E1144" s="121">
        <v>1</v>
      </c>
      <c r="F1144" t="s">
        <v>1031</v>
      </c>
      <c r="G1144" s="121" t="s">
        <v>1384</v>
      </c>
      <c r="H1144" t="s">
        <v>383</v>
      </c>
      <c r="I1144" t="s">
        <v>488</v>
      </c>
      <c r="J1144" t="s">
        <v>450</v>
      </c>
      <c r="K1144" t="s">
        <v>435</v>
      </c>
      <c r="L1144" s="756" t="s">
        <v>216</v>
      </c>
      <c r="M1144" t="s">
        <v>100</v>
      </c>
      <c r="N1144" s="681">
        <f t="shared" ca="1" si="77"/>
        <v>0</v>
      </c>
      <c r="O1144" s="681">
        <f t="shared" ca="1" si="77"/>
        <v>0</v>
      </c>
      <c r="P1144" s="681">
        <f t="shared" ca="1" si="77"/>
        <v>0</v>
      </c>
      <c r="Q1144" s="681">
        <f t="shared" ca="1" si="77"/>
        <v>0</v>
      </c>
      <c r="R1144" s="681">
        <f t="shared" ca="1" si="77"/>
        <v>0</v>
      </c>
      <c r="S1144" t="str">
        <f t="shared" si="74"/>
        <v>HUM_ASR_FY_2022</v>
      </c>
      <c r="T1144" s="958">
        <f t="shared" si="75"/>
        <v>45032</v>
      </c>
      <c r="U1144" t="str">
        <f t="shared" si="76"/>
        <v>Unaudited</v>
      </c>
    </row>
    <row r="1145" spans="1:21" x14ac:dyDescent="0.25">
      <c r="A1145" t="s">
        <v>437</v>
      </c>
      <c r="B1145" t="s">
        <v>1385</v>
      </c>
      <c r="C1145" t="s">
        <v>1386</v>
      </c>
      <c r="D1145" s="15">
        <v>1900</v>
      </c>
      <c r="E1145" s="121">
        <v>1</v>
      </c>
      <c r="F1145" t="s">
        <v>1031</v>
      </c>
      <c r="G1145" s="121" t="s">
        <v>1384</v>
      </c>
      <c r="H1145" t="s">
        <v>383</v>
      </c>
      <c r="I1145" t="s">
        <v>488</v>
      </c>
      <c r="J1145" t="s">
        <v>450</v>
      </c>
      <c r="K1145" t="s">
        <v>435</v>
      </c>
      <c r="L1145" s="756" t="s">
        <v>215</v>
      </c>
      <c r="M1145" t="s">
        <v>28</v>
      </c>
      <c r="N1145" s="681">
        <f t="shared" ca="1" si="77"/>
        <v>0</v>
      </c>
      <c r="O1145" s="681">
        <f t="shared" ca="1" si="77"/>
        <v>0</v>
      </c>
      <c r="P1145" s="681">
        <f t="shared" ca="1" si="77"/>
        <v>0</v>
      </c>
      <c r="Q1145" s="681">
        <f t="shared" ca="1" si="77"/>
        <v>0</v>
      </c>
      <c r="R1145" s="681">
        <f t="shared" ca="1" si="77"/>
        <v>0</v>
      </c>
      <c r="S1145" t="str">
        <f t="shared" si="74"/>
        <v>HUM_ASR_FY_2022</v>
      </c>
      <c r="T1145" s="958">
        <f t="shared" si="75"/>
        <v>45032</v>
      </c>
      <c r="U1145" t="str">
        <f t="shared" si="76"/>
        <v>Unaudited</v>
      </c>
    </row>
    <row r="1146" spans="1:21" x14ac:dyDescent="0.25">
      <c r="A1146" t="s">
        <v>437</v>
      </c>
      <c r="B1146" t="s">
        <v>1385</v>
      </c>
      <c r="C1146" t="s">
        <v>1386</v>
      </c>
      <c r="D1146" s="15">
        <v>1900</v>
      </c>
      <c r="E1146" s="121">
        <v>1</v>
      </c>
      <c r="F1146" t="s">
        <v>1031</v>
      </c>
      <c r="G1146" s="121" t="s">
        <v>1384</v>
      </c>
      <c r="H1146" t="s">
        <v>383</v>
      </c>
      <c r="I1146" t="s">
        <v>488</v>
      </c>
      <c r="J1146" t="s">
        <v>436</v>
      </c>
      <c r="K1146" t="s">
        <v>436</v>
      </c>
      <c r="L1146" s="756" t="s">
        <v>84</v>
      </c>
      <c r="M1146" t="s">
        <v>327</v>
      </c>
      <c r="N1146" s="681">
        <f t="shared" ca="1" si="77"/>
        <v>0</v>
      </c>
      <c r="O1146" s="681">
        <f t="shared" ca="1" si="77"/>
        <v>0</v>
      </c>
      <c r="P1146" s="681">
        <f t="shared" ca="1" si="77"/>
        <v>0</v>
      </c>
      <c r="Q1146" s="681">
        <f t="shared" ca="1" si="77"/>
        <v>0</v>
      </c>
      <c r="R1146" s="681">
        <f t="shared" ca="1" si="77"/>
        <v>0</v>
      </c>
      <c r="S1146" t="str">
        <f t="shared" si="74"/>
        <v>HUM_ASR_FY_2022</v>
      </c>
      <c r="T1146" s="958">
        <f t="shared" si="75"/>
        <v>45032</v>
      </c>
      <c r="U1146" t="str">
        <f t="shared" si="76"/>
        <v>Unaudited</v>
      </c>
    </row>
    <row r="1147" spans="1:21" x14ac:dyDescent="0.25">
      <c r="A1147" t="s">
        <v>437</v>
      </c>
      <c r="B1147" t="s">
        <v>1385</v>
      </c>
      <c r="C1147" t="s">
        <v>1386</v>
      </c>
      <c r="D1147" s="15">
        <v>1900</v>
      </c>
      <c r="E1147" s="121">
        <v>1</v>
      </c>
      <c r="F1147" t="s">
        <v>1031</v>
      </c>
      <c r="G1147" s="121" t="s">
        <v>1384</v>
      </c>
      <c r="H1147" t="s">
        <v>383</v>
      </c>
      <c r="I1147" t="s">
        <v>488</v>
      </c>
      <c r="J1147" t="s">
        <v>436</v>
      </c>
      <c r="K1147" t="s">
        <v>436</v>
      </c>
      <c r="L1147" s="756" t="s">
        <v>85</v>
      </c>
      <c r="M1147" t="s">
        <v>325</v>
      </c>
      <c r="N1147" s="681">
        <f t="shared" ca="1" si="77"/>
        <v>0</v>
      </c>
      <c r="O1147" s="681">
        <f t="shared" ca="1" si="77"/>
        <v>0</v>
      </c>
      <c r="P1147" s="681">
        <f t="shared" ca="1" si="77"/>
        <v>0</v>
      </c>
      <c r="Q1147" s="681">
        <f t="shared" ca="1" si="77"/>
        <v>0</v>
      </c>
      <c r="R1147" s="681">
        <f t="shared" ca="1" si="77"/>
        <v>0</v>
      </c>
      <c r="S1147" t="str">
        <f t="shared" si="74"/>
        <v>HUM_ASR_FY_2022</v>
      </c>
      <c r="T1147" s="958">
        <f t="shared" si="75"/>
        <v>45032</v>
      </c>
      <c r="U1147" t="str">
        <f t="shared" si="76"/>
        <v>Unaudited</v>
      </c>
    </row>
    <row r="1148" spans="1:21" x14ac:dyDescent="0.25">
      <c r="A1148" t="s">
        <v>437</v>
      </c>
      <c r="B1148" t="s">
        <v>1385</v>
      </c>
      <c r="C1148" t="s">
        <v>1386</v>
      </c>
      <c r="D1148" s="15">
        <v>1900</v>
      </c>
      <c r="E1148" s="121">
        <v>1</v>
      </c>
      <c r="F1148" t="s">
        <v>1031</v>
      </c>
      <c r="G1148" s="121" t="s">
        <v>1384</v>
      </c>
      <c r="H1148" t="s">
        <v>383</v>
      </c>
      <c r="I1148" t="s">
        <v>488</v>
      </c>
      <c r="J1148" t="s">
        <v>436</v>
      </c>
      <c r="K1148" t="s">
        <v>436</v>
      </c>
      <c r="L1148" s="756" t="s">
        <v>86</v>
      </c>
      <c r="M1148" t="s">
        <v>494</v>
      </c>
      <c r="N1148" s="681">
        <f t="shared" ca="1" si="77"/>
        <v>0</v>
      </c>
      <c r="O1148" s="681">
        <f t="shared" ca="1" si="77"/>
        <v>0</v>
      </c>
      <c r="P1148" s="681">
        <f t="shared" ca="1" si="77"/>
        <v>0</v>
      </c>
      <c r="Q1148" s="681">
        <f t="shared" ca="1" si="77"/>
        <v>0</v>
      </c>
      <c r="R1148" s="681">
        <f t="shared" ca="1" si="77"/>
        <v>0</v>
      </c>
      <c r="S1148" t="str">
        <f t="shared" si="74"/>
        <v>HUM_ASR_FY_2022</v>
      </c>
      <c r="T1148" s="958">
        <f t="shared" si="75"/>
        <v>45032</v>
      </c>
      <c r="U1148" t="str">
        <f t="shared" si="76"/>
        <v>Unaudited</v>
      </c>
    </row>
    <row r="1149" spans="1:21" x14ac:dyDescent="0.25">
      <c r="A1149" t="s">
        <v>437</v>
      </c>
      <c r="B1149" t="s">
        <v>1385</v>
      </c>
      <c r="C1149" t="s">
        <v>1386</v>
      </c>
      <c r="D1149" s="15">
        <v>1900</v>
      </c>
      <c r="E1149" s="121">
        <v>1</v>
      </c>
      <c r="F1149" t="s">
        <v>1031</v>
      </c>
      <c r="G1149" s="121" t="s">
        <v>1384</v>
      </c>
      <c r="H1149" t="s">
        <v>383</v>
      </c>
      <c r="I1149" t="s">
        <v>488</v>
      </c>
      <c r="J1149" t="s">
        <v>436</v>
      </c>
      <c r="K1149" t="s">
        <v>436</v>
      </c>
      <c r="L1149" s="756" t="s">
        <v>87</v>
      </c>
      <c r="M1149" t="s">
        <v>495</v>
      </c>
      <c r="N1149" s="681">
        <f t="shared" ca="1" si="77"/>
        <v>0</v>
      </c>
      <c r="O1149" s="681">
        <f t="shared" ca="1" si="77"/>
        <v>0</v>
      </c>
      <c r="P1149" s="681">
        <f t="shared" ca="1" si="77"/>
        <v>0</v>
      </c>
      <c r="Q1149" s="681">
        <f t="shared" ca="1" si="77"/>
        <v>0</v>
      </c>
      <c r="R1149" s="681">
        <f t="shared" ca="1" si="77"/>
        <v>0</v>
      </c>
      <c r="S1149" t="str">
        <f t="shared" si="74"/>
        <v>HUM_ASR_FY_2022</v>
      </c>
      <c r="T1149" s="958">
        <f t="shared" si="75"/>
        <v>45032</v>
      </c>
      <c r="U1149" t="str">
        <f t="shared" si="76"/>
        <v>Unaudited</v>
      </c>
    </row>
    <row r="1150" spans="1:21" x14ac:dyDescent="0.25">
      <c r="A1150" t="s">
        <v>437</v>
      </c>
      <c r="B1150" t="s">
        <v>1385</v>
      </c>
      <c r="C1150" t="s">
        <v>1386</v>
      </c>
      <c r="D1150" s="15">
        <v>1900</v>
      </c>
      <c r="E1150" s="121">
        <v>1</v>
      </c>
      <c r="F1150" t="s">
        <v>1031</v>
      </c>
      <c r="G1150" s="121" t="s">
        <v>1384</v>
      </c>
      <c r="H1150" t="s">
        <v>383</v>
      </c>
      <c r="I1150" t="s">
        <v>488</v>
      </c>
      <c r="J1150" t="s">
        <v>436</v>
      </c>
      <c r="K1150" t="s">
        <v>436</v>
      </c>
      <c r="L1150" s="756" t="s">
        <v>213</v>
      </c>
      <c r="M1150" t="s">
        <v>496</v>
      </c>
      <c r="N1150" s="681">
        <f t="shared" ca="1" si="77"/>
        <v>0</v>
      </c>
      <c r="O1150" s="681">
        <f t="shared" ca="1" si="77"/>
        <v>0</v>
      </c>
      <c r="P1150" s="681">
        <f t="shared" ca="1" si="77"/>
        <v>0</v>
      </c>
      <c r="Q1150" s="681">
        <f t="shared" ca="1" si="77"/>
        <v>0</v>
      </c>
      <c r="R1150" s="681">
        <f t="shared" ca="1" si="77"/>
        <v>0</v>
      </c>
      <c r="S1150" t="str">
        <f t="shared" si="74"/>
        <v>HUM_ASR_FY_2022</v>
      </c>
      <c r="T1150" s="958">
        <f t="shared" si="75"/>
        <v>45032</v>
      </c>
      <c r="U1150" t="str">
        <f t="shared" si="76"/>
        <v>Unaudited</v>
      </c>
    </row>
    <row r="1151" spans="1:21" x14ac:dyDescent="0.25">
      <c r="A1151" t="s">
        <v>437</v>
      </c>
      <c r="B1151" t="s">
        <v>1385</v>
      </c>
      <c r="C1151" t="s">
        <v>1386</v>
      </c>
      <c r="D1151" s="15">
        <v>1900</v>
      </c>
      <c r="E1151" s="121">
        <v>1</v>
      </c>
      <c r="F1151" t="s">
        <v>1031</v>
      </c>
      <c r="G1151" s="121" t="s">
        <v>1384</v>
      </c>
      <c r="H1151" t="s">
        <v>383</v>
      </c>
      <c r="I1151" t="s">
        <v>489</v>
      </c>
      <c r="J1151" t="s">
        <v>26</v>
      </c>
      <c r="K1151" t="s">
        <v>26</v>
      </c>
      <c r="L1151" s="756" t="s">
        <v>204</v>
      </c>
      <c r="M1151" t="s">
        <v>26</v>
      </c>
      <c r="N1151" s="681">
        <f t="shared" ca="1" si="77"/>
        <v>0</v>
      </c>
      <c r="O1151" s="681">
        <f t="shared" ca="1" si="77"/>
        <v>0</v>
      </c>
      <c r="P1151" s="681">
        <f t="shared" ca="1" si="77"/>
        <v>0</v>
      </c>
      <c r="Q1151" s="681">
        <f t="shared" ca="1" si="77"/>
        <v>0</v>
      </c>
      <c r="R1151" s="681">
        <f t="shared" ca="1" si="77"/>
        <v>-278009.79116888641</v>
      </c>
      <c r="S1151" t="str">
        <f t="shared" si="74"/>
        <v>HUM_ASR_FY_2022</v>
      </c>
      <c r="T1151" s="958">
        <f t="shared" si="75"/>
        <v>45032</v>
      </c>
      <c r="U1151" t="str">
        <f t="shared" si="76"/>
        <v>Unaudited</v>
      </c>
    </row>
    <row r="1152" spans="1:21" x14ac:dyDescent="0.25">
      <c r="A1152" t="s">
        <v>437</v>
      </c>
      <c r="B1152" t="s">
        <v>1385</v>
      </c>
      <c r="C1152" t="s">
        <v>1386</v>
      </c>
      <c r="D1152" s="15">
        <v>1900</v>
      </c>
      <c r="E1152" s="121">
        <v>1</v>
      </c>
      <c r="F1152" t="s">
        <v>438</v>
      </c>
      <c r="G1152" s="121">
        <v>91</v>
      </c>
      <c r="H1152" t="s">
        <v>384</v>
      </c>
      <c r="I1152" t="s">
        <v>432</v>
      </c>
      <c r="J1152" t="s">
        <v>432</v>
      </c>
      <c r="K1152" t="s">
        <v>432</v>
      </c>
      <c r="M1152" t="s">
        <v>432</v>
      </c>
      <c r="N1152" s="681">
        <f t="shared" ca="1" si="77"/>
        <v>7667</v>
      </c>
      <c r="O1152" s="681">
        <f t="shared" ca="1" si="77"/>
        <v>3649</v>
      </c>
      <c r="P1152" s="681">
        <f t="shared" ca="1" si="77"/>
        <v>4018</v>
      </c>
      <c r="Q1152" s="681">
        <f t="shared" ca="1" si="77"/>
        <v>0</v>
      </c>
      <c r="R1152" s="681">
        <f t="shared" ca="1" si="77"/>
        <v>0</v>
      </c>
      <c r="S1152" t="str">
        <f t="shared" si="74"/>
        <v>HUM_ASR_FY_2022</v>
      </c>
      <c r="T1152" s="958">
        <f t="shared" si="75"/>
        <v>45032</v>
      </c>
      <c r="U1152" t="str">
        <f t="shared" si="76"/>
        <v>Unaudited</v>
      </c>
    </row>
    <row r="1153" spans="1:21" x14ac:dyDescent="0.25">
      <c r="A1153" t="s">
        <v>437</v>
      </c>
      <c r="B1153" t="s">
        <v>1385</v>
      </c>
      <c r="C1153" t="s">
        <v>1386</v>
      </c>
      <c r="D1153" s="15">
        <v>1900</v>
      </c>
      <c r="E1153" s="121">
        <v>1</v>
      </c>
      <c r="F1153" t="s">
        <v>438</v>
      </c>
      <c r="G1153" s="121">
        <v>91</v>
      </c>
      <c r="H1153" t="s">
        <v>384</v>
      </c>
      <c r="I1153" t="s">
        <v>487</v>
      </c>
      <c r="J1153" t="s">
        <v>12</v>
      </c>
      <c r="K1153" t="s">
        <v>12</v>
      </c>
      <c r="L1153" s="756">
        <v>1.1000000000000001</v>
      </c>
      <c r="M1153" t="s">
        <v>12</v>
      </c>
      <c r="N1153" s="681">
        <f t="shared" ca="1" si="77"/>
        <v>26666127.210000001</v>
      </c>
      <c r="O1153" s="681">
        <f t="shared" ca="1" si="77"/>
        <v>0</v>
      </c>
      <c r="P1153" s="681">
        <f t="shared" ca="1" si="77"/>
        <v>0</v>
      </c>
      <c r="Q1153" s="681">
        <f t="shared" ca="1" si="77"/>
        <v>0</v>
      </c>
      <c r="R1153" s="681">
        <f t="shared" ca="1" si="77"/>
        <v>0</v>
      </c>
      <c r="S1153" t="str">
        <f t="shared" si="74"/>
        <v>HUM_ASR_FY_2022</v>
      </c>
      <c r="T1153" s="958">
        <f t="shared" si="75"/>
        <v>45032</v>
      </c>
      <c r="U1153" t="str">
        <f t="shared" si="76"/>
        <v>Unaudited</v>
      </c>
    </row>
    <row r="1154" spans="1:21" x14ac:dyDescent="0.25">
      <c r="A1154" t="s">
        <v>437</v>
      </c>
      <c r="B1154" t="s">
        <v>1385</v>
      </c>
      <c r="C1154" t="s">
        <v>1386</v>
      </c>
      <c r="D1154" s="15">
        <v>1900</v>
      </c>
      <c r="E1154" s="121">
        <v>1</v>
      </c>
      <c r="F1154" t="s">
        <v>438</v>
      </c>
      <c r="G1154" s="121">
        <v>91</v>
      </c>
      <c r="H1154" t="s">
        <v>384</v>
      </c>
      <c r="I1154" t="s">
        <v>487</v>
      </c>
      <c r="J1154" t="s">
        <v>12</v>
      </c>
      <c r="K1154" t="s">
        <v>222</v>
      </c>
      <c r="L1154" s="756">
        <v>1.2</v>
      </c>
      <c r="M1154" t="s">
        <v>222</v>
      </c>
      <c r="N1154" s="681">
        <f t="shared" ca="1" si="77"/>
        <v>0</v>
      </c>
      <c r="O1154" s="681">
        <f t="shared" ca="1" si="77"/>
        <v>0</v>
      </c>
      <c r="P1154" s="681">
        <f t="shared" ca="1" si="77"/>
        <v>0</v>
      </c>
      <c r="Q1154" s="681">
        <f t="shared" ca="1" si="77"/>
        <v>0</v>
      </c>
      <c r="R1154" s="681">
        <f t="shared" ca="1" si="77"/>
        <v>0</v>
      </c>
      <c r="S1154" t="str">
        <f t="shared" ref="S1154:S1217" si="78">file_name</f>
        <v>HUM_ASR_FY_2022</v>
      </c>
      <c r="T1154" s="958">
        <f t="shared" ref="T1154:T1217" si="79">file_date</f>
        <v>45032</v>
      </c>
      <c r="U1154" t="str">
        <f t="shared" ref="U1154:U1217" si="80">status</f>
        <v>Unaudited</v>
      </c>
    </row>
    <row r="1155" spans="1:21" x14ac:dyDescent="0.25">
      <c r="A1155" t="s">
        <v>437</v>
      </c>
      <c r="B1155" t="s">
        <v>1385</v>
      </c>
      <c r="C1155" t="s">
        <v>1386</v>
      </c>
      <c r="D1155" s="15">
        <v>1900</v>
      </c>
      <c r="E1155" s="121">
        <v>1</v>
      </c>
      <c r="F1155" t="s">
        <v>438</v>
      </c>
      <c r="G1155" s="121">
        <v>91</v>
      </c>
      <c r="H1155" t="s">
        <v>384</v>
      </c>
      <c r="I1155" t="s">
        <v>487</v>
      </c>
      <c r="J1155" t="s">
        <v>12</v>
      </c>
      <c r="K1155" t="s">
        <v>1323</v>
      </c>
      <c r="L1155" s="756" t="s">
        <v>1319</v>
      </c>
      <c r="M1155" t="s">
        <v>1323</v>
      </c>
      <c r="N1155" s="681">
        <f t="shared" ca="1" si="77"/>
        <v>145251.66</v>
      </c>
      <c r="O1155" s="681">
        <f t="shared" ca="1" si="77"/>
        <v>0</v>
      </c>
      <c r="P1155" s="681">
        <f t="shared" ca="1" si="77"/>
        <v>0</v>
      </c>
      <c r="Q1155" s="681">
        <f t="shared" ca="1" si="77"/>
        <v>0</v>
      </c>
      <c r="R1155" s="681">
        <f t="shared" ca="1" si="77"/>
        <v>0</v>
      </c>
      <c r="S1155" t="str">
        <f t="shared" si="78"/>
        <v>HUM_ASR_FY_2022</v>
      </c>
      <c r="T1155" s="958">
        <f t="shared" si="79"/>
        <v>45032</v>
      </c>
      <c r="U1155" t="str">
        <f t="shared" si="80"/>
        <v>Unaudited</v>
      </c>
    </row>
    <row r="1156" spans="1:21" x14ac:dyDescent="0.25">
      <c r="A1156" t="s">
        <v>437</v>
      </c>
      <c r="B1156" t="s">
        <v>1385</v>
      </c>
      <c r="C1156" t="s">
        <v>1386</v>
      </c>
      <c r="D1156" s="15">
        <v>1900</v>
      </c>
      <c r="E1156" s="121">
        <v>1</v>
      </c>
      <c r="F1156" t="s">
        <v>438</v>
      </c>
      <c r="G1156" s="121">
        <v>91</v>
      </c>
      <c r="H1156" t="s">
        <v>384</v>
      </c>
      <c r="I1156" t="s">
        <v>487</v>
      </c>
      <c r="J1156" t="s">
        <v>12</v>
      </c>
      <c r="K1156" t="s">
        <v>1325</v>
      </c>
      <c r="L1156" s="756" t="s">
        <v>1324</v>
      </c>
      <c r="M1156" t="s">
        <v>1325</v>
      </c>
      <c r="N1156" s="681">
        <f t="shared" ca="1" si="77"/>
        <v>-32748.69</v>
      </c>
      <c r="O1156" s="681">
        <f t="shared" ca="1" si="77"/>
        <v>0</v>
      </c>
      <c r="P1156" s="681">
        <f t="shared" ca="1" si="77"/>
        <v>0</v>
      </c>
      <c r="Q1156" s="681">
        <f t="shared" ca="1" si="77"/>
        <v>0</v>
      </c>
      <c r="R1156" s="681">
        <f t="shared" ca="1" si="77"/>
        <v>0</v>
      </c>
      <c r="S1156" t="str">
        <f t="shared" si="78"/>
        <v>HUM_ASR_FY_2022</v>
      </c>
      <c r="T1156" s="958">
        <f t="shared" si="79"/>
        <v>45032</v>
      </c>
      <c r="U1156" t="str">
        <f t="shared" si="80"/>
        <v>Unaudited</v>
      </c>
    </row>
    <row r="1157" spans="1:21" x14ac:dyDescent="0.25">
      <c r="A1157" t="s">
        <v>437</v>
      </c>
      <c r="B1157" t="s">
        <v>1385</v>
      </c>
      <c r="C1157" t="s">
        <v>1386</v>
      </c>
      <c r="D1157" s="15">
        <v>1900</v>
      </c>
      <c r="E1157" s="121">
        <v>1</v>
      </c>
      <c r="F1157" t="s">
        <v>438</v>
      </c>
      <c r="G1157" s="121">
        <v>91</v>
      </c>
      <c r="H1157" t="s">
        <v>384</v>
      </c>
      <c r="I1157" t="s">
        <v>487</v>
      </c>
      <c r="J1157" t="s">
        <v>13</v>
      </c>
      <c r="K1157" t="s">
        <v>13</v>
      </c>
      <c r="L1157" s="756" t="s">
        <v>63</v>
      </c>
      <c r="M1157" t="s">
        <v>13</v>
      </c>
      <c r="N1157" s="681">
        <f t="shared" ca="1" si="77"/>
        <v>-42606.289999999994</v>
      </c>
      <c r="O1157" s="681">
        <f t="shared" ca="1" si="77"/>
        <v>0</v>
      </c>
      <c r="P1157" s="681">
        <f t="shared" ca="1" si="77"/>
        <v>0</v>
      </c>
      <c r="Q1157" s="681">
        <f t="shared" ca="1" si="77"/>
        <v>0</v>
      </c>
      <c r="R1157" s="681">
        <f t="shared" ca="1" si="77"/>
        <v>0</v>
      </c>
      <c r="S1157" t="str">
        <f t="shared" si="78"/>
        <v>HUM_ASR_FY_2022</v>
      </c>
      <c r="T1157" s="958">
        <f t="shared" si="79"/>
        <v>45032</v>
      </c>
      <c r="U1157" t="str">
        <f t="shared" si="80"/>
        <v>Unaudited</v>
      </c>
    </row>
    <row r="1158" spans="1:21" x14ac:dyDescent="0.25">
      <c r="A1158" t="s">
        <v>437</v>
      </c>
      <c r="B1158" t="s">
        <v>1385</v>
      </c>
      <c r="C1158" t="s">
        <v>1386</v>
      </c>
      <c r="D1158" s="15">
        <v>1900</v>
      </c>
      <c r="E1158" s="121">
        <v>1</v>
      </c>
      <c r="F1158" t="s">
        <v>438</v>
      </c>
      <c r="G1158" s="121">
        <v>91</v>
      </c>
      <c r="H1158" t="s">
        <v>384</v>
      </c>
      <c r="I1158" t="s">
        <v>488</v>
      </c>
      <c r="J1158" t="s">
        <v>433</v>
      </c>
      <c r="K1158" t="s">
        <v>796</v>
      </c>
      <c r="L1158" s="756">
        <v>2.1</v>
      </c>
      <c r="M1158" t="s">
        <v>731</v>
      </c>
      <c r="N1158" s="681">
        <f t="shared" ca="1" si="77"/>
        <v>88758</v>
      </c>
      <c r="O1158" s="681">
        <f t="shared" ca="1" si="77"/>
        <v>85435</v>
      </c>
      <c r="P1158" s="681">
        <f t="shared" ca="1" si="77"/>
        <v>3323</v>
      </c>
      <c r="Q1158" s="681">
        <f t="shared" ca="1" si="77"/>
        <v>0</v>
      </c>
      <c r="R1158" s="681">
        <f t="shared" ca="1" si="77"/>
        <v>0</v>
      </c>
      <c r="S1158" t="str">
        <f t="shared" si="78"/>
        <v>HUM_ASR_FY_2022</v>
      </c>
      <c r="T1158" s="958">
        <f t="shared" si="79"/>
        <v>45032</v>
      </c>
      <c r="U1158" t="str">
        <f t="shared" si="80"/>
        <v>Unaudited</v>
      </c>
    </row>
    <row r="1159" spans="1:21" x14ac:dyDescent="0.25">
      <c r="A1159" t="s">
        <v>437</v>
      </c>
      <c r="B1159" t="s">
        <v>1385</v>
      </c>
      <c r="C1159" t="s">
        <v>1386</v>
      </c>
      <c r="D1159" s="15">
        <v>1900</v>
      </c>
      <c r="E1159" s="121">
        <v>1</v>
      </c>
      <c r="F1159" t="s">
        <v>438</v>
      </c>
      <c r="G1159" s="121">
        <v>91</v>
      </c>
      <c r="H1159" t="s">
        <v>384</v>
      </c>
      <c r="I1159" t="s">
        <v>488</v>
      </c>
      <c r="J1159" t="s">
        <v>433</v>
      </c>
      <c r="K1159" t="s">
        <v>796</v>
      </c>
      <c r="L1159" s="756">
        <v>2.2000000000000002</v>
      </c>
      <c r="M1159" t="s">
        <v>732</v>
      </c>
      <c r="N1159" s="681">
        <f t="shared" ca="1" si="77"/>
        <v>380</v>
      </c>
      <c r="O1159" s="681">
        <f t="shared" ca="1" si="77"/>
        <v>373</v>
      </c>
      <c r="P1159" s="681">
        <f t="shared" ca="1" si="77"/>
        <v>7</v>
      </c>
      <c r="Q1159" s="681">
        <f t="shared" ca="1" si="77"/>
        <v>0</v>
      </c>
      <c r="R1159" s="681">
        <f t="shared" ca="1" si="77"/>
        <v>0</v>
      </c>
      <c r="S1159" t="str">
        <f t="shared" si="78"/>
        <v>HUM_ASR_FY_2022</v>
      </c>
      <c r="T1159" s="958">
        <f t="shared" si="79"/>
        <v>45032</v>
      </c>
      <c r="U1159" t="str">
        <f t="shared" si="80"/>
        <v>Unaudited</v>
      </c>
    </row>
    <row r="1160" spans="1:21" x14ac:dyDescent="0.25">
      <c r="A1160" t="s">
        <v>437</v>
      </c>
      <c r="B1160" t="s">
        <v>1385</v>
      </c>
      <c r="C1160" t="s">
        <v>1386</v>
      </c>
      <c r="D1160" s="15">
        <v>1900</v>
      </c>
      <c r="E1160" s="121">
        <v>1</v>
      </c>
      <c r="F1160" t="s">
        <v>438</v>
      </c>
      <c r="G1160" s="121">
        <v>91</v>
      </c>
      <c r="H1160" t="s">
        <v>384</v>
      </c>
      <c r="I1160" t="s">
        <v>488</v>
      </c>
      <c r="J1160" t="s">
        <v>433</v>
      </c>
      <c r="K1160" t="s">
        <v>796</v>
      </c>
      <c r="L1160" s="756">
        <v>2.2999999999999998</v>
      </c>
      <c r="M1160" t="s">
        <v>733</v>
      </c>
      <c r="N1160" s="681">
        <f t="shared" ca="1" si="77"/>
        <v>17341881.300000004</v>
      </c>
      <c r="O1160" s="681">
        <f t="shared" ca="1" si="77"/>
        <v>16667991.630000005</v>
      </c>
      <c r="P1160" s="681">
        <f t="shared" ca="1" si="77"/>
        <v>673889.66999999993</v>
      </c>
      <c r="Q1160" s="681">
        <f t="shared" ca="1" si="77"/>
        <v>0</v>
      </c>
      <c r="R1160" s="681">
        <f t="shared" ca="1" si="77"/>
        <v>0</v>
      </c>
      <c r="S1160" t="str">
        <f t="shared" si="78"/>
        <v>HUM_ASR_FY_2022</v>
      </c>
      <c r="T1160" s="958">
        <f t="shared" si="79"/>
        <v>45032</v>
      </c>
      <c r="U1160" t="str">
        <f t="shared" si="80"/>
        <v>Unaudited</v>
      </c>
    </row>
    <row r="1161" spans="1:21" x14ac:dyDescent="0.25">
      <c r="A1161" t="s">
        <v>437</v>
      </c>
      <c r="B1161" t="s">
        <v>1385</v>
      </c>
      <c r="C1161" t="s">
        <v>1386</v>
      </c>
      <c r="D1161" s="15">
        <v>1900</v>
      </c>
      <c r="E1161" s="121">
        <v>1</v>
      </c>
      <c r="F1161" t="s">
        <v>438</v>
      </c>
      <c r="G1161" s="121">
        <v>91</v>
      </c>
      <c r="H1161" t="s">
        <v>384</v>
      </c>
      <c r="I1161" t="s">
        <v>488</v>
      </c>
      <c r="J1161" t="s">
        <v>433</v>
      </c>
      <c r="K1161" t="s">
        <v>796</v>
      </c>
      <c r="L1161" s="756">
        <v>2.4</v>
      </c>
      <c r="M1161" t="s">
        <v>734</v>
      </c>
      <c r="N1161" s="681">
        <f t="shared" ca="1" si="77"/>
        <v>22330.919999999995</v>
      </c>
      <c r="O1161" s="681">
        <f t="shared" ca="1" si="77"/>
        <v>21369.619999999995</v>
      </c>
      <c r="P1161" s="681">
        <f t="shared" ca="1" si="77"/>
        <v>961.3</v>
      </c>
      <c r="Q1161" s="681">
        <f t="shared" ca="1" si="77"/>
        <v>0</v>
      </c>
      <c r="R1161" s="681">
        <f t="shared" ca="1" si="77"/>
        <v>0</v>
      </c>
      <c r="S1161" t="str">
        <f t="shared" si="78"/>
        <v>HUM_ASR_FY_2022</v>
      </c>
      <c r="T1161" s="958">
        <f t="shared" si="79"/>
        <v>45032</v>
      </c>
      <c r="U1161" t="str">
        <f t="shared" si="80"/>
        <v>Unaudited</v>
      </c>
    </row>
    <row r="1162" spans="1:21" x14ac:dyDescent="0.25">
      <c r="A1162" t="s">
        <v>437</v>
      </c>
      <c r="B1162" t="s">
        <v>1385</v>
      </c>
      <c r="C1162" t="s">
        <v>1386</v>
      </c>
      <c r="D1162" s="15">
        <v>1900</v>
      </c>
      <c r="E1162" s="121">
        <v>1</v>
      </c>
      <c r="F1162" t="s">
        <v>438</v>
      </c>
      <c r="G1162" s="121">
        <v>91</v>
      </c>
      <c r="H1162" t="s">
        <v>384</v>
      </c>
      <c r="I1162" t="s">
        <v>488</v>
      </c>
      <c r="J1162" t="s">
        <v>433</v>
      </c>
      <c r="K1162" t="s">
        <v>796</v>
      </c>
      <c r="L1162" s="756">
        <v>2.5</v>
      </c>
      <c r="M1162" t="s">
        <v>776</v>
      </c>
      <c r="N1162" s="681">
        <f t="shared" ca="1" si="77"/>
        <v>6134</v>
      </c>
      <c r="O1162" s="681">
        <f t="shared" ca="1" si="77"/>
        <v>5944</v>
      </c>
      <c r="P1162" s="681">
        <f t="shared" ca="1" si="77"/>
        <v>190</v>
      </c>
      <c r="Q1162" s="681">
        <f t="shared" ca="1" si="77"/>
        <v>0</v>
      </c>
      <c r="R1162" s="681">
        <f t="shared" ca="1" si="77"/>
        <v>0</v>
      </c>
      <c r="S1162" t="str">
        <f t="shared" si="78"/>
        <v>HUM_ASR_FY_2022</v>
      </c>
      <c r="T1162" s="958">
        <f t="shared" si="79"/>
        <v>45032</v>
      </c>
      <c r="U1162" t="str">
        <f t="shared" si="80"/>
        <v>Unaudited</v>
      </c>
    </row>
    <row r="1163" spans="1:21" x14ac:dyDescent="0.25">
      <c r="A1163" t="s">
        <v>437</v>
      </c>
      <c r="B1163" t="s">
        <v>1385</v>
      </c>
      <c r="C1163" t="s">
        <v>1386</v>
      </c>
      <c r="D1163" s="15">
        <v>1900</v>
      </c>
      <c r="E1163" s="121">
        <v>1</v>
      </c>
      <c r="F1163" t="s">
        <v>438</v>
      </c>
      <c r="G1163" s="121">
        <v>91</v>
      </c>
      <c r="H1163" t="s">
        <v>384</v>
      </c>
      <c r="I1163" t="s">
        <v>488</v>
      </c>
      <c r="J1163" t="s">
        <v>433</v>
      </c>
      <c r="K1163" t="s">
        <v>796</v>
      </c>
      <c r="L1163" s="756">
        <v>2.6</v>
      </c>
      <c r="M1163" t="s">
        <v>186</v>
      </c>
      <c r="N1163" s="681">
        <f t="shared" ca="1" si="77"/>
        <v>1164737.6000000008</v>
      </c>
      <c r="O1163" s="681">
        <f t="shared" ca="1" si="77"/>
        <v>1072509.6600000008</v>
      </c>
      <c r="P1163" s="681">
        <f t="shared" ca="1" si="77"/>
        <v>92227.94</v>
      </c>
      <c r="Q1163" s="681">
        <f t="shared" ca="1" si="77"/>
        <v>0</v>
      </c>
      <c r="R1163" s="681">
        <f t="shared" ca="1" si="77"/>
        <v>0</v>
      </c>
      <c r="S1163" t="str">
        <f t="shared" si="78"/>
        <v>HUM_ASR_FY_2022</v>
      </c>
      <c r="T1163" s="958">
        <f t="shared" si="79"/>
        <v>45032</v>
      </c>
      <c r="U1163" t="str">
        <f t="shared" si="80"/>
        <v>Unaudited</v>
      </c>
    </row>
    <row r="1164" spans="1:21" x14ac:dyDescent="0.25">
      <c r="A1164" t="s">
        <v>437</v>
      </c>
      <c r="B1164" t="s">
        <v>1385</v>
      </c>
      <c r="C1164" t="s">
        <v>1386</v>
      </c>
      <c r="D1164" s="15">
        <v>1900</v>
      </c>
      <c r="E1164" s="121">
        <v>1</v>
      </c>
      <c r="F1164" t="s">
        <v>438</v>
      </c>
      <c r="G1164" s="121">
        <v>91</v>
      </c>
      <c r="H1164" t="s">
        <v>384</v>
      </c>
      <c r="I1164" t="s">
        <v>488</v>
      </c>
      <c r="J1164" t="s">
        <v>433</v>
      </c>
      <c r="K1164" t="s">
        <v>796</v>
      </c>
      <c r="L1164" s="756">
        <v>2.7</v>
      </c>
      <c r="M1164" t="s">
        <v>797</v>
      </c>
      <c r="N1164" s="681">
        <f t="shared" ca="1" si="77"/>
        <v>273973.5004880068</v>
      </c>
      <c r="O1164" s="681">
        <f t="shared" ca="1" si="77"/>
        <v>263327.1404628919</v>
      </c>
      <c r="P1164" s="681">
        <f t="shared" ca="1" si="77"/>
        <v>10646.360025114904</v>
      </c>
      <c r="Q1164" s="681">
        <f t="shared" ca="1" si="77"/>
        <v>0</v>
      </c>
      <c r="R1164" s="681">
        <f t="shared" ca="1" si="77"/>
        <v>0</v>
      </c>
      <c r="S1164" t="str">
        <f t="shared" si="78"/>
        <v>HUM_ASR_FY_2022</v>
      </c>
      <c r="T1164" s="958">
        <f t="shared" si="79"/>
        <v>45032</v>
      </c>
      <c r="U1164" t="str">
        <f t="shared" si="80"/>
        <v>Unaudited</v>
      </c>
    </row>
    <row r="1165" spans="1:21" x14ac:dyDescent="0.25">
      <c r="A1165" t="s">
        <v>437</v>
      </c>
      <c r="B1165" t="s">
        <v>1385</v>
      </c>
      <c r="C1165" t="s">
        <v>1386</v>
      </c>
      <c r="D1165" s="15">
        <v>1900</v>
      </c>
      <c r="E1165" s="121">
        <v>1</v>
      </c>
      <c r="F1165" t="s">
        <v>438</v>
      </c>
      <c r="G1165" s="121">
        <v>91</v>
      </c>
      <c r="H1165" t="s">
        <v>384</v>
      </c>
      <c r="I1165" t="s">
        <v>488</v>
      </c>
      <c r="J1165" t="s">
        <v>433</v>
      </c>
      <c r="K1165" t="s">
        <v>796</v>
      </c>
      <c r="L1165" s="756">
        <v>2.8</v>
      </c>
      <c r="M1165" t="s">
        <v>798</v>
      </c>
      <c r="N1165" s="681">
        <f t="shared" ca="1" si="77"/>
        <v>0</v>
      </c>
      <c r="O1165" s="681">
        <f t="shared" ca="1" si="77"/>
        <v>0</v>
      </c>
      <c r="P1165" s="681">
        <f t="shared" ca="1" si="77"/>
        <v>0</v>
      </c>
      <c r="Q1165" s="681">
        <f t="shared" ca="1" si="77"/>
        <v>0</v>
      </c>
      <c r="R1165" s="681">
        <f t="shared" ca="1" si="77"/>
        <v>0</v>
      </c>
      <c r="S1165" t="str">
        <f t="shared" si="78"/>
        <v>HUM_ASR_FY_2022</v>
      </c>
      <c r="T1165" s="958">
        <f t="shared" si="79"/>
        <v>45032</v>
      </c>
      <c r="U1165" t="str">
        <f t="shared" si="80"/>
        <v>Unaudited</v>
      </c>
    </row>
    <row r="1166" spans="1:21" x14ac:dyDescent="0.25">
      <c r="A1166" t="s">
        <v>437</v>
      </c>
      <c r="B1166" t="s">
        <v>1385</v>
      </c>
      <c r="C1166" t="s">
        <v>1386</v>
      </c>
      <c r="D1166" s="15">
        <v>1900</v>
      </c>
      <c r="E1166" s="121">
        <v>1</v>
      </c>
      <c r="F1166" t="s">
        <v>438</v>
      </c>
      <c r="G1166" s="121">
        <v>91</v>
      </c>
      <c r="H1166" t="s">
        <v>384</v>
      </c>
      <c r="I1166" t="s">
        <v>488</v>
      </c>
      <c r="J1166" t="s">
        <v>433</v>
      </c>
      <c r="K1166" t="s">
        <v>796</v>
      </c>
      <c r="L1166" s="756">
        <v>2.9</v>
      </c>
      <c r="M1166" t="s">
        <v>779</v>
      </c>
      <c r="N1166" s="681">
        <f t="shared" ca="1" si="77"/>
        <v>0</v>
      </c>
      <c r="O1166" s="681">
        <f t="shared" ca="1" si="77"/>
        <v>0</v>
      </c>
      <c r="P1166" s="681">
        <f t="shared" ca="1" si="77"/>
        <v>0</v>
      </c>
      <c r="Q1166" s="681">
        <f t="shared" ca="1" si="77"/>
        <v>0</v>
      </c>
      <c r="R1166" s="681">
        <f t="shared" ca="1" si="77"/>
        <v>0</v>
      </c>
      <c r="S1166" t="str">
        <f t="shared" si="78"/>
        <v>HUM_ASR_FY_2022</v>
      </c>
      <c r="T1166" s="958">
        <f t="shared" si="79"/>
        <v>45032</v>
      </c>
      <c r="U1166" t="str">
        <f t="shared" si="80"/>
        <v>Unaudited</v>
      </c>
    </row>
    <row r="1167" spans="1:21" x14ac:dyDescent="0.25">
      <c r="A1167" t="s">
        <v>437</v>
      </c>
      <c r="B1167" t="s">
        <v>1385</v>
      </c>
      <c r="C1167" t="s">
        <v>1386</v>
      </c>
      <c r="D1167" s="15">
        <v>1900</v>
      </c>
      <c r="E1167" s="121">
        <v>1</v>
      </c>
      <c r="F1167" t="s">
        <v>438</v>
      </c>
      <c r="G1167" s="121">
        <v>91</v>
      </c>
      <c r="H1167" t="s">
        <v>384</v>
      </c>
      <c r="I1167" t="s">
        <v>488</v>
      </c>
      <c r="J1167" t="s">
        <v>433</v>
      </c>
      <c r="K1167" t="s">
        <v>223</v>
      </c>
      <c r="L1167" s="756">
        <v>2.11</v>
      </c>
      <c r="M1167" t="s">
        <v>228</v>
      </c>
      <c r="N1167" s="681">
        <f t="shared" ca="1" si="77"/>
        <v>1514238.2699999998</v>
      </c>
      <c r="O1167" s="681">
        <f t="shared" ca="1" si="77"/>
        <v>204834.97</v>
      </c>
      <c r="P1167" s="681">
        <f t="shared" ca="1" si="77"/>
        <v>1309403.2999999998</v>
      </c>
      <c r="Q1167" s="681">
        <f t="shared" ca="1" si="77"/>
        <v>0</v>
      </c>
      <c r="R1167" s="681">
        <f t="shared" ca="1" si="77"/>
        <v>0</v>
      </c>
      <c r="S1167" t="str">
        <f t="shared" si="78"/>
        <v>HUM_ASR_FY_2022</v>
      </c>
      <c r="T1167" s="958">
        <f t="shared" si="79"/>
        <v>45032</v>
      </c>
      <c r="U1167" t="str">
        <f t="shared" si="80"/>
        <v>Unaudited</v>
      </c>
    </row>
    <row r="1168" spans="1:21" x14ac:dyDescent="0.25">
      <c r="A1168" t="s">
        <v>437</v>
      </c>
      <c r="B1168" t="s">
        <v>1385</v>
      </c>
      <c r="C1168" t="s">
        <v>1386</v>
      </c>
      <c r="D1168" s="15">
        <v>1900</v>
      </c>
      <c r="E1168" s="121">
        <v>1</v>
      </c>
      <c r="F1168" t="s">
        <v>438</v>
      </c>
      <c r="G1168" s="121">
        <v>91</v>
      </c>
      <c r="H1168" t="s">
        <v>384</v>
      </c>
      <c r="I1168" t="s">
        <v>488</v>
      </c>
      <c r="J1168" t="s">
        <v>433</v>
      </c>
      <c r="K1168" t="s">
        <v>223</v>
      </c>
      <c r="L1168" s="756">
        <v>2.12</v>
      </c>
      <c r="M1168" t="s">
        <v>552</v>
      </c>
      <c r="N1168" s="681">
        <f t="shared" ca="1" si="77"/>
        <v>2021365.88</v>
      </c>
      <c r="O1168" s="681">
        <f t="shared" ca="1" si="77"/>
        <v>198755.61999999988</v>
      </c>
      <c r="P1168" s="681">
        <f t="shared" ca="1" si="77"/>
        <v>1822610.26</v>
      </c>
      <c r="Q1168" s="681">
        <f t="shared" ca="1" si="77"/>
        <v>0</v>
      </c>
      <c r="R1168" s="681">
        <f t="shared" ca="1" si="77"/>
        <v>0</v>
      </c>
      <c r="S1168" t="str">
        <f t="shared" si="78"/>
        <v>HUM_ASR_FY_2022</v>
      </c>
      <c r="T1168" s="958">
        <f t="shared" si="79"/>
        <v>45032</v>
      </c>
      <c r="U1168" t="str">
        <f t="shared" si="80"/>
        <v>Unaudited</v>
      </c>
    </row>
    <row r="1169" spans="1:21" x14ac:dyDescent="0.25">
      <c r="A1169" t="s">
        <v>437</v>
      </c>
      <c r="B1169" t="s">
        <v>1385</v>
      </c>
      <c r="C1169" t="s">
        <v>1386</v>
      </c>
      <c r="D1169" s="15">
        <v>1900</v>
      </c>
      <c r="E1169" s="121">
        <v>1</v>
      </c>
      <c r="F1169" t="s">
        <v>438</v>
      </c>
      <c r="G1169" s="121">
        <v>91</v>
      </c>
      <c r="H1169" t="s">
        <v>384</v>
      </c>
      <c r="I1169" t="s">
        <v>488</v>
      </c>
      <c r="J1169" t="s">
        <v>433</v>
      </c>
      <c r="K1169" t="s">
        <v>223</v>
      </c>
      <c r="L1169" s="756">
        <v>2.13</v>
      </c>
      <c r="M1169" t="s">
        <v>229</v>
      </c>
      <c r="N1169" s="681">
        <f t="shared" ca="1" si="77"/>
        <v>164968.96999999986</v>
      </c>
      <c r="O1169" s="681">
        <f t="shared" ca="1" si="77"/>
        <v>24659.120000000006</v>
      </c>
      <c r="P1169" s="681">
        <f t="shared" ca="1" si="77"/>
        <v>140309.84999999986</v>
      </c>
      <c r="Q1169" s="681">
        <f t="shared" ca="1" si="77"/>
        <v>0</v>
      </c>
      <c r="R1169" s="681">
        <f t="shared" ca="1" si="77"/>
        <v>0</v>
      </c>
      <c r="S1169" t="str">
        <f t="shared" si="78"/>
        <v>HUM_ASR_FY_2022</v>
      </c>
      <c r="T1169" s="958">
        <f t="shared" si="79"/>
        <v>45032</v>
      </c>
      <c r="U1169" t="str">
        <f t="shared" si="80"/>
        <v>Unaudited</v>
      </c>
    </row>
    <row r="1170" spans="1:21" x14ac:dyDescent="0.25">
      <c r="A1170" t="s">
        <v>437</v>
      </c>
      <c r="B1170" t="s">
        <v>1385</v>
      </c>
      <c r="C1170" t="s">
        <v>1386</v>
      </c>
      <c r="D1170" s="15">
        <v>1900</v>
      </c>
      <c r="E1170" s="121">
        <v>1</v>
      </c>
      <c r="F1170" t="s">
        <v>438</v>
      </c>
      <c r="G1170" s="121">
        <v>91</v>
      </c>
      <c r="H1170" t="s">
        <v>384</v>
      </c>
      <c r="I1170" t="s">
        <v>488</v>
      </c>
      <c r="J1170" t="s">
        <v>433</v>
      </c>
      <c r="K1170" t="s">
        <v>223</v>
      </c>
      <c r="L1170" s="756">
        <v>2.14</v>
      </c>
      <c r="M1170" t="s">
        <v>556</v>
      </c>
      <c r="N1170" s="681">
        <f t="shared" ca="1" si="77"/>
        <v>125780.18000000002</v>
      </c>
      <c r="O1170" s="681">
        <f t="shared" ca="1" si="77"/>
        <v>117952.50000000003</v>
      </c>
      <c r="P1170" s="681">
        <f t="shared" ca="1" si="77"/>
        <v>7827.68</v>
      </c>
      <c r="Q1170" s="681">
        <f t="shared" ca="1" si="77"/>
        <v>0</v>
      </c>
      <c r="R1170" s="681">
        <f t="shared" ca="1" si="77"/>
        <v>0</v>
      </c>
      <c r="S1170" t="str">
        <f t="shared" si="78"/>
        <v>HUM_ASR_FY_2022</v>
      </c>
      <c r="T1170" s="958">
        <f t="shared" si="79"/>
        <v>45032</v>
      </c>
      <c r="U1170" t="str">
        <f t="shared" si="80"/>
        <v>Unaudited</v>
      </c>
    </row>
    <row r="1171" spans="1:21" x14ac:dyDescent="0.25">
      <c r="A1171" t="s">
        <v>437</v>
      </c>
      <c r="B1171" t="s">
        <v>1385</v>
      </c>
      <c r="C1171" t="s">
        <v>1386</v>
      </c>
      <c r="D1171" s="15">
        <v>1900</v>
      </c>
      <c r="E1171" s="121">
        <v>1</v>
      </c>
      <c r="F1171" t="s">
        <v>438</v>
      </c>
      <c r="G1171" s="121">
        <v>91</v>
      </c>
      <c r="H1171" t="s">
        <v>384</v>
      </c>
      <c r="I1171" t="s">
        <v>488</v>
      </c>
      <c r="J1171" t="s">
        <v>433</v>
      </c>
      <c r="K1171" t="s">
        <v>223</v>
      </c>
      <c r="L1171" s="756">
        <v>2.15</v>
      </c>
      <c r="M1171" t="s">
        <v>20</v>
      </c>
      <c r="N1171" s="681">
        <f t="shared" ca="1" si="77"/>
        <v>20796.273393568506</v>
      </c>
      <c r="O1171" s="681">
        <f t="shared" ca="1" si="77"/>
        <v>1335.122811611177</v>
      </c>
      <c r="P1171" s="681">
        <f t="shared" ca="1" si="77"/>
        <v>19461.150581957329</v>
      </c>
      <c r="Q1171" s="681">
        <f t="shared" ca="1" si="77"/>
        <v>0</v>
      </c>
      <c r="R1171" s="681">
        <f t="shared" ca="1" si="77"/>
        <v>0</v>
      </c>
      <c r="S1171" t="str">
        <f t="shared" si="78"/>
        <v>HUM_ASR_FY_2022</v>
      </c>
      <c r="T1171" s="958">
        <f t="shared" si="79"/>
        <v>45032</v>
      </c>
      <c r="U1171" t="str">
        <f t="shared" si="80"/>
        <v>Unaudited</v>
      </c>
    </row>
    <row r="1172" spans="1:21" x14ac:dyDescent="0.25">
      <c r="A1172" t="s">
        <v>437</v>
      </c>
      <c r="B1172" t="s">
        <v>1385</v>
      </c>
      <c r="C1172" t="s">
        <v>1386</v>
      </c>
      <c r="D1172" s="15">
        <v>1900</v>
      </c>
      <c r="E1172" s="121">
        <v>1</v>
      </c>
      <c r="F1172" t="s">
        <v>438</v>
      </c>
      <c r="G1172" s="121">
        <v>91</v>
      </c>
      <c r="H1172" t="s">
        <v>384</v>
      </c>
      <c r="I1172" t="s">
        <v>488</v>
      </c>
      <c r="J1172" t="s">
        <v>433</v>
      </c>
      <c r="K1172" t="s">
        <v>223</v>
      </c>
      <c r="L1172" s="756">
        <v>2.16</v>
      </c>
      <c r="M1172" t="s">
        <v>799</v>
      </c>
      <c r="N1172" s="681">
        <f t="shared" ca="1" si="77"/>
        <v>899685.60203067819</v>
      </c>
      <c r="O1172" s="681">
        <f t="shared" ca="1" si="77"/>
        <v>456454.24723837466</v>
      </c>
      <c r="P1172" s="681">
        <f t="shared" ca="1" si="77"/>
        <v>443231.35479230358</v>
      </c>
      <c r="Q1172" s="681">
        <f t="shared" ca="1" si="77"/>
        <v>0</v>
      </c>
      <c r="R1172" s="681">
        <f t="shared" ca="1" si="77"/>
        <v>0</v>
      </c>
      <c r="S1172" t="str">
        <f t="shared" si="78"/>
        <v>HUM_ASR_FY_2022</v>
      </c>
      <c r="T1172" s="958">
        <f t="shared" si="79"/>
        <v>45032</v>
      </c>
      <c r="U1172" t="str">
        <f t="shared" si="80"/>
        <v>Unaudited</v>
      </c>
    </row>
    <row r="1173" spans="1:21" x14ac:dyDescent="0.25">
      <c r="A1173" t="s">
        <v>437</v>
      </c>
      <c r="B1173" t="s">
        <v>1385</v>
      </c>
      <c r="C1173" t="s">
        <v>1386</v>
      </c>
      <c r="D1173" s="15">
        <v>1900</v>
      </c>
      <c r="E1173" s="121">
        <v>1</v>
      </c>
      <c r="F1173" t="s">
        <v>438</v>
      </c>
      <c r="G1173" s="121">
        <v>91</v>
      </c>
      <c r="H1173" t="s">
        <v>384</v>
      </c>
      <c r="I1173" t="s">
        <v>488</v>
      </c>
      <c r="J1173" t="s">
        <v>433</v>
      </c>
      <c r="K1173" t="s">
        <v>223</v>
      </c>
      <c r="L1173" s="756">
        <v>2.17</v>
      </c>
      <c r="M1173" t="s">
        <v>1052</v>
      </c>
      <c r="N1173" s="681">
        <f t="shared" ca="1" si="77"/>
        <v>0</v>
      </c>
      <c r="O1173" s="681">
        <f t="shared" ca="1" si="77"/>
        <v>0</v>
      </c>
      <c r="P1173" s="681">
        <f t="shared" ca="1" si="77"/>
        <v>0</v>
      </c>
      <c r="Q1173" s="681">
        <f t="shared" ca="1" si="77"/>
        <v>0</v>
      </c>
      <c r="R1173" s="681">
        <f t="shared" ca="1" si="77"/>
        <v>0</v>
      </c>
      <c r="S1173" t="str">
        <f t="shared" si="78"/>
        <v>HUM_ASR_FY_2022</v>
      </c>
      <c r="T1173" s="958">
        <f t="shared" si="79"/>
        <v>45032</v>
      </c>
      <c r="U1173" t="str">
        <f t="shared" si="80"/>
        <v>Unaudited</v>
      </c>
    </row>
    <row r="1174" spans="1:21" x14ac:dyDescent="0.25">
      <c r="A1174" t="s">
        <v>437</v>
      </c>
      <c r="B1174" t="s">
        <v>1385</v>
      </c>
      <c r="C1174" t="s">
        <v>1386</v>
      </c>
      <c r="D1174" s="15">
        <v>1900</v>
      </c>
      <c r="E1174" s="121">
        <v>1</v>
      </c>
      <c r="F1174" t="s">
        <v>438</v>
      </c>
      <c r="G1174" s="121">
        <v>91</v>
      </c>
      <c r="H1174" t="s">
        <v>384</v>
      </c>
      <c r="I1174" t="s">
        <v>488</v>
      </c>
      <c r="J1174" t="s">
        <v>433</v>
      </c>
      <c r="K1174" t="s">
        <v>223</v>
      </c>
      <c r="L1174" s="756">
        <v>2.1800000000000002</v>
      </c>
      <c r="M1174" t="s">
        <v>648</v>
      </c>
      <c r="N1174" s="681">
        <f t="shared" ca="1" si="77"/>
        <v>209045.97</v>
      </c>
      <c r="O1174" s="681">
        <f t="shared" ca="1" si="77"/>
        <v>7697.72</v>
      </c>
      <c r="P1174" s="681">
        <f t="shared" ca="1" si="77"/>
        <v>201348.25</v>
      </c>
      <c r="Q1174" s="681">
        <f t="shared" ca="1" si="77"/>
        <v>0</v>
      </c>
      <c r="R1174" s="681">
        <f t="shared" ca="1" si="77"/>
        <v>0</v>
      </c>
      <c r="S1174" t="str">
        <f t="shared" si="78"/>
        <v>HUM_ASR_FY_2022</v>
      </c>
      <c r="T1174" s="958">
        <f t="shared" si="79"/>
        <v>45032</v>
      </c>
      <c r="U1174" t="str">
        <f t="shared" si="80"/>
        <v>Unaudited</v>
      </c>
    </row>
    <row r="1175" spans="1:21" x14ac:dyDescent="0.25">
      <c r="A1175" t="s">
        <v>437</v>
      </c>
      <c r="B1175" t="s">
        <v>1385</v>
      </c>
      <c r="C1175" t="s">
        <v>1386</v>
      </c>
      <c r="D1175" s="15">
        <v>1900</v>
      </c>
      <c r="E1175" s="121">
        <v>1</v>
      </c>
      <c r="F1175" t="s">
        <v>438</v>
      </c>
      <c r="G1175" s="121">
        <v>91</v>
      </c>
      <c r="H1175" t="s">
        <v>384</v>
      </c>
      <c r="I1175" t="s">
        <v>488</v>
      </c>
      <c r="J1175" t="s">
        <v>433</v>
      </c>
      <c r="K1175" t="s">
        <v>223</v>
      </c>
      <c r="L1175" s="756">
        <v>2.19</v>
      </c>
      <c r="M1175" t="s">
        <v>218</v>
      </c>
      <c r="N1175" s="681">
        <f t="shared" ca="1" si="77"/>
        <v>0</v>
      </c>
      <c r="O1175" s="681">
        <f t="shared" ca="1" si="77"/>
        <v>0</v>
      </c>
      <c r="P1175" s="681">
        <f t="shared" ca="1" si="77"/>
        <v>0</v>
      </c>
      <c r="Q1175" s="681">
        <f t="shared" ca="1" si="77"/>
        <v>0</v>
      </c>
      <c r="R1175" s="681">
        <f t="shared" ca="1" si="77"/>
        <v>0</v>
      </c>
      <c r="S1175" t="str">
        <f t="shared" si="78"/>
        <v>HUM_ASR_FY_2022</v>
      </c>
      <c r="T1175" s="958">
        <f t="shared" si="79"/>
        <v>45032</v>
      </c>
      <c r="U1175" t="str">
        <f t="shared" si="80"/>
        <v>Unaudited</v>
      </c>
    </row>
    <row r="1176" spans="1:21" x14ac:dyDescent="0.25">
      <c r="A1176" t="s">
        <v>437</v>
      </c>
      <c r="B1176" t="s">
        <v>1385</v>
      </c>
      <c r="C1176" t="s">
        <v>1386</v>
      </c>
      <c r="D1176" s="15">
        <v>1900</v>
      </c>
      <c r="E1176" s="121">
        <v>1</v>
      </c>
      <c r="F1176" t="s">
        <v>438</v>
      </c>
      <c r="G1176" s="121">
        <v>91</v>
      </c>
      <c r="H1176" t="s">
        <v>384</v>
      </c>
      <c r="I1176" t="s">
        <v>488</v>
      </c>
      <c r="J1176" t="s">
        <v>433</v>
      </c>
      <c r="K1176" t="s">
        <v>223</v>
      </c>
      <c r="L1176" s="756" t="s">
        <v>704</v>
      </c>
      <c r="M1176" t="s">
        <v>230</v>
      </c>
      <c r="N1176" s="681">
        <f t="shared" ca="1" si="77"/>
        <v>3513.4632827730325</v>
      </c>
      <c r="O1176" s="681">
        <f t="shared" ca="1" si="77"/>
        <v>475.27536476998148</v>
      </c>
      <c r="P1176" s="681">
        <f t="shared" ca="1" si="77"/>
        <v>3038.187918003051</v>
      </c>
      <c r="Q1176" s="681">
        <f t="shared" ca="1" si="77"/>
        <v>0</v>
      </c>
      <c r="R1176" s="681">
        <f t="shared" ca="1" si="77"/>
        <v>0</v>
      </c>
      <c r="S1176" t="str">
        <f t="shared" si="78"/>
        <v>HUM_ASR_FY_2022</v>
      </c>
      <c r="T1176" s="958">
        <f t="shared" si="79"/>
        <v>45032</v>
      </c>
      <c r="U1176" t="str">
        <f t="shared" si="80"/>
        <v>Unaudited</v>
      </c>
    </row>
    <row r="1177" spans="1:21" x14ac:dyDescent="0.25">
      <c r="A1177" t="s">
        <v>437</v>
      </c>
      <c r="B1177" t="s">
        <v>1385</v>
      </c>
      <c r="C1177" t="s">
        <v>1386</v>
      </c>
      <c r="D1177" s="15">
        <v>1900</v>
      </c>
      <c r="E1177" s="121">
        <v>1</v>
      </c>
      <c r="F1177" t="s">
        <v>438</v>
      </c>
      <c r="G1177" s="121">
        <v>91</v>
      </c>
      <c r="H1177" t="s">
        <v>384</v>
      </c>
      <c r="I1177" t="s">
        <v>488</v>
      </c>
      <c r="J1177" t="s">
        <v>433</v>
      </c>
      <c r="K1177" t="s">
        <v>223</v>
      </c>
      <c r="L1177" s="756">
        <v>2.21</v>
      </c>
      <c r="M1177" t="s">
        <v>466</v>
      </c>
      <c r="N1177" s="681">
        <f t="shared" ca="1" si="77"/>
        <v>0</v>
      </c>
      <c r="O1177" s="681">
        <f t="shared" ca="1" si="77"/>
        <v>0</v>
      </c>
      <c r="P1177" s="681">
        <f t="shared" ca="1" si="77"/>
        <v>0</v>
      </c>
      <c r="Q1177" s="681">
        <f t="shared" ca="1" si="77"/>
        <v>0</v>
      </c>
      <c r="R1177" s="681">
        <f t="shared" ca="1" si="77"/>
        <v>0</v>
      </c>
      <c r="S1177" t="str">
        <f t="shared" si="78"/>
        <v>HUM_ASR_FY_2022</v>
      </c>
      <c r="T1177" s="958">
        <f t="shared" si="79"/>
        <v>45032</v>
      </c>
      <c r="U1177" t="str">
        <f t="shared" si="80"/>
        <v>Unaudited</v>
      </c>
    </row>
    <row r="1178" spans="1:21" x14ac:dyDescent="0.25">
      <c r="A1178" t="s">
        <v>437</v>
      </c>
      <c r="B1178" t="s">
        <v>1385</v>
      </c>
      <c r="C1178" t="s">
        <v>1386</v>
      </c>
      <c r="D1178" s="15">
        <v>1900</v>
      </c>
      <c r="E1178" s="121">
        <v>1</v>
      </c>
      <c r="F1178" t="s">
        <v>438</v>
      </c>
      <c r="G1178" s="121">
        <v>91</v>
      </c>
      <c r="H1178" t="s">
        <v>384</v>
      </c>
      <c r="I1178" t="s">
        <v>488</v>
      </c>
      <c r="J1178" t="s">
        <v>433</v>
      </c>
      <c r="K1178" t="s">
        <v>6</v>
      </c>
      <c r="L1178" s="756" t="s">
        <v>70</v>
      </c>
      <c r="M1178" t="s">
        <v>188</v>
      </c>
      <c r="N1178" s="681">
        <f t="shared" ca="1" si="77"/>
        <v>48780.649444820127</v>
      </c>
      <c r="O1178" s="681">
        <f t="shared" ca="1" si="77"/>
        <v>27502.313875639997</v>
      </c>
      <c r="P1178" s="681">
        <f t="shared" ca="1" si="77"/>
        <v>21278.33556918013</v>
      </c>
      <c r="Q1178" s="681">
        <f t="shared" ca="1" si="77"/>
        <v>0</v>
      </c>
      <c r="R1178" s="681">
        <f t="shared" ca="1" si="77"/>
        <v>0</v>
      </c>
      <c r="S1178" t="str">
        <f t="shared" si="78"/>
        <v>HUM_ASR_FY_2022</v>
      </c>
      <c r="T1178" s="958">
        <f t="shared" si="79"/>
        <v>45032</v>
      </c>
      <c r="U1178" t="str">
        <f t="shared" si="80"/>
        <v>Unaudited</v>
      </c>
    </row>
    <row r="1179" spans="1:21" x14ac:dyDescent="0.25">
      <c r="A1179" t="s">
        <v>437</v>
      </c>
      <c r="B1179" t="s">
        <v>1385</v>
      </c>
      <c r="C1179" t="s">
        <v>1386</v>
      </c>
      <c r="D1179" s="15">
        <v>1900</v>
      </c>
      <c r="E1179" s="121">
        <v>1</v>
      </c>
      <c r="F1179" t="s">
        <v>438</v>
      </c>
      <c r="G1179" s="121">
        <v>91</v>
      </c>
      <c r="H1179" t="s">
        <v>384</v>
      </c>
      <c r="I1179" t="s">
        <v>488</v>
      </c>
      <c r="J1179" t="s">
        <v>433</v>
      </c>
      <c r="K1179" t="s">
        <v>6</v>
      </c>
      <c r="L1179" s="756" t="s">
        <v>71</v>
      </c>
      <c r="M1179" t="s">
        <v>231</v>
      </c>
      <c r="N1179" s="681">
        <f t="shared" ca="1" si="77"/>
        <v>0</v>
      </c>
      <c r="O1179" s="681">
        <f t="shared" ca="1" si="77"/>
        <v>0</v>
      </c>
      <c r="P1179" s="681">
        <f t="shared" ca="1" si="77"/>
        <v>0</v>
      </c>
      <c r="Q1179" s="681">
        <f t="shared" ca="1" si="77"/>
        <v>0</v>
      </c>
      <c r="R1179" s="681">
        <f t="shared" ca="1" si="77"/>
        <v>0</v>
      </c>
      <c r="S1179" t="str">
        <f t="shared" si="78"/>
        <v>HUM_ASR_FY_2022</v>
      </c>
      <c r="T1179" s="958">
        <f t="shared" si="79"/>
        <v>45032</v>
      </c>
      <c r="U1179" t="str">
        <f t="shared" si="80"/>
        <v>Unaudited</v>
      </c>
    </row>
    <row r="1180" spans="1:21" x14ac:dyDescent="0.25">
      <c r="A1180" t="s">
        <v>437</v>
      </c>
      <c r="B1180" t="s">
        <v>1385</v>
      </c>
      <c r="C1180" t="s">
        <v>1386</v>
      </c>
      <c r="D1180" s="15">
        <v>1900</v>
      </c>
      <c r="E1180" s="121">
        <v>1</v>
      </c>
      <c r="F1180" t="s">
        <v>438</v>
      </c>
      <c r="G1180" s="121">
        <v>91</v>
      </c>
      <c r="H1180" t="s">
        <v>384</v>
      </c>
      <c r="I1180" t="s">
        <v>488</v>
      </c>
      <c r="J1180" t="s">
        <v>433</v>
      </c>
      <c r="K1180" t="s">
        <v>6</v>
      </c>
      <c r="L1180" s="756" t="s">
        <v>72</v>
      </c>
      <c r="M1180" t="s">
        <v>164</v>
      </c>
      <c r="N1180" s="681">
        <f t="shared" ca="1" si="77"/>
        <v>0</v>
      </c>
      <c r="O1180" s="681">
        <f t="shared" ca="1" si="77"/>
        <v>0</v>
      </c>
      <c r="P1180" s="681">
        <f t="shared" ca="1" si="77"/>
        <v>0</v>
      </c>
      <c r="Q1180" s="681">
        <f t="shared" ca="1" si="77"/>
        <v>0</v>
      </c>
      <c r="R1180" s="681">
        <f t="shared" ca="1" si="77"/>
        <v>0</v>
      </c>
      <c r="S1180" t="str">
        <f t="shared" si="78"/>
        <v>HUM_ASR_FY_2022</v>
      </c>
      <c r="T1180" s="958">
        <f t="shared" si="79"/>
        <v>45032</v>
      </c>
      <c r="U1180" t="str">
        <f t="shared" si="80"/>
        <v>Unaudited</v>
      </c>
    </row>
    <row r="1181" spans="1:21" x14ac:dyDescent="0.25">
      <c r="A1181" t="s">
        <v>437</v>
      </c>
      <c r="B1181" t="s">
        <v>1385</v>
      </c>
      <c r="C1181" t="s">
        <v>1386</v>
      </c>
      <c r="D1181" s="15">
        <v>1900</v>
      </c>
      <c r="E1181" s="121">
        <v>1</v>
      </c>
      <c r="F1181" t="s">
        <v>438</v>
      </c>
      <c r="G1181" s="121">
        <v>91</v>
      </c>
      <c r="H1181" t="s">
        <v>384</v>
      </c>
      <c r="I1181" t="s">
        <v>488</v>
      </c>
      <c r="J1181" t="s">
        <v>433</v>
      </c>
      <c r="K1181" t="s">
        <v>6</v>
      </c>
      <c r="L1181" s="756">
        <v>3.4</v>
      </c>
      <c r="M1181" t="s">
        <v>461</v>
      </c>
      <c r="N1181" s="681">
        <f t="shared" ca="1" si="77"/>
        <v>0</v>
      </c>
      <c r="O1181" s="681">
        <f t="shared" ca="1" si="77"/>
        <v>0</v>
      </c>
      <c r="P1181" s="681">
        <f t="shared" ca="1" si="77"/>
        <v>0</v>
      </c>
      <c r="Q1181" s="681">
        <f t="shared" ca="1" si="77"/>
        <v>0</v>
      </c>
      <c r="R1181" s="681">
        <f t="shared" ca="1" si="77"/>
        <v>0</v>
      </c>
      <c r="S1181" t="str">
        <f t="shared" si="78"/>
        <v>HUM_ASR_FY_2022</v>
      </c>
      <c r="T1181" s="958">
        <f t="shared" si="79"/>
        <v>45032</v>
      </c>
      <c r="U1181" t="str">
        <f t="shared" si="80"/>
        <v>Unaudited</v>
      </c>
    </row>
    <row r="1182" spans="1:21" x14ac:dyDescent="0.25">
      <c r="A1182" t="s">
        <v>437</v>
      </c>
      <c r="B1182" t="s">
        <v>1385</v>
      </c>
      <c r="C1182" t="s">
        <v>1386</v>
      </c>
      <c r="D1182" s="15">
        <v>1900</v>
      </c>
      <c r="E1182" s="121">
        <v>1</v>
      </c>
      <c r="F1182" t="s">
        <v>438</v>
      </c>
      <c r="G1182" s="121">
        <v>91</v>
      </c>
      <c r="H1182" t="s">
        <v>384</v>
      </c>
      <c r="I1182" t="s">
        <v>488</v>
      </c>
      <c r="J1182" t="s">
        <v>433</v>
      </c>
      <c r="K1182" t="s">
        <v>434</v>
      </c>
      <c r="L1182" s="756">
        <v>4.5</v>
      </c>
      <c r="M1182" t="s">
        <v>32</v>
      </c>
      <c r="N1182" s="681">
        <f t="shared" ca="1" si="77"/>
        <v>96178.85545454541</v>
      </c>
      <c r="O1182" s="681">
        <f t="shared" ca="1" si="77"/>
        <v>77075.026028425491</v>
      </c>
      <c r="P1182" s="681">
        <f t="shared" ca="1" si="77"/>
        <v>19103.829426119923</v>
      </c>
      <c r="Q1182" s="681">
        <f t="shared" ca="1" si="77"/>
        <v>0</v>
      </c>
      <c r="R1182" s="681">
        <f t="shared" ca="1" si="77"/>
        <v>0</v>
      </c>
      <c r="S1182" t="str">
        <f t="shared" si="78"/>
        <v>HUM_ASR_FY_2022</v>
      </c>
      <c r="T1182" s="958">
        <f t="shared" si="79"/>
        <v>45032</v>
      </c>
      <c r="U1182" t="str">
        <f t="shared" si="80"/>
        <v>Unaudited</v>
      </c>
    </row>
    <row r="1183" spans="1:21" x14ac:dyDescent="0.25">
      <c r="A1183" t="s">
        <v>437</v>
      </c>
      <c r="B1183" t="s">
        <v>1385</v>
      </c>
      <c r="C1183" t="s">
        <v>1386</v>
      </c>
      <c r="D1183" s="15">
        <v>1900</v>
      </c>
      <c r="E1183" s="121">
        <v>1</v>
      </c>
      <c r="F1183" t="s">
        <v>438</v>
      </c>
      <c r="G1183" s="121">
        <v>91</v>
      </c>
      <c r="H1183" t="s">
        <v>384</v>
      </c>
      <c r="I1183" t="s">
        <v>488</v>
      </c>
      <c r="J1183" t="s">
        <v>433</v>
      </c>
      <c r="K1183" t="s">
        <v>434</v>
      </c>
      <c r="L1183" s="756" t="s">
        <v>944</v>
      </c>
      <c r="M1183" t="s">
        <v>935</v>
      </c>
      <c r="N1183" s="681">
        <f t="shared" ca="1" si="77"/>
        <v>0</v>
      </c>
      <c r="O1183" s="681">
        <f t="shared" ca="1" si="77"/>
        <v>0</v>
      </c>
      <c r="P1183" s="681">
        <f t="shared" ca="1" si="77"/>
        <v>0</v>
      </c>
      <c r="Q1183" s="681">
        <f t="shared" ca="1" si="77"/>
        <v>0</v>
      </c>
      <c r="R1183" s="681">
        <f t="shared" ca="1" si="77"/>
        <v>0</v>
      </c>
      <c r="S1183" t="str">
        <f t="shared" si="78"/>
        <v>HUM_ASR_FY_2022</v>
      </c>
      <c r="T1183" s="958">
        <f t="shared" si="79"/>
        <v>45032</v>
      </c>
      <c r="U1183" t="str">
        <f t="shared" si="80"/>
        <v>Unaudited</v>
      </c>
    </row>
    <row r="1184" spans="1:21" x14ac:dyDescent="0.25">
      <c r="A1184" t="s">
        <v>437</v>
      </c>
      <c r="B1184" t="s">
        <v>1385</v>
      </c>
      <c r="C1184" t="s">
        <v>1386</v>
      </c>
      <c r="D1184" s="15">
        <v>1900</v>
      </c>
      <c r="E1184" s="121">
        <v>1</v>
      </c>
      <c r="F1184" t="s">
        <v>438</v>
      </c>
      <c r="G1184" s="121">
        <v>91</v>
      </c>
      <c r="H1184" t="s">
        <v>384</v>
      </c>
      <c r="I1184" t="s">
        <v>488</v>
      </c>
      <c r="J1184" t="s">
        <v>433</v>
      </c>
      <c r="K1184" t="s">
        <v>434</v>
      </c>
      <c r="L1184" s="756" t="s">
        <v>193</v>
      </c>
      <c r="M1184" t="s">
        <v>40</v>
      </c>
      <c r="N1184" s="681">
        <f t="shared" ca="1" si="77"/>
        <v>0</v>
      </c>
      <c r="O1184" s="681">
        <f t="shared" ca="1" si="77"/>
        <v>0</v>
      </c>
      <c r="P1184" s="681">
        <f t="shared" ca="1" si="77"/>
        <v>0</v>
      </c>
      <c r="Q1184" s="681">
        <f t="shared" ca="1" si="77"/>
        <v>0</v>
      </c>
      <c r="R1184" s="681">
        <f t="shared" ca="1" si="77"/>
        <v>0</v>
      </c>
      <c r="S1184" t="str">
        <f t="shared" si="78"/>
        <v>HUM_ASR_FY_2022</v>
      </c>
      <c r="T1184" s="958">
        <f t="shared" si="79"/>
        <v>45032</v>
      </c>
      <c r="U1184" t="str">
        <f t="shared" si="80"/>
        <v>Unaudited</v>
      </c>
    </row>
    <row r="1185" spans="1:21" x14ac:dyDescent="0.25">
      <c r="A1185" t="s">
        <v>437</v>
      </c>
      <c r="B1185" t="s">
        <v>1385</v>
      </c>
      <c r="C1185" t="s">
        <v>1386</v>
      </c>
      <c r="D1185" s="15">
        <v>1900</v>
      </c>
      <c r="E1185" s="121">
        <v>1</v>
      </c>
      <c r="F1185" t="s">
        <v>438</v>
      </c>
      <c r="G1185" s="121">
        <v>91</v>
      </c>
      <c r="H1185" t="s">
        <v>384</v>
      </c>
      <c r="I1185" t="s">
        <v>488</v>
      </c>
      <c r="J1185" t="s">
        <v>433</v>
      </c>
      <c r="K1185" t="s">
        <v>434</v>
      </c>
      <c r="L1185" s="756" t="s">
        <v>192</v>
      </c>
      <c r="M1185" t="s">
        <v>329</v>
      </c>
      <c r="N1185" s="681">
        <f t="shared" ca="1" si="77"/>
        <v>0</v>
      </c>
      <c r="O1185" s="681">
        <f t="shared" ca="1" si="77"/>
        <v>0</v>
      </c>
      <c r="P1185" s="681">
        <f t="shared" ca="1" si="77"/>
        <v>0</v>
      </c>
      <c r="Q1185" s="681">
        <f t="shared" ca="1" si="77"/>
        <v>0</v>
      </c>
      <c r="R1185" s="681">
        <f t="shared" ca="1" si="77"/>
        <v>0</v>
      </c>
      <c r="S1185" t="str">
        <f t="shared" si="78"/>
        <v>HUM_ASR_FY_2022</v>
      </c>
      <c r="T1185" s="958">
        <f t="shared" si="79"/>
        <v>45032</v>
      </c>
      <c r="U1185" t="str">
        <f t="shared" si="80"/>
        <v>Unaudited</v>
      </c>
    </row>
    <row r="1186" spans="1:21" x14ac:dyDescent="0.25">
      <c r="A1186" t="s">
        <v>437</v>
      </c>
      <c r="B1186" t="s">
        <v>1385</v>
      </c>
      <c r="C1186" t="s">
        <v>1386</v>
      </c>
      <c r="D1186" s="15">
        <v>1900</v>
      </c>
      <c r="E1186" s="121">
        <v>1</v>
      </c>
      <c r="F1186" t="s">
        <v>438</v>
      </c>
      <c r="G1186" s="121">
        <v>91</v>
      </c>
      <c r="H1186" t="s">
        <v>384</v>
      </c>
      <c r="I1186" t="s">
        <v>488</v>
      </c>
      <c r="J1186" t="s">
        <v>450</v>
      </c>
      <c r="K1186" t="s">
        <v>435</v>
      </c>
      <c r="L1186" s="756" t="s">
        <v>79</v>
      </c>
      <c r="M1186" t="s">
        <v>27</v>
      </c>
      <c r="N1186" s="681">
        <f t="shared" ca="1" si="77"/>
        <v>632408.69398658455</v>
      </c>
      <c r="O1186" s="681">
        <f t="shared" ca="1" si="77"/>
        <v>258285.72897966942</v>
      </c>
      <c r="P1186" s="681">
        <f t="shared" ca="1" si="77"/>
        <v>374122.9650069151</v>
      </c>
      <c r="Q1186" s="681">
        <f t="shared" ca="1" si="77"/>
        <v>0</v>
      </c>
      <c r="R1186" s="681">
        <f t="shared" ca="1" si="77"/>
        <v>0</v>
      </c>
      <c r="S1186" t="str">
        <f t="shared" si="78"/>
        <v>HUM_ASR_FY_2022</v>
      </c>
      <c r="T1186" s="958">
        <f t="shared" si="79"/>
        <v>45032</v>
      </c>
      <c r="U1186" t="str">
        <f t="shared" si="80"/>
        <v>Unaudited</v>
      </c>
    </row>
    <row r="1187" spans="1:21" x14ac:dyDescent="0.25">
      <c r="A1187" t="s">
        <v>437</v>
      </c>
      <c r="B1187" t="s">
        <v>1385</v>
      </c>
      <c r="C1187" t="s">
        <v>1386</v>
      </c>
      <c r="D1187" s="15">
        <v>1900</v>
      </c>
      <c r="E1187" s="121">
        <v>1</v>
      </c>
      <c r="F1187" t="s">
        <v>438</v>
      </c>
      <c r="G1187" s="121">
        <v>91</v>
      </c>
      <c r="H1187" t="s">
        <v>384</v>
      </c>
      <c r="I1187" t="s">
        <v>488</v>
      </c>
      <c r="J1187" t="s">
        <v>450</v>
      </c>
      <c r="K1187" t="s">
        <v>435</v>
      </c>
      <c r="L1187" s="756" t="s">
        <v>80</v>
      </c>
      <c r="M1187" t="s">
        <v>97</v>
      </c>
      <c r="N1187" s="681">
        <f t="shared" ca="1" si="77"/>
        <v>68536.315108683149</v>
      </c>
      <c r="O1187" s="681">
        <f t="shared" ca="1" si="77"/>
        <v>27991.3168141899</v>
      </c>
      <c r="P1187" s="681">
        <f t="shared" ca="1" si="77"/>
        <v>40544.998294493249</v>
      </c>
      <c r="Q1187" s="681">
        <f t="shared" ca="1" si="77"/>
        <v>0</v>
      </c>
      <c r="R1187" s="681">
        <f t="shared" ca="1" si="77"/>
        <v>0</v>
      </c>
      <c r="S1187" t="str">
        <f t="shared" si="78"/>
        <v>HUM_ASR_FY_2022</v>
      </c>
      <c r="T1187" s="958">
        <f t="shared" si="79"/>
        <v>45032</v>
      </c>
      <c r="U1187" t="str">
        <f t="shared" si="80"/>
        <v>Unaudited</v>
      </c>
    </row>
    <row r="1188" spans="1:21" x14ac:dyDescent="0.25">
      <c r="A1188" t="s">
        <v>437</v>
      </c>
      <c r="B1188" t="s">
        <v>1385</v>
      </c>
      <c r="C1188" t="s">
        <v>1386</v>
      </c>
      <c r="D1188" s="15">
        <v>1900</v>
      </c>
      <c r="E1188" s="121">
        <v>1</v>
      </c>
      <c r="F1188" t="s">
        <v>438</v>
      </c>
      <c r="G1188" s="121">
        <v>91</v>
      </c>
      <c r="H1188" t="s">
        <v>384</v>
      </c>
      <c r="I1188" t="s">
        <v>488</v>
      </c>
      <c r="J1188" t="s">
        <v>450</v>
      </c>
      <c r="K1188" t="s">
        <v>435</v>
      </c>
      <c r="L1188" s="756" t="s">
        <v>81</v>
      </c>
      <c r="M1188" t="s">
        <v>98</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143863.01678214967</v>
      </c>
      <c r="O1188" s="681">
        <f t="shared" ca="1" si="81"/>
        <v>58755.935071917571</v>
      </c>
      <c r="P1188" s="681">
        <f t="shared" ca="1" si="81"/>
        <v>85107.081710232116</v>
      </c>
      <c r="Q1188" s="681">
        <f t="shared" ca="1" si="81"/>
        <v>0</v>
      </c>
      <c r="R1188" s="681">
        <f t="shared" ca="1" si="81"/>
        <v>0</v>
      </c>
      <c r="S1188" t="str">
        <f t="shared" si="78"/>
        <v>HUM_ASR_FY_2022</v>
      </c>
      <c r="T1188" s="958">
        <f t="shared" si="79"/>
        <v>45032</v>
      </c>
      <c r="U1188" t="str">
        <f t="shared" si="80"/>
        <v>Unaudited</v>
      </c>
    </row>
    <row r="1189" spans="1:21" x14ac:dyDescent="0.25">
      <c r="A1189" t="s">
        <v>437</v>
      </c>
      <c r="B1189" t="s">
        <v>1385</v>
      </c>
      <c r="C1189" t="s">
        <v>1386</v>
      </c>
      <c r="D1189" s="15">
        <v>1900</v>
      </c>
      <c r="E1189" s="121">
        <v>1</v>
      </c>
      <c r="F1189" t="s">
        <v>438</v>
      </c>
      <c r="G1189" s="121">
        <v>91</v>
      </c>
      <c r="H1189" t="s">
        <v>384</v>
      </c>
      <c r="I1189" t="s">
        <v>488</v>
      </c>
      <c r="J1189" t="s">
        <v>450</v>
      </c>
      <c r="K1189" t="s">
        <v>435</v>
      </c>
      <c r="L1189" s="756" t="s">
        <v>82</v>
      </c>
      <c r="M1189" t="s">
        <v>99</v>
      </c>
      <c r="N1189" s="681">
        <f t="shared" ca="1" si="81"/>
        <v>108486.98451697674</v>
      </c>
      <c r="O1189" s="681">
        <f t="shared" ca="1" si="81"/>
        <v>44307.803082428618</v>
      </c>
      <c r="P1189" s="681">
        <f t="shared" ca="1" si="81"/>
        <v>64179.181434548118</v>
      </c>
      <c r="Q1189" s="681">
        <f t="shared" ca="1" si="81"/>
        <v>0</v>
      </c>
      <c r="R1189" s="681">
        <f t="shared" ca="1" si="81"/>
        <v>0</v>
      </c>
      <c r="S1189" t="str">
        <f t="shared" si="78"/>
        <v>HUM_ASR_FY_2022</v>
      </c>
      <c r="T1189" s="958">
        <f t="shared" si="79"/>
        <v>45032</v>
      </c>
      <c r="U1189" t="str">
        <f t="shared" si="80"/>
        <v>Unaudited</v>
      </c>
    </row>
    <row r="1190" spans="1:21" x14ac:dyDescent="0.25">
      <c r="A1190" t="s">
        <v>437</v>
      </c>
      <c r="B1190" t="s">
        <v>1385</v>
      </c>
      <c r="C1190" t="s">
        <v>1386</v>
      </c>
      <c r="D1190" s="15">
        <v>1900</v>
      </c>
      <c r="E1190" s="121">
        <v>1</v>
      </c>
      <c r="F1190" t="s">
        <v>438</v>
      </c>
      <c r="G1190" s="121">
        <v>91</v>
      </c>
      <c r="H1190" t="s">
        <v>384</v>
      </c>
      <c r="I1190" t="s">
        <v>488</v>
      </c>
      <c r="J1190" t="s">
        <v>450</v>
      </c>
      <c r="K1190" t="s">
        <v>435</v>
      </c>
      <c r="L1190" s="756" t="s">
        <v>216</v>
      </c>
      <c r="M1190" t="s">
        <v>100</v>
      </c>
      <c r="N1190" s="681">
        <f t="shared" ca="1" si="81"/>
        <v>212719.52440356818</v>
      </c>
      <c r="O1190" s="681">
        <f t="shared" ca="1" si="81"/>
        <v>86878.02358066522</v>
      </c>
      <c r="P1190" s="681">
        <f t="shared" ca="1" si="81"/>
        <v>125841.50082290296</v>
      </c>
      <c r="Q1190" s="681">
        <f t="shared" ca="1" si="81"/>
        <v>0</v>
      </c>
      <c r="R1190" s="681">
        <f t="shared" ca="1" si="81"/>
        <v>0</v>
      </c>
      <c r="S1190" t="str">
        <f t="shared" si="78"/>
        <v>HUM_ASR_FY_2022</v>
      </c>
      <c r="T1190" s="958">
        <f t="shared" si="79"/>
        <v>45032</v>
      </c>
      <c r="U1190" t="str">
        <f t="shared" si="80"/>
        <v>Unaudited</v>
      </c>
    </row>
    <row r="1191" spans="1:21" x14ac:dyDescent="0.25">
      <c r="A1191" t="s">
        <v>437</v>
      </c>
      <c r="B1191" t="s">
        <v>1385</v>
      </c>
      <c r="C1191" t="s">
        <v>1386</v>
      </c>
      <c r="D1191" s="15">
        <v>1900</v>
      </c>
      <c r="E1191" s="121">
        <v>1</v>
      </c>
      <c r="F1191" t="s">
        <v>438</v>
      </c>
      <c r="G1191" s="121">
        <v>91</v>
      </c>
      <c r="H1191" t="s">
        <v>384</v>
      </c>
      <c r="I1191" t="s">
        <v>488</v>
      </c>
      <c r="J1191" t="s">
        <v>450</v>
      </c>
      <c r="K1191" t="s">
        <v>435</v>
      </c>
      <c r="L1191" s="756" t="s">
        <v>215</v>
      </c>
      <c r="M1191" t="s">
        <v>28</v>
      </c>
      <c r="N1191" s="681">
        <f t="shared" ca="1" si="81"/>
        <v>6213.7576525367094</v>
      </c>
      <c r="O1191" s="681">
        <f t="shared" ca="1" si="81"/>
        <v>2537.7970610607849</v>
      </c>
      <c r="P1191" s="681">
        <f t="shared" ca="1" si="81"/>
        <v>3675.960591475925</v>
      </c>
      <c r="Q1191" s="681">
        <f t="shared" ca="1" si="81"/>
        <v>0</v>
      </c>
      <c r="R1191" s="681">
        <f t="shared" ca="1" si="81"/>
        <v>0</v>
      </c>
      <c r="S1191" t="str">
        <f t="shared" si="78"/>
        <v>HUM_ASR_FY_2022</v>
      </c>
      <c r="T1191" s="958">
        <f t="shared" si="79"/>
        <v>45032</v>
      </c>
      <c r="U1191" t="str">
        <f t="shared" si="80"/>
        <v>Unaudited</v>
      </c>
    </row>
    <row r="1192" spans="1:21" x14ac:dyDescent="0.25">
      <c r="A1192" t="s">
        <v>437</v>
      </c>
      <c r="B1192" t="s">
        <v>1385</v>
      </c>
      <c r="C1192" t="s">
        <v>1386</v>
      </c>
      <c r="D1192" s="15">
        <v>1900</v>
      </c>
      <c r="E1192" s="121">
        <v>1</v>
      </c>
      <c r="F1192" t="s">
        <v>438</v>
      </c>
      <c r="G1192" s="121">
        <v>91</v>
      </c>
      <c r="H1192" t="s">
        <v>384</v>
      </c>
      <c r="I1192" t="s">
        <v>488</v>
      </c>
      <c r="J1192" t="s">
        <v>436</v>
      </c>
      <c r="K1192" t="s">
        <v>436</v>
      </c>
      <c r="L1192" s="756" t="s">
        <v>84</v>
      </c>
      <c r="M1192" t="s">
        <v>327</v>
      </c>
      <c r="N1192" s="681">
        <f t="shared" ca="1" si="81"/>
        <v>0</v>
      </c>
      <c r="O1192" s="681">
        <f t="shared" ca="1" si="81"/>
        <v>0</v>
      </c>
      <c r="P1192" s="681">
        <f t="shared" ca="1" si="81"/>
        <v>0</v>
      </c>
      <c r="Q1192" s="681">
        <f t="shared" ca="1" si="81"/>
        <v>0</v>
      </c>
      <c r="R1192" s="681">
        <f t="shared" ca="1" si="81"/>
        <v>0</v>
      </c>
      <c r="S1192" t="str">
        <f t="shared" si="78"/>
        <v>HUM_ASR_FY_2022</v>
      </c>
      <c r="T1192" s="958">
        <f t="shared" si="79"/>
        <v>45032</v>
      </c>
      <c r="U1192" t="str">
        <f t="shared" si="80"/>
        <v>Unaudited</v>
      </c>
    </row>
    <row r="1193" spans="1:21" x14ac:dyDescent="0.25">
      <c r="A1193" t="s">
        <v>437</v>
      </c>
      <c r="B1193" t="s">
        <v>1385</v>
      </c>
      <c r="C1193" t="s">
        <v>1386</v>
      </c>
      <c r="D1193" s="15">
        <v>1900</v>
      </c>
      <c r="E1193" s="121">
        <v>1</v>
      </c>
      <c r="F1193" t="s">
        <v>438</v>
      </c>
      <c r="G1193" s="121">
        <v>91</v>
      </c>
      <c r="H1193" t="s">
        <v>384</v>
      </c>
      <c r="I1193" t="s">
        <v>488</v>
      </c>
      <c r="J1193" t="s">
        <v>436</v>
      </c>
      <c r="K1193" t="s">
        <v>436</v>
      </c>
      <c r="L1193" s="756" t="s">
        <v>85</v>
      </c>
      <c r="M1193" t="s">
        <v>325</v>
      </c>
      <c r="N1193" s="681">
        <f t="shared" ca="1" si="81"/>
        <v>0</v>
      </c>
      <c r="O1193" s="681">
        <f t="shared" ca="1" si="81"/>
        <v>0</v>
      </c>
      <c r="P1193" s="681">
        <f t="shared" ca="1" si="81"/>
        <v>0</v>
      </c>
      <c r="Q1193" s="681">
        <f t="shared" ca="1" si="81"/>
        <v>0</v>
      </c>
      <c r="R1193" s="681">
        <f t="shared" ca="1" si="81"/>
        <v>0</v>
      </c>
      <c r="S1193" t="str">
        <f t="shared" si="78"/>
        <v>HUM_ASR_FY_2022</v>
      </c>
      <c r="T1193" s="958">
        <f t="shared" si="79"/>
        <v>45032</v>
      </c>
      <c r="U1193" t="str">
        <f t="shared" si="80"/>
        <v>Unaudited</v>
      </c>
    </row>
    <row r="1194" spans="1:21" x14ac:dyDescent="0.25">
      <c r="A1194" t="s">
        <v>437</v>
      </c>
      <c r="B1194" t="s">
        <v>1385</v>
      </c>
      <c r="C1194" t="s">
        <v>1386</v>
      </c>
      <c r="D1194" s="15">
        <v>1900</v>
      </c>
      <c r="E1194" s="121">
        <v>1</v>
      </c>
      <c r="F1194" t="s">
        <v>438</v>
      </c>
      <c r="G1194" s="121">
        <v>91</v>
      </c>
      <c r="H1194" t="s">
        <v>384</v>
      </c>
      <c r="I1194" t="s">
        <v>488</v>
      </c>
      <c r="J1194" t="s">
        <v>436</v>
      </c>
      <c r="K1194" t="s">
        <v>436</v>
      </c>
      <c r="L1194" s="756" t="s">
        <v>86</v>
      </c>
      <c r="M1194" t="s">
        <v>494</v>
      </c>
      <c r="N1194" s="681">
        <f t="shared" ca="1" si="81"/>
        <v>0</v>
      </c>
      <c r="O1194" s="681">
        <f t="shared" ca="1" si="81"/>
        <v>0</v>
      </c>
      <c r="P1194" s="681">
        <f t="shared" ca="1" si="81"/>
        <v>0</v>
      </c>
      <c r="Q1194" s="681">
        <f t="shared" ca="1" si="81"/>
        <v>0</v>
      </c>
      <c r="R1194" s="681">
        <f t="shared" ca="1" si="81"/>
        <v>0</v>
      </c>
      <c r="S1194" t="str">
        <f t="shared" si="78"/>
        <v>HUM_ASR_FY_2022</v>
      </c>
      <c r="T1194" s="958">
        <f t="shared" si="79"/>
        <v>45032</v>
      </c>
      <c r="U1194" t="str">
        <f t="shared" si="80"/>
        <v>Unaudited</v>
      </c>
    </row>
    <row r="1195" spans="1:21" x14ac:dyDescent="0.25">
      <c r="A1195" t="s">
        <v>437</v>
      </c>
      <c r="B1195" t="s">
        <v>1385</v>
      </c>
      <c r="C1195" t="s">
        <v>1386</v>
      </c>
      <c r="D1195" s="15">
        <v>1900</v>
      </c>
      <c r="E1195" s="121">
        <v>1</v>
      </c>
      <c r="F1195" t="s">
        <v>438</v>
      </c>
      <c r="G1195" s="121">
        <v>91</v>
      </c>
      <c r="H1195" t="s">
        <v>384</v>
      </c>
      <c r="I1195" t="s">
        <v>488</v>
      </c>
      <c r="J1195" t="s">
        <v>436</v>
      </c>
      <c r="K1195" t="s">
        <v>436</v>
      </c>
      <c r="L1195" s="756" t="s">
        <v>87</v>
      </c>
      <c r="M1195" t="s">
        <v>495</v>
      </c>
      <c r="N1195" s="681">
        <f t="shared" ca="1" si="81"/>
        <v>0</v>
      </c>
      <c r="O1195" s="681">
        <f t="shared" ca="1" si="81"/>
        <v>0</v>
      </c>
      <c r="P1195" s="681">
        <f t="shared" ca="1" si="81"/>
        <v>0</v>
      </c>
      <c r="Q1195" s="681">
        <f t="shared" ca="1" si="81"/>
        <v>0</v>
      </c>
      <c r="R1195" s="681">
        <f t="shared" ca="1" si="81"/>
        <v>0</v>
      </c>
      <c r="S1195" t="str">
        <f t="shared" si="78"/>
        <v>HUM_ASR_FY_2022</v>
      </c>
      <c r="T1195" s="958">
        <f t="shared" si="79"/>
        <v>45032</v>
      </c>
      <c r="U1195" t="str">
        <f t="shared" si="80"/>
        <v>Unaudited</v>
      </c>
    </row>
    <row r="1196" spans="1:21" x14ac:dyDescent="0.25">
      <c r="A1196" t="s">
        <v>437</v>
      </c>
      <c r="B1196" t="s">
        <v>1385</v>
      </c>
      <c r="C1196" t="s">
        <v>1386</v>
      </c>
      <c r="D1196" s="15">
        <v>1900</v>
      </c>
      <c r="E1196" s="121">
        <v>1</v>
      </c>
      <c r="F1196" t="s">
        <v>438</v>
      </c>
      <c r="G1196" s="121">
        <v>91</v>
      </c>
      <c r="H1196" t="s">
        <v>384</v>
      </c>
      <c r="I1196" t="s">
        <v>488</v>
      </c>
      <c r="J1196" t="s">
        <v>436</v>
      </c>
      <c r="K1196" t="s">
        <v>436</v>
      </c>
      <c r="L1196" s="756" t="s">
        <v>213</v>
      </c>
      <c r="M1196" t="s">
        <v>496</v>
      </c>
      <c r="N1196" s="681">
        <f t="shared" ca="1" si="81"/>
        <v>0</v>
      </c>
      <c r="O1196" s="681">
        <f t="shared" ca="1" si="81"/>
        <v>0</v>
      </c>
      <c r="P1196" s="681">
        <f t="shared" ca="1" si="81"/>
        <v>0</v>
      </c>
      <c r="Q1196" s="681">
        <f t="shared" ca="1" si="81"/>
        <v>0</v>
      </c>
      <c r="R1196" s="681">
        <f t="shared" ca="1" si="81"/>
        <v>0</v>
      </c>
      <c r="S1196" t="str">
        <f t="shared" si="78"/>
        <v>HUM_ASR_FY_2022</v>
      </c>
      <c r="T1196" s="958">
        <f t="shared" si="79"/>
        <v>45032</v>
      </c>
      <c r="U1196" t="str">
        <f t="shared" si="80"/>
        <v>Unaudited</v>
      </c>
    </row>
    <row r="1197" spans="1:21" x14ac:dyDescent="0.25">
      <c r="A1197" t="s">
        <v>437</v>
      </c>
      <c r="B1197" t="s">
        <v>1385</v>
      </c>
      <c r="C1197" t="s">
        <v>1386</v>
      </c>
      <c r="D1197" s="15">
        <v>1900</v>
      </c>
      <c r="E1197" s="121">
        <v>1</v>
      </c>
      <c r="F1197" t="s">
        <v>438</v>
      </c>
      <c r="G1197" s="121">
        <v>91</v>
      </c>
      <c r="H1197" t="s">
        <v>384</v>
      </c>
      <c r="I1197" t="s">
        <v>489</v>
      </c>
      <c r="J1197" t="s">
        <v>26</v>
      </c>
      <c r="K1197" t="s">
        <v>26</v>
      </c>
      <c r="L1197" s="756" t="s">
        <v>204</v>
      </c>
      <c r="M1197" t="s">
        <v>26</v>
      </c>
      <c r="N1197" s="681">
        <f t="shared" ca="1" si="81"/>
        <v>354386.5450894048</v>
      </c>
      <c r="O1197" s="681">
        <f t="shared" ca="1" si="81"/>
        <v>0</v>
      </c>
      <c r="P1197" s="681">
        <f t="shared" ca="1" si="81"/>
        <v>0</v>
      </c>
      <c r="Q1197" s="681">
        <f t="shared" ca="1" si="81"/>
        <v>0</v>
      </c>
      <c r="R1197" s="681">
        <f t="shared" ca="1" si="81"/>
        <v>0</v>
      </c>
      <c r="S1197" t="str">
        <f t="shared" si="78"/>
        <v>HUM_ASR_FY_2022</v>
      </c>
      <c r="T1197" s="958">
        <f t="shared" si="79"/>
        <v>45032</v>
      </c>
      <c r="U1197" t="str">
        <f t="shared" si="80"/>
        <v>Unaudited</v>
      </c>
    </row>
    <row r="1198" spans="1:21" x14ac:dyDescent="0.25">
      <c r="A1198" t="s">
        <v>437</v>
      </c>
      <c r="B1198" t="s">
        <v>1385</v>
      </c>
      <c r="C1198" t="s">
        <v>1386</v>
      </c>
      <c r="D1198" s="15">
        <v>1900</v>
      </c>
      <c r="E1198" s="121">
        <v>1</v>
      </c>
      <c r="F1198" t="s">
        <v>439</v>
      </c>
      <c r="G1198" s="121">
        <v>182</v>
      </c>
      <c r="H1198" t="s">
        <v>384</v>
      </c>
      <c r="I1198" t="s">
        <v>432</v>
      </c>
      <c r="J1198" t="s">
        <v>432</v>
      </c>
      <c r="K1198" t="s">
        <v>432</v>
      </c>
      <c r="M1198" t="s">
        <v>432</v>
      </c>
      <c r="N1198" s="681">
        <f t="shared" ca="1" si="81"/>
        <v>7894</v>
      </c>
      <c r="O1198" s="681">
        <f t="shared" ca="1" si="81"/>
        <v>3955</v>
      </c>
      <c r="P1198" s="681">
        <f t="shared" ca="1" si="81"/>
        <v>3939</v>
      </c>
      <c r="Q1198" s="681">
        <f t="shared" ca="1" si="81"/>
        <v>0</v>
      </c>
      <c r="R1198" s="681">
        <f t="shared" ca="1" si="81"/>
        <v>0</v>
      </c>
      <c r="S1198" t="str">
        <f t="shared" si="78"/>
        <v>HUM_ASR_FY_2022</v>
      </c>
      <c r="T1198" s="958">
        <f t="shared" si="79"/>
        <v>45032</v>
      </c>
      <c r="U1198" t="str">
        <f t="shared" si="80"/>
        <v>Unaudited</v>
      </c>
    </row>
    <row r="1199" spans="1:21" x14ac:dyDescent="0.25">
      <c r="A1199" t="s">
        <v>437</v>
      </c>
      <c r="B1199" t="s">
        <v>1385</v>
      </c>
      <c r="C1199" t="s">
        <v>1386</v>
      </c>
      <c r="D1199" s="15">
        <v>1900</v>
      </c>
      <c r="E1199" s="121">
        <v>1</v>
      </c>
      <c r="F1199" t="s">
        <v>439</v>
      </c>
      <c r="G1199" s="121">
        <v>182</v>
      </c>
      <c r="H1199" t="s">
        <v>384</v>
      </c>
      <c r="I1199" t="s">
        <v>487</v>
      </c>
      <c r="J1199" t="s">
        <v>12</v>
      </c>
      <c r="K1199" t="s">
        <v>12</v>
      </c>
      <c r="L1199" s="756">
        <v>1.1000000000000001</v>
      </c>
      <c r="M1199" t="s">
        <v>12</v>
      </c>
      <c r="N1199" s="681">
        <f t="shared" ca="1" si="81"/>
        <v>28025671.990000002</v>
      </c>
      <c r="O1199" s="681">
        <f t="shared" ca="1" si="81"/>
        <v>0</v>
      </c>
      <c r="P1199" s="681">
        <f t="shared" ca="1" si="81"/>
        <v>0</v>
      </c>
      <c r="Q1199" s="681">
        <f t="shared" ca="1" si="81"/>
        <v>0</v>
      </c>
      <c r="R1199" s="681">
        <f t="shared" ca="1" si="81"/>
        <v>0</v>
      </c>
      <c r="S1199" t="str">
        <f t="shared" si="78"/>
        <v>HUM_ASR_FY_2022</v>
      </c>
      <c r="T1199" s="958">
        <f t="shared" si="79"/>
        <v>45032</v>
      </c>
      <c r="U1199" t="str">
        <f t="shared" si="80"/>
        <v>Unaudited</v>
      </c>
    </row>
    <row r="1200" spans="1:21" x14ac:dyDescent="0.25">
      <c r="A1200" t="s">
        <v>437</v>
      </c>
      <c r="B1200" t="s">
        <v>1385</v>
      </c>
      <c r="C1200" t="s">
        <v>1386</v>
      </c>
      <c r="D1200" s="15">
        <v>1900</v>
      </c>
      <c r="E1200" s="121">
        <v>1</v>
      </c>
      <c r="F1200" t="s">
        <v>439</v>
      </c>
      <c r="G1200" s="121">
        <v>182</v>
      </c>
      <c r="H1200" t="s">
        <v>384</v>
      </c>
      <c r="I1200" t="s">
        <v>487</v>
      </c>
      <c r="J1200" t="s">
        <v>12</v>
      </c>
      <c r="K1200" t="s">
        <v>222</v>
      </c>
      <c r="L1200" s="756">
        <v>1.2</v>
      </c>
      <c r="M1200" t="s">
        <v>222</v>
      </c>
      <c r="N1200" s="681">
        <f t="shared" ca="1" si="81"/>
        <v>0</v>
      </c>
      <c r="O1200" s="681">
        <f t="shared" ca="1" si="81"/>
        <v>0</v>
      </c>
      <c r="P1200" s="681">
        <f t="shared" ca="1" si="81"/>
        <v>0</v>
      </c>
      <c r="Q1200" s="681">
        <f t="shared" ca="1" si="81"/>
        <v>0</v>
      </c>
      <c r="R1200" s="681">
        <f t="shared" ca="1" si="81"/>
        <v>0</v>
      </c>
      <c r="S1200" t="str">
        <f t="shared" si="78"/>
        <v>HUM_ASR_FY_2022</v>
      </c>
      <c r="T1200" s="958">
        <f t="shared" si="79"/>
        <v>45032</v>
      </c>
      <c r="U1200" t="str">
        <f t="shared" si="80"/>
        <v>Unaudited</v>
      </c>
    </row>
    <row r="1201" spans="1:21" x14ac:dyDescent="0.25">
      <c r="A1201" t="s">
        <v>437</v>
      </c>
      <c r="B1201" t="s">
        <v>1385</v>
      </c>
      <c r="C1201" t="s">
        <v>1386</v>
      </c>
      <c r="D1201" s="15">
        <v>1900</v>
      </c>
      <c r="E1201" s="121">
        <v>1</v>
      </c>
      <c r="F1201" t="s">
        <v>439</v>
      </c>
      <c r="G1201" s="121">
        <v>182</v>
      </c>
      <c r="H1201" t="s">
        <v>384</v>
      </c>
      <c r="I1201" t="s">
        <v>487</v>
      </c>
      <c r="J1201" t="s">
        <v>12</v>
      </c>
      <c r="K1201" t="s">
        <v>1323</v>
      </c>
      <c r="L1201" s="756" t="s">
        <v>1319</v>
      </c>
      <c r="M1201" t="s">
        <v>1323</v>
      </c>
      <c r="N1201" s="681">
        <f t="shared" ca="1" si="81"/>
        <v>130867.38</v>
      </c>
      <c r="O1201" s="681">
        <f t="shared" ca="1" si="81"/>
        <v>0</v>
      </c>
      <c r="P1201" s="681">
        <f t="shared" ca="1" si="81"/>
        <v>0</v>
      </c>
      <c r="Q1201" s="681">
        <f t="shared" ca="1" si="81"/>
        <v>0</v>
      </c>
      <c r="R1201" s="681">
        <f t="shared" ca="1" si="81"/>
        <v>0</v>
      </c>
      <c r="S1201" t="str">
        <f t="shared" si="78"/>
        <v>HUM_ASR_FY_2022</v>
      </c>
      <c r="T1201" s="958">
        <f t="shared" si="79"/>
        <v>45032</v>
      </c>
      <c r="U1201" t="str">
        <f t="shared" si="80"/>
        <v>Unaudited</v>
      </c>
    </row>
    <row r="1202" spans="1:21" x14ac:dyDescent="0.25">
      <c r="A1202" t="s">
        <v>437</v>
      </c>
      <c r="B1202" t="s">
        <v>1385</v>
      </c>
      <c r="C1202" t="s">
        <v>1386</v>
      </c>
      <c r="D1202" s="15">
        <v>1900</v>
      </c>
      <c r="E1202" s="121">
        <v>1</v>
      </c>
      <c r="F1202" t="s">
        <v>439</v>
      </c>
      <c r="G1202" s="121">
        <v>182</v>
      </c>
      <c r="H1202" t="s">
        <v>384</v>
      </c>
      <c r="I1202" t="s">
        <v>487</v>
      </c>
      <c r="J1202" t="s">
        <v>12</v>
      </c>
      <c r="K1202" t="s">
        <v>1325</v>
      </c>
      <c r="L1202" s="756" t="s">
        <v>1324</v>
      </c>
      <c r="M1202" t="s">
        <v>1325</v>
      </c>
      <c r="N1202" s="681">
        <f t="shared" ca="1" si="81"/>
        <v>-32748.69</v>
      </c>
      <c r="O1202" s="681">
        <f t="shared" ca="1" si="81"/>
        <v>0</v>
      </c>
      <c r="P1202" s="681">
        <f t="shared" ca="1" si="81"/>
        <v>0</v>
      </c>
      <c r="Q1202" s="681">
        <f t="shared" ca="1" si="81"/>
        <v>0</v>
      </c>
      <c r="R1202" s="681">
        <f t="shared" ca="1" si="81"/>
        <v>0</v>
      </c>
      <c r="S1202" t="str">
        <f t="shared" si="78"/>
        <v>HUM_ASR_FY_2022</v>
      </c>
      <c r="T1202" s="958">
        <f t="shared" si="79"/>
        <v>45032</v>
      </c>
      <c r="U1202" t="str">
        <f t="shared" si="80"/>
        <v>Unaudited</v>
      </c>
    </row>
    <row r="1203" spans="1:21" x14ac:dyDescent="0.25">
      <c r="A1203" t="s">
        <v>437</v>
      </c>
      <c r="B1203" t="s">
        <v>1385</v>
      </c>
      <c r="C1203" t="s">
        <v>1386</v>
      </c>
      <c r="D1203" s="15">
        <v>1900</v>
      </c>
      <c r="E1203" s="121">
        <v>1</v>
      </c>
      <c r="F1203" t="s">
        <v>439</v>
      </c>
      <c r="G1203" s="121">
        <v>182</v>
      </c>
      <c r="H1203" t="s">
        <v>384</v>
      </c>
      <c r="I1203" t="s">
        <v>487</v>
      </c>
      <c r="J1203" t="s">
        <v>13</v>
      </c>
      <c r="K1203" t="s">
        <v>13</v>
      </c>
      <c r="L1203" s="756" t="s">
        <v>63</v>
      </c>
      <c r="M1203" t="s">
        <v>13</v>
      </c>
      <c r="N1203" s="681">
        <f t="shared" ca="1" si="81"/>
        <v>-61921.599999999999</v>
      </c>
      <c r="O1203" s="681">
        <f t="shared" ca="1" si="81"/>
        <v>0</v>
      </c>
      <c r="P1203" s="681">
        <f t="shared" ca="1" si="81"/>
        <v>0</v>
      </c>
      <c r="Q1203" s="681">
        <f t="shared" ca="1" si="81"/>
        <v>0</v>
      </c>
      <c r="R1203" s="681">
        <f t="shared" ca="1" si="81"/>
        <v>0</v>
      </c>
      <c r="S1203" t="str">
        <f t="shared" si="78"/>
        <v>HUM_ASR_FY_2022</v>
      </c>
      <c r="T1203" s="958">
        <f t="shared" si="79"/>
        <v>45032</v>
      </c>
      <c r="U1203" t="str">
        <f t="shared" si="80"/>
        <v>Unaudited</v>
      </c>
    </row>
    <row r="1204" spans="1:21" x14ac:dyDescent="0.25">
      <c r="A1204" t="s">
        <v>437</v>
      </c>
      <c r="B1204" t="s">
        <v>1385</v>
      </c>
      <c r="C1204" t="s">
        <v>1386</v>
      </c>
      <c r="D1204" s="15">
        <v>1900</v>
      </c>
      <c r="E1204" s="121">
        <v>1</v>
      </c>
      <c r="F1204" t="s">
        <v>439</v>
      </c>
      <c r="G1204" s="121">
        <v>182</v>
      </c>
      <c r="H1204" t="s">
        <v>384</v>
      </c>
      <c r="I1204" t="s">
        <v>488</v>
      </c>
      <c r="J1204" t="s">
        <v>433</v>
      </c>
      <c r="K1204" t="s">
        <v>796</v>
      </c>
      <c r="L1204" s="756">
        <v>2.1</v>
      </c>
      <c r="M1204" t="s">
        <v>731</v>
      </c>
      <c r="N1204" s="681">
        <f t="shared" ca="1" si="81"/>
        <v>92943</v>
      </c>
      <c r="O1204" s="681">
        <f t="shared" ca="1" si="81"/>
        <v>88642</v>
      </c>
      <c r="P1204" s="681">
        <f t="shared" ca="1" si="81"/>
        <v>4301</v>
      </c>
      <c r="Q1204" s="681">
        <f t="shared" ca="1" si="81"/>
        <v>0</v>
      </c>
      <c r="R1204" s="681">
        <f t="shared" ca="1" si="81"/>
        <v>0</v>
      </c>
      <c r="S1204" t="str">
        <f t="shared" si="78"/>
        <v>HUM_ASR_FY_2022</v>
      </c>
      <c r="T1204" s="958">
        <f t="shared" si="79"/>
        <v>45032</v>
      </c>
      <c r="U1204" t="str">
        <f t="shared" si="80"/>
        <v>Unaudited</v>
      </c>
    </row>
    <row r="1205" spans="1:21" x14ac:dyDescent="0.25">
      <c r="A1205" t="s">
        <v>437</v>
      </c>
      <c r="B1205" t="s">
        <v>1385</v>
      </c>
      <c r="C1205" t="s">
        <v>1386</v>
      </c>
      <c r="D1205" s="15">
        <v>1900</v>
      </c>
      <c r="E1205" s="121">
        <v>1</v>
      </c>
      <c r="F1205" t="s">
        <v>439</v>
      </c>
      <c r="G1205" s="121">
        <v>182</v>
      </c>
      <c r="H1205" t="s">
        <v>384</v>
      </c>
      <c r="I1205" t="s">
        <v>488</v>
      </c>
      <c r="J1205" t="s">
        <v>433</v>
      </c>
      <c r="K1205" t="s">
        <v>796</v>
      </c>
      <c r="L1205" s="756">
        <v>2.2000000000000002</v>
      </c>
      <c r="M1205" t="s">
        <v>732</v>
      </c>
      <c r="N1205" s="681">
        <f t="shared" ca="1" si="81"/>
        <v>497</v>
      </c>
      <c r="O1205" s="681">
        <f t="shared" ca="1" si="81"/>
        <v>415</v>
      </c>
      <c r="P1205" s="681">
        <f t="shared" ca="1" si="81"/>
        <v>82</v>
      </c>
      <c r="Q1205" s="681">
        <f t="shared" ca="1" si="81"/>
        <v>0</v>
      </c>
      <c r="R1205" s="681">
        <f t="shared" ca="1" si="81"/>
        <v>0</v>
      </c>
      <c r="S1205" t="str">
        <f t="shared" si="78"/>
        <v>HUM_ASR_FY_2022</v>
      </c>
      <c r="T1205" s="958">
        <f t="shared" si="79"/>
        <v>45032</v>
      </c>
      <c r="U1205" t="str">
        <f t="shared" si="80"/>
        <v>Unaudited</v>
      </c>
    </row>
    <row r="1206" spans="1:21" x14ac:dyDescent="0.25">
      <c r="A1206" t="s">
        <v>437</v>
      </c>
      <c r="B1206" t="s">
        <v>1385</v>
      </c>
      <c r="C1206" t="s">
        <v>1386</v>
      </c>
      <c r="D1206" s="15">
        <v>1900</v>
      </c>
      <c r="E1206" s="121">
        <v>1</v>
      </c>
      <c r="F1206" t="s">
        <v>439</v>
      </c>
      <c r="G1206" s="121">
        <v>182</v>
      </c>
      <c r="H1206" t="s">
        <v>384</v>
      </c>
      <c r="I1206" t="s">
        <v>488</v>
      </c>
      <c r="J1206" t="s">
        <v>433</v>
      </c>
      <c r="K1206" t="s">
        <v>796</v>
      </c>
      <c r="L1206" s="756">
        <v>2.2999999999999998</v>
      </c>
      <c r="M1206" t="s">
        <v>733</v>
      </c>
      <c r="N1206" s="681">
        <f t="shared" ca="1" si="81"/>
        <v>18170594.81000001</v>
      </c>
      <c r="O1206" s="681">
        <f t="shared" ca="1" si="81"/>
        <v>17283322.480000008</v>
      </c>
      <c r="P1206" s="681">
        <f t="shared" ca="1" si="81"/>
        <v>887272.33000000019</v>
      </c>
      <c r="Q1206" s="681">
        <f t="shared" ca="1" si="81"/>
        <v>0</v>
      </c>
      <c r="R1206" s="681">
        <f t="shared" ca="1" si="81"/>
        <v>0</v>
      </c>
      <c r="S1206" t="str">
        <f t="shared" si="78"/>
        <v>HUM_ASR_FY_2022</v>
      </c>
      <c r="T1206" s="958">
        <f t="shared" si="79"/>
        <v>45032</v>
      </c>
      <c r="U1206" t="str">
        <f t="shared" si="80"/>
        <v>Unaudited</v>
      </c>
    </row>
    <row r="1207" spans="1:21" x14ac:dyDescent="0.25">
      <c r="A1207" t="s">
        <v>437</v>
      </c>
      <c r="B1207" t="s">
        <v>1385</v>
      </c>
      <c r="C1207" t="s">
        <v>1386</v>
      </c>
      <c r="D1207" s="15">
        <v>1900</v>
      </c>
      <c r="E1207" s="121">
        <v>1</v>
      </c>
      <c r="F1207" t="s">
        <v>439</v>
      </c>
      <c r="G1207" s="121">
        <v>182</v>
      </c>
      <c r="H1207" t="s">
        <v>384</v>
      </c>
      <c r="I1207" t="s">
        <v>488</v>
      </c>
      <c r="J1207" t="s">
        <v>433</v>
      </c>
      <c r="K1207" t="s">
        <v>796</v>
      </c>
      <c r="L1207" s="756">
        <v>2.4</v>
      </c>
      <c r="M1207" t="s">
        <v>734</v>
      </c>
      <c r="N1207" s="681">
        <f t="shared" ca="1" si="81"/>
        <v>26851.579999999998</v>
      </c>
      <c r="O1207" s="681">
        <f t="shared" ca="1" si="81"/>
        <v>25032.969999999998</v>
      </c>
      <c r="P1207" s="681">
        <f t="shared" ca="1" si="81"/>
        <v>1818.6100000000001</v>
      </c>
      <c r="Q1207" s="681">
        <f t="shared" ca="1" si="81"/>
        <v>0</v>
      </c>
      <c r="R1207" s="681">
        <f t="shared" ca="1" si="81"/>
        <v>0</v>
      </c>
      <c r="S1207" t="str">
        <f t="shared" si="78"/>
        <v>HUM_ASR_FY_2022</v>
      </c>
      <c r="T1207" s="958">
        <f t="shared" si="79"/>
        <v>45032</v>
      </c>
      <c r="U1207" t="str">
        <f t="shared" si="80"/>
        <v>Unaudited</v>
      </c>
    </row>
    <row r="1208" spans="1:21" x14ac:dyDescent="0.25">
      <c r="A1208" t="s">
        <v>437</v>
      </c>
      <c r="B1208" t="s">
        <v>1385</v>
      </c>
      <c r="C1208" t="s">
        <v>1386</v>
      </c>
      <c r="D1208" s="15">
        <v>1900</v>
      </c>
      <c r="E1208" s="121">
        <v>1</v>
      </c>
      <c r="F1208" t="s">
        <v>439</v>
      </c>
      <c r="G1208" s="121">
        <v>182</v>
      </c>
      <c r="H1208" t="s">
        <v>384</v>
      </c>
      <c r="I1208" t="s">
        <v>488</v>
      </c>
      <c r="J1208" t="s">
        <v>433</v>
      </c>
      <c r="K1208" t="s">
        <v>796</v>
      </c>
      <c r="L1208" s="756">
        <v>2.5</v>
      </c>
      <c r="M1208" t="s">
        <v>776</v>
      </c>
      <c r="N1208" s="681">
        <f t="shared" ca="1" si="81"/>
        <v>6805</v>
      </c>
      <c r="O1208" s="681">
        <f t="shared" ca="1" si="81"/>
        <v>6336</v>
      </c>
      <c r="P1208" s="681">
        <f t="shared" ca="1" si="81"/>
        <v>469</v>
      </c>
      <c r="Q1208" s="681">
        <f t="shared" ca="1" si="81"/>
        <v>0</v>
      </c>
      <c r="R1208" s="681">
        <f t="shared" ca="1" si="81"/>
        <v>0</v>
      </c>
      <c r="S1208" t="str">
        <f t="shared" si="78"/>
        <v>HUM_ASR_FY_2022</v>
      </c>
      <c r="T1208" s="958">
        <f t="shared" si="79"/>
        <v>45032</v>
      </c>
      <c r="U1208" t="str">
        <f t="shared" si="80"/>
        <v>Unaudited</v>
      </c>
    </row>
    <row r="1209" spans="1:21" x14ac:dyDescent="0.25">
      <c r="A1209" t="s">
        <v>437</v>
      </c>
      <c r="B1209" t="s">
        <v>1385</v>
      </c>
      <c r="C1209" t="s">
        <v>1386</v>
      </c>
      <c r="D1209" s="15">
        <v>1900</v>
      </c>
      <c r="E1209" s="121">
        <v>1</v>
      </c>
      <c r="F1209" t="s">
        <v>439</v>
      </c>
      <c r="G1209" s="121">
        <v>182</v>
      </c>
      <c r="H1209" t="s">
        <v>384</v>
      </c>
      <c r="I1209" t="s">
        <v>488</v>
      </c>
      <c r="J1209" t="s">
        <v>433</v>
      </c>
      <c r="K1209" t="s">
        <v>796</v>
      </c>
      <c r="L1209" s="756">
        <v>2.6</v>
      </c>
      <c r="M1209" t="s">
        <v>186</v>
      </c>
      <c r="N1209" s="681">
        <f t="shared" ca="1" si="81"/>
        <v>1301239.23</v>
      </c>
      <c r="O1209" s="681">
        <f t="shared" ca="1" si="81"/>
        <v>1201252.73</v>
      </c>
      <c r="P1209" s="681">
        <f t="shared" ca="1" si="81"/>
        <v>99986.500000000015</v>
      </c>
      <c r="Q1209" s="681">
        <f t="shared" ca="1" si="81"/>
        <v>0</v>
      </c>
      <c r="R1209" s="681">
        <f t="shared" ca="1" si="81"/>
        <v>0</v>
      </c>
      <c r="S1209" t="str">
        <f t="shared" si="78"/>
        <v>HUM_ASR_FY_2022</v>
      </c>
      <c r="T1209" s="958">
        <f t="shared" si="79"/>
        <v>45032</v>
      </c>
      <c r="U1209" t="str">
        <f t="shared" si="80"/>
        <v>Unaudited</v>
      </c>
    </row>
    <row r="1210" spans="1:21" x14ac:dyDescent="0.25">
      <c r="A1210" t="s">
        <v>437</v>
      </c>
      <c r="B1210" t="s">
        <v>1385</v>
      </c>
      <c r="C1210" t="s">
        <v>1386</v>
      </c>
      <c r="D1210" s="15">
        <v>1900</v>
      </c>
      <c r="E1210" s="121">
        <v>1</v>
      </c>
      <c r="F1210" t="s">
        <v>439</v>
      </c>
      <c r="G1210" s="121">
        <v>182</v>
      </c>
      <c r="H1210" t="s">
        <v>384</v>
      </c>
      <c r="I1210" t="s">
        <v>488</v>
      </c>
      <c r="J1210" t="s">
        <v>433</v>
      </c>
      <c r="K1210" t="s">
        <v>796</v>
      </c>
      <c r="L1210" s="756">
        <v>2.7</v>
      </c>
      <c r="M1210" t="s">
        <v>797</v>
      </c>
      <c r="N1210" s="681">
        <f t="shared" ca="1" si="81"/>
        <v>632951.05916853179</v>
      </c>
      <c r="O1210" s="681">
        <f t="shared" ca="1" si="81"/>
        <v>602043.98282255768</v>
      </c>
      <c r="P1210" s="681">
        <f t="shared" ca="1" si="81"/>
        <v>30907.076345974114</v>
      </c>
      <c r="Q1210" s="681">
        <f t="shared" ca="1" si="81"/>
        <v>0</v>
      </c>
      <c r="R1210" s="681">
        <f t="shared" ca="1" si="81"/>
        <v>0</v>
      </c>
      <c r="S1210" t="str">
        <f t="shared" si="78"/>
        <v>HUM_ASR_FY_2022</v>
      </c>
      <c r="T1210" s="958">
        <f t="shared" si="79"/>
        <v>45032</v>
      </c>
      <c r="U1210" t="str">
        <f t="shared" si="80"/>
        <v>Unaudited</v>
      </c>
    </row>
    <row r="1211" spans="1:21" x14ac:dyDescent="0.25">
      <c r="A1211" t="s">
        <v>437</v>
      </c>
      <c r="B1211" t="s">
        <v>1385</v>
      </c>
      <c r="C1211" t="s">
        <v>1386</v>
      </c>
      <c r="D1211" s="15">
        <v>1900</v>
      </c>
      <c r="E1211" s="121">
        <v>1</v>
      </c>
      <c r="F1211" t="s">
        <v>439</v>
      </c>
      <c r="G1211" s="121">
        <v>182</v>
      </c>
      <c r="H1211" t="s">
        <v>384</v>
      </c>
      <c r="I1211" t="s">
        <v>488</v>
      </c>
      <c r="J1211" t="s">
        <v>433</v>
      </c>
      <c r="K1211" t="s">
        <v>796</v>
      </c>
      <c r="L1211" s="756">
        <v>2.8</v>
      </c>
      <c r="M1211" t="s">
        <v>798</v>
      </c>
      <c r="N1211" s="681">
        <f t="shared" ca="1" si="81"/>
        <v>0</v>
      </c>
      <c r="O1211" s="681">
        <f t="shared" ca="1" si="81"/>
        <v>0</v>
      </c>
      <c r="P1211" s="681">
        <f t="shared" ca="1" si="81"/>
        <v>0</v>
      </c>
      <c r="Q1211" s="681">
        <f t="shared" ca="1" si="81"/>
        <v>0</v>
      </c>
      <c r="R1211" s="681">
        <f t="shared" ca="1" si="81"/>
        <v>0</v>
      </c>
      <c r="S1211" t="str">
        <f t="shared" si="78"/>
        <v>HUM_ASR_FY_2022</v>
      </c>
      <c r="T1211" s="958">
        <f t="shared" si="79"/>
        <v>45032</v>
      </c>
      <c r="U1211" t="str">
        <f t="shared" si="80"/>
        <v>Unaudited</v>
      </c>
    </row>
    <row r="1212" spans="1:21" x14ac:dyDescent="0.25">
      <c r="A1212" t="s">
        <v>437</v>
      </c>
      <c r="B1212" t="s">
        <v>1385</v>
      </c>
      <c r="C1212" t="s">
        <v>1386</v>
      </c>
      <c r="D1212" s="15">
        <v>1900</v>
      </c>
      <c r="E1212" s="121">
        <v>1</v>
      </c>
      <c r="F1212" t="s">
        <v>439</v>
      </c>
      <c r="G1212" s="121">
        <v>182</v>
      </c>
      <c r="H1212" t="s">
        <v>384</v>
      </c>
      <c r="I1212" t="s">
        <v>488</v>
      </c>
      <c r="J1212" t="s">
        <v>433</v>
      </c>
      <c r="K1212" t="s">
        <v>796</v>
      </c>
      <c r="L1212" s="756">
        <v>2.9</v>
      </c>
      <c r="M1212" t="s">
        <v>779</v>
      </c>
      <c r="N1212" s="681">
        <f t="shared" ca="1" si="81"/>
        <v>0</v>
      </c>
      <c r="O1212" s="681">
        <f t="shared" ca="1" si="81"/>
        <v>0</v>
      </c>
      <c r="P1212" s="681">
        <f t="shared" ca="1" si="81"/>
        <v>0</v>
      </c>
      <c r="Q1212" s="681">
        <f t="shared" ca="1" si="81"/>
        <v>0</v>
      </c>
      <c r="R1212" s="681">
        <f t="shared" ca="1" si="81"/>
        <v>0</v>
      </c>
      <c r="S1212" t="str">
        <f t="shared" si="78"/>
        <v>HUM_ASR_FY_2022</v>
      </c>
      <c r="T1212" s="958">
        <f t="shared" si="79"/>
        <v>45032</v>
      </c>
      <c r="U1212" t="str">
        <f t="shared" si="80"/>
        <v>Unaudited</v>
      </c>
    </row>
    <row r="1213" spans="1:21" x14ac:dyDescent="0.25">
      <c r="A1213" t="s">
        <v>437</v>
      </c>
      <c r="B1213" t="s">
        <v>1385</v>
      </c>
      <c r="C1213" t="s">
        <v>1386</v>
      </c>
      <c r="D1213" s="15">
        <v>1900</v>
      </c>
      <c r="E1213" s="121">
        <v>1</v>
      </c>
      <c r="F1213" t="s">
        <v>439</v>
      </c>
      <c r="G1213" s="121">
        <v>182</v>
      </c>
      <c r="H1213" t="s">
        <v>384</v>
      </c>
      <c r="I1213" t="s">
        <v>488</v>
      </c>
      <c r="J1213" t="s">
        <v>433</v>
      </c>
      <c r="K1213" t="s">
        <v>223</v>
      </c>
      <c r="L1213" s="756">
        <v>2.11</v>
      </c>
      <c r="M1213" t="s">
        <v>228</v>
      </c>
      <c r="N1213" s="681">
        <f t="shared" ca="1" si="81"/>
        <v>1580811.91</v>
      </c>
      <c r="O1213" s="681">
        <f t="shared" ca="1" si="81"/>
        <v>311325.17999999993</v>
      </c>
      <c r="P1213" s="681">
        <f t="shared" ca="1" si="81"/>
        <v>1269486.73</v>
      </c>
      <c r="Q1213" s="681">
        <f t="shared" ca="1" si="81"/>
        <v>0</v>
      </c>
      <c r="R1213" s="681">
        <f t="shared" ca="1" si="81"/>
        <v>0</v>
      </c>
      <c r="S1213" t="str">
        <f t="shared" si="78"/>
        <v>HUM_ASR_FY_2022</v>
      </c>
      <c r="T1213" s="958">
        <f t="shared" si="79"/>
        <v>45032</v>
      </c>
      <c r="U1213" t="str">
        <f t="shared" si="80"/>
        <v>Unaudited</v>
      </c>
    </row>
    <row r="1214" spans="1:21" x14ac:dyDescent="0.25">
      <c r="A1214" t="s">
        <v>437</v>
      </c>
      <c r="B1214" t="s">
        <v>1385</v>
      </c>
      <c r="C1214" t="s">
        <v>1386</v>
      </c>
      <c r="D1214" s="15">
        <v>1900</v>
      </c>
      <c r="E1214" s="121">
        <v>1</v>
      </c>
      <c r="F1214" t="s">
        <v>439</v>
      </c>
      <c r="G1214" s="121">
        <v>182</v>
      </c>
      <c r="H1214" t="s">
        <v>384</v>
      </c>
      <c r="I1214" t="s">
        <v>488</v>
      </c>
      <c r="J1214" t="s">
        <v>433</v>
      </c>
      <c r="K1214" t="s">
        <v>223</v>
      </c>
      <c r="L1214" s="756">
        <v>2.12</v>
      </c>
      <c r="M1214" t="s">
        <v>552</v>
      </c>
      <c r="N1214" s="681">
        <f t="shared" ca="1" si="81"/>
        <v>1932124.2799999998</v>
      </c>
      <c r="O1214" s="681">
        <f t="shared" ca="1" si="81"/>
        <v>161900.20000000001</v>
      </c>
      <c r="P1214" s="681">
        <f t="shared" ca="1" si="81"/>
        <v>1770224.0799999998</v>
      </c>
      <c r="Q1214" s="681">
        <f t="shared" ca="1" si="81"/>
        <v>0</v>
      </c>
      <c r="R1214" s="681">
        <f t="shared" ca="1" si="81"/>
        <v>0</v>
      </c>
      <c r="S1214" t="str">
        <f t="shared" si="78"/>
        <v>HUM_ASR_FY_2022</v>
      </c>
      <c r="T1214" s="958">
        <f t="shared" si="79"/>
        <v>45032</v>
      </c>
      <c r="U1214" t="str">
        <f t="shared" si="80"/>
        <v>Unaudited</v>
      </c>
    </row>
    <row r="1215" spans="1:21" x14ac:dyDescent="0.25">
      <c r="A1215" t="s">
        <v>437</v>
      </c>
      <c r="B1215" t="s">
        <v>1385</v>
      </c>
      <c r="C1215" t="s">
        <v>1386</v>
      </c>
      <c r="D1215" s="15">
        <v>1900</v>
      </c>
      <c r="E1215" s="121">
        <v>1</v>
      </c>
      <c r="F1215" t="s">
        <v>439</v>
      </c>
      <c r="G1215" s="121">
        <v>182</v>
      </c>
      <c r="H1215" t="s">
        <v>384</v>
      </c>
      <c r="I1215" t="s">
        <v>488</v>
      </c>
      <c r="J1215" t="s">
        <v>433</v>
      </c>
      <c r="K1215" t="s">
        <v>223</v>
      </c>
      <c r="L1215" s="756">
        <v>2.13</v>
      </c>
      <c r="M1215" t="s">
        <v>229</v>
      </c>
      <c r="N1215" s="681">
        <f t="shared" ca="1" si="81"/>
        <v>155954.68999999989</v>
      </c>
      <c r="O1215" s="681">
        <f t="shared" ca="1" si="81"/>
        <v>24377.749999999996</v>
      </c>
      <c r="P1215" s="681">
        <f t="shared" ca="1" si="81"/>
        <v>131576.93999999989</v>
      </c>
      <c r="Q1215" s="681">
        <f t="shared" ca="1" si="81"/>
        <v>0</v>
      </c>
      <c r="R1215" s="681">
        <f t="shared" ca="1" si="81"/>
        <v>0</v>
      </c>
      <c r="S1215" t="str">
        <f t="shared" si="78"/>
        <v>HUM_ASR_FY_2022</v>
      </c>
      <c r="T1215" s="958">
        <f t="shared" si="79"/>
        <v>45032</v>
      </c>
      <c r="U1215" t="str">
        <f t="shared" si="80"/>
        <v>Unaudited</v>
      </c>
    </row>
    <row r="1216" spans="1:21" x14ac:dyDescent="0.25">
      <c r="A1216" t="s">
        <v>437</v>
      </c>
      <c r="B1216" t="s">
        <v>1385</v>
      </c>
      <c r="C1216" t="s">
        <v>1386</v>
      </c>
      <c r="D1216" s="15">
        <v>1900</v>
      </c>
      <c r="E1216" s="121">
        <v>1</v>
      </c>
      <c r="F1216" t="s">
        <v>439</v>
      </c>
      <c r="G1216" s="121">
        <v>182</v>
      </c>
      <c r="H1216" t="s">
        <v>384</v>
      </c>
      <c r="I1216" t="s">
        <v>488</v>
      </c>
      <c r="J1216" t="s">
        <v>433</v>
      </c>
      <c r="K1216" t="s">
        <v>223</v>
      </c>
      <c r="L1216" s="756">
        <v>2.14</v>
      </c>
      <c r="M1216" t="s">
        <v>556</v>
      </c>
      <c r="N1216" s="681">
        <f t="shared" ca="1" si="81"/>
        <v>131998.87</v>
      </c>
      <c r="O1216" s="681">
        <f t="shared" ca="1" si="81"/>
        <v>121662.81999999999</v>
      </c>
      <c r="P1216" s="681">
        <f t="shared" ca="1" si="81"/>
        <v>10336.050000000001</v>
      </c>
      <c r="Q1216" s="681">
        <f t="shared" ca="1" si="81"/>
        <v>0</v>
      </c>
      <c r="R1216" s="681">
        <f t="shared" ca="1" si="81"/>
        <v>0</v>
      </c>
      <c r="S1216" t="str">
        <f t="shared" si="78"/>
        <v>HUM_ASR_FY_2022</v>
      </c>
      <c r="T1216" s="958">
        <f t="shared" si="79"/>
        <v>45032</v>
      </c>
      <c r="U1216" t="str">
        <f t="shared" si="80"/>
        <v>Unaudited</v>
      </c>
    </row>
    <row r="1217" spans="1:21" x14ac:dyDescent="0.25">
      <c r="A1217" t="s">
        <v>437</v>
      </c>
      <c r="B1217" t="s">
        <v>1385</v>
      </c>
      <c r="C1217" t="s">
        <v>1386</v>
      </c>
      <c r="D1217" s="15">
        <v>1900</v>
      </c>
      <c r="E1217" s="121">
        <v>1</v>
      </c>
      <c r="F1217" t="s">
        <v>439</v>
      </c>
      <c r="G1217" s="121">
        <v>182</v>
      </c>
      <c r="H1217" t="s">
        <v>384</v>
      </c>
      <c r="I1217" t="s">
        <v>488</v>
      </c>
      <c r="J1217" t="s">
        <v>433</v>
      </c>
      <c r="K1217" t="s">
        <v>223</v>
      </c>
      <c r="L1217" s="756">
        <v>2.15</v>
      </c>
      <c r="M1217" t="s">
        <v>20</v>
      </c>
      <c r="N1217" s="681">
        <f t="shared" ca="1" si="81"/>
        <v>21286.817038833178</v>
      </c>
      <c r="O1217" s="681">
        <f t="shared" ca="1" si="81"/>
        <v>1510.9109000027447</v>
      </c>
      <c r="P1217" s="681">
        <f t="shared" ca="1" si="81"/>
        <v>19775.906138830433</v>
      </c>
      <c r="Q1217" s="681">
        <f t="shared" ca="1" si="81"/>
        <v>0</v>
      </c>
      <c r="R1217" s="681">
        <f t="shared" ca="1" si="81"/>
        <v>0</v>
      </c>
      <c r="S1217" t="str">
        <f t="shared" si="78"/>
        <v>HUM_ASR_FY_2022</v>
      </c>
      <c r="T1217" s="958">
        <f t="shared" si="79"/>
        <v>45032</v>
      </c>
      <c r="U1217" t="str">
        <f t="shared" si="80"/>
        <v>Unaudited</v>
      </c>
    </row>
    <row r="1218" spans="1:21" x14ac:dyDescent="0.25">
      <c r="A1218" t="s">
        <v>437</v>
      </c>
      <c r="B1218" t="s">
        <v>1385</v>
      </c>
      <c r="C1218" t="s">
        <v>1386</v>
      </c>
      <c r="D1218" s="15">
        <v>1900</v>
      </c>
      <c r="E1218" s="121">
        <v>1</v>
      </c>
      <c r="F1218" t="s">
        <v>439</v>
      </c>
      <c r="G1218" s="121">
        <v>182</v>
      </c>
      <c r="H1218" t="s">
        <v>384</v>
      </c>
      <c r="I1218" t="s">
        <v>488</v>
      </c>
      <c r="J1218" t="s">
        <v>433</v>
      </c>
      <c r="K1218" t="s">
        <v>223</v>
      </c>
      <c r="L1218" s="756">
        <v>2.16</v>
      </c>
      <c r="M1218" t="s">
        <v>799</v>
      </c>
      <c r="N1218" s="681">
        <f t="shared" ca="1" si="81"/>
        <v>918601.70336412499</v>
      </c>
      <c r="O1218" s="681">
        <f t="shared" ca="1" si="81"/>
        <v>466051.30511654308</v>
      </c>
      <c r="P1218" s="681">
        <f t="shared" ca="1" si="81"/>
        <v>452550.39824758185</v>
      </c>
      <c r="Q1218" s="681">
        <f t="shared" ca="1" si="81"/>
        <v>0</v>
      </c>
      <c r="R1218" s="681">
        <f t="shared" ca="1" si="81"/>
        <v>0</v>
      </c>
      <c r="S1218" t="str">
        <f t="shared" ref="S1218:S1281" si="82">file_name</f>
        <v>HUM_ASR_FY_2022</v>
      </c>
      <c r="T1218" s="958">
        <f t="shared" ref="T1218:T1281" si="83">file_date</f>
        <v>45032</v>
      </c>
      <c r="U1218" t="str">
        <f t="shared" ref="U1218:U1281" si="84">status</f>
        <v>Unaudited</v>
      </c>
    </row>
    <row r="1219" spans="1:21" x14ac:dyDescent="0.25">
      <c r="A1219" t="s">
        <v>437</v>
      </c>
      <c r="B1219" t="s">
        <v>1385</v>
      </c>
      <c r="C1219" t="s">
        <v>1386</v>
      </c>
      <c r="D1219" s="15">
        <v>1900</v>
      </c>
      <c r="E1219" s="121">
        <v>1</v>
      </c>
      <c r="F1219" t="s">
        <v>439</v>
      </c>
      <c r="G1219" s="121">
        <v>182</v>
      </c>
      <c r="H1219" t="s">
        <v>384</v>
      </c>
      <c r="I1219" t="s">
        <v>488</v>
      </c>
      <c r="J1219" t="s">
        <v>433</v>
      </c>
      <c r="K1219" t="s">
        <v>223</v>
      </c>
      <c r="L1219" s="756">
        <v>2.17</v>
      </c>
      <c r="M1219" t="s">
        <v>1052</v>
      </c>
      <c r="N1219" s="681">
        <f t="shared" ca="1" si="81"/>
        <v>0</v>
      </c>
      <c r="O1219" s="681">
        <f t="shared" ca="1" si="81"/>
        <v>0</v>
      </c>
      <c r="P1219" s="681">
        <f t="shared" ca="1" si="81"/>
        <v>0</v>
      </c>
      <c r="Q1219" s="681">
        <f t="shared" ca="1" si="81"/>
        <v>0</v>
      </c>
      <c r="R1219" s="681">
        <f t="shared" ca="1" si="81"/>
        <v>0</v>
      </c>
      <c r="S1219" t="str">
        <f t="shared" si="82"/>
        <v>HUM_ASR_FY_2022</v>
      </c>
      <c r="T1219" s="958">
        <f t="shared" si="83"/>
        <v>45032</v>
      </c>
      <c r="U1219" t="str">
        <f t="shared" si="84"/>
        <v>Unaudited</v>
      </c>
    </row>
    <row r="1220" spans="1:21" x14ac:dyDescent="0.25">
      <c r="A1220" t="s">
        <v>437</v>
      </c>
      <c r="B1220" t="s">
        <v>1385</v>
      </c>
      <c r="C1220" t="s">
        <v>1386</v>
      </c>
      <c r="D1220" s="15">
        <v>1900</v>
      </c>
      <c r="E1220" s="121">
        <v>1</v>
      </c>
      <c r="F1220" t="s">
        <v>439</v>
      </c>
      <c r="G1220" s="121">
        <v>182</v>
      </c>
      <c r="H1220" t="s">
        <v>384</v>
      </c>
      <c r="I1220" t="s">
        <v>488</v>
      </c>
      <c r="J1220" t="s">
        <v>433</v>
      </c>
      <c r="K1220" t="s">
        <v>223</v>
      </c>
      <c r="L1220" s="756">
        <v>2.1800000000000002</v>
      </c>
      <c r="M1220" t="s">
        <v>648</v>
      </c>
      <c r="N1220" s="681">
        <f t="shared" ca="1" si="81"/>
        <v>205399.19</v>
      </c>
      <c r="O1220" s="681">
        <f t="shared" ca="1" si="81"/>
        <v>7417.87</v>
      </c>
      <c r="P1220" s="681">
        <f t="shared" ca="1" si="81"/>
        <v>197981.32</v>
      </c>
      <c r="Q1220" s="681">
        <f t="shared" ca="1" si="81"/>
        <v>0</v>
      </c>
      <c r="R1220" s="681">
        <f t="shared" ca="1" si="81"/>
        <v>0</v>
      </c>
      <c r="S1220" t="str">
        <f t="shared" si="82"/>
        <v>HUM_ASR_FY_2022</v>
      </c>
      <c r="T1220" s="958">
        <f t="shared" si="83"/>
        <v>45032</v>
      </c>
      <c r="U1220" t="str">
        <f t="shared" si="84"/>
        <v>Unaudited</v>
      </c>
    </row>
    <row r="1221" spans="1:21" x14ac:dyDescent="0.25">
      <c r="A1221" t="s">
        <v>437</v>
      </c>
      <c r="B1221" t="s">
        <v>1385</v>
      </c>
      <c r="C1221" t="s">
        <v>1386</v>
      </c>
      <c r="D1221" s="15">
        <v>1900</v>
      </c>
      <c r="E1221" s="121">
        <v>1</v>
      </c>
      <c r="F1221" t="s">
        <v>439</v>
      </c>
      <c r="G1221" s="121">
        <v>182</v>
      </c>
      <c r="H1221" t="s">
        <v>384</v>
      </c>
      <c r="I1221" t="s">
        <v>488</v>
      </c>
      <c r="J1221" t="s">
        <v>433</v>
      </c>
      <c r="K1221" t="s">
        <v>223</v>
      </c>
      <c r="L1221" s="756">
        <v>2.19</v>
      </c>
      <c r="M1221" t="s">
        <v>218</v>
      </c>
      <c r="N1221" s="681">
        <f t="shared" ca="1" si="81"/>
        <v>0</v>
      </c>
      <c r="O1221" s="681">
        <f t="shared" ca="1" si="81"/>
        <v>0</v>
      </c>
      <c r="P1221" s="681">
        <f t="shared" ca="1" si="81"/>
        <v>0</v>
      </c>
      <c r="Q1221" s="681">
        <f t="shared" ca="1" si="81"/>
        <v>0</v>
      </c>
      <c r="R1221" s="681">
        <f t="shared" ca="1" si="81"/>
        <v>0</v>
      </c>
      <c r="S1221" t="str">
        <f t="shared" si="82"/>
        <v>HUM_ASR_FY_2022</v>
      </c>
      <c r="T1221" s="958">
        <f t="shared" si="83"/>
        <v>45032</v>
      </c>
      <c r="U1221" t="str">
        <f t="shared" si="84"/>
        <v>Unaudited</v>
      </c>
    </row>
    <row r="1222" spans="1:21" x14ac:dyDescent="0.25">
      <c r="A1222" t="s">
        <v>437</v>
      </c>
      <c r="B1222" t="s">
        <v>1385</v>
      </c>
      <c r="C1222" t="s">
        <v>1386</v>
      </c>
      <c r="D1222" s="15">
        <v>1900</v>
      </c>
      <c r="E1222" s="121">
        <v>1</v>
      </c>
      <c r="F1222" t="s">
        <v>439</v>
      </c>
      <c r="G1222" s="121">
        <v>182</v>
      </c>
      <c r="H1222" t="s">
        <v>384</v>
      </c>
      <c r="I1222" t="s">
        <v>488</v>
      </c>
      <c r="J1222" t="s">
        <v>433</v>
      </c>
      <c r="K1222" t="s">
        <v>223</v>
      </c>
      <c r="L1222" s="756" t="s">
        <v>704</v>
      </c>
      <c r="M1222" t="s">
        <v>230</v>
      </c>
      <c r="N1222" s="681">
        <f t="shared" ca="1" si="81"/>
        <v>8391.3091645622371</v>
      </c>
      <c r="O1222" s="681">
        <f t="shared" ca="1" si="81"/>
        <v>1652.5848645035749</v>
      </c>
      <c r="P1222" s="681">
        <f t="shared" ca="1" si="81"/>
        <v>6738.7243000586623</v>
      </c>
      <c r="Q1222" s="681">
        <f t="shared" ca="1" si="81"/>
        <v>0</v>
      </c>
      <c r="R1222" s="681">
        <f t="shared" ca="1" si="81"/>
        <v>0</v>
      </c>
      <c r="S1222" t="str">
        <f t="shared" si="82"/>
        <v>HUM_ASR_FY_2022</v>
      </c>
      <c r="T1222" s="958">
        <f t="shared" si="83"/>
        <v>45032</v>
      </c>
      <c r="U1222" t="str">
        <f t="shared" si="84"/>
        <v>Unaudited</v>
      </c>
    </row>
    <row r="1223" spans="1:21" x14ac:dyDescent="0.25">
      <c r="A1223" t="s">
        <v>437</v>
      </c>
      <c r="B1223" t="s">
        <v>1385</v>
      </c>
      <c r="C1223" t="s">
        <v>1386</v>
      </c>
      <c r="D1223" s="15">
        <v>1900</v>
      </c>
      <c r="E1223" s="121">
        <v>1</v>
      </c>
      <c r="F1223" t="s">
        <v>439</v>
      </c>
      <c r="G1223" s="121">
        <v>182</v>
      </c>
      <c r="H1223" t="s">
        <v>384</v>
      </c>
      <c r="I1223" t="s">
        <v>488</v>
      </c>
      <c r="J1223" t="s">
        <v>433</v>
      </c>
      <c r="K1223" t="s">
        <v>223</v>
      </c>
      <c r="L1223" s="756">
        <v>2.21</v>
      </c>
      <c r="M1223" t="s">
        <v>466</v>
      </c>
      <c r="N1223" s="681">
        <f t="shared" ca="1" si="81"/>
        <v>0</v>
      </c>
      <c r="O1223" s="681">
        <f t="shared" ca="1" si="81"/>
        <v>0</v>
      </c>
      <c r="P1223" s="681">
        <f t="shared" ca="1" si="81"/>
        <v>0</v>
      </c>
      <c r="Q1223" s="681">
        <f t="shared" ca="1" si="81"/>
        <v>0</v>
      </c>
      <c r="R1223" s="681">
        <f t="shared" ca="1" si="81"/>
        <v>0</v>
      </c>
      <c r="S1223" t="str">
        <f t="shared" si="82"/>
        <v>HUM_ASR_FY_2022</v>
      </c>
      <c r="T1223" s="958">
        <f t="shared" si="83"/>
        <v>45032</v>
      </c>
      <c r="U1223" t="str">
        <f t="shared" si="84"/>
        <v>Unaudited</v>
      </c>
    </row>
    <row r="1224" spans="1:21" x14ac:dyDescent="0.25">
      <c r="A1224" t="s">
        <v>437</v>
      </c>
      <c r="B1224" t="s">
        <v>1385</v>
      </c>
      <c r="C1224" t="s">
        <v>1386</v>
      </c>
      <c r="D1224" s="15">
        <v>1900</v>
      </c>
      <c r="E1224" s="121">
        <v>1</v>
      </c>
      <c r="F1224" t="s">
        <v>439</v>
      </c>
      <c r="G1224" s="121">
        <v>182</v>
      </c>
      <c r="H1224" t="s">
        <v>384</v>
      </c>
      <c r="I1224" t="s">
        <v>488</v>
      </c>
      <c r="J1224" t="s">
        <v>433</v>
      </c>
      <c r="K1224" t="s">
        <v>6</v>
      </c>
      <c r="L1224" s="756" t="s">
        <v>70</v>
      </c>
      <c r="M1224" t="s">
        <v>188</v>
      </c>
      <c r="N1224" s="681">
        <f t="shared" ca="1" si="81"/>
        <v>45761.598739523513</v>
      </c>
      <c r="O1224" s="681">
        <f t="shared" ca="1" si="81"/>
        <v>24035.836157702826</v>
      </c>
      <c r="P1224" s="681">
        <f t="shared" ca="1" si="81"/>
        <v>21725.762581820691</v>
      </c>
      <c r="Q1224" s="681">
        <f t="shared" ca="1" si="81"/>
        <v>0</v>
      </c>
      <c r="R1224" s="681">
        <f t="shared" ca="1" si="81"/>
        <v>0</v>
      </c>
      <c r="S1224" t="str">
        <f t="shared" si="82"/>
        <v>HUM_ASR_FY_2022</v>
      </c>
      <c r="T1224" s="958">
        <f t="shared" si="83"/>
        <v>45032</v>
      </c>
      <c r="U1224" t="str">
        <f t="shared" si="84"/>
        <v>Unaudited</v>
      </c>
    </row>
    <row r="1225" spans="1:21" x14ac:dyDescent="0.25">
      <c r="A1225" t="s">
        <v>437</v>
      </c>
      <c r="B1225" t="s">
        <v>1385</v>
      </c>
      <c r="C1225" t="s">
        <v>1386</v>
      </c>
      <c r="D1225" s="15">
        <v>1900</v>
      </c>
      <c r="E1225" s="121">
        <v>1</v>
      </c>
      <c r="F1225" t="s">
        <v>439</v>
      </c>
      <c r="G1225" s="121">
        <v>182</v>
      </c>
      <c r="H1225" t="s">
        <v>384</v>
      </c>
      <c r="I1225" t="s">
        <v>488</v>
      </c>
      <c r="J1225" t="s">
        <v>433</v>
      </c>
      <c r="K1225" t="s">
        <v>6</v>
      </c>
      <c r="L1225" s="756" t="s">
        <v>71</v>
      </c>
      <c r="M1225" t="s">
        <v>231</v>
      </c>
      <c r="N1225" s="681">
        <f t="shared" ca="1" si="81"/>
        <v>0</v>
      </c>
      <c r="O1225" s="681">
        <f t="shared" ca="1" si="81"/>
        <v>0</v>
      </c>
      <c r="P1225" s="681">
        <f t="shared" ca="1" si="81"/>
        <v>0</v>
      </c>
      <c r="Q1225" s="681">
        <f t="shared" ca="1" si="81"/>
        <v>0</v>
      </c>
      <c r="R1225" s="681">
        <f t="shared" ca="1" si="81"/>
        <v>0</v>
      </c>
      <c r="S1225" t="str">
        <f t="shared" si="82"/>
        <v>HUM_ASR_FY_2022</v>
      </c>
      <c r="T1225" s="958">
        <f t="shared" si="83"/>
        <v>45032</v>
      </c>
      <c r="U1225" t="str">
        <f t="shared" si="84"/>
        <v>Unaudited</v>
      </c>
    </row>
    <row r="1226" spans="1:21" x14ac:dyDescent="0.25">
      <c r="A1226" t="s">
        <v>437</v>
      </c>
      <c r="B1226" t="s">
        <v>1385</v>
      </c>
      <c r="C1226" t="s">
        <v>1386</v>
      </c>
      <c r="D1226" s="15">
        <v>1900</v>
      </c>
      <c r="E1226" s="121">
        <v>1</v>
      </c>
      <c r="F1226" t="s">
        <v>439</v>
      </c>
      <c r="G1226" s="121">
        <v>182</v>
      </c>
      <c r="H1226" t="s">
        <v>384</v>
      </c>
      <c r="I1226" t="s">
        <v>488</v>
      </c>
      <c r="J1226" t="s">
        <v>433</v>
      </c>
      <c r="K1226" t="s">
        <v>6</v>
      </c>
      <c r="L1226" s="756" t="s">
        <v>72</v>
      </c>
      <c r="M1226" t="s">
        <v>164</v>
      </c>
      <c r="N1226" s="681">
        <f t="shared" ca="1" si="81"/>
        <v>0</v>
      </c>
      <c r="O1226" s="681">
        <f t="shared" ca="1" si="81"/>
        <v>0</v>
      </c>
      <c r="P1226" s="681">
        <f t="shared" ca="1" si="81"/>
        <v>0</v>
      </c>
      <c r="Q1226" s="681">
        <f t="shared" ca="1" si="81"/>
        <v>0</v>
      </c>
      <c r="R1226" s="681">
        <f t="shared" ca="1" si="81"/>
        <v>0</v>
      </c>
      <c r="S1226" t="str">
        <f t="shared" si="82"/>
        <v>HUM_ASR_FY_2022</v>
      </c>
      <c r="T1226" s="958">
        <f t="shared" si="83"/>
        <v>45032</v>
      </c>
      <c r="U1226" t="str">
        <f t="shared" si="84"/>
        <v>Unaudited</v>
      </c>
    </row>
    <row r="1227" spans="1:21" x14ac:dyDescent="0.25">
      <c r="A1227" t="s">
        <v>437</v>
      </c>
      <c r="B1227" t="s">
        <v>1385</v>
      </c>
      <c r="C1227" t="s">
        <v>1386</v>
      </c>
      <c r="D1227" s="15">
        <v>1900</v>
      </c>
      <c r="E1227" s="121">
        <v>1</v>
      </c>
      <c r="F1227" t="s">
        <v>439</v>
      </c>
      <c r="G1227" s="121">
        <v>182</v>
      </c>
      <c r="H1227" t="s">
        <v>384</v>
      </c>
      <c r="I1227" t="s">
        <v>488</v>
      </c>
      <c r="J1227" t="s">
        <v>433</v>
      </c>
      <c r="K1227" t="s">
        <v>6</v>
      </c>
      <c r="L1227" s="756">
        <v>3.4</v>
      </c>
      <c r="M1227" t="s">
        <v>461</v>
      </c>
      <c r="N1227" s="681">
        <f t="shared" ca="1" si="81"/>
        <v>0</v>
      </c>
      <c r="O1227" s="681">
        <f t="shared" ca="1" si="81"/>
        <v>0</v>
      </c>
      <c r="P1227" s="681">
        <f t="shared" ca="1" si="81"/>
        <v>0</v>
      </c>
      <c r="Q1227" s="681">
        <f t="shared" ca="1" si="81"/>
        <v>0</v>
      </c>
      <c r="R1227" s="681">
        <f t="shared" ca="1" si="81"/>
        <v>0</v>
      </c>
      <c r="S1227" t="str">
        <f t="shared" si="82"/>
        <v>HUM_ASR_FY_2022</v>
      </c>
      <c r="T1227" s="958">
        <f t="shared" si="83"/>
        <v>45032</v>
      </c>
      <c r="U1227" t="str">
        <f t="shared" si="84"/>
        <v>Unaudited</v>
      </c>
    </row>
    <row r="1228" spans="1:21" x14ac:dyDescent="0.25">
      <c r="A1228" t="s">
        <v>437</v>
      </c>
      <c r="B1228" t="s">
        <v>1385</v>
      </c>
      <c r="C1228" t="s">
        <v>1386</v>
      </c>
      <c r="D1228" s="15">
        <v>1900</v>
      </c>
      <c r="E1228" s="121">
        <v>1</v>
      </c>
      <c r="F1228" t="s">
        <v>439</v>
      </c>
      <c r="G1228" s="121">
        <v>182</v>
      </c>
      <c r="H1228" t="s">
        <v>384</v>
      </c>
      <c r="I1228" t="s">
        <v>488</v>
      </c>
      <c r="J1228" t="s">
        <v>433</v>
      </c>
      <c r="K1228" t="s">
        <v>434</v>
      </c>
      <c r="L1228" s="756">
        <v>4.5</v>
      </c>
      <c r="M1228" t="s">
        <v>32</v>
      </c>
      <c r="N1228" s="681">
        <f t="shared" ca="1" si="81"/>
        <v>-6251.5627272727243</v>
      </c>
      <c r="O1228" s="681">
        <f t="shared" ca="1" si="81"/>
        <v>-5025.5237847384105</v>
      </c>
      <c r="P1228" s="681">
        <f t="shared" ca="1" si="81"/>
        <v>-1226.0389425343135</v>
      </c>
      <c r="Q1228" s="681">
        <f t="shared" ca="1" si="81"/>
        <v>0</v>
      </c>
      <c r="R1228" s="681">
        <f t="shared" ca="1" si="81"/>
        <v>0</v>
      </c>
      <c r="S1228" t="str">
        <f t="shared" si="82"/>
        <v>HUM_ASR_FY_2022</v>
      </c>
      <c r="T1228" s="958">
        <f t="shared" si="83"/>
        <v>45032</v>
      </c>
      <c r="U1228" t="str">
        <f t="shared" si="84"/>
        <v>Unaudited</v>
      </c>
    </row>
    <row r="1229" spans="1:21" x14ac:dyDescent="0.25">
      <c r="A1229" t="s">
        <v>437</v>
      </c>
      <c r="B1229" t="s">
        <v>1385</v>
      </c>
      <c r="C1229" t="s">
        <v>1386</v>
      </c>
      <c r="D1229" s="15">
        <v>1900</v>
      </c>
      <c r="E1229" s="121">
        <v>1</v>
      </c>
      <c r="F1229" t="s">
        <v>439</v>
      </c>
      <c r="G1229" s="121">
        <v>182</v>
      </c>
      <c r="H1229" t="s">
        <v>384</v>
      </c>
      <c r="I1229" t="s">
        <v>488</v>
      </c>
      <c r="J1229" t="s">
        <v>433</v>
      </c>
      <c r="K1229" t="s">
        <v>434</v>
      </c>
      <c r="L1229" s="756" t="s">
        <v>944</v>
      </c>
      <c r="M1229" t="s">
        <v>935</v>
      </c>
      <c r="N1229" s="681">
        <f t="shared" ca="1" si="81"/>
        <v>0</v>
      </c>
      <c r="O1229" s="681">
        <f t="shared" ca="1" si="81"/>
        <v>0</v>
      </c>
      <c r="P1229" s="681">
        <f t="shared" ca="1" si="81"/>
        <v>0</v>
      </c>
      <c r="Q1229" s="681">
        <f t="shared" ca="1" si="81"/>
        <v>0</v>
      </c>
      <c r="R1229" s="681">
        <f t="shared" ca="1" si="81"/>
        <v>0</v>
      </c>
      <c r="S1229" t="str">
        <f t="shared" si="82"/>
        <v>HUM_ASR_FY_2022</v>
      </c>
      <c r="T1229" s="958">
        <f t="shared" si="83"/>
        <v>45032</v>
      </c>
      <c r="U1229" t="str">
        <f t="shared" si="84"/>
        <v>Unaudited</v>
      </c>
    </row>
    <row r="1230" spans="1:21" x14ac:dyDescent="0.25">
      <c r="A1230" t="s">
        <v>437</v>
      </c>
      <c r="B1230" t="s">
        <v>1385</v>
      </c>
      <c r="C1230" t="s">
        <v>1386</v>
      </c>
      <c r="D1230" s="15">
        <v>1900</v>
      </c>
      <c r="E1230" s="121">
        <v>1</v>
      </c>
      <c r="F1230" t="s">
        <v>439</v>
      </c>
      <c r="G1230" s="121">
        <v>182</v>
      </c>
      <c r="H1230" t="s">
        <v>384</v>
      </c>
      <c r="I1230" t="s">
        <v>488</v>
      </c>
      <c r="J1230" t="s">
        <v>433</v>
      </c>
      <c r="K1230" t="s">
        <v>434</v>
      </c>
      <c r="L1230" s="756" t="s">
        <v>193</v>
      </c>
      <c r="M1230" t="s">
        <v>40</v>
      </c>
      <c r="N1230" s="681">
        <f t="shared" ca="1" si="81"/>
        <v>0</v>
      </c>
      <c r="O1230" s="681">
        <f t="shared" ca="1" si="81"/>
        <v>0</v>
      </c>
      <c r="P1230" s="681">
        <f t="shared" ca="1" si="81"/>
        <v>0</v>
      </c>
      <c r="Q1230" s="681">
        <f t="shared" ca="1" si="81"/>
        <v>0</v>
      </c>
      <c r="R1230" s="681">
        <f t="shared" ca="1" si="81"/>
        <v>0</v>
      </c>
      <c r="S1230" t="str">
        <f t="shared" si="82"/>
        <v>HUM_ASR_FY_2022</v>
      </c>
      <c r="T1230" s="958">
        <f t="shared" si="83"/>
        <v>45032</v>
      </c>
      <c r="U1230" t="str">
        <f t="shared" si="84"/>
        <v>Unaudited</v>
      </c>
    </row>
    <row r="1231" spans="1:21" x14ac:dyDescent="0.25">
      <c r="A1231" t="s">
        <v>437</v>
      </c>
      <c r="B1231" t="s">
        <v>1385</v>
      </c>
      <c r="C1231" t="s">
        <v>1386</v>
      </c>
      <c r="D1231" s="15">
        <v>1900</v>
      </c>
      <c r="E1231" s="121">
        <v>1</v>
      </c>
      <c r="F1231" t="s">
        <v>439</v>
      </c>
      <c r="G1231" s="121">
        <v>182</v>
      </c>
      <c r="H1231" t="s">
        <v>384</v>
      </c>
      <c r="I1231" t="s">
        <v>488</v>
      </c>
      <c r="J1231" t="s">
        <v>433</v>
      </c>
      <c r="K1231" t="s">
        <v>434</v>
      </c>
      <c r="L1231" s="756" t="s">
        <v>192</v>
      </c>
      <c r="M1231" t="s">
        <v>329</v>
      </c>
      <c r="N1231" s="681">
        <f t="shared" ca="1" si="81"/>
        <v>0</v>
      </c>
      <c r="O1231" s="681">
        <f t="shared" ca="1" si="81"/>
        <v>0</v>
      </c>
      <c r="P1231" s="681">
        <f t="shared" ca="1" si="81"/>
        <v>0</v>
      </c>
      <c r="Q1231" s="681">
        <f t="shared" ca="1" si="81"/>
        <v>0</v>
      </c>
      <c r="R1231" s="681">
        <f t="shared" ca="1" si="81"/>
        <v>0</v>
      </c>
      <c r="S1231" t="str">
        <f t="shared" si="82"/>
        <v>HUM_ASR_FY_2022</v>
      </c>
      <c r="T1231" s="958">
        <f t="shared" si="83"/>
        <v>45032</v>
      </c>
      <c r="U1231" t="str">
        <f t="shared" si="84"/>
        <v>Unaudited</v>
      </c>
    </row>
    <row r="1232" spans="1:21" x14ac:dyDescent="0.25">
      <c r="A1232" t="s">
        <v>437</v>
      </c>
      <c r="B1232" t="s">
        <v>1385</v>
      </c>
      <c r="C1232" t="s">
        <v>1386</v>
      </c>
      <c r="D1232" s="15">
        <v>1900</v>
      </c>
      <c r="E1232" s="121">
        <v>1</v>
      </c>
      <c r="F1232" t="s">
        <v>439</v>
      </c>
      <c r="G1232" s="121">
        <v>182</v>
      </c>
      <c r="H1232" t="s">
        <v>384</v>
      </c>
      <c r="I1232" t="s">
        <v>488</v>
      </c>
      <c r="J1232" t="s">
        <v>450</v>
      </c>
      <c r="K1232" t="s">
        <v>435</v>
      </c>
      <c r="L1232" s="756" t="s">
        <v>79</v>
      </c>
      <c r="M1232" t="s">
        <v>27</v>
      </c>
      <c r="N1232" s="681">
        <f t="shared" ca="1" si="81"/>
        <v>609024.17422562256</v>
      </c>
      <c r="O1232" s="681">
        <f t="shared" ca="1" si="81"/>
        <v>282610.00424500828</v>
      </c>
      <c r="P1232" s="681">
        <f t="shared" ca="1" si="81"/>
        <v>326414.16998061427</v>
      </c>
      <c r="Q1232" s="681">
        <f t="shared" ca="1" si="81"/>
        <v>0</v>
      </c>
      <c r="R1232" s="681">
        <f t="shared" ca="1" si="81"/>
        <v>0</v>
      </c>
      <c r="S1232" t="str">
        <f t="shared" si="82"/>
        <v>HUM_ASR_FY_2022</v>
      </c>
      <c r="T1232" s="958">
        <f t="shared" si="83"/>
        <v>45032</v>
      </c>
      <c r="U1232" t="str">
        <f t="shared" si="84"/>
        <v>Unaudited</v>
      </c>
    </row>
    <row r="1233" spans="1:21" x14ac:dyDescent="0.25">
      <c r="A1233" t="s">
        <v>437</v>
      </c>
      <c r="B1233" t="s">
        <v>1385</v>
      </c>
      <c r="C1233" t="s">
        <v>1386</v>
      </c>
      <c r="D1233" s="15">
        <v>1900</v>
      </c>
      <c r="E1233" s="121">
        <v>1</v>
      </c>
      <c r="F1233" t="s">
        <v>439</v>
      </c>
      <c r="G1233" s="121">
        <v>182</v>
      </c>
      <c r="H1233" t="s">
        <v>384</v>
      </c>
      <c r="I1233" t="s">
        <v>488</v>
      </c>
      <c r="J1233" t="s">
        <v>450</v>
      </c>
      <c r="K1233" t="s">
        <v>435</v>
      </c>
      <c r="L1233" s="756" t="s">
        <v>80</v>
      </c>
      <c r="M1233" t="s">
        <v>97</v>
      </c>
      <c r="N1233" s="681">
        <f t="shared" ca="1" si="81"/>
        <v>99185.28491160633</v>
      </c>
      <c r="O1233" s="681">
        <f t="shared" ca="1" si="81"/>
        <v>46025.683340981777</v>
      </c>
      <c r="P1233" s="681">
        <f t="shared" ca="1" si="81"/>
        <v>53159.601570624553</v>
      </c>
      <c r="Q1233" s="681">
        <f t="shared" ca="1" si="81"/>
        <v>0</v>
      </c>
      <c r="R1233" s="681">
        <f t="shared" ca="1" si="81"/>
        <v>0</v>
      </c>
      <c r="S1233" t="str">
        <f t="shared" si="82"/>
        <v>HUM_ASR_FY_2022</v>
      </c>
      <c r="T1233" s="958">
        <f t="shared" si="83"/>
        <v>45032</v>
      </c>
      <c r="U1233" t="str">
        <f t="shared" si="84"/>
        <v>Unaudited</v>
      </c>
    </row>
    <row r="1234" spans="1:21" x14ac:dyDescent="0.25">
      <c r="A1234" t="s">
        <v>437</v>
      </c>
      <c r="B1234" t="s">
        <v>1385</v>
      </c>
      <c r="C1234" t="s">
        <v>1386</v>
      </c>
      <c r="D1234" s="15">
        <v>1900</v>
      </c>
      <c r="E1234" s="121">
        <v>1</v>
      </c>
      <c r="F1234" t="s">
        <v>439</v>
      </c>
      <c r="G1234" s="121">
        <v>182</v>
      </c>
      <c r="H1234" t="s">
        <v>384</v>
      </c>
      <c r="I1234" t="s">
        <v>488</v>
      </c>
      <c r="J1234" t="s">
        <v>450</v>
      </c>
      <c r="K1234" t="s">
        <v>435</v>
      </c>
      <c r="L1234" s="756" t="s">
        <v>81</v>
      </c>
      <c r="M1234" t="s">
        <v>98</v>
      </c>
      <c r="N1234" s="681">
        <f t="shared" ca="1" si="81"/>
        <v>144359.03849953559</v>
      </c>
      <c r="O1234" s="681">
        <f t="shared" ca="1" si="81"/>
        <v>66987.995238502743</v>
      </c>
      <c r="P1234" s="681">
        <f t="shared" ca="1" si="81"/>
        <v>77371.043261032857</v>
      </c>
      <c r="Q1234" s="681">
        <f t="shared" ca="1" si="81"/>
        <v>0</v>
      </c>
      <c r="R1234" s="681">
        <f t="shared" ca="1" si="81"/>
        <v>0</v>
      </c>
      <c r="S1234" t="str">
        <f t="shared" si="82"/>
        <v>HUM_ASR_FY_2022</v>
      </c>
      <c r="T1234" s="958">
        <f t="shared" si="83"/>
        <v>45032</v>
      </c>
      <c r="U1234" t="str">
        <f t="shared" si="84"/>
        <v>Unaudited</v>
      </c>
    </row>
    <row r="1235" spans="1:21" x14ac:dyDescent="0.25">
      <c r="A1235" t="s">
        <v>437</v>
      </c>
      <c r="B1235" t="s">
        <v>1385</v>
      </c>
      <c r="C1235" t="s">
        <v>1386</v>
      </c>
      <c r="D1235" s="15">
        <v>1900</v>
      </c>
      <c r="E1235" s="121">
        <v>1</v>
      </c>
      <c r="F1235" t="s">
        <v>439</v>
      </c>
      <c r="G1235" s="121">
        <v>182</v>
      </c>
      <c r="H1235" t="s">
        <v>384</v>
      </c>
      <c r="I1235" t="s">
        <v>488</v>
      </c>
      <c r="J1235" t="s">
        <v>450</v>
      </c>
      <c r="K1235" t="s">
        <v>435</v>
      </c>
      <c r="L1235" s="756" t="s">
        <v>82</v>
      </c>
      <c r="M1235" t="s">
        <v>99</v>
      </c>
      <c r="N1235" s="681">
        <f t="shared" ca="1" si="81"/>
        <v>74181.033770592578</v>
      </c>
      <c r="O1235" s="681">
        <f t="shared" ca="1" si="81"/>
        <v>34422.775246093457</v>
      </c>
      <c r="P1235" s="681">
        <f t="shared" ca="1" si="81"/>
        <v>39758.258524499121</v>
      </c>
      <c r="Q1235" s="681">
        <f t="shared" ca="1" si="81"/>
        <v>0</v>
      </c>
      <c r="R1235" s="681">
        <f t="shared" ca="1" si="81"/>
        <v>0</v>
      </c>
      <c r="S1235" t="str">
        <f t="shared" si="82"/>
        <v>HUM_ASR_FY_2022</v>
      </c>
      <c r="T1235" s="958">
        <f t="shared" si="83"/>
        <v>45032</v>
      </c>
      <c r="U1235" t="str">
        <f t="shared" si="84"/>
        <v>Unaudited</v>
      </c>
    </row>
    <row r="1236" spans="1:21" x14ac:dyDescent="0.25">
      <c r="A1236" t="s">
        <v>437</v>
      </c>
      <c r="B1236" t="s">
        <v>1385</v>
      </c>
      <c r="C1236" t="s">
        <v>1386</v>
      </c>
      <c r="D1236" s="15">
        <v>1900</v>
      </c>
      <c r="E1236" s="121">
        <v>1</v>
      </c>
      <c r="F1236" t="s">
        <v>439</v>
      </c>
      <c r="G1236" s="121">
        <v>182</v>
      </c>
      <c r="H1236" t="s">
        <v>384</v>
      </c>
      <c r="I1236" t="s">
        <v>488</v>
      </c>
      <c r="J1236" t="s">
        <v>450</v>
      </c>
      <c r="K1236" t="s">
        <v>435</v>
      </c>
      <c r="L1236" s="756" t="s">
        <v>216</v>
      </c>
      <c r="M1236" t="s">
        <v>100</v>
      </c>
      <c r="N1236" s="681">
        <f t="shared" ca="1" si="81"/>
        <v>350097.57492729655</v>
      </c>
      <c r="O1236" s="681">
        <f t="shared" ca="1" si="81"/>
        <v>162458.37410670024</v>
      </c>
      <c r="P1236" s="681">
        <f t="shared" ca="1" si="81"/>
        <v>187639.20082059631</v>
      </c>
      <c r="Q1236" s="681">
        <f t="shared" ca="1" si="81"/>
        <v>0</v>
      </c>
      <c r="R1236" s="681">
        <f t="shared" ca="1" si="81"/>
        <v>0</v>
      </c>
      <c r="S1236" t="str">
        <f t="shared" si="82"/>
        <v>HUM_ASR_FY_2022</v>
      </c>
      <c r="T1236" s="958">
        <f t="shared" si="83"/>
        <v>45032</v>
      </c>
      <c r="U1236" t="str">
        <f t="shared" si="84"/>
        <v>Unaudited</v>
      </c>
    </row>
    <row r="1237" spans="1:21" x14ac:dyDescent="0.25">
      <c r="A1237" t="s">
        <v>437</v>
      </c>
      <c r="B1237" t="s">
        <v>1385</v>
      </c>
      <c r="C1237" t="s">
        <v>1386</v>
      </c>
      <c r="D1237" s="15">
        <v>1900</v>
      </c>
      <c r="E1237" s="121">
        <v>1</v>
      </c>
      <c r="F1237" t="s">
        <v>439</v>
      </c>
      <c r="G1237" s="121">
        <v>182</v>
      </c>
      <c r="H1237" t="s">
        <v>384</v>
      </c>
      <c r="I1237" t="s">
        <v>488</v>
      </c>
      <c r="J1237" t="s">
        <v>450</v>
      </c>
      <c r="K1237" t="s">
        <v>435</v>
      </c>
      <c r="L1237" s="756" t="s">
        <v>215</v>
      </c>
      <c r="M1237" t="s">
        <v>28</v>
      </c>
      <c r="N1237" s="681">
        <f t="shared" ca="1" si="81"/>
        <v>4345.2524377514001</v>
      </c>
      <c r="O1237" s="681">
        <f t="shared" ca="1" si="81"/>
        <v>2016.3597141935772</v>
      </c>
      <c r="P1237" s="681">
        <f t="shared" ca="1" si="81"/>
        <v>2328.892723557823</v>
      </c>
      <c r="Q1237" s="681">
        <f t="shared" ca="1" si="81"/>
        <v>0</v>
      </c>
      <c r="R1237" s="681">
        <f t="shared" ca="1" si="81"/>
        <v>0</v>
      </c>
      <c r="S1237" t="str">
        <f t="shared" si="82"/>
        <v>HUM_ASR_FY_2022</v>
      </c>
      <c r="T1237" s="958">
        <f t="shared" si="83"/>
        <v>45032</v>
      </c>
      <c r="U1237" t="str">
        <f t="shared" si="84"/>
        <v>Unaudited</v>
      </c>
    </row>
    <row r="1238" spans="1:21" x14ac:dyDescent="0.25">
      <c r="A1238" t="s">
        <v>437</v>
      </c>
      <c r="B1238" t="s">
        <v>1385</v>
      </c>
      <c r="C1238" t="s">
        <v>1386</v>
      </c>
      <c r="D1238" s="15">
        <v>1900</v>
      </c>
      <c r="E1238" s="121">
        <v>1</v>
      </c>
      <c r="F1238" t="s">
        <v>439</v>
      </c>
      <c r="G1238" s="121">
        <v>182</v>
      </c>
      <c r="H1238" t="s">
        <v>384</v>
      </c>
      <c r="I1238" t="s">
        <v>488</v>
      </c>
      <c r="J1238" t="s">
        <v>436</v>
      </c>
      <c r="K1238" t="s">
        <v>436</v>
      </c>
      <c r="L1238" s="756" t="s">
        <v>84</v>
      </c>
      <c r="M1238" t="s">
        <v>327</v>
      </c>
      <c r="N1238" s="681">
        <f t="shared" ca="1" si="81"/>
        <v>0</v>
      </c>
      <c r="O1238" s="681">
        <f t="shared" ca="1" si="81"/>
        <v>0</v>
      </c>
      <c r="P1238" s="681">
        <f t="shared" ca="1" si="81"/>
        <v>0</v>
      </c>
      <c r="Q1238" s="681">
        <f t="shared" ca="1" si="81"/>
        <v>0</v>
      </c>
      <c r="R1238" s="681">
        <f t="shared" ca="1" si="81"/>
        <v>0</v>
      </c>
      <c r="S1238" t="str">
        <f t="shared" si="82"/>
        <v>HUM_ASR_FY_2022</v>
      </c>
      <c r="T1238" s="958">
        <f t="shared" si="83"/>
        <v>45032</v>
      </c>
      <c r="U1238" t="str">
        <f t="shared" si="84"/>
        <v>Unaudited</v>
      </c>
    </row>
    <row r="1239" spans="1:21" x14ac:dyDescent="0.25">
      <c r="A1239" t="s">
        <v>437</v>
      </c>
      <c r="B1239" t="s">
        <v>1385</v>
      </c>
      <c r="C1239" t="s">
        <v>1386</v>
      </c>
      <c r="D1239" s="15">
        <v>1900</v>
      </c>
      <c r="E1239" s="121">
        <v>1</v>
      </c>
      <c r="F1239" t="s">
        <v>439</v>
      </c>
      <c r="G1239" s="121">
        <v>182</v>
      </c>
      <c r="H1239" t="s">
        <v>384</v>
      </c>
      <c r="I1239" t="s">
        <v>488</v>
      </c>
      <c r="J1239" t="s">
        <v>436</v>
      </c>
      <c r="K1239" t="s">
        <v>436</v>
      </c>
      <c r="L1239" s="756" t="s">
        <v>85</v>
      </c>
      <c r="M1239" t="s">
        <v>325</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HUM_ASR_FY_2022</v>
      </c>
      <c r="T1239" s="958">
        <f t="shared" si="83"/>
        <v>45032</v>
      </c>
      <c r="U1239" t="str">
        <f t="shared" si="84"/>
        <v>Unaudited</v>
      </c>
    </row>
    <row r="1240" spans="1:21" x14ac:dyDescent="0.25">
      <c r="A1240" t="s">
        <v>437</v>
      </c>
      <c r="B1240" t="s">
        <v>1385</v>
      </c>
      <c r="C1240" t="s">
        <v>1386</v>
      </c>
      <c r="D1240" s="15">
        <v>1900</v>
      </c>
      <c r="E1240" s="121">
        <v>1</v>
      </c>
      <c r="F1240" t="s">
        <v>439</v>
      </c>
      <c r="G1240" s="121">
        <v>182</v>
      </c>
      <c r="H1240" t="s">
        <v>384</v>
      </c>
      <c r="I1240" t="s">
        <v>488</v>
      </c>
      <c r="J1240" t="s">
        <v>436</v>
      </c>
      <c r="K1240" t="s">
        <v>436</v>
      </c>
      <c r="L1240" s="756" t="s">
        <v>86</v>
      </c>
      <c r="M1240" t="s">
        <v>494</v>
      </c>
      <c r="N1240" s="681">
        <f t="shared" ca="1" si="85"/>
        <v>0</v>
      </c>
      <c r="O1240" s="681">
        <f t="shared" ca="1" si="85"/>
        <v>0</v>
      </c>
      <c r="P1240" s="681">
        <f t="shared" ca="1" si="85"/>
        <v>0</v>
      </c>
      <c r="Q1240" s="681">
        <f t="shared" ca="1" si="85"/>
        <v>0</v>
      </c>
      <c r="R1240" s="681">
        <f t="shared" ca="1" si="85"/>
        <v>0</v>
      </c>
      <c r="S1240" t="str">
        <f t="shared" si="82"/>
        <v>HUM_ASR_FY_2022</v>
      </c>
      <c r="T1240" s="958">
        <f t="shared" si="83"/>
        <v>45032</v>
      </c>
      <c r="U1240" t="str">
        <f t="shared" si="84"/>
        <v>Unaudited</v>
      </c>
    </row>
    <row r="1241" spans="1:21" x14ac:dyDescent="0.25">
      <c r="A1241" t="s">
        <v>437</v>
      </c>
      <c r="B1241" t="s">
        <v>1385</v>
      </c>
      <c r="C1241" t="s">
        <v>1386</v>
      </c>
      <c r="D1241" s="15">
        <v>1900</v>
      </c>
      <c r="E1241" s="121">
        <v>1</v>
      </c>
      <c r="F1241" t="s">
        <v>439</v>
      </c>
      <c r="G1241" s="121">
        <v>182</v>
      </c>
      <c r="H1241" t="s">
        <v>384</v>
      </c>
      <c r="I1241" t="s">
        <v>488</v>
      </c>
      <c r="J1241" t="s">
        <v>436</v>
      </c>
      <c r="K1241" t="s">
        <v>436</v>
      </c>
      <c r="L1241" s="756" t="s">
        <v>87</v>
      </c>
      <c r="M1241" t="s">
        <v>495</v>
      </c>
      <c r="N1241" s="681">
        <f t="shared" ca="1" si="85"/>
        <v>0</v>
      </c>
      <c r="O1241" s="681">
        <f t="shared" ca="1" si="85"/>
        <v>0</v>
      </c>
      <c r="P1241" s="681">
        <f t="shared" ca="1" si="85"/>
        <v>0</v>
      </c>
      <c r="Q1241" s="681">
        <f t="shared" ca="1" si="85"/>
        <v>0</v>
      </c>
      <c r="R1241" s="681">
        <f t="shared" ca="1" si="85"/>
        <v>0</v>
      </c>
      <c r="S1241" t="str">
        <f t="shared" si="82"/>
        <v>HUM_ASR_FY_2022</v>
      </c>
      <c r="T1241" s="958">
        <f t="shared" si="83"/>
        <v>45032</v>
      </c>
      <c r="U1241" t="str">
        <f t="shared" si="84"/>
        <v>Unaudited</v>
      </c>
    </row>
    <row r="1242" spans="1:21" x14ac:dyDescent="0.25">
      <c r="A1242" t="s">
        <v>437</v>
      </c>
      <c r="B1242" t="s">
        <v>1385</v>
      </c>
      <c r="C1242" t="s">
        <v>1386</v>
      </c>
      <c r="D1242" s="15">
        <v>1900</v>
      </c>
      <c r="E1242" s="121">
        <v>1</v>
      </c>
      <c r="F1242" t="s">
        <v>439</v>
      </c>
      <c r="G1242" s="121">
        <v>182</v>
      </c>
      <c r="H1242" t="s">
        <v>384</v>
      </c>
      <c r="I1242" t="s">
        <v>488</v>
      </c>
      <c r="J1242" t="s">
        <v>436</v>
      </c>
      <c r="K1242" t="s">
        <v>436</v>
      </c>
      <c r="L1242" s="756" t="s">
        <v>213</v>
      </c>
      <c r="M1242" t="s">
        <v>496</v>
      </c>
      <c r="N1242" s="681">
        <f t="shared" ca="1" si="85"/>
        <v>0</v>
      </c>
      <c r="O1242" s="681">
        <f t="shared" ca="1" si="85"/>
        <v>0</v>
      </c>
      <c r="P1242" s="681">
        <f t="shared" ca="1" si="85"/>
        <v>0</v>
      </c>
      <c r="Q1242" s="681">
        <f t="shared" ca="1" si="85"/>
        <v>0</v>
      </c>
      <c r="R1242" s="681">
        <f t="shared" ca="1" si="85"/>
        <v>0</v>
      </c>
      <c r="S1242" t="str">
        <f t="shared" si="82"/>
        <v>HUM_ASR_FY_2022</v>
      </c>
      <c r="T1242" s="958">
        <f t="shared" si="83"/>
        <v>45032</v>
      </c>
      <c r="U1242" t="str">
        <f t="shared" si="84"/>
        <v>Unaudited</v>
      </c>
    </row>
    <row r="1243" spans="1:21" x14ac:dyDescent="0.25">
      <c r="A1243" t="s">
        <v>437</v>
      </c>
      <c r="B1243" t="s">
        <v>1385</v>
      </c>
      <c r="C1243" t="s">
        <v>1386</v>
      </c>
      <c r="D1243" s="15">
        <v>1900</v>
      </c>
      <c r="E1243" s="121">
        <v>1</v>
      </c>
      <c r="F1243" t="s">
        <v>439</v>
      </c>
      <c r="G1243" s="121">
        <v>182</v>
      </c>
      <c r="H1243" t="s">
        <v>384</v>
      </c>
      <c r="I1243" t="s">
        <v>489</v>
      </c>
      <c r="J1243" t="s">
        <v>26</v>
      </c>
      <c r="K1243" t="s">
        <v>26</v>
      </c>
      <c r="L1243" s="756" t="s">
        <v>204</v>
      </c>
      <c r="M1243" t="s">
        <v>26</v>
      </c>
      <c r="N1243" s="681">
        <f t="shared" ca="1" si="85"/>
        <v>354053.4645448688</v>
      </c>
      <c r="O1243" s="681">
        <f t="shared" ca="1" si="85"/>
        <v>0</v>
      </c>
      <c r="P1243" s="681">
        <f t="shared" ca="1" si="85"/>
        <v>0</v>
      </c>
      <c r="Q1243" s="681">
        <f t="shared" ca="1" si="85"/>
        <v>0</v>
      </c>
      <c r="R1243" s="681">
        <f t="shared" ca="1" si="85"/>
        <v>0</v>
      </c>
      <c r="S1243" t="str">
        <f t="shared" si="82"/>
        <v>HUM_ASR_FY_2022</v>
      </c>
      <c r="T1243" s="958">
        <f t="shared" si="83"/>
        <v>45032</v>
      </c>
      <c r="U1243" t="str">
        <f t="shared" si="84"/>
        <v>Unaudited</v>
      </c>
    </row>
    <row r="1244" spans="1:21" x14ac:dyDescent="0.25">
      <c r="A1244" t="s">
        <v>437</v>
      </c>
      <c r="B1244" t="s">
        <v>1385</v>
      </c>
      <c r="C1244" t="s">
        <v>1386</v>
      </c>
      <c r="D1244" s="15">
        <v>1900</v>
      </c>
      <c r="E1244" s="121">
        <v>1</v>
      </c>
      <c r="F1244" t="s">
        <v>440</v>
      </c>
      <c r="G1244" s="121">
        <v>274</v>
      </c>
      <c r="H1244" t="s">
        <v>384</v>
      </c>
      <c r="I1244" t="s">
        <v>432</v>
      </c>
      <c r="J1244" t="s">
        <v>432</v>
      </c>
      <c r="K1244" t="s">
        <v>432</v>
      </c>
      <c r="M1244" t="s">
        <v>432</v>
      </c>
      <c r="N1244" s="681">
        <f t="shared" ca="1" si="85"/>
        <v>8277</v>
      </c>
      <c r="O1244" s="681">
        <f t="shared" ca="1" si="85"/>
        <v>4295</v>
      </c>
      <c r="P1244" s="681">
        <f t="shared" ca="1" si="85"/>
        <v>3982</v>
      </c>
      <c r="Q1244" s="681">
        <f t="shared" ca="1" si="85"/>
        <v>0</v>
      </c>
      <c r="R1244" s="681">
        <f t="shared" ca="1" si="85"/>
        <v>0</v>
      </c>
      <c r="S1244" t="str">
        <f t="shared" si="82"/>
        <v>HUM_ASR_FY_2022</v>
      </c>
      <c r="T1244" s="958">
        <f t="shared" si="83"/>
        <v>45032</v>
      </c>
      <c r="U1244" t="str">
        <f t="shared" si="84"/>
        <v>Unaudited</v>
      </c>
    </row>
    <row r="1245" spans="1:21" x14ac:dyDescent="0.25">
      <c r="A1245" t="s">
        <v>437</v>
      </c>
      <c r="B1245" t="s">
        <v>1385</v>
      </c>
      <c r="C1245" t="s">
        <v>1386</v>
      </c>
      <c r="D1245" s="15">
        <v>1900</v>
      </c>
      <c r="E1245" s="121">
        <v>1</v>
      </c>
      <c r="F1245" t="s">
        <v>440</v>
      </c>
      <c r="G1245" s="121">
        <v>274</v>
      </c>
      <c r="H1245" t="s">
        <v>384</v>
      </c>
      <c r="I1245" t="s">
        <v>487</v>
      </c>
      <c r="J1245" t="s">
        <v>12</v>
      </c>
      <c r="K1245" t="s">
        <v>12</v>
      </c>
      <c r="L1245" s="756">
        <v>1.1000000000000001</v>
      </c>
      <c r="M1245" t="s">
        <v>12</v>
      </c>
      <c r="N1245" s="681">
        <f t="shared" ca="1" si="85"/>
        <v>29696502.829999998</v>
      </c>
      <c r="O1245" s="681">
        <f t="shared" ca="1" si="85"/>
        <v>0</v>
      </c>
      <c r="P1245" s="681">
        <f t="shared" ca="1" si="85"/>
        <v>0</v>
      </c>
      <c r="Q1245" s="681">
        <f t="shared" ca="1" si="85"/>
        <v>0</v>
      </c>
      <c r="R1245" s="681">
        <f t="shared" ca="1" si="85"/>
        <v>0</v>
      </c>
      <c r="S1245" t="str">
        <f t="shared" si="82"/>
        <v>HUM_ASR_FY_2022</v>
      </c>
      <c r="T1245" s="958">
        <f t="shared" si="83"/>
        <v>45032</v>
      </c>
      <c r="U1245" t="str">
        <f t="shared" si="84"/>
        <v>Unaudited</v>
      </c>
    </row>
    <row r="1246" spans="1:21" x14ac:dyDescent="0.25">
      <c r="A1246" t="s">
        <v>437</v>
      </c>
      <c r="B1246" t="s">
        <v>1385</v>
      </c>
      <c r="C1246" t="s">
        <v>1386</v>
      </c>
      <c r="D1246" s="15">
        <v>1900</v>
      </c>
      <c r="E1246" s="121">
        <v>1</v>
      </c>
      <c r="F1246" t="s">
        <v>440</v>
      </c>
      <c r="G1246" s="121">
        <v>274</v>
      </c>
      <c r="H1246" t="s">
        <v>384</v>
      </c>
      <c r="I1246" t="s">
        <v>487</v>
      </c>
      <c r="J1246" t="s">
        <v>12</v>
      </c>
      <c r="K1246" t="s">
        <v>222</v>
      </c>
      <c r="L1246" s="756">
        <v>1.2</v>
      </c>
      <c r="M1246" t="s">
        <v>222</v>
      </c>
      <c r="N1246" s="681">
        <f t="shared" ca="1" si="85"/>
        <v>0</v>
      </c>
      <c r="O1246" s="681">
        <f t="shared" ca="1" si="85"/>
        <v>0</v>
      </c>
      <c r="P1246" s="681">
        <f t="shared" ca="1" si="85"/>
        <v>0</v>
      </c>
      <c r="Q1246" s="681">
        <f t="shared" ca="1" si="85"/>
        <v>0</v>
      </c>
      <c r="R1246" s="681">
        <f t="shared" ca="1" si="85"/>
        <v>0</v>
      </c>
      <c r="S1246" t="str">
        <f t="shared" si="82"/>
        <v>HUM_ASR_FY_2022</v>
      </c>
      <c r="T1246" s="958">
        <f t="shared" si="83"/>
        <v>45032</v>
      </c>
      <c r="U1246" t="str">
        <f t="shared" si="84"/>
        <v>Unaudited</v>
      </c>
    </row>
    <row r="1247" spans="1:21" x14ac:dyDescent="0.25">
      <c r="A1247" t="s">
        <v>437</v>
      </c>
      <c r="B1247" t="s">
        <v>1385</v>
      </c>
      <c r="C1247" t="s">
        <v>1386</v>
      </c>
      <c r="D1247" s="15">
        <v>1900</v>
      </c>
      <c r="E1247" s="121">
        <v>1</v>
      </c>
      <c r="F1247" t="s">
        <v>440</v>
      </c>
      <c r="G1247" s="121">
        <v>274</v>
      </c>
      <c r="H1247" t="s">
        <v>384</v>
      </c>
      <c r="I1247" t="s">
        <v>487</v>
      </c>
      <c r="J1247" t="s">
        <v>12</v>
      </c>
      <c r="K1247" t="s">
        <v>1323</v>
      </c>
      <c r="L1247" s="756" t="s">
        <v>1319</v>
      </c>
      <c r="M1247" t="s">
        <v>1323</v>
      </c>
      <c r="N1247" s="681">
        <f t="shared" ca="1" si="85"/>
        <v>126488.84999999999</v>
      </c>
      <c r="O1247" s="681">
        <f t="shared" ca="1" si="85"/>
        <v>0</v>
      </c>
      <c r="P1247" s="681">
        <f t="shared" ca="1" si="85"/>
        <v>0</v>
      </c>
      <c r="Q1247" s="681">
        <f t="shared" ca="1" si="85"/>
        <v>0</v>
      </c>
      <c r="R1247" s="681">
        <f t="shared" ca="1" si="85"/>
        <v>0</v>
      </c>
      <c r="S1247" t="str">
        <f t="shared" si="82"/>
        <v>HUM_ASR_FY_2022</v>
      </c>
      <c r="T1247" s="958">
        <f t="shared" si="83"/>
        <v>45032</v>
      </c>
      <c r="U1247" t="str">
        <f t="shared" si="84"/>
        <v>Unaudited</v>
      </c>
    </row>
    <row r="1248" spans="1:21" x14ac:dyDescent="0.25">
      <c r="A1248" t="s">
        <v>437</v>
      </c>
      <c r="B1248" t="s">
        <v>1385</v>
      </c>
      <c r="C1248" t="s">
        <v>1386</v>
      </c>
      <c r="D1248" s="15">
        <v>1900</v>
      </c>
      <c r="E1248" s="121">
        <v>1</v>
      </c>
      <c r="F1248" t="s">
        <v>440</v>
      </c>
      <c r="G1248" s="121">
        <v>274</v>
      </c>
      <c r="H1248" t="s">
        <v>384</v>
      </c>
      <c r="I1248" t="s">
        <v>487</v>
      </c>
      <c r="J1248" t="s">
        <v>12</v>
      </c>
      <c r="K1248" t="s">
        <v>1325</v>
      </c>
      <c r="L1248" s="756" t="s">
        <v>1324</v>
      </c>
      <c r="M1248" t="s">
        <v>1325</v>
      </c>
      <c r="N1248" s="681">
        <f t="shared" ca="1" si="85"/>
        <v>-32748.69</v>
      </c>
      <c r="O1248" s="681">
        <f t="shared" ca="1" si="85"/>
        <v>0</v>
      </c>
      <c r="P1248" s="681">
        <f t="shared" ca="1" si="85"/>
        <v>0</v>
      </c>
      <c r="Q1248" s="681">
        <f t="shared" ca="1" si="85"/>
        <v>0</v>
      </c>
      <c r="R1248" s="681">
        <f t="shared" ca="1" si="85"/>
        <v>0</v>
      </c>
      <c r="S1248" t="str">
        <f t="shared" si="82"/>
        <v>HUM_ASR_FY_2022</v>
      </c>
      <c r="T1248" s="958">
        <f t="shared" si="83"/>
        <v>45032</v>
      </c>
      <c r="U1248" t="str">
        <f t="shared" si="84"/>
        <v>Unaudited</v>
      </c>
    </row>
    <row r="1249" spans="1:21" x14ac:dyDescent="0.25">
      <c r="A1249" t="s">
        <v>437</v>
      </c>
      <c r="B1249" t="s">
        <v>1385</v>
      </c>
      <c r="C1249" t="s">
        <v>1386</v>
      </c>
      <c r="D1249" s="15">
        <v>1900</v>
      </c>
      <c r="E1249" s="121">
        <v>1</v>
      </c>
      <c r="F1249" t="s">
        <v>440</v>
      </c>
      <c r="G1249" s="121">
        <v>274</v>
      </c>
      <c r="H1249" t="s">
        <v>384</v>
      </c>
      <c r="I1249" t="s">
        <v>487</v>
      </c>
      <c r="J1249" t="s">
        <v>13</v>
      </c>
      <c r="K1249" t="s">
        <v>13</v>
      </c>
      <c r="L1249" s="756" t="s">
        <v>63</v>
      </c>
      <c r="M1249" t="s">
        <v>13</v>
      </c>
      <c r="N1249" s="681">
        <f t="shared" ca="1" si="85"/>
        <v>-99817.909999999989</v>
      </c>
      <c r="O1249" s="681">
        <f t="shared" ca="1" si="85"/>
        <v>0</v>
      </c>
      <c r="P1249" s="681">
        <f t="shared" ca="1" si="85"/>
        <v>0</v>
      </c>
      <c r="Q1249" s="681">
        <f t="shared" ca="1" si="85"/>
        <v>0</v>
      </c>
      <c r="R1249" s="681">
        <f t="shared" ca="1" si="85"/>
        <v>0</v>
      </c>
      <c r="S1249" t="str">
        <f t="shared" si="82"/>
        <v>HUM_ASR_FY_2022</v>
      </c>
      <c r="T1249" s="958">
        <f t="shared" si="83"/>
        <v>45032</v>
      </c>
      <c r="U1249" t="str">
        <f t="shared" si="84"/>
        <v>Unaudited</v>
      </c>
    </row>
    <row r="1250" spans="1:21" x14ac:dyDescent="0.25">
      <c r="A1250" t="s">
        <v>437</v>
      </c>
      <c r="B1250" t="s">
        <v>1385</v>
      </c>
      <c r="C1250" t="s">
        <v>1386</v>
      </c>
      <c r="D1250" s="15">
        <v>1900</v>
      </c>
      <c r="E1250" s="121">
        <v>1</v>
      </c>
      <c r="F1250" t="s">
        <v>440</v>
      </c>
      <c r="G1250" s="121">
        <v>274</v>
      </c>
      <c r="H1250" t="s">
        <v>384</v>
      </c>
      <c r="I1250" t="s">
        <v>488</v>
      </c>
      <c r="J1250" t="s">
        <v>433</v>
      </c>
      <c r="K1250" t="s">
        <v>796</v>
      </c>
      <c r="L1250" s="756">
        <v>2.1</v>
      </c>
      <c r="M1250" t="s">
        <v>731</v>
      </c>
      <c r="N1250" s="681">
        <f t="shared" ca="1" si="85"/>
        <v>98855</v>
      </c>
      <c r="O1250" s="681">
        <f t="shared" ca="1" si="85"/>
        <v>92463</v>
      </c>
      <c r="P1250" s="681">
        <f t="shared" ca="1" si="85"/>
        <v>6392</v>
      </c>
      <c r="Q1250" s="681">
        <f t="shared" ca="1" si="85"/>
        <v>0</v>
      </c>
      <c r="R1250" s="681">
        <f t="shared" ca="1" si="85"/>
        <v>0</v>
      </c>
      <c r="S1250" t="str">
        <f t="shared" si="82"/>
        <v>HUM_ASR_FY_2022</v>
      </c>
      <c r="T1250" s="958">
        <f t="shared" si="83"/>
        <v>45032</v>
      </c>
      <c r="U1250" t="str">
        <f t="shared" si="84"/>
        <v>Unaudited</v>
      </c>
    </row>
    <row r="1251" spans="1:21" x14ac:dyDescent="0.25">
      <c r="A1251" t="s">
        <v>437</v>
      </c>
      <c r="B1251" t="s">
        <v>1385</v>
      </c>
      <c r="C1251" t="s">
        <v>1386</v>
      </c>
      <c r="D1251" s="15">
        <v>1900</v>
      </c>
      <c r="E1251" s="121">
        <v>1</v>
      </c>
      <c r="F1251" t="s">
        <v>440</v>
      </c>
      <c r="G1251" s="121">
        <v>274</v>
      </c>
      <c r="H1251" t="s">
        <v>384</v>
      </c>
      <c r="I1251" t="s">
        <v>488</v>
      </c>
      <c r="J1251" t="s">
        <v>433</v>
      </c>
      <c r="K1251" t="s">
        <v>796</v>
      </c>
      <c r="L1251" s="756">
        <v>2.2000000000000002</v>
      </c>
      <c r="M1251" t="s">
        <v>732</v>
      </c>
      <c r="N1251" s="681">
        <f t="shared" ca="1" si="85"/>
        <v>376</v>
      </c>
      <c r="O1251" s="681">
        <f t="shared" ca="1" si="85"/>
        <v>362</v>
      </c>
      <c r="P1251" s="681">
        <f t="shared" ca="1" si="85"/>
        <v>14</v>
      </c>
      <c r="Q1251" s="681">
        <f t="shared" ca="1" si="85"/>
        <v>0</v>
      </c>
      <c r="R1251" s="681">
        <f t="shared" ca="1" si="85"/>
        <v>0</v>
      </c>
      <c r="S1251" t="str">
        <f t="shared" si="82"/>
        <v>HUM_ASR_FY_2022</v>
      </c>
      <c r="T1251" s="958">
        <f t="shared" si="83"/>
        <v>45032</v>
      </c>
      <c r="U1251" t="str">
        <f t="shared" si="84"/>
        <v>Unaudited</v>
      </c>
    </row>
    <row r="1252" spans="1:21" x14ac:dyDescent="0.25">
      <c r="A1252" t="s">
        <v>437</v>
      </c>
      <c r="B1252" t="s">
        <v>1385</v>
      </c>
      <c r="C1252" t="s">
        <v>1386</v>
      </c>
      <c r="D1252" s="15">
        <v>1900</v>
      </c>
      <c r="E1252" s="121">
        <v>1</v>
      </c>
      <c r="F1252" t="s">
        <v>440</v>
      </c>
      <c r="G1252" s="121">
        <v>274</v>
      </c>
      <c r="H1252" t="s">
        <v>384</v>
      </c>
      <c r="I1252" t="s">
        <v>488</v>
      </c>
      <c r="J1252" t="s">
        <v>433</v>
      </c>
      <c r="K1252" t="s">
        <v>796</v>
      </c>
      <c r="L1252" s="756">
        <v>2.2999999999999998</v>
      </c>
      <c r="M1252" t="s">
        <v>733</v>
      </c>
      <c r="N1252" s="681">
        <f t="shared" ca="1" si="85"/>
        <v>19446464.709999993</v>
      </c>
      <c r="O1252" s="681">
        <f t="shared" ca="1" si="85"/>
        <v>18140778.609999992</v>
      </c>
      <c r="P1252" s="681">
        <f t="shared" ca="1" si="85"/>
        <v>1305686.0999999999</v>
      </c>
      <c r="Q1252" s="681">
        <f t="shared" ca="1" si="85"/>
        <v>0</v>
      </c>
      <c r="R1252" s="681">
        <f t="shared" ca="1" si="85"/>
        <v>0</v>
      </c>
      <c r="S1252" t="str">
        <f t="shared" si="82"/>
        <v>HUM_ASR_FY_2022</v>
      </c>
      <c r="T1252" s="958">
        <f t="shared" si="83"/>
        <v>45032</v>
      </c>
      <c r="U1252" t="str">
        <f t="shared" si="84"/>
        <v>Unaudited</v>
      </c>
    </row>
    <row r="1253" spans="1:21" x14ac:dyDescent="0.25">
      <c r="A1253" t="s">
        <v>437</v>
      </c>
      <c r="B1253" t="s">
        <v>1385</v>
      </c>
      <c r="C1253" t="s">
        <v>1386</v>
      </c>
      <c r="D1253" s="15">
        <v>1900</v>
      </c>
      <c r="E1253" s="121">
        <v>1</v>
      </c>
      <c r="F1253" t="s">
        <v>440</v>
      </c>
      <c r="G1253" s="121">
        <v>274</v>
      </c>
      <c r="H1253" t="s">
        <v>384</v>
      </c>
      <c r="I1253" t="s">
        <v>488</v>
      </c>
      <c r="J1253" t="s">
        <v>433</v>
      </c>
      <c r="K1253" t="s">
        <v>796</v>
      </c>
      <c r="L1253" s="756">
        <v>2.4</v>
      </c>
      <c r="M1253" t="s">
        <v>734</v>
      </c>
      <c r="N1253" s="681">
        <f t="shared" ca="1" si="85"/>
        <v>19869.860000000004</v>
      </c>
      <c r="O1253" s="681">
        <f t="shared" ca="1" si="85"/>
        <v>18855.660000000003</v>
      </c>
      <c r="P1253" s="681">
        <f t="shared" ca="1" si="85"/>
        <v>1014.1999999999999</v>
      </c>
      <c r="Q1253" s="681">
        <f t="shared" ca="1" si="85"/>
        <v>0</v>
      </c>
      <c r="R1253" s="681">
        <f t="shared" ca="1" si="85"/>
        <v>0</v>
      </c>
      <c r="S1253" t="str">
        <f t="shared" si="82"/>
        <v>HUM_ASR_FY_2022</v>
      </c>
      <c r="T1253" s="958">
        <f t="shared" si="83"/>
        <v>45032</v>
      </c>
      <c r="U1253" t="str">
        <f t="shared" si="84"/>
        <v>Unaudited</v>
      </c>
    </row>
    <row r="1254" spans="1:21" x14ac:dyDescent="0.25">
      <c r="A1254" t="s">
        <v>437</v>
      </c>
      <c r="B1254" t="s">
        <v>1385</v>
      </c>
      <c r="C1254" t="s">
        <v>1386</v>
      </c>
      <c r="D1254" s="15">
        <v>1900</v>
      </c>
      <c r="E1254" s="121">
        <v>1</v>
      </c>
      <c r="F1254" t="s">
        <v>440</v>
      </c>
      <c r="G1254" s="121">
        <v>274</v>
      </c>
      <c r="H1254" t="s">
        <v>384</v>
      </c>
      <c r="I1254" t="s">
        <v>488</v>
      </c>
      <c r="J1254" t="s">
        <v>433</v>
      </c>
      <c r="K1254" t="s">
        <v>796</v>
      </c>
      <c r="L1254" s="756">
        <v>2.5</v>
      </c>
      <c r="M1254" t="s">
        <v>776</v>
      </c>
      <c r="N1254" s="681">
        <f t="shared" ca="1" si="85"/>
        <v>7018</v>
      </c>
      <c r="O1254" s="681">
        <f t="shared" ca="1" si="85"/>
        <v>6205</v>
      </c>
      <c r="P1254" s="681">
        <f t="shared" ca="1" si="85"/>
        <v>813</v>
      </c>
      <c r="Q1254" s="681">
        <f t="shared" ca="1" si="85"/>
        <v>0</v>
      </c>
      <c r="R1254" s="681">
        <f t="shared" ca="1" si="85"/>
        <v>0</v>
      </c>
      <c r="S1254" t="str">
        <f t="shared" si="82"/>
        <v>HUM_ASR_FY_2022</v>
      </c>
      <c r="T1254" s="958">
        <f t="shared" si="83"/>
        <v>45032</v>
      </c>
      <c r="U1254" t="str">
        <f t="shared" si="84"/>
        <v>Unaudited</v>
      </c>
    </row>
    <row r="1255" spans="1:21" x14ac:dyDescent="0.25">
      <c r="A1255" t="s">
        <v>437</v>
      </c>
      <c r="B1255" t="s">
        <v>1385</v>
      </c>
      <c r="C1255" t="s">
        <v>1386</v>
      </c>
      <c r="D1255" s="15">
        <v>1900</v>
      </c>
      <c r="E1255" s="121">
        <v>1</v>
      </c>
      <c r="F1255" t="s">
        <v>440</v>
      </c>
      <c r="G1255" s="121">
        <v>274</v>
      </c>
      <c r="H1255" t="s">
        <v>384</v>
      </c>
      <c r="I1255" t="s">
        <v>488</v>
      </c>
      <c r="J1255" t="s">
        <v>433</v>
      </c>
      <c r="K1255" t="s">
        <v>796</v>
      </c>
      <c r="L1255" s="756">
        <v>2.6</v>
      </c>
      <c r="M1255" t="s">
        <v>186</v>
      </c>
      <c r="N1255" s="681">
        <f t="shared" ca="1" si="85"/>
        <v>1341017.3300000003</v>
      </c>
      <c r="O1255" s="681">
        <f t="shared" ca="1" si="85"/>
        <v>1157244.7600000002</v>
      </c>
      <c r="P1255" s="681">
        <f t="shared" ca="1" si="85"/>
        <v>183772.57</v>
      </c>
      <c r="Q1255" s="681">
        <f t="shared" ca="1" si="85"/>
        <v>0</v>
      </c>
      <c r="R1255" s="681">
        <f t="shared" ca="1" si="85"/>
        <v>0</v>
      </c>
      <c r="S1255" t="str">
        <f t="shared" si="82"/>
        <v>HUM_ASR_FY_2022</v>
      </c>
      <c r="T1255" s="958">
        <f t="shared" si="83"/>
        <v>45032</v>
      </c>
      <c r="U1255" t="str">
        <f t="shared" si="84"/>
        <v>Unaudited</v>
      </c>
    </row>
    <row r="1256" spans="1:21" x14ac:dyDescent="0.25">
      <c r="A1256" t="s">
        <v>437</v>
      </c>
      <c r="B1256" t="s">
        <v>1385</v>
      </c>
      <c r="C1256" t="s">
        <v>1386</v>
      </c>
      <c r="D1256" s="15">
        <v>1900</v>
      </c>
      <c r="E1256" s="121">
        <v>1</v>
      </c>
      <c r="F1256" t="s">
        <v>440</v>
      </c>
      <c r="G1256" s="121">
        <v>274</v>
      </c>
      <c r="H1256" t="s">
        <v>384</v>
      </c>
      <c r="I1256" t="s">
        <v>488</v>
      </c>
      <c r="J1256" t="s">
        <v>433</v>
      </c>
      <c r="K1256" t="s">
        <v>796</v>
      </c>
      <c r="L1256" s="756">
        <v>2.7</v>
      </c>
      <c r="M1256" t="s">
        <v>797</v>
      </c>
      <c r="N1256" s="681">
        <f t="shared" ca="1" si="85"/>
        <v>1130907.5838462464</v>
      </c>
      <c r="O1256" s="681">
        <f t="shared" ca="1" si="85"/>
        <v>1054975.5142061894</v>
      </c>
      <c r="P1256" s="681">
        <f t="shared" ca="1" si="85"/>
        <v>75932.0696400569</v>
      </c>
      <c r="Q1256" s="681">
        <f t="shared" ca="1" si="85"/>
        <v>0</v>
      </c>
      <c r="R1256" s="681">
        <f t="shared" ca="1" si="85"/>
        <v>0</v>
      </c>
      <c r="S1256" t="str">
        <f t="shared" si="82"/>
        <v>HUM_ASR_FY_2022</v>
      </c>
      <c r="T1256" s="958">
        <f t="shared" si="83"/>
        <v>45032</v>
      </c>
      <c r="U1256" t="str">
        <f t="shared" si="84"/>
        <v>Unaudited</v>
      </c>
    </row>
    <row r="1257" spans="1:21" x14ac:dyDescent="0.25">
      <c r="A1257" t="s">
        <v>437</v>
      </c>
      <c r="B1257" t="s">
        <v>1385</v>
      </c>
      <c r="C1257" t="s">
        <v>1386</v>
      </c>
      <c r="D1257" s="15">
        <v>1900</v>
      </c>
      <c r="E1257" s="121">
        <v>1</v>
      </c>
      <c r="F1257" t="s">
        <v>440</v>
      </c>
      <c r="G1257" s="121">
        <v>274</v>
      </c>
      <c r="H1257" t="s">
        <v>384</v>
      </c>
      <c r="I1257" t="s">
        <v>488</v>
      </c>
      <c r="J1257" t="s">
        <v>433</v>
      </c>
      <c r="K1257" t="s">
        <v>796</v>
      </c>
      <c r="L1257" s="756">
        <v>2.8</v>
      </c>
      <c r="M1257" t="s">
        <v>798</v>
      </c>
      <c r="N1257" s="681">
        <f t="shared" ca="1" si="85"/>
        <v>0</v>
      </c>
      <c r="O1257" s="681">
        <f t="shared" ca="1" si="85"/>
        <v>0</v>
      </c>
      <c r="P1257" s="681">
        <f t="shared" ca="1" si="85"/>
        <v>0</v>
      </c>
      <c r="Q1257" s="681">
        <f t="shared" ca="1" si="85"/>
        <v>0</v>
      </c>
      <c r="R1257" s="681">
        <f t="shared" ca="1" si="85"/>
        <v>0</v>
      </c>
      <c r="S1257" t="str">
        <f t="shared" si="82"/>
        <v>HUM_ASR_FY_2022</v>
      </c>
      <c r="T1257" s="958">
        <f t="shared" si="83"/>
        <v>45032</v>
      </c>
      <c r="U1257" t="str">
        <f t="shared" si="84"/>
        <v>Unaudited</v>
      </c>
    </row>
    <row r="1258" spans="1:21" x14ac:dyDescent="0.25">
      <c r="A1258" t="s">
        <v>437</v>
      </c>
      <c r="B1258" t="s">
        <v>1385</v>
      </c>
      <c r="C1258" t="s">
        <v>1386</v>
      </c>
      <c r="D1258" s="15">
        <v>1900</v>
      </c>
      <c r="E1258" s="121">
        <v>1</v>
      </c>
      <c r="F1258" t="s">
        <v>440</v>
      </c>
      <c r="G1258" s="121">
        <v>274</v>
      </c>
      <c r="H1258" t="s">
        <v>384</v>
      </c>
      <c r="I1258" t="s">
        <v>488</v>
      </c>
      <c r="J1258" t="s">
        <v>433</v>
      </c>
      <c r="K1258" t="s">
        <v>796</v>
      </c>
      <c r="L1258" s="756">
        <v>2.9</v>
      </c>
      <c r="M1258" t="s">
        <v>779</v>
      </c>
      <c r="N1258" s="681">
        <f t="shared" ca="1" si="85"/>
        <v>0</v>
      </c>
      <c r="O1258" s="681">
        <f t="shared" ca="1" si="85"/>
        <v>0</v>
      </c>
      <c r="P1258" s="681">
        <f t="shared" ca="1" si="85"/>
        <v>0</v>
      </c>
      <c r="Q1258" s="681">
        <f t="shared" ca="1" si="85"/>
        <v>0</v>
      </c>
      <c r="R1258" s="681">
        <f t="shared" ca="1" si="85"/>
        <v>0</v>
      </c>
      <c r="S1258" t="str">
        <f t="shared" si="82"/>
        <v>HUM_ASR_FY_2022</v>
      </c>
      <c r="T1258" s="958">
        <f t="shared" si="83"/>
        <v>45032</v>
      </c>
      <c r="U1258" t="str">
        <f t="shared" si="84"/>
        <v>Unaudited</v>
      </c>
    </row>
    <row r="1259" spans="1:21" x14ac:dyDescent="0.25">
      <c r="A1259" t="s">
        <v>437</v>
      </c>
      <c r="B1259" t="s">
        <v>1385</v>
      </c>
      <c r="C1259" t="s">
        <v>1386</v>
      </c>
      <c r="D1259" s="15">
        <v>1900</v>
      </c>
      <c r="E1259" s="121">
        <v>1</v>
      </c>
      <c r="F1259" t="s">
        <v>440</v>
      </c>
      <c r="G1259" s="121">
        <v>274</v>
      </c>
      <c r="H1259" t="s">
        <v>384</v>
      </c>
      <c r="I1259" t="s">
        <v>488</v>
      </c>
      <c r="J1259" t="s">
        <v>433</v>
      </c>
      <c r="K1259" t="s">
        <v>223</v>
      </c>
      <c r="L1259" s="756">
        <v>2.11</v>
      </c>
      <c r="M1259" t="s">
        <v>228</v>
      </c>
      <c r="N1259" s="681">
        <f t="shared" ca="1" si="85"/>
        <v>1643983.8400000003</v>
      </c>
      <c r="O1259" s="681">
        <f t="shared" ca="1" si="85"/>
        <v>417079.47000000009</v>
      </c>
      <c r="P1259" s="681">
        <f t="shared" ca="1" si="85"/>
        <v>1226904.3700000001</v>
      </c>
      <c r="Q1259" s="681">
        <f t="shared" ca="1" si="85"/>
        <v>0</v>
      </c>
      <c r="R1259" s="681">
        <f t="shared" ca="1" si="85"/>
        <v>0</v>
      </c>
      <c r="S1259" t="str">
        <f t="shared" si="82"/>
        <v>HUM_ASR_FY_2022</v>
      </c>
      <c r="T1259" s="958">
        <f t="shared" si="83"/>
        <v>45032</v>
      </c>
      <c r="U1259" t="str">
        <f t="shared" si="84"/>
        <v>Unaudited</v>
      </c>
    </row>
    <row r="1260" spans="1:21" x14ac:dyDescent="0.25">
      <c r="A1260" t="s">
        <v>437</v>
      </c>
      <c r="B1260" t="s">
        <v>1385</v>
      </c>
      <c r="C1260" t="s">
        <v>1386</v>
      </c>
      <c r="D1260" s="15">
        <v>1900</v>
      </c>
      <c r="E1260" s="121">
        <v>1</v>
      </c>
      <c r="F1260" t="s">
        <v>440</v>
      </c>
      <c r="G1260" s="121">
        <v>274</v>
      </c>
      <c r="H1260" t="s">
        <v>384</v>
      </c>
      <c r="I1260" t="s">
        <v>488</v>
      </c>
      <c r="J1260" t="s">
        <v>433</v>
      </c>
      <c r="K1260" t="s">
        <v>223</v>
      </c>
      <c r="L1260" s="756">
        <v>2.12</v>
      </c>
      <c r="M1260" t="s">
        <v>552</v>
      </c>
      <c r="N1260" s="681">
        <f t="shared" ca="1" si="85"/>
        <v>2006276.3900000001</v>
      </c>
      <c r="O1260" s="681">
        <f t="shared" ca="1" si="85"/>
        <v>169343.55000000002</v>
      </c>
      <c r="P1260" s="681">
        <f t="shared" ca="1" si="85"/>
        <v>1836932.84</v>
      </c>
      <c r="Q1260" s="681">
        <f t="shared" ca="1" si="85"/>
        <v>0</v>
      </c>
      <c r="R1260" s="681">
        <f t="shared" ca="1" si="85"/>
        <v>0</v>
      </c>
      <c r="S1260" t="str">
        <f t="shared" si="82"/>
        <v>HUM_ASR_FY_2022</v>
      </c>
      <c r="T1260" s="958">
        <f t="shared" si="83"/>
        <v>45032</v>
      </c>
      <c r="U1260" t="str">
        <f t="shared" si="84"/>
        <v>Unaudited</v>
      </c>
    </row>
    <row r="1261" spans="1:21" x14ac:dyDescent="0.25">
      <c r="A1261" t="s">
        <v>437</v>
      </c>
      <c r="B1261" t="s">
        <v>1385</v>
      </c>
      <c r="C1261" t="s">
        <v>1386</v>
      </c>
      <c r="D1261" s="15">
        <v>1900</v>
      </c>
      <c r="E1261" s="121">
        <v>1</v>
      </c>
      <c r="F1261" t="s">
        <v>440</v>
      </c>
      <c r="G1261" s="121">
        <v>274</v>
      </c>
      <c r="H1261" t="s">
        <v>384</v>
      </c>
      <c r="I1261" t="s">
        <v>488</v>
      </c>
      <c r="J1261" t="s">
        <v>433</v>
      </c>
      <c r="K1261" t="s">
        <v>223</v>
      </c>
      <c r="L1261" s="756">
        <v>2.13</v>
      </c>
      <c r="M1261" t="s">
        <v>229</v>
      </c>
      <c r="N1261" s="681">
        <f t="shared" ca="1" si="85"/>
        <v>162889.55000000005</v>
      </c>
      <c r="O1261" s="681">
        <f t="shared" ca="1" si="85"/>
        <v>21621.079999999998</v>
      </c>
      <c r="P1261" s="681">
        <f t="shared" ca="1" si="85"/>
        <v>141268.47000000006</v>
      </c>
      <c r="Q1261" s="681">
        <f t="shared" ca="1" si="85"/>
        <v>0</v>
      </c>
      <c r="R1261" s="681">
        <f t="shared" ca="1" si="85"/>
        <v>0</v>
      </c>
      <c r="S1261" t="str">
        <f t="shared" si="82"/>
        <v>HUM_ASR_FY_2022</v>
      </c>
      <c r="T1261" s="958">
        <f t="shared" si="83"/>
        <v>45032</v>
      </c>
      <c r="U1261" t="str">
        <f t="shared" si="84"/>
        <v>Unaudited</v>
      </c>
    </row>
    <row r="1262" spans="1:21" x14ac:dyDescent="0.25">
      <c r="A1262" t="s">
        <v>437</v>
      </c>
      <c r="B1262" t="s">
        <v>1385</v>
      </c>
      <c r="C1262" t="s">
        <v>1386</v>
      </c>
      <c r="D1262" s="15">
        <v>1900</v>
      </c>
      <c r="E1262" s="121">
        <v>1</v>
      </c>
      <c r="F1262" t="s">
        <v>440</v>
      </c>
      <c r="G1262" s="121">
        <v>274</v>
      </c>
      <c r="H1262" t="s">
        <v>384</v>
      </c>
      <c r="I1262" t="s">
        <v>488</v>
      </c>
      <c r="J1262" t="s">
        <v>433</v>
      </c>
      <c r="K1262" t="s">
        <v>223</v>
      </c>
      <c r="L1262" s="756">
        <v>2.14</v>
      </c>
      <c r="M1262" t="s">
        <v>556</v>
      </c>
      <c r="N1262" s="681">
        <f t="shared" ca="1" si="85"/>
        <v>135710.47999999998</v>
      </c>
      <c r="O1262" s="681">
        <f t="shared" ca="1" si="85"/>
        <v>126382.43999999999</v>
      </c>
      <c r="P1262" s="681">
        <f t="shared" ca="1" si="85"/>
        <v>9328.0399999999991</v>
      </c>
      <c r="Q1262" s="681">
        <f t="shared" ca="1" si="85"/>
        <v>0</v>
      </c>
      <c r="R1262" s="681">
        <f t="shared" ca="1" si="85"/>
        <v>0</v>
      </c>
      <c r="S1262" t="str">
        <f t="shared" si="82"/>
        <v>HUM_ASR_FY_2022</v>
      </c>
      <c r="T1262" s="958">
        <f t="shared" si="83"/>
        <v>45032</v>
      </c>
      <c r="U1262" t="str">
        <f t="shared" si="84"/>
        <v>Unaudited</v>
      </c>
    </row>
    <row r="1263" spans="1:21" x14ac:dyDescent="0.25">
      <c r="A1263" t="s">
        <v>437</v>
      </c>
      <c r="B1263" t="s">
        <v>1385</v>
      </c>
      <c r="C1263" t="s">
        <v>1386</v>
      </c>
      <c r="D1263" s="15">
        <v>1900</v>
      </c>
      <c r="E1263" s="121">
        <v>1</v>
      </c>
      <c r="F1263" t="s">
        <v>440</v>
      </c>
      <c r="G1263" s="121">
        <v>274</v>
      </c>
      <c r="H1263" t="s">
        <v>384</v>
      </c>
      <c r="I1263" t="s">
        <v>488</v>
      </c>
      <c r="J1263" t="s">
        <v>433</v>
      </c>
      <c r="K1263" t="s">
        <v>223</v>
      </c>
      <c r="L1263" s="756">
        <v>2.15</v>
      </c>
      <c r="M1263" t="s">
        <v>20</v>
      </c>
      <c r="N1263" s="681">
        <f t="shared" ca="1" si="85"/>
        <v>26700.860781265452</v>
      </c>
      <c r="O1263" s="681">
        <f t="shared" ca="1" si="85"/>
        <v>1120.1017696300221</v>
      </c>
      <c r="P1263" s="681">
        <f t="shared" ca="1" si="85"/>
        <v>25580.759011635429</v>
      </c>
      <c r="Q1263" s="681">
        <f t="shared" ca="1" si="85"/>
        <v>0</v>
      </c>
      <c r="R1263" s="681">
        <f t="shared" ca="1" si="85"/>
        <v>0</v>
      </c>
      <c r="S1263" t="str">
        <f t="shared" si="82"/>
        <v>HUM_ASR_FY_2022</v>
      </c>
      <c r="T1263" s="958">
        <f t="shared" si="83"/>
        <v>45032</v>
      </c>
      <c r="U1263" t="str">
        <f t="shared" si="84"/>
        <v>Unaudited</v>
      </c>
    </row>
    <row r="1264" spans="1:21" x14ac:dyDescent="0.25">
      <c r="A1264" t="s">
        <v>437</v>
      </c>
      <c r="B1264" t="s">
        <v>1385</v>
      </c>
      <c r="C1264" t="s">
        <v>1386</v>
      </c>
      <c r="D1264" s="15">
        <v>1900</v>
      </c>
      <c r="E1264" s="121">
        <v>1</v>
      </c>
      <c r="F1264" t="s">
        <v>440</v>
      </c>
      <c r="G1264" s="121">
        <v>274</v>
      </c>
      <c r="H1264" t="s">
        <v>384</v>
      </c>
      <c r="I1264" t="s">
        <v>488</v>
      </c>
      <c r="J1264" t="s">
        <v>433</v>
      </c>
      <c r="K1264" t="s">
        <v>223</v>
      </c>
      <c r="L1264" s="756">
        <v>2.16</v>
      </c>
      <c r="M1264" t="s">
        <v>799</v>
      </c>
      <c r="N1264" s="681">
        <f t="shared" ca="1" si="85"/>
        <v>1004094.0837711091</v>
      </c>
      <c r="O1264" s="681">
        <f t="shared" ca="1" si="85"/>
        <v>509425.7462048601</v>
      </c>
      <c r="P1264" s="681">
        <f t="shared" ca="1" si="85"/>
        <v>494668.33756624896</v>
      </c>
      <c r="Q1264" s="681">
        <f t="shared" ca="1" si="85"/>
        <v>0</v>
      </c>
      <c r="R1264" s="681">
        <f t="shared" ca="1" si="85"/>
        <v>0</v>
      </c>
      <c r="S1264" t="str">
        <f t="shared" si="82"/>
        <v>HUM_ASR_FY_2022</v>
      </c>
      <c r="T1264" s="958">
        <f t="shared" si="83"/>
        <v>45032</v>
      </c>
      <c r="U1264" t="str">
        <f t="shared" si="84"/>
        <v>Unaudited</v>
      </c>
    </row>
    <row r="1265" spans="1:21" x14ac:dyDescent="0.25">
      <c r="A1265" t="s">
        <v>437</v>
      </c>
      <c r="B1265" t="s">
        <v>1385</v>
      </c>
      <c r="C1265" t="s">
        <v>1386</v>
      </c>
      <c r="D1265" s="15">
        <v>1900</v>
      </c>
      <c r="E1265" s="121">
        <v>1</v>
      </c>
      <c r="F1265" t="s">
        <v>440</v>
      </c>
      <c r="G1265" s="121">
        <v>274</v>
      </c>
      <c r="H1265" t="s">
        <v>384</v>
      </c>
      <c r="I1265" t="s">
        <v>488</v>
      </c>
      <c r="J1265" t="s">
        <v>433</v>
      </c>
      <c r="K1265" t="s">
        <v>223</v>
      </c>
      <c r="L1265" s="756">
        <v>2.17</v>
      </c>
      <c r="M1265" t="s">
        <v>1052</v>
      </c>
      <c r="N1265" s="681">
        <f t="shared" ca="1" si="85"/>
        <v>0</v>
      </c>
      <c r="O1265" s="681">
        <f t="shared" ca="1" si="85"/>
        <v>0</v>
      </c>
      <c r="P1265" s="681">
        <f t="shared" ca="1" si="85"/>
        <v>0</v>
      </c>
      <c r="Q1265" s="681">
        <f t="shared" ca="1" si="85"/>
        <v>0</v>
      </c>
      <c r="R1265" s="681">
        <f t="shared" ca="1" si="85"/>
        <v>0</v>
      </c>
      <c r="S1265" t="str">
        <f t="shared" si="82"/>
        <v>HUM_ASR_FY_2022</v>
      </c>
      <c r="T1265" s="958">
        <f t="shared" si="83"/>
        <v>45032</v>
      </c>
      <c r="U1265" t="str">
        <f t="shared" si="84"/>
        <v>Unaudited</v>
      </c>
    </row>
    <row r="1266" spans="1:21" x14ac:dyDescent="0.25">
      <c r="A1266" t="s">
        <v>437</v>
      </c>
      <c r="B1266" t="s">
        <v>1385</v>
      </c>
      <c r="C1266" t="s">
        <v>1386</v>
      </c>
      <c r="D1266" s="15">
        <v>1900</v>
      </c>
      <c r="E1266" s="121">
        <v>1</v>
      </c>
      <c r="F1266" t="s">
        <v>440</v>
      </c>
      <c r="G1266" s="121">
        <v>274</v>
      </c>
      <c r="H1266" t="s">
        <v>384</v>
      </c>
      <c r="I1266" t="s">
        <v>488</v>
      </c>
      <c r="J1266" t="s">
        <v>433</v>
      </c>
      <c r="K1266" t="s">
        <v>223</v>
      </c>
      <c r="L1266" s="756">
        <v>2.1800000000000002</v>
      </c>
      <c r="M1266" t="s">
        <v>648</v>
      </c>
      <c r="N1266" s="681">
        <f t="shared" ca="1" si="85"/>
        <v>186135.39</v>
      </c>
      <c r="O1266" s="681">
        <f t="shared" ca="1" si="85"/>
        <v>9878.75</v>
      </c>
      <c r="P1266" s="681">
        <f t="shared" ca="1" si="85"/>
        <v>176256.64000000001</v>
      </c>
      <c r="Q1266" s="681">
        <f t="shared" ca="1" si="85"/>
        <v>0</v>
      </c>
      <c r="R1266" s="681">
        <f t="shared" ca="1" si="85"/>
        <v>0</v>
      </c>
      <c r="S1266" t="str">
        <f t="shared" si="82"/>
        <v>HUM_ASR_FY_2022</v>
      </c>
      <c r="T1266" s="958">
        <f t="shared" si="83"/>
        <v>45032</v>
      </c>
      <c r="U1266" t="str">
        <f t="shared" si="84"/>
        <v>Unaudited</v>
      </c>
    </row>
    <row r="1267" spans="1:21" x14ac:dyDescent="0.25">
      <c r="A1267" t="s">
        <v>437</v>
      </c>
      <c r="B1267" t="s">
        <v>1385</v>
      </c>
      <c r="C1267" t="s">
        <v>1386</v>
      </c>
      <c r="D1267" s="15">
        <v>1900</v>
      </c>
      <c r="E1267" s="121">
        <v>1</v>
      </c>
      <c r="F1267" t="s">
        <v>440</v>
      </c>
      <c r="G1267" s="121">
        <v>274</v>
      </c>
      <c r="H1267" t="s">
        <v>384</v>
      </c>
      <c r="I1267" t="s">
        <v>488</v>
      </c>
      <c r="J1267" t="s">
        <v>433</v>
      </c>
      <c r="K1267" t="s">
        <v>223</v>
      </c>
      <c r="L1267" s="756">
        <v>2.19</v>
      </c>
      <c r="M1267" t="s">
        <v>218</v>
      </c>
      <c r="N1267" s="681">
        <f t="shared" ca="1" si="85"/>
        <v>0</v>
      </c>
      <c r="O1267" s="681">
        <f t="shared" ca="1" si="85"/>
        <v>0</v>
      </c>
      <c r="P1267" s="681">
        <f t="shared" ca="1" si="85"/>
        <v>0</v>
      </c>
      <c r="Q1267" s="681">
        <f t="shared" ca="1" si="85"/>
        <v>0</v>
      </c>
      <c r="R1267" s="681">
        <f t="shared" ca="1" si="85"/>
        <v>0</v>
      </c>
      <c r="S1267" t="str">
        <f t="shared" si="82"/>
        <v>HUM_ASR_FY_2022</v>
      </c>
      <c r="T1267" s="958">
        <f t="shared" si="83"/>
        <v>45032</v>
      </c>
      <c r="U1267" t="str">
        <f t="shared" si="84"/>
        <v>Unaudited</v>
      </c>
    </row>
    <row r="1268" spans="1:21" x14ac:dyDescent="0.25">
      <c r="A1268" t="s">
        <v>437</v>
      </c>
      <c r="B1268" t="s">
        <v>1385</v>
      </c>
      <c r="C1268" t="s">
        <v>1386</v>
      </c>
      <c r="D1268" s="15">
        <v>1900</v>
      </c>
      <c r="E1268" s="121">
        <v>1</v>
      </c>
      <c r="F1268" t="s">
        <v>440</v>
      </c>
      <c r="G1268" s="121">
        <v>274</v>
      </c>
      <c r="H1268" t="s">
        <v>384</v>
      </c>
      <c r="I1268" t="s">
        <v>488</v>
      </c>
      <c r="J1268" t="s">
        <v>433</v>
      </c>
      <c r="K1268" t="s">
        <v>223</v>
      </c>
      <c r="L1268" s="756" t="s">
        <v>704</v>
      </c>
      <c r="M1268" t="s">
        <v>230</v>
      </c>
      <c r="N1268" s="681">
        <f t="shared" ca="1" si="85"/>
        <v>22660.434788854345</v>
      </c>
      <c r="O1268" s="681">
        <f t="shared" ca="1" si="85"/>
        <v>5748.9629166336172</v>
      </c>
      <c r="P1268" s="681">
        <f t="shared" ca="1" si="85"/>
        <v>16911.471872220729</v>
      </c>
      <c r="Q1268" s="681">
        <f t="shared" ca="1" si="85"/>
        <v>0</v>
      </c>
      <c r="R1268" s="681">
        <f t="shared" ca="1" si="85"/>
        <v>0</v>
      </c>
      <c r="S1268" t="str">
        <f t="shared" si="82"/>
        <v>HUM_ASR_FY_2022</v>
      </c>
      <c r="T1268" s="958">
        <f t="shared" si="83"/>
        <v>45032</v>
      </c>
      <c r="U1268" t="str">
        <f t="shared" si="84"/>
        <v>Unaudited</v>
      </c>
    </row>
    <row r="1269" spans="1:21" x14ac:dyDescent="0.25">
      <c r="A1269" t="s">
        <v>437</v>
      </c>
      <c r="B1269" t="s">
        <v>1385</v>
      </c>
      <c r="C1269" t="s">
        <v>1386</v>
      </c>
      <c r="D1269" s="15">
        <v>1900</v>
      </c>
      <c r="E1269" s="121">
        <v>1</v>
      </c>
      <c r="F1269" t="s">
        <v>440</v>
      </c>
      <c r="G1269" s="121">
        <v>274</v>
      </c>
      <c r="H1269" t="s">
        <v>384</v>
      </c>
      <c r="I1269" t="s">
        <v>488</v>
      </c>
      <c r="J1269" t="s">
        <v>433</v>
      </c>
      <c r="K1269" t="s">
        <v>223</v>
      </c>
      <c r="L1269" s="756">
        <v>2.21</v>
      </c>
      <c r="M1269" t="s">
        <v>466</v>
      </c>
      <c r="N1269" s="681">
        <f t="shared" ca="1" si="85"/>
        <v>0</v>
      </c>
      <c r="O1269" s="681">
        <f t="shared" ca="1" si="85"/>
        <v>0</v>
      </c>
      <c r="P1269" s="681">
        <f t="shared" ca="1" si="85"/>
        <v>0</v>
      </c>
      <c r="Q1269" s="681">
        <f t="shared" ca="1" si="85"/>
        <v>0</v>
      </c>
      <c r="R1269" s="681">
        <f t="shared" ca="1" si="85"/>
        <v>0</v>
      </c>
      <c r="S1269" t="str">
        <f t="shared" si="82"/>
        <v>HUM_ASR_FY_2022</v>
      </c>
      <c r="T1269" s="958">
        <f t="shared" si="83"/>
        <v>45032</v>
      </c>
      <c r="U1269" t="str">
        <f t="shared" si="84"/>
        <v>Unaudited</v>
      </c>
    </row>
    <row r="1270" spans="1:21" x14ac:dyDescent="0.25">
      <c r="A1270" t="s">
        <v>437</v>
      </c>
      <c r="B1270" t="s">
        <v>1385</v>
      </c>
      <c r="C1270" t="s">
        <v>1386</v>
      </c>
      <c r="D1270" s="15">
        <v>1900</v>
      </c>
      <c r="E1270" s="121">
        <v>1</v>
      </c>
      <c r="F1270" t="s">
        <v>440</v>
      </c>
      <c r="G1270" s="121">
        <v>274</v>
      </c>
      <c r="H1270" t="s">
        <v>384</v>
      </c>
      <c r="I1270" t="s">
        <v>488</v>
      </c>
      <c r="J1270" t="s">
        <v>433</v>
      </c>
      <c r="K1270" t="s">
        <v>6</v>
      </c>
      <c r="L1270" s="756" t="s">
        <v>70</v>
      </c>
      <c r="M1270" t="s">
        <v>188</v>
      </c>
      <c r="N1270" s="681">
        <f t="shared" ca="1" si="85"/>
        <v>49278.515886936744</v>
      </c>
      <c r="O1270" s="681">
        <f t="shared" ca="1" si="85"/>
        <v>30237.178366956374</v>
      </c>
      <c r="P1270" s="681">
        <f t="shared" ca="1" si="85"/>
        <v>19041.337519980374</v>
      </c>
      <c r="Q1270" s="681">
        <f t="shared" ca="1" si="85"/>
        <v>0</v>
      </c>
      <c r="R1270" s="681">
        <f t="shared" ca="1" si="85"/>
        <v>0</v>
      </c>
      <c r="S1270" t="str">
        <f t="shared" si="82"/>
        <v>HUM_ASR_FY_2022</v>
      </c>
      <c r="T1270" s="958">
        <f t="shared" si="83"/>
        <v>45032</v>
      </c>
      <c r="U1270" t="str">
        <f t="shared" si="84"/>
        <v>Unaudited</v>
      </c>
    </row>
    <row r="1271" spans="1:21" x14ac:dyDescent="0.25">
      <c r="A1271" t="s">
        <v>437</v>
      </c>
      <c r="B1271" t="s">
        <v>1385</v>
      </c>
      <c r="C1271" t="s">
        <v>1386</v>
      </c>
      <c r="D1271" s="15">
        <v>1900</v>
      </c>
      <c r="E1271" s="121">
        <v>1</v>
      </c>
      <c r="F1271" t="s">
        <v>440</v>
      </c>
      <c r="G1271" s="121">
        <v>274</v>
      </c>
      <c r="H1271" t="s">
        <v>384</v>
      </c>
      <c r="I1271" t="s">
        <v>488</v>
      </c>
      <c r="J1271" t="s">
        <v>433</v>
      </c>
      <c r="K1271" t="s">
        <v>6</v>
      </c>
      <c r="L1271" s="756" t="s">
        <v>71</v>
      </c>
      <c r="M1271" t="s">
        <v>231</v>
      </c>
      <c r="N1271" s="681">
        <f t="shared" ca="1" si="85"/>
        <v>0</v>
      </c>
      <c r="O1271" s="681">
        <f t="shared" ca="1" si="85"/>
        <v>0</v>
      </c>
      <c r="P1271" s="681">
        <f t="shared" ca="1" si="85"/>
        <v>0</v>
      </c>
      <c r="Q1271" s="681">
        <f t="shared" ca="1" si="85"/>
        <v>0</v>
      </c>
      <c r="R1271" s="681">
        <f t="shared" ca="1" si="85"/>
        <v>0</v>
      </c>
      <c r="S1271" t="str">
        <f t="shared" si="82"/>
        <v>HUM_ASR_FY_2022</v>
      </c>
      <c r="T1271" s="958">
        <f t="shared" si="83"/>
        <v>45032</v>
      </c>
      <c r="U1271" t="str">
        <f t="shared" si="84"/>
        <v>Unaudited</v>
      </c>
    </row>
    <row r="1272" spans="1:21" x14ac:dyDescent="0.25">
      <c r="A1272" t="s">
        <v>437</v>
      </c>
      <c r="B1272" t="s">
        <v>1385</v>
      </c>
      <c r="C1272" t="s">
        <v>1386</v>
      </c>
      <c r="D1272" s="15">
        <v>1900</v>
      </c>
      <c r="E1272" s="121">
        <v>1</v>
      </c>
      <c r="F1272" t="s">
        <v>440</v>
      </c>
      <c r="G1272" s="121">
        <v>274</v>
      </c>
      <c r="H1272" t="s">
        <v>384</v>
      </c>
      <c r="I1272" t="s">
        <v>488</v>
      </c>
      <c r="J1272" t="s">
        <v>433</v>
      </c>
      <c r="K1272" t="s">
        <v>6</v>
      </c>
      <c r="L1272" s="756" t="s">
        <v>72</v>
      </c>
      <c r="M1272" t="s">
        <v>164</v>
      </c>
      <c r="N1272" s="681">
        <f t="shared" ca="1" si="85"/>
        <v>0</v>
      </c>
      <c r="O1272" s="681">
        <f t="shared" ca="1" si="85"/>
        <v>0</v>
      </c>
      <c r="P1272" s="681">
        <f t="shared" ca="1" si="85"/>
        <v>0</v>
      </c>
      <c r="Q1272" s="681">
        <f t="shared" ca="1" si="85"/>
        <v>0</v>
      </c>
      <c r="R1272" s="681">
        <f t="shared" ca="1" si="85"/>
        <v>0</v>
      </c>
      <c r="S1272" t="str">
        <f t="shared" si="82"/>
        <v>HUM_ASR_FY_2022</v>
      </c>
      <c r="T1272" s="958">
        <f t="shared" si="83"/>
        <v>45032</v>
      </c>
      <c r="U1272" t="str">
        <f t="shared" si="84"/>
        <v>Unaudited</v>
      </c>
    </row>
    <row r="1273" spans="1:21" x14ac:dyDescent="0.25">
      <c r="A1273" t="s">
        <v>437</v>
      </c>
      <c r="B1273" t="s">
        <v>1385</v>
      </c>
      <c r="C1273" t="s">
        <v>1386</v>
      </c>
      <c r="D1273" s="15">
        <v>1900</v>
      </c>
      <c r="E1273" s="121">
        <v>1</v>
      </c>
      <c r="F1273" t="s">
        <v>440</v>
      </c>
      <c r="G1273" s="121">
        <v>274</v>
      </c>
      <c r="H1273" t="s">
        <v>384</v>
      </c>
      <c r="I1273" t="s">
        <v>488</v>
      </c>
      <c r="J1273" t="s">
        <v>433</v>
      </c>
      <c r="K1273" t="s">
        <v>6</v>
      </c>
      <c r="L1273" s="756">
        <v>3.4</v>
      </c>
      <c r="M1273" t="s">
        <v>461</v>
      </c>
      <c r="N1273" s="681">
        <f t="shared" ca="1" si="85"/>
        <v>0</v>
      </c>
      <c r="O1273" s="681">
        <f t="shared" ca="1" si="85"/>
        <v>0</v>
      </c>
      <c r="P1273" s="681">
        <f t="shared" ca="1" si="85"/>
        <v>0</v>
      </c>
      <c r="Q1273" s="681">
        <f t="shared" ca="1" si="85"/>
        <v>0</v>
      </c>
      <c r="R1273" s="681">
        <f t="shared" ca="1" si="85"/>
        <v>0</v>
      </c>
      <c r="S1273" t="str">
        <f t="shared" si="82"/>
        <v>HUM_ASR_FY_2022</v>
      </c>
      <c r="T1273" s="958">
        <f t="shared" si="83"/>
        <v>45032</v>
      </c>
      <c r="U1273" t="str">
        <f t="shared" si="84"/>
        <v>Unaudited</v>
      </c>
    </row>
    <row r="1274" spans="1:21" x14ac:dyDescent="0.25">
      <c r="A1274" t="s">
        <v>437</v>
      </c>
      <c r="B1274" t="s">
        <v>1385</v>
      </c>
      <c r="C1274" t="s">
        <v>1386</v>
      </c>
      <c r="D1274" s="15">
        <v>1900</v>
      </c>
      <c r="E1274" s="121">
        <v>1</v>
      </c>
      <c r="F1274" t="s">
        <v>440</v>
      </c>
      <c r="G1274" s="121">
        <v>274</v>
      </c>
      <c r="H1274" t="s">
        <v>384</v>
      </c>
      <c r="I1274" t="s">
        <v>488</v>
      </c>
      <c r="J1274" t="s">
        <v>433</v>
      </c>
      <c r="K1274" t="s">
        <v>434</v>
      </c>
      <c r="L1274" s="756">
        <v>4.5</v>
      </c>
      <c r="M1274" t="s">
        <v>32</v>
      </c>
      <c r="N1274" s="681">
        <f t="shared" ca="1" si="85"/>
        <v>5089.6645454545433</v>
      </c>
      <c r="O1274" s="681">
        <f t="shared" ca="1" si="85"/>
        <v>4041.9484110214021</v>
      </c>
      <c r="P1274" s="681">
        <f t="shared" ca="1" si="85"/>
        <v>1047.7161344331414</v>
      </c>
      <c r="Q1274" s="681">
        <f t="shared" ca="1" si="85"/>
        <v>0</v>
      </c>
      <c r="R1274" s="681">
        <f t="shared" ca="1" si="85"/>
        <v>0</v>
      </c>
      <c r="S1274" t="str">
        <f t="shared" si="82"/>
        <v>HUM_ASR_FY_2022</v>
      </c>
      <c r="T1274" s="958">
        <f t="shared" si="83"/>
        <v>45032</v>
      </c>
      <c r="U1274" t="str">
        <f t="shared" si="84"/>
        <v>Unaudited</v>
      </c>
    </row>
    <row r="1275" spans="1:21" x14ac:dyDescent="0.25">
      <c r="A1275" t="s">
        <v>437</v>
      </c>
      <c r="B1275" t="s">
        <v>1385</v>
      </c>
      <c r="C1275" t="s">
        <v>1386</v>
      </c>
      <c r="D1275" s="15">
        <v>1900</v>
      </c>
      <c r="E1275" s="121">
        <v>1</v>
      </c>
      <c r="F1275" t="s">
        <v>440</v>
      </c>
      <c r="G1275" s="121">
        <v>274</v>
      </c>
      <c r="H1275" t="s">
        <v>384</v>
      </c>
      <c r="I1275" t="s">
        <v>488</v>
      </c>
      <c r="J1275" t="s">
        <v>433</v>
      </c>
      <c r="K1275" t="s">
        <v>434</v>
      </c>
      <c r="L1275" s="756" t="s">
        <v>944</v>
      </c>
      <c r="M1275" t="s">
        <v>935</v>
      </c>
      <c r="N1275" s="681">
        <f t="shared" ca="1" si="85"/>
        <v>0</v>
      </c>
      <c r="O1275" s="681">
        <f t="shared" ca="1" si="85"/>
        <v>0</v>
      </c>
      <c r="P1275" s="681">
        <f t="shared" ca="1" si="85"/>
        <v>0</v>
      </c>
      <c r="Q1275" s="681">
        <f t="shared" ca="1" si="85"/>
        <v>0</v>
      </c>
      <c r="R1275" s="681">
        <f t="shared" ca="1" si="85"/>
        <v>0</v>
      </c>
      <c r="S1275" t="str">
        <f t="shared" si="82"/>
        <v>HUM_ASR_FY_2022</v>
      </c>
      <c r="T1275" s="958">
        <f t="shared" si="83"/>
        <v>45032</v>
      </c>
      <c r="U1275" t="str">
        <f t="shared" si="84"/>
        <v>Unaudited</v>
      </c>
    </row>
    <row r="1276" spans="1:21" x14ac:dyDescent="0.25">
      <c r="A1276" t="s">
        <v>437</v>
      </c>
      <c r="B1276" t="s">
        <v>1385</v>
      </c>
      <c r="C1276" t="s">
        <v>1386</v>
      </c>
      <c r="D1276" s="15">
        <v>1900</v>
      </c>
      <c r="E1276" s="121">
        <v>1</v>
      </c>
      <c r="F1276" t="s">
        <v>440</v>
      </c>
      <c r="G1276" s="121">
        <v>274</v>
      </c>
      <c r="H1276" t="s">
        <v>384</v>
      </c>
      <c r="I1276" t="s">
        <v>488</v>
      </c>
      <c r="J1276" t="s">
        <v>433</v>
      </c>
      <c r="K1276" t="s">
        <v>434</v>
      </c>
      <c r="L1276" s="756" t="s">
        <v>193</v>
      </c>
      <c r="M1276" t="s">
        <v>40</v>
      </c>
      <c r="N1276" s="681">
        <f t="shared" ca="1" si="85"/>
        <v>0</v>
      </c>
      <c r="O1276" s="681">
        <f t="shared" ca="1" si="85"/>
        <v>0</v>
      </c>
      <c r="P1276" s="681">
        <f t="shared" ca="1" si="85"/>
        <v>0</v>
      </c>
      <c r="Q1276" s="681">
        <f t="shared" ca="1" si="85"/>
        <v>0</v>
      </c>
      <c r="R1276" s="681">
        <f t="shared" ca="1" si="85"/>
        <v>0</v>
      </c>
      <c r="S1276" t="str">
        <f t="shared" si="82"/>
        <v>HUM_ASR_FY_2022</v>
      </c>
      <c r="T1276" s="958">
        <f t="shared" si="83"/>
        <v>45032</v>
      </c>
      <c r="U1276" t="str">
        <f t="shared" si="84"/>
        <v>Unaudited</v>
      </c>
    </row>
    <row r="1277" spans="1:21" x14ac:dyDescent="0.25">
      <c r="A1277" t="s">
        <v>437</v>
      </c>
      <c r="B1277" t="s">
        <v>1385</v>
      </c>
      <c r="C1277" t="s">
        <v>1386</v>
      </c>
      <c r="D1277" s="15">
        <v>1900</v>
      </c>
      <c r="E1277" s="121">
        <v>1</v>
      </c>
      <c r="F1277" t="s">
        <v>440</v>
      </c>
      <c r="G1277" s="121">
        <v>274</v>
      </c>
      <c r="H1277" t="s">
        <v>384</v>
      </c>
      <c r="I1277" t="s">
        <v>488</v>
      </c>
      <c r="J1277" t="s">
        <v>433</v>
      </c>
      <c r="K1277" t="s">
        <v>434</v>
      </c>
      <c r="L1277" s="756" t="s">
        <v>192</v>
      </c>
      <c r="M1277" t="s">
        <v>329</v>
      </c>
      <c r="N1277" s="681">
        <f t="shared" ca="1" si="85"/>
        <v>0</v>
      </c>
      <c r="O1277" s="681">
        <f t="shared" ca="1" si="85"/>
        <v>0</v>
      </c>
      <c r="P1277" s="681">
        <f t="shared" ca="1" si="85"/>
        <v>0</v>
      </c>
      <c r="Q1277" s="681">
        <f t="shared" ca="1" si="85"/>
        <v>0</v>
      </c>
      <c r="R1277" s="681">
        <f t="shared" ca="1" si="85"/>
        <v>0</v>
      </c>
      <c r="S1277" t="str">
        <f t="shared" si="82"/>
        <v>HUM_ASR_FY_2022</v>
      </c>
      <c r="T1277" s="958">
        <f t="shared" si="83"/>
        <v>45032</v>
      </c>
      <c r="U1277" t="str">
        <f t="shared" si="84"/>
        <v>Unaudited</v>
      </c>
    </row>
    <row r="1278" spans="1:21" x14ac:dyDescent="0.25">
      <c r="A1278" t="s">
        <v>437</v>
      </c>
      <c r="B1278" t="s">
        <v>1385</v>
      </c>
      <c r="C1278" t="s">
        <v>1386</v>
      </c>
      <c r="D1278" s="15">
        <v>1900</v>
      </c>
      <c r="E1278" s="121">
        <v>1</v>
      </c>
      <c r="F1278" t="s">
        <v>440</v>
      </c>
      <c r="G1278" s="121">
        <v>274</v>
      </c>
      <c r="H1278" t="s">
        <v>384</v>
      </c>
      <c r="I1278" t="s">
        <v>488</v>
      </c>
      <c r="J1278" t="s">
        <v>450</v>
      </c>
      <c r="K1278" t="s">
        <v>435</v>
      </c>
      <c r="L1278" s="756" t="s">
        <v>79</v>
      </c>
      <c r="M1278" t="s">
        <v>27</v>
      </c>
      <c r="N1278" s="681">
        <f t="shared" ca="1" si="85"/>
        <v>772404.60292380536</v>
      </c>
      <c r="O1278" s="681">
        <f t="shared" ca="1" si="85"/>
        <v>390856.46272319334</v>
      </c>
      <c r="P1278" s="681">
        <f t="shared" ca="1" si="85"/>
        <v>381548.14020061196</v>
      </c>
      <c r="Q1278" s="681">
        <f t="shared" ca="1" si="85"/>
        <v>0</v>
      </c>
      <c r="R1278" s="681">
        <f t="shared" ca="1" si="85"/>
        <v>0</v>
      </c>
      <c r="S1278" t="str">
        <f t="shared" si="82"/>
        <v>HUM_ASR_FY_2022</v>
      </c>
      <c r="T1278" s="958">
        <f t="shared" si="83"/>
        <v>45032</v>
      </c>
      <c r="U1278" t="str">
        <f t="shared" si="84"/>
        <v>Unaudited</v>
      </c>
    </row>
    <row r="1279" spans="1:21" x14ac:dyDescent="0.25">
      <c r="A1279" t="s">
        <v>437</v>
      </c>
      <c r="B1279" t="s">
        <v>1385</v>
      </c>
      <c r="C1279" t="s">
        <v>1386</v>
      </c>
      <c r="D1279" s="15">
        <v>1900</v>
      </c>
      <c r="E1279" s="121">
        <v>1</v>
      </c>
      <c r="F1279" t="s">
        <v>440</v>
      </c>
      <c r="G1279" s="121">
        <v>274</v>
      </c>
      <c r="H1279" t="s">
        <v>384</v>
      </c>
      <c r="I1279" t="s">
        <v>488</v>
      </c>
      <c r="J1279" t="s">
        <v>450</v>
      </c>
      <c r="K1279" t="s">
        <v>435</v>
      </c>
      <c r="L1279" s="756" t="s">
        <v>80</v>
      </c>
      <c r="M1279" t="s">
        <v>97</v>
      </c>
      <c r="N1279" s="681">
        <f t="shared" ca="1" si="85"/>
        <v>86154.552199241953</v>
      </c>
      <c r="O1279" s="681">
        <f t="shared" ca="1" si="85"/>
        <v>43596.404517307419</v>
      </c>
      <c r="P1279" s="681">
        <f t="shared" ca="1" si="85"/>
        <v>42558.147681934533</v>
      </c>
      <c r="Q1279" s="681">
        <f t="shared" ca="1" si="85"/>
        <v>0</v>
      </c>
      <c r="R1279" s="681">
        <f t="shared" ca="1" si="85"/>
        <v>0</v>
      </c>
      <c r="S1279" t="str">
        <f t="shared" si="82"/>
        <v>HUM_ASR_FY_2022</v>
      </c>
      <c r="T1279" s="958">
        <f t="shared" si="83"/>
        <v>45032</v>
      </c>
      <c r="U1279" t="str">
        <f t="shared" si="84"/>
        <v>Unaudited</v>
      </c>
    </row>
    <row r="1280" spans="1:21" x14ac:dyDescent="0.25">
      <c r="A1280" t="s">
        <v>437</v>
      </c>
      <c r="B1280" t="s">
        <v>1385</v>
      </c>
      <c r="C1280" t="s">
        <v>1386</v>
      </c>
      <c r="D1280" s="15">
        <v>1900</v>
      </c>
      <c r="E1280" s="121">
        <v>1</v>
      </c>
      <c r="F1280" t="s">
        <v>440</v>
      </c>
      <c r="G1280" s="121">
        <v>274</v>
      </c>
      <c r="H1280" t="s">
        <v>384</v>
      </c>
      <c r="I1280" t="s">
        <v>488</v>
      </c>
      <c r="J1280" t="s">
        <v>450</v>
      </c>
      <c r="K1280" t="s">
        <v>435</v>
      </c>
      <c r="L1280" s="756" t="s">
        <v>81</v>
      </c>
      <c r="M1280" t="s">
        <v>98</v>
      </c>
      <c r="N1280" s="681">
        <f t="shared" ca="1" si="85"/>
        <v>162975.56364160302</v>
      </c>
      <c r="O1280" s="681">
        <f t="shared" ca="1" si="85"/>
        <v>82469.798955301405</v>
      </c>
      <c r="P1280" s="681">
        <f t="shared" ca="1" si="85"/>
        <v>80505.764686301613</v>
      </c>
      <c r="Q1280" s="681">
        <f t="shared" ca="1" si="85"/>
        <v>0</v>
      </c>
      <c r="R1280" s="681">
        <f t="shared" ca="1" si="85"/>
        <v>0</v>
      </c>
      <c r="S1280" t="str">
        <f t="shared" si="82"/>
        <v>HUM_ASR_FY_2022</v>
      </c>
      <c r="T1280" s="958">
        <f t="shared" si="83"/>
        <v>45032</v>
      </c>
      <c r="U1280" t="str">
        <f t="shared" si="84"/>
        <v>Unaudited</v>
      </c>
    </row>
    <row r="1281" spans="1:21" x14ac:dyDescent="0.25">
      <c r="A1281" t="s">
        <v>437</v>
      </c>
      <c r="B1281" t="s">
        <v>1385</v>
      </c>
      <c r="C1281" t="s">
        <v>1386</v>
      </c>
      <c r="D1281" s="15">
        <v>1900</v>
      </c>
      <c r="E1281" s="121">
        <v>1</v>
      </c>
      <c r="F1281" t="s">
        <v>440</v>
      </c>
      <c r="G1281" s="121">
        <v>274</v>
      </c>
      <c r="H1281" t="s">
        <v>384</v>
      </c>
      <c r="I1281" t="s">
        <v>488</v>
      </c>
      <c r="J1281" t="s">
        <v>450</v>
      </c>
      <c r="K1281" t="s">
        <v>435</v>
      </c>
      <c r="L1281" s="756" t="s">
        <v>82</v>
      </c>
      <c r="M1281" t="s">
        <v>99</v>
      </c>
      <c r="N1281" s="681">
        <f t="shared" ca="1" si="85"/>
        <v>124452.59564095533</v>
      </c>
      <c r="O1281" s="681">
        <f t="shared" ca="1" si="85"/>
        <v>62976.192949671182</v>
      </c>
      <c r="P1281" s="681">
        <f t="shared" ca="1" si="85"/>
        <v>61476.402691284151</v>
      </c>
      <c r="Q1281" s="681">
        <f t="shared" ca="1" si="85"/>
        <v>0</v>
      </c>
      <c r="R1281" s="681">
        <f t="shared" ca="1" si="85"/>
        <v>0</v>
      </c>
      <c r="S1281" t="str">
        <f t="shared" si="82"/>
        <v>HUM_ASR_FY_2022</v>
      </c>
      <c r="T1281" s="958">
        <f t="shared" si="83"/>
        <v>45032</v>
      </c>
      <c r="U1281" t="str">
        <f t="shared" si="84"/>
        <v>Unaudited</v>
      </c>
    </row>
    <row r="1282" spans="1:21" x14ac:dyDescent="0.25">
      <c r="A1282" t="s">
        <v>437</v>
      </c>
      <c r="B1282" t="s">
        <v>1385</v>
      </c>
      <c r="C1282" t="s">
        <v>1386</v>
      </c>
      <c r="D1282" s="15">
        <v>1900</v>
      </c>
      <c r="E1282" s="121">
        <v>1</v>
      </c>
      <c r="F1282" t="s">
        <v>440</v>
      </c>
      <c r="G1282" s="121">
        <v>274</v>
      </c>
      <c r="H1282" t="s">
        <v>384</v>
      </c>
      <c r="I1282" t="s">
        <v>488</v>
      </c>
      <c r="J1282" t="s">
        <v>450</v>
      </c>
      <c r="K1282" t="s">
        <v>435</v>
      </c>
      <c r="L1282" s="756" t="s">
        <v>216</v>
      </c>
      <c r="M1282" t="s">
        <v>100</v>
      </c>
      <c r="N1282" s="681">
        <f t="shared" ca="1" si="85"/>
        <v>221002.61788715736</v>
      </c>
      <c r="O1282" s="681">
        <f t="shared" ca="1" si="85"/>
        <v>111832.97089758661</v>
      </c>
      <c r="P1282" s="681">
        <f t="shared" ca="1" si="85"/>
        <v>109169.64698957074</v>
      </c>
      <c r="Q1282" s="681">
        <f t="shared" ca="1" si="85"/>
        <v>0</v>
      </c>
      <c r="R1282" s="681">
        <f t="shared" ca="1" si="85"/>
        <v>0</v>
      </c>
      <c r="S1282" t="str">
        <f t="shared" ref="S1282:S1345" si="86">file_name</f>
        <v>HUM_ASR_FY_2022</v>
      </c>
      <c r="T1282" s="958">
        <f t="shared" ref="T1282:T1345" si="87">file_date</f>
        <v>45032</v>
      </c>
      <c r="U1282" t="str">
        <f t="shared" ref="U1282:U1345" si="88">status</f>
        <v>Unaudited</v>
      </c>
    </row>
    <row r="1283" spans="1:21" x14ac:dyDescent="0.25">
      <c r="A1283" t="s">
        <v>437</v>
      </c>
      <c r="B1283" t="s">
        <v>1385</v>
      </c>
      <c r="C1283" t="s">
        <v>1386</v>
      </c>
      <c r="D1283" s="15">
        <v>1900</v>
      </c>
      <c r="E1283" s="121">
        <v>1</v>
      </c>
      <c r="F1283" t="s">
        <v>440</v>
      </c>
      <c r="G1283" s="121">
        <v>274</v>
      </c>
      <c r="H1283" t="s">
        <v>384</v>
      </c>
      <c r="I1283" t="s">
        <v>488</v>
      </c>
      <c r="J1283" t="s">
        <v>450</v>
      </c>
      <c r="K1283" t="s">
        <v>435</v>
      </c>
      <c r="L1283" s="756" t="s">
        <v>215</v>
      </c>
      <c r="M1283" t="s">
        <v>28</v>
      </c>
      <c r="N1283" s="681">
        <f t="shared" ca="1" si="85"/>
        <v>4712.1360165321585</v>
      </c>
      <c r="O1283" s="681">
        <f t="shared" ca="1" si="85"/>
        <v>2384.4612115471841</v>
      </c>
      <c r="P1283" s="681">
        <f t="shared" ca="1" si="85"/>
        <v>2327.6748049849743</v>
      </c>
      <c r="Q1283" s="681">
        <f t="shared" ca="1" si="85"/>
        <v>0</v>
      </c>
      <c r="R1283" s="681">
        <f t="shared" ca="1" si="85"/>
        <v>0</v>
      </c>
      <c r="S1283" t="str">
        <f t="shared" si="86"/>
        <v>HUM_ASR_FY_2022</v>
      </c>
      <c r="T1283" s="958">
        <f t="shared" si="87"/>
        <v>45032</v>
      </c>
      <c r="U1283" t="str">
        <f t="shared" si="88"/>
        <v>Unaudited</v>
      </c>
    </row>
    <row r="1284" spans="1:21" x14ac:dyDescent="0.25">
      <c r="A1284" t="s">
        <v>437</v>
      </c>
      <c r="B1284" t="s">
        <v>1385</v>
      </c>
      <c r="C1284" t="s">
        <v>1386</v>
      </c>
      <c r="D1284" s="15">
        <v>1900</v>
      </c>
      <c r="E1284" s="121">
        <v>1</v>
      </c>
      <c r="F1284" t="s">
        <v>440</v>
      </c>
      <c r="G1284" s="121">
        <v>274</v>
      </c>
      <c r="H1284" t="s">
        <v>384</v>
      </c>
      <c r="I1284" t="s">
        <v>488</v>
      </c>
      <c r="J1284" t="s">
        <v>436</v>
      </c>
      <c r="K1284" t="s">
        <v>436</v>
      </c>
      <c r="L1284" s="756" t="s">
        <v>84</v>
      </c>
      <c r="M1284" t="s">
        <v>327</v>
      </c>
      <c r="N1284" s="681">
        <f t="shared" ca="1" si="85"/>
        <v>0</v>
      </c>
      <c r="O1284" s="681">
        <f t="shared" ca="1" si="85"/>
        <v>0</v>
      </c>
      <c r="P1284" s="681">
        <f t="shared" ca="1" si="85"/>
        <v>0</v>
      </c>
      <c r="Q1284" s="681">
        <f t="shared" ca="1" si="85"/>
        <v>0</v>
      </c>
      <c r="R1284" s="681">
        <f t="shared" ca="1" si="85"/>
        <v>0</v>
      </c>
      <c r="S1284" t="str">
        <f t="shared" si="86"/>
        <v>HUM_ASR_FY_2022</v>
      </c>
      <c r="T1284" s="958">
        <f t="shared" si="87"/>
        <v>45032</v>
      </c>
      <c r="U1284" t="str">
        <f t="shared" si="88"/>
        <v>Unaudited</v>
      </c>
    </row>
    <row r="1285" spans="1:21" x14ac:dyDescent="0.25">
      <c r="A1285" t="s">
        <v>437</v>
      </c>
      <c r="B1285" t="s">
        <v>1385</v>
      </c>
      <c r="C1285" t="s">
        <v>1386</v>
      </c>
      <c r="D1285" s="15">
        <v>1900</v>
      </c>
      <c r="E1285" s="121">
        <v>1</v>
      </c>
      <c r="F1285" t="s">
        <v>440</v>
      </c>
      <c r="G1285" s="121">
        <v>274</v>
      </c>
      <c r="H1285" t="s">
        <v>384</v>
      </c>
      <c r="I1285" t="s">
        <v>488</v>
      </c>
      <c r="J1285" t="s">
        <v>436</v>
      </c>
      <c r="K1285" t="s">
        <v>436</v>
      </c>
      <c r="L1285" s="756" t="s">
        <v>85</v>
      </c>
      <c r="M1285" t="s">
        <v>325</v>
      </c>
      <c r="N1285" s="681">
        <f t="shared" ca="1" si="85"/>
        <v>0</v>
      </c>
      <c r="O1285" s="681">
        <f t="shared" ca="1" si="85"/>
        <v>0</v>
      </c>
      <c r="P1285" s="681">
        <f t="shared" ca="1" si="85"/>
        <v>0</v>
      </c>
      <c r="Q1285" s="681">
        <f t="shared" ca="1" si="85"/>
        <v>0</v>
      </c>
      <c r="R1285" s="681">
        <f t="shared" ca="1" si="85"/>
        <v>0</v>
      </c>
      <c r="S1285" t="str">
        <f t="shared" si="86"/>
        <v>HUM_ASR_FY_2022</v>
      </c>
      <c r="T1285" s="958">
        <f t="shared" si="87"/>
        <v>45032</v>
      </c>
      <c r="U1285" t="str">
        <f t="shared" si="88"/>
        <v>Unaudited</v>
      </c>
    </row>
    <row r="1286" spans="1:21" x14ac:dyDescent="0.25">
      <c r="A1286" t="s">
        <v>437</v>
      </c>
      <c r="B1286" t="s">
        <v>1385</v>
      </c>
      <c r="C1286" t="s">
        <v>1386</v>
      </c>
      <c r="D1286" s="15">
        <v>1900</v>
      </c>
      <c r="E1286" s="121">
        <v>1</v>
      </c>
      <c r="F1286" t="s">
        <v>440</v>
      </c>
      <c r="G1286" s="121">
        <v>274</v>
      </c>
      <c r="H1286" t="s">
        <v>384</v>
      </c>
      <c r="I1286" t="s">
        <v>488</v>
      </c>
      <c r="J1286" t="s">
        <v>436</v>
      </c>
      <c r="K1286" t="s">
        <v>436</v>
      </c>
      <c r="L1286" s="756" t="s">
        <v>86</v>
      </c>
      <c r="M1286" t="s">
        <v>494</v>
      </c>
      <c r="N1286" s="681">
        <f t="shared" ca="1" si="85"/>
        <v>0</v>
      </c>
      <c r="O1286" s="681">
        <f t="shared" ca="1" si="85"/>
        <v>0</v>
      </c>
      <c r="P1286" s="681">
        <f t="shared" ca="1" si="85"/>
        <v>0</v>
      </c>
      <c r="Q1286" s="681">
        <f t="shared" ca="1" si="85"/>
        <v>0</v>
      </c>
      <c r="R1286" s="681">
        <f t="shared" ca="1" si="85"/>
        <v>0</v>
      </c>
      <c r="S1286" t="str">
        <f t="shared" si="86"/>
        <v>HUM_ASR_FY_2022</v>
      </c>
      <c r="T1286" s="958">
        <f t="shared" si="87"/>
        <v>45032</v>
      </c>
      <c r="U1286" t="str">
        <f t="shared" si="88"/>
        <v>Unaudited</v>
      </c>
    </row>
    <row r="1287" spans="1:21" x14ac:dyDescent="0.25">
      <c r="A1287" t="s">
        <v>437</v>
      </c>
      <c r="B1287" t="s">
        <v>1385</v>
      </c>
      <c r="C1287" t="s">
        <v>1386</v>
      </c>
      <c r="D1287" s="15">
        <v>1900</v>
      </c>
      <c r="E1287" s="121">
        <v>1</v>
      </c>
      <c r="F1287" t="s">
        <v>440</v>
      </c>
      <c r="G1287" s="121">
        <v>274</v>
      </c>
      <c r="H1287" t="s">
        <v>384</v>
      </c>
      <c r="I1287" t="s">
        <v>488</v>
      </c>
      <c r="J1287" t="s">
        <v>436</v>
      </c>
      <c r="K1287" t="s">
        <v>436</v>
      </c>
      <c r="L1287" s="756" t="s">
        <v>87</v>
      </c>
      <c r="M1287" t="s">
        <v>495</v>
      </c>
      <c r="N1287" s="681">
        <f t="shared" ca="1" si="85"/>
        <v>0</v>
      </c>
      <c r="O1287" s="681">
        <f t="shared" ca="1" si="85"/>
        <v>0</v>
      </c>
      <c r="P1287" s="681">
        <f t="shared" ca="1" si="85"/>
        <v>0</v>
      </c>
      <c r="Q1287" s="681">
        <f t="shared" ca="1" si="85"/>
        <v>0</v>
      </c>
      <c r="R1287" s="681">
        <f t="shared" ca="1" si="85"/>
        <v>0</v>
      </c>
      <c r="S1287" t="str">
        <f t="shared" si="86"/>
        <v>HUM_ASR_FY_2022</v>
      </c>
      <c r="T1287" s="958">
        <f t="shared" si="87"/>
        <v>45032</v>
      </c>
      <c r="U1287" t="str">
        <f t="shared" si="88"/>
        <v>Unaudited</v>
      </c>
    </row>
    <row r="1288" spans="1:21" x14ac:dyDescent="0.25">
      <c r="A1288" t="s">
        <v>437</v>
      </c>
      <c r="B1288" t="s">
        <v>1385</v>
      </c>
      <c r="C1288" t="s">
        <v>1386</v>
      </c>
      <c r="D1288" s="15">
        <v>1900</v>
      </c>
      <c r="E1288" s="121">
        <v>1</v>
      </c>
      <c r="F1288" t="s">
        <v>440</v>
      </c>
      <c r="G1288" s="121">
        <v>274</v>
      </c>
      <c r="H1288" t="s">
        <v>384</v>
      </c>
      <c r="I1288" t="s">
        <v>488</v>
      </c>
      <c r="J1288" t="s">
        <v>436</v>
      </c>
      <c r="K1288" t="s">
        <v>436</v>
      </c>
      <c r="L1288" s="756" t="s">
        <v>213</v>
      </c>
      <c r="M1288" t="s">
        <v>496</v>
      </c>
      <c r="N1288" s="681">
        <f t="shared" ca="1" si="85"/>
        <v>0</v>
      </c>
      <c r="O1288" s="681">
        <f t="shared" ca="1" si="85"/>
        <v>0</v>
      </c>
      <c r="P1288" s="681">
        <f t="shared" ca="1" si="85"/>
        <v>0</v>
      </c>
      <c r="Q1288" s="681">
        <f t="shared" ca="1" si="85"/>
        <v>0</v>
      </c>
      <c r="R1288" s="681">
        <f t="shared" ca="1" si="85"/>
        <v>0</v>
      </c>
      <c r="S1288" t="str">
        <f t="shared" si="86"/>
        <v>HUM_ASR_FY_2022</v>
      </c>
      <c r="T1288" s="958">
        <f t="shared" si="87"/>
        <v>45032</v>
      </c>
      <c r="U1288" t="str">
        <f t="shared" si="88"/>
        <v>Unaudited</v>
      </c>
    </row>
    <row r="1289" spans="1:21" x14ac:dyDescent="0.25">
      <c r="A1289" t="s">
        <v>437</v>
      </c>
      <c r="B1289" t="s">
        <v>1385</v>
      </c>
      <c r="C1289" t="s">
        <v>1386</v>
      </c>
      <c r="D1289" s="15">
        <v>1900</v>
      </c>
      <c r="E1289" s="121">
        <v>1</v>
      </c>
      <c r="F1289" t="s">
        <v>440</v>
      </c>
      <c r="G1289" s="121">
        <v>274</v>
      </c>
      <c r="H1289" t="s">
        <v>384</v>
      </c>
      <c r="I1289" t="s">
        <v>489</v>
      </c>
      <c r="J1289" t="s">
        <v>26</v>
      </c>
      <c r="K1289" t="s">
        <v>26</v>
      </c>
      <c r="L1289" s="756" t="s">
        <v>204</v>
      </c>
      <c r="M1289" t="s">
        <v>26</v>
      </c>
      <c r="N1289" s="681">
        <f t="shared" ca="1" si="85"/>
        <v>243342.11963535269</v>
      </c>
      <c r="O1289" s="681">
        <f t="shared" ca="1" si="85"/>
        <v>0</v>
      </c>
      <c r="P1289" s="681">
        <f t="shared" ca="1" si="85"/>
        <v>0</v>
      </c>
      <c r="Q1289" s="681">
        <f t="shared" ca="1" si="85"/>
        <v>0</v>
      </c>
      <c r="R1289" s="681">
        <f t="shared" ca="1" si="85"/>
        <v>0</v>
      </c>
      <c r="S1289" t="str">
        <f t="shared" si="86"/>
        <v>HUM_ASR_FY_2022</v>
      </c>
      <c r="T1289" s="958">
        <f t="shared" si="87"/>
        <v>45032</v>
      </c>
      <c r="U1289" t="str">
        <f t="shared" si="88"/>
        <v>Unaudited</v>
      </c>
    </row>
    <row r="1290" spans="1:21" x14ac:dyDescent="0.25">
      <c r="A1290" t="s">
        <v>437</v>
      </c>
      <c r="B1290" t="s">
        <v>1385</v>
      </c>
      <c r="C1290" t="s">
        <v>1386</v>
      </c>
      <c r="D1290" s="15">
        <v>1900</v>
      </c>
      <c r="E1290" s="121">
        <v>1</v>
      </c>
      <c r="F1290" t="s">
        <v>441</v>
      </c>
      <c r="G1290" s="121">
        <v>366</v>
      </c>
      <c r="H1290" t="s">
        <v>384</v>
      </c>
      <c r="I1290" t="s">
        <v>432</v>
      </c>
      <c r="J1290" t="s">
        <v>432</v>
      </c>
      <c r="K1290" t="s">
        <v>432</v>
      </c>
      <c r="M1290" t="s">
        <v>432</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8481</v>
      </c>
      <c r="O1290" s="681">
        <f t="shared" ca="1" si="89"/>
        <v>4498</v>
      </c>
      <c r="P1290" s="681">
        <f t="shared" ca="1" si="89"/>
        <v>3983</v>
      </c>
      <c r="Q1290" s="681">
        <f t="shared" ca="1" si="89"/>
        <v>0</v>
      </c>
      <c r="R1290" s="681">
        <f t="shared" ca="1" si="89"/>
        <v>0</v>
      </c>
      <c r="S1290" t="str">
        <f t="shared" si="86"/>
        <v>HUM_ASR_FY_2022</v>
      </c>
      <c r="T1290" s="958">
        <f t="shared" si="87"/>
        <v>45032</v>
      </c>
      <c r="U1290" t="str">
        <f t="shared" si="88"/>
        <v>Unaudited</v>
      </c>
    </row>
    <row r="1291" spans="1:21" x14ac:dyDescent="0.25">
      <c r="A1291" t="s">
        <v>437</v>
      </c>
      <c r="B1291" t="s">
        <v>1385</v>
      </c>
      <c r="C1291" t="s">
        <v>1386</v>
      </c>
      <c r="D1291" s="15">
        <v>1900</v>
      </c>
      <c r="E1291" s="121">
        <v>1</v>
      </c>
      <c r="F1291" t="s">
        <v>441</v>
      </c>
      <c r="G1291" s="121">
        <v>366</v>
      </c>
      <c r="H1291" t="s">
        <v>384</v>
      </c>
      <c r="I1291" t="s">
        <v>487</v>
      </c>
      <c r="J1291" t="s">
        <v>12</v>
      </c>
      <c r="K1291" t="s">
        <v>12</v>
      </c>
      <c r="L1291" s="756">
        <v>1.1000000000000001</v>
      </c>
      <c r="M1291" t="s">
        <v>12</v>
      </c>
      <c r="N1291" s="681">
        <f t="shared" ca="1" si="89"/>
        <v>32843222.309999999</v>
      </c>
      <c r="O1291" s="681">
        <f t="shared" ca="1" si="89"/>
        <v>0</v>
      </c>
      <c r="P1291" s="681">
        <f t="shared" ca="1" si="89"/>
        <v>0</v>
      </c>
      <c r="Q1291" s="681">
        <f t="shared" ca="1" si="89"/>
        <v>0</v>
      </c>
      <c r="R1291" s="681">
        <f t="shared" ca="1" si="89"/>
        <v>0</v>
      </c>
      <c r="S1291" t="str">
        <f t="shared" si="86"/>
        <v>HUM_ASR_FY_2022</v>
      </c>
      <c r="T1291" s="958">
        <f t="shared" si="87"/>
        <v>45032</v>
      </c>
      <c r="U1291" t="str">
        <f t="shared" si="88"/>
        <v>Unaudited</v>
      </c>
    </row>
    <row r="1292" spans="1:21" x14ac:dyDescent="0.25">
      <c r="A1292" t="s">
        <v>437</v>
      </c>
      <c r="B1292" t="s">
        <v>1385</v>
      </c>
      <c r="C1292" t="s">
        <v>1386</v>
      </c>
      <c r="D1292" s="15">
        <v>1900</v>
      </c>
      <c r="E1292" s="121">
        <v>1</v>
      </c>
      <c r="F1292" t="s">
        <v>441</v>
      </c>
      <c r="G1292" s="121">
        <v>366</v>
      </c>
      <c r="H1292" t="s">
        <v>384</v>
      </c>
      <c r="I1292" t="s">
        <v>487</v>
      </c>
      <c r="J1292" t="s">
        <v>12</v>
      </c>
      <c r="K1292" t="s">
        <v>222</v>
      </c>
      <c r="L1292" s="756">
        <v>1.2</v>
      </c>
      <c r="M1292" t="s">
        <v>222</v>
      </c>
      <c r="N1292" s="681">
        <f t="shared" ca="1" si="89"/>
        <v>0</v>
      </c>
      <c r="O1292" s="681">
        <f t="shared" ca="1" si="89"/>
        <v>0</v>
      </c>
      <c r="P1292" s="681">
        <f t="shared" ca="1" si="89"/>
        <v>0</v>
      </c>
      <c r="Q1292" s="681">
        <f t="shared" ca="1" si="89"/>
        <v>0</v>
      </c>
      <c r="R1292" s="681">
        <f t="shared" ca="1" si="89"/>
        <v>0</v>
      </c>
      <c r="S1292" t="str">
        <f t="shared" si="86"/>
        <v>HUM_ASR_FY_2022</v>
      </c>
      <c r="T1292" s="958">
        <f t="shared" si="87"/>
        <v>45032</v>
      </c>
      <c r="U1292" t="str">
        <f t="shared" si="88"/>
        <v>Unaudited</v>
      </c>
    </row>
    <row r="1293" spans="1:21" x14ac:dyDescent="0.25">
      <c r="A1293" t="s">
        <v>437</v>
      </c>
      <c r="B1293" t="s">
        <v>1385</v>
      </c>
      <c r="C1293" t="s">
        <v>1386</v>
      </c>
      <c r="D1293" s="15">
        <v>1900</v>
      </c>
      <c r="E1293" s="121">
        <v>1</v>
      </c>
      <c r="F1293" t="s">
        <v>441</v>
      </c>
      <c r="G1293" s="121">
        <v>366</v>
      </c>
      <c r="H1293" t="s">
        <v>384</v>
      </c>
      <c r="I1293" t="s">
        <v>487</v>
      </c>
      <c r="J1293" t="s">
        <v>12</v>
      </c>
      <c r="K1293" t="s">
        <v>1323</v>
      </c>
      <c r="L1293" s="756" t="s">
        <v>1319</v>
      </c>
      <c r="M1293" t="s">
        <v>1323</v>
      </c>
      <c r="N1293" s="681">
        <f t="shared" ca="1" si="89"/>
        <v>143770.41</v>
      </c>
      <c r="O1293" s="681">
        <f t="shared" ca="1" si="89"/>
        <v>0</v>
      </c>
      <c r="P1293" s="681">
        <f t="shared" ca="1" si="89"/>
        <v>0</v>
      </c>
      <c r="Q1293" s="681">
        <f t="shared" ca="1" si="89"/>
        <v>0</v>
      </c>
      <c r="R1293" s="681">
        <f t="shared" ca="1" si="89"/>
        <v>0</v>
      </c>
      <c r="S1293" t="str">
        <f t="shared" si="86"/>
        <v>HUM_ASR_FY_2022</v>
      </c>
      <c r="T1293" s="958">
        <f t="shared" si="87"/>
        <v>45032</v>
      </c>
      <c r="U1293" t="str">
        <f t="shared" si="88"/>
        <v>Unaudited</v>
      </c>
    </row>
    <row r="1294" spans="1:21" x14ac:dyDescent="0.25">
      <c r="A1294" t="s">
        <v>437</v>
      </c>
      <c r="B1294" t="s">
        <v>1385</v>
      </c>
      <c r="C1294" t="s">
        <v>1386</v>
      </c>
      <c r="D1294" s="15">
        <v>1900</v>
      </c>
      <c r="E1294" s="121">
        <v>1</v>
      </c>
      <c r="F1294" t="s">
        <v>441</v>
      </c>
      <c r="G1294" s="121">
        <v>366</v>
      </c>
      <c r="H1294" t="s">
        <v>384</v>
      </c>
      <c r="I1294" t="s">
        <v>487</v>
      </c>
      <c r="J1294" t="s">
        <v>12</v>
      </c>
      <c r="K1294" t="s">
        <v>1325</v>
      </c>
      <c r="L1294" s="756" t="s">
        <v>1324</v>
      </c>
      <c r="M1294" t="s">
        <v>1325</v>
      </c>
      <c r="N1294" s="681">
        <f t="shared" ca="1" si="89"/>
        <v>0</v>
      </c>
      <c r="O1294" s="681">
        <f t="shared" ca="1" si="89"/>
        <v>0</v>
      </c>
      <c r="P1294" s="681">
        <f t="shared" ca="1" si="89"/>
        <v>0</v>
      </c>
      <c r="Q1294" s="681">
        <f t="shared" ca="1" si="89"/>
        <v>0</v>
      </c>
      <c r="R1294" s="681">
        <f t="shared" ca="1" si="89"/>
        <v>0</v>
      </c>
      <c r="S1294" t="str">
        <f t="shared" si="86"/>
        <v>HUM_ASR_FY_2022</v>
      </c>
      <c r="T1294" s="958">
        <f t="shared" si="87"/>
        <v>45032</v>
      </c>
      <c r="U1294" t="str">
        <f t="shared" si="88"/>
        <v>Unaudited</v>
      </c>
    </row>
    <row r="1295" spans="1:21" x14ac:dyDescent="0.25">
      <c r="A1295" t="s">
        <v>437</v>
      </c>
      <c r="B1295" t="s">
        <v>1385</v>
      </c>
      <c r="C1295" t="s">
        <v>1386</v>
      </c>
      <c r="D1295" s="15">
        <v>1900</v>
      </c>
      <c r="E1295" s="121">
        <v>1</v>
      </c>
      <c r="F1295" t="s">
        <v>441</v>
      </c>
      <c r="G1295" s="121">
        <v>366</v>
      </c>
      <c r="H1295" t="s">
        <v>384</v>
      </c>
      <c r="I1295" t="s">
        <v>487</v>
      </c>
      <c r="J1295" t="s">
        <v>13</v>
      </c>
      <c r="K1295" t="s">
        <v>13</v>
      </c>
      <c r="L1295" s="756" t="s">
        <v>63</v>
      </c>
      <c r="M1295" t="s">
        <v>13</v>
      </c>
      <c r="N1295" s="681">
        <f t="shared" ca="1" si="89"/>
        <v>-164247.19</v>
      </c>
      <c r="O1295" s="681">
        <f t="shared" ca="1" si="89"/>
        <v>0</v>
      </c>
      <c r="P1295" s="681">
        <f t="shared" ca="1" si="89"/>
        <v>0</v>
      </c>
      <c r="Q1295" s="681">
        <f t="shared" ca="1" si="89"/>
        <v>0</v>
      </c>
      <c r="R1295" s="681">
        <f t="shared" ca="1" si="89"/>
        <v>0</v>
      </c>
      <c r="S1295" t="str">
        <f t="shared" si="86"/>
        <v>HUM_ASR_FY_2022</v>
      </c>
      <c r="T1295" s="958">
        <f t="shared" si="87"/>
        <v>45032</v>
      </c>
      <c r="U1295" t="str">
        <f t="shared" si="88"/>
        <v>Unaudited</v>
      </c>
    </row>
    <row r="1296" spans="1:21" x14ac:dyDescent="0.25">
      <c r="A1296" t="s">
        <v>437</v>
      </c>
      <c r="B1296" t="s">
        <v>1385</v>
      </c>
      <c r="C1296" t="s">
        <v>1386</v>
      </c>
      <c r="D1296" s="15">
        <v>1900</v>
      </c>
      <c r="E1296" s="121">
        <v>1</v>
      </c>
      <c r="F1296" t="s">
        <v>441</v>
      </c>
      <c r="G1296" s="121">
        <v>366</v>
      </c>
      <c r="H1296" t="s">
        <v>384</v>
      </c>
      <c r="I1296" t="s">
        <v>488</v>
      </c>
      <c r="J1296" t="s">
        <v>433</v>
      </c>
      <c r="K1296" t="s">
        <v>796</v>
      </c>
      <c r="L1296" s="756">
        <v>2.1</v>
      </c>
      <c r="M1296" t="s">
        <v>731</v>
      </c>
      <c r="N1296" s="681">
        <f t="shared" ca="1" si="89"/>
        <v>100473</v>
      </c>
      <c r="O1296" s="681">
        <f t="shared" ca="1" si="89"/>
        <v>94102</v>
      </c>
      <c r="P1296" s="681">
        <f t="shared" ca="1" si="89"/>
        <v>6371</v>
      </c>
      <c r="Q1296" s="681">
        <f t="shared" ca="1" si="89"/>
        <v>0</v>
      </c>
      <c r="R1296" s="681">
        <f t="shared" ca="1" si="89"/>
        <v>0</v>
      </c>
      <c r="S1296" t="str">
        <f t="shared" si="86"/>
        <v>HUM_ASR_FY_2022</v>
      </c>
      <c r="T1296" s="958">
        <f t="shared" si="87"/>
        <v>45032</v>
      </c>
      <c r="U1296" t="str">
        <f t="shared" si="88"/>
        <v>Unaudited</v>
      </c>
    </row>
    <row r="1297" spans="1:21" x14ac:dyDescent="0.25">
      <c r="A1297" t="s">
        <v>437</v>
      </c>
      <c r="B1297" t="s">
        <v>1385</v>
      </c>
      <c r="C1297" t="s">
        <v>1386</v>
      </c>
      <c r="D1297" s="15">
        <v>1900</v>
      </c>
      <c r="E1297" s="121">
        <v>1</v>
      </c>
      <c r="F1297" t="s">
        <v>441</v>
      </c>
      <c r="G1297" s="121">
        <v>366</v>
      </c>
      <c r="H1297" t="s">
        <v>384</v>
      </c>
      <c r="I1297" t="s">
        <v>488</v>
      </c>
      <c r="J1297" t="s">
        <v>433</v>
      </c>
      <c r="K1297" t="s">
        <v>796</v>
      </c>
      <c r="L1297" s="756">
        <v>2.2000000000000002</v>
      </c>
      <c r="M1297" t="s">
        <v>732</v>
      </c>
      <c r="N1297" s="681">
        <f t="shared" ca="1" si="89"/>
        <v>352</v>
      </c>
      <c r="O1297" s="681">
        <f t="shared" ca="1" si="89"/>
        <v>295</v>
      </c>
      <c r="P1297" s="681">
        <f t="shared" ca="1" si="89"/>
        <v>57</v>
      </c>
      <c r="Q1297" s="681">
        <f t="shared" ca="1" si="89"/>
        <v>0</v>
      </c>
      <c r="R1297" s="681">
        <f t="shared" ca="1" si="89"/>
        <v>0</v>
      </c>
      <c r="S1297" t="str">
        <f t="shared" si="86"/>
        <v>HUM_ASR_FY_2022</v>
      </c>
      <c r="T1297" s="958">
        <f t="shared" si="87"/>
        <v>45032</v>
      </c>
      <c r="U1297" t="str">
        <f t="shared" si="88"/>
        <v>Unaudited</v>
      </c>
    </row>
    <row r="1298" spans="1:21" x14ac:dyDescent="0.25">
      <c r="A1298" t="s">
        <v>437</v>
      </c>
      <c r="B1298" t="s">
        <v>1385</v>
      </c>
      <c r="C1298" t="s">
        <v>1386</v>
      </c>
      <c r="D1298" s="15">
        <v>1900</v>
      </c>
      <c r="E1298" s="121">
        <v>1</v>
      </c>
      <c r="F1298" t="s">
        <v>441</v>
      </c>
      <c r="G1298" s="121">
        <v>366</v>
      </c>
      <c r="H1298" t="s">
        <v>384</v>
      </c>
      <c r="I1298" t="s">
        <v>488</v>
      </c>
      <c r="J1298" t="s">
        <v>433</v>
      </c>
      <c r="K1298" t="s">
        <v>796</v>
      </c>
      <c r="L1298" s="756">
        <v>2.2999999999999998</v>
      </c>
      <c r="M1298" t="s">
        <v>733</v>
      </c>
      <c r="N1298" s="681">
        <f t="shared" ca="1" si="89"/>
        <v>21676750.39999995</v>
      </c>
      <c r="O1298" s="681">
        <f t="shared" ca="1" si="89"/>
        <v>20242449.509999949</v>
      </c>
      <c r="P1298" s="681">
        <f t="shared" ca="1" si="89"/>
        <v>1434300.8900000001</v>
      </c>
      <c r="Q1298" s="681">
        <f t="shared" ca="1" si="89"/>
        <v>0</v>
      </c>
      <c r="R1298" s="681">
        <f t="shared" ca="1" si="89"/>
        <v>0</v>
      </c>
      <c r="S1298" t="str">
        <f t="shared" si="86"/>
        <v>HUM_ASR_FY_2022</v>
      </c>
      <c r="T1298" s="958">
        <f t="shared" si="87"/>
        <v>45032</v>
      </c>
      <c r="U1298" t="str">
        <f t="shared" si="88"/>
        <v>Unaudited</v>
      </c>
    </row>
    <row r="1299" spans="1:21" x14ac:dyDescent="0.25">
      <c r="A1299" t="s">
        <v>437</v>
      </c>
      <c r="B1299" t="s">
        <v>1385</v>
      </c>
      <c r="C1299" t="s">
        <v>1386</v>
      </c>
      <c r="D1299" s="15">
        <v>1900</v>
      </c>
      <c r="E1299" s="121">
        <v>1</v>
      </c>
      <c r="F1299" t="s">
        <v>441</v>
      </c>
      <c r="G1299" s="121">
        <v>366</v>
      </c>
      <c r="H1299" t="s">
        <v>384</v>
      </c>
      <c r="I1299" t="s">
        <v>488</v>
      </c>
      <c r="J1299" t="s">
        <v>433</v>
      </c>
      <c r="K1299" t="s">
        <v>796</v>
      </c>
      <c r="L1299" s="756">
        <v>2.4</v>
      </c>
      <c r="M1299" t="s">
        <v>734</v>
      </c>
      <c r="N1299" s="681">
        <f t="shared" ca="1" si="89"/>
        <v>28805.939999999995</v>
      </c>
      <c r="O1299" s="681">
        <f t="shared" ca="1" si="89"/>
        <v>26951.609999999997</v>
      </c>
      <c r="P1299" s="681">
        <f t="shared" ca="1" si="89"/>
        <v>1854.33</v>
      </c>
      <c r="Q1299" s="681">
        <f t="shared" ca="1" si="89"/>
        <v>0</v>
      </c>
      <c r="R1299" s="681">
        <f t="shared" ca="1" si="89"/>
        <v>0</v>
      </c>
      <c r="S1299" t="str">
        <f t="shared" si="86"/>
        <v>HUM_ASR_FY_2022</v>
      </c>
      <c r="T1299" s="958">
        <f t="shared" si="87"/>
        <v>45032</v>
      </c>
      <c r="U1299" t="str">
        <f t="shared" si="88"/>
        <v>Unaudited</v>
      </c>
    </row>
    <row r="1300" spans="1:21" x14ac:dyDescent="0.25">
      <c r="A1300" t="s">
        <v>437</v>
      </c>
      <c r="B1300" t="s">
        <v>1385</v>
      </c>
      <c r="C1300" t="s">
        <v>1386</v>
      </c>
      <c r="D1300" s="15">
        <v>1900</v>
      </c>
      <c r="E1300" s="121">
        <v>1</v>
      </c>
      <c r="F1300" t="s">
        <v>441</v>
      </c>
      <c r="G1300" s="121">
        <v>366</v>
      </c>
      <c r="H1300" t="s">
        <v>384</v>
      </c>
      <c r="I1300" t="s">
        <v>488</v>
      </c>
      <c r="J1300" t="s">
        <v>433</v>
      </c>
      <c r="K1300" t="s">
        <v>796</v>
      </c>
      <c r="L1300" s="756">
        <v>2.5</v>
      </c>
      <c r="M1300" t="s">
        <v>776</v>
      </c>
      <c r="N1300" s="681">
        <f t="shared" ca="1" si="89"/>
        <v>7874</v>
      </c>
      <c r="O1300" s="681">
        <f t="shared" ca="1" si="89"/>
        <v>7021</v>
      </c>
      <c r="P1300" s="681">
        <f t="shared" ca="1" si="89"/>
        <v>853</v>
      </c>
      <c r="Q1300" s="681">
        <f t="shared" ca="1" si="89"/>
        <v>0</v>
      </c>
      <c r="R1300" s="681">
        <f t="shared" ca="1" si="89"/>
        <v>0</v>
      </c>
      <c r="S1300" t="str">
        <f t="shared" si="86"/>
        <v>HUM_ASR_FY_2022</v>
      </c>
      <c r="T1300" s="958">
        <f t="shared" si="87"/>
        <v>45032</v>
      </c>
      <c r="U1300" t="str">
        <f t="shared" si="88"/>
        <v>Unaudited</v>
      </c>
    </row>
    <row r="1301" spans="1:21" x14ac:dyDescent="0.25">
      <c r="A1301" t="s">
        <v>437</v>
      </c>
      <c r="B1301" t="s">
        <v>1385</v>
      </c>
      <c r="C1301" t="s">
        <v>1386</v>
      </c>
      <c r="D1301" s="15">
        <v>1900</v>
      </c>
      <c r="E1301" s="121">
        <v>1</v>
      </c>
      <c r="F1301" t="s">
        <v>441</v>
      </c>
      <c r="G1301" s="121">
        <v>366</v>
      </c>
      <c r="H1301" t="s">
        <v>384</v>
      </c>
      <c r="I1301" t="s">
        <v>488</v>
      </c>
      <c r="J1301" t="s">
        <v>433</v>
      </c>
      <c r="K1301" t="s">
        <v>796</v>
      </c>
      <c r="L1301" s="756">
        <v>2.6</v>
      </c>
      <c r="M1301" t="s">
        <v>186</v>
      </c>
      <c r="N1301" s="681">
        <f t="shared" ca="1" si="89"/>
        <v>1589396.810000001</v>
      </c>
      <c r="O1301" s="681">
        <f t="shared" ca="1" si="89"/>
        <v>1397196.080000001</v>
      </c>
      <c r="P1301" s="681">
        <f t="shared" ca="1" si="89"/>
        <v>192200.73</v>
      </c>
      <c r="Q1301" s="681">
        <f t="shared" ca="1" si="89"/>
        <v>0</v>
      </c>
      <c r="R1301" s="681">
        <f t="shared" ca="1" si="89"/>
        <v>0</v>
      </c>
      <c r="S1301" t="str">
        <f t="shared" si="86"/>
        <v>HUM_ASR_FY_2022</v>
      </c>
      <c r="T1301" s="958">
        <f t="shared" si="87"/>
        <v>45032</v>
      </c>
      <c r="U1301" t="str">
        <f t="shared" si="88"/>
        <v>Unaudited</v>
      </c>
    </row>
    <row r="1302" spans="1:21" x14ac:dyDescent="0.25">
      <c r="A1302" t="s">
        <v>437</v>
      </c>
      <c r="B1302" t="s">
        <v>1385</v>
      </c>
      <c r="C1302" t="s">
        <v>1386</v>
      </c>
      <c r="D1302" s="15">
        <v>1900</v>
      </c>
      <c r="E1302" s="121">
        <v>1</v>
      </c>
      <c r="F1302" t="s">
        <v>441</v>
      </c>
      <c r="G1302" s="121">
        <v>366</v>
      </c>
      <c r="H1302" t="s">
        <v>384</v>
      </c>
      <c r="I1302" t="s">
        <v>488</v>
      </c>
      <c r="J1302" t="s">
        <v>433</v>
      </c>
      <c r="K1302" t="s">
        <v>796</v>
      </c>
      <c r="L1302" s="756">
        <v>2.7</v>
      </c>
      <c r="M1302" t="s">
        <v>797</v>
      </c>
      <c r="N1302" s="681">
        <f t="shared" ca="1" si="89"/>
        <v>2094166.8187398922</v>
      </c>
      <c r="O1302" s="681">
        <f t="shared" ca="1" si="89"/>
        <v>1955600.6002569271</v>
      </c>
      <c r="P1302" s="681">
        <f t="shared" ca="1" si="89"/>
        <v>138566.2184829652</v>
      </c>
      <c r="Q1302" s="681">
        <f t="shared" ca="1" si="89"/>
        <v>0</v>
      </c>
      <c r="R1302" s="681">
        <f t="shared" ca="1" si="89"/>
        <v>0</v>
      </c>
      <c r="S1302" t="str">
        <f t="shared" si="86"/>
        <v>HUM_ASR_FY_2022</v>
      </c>
      <c r="T1302" s="958">
        <f t="shared" si="87"/>
        <v>45032</v>
      </c>
      <c r="U1302" t="str">
        <f t="shared" si="88"/>
        <v>Unaudited</v>
      </c>
    </row>
    <row r="1303" spans="1:21" x14ac:dyDescent="0.25">
      <c r="A1303" t="s">
        <v>437</v>
      </c>
      <c r="B1303" t="s">
        <v>1385</v>
      </c>
      <c r="C1303" t="s">
        <v>1386</v>
      </c>
      <c r="D1303" s="15">
        <v>1900</v>
      </c>
      <c r="E1303" s="121">
        <v>1</v>
      </c>
      <c r="F1303" t="s">
        <v>441</v>
      </c>
      <c r="G1303" s="121">
        <v>366</v>
      </c>
      <c r="H1303" t="s">
        <v>384</v>
      </c>
      <c r="I1303" t="s">
        <v>488</v>
      </c>
      <c r="J1303" t="s">
        <v>433</v>
      </c>
      <c r="K1303" t="s">
        <v>796</v>
      </c>
      <c r="L1303" s="756">
        <v>2.8</v>
      </c>
      <c r="M1303" t="s">
        <v>798</v>
      </c>
      <c r="N1303" s="681">
        <f t="shared" ca="1" si="89"/>
        <v>0</v>
      </c>
      <c r="O1303" s="681">
        <f t="shared" ca="1" si="89"/>
        <v>0</v>
      </c>
      <c r="P1303" s="681">
        <f t="shared" ca="1" si="89"/>
        <v>0</v>
      </c>
      <c r="Q1303" s="681">
        <f t="shared" ca="1" si="89"/>
        <v>0</v>
      </c>
      <c r="R1303" s="681">
        <f t="shared" ca="1" si="89"/>
        <v>0</v>
      </c>
      <c r="S1303" t="str">
        <f t="shared" si="86"/>
        <v>HUM_ASR_FY_2022</v>
      </c>
      <c r="T1303" s="958">
        <f t="shared" si="87"/>
        <v>45032</v>
      </c>
      <c r="U1303" t="str">
        <f t="shared" si="88"/>
        <v>Unaudited</v>
      </c>
    </row>
    <row r="1304" spans="1:21" x14ac:dyDescent="0.25">
      <c r="A1304" t="s">
        <v>437</v>
      </c>
      <c r="B1304" t="s">
        <v>1385</v>
      </c>
      <c r="C1304" t="s">
        <v>1386</v>
      </c>
      <c r="D1304" s="15">
        <v>1900</v>
      </c>
      <c r="E1304" s="121">
        <v>1</v>
      </c>
      <c r="F1304" t="s">
        <v>441</v>
      </c>
      <c r="G1304" s="121">
        <v>366</v>
      </c>
      <c r="H1304" t="s">
        <v>384</v>
      </c>
      <c r="I1304" t="s">
        <v>488</v>
      </c>
      <c r="J1304" t="s">
        <v>433</v>
      </c>
      <c r="K1304" t="s">
        <v>796</v>
      </c>
      <c r="L1304" s="756">
        <v>2.9</v>
      </c>
      <c r="M1304" t="s">
        <v>779</v>
      </c>
      <c r="N1304" s="681">
        <f t="shared" ca="1" si="89"/>
        <v>0</v>
      </c>
      <c r="O1304" s="681">
        <f t="shared" ca="1" si="89"/>
        <v>0</v>
      </c>
      <c r="P1304" s="681">
        <f t="shared" ca="1" si="89"/>
        <v>0</v>
      </c>
      <c r="Q1304" s="681">
        <f t="shared" ca="1" si="89"/>
        <v>0</v>
      </c>
      <c r="R1304" s="681">
        <f t="shared" ca="1" si="89"/>
        <v>0</v>
      </c>
      <c r="S1304" t="str">
        <f t="shared" si="86"/>
        <v>HUM_ASR_FY_2022</v>
      </c>
      <c r="T1304" s="958">
        <f t="shared" si="87"/>
        <v>45032</v>
      </c>
      <c r="U1304" t="str">
        <f t="shared" si="88"/>
        <v>Unaudited</v>
      </c>
    </row>
    <row r="1305" spans="1:21" x14ac:dyDescent="0.25">
      <c r="A1305" t="s">
        <v>437</v>
      </c>
      <c r="B1305" t="s">
        <v>1385</v>
      </c>
      <c r="C1305" t="s">
        <v>1386</v>
      </c>
      <c r="D1305" s="15">
        <v>1900</v>
      </c>
      <c r="E1305" s="121">
        <v>1</v>
      </c>
      <c r="F1305" t="s">
        <v>441</v>
      </c>
      <c r="G1305" s="121">
        <v>366</v>
      </c>
      <c r="H1305" t="s">
        <v>384</v>
      </c>
      <c r="I1305" t="s">
        <v>488</v>
      </c>
      <c r="J1305" t="s">
        <v>433</v>
      </c>
      <c r="K1305" t="s">
        <v>223</v>
      </c>
      <c r="L1305" s="756">
        <v>2.11</v>
      </c>
      <c r="M1305" t="s">
        <v>228</v>
      </c>
      <c r="N1305" s="681">
        <f t="shared" ca="1" si="89"/>
        <v>1666028.7400000005</v>
      </c>
      <c r="O1305" s="681">
        <f t="shared" ca="1" si="89"/>
        <v>461054.00000000006</v>
      </c>
      <c r="P1305" s="681">
        <f t="shared" ca="1" si="89"/>
        <v>1204974.7400000005</v>
      </c>
      <c r="Q1305" s="681">
        <f t="shared" ca="1" si="89"/>
        <v>0</v>
      </c>
      <c r="R1305" s="681">
        <f t="shared" ca="1" si="89"/>
        <v>0</v>
      </c>
      <c r="S1305" t="str">
        <f t="shared" si="86"/>
        <v>HUM_ASR_FY_2022</v>
      </c>
      <c r="T1305" s="958">
        <f t="shared" si="87"/>
        <v>45032</v>
      </c>
      <c r="U1305" t="str">
        <f t="shared" si="88"/>
        <v>Unaudited</v>
      </c>
    </row>
    <row r="1306" spans="1:21" x14ac:dyDescent="0.25">
      <c r="A1306" t="s">
        <v>437</v>
      </c>
      <c r="B1306" t="s">
        <v>1385</v>
      </c>
      <c r="C1306" t="s">
        <v>1386</v>
      </c>
      <c r="D1306" s="15">
        <v>1900</v>
      </c>
      <c r="E1306" s="121">
        <v>1</v>
      </c>
      <c r="F1306" t="s">
        <v>441</v>
      </c>
      <c r="G1306" s="121">
        <v>366</v>
      </c>
      <c r="H1306" t="s">
        <v>384</v>
      </c>
      <c r="I1306" t="s">
        <v>488</v>
      </c>
      <c r="J1306" t="s">
        <v>433</v>
      </c>
      <c r="K1306" t="s">
        <v>223</v>
      </c>
      <c r="L1306" s="756">
        <v>2.12</v>
      </c>
      <c r="M1306" t="s">
        <v>552</v>
      </c>
      <c r="N1306" s="681">
        <f t="shared" ca="1" si="89"/>
        <v>2510833.6900000004</v>
      </c>
      <c r="O1306" s="681">
        <f t="shared" ca="1" si="89"/>
        <v>236552.83999999988</v>
      </c>
      <c r="P1306" s="681">
        <f t="shared" ca="1" si="89"/>
        <v>2274280.8500000006</v>
      </c>
      <c r="Q1306" s="681">
        <f t="shared" ca="1" si="89"/>
        <v>0</v>
      </c>
      <c r="R1306" s="681">
        <f t="shared" ca="1" si="89"/>
        <v>0</v>
      </c>
      <c r="S1306" t="str">
        <f t="shared" si="86"/>
        <v>HUM_ASR_FY_2022</v>
      </c>
      <c r="T1306" s="958">
        <f t="shared" si="87"/>
        <v>45032</v>
      </c>
      <c r="U1306" t="str">
        <f t="shared" si="88"/>
        <v>Unaudited</v>
      </c>
    </row>
    <row r="1307" spans="1:21" x14ac:dyDescent="0.25">
      <c r="A1307" t="s">
        <v>437</v>
      </c>
      <c r="B1307" t="s">
        <v>1385</v>
      </c>
      <c r="C1307" t="s">
        <v>1386</v>
      </c>
      <c r="D1307" s="15">
        <v>1900</v>
      </c>
      <c r="E1307" s="121">
        <v>1</v>
      </c>
      <c r="F1307" t="s">
        <v>441</v>
      </c>
      <c r="G1307" s="121">
        <v>366</v>
      </c>
      <c r="H1307" t="s">
        <v>384</v>
      </c>
      <c r="I1307" t="s">
        <v>488</v>
      </c>
      <c r="J1307" t="s">
        <v>433</v>
      </c>
      <c r="K1307" t="s">
        <v>223</v>
      </c>
      <c r="L1307" s="756">
        <v>2.13</v>
      </c>
      <c r="M1307" t="s">
        <v>229</v>
      </c>
      <c r="N1307" s="681">
        <f t="shared" ca="1" si="89"/>
        <v>163771.20000000004</v>
      </c>
      <c r="O1307" s="681">
        <f t="shared" ca="1" si="89"/>
        <v>40520.519999999997</v>
      </c>
      <c r="P1307" s="681">
        <f t="shared" ca="1" si="89"/>
        <v>123250.68000000004</v>
      </c>
      <c r="Q1307" s="681">
        <f t="shared" ca="1" si="89"/>
        <v>0</v>
      </c>
      <c r="R1307" s="681">
        <f t="shared" ca="1" si="89"/>
        <v>0</v>
      </c>
      <c r="S1307" t="str">
        <f t="shared" si="86"/>
        <v>HUM_ASR_FY_2022</v>
      </c>
      <c r="T1307" s="958">
        <f t="shared" si="87"/>
        <v>45032</v>
      </c>
      <c r="U1307" t="str">
        <f t="shared" si="88"/>
        <v>Unaudited</v>
      </c>
    </row>
    <row r="1308" spans="1:21" x14ac:dyDescent="0.25">
      <c r="A1308" t="s">
        <v>437</v>
      </c>
      <c r="B1308" t="s">
        <v>1385</v>
      </c>
      <c r="C1308" t="s">
        <v>1386</v>
      </c>
      <c r="D1308" s="15">
        <v>1900</v>
      </c>
      <c r="E1308" s="121">
        <v>1</v>
      </c>
      <c r="F1308" t="s">
        <v>441</v>
      </c>
      <c r="G1308" s="121">
        <v>366</v>
      </c>
      <c r="H1308" t="s">
        <v>384</v>
      </c>
      <c r="I1308" t="s">
        <v>488</v>
      </c>
      <c r="J1308" t="s">
        <v>433</v>
      </c>
      <c r="K1308" t="s">
        <v>223</v>
      </c>
      <c r="L1308" s="756">
        <v>2.14</v>
      </c>
      <c r="M1308" t="s">
        <v>556</v>
      </c>
      <c r="N1308" s="681">
        <f t="shared" ca="1" si="89"/>
        <v>148854.14000000001</v>
      </c>
      <c r="O1308" s="681">
        <f t="shared" ca="1" si="89"/>
        <v>135928.83000000002</v>
      </c>
      <c r="P1308" s="681">
        <f t="shared" ca="1" si="89"/>
        <v>12925.31</v>
      </c>
      <c r="Q1308" s="681">
        <f t="shared" ca="1" si="89"/>
        <v>0</v>
      </c>
      <c r="R1308" s="681">
        <f t="shared" ca="1" si="89"/>
        <v>0</v>
      </c>
      <c r="S1308" t="str">
        <f t="shared" si="86"/>
        <v>HUM_ASR_FY_2022</v>
      </c>
      <c r="T1308" s="958">
        <f t="shared" si="87"/>
        <v>45032</v>
      </c>
      <c r="U1308" t="str">
        <f t="shared" si="88"/>
        <v>Unaudited</v>
      </c>
    </row>
    <row r="1309" spans="1:21" x14ac:dyDescent="0.25">
      <c r="A1309" t="s">
        <v>437</v>
      </c>
      <c r="B1309" t="s">
        <v>1385</v>
      </c>
      <c r="C1309" t="s">
        <v>1386</v>
      </c>
      <c r="D1309" s="15">
        <v>1900</v>
      </c>
      <c r="E1309" s="121">
        <v>1</v>
      </c>
      <c r="F1309" t="s">
        <v>441</v>
      </c>
      <c r="G1309" s="121">
        <v>366</v>
      </c>
      <c r="H1309" t="s">
        <v>384</v>
      </c>
      <c r="I1309" t="s">
        <v>488</v>
      </c>
      <c r="J1309" t="s">
        <v>433</v>
      </c>
      <c r="K1309" t="s">
        <v>223</v>
      </c>
      <c r="L1309" s="756">
        <v>2.15</v>
      </c>
      <c r="M1309" t="s">
        <v>20</v>
      </c>
      <c r="N1309" s="681">
        <f t="shared" ca="1" si="89"/>
        <v>28164.733204476695</v>
      </c>
      <c r="O1309" s="681">
        <f t="shared" ca="1" si="89"/>
        <v>4914.8018152434452</v>
      </c>
      <c r="P1309" s="681">
        <f t="shared" ca="1" si="89"/>
        <v>23249.93138923325</v>
      </c>
      <c r="Q1309" s="681">
        <f t="shared" ca="1" si="89"/>
        <v>0</v>
      </c>
      <c r="R1309" s="681">
        <f t="shared" ca="1" si="89"/>
        <v>0</v>
      </c>
      <c r="S1309" t="str">
        <f t="shared" si="86"/>
        <v>HUM_ASR_FY_2022</v>
      </c>
      <c r="T1309" s="958">
        <f t="shared" si="87"/>
        <v>45032</v>
      </c>
      <c r="U1309" t="str">
        <f t="shared" si="88"/>
        <v>Unaudited</v>
      </c>
    </row>
    <row r="1310" spans="1:21" x14ac:dyDescent="0.25">
      <c r="A1310" t="s">
        <v>437</v>
      </c>
      <c r="B1310" t="s">
        <v>1385</v>
      </c>
      <c r="C1310" t="s">
        <v>1386</v>
      </c>
      <c r="D1310" s="15">
        <v>1900</v>
      </c>
      <c r="E1310" s="121">
        <v>1</v>
      </c>
      <c r="F1310" t="s">
        <v>441</v>
      </c>
      <c r="G1310" s="121">
        <v>366</v>
      </c>
      <c r="H1310" t="s">
        <v>384</v>
      </c>
      <c r="I1310" t="s">
        <v>488</v>
      </c>
      <c r="J1310" t="s">
        <v>433</v>
      </c>
      <c r="K1310" t="s">
        <v>223</v>
      </c>
      <c r="L1310" s="756">
        <v>2.16</v>
      </c>
      <c r="M1310" t="s">
        <v>799</v>
      </c>
      <c r="N1310" s="681">
        <f t="shared" ca="1" si="89"/>
        <v>1133439.6215188329</v>
      </c>
      <c r="O1310" s="681">
        <f t="shared" ca="1" si="89"/>
        <v>575049.02608509862</v>
      </c>
      <c r="P1310" s="681">
        <f t="shared" ca="1" si="89"/>
        <v>558390.59543373424</v>
      </c>
      <c r="Q1310" s="681">
        <f t="shared" ca="1" si="89"/>
        <v>0</v>
      </c>
      <c r="R1310" s="681">
        <f t="shared" ca="1" si="89"/>
        <v>0</v>
      </c>
      <c r="S1310" t="str">
        <f t="shared" si="86"/>
        <v>HUM_ASR_FY_2022</v>
      </c>
      <c r="T1310" s="958">
        <f t="shared" si="87"/>
        <v>45032</v>
      </c>
      <c r="U1310" t="str">
        <f t="shared" si="88"/>
        <v>Unaudited</v>
      </c>
    </row>
    <row r="1311" spans="1:21" x14ac:dyDescent="0.25">
      <c r="A1311" t="s">
        <v>437</v>
      </c>
      <c r="B1311" t="s">
        <v>1385</v>
      </c>
      <c r="C1311" t="s">
        <v>1386</v>
      </c>
      <c r="D1311" s="15">
        <v>1900</v>
      </c>
      <c r="E1311" s="121">
        <v>1</v>
      </c>
      <c r="F1311" t="s">
        <v>441</v>
      </c>
      <c r="G1311" s="121">
        <v>366</v>
      </c>
      <c r="H1311" t="s">
        <v>384</v>
      </c>
      <c r="I1311" t="s">
        <v>488</v>
      </c>
      <c r="J1311" t="s">
        <v>433</v>
      </c>
      <c r="K1311" t="s">
        <v>223</v>
      </c>
      <c r="L1311" s="756">
        <v>2.17</v>
      </c>
      <c r="M1311" t="s">
        <v>1052</v>
      </c>
      <c r="N1311" s="681">
        <f t="shared" ca="1" si="89"/>
        <v>0</v>
      </c>
      <c r="O1311" s="681">
        <f t="shared" ca="1" si="89"/>
        <v>0</v>
      </c>
      <c r="P1311" s="681">
        <f t="shared" ca="1" si="89"/>
        <v>0</v>
      </c>
      <c r="Q1311" s="681">
        <f t="shared" ca="1" si="89"/>
        <v>0</v>
      </c>
      <c r="R1311" s="681">
        <f t="shared" ca="1" si="89"/>
        <v>0</v>
      </c>
      <c r="S1311" t="str">
        <f t="shared" si="86"/>
        <v>HUM_ASR_FY_2022</v>
      </c>
      <c r="T1311" s="958">
        <f t="shared" si="87"/>
        <v>45032</v>
      </c>
      <c r="U1311" t="str">
        <f t="shared" si="88"/>
        <v>Unaudited</v>
      </c>
    </row>
    <row r="1312" spans="1:21" x14ac:dyDescent="0.25">
      <c r="A1312" t="s">
        <v>437</v>
      </c>
      <c r="B1312" t="s">
        <v>1385</v>
      </c>
      <c r="C1312" t="s">
        <v>1386</v>
      </c>
      <c r="D1312" s="15">
        <v>1900</v>
      </c>
      <c r="E1312" s="121">
        <v>1</v>
      </c>
      <c r="F1312" t="s">
        <v>441</v>
      </c>
      <c r="G1312" s="121">
        <v>366</v>
      </c>
      <c r="H1312" t="s">
        <v>384</v>
      </c>
      <c r="I1312" t="s">
        <v>488</v>
      </c>
      <c r="J1312" t="s">
        <v>433</v>
      </c>
      <c r="K1312" t="s">
        <v>223</v>
      </c>
      <c r="L1312" s="756">
        <v>2.1800000000000002</v>
      </c>
      <c r="M1312" t="s">
        <v>648</v>
      </c>
      <c r="N1312" s="681">
        <f t="shared" ca="1" si="89"/>
        <v>196841.97999999998</v>
      </c>
      <c r="O1312" s="681">
        <f t="shared" ca="1" si="89"/>
        <v>14070.31</v>
      </c>
      <c r="P1312" s="681">
        <f t="shared" ca="1" si="89"/>
        <v>182771.66999999998</v>
      </c>
      <c r="Q1312" s="681">
        <f t="shared" ca="1" si="89"/>
        <v>0</v>
      </c>
      <c r="R1312" s="681">
        <f t="shared" ca="1" si="89"/>
        <v>0</v>
      </c>
      <c r="S1312" t="str">
        <f t="shared" si="86"/>
        <v>HUM_ASR_FY_2022</v>
      </c>
      <c r="T1312" s="958">
        <f t="shared" si="87"/>
        <v>45032</v>
      </c>
      <c r="U1312" t="str">
        <f t="shared" si="88"/>
        <v>Unaudited</v>
      </c>
    </row>
    <row r="1313" spans="1:21" x14ac:dyDescent="0.25">
      <c r="A1313" t="s">
        <v>437</v>
      </c>
      <c r="B1313" t="s">
        <v>1385</v>
      </c>
      <c r="C1313" t="s">
        <v>1386</v>
      </c>
      <c r="D1313" s="15">
        <v>1900</v>
      </c>
      <c r="E1313" s="121">
        <v>1</v>
      </c>
      <c r="F1313" t="s">
        <v>441</v>
      </c>
      <c r="G1313" s="121">
        <v>366</v>
      </c>
      <c r="H1313" t="s">
        <v>384</v>
      </c>
      <c r="I1313" t="s">
        <v>488</v>
      </c>
      <c r="J1313" t="s">
        <v>433</v>
      </c>
      <c r="K1313" t="s">
        <v>223</v>
      </c>
      <c r="L1313" s="756">
        <v>2.19</v>
      </c>
      <c r="M1313" t="s">
        <v>218</v>
      </c>
      <c r="N1313" s="681">
        <f t="shared" ca="1" si="89"/>
        <v>0</v>
      </c>
      <c r="O1313" s="681">
        <f t="shared" ca="1" si="89"/>
        <v>0</v>
      </c>
      <c r="P1313" s="681">
        <f t="shared" ca="1" si="89"/>
        <v>0</v>
      </c>
      <c r="Q1313" s="681">
        <f t="shared" ca="1" si="89"/>
        <v>0</v>
      </c>
      <c r="R1313" s="681">
        <f t="shared" ca="1" si="89"/>
        <v>0</v>
      </c>
      <c r="S1313" t="str">
        <f t="shared" si="86"/>
        <v>HUM_ASR_FY_2022</v>
      </c>
      <c r="T1313" s="958">
        <f t="shared" si="87"/>
        <v>45032</v>
      </c>
      <c r="U1313" t="str">
        <f t="shared" si="88"/>
        <v>Unaudited</v>
      </c>
    </row>
    <row r="1314" spans="1:21" x14ac:dyDescent="0.25">
      <c r="A1314" t="s">
        <v>437</v>
      </c>
      <c r="B1314" t="s">
        <v>1385</v>
      </c>
      <c r="C1314" t="s">
        <v>1386</v>
      </c>
      <c r="D1314" s="15">
        <v>1900</v>
      </c>
      <c r="E1314" s="121">
        <v>1</v>
      </c>
      <c r="F1314" t="s">
        <v>441</v>
      </c>
      <c r="G1314" s="121">
        <v>366</v>
      </c>
      <c r="H1314" t="s">
        <v>384</v>
      </c>
      <c r="I1314" t="s">
        <v>488</v>
      </c>
      <c r="J1314" t="s">
        <v>433</v>
      </c>
      <c r="K1314" t="s">
        <v>223</v>
      </c>
      <c r="L1314" s="756" t="s">
        <v>704</v>
      </c>
      <c r="M1314" t="s">
        <v>230</v>
      </c>
      <c r="N1314" s="681">
        <f t="shared" ca="1" si="89"/>
        <v>112330.00715484784</v>
      </c>
      <c r="O1314" s="681">
        <f t="shared" ca="1" si="89"/>
        <v>31086.017831103687</v>
      </c>
      <c r="P1314" s="681">
        <f t="shared" ca="1" si="89"/>
        <v>81243.989323744157</v>
      </c>
      <c r="Q1314" s="681">
        <f t="shared" ca="1" si="89"/>
        <v>0</v>
      </c>
      <c r="R1314" s="681">
        <f t="shared" ca="1" si="89"/>
        <v>0</v>
      </c>
      <c r="S1314" t="str">
        <f t="shared" si="86"/>
        <v>HUM_ASR_FY_2022</v>
      </c>
      <c r="T1314" s="958">
        <f t="shared" si="87"/>
        <v>45032</v>
      </c>
      <c r="U1314" t="str">
        <f t="shared" si="88"/>
        <v>Unaudited</v>
      </c>
    </row>
    <row r="1315" spans="1:21" x14ac:dyDescent="0.25">
      <c r="A1315" t="s">
        <v>437</v>
      </c>
      <c r="B1315" t="s">
        <v>1385</v>
      </c>
      <c r="C1315" t="s">
        <v>1386</v>
      </c>
      <c r="D1315" s="15">
        <v>1900</v>
      </c>
      <c r="E1315" s="121">
        <v>1</v>
      </c>
      <c r="F1315" t="s">
        <v>441</v>
      </c>
      <c r="G1315" s="121">
        <v>366</v>
      </c>
      <c r="H1315" t="s">
        <v>384</v>
      </c>
      <c r="I1315" t="s">
        <v>488</v>
      </c>
      <c r="J1315" t="s">
        <v>433</v>
      </c>
      <c r="K1315" t="s">
        <v>223</v>
      </c>
      <c r="L1315" s="756">
        <v>2.21</v>
      </c>
      <c r="M1315" t="s">
        <v>466</v>
      </c>
      <c r="N1315" s="681">
        <f t="shared" ca="1" si="89"/>
        <v>0</v>
      </c>
      <c r="O1315" s="681">
        <f t="shared" ca="1" si="89"/>
        <v>0</v>
      </c>
      <c r="P1315" s="681">
        <f t="shared" ca="1" si="89"/>
        <v>0</v>
      </c>
      <c r="Q1315" s="681">
        <f t="shared" ca="1" si="89"/>
        <v>0</v>
      </c>
      <c r="R1315" s="681">
        <f t="shared" ca="1" si="89"/>
        <v>0</v>
      </c>
      <c r="S1315" t="str">
        <f t="shared" si="86"/>
        <v>HUM_ASR_FY_2022</v>
      </c>
      <c r="T1315" s="958">
        <f t="shared" si="87"/>
        <v>45032</v>
      </c>
      <c r="U1315" t="str">
        <f t="shared" si="88"/>
        <v>Unaudited</v>
      </c>
    </row>
    <row r="1316" spans="1:21" x14ac:dyDescent="0.25">
      <c r="A1316" t="s">
        <v>437</v>
      </c>
      <c r="B1316" t="s">
        <v>1385</v>
      </c>
      <c r="C1316" t="s">
        <v>1386</v>
      </c>
      <c r="D1316" s="15">
        <v>1900</v>
      </c>
      <c r="E1316" s="121">
        <v>1</v>
      </c>
      <c r="F1316" t="s">
        <v>441</v>
      </c>
      <c r="G1316" s="121">
        <v>366</v>
      </c>
      <c r="H1316" t="s">
        <v>384</v>
      </c>
      <c r="I1316" t="s">
        <v>488</v>
      </c>
      <c r="J1316" t="s">
        <v>433</v>
      </c>
      <c r="K1316" t="s">
        <v>6</v>
      </c>
      <c r="L1316" s="756" t="s">
        <v>70</v>
      </c>
      <c r="M1316" t="s">
        <v>188</v>
      </c>
      <c r="N1316" s="681">
        <f t="shared" ca="1" si="89"/>
        <v>45824.553428730833</v>
      </c>
      <c r="O1316" s="681">
        <f t="shared" ca="1" si="89"/>
        <v>25494.736452504891</v>
      </c>
      <c r="P1316" s="681">
        <f t="shared" ca="1" si="89"/>
        <v>20329.816976225942</v>
      </c>
      <c r="Q1316" s="681">
        <f t="shared" ca="1" si="89"/>
        <v>0</v>
      </c>
      <c r="R1316" s="681">
        <f t="shared" ca="1" si="89"/>
        <v>0</v>
      </c>
      <c r="S1316" t="str">
        <f t="shared" si="86"/>
        <v>HUM_ASR_FY_2022</v>
      </c>
      <c r="T1316" s="958">
        <f t="shared" si="87"/>
        <v>45032</v>
      </c>
      <c r="U1316" t="str">
        <f t="shared" si="88"/>
        <v>Unaudited</v>
      </c>
    </row>
    <row r="1317" spans="1:21" x14ac:dyDescent="0.25">
      <c r="A1317" t="s">
        <v>437</v>
      </c>
      <c r="B1317" t="s">
        <v>1385</v>
      </c>
      <c r="C1317" t="s">
        <v>1386</v>
      </c>
      <c r="D1317" s="15">
        <v>1900</v>
      </c>
      <c r="E1317" s="121">
        <v>1</v>
      </c>
      <c r="F1317" t="s">
        <v>441</v>
      </c>
      <c r="G1317" s="121">
        <v>366</v>
      </c>
      <c r="H1317" t="s">
        <v>384</v>
      </c>
      <c r="I1317" t="s">
        <v>488</v>
      </c>
      <c r="J1317" t="s">
        <v>433</v>
      </c>
      <c r="K1317" t="s">
        <v>6</v>
      </c>
      <c r="L1317" s="756" t="s">
        <v>71</v>
      </c>
      <c r="M1317" t="s">
        <v>231</v>
      </c>
      <c r="N1317" s="681">
        <f t="shared" ca="1" si="89"/>
        <v>0</v>
      </c>
      <c r="O1317" s="681">
        <f t="shared" ca="1" si="89"/>
        <v>0</v>
      </c>
      <c r="P1317" s="681">
        <f t="shared" ca="1" si="89"/>
        <v>0</v>
      </c>
      <c r="Q1317" s="681">
        <f t="shared" ca="1" si="89"/>
        <v>0</v>
      </c>
      <c r="R1317" s="681">
        <f t="shared" ca="1" si="89"/>
        <v>0</v>
      </c>
      <c r="S1317" t="str">
        <f t="shared" si="86"/>
        <v>HUM_ASR_FY_2022</v>
      </c>
      <c r="T1317" s="958">
        <f t="shared" si="87"/>
        <v>45032</v>
      </c>
      <c r="U1317" t="str">
        <f t="shared" si="88"/>
        <v>Unaudited</v>
      </c>
    </row>
    <row r="1318" spans="1:21" x14ac:dyDescent="0.25">
      <c r="A1318" t="s">
        <v>437</v>
      </c>
      <c r="B1318" t="s">
        <v>1385</v>
      </c>
      <c r="C1318" t="s">
        <v>1386</v>
      </c>
      <c r="D1318" s="15">
        <v>1900</v>
      </c>
      <c r="E1318" s="121">
        <v>1</v>
      </c>
      <c r="F1318" t="s">
        <v>441</v>
      </c>
      <c r="G1318" s="121">
        <v>366</v>
      </c>
      <c r="H1318" t="s">
        <v>384</v>
      </c>
      <c r="I1318" t="s">
        <v>488</v>
      </c>
      <c r="J1318" t="s">
        <v>433</v>
      </c>
      <c r="K1318" t="s">
        <v>6</v>
      </c>
      <c r="L1318" s="756" t="s">
        <v>72</v>
      </c>
      <c r="M1318" t="s">
        <v>164</v>
      </c>
      <c r="N1318" s="681">
        <f t="shared" ca="1" si="89"/>
        <v>0</v>
      </c>
      <c r="O1318" s="681">
        <f t="shared" ca="1" si="89"/>
        <v>0</v>
      </c>
      <c r="P1318" s="681">
        <f t="shared" ca="1" si="89"/>
        <v>0</v>
      </c>
      <c r="Q1318" s="681">
        <f t="shared" ca="1" si="89"/>
        <v>0</v>
      </c>
      <c r="R1318" s="681">
        <f t="shared" ca="1" si="89"/>
        <v>0</v>
      </c>
      <c r="S1318" t="str">
        <f t="shared" si="86"/>
        <v>HUM_ASR_FY_2022</v>
      </c>
      <c r="T1318" s="958">
        <f t="shared" si="87"/>
        <v>45032</v>
      </c>
      <c r="U1318" t="str">
        <f t="shared" si="88"/>
        <v>Unaudited</v>
      </c>
    </row>
    <row r="1319" spans="1:21" x14ac:dyDescent="0.25">
      <c r="A1319" t="s">
        <v>437</v>
      </c>
      <c r="B1319" t="s">
        <v>1385</v>
      </c>
      <c r="C1319" t="s">
        <v>1386</v>
      </c>
      <c r="D1319" s="15">
        <v>1900</v>
      </c>
      <c r="E1319" s="121">
        <v>1</v>
      </c>
      <c r="F1319" t="s">
        <v>441</v>
      </c>
      <c r="G1319" s="121">
        <v>366</v>
      </c>
      <c r="H1319" t="s">
        <v>384</v>
      </c>
      <c r="I1319" t="s">
        <v>488</v>
      </c>
      <c r="J1319" t="s">
        <v>433</v>
      </c>
      <c r="K1319" t="s">
        <v>6</v>
      </c>
      <c r="L1319" s="756">
        <v>3.4</v>
      </c>
      <c r="M1319" t="s">
        <v>461</v>
      </c>
      <c r="N1319" s="681">
        <f t="shared" ca="1" si="89"/>
        <v>0</v>
      </c>
      <c r="O1319" s="681">
        <f t="shared" ca="1" si="89"/>
        <v>0</v>
      </c>
      <c r="P1319" s="681">
        <f t="shared" ca="1" si="89"/>
        <v>0</v>
      </c>
      <c r="Q1319" s="681">
        <f t="shared" ca="1" si="89"/>
        <v>0</v>
      </c>
      <c r="R1319" s="681">
        <f t="shared" ca="1" si="89"/>
        <v>0</v>
      </c>
      <c r="S1319" t="str">
        <f t="shared" si="86"/>
        <v>HUM_ASR_FY_2022</v>
      </c>
      <c r="T1319" s="958">
        <f t="shared" si="87"/>
        <v>45032</v>
      </c>
      <c r="U1319" t="str">
        <f t="shared" si="88"/>
        <v>Unaudited</v>
      </c>
    </row>
    <row r="1320" spans="1:21" x14ac:dyDescent="0.25">
      <c r="A1320" t="s">
        <v>437</v>
      </c>
      <c r="B1320" t="s">
        <v>1385</v>
      </c>
      <c r="C1320" t="s">
        <v>1386</v>
      </c>
      <c r="D1320" s="15">
        <v>1900</v>
      </c>
      <c r="E1320" s="121">
        <v>1</v>
      </c>
      <c r="F1320" t="s">
        <v>441</v>
      </c>
      <c r="G1320" s="121">
        <v>366</v>
      </c>
      <c r="H1320" t="s">
        <v>384</v>
      </c>
      <c r="I1320" t="s">
        <v>488</v>
      </c>
      <c r="J1320" t="s">
        <v>433</v>
      </c>
      <c r="K1320" t="s">
        <v>434</v>
      </c>
      <c r="L1320" s="756">
        <v>4.5</v>
      </c>
      <c r="M1320" t="s">
        <v>32</v>
      </c>
      <c r="N1320" s="681">
        <f t="shared" ca="1" si="89"/>
        <v>1679.3481818181815</v>
      </c>
      <c r="O1320" s="681">
        <f t="shared" ca="1" si="89"/>
        <v>1336.6570829357001</v>
      </c>
      <c r="P1320" s="681">
        <f t="shared" ca="1" si="89"/>
        <v>342.69109888248141</v>
      </c>
      <c r="Q1320" s="681">
        <f t="shared" ca="1" si="89"/>
        <v>0</v>
      </c>
      <c r="R1320" s="681">
        <f t="shared" ca="1" si="89"/>
        <v>0</v>
      </c>
      <c r="S1320" t="str">
        <f t="shared" si="86"/>
        <v>HUM_ASR_FY_2022</v>
      </c>
      <c r="T1320" s="958">
        <f t="shared" si="87"/>
        <v>45032</v>
      </c>
      <c r="U1320" t="str">
        <f t="shared" si="88"/>
        <v>Unaudited</v>
      </c>
    </row>
    <row r="1321" spans="1:21" x14ac:dyDescent="0.25">
      <c r="A1321" t="s">
        <v>437</v>
      </c>
      <c r="B1321" t="s">
        <v>1385</v>
      </c>
      <c r="C1321" t="s">
        <v>1386</v>
      </c>
      <c r="D1321" s="15">
        <v>1900</v>
      </c>
      <c r="E1321" s="121">
        <v>1</v>
      </c>
      <c r="F1321" t="s">
        <v>441</v>
      </c>
      <c r="G1321" s="121">
        <v>366</v>
      </c>
      <c r="H1321" t="s">
        <v>384</v>
      </c>
      <c r="I1321" t="s">
        <v>488</v>
      </c>
      <c r="J1321" t="s">
        <v>433</v>
      </c>
      <c r="K1321" t="s">
        <v>434</v>
      </c>
      <c r="L1321" s="756" t="s">
        <v>944</v>
      </c>
      <c r="M1321" t="s">
        <v>935</v>
      </c>
      <c r="N1321" s="681">
        <f t="shared" ca="1" si="89"/>
        <v>0</v>
      </c>
      <c r="O1321" s="681">
        <f t="shared" ca="1" si="89"/>
        <v>0</v>
      </c>
      <c r="P1321" s="681">
        <f t="shared" ca="1" si="89"/>
        <v>0</v>
      </c>
      <c r="Q1321" s="681">
        <f t="shared" ca="1" si="89"/>
        <v>0</v>
      </c>
      <c r="R1321" s="681">
        <f t="shared" ca="1" si="89"/>
        <v>0</v>
      </c>
      <c r="S1321" t="str">
        <f t="shared" si="86"/>
        <v>HUM_ASR_FY_2022</v>
      </c>
      <c r="T1321" s="958">
        <f t="shared" si="87"/>
        <v>45032</v>
      </c>
      <c r="U1321" t="str">
        <f t="shared" si="88"/>
        <v>Unaudited</v>
      </c>
    </row>
    <row r="1322" spans="1:21" x14ac:dyDescent="0.25">
      <c r="A1322" t="s">
        <v>437</v>
      </c>
      <c r="B1322" t="s">
        <v>1385</v>
      </c>
      <c r="C1322" t="s">
        <v>1386</v>
      </c>
      <c r="D1322" s="15">
        <v>1900</v>
      </c>
      <c r="E1322" s="121">
        <v>1</v>
      </c>
      <c r="F1322" t="s">
        <v>441</v>
      </c>
      <c r="G1322" s="121">
        <v>366</v>
      </c>
      <c r="H1322" t="s">
        <v>384</v>
      </c>
      <c r="I1322" t="s">
        <v>488</v>
      </c>
      <c r="J1322" t="s">
        <v>433</v>
      </c>
      <c r="K1322" t="s">
        <v>434</v>
      </c>
      <c r="L1322" s="756" t="s">
        <v>193</v>
      </c>
      <c r="M1322" t="s">
        <v>40</v>
      </c>
      <c r="N1322" s="681">
        <f t="shared" ca="1" si="89"/>
        <v>0</v>
      </c>
      <c r="O1322" s="681">
        <f t="shared" ca="1" si="89"/>
        <v>0</v>
      </c>
      <c r="P1322" s="681">
        <f t="shared" ca="1" si="89"/>
        <v>0</v>
      </c>
      <c r="Q1322" s="681">
        <f t="shared" ca="1" si="89"/>
        <v>0</v>
      </c>
      <c r="R1322" s="681">
        <f t="shared" ca="1" si="89"/>
        <v>0</v>
      </c>
      <c r="S1322" t="str">
        <f t="shared" si="86"/>
        <v>HUM_ASR_FY_2022</v>
      </c>
      <c r="T1322" s="958">
        <f t="shared" si="87"/>
        <v>45032</v>
      </c>
      <c r="U1322" t="str">
        <f t="shared" si="88"/>
        <v>Unaudited</v>
      </c>
    </row>
    <row r="1323" spans="1:21" x14ac:dyDescent="0.25">
      <c r="A1323" t="s">
        <v>437</v>
      </c>
      <c r="B1323" t="s">
        <v>1385</v>
      </c>
      <c r="C1323" t="s">
        <v>1386</v>
      </c>
      <c r="D1323" s="15">
        <v>1900</v>
      </c>
      <c r="E1323" s="121">
        <v>1</v>
      </c>
      <c r="F1323" t="s">
        <v>441</v>
      </c>
      <c r="G1323" s="121">
        <v>366</v>
      </c>
      <c r="H1323" t="s">
        <v>384</v>
      </c>
      <c r="I1323" t="s">
        <v>488</v>
      </c>
      <c r="J1323" t="s">
        <v>433</v>
      </c>
      <c r="K1323" t="s">
        <v>434</v>
      </c>
      <c r="L1323" s="756" t="s">
        <v>192</v>
      </c>
      <c r="M1323" t="s">
        <v>329</v>
      </c>
      <c r="N1323" s="681">
        <f t="shared" ca="1" si="89"/>
        <v>0</v>
      </c>
      <c r="O1323" s="681">
        <f t="shared" ca="1" si="89"/>
        <v>0</v>
      </c>
      <c r="P1323" s="681">
        <f t="shared" ca="1" si="89"/>
        <v>0</v>
      </c>
      <c r="Q1323" s="681">
        <f t="shared" ca="1" si="89"/>
        <v>0</v>
      </c>
      <c r="R1323" s="681">
        <f t="shared" ca="1" si="89"/>
        <v>0</v>
      </c>
      <c r="S1323" t="str">
        <f t="shared" si="86"/>
        <v>HUM_ASR_FY_2022</v>
      </c>
      <c r="T1323" s="958">
        <f t="shared" si="87"/>
        <v>45032</v>
      </c>
      <c r="U1323" t="str">
        <f t="shared" si="88"/>
        <v>Unaudited</v>
      </c>
    </row>
    <row r="1324" spans="1:21" x14ac:dyDescent="0.25">
      <c r="A1324" t="s">
        <v>437</v>
      </c>
      <c r="B1324" t="s">
        <v>1385</v>
      </c>
      <c r="C1324" t="s">
        <v>1386</v>
      </c>
      <c r="D1324" s="15">
        <v>1900</v>
      </c>
      <c r="E1324" s="121">
        <v>1</v>
      </c>
      <c r="F1324" t="s">
        <v>441</v>
      </c>
      <c r="G1324" s="121">
        <v>366</v>
      </c>
      <c r="H1324" t="s">
        <v>384</v>
      </c>
      <c r="I1324" t="s">
        <v>488</v>
      </c>
      <c r="J1324" t="s">
        <v>450</v>
      </c>
      <c r="K1324" t="s">
        <v>435</v>
      </c>
      <c r="L1324" s="756" t="s">
        <v>79</v>
      </c>
      <c r="M1324" t="s">
        <v>27</v>
      </c>
      <c r="N1324" s="681">
        <f t="shared" ca="1" si="89"/>
        <v>551321.67373697436</v>
      </c>
      <c r="O1324" s="681">
        <f t="shared" ca="1" si="89"/>
        <v>285791.38071489282</v>
      </c>
      <c r="P1324" s="681">
        <f t="shared" ca="1" si="89"/>
        <v>265530.29302208161</v>
      </c>
      <c r="Q1324" s="681">
        <f t="shared" ca="1" si="89"/>
        <v>0</v>
      </c>
      <c r="R1324" s="681">
        <f t="shared" ca="1" si="89"/>
        <v>0</v>
      </c>
      <c r="S1324" t="str">
        <f t="shared" si="86"/>
        <v>HUM_ASR_FY_2022</v>
      </c>
      <c r="T1324" s="958">
        <f t="shared" si="87"/>
        <v>45032</v>
      </c>
      <c r="U1324" t="str">
        <f t="shared" si="88"/>
        <v>Unaudited</v>
      </c>
    </row>
    <row r="1325" spans="1:21" x14ac:dyDescent="0.25">
      <c r="A1325" t="s">
        <v>437</v>
      </c>
      <c r="B1325" t="s">
        <v>1385</v>
      </c>
      <c r="C1325" t="s">
        <v>1386</v>
      </c>
      <c r="D1325" s="15">
        <v>1900</v>
      </c>
      <c r="E1325" s="121">
        <v>1</v>
      </c>
      <c r="F1325" t="s">
        <v>441</v>
      </c>
      <c r="G1325" s="121">
        <v>366</v>
      </c>
      <c r="H1325" t="s">
        <v>384</v>
      </c>
      <c r="I1325" t="s">
        <v>488</v>
      </c>
      <c r="J1325" t="s">
        <v>450</v>
      </c>
      <c r="K1325" t="s">
        <v>435</v>
      </c>
      <c r="L1325" s="756" t="s">
        <v>80</v>
      </c>
      <c r="M1325" t="s">
        <v>97</v>
      </c>
      <c r="N1325" s="681">
        <f t="shared" ca="1" si="89"/>
        <v>84330.304728201329</v>
      </c>
      <c r="O1325" s="681">
        <f t="shared" ca="1" si="89"/>
        <v>43714.722951157557</v>
      </c>
      <c r="P1325" s="681">
        <f t="shared" ca="1" si="89"/>
        <v>40615.581777043779</v>
      </c>
      <c r="Q1325" s="681">
        <f t="shared" ca="1" si="89"/>
        <v>0</v>
      </c>
      <c r="R1325" s="681">
        <f t="shared" ca="1" si="89"/>
        <v>0</v>
      </c>
      <c r="S1325" t="str">
        <f t="shared" si="86"/>
        <v>HUM_ASR_FY_2022</v>
      </c>
      <c r="T1325" s="958">
        <f t="shared" si="87"/>
        <v>45032</v>
      </c>
      <c r="U1325" t="str">
        <f t="shared" si="88"/>
        <v>Unaudited</v>
      </c>
    </row>
    <row r="1326" spans="1:21" x14ac:dyDescent="0.25">
      <c r="A1326" t="s">
        <v>437</v>
      </c>
      <c r="B1326" t="s">
        <v>1385</v>
      </c>
      <c r="C1326" t="s">
        <v>1386</v>
      </c>
      <c r="D1326" s="15">
        <v>1900</v>
      </c>
      <c r="E1326" s="121">
        <v>1</v>
      </c>
      <c r="F1326" t="s">
        <v>441</v>
      </c>
      <c r="G1326" s="121">
        <v>366</v>
      </c>
      <c r="H1326" t="s">
        <v>384</v>
      </c>
      <c r="I1326" t="s">
        <v>488</v>
      </c>
      <c r="J1326" t="s">
        <v>450</v>
      </c>
      <c r="K1326" t="s">
        <v>435</v>
      </c>
      <c r="L1326" s="756" t="s">
        <v>81</v>
      </c>
      <c r="M1326" t="s">
        <v>98</v>
      </c>
      <c r="N1326" s="681">
        <f t="shared" ca="1" si="89"/>
        <v>169679.8615850666</v>
      </c>
      <c r="O1326" s="681">
        <f t="shared" ca="1" si="89"/>
        <v>87957.80073947036</v>
      </c>
      <c r="P1326" s="681">
        <f t="shared" ca="1" si="89"/>
        <v>81722.06084559625</v>
      </c>
      <c r="Q1326" s="681">
        <f t="shared" ca="1" si="89"/>
        <v>0</v>
      </c>
      <c r="R1326" s="681">
        <f t="shared" ca="1" si="89"/>
        <v>0</v>
      </c>
      <c r="S1326" t="str">
        <f t="shared" si="86"/>
        <v>HUM_ASR_FY_2022</v>
      </c>
      <c r="T1326" s="958">
        <f t="shared" si="87"/>
        <v>45032</v>
      </c>
      <c r="U1326" t="str">
        <f t="shared" si="88"/>
        <v>Unaudited</v>
      </c>
    </row>
    <row r="1327" spans="1:21" x14ac:dyDescent="0.25">
      <c r="A1327" t="s">
        <v>437</v>
      </c>
      <c r="B1327" t="s">
        <v>1385</v>
      </c>
      <c r="C1327" t="s">
        <v>1386</v>
      </c>
      <c r="D1327" s="15">
        <v>1900</v>
      </c>
      <c r="E1327" s="121">
        <v>1</v>
      </c>
      <c r="F1327" t="s">
        <v>441</v>
      </c>
      <c r="G1327" s="121">
        <v>366</v>
      </c>
      <c r="H1327" t="s">
        <v>384</v>
      </c>
      <c r="I1327" t="s">
        <v>488</v>
      </c>
      <c r="J1327" t="s">
        <v>450</v>
      </c>
      <c r="K1327" t="s">
        <v>435</v>
      </c>
      <c r="L1327" s="756" t="s">
        <v>82</v>
      </c>
      <c r="M1327" t="s">
        <v>99</v>
      </c>
      <c r="N1327" s="681">
        <f t="shared" ca="1" si="89"/>
        <v>456245.41537658114</v>
      </c>
      <c r="O1327" s="681">
        <f t="shared" ca="1" si="89"/>
        <v>236506.22389193447</v>
      </c>
      <c r="P1327" s="681">
        <f t="shared" ca="1" si="89"/>
        <v>219739.1914846467</v>
      </c>
      <c r="Q1327" s="681">
        <f t="shared" ca="1" si="89"/>
        <v>0</v>
      </c>
      <c r="R1327" s="681">
        <f t="shared" ca="1" si="89"/>
        <v>0</v>
      </c>
      <c r="S1327" t="str">
        <f t="shared" si="86"/>
        <v>HUM_ASR_FY_2022</v>
      </c>
      <c r="T1327" s="958">
        <f t="shared" si="87"/>
        <v>45032</v>
      </c>
      <c r="U1327" t="str">
        <f t="shared" si="88"/>
        <v>Unaudited</v>
      </c>
    </row>
    <row r="1328" spans="1:21" x14ac:dyDescent="0.25">
      <c r="A1328" t="s">
        <v>437</v>
      </c>
      <c r="B1328" t="s">
        <v>1385</v>
      </c>
      <c r="C1328" t="s">
        <v>1386</v>
      </c>
      <c r="D1328" s="15">
        <v>1900</v>
      </c>
      <c r="E1328" s="121">
        <v>1</v>
      </c>
      <c r="F1328" t="s">
        <v>441</v>
      </c>
      <c r="G1328" s="121">
        <v>366</v>
      </c>
      <c r="H1328" t="s">
        <v>384</v>
      </c>
      <c r="I1328" t="s">
        <v>488</v>
      </c>
      <c r="J1328" t="s">
        <v>450</v>
      </c>
      <c r="K1328" t="s">
        <v>435</v>
      </c>
      <c r="L1328" s="756" t="s">
        <v>216</v>
      </c>
      <c r="M1328" t="s">
        <v>100</v>
      </c>
      <c r="N1328" s="681">
        <f t="shared" ca="1" si="89"/>
        <v>334768.99101884168</v>
      </c>
      <c r="O1328" s="681">
        <f t="shared" ca="1" si="89"/>
        <v>173535.88063263896</v>
      </c>
      <c r="P1328" s="681">
        <f t="shared" ca="1" si="89"/>
        <v>161233.11038620272</v>
      </c>
      <c r="Q1328" s="681">
        <f t="shared" ca="1" si="89"/>
        <v>0</v>
      </c>
      <c r="R1328" s="681">
        <f t="shared" ca="1" si="89"/>
        <v>0</v>
      </c>
      <c r="S1328" t="str">
        <f t="shared" si="86"/>
        <v>HUM_ASR_FY_2022</v>
      </c>
      <c r="T1328" s="958">
        <f t="shared" si="87"/>
        <v>45032</v>
      </c>
      <c r="U1328" t="str">
        <f t="shared" si="88"/>
        <v>Unaudited</v>
      </c>
    </row>
    <row r="1329" spans="1:21" x14ac:dyDescent="0.25">
      <c r="A1329" t="s">
        <v>437</v>
      </c>
      <c r="B1329" t="s">
        <v>1385</v>
      </c>
      <c r="C1329" t="s">
        <v>1386</v>
      </c>
      <c r="D1329" s="15">
        <v>1900</v>
      </c>
      <c r="E1329" s="121">
        <v>1</v>
      </c>
      <c r="F1329" t="s">
        <v>441</v>
      </c>
      <c r="G1329" s="121">
        <v>366</v>
      </c>
      <c r="H1329" t="s">
        <v>384</v>
      </c>
      <c r="I1329" t="s">
        <v>488</v>
      </c>
      <c r="J1329" t="s">
        <v>450</v>
      </c>
      <c r="K1329" t="s">
        <v>435</v>
      </c>
      <c r="L1329" s="756" t="s">
        <v>215</v>
      </c>
      <c r="M1329" t="s">
        <v>28</v>
      </c>
      <c r="N1329" s="681">
        <f t="shared" ca="1" si="89"/>
        <v>6160.5650789143474</v>
      </c>
      <c r="O1329" s="681">
        <f t="shared" ca="1" si="89"/>
        <v>3193.4830131979388</v>
      </c>
      <c r="P1329" s="681">
        <f t="shared" ca="1" si="89"/>
        <v>2967.082065716409</v>
      </c>
      <c r="Q1329" s="681">
        <f t="shared" ca="1" si="89"/>
        <v>0</v>
      </c>
      <c r="R1329" s="681">
        <f t="shared" ca="1" si="89"/>
        <v>0</v>
      </c>
      <c r="S1329" t="str">
        <f t="shared" si="86"/>
        <v>HUM_ASR_FY_2022</v>
      </c>
      <c r="T1329" s="958">
        <f t="shared" si="87"/>
        <v>45032</v>
      </c>
      <c r="U1329" t="str">
        <f t="shared" si="88"/>
        <v>Unaudited</v>
      </c>
    </row>
    <row r="1330" spans="1:21" x14ac:dyDescent="0.25">
      <c r="A1330" t="s">
        <v>437</v>
      </c>
      <c r="B1330" t="s">
        <v>1385</v>
      </c>
      <c r="C1330" t="s">
        <v>1386</v>
      </c>
      <c r="D1330" s="15">
        <v>1900</v>
      </c>
      <c r="E1330" s="121">
        <v>1</v>
      </c>
      <c r="F1330" t="s">
        <v>441</v>
      </c>
      <c r="G1330" s="121">
        <v>366</v>
      </c>
      <c r="H1330" t="s">
        <v>384</v>
      </c>
      <c r="I1330" t="s">
        <v>488</v>
      </c>
      <c r="J1330" t="s">
        <v>436</v>
      </c>
      <c r="K1330" t="s">
        <v>436</v>
      </c>
      <c r="L1330" s="756" t="s">
        <v>84</v>
      </c>
      <c r="M1330" t="s">
        <v>327</v>
      </c>
      <c r="N1330" s="681">
        <f t="shared" ca="1" si="89"/>
        <v>0</v>
      </c>
      <c r="O1330" s="681">
        <f t="shared" ca="1" si="89"/>
        <v>0</v>
      </c>
      <c r="P1330" s="681">
        <f t="shared" ca="1" si="89"/>
        <v>0</v>
      </c>
      <c r="Q1330" s="681">
        <f t="shared" ca="1" si="89"/>
        <v>0</v>
      </c>
      <c r="R1330" s="681">
        <f t="shared" ca="1" si="89"/>
        <v>0</v>
      </c>
      <c r="S1330" t="str">
        <f t="shared" si="86"/>
        <v>HUM_ASR_FY_2022</v>
      </c>
      <c r="T1330" s="958">
        <f t="shared" si="87"/>
        <v>45032</v>
      </c>
      <c r="U1330" t="str">
        <f t="shared" si="88"/>
        <v>Unaudited</v>
      </c>
    </row>
    <row r="1331" spans="1:21" x14ac:dyDescent="0.25">
      <c r="A1331" t="s">
        <v>437</v>
      </c>
      <c r="B1331" t="s">
        <v>1385</v>
      </c>
      <c r="C1331" t="s">
        <v>1386</v>
      </c>
      <c r="D1331" s="15">
        <v>1900</v>
      </c>
      <c r="E1331" s="121">
        <v>1</v>
      </c>
      <c r="F1331" t="s">
        <v>441</v>
      </c>
      <c r="G1331" s="121">
        <v>366</v>
      </c>
      <c r="H1331" t="s">
        <v>384</v>
      </c>
      <c r="I1331" t="s">
        <v>488</v>
      </c>
      <c r="J1331" t="s">
        <v>436</v>
      </c>
      <c r="K1331" t="s">
        <v>436</v>
      </c>
      <c r="L1331" s="756" t="s">
        <v>85</v>
      </c>
      <c r="M1331" t="s">
        <v>325</v>
      </c>
      <c r="N1331" s="681">
        <f t="shared" ca="1" si="89"/>
        <v>0</v>
      </c>
      <c r="O1331" s="681">
        <f t="shared" ca="1" si="89"/>
        <v>0</v>
      </c>
      <c r="P1331" s="681">
        <f t="shared" ca="1" si="89"/>
        <v>0</v>
      </c>
      <c r="Q1331" s="681">
        <f t="shared" ca="1" si="89"/>
        <v>0</v>
      </c>
      <c r="R1331" s="681">
        <f t="shared" ca="1" si="89"/>
        <v>0</v>
      </c>
      <c r="S1331" t="str">
        <f t="shared" si="86"/>
        <v>HUM_ASR_FY_2022</v>
      </c>
      <c r="T1331" s="958">
        <f t="shared" si="87"/>
        <v>45032</v>
      </c>
      <c r="U1331" t="str">
        <f t="shared" si="88"/>
        <v>Unaudited</v>
      </c>
    </row>
    <row r="1332" spans="1:21" x14ac:dyDescent="0.25">
      <c r="A1332" t="s">
        <v>437</v>
      </c>
      <c r="B1332" t="s">
        <v>1385</v>
      </c>
      <c r="C1332" t="s">
        <v>1386</v>
      </c>
      <c r="D1332" s="15">
        <v>1900</v>
      </c>
      <c r="E1332" s="121">
        <v>1</v>
      </c>
      <c r="F1332" t="s">
        <v>441</v>
      </c>
      <c r="G1332" s="121">
        <v>366</v>
      </c>
      <c r="H1332" t="s">
        <v>384</v>
      </c>
      <c r="I1332" t="s">
        <v>488</v>
      </c>
      <c r="J1332" t="s">
        <v>436</v>
      </c>
      <c r="K1332" t="s">
        <v>436</v>
      </c>
      <c r="L1332" s="756" t="s">
        <v>86</v>
      </c>
      <c r="M1332" t="s">
        <v>494</v>
      </c>
      <c r="N1332" s="681">
        <f t="shared" ca="1" si="89"/>
        <v>0</v>
      </c>
      <c r="O1332" s="681">
        <f t="shared" ca="1" si="89"/>
        <v>0</v>
      </c>
      <c r="P1332" s="681">
        <f t="shared" ca="1" si="89"/>
        <v>0</v>
      </c>
      <c r="Q1332" s="681">
        <f t="shared" ca="1" si="89"/>
        <v>0</v>
      </c>
      <c r="R1332" s="681">
        <f t="shared" ca="1" si="89"/>
        <v>0</v>
      </c>
      <c r="S1332" t="str">
        <f t="shared" si="86"/>
        <v>HUM_ASR_FY_2022</v>
      </c>
      <c r="T1332" s="958">
        <f t="shared" si="87"/>
        <v>45032</v>
      </c>
      <c r="U1332" t="str">
        <f t="shared" si="88"/>
        <v>Unaudited</v>
      </c>
    </row>
    <row r="1333" spans="1:21" x14ac:dyDescent="0.25">
      <c r="A1333" t="s">
        <v>437</v>
      </c>
      <c r="B1333" t="s">
        <v>1385</v>
      </c>
      <c r="C1333" t="s">
        <v>1386</v>
      </c>
      <c r="D1333" s="15">
        <v>1900</v>
      </c>
      <c r="E1333" s="121">
        <v>1</v>
      </c>
      <c r="F1333" t="s">
        <v>441</v>
      </c>
      <c r="G1333" s="121">
        <v>366</v>
      </c>
      <c r="H1333" t="s">
        <v>384</v>
      </c>
      <c r="I1333" t="s">
        <v>488</v>
      </c>
      <c r="J1333" t="s">
        <v>436</v>
      </c>
      <c r="K1333" t="s">
        <v>436</v>
      </c>
      <c r="L1333" s="756" t="s">
        <v>87</v>
      </c>
      <c r="M1333" t="s">
        <v>495</v>
      </c>
      <c r="N1333" s="681">
        <f t="shared" ca="1" si="89"/>
        <v>0</v>
      </c>
      <c r="O1333" s="681">
        <f t="shared" ca="1" si="89"/>
        <v>0</v>
      </c>
      <c r="P1333" s="681">
        <f t="shared" ca="1" si="89"/>
        <v>0</v>
      </c>
      <c r="Q1333" s="681">
        <f t="shared" ca="1" si="89"/>
        <v>0</v>
      </c>
      <c r="R1333" s="681">
        <f t="shared" ca="1" si="89"/>
        <v>0</v>
      </c>
      <c r="S1333" t="str">
        <f t="shared" si="86"/>
        <v>HUM_ASR_FY_2022</v>
      </c>
      <c r="T1333" s="958">
        <f t="shared" si="87"/>
        <v>45032</v>
      </c>
      <c r="U1333" t="str">
        <f t="shared" si="88"/>
        <v>Unaudited</v>
      </c>
    </row>
    <row r="1334" spans="1:21" x14ac:dyDescent="0.25">
      <c r="A1334" t="s">
        <v>437</v>
      </c>
      <c r="B1334" t="s">
        <v>1385</v>
      </c>
      <c r="C1334" t="s">
        <v>1386</v>
      </c>
      <c r="D1334" s="15">
        <v>1900</v>
      </c>
      <c r="E1334" s="121">
        <v>1</v>
      </c>
      <c r="F1334" t="s">
        <v>441</v>
      </c>
      <c r="G1334" s="121">
        <v>366</v>
      </c>
      <c r="H1334" t="s">
        <v>384</v>
      </c>
      <c r="I1334" t="s">
        <v>488</v>
      </c>
      <c r="J1334" t="s">
        <v>436</v>
      </c>
      <c r="K1334" t="s">
        <v>436</v>
      </c>
      <c r="L1334" s="756" t="s">
        <v>213</v>
      </c>
      <c r="M1334" t="s">
        <v>496</v>
      </c>
      <c r="N1334" s="681">
        <f t="shared" ca="1" si="89"/>
        <v>0</v>
      </c>
      <c r="O1334" s="681">
        <f t="shared" ca="1" si="89"/>
        <v>0</v>
      </c>
      <c r="P1334" s="681">
        <f t="shared" ca="1" si="89"/>
        <v>0</v>
      </c>
      <c r="Q1334" s="681">
        <f t="shared" ca="1" si="89"/>
        <v>0</v>
      </c>
      <c r="R1334" s="681">
        <f t="shared" ca="1" si="89"/>
        <v>0</v>
      </c>
      <c r="S1334" t="str">
        <f t="shared" si="86"/>
        <v>HUM_ASR_FY_2022</v>
      </c>
      <c r="T1334" s="958">
        <f t="shared" si="87"/>
        <v>45032</v>
      </c>
      <c r="U1334" t="str">
        <f t="shared" si="88"/>
        <v>Unaudited</v>
      </c>
    </row>
    <row r="1335" spans="1:21" x14ac:dyDescent="0.25">
      <c r="A1335" t="s">
        <v>437</v>
      </c>
      <c r="B1335" t="s">
        <v>1385</v>
      </c>
      <c r="C1335" t="s">
        <v>1386</v>
      </c>
      <c r="D1335" s="15">
        <v>1900</v>
      </c>
      <c r="E1335" s="121">
        <v>1</v>
      </c>
      <c r="F1335" t="s">
        <v>441</v>
      </c>
      <c r="G1335" s="121">
        <v>366</v>
      </c>
      <c r="H1335" t="s">
        <v>384</v>
      </c>
      <c r="I1335" t="s">
        <v>489</v>
      </c>
      <c r="J1335" t="s">
        <v>26</v>
      </c>
      <c r="K1335" t="s">
        <v>26</v>
      </c>
      <c r="L1335" s="756" t="s">
        <v>204</v>
      </c>
      <c r="M1335" t="s">
        <v>26</v>
      </c>
      <c r="N1335" s="681">
        <f t="shared" ca="1" si="89"/>
        <v>-37791.388983920733</v>
      </c>
      <c r="O1335" s="681">
        <f t="shared" ca="1" si="89"/>
        <v>0</v>
      </c>
      <c r="P1335" s="681">
        <f t="shared" ca="1" si="89"/>
        <v>0</v>
      </c>
      <c r="Q1335" s="681">
        <f t="shared" ca="1" si="89"/>
        <v>0</v>
      </c>
      <c r="R1335" s="681">
        <f t="shared" ca="1" si="89"/>
        <v>0</v>
      </c>
      <c r="S1335" t="str">
        <f t="shared" si="86"/>
        <v>HUM_ASR_FY_2022</v>
      </c>
      <c r="T1335" s="958">
        <f t="shared" si="87"/>
        <v>45032</v>
      </c>
      <c r="U1335" t="str">
        <f t="shared" si="88"/>
        <v>Unaudited</v>
      </c>
    </row>
    <row r="1336" spans="1:21" x14ac:dyDescent="0.25">
      <c r="A1336" t="s">
        <v>437</v>
      </c>
      <c r="B1336" t="s">
        <v>1385</v>
      </c>
      <c r="C1336" t="s">
        <v>1386</v>
      </c>
      <c r="D1336" s="15">
        <v>1900</v>
      </c>
      <c r="E1336" s="121">
        <v>1</v>
      </c>
      <c r="F1336" t="s">
        <v>1031</v>
      </c>
      <c r="G1336" s="121" t="s">
        <v>1384</v>
      </c>
      <c r="H1336" t="s">
        <v>384</v>
      </c>
      <c r="I1336" t="s">
        <v>432</v>
      </c>
      <c r="J1336" t="s">
        <v>432</v>
      </c>
      <c r="K1336" t="s">
        <v>432</v>
      </c>
      <c r="M1336" t="s">
        <v>432</v>
      </c>
      <c r="N1336" s="681">
        <f t="shared" ca="1" si="89"/>
        <v>0</v>
      </c>
      <c r="O1336" s="681">
        <f t="shared" ca="1" si="89"/>
        <v>0</v>
      </c>
      <c r="P1336" s="681">
        <f t="shared" ca="1" si="89"/>
        <v>0</v>
      </c>
      <c r="Q1336" s="681">
        <f t="shared" ca="1" si="89"/>
        <v>0</v>
      </c>
      <c r="R1336" s="681">
        <f t="shared" ca="1" si="89"/>
        <v>-156</v>
      </c>
      <c r="S1336" t="str">
        <f t="shared" si="86"/>
        <v>HUM_ASR_FY_2022</v>
      </c>
      <c r="T1336" s="958">
        <f t="shared" si="87"/>
        <v>45032</v>
      </c>
      <c r="U1336" t="str">
        <f t="shared" si="88"/>
        <v>Unaudited</v>
      </c>
    </row>
    <row r="1337" spans="1:21" x14ac:dyDescent="0.25">
      <c r="A1337" t="s">
        <v>437</v>
      </c>
      <c r="B1337" t="s">
        <v>1385</v>
      </c>
      <c r="C1337" t="s">
        <v>1386</v>
      </c>
      <c r="D1337" s="15">
        <v>1900</v>
      </c>
      <c r="E1337" s="121">
        <v>1</v>
      </c>
      <c r="F1337" t="s">
        <v>1031</v>
      </c>
      <c r="G1337" s="121" t="s">
        <v>1384</v>
      </c>
      <c r="H1337" t="s">
        <v>384</v>
      </c>
      <c r="I1337" t="s">
        <v>487</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-538486.04000000027</v>
      </c>
      <c r="S1337" t="str">
        <f t="shared" si="86"/>
        <v>HUM_ASR_FY_2022</v>
      </c>
      <c r="T1337" s="958">
        <f t="shared" si="87"/>
        <v>45032</v>
      </c>
      <c r="U1337" t="str">
        <f t="shared" si="88"/>
        <v>Unaudited</v>
      </c>
    </row>
    <row r="1338" spans="1:21" x14ac:dyDescent="0.25">
      <c r="A1338" t="s">
        <v>437</v>
      </c>
      <c r="B1338" t="s">
        <v>1385</v>
      </c>
      <c r="C1338" t="s">
        <v>1386</v>
      </c>
      <c r="D1338" s="15">
        <v>1900</v>
      </c>
      <c r="E1338" s="121">
        <v>1</v>
      </c>
      <c r="F1338" t="s">
        <v>1031</v>
      </c>
      <c r="G1338" s="121" t="s">
        <v>1384</v>
      </c>
      <c r="H1338" t="s">
        <v>384</v>
      </c>
      <c r="I1338" t="s">
        <v>487</v>
      </c>
      <c r="J1338" t="s">
        <v>12</v>
      </c>
      <c r="K1338" t="s">
        <v>222</v>
      </c>
      <c r="L1338" s="756">
        <v>1.2</v>
      </c>
      <c r="M1338" t="s">
        <v>222</v>
      </c>
      <c r="N1338" s="681">
        <f t="shared" ca="1" si="89"/>
        <v>0</v>
      </c>
      <c r="O1338" s="681">
        <f t="shared" ca="1" si="89"/>
        <v>0</v>
      </c>
      <c r="P1338" s="681">
        <f t="shared" ca="1" si="89"/>
        <v>0</v>
      </c>
      <c r="Q1338" s="681">
        <f t="shared" ca="1" si="89"/>
        <v>0</v>
      </c>
      <c r="R1338" s="681">
        <f t="shared" ca="1" si="89"/>
        <v>0</v>
      </c>
      <c r="S1338" t="str">
        <f t="shared" si="86"/>
        <v>HUM_ASR_FY_2022</v>
      </c>
      <c r="T1338" s="958">
        <f t="shared" si="87"/>
        <v>45032</v>
      </c>
      <c r="U1338" t="str">
        <f t="shared" si="88"/>
        <v>Unaudited</v>
      </c>
    </row>
    <row r="1339" spans="1:21" x14ac:dyDescent="0.25">
      <c r="A1339" t="s">
        <v>437</v>
      </c>
      <c r="B1339" t="s">
        <v>1385</v>
      </c>
      <c r="C1339" t="s">
        <v>1386</v>
      </c>
      <c r="D1339" s="15">
        <v>1900</v>
      </c>
      <c r="E1339" s="121">
        <v>1</v>
      </c>
      <c r="F1339" t="s">
        <v>1031</v>
      </c>
      <c r="G1339" s="121" t="s">
        <v>1384</v>
      </c>
      <c r="H1339" t="s">
        <v>384</v>
      </c>
      <c r="I1339" t="s">
        <v>487</v>
      </c>
      <c r="J1339" t="s">
        <v>12</v>
      </c>
      <c r="K1339" t="s">
        <v>1323</v>
      </c>
      <c r="L1339" s="756" t="s">
        <v>1319</v>
      </c>
      <c r="M1339" t="s">
        <v>1323</v>
      </c>
      <c r="N1339" s="681">
        <f t="shared" ca="1" si="89"/>
        <v>0</v>
      </c>
      <c r="O1339" s="681">
        <f t="shared" ca="1" si="89"/>
        <v>0</v>
      </c>
      <c r="P1339" s="681">
        <f t="shared" ca="1" si="89"/>
        <v>0</v>
      </c>
      <c r="Q1339" s="681">
        <f t="shared" ca="1" si="89"/>
        <v>0</v>
      </c>
      <c r="R1339" s="681">
        <f t="shared" ca="1" si="89"/>
        <v>609818.57999999984</v>
      </c>
      <c r="S1339" t="str">
        <f t="shared" si="86"/>
        <v>HUM_ASR_FY_2022</v>
      </c>
      <c r="T1339" s="958">
        <f t="shared" si="87"/>
        <v>45032</v>
      </c>
      <c r="U1339" t="str">
        <f t="shared" si="88"/>
        <v>Unaudited</v>
      </c>
    </row>
    <row r="1340" spans="1:21" x14ac:dyDescent="0.25">
      <c r="A1340" t="s">
        <v>437</v>
      </c>
      <c r="B1340" t="s">
        <v>1385</v>
      </c>
      <c r="C1340" t="s">
        <v>1386</v>
      </c>
      <c r="D1340" s="15">
        <v>1900</v>
      </c>
      <c r="E1340" s="121">
        <v>1</v>
      </c>
      <c r="F1340" t="s">
        <v>1031</v>
      </c>
      <c r="G1340" s="121" t="s">
        <v>1384</v>
      </c>
      <c r="H1340" t="s">
        <v>384</v>
      </c>
      <c r="I1340" t="s">
        <v>487</v>
      </c>
      <c r="J1340" t="s">
        <v>12</v>
      </c>
      <c r="K1340" t="s">
        <v>1325</v>
      </c>
      <c r="L1340" s="756" t="s">
        <v>1324</v>
      </c>
      <c r="M1340" t="s">
        <v>1325</v>
      </c>
      <c r="N1340" s="681">
        <f t="shared" ca="1" si="89"/>
        <v>0</v>
      </c>
      <c r="O1340" s="681">
        <f t="shared" ca="1" si="89"/>
        <v>0</v>
      </c>
      <c r="P1340" s="681">
        <f t="shared" ca="1" si="89"/>
        <v>0</v>
      </c>
      <c r="Q1340" s="681">
        <f t="shared" ca="1" si="89"/>
        <v>0</v>
      </c>
      <c r="R1340" s="681">
        <f t="shared" ca="1" si="89"/>
        <v>-713111.75000000023</v>
      </c>
      <c r="S1340" t="str">
        <f t="shared" si="86"/>
        <v>HUM_ASR_FY_2022</v>
      </c>
      <c r="T1340" s="958">
        <f t="shared" si="87"/>
        <v>45032</v>
      </c>
      <c r="U1340" t="str">
        <f t="shared" si="88"/>
        <v>Unaudited</v>
      </c>
    </row>
    <row r="1341" spans="1:21" x14ac:dyDescent="0.25">
      <c r="A1341" t="s">
        <v>437</v>
      </c>
      <c r="B1341" t="s">
        <v>1385</v>
      </c>
      <c r="C1341" t="s">
        <v>1386</v>
      </c>
      <c r="D1341" s="15">
        <v>1900</v>
      </c>
      <c r="E1341" s="121">
        <v>1</v>
      </c>
      <c r="F1341" t="s">
        <v>1031</v>
      </c>
      <c r="G1341" s="121" t="s">
        <v>1384</v>
      </c>
      <c r="H1341" t="s">
        <v>384</v>
      </c>
      <c r="I1341" t="s">
        <v>487</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158837.71</v>
      </c>
      <c r="S1341" t="str">
        <f t="shared" si="86"/>
        <v>HUM_ASR_FY_2022</v>
      </c>
      <c r="T1341" s="958">
        <f t="shared" si="87"/>
        <v>45032</v>
      </c>
      <c r="U1341" t="str">
        <f t="shared" si="88"/>
        <v>Unaudited</v>
      </c>
    </row>
    <row r="1342" spans="1:21" x14ac:dyDescent="0.25">
      <c r="A1342" t="s">
        <v>437</v>
      </c>
      <c r="B1342" t="s">
        <v>1385</v>
      </c>
      <c r="C1342" t="s">
        <v>1386</v>
      </c>
      <c r="D1342" s="15">
        <v>1900</v>
      </c>
      <c r="E1342" s="121">
        <v>1</v>
      </c>
      <c r="F1342" t="s">
        <v>1031</v>
      </c>
      <c r="G1342" s="121" t="s">
        <v>1384</v>
      </c>
      <c r="H1342" t="s">
        <v>384</v>
      </c>
      <c r="I1342" t="s">
        <v>488</v>
      </c>
      <c r="J1342" t="s">
        <v>433</v>
      </c>
      <c r="K1342" t="s">
        <v>796</v>
      </c>
      <c r="L1342" s="756">
        <v>2.1</v>
      </c>
      <c r="M1342" t="s">
        <v>731</v>
      </c>
      <c r="N1342" s="681">
        <f t="shared" ca="1" si="90"/>
        <v>0</v>
      </c>
      <c r="O1342" s="681">
        <f t="shared" ca="1" si="90"/>
        <v>0</v>
      </c>
      <c r="P1342" s="681">
        <f t="shared" ca="1" si="90"/>
        <v>0</v>
      </c>
      <c r="Q1342" s="681">
        <f t="shared" ca="1" si="90"/>
        <v>0</v>
      </c>
      <c r="R1342" s="681">
        <f t="shared" ca="1" si="90"/>
        <v>-2574</v>
      </c>
      <c r="S1342" t="str">
        <f t="shared" si="86"/>
        <v>HUM_ASR_FY_2022</v>
      </c>
      <c r="T1342" s="958">
        <f t="shared" si="87"/>
        <v>45032</v>
      </c>
      <c r="U1342" t="str">
        <f t="shared" si="88"/>
        <v>Unaudited</v>
      </c>
    </row>
    <row r="1343" spans="1:21" x14ac:dyDescent="0.25">
      <c r="A1343" t="s">
        <v>437</v>
      </c>
      <c r="B1343" t="s">
        <v>1385</v>
      </c>
      <c r="C1343" t="s">
        <v>1386</v>
      </c>
      <c r="D1343" s="15">
        <v>1900</v>
      </c>
      <c r="E1343" s="121">
        <v>1</v>
      </c>
      <c r="F1343" t="s">
        <v>1031</v>
      </c>
      <c r="G1343" s="121" t="s">
        <v>1384</v>
      </c>
      <c r="H1343" t="s">
        <v>384</v>
      </c>
      <c r="I1343" t="s">
        <v>488</v>
      </c>
      <c r="J1343" t="s">
        <v>433</v>
      </c>
      <c r="K1343" t="s">
        <v>796</v>
      </c>
      <c r="L1343" s="756">
        <v>2.2000000000000002</v>
      </c>
      <c r="M1343" t="s">
        <v>732</v>
      </c>
      <c r="N1343" s="681">
        <f t="shared" ca="1" si="90"/>
        <v>0</v>
      </c>
      <c r="O1343" s="681">
        <f t="shared" ca="1" si="90"/>
        <v>0</v>
      </c>
      <c r="P1343" s="681">
        <f t="shared" ca="1" si="90"/>
        <v>0</v>
      </c>
      <c r="Q1343" s="681">
        <f t="shared" ca="1" si="90"/>
        <v>0</v>
      </c>
      <c r="R1343" s="681">
        <f t="shared" ca="1" si="90"/>
        <v>0</v>
      </c>
      <c r="S1343" t="str">
        <f t="shared" si="86"/>
        <v>HUM_ASR_FY_2022</v>
      </c>
      <c r="T1343" s="958">
        <f t="shared" si="87"/>
        <v>45032</v>
      </c>
      <c r="U1343" t="str">
        <f t="shared" si="88"/>
        <v>Unaudited</v>
      </c>
    </row>
    <row r="1344" spans="1:21" x14ac:dyDescent="0.25">
      <c r="A1344" t="s">
        <v>437</v>
      </c>
      <c r="B1344" t="s">
        <v>1385</v>
      </c>
      <c r="C1344" t="s">
        <v>1386</v>
      </c>
      <c r="D1344" s="15">
        <v>1900</v>
      </c>
      <c r="E1344" s="121">
        <v>1</v>
      </c>
      <c r="F1344" t="s">
        <v>1031</v>
      </c>
      <c r="G1344" s="121" t="s">
        <v>1384</v>
      </c>
      <c r="H1344" t="s">
        <v>384</v>
      </c>
      <c r="I1344" t="s">
        <v>488</v>
      </c>
      <c r="J1344" t="s">
        <v>433</v>
      </c>
      <c r="K1344" t="s">
        <v>796</v>
      </c>
      <c r="L1344" s="756">
        <v>2.2999999999999998</v>
      </c>
      <c r="M1344" t="s">
        <v>733</v>
      </c>
      <c r="N1344" s="681">
        <f t="shared" ca="1" si="90"/>
        <v>0</v>
      </c>
      <c r="O1344" s="681">
        <f t="shared" ca="1" si="90"/>
        <v>0</v>
      </c>
      <c r="P1344" s="681">
        <f t="shared" ca="1" si="90"/>
        <v>0</v>
      </c>
      <c r="Q1344" s="681">
        <f t="shared" ca="1" si="90"/>
        <v>0</v>
      </c>
      <c r="R1344" s="681">
        <f t="shared" ca="1" si="90"/>
        <v>-263484.77999999985</v>
      </c>
      <c r="S1344" t="str">
        <f t="shared" si="86"/>
        <v>HUM_ASR_FY_2022</v>
      </c>
      <c r="T1344" s="958">
        <f t="shared" si="87"/>
        <v>45032</v>
      </c>
      <c r="U1344" t="str">
        <f t="shared" si="88"/>
        <v>Unaudited</v>
      </c>
    </row>
    <row r="1345" spans="1:21" x14ac:dyDescent="0.25">
      <c r="A1345" t="s">
        <v>437</v>
      </c>
      <c r="B1345" t="s">
        <v>1385</v>
      </c>
      <c r="C1345" t="s">
        <v>1386</v>
      </c>
      <c r="D1345" s="15">
        <v>1900</v>
      </c>
      <c r="E1345" s="121">
        <v>1</v>
      </c>
      <c r="F1345" t="s">
        <v>1031</v>
      </c>
      <c r="G1345" s="121" t="s">
        <v>1384</v>
      </c>
      <c r="H1345" t="s">
        <v>384</v>
      </c>
      <c r="I1345" t="s">
        <v>488</v>
      </c>
      <c r="J1345" t="s">
        <v>433</v>
      </c>
      <c r="K1345" t="s">
        <v>796</v>
      </c>
      <c r="L1345" s="756">
        <v>2.4</v>
      </c>
      <c r="M1345" t="s">
        <v>734</v>
      </c>
      <c r="N1345" s="681">
        <f t="shared" ca="1" si="90"/>
        <v>0</v>
      </c>
      <c r="O1345" s="681">
        <f t="shared" ca="1" si="90"/>
        <v>0</v>
      </c>
      <c r="P1345" s="681">
        <f t="shared" ca="1" si="90"/>
        <v>0</v>
      </c>
      <c r="Q1345" s="681">
        <f t="shared" ca="1" si="90"/>
        <v>0</v>
      </c>
      <c r="R1345" s="681">
        <f t="shared" ca="1" si="90"/>
        <v>0</v>
      </c>
      <c r="S1345" t="str">
        <f t="shared" si="86"/>
        <v>HUM_ASR_FY_2022</v>
      </c>
      <c r="T1345" s="958">
        <f t="shared" si="87"/>
        <v>45032</v>
      </c>
      <c r="U1345" t="str">
        <f t="shared" si="88"/>
        <v>Unaudited</v>
      </c>
    </row>
    <row r="1346" spans="1:21" x14ac:dyDescent="0.25">
      <c r="A1346" t="s">
        <v>437</v>
      </c>
      <c r="B1346" t="s">
        <v>1385</v>
      </c>
      <c r="C1346" t="s">
        <v>1386</v>
      </c>
      <c r="D1346" s="15">
        <v>1900</v>
      </c>
      <c r="E1346" s="121">
        <v>1</v>
      </c>
      <c r="F1346" t="s">
        <v>1031</v>
      </c>
      <c r="G1346" s="121" t="s">
        <v>1384</v>
      </c>
      <c r="H1346" t="s">
        <v>384</v>
      </c>
      <c r="I1346" t="s">
        <v>488</v>
      </c>
      <c r="J1346" t="s">
        <v>433</v>
      </c>
      <c r="K1346" t="s">
        <v>796</v>
      </c>
      <c r="L1346" s="756">
        <v>2.5</v>
      </c>
      <c r="M1346" t="s">
        <v>776</v>
      </c>
      <c r="N1346" s="681">
        <f t="shared" ca="1" si="90"/>
        <v>0</v>
      </c>
      <c r="O1346" s="681">
        <f t="shared" ca="1" si="90"/>
        <v>0</v>
      </c>
      <c r="P1346" s="681">
        <f t="shared" ca="1" si="90"/>
        <v>0</v>
      </c>
      <c r="Q1346" s="681">
        <f t="shared" ca="1" si="90"/>
        <v>0</v>
      </c>
      <c r="R1346" s="681">
        <f t="shared" ca="1" si="90"/>
        <v>-72</v>
      </c>
      <c r="S1346" t="str">
        <f t="shared" ref="S1346:S1409" si="91">file_name</f>
        <v>HUM_ASR_FY_2022</v>
      </c>
      <c r="T1346" s="958">
        <f t="shared" ref="T1346:T1409" si="92">file_date</f>
        <v>45032</v>
      </c>
      <c r="U1346" t="str">
        <f t="shared" ref="U1346:U1409" si="93">status</f>
        <v>Unaudited</v>
      </c>
    </row>
    <row r="1347" spans="1:21" x14ac:dyDescent="0.25">
      <c r="A1347" t="s">
        <v>437</v>
      </c>
      <c r="B1347" t="s">
        <v>1385</v>
      </c>
      <c r="C1347" t="s">
        <v>1386</v>
      </c>
      <c r="D1347" s="15">
        <v>1900</v>
      </c>
      <c r="E1347" s="121">
        <v>1</v>
      </c>
      <c r="F1347" t="s">
        <v>1031</v>
      </c>
      <c r="G1347" s="121" t="s">
        <v>1384</v>
      </c>
      <c r="H1347" t="s">
        <v>384</v>
      </c>
      <c r="I1347" t="s">
        <v>488</v>
      </c>
      <c r="J1347" t="s">
        <v>433</v>
      </c>
      <c r="K1347" t="s">
        <v>796</v>
      </c>
      <c r="L1347" s="756">
        <v>2.6</v>
      </c>
      <c r="M1347" t="s">
        <v>186</v>
      </c>
      <c r="N1347" s="681">
        <f t="shared" ca="1" si="90"/>
        <v>0</v>
      </c>
      <c r="O1347" s="681">
        <f t="shared" ca="1" si="90"/>
        <v>0</v>
      </c>
      <c r="P1347" s="681">
        <f t="shared" ca="1" si="90"/>
        <v>0</v>
      </c>
      <c r="Q1347" s="681">
        <f t="shared" ca="1" si="90"/>
        <v>0</v>
      </c>
      <c r="R1347" s="681">
        <f t="shared" ca="1" si="90"/>
        <v>56017.939999999981</v>
      </c>
      <c r="S1347" t="str">
        <f t="shared" si="91"/>
        <v>HUM_ASR_FY_2022</v>
      </c>
      <c r="T1347" s="958">
        <f t="shared" si="92"/>
        <v>45032</v>
      </c>
      <c r="U1347" t="str">
        <f t="shared" si="93"/>
        <v>Unaudited</v>
      </c>
    </row>
    <row r="1348" spans="1:21" x14ac:dyDescent="0.25">
      <c r="A1348" t="s">
        <v>437</v>
      </c>
      <c r="B1348" t="s">
        <v>1385</v>
      </c>
      <c r="C1348" t="s">
        <v>1386</v>
      </c>
      <c r="D1348" s="15">
        <v>1900</v>
      </c>
      <c r="E1348" s="121">
        <v>1</v>
      </c>
      <c r="F1348" t="s">
        <v>1031</v>
      </c>
      <c r="G1348" s="121" t="s">
        <v>1384</v>
      </c>
      <c r="H1348" t="s">
        <v>384</v>
      </c>
      <c r="I1348" t="s">
        <v>488</v>
      </c>
      <c r="J1348" t="s">
        <v>433</v>
      </c>
      <c r="K1348" t="s">
        <v>796</v>
      </c>
      <c r="L1348" s="756">
        <v>2.7</v>
      </c>
      <c r="M1348" t="s">
        <v>797</v>
      </c>
      <c r="N1348" s="681">
        <f t="shared" ca="1" si="90"/>
        <v>0</v>
      </c>
      <c r="O1348" s="681">
        <f t="shared" ca="1" si="90"/>
        <v>0</v>
      </c>
      <c r="P1348" s="681">
        <f t="shared" ca="1" si="90"/>
        <v>0</v>
      </c>
      <c r="Q1348" s="681">
        <f t="shared" ca="1" si="90"/>
        <v>0</v>
      </c>
      <c r="R1348" s="681">
        <f t="shared" ca="1" si="90"/>
        <v>-697789.73645007983</v>
      </c>
      <c r="S1348" t="str">
        <f t="shared" si="91"/>
        <v>HUM_ASR_FY_2022</v>
      </c>
      <c r="T1348" s="958">
        <f t="shared" si="92"/>
        <v>45032</v>
      </c>
      <c r="U1348" t="str">
        <f t="shared" si="93"/>
        <v>Unaudited</v>
      </c>
    </row>
    <row r="1349" spans="1:21" x14ac:dyDescent="0.25">
      <c r="A1349" t="s">
        <v>437</v>
      </c>
      <c r="B1349" t="s">
        <v>1385</v>
      </c>
      <c r="C1349" t="s">
        <v>1386</v>
      </c>
      <c r="D1349" s="15">
        <v>1900</v>
      </c>
      <c r="E1349" s="121">
        <v>1</v>
      </c>
      <c r="F1349" t="s">
        <v>1031</v>
      </c>
      <c r="G1349" s="121" t="s">
        <v>1384</v>
      </c>
      <c r="H1349" t="s">
        <v>384</v>
      </c>
      <c r="I1349" t="s">
        <v>488</v>
      </c>
      <c r="J1349" t="s">
        <v>433</v>
      </c>
      <c r="K1349" t="s">
        <v>796</v>
      </c>
      <c r="L1349" s="756">
        <v>2.8</v>
      </c>
      <c r="M1349" t="s">
        <v>798</v>
      </c>
      <c r="N1349" s="681">
        <f t="shared" ca="1" si="90"/>
        <v>0</v>
      </c>
      <c r="O1349" s="681">
        <f t="shared" ca="1" si="90"/>
        <v>0</v>
      </c>
      <c r="P1349" s="681">
        <f t="shared" ca="1" si="90"/>
        <v>0</v>
      </c>
      <c r="Q1349" s="681">
        <f t="shared" ca="1" si="90"/>
        <v>0</v>
      </c>
      <c r="R1349" s="681">
        <f t="shared" ca="1" si="90"/>
        <v>0</v>
      </c>
      <c r="S1349" t="str">
        <f t="shared" si="91"/>
        <v>HUM_ASR_FY_2022</v>
      </c>
      <c r="T1349" s="958">
        <f t="shared" si="92"/>
        <v>45032</v>
      </c>
      <c r="U1349" t="str">
        <f t="shared" si="93"/>
        <v>Unaudited</v>
      </c>
    </row>
    <row r="1350" spans="1:21" x14ac:dyDescent="0.25">
      <c r="A1350" t="s">
        <v>437</v>
      </c>
      <c r="B1350" t="s">
        <v>1385</v>
      </c>
      <c r="C1350" t="s">
        <v>1386</v>
      </c>
      <c r="D1350" s="15">
        <v>1900</v>
      </c>
      <c r="E1350" s="121">
        <v>1</v>
      </c>
      <c r="F1350" t="s">
        <v>1031</v>
      </c>
      <c r="G1350" s="121" t="s">
        <v>1384</v>
      </c>
      <c r="H1350" t="s">
        <v>384</v>
      </c>
      <c r="I1350" t="s">
        <v>488</v>
      </c>
      <c r="J1350" t="s">
        <v>433</v>
      </c>
      <c r="K1350" t="s">
        <v>796</v>
      </c>
      <c r="L1350" s="756">
        <v>2.9</v>
      </c>
      <c r="M1350" t="s">
        <v>779</v>
      </c>
      <c r="N1350" s="681">
        <f t="shared" ca="1" si="90"/>
        <v>0</v>
      </c>
      <c r="O1350" s="681">
        <f t="shared" ca="1" si="90"/>
        <v>0</v>
      </c>
      <c r="P1350" s="681">
        <f t="shared" ca="1" si="90"/>
        <v>0</v>
      </c>
      <c r="Q1350" s="681">
        <f t="shared" ca="1" si="90"/>
        <v>0</v>
      </c>
      <c r="R1350" s="681">
        <f t="shared" ca="1" si="90"/>
        <v>0</v>
      </c>
      <c r="S1350" t="str">
        <f t="shared" si="91"/>
        <v>HUM_ASR_FY_2022</v>
      </c>
      <c r="T1350" s="958">
        <f t="shared" si="92"/>
        <v>45032</v>
      </c>
      <c r="U1350" t="str">
        <f t="shared" si="93"/>
        <v>Unaudited</v>
      </c>
    </row>
    <row r="1351" spans="1:21" x14ac:dyDescent="0.25">
      <c r="A1351" t="s">
        <v>437</v>
      </c>
      <c r="B1351" t="s">
        <v>1385</v>
      </c>
      <c r="C1351" t="s">
        <v>1386</v>
      </c>
      <c r="D1351" s="15">
        <v>1900</v>
      </c>
      <c r="E1351" s="121">
        <v>1</v>
      </c>
      <c r="F1351" t="s">
        <v>1031</v>
      </c>
      <c r="G1351" s="121" t="s">
        <v>1384</v>
      </c>
      <c r="H1351" t="s">
        <v>384</v>
      </c>
      <c r="I1351" t="s">
        <v>488</v>
      </c>
      <c r="J1351" t="s">
        <v>433</v>
      </c>
      <c r="K1351" t="s">
        <v>223</v>
      </c>
      <c r="L1351" s="756">
        <v>2.11</v>
      </c>
      <c r="M1351" t="s">
        <v>228</v>
      </c>
      <c r="N1351" s="681">
        <f t="shared" ca="1" si="90"/>
        <v>0</v>
      </c>
      <c r="O1351" s="681">
        <f t="shared" ca="1" si="90"/>
        <v>0</v>
      </c>
      <c r="P1351" s="681">
        <f t="shared" ca="1" si="90"/>
        <v>0</v>
      </c>
      <c r="Q1351" s="681">
        <f t="shared" ca="1" si="90"/>
        <v>0</v>
      </c>
      <c r="R1351" s="681">
        <f t="shared" ca="1" si="90"/>
        <v>-38888.849999999991</v>
      </c>
      <c r="S1351" t="str">
        <f t="shared" si="91"/>
        <v>HUM_ASR_FY_2022</v>
      </c>
      <c r="T1351" s="958">
        <f t="shared" si="92"/>
        <v>45032</v>
      </c>
      <c r="U1351" t="str">
        <f t="shared" si="93"/>
        <v>Unaudited</v>
      </c>
    </row>
    <row r="1352" spans="1:21" x14ac:dyDescent="0.25">
      <c r="A1352" t="s">
        <v>437</v>
      </c>
      <c r="B1352" t="s">
        <v>1385</v>
      </c>
      <c r="C1352" t="s">
        <v>1386</v>
      </c>
      <c r="D1352" s="15">
        <v>1900</v>
      </c>
      <c r="E1352" s="121">
        <v>1</v>
      </c>
      <c r="F1352" t="s">
        <v>1031</v>
      </c>
      <c r="G1352" s="121" t="s">
        <v>1384</v>
      </c>
      <c r="H1352" t="s">
        <v>384</v>
      </c>
      <c r="I1352" t="s">
        <v>488</v>
      </c>
      <c r="J1352" t="s">
        <v>433</v>
      </c>
      <c r="K1352" t="s">
        <v>223</v>
      </c>
      <c r="L1352" s="756">
        <v>2.12</v>
      </c>
      <c r="M1352" t="s">
        <v>552</v>
      </c>
      <c r="N1352" s="681">
        <f t="shared" ca="1" si="90"/>
        <v>0</v>
      </c>
      <c r="O1352" s="681">
        <f t="shared" ca="1" si="90"/>
        <v>0</v>
      </c>
      <c r="P1352" s="681">
        <f t="shared" ca="1" si="90"/>
        <v>0</v>
      </c>
      <c r="Q1352" s="681">
        <f t="shared" ca="1" si="90"/>
        <v>0</v>
      </c>
      <c r="R1352" s="681">
        <f t="shared" ca="1" si="90"/>
        <v>31823.209999999995</v>
      </c>
      <c r="S1352" t="str">
        <f t="shared" si="91"/>
        <v>HUM_ASR_FY_2022</v>
      </c>
      <c r="T1352" s="958">
        <f t="shared" si="92"/>
        <v>45032</v>
      </c>
      <c r="U1352" t="str">
        <f t="shared" si="93"/>
        <v>Unaudited</v>
      </c>
    </row>
    <row r="1353" spans="1:21" x14ac:dyDescent="0.25">
      <c r="A1353" t="s">
        <v>437</v>
      </c>
      <c r="B1353" t="s">
        <v>1385</v>
      </c>
      <c r="C1353" t="s">
        <v>1386</v>
      </c>
      <c r="D1353" s="15">
        <v>1900</v>
      </c>
      <c r="E1353" s="121">
        <v>1</v>
      </c>
      <c r="F1353" t="s">
        <v>1031</v>
      </c>
      <c r="G1353" s="121" t="s">
        <v>1384</v>
      </c>
      <c r="H1353" t="s">
        <v>384</v>
      </c>
      <c r="I1353" t="s">
        <v>488</v>
      </c>
      <c r="J1353" t="s">
        <v>433</v>
      </c>
      <c r="K1353" t="s">
        <v>223</v>
      </c>
      <c r="L1353" s="756">
        <v>2.13</v>
      </c>
      <c r="M1353" t="s">
        <v>229</v>
      </c>
      <c r="N1353" s="681">
        <f t="shared" ca="1" si="90"/>
        <v>0</v>
      </c>
      <c r="O1353" s="681">
        <f t="shared" ca="1" si="90"/>
        <v>0</v>
      </c>
      <c r="P1353" s="681">
        <f t="shared" ca="1" si="90"/>
        <v>0</v>
      </c>
      <c r="Q1353" s="681">
        <f t="shared" ca="1" si="90"/>
        <v>0</v>
      </c>
      <c r="R1353" s="681">
        <f t="shared" ca="1" si="90"/>
        <v>3276.0999999999967</v>
      </c>
      <c r="S1353" t="str">
        <f t="shared" si="91"/>
        <v>HUM_ASR_FY_2022</v>
      </c>
      <c r="T1353" s="958">
        <f t="shared" si="92"/>
        <v>45032</v>
      </c>
      <c r="U1353" t="str">
        <f t="shared" si="93"/>
        <v>Unaudited</v>
      </c>
    </row>
    <row r="1354" spans="1:21" x14ac:dyDescent="0.25">
      <c r="A1354" t="s">
        <v>437</v>
      </c>
      <c r="B1354" t="s">
        <v>1385</v>
      </c>
      <c r="C1354" t="s">
        <v>1386</v>
      </c>
      <c r="D1354" s="15">
        <v>1900</v>
      </c>
      <c r="E1354" s="121">
        <v>1</v>
      </c>
      <c r="F1354" t="s">
        <v>1031</v>
      </c>
      <c r="G1354" s="121" t="s">
        <v>1384</v>
      </c>
      <c r="H1354" t="s">
        <v>384</v>
      </c>
      <c r="I1354" t="s">
        <v>488</v>
      </c>
      <c r="J1354" t="s">
        <v>433</v>
      </c>
      <c r="K1354" t="s">
        <v>223</v>
      </c>
      <c r="L1354" s="756">
        <v>2.14</v>
      </c>
      <c r="M1354" t="s">
        <v>556</v>
      </c>
      <c r="N1354" s="681">
        <f t="shared" ca="1" si="90"/>
        <v>0</v>
      </c>
      <c r="O1354" s="681">
        <f t="shared" ca="1" si="90"/>
        <v>0</v>
      </c>
      <c r="P1354" s="681">
        <f t="shared" ca="1" si="90"/>
        <v>0</v>
      </c>
      <c r="Q1354" s="681">
        <f t="shared" ca="1" si="90"/>
        <v>0</v>
      </c>
      <c r="R1354" s="681">
        <f t="shared" ca="1" si="90"/>
        <v>9581.980000000005</v>
      </c>
      <c r="S1354" t="str">
        <f t="shared" si="91"/>
        <v>HUM_ASR_FY_2022</v>
      </c>
      <c r="T1354" s="958">
        <f t="shared" si="92"/>
        <v>45032</v>
      </c>
      <c r="U1354" t="str">
        <f t="shared" si="93"/>
        <v>Unaudited</v>
      </c>
    </row>
    <row r="1355" spans="1:21" x14ac:dyDescent="0.25">
      <c r="A1355" t="s">
        <v>437</v>
      </c>
      <c r="B1355" t="s">
        <v>1385</v>
      </c>
      <c r="C1355" t="s">
        <v>1386</v>
      </c>
      <c r="D1355" s="15">
        <v>1900</v>
      </c>
      <c r="E1355" s="121">
        <v>1</v>
      </c>
      <c r="F1355" t="s">
        <v>1031</v>
      </c>
      <c r="G1355" s="121" t="s">
        <v>1384</v>
      </c>
      <c r="H1355" t="s">
        <v>384</v>
      </c>
      <c r="I1355" t="s">
        <v>488</v>
      </c>
      <c r="J1355" t="s">
        <v>433</v>
      </c>
      <c r="K1355" t="s">
        <v>223</v>
      </c>
      <c r="L1355" s="756">
        <v>2.15</v>
      </c>
      <c r="M1355" t="s">
        <v>20</v>
      </c>
      <c r="N1355" s="681">
        <f t="shared" ca="1" si="90"/>
        <v>0</v>
      </c>
      <c r="O1355" s="681">
        <f t="shared" ca="1" si="90"/>
        <v>0</v>
      </c>
      <c r="P1355" s="681">
        <f t="shared" ca="1" si="90"/>
        <v>0</v>
      </c>
      <c r="Q1355" s="681">
        <f t="shared" ca="1" si="90"/>
        <v>0</v>
      </c>
      <c r="R1355" s="681">
        <f t="shared" ca="1" si="90"/>
        <v>41566.782727272723</v>
      </c>
      <c r="S1355" t="str">
        <f t="shared" si="91"/>
        <v>HUM_ASR_FY_2022</v>
      </c>
      <c r="T1355" s="958">
        <f t="shared" si="92"/>
        <v>45032</v>
      </c>
      <c r="U1355" t="str">
        <f t="shared" si="93"/>
        <v>Unaudited</v>
      </c>
    </row>
    <row r="1356" spans="1:21" x14ac:dyDescent="0.25">
      <c r="A1356" t="s">
        <v>437</v>
      </c>
      <c r="B1356" t="s">
        <v>1385</v>
      </c>
      <c r="C1356" t="s">
        <v>1386</v>
      </c>
      <c r="D1356" s="15">
        <v>1900</v>
      </c>
      <c r="E1356" s="121">
        <v>1</v>
      </c>
      <c r="F1356" t="s">
        <v>1031</v>
      </c>
      <c r="G1356" s="121" t="s">
        <v>1384</v>
      </c>
      <c r="H1356" t="s">
        <v>384</v>
      </c>
      <c r="I1356" t="s">
        <v>488</v>
      </c>
      <c r="J1356" t="s">
        <v>433</v>
      </c>
      <c r="K1356" t="s">
        <v>223</v>
      </c>
      <c r="L1356" s="756">
        <v>2.16</v>
      </c>
      <c r="M1356" t="s">
        <v>799</v>
      </c>
      <c r="N1356" s="681">
        <f t="shared" ca="1" si="90"/>
        <v>0</v>
      </c>
      <c r="O1356" s="681">
        <f t="shared" ca="1" si="90"/>
        <v>0</v>
      </c>
      <c r="P1356" s="681">
        <f t="shared" ca="1" si="90"/>
        <v>0</v>
      </c>
      <c r="Q1356" s="681">
        <f t="shared" ca="1" si="90"/>
        <v>0</v>
      </c>
      <c r="R1356" s="681">
        <f t="shared" ca="1" si="90"/>
        <v>0</v>
      </c>
      <c r="S1356" t="str">
        <f t="shared" si="91"/>
        <v>HUM_ASR_FY_2022</v>
      </c>
      <c r="T1356" s="958">
        <f t="shared" si="92"/>
        <v>45032</v>
      </c>
      <c r="U1356" t="str">
        <f t="shared" si="93"/>
        <v>Unaudited</v>
      </c>
    </row>
    <row r="1357" spans="1:21" x14ac:dyDescent="0.25">
      <c r="A1357" t="s">
        <v>437</v>
      </c>
      <c r="B1357" t="s">
        <v>1385</v>
      </c>
      <c r="C1357" t="s">
        <v>1386</v>
      </c>
      <c r="D1357" s="15">
        <v>1900</v>
      </c>
      <c r="E1357" s="121">
        <v>1</v>
      </c>
      <c r="F1357" t="s">
        <v>1031</v>
      </c>
      <c r="G1357" s="121" t="s">
        <v>1384</v>
      </c>
      <c r="H1357" t="s">
        <v>384</v>
      </c>
      <c r="I1357" t="s">
        <v>488</v>
      </c>
      <c r="J1357" t="s">
        <v>433</v>
      </c>
      <c r="K1357" t="s">
        <v>223</v>
      </c>
      <c r="L1357" s="756">
        <v>2.17</v>
      </c>
      <c r="M1357" t="s">
        <v>1052</v>
      </c>
      <c r="N1357" s="681">
        <f t="shared" ca="1" si="90"/>
        <v>0</v>
      </c>
      <c r="O1357" s="681">
        <f t="shared" ca="1" si="90"/>
        <v>0</v>
      </c>
      <c r="P1357" s="681">
        <f t="shared" ca="1" si="90"/>
        <v>0</v>
      </c>
      <c r="Q1357" s="681">
        <f t="shared" ca="1" si="90"/>
        <v>0</v>
      </c>
      <c r="R1357" s="681">
        <f t="shared" ca="1" si="90"/>
        <v>0</v>
      </c>
      <c r="S1357" t="str">
        <f t="shared" si="91"/>
        <v>HUM_ASR_FY_2022</v>
      </c>
      <c r="T1357" s="958">
        <f t="shared" si="92"/>
        <v>45032</v>
      </c>
      <c r="U1357" t="str">
        <f t="shared" si="93"/>
        <v>Unaudited</v>
      </c>
    </row>
    <row r="1358" spans="1:21" x14ac:dyDescent="0.25">
      <c r="A1358" t="s">
        <v>437</v>
      </c>
      <c r="B1358" t="s">
        <v>1385</v>
      </c>
      <c r="C1358" t="s">
        <v>1386</v>
      </c>
      <c r="D1358" s="15">
        <v>1900</v>
      </c>
      <c r="E1358" s="121">
        <v>1</v>
      </c>
      <c r="F1358" t="s">
        <v>1031</v>
      </c>
      <c r="G1358" s="121" t="s">
        <v>1384</v>
      </c>
      <c r="H1358" t="s">
        <v>384</v>
      </c>
      <c r="I1358" t="s">
        <v>488</v>
      </c>
      <c r="J1358" t="s">
        <v>433</v>
      </c>
      <c r="K1358" t="s">
        <v>223</v>
      </c>
      <c r="L1358" s="756">
        <v>2.1800000000000002</v>
      </c>
      <c r="M1358" t="s">
        <v>648</v>
      </c>
      <c r="N1358" s="681">
        <f t="shared" ca="1" si="90"/>
        <v>0</v>
      </c>
      <c r="O1358" s="681">
        <f t="shared" ca="1" si="90"/>
        <v>0</v>
      </c>
      <c r="P1358" s="681">
        <f t="shared" ca="1" si="90"/>
        <v>0</v>
      </c>
      <c r="Q1358" s="681">
        <f t="shared" ca="1" si="90"/>
        <v>0</v>
      </c>
      <c r="R1358" s="681">
        <f t="shared" ca="1" si="90"/>
        <v>8821.09</v>
      </c>
      <c r="S1358" t="str">
        <f t="shared" si="91"/>
        <v>HUM_ASR_FY_2022</v>
      </c>
      <c r="T1358" s="958">
        <f t="shared" si="92"/>
        <v>45032</v>
      </c>
      <c r="U1358" t="str">
        <f t="shared" si="93"/>
        <v>Unaudited</v>
      </c>
    </row>
    <row r="1359" spans="1:21" x14ac:dyDescent="0.25">
      <c r="A1359" t="s">
        <v>437</v>
      </c>
      <c r="B1359" t="s">
        <v>1385</v>
      </c>
      <c r="C1359" t="s">
        <v>1386</v>
      </c>
      <c r="D1359" s="15">
        <v>1900</v>
      </c>
      <c r="E1359" s="121">
        <v>1</v>
      </c>
      <c r="F1359" t="s">
        <v>1031</v>
      </c>
      <c r="G1359" s="121" t="s">
        <v>1384</v>
      </c>
      <c r="H1359" t="s">
        <v>384</v>
      </c>
      <c r="I1359" t="s">
        <v>488</v>
      </c>
      <c r="J1359" t="s">
        <v>433</v>
      </c>
      <c r="K1359" t="s">
        <v>223</v>
      </c>
      <c r="L1359" s="756">
        <v>2.19</v>
      </c>
      <c r="M1359" t="s">
        <v>218</v>
      </c>
      <c r="N1359" s="681">
        <f t="shared" ca="1" si="90"/>
        <v>0</v>
      </c>
      <c r="O1359" s="681">
        <f t="shared" ca="1" si="90"/>
        <v>0</v>
      </c>
      <c r="P1359" s="681">
        <f t="shared" ca="1" si="90"/>
        <v>0</v>
      </c>
      <c r="Q1359" s="681">
        <f t="shared" ca="1" si="90"/>
        <v>0</v>
      </c>
      <c r="R1359" s="681">
        <f t="shared" ca="1" si="90"/>
        <v>0</v>
      </c>
      <c r="S1359" t="str">
        <f t="shared" si="91"/>
        <v>HUM_ASR_FY_2022</v>
      </c>
      <c r="T1359" s="958">
        <f t="shared" si="92"/>
        <v>45032</v>
      </c>
      <c r="U1359" t="str">
        <f t="shared" si="93"/>
        <v>Unaudited</v>
      </c>
    </row>
    <row r="1360" spans="1:21" x14ac:dyDescent="0.25">
      <c r="A1360" t="s">
        <v>437</v>
      </c>
      <c r="B1360" t="s">
        <v>1385</v>
      </c>
      <c r="C1360" t="s">
        <v>1386</v>
      </c>
      <c r="D1360" s="15">
        <v>1900</v>
      </c>
      <c r="E1360" s="121">
        <v>1</v>
      </c>
      <c r="F1360" t="s">
        <v>1031</v>
      </c>
      <c r="G1360" s="121" t="s">
        <v>1384</v>
      </c>
      <c r="H1360" t="s">
        <v>384</v>
      </c>
      <c r="I1360" t="s">
        <v>488</v>
      </c>
      <c r="J1360" t="s">
        <v>433</v>
      </c>
      <c r="K1360" t="s">
        <v>223</v>
      </c>
      <c r="L1360" s="756" t="s">
        <v>704</v>
      </c>
      <c r="M1360" t="s">
        <v>230</v>
      </c>
      <c r="N1360" s="681">
        <f t="shared" ca="1" si="90"/>
        <v>0</v>
      </c>
      <c r="O1360" s="681">
        <f t="shared" ca="1" si="90"/>
        <v>0</v>
      </c>
      <c r="P1360" s="681">
        <f t="shared" ca="1" si="90"/>
        <v>0</v>
      </c>
      <c r="Q1360" s="681">
        <f t="shared" ca="1" si="90"/>
        <v>0</v>
      </c>
      <c r="R1360" s="681">
        <f t="shared" ca="1" si="90"/>
        <v>-158596.31376298959</v>
      </c>
      <c r="S1360" t="str">
        <f t="shared" si="91"/>
        <v>HUM_ASR_FY_2022</v>
      </c>
      <c r="T1360" s="958">
        <f t="shared" si="92"/>
        <v>45032</v>
      </c>
      <c r="U1360" t="str">
        <f t="shared" si="93"/>
        <v>Unaudited</v>
      </c>
    </row>
    <row r="1361" spans="1:21" x14ac:dyDescent="0.25">
      <c r="A1361" t="s">
        <v>437</v>
      </c>
      <c r="B1361" t="s">
        <v>1385</v>
      </c>
      <c r="C1361" t="s">
        <v>1386</v>
      </c>
      <c r="D1361" s="15">
        <v>1900</v>
      </c>
      <c r="E1361" s="121">
        <v>1</v>
      </c>
      <c r="F1361" t="s">
        <v>1031</v>
      </c>
      <c r="G1361" s="121" t="s">
        <v>1384</v>
      </c>
      <c r="H1361" t="s">
        <v>384</v>
      </c>
      <c r="I1361" t="s">
        <v>488</v>
      </c>
      <c r="J1361" t="s">
        <v>433</v>
      </c>
      <c r="K1361" t="s">
        <v>223</v>
      </c>
      <c r="L1361" s="756">
        <v>2.21</v>
      </c>
      <c r="M1361" t="s">
        <v>466</v>
      </c>
      <c r="N1361" s="681">
        <f t="shared" ca="1" si="90"/>
        <v>0</v>
      </c>
      <c r="O1361" s="681">
        <f t="shared" ca="1" si="90"/>
        <v>0</v>
      </c>
      <c r="P1361" s="681">
        <f t="shared" ca="1" si="90"/>
        <v>0</v>
      </c>
      <c r="Q1361" s="681">
        <f t="shared" ca="1" si="90"/>
        <v>0</v>
      </c>
      <c r="R1361" s="681">
        <f t="shared" ca="1" si="90"/>
        <v>0</v>
      </c>
      <c r="S1361" t="str">
        <f t="shared" si="91"/>
        <v>HUM_ASR_FY_2022</v>
      </c>
      <c r="T1361" s="958">
        <f t="shared" si="92"/>
        <v>45032</v>
      </c>
      <c r="U1361" t="str">
        <f t="shared" si="93"/>
        <v>Unaudited</v>
      </c>
    </row>
    <row r="1362" spans="1:21" x14ac:dyDescent="0.25">
      <c r="A1362" t="s">
        <v>437</v>
      </c>
      <c r="B1362" t="s">
        <v>1385</v>
      </c>
      <c r="C1362" t="s">
        <v>1386</v>
      </c>
      <c r="D1362" s="15">
        <v>1900</v>
      </c>
      <c r="E1362" s="121">
        <v>1</v>
      </c>
      <c r="F1362" t="s">
        <v>1031</v>
      </c>
      <c r="G1362" s="121" t="s">
        <v>1384</v>
      </c>
      <c r="H1362" t="s">
        <v>384</v>
      </c>
      <c r="I1362" t="s">
        <v>488</v>
      </c>
      <c r="J1362" t="s">
        <v>433</v>
      </c>
      <c r="K1362" t="s">
        <v>6</v>
      </c>
      <c r="L1362" s="756" t="s">
        <v>70</v>
      </c>
      <c r="M1362" t="s">
        <v>188</v>
      </c>
      <c r="N1362" s="681">
        <f t="shared" ca="1" si="90"/>
        <v>0</v>
      </c>
      <c r="O1362" s="681">
        <f t="shared" ca="1" si="90"/>
        <v>0</v>
      </c>
      <c r="P1362" s="681">
        <f t="shared" ca="1" si="90"/>
        <v>0</v>
      </c>
      <c r="Q1362" s="681">
        <f t="shared" ca="1" si="90"/>
        <v>0</v>
      </c>
      <c r="R1362" s="681">
        <f t="shared" ca="1" si="90"/>
        <v>1538.23</v>
      </c>
      <c r="S1362" t="str">
        <f t="shared" si="91"/>
        <v>HUM_ASR_FY_2022</v>
      </c>
      <c r="T1362" s="958">
        <f t="shared" si="92"/>
        <v>45032</v>
      </c>
      <c r="U1362" t="str">
        <f t="shared" si="93"/>
        <v>Unaudited</v>
      </c>
    </row>
    <row r="1363" spans="1:21" x14ac:dyDescent="0.25">
      <c r="A1363" t="s">
        <v>437</v>
      </c>
      <c r="B1363" t="s">
        <v>1385</v>
      </c>
      <c r="C1363" t="s">
        <v>1386</v>
      </c>
      <c r="D1363" s="15">
        <v>1900</v>
      </c>
      <c r="E1363" s="121">
        <v>1</v>
      </c>
      <c r="F1363" t="s">
        <v>1031</v>
      </c>
      <c r="G1363" s="121" t="s">
        <v>1384</v>
      </c>
      <c r="H1363" t="s">
        <v>384</v>
      </c>
      <c r="I1363" t="s">
        <v>488</v>
      </c>
      <c r="J1363" t="s">
        <v>433</v>
      </c>
      <c r="K1363" t="s">
        <v>6</v>
      </c>
      <c r="L1363" s="756" t="s">
        <v>71</v>
      </c>
      <c r="M1363" t="s">
        <v>231</v>
      </c>
      <c r="N1363" s="681">
        <f t="shared" ca="1" si="90"/>
        <v>0</v>
      </c>
      <c r="O1363" s="681">
        <f t="shared" ca="1" si="90"/>
        <v>0</v>
      </c>
      <c r="P1363" s="681">
        <f t="shared" ca="1" si="90"/>
        <v>0</v>
      </c>
      <c r="Q1363" s="681">
        <f t="shared" ca="1" si="90"/>
        <v>0</v>
      </c>
      <c r="R1363" s="681">
        <f t="shared" ca="1" si="90"/>
        <v>0</v>
      </c>
      <c r="S1363" t="str">
        <f t="shared" si="91"/>
        <v>HUM_ASR_FY_2022</v>
      </c>
      <c r="T1363" s="958">
        <f t="shared" si="92"/>
        <v>45032</v>
      </c>
      <c r="U1363" t="str">
        <f t="shared" si="93"/>
        <v>Unaudited</v>
      </c>
    </row>
    <row r="1364" spans="1:21" x14ac:dyDescent="0.25">
      <c r="A1364" t="s">
        <v>437</v>
      </c>
      <c r="B1364" t="s">
        <v>1385</v>
      </c>
      <c r="C1364" t="s">
        <v>1386</v>
      </c>
      <c r="D1364" s="15">
        <v>1900</v>
      </c>
      <c r="E1364" s="121">
        <v>1</v>
      </c>
      <c r="F1364" t="s">
        <v>1031</v>
      </c>
      <c r="G1364" s="121" t="s">
        <v>1384</v>
      </c>
      <c r="H1364" t="s">
        <v>384</v>
      </c>
      <c r="I1364" t="s">
        <v>488</v>
      </c>
      <c r="J1364" t="s">
        <v>433</v>
      </c>
      <c r="K1364" t="s">
        <v>6</v>
      </c>
      <c r="L1364" s="756" t="s">
        <v>72</v>
      </c>
      <c r="M1364" t="s">
        <v>164</v>
      </c>
      <c r="N1364" s="681">
        <f t="shared" ca="1" si="90"/>
        <v>0</v>
      </c>
      <c r="O1364" s="681">
        <f t="shared" ca="1" si="90"/>
        <v>0</v>
      </c>
      <c r="P1364" s="681">
        <f t="shared" ca="1" si="90"/>
        <v>0</v>
      </c>
      <c r="Q1364" s="681">
        <f t="shared" ca="1" si="90"/>
        <v>0</v>
      </c>
      <c r="R1364" s="681">
        <f t="shared" ca="1" si="90"/>
        <v>0</v>
      </c>
      <c r="S1364" t="str">
        <f t="shared" si="91"/>
        <v>HUM_ASR_FY_2022</v>
      </c>
      <c r="T1364" s="958">
        <f t="shared" si="92"/>
        <v>45032</v>
      </c>
      <c r="U1364" t="str">
        <f t="shared" si="93"/>
        <v>Unaudited</v>
      </c>
    </row>
    <row r="1365" spans="1:21" x14ac:dyDescent="0.25">
      <c r="A1365" t="s">
        <v>437</v>
      </c>
      <c r="B1365" t="s">
        <v>1385</v>
      </c>
      <c r="C1365" t="s">
        <v>1386</v>
      </c>
      <c r="D1365" s="15">
        <v>1900</v>
      </c>
      <c r="E1365" s="121">
        <v>1</v>
      </c>
      <c r="F1365" t="s">
        <v>1031</v>
      </c>
      <c r="G1365" s="121" t="s">
        <v>1384</v>
      </c>
      <c r="H1365" t="s">
        <v>384</v>
      </c>
      <c r="I1365" t="s">
        <v>488</v>
      </c>
      <c r="J1365" t="s">
        <v>433</v>
      </c>
      <c r="K1365" t="s">
        <v>6</v>
      </c>
      <c r="L1365" s="756">
        <v>3.4</v>
      </c>
      <c r="M1365" t="s">
        <v>461</v>
      </c>
      <c r="N1365" s="681">
        <f t="shared" ca="1" si="90"/>
        <v>0</v>
      </c>
      <c r="O1365" s="681">
        <f t="shared" ca="1" si="90"/>
        <v>0</v>
      </c>
      <c r="P1365" s="681">
        <f t="shared" ca="1" si="90"/>
        <v>0</v>
      </c>
      <c r="Q1365" s="681">
        <f t="shared" ca="1" si="90"/>
        <v>0</v>
      </c>
      <c r="R1365" s="681">
        <f t="shared" ca="1" si="90"/>
        <v>0</v>
      </c>
      <c r="S1365" t="str">
        <f t="shared" si="91"/>
        <v>HUM_ASR_FY_2022</v>
      </c>
      <c r="T1365" s="958">
        <f t="shared" si="92"/>
        <v>45032</v>
      </c>
      <c r="U1365" t="str">
        <f t="shared" si="93"/>
        <v>Unaudited</v>
      </c>
    </row>
    <row r="1366" spans="1:21" x14ac:dyDescent="0.25">
      <c r="A1366" t="s">
        <v>437</v>
      </c>
      <c r="B1366" t="s">
        <v>1385</v>
      </c>
      <c r="C1366" t="s">
        <v>1386</v>
      </c>
      <c r="D1366" s="15">
        <v>1900</v>
      </c>
      <c r="E1366" s="121">
        <v>1</v>
      </c>
      <c r="F1366" t="s">
        <v>1031</v>
      </c>
      <c r="G1366" s="121" t="s">
        <v>1384</v>
      </c>
      <c r="H1366" t="s">
        <v>384</v>
      </c>
      <c r="I1366" t="s">
        <v>488</v>
      </c>
      <c r="J1366" t="s">
        <v>433</v>
      </c>
      <c r="K1366" t="s">
        <v>434</v>
      </c>
      <c r="L1366" s="756">
        <v>4.5</v>
      </c>
      <c r="M1366" t="s">
        <v>32</v>
      </c>
      <c r="N1366" s="681">
        <f t="shared" ca="1" si="90"/>
        <v>0</v>
      </c>
      <c r="O1366" s="681">
        <f t="shared" ca="1" si="90"/>
        <v>0</v>
      </c>
      <c r="P1366" s="681">
        <f t="shared" ca="1" si="90"/>
        <v>0</v>
      </c>
      <c r="Q1366" s="681">
        <f t="shared" ca="1" si="90"/>
        <v>0</v>
      </c>
      <c r="R1366" s="681">
        <f t="shared" ca="1" si="90"/>
        <v>-17145.47</v>
      </c>
      <c r="S1366" t="str">
        <f t="shared" si="91"/>
        <v>HUM_ASR_FY_2022</v>
      </c>
      <c r="T1366" s="958">
        <f t="shared" si="92"/>
        <v>45032</v>
      </c>
      <c r="U1366" t="str">
        <f t="shared" si="93"/>
        <v>Unaudited</v>
      </c>
    </row>
    <row r="1367" spans="1:21" x14ac:dyDescent="0.25">
      <c r="A1367" t="s">
        <v>437</v>
      </c>
      <c r="B1367" t="s">
        <v>1385</v>
      </c>
      <c r="C1367" t="s">
        <v>1386</v>
      </c>
      <c r="D1367" s="15">
        <v>1900</v>
      </c>
      <c r="E1367" s="121">
        <v>1</v>
      </c>
      <c r="F1367" t="s">
        <v>1031</v>
      </c>
      <c r="G1367" s="121" t="s">
        <v>1384</v>
      </c>
      <c r="H1367" t="s">
        <v>384</v>
      </c>
      <c r="I1367" t="s">
        <v>488</v>
      </c>
      <c r="J1367" t="s">
        <v>433</v>
      </c>
      <c r="K1367" t="s">
        <v>434</v>
      </c>
      <c r="L1367" s="756" t="s">
        <v>944</v>
      </c>
      <c r="M1367" t="s">
        <v>935</v>
      </c>
      <c r="N1367" s="681">
        <f t="shared" ca="1" si="90"/>
        <v>0</v>
      </c>
      <c r="O1367" s="681">
        <f t="shared" ca="1" si="90"/>
        <v>0</v>
      </c>
      <c r="P1367" s="681">
        <f t="shared" ca="1" si="90"/>
        <v>0</v>
      </c>
      <c r="Q1367" s="681">
        <f t="shared" ca="1" si="90"/>
        <v>0</v>
      </c>
      <c r="R1367" s="681">
        <f t="shared" ca="1" si="90"/>
        <v>0</v>
      </c>
      <c r="S1367" t="str">
        <f t="shared" si="91"/>
        <v>HUM_ASR_FY_2022</v>
      </c>
      <c r="T1367" s="958">
        <f t="shared" si="92"/>
        <v>45032</v>
      </c>
      <c r="U1367" t="str">
        <f t="shared" si="93"/>
        <v>Unaudited</v>
      </c>
    </row>
    <row r="1368" spans="1:21" x14ac:dyDescent="0.25">
      <c r="A1368" t="s">
        <v>437</v>
      </c>
      <c r="B1368" t="s">
        <v>1385</v>
      </c>
      <c r="C1368" t="s">
        <v>1386</v>
      </c>
      <c r="D1368" s="15">
        <v>1900</v>
      </c>
      <c r="E1368" s="121">
        <v>1</v>
      </c>
      <c r="F1368" t="s">
        <v>1031</v>
      </c>
      <c r="G1368" s="121" t="s">
        <v>1384</v>
      </c>
      <c r="H1368" t="s">
        <v>384</v>
      </c>
      <c r="I1368" t="s">
        <v>488</v>
      </c>
      <c r="J1368" t="s">
        <v>433</v>
      </c>
      <c r="K1368" t="s">
        <v>434</v>
      </c>
      <c r="L1368" s="756" t="s">
        <v>193</v>
      </c>
      <c r="M1368" t="s">
        <v>40</v>
      </c>
      <c r="N1368" s="681">
        <f t="shared" ca="1" si="90"/>
        <v>0</v>
      </c>
      <c r="O1368" s="681">
        <f t="shared" ca="1" si="90"/>
        <v>0</v>
      </c>
      <c r="P1368" s="681">
        <f t="shared" ca="1" si="90"/>
        <v>0</v>
      </c>
      <c r="Q1368" s="681">
        <f t="shared" ca="1" si="90"/>
        <v>0</v>
      </c>
      <c r="R1368" s="681">
        <f t="shared" ca="1" si="90"/>
        <v>0</v>
      </c>
      <c r="S1368" t="str">
        <f t="shared" si="91"/>
        <v>HUM_ASR_FY_2022</v>
      </c>
      <c r="T1368" s="958">
        <f t="shared" si="92"/>
        <v>45032</v>
      </c>
      <c r="U1368" t="str">
        <f t="shared" si="93"/>
        <v>Unaudited</v>
      </c>
    </row>
    <row r="1369" spans="1:21" x14ac:dyDescent="0.25">
      <c r="A1369" t="s">
        <v>437</v>
      </c>
      <c r="B1369" t="s">
        <v>1385</v>
      </c>
      <c r="C1369" t="s">
        <v>1386</v>
      </c>
      <c r="D1369" s="15">
        <v>1900</v>
      </c>
      <c r="E1369" s="121">
        <v>1</v>
      </c>
      <c r="F1369" t="s">
        <v>1031</v>
      </c>
      <c r="G1369" s="121" t="s">
        <v>1384</v>
      </c>
      <c r="H1369" t="s">
        <v>384</v>
      </c>
      <c r="I1369" t="s">
        <v>488</v>
      </c>
      <c r="J1369" t="s">
        <v>433</v>
      </c>
      <c r="K1369" t="s">
        <v>434</v>
      </c>
      <c r="L1369" s="756" t="s">
        <v>192</v>
      </c>
      <c r="M1369" t="s">
        <v>329</v>
      </c>
      <c r="N1369" s="681">
        <f t="shared" ca="1" si="90"/>
        <v>0</v>
      </c>
      <c r="O1369" s="681">
        <f t="shared" ca="1" si="90"/>
        <v>0</v>
      </c>
      <c r="P1369" s="681">
        <f t="shared" ca="1" si="90"/>
        <v>0</v>
      </c>
      <c r="Q1369" s="681">
        <f t="shared" ca="1" si="90"/>
        <v>0</v>
      </c>
      <c r="R1369" s="681">
        <f t="shared" ca="1" si="90"/>
        <v>0</v>
      </c>
      <c r="S1369" t="str">
        <f t="shared" si="91"/>
        <v>HUM_ASR_FY_2022</v>
      </c>
      <c r="T1369" s="958">
        <f t="shared" si="92"/>
        <v>45032</v>
      </c>
      <c r="U1369" t="str">
        <f t="shared" si="93"/>
        <v>Unaudited</v>
      </c>
    </row>
    <row r="1370" spans="1:21" x14ac:dyDescent="0.25">
      <c r="A1370" t="s">
        <v>437</v>
      </c>
      <c r="B1370" t="s">
        <v>1385</v>
      </c>
      <c r="C1370" t="s">
        <v>1386</v>
      </c>
      <c r="D1370" s="15">
        <v>1900</v>
      </c>
      <c r="E1370" s="121">
        <v>1</v>
      </c>
      <c r="F1370" t="s">
        <v>1031</v>
      </c>
      <c r="G1370" s="121" t="s">
        <v>1384</v>
      </c>
      <c r="H1370" t="s">
        <v>384</v>
      </c>
      <c r="I1370" t="s">
        <v>488</v>
      </c>
      <c r="J1370" t="s">
        <v>450</v>
      </c>
      <c r="K1370" t="s">
        <v>435</v>
      </c>
      <c r="L1370" s="756" t="s">
        <v>79</v>
      </c>
      <c r="M1370" t="s">
        <v>27</v>
      </c>
      <c r="N1370" s="681">
        <f t="shared" ca="1" si="90"/>
        <v>0</v>
      </c>
      <c r="O1370" s="681">
        <f t="shared" ca="1" si="90"/>
        <v>0</v>
      </c>
      <c r="P1370" s="681">
        <f t="shared" ca="1" si="90"/>
        <v>0</v>
      </c>
      <c r="Q1370" s="681">
        <f t="shared" ca="1" si="90"/>
        <v>0</v>
      </c>
      <c r="R1370" s="681">
        <f t="shared" ca="1" si="90"/>
        <v>0</v>
      </c>
      <c r="S1370" t="str">
        <f t="shared" si="91"/>
        <v>HUM_ASR_FY_2022</v>
      </c>
      <c r="T1370" s="958">
        <f t="shared" si="92"/>
        <v>45032</v>
      </c>
      <c r="U1370" t="str">
        <f t="shared" si="93"/>
        <v>Unaudited</v>
      </c>
    </row>
    <row r="1371" spans="1:21" x14ac:dyDescent="0.25">
      <c r="A1371" t="s">
        <v>437</v>
      </c>
      <c r="B1371" t="s">
        <v>1385</v>
      </c>
      <c r="C1371" t="s">
        <v>1386</v>
      </c>
      <c r="D1371" s="15">
        <v>1900</v>
      </c>
      <c r="E1371" s="121">
        <v>1</v>
      </c>
      <c r="F1371" t="s">
        <v>1031</v>
      </c>
      <c r="G1371" s="121" t="s">
        <v>1384</v>
      </c>
      <c r="H1371" t="s">
        <v>384</v>
      </c>
      <c r="I1371" t="s">
        <v>488</v>
      </c>
      <c r="J1371" t="s">
        <v>450</v>
      </c>
      <c r="K1371" t="s">
        <v>435</v>
      </c>
      <c r="L1371" s="756" t="s">
        <v>80</v>
      </c>
      <c r="M1371" t="s">
        <v>97</v>
      </c>
      <c r="N1371" s="681">
        <f t="shared" ca="1" si="90"/>
        <v>0</v>
      </c>
      <c r="O1371" s="681">
        <f t="shared" ca="1" si="90"/>
        <v>0</v>
      </c>
      <c r="P1371" s="681">
        <f t="shared" ca="1" si="90"/>
        <v>0</v>
      </c>
      <c r="Q1371" s="681">
        <f t="shared" ca="1" si="90"/>
        <v>0</v>
      </c>
      <c r="R1371" s="681">
        <f t="shared" ca="1" si="90"/>
        <v>0</v>
      </c>
      <c r="S1371" t="str">
        <f t="shared" si="91"/>
        <v>HUM_ASR_FY_2022</v>
      </c>
      <c r="T1371" s="958">
        <f t="shared" si="92"/>
        <v>45032</v>
      </c>
      <c r="U1371" t="str">
        <f t="shared" si="93"/>
        <v>Unaudited</v>
      </c>
    </row>
    <row r="1372" spans="1:21" x14ac:dyDescent="0.25">
      <c r="A1372" t="s">
        <v>437</v>
      </c>
      <c r="B1372" t="s">
        <v>1385</v>
      </c>
      <c r="C1372" t="s">
        <v>1386</v>
      </c>
      <c r="D1372" s="15">
        <v>1900</v>
      </c>
      <c r="E1372" s="121">
        <v>1</v>
      </c>
      <c r="F1372" t="s">
        <v>1031</v>
      </c>
      <c r="G1372" s="121" t="s">
        <v>1384</v>
      </c>
      <c r="H1372" t="s">
        <v>384</v>
      </c>
      <c r="I1372" t="s">
        <v>488</v>
      </c>
      <c r="J1372" t="s">
        <v>450</v>
      </c>
      <c r="K1372" t="s">
        <v>435</v>
      </c>
      <c r="L1372" s="756" t="s">
        <v>81</v>
      </c>
      <c r="M1372" t="s">
        <v>98</v>
      </c>
      <c r="N1372" s="681">
        <f t="shared" ca="1" si="90"/>
        <v>0</v>
      </c>
      <c r="O1372" s="681">
        <f t="shared" ca="1" si="90"/>
        <v>0</v>
      </c>
      <c r="P1372" s="681">
        <f t="shared" ca="1" si="90"/>
        <v>0</v>
      </c>
      <c r="Q1372" s="681">
        <f t="shared" ca="1" si="90"/>
        <v>0</v>
      </c>
      <c r="R1372" s="681">
        <f t="shared" ca="1" si="90"/>
        <v>0</v>
      </c>
      <c r="S1372" t="str">
        <f t="shared" si="91"/>
        <v>HUM_ASR_FY_2022</v>
      </c>
      <c r="T1372" s="958">
        <f t="shared" si="92"/>
        <v>45032</v>
      </c>
      <c r="U1372" t="str">
        <f t="shared" si="93"/>
        <v>Unaudited</v>
      </c>
    </row>
    <row r="1373" spans="1:21" x14ac:dyDescent="0.25">
      <c r="A1373" t="s">
        <v>437</v>
      </c>
      <c r="B1373" t="s">
        <v>1385</v>
      </c>
      <c r="C1373" t="s">
        <v>1386</v>
      </c>
      <c r="D1373" s="15">
        <v>1900</v>
      </c>
      <c r="E1373" s="121">
        <v>1</v>
      </c>
      <c r="F1373" t="s">
        <v>1031</v>
      </c>
      <c r="G1373" s="121" t="s">
        <v>1384</v>
      </c>
      <c r="H1373" t="s">
        <v>384</v>
      </c>
      <c r="I1373" t="s">
        <v>488</v>
      </c>
      <c r="J1373" t="s">
        <v>450</v>
      </c>
      <c r="K1373" t="s">
        <v>435</v>
      </c>
      <c r="L1373" s="756" t="s">
        <v>82</v>
      </c>
      <c r="M1373" t="s">
        <v>99</v>
      </c>
      <c r="N1373" s="681">
        <f t="shared" ca="1" si="90"/>
        <v>0</v>
      </c>
      <c r="O1373" s="681">
        <f t="shared" ca="1" si="90"/>
        <v>0</v>
      </c>
      <c r="P1373" s="681">
        <f t="shared" ca="1" si="90"/>
        <v>0</v>
      </c>
      <c r="Q1373" s="681">
        <f t="shared" ca="1" si="90"/>
        <v>0</v>
      </c>
      <c r="R1373" s="681">
        <f t="shared" ca="1" si="90"/>
        <v>0</v>
      </c>
      <c r="S1373" t="str">
        <f t="shared" si="91"/>
        <v>HUM_ASR_FY_2022</v>
      </c>
      <c r="T1373" s="958">
        <f t="shared" si="92"/>
        <v>45032</v>
      </c>
      <c r="U1373" t="str">
        <f t="shared" si="93"/>
        <v>Unaudited</v>
      </c>
    </row>
    <row r="1374" spans="1:21" x14ac:dyDescent="0.25">
      <c r="A1374" t="s">
        <v>437</v>
      </c>
      <c r="B1374" t="s">
        <v>1385</v>
      </c>
      <c r="C1374" t="s">
        <v>1386</v>
      </c>
      <c r="D1374" s="15">
        <v>1900</v>
      </c>
      <c r="E1374" s="121">
        <v>1</v>
      </c>
      <c r="F1374" t="s">
        <v>1031</v>
      </c>
      <c r="G1374" s="121" t="s">
        <v>1384</v>
      </c>
      <c r="H1374" t="s">
        <v>384</v>
      </c>
      <c r="I1374" t="s">
        <v>488</v>
      </c>
      <c r="J1374" t="s">
        <v>450</v>
      </c>
      <c r="K1374" t="s">
        <v>435</v>
      </c>
      <c r="L1374" s="756" t="s">
        <v>216</v>
      </c>
      <c r="M1374" t="s">
        <v>100</v>
      </c>
      <c r="N1374" s="681">
        <f t="shared" ca="1" si="90"/>
        <v>0</v>
      </c>
      <c r="O1374" s="681">
        <f t="shared" ca="1" si="90"/>
        <v>0</v>
      </c>
      <c r="P1374" s="681">
        <f t="shared" ca="1" si="90"/>
        <v>0</v>
      </c>
      <c r="Q1374" s="681">
        <f t="shared" ca="1" si="90"/>
        <v>0</v>
      </c>
      <c r="R1374" s="681">
        <f t="shared" ca="1" si="90"/>
        <v>0</v>
      </c>
      <c r="S1374" t="str">
        <f t="shared" si="91"/>
        <v>HUM_ASR_FY_2022</v>
      </c>
      <c r="T1374" s="958">
        <f t="shared" si="92"/>
        <v>45032</v>
      </c>
      <c r="U1374" t="str">
        <f t="shared" si="93"/>
        <v>Unaudited</v>
      </c>
    </row>
    <row r="1375" spans="1:21" x14ac:dyDescent="0.25">
      <c r="A1375" t="s">
        <v>437</v>
      </c>
      <c r="B1375" t="s">
        <v>1385</v>
      </c>
      <c r="C1375" t="s">
        <v>1386</v>
      </c>
      <c r="D1375" s="15">
        <v>1900</v>
      </c>
      <c r="E1375" s="121">
        <v>1</v>
      </c>
      <c r="F1375" t="s">
        <v>1031</v>
      </c>
      <c r="G1375" s="121" t="s">
        <v>1384</v>
      </c>
      <c r="H1375" t="s">
        <v>384</v>
      </c>
      <c r="I1375" t="s">
        <v>488</v>
      </c>
      <c r="J1375" t="s">
        <v>450</v>
      </c>
      <c r="K1375" t="s">
        <v>435</v>
      </c>
      <c r="L1375" s="756" t="s">
        <v>215</v>
      </c>
      <c r="M1375" t="s">
        <v>28</v>
      </c>
      <c r="N1375" s="681">
        <f t="shared" ca="1" si="90"/>
        <v>0</v>
      </c>
      <c r="O1375" s="681">
        <f t="shared" ca="1" si="90"/>
        <v>0</v>
      </c>
      <c r="P1375" s="681">
        <f t="shared" ca="1" si="90"/>
        <v>0</v>
      </c>
      <c r="Q1375" s="681">
        <f t="shared" ca="1" si="90"/>
        <v>0</v>
      </c>
      <c r="R1375" s="681">
        <f t="shared" ca="1" si="90"/>
        <v>0</v>
      </c>
      <c r="S1375" t="str">
        <f t="shared" si="91"/>
        <v>HUM_ASR_FY_2022</v>
      </c>
      <c r="T1375" s="958">
        <f t="shared" si="92"/>
        <v>45032</v>
      </c>
      <c r="U1375" t="str">
        <f t="shared" si="93"/>
        <v>Unaudited</v>
      </c>
    </row>
    <row r="1376" spans="1:21" x14ac:dyDescent="0.25">
      <c r="A1376" t="s">
        <v>437</v>
      </c>
      <c r="B1376" t="s">
        <v>1385</v>
      </c>
      <c r="C1376" t="s">
        <v>1386</v>
      </c>
      <c r="D1376" s="15">
        <v>1900</v>
      </c>
      <c r="E1376" s="121">
        <v>1</v>
      </c>
      <c r="F1376" t="s">
        <v>1031</v>
      </c>
      <c r="G1376" s="121" t="s">
        <v>1384</v>
      </c>
      <c r="H1376" t="s">
        <v>384</v>
      </c>
      <c r="I1376" t="s">
        <v>488</v>
      </c>
      <c r="J1376" t="s">
        <v>436</v>
      </c>
      <c r="K1376" t="s">
        <v>436</v>
      </c>
      <c r="L1376" s="756" t="s">
        <v>84</v>
      </c>
      <c r="M1376" t="s">
        <v>327</v>
      </c>
      <c r="N1376" s="681">
        <f t="shared" ca="1" si="90"/>
        <v>0</v>
      </c>
      <c r="O1376" s="681">
        <f t="shared" ca="1" si="90"/>
        <v>0</v>
      </c>
      <c r="P1376" s="681">
        <f t="shared" ca="1" si="90"/>
        <v>0</v>
      </c>
      <c r="Q1376" s="681">
        <f t="shared" ca="1" si="90"/>
        <v>0</v>
      </c>
      <c r="R1376" s="681">
        <f t="shared" ca="1" si="90"/>
        <v>0</v>
      </c>
      <c r="S1376" t="str">
        <f t="shared" si="91"/>
        <v>HUM_ASR_FY_2022</v>
      </c>
      <c r="T1376" s="958">
        <f t="shared" si="92"/>
        <v>45032</v>
      </c>
      <c r="U1376" t="str">
        <f t="shared" si="93"/>
        <v>Unaudited</v>
      </c>
    </row>
    <row r="1377" spans="1:21" x14ac:dyDescent="0.25">
      <c r="A1377" t="s">
        <v>437</v>
      </c>
      <c r="B1377" t="s">
        <v>1385</v>
      </c>
      <c r="C1377" t="s">
        <v>1386</v>
      </c>
      <c r="D1377" s="15">
        <v>1900</v>
      </c>
      <c r="E1377" s="121">
        <v>1</v>
      </c>
      <c r="F1377" t="s">
        <v>1031</v>
      </c>
      <c r="G1377" s="121" t="s">
        <v>1384</v>
      </c>
      <c r="H1377" t="s">
        <v>384</v>
      </c>
      <c r="I1377" t="s">
        <v>488</v>
      </c>
      <c r="J1377" t="s">
        <v>436</v>
      </c>
      <c r="K1377" t="s">
        <v>436</v>
      </c>
      <c r="L1377" s="756" t="s">
        <v>85</v>
      </c>
      <c r="M1377" t="s">
        <v>325</v>
      </c>
      <c r="N1377" s="681">
        <f t="shared" ca="1" si="90"/>
        <v>0</v>
      </c>
      <c r="O1377" s="681">
        <f t="shared" ca="1" si="90"/>
        <v>0</v>
      </c>
      <c r="P1377" s="681">
        <f t="shared" ca="1" si="90"/>
        <v>0</v>
      </c>
      <c r="Q1377" s="681">
        <f t="shared" ca="1" si="90"/>
        <v>0</v>
      </c>
      <c r="R1377" s="681">
        <f t="shared" ca="1" si="90"/>
        <v>0</v>
      </c>
      <c r="S1377" t="str">
        <f t="shared" si="91"/>
        <v>HUM_ASR_FY_2022</v>
      </c>
      <c r="T1377" s="958">
        <f t="shared" si="92"/>
        <v>45032</v>
      </c>
      <c r="U1377" t="str">
        <f t="shared" si="93"/>
        <v>Unaudited</v>
      </c>
    </row>
    <row r="1378" spans="1:21" x14ac:dyDescent="0.25">
      <c r="A1378" t="s">
        <v>437</v>
      </c>
      <c r="B1378" t="s">
        <v>1385</v>
      </c>
      <c r="C1378" t="s">
        <v>1386</v>
      </c>
      <c r="D1378" s="15">
        <v>1900</v>
      </c>
      <c r="E1378" s="121">
        <v>1</v>
      </c>
      <c r="F1378" t="s">
        <v>1031</v>
      </c>
      <c r="G1378" s="121" t="s">
        <v>1384</v>
      </c>
      <c r="H1378" t="s">
        <v>384</v>
      </c>
      <c r="I1378" t="s">
        <v>488</v>
      </c>
      <c r="J1378" t="s">
        <v>436</v>
      </c>
      <c r="K1378" t="s">
        <v>436</v>
      </c>
      <c r="L1378" s="756" t="s">
        <v>86</v>
      </c>
      <c r="M1378" t="s">
        <v>494</v>
      </c>
      <c r="N1378" s="681">
        <f t="shared" ca="1" si="90"/>
        <v>0</v>
      </c>
      <c r="O1378" s="681">
        <f t="shared" ca="1" si="90"/>
        <v>0</v>
      </c>
      <c r="P1378" s="681">
        <f t="shared" ca="1" si="90"/>
        <v>0</v>
      </c>
      <c r="Q1378" s="681">
        <f t="shared" ca="1" si="90"/>
        <v>0</v>
      </c>
      <c r="R1378" s="681">
        <f t="shared" ca="1" si="90"/>
        <v>0</v>
      </c>
      <c r="S1378" t="str">
        <f t="shared" si="91"/>
        <v>HUM_ASR_FY_2022</v>
      </c>
      <c r="T1378" s="958">
        <f t="shared" si="92"/>
        <v>45032</v>
      </c>
      <c r="U1378" t="str">
        <f t="shared" si="93"/>
        <v>Unaudited</v>
      </c>
    </row>
    <row r="1379" spans="1:21" x14ac:dyDescent="0.25">
      <c r="A1379" t="s">
        <v>437</v>
      </c>
      <c r="B1379" t="s">
        <v>1385</v>
      </c>
      <c r="C1379" t="s">
        <v>1386</v>
      </c>
      <c r="D1379" s="15">
        <v>1900</v>
      </c>
      <c r="E1379" s="121">
        <v>1</v>
      </c>
      <c r="F1379" t="s">
        <v>1031</v>
      </c>
      <c r="G1379" s="121" t="s">
        <v>1384</v>
      </c>
      <c r="H1379" t="s">
        <v>384</v>
      </c>
      <c r="I1379" t="s">
        <v>488</v>
      </c>
      <c r="J1379" t="s">
        <v>436</v>
      </c>
      <c r="K1379" t="s">
        <v>436</v>
      </c>
      <c r="L1379" s="756" t="s">
        <v>87</v>
      </c>
      <c r="M1379" t="s">
        <v>495</v>
      </c>
      <c r="N1379" s="681">
        <f t="shared" ca="1" si="90"/>
        <v>0</v>
      </c>
      <c r="O1379" s="681">
        <f t="shared" ca="1" si="90"/>
        <v>0</v>
      </c>
      <c r="P1379" s="681">
        <f t="shared" ca="1" si="90"/>
        <v>0</v>
      </c>
      <c r="Q1379" s="681">
        <f t="shared" ca="1" si="90"/>
        <v>0</v>
      </c>
      <c r="R1379" s="681">
        <f t="shared" ca="1" si="90"/>
        <v>0</v>
      </c>
      <c r="S1379" t="str">
        <f t="shared" si="91"/>
        <v>HUM_ASR_FY_2022</v>
      </c>
      <c r="T1379" s="958">
        <f t="shared" si="92"/>
        <v>45032</v>
      </c>
      <c r="U1379" t="str">
        <f t="shared" si="93"/>
        <v>Unaudited</v>
      </c>
    </row>
    <row r="1380" spans="1:21" x14ac:dyDescent="0.25">
      <c r="A1380" t="s">
        <v>437</v>
      </c>
      <c r="B1380" t="s">
        <v>1385</v>
      </c>
      <c r="C1380" t="s">
        <v>1386</v>
      </c>
      <c r="D1380" s="15">
        <v>1900</v>
      </c>
      <c r="E1380" s="121">
        <v>1</v>
      </c>
      <c r="F1380" t="s">
        <v>1031</v>
      </c>
      <c r="G1380" s="121" t="s">
        <v>1384</v>
      </c>
      <c r="H1380" t="s">
        <v>384</v>
      </c>
      <c r="I1380" t="s">
        <v>488</v>
      </c>
      <c r="J1380" t="s">
        <v>436</v>
      </c>
      <c r="K1380" t="s">
        <v>436</v>
      </c>
      <c r="L1380" s="756" t="s">
        <v>213</v>
      </c>
      <c r="M1380" t="s">
        <v>496</v>
      </c>
      <c r="N1380" s="681">
        <f t="shared" ca="1" si="90"/>
        <v>0</v>
      </c>
      <c r="O1380" s="681">
        <f t="shared" ca="1" si="90"/>
        <v>0</v>
      </c>
      <c r="P1380" s="681">
        <f t="shared" ca="1" si="90"/>
        <v>0</v>
      </c>
      <c r="Q1380" s="681">
        <f t="shared" ca="1" si="90"/>
        <v>0</v>
      </c>
      <c r="R1380" s="681">
        <f t="shared" ca="1" si="90"/>
        <v>0</v>
      </c>
      <c r="S1380" t="str">
        <f t="shared" si="91"/>
        <v>HUM_ASR_FY_2022</v>
      </c>
      <c r="T1380" s="958">
        <f t="shared" si="92"/>
        <v>45032</v>
      </c>
      <c r="U1380" t="str">
        <f t="shared" si="93"/>
        <v>Unaudited</v>
      </c>
    </row>
    <row r="1381" spans="1:21" x14ac:dyDescent="0.25">
      <c r="A1381" t="s">
        <v>437</v>
      </c>
      <c r="B1381" t="s">
        <v>1385</v>
      </c>
      <c r="C1381" t="s">
        <v>1386</v>
      </c>
      <c r="D1381" s="15">
        <v>1900</v>
      </c>
      <c r="E1381" s="121">
        <v>1</v>
      </c>
      <c r="F1381" t="s">
        <v>1031</v>
      </c>
      <c r="G1381" s="121" t="s">
        <v>1384</v>
      </c>
      <c r="H1381" t="s">
        <v>384</v>
      </c>
      <c r="I1381" t="s">
        <v>489</v>
      </c>
      <c r="J1381" t="s">
        <v>26</v>
      </c>
      <c r="K1381" t="s">
        <v>26</v>
      </c>
      <c r="L1381" s="756" t="s">
        <v>204</v>
      </c>
      <c r="M1381" t="s">
        <v>26</v>
      </c>
      <c r="N1381" s="681">
        <f t="shared" ca="1" si="90"/>
        <v>0</v>
      </c>
      <c r="O1381" s="681">
        <f t="shared" ca="1" si="90"/>
        <v>0</v>
      </c>
      <c r="P1381" s="681">
        <f t="shared" ca="1" si="90"/>
        <v>0</v>
      </c>
      <c r="Q1381" s="681">
        <f t="shared" ca="1" si="90"/>
        <v>0</v>
      </c>
      <c r="R1381" s="681">
        <f t="shared" ca="1" si="90"/>
        <v>115597.0599886532</v>
      </c>
      <c r="S1381" t="str">
        <f t="shared" si="91"/>
        <v>HUM_ASR_FY_2022</v>
      </c>
      <c r="T1381" s="958">
        <f t="shared" si="92"/>
        <v>45032</v>
      </c>
      <c r="U1381" t="str">
        <f t="shared" si="93"/>
        <v>Unaudited</v>
      </c>
    </row>
    <row r="1382" spans="1:21" x14ac:dyDescent="0.25">
      <c r="A1382" t="s">
        <v>437</v>
      </c>
      <c r="B1382" t="s">
        <v>1385</v>
      </c>
      <c r="C1382" t="s">
        <v>1386</v>
      </c>
      <c r="D1382" s="15">
        <v>1900</v>
      </c>
      <c r="E1382" s="121">
        <v>1</v>
      </c>
      <c r="F1382" t="s">
        <v>438</v>
      </c>
      <c r="G1382" s="121">
        <v>91</v>
      </c>
      <c r="H1382" t="s">
        <v>385</v>
      </c>
      <c r="I1382" t="s">
        <v>432</v>
      </c>
      <c r="J1382" t="s">
        <v>432</v>
      </c>
      <c r="K1382" t="s">
        <v>432</v>
      </c>
      <c r="M1382" t="s">
        <v>432</v>
      </c>
      <c r="N1382" s="681">
        <f t="shared" ca="1" si="90"/>
        <v>7865</v>
      </c>
      <c r="O1382" s="681">
        <f t="shared" ca="1" si="90"/>
        <v>2370</v>
      </c>
      <c r="P1382" s="681">
        <f t="shared" ca="1" si="90"/>
        <v>5495</v>
      </c>
      <c r="Q1382" s="681">
        <f t="shared" ca="1" si="90"/>
        <v>0</v>
      </c>
      <c r="R1382" s="681">
        <f t="shared" ca="1" si="90"/>
        <v>0</v>
      </c>
      <c r="S1382" t="str">
        <f t="shared" si="91"/>
        <v>HUM_ASR_FY_2022</v>
      </c>
      <c r="T1382" s="958">
        <f t="shared" si="92"/>
        <v>45032</v>
      </c>
      <c r="U1382" t="str">
        <f t="shared" si="93"/>
        <v>Unaudited</v>
      </c>
    </row>
    <row r="1383" spans="1:21" x14ac:dyDescent="0.25">
      <c r="A1383" t="s">
        <v>437</v>
      </c>
      <c r="B1383" t="s">
        <v>1385</v>
      </c>
      <c r="C1383" t="s">
        <v>1386</v>
      </c>
      <c r="D1383" s="15">
        <v>1900</v>
      </c>
      <c r="E1383" s="121">
        <v>1</v>
      </c>
      <c r="F1383" t="s">
        <v>438</v>
      </c>
      <c r="G1383" s="121">
        <v>91</v>
      </c>
      <c r="H1383" t="s">
        <v>385</v>
      </c>
      <c r="I1383" t="s">
        <v>487</v>
      </c>
      <c r="J1383" t="s">
        <v>12</v>
      </c>
      <c r="K1383" t="s">
        <v>12</v>
      </c>
      <c r="L1383" s="756">
        <v>1.1000000000000001</v>
      </c>
      <c r="M1383" t="s">
        <v>12</v>
      </c>
      <c r="N1383" s="681">
        <f t="shared" ca="1" si="90"/>
        <v>22770381.289999999</v>
      </c>
      <c r="O1383" s="681">
        <f t="shared" ca="1" si="90"/>
        <v>0</v>
      </c>
      <c r="P1383" s="681">
        <f t="shared" ca="1" si="90"/>
        <v>0</v>
      </c>
      <c r="Q1383" s="681">
        <f t="shared" ca="1" si="90"/>
        <v>0</v>
      </c>
      <c r="R1383" s="681">
        <f t="shared" ca="1" si="90"/>
        <v>0</v>
      </c>
      <c r="S1383" t="str">
        <f t="shared" si="91"/>
        <v>HUM_ASR_FY_2022</v>
      </c>
      <c r="T1383" s="958">
        <f t="shared" si="92"/>
        <v>45032</v>
      </c>
      <c r="U1383" t="str">
        <f t="shared" si="93"/>
        <v>Unaudited</v>
      </c>
    </row>
    <row r="1384" spans="1:21" x14ac:dyDescent="0.25">
      <c r="A1384" t="s">
        <v>437</v>
      </c>
      <c r="B1384" t="s">
        <v>1385</v>
      </c>
      <c r="C1384" t="s">
        <v>1386</v>
      </c>
      <c r="D1384" s="15">
        <v>1900</v>
      </c>
      <c r="E1384" s="121">
        <v>1</v>
      </c>
      <c r="F1384" t="s">
        <v>438</v>
      </c>
      <c r="G1384" s="121">
        <v>91</v>
      </c>
      <c r="H1384" t="s">
        <v>385</v>
      </c>
      <c r="I1384" t="s">
        <v>487</v>
      </c>
      <c r="J1384" t="s">
        <v>12</v>
      </c>
      <c r="K1384" t="s">
        <v>222</v>
      </c>
      <c r="L1384" s="756">
        <v>1.2</v>
      </c>
      <c r="M1384" t="s">
        <v>222</v>
      </c>
      <c r="N1384" s="681">
        <f t="shared" ca="1" si="90"/>
        <v>0</v>
      </c>
      <c r="O1384" s="681">
        <f t="shared" ca="1" si="90"/>
        <v>0</v>
      </c>
      <c r="P1384" s="681">
        <f t="shared" ca="1" si="90"/>
        <v>0</v>
      </c>
      <c r="Q1384" s="681">
        <f t="shared" ca="1" si="90"/>
        <v>0</v>
      </c>
      <c r="R1384" s="681">
        <f t="shared" ca="1" si="90"/>
        <v>0</v>
      </c>
      <c r="S1384" t="str">
        <f t="shared" si="91"/>
        <v>HUM_ASR_FY_2022</v>
      </c>
      <c r="T1384" s="958">
        <f t="shared" si="92"/>
        <v>45032</v>
      </c>
      <c r="U1384" t="str">
        <f t="shared" si="93"/>
        <v>Unaudited</v>
      </c>
    </row>
    <row r="1385" spans="1:21" x14ac:dyDescent="0.25">
      <c r="A1385" t="s">
        <v>437</v>
      </c>
      <c r="B1385" t="s">
        <v>1385</v>
      </c>
      <c r="C1385" t="s">
        <v>1386</v>
      </c>
      <c r="D1385" s="15">
        <v>1900</v>
      </c>
      <c r="E1385" s="121">
        <v>1</v>
      </c>
      <c r="F1385" t="s">
        <v>438</v>
      </c>
      <c r="G1385" s="121">
        <v>91</v>
      </c>
      <c r="H1385" t="s">
        <v>385</v>
      </c>
      <c r="I1385" t="s">
        <v>487</v>
      </c>
      <c r="J1385" t="s">
        <v>12</v>
      </c>
      <c r="K1385" t="s">
        <v>1323</v>
      </c>
      <c r="L1385" s="756" t="s">
        <v>1319</v>
      </c>
      <c r="M1385" t="s">
        <v>1323</v>
      </c>
      <c r="N1385" s="681">
        <f t="shared" ca="1" si="90"/>
        <v>65455.86</v>
      </c>
      <c r="O1385" s="681">
        <f t="shared" ca="1" si="90"/>
        <v>0</v>
      </c>
      <c r="P1385" s="681">
        <f t="shared" ca="1" si="90"/>
        <v>0</v>
      </c>
      <c r="Q1385" s="681">
        <f t="shared" ca="1" si="90"/>
        <v>0</v>
      </c>
      <c r="R1385" s="681">
        <f t="shared" ca="1" si="90"/>
        <v>0</v>
      </c>
      <c r="S1385" t="str">
        <f t="shared" si="91"/>
        <v>HUM_ASR_FY_2022</v>
      </c>
      <c r="T1385" s="958">
        <f t="shared" si="92"/>
        <v>45032</v>
      </c>
      <c r="U1385" t="str">
        <f t="shared" si="93"/>
        <v>Unaudited</v>
      </c>
    </row>
    <row r="1386" spans="1:21" x14ac:dyDescent="0.25">
      <c r="A1386" t="s">
        <v>437</v>
      </c>
      <c r="B1386" t="s">
        <v>1385</v>
      </c>
      <c r="C1386" t="s">
        <v>1386</v>
      </c>
      <c r="D1386" s="15">
        <v>1900</v>
      </c>
      <c r="E1386" s="121">
        <v>1</v>
      </c>
      <c r="F1386" t="s">
        <v>438</v>
      </c>
      <c r="G1386" s="121">
        <v>91</v>
      </c>
      <c r="H1386" t="s">
        <v>385</v>
      </c>
      <c r="I1386" t="s">
        <v>487</v>
      </c>
      <c r="J1386" t="s">
        <v>12</v>
      </c>
      <c r="K1386" t="s">
        <v>1325</v>
      </c>
      <c r="L1386" s="756" t="s">
        <v>1324</v>
      </c>
      <c r="M1386" t="s">
        <v>1325</v>
      </c>
      <c r="N1386" s="681">
        <f t="shared" ca="1" si="90"/>
        <v>-32093.97</v>
      </c>
      <c r="O1386" s="681">
        <f t="shared" ca="1" si="90"/>
        <v>0</v>
      </c>
      <c r="P1386" s="681">
        <f t="shared" ca="1" si="90"/>
        <v>0</v>
      </c>
      <c r="Q1386" s="681">
        <f t="shared" ca="1" si="90"/>
        <v>0</v>
      </c>
      <c r="R1386" s="681">
        <f t="shared" ca="1" si="90"/>
        <v>0</v>
      </c>
      <c r="S1386" t="str">
        <f t="shared" si="91"/>
        <v>HUM_ASR_FY_2022</v>
      </c>
      <c r="T1386" s="958">
        <f t="shared" si="92"/>
        <v>45032</v>
      </c>
      <c r="U1386" t="str">
        <f t="shared" si="93"/>
        <v>Unaudited</v>
      </c>
    </row>
    <row r="1387" spans="1:21" x14ac:dyDescent="0.25">
      <c r="A1387" t="s">
        <v>437</v>
      </c>
      <c r="B1387" t="s">
        <v>1385</v>
      </c>
      <c r="C1387" t="s">
        <v>1386</v>
      </c>
      <c r="D1387" s="15">
        <v>1900</v>
      </c>
      <c r="E1387" s="121">
        <v>1</v>
      </c>
      <c r="F1387" t="s">
        <v>438</v>
      </c>
      <c r="G1387" s="121">
        <v>91</v>
      </c>
      <c r="H1387" t="s">
        <v>385</v>
      </c>
      <c r="I1387" t="s">
        <v>487</v>
      </c>
      <c r="J1387" t="s">
        <v>13</v>
      </c>
      <c r="K1387" t="s">
        <v>13</v>
      </c>
      <c r="L1387" s="756" t="s">
        <v>63</v>
      </c>
      <c r="M1387" t="s">
        <v>13</v>
      </c>
      <c r="N1387" s="681">
        <f t="shared" ca="1" si="90"/>
        <v>-18460.29</v>
      </c>
      <c r="O1387" s="681">
        <f t="shared" ca="1" si="90"/>
        <v>0</v>
      </c>
      <c r="P1387" s="681">
        <f t="shared" ca="1" si="90"/>
        <v>0</v>
      </c>
      <c r="Q1387" s="681">
        <f t="shared" ca="1" si="90"/>
        <v>0</v>
      </c>
      <c r="R1387" s="681">
        <f t="shared" ca="1" si="90"/>
        <v>0</v>
      </c>
      <c r="S1387" t="str">
        <f t="shared" si="91"/>
        <v>HUM_ASR_FY_2022</v>
      </c>
      <c r="T1387" s="958">
        <f t="shared" si="92"/>
        <v>45032</v>
      </c>
      <c r="U1387" t="str">
        <f t="shared" si="93"/>
        <v>Unaudited</v>
      </c>
    </row>
    <row r="1388" spans="1:21" x14ac:dyDescent="0.25">
      <c r="A1388" t="s">
        <v>437</v>
      </c>
      <c r="B1388" t="s">
        <v>1385</v>
      </c>
      <c r="C1388" t="s">
        <v>1386</v>
      </c>
      <c r="D1388" s="15">
        <v>1900</v>
      </c>
      <c r="E1388" s="121">
        <v>1</v>
      </c>
      <c r="F1388" t="s">
        <v>438</v>
      </c>
      <c r="G1388" s="121">
        <v>91</v>
      </c>
      <c r="H1388" t="s">
        <v>385</v>
      </c>
      <c r="I1388" t="s">
        <v>488</v>
      </c>
      <c r="J1388" t="s">
        <v>433</v>
      </c>
      <c r="K1388" t="s">
        <v>796</v>
      </c>
      <c r="L1388" s="756">
        <v>2.1</v>
      </c>
      <c r="M1388" t="s">
        <v>731</v>
      </c>
      <c r="N1388" s="681">
        <f t="shared" ca="1" si="90"/>
        <v>58685</v>
      </c>
      <c r="O1388" s="681">
        <f t="shared" ca="1" si="90"/>
        <v>56106</v>
      </c>
      <c r="P1388" s="681">
        <f t="shared" ca="1" si="90"/>
        <v>2579</v>
      </c>
      <c r="Q1388" s="681">
        <f t="shared" ca="1" si="90"/>
        <v>0</v>
      </c>
      <c r="R1388" s="681">
        <f t="shared" ca="1" si="90"/>
        <v>0</v>
      </c>
      <c r="S1388" t="str">
        <f t="shared" si="91"/>
        <v>HUM_ASR_FY_2022</v>
      </c>
      <c r="T1388" s="958">
        <f t="shared" si="92"/>
        <v>45032</v>
      </c>
      <c r="U1388" t="str">
        <f t="shared" si="93"/>
        <v>Unaudited</v>
      </c>
    </row>
    <row r="1389" spans="1:21" x14ac:dyDescent="0.25">
      <c r="A1389" t="s">
        <v>437</v>
      </c>
      <c r="B1389" t="s">
        <v>1385</v>
      </c>
      <c r="C1389" t="s">
        <v>1386</v>
      </c>
      <c r="D1389" s="15">
        <v>1900</v>
      </c>
      <c r="E1389" s="121">
        <v>1</v>
      </c>
      <c r="F1389" t="s">
        <v>438</v>
      </c>
      <c r="G1389" s="121">
        <v>91</v>
      </c>
      <c r="H1389" t="s">
        <v>385</v>
      </c>
      <c r="I1389" t="s">
        <v>488</v>
      </c>
      <c r="J1389" t="s">
        <v>433</v>
      </c>
      <c r="K1389" t="s">
        <v>796</v>
      </c>
      <c r="L1389" s="756">
        <v>2.2000000000000002</v>
      </c>
      <c r="M1389" t="s">
        <v>732</v>
      </c>
      <c r="N1389" s="681">
        <f t="shared" ca="1" si="90"/>
        <v>305</v>
      </c>
      <c r="O1389" s="681">
        <f t="shared" ca="1" si="90"/>
        <v>184</v>
      </c>
      <c r="P1389" s="681">
        <f t="shared" ca="1" si="90"/>
        <v>121</v>
      </c>
      <c r="Q1389" s="681">
        <f t="shared" ca="1" si="90"/>
        <v>0</v>
      </c>
      <c r="R1389" s="681">
        <f t="shared" ca="1" si="90"/>
        <v>0</v>
      </c>
      <c r="S1389" t="str">
        <f t="shared" si="91"/>
        <v>HUM_ASR_FY_2022</v>
      </c>
      <c r="T1389" s="958">
        <f t="shared" si="92"/>
        <v>45032</v>
      </c>
      <c r="U1389" t="str">
        <f t="shared" si="93"/>
        <v>Unaudited</v>
      </c>
    </row>
    <row r="1390" spans="1:21" x14ac:dyDescent="0.25">
      <c r="A1390" t="s">
        <v>437</v>
      </c>
      <c r="B1390" t="s">
        <v>1385</v>
      </c>
      <c r="C1390" t="s">
        <v>1386</v>
      </c>
      <c r="D1390" s="15">
        <v>1900</v>
      </c>
      <c r="E1390" s="121">
        <v>1</v>
      </c>
      <c r="F1390" t="s">
        <v>438</v>
      </c>
      <c r="G1390" s="121">
        <v>91</v>
      </c>
      <c r="H1390" t="s">
        <v>385</v>
      </c>
      <c r="I1390" t="s">
        <v>488</v>
      </c>
      <c r="J1390" t="s">
        <v>433</v>
      </c>
      <c r="K1390" t="s">
        <v>796</v>
      </c>
      <c r="L1390" s="756">
        <v>2.2999999999999998</v>
      </c>
      <c r="M1390" t="s">
        <v>733</v>
      </c>
      <c r="N1390" s="681">
        <f t="shared" ca="1" si="90"/>
        <v>11502551.530000001</v>
      </c>
      <c r="O1390" s="681">
        <f t="shared" ca="1" si="90"/>
        <v>10948613.15</v>
      </c>
      <c r="P1390" s="681">
        <f t="shared" ca="1" si="90"/>
        <v>553938.38</v>
      </c>
      <c r="Q1390" s="681">
        <f t="shared" ca="1" si="90"/>
        <v>0</v>
      </c>
      <c r="R1390" s="681">
        <f t="shared" ca="1" si="90"/>
        <v>0</v>
      </c>
      <c r="S1390" t="str">
        <f t="shared" si="91"/>
        <v>HUM_ASR_FY_2022</v>
      </c>
      <c r="T1390" s="958">
        <f t="shared" si="92"/>
        <v>45032</v>
      </c>
      <c r="U1390" t="str">
        <f t="shared" si="93"/>
        <v>Unaudited</v>
      </c>
    </row>
    <row r="1391" spans="1:21" x14ac:dyDescent="0.25">
      <c r="A1391" t="s">
        <v>437</v>
      </c>
      <c r="B1391" t="s">
        <v>1385</v>
      </c>
      <c r="C1391" t="s">
        <v>1386</v>
      </c>
      <c r="D1391" s="15">
        <v>1900</v>
      </c>
      <c r="E1391" s="121">
        <v>1</v>
      </c>
      <c r="F1391" t="s">
        <v>438</v>
      </c>
      <c r="G1391" s="121">
        <v>91</v>
      </c>
      <c r="H1391" t="s">
        <v>385</v>
      </c>
      <c r="I1391" t="s">
        <v>488</v>
      </c>
      <c r="J1391" t="s">
        <v>433</v>
      </c>
      <c r="K1391" t="s">
        <v>796</v>
      </c>
      <c r="L1391" s="756">
        <v>2.4</v>
      </c>
      <c r="M1391" t="s">
        <v>734</v>
      </c>
      <c r="N1391" s="681">
        <f t="shared" ca="1" si="90"/>
        <v>15895.930000000002</v>
      </c>
      <c r="O1391" s="681">
        <f t="shared" ca="1" si="90"/>
        <v>15217.830000000002</v>
      </c>
      <c r="P1391" s="681">
        <f t="shared" ca="1" si="90"/>
        <v>678.09999999999991</v>
      </c>
      <c r="Q1391" s="681">
        <f t="shared" ca="1" si="90"/>
        <v>0</v>
      </c>
      <c r="R1391" s="681">
        <f t="shared" ca="1" si="90"/>
        <v>0</v>
      </c>
      <c r="S1391" t="str">
        <f t="shared" si="91"/>
        <v>HUM_ASR_FY_2022</v>
      </c>
      <c r="T1391" s="958">
        <f t="shared" si="92"/>
        <v>45032</v>
      </c>
      <c r="U1391" t="str">
        <f t="shared" si="93"/>
        <v>Unaudited</v>
      </c>
    </row>
    <row r="1392" spans="1:21" x14ac:dyDescent="0.25">
      <c r="A1392" t="s">
        <v>437</v>
      </c>
      <c r="B1392" t="s">
        <v>1385</v>
      </c>
      <c r="C1392" t="s">
        <v>1386</v>
      </c>
      <c r="D1392" s="15">
        <v>1900</v>
      </c>
      <c r="E1392" s="121">
        <v>1</v>
      </c>
      <c r="F1392" t="s">
        <v>438</v>
      </c>
      <c r="G1392" s="121">
        <v>91</v>
      </c>
      <c r="H1392" t="s">
        <v>385</v>
      </c>
      <c r="I1392" t="s">
        <v>488</v>
      </c>
      <c r="J1392" t="s">
        <v>433</v>
      </c>
      <c r="K1392" t="s">
        <v>796</v>
      </c>
      <c r="L1392" s="756">
        <v>2.5</v>
      </c>
      <c r="M1392" t="s">
        <v>776</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4665</v>
      </c>
      <c r="O1392" s="681">
        <f t="shared" ca="1" si="94"/>
        <v>4481</v>
      </c>
      <c r="P1392" s="681">
        <f t="shared" ca="1" si="94"/>
        <v>184</v>
      </c>
      <c r="Q1392" s="681">
        <f t="shared" ca="1" si="94"/>
        <v>0</v>
      </c>
      <c r="R1392" s="681">
        <f t="shared" ca="1" si="94"/>
        <v>0</v>
      </c>
      <c r="S1392" t="str">
        <f t="shared" si="91"/>
        <v>HUM_ASR_FY_2022</v>
      </c>
      <c r="T1392" s="958">
        <f t="shared" si="92"/>
        <v>45032</v>
      </c>
      <c r="U1392" t="str">
        <f t="shared" si="93"/>
        <v>Unaudited</v>
      </c>
    </row>
    <row r="1393" spans="1:21" x14ac:dyDescent="0.25">
      <c r="A1393" t="s">
        <v>437</v>
      </c>
      <c r="B1393" t="s">
        <v>1385</v>
      </c>
      <c r="C1393" t="s">
        <v>1386</v>
      </c>
      <c r="D1393" s="15">
        <v>1900</v>
      </c>
      <c r="E1393" s="121">
        <v>1</v>
      </c>
      <c r="F1393" t="s">
        <v>438</v>
      </c>
      <c r="G1393" s="121">
        <v>91</v>
      </c>
      <c r="H1393" t="s">
        <v>385</v>
      </c>
      <c r="I1393" t="s">
        <v>488</v>
      </c>
      <c r="J1393" t="s">
        <v>433</v>
      </c>
      <c r="K1393" t="s">
        <v>796</v>
      </c>
      <c r="L1393" s="756">
        <v>2.6</v>
      </c>
      <c r="M1393" t="s">
        <v>186</v>
      </c>
      <c r="N1393" s="681">
        <f t="shared" ca="1" si="94"/>
        <v>847707.58999999985</v>
      </c>
      <c r="O1393" s="681">
        <f t="shared" ca="1" si="94"/>
        <v>764388.2699999999</v>
      </c>
      <c r="P1393" s="681">
        <f t="shared" ca="1" si="94"/>
        <v>83319.319999999978</v>
      </c>
      <c r="Q1393" s="681">
        <f t="shared" ca="1" si="94"/>
        <v>0</v>
      </c>
      <c r="R1393" s="681">
        <f t="shared" ca="1" si="94"/>
        <v>0</v>
      </c>
      <c r="S1393" t="str">
        <f t="shared" si="91"/>
        <v>HUM_ASR_FY_2022</v>
      </c>
      <c r="T1393" s="958">
        <f t="shared" si="92"/>
        <v>45032</v>
      </c>
      <c r="U1393" t="str">
        <f t="shared" si="93"/>
        <v>Unaudited</v>
      </c>
    </row>
    <row r="1394" spans="1:21" x14ac:dyDescent="0.25">
      <c r="A1394" t="s">
        <v>437</v>
      </c>
      <c r="B1394" t="s">
        <v>1385</v>
      </c>
      <c r="C1394" t="s">
        <v>1386</v>
      </c>
      <c r="D1394" s="15">
        <v>1900</v>
      </c>
      <c r="E1394" s="121">
        <v>1</v>
      </c>
      <c r="F1394" t="s">
        <v>438</v>
      </c>
      <c r="G1394" s="121">
        <v>91</v>
      </c>
      <c r="H1394" t="s">
        <v>385</v>
      </c>
      <c r="I1394" t="s">
        <v>488</v>
      </c>
      <c r="J1394" t="s">
        <v>433</v>
      </c>
      <c r="K1394" t="s">
        <v>796</v>
      </c>
      <c r="L1394" s="756">
        <v>2.7</v>
      </c>
      <c r="M1394" t="s">
        <v>797</v>
      </c>
      <c r="N1394" s="681">
        <f t="shared" ca="1" si="94"/>
        <v>182531.77792615243</v>
      </c>
      <c r="O1394" s="681">
        <f t="shared" ca="1" si="94"/>
        <v>173741.43631375258</v>
      </c>
      <c r="P1394" s="681">
        <f t="shared" ca="1" si="94"/>
        <v>8790.3416123998577</v>
      </c>
      <c r="Q1394" s="681">
        <f t="shared" ca="1" si="94"/>
        <v>0</v>
      </c>
      <c r="R1394" s="681">
        <f t="shared" ca="1" si="94"/>
        <v>0</v>
      </c>
      <c r="S1394" t="str">
        <f t="shared" si="91"/>
        <v>HUM_ASR_FY_2022</v>
      </c>
      <c r="T1394" s="958">
        <f t="shared" si="92"/>
        <v>45032</v>
      </c>
      <c r="U1394" t="str">
        <f t="shared" si="93"/>
        <v>Unaudited</v>
      </c>
    </row>
    <row r="1395" spans="1:21" x14ac:dyDescent="0.25">
      <c r="A1395" t="s">
        <v>437</v>
      </c>
      <c r="B1395" t="s">
        <v>1385</v>
      </c>
      <c r="C1395" t="s">
        <v>1386</v>
      </c>
      <c r="D1395" s="15">
        <v>1900</v>
      </c>
      <c r="E1395" s="121">
        <v>1</v>
      </c>
      <c r="F1395" t="s">
        <v>438</v>
      </c>
      <c r="G1395" s="121">
        <v>91</v>
      </c>
      <c r="H1395" t="s">
        <v>385</v>
      </c>
      <c r="I1395" t="s">
        <v>488</v>
      </c>
      <c r="J1395" t="s">
        <v>433</v>
      </c>
      <c r="K1395" t="s">
        <v>796</v>
      </c>
      <c r="L1395" s="756">
        <v>2.8</v>
      </c>
      <c r="M1395" t="s">
        <v>798</v>
      </c>
      <c r="N1395" s="681">
        <f t="shared" ca="1" si="94"/>
        <v>0</v>
      </c>
      <c r="O1395" s="681">
        <f t="shared" ca="1" si="94"/>
        <v>0</v>
      </c>
      <c r="P1395" s="681">
        <f t="shared" ca="1" si="94"/>
        <v>0</v>
      </c>
      <c r="Q1395" s="681">
        <f t="shared" ca="1" si="94"/>
        <v>0</v>
      </c>
      <c r="R1395" s="681">
        <f t="shared" ca="1" si="94"/>
        <v>0</v>
      </c>
      <c r="S1395" t="str">
        <f t="shared" si="91"/>
        <v>HUM_ASR_FY_2022</v>
      </c>
      <c r="T1395" s="958">
        <f t="shared" si="92"/>
        <v>45032</v>
      </c>
      <c r="U1395" t="str">
        <f t="shared" si="93"/>
        <v>Unaudited</v>
      </c>
    </row>
    <row r="1396" spans="1:21" x14ac:dyDescent="0.25">
      <c r="A1396" t="s">
        <v>437</v>
      </c>
      <c r="B1396" t="s">
        <v>1385</v>
      </c>
      <c r="C1396" t="s">
        <v>1386</v>
      </c>
      <c r="D1396" s="15">
        <v>1900</v>
      </c>
      <c r="E1396" s="121">
        <v>1</v>
      </c>
      <c r="F1396" t="s">
        <v>438</v>
      </c>
      <c r="G1396" s="121">
        <v>91</v>
      </c>
      <c r="H1396" t="s">
        <v>385</v>
      </c>
      <c r="I1396" t="s">
        <v>488</v>
      </c>
      <c r="J1396" t="s">
        <v>433</v>
      </c>
      <c r="K1396" t="s">
        <v>796</v>
      </c>
      <c r="L1396" s="756">
        <v>2.9</v>
      </c>
      <c r="M1396" t="s">
        <v>779</v>
      </c>
      <c r="N1396" s="681">
        <f t="shared" ca="1" si="94"/>
        <v>0</v>
      </c>
      <c r="O1396" s="681">
        <f t="shared" ca="1" si="94"/>
        <v>0</v>
      </c>
      <c r="P1396" s="681">
        <f t="shared" ca="1" si="94"/>
        <v>0</v>
      </c>
      <c r="Q1396" s="681">
        <f t="shared" ca="1" si="94"/>
        <v>0</v>
      </c>
      <c r="R1396" s="681">
        <f t="shared" ca="1" si="94"/>
        <v>0</v>
      </c>
      <c r="S1396" t="str">
        <f t="shared" si="91"/>
        <v>HUM_ASR_FY_2022</v>
      </c>
      <c r="T1396" s="958">
        <f t="shared" si="92"/>
        <v>45032</v>
      </c>
      <c r="U1396" t="str">
        <f t="shared" si="93"/>
        <v>Unaudited</v>
      </c>
    </row>
    <row r="1397" spans="1:21" x14ac:dyDescent="0.25">
      <c r="A1397" t="s">
        <v>437</v>
      </c>
      <c r="B1397" t="s">
        <v>1385</v>
      </c>
      <c r="C1397" t="s">
        <v>1386</v>
      </c>
      <c r="D1397" s="15">
        <v>1900</v>
      </c>
      <c r="E1397" s="121">
        <v>1</v>
      </c>
      <c r="F1397" t="s">
        <v>438</v>
      </c>
      <c r="G1397" s="121">
        <v>91</v>
      </c>
      <c r="H1397" t="s">
        <v>385</v>
      </c>
      <c r="I1397" t="s">
        <v>488</v>
      </c>
      <c r="J1397" t="s">
        <v>433</v>
      </c>
      <c r="K1397" t="s">
        <v>223</v>
      </c>
      <c r="L1397" s="756">
        <v>2.11</v>
      </c>
      <c r="M1397" t="s">
        <v>228</v>
      </c>
      <c r="N1397" s="681">
        <f t="shared" ca="1" si="94"/>
        <v>1468351.5699999996</v>
      </c>
      <c r="O1397" s="681">
        <f t="shared" ca="1" si="94"/>
        <v>109847.67999999999</v>
      </c>
      <c r="P1397" s="681">
        <f t="shared" ca="1" si="94"/>
        <v>1358503.8899999997</v>
      </c>
      <c r="Q1397" s="681">
        <f t="shared" ca="1" si="94"/>
        <v>0</v>
      </c>
      <c r="R1397" s="681">
        <f t="shared" ca="1" si="94"/>
        <v>0</v>
      </c>
      <c r="S1397" t="str">
        <f t="shared" si="91"/>
        <v>HUM_ASR_FY_2022</v>
      </c>
      <c r="T1397" s="958">
        <f t="shared" si="92"/>
        <v>45032</v>
      </c>
      <c r="U1397" t="str">
        <f t="shared" si="93"/>
        <v>Unaudited</v>
      </c>
    </row>
    <row r="1398" spans="1:21" x14ac:dyDescent="0.25">
      <c r="A1398" t="s">
        <v>437</v>
      </c>
      <c r="B1398" t="s">
        <v>1385</v>
      </c>
      <c r="C1398" t="s">
        <v>1386</v>
      </c>
      <c r="D1398" s="15">
        <v>1900</v>
      </c>
      <c r="E1398" s="121">
        <v>1</v>
      </c>
      <c r="F1398" t="s">
        <v>438</v>
      </c>
      <c r="G1398" s="121">
        <v>91</v>
      </c>
      <c r="H1398" t="s">
        <v>385</v>
      </c>
      <c r="I1398" t="s">
        <v>488</v>
      </c>
      <c r="J1398" t="s">
        <v>433</v>
      </c>
      <c r="K1398" t="s">
        <v>223</v>
      </c>
      <c r="L1398" s="756">
        <v>2.12</v>
      </c>
      <c r="M1398" t="s">
        <v>552</v>
      </c>
      <c r="N1398" s="681">
        <f t="shared" ca="1" si="94"/>
        <v>5543819.6600000001</v>
      </c>
      <c r="O1398" s="681">
        <f t="shared" ca="1" si="94"/>
        <v>159890.91999999998</v>
      </c>
      <c r="P1398" s="681">
        <f t="shared" ca="1" si="94"/>
        <v>5383928.7400000002</v>
      </c>
      <c r="Q1398" s="681">
        <f t="shared" ca="1" si="94"/>
        <v>0</v>
      </c>
      <c r="R1398" s="681">
        <f t="shared" ca="1" si="94"/>
        <v>0</v>
      </c>
      <c r="S1398" t="str">
        <f t="shared" si="91"/>
        <v>HUM_ASR_FY_2022</v>
      </c>
      <c r="T1398" s="958">
        <f t="shared" si="92"/>
        <v>45032</v>
      </c>
      <c r="U1398" t="str">
        <f t="shared" si="93"/>
        <v>Unaudited</v>
      </c>
    </row>
    <row r="1399" spans="1:21" x14ac:dyDescent="0.25">
      <c r="A1399" t="s">
        <v>437</v>
      </c>
      <c r="B1399" t="s">
        <v>1385</v>
      </c>
      <c r="C1399" t="s">
        <v>1386</v>
      </c>
      <c r="D1399" s="15">
        <v>1900</v>
      </c>
      <c r="E1399" s="121">
        <v>1</v>
      </c>
      <c r="F1399" t="s">
        <v>438</v>
      </c>
      <c r="G1399" s="121">
        <v>91</v>
      </c>
      <c r="H1399" t="s">
        <v>385</v>
      </c>
      <c r="I1399" t="s">
        <v>488</v>
      </c>
      <c r="J1399" t="s">
        <v>433</v>
      </c>
      <c r="K1399" t="s">
        <v>223</v>
      </c>
      <c r="L1399" s="756">
        <v>2.13</v>
      </c>
      <c r="M1399" t="s">
        <v>229</v>
      </c>
      <c r="N1399" s="681">
        <f t="shared" ca="1" si="94"/>
        <v>301219.1700000001</v>
      </c>
      <c r="O1399" s="681">
        <f t="shared" ca="1" si="94"/>
        <v>31018.350000000013</v>
      </c>
      <c r="P1399" s="681">
        <f t="shared" ca="1" si="94"/>
        <v>270200.82000000007</v>
      </c>
      <c r="Q1399" s="681">
        <f t="shared" ca="1" si="94"/>
        <v>0</v>
      </c>
      <c r="R1399" s="681">
        <f t="shared" ca="1" si="94"/>
        <v>0</v>
      </c>
      <c r="S1399" t="str">
        <f t="shared" si="91"/>
        <v>HUM_ASR_FY_2022</v>
      </c>
      <c r="T1399" s="958">
        <f t="shared" si="92"/>
        <v>45032</v>
      </c>
      <c r="U1399" t="str">
        <f t="shared" si="93"/>
        <v>Unaudited</v>
      </c>
    </row>
    <row r="1400" spans="1:21" x14ac:dyDescent="0.25">
      <c r="A1400" t="s">
        <v>437</v>
      </c>
      <c r="B1400" t="s">
        <v>1385</v>
      </c>
      <c r="C1400" t="s">
        <v>1386</v>
      </c>
      <c r="D1400" s="15">
        <v>1900</v>
      </c>
      <c r="E1400" s="121">
        <v>1</v>
      </c>
      <c r="F1400" t="s">
        <v>438</v>
      </c>
      <c r="G1400" s="121">
        <v>91</v>
      </c>
      <c r="H1400" t="s">
        <v>385</v>
      </c>
      <c r="I1400" t="s">
        <v>488</v>
      </c>
      <c r="J1400" t="s">
        <v>433</v>
      </c>
      <c r="K1400" t="s">
        <v>223</v>
      </c>
      <c r="L1400" s="756">
        <v>2.14</v>
      </c>
      <c r="M1400" t="s">
        <v>556</v>
      </c>
      <c r="N1400" s="681">
        <f t="shared" ca="1" si="94"/>
        <v>76342.870000000024</v>
      </c>
      <c r="O1400" s="681">
        <f t="shared" ca="1" si="94"/>
        <v>70164.630000000019</v>
      </c>
      <c r="P1400" s="681">
        <f t="shared" ca="1" si="94"/>
        <v>6178.24</v>
      </c>
      <c r="Q1400" s="681">
        <f t="shared" ca="1" si="94"/>
        <v>0</v>
      </c>
      <c r="R1400" s="681">
        <f t="shared" ca="1" si="94"/>
        <v>0</v>
      </c>
      <c r="S1400" t="str">
        <f t="shared" si="91"/>
        <v>HUM_ASR_FY_2022</v>
      </c>
      <c r="T1400" s="958">
        <f t="shared" si="92"/>
        <v>45032</v>
      </c>
      <c r="U1400" t="str">
        <f t="shared" si="93"/>
        <v>Unaudited</v>
      </c>
    </row>
    <row r="1401" spans="1:21" x14ac:dyDescent="0.25">
      <c r="A1401" t="s">
        <v>437</v>
      </c>
      <c r="B1401" t="s">
        <v>1385</v>
      </c>
      <c r="C1401" t="s">
        <v>1386</v>
      </c>
      <c r="D1401" s="15">
        <v>1900</v>
      </c>
      <c r="E1401" s="121">
        <v>1</v>
      </c>
      <c r="F1401" t="s">
        <v>438</v>
      </c>
      <c r="G1401" s="121">
        <v>91</v>
      </c>
      <c r="H1401" t="s">
        <v>385</v>
      </c>
      <c r="I1401" t="s">
        <v>488</v>
      </c>
      <c r="J1401" t="s">
        <v>433</v>
      </c>
      <c r="K1401" t="s">
        <v>223</v>
      </c>
      <c r="L1401" s="756">
        <v>2.15</v>
      </c>
      <c r="M1401" t="s">
        <v>20</v>
      </c>
      <c r="N1401" s="681">
        <f t="shared" ca="1" si="94"/>
        <v>77110.033062075498</v>
      </c>
      <c r="O1401" s="681">
        <f t="shared" ca="1" si="94"/>
        <v>8922.2190776494317</v>
      </c>
      <c r="P1401" s="681">
        <f t="shared" ca="1" si="94"/>
        <v>68187.813984426073</v>
      </c>
      <c r="Q1401" s="681">
        <f t="shared" ca="1" si="94"/>
        <v>0</v>
      </c>
      <c r="R1401" s="681">
        <f t="shared" ca="1" si="94"/>
        <v>0</v>
      </c>
      <c r="S1401" t="str">
        <f t="shared" si="91"/>
        <v>HUM_ASR_FY_2022</v>
      </c>
      <c r="T1401" s="958">
        <f t="shared" si="92"/>
        <v>45032</v>
      </c>
      <c r="U1401" t="str">
        <f t="shared" si="93"/>
        <v>Unaudited</v>
      </c>
    </row>
    <row r="1402" spans="1:21" x14ac:dyDescent="0.25">
      <c r="A1402" t="s">
        <v>437</v>
      </c>
      <c r="B1402" t="s">
        <v>1385</v>
      </c>
      <c r="C1402" t="s">
        <v>1386</v>
      </c>
      <c r="D1402" s="15">
        <v>1900</v>
      </c>
      <c r="E1402" s="121">
        <v>1</v>
      </c>
      <c r="F1402" t="s">
        <v>438</v>
      </c>
      <c r="G1402" s="121">
        <v>91</v>
      </c>
      <c r="H1402" t="s">
        <v>385</v>
      </c>
      <c r="I1402" t="s">
        <v>488</v>
      </c>
      <c r="J1402" t="s">
        <v>433</v>
      </c>
      <c r="K1402" t="s">
        <v>223</v>
      </c>
      <c r="L1402" s="756">
        <v>2.16</v>
      </c>
      <c r="M1402" t="s">
        <v>799</v>
      </c>
      <c r="N1402" s="681">
        <f t="shared" ca="1" si="94"/>
        <v>901077.48544605414</v>
      </c>
      <c r="O1402" s="681">
        <f t="shared" ca="1" si="94"/>
        <v>287646.62662158476</v>
      </c>
      <c r="P1402" s="681">
        <f t="shared" ca="1" si="94"/>
        <v>613430.85882446938</v>
      </c>
      <c r="Q1402" s="681">
        <f t="shared" ca="1" si="94"/>
        <v>0</v>
      </c>
      <c r="R1402" s="681">
        <f t="shared" ca="1" si="94"/>
        <v>0</v>
      </c>
      <c r="S1402" t="str">
        <f t="shared" si="91"/>
        <v>HUM_ASR_FY_2022</v>
      </c>
      <c r="T1402" s="958">
        <f t="shared" si="92"/>
        <v>45032</v>
      </c>
      <c r="U1402" t="str">
        <f t="shared" si="93"/>
        <v>Unaudited</v>
      </c>
    </row>
    <row r="1403" spans="1:21" x14ac:dyDescent="0.25">
      <c r="A1403" t="s">
        <v>437</v>
      </c>
      <c r="B1403" t="s">
        <v>1385</v>
      </c>
      <c r="C1403" t="s">
        <v>1386</v>
      </c>
      <c r="D1403" s="15">
        <v>1900</v>
      </c>
      <c r="E1403" s="121">
        <v>1</v>
      </c>
      <c r="F1403" t="s">
        <v>438</v>
      </c>
      <c r="G1403" s="121">
        <v>91</v>
      </c>
      <c r="H1403" t="s">
        <v>385</v>
      </c>
      <c r="I1403" t="s">
        <v>488</v>
      </c>
      <c r="J1403" t="s">
        <v>433</v>
      </c>
      <c r="K1403" t="s">
        <v>223</v>
      </c>
      <c r="L1403" s="756">
        <v>2.17</v>
      </c>
      <c r="M1403" t="s">
        <v>1052</v>
      </c>
      <c r="N1403" s="681">
        <f t="shared" ca="1" si="94"/>
        <v>0</v>
      </c>
      <c r="O1403" s="681">
        <f t="shared" ca="1" si="94"/>
        <v>0</v>
      </c>
      <c r="P1403" s="681">
        <f t="shared" ca="1" si="94"/>
        <v>0</v>
      </c>
      <c r="Q1403" s="681">
        <f t="shared" ca="1" si="94"/>
        <v>0</v>
      </c>
      <c r="R1403" s="681">
        <f t="shared" ca="1" si="94"/>
        <v>0</v>
      </c>
      <c r="S1403" t="str">
        <f t="shared" si="91"/>
        <v>HUM_ASR_FY_2022</v>
      </c>
      <c r="T1403" s="958">
        <f t="shared" si="92"/>
        <v>45032</v>
      </c>
      <c r="U1403" t="str">
        <f t="shared" si="93"/>
        <v>Unaudited</v>
      </c>
    </row>
    <row r="1404" spans="1:21" x14ac:dyDescent="0.25">
      <c r="A1404" t="s">
        <v>437</v>
      </c>
      <c r="B1404" t="s">
        <v>1385</v>
      </c>
      <c r="C1404" t="s">
        <v>1386</v>
      </c>
      <c r="D1404" s="15">
        <v>1900</v>
      </c>
      <c r="E1404" s="121">
        <v>1</v>
      </c>
      <c r="F1404" t="s">
        <v>438</v>
      </c>
      <c r="G1404" s="121">
        <v>91</v>
      </c>
      <c r="H1404" t="s">
        <v>385</v>
      </c>
      <c r="I1404" t="s">
        <v>488</v>
      </c>
      <c r="J1404" t="s">
        <v>433</v>
      </c>
      <c r="K1404" t="s">
        <v>223</v>
      </c>
      <c r="L1404" s="756">
        <v>2.1800000000000002</v>
      </c>
      <c r="M1404" t="s">
        <v>648</v>
      </c>
      <c r="N1404" s="681">
        <f t="shared" ca="1" si="94"/>
        <v>254551.67999999999</v>
      </c>
      <c r="O1404" s="681">
        <f t="shared" ca="1" si="94"/>
        <v>3770</v>
      </c>
      <c r="P1404" s="681">
        <f t="shared" ca="1" si="94"/>
        <v>250781.68</v>
      </c>
      <c r="Q1404" s="681">
        <f t="shared" ca="1" si="94"/>
        <v>0</v>
      </c>
      <c r="R1404" s="681">
        <f t="shared" ca="1" si="94"/>
        <v>0</v>
      </c>
      <c r="S1404" t="str">
        <f t="shared" si="91"/>
        <v>HUM_ASR_FY_2022</v>
      </c>
      <c r="T1404" s="958">
        <f t="shared" si="92"/>
        <v>45032</v>
      </c>
      <c r="U1404" t="str">
        <f t="shared" si="93"/>
        <v>Unaudited</v>
      </c>
    </row>
    <row r="1405" spans="1:21" x14ac:dyDescent="0.25">
      <c r="A1405" t="s">
        <v>437</v>
      </c>
      <c r="B1405" t="s">
        <v>1385</v>
      </c>
      <c r="C1405" t="s">
        <v>1386</v>
      </c>
      <c r="D1405" s="15">
        <v>1900</v>
      </c>
      <c r="E1405" s="121">
        <v>1</v>
      </c>
      <c r="F1405" t="s">
        <v>438</v>
      </c>
      <c r="G1405" s="121">
        <v>91</v>
      </c>
      <c r="H1405" t="s">
        <v>385</v>
      </c>
      <c r="I1405" t="s">
        <v>488</v>
      </c>
      <c r="J1405" t="s">
        <v>433</v>
      </c>
      <c r="K1405" t="s">
        <v>223</v>
      </c>
      <c r="L1405" s="756">
        <v>2.19</v>
      </c>
      <c r="M1405" t="s">
        <v>218</v>
      </c>
      <c r="N1405" s="681">
        <f t="shared" ca="1" si="94"/>
        <v>0</v>
      </c>
      <c r="O1405" s="681">
        <f t="shared" ca="1" si="94"/>
        <v>0</v>
      </c>
      <c r="P1405" s="681">
        <f t="shared" ca="1" si="94"/>
        <v>0</v>
      </c>
      <c r="Q1405" s="681">
        <f t="shared" ca="1" si="94"/>
        <v>0</v>
      </c>
      <c r="R1405" s="681">
        <f t="shared" ca="1" si="94"/>
        <v>0</v>
      </c>
      <c r="S1405" t="str">
        <f t="shared" si="91"/>
        <v>HUM_ASR_FY_2022</v>
      </c>
      <c r="T1405" s="958">
        <f t="shared" si="92"/>
        <v>45032</v>
      </c>
      <c r="U1405" t="str">
        <f t="shared" si="93"/>
        <v>Unaudited</v>
      </c>
    </row>
    <row r="1406" spans="1:21" x14ac:dyDescent="0.25">
      <c r="A1406" t="s">
        <v>437</v>
      </c>
      <c r="B1406" t="s">
        <v>1385</v>
      </c>
      <c r="C1406" t="s">
        <v>1386</v>
      </c>
      <c r="D1406" s="15">
        <v>1900</v>
      </c>
      <c r="E1406" s="121">
        <v>1</v>
      </c>
      <c r="F1406" t="s">
        <v>438</v>
      </c>
      <c r="G1406" s="121">
        <v>91</v>
      </c>
      <c r="H1406" t="s">
        <v>385</v>
      </c>
      <c r="I1406" t="s">
        <v>488</v>
      </c>
      <c r="J1406" t="s">
        <v>433</v>
      </c>
      <c r="K1406" t="s">
        <v>223</v>
      </c>
      <c r="L1406" s="756" t="s">
        <v>704</v>
      </c>
      <c r="M1406" t="s">
        <v>230</v>
      </c>
      <c r="N1406" s="681">
        <f t="shared" ca="1" si="94"/>
        <v>6011.0931433441201</v>
      </c>
      <c r="O1406" s="681">
        <f t="shared" ca="1" si="94"/>
        <v>449.69110228843846</v>
      </c>
      <c r="P1406" s="681">
        <f t="shared" ca="1" si="94"/>
        <v>5561.4020410556814</v>
      </c>
      <c r="Q1406" s="681">
        <f t="shared" ca="1" si="94"/>
        <v>0</v>
      </c>
      <c r="R1406" s="681">
        <f t="shared" ca="1" si="94"/>
        <v>0</v>
      </c>
      <c r="S1406" t="str">
        <f t="shared" si="91"/>
        <v>HUM_ASR_FY_2022</v>
      </c>
      <c r="T1406" s="958">
        <f t="shared" si="92"/>
        <v>45032</v>
      </c>
      <c r="U1406" t="str">
        <f t="shared" si="93"/>
        <v>Unaudited</v>
      </c>
    </row>
    <row r="1407" spans="1:21" x14ac:dyDescent="0.25">
      <c r="A1407" t="s">
        <v>437</v>
      </c>
      <c r="B1407" t="s">
        <v>1385</v>
      </c>
      <c r="C1407" t="s">
        <v>1386</v>
      </c>
      <c r="D1407" s="15">
        <v>1900</v>
      </c>
      <c r="E1407" s="121">
        <v>1</v>
      </c>
      <c r="F1407" t="s">
        <v>438</v>
      </c>
      <c r="G1407" s="121">
        <v>91</v>
      </c>
      <c r="H1407" t="s">
        <v>385</v>
      </c>
      <c r="I1407" t="s">
        <v>488</v>
      </c>
      <c r="J1407" t="s">
        <v>433</v>
      </c>
      <c r="K1407" t="s">
        <v>223</v>
      </c>
      <c r="L1407" s="756">
        <v>2.21</v>
      </c>
      <c r="M1407" t="s">
        <v>466</v>
      </c>
      <c r="N1407" s="681">
        <f t="shared" ca="1" si="94"/>
        <v>0</v>
      </c>
      <c r="O1407" s="681">
        <f t="shared" ca="1" si="94"/>
        <v>0</v>
      </c>
      <c r="P1407" s="681">
        <f t="shared" ca="1" si="94"/>
        <v>0</v>
      </c>
      <c r="Q1407" s="681">
        <f t="shared" ca="1" si="94"/>
        <v>0</v>
      </c>
      <c r="R1407" s="681">
        <f t="shared" ca="1" si="94"/>
        <v>0</v>
      </c>
      <c r="S1407" t="str">
        <f t="shared" si="91"/>
        <v>HUM_ASR_FY_2022</v>
      </c>
      <c r="T1407" s="958">
        <f t="shared" si="92"/>
        <v>45032</v>
      </c>
      <c r="U1407" t="str">
        <f t="shared" si="93"/>
        <v>Unaudited</v>
      </c>
    </row>
    <row r="1408" spans="1:21" x14ac:dyDescent="0.25">
      <c r="A1408" t="s">
        <v>437</v>
      </c>
      <c r="B1408" t="s">
        <v>1385</v>
      </c>
      <c r="C1408" t="s">
        <v>1386</v>
      </c>
      <c r="D1408" s="15">
        <v>1900</v>
      </c>
      <c r="E1408" s="121">
        <v>1</v>
      </c>
      <c r="F1408" t="s">
        <v>438</v>
      </c>
      <c r="G1408" s="121">
        <v>91</v>
      </c>
      <c r="H1408" t="s">
        <v>385</v>
      </c>
      <c r="I1408" t="s">
        <v>488</v>
      </c>
      <c r="J1408" t="s">
        <v>433</v>
      </c>
      <c r="K1408" t="s">
        <v>6</v>
      </c>
      <c r="L1408" s="756" t="s">
        <v>70</v>
      </c>
      <c r="M1408" t="s">
        <v>188</v>
      </c>
      <c r="N1408" s="681">
        <f t="shared" ca="1" si="94"/>
        <v>46679.082492274785</v>
      </c>
      <c r="O1408" s="681">
        <f t="shared" ca="1" si="94"/>
        <v>24957.161490722741</v>
      </c>
      <c r="P1408" s="681">
        <f t="shared" ca="1" si="94"/>
        <v>21721.921001552048</v>
      </c>
      <c r="Q1408" s="681">
        <f t="shared" ca="1" si="94"/>
        <v>0</v>
      </c>
      <c r="R1408" s="681">
        <f t="shared" ca="1" si="94"/>
        <v>0</v>
      </c>
      <c r="S1408" t="str">
        <f t="shared" si="91"/>
        <v>HUM_ASR_FY_2022</v>
      </c>
      <c r="T1408" s="958">
        <f t="shared" si="92"/>
        <v>45032</v>
      </c>
      <c r="U1408" t="str">
        <f t="shared" si="93"/>
        <v>Unaudited</v>
      </c>
    </row>
    <row r="1409" spans="1:21" x14ac:dyDescent="0.25">
      <c r="A1409" t="s">
        <v>437</v>
      </c>
      <c r="B1409" t="s">
        <v>1385</v>
      </c>
      <c r="C1409" t="s">
        <v>1386</v>
      </c>
      <c r="D1409" s="15">
        <v>1900</v>
      </c>
      <c r="E1409" s="121">
        <v>1</v>
      </c>
      <c r="F1409" t="s">
        <v>438</v>
      </c>
      <c r="G1409" s="121">
        <v>91</v>
      </c>
      <c r="H1409" t="s">
        <v>385</v>
      </c>
      <c r="I1409" t="s">
        <v>488</v>
      </c>
      <c r="J1409" t="s">
        <v>433</v>
      </c>
      <c r="K1409" t="s">
        <v>6</v>
      </c>
      <c r="L1409" s="756" t="s">
        <v>71</v>
      </c>
      <c r="M1409" t="s">
        <v>231</v>
      </c>
      <c r="N1409" s="681">
        <f t="shared" ca="1" si="94"/>
        <v>0</v>
      </c>
      <c r="O1409" s="681">
        <f t="shared" ca="1" si="94"/>
        <v>0</v>
      </c>
      <c r="P1409" s="681">
        <f t="shared" ca="1" si="94"/>
        <v>0</v>
      </c>
      <c r="Q1409" s="681">
        <f t="shared" ca="1" si="94"/>
        <v>0</v>
      </c>
      <c r="R1409" s="681">
        <f t="shared" ca="1" si="94"/>
        <v>0</v>
      </c>
      <c r="S1409" t="str">
        <f t="shared" si="91"/>
        <v>HUM_ASR_FY_2022</v>
      </c>
      <c r="T1409" s="958">
        <f t="shared" si="92"/>
        <v>45032</v>
      </c>
      <c r="U1409" t="str">
        <f t="shared" si="93"/>
        <v>Unaudited</v>
      </c>
    </row>
    <row r="1410" spans="1:21" x14ac:dyDescent="0.25">
      <c r="A1410" t="s">
        <v>437</v>
      </c>
      <c r="B1410" t="s">
        <v>1385</v>
      </c>
      <c r="C1410" t="s">
        <v>1386</v>
      </c>
      <c r="D1410" s="15">
        <v>1900</v>
      </c>
      <c r="E1410" s="121">
        <v>1</v>
      </c>
      <c r="F1410" t="s">
        <v>438</v>
      </c>
      <c r="G1410" s="121">
        <v>91</v>
      </c>
      <c r="H1410" t="s">
        <v>385</v>
      </c>
      <c r="I1410" t="s">
        <v>488</v>
      </c>
      <c r="J1410" t="s">
        <v>433</v>
      </c>
      <c r="K1410" t="s">
        <v>6</v>
      </c>
      <c r="L1410" s="756" t="s">
        <v>72</v>
      </c>
      <c r="M1410" t="s">
        <v>164</v>
      </c>
      <c r="N1410" s="681">
        <f t="shared" ca="1" si="94"/>
        <v>0</v>
      </c>
      <c r="O1410" s="681">
        <f t="shared" ca="1" si="94"/>
        <v>0</v>
      </c>
      <c r="P1410" s="681">
        <f t="shared" ca="1" si="94"/>
        <v>0</v>
      </c>
      <c r="Q1410" s="681">
        <f t="shared" ca="1" si="94"/>
        <v>0</v>
      </c>
      <c r="R1410" s="681">
        <f t="shared" ca="1" si="94"/>
        <v>0</v>
      </c>
      <c r="S1410" t="str">
        <f t="shared" ref="S1410:S1473" si="95">file_name</f>
        <v>HUM_ASR_FY_2022</v>
      </c>
      <c r="T1410" s="958">
        <f t="shared" ref="T1410:T1473" si="96">file_date</f>
        <v>45032</v>
      </c>
      <c r="U1410" t="str">
        <f t="shared" ref="U1410:U1473" si="97">status</f>
        <v>Unaudited</v>
      </c>
    </row>
    <row r="1411" spans="1:21" x14ac:dyDescent="0.25">
      <c r="A1411" t="s">
        <v>437</v>
      </c>
      <c r="B1411" t="s">
        <v>1385</v>
      </c>
      <c r="C1411" t="s">
        <v>1386</v>
      </c>
      <c r="D1411" s="15">
        <v>1900</v>
      </c>
      <c r="E1411" s="121">
        <v>1</v>
      </c>
      <c r="F1411" t="s">
        <v>438</v>
      </c>
      <c r="G1411" s="121">
        <v>91</v>
      </c>
      <c r="H1411" t="s">
        <v>385</v>
      </c>
      <c r="I1411" t="s">
        <v>488</v>
      </c>
      <c r="J1411" t="s">
        <v>433</v>
      </c>
      <c r="K1411" t="s">
        <v>6</v>
      </c>
      <c r="L1411" s="756">
        <v>3.4</v>
      </c>
      <c r="M1411" t="s">
        <v>461</v>
      </c>
      <c r="N1411" s="681">
        <f t="shared" ca="1" si="94"/>
        <v>0</v>
      </c>
      <c r="O1411" s="681">
        <f t="shared" ca="1" si="94"/>
        <v>0</v>
      </c>
      <c r="P1411" s="681">
        <f t="shared" ca="1" si="94"/>
        <v>0</v>
      </c>
      <c r="Q1411" s="681">
        <f t="shared" ca="1" si="94"/>
        <v>0</v>
      </c>
      <c r="R1411" s="681">
        <f t="shared" ca="1" si="94"/>
        <v>0</v>
      </c>
      <c r="S1411" t="str">
        <f t="shared" si="95"/>
        <v>HUM_ASR_FY_2022</v>
      </c>
      <c r="T1411" s="958">
        <f t="shared" si="96"/>
        <v>45032</v>
      </c>
      <c r="U1411" t="str">
        <f t="shared" si="97"/>
        <v>Unaudited</v>
      </c>
    </row>
    <row r="1412" spans="1:21" x14ac:dyDescent="0.25">
      <c r="A1412" t="s">
        <v>437</v>
      </c>
      <c r="B1412" t="s">
        <v>1385</v>
      </c>
      <c r="C1412" t="s">
        <v>1386</v>
      </c>
      <c r="D1412" s="15">
        <v>1900</v>
      </c>
      <c r="E1412" s="121">
        <v>1</v>
      </c>
      <c r="F1412" t="s">
        <v>438</v>
      </c>
      <c r="G1412" s="121">
        <v>91</v>
      </c>
      <c r="H1412" t="s">
        <v>385</v>
      </c>
      <c r="I1412" t="s">
        <v>488</v>
      </c>
      <c r="J1412" t="s">
        <v>433</v>
      </c>
      <c r="K1412" t="s">
        <v>434</v>
      </c>
      <c r="L1412" s="756">
        <v>4.5</v>
      </c>
      <c r="M1412" t="s">
        <v>32</v>
      </c>
      <c r="N1412" s="681">
        <f t="shared" ca="1" si="94"/>
        <v>96178.855454545439</v>
      </c>
      <c r="O1412" s="681">
        <f t="shared" ca="1" si="94"/>
        <v>57553.256721190926</v>
      </c>
      <c r="P1412" s="681">
        <f t="shared" ca="1" si="94"/>
        <v>38625.598733354505</v>
      </c>
      <c r="Q1412" s="681">
        <f t="shared" ca="1" si="94"/>
        <v>0</v>
      </c>
      <c r="R1412" s="681">
        <f t="shared" ca="1" si="94"/>
        <v>0</v>
      </c>
      <c r="S1412" t="str">
        <f t="shared" si="95"/>
        <v>HUM_ASR_FY_2022</v>
      </c>
      <c r="T1412" s="958">
        <f t="shared" si="96"/>
        <v>45032</v>
      </c>
      <c r="U1412" t="str">
        <f t="shared" si="97"/>
        <v>Unaudited</v>
      </c>
    </row>
    <row r="1413" spans="1:21" x14ac:dyDescent="0.25">
      <c r="A1413" t="s">
        <v>437</v>
      </c>
      <c r="B1413" t="s">
        <v>1385</v>
      </c>
      <c r="C1413" t="s">
        <v>1386</v>
      </c>
      <c r="D1413" s="15">
        <v>1900</v>
      </c>
      <c r="E1413" s="121">
        <v>1</v>
      </c>
      <c r="F1413" t="s">
        <v>438</v>
      </c>
      <c r="G1413" s="121">
        <v>91</v>
      </c>
      <c r="H1413" t="s">
        <v>385</v>
      </c>
      <c r="I1413" t="s">
        <v>488</v>
      </c>
      <c r="J1413" t="s">
        <v>433</v>
      </c>
      <c r="K1413" t="s">
        <v>434</v>
      </c>
      <c r="L1413" s="756" t="s">
        <v>944</v>
      </c>
      <c r="M1413" t="s">
        <v>935</v>
      </c>
      <c r="N1413" s="681">
        <f t="shared" ca="1" si="94"/>
        <v>0</v>
      </c>
      <c r="O1413" s="681">
        <f t="shared" ca="1" si="94"/>
        <v>0</v>
      </c>
      <c r="P1413" s="681">
        <f t="shared" ca="1" si="94"/>
        <v>0</v>
      </c>
      <c r="Q1413" s="681">
        <f t="shared" ca="1" si="94"/>
        <v>0</v>
      </c>
      <c r="R1413" s="681">
        <f t="shared" ca="1" si="94"/>
        <v>0</v>
      </c>
      <c r="S1413" t="str">
        <f t="shared" si="95"/>
        <v>HUM_ASR_FY_2022</v>
      </c>
      <c r="T1413" s="958">
        <f t="shared" si="96"/>
        <v>45032</v>
      </c>
      <c r="U1413" t="str">
        <f t="shared" si="97"/>
        <v>Unaudited</v>
      </c>
    </row>
    <row r="1414" spans="1:21" x14ac:dyDescent="0.25">
      <c r="A1414" t="s">
        <v>437</v>
      </c>
      <c r="B1414" t="s">
        <v>1385</v>
      </c>
      <c r="C1414" t="s">
        <v>1386</v>
      </c>
      <c r="D1414" s="15">
        <v>1900</v>
      </c>
      <c r="E1414" s="121">
        <v>1</v>
      </c>
      <c r="F1414" t="s">
        <v>438</v>
      </c>
      <c r="G1414" s="121">
        <v>91</v>
      </c>
      <c r="H1414" t="s">
        <v>385</v>
      </c>
      <c r="I1414" t="s">
        <v>488</v>
      </c>
      <c r="J1414" t="s">
        <v>433</v>
      </c>
      <c r="K1414" t="s">
        <v>434</v>
      </c>
      <c r="L1414" s="756" t="s">
        <v>193</v>
      </c>
      <c r="M1414" t="s">
        <v>40</v>
      </c>
      <c r="N1414" s="681">
        <f t="shared" ca="1" si="94"/>
        <v>0</v>
      </c>
      <c r="O1414" s="681">
        <f t="shared" ca="1" si="94"/>
        <v>0</v>
      </c>
      <c r="P1414" s="681">
        <f t="shared" ca="1" si="94"/>
        <v>0</v>
      </c>
      <c r="Q1414" s="681">
        <f t="shared" ca="1" si="94"/>
        <v>0</v>
      </c>
      <c r="R1414" s="681">
        <f t="shared" ca="1" si="94"/>
        <v>0</v>
      </c>
      <c r="S1414" t="str">
        <f t="shared" si="95"/>
        <v>HUM_ASR_FY_2022</v>
      </c>
      <c r="T1414" s="958">
        <f t="shared" si="96"/>
        <v>45032</v>
      </c>
      <c r="U1414" t="str">
        <f t="shared" si="97"/>
        <v>Unaudited</v>
      </c>
    </row>
    <row r="1415" spans="1:21" x14ac:dyDescent="0.25">
      <c r="A1415" t="s">
        <v>437</v>
      </c>
      <c r="B1415" t="s">
        <v>1385</v>
      </c>
      <c r="C1415" t="s">
        <v>1386</v>
      </c>
      <c r="D1415" s="15">
        <v>1900</v>
      </c>
      <c r="E1415" s="121">
        <v>1</v>
      </c>
      <c r="F1415" t="s">
        <v>438</v>
      </c>
      <c r="G1415" s="121">
        <v>91</v>
      </c>
      <c r="H1415" t="s">
        <v>385</v>
      </c>
      <c r="I1415" t="s">
        <v>488</v>
      </c>
      <c r="J1415" t="s">
        <v>433</v>
      </c>
      <c r="K1415" t="s">
        <v>434</v>
      </c>
      <c r="L1415" s="756" t="s">
        <v>192</v>
      </c>
      <c r="M1415" t="s">
        <v>329</v>
      </c>
      <c r="N1415" s="681">
        <f t="shared" ca="1" si="94"/>
        <v>0</v>
      </c>
      <c r="O1415" s="681">
        <f t="shared" ca="1" si="94"/>
        <v>0</v>
      </c>
      <c r="P1415" s="681">
        <f t="shared" ca="1" si="94"/>
        <v>0</v>
      </c>
      <c r="Q1415" s="681">
        <f t="shared" ca="1" si="94"/>
        <v>0</v>
      </c>
      <c r="R1415" s="681">
        <f t="shared" ca="1" si="94"/>
        <v>0</v>
      </c>
      <c r="S1415" t="str">
        <f t="shared" si="95"/>
        <v>HUM_ASR_FY_2022</v>
      </c>
      <c r="T1415" s="958">
        <f t="shared" si="96"/>
        <v>45032</v>
      </c>
      <c r="U1415" t="str">
        <f t="shared" si="97"/>
        <v>Unaudited</v>
      </c>
    </row>
    <row r="1416" spans="1:21" x14ac:dyDescent="0.25">
      <c r="A1416" t="s">
        <v>437</v>
      </c>
      <c r="B1416" t="s">
        <v>1385</v>
      </c>
      <c r="C1416" t="s">
        <v>1386</v>
      </c>
      <c r="D1416" s="15">
        <v>1900</v>
      </c>
      <c r="E1416" s="121">
        <v>1</v>
      </c>
      <c r="F1416" t="s">
        <v>438</v>
      </c>
      <c r="G1416" s="121">
        <v>91</v>
      </c>
      <c r="H1416" t="s">
        <v>385</v>
      </c>
      <c r="I1416" t="s">
        <v>488</v>
      </c>
      <c r="J1416" t="s">
        <v>450</v>
      </c>
      <c r="K1416" t="s">
        <v>435</v>
      </c>
      <c r="L1416" s="756" t="s">
        <v>79</v>
      </c>
      <c r="M1416" t="s">
        <v>27</v>
      </c>
      <c r="N1416" s="681">
        <f t="shared" ca="1" si="94"/>
        <v>649380.57920821512</v>
      </c>
      <c r="O1416" s="681">
        <f t="shared" ca="1" si="94"/>
        <v>169306.91325461585</v>
      </c>
      <c r="P1416" s="681">
        <f t="shared" ca="1" si="94"/>
        <v>480073.66595359927</v>
      </c>
      <c r="Q1416" s="681">
        <f t="shared" ca="1" si="94"/>
        <v>0</v>
      </c>
      <c r="R1416" s="681">
        <f t="shared" ca="1" si="94"/>
        <v>0</v>
      </c>
      <c r="S1416" t="str">
        <f t="shared" si="95"/>
        <v>HUM_ASR_FY_2022</v>
      </c>
      <c r="T1416" s="958">
        <f t="shared" si="96"/>
        <v>45032</v>
      </c>
      <c r="U1416" t="str">
        <f t="shared" si="97"/>
        <v>Unaudited</v>
      </c>
    </row>
    <row r="1417" spans="1:21" x14ac:dyDescent="0.25">
      <c r="A1417" t="s">
        <v>437</v>
      </c>
      <c r="B1417" t="s">
        <v>1385</v>
      </c>
      <c r="C1417" t="s">
        <v>1386</v>
      </c>
      <c r="D1417" s="15">
        <v>1900</v>
      </c>
      <c r="E1417" s="121">
        <v>1</v>
      </c>
      <c r="F1417" t="s">
        <v>438</v>
      </c>
      <c r="G1417" s="121">
        <v>91</v>
      </c>
      <c r="H1417" t="s">
        <v>385</v>
      </c>
      <c r="I1417" t="s">
        <v>488</v>
      </c>
      <c r="J1417" t="s">
        <v>450</v>
      </c>
      <c r="K1417" t="s">
        <v>435</v>
      </c>
      <c r="L1417" s="756" t="s">
        <v>80</v>
      </c>
      <c r="M1417" t="s">
        <v>97</v>
      </c>
      <c r="N1417" s="681">
        <f t="shared" ca="1" si="94"/>
        <v>70375.616947191316</v>
      </c>
      <c r="O1417" s="681">
        <f t="shared" ca="1" si="94"/>
        <v>18348.375136574239</v>
      </c>
      <c r="P1417" s="681">
        <f t="shared" ca="1" si="94"/>
        <v>52027.241810617073</v>
      </c>
      <c r="Q1417" s="681">
        <f t="shared" ca="1" si="94"/>
        <v>0</v>
      </c>
      <c r="R1417" s="681">
        <f t="shared" ca="1" si="94"/>
        <v>0</v>
      </c>
      <c r="S1417" t="str">
        <f t="shared" si="95"/>
        <v>HUM_ASR_FY_2022</v>
      </c>
      <c r="T1417" s="958">
        <f t="shared" si="96"/>
        <v>45032</v>
      </c>
      <c r="U1417" t="str">
        <f t="shared" si="97"/>
        <v>Unaudited</v>
      </c>
    </row>
    <row r="1418" spans="1:21" x14ac:dyDescent="0.25">
      <c r="A1418" t="s">
        <v>437</v>
      </c>
      <c r="B1418" t="s">
        <v>1385</v>
      </c>
      <c r="C1418" t="s">
        <v>1386</v>
      </c>
      <c r="D1418" s="15">
        <v>1900</v>
      </c>
      <c r="E1418" s="121">
        <v>1</v>
      </c>
      <c r="F1418" t="s">
        <v>438</v>
      </c>
      <c r="G1418" s="121">
        <v>91</v>
      </c>
      <c r="H1418" t="s">
        <v>385</v>
      </c>
      <c r="I1418" t="s">
        <v>488</v>
      </c>
      <c r="J1418" t="s">
        <v>450</v>
      </c>
      <c r="K1418" t="s">
        <v>435</v>
      </c>
      <c r="L1418" s="756" t="s">
        <v>81</v>
      </c>
      <c r="M1418" t="s">
        <v>98</v>
      </c>
      <c r="N1418" s="681">
        <f t="shared" ca="1" si="94"/>
        <v>147723.8533450891</v>
      </c>
      <c r="O1418" s="681">
        <f t="shared" ca="1" si="94"/>
        <v>38514.656004079938</v>
      </c>
      <c r="P1418" s="681">
        <f t="shared" ca="1" si="94"/>
        <v>109209.19734100916</v>
      </c>
      <c r="Q1418" s="681">
        <f t="shared" ca="1" si="94"/>
        <v>0</v>
      </c>
      <c r="R1418" s="681">
        <f t="shared" ca="1" si="94"/>
        <v>0</v>
      </c>
      <c r="S1418" t="str">
        <f t="shared" si="95"/>
        <v>HUM_ASR_FY_2022</v>
      </c>
      <c r="T1418" s="958">
        <f t="shared" si="96"/>
        <v>45032</v>
      </c>
      <c r="U1418" t="str">
        <f t="shared" si="97"/>
        <v>Unaudited</v>
      </c>
    </row>
    <row r="1419" spans="1:21" x14ac:dyDescent="0.25">
      <c r="A1419" t="s">
        <v>437</v>
      </c>
      <c r="B1419" t="s">
        <v>1385</v>
      </c>
      <c r="C1419" t="s">
        <v>1386</v>
      </c>
      <c r="D1419" s="15">
        <v>1900</v>
      </c>
      <c r="E1419" s="121">
        <v>1</v>
      </c>
      <c r="F1419" t="s">
        <v>438</v>
      </c>
      <c r="G1419" s="121">
        <v>91</v>
      </c>
      <c r="H1419" t="s">
        <v>385</v>
      </c>
      <c r="I1419" t="s">
        <v>488</v>
      </c>
      <c r="J1419" t="s">
        <v>450</v>
      </c>
      <c r="K1419" t="s">
        <v>435</v>
      </c>
      <c r="L1419" s="756" t="s">
        <v>82</v>
      </c>
      <c r="M1419" t="s">
        <v>99</v>
      </c>
      <c r="N1419" s="681">
        <f t="shared" ca="1" si="94"/>
        <v>111398.43824424317</v>
      </c>
      <c r="O1419" s="681">
        <f t="shared" ca="1" si="94"/>
        <v>29043.870920060861</v>
      </c>
      <c r="P1419" s="681">
        <f t="shared" ca="1" si="94"/>
        <v>82354.56732418231</v>
      </c>
      <c r="Q1419" s="681">
        <f t="shared" ca="1" si="94"/>
        <v>0</v>
      </c>
      <c r="R1419" s="681">
        <f t="shared" ca="1" si="94"/>
        <v>0</v>
      </c>
      <c r="S1419" t="str">
        <f t="shared" si="95"/>
        <v>HUM_ASR_FY_2022</v>
      </c>
      <c r="T1419" s="958">
        <f t="shared" si="96"/>
        <v>45032</v>
      </c>
      <c r="U1419" t="str">
        <f t="shared" si="97"/>
        <v>Unaudited</v>
      </c>
    </row>
    <row r="1420" spans="1:21" x14ac:dyDescent="0.25">
      <c r="A1420" t="s">
        <v>437</v>
      </c>
      <c r="B1420" t="s">
        <v>1385</v>
      </c>
      <c r="C1420" t="s">
        <v>1386</v>
      </c>
      <c r="D1420" s="15">
        <v>1900</v>
      </c>
      <c r="E1420" s="121">
        <v>1</v>
      </c>
      <c r="F1420" t="s">
        <v>438</v>
      </c>
      <c r="G1420" s="121">
        <v>91</v>
      </c>
      <c r="H1420" t="s">
        <v>385</v>
      </c>
      <c r="I1420" t="s">
        <v>488</v>
      </c>
      <c r="J1420" t="s">
        <v>450</v>
      </c>
      <c r="K1420" t="s">
        <v>435</v>
      </c>
      <c r="L1420" s="756" t="s">
        <v>216</v>
      </c>
      <c r="M1420" t="s">
        <v>100</v>
      </c>
      <c r="N1420" s="681">
        <f t="shared" ca="1" si="94"/>
        <v>218428.25577760869</v>
      </c>
      <c r="O1420" s="681">
        <f t="shared" ca="1" si="94"/>
        <v>56948.752299287728</v>
      </c>
      <c r="P1420" s="681">
        <f t="shared" ca="1" si="94"/>
        <v>161479.50347832096</v>
      </c>
      <c r="Q1420" s="681">
        <f t="shared" ca="1" si="94"/>
        <v>0</v>
      </c>
      <c r="R1420" s="681">
        <f t="shared" ca="1" si="94"/>
        <v>0</v>
      </c>
      <c r="S1420" t="str">
        <f t="shared" si="95"/>
        <v>HUM_ASR_FY_2022</v>
      </c>
      <c r="T1420" s="958">
        <f t="shared" si="96"/>
        <v>45032</v>
      </c>
      <c r="U1420" t="str">
        <f t="shared" si="97"/>
        <v>Unaudited</v>
      </c>
    </row>
    <row r="1421" spans="1:21" x14ac:dyDescent="0.25">
      <c r="A1421" t="s">
        <v>437</v>
      </c>
      <c r="B1421" t="s">
        <v>1385</v>
      </c>
      <c r="C1421" t="s">
        <v>1386</v>
      </c>
      <c r="D1421" s="15">
        <v>1900</v>
      </c>
      <c r="E1421" s="121">
        <v>1</v>
      </c>
      <c r="F1421" t="s">
        <v>438</v>
      </c>
      <c r="G1421" s="121">
        <v>91</v>
      </c>
      <c r="H1421" t="s">
        <v>385</v>
      </c>
      <c r="I1421" t="s">
        <v>488</v>
      </c>
      <c r="J1421" t="s">
        <v>450</v>
      </c>
      <c r="K1421" t="s">
        <v>435</v>
      </c>
      <c r="L1421" s="756" t="s">
        <v>215</v>
      </c>
      <c r="M1421" t="s">
        <v>28</v>
      </c>
      <c r="N1421" s="681">
        <f t="shared" ca="1" si="94"/>
        <v>6380.5156093400647</v>
      </c>
      <c r="O1421" s="681">
        <f t="shared" ca="1" si="94"/>
        <v>1663.5320448101793</v>
      </c>
      <c r="P1421" s="681">
        <f t="shared" ca="1" si="94"/>
        <v>4716.9835645298854</v>
      </c>
      <c r="Q1421" s="681">
        <f t="shared" ca="1" si="94"/>
        <v>0</v>
      </c>
      <c r="R1421" s="681">
        <f t="shared" ca="1" si="94"/>
        <v>0</v>
      </c>
      <c r="S1421" t="str">
        <f t="shared" si="95"/>
        <v>HUM_ASR_FY_2022</v>
      </c>
      <c r="T1421" s="958">
        <f t="shared" si="96"/>
        <v>45032</v>
      </c>
      <c r="U1421" t="str">
        <f t="shared" si="97"/>
        <v>Unaudited</v>
      </c>
    </row>
    <row r="1422" spans="1:21" x14ac:dyDescent="0.25">
      <c r="A1422" t="s">
        <v>437</v>
      </c>
      <c r="B1422" t="s">
        <v>1385</v>
      </c>
      <c r="C1422" t="s">
        <v>1386</v>
      </c>
      <c r="D1422" s="15">
        <v>1900</v>
      </c>
      <c r="E1422" s="121">
        <v>1</v>
      </c>
      <c r="F1422" t="s">
        <v>438</v>
      </c>
      <c r="G1422" s="121">
        <v>91</v>
      </c>
      <c r="H1422" t="s">
        <v>385</v>
      </c>
      <c r="I1422" t="s">
        <v>488</v>
      </c>
      <c r="J1422" t="s">
        <v>436</v>
      </c>
      <c r="K1422" t="s">
        <v>436</v>
      </c>
      <c r="L1422" s="756" t="s">
        <v>84</v>
      </c>
      <c r="M1422" t="s">
        <v>327</v>
      </c>
      <c r="N1422" s="681">
        <f t="shared" ca="1" si="94"/>
        <v>0</v>
      </c>
      <c r="O1422" s="681">
        <f t="shared" ca="1" si="94"/>
        <v>0</v>
      </c>
      <c r="P1422" s="681">
        <f t="shared" ca="1" si="94"/>
        <v>0</v>
      </c>
      <c r="Q1422" s="681">
        <f t="shared" ca="1" si="94"/>
        <v>0</v>
      </c>
      <c r="R1422" s="681">
        <f t="shared" ca="1" si="94"/>
        <v>0</v>
      </c>
      <c r="S1422" t="str">
        <f t="shared" si="95"/>
        <v>HUM_ASR_FY_2022</v>
      </c>
      <c r="T1422" s="958">
        <f t="shared" si="96"/>
        <v>45032</v>
      </c>
      <c r="U1422" t="str">
        <f t="shared" si="97"/>
        <v>Unaudited</v>
      </c>
    </row>
    <row r="1423" spans="1:21" x14ac:dyDescent="0.25">
      <c r="A1423" t="s">
        <v>437</v>
      </c>
      <c r="B1423" t="s">
        <v>1385</v>
      </c>
      <c r="C1423" t="s">
        <v>1386</v>
      </c>
      <c r="D1423" s="15">
        <v>1900</v>
      </c>
      <c r="E1423" s="121">
        <v>1</v>
      </c>
      <c r="F1423" t="s">
        <v>438</v>
      </c>
      <c r="G1423" s="121">
        <v>91</v>
      </c>
      <c r="H1423" t="s">
        <v>385</v>
      </c>
      <c r="I1423" t="s">
        <v>488</v>
      </c>
      <c r="J1423" t="s">
        <v>436</v>
      </c>
      <c r="K1423" t="s">
        <v>436</v>
      </c>
      <c r="L1423" s="756" t="s">
        <v>85</v>
      </c>
      <c r="M1423" t="s">
        <v>325</v>
      </c>
      <c r="N1423" s="681">
        <f t="shared" ca="1" si="94"/>
        <v>0</v>
      </c>
      <c r="O1423" s="681">
        <f t="shared" ca="1" si="94"/>
        <v>0</v>
      </c>
      <c r="P1423" s="681">
        <f t="shared" ca="1" si="94"/>
        <v>0</v>
      </c>
      <c r="Q1423" s="681">
        <f t="shared" ca="1" si="94"/>
        <v>0</v>
      </c>
      <c r="R1423" s="681">
        <f t="shared" ca="1" si="94"/>
        <v>0</v>
      </c>
      <c r="S1423" t="str">
        <f t="shared" si="95"/>
        <v>HUM_ASR_FY_2022</v>
      </c>
      <c r="T1423" s="958">
        <f t="shared" si="96"/>
        <v>45032</v>
      </c>
      <c r="U1423" t="str">
        <f t="shared" si="97"/>
        <v>Unaudited</v>
      </c>
    </row>
    <row r="1424" spans="1:21" x14ac:dyDescent="0.25">
      <c r="A1424" t="s">
        <v>437</v>
      </c>
      <c r="B1424" t="s">
        <v>1385</v>
      </c>
      <c r="C1424" t="s">
        <v>1386</v>
      </c>
      <c r="D1424" s="15">
        <v>1900</v>
      </c>
      <c r="E1424" s="121">
        <v>1</v>
      </c>
      <c r="F1424" t="s">
        <v>438</v>
      </c>
      <c r="G1424" s="121">
        <v>91</v>
      </c>
      <c r="H1424" t="s">
        <v>385</v>
      </c>
      <c r="I1424" t="s">
        <v>488</v>
      </c>
      <c r="J1424" t="s">
        <v>436</v>
      </c>
      <c r="K1424" t="s">
        <v>436</v>
      </c>
      <c r="L1424" s="756" t="s">
        <v>86</v>
      </c>
      <c r="M1424" t="s">
        <v>494</v>
      </c>
      <c r="N1424" s="681">
        <f t="shared" ca="1" si="94"/>
        <v>0</v>
      </c>
      <c r="O1424" s="681">
        <f t="shared" ca="1" si="94"/>
        <v>0</v>
      </c>
      <c r="P1424" s="681">
        <f t="shared" ca="1" si="94"/>
        <v>0</v>
      </c>
      <c r="Q1424" s="681">
        <f t="shared" ca="1" si="94"/>
        <v>0</v>
      </c>
      <c r="R1424" s="681">
        <f t="shared" ca="1" si="94"/>
        <v>0</v>
      </c>
      <c r="S1424" t="str">
        <f t="shared" si="95"/>
        <v>HUM_ASR_FY_2022</v>
      </c>
      <c r="T1424" s="958">
        <f t="shared" si="96"/>
        <v>45032</v>
      </c>
      <c r="U1424" t="str">
        <f t="shared" si="97"/>
        <v>Unaudited</v>
      </c>
    </row>
    <row r="1425" spans="1:21" x14ac:dyDescent="0.25">
      <c r="A1425" t="s">
        <v>437</v>
      </c>
      <c r="B1425" t="s">
        <v>1385</v>
      </c>
      <c r="C1425" t="s">
        <v>1386</v>
      </c>
      <c r="D1425" s="15">
        <v>1900</v>
      </c>
      <c r="E1425" s="121">
        <v>1</v>
      </c>
      <c r="F1425" t="s">
        <v>438</v>
      </c>
      <c r="G1425" s="121">
        <v>91</v>
      </c>
      <c r="H1425" t="s">
        <v>385</v>
      </c>
      <c r="I1425" t="s">
        <v>488</v>
      </c>
      <c r="J1425" t="s">
        <v>436</v>
      </c>
      <c r="K1425" t="s">
        <v>436</v>
      </c>
      <c r="L1425" s="756" t="s">
        <v>87</v>
      </c>
      <c r="M1425" t="s">
        <v>495</v>
      </c>
      <c r="N1425" s="681">
        <f t="shared" ca="1" si="94"/>
        <v>0</v>
      </c>
      <c r="O1425" s="681">
        <f t="shared" ca="1" si="94"/>
        <v>0</v>
      </c>
      <c r="P1425" s="681">
        <f t="shared" ca="1" si="94"/>
        <v>0</v>
      </c>
      <c r="Q1425" s="681">
        <f t="shared" ca="1" si="94"/>
        <v>0</v>
      </c>
      <c r="R1425" s="681">
        <f t="shared" ca="1" si="94"/>
        <v>0</v>
      </c>
      <c r="S1425" t="str">
        <f t="shared" si="95"/>
        <v>HUM_ASR_FY_2022</v>
      </c>
      <c r="T1425" s="958">
        <f t="shared" si="96"/>
        <v>45032</v>
      </c>
      <c r="U1425" t="str">
        <f t="shared" si="97"/>
        <v>Unaudited</v>
      </c>
    </row>
    <row r="1426" spans="1:21" x14ac:dyDescent="0.25">
      <c r="A1426" t="s">
        <v>437</v>
      </c>
      <c r="B1426" t="s">
        <v>1385</v>
      </c>
      <c r="C1426" t="s">
        <v>1386</v>
      </c>
      <c r="D1426" s="15">
        <v>1900</v>
      </c>
      <c r="E1426" s="121">
        <v>1</v>
      </c>
      <c r="F1426" t="s">
        <v>438</v>
      </c>
      <c r="G1426" s="121">
        <v>91</v>
      </c>
      <c r="H1426" t="s">
        <v>385</v>
      </c>
      <c r="I1426" t="s">
        <v>488</v>
      </c>
      <c r="J1426" t="s">
        <v>436</v>
      </c>
      <c r="K1426" t="s">
        <v>436</v>
      </c>
      <c r="L1426" s="756" t="s">
        <v>213</v>
      </c>
      <c r="M1426" t="s">
        <v>496</v>
      </c>
      <c r="N1426" s="681">
        <f t="shared" ca="1" si="94"/>
        <v>0</v>
      </c>
      <c r="O1426" s="681">
        <f t="shared" ca="1" si="94"/>
        <v>0</v>
      </c>
      <c r="P1426" s="681">
        <f t="shared" ca="1" si="94"/>
        <v>0</v>
      </c>
      <c r="Q1426" s="681">
        <f t="shared" ca="1" si="94"/>
        <v>0</v>
      </c>
      <c r="R1426" s="681">
        <f t="shared" ca="1" si="94"/>
        <v>0</v>
      </c>
      <c r="S1426" t="str">
        <f t="shared" si="95"/>
        <v>HUM_ASR_FY_2022</v>
      </c>
      <c r="T1426" s="958">
        <f t="shared" si="96"/>
        <v>45032</v>
      </c>
      <c r="U1426" t="str">
        <f t="shared" si="97"/>
        <v>Unaudited</v>
      </c>
    </row>
    <row r="1427" spans="1:21" x14ac:dyDescent="0.25">
      <c r="A1427" t="s">
        <v>437</v>
      </c>
      <c r="B1427" t="s">
        <v>1385</v>
      </c>
      <c r="C1427" t="s">
        <v>1386</v>
      </c>
      <c r="D1427" s="15">
        <v>1900</v>
      </c>
      <c r="E1427" s="121">
        <v>1</v>
      </c>
      <c r="F1427" t="s">
        <v>438</v>
      </c>
      <c r="G1427" s="121">
        <v>91</v>
      </c>
      <c r="H1427" t="s">
        <v>385</v>
      </c>
      <c r="I1427" t="s">
        <v>489</v>
      </c>
      <c r="J1427" t="s">
        <v>26</v>
      </c>
      <c r="K1427" t="s">
        <v>26</v>
      </c>
      <c r="L1427" s="756" t="s">
        <v>204</v>
      </c>
      <c r="M1427" t="s">
        <v>26</v>
      </c>
      <c r="N1427" s="681">
        <f t="shared" ca="1" si="94"/>
        <v>55958.29552936706</v>
      </c>
      <c r="O1427" s="681">
        <f t="shared" ca="1" si="94"/>
        <v>0</v>
      </c>
      <c r="P1427" s="681">
        <f t="shared" ca="1" si="94"/>
        <v>0</v>
      </c>
      <c r="Q1427" s="681">
        <f t="shared" ca="1" si="94"/>
        <v>0</v>
      </c>
      <c r="R1427" s="681">
        <f t="shared" ca="1" si="94"/>
        <v>0</v>
      </c>
      <c r="S1427" t="str">
        <f t="shared" si="95"/>
        <v>HUM_ASR_FY_2022</v>
      </c>
      <c r="T1427" s="958">
        <f t="shared" si="96"/>
        <v>45032</v>
      </c>
      <c r="U1427" t="str">
        <f t="shared" si="97"/>
        <v>Unaudited</v>
      </c>
    </row>
    <row r="1428" spans="1:21" x14ac:dyDescent="0.25">
      <c r="A1428" t="s">
        <v>437</v>
      </c>
      <c r="B1428" t="s">
        <v>1385</v>
      </c>
      <c r="C1428" t="s">
        <v>1386</v>
      </c>
      <c r="D1428" s="15">
        <v>1900</v>
      </c>
      <c r="E1428" s="121">
        <v>1</v>
      </c>
      <c r="F1428" t="s">
        <v>439</v>
      </c>
      <c r="G1428" s="121">
        <v>182</v>
      </c>
      <c r="H1428" t="s">
        <v>385</v>
      </c>
      <c r="I1428" t="s">
        <v>432</v>
      </c>
      <c r="J1428" t="s">
        <v>432</v>
      </c>
      <c r="K1428" t="s">
        <v>432</v>
      </c>
      <c r="M1428" t="s">
        <v>432</v>
      </c>
      <c r="N1428" s="681">
        <f t="shared" ca="1" si="94"/>
        <v>8004</v>
      </c>
      <c r="O1428" s="681">
        <f t="shared" ca="1" si="94"/>
        <v>2500</v>
      </c>
      <c r="P1428" s="681">
        <f t="shared" ca="1" si="94"/>
        <v>5504</v>
      </c>
      <c r="Q1428" s="681">
        <f t="shared" ca="1" si="94"/>
        <v>0</v>
      </c>
      <c r="R1428" s="681">
        <f t="shared" ca="1" si="94"/>
        <v>0</v>
      </c>
      <c r="S1428" t="str">
        <f t="shared" si="95"/>
        <v>HUM_ASR_FY_2022</v>
      </c>
      <c r="T1428" s="958">
        <f t="shared" si="96"/>
        <v>45032</v>
      </c>
      <c r="U1428" t="str">
        <f t="shared" si="97"/>
        <v>Unaudited</v>
      </c>
    </row>
    <row r="1429" spans="1:21" x14ac:dyDescent="0.25">
      <c r="A1429" t="s">
        <v>437</v>
      </c>
      <c r="B1429" t="s">
        <v>1385</v>
      </c>
      <c r="C1429" t="s">
        <v>1386</v>
      </c>
      <c r="D1429" s="15">
        <v>1900</v>
      </c>
      <c r="E1429" s="121">
        <v>1</v>
      </c>
      <c r="F1429" t="s">
        <v>439</v>
      </c>
      <c r="G1429" s="121">
        <v>182</v>
      </c>
      <c r="H1429" t="s">
        <v>385</v>
      </c>
      <c r="I1429" t="s">
        <v>487</v>
      </c>
      <c r="J1429" t="s">
        <v>12</v>
      </c>
      <c r="K1429" t="s">
        <v>12</v>
      </c>
      <c r="L1429" s="756">
        <v>1.1000000000000001</v>
      </c>
      <c r="M1429" t="s">
        <v>12</v>
      </c>
      <c r="N1429" s="681">
        <f t="shared" ca="1" si="94"/>
        <v>23459269.199999999</v>
      </c>
      <c r="O1429" s="681">
        <f t="shared" ca="1" si="94"/>
        <v>0</v>
      </c>
      <c r="P1429" s="681">
        <f t="shared" ca="1" si="94"/>
        <v>0</v>
      </c>
      <c r="Q1429" s="681">
        <f t="shared" ca="1" si="94"/>
        <v>0</v>
      </c>
      <c r="R1429" s="681">
        <f t="shared" ca="1" si="94"/>
        <v>0</v>
      </c>
      <c r="S1429" t="str">
        <f t="shared" si="95"/>
        <v>HUM_ASR_FY_2022</v>
      </c>
      <c r="T1429" s="958">
        <f t="shared" si="96"/>
        <v>45032</v>
      </c>
      <c r="U1429" t="str">
        <f t="shared" si="97"/>
        <v>Unaudited</v>
      </c>
    </row>
    <row r="1430" spans="1:21" x14ac:dyDescent="0.25">
      <c r="A1430" t="s">
        <v>437</v>
      </c>
      <c r="B1430" t="s">
        <v>1385</v>
      </c>
      <c r="C1430" t="s">
        <v>1386</v>
      </c>
      <c r="D1430" s="15">
        <v>1900</v>
      </c>
      <c r="E1430" s="121">
        <v>1</v>
      </c>
      <c r="F1430" t="s">
        <v>439</v>
      </c>
      <c r="G1430" s="121">
        <v>182</v>
      </c>
      <c r="H1430" t="s">
        <v>385</v>
      </c>
      <c r="I1430" t="s">
        <v>487</v>
      </c>
      <c r="J1430" t="s">
        <v>12</v>
      </c>
      <c r="K1430" t="s">
        <v>222</v>
      </c>
      <c r="L1430" s="756">
        <v>1.2</v>
      </c>
      <c r="M1430" t="s">
        <v>222</v>
      </c>
      <c r="N1430" s="681">
        <f t="shared" ca="1" si="94"/>
        <v>0</v>
      </c>
      <c r="O1430" s="681">
        <f t="shared" ca="1" si="94"/>
        <v>0</v>
      </c>
      <c r="P1430" s="681">
        <f t="shared" ca="1" si="94"/>
        <v>0</v>
      </c>
      <c r="Q1430" s="681">
        <f t="shared" ca="1" si="94"/>
        <v>0</v>
      </c>
      <c r="R1430" s="681">
        <f t="shared" ca="1" si="94"/>
        <v>0</v>
      </c>
      <c r="S1430" t="str">
        <f t="shared" si="95"/>
        <v>HUM_ASR_FY_2022</v>
      </c>
      <c r="T1430" s="958">
        <f t="shared" si="96"/>
        <v>45032</v>
      </c>
      <c r="U1430" t="str">
        <f t="shared" si="97"/>
        <v>Unaudited</v>
      </c>
    </row>
    <row r="1431" spans="1:21" x14ac:dyDescent="0.25">
      <c r="A1431" t="s">
        <v>437</v>
      </c>
      <c r="B1431" t="s">
        <v>1385</v>
      </c>
      <c r="C1431" t="s">
        <v>1386</v>
      </c>
      <c r="D1431" s="15">
        <v>1900</v>
      </c>
      <c r="E1431" s="121">
        <v>1</v>
      </c>
      <c r="F1431" t="s">
        <v>439</v>
      </c>
      <c r="G1431" s="121">
        <v>182</v>
      </c>
      <c r="H1431" t="s">
        <v>385</v>
      </c>
      <c r="I1431" t="s">
        <v>487</v>
      </c>
      <c r="J1431" t="s">
        <v>12</v>
      </c>
      <c r="K1431" t="s">
        <v>1323</v>
      </c>
      <c r="L1431" s="756" t="s">
        <v>1319</v>
      </c>
      <c r="M1431" t="s">
        <v>1323</v>
      </c>
      <c r="N1431" s="681">
        <f t="shared" ca="1" si="94"/>
        <v>46454.159999999996</v>
      </c>
      <c r="O1431" s="681">
        <f t="shared" ca="1" si="94"/>
        <v>0</v>
      </c>
      <c r="P1431" s="681">
        <f t="shared" ca="1" si="94"/>
        <v>0</v>
      </c>
      <c r="Q1431" s="681">
        <f t="shared" ca="1" si="94"/>
        <v>0</v>
      </c>
      <c r="R1431" s="681">
        <f t="shared" ca="1" si="94"/>
        <v>0</v>
      </c>
      <c r="S1431" t="str">
        <f t="shared" si="95"/>
        <v>HUM_ASR_FY_2022</v>
      </c>
      <c r="T1431" s="958">
        <f t="shared" si="96"/>
        <v>45032</v>
      </c>
      <c r="U1431" t="str">
        <f t="shared" si="97"/>
        <v>Unaudited</v>
      </c>
    </row>
    <row r="1432" spans="1:21" x14ac:dyDescent="0.25">
      <c r="A1432" t="s">
        <v>437</v>
      </c>
      <c r="B1432" t="s">
        <v>1385</v>
      </c>
      <c r="C1432" t="s">
        <v>1386</v>
      </c>
      <c r="D1432" s="15">
        <v>1900</v>
      </c>
      <c r="E1432" s="121">
        <v>1</v>
      </c>
      <c r="F1432" t="s">
        <v>439</v>
      </c>
      <c r="G1432" s="121">
        <v>182</v>
      </c>
      <c r="H1432" t="s">
        <v>385</v>
      </c>
      <c r="I1432" t="s">
        <v>487</v>
      </c>
      <c r="J1432" t="s">
        <v>12</v>
      </c>
      <c r="K1432" t="s">
        <v>1325</v>
      </c>
      <c r="L1432" s="756" t="s">
        <v>1324</v>
      </c>
      <c r="M1432" t="s">
        <v>1325</v>
      </c>
      <c r="N1432" s="681">
        <f t="shared" ca="1" si="94"/>
        <v>-32093.97</v>
      </c>
      <c r="O1432" s="681">
        <f t="shared" ca="1" si="94"/>
        <v>0</v>
      </c>
      <c r="P1432" s="681">
        <f t="shared" ca="1" si="94"/>
        <v>0</v>
      </c>
      <c r="Q1432" s="681">
        <f t="shared" ca="1" si="94"/>
        <v>0</v>
      </c>
      <c r="R1432" s="681">
        <f t="shared" ca="1" si="94"/>
        <v>0</v>
      </c>
      <c r="S1432" t="str">
        <f t="shared" si="95"/>
        <v>HUM_ASR_FY_2022</v>
      </c>
      <c r="T1432" s="958">
        <f t="shared" si="96"/>
        <v>45032</v>
      </c>
      <c r="U1432" t="str">
        <f t="shared" si="97"/>
        <v>Unaudited</v>
      </c>
    </row>
    <row r="1433" spans="1:21" x14ac:dyDescent="0.25">
      <c r="A1433" t="s">
        <v>437</v>
      </c>
      <c r="B1433" t="s">
        <v>1385</v>
      </c>
      <c r="C1433" t="s">
        <v>1386</v>
      </c>
      <c r="D1433" s="15">
        <v>1900</v>
      </c>
      <c r="E1433" s="121">
        <v>1</v>
      </c>
      <c r="F1433" t="s">
        <v>439</v>
      </c>
      <c r="G1433" s="121">
        <v>182</v>
      </c>
      <c r="H1433" t="s">
        <v>385</v>
      </c>
      <c r="I1433" t="s">
        <v>487</v>
      </c>
      <c r="J1433" t="s">
        <v>13</v>
      </c>
      <c r="K1433" t="s">
        <v>13</v>
      </c>
      <c r="L1433" s="756" t="s">
        <v>63</v>
      </c>
      <c r="M1433" t="s">
        <v>13</v>
      </c>
      <c r="N1433" s="681">
        <f t="shared" ca="1" si="94"/>
        <v>-39580.89</v>
      </c>
      <c r="O1433" s="681">
        <f t="shared" ca="1" si="94"/>
        <v>0</v>
      </c>
      <c r="P1433" s="681">
        <f t="shared" ca="1" si="94"/>
        <v>0</v>
      </c>
      <c r="Q1433" s="681">
        <f t="shared" ca="1" si="94"/>
        <v>0</v>
      </c>
      <c r="R1433" s="681">
        <f t="shared" ca="1" si="94"/>
        <v>0</v>
      </c>
      <c r="S1433" t="str">
        <f t="shared" si="95"/>
        <v>HUM_ASR_FY_2022</v>
      </c>
      <c r="T1433" s="958">
        <f t="shared" si="96"/>
        <v>45032</v>
      </c>
      <c r="U1433" t="str">
        <f t="shared" si="97"/>
        <v>Unaudited</v>
      </c>
    </row>
    <row r="1434" spans="1:21" x14ac:dyDescent="0.25">
      <c r="A1434" t="s">
        <v>437</v>
      </c>
      <c r="B1434" t="s">
        <v>1385</v>
      </c>
      <c r="C1434" t="s">
        <v>1386</v>
      </c>
      <c r="D1434" s="15">
        <v>1900</v>
      </c>
      <c r="E1434" s="121">
        <v>1</v>
      </c>
      <c r="F1434" t="s">
        <v>439</v>
      </c>
      <c r="G1434" s="121">
        <v>182</v>
      </c>
      <c r="H1434" t="s">
        <v>385</v>
      </c>
      <c r="I1434" t="s">
        <v>488</v>
      </c>
      <c r="J1434" t="s">
        <v>433</v>
      </c>
      <c r="K1434" t="s">
        <v>796</v>
      </c>
      <c r="L1434" s="756">
        <v>2.1</v>
      </c>
      <c r="M1434" t="s">
        <v>731</v>
      </c>
      <c r="N1434" s="681">
        <f t="shared" ca="1" si="94"/>
        <v>61503</v>
      </c>
      <c r="O1434" s="681">
        <f t="shared" ca="1" si="94"/>
        <v>57266</v>
      </c>
      <c r="P1434" s="681">
        <f t="shared" ca="1" si="94"/>
        <v>4237</v>
      </c>
      <c r="Q1434" s="681">
        <f t="shared" ca="1" si="94"/>
        <v>0</v>
      </c>
      <c r="R1434" s="681">
        <f t="shared" ca="1" si="94"/>
        <v>0</v>
      </c>
      <c r="S1434" t="str">
        <f t="shared" si="95"/>
        <v>HUM_ASR_FY_2022</v>
      </c>
      <c r="T1434" s="958">
        <f t="shared" si="96"/>
        <v>45032</v>
      </c>
      <c r="U1434" t="str">
        <f t="shared" si="97"/>
        <v>Unaudited</v>
      </c>
    </row>
    <row r="1435" spans="1:21" x14ac:dyDescent="0.25">
      <c r="A1435" t="s">
        <v>437</v>
      </c>
      <c r="B1435" t="s">
        <v>1385</v>
      </c>
      <c r="C1435" t="s">
        <v>1386</v>
      </c>
      <c r="D1435" s="15">
        <v>1900</v>
      </c>
      <c r="E1435" s="121">
        <v>1</v>
      </c>
      <c r="F1435" t="s">
        <v>439</v>
      </c>
      <c r="G1435" s="121">
        <v>182</v>
      </c>
      <c r="H1435" t="s">
        <v>385</v>
      </c>
      <c r="I1435" t="s">
        <v>488</v>
      </c>
      <c r="J1435" t="s">
        <v>433</v>
      </c>
      <c r="K1435" t="s">
        <v>796</v>
      </c>
      <c r="L1435" s="756">
        <v>2.2000000000000002</v>
      </c>
      <c r="M1435" t="s">
        <v>732</v>
      </c>
      <c r="N1435" s="681">
        <f t="shared" ca="1" si="94"/>
        <v>281</v>
      </c>
      <c r="O1435" s="681">
        <f t="shared" ca="1" si="94"/>
        <v>263</v>
      </c>
      <c r="P1435" s="681">
        <f t="shared" ca="1" si="94"/>
        <v>18</v>
      </c>
      <c r="Q1435" s="681">
        <f t="shared" ca="1" si="94"/>
        <v>0</v>
      </c>
      <c r="R1435" s="681">
        <f t="shared" ca="1" si="94"/>
        <v>0</v>
      </c>
      <c r="S1435" t="str">
        <f t="shared" si="95"/>
        <v>HUM_ASR_FY_2022</v>
      </c>
      <c r="T1435" s="958">
        <f t="shared" si="96"/>
        <v>45032</v>
      </c>
      <c r="U1435" t="str">
        <f t="shared" si="97"/>
        <v>Unaudited</v>
      </c>
    </row>
    <row r="1436" spans="1:21" x14ac:dyDescent="0.25">
      <c r="A1436" t="s">
        <v>437</v>
      </c>
      <c r="B1436" t="s">
        <v>1385</v>
      </c>
      <c r="C1436" t="s">
        <v>1386</v>
      </c>
      <c r="D1436" s="15">
        <v>1900</v>
      </c>
      <c r="E1436" s="121">
        <v>1</v>
      </c>
      <c r="F1436" t="s">
        <v>439</v>
      </c>
      <c r="G1436" s="121">
        <v>182</v>
      </c>
      <c r="H1436" t="s">
        <v>385</v>
      </c>
      <c r="I1436" t="s">
        <v>488</v>
      </c>
      <c r="J1436" t="s">
        <v>433</v>
      </c>
      <c r="K1436" t="s">
        <v>796</v>
      </c>
      <c r="L1436" s="756">
        <v>2.2999999999999998</v>
      </c>
      <c r="M1436" t="s">
        <v>733</v>
      </c>
      <c r="N1436" s="681">
        <f t="shared" ca="1" si="94"/>
        <v>12157460.27</v>
      </c>
      <c r="O1436" s="681">
        <f t="shared" ca="1" si="94"/>
        <v>11304281.73</v>
      </c>
      <c r="P1436" s="681">
        <f t="shared" ca="1" si="94"/>
        <v>853178.54</v>
      </c>
      <c r="Q1436" s="681">
        <f t="shared" ca="1" si="94"/>
        <v>0</v>
      </c>
      <c r="R1436" s="681">
        <f t="shared" ca="1" si="94"/>
        <v>0</v>
      </c>
      <c r="S1436" t="str">
        <f t="shared" si="95"/>
        <v>HUM_ASR_FY_2022</v>
      </c>
      <c r="T1436" s="958">
        <f t="shared" si="96"/>
        <v>45032</v>
      </c>
      <c r="U1436" t="str">
        <f t="shared" si="97"/>
        <v>Unaudited</v>
      </c>
    </row>
    <row r="1437" spans="1:21" x14ac:dyDescent="0.25">
      <c r="A1437" t="s">
        <v>437</v>
      </c>
      <c r="B1437" t="s">
        <v>1385</v>
      </c>
      <c r="C1437" t="s">
        <v>1386</v>
      </c>
      <c r="D1437" s="15">
        <v>1900</v>
      </c>
      <c r="E1437" s="121">
        <v>1</v>
      </c>
      <c r="F1437" t="s">
        <v>439</v>
      </c>
      <c r="G1437" s="121">
        <v>182</v>
      </c>
      <c r="H1437" t="s">
        <v>385</v>
      </c>
      <c r="I1437" t="s">
        <v>488</v>
      </c>
      <c r="J1437" t="s">
        <v>433</v>
      </c>
      <c r="K1437" t="s">
        <v>796</v>
      </c>
      <c r="L1437" s="756">
        <v>2.4</v>
      </c>
      <c r="M1437" t="s">
        <v>734</v>
      </c>
      <c r="N1437" s="681">
        <f t="shared" ca="1" si="94"/>
        <v>16110.529999999999</v>
      </c>
      <c r="O1437" s="681">
        <f t="shared" ca="1" si="94"/>
        <v>14431.99</v>
      </c>
      <c r="P1437" s="681">
        <f t="shared" ca="1" si="94"/>
        <v>1678.54</v>
      </c>
      <c r="Q1437" s="681">
        <f t="shared" ca="1" si="94"/>
        <v>0</v>
      </c>
      <c r="R1437" s="681">
        <f t="shared" ca="1" si="94"/>
        <v>0</v>
      </c>
      <c r="S1437" t="str">
        <f t="shared" si="95"/>
        <v>HUM_ASR_FY_2022</v>
      </c>
      <c r="T1437" s="958">
        <f t="shared" si="96"/>
        <v>45032</v>
      </c>
      <c r="U1437" t="str">
        <f t="shared" si="97"/>
        <v>Unaudited</v>
      </c>
    </row>
    <row r="1438" spans="1:21" x14ac:dyDescent="0.25">
      <c r="A1438" t="s">
        <v>437</v>
      </c>
      <c r="B1438" t="s">
        <v>1385</v>
      </c>
      <c r="C1438" t="s">
        <v>1386</v>
      </c>
      <c r="D1438" s="15">
        <v>1900</v>
      </c>
      <c r="E1438" s="121">
        <v>1</v>
      </c>
      <c r="F1438" t="s">
        <v>439</v>
      </c>
      <c r="G1438" s="121">
        <v>182</v>
      </c>
      <c r="H1438" t="s">
        <v>385</v>
      </c>
      <c r="I1438" t="s">
        <v>488</v>
      </c>
      <c r="J1438" t="s">
        <v>433</v>
      </c>
      <c r="K1438" t="s">
        <v>796</v>
      </c>
      <c r="L1438" s="756">
        <v>2.5</v>
      </c>
      <c r="M1438" t="s">
        <v>776</v>
      </c>
      <c r="N1438" s="681">
        <f t="shared" ca="1" si="94"/>
        <v>4526</v>
      </c>
      <c r="O1438" s="681">
        <f t="shared" ca="1" si="94"/>
        <v>4114</v>
      </c>
      <c r="P1438" s="681">
        <f t="shared" ca="1" si="94"/>
        <v>412</v>
      </c>
      <c r="Q1438" s="681">
        <f t="shared" ca="1" si="94"/>
        <v>0</v>
      </c>
      <c r="R1438" s="681">
        <f t="shared" ca="1" si="94"/>
        <v>0</v>
      </c>
      <c r="S1438" t="str">
        <f t="shared" si="95"/>
        <v>HUM_ASR_FY_2022</v>
      </c>
      <c r="T1438" s="958">
        <f t="shared" si="96"/>
        <v>45032</v>
      </c>
      <c r="U1438" t="str">
        <f t="shared" si="97"/>
        <v>Unaudited</v>
      </c>
    </row>
    <row r="1439" spans="1:21" x14ac:dyDescent="0.25">
      <c r="A1439" t="s">
        <v>437</v>
      </c>
      <c r="B1439" t="s">
        <v>1385</v>
      </c>
      <c r="C1439" t="s">
        <v>1386</v>
      </c>
      <c r="D1439" s="15">
        <v>1900</v>
      </c>
      <c r="E1439" s="121">
        <v>1</v>
      </c>
      <c r="F1439" t="s">
        <v>439</v>
      </c>
      <c r="G1439" s="121">
        <v>182</v>
      </c>
      <c r="H1439" t="s">
        <v>385</v>
      </c>
      <c r="I1439" t="s">
        <v>488</v>
      </c>
      <c r="J1439" t="s">
        <v>433</v>
      </c>
      <c r="K1439" t="s">
        <v>796</v>
      </c>
      <c r="L1439" s="756">
        <v>2.6</v>
      </c>
      <c r="M1439" t="s">
        <v>186</v>
      </c>
      <c r="N1439" s="681">
        <f t="shared" ca="1" si="94"/>
        <v>857302.43000000052</v>
      </c>
      <c r="O1439" s="681">
        <f t="shared" ca="1" si="94"/>
        <v>724884.78000000049</v>
      </c>
      <c r="P1439" s="681">
        <f t="shared" ca="1" si="94"/>
        <v>132417.65</v>
      </c>
      <c r="Q1439" s="681">
        <f t="shared" ca="1" si="94"/>
        <v>0</v>
      </c>
      <c r="R1439" s="681">
        <f t="shared" ca="1" si="94"/>
        <v>0</v>
      </c>
      <c r="S1439" t="str">
        <f t="shared" si="95"/>
        <v>HUM_ASR_FY_2022</v>
      </c>
      <c r="T1439" s="958">
        <f t="shared" si="96"/>
        <v>45032</v>
      </c>
      <c r="U1439" t="str">
        <f t="shared" si="97"/>
        <v>Unaudited</v>
      </c>
    </row>
    <row r="1440" spans="1:21" x14ac:dyDescent="0.25">
      <c r="A1440" t="s">
        <v>437</v>
      </c>
      <c r="B1440" t="s">
        <v>1385</v>
      </c>
      <c r="C1440" t="s">
        <v>1386</v>
      </c>
      <c r="D1440" s="15">
        <v>1900</v>
      </c>
      <c r="E1440" s="121">
        <v>1</v>
      </c>
      <c r="F1440" t="s">
        <v>439</v>
      </c>
      <c r="G1440" s="121">
        <v>182</v>
      </c>
      <c r="H1440" t="s">
        <v>385</v>
      </c>
      <c r="I1440" t="s">
        <v>488</v>
      </c>
      <c r="J1440" t="s">
        <v>433</v>
      </c>
      <c r="K1440" t="s">
        <v>796</v>
      </c>
      <c r="L1440" s="756">
        <v>2.7</v>
      </c>
      <c r="M1440" t="s">
        <v>797</v>
      </c>
      <c r="N1440" s="681">
        <f t="shared" ca="1" si="94"/>
        <v>421696.55811413395</v>
      </c>
      <c r="O1440" s="681">
        <f t="shared" ca="1" si="94"/>
        <v>392103.00437967113</v>
      </c>
      <c r="P1440" s="681">
        <f t="shared" ca="1" si="94"/>
        <v>29593.553734462828</v>
      </c>
      <c r="Q1440" s="681">
        <f t="shared" ca="1" si="94"/>
        <v>0</v>
      </c>
      <c r="R1440" s="681">
        <f t="shared" ca="1" si="94"/>
        <v>0</v>
      </c>
      <c r="S1440" t="str">
        <f t="shared" si="95"/>
        <v>HUM_ASR_FY_2022</v>
      </c>
      <c r="T1440" s="958">
        <f t="shared" si="96"/>
        <v>45032</v>
      </c>
      <c r="U1440" t="str">
        <f t="shared" si="97"/>
        <v>Unaudited</v>
      </c>
    </row>
    <row r="1441" spans="1:21" x14ac:dyDescent="0.25">
      <c r="A1441" t="s">
        <v>437</v>
      </c>
      <c r="B1441" t="s">
        <v>1385</v>
      </c>
      <c r="C1441" t="s">
        <v>1386</v>
      </c>
      <c r="D1441" s="15">
        <v>1900</v>
      </c>
      <c r="E1441" s="121">
        <v>1</v>
      </c>
      <c r="F1441" t="s">
        <v>439</v>
      </c>
      <c r="G1441" s="121">
        <v>182</v>
      </c>
      <c r="H1441" t="s">
        <v>385</v>
      </c>
      <c r="I1441" t="s">
        <v>488</v>
      </c>
      <c r="J1441" t="s">
        <v>433</v>
      </c>
      <c r="K1441" t="s">
        <v>796</v>
      </c>
      <c r="L1441" s="756">
        <v>2.8</v>
      </c>
      <c r="M1441" t="s">
        <v>798</v>
      </c>
      <c r="N1441" s="681">
        <f t="shared" ca="1" si="94"/>
        <v>0</v>
      </c>
      <c r="O1441" s="681">
        <f t="shared" ca="1" si="94"/>
        <v>0</v>
      </c>
      <c r="P1441" s="681">
        <f t="shared" ca="1" si="94"/>
        <v>0</v>
      </c>
      <c r="Q1441" s="681">
        <f t="shared" ca="1" si="94"/>
        <v>0</v>
      </c>
      <c r="R1441" s="681">
        <f t="shared" ca="1" si="94"/>
        <v>0</v>
      </c>
      <c r="S1441" t="str">
        <f t="shared" si="95"/>
        <v>HUM_ASR_FY_2022</v>
      </c>
      <c r="T1441" s="958">
        <f t="shared" si="96"/>
        <v>45032</v>
      </c>
      <c r="U1441" t="str">
        <f t="shared" si="97"/>
        <v>Unaudited</v>
      </c>
    </row>
    <row r="1442" spans="1:21" x14ac:dyDescent="0.25">
      <c r="A1442" t="s">
        <v>437</v>
      </c>
      <c r="B1442" t="s">
        <v>1385</v>
      </c>
      <c r="C1442" t="s">
        <v>1386</v>
      </c>
      <c r="D1442" s="15">
        <v>1900</v>
      </c>
      <c r="E1442" s="121">
        <v>1</v>
      </c>
      <c r="F1442" t="s">
        <v>439</v>
      </c>
      <c r="G1442" s="121">
        <v>182</v>
      </c>
      <c r="H1442" t="s">
        <v>385</v>
      </c>
      <c r="I1442" t="s">
        <v>488</v>
      </c>
      <c r="J1442" t="s">
        <v>433</v>
      </c>
      <c r="K1442" t="s">
        <v>796</v>
      </c>
      <c r="L1442" s="756">
        <v>2.9</v>
      </c>
      <c r="M1442" t="s">
        <v>779</v>
      </c>
      <c r="N1442" s="681">
        <f t="shared" ca="1" si="94"/>
        <v>0</v>
      </c>
      <c r="O1442" s="681">
        <f t="shared" ca="1" si="94"/>
        <v>0</v>
      </c>
      <c r="P1442" s="681">
        <f t="shared" ca="1" si="94"/>
        <v>0</v>
      </c>
      <c r="Q1442" s="681">
        <f t="shared" ca="1" si="94"/>
        <v>0</v>
      </c>
      <c r="R1442" s="681">
        <f t="shared" ca="1" si="94"/>
        <v>0</v>
      </c>
      <c r="S1442" t="str">
        <f t="shared" si="95"/>
        <v>HUM_ASR_FY_2022</v>
      </c>
      <c r="T1442" s="958">
        <f t="shared" si="96"/>
        <v>45032</v>
      </c>
      <c r="U1442" t="str">
        <f t="shared" si="97"/>
        <v>Unaudited</v>
      </c>
    </row>
    <row r="1443" spans="1:21" x14ac:dyDescent="0.25">
      <c r="A1443" t="s">
        <v>437</v>
      </c>
      <c r="B1443" t="s">
        <v>1385</v>
      </c>
      <c r="C1443" t="s">
        <v>1386</v>
      </c>
      <c r="D1443" s="15">
        <v>1900</v>
      </c>
      <c r="E1443" s="121">
        <v>1</v>
      </c>
      <c r="F1443" t="s">
        <v>439</v>
      </c>
      <c r="G1443" s="121">
        <v>182</v>
      </c>
      <c r="H1443" t="s">
        <v>385</v>
      </c>
      <c r="I1443" t="s">
        <v>488</v>
      </c>
      <c r="J1443" t="s">
        <v>433</v>
      </c>
      <c r="K1443" t="s">
        <v>223</v>
      </c>
      <c r="L1443" s="756">
        <v>2.11</v>
      </c>
      <c r="M1443" t="s">
        <v>228</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1451327.4199999997</v>
      </c>
      <c r="O1443" s="681">
        <f t="shared" ca="1" si="98"/>
        <v>174508.35</v>
      </c>
      <c r="P1443" s="681">
        <f t="shared" ca="1" si="98"/>
        <v>1276819.0699999996</v>
      </c>
      <c r="Q1443" s="681">
        <f t="shared" ca="1" si="98"/>
        <v>0</v>
      </c>
      <c r="R1443" s="681">
        <f t="shared" ca="1" si="98"/>
        <v>0</v>
      </c>
      <c r="S1443" t="str">
        <f t="shared" si="95"/>
        <v>HUM_ASR_FY_2022</v>
      </c>
      <c r="T1443" s="958">
        <f t="shared" si="96"/>
        <v>45032</v>
      </c>
      <c r="U1443" t="str">
        <f t="shared" si="97"/>
        <v>Unaudited</v>
      </c>
    </row>
    <row r="1444" spans="1:21" x14ac:dyDescent="0.25">
      <c r="A1444" t="s">
        <v>437</v>
      </c>
      <c r="B1444" t="s">
        <v>1385</v>
      </c>
      <c r="C1444" t="s">
        <v>1386</v>
      </c>
      <c r="D1444" s="15">
        <v>1900</v>
      </c>
      <c r="E1444" s="121">
        <v>1</v>
      </c>
      <c r="F1444" t="s">
        <v>439</v>
      </c>
      <c r="G1444" s="121">
        <v>182</v>
      </c>
      <c r="H1444" t="s">
        <v>385</v>
      </c>
      <c r="I1444" t="s">
        <v>488</v>
      </c>
      <c r="J1444" t="s">
        <v>433</v>
      </c>
      <c r="K1444" t="s">
        <v>223</v>
      </c>
      <c r="L1444" s="756">
        <v>2.12</v>
      </c>
      <c r="M1444" t="s">
        <v>552</v>
      </c>
      <c r="N1444" s="681">
        <f t="shared" ca="1" si="98"/>
        <v>5785051.5600000005</v>
      </c>
      <c r="O1444" s="681">
        <f t="shared" ca="1" si="98"/>
        <v>161068.66999999993</v>
      </c>
      <c r="P1444" s="681">
        <f t="shared" ca="1" si="98"/>
        <v>5623982.8900000006</v>
      </c>
      <c r="Q1444" s="681">
        <f t="shared" ca="1" si="98"/>
        <v>0</v>
      </c>
      <c r="R1444" s="681">
        <f t="shared" ca="1" si="98"/>
        <v>0</v>
      </c>
      <c r="S1444" t="str">
        <f t="shared" si="95"/>
        <v>HUM_ASR_FY_2022</v>
      </c>
      <c r="T1444" s="958">
        <f t="shared" si="96"/>
        <v>45032</v>
      </c>
      <c r="U1444" t="str">
        <f t="shared" si="97"/>
        <v>Unaudited</v>
      </c>
    </row>
    <row r="1445" spans="1:21" x14ac:dyDescent="0.25">
      <c r="A1445" t="s">
        <v>437</v>
      </c>
      <c r="B1445" t="s">
        <v>1385</v>
      </c>
      <c r="C1445" t="s">
        <v>1386</v>
      </c>
      <c r="D1445" s="15">
        <v>1900</v>
      </c>
      <c r="E1445" s="121">
        <v>1</v>
      </c>
      <c r="F1445" t="s">
        <v>439</v>
      </c>
      <c r="G1445" s="121">
        <v>182</v>
      </c>
      <c r="H1445" t="s">
        <v>385</v>
      </c>
      <c r="I1445" t="s">
        <v>488</v>
      </c>
      <c r="J1445" t="s">
        <v>433</v>
      </c>
      <c r="K1445" t="s">
        <v>223</v>
      </c>
      <c r="L1445" s="756">
        <v>2.13</v>
      </c>
      <c r="M1445" t="s">
        <v>229</v>
      </c>
      <c r="N1445" s="681">
        <f t="shared" ca="1" si="98"/>
        <v>268571.28000000003</v>
      </c>
      <c r="O1445" s="681">
        <f t="shared" ca="1" si="98"/>
        <v>19020.999999999996</v>
      </c>
      <c r="P1445" s="681">
        <f t="shared" ca="1" si="98"/>
        <v>249550.28000000006</v>
      </c>
      <c r="Q1445" s="681">
        <f t="shared" ca="1" si="98"/>
        <v>0</v>
      </c>
      <c r="R1445" s="681">
        <f t="shared" ca="1" si="98"/>
        <v>0</v>
      </c>
      <c r="S1445" t="str">
        <f t="shared" si="95"/>
        <v>HUM_ASR_FY_2022</v>
      </c>
      <c r="T1445" s="958">
        <f t="shared" si="96"/>
        <v>45032</v>
      </c>
      <c r="U1445" t="str">
        <f t="shared" si="97"/>
        <v>Unaudited</v>
      </c>
    </row>
    <row r="1446" spans="1:21" x14ac:dyDescent="0.25">
      <c r="A1446" t="s">
        <v>437</v>
      </c>
      <c r="B1446" t="s">
        <v>1385</v>
      </c>
      <c r="C1446" t="s">
        <v>1386</v>
      </c>
      <c r="D1446" s="15">
        <v>1900</v>
      </c>
      <c r="E1446" s="121">
        <v>1</v>
      </c>
      <c r="F1446" t="s">
        <v>439</v>
      </c>
      <c r="G1446" s="121">
        <v>182</v>
      </c>
      <c r="H1446" t="s">
        <v>385</v>
      </c>
      <c r="I1446" t="s">
        <v>488</v>
      </c>
      <c r="J1446" t="s">
        <v>433</v>
      </c>
      <c r="K1446" t="s">
        <v>223</v>
      </c>
      <c r="L1446" s="756">
        <v>2.14</v>
      </c>
      <c r="M1446" t="s">
        <v>556</v>
      </c>
      <c r="N1446" s="681">
        <f t="shared" ca="1" si="98"/>
        <v>71147.05</v>
      </c>
      <c r="O1446" s="681">
        <f t="shared" ca="1" si="98"/>
        <v>63137.340000000004</v>
      </c>
      <c r="P1446" s="681">
        <f t="shared" ca="1" si="98"/>
        <v>8009.71</v>
      </c>
      <c r="Q1446" s="681">
        <f t="shared" ca="1" si="98"/>
        <v>0</v>
      </c>
      <c r="R1446" s="681">
        <f t="shared" ca="1" si="98"/>
        <v>0</v>
      </c>
      <c r="S1446" t="str">
        <f t="shared" si="95"/>
        <v>HUM_ASR_FY_2022</v>
      </c>
      <c r="T1446" s="958">
        <f t="shared" si="96"/>
        <v>45032</v>
      </c>
      <c r="U1446" t="str">
        <f t="shared" si="97"/>
        <v>Unaudited</v>
      </c>
    </row>
    <row r="1447" spans="1:21" x14ac:dyDescent="0.25">
      <c r="A1447" t="s">
        <v>437</v>
      </c>
      <c r="B1447" t="s">
        <v>1385</v>
      </c>
      <c r="C1447" t="s">
        <v>1386</v>
      </c>
      <c r="D1447" s="15">
        <v>1900</v>
      </c>
      <c r="E1447" s="121">
        <v>1</v>
      </c>
      <c r="F1447" t="s">
        <v>439</v>
      </c>
      <c r="G1447" s="121">
        <v>182</v>
      </c>
      <c r="H1447" t="s">
        <v>385</v>
      </c>
      <c r="I1447" t="s">
        <v>488</v>
      </c>
      <c r="J1447" t="s">
        <v>433</v>
      </c>
      <c r="K1447" t="s">
        <v>223</v>
      </c>
      <c r="L1447" s="756">
        <v>2.15</v>
      </c>
      <c r="M1447" t="s">
        <v>20</v>
      </c>
      <c r="N1447" s="681">
        <f t="shared" ca="1" si="98"/>
        <v>67290.039672684536</v>
      </c>
      <c r="O1447" s="681">
        <f t="shared" ca="1" si="98"/>
        <v>3748.0516166598827</v>
      </c>
      <c r="P1447" s="681">
        <f t="shared" ca="1" si="98"/>
        <v>63541.988056024646</v>
      </c>
      <c r="Q1447" s="681">
        <f t="shared" ca="1" si="98"/>
        <v>0</v>
      </c>
      <c r="R1447" s="681">
        <f t="shared" ca="1" si="98"/>
        <v>0</v>
      </c>
      <c r="S1447" t="str">
        <f t="shared" si="95"/>
        <v>HUM_ASR_FY_2022</v>
      </c>
      <c r="T1447" s="958">
        <f t="shared" si="96"/>
        <v>45032</v>
      </c>
      <c r="U1447" t="str">
        <f t="shared" si="97"/>
        <v>Unaudited</v>
      </c>
    </row>
    <row r="1448" spans="1:21" x14ac:dyDescent="0.25">
      <c r="A1448" t="s">
        <v>437</v>
      </c>
      <c r="B1448" t="s">
        <v>1385</v>
      </c>
      <c r="C1448" t="s">
        <v>1386</v>
      </c>
      <c r="D1448" s="15">
        <v>1900</v>
      </c>
      <c r="E1448" s="121">
        <v>1</v>
      </c>
      <c r="F1448" t="s">
        <v>439</v>
      </c>
      <c r="G1448" s="121">
        <v>182</v>
      </c>
      <c r="H1448" t="s">
        <v>385</v>
      </c>
      <c r="I1448" t="s">
        <v>488</v>
      </c>
      <c r="J1448" t="s">
        <v>433</v>
      </c>
      <c r="K1448" t="s">
        <v>223</v>
      </c>
      <c r="L1448" s="756">
        <v>2.16</v>
      </c>
      <c r="M1448" t="s">
        <v>799</v>
      </c>
      <c r="N1448" s="681">
        <f t="shared" ca="1" si="98"/>
        <v>920022.85145559441</v>
      </c>
      <c r="O1448" s="681">
        <f t="shared" ca="1" si="98"/>
        <v>293694.46458310907</v>
      </c>
      <c r="P1448" s="681">
        <f t="shared" ca="1" si="98"/>
        <v>626328.3868724854</v>
      </c>
      <c r="Q1448" s="681">
        <f t="shared" ca="1" si="98"/>
        <v>0</v>
      </c>
      <c r="R1448" s="681">
        <f t="shared" ca="1" si="98"/>
        <v>0</v>
      </c>
      <c r="S1448" t="str">
        <f t="shared" si="95"/>
        <v>HUM_ASR_FY_2022</v>
      </c>
      <c r="T1448" s="958">
        <f t="shared" si="96"/>
        <v>45032</v>
      </c>
      <c r="U1448" t="str">
        <f t="shared" si="97"/>
        <v>Unaudited</v>
      </c>
    </row>
    <row r="1449" spans="1:21" x14ac:dyDescent="0.25">
      <c r="A1449" t="s">
        <v>437</v>
      </c>
      <c r="B1449" t="s">
        <v>1385</v>
      </c>
      <c r="C1449" t="s">
        <v>1386</v>
      </c>
      <c r="D1449" s="15">
        <v>1900</v>
      </c>
      <c r="E1449" s="121">
        <v>1</v>
      </c>
      <c r="F1449" t="s">
        <v>439</v>
      </c>
      <c r="G1449" s="121">
        <v>182</v>
      </c>
      <c r="H1449" t="s">
        <v>385</v>
      </c>
      <c r="I1449" t="s">
        <v>488</v>
      </c>
      <c r="J1449" t="s">
        <v>433</v>
      </c>
      <c r="K1449" t="s">
        <v>223</v>
      </c>
      <c r="L1449" s="756">
        <v>2.17</v>
      </c>
      <c r="M1449" t="s">
        <v>1052</v>
      </c>
      <c r="N1449" s="681">
        <f t="shared" ca="1" si="98"/>
        <v>0</v>
      </c>
      <c r="O1449" s="681">
        <f t="shared" ca="1" si="98"/>
        <v>0</v>
      </c>
      <c r="P1449" s="681">
        <f t="shared" ca="1" si="98"/>
        <v>0</v>
      </c>
      <c r="Q1449" s="681">
        <f t="shared" ca="1" si="98"/>
        <v>0</v>
      </c>
      <c r="R1449" s="681">
        <f t="shared" ca="1" si="98"/>
        <v>0</v>
      </c>
      <c r="S1449" t="str">
        <f t="shared" si="95"/>
        <v>HUM_ASR_FY_2022</v>
      </c>
      <c r="T1449" s="958">
        <f t="shared" si="96"/>
        <v>45032</v>
      </c>
      <c r="U1449" t="str">
        <f t="shared" si="97"/>
        <v>Unaudited</v>
      </c>
    </row>
    <row r="1450" spans="1:21" x14ac:dyDescent="0.25">
      <c r="A1450" t="s">
        <v>437</v>
      </c>
      <c r="B1450" t="s">
        <v>1385</v>
      </c>
      <c r="C1450" t="s">
        <v>1386</v>
      </c>
      <c r="D1450" s="15">
        <v>1900</v>
      </c>
      <c r="E1450" s="121">
        <v>1</v>
      </c>
      <c r="F1450" t="s">
        <v>439</v>
      </c>
      <c r="G1450" s="121">
        <v>182</v>
      </c>
      <c r="H1450" t="s">
        <v>385</v>
      </c>
      <c r="I1450" t="s">
        <v>488</v>
      </c>
      <c r="J1450" t="s">
        <v>433</v>
      </c>
      <c r="K1450" t="s">
        <v>223</v>
      </c>
      <c r="L1450" s="756">
        <v>2.1800000000000002</v>
      </c>
      <c r="M1450" t="s">
        <v>648</v>
      </c>
      <c r="N1450" s="681">
        <f t="shared" ca="1" si="98"/>
        <v>264059.13</v>
      </c>
      <c r="O1450" s="681">
        <f t="shared" ca="1" si="98"/>
        <v>3557.25</v>
      </c>
      <c r="P1450" s="681">
        <f t="shared" ca="1" si="98"/>
        <v>260501.88</v>
      </c>
      <c r="Q1450" s="681">
        <f t="shared" ca="1" si="98"/>
        <v>0</v>
      </c>
      <c r="R1450" s="681">
        <f t="shared" ca="1" si="98"/>
        <v>0</v>
      </c>
      <c r="S1450" t="str">
        <f t="shared" si="95"/>
        <v>HUM_ASR_FY_2022</v>
      </c>
      <c r="T1450" s="958">
        <f t="shared" si="96"/>
        <v>45032</v>
      </c>
      <c r="U1450" t="str">
        <f t="shared" si="97"/>
        <v>Unaudited</v>
      </c>
    </row>
    <row r="1451" spans="1:21" x14ac:dyDescent="0.25">
      <c r="A1451" t="s">
        <v>437</v>
      </c>
      <c r="B1451" t="s">
        <v>1385</v>
      </c>
      <c r="C1451" t="s">
        <v>1386</v>
      </c>
      <c r="D1451" s="15">
        <v>1900</v>
      </c>
      <c r="E1451" s="121">
        <v>1</v>
      </c>
      <c r="F1451" t="s">
        <v>439</v>
      </c>
      <c r="G1451" s="121">
        <v>182</v>
      </c>
      <c r="H1451" t="s">
        <v>385</v>
      </c>
      <c r="I1451" t="s">
        <v>488</v>
      </c>
      <c r="J1451" t="s">
        <v>433</v>
      </c>
      <c r="K1451" t="s">
        <v>223</v>
      </c>
      <c r="L1451" s="756">
        <v>2.19</v>
      </c>
      <c r="M1451" t="s">
        <v>218</v>
      </c>
      <c r="N1451" s="681">
        <f t="shared" ca="1" si="98"/>
        <v>0</v>
      </c>
      <c r="O1451" s="681">
        <f t="shared" ca="1" si="98"/>
        <v>0</v>
      </c>
      <c r="P1451" s="681">
        <f t="shared" ca="1" si="98"/>
        <v>0</v>
      </c>
      <c r="Q1451" s="681">
        <f t="shared" ca="1" si="98"/>
        <v>0</v>
      </c>
      <c r="R1451" s="681">
        <f t="shared" ca="1" si="98"/>
        <v>0</v>
      </c>
      <c r="S1451" t="str">
        <f t="shared" si="95"/>
        <v>HUM_ASR_FY_2022</v>
      </c>
      <c r="T1451" s="958">
        <f t="shared" si="96"/>
        <v>45032</v>
      </c>
      <c r="U1451" t="str">
        <f t="shared" si="97"/>
        <v>Unaudited</v>
      </c>
    </row>
    <row r="1452" spans="1:21" x14ac:dyDescent="0.25">
      <c r="A1452" t="s">
        <v>437</v>
      </c>
      <c r="B1452" t="s">
        <v>1385</v>
      </c>
      <c r="C1452" t="s">
        <v>1386</v>
      </c>
      <c r="D1452" s="15">
        <v>1900</v>
      </c>
      <c r="E1452" s="121">
        <v>1</v>
      </c>
      <c r="F1452" t="s">
        <v>439</v>
      </c>
      <c r="G1452" s="121">
        <v>182</v>
      </c>
      <c r="H1452" t="s">
        <v>385</v>
      </c>
      <c r="I1452" t="s">
        <v>488</v>
      </c>
      <c r="J1452" t="s">
        <v>433</v>
      </c>
      <c r="K1452" t="s">
        <v>223</v>
      </c>
      <c r="L1452" s="756" t="s">
        <v>704</v>
      </c>
      <c r="M1452" t="s">
        <v>230</v>
      </c>
      <c r="N1452" s="681">
        <f t="shared" ca="1" si="98"/>
        <v>14356.473064653683</v>
      </c>
      <c r="O1452" s="681">
        <f t="shared" ca="1" si="98"/>
        <v>1726.2296514263874</v>
      </c>
      <c r="P1452" s="681">
        <f t="shared" ca="1" si="98"/>
        <v>12630.243413227296</v>
      </c>
      <c r="Q1452" s="681">
        <f t="shared" ca="1" si="98"/>
        <v>0</v>
      </c>
      <c r="R1452" s="681">
        <f t="shared" ca="1" si="98"/>
        <v>0</v>
      </c>
      <c r="S1452" t="str">
        <f t="shared" si="95"/>
        <v>HUM_ASR_FY_2022</v>
      </c>
      <c r="T1452" s="958">
        <f t="shared" si="96"/>
        <v>45032</v>
      </c>
      <c r="U1452" t="str">
        <f t="shared" si="97"/>
        <v>Unaudited</v>
      </c>
    </row>
    <row r="1453" spans="1:21" x14ac:dyDescent="0.25">
      <c r="A1453" t="s">
        <v>437</v>
      </c>
      <c r="B1453" t="s">
        <v>1385</v>
      </c>
      <c r="C1453" t="s">
        <v>1386</v>
      </c>
      <c r="D1453" s="15">
        <v>1900</v>
      </c>
      <c r="E1453" s="121">
        <v>1</v>
      </c>
      <c r="F1453" t="s">
        <v>439</v>
      </c>
      <c r="G1453" s="121">
        <v>182</v>
      </c>
      <c r="H1453" t="s">
        <v>385</v>
      </c>
      <c r="I1453" t="s">
        <v>488</v>
      </c>
      <c r="J1453" t="s">
        <v>433</v>
      </c>
      <c r="K1453" t="s">
        <v>223</v>
      </c>
      <c r="L1453" s="756">
        <v>2.21</v>
      </c>
      <c r="M1453" t="s">
        <v>466</v>
      </c>
      <c r="N1453" s="681">
        <f t="shared" ca="1" si="98"/>
        <v>0</v>
      </c>
      <c r="O1453" s="681">
        <f t="shared" ca="1" si="98"/>
        <v>0</v>
      </c>
      <c r="P1453" s="681">
        <f t="shared" ca="1" si="98"/>
        <v>0</v>
      </c>
      <c r="Q1453" s="681">
        <f t="shared" ca="1" si="98"/>
        <v>0</v>
      </c>
      <c r="R1453" s="681">
        <f t="shared" ca="1" si="98"/>
        <v>0</v>
      </c>
      <c r="S1453" t="str">
        <f t="shared" si="95"/>
        <v>HUM_ASR_FY_2022</v>
      </c>
      <c r="T1453" s="958">
        <f t="shared" si="96"/>
        <v>45032</v>
      </c>
      <c r="U1453" t="str">
        <f t="shared" si="97"/>
        <v>Unaudited</v>
      </c>
    </row>
    <row r="1454" spans="1:21" x14ac:dyDescent="0.25">
      <c r="A1454" t="s">
        <v>437</v>
      </c>
      <c r="B1454" t="s">
        <v>1385</v>
      </c>
      <c r="C1454" t="s">
        <v>1386</v>
      </c>
      <c r="D1454" s="15">
        <v>1900</v>
      </c>
      <c r="E1454" s="121">
        <v>1</v>
      </c>
      <c r="F1454" t="s">
        <v>439</v>
      </c>
      <c r="G1454" s="121">
        <v>182</v>
      </c>
      <c r="H1454" t="s">
        <v>385</v>
      </c>
      <c r="I1454" t="s">
        <v>488</v>
      </c>
      <c r="J1454" t="s">
        <v>433</v>
      </c>
      <c r="K1454" t="s">
        <v>6</v>
      </c>
      <c r="L1454" s="756" t="s">
        <v>70</v>
      </c>
      <c r="M1454" t="s">
        <v>188</v>
      </c>
      <c r="N1454" s="681">
        <f t="shared" ca="1" si="98"/>
        <v>42827.248096859839</v>
      </c>
      <c r="O1454" s="681">
        <f t="shared" ca="1" si="98"/>
        <v>20825.303300387372</v>
      </c>
      <c r="P1454" s="681">
        <f t="shared" ca="1" si="98"/>
        <v>22001.944796472468</v>
      </c>
      <c r="Q1454" s="681">
        <f t="shared" ca="1" si="98"/>
        <v>0</v>
      </c>
      <c r="R1454" s="681">
        <f t="shared" ca="1" si="98"/>
        <v>0</v>
      </c>
      <c r="S1454" t="str">
        <f t="shared" si="95"/>
        <v>HUM_ASR_FY_2022</v>
      </c>
      <c r="T1454" s="958">
        <f t="shared" si="96"/>
        <v>45032</v>
      </c>
      <c r="U1454" t="str">
        <f t="shared" si="97"/>
        <v>Unaudited</v>
      </c>
    </row>
    <row r="1455" spans="1:21" x14ac:dyDescent="0.25">
      <c r="A1455" t="s">
        <v>437</v>
      </c>
      <c r="B1455" t="s">
        <v>1385</v>
      </c>
      <c r="C1455" t="s">
        <v>1386</v>
      </c>
      <c r="D1455" s="15">
        <v>1900</v>
      </c>
      <c r="E1455" s="121">
        <v>1</v>
      </c>
      <c r="F1455" t="s">
        <v>439</v>
      </c>
      <c r="G1455" s="121">
        <v>182</v>
      </c>
      <c r="H1455" t="s">
        <v>385</v>
      </c>
      <c r="I1455" t="s">
        <v>488</v>
      </c>
      <c r="J1455" t="s">
        <v>433</v>
      </c>
      <c r="K1455" t="s">
        <v>6</v>
      </c>
      <c r="L1455" s="756" t="s">
        <v>71</v>
      </c>
      <c r="M1455" t="s">
        <v>231</v>
      </c>
      <c r="N1455" s="681">
        <f t="shared" ca="1" si="98"/>
        <v>0</v>
      </c>
      <c r="O1455" s="681">
        <f t="shared" ca="1" si="98"/>
        <v>0</v>
      </c>
      <c r="P1455" s="681">
        <f t="shared" ca="1" si="98"/>
        <v>0</v>
      </c>
      <c r="Q1455" s="681">
        <f t="shared" ca="1" si="98"/>
        <v>0</v>
      </c>
      <c r="R1455" s="681">
        <f t="shared" ca="1" si="98"/>
        <v>0</v>
      </c>
      <c r="S1455" t="str">
        <f t="shared" si="95"/>
        <v>HUM_ASR_FY_2022</v>
      </c>
      <c r="T1455" s="958">
        <f t="shared" si="96"/>
        <v>45032</v>
      </c>
      <c r="U1455" t="str">
        <f t="shared" si="97"/>
        <v>Unaudited</v>
      </c>
    </row>
    <row r="1456" spans="1:21" x14ac:dyDescent="0.25">
      <c r="A1456" t="s">
        <v>437</v>
      </c>
      <c r="B1456" t="s">
        <v>1385</v>
      </c>
      <c r="C1456" t="s">
        <v>1386</v>
      </c>
      <c r="D1456" s="15">
        <v>1900</v>
      </c>
      <c r="E1456" s="121">
        <v>1</v>
      </c>
      <c r="F1456" t="s">
        <v>439</v>
      </c>
      <c r="G1456" s="121">
        <v>182</v>
      </c>
      <c r="H1456" t="s">
        <v>385</v>
      </c>
      <c r="I1456" t="s">
        <v>488</v>
      </c>
      <c r="J1456" t="s">
        <v>433</v>
      </c>
      <c r="K1456" t="s">
        <v>6</v>
      </c>
      <c r="L1456" s="756" t="s">
        <v>72</v>
      </c>
      <c r="M1456" t="s">
        <v>164</v>
      </c>
      <c r="N1456" s="681">
        <f t="shared" ca="1" si="98"/>
        <v>0</v>
      </c>
      <c r="O1456" s="681">
        <f t="shared" ca="1" si="98"/>
        <v>0</v>
      </c>
      <c r="P1456" s="681">
        <f t="shared" ca="1" si="98"/>
        <v>0</v>
      </c>
      <c r="Q1456" s="681">
        <f t="shared" ca="1" si="98"/>
        <v>0</v>
      </c>
      <c r="R1456" s="681">
        <f t="shared" ca="1" si="98"/>
        <v>0</v>
      </c>
      <c r="S1456" t="str">
        <f t="shared" si="95"/>
        <v>HUM_ASR_FY_2022</v>
      </c>
      <c r="T1456" s="958">
        <f t="shared" si="96"/>
        <v>45032</v>
      </c>
      <c r="U1456" t="str">
        <f t="shared" si="97"/>
        <v>Unaudited</v>
      </c>
    </row>
    <row r="1457" spans="1:21" x14ac:dyDescent="0.25">
      <c r="A1457" t="s">
        <v>437</v>
      </c>
      <c r="B1457" t="s">
        <v>1385</v>
      </c>
      <c r="C1457" t="s">
        <v>1386</v>
      </c>
      <c r="D1457" s="15">
        <v>1900</v>
      </c>
      <c r="E1457" s="121">
        <v>1</v>
      </c>
      <c r="F1457" t="s">
        <v>439</v>
      </c>
      <c r="G1457" s="121">
        <v>182</v>
      </c>
      <c r="H1457" t="s">
        <v>385</v>
      </c>
      <c r="I1457" t="s">
        <v>488</v>
      </c>
      <c r="J1457" t="s">
        <v>433</v>
      </c>
      <c r="K1457" t="s">
        <v>6</v>
      </c>
      <c r="L1457" s="756">
        <v>3.4</v>
      </c>
      <c r="M1457" t="s">
        <v>461</v>
      </c>
      <c r="N1457" s="681">
        <f t="shared" ca="1" si="98"/>
        <v>0</v>
      </c>
      <c r="O1457" s="681">
        <f t="shared" ca="1" si="98"/>
        <v>0</v>
      </c>
      <c r="P1457" s="681">
        <f t="shared" ca="1" si="98"/>
        <v>0</v>
      </c>
      <c r="Q1457" s="681">
        <f t="shared" ca="1" si="98"/>
        <v>0</v>
      </c>
      <c r="R1457" s="681">
        <f t="shared" ca="1" si="98"/>
        <v>0</v>
      </c>
      <c r="S1457" t="str">
        <f t="shared" si="95"/>
        <v>HUM_ASR_FY_2022</v>
      </c>
      <c r="T1457" s="958">
        <f t="shared" si="96"/>
        <v>45032</v>
      </c>
      <c r="U1457" t="str">
        <f t="shared" si="97"/>
        <v>Unaudited</v>
      </c>
    </row>
    <row r="1458" spans="1:21" x14ac:dyDescent="0.25">
      <c r="A1458" t="s">
        <v>437</v>
      </c>
      <c r="B1458" t="s">
        <v>1385</v>
      </c>
      <c r="C1458" t="s">
        <v>1386</v>
      </c>
      <c r="D1458" s="15">
        <v>1900</v>
      </c>
      <c r="E1458" s="121">
        <v>1</v>
      </c>
      <c r="F1458" t="s">
        <v>439</v>
      </c>
      <c r="G1458" s="121">
        <v>182</v>
      </c>
      <c r="H1458" t="s">
        <v>385</v>
      </c>
      <c r="I1458" t="s">
        <v>488</v>
      </c>
      <c r="J1458" t="s">
        <v>433</v>
      </c>
      <c r="K1458" t="s">
        <v>434</v>
      </c>
      <c r="L1458" s="756">
        <v>4.5</v>
      </c>
      <c r="M1458" t="s">
        <v>32</v>
      </c>
      <c r="N1458" s="681">
        <f t="shared" ca="1" si="98"/>
        <v>-6251.5627272727234</v>
      </c>
      <c r="O1458" s="681">
        <f t="shared" ca="1" si="98"/>
        <v>-3696.7045418968396</v>
      </c>
      <c r="P1458" s="681">
        <f t="shared" ca="1" si="98"/>
        <v>-2554.8581853758842</v>
      </c>
      <c r="Q1458" s="681">
        <f t="shared" ca="1" si="98"/>
        <v>0</v>
      </c>
      <c r="R1458" s="681">
        <f t="shared" ca="1" si="98"/>
        <v>0</v>
      </c>
      <c r="S1458" t="str">
        <f t="shared" si="95"/>
        <v>HUM_ASR_FY_2022</v>
      </c>
      <c r="T1458" s="958">
        <f t="shared" si="96"/>
        <v>45032</v>
      </c>
      <c r="U1458" t="str">
        <f t="shared" si="97"/>
        <v>Unaudited</v>
      </c>
    </row>
    <row r="1459" spans="1:21" x14ac:dyDescent="0.25">
      <c r="A1459" t="s">
        <v>437</v>
      </c>
      <c r="B1459" t="s">
        <v>1385</v>
      </c>
      <c r="C1459" t="s">
        <v>1386</v>
      </c>
      <c r="D1459" s="15">
        <v>1900</v>
      </c>
      <c r="E1459" s="121">
        <v>1</v>
      </c>
      <c r="F1459" t="s">
        <v>439</v>
      </c>
      <c r="G1459" s="121">
        <v>182</v>
      </c>
      <c r="H1459" t="s">
        <v>385</v>
      </c>
      <c r="I1459" t="s">
        <v>488</v>
      </c>
      <c r="J1459" t="s">
        <v>433</v>
      </c>
      <c r="K1459" t="s">
        <v>434</v>
      </c>
      <c r="L1459" s="756" t="s">
        <v>944</v>
      </c>
      <c r="M1459" t="s">
        <v>935</v>
      </c>
      <c r="N1459" s="681">
        <f t="shared" ca="1" si="98"/>
        <v>0</v>
      </c>
      <c r="O1459" s="681">
        <f t="shared" ca="1" si="98"/>
        <v>0</v>
      </c>
      <c r="P1459" s="681">
        <f t="shared" ca="1" si="98"/>
        <v>0</v>
      </c>
      <c r="Q1459" s="681">
        <f t="shared" ca="1" si="98"/>
        <v>0</v>
      </c>
      <c r="R1459" s="681">
        <f t="shared" ca="1" si="98"/>
        <v>0</v>
      </c>
      <c r="S1459" t="str">
        <f t="shared" si="95"/>
        <v>HUM_ASR_FY_2022</v>
      </c>
      <c r="T1459" s="958">
        <f t="shared" si="96"/>
        <v>45032</v>
      </c>
      <c r="U1459" t="str">
        <f t="shared" si="97"/>
        <v>Unaudited</v>
      </c>
    </row>
    <row r="1460" spans="1:21" x14ac:dyDescent="0.25">
      <c r="A1460" t="s">
        <v>437</v>
      </c>
      <c r="B1460" t="s">
        <v>1385</v>
      </c>
      <c r="C1460" t="s">
        <v>1386</v>
      </c>
      <c r="D1460" s="15">
        <v>1900</v>
      </c>
      <c r="E1460" s="121">
        <v>1</v>
      </c>
      <c r="F1460" t="s">
        <v>439</v>
      </c>
      <c r="G1460" s="121">
        <v>182</v>
      </c>
      <c r="H1460" t="s">
        <v>385</v>
      </c>
      <c r="I1460" t="s">
        <v>488</v>
      </c>
      <c r="J1460" t="s">
        <v>433</v>
      </c>
      <c r="K1460" t="s">
        <v>434</v>
      </c>
      <c r="L1460" s="756" t="s">
        <v>193</v>
      </c>
      <c r="M1460" t="s">
        <v>40</v>
      </c>
      <c r="N1460" s="681">
        <f t="shared" ca="1" si="98"/>
        <v>0</v>
      </c>
      <c r="O1460" s="681">
        <f t="shared" ca="1" si="98"/>
        <v>0</v>
      </c>
      <c r="P1460" s="681">
        <f t="shared" ca="1" si="98"/>
        <v>0</v>
      </c>
      <c r="Q1460" s="681">
        <f t="shared" ca="1" si="98"/>
        <v>0</v>
      </c>
      <c r="R1460" s="681">
        <f t="shared" ca="1" si="98"/>
        <v>0</v>
      </c>
      <c r="S1460" t="str">
        <f t="shared" si="95"/>
        <v>HUM_ASR_FY_2022</v>
      </c>
      <c r="T1460" s="958">
        <f t="shared" si="96"/>
        <v>45032</v>
      </c>
      <c r="U1460" t="str">
        <f t="shared" si="97"/>
        <v>Unaudited</v>
      </c>
    </row>
    <row r="1461" spans="1:21" x14ac:dyDescent="0.25">
      <c r="A1461" t="s">
        <v>437</v>
      </c>
      <c r="B1461" t="s">
        <v>1385</v>
      </c>
      <c r="C1461" t="s">
        <v>1386</v>
      </c>
      <c r="D1461" s="15">
        <v>1900</v>
      </c>
      <c r="E1461" s="121">
        <v>1</v>
      </c>
      <c r="F1461" t="s">
        <v>439</v>
      </c>
      <c r="G1461" s="121">
        <v>182</v>
      </c>
      <c r="H1461" t="s">
        <v>385</v>
      </c>
      <c r="I1461" t="s">
        <v>488</v>
      </c>
      <c r="J1461" t="s">
        <v>433</v>
      </c>
      <c r="K1461" t="s">
        <v>434</v>
      </c>
      <c r="L1461" s="756" t="s">
        <v>192</v>
      </c>
      <c r="M1461" t="s">
        <v>329</v>
      </c>
      <c r="N1461" s="681">
        <f t="shared" ca="1" si="98"/>
        <v>0</v>
      </c>
      <c r="O1461" s="681">
        <f t="shared" ca="1" si="98"/>
        <v>0</v>
      </c>
      <c r="P1461" s="681">
        <f t="shared" ca="1" si="98"/>
        <v>0</v>
      </c>
      <c r="Q1461" s="681">
        <f t="shared" ca="1" si="98"/>
        <v>0</v>
      </c>
      <c r="R1461" s="681">
        <f t="shared" ca="1" si="98"/>
        <v>0</v>
      </c>
      <c r="S1461" t="str">
        <f t="shared" si="95"/>
        <v>HUM_ASR_FY_2022</v>
      </c>
      <c r="T1461" s="958">
        <f t="shared" si="96"/>
        <v>45032</v>
      </c>
      <c r="U1461" t="str">
        <f t="shared" si="97"/>
        <v>Unaudited</v>
      </c>
    </row>
    <row r="1462" spans="1:21" x14ac:dyDescent="0.25">
      <c r="A1462" t="s">
        <v>437</v>
      </c>
      <c r="B1462" t="s">
        <v>1385</v>
      </c>
      <c r="C1462" t="s">
        <v>1386</v>
      </c>
      <c r="D1462" s="15">
        <v>1900</v>
      </c>
      <c r="E1462" s="121">
        <v>1</v>
      </c>
      <c r="F1462" t="s">
        <v>439</v>
      </c>
      <c r="G1462" s="121">
        <v>182</v>
      </c>
      <c r="H1462" t="s">
        <v>385</v>
      </c>
      <c r="I1462" t="s">
        <v>488</v>
      </c>
      <c r="J1462" t="s">
        <v>450</v>
      </c>
      <c r="K1462" t="s">
        <v>435</v>
      </c>
      <c r="L1462" s="756" t="s">
        <v>79</v>
      </c>
      <c r="M1462" t="s">
        <v>27</v>
      </c>
      <c r="N1462" s="681">
        <f t="shared" ca="1" si="98"/>
        <v>617800.40426755429</v>
      </c>
      <c r="O1462" s="681">
        <f t="shared" ca="1" si="98"/>
        <v>181067.48297037854</v>
      </c>
      <c r="P1462" s="681">
        <f t="shared" ca="1" si="98"/>
        <v>436732.92129717575</v>
      </c>
      <c r="Q1462" s="681">
        <f t="shared" ca="1" si="98"/>
        <v>0</v>
      </c>
      <c r="R1462" s="681">
        <f t="shared" ca="1" si="98"/>
        <v>0</v>
      </c>
      <c r="S1462" t="str">
        <f t="shared" si="95"/>
        <v>HUM_ASR_FY_2022</v>
      </c>
      <c r="T1462" s="958">
        <f t="shared" si="96"/>
        <v>45032</v>
      </c>
      <c r="U1462" t="str">
        <f t="shared" si="97"/>
        <v>Unaudited</v>
      </c>
    </row>
    <row r="1463" spans="1:21" x14ac:dyDescent="0.25">
      <c r="A1463" t="s">
        <v>437</v>
      </c>
      <c r="B1463" t="s">
        <v>1385</v>
      </c>
      <c r="C1463" t="s">
        <v>1386</v>
      </c>
      <c r="D1463" s="15">
        <v>1900</v>
      </c>
      <c r="E1463" s="121">
        <v>1</v>
      </c>
      <c r="F1463" t="s">
        <v>439</v>
      </c>
      <c r="G1463" s="121">
        <v>182</v>
      </c>
      <c r="H1463" t="s">
        <v>385</v>
      </c>
      <c r="I1463" t="s">
        <v>488</v>
      </c>
      <c r="J1463" t="s">
        <v>450</v>
      </c>
      <c r="K1463" t="s">
        <v>435</v>
      </c>
      <c r="L1463" s="756" t="s">
        <v>80</v>
      </c>
      <c r="M1463" t="s">
        <v>97</v>
      </c>
      <c r="N1463" s="681">
        <f t="shared" ca="1" si="98"/>
        <v>99762.90412003448</v>
      </c>
      <c r="O1463" s="681">
        <f t="shared" ca="1" si="98"/>
        <v>29238.922179479261</v>
      </c>
      <c r="P1463" s="681">
        <f t="shared" ca="1" si="98"/>
        <v>70523.981940555212</v>
      </c>
      <c r="Q1463" s="681">
        <f t="shared" ca="1" si="98"/>
        <v>0</v>
      </c>
      <c r="R1463" s="681">
        <f t="shared" ca="1" si="98"/>
        <v>0</v>
      </c>
      <c r="S1463" t="str">
        <f t="shared" si="95"/>
        <v>HUM_ASR_FY_2022</v>
      </c>
      <c r="T1463" s="958">
        <f t="shared" si="96"/>
        <v>45032</v>
      </c>
      <c r="U1463" t="str">
        <f t="shared" si="97"/>
        <v>Unaudited</v>
      </c>
    </row>
    <row r="1464" spans="1:21" x14ac:dyDescent="0.25">
      <c r="A1464" t="s">
        <v>437</v>
      </c>
      <c r="B1464" t="s">
        <v>1385</v>
      </c>
      <c r="C1464" t="s">
        <v>1386</v>
      </c>
      <c r="D1464" s="15">
        <v>1900</v>
      </c>
      <c r="E1464" s="121">
        <v>1</v>
      </c>
      <c r="F1464" t="s">
        <v>439</v>
      </c>
      <c r="G1464" s="121">
        <v>182</v>
      </c>
      <c r="H1464" t="s">
        <v>385</v>
      </c>
      <c r="I1464" t="s">
        <v>488</v>
      </c>
      <c r="J1464" t="s">
        <v>450</v>
      </c>
      <c r="K1464" t="s">
        <v>435</v>
      </c>
      <c r="L1464" s="756" t="s">
        <v>81</v>
      </c>
      <c r="M1464" t="s">
        <v>98</v>
      </c>
      <c r="N1464" s="681">
        <f t="shared" ca="1" si="98"/>
        <v>144651.57247156173</v>
      </c>
      <c r="O1464" s="681">
        <f t="shared" ca="1" si="98"/>
        <v>42395.077688861464</v>
      </c>
      <c r="P1464" s="681">
        <f t="shared" ca="1" si="98"/>
        <v>102256.49478270028</v>
      </c>
      <c r="Q1464" s="681">
        <f t="shared" ca="1" si="98"/>
        <v>0</v>
      </c>
      <c r="R1464" s="681">
        <f t="shared" ca="1" si="98"/>
        <v>0</v>
      </c>
      <c r="S1464" t="str">
        <f t="shared" si="95"/>
        <v>HUM_ASR_FY_2022</v>
      </c>
      <c r="T1464" s="958">
        <f t="shared" si="96"/>
        <v>45032</v>
      </c>
      <c r="U1464" t="str">
        <f t="shared" si="97"/>
        <v>Unaudited</v>
      </c>
    </row>
    <row r="1465" spans="1:21" x14ac:dyDescent="0.25">
      <c r="A1465" t="s">
        <v>437</v>
      </c>
      <c r="B1465" t="s">
        <v>1385</v>
      </c>
      <c r="C1465" t="s">
        <v>1386</v>
      </c>
      <c r="D1465" s="15">
        <v>1900</v>
      </c>
      <c r="E1465" s="121">
        <v>1</v>
      </c>
      <c r="F1465" t="s">
        <v>439</v>
      </c>
      <c r="G1465" s="121">
        <v>182</v>
      </c>
      <c r="H1465" t="s">
        <v>385</v>
      </c>
      <c r="I1465" t="s">
        <v>488</v>
      </c>
      <c r="J1465" t="s">
        <v>450</v>
      </c>
      <c r="K1465" t="s">
        <v>435</v>
      </c>
      <c r="L1465" s="756" t="s">
        <v>82</v>
      </c>
      <c r="M1465" t="s">
        <v>99</v>
      </c>
      <c r="N1465" s="681">
        <f t="shared" ca="1" si="98"/>
        <v>73901.8836819032</v>
      </c>
      <c r="O1465" s="681">
        <f t="shared" ca="1" si="98"/>
        <v>21659.467965088639</v>
      </c>
      <c r="P1465" s="681">
        <f t="shared" ca="1" si="98"/>
        <v>52242.415716814561</v>
      </c>
      <c r="Q1465" s="681">
        <f t="shared" ca="1" si="98"/>
        <v>0</v>
      </c>
      <c r="R1465" s="681">
        <f t="shared" ca="1" si="98"/>
        <v>0</v>
      </c>
      <c r="S1465" t="str">
        <f t="shared" si="95"/>
        <v>HUM_ASR_FY_2022</v>
      </c>
      <c r="T1465" s="958">
        <f t="shared" si="96"/>
        <v>45032</v>
      </c>
      <c r="U1465" t="str">
        <f t="shared" si="97"/>
        <v>Unaudited</v>
      </c>
    </row>
    <row r="1466" spans="1:21" x14ac:dyDescent="0.25">
      <c r="A1466" t="s">
        <v>437</v>
      </c>
      <c r="B1466" t="s">
        <v>1385</v>
      </c>
      <c r="C1466" t="s">
        <v>1386</v>
      </c>
      <c r="D1466" s="15">
        <v>1900</v>
      </c>
      <c r="E1466" s="121">
        <v>1</v>
      </c>
      <c r="F1466" t="s">
        <v>439</v>
      </c>
      <c r="G1466" s="121">
        <v>182</v>
      </c>
      <c r="H1466" t="s">
        <v>385</v>
      </c>
      <c r="I1466" t="s">
        <v>488</v>
      </c>
      <c r="J1466" t="s">
        <v>450</v>
      </c>
      <c r="K1466" t="s">
        <v>435</v>
      </c>
      <c r="L1466" s="756" t="s">
        <v>216</v>
      </c>
      <c r="M1466" t="s">
        <v>100</v>
      </c>
      <c r="N1466" s="681">
        <f t="shared" ca="1" si="98"/>
        <v>355142.59117577481</v>
      </c>
      <c r="O1466" s="681">
        <f t="shared" ca="1" si="98"/>
        <v>104086.65102123644</v>
      </c>
      <c r="P1466" s="681">
        <f t="shared" ca="1" si="98"/>
        <v>251055.9401545384</v>
      </c>
      <c r="Q1466" s="681">
        <f t="shared" ca="1" si="98"/>
        <v>0</v>
      </c>
      <c r="R1466" s="681">
        <f t="shared" ca="1" si="98"/>
        <v>0</v>
      </c>
      <c r="S1466" t="str">
        <f t="shared" si="95"/>
        <v>HUM_ASR_FY_2022</v>
      </c>
      <c r="T1466" s="958">
        <f t="shared" si="96"/>
        <v>45032</v>
      </c>
      <c r="U1466" t="str">
        <f t="shared" si="97"/>
        <v>Unaudited</v>
      </c>
    </row>
    <row r="1467" spans="1:21" x14ac:dyDescent="0.25">
      <c r="A1467" t="s">
        <v>437</v>
      </c>
      <c r="B1467" t="s">
        <v>1385</v>
      </c>
      <c r="C1467" t="s">
        <v>1386</v>
      </c>
      <c r="D1467" s="15">
        <v>1900</v>
      </c>
      <c r="E1467" s="121">
        <v>1</v>
      </c>
      <c r="F1467" t="s">
        <v>439</v>
      </c>
      <c r="G1467" s="121">
        <v>182</v>
      </c>
      <c r="H1467" t="s">
        <v>385</v>
      </c>
      <c r="I1467" t="s">
        <v>488</v>
      </c>
      <c r="J1467" t="s">
        <v>450</v>
      </c>
      <c r="K1467" t="s">
        <v>435</v>
      </c>
      <c r="L1467" s="756" t="s">
        <v>215</v>
      </c>
      <c r="M1467" t="s">
        <v>28</v>
      </c>
      <c r="N1467" s="681">
        <f t="shared" ca="1" si="98"/>
        <v>4330.6531398145407</v>
      </c>
      <c r="O1467" s="681">
        <f t="shared" ca="1" si="98"/>
        <v>1269.2456305101309</v>
      </c>
      <c r="P1467" s="681">
        <f t="shared" ca="1" si="98"/>
        <v>3061.4075093044098</v>
      </c>
      <c r="Q1467" s="681">
        <f t="shared" ca="1" si="98"/>
        <v>0</v>
      </c>
      <c r="R1467" s="681">
        <f t="shared" ca="1" si="98"/>
        <v>0</v>
      </c>
      <c r="S1467" t="str">
        <f t="shared" si="95"/>
        <v>HUM_ASR_FY_2022</v>
      </c>
      <c r="T1467" s="958">
        <f t="shared" si="96"/>
        <v>45032</v>
      </c>
      <c r="U1467" t="str">
        <f t="shared" si="97"/>
        <v>Unaudited</v>
      </c>
    </row>
    <row r="1468" spans="1:21" x14ac:dyDescent="0.25">
      <c r="A1468" t="s">
        <v>437</v>
      </c>
      <c r="B1468" t="s">
        <v>1385</v>
      </c>
      <c r="C1468" t="s">
        <v>1386</v>
      </c>
      <c r="D1468" s="15">
        <v>1900</v>
      </c>
      <c r="E1468" s="121">
        <v>1</v>
      </c>
      <c r="F1468" t="s">
        <v>439</v>
      </c>
      <c r="G1468" s="121">
        <v>182</v>
      </c>
      <c r="H1468" t="s">
        <v>385</v>
      </c>
      <c r="I1468" t="s">
        <v>488</v>
      </c>
      <c r="J1468" t="s">
        <v>436</v>
      </c>
      <c r="K1468" t="s">
        <v>436</v>
      </c>
      <c r="L1468" s="756" t="s">
        <v>84</v>
      </c>
      <c r="M1468" t="s">
        <v>327</v>
      </c>
      <c r="N1468" s="681">
        <f t="shared" ca="1" si="98"/>
        <v>0</v>
      </c>
      <c r="O1468" s="681">
        <f t="shared" ca="1" si="98"/>
        <v>0</v>
      </c>
      <c r="P1468" s="681">
        <f t="shared" ca="1" si="98"/>
        <v>0</v>
      </c>
      <c r="Q1468" s="681">
        <f t="shared" ca="1" si="98"/>
        <v>0</v>
      </c>
      <c r="R1468" s="681">
        <f t="shared" ca="1" si="98"/>
        <v>0</v>
      </c>
      <c r="S1468" t="str">
        <f t="shared" si="95"/>
        <v>HUM_ASR_FY_2022</v>
      </c>
      <c r="T1468" s="958">
        <f t="shared" si="96"/>
        <v>45032</v>
      </c>
      <c r="U1468" t="str">
        <f t="shared" si="97"/>
        <v>Unaudited</v>
      </c>
    </row>
    <row r="1469" spans="1:21" x14ac:dyDescent="0.25">
      <c r="A1469" t="s">
        <v>437</v>
      </c>
      <c r="B1469" t="s">
        <v>1385</v>
      </c>
      <c r="C1469" t="s">
        <v>1386</v>
      </c>
      <c r="D1469" s="15">
        <v>1900</v>
      </c>
      <c r="E1469" s="121">
        <v>1</v>
      </c>
      <c r="F1469" t="s">
        <v>439</v>
      </c>
      <c r="G1469" s="121">
        <v>182</v>
      </c>
      <c r="H1469" t="s">
        <v>385</v>
      </c>
      <c r="I1469" t="s">
        <v>488</v>
      </c>
      <c r="J1469" t="s">
        <v>436</v>
      </c>
      <c r="K1469" t="s">
        <v>436</v>
      </c>
      <c r="L1469" s="756" t="s">
        <v>85</v>
      </c>
      <c r="M1469" t="s">
        <v>325</v>
      </c>
      <c r="N1469" s="681">
        <f t="shared" ca="1" si="98"/>
        <v>0</v>
      </c>
      <c r="O1469" s="681">
        <f t="shared" ca="1" si="98"/>
        <v>0</v>
      </c>
      <c r="P1469" s="681">
        <f t="shared" ca="1" si="98"/>
        <v>0</v>
      </c>
      <c r="Q1469" s="681">
        <f t="shared" ca="1" si="98"/>
        <v>0</v>
      </c>
      <c r="R1469" s="681">
        <f t="shared" ca="1" si="98"/>
        <v>0</v>
      </c>
      <c r="S1469" t="str">
        <f t="shared" si="95"/>
        <v>HUM_ASR_FY_2022</v>
      </c>
      <c r="T1469" s="958">
        <f t="shared" si="96"/>
        <v>45032</v>
      </c>
      <c r="U1469" t="str">
        <f t="shared" si="97"/>
        <v>Unaudited</v>
      </c>
    </row>
    <row r="1470" spans="1:21" x14ac:dyDescent="0.25">
      <c r="A1470" t="s">
        <v>437</v>
      </c>
      <c r="B1470" t="s">
        <v>1385</v>
      </c>
      <c r="C1470" t="s">
        <v>1386</v>
      </c>
      <c r="D1470" s="15">
        <v>1900</v>
      </c>
      <c r="E1470" s="121">
        <v>1</v>
      </c>
      <c r="F1470" t="s">
        <v>439</v>
      </c>
      <c r="G1470" s="121">
        <v>182</v>
      </c>
      <c r="H1470" t="s">
        <v>385</v>
      </c>
      <c r="I1470" t="s">
        <v>488</v>
      </c>
      <c r="J1470" t="s">
        <v>436</v>
      </c>
      <c r="K1470" t="s">
        <v>436</v>
      </c>
      <c r="L1470" s="756" t="s">
        <v>86</v>
      </c>
      <c r="M1470" t="s">
        <v>494</v>
      </c>
      <c r="N1470" s="681">
        <f t="shared" ca="1" si="98"/>
        <v>0</v>
      </c>
      <c r="O1470" s="681">
        <f t="shared" ca="1" si="98"/>
        <v>0</v>
      </c>
      <c r="P1470" s="681">
        <f t="shared" ca="1" si="98"/>
        <v>0</v>
      </c>
      <c r="Q1470" s="681">
        <f t="shared" ca="1" si="98"/>
        <v>0</v>
      </c>
      <c r="R1470" s="681">
        <f t="shared" ca="1" si="98"/>
        <v>0</v>
      </c>
      <c r="S1470" t="str">
        <f t="shared" si="95"/>
        <v>HUM_ASR_FY_2022</v>
      </c>
      <c r="T1470" s="958">
        <f t="shared" si="96"/>
        <v>45032</v>
      </c>
      <c r="U1470" t="str">
        <f t="shared" si="97"/>
        <v>Unaudited</v>
      </c>
    </row>
    <row r="1471" spans="1:21" x14ac:dyDescent="0.25">
      <c r="A1471" t="s">
        <v>437</v>
      </c>
      <c r="B1471" t="s">
        <v>1385</v>
      </c>
      <c r="C1471" t="s">
        <v>1386</v>
      </c>
      <c r="D1471" s="15">
        <v>1900</v>
      </c>
      <c r="E1471" s="121">
        <v>1</v>
      </c>
      <c r="F1471" t="s">
        <v>439</v>
      </c>
      <c r="G1471" s="121">
        <v>182</v>
      </c>
      <c r="H1471" t="s">
        <v>385</v>
      </c>
      <c r="I1471" t="s">
        <v>488</v>
      </c>
      <c r="J1471" t="s">
        <v>436</v>
      </c>
      <c r="K1471" t="s">
        <v>436</v>
      </c>
      <c r="L1471" s="756" t="s">
        <v>87</v>
      </c>
      <c r="M1471" t="s">
        <v>495</v>
      </c>
      <c r="N1471" s="681">
        <f t="shared" ca="1" si="98"/>
        <v>0</v>
      </c>
      <c r="O1471" s="681">
        <f t="shared" ca="1" si="98"/>
        <v>0</v>
      </c>
      <c r="P1471" s="681">
        <f t="shared" ca="1" si="98"/>
        <v>0</v>
      </c>
      <c r="Q1471" s="681">
        <f t="shared" ca="1" si="98"/>
        <v>0</v>
      </c>
      <c r="R1471" s="681">
        <f t="shared" ca="1" si="98"/>
        <v>0</v>
      </c>
      <c r="S1471" t="str">
        <f t="shared" si="95"/>
        <v>HUM_ASR_FY_2022</v>
      </c>
      <c r="T1471" s="958">
        <f t="shared" si="96"/>
        <v>45032</v>
      </c>
      <c r="U1471" t="str">
        <f t="shared" si="97"/>
        <v>Unaudited</v>
      </c>
    </row>
    <row r="1472" spans="1:21" x14ac:dyDescent="0.25">
      <c r="A1472" t="s">
        <v>437</v>
      </c>
      <c r="B1472" t="s">
        <v>1385</v>
      </c>
      <c r="C1472" t="s">
        <v>1386</v>
      </c>
      <c r="D1472" s="15">
        <v>1900</v>
      </c>
      <c r="E1472" s="121">
        <v>1</v>
      </c>
      <c r="F1472" t="s">
        <v>439</v>
      </c>
      <c r="G1472" s="121">
        <v>182</v>
      </c>
      <c r="H1472" t="s">
        <v>385</v>
      </c>
      <c r="I1472" t="s">
        <v>488</v>
      </c>
      <c r="J1472" t="s">
        <v>436</v>
      </c>
      <c r="K1472" t="s">
        <v>436</v>
      </c>
      <c r="L1472" s="756" t="s">
        <v>213</v>
      </c>
      <c r="M1472" t="s">
        <v>496</v>
      </c>
      <c r="N1472" s="681">
        <f t="shared" ca="1" si="98"/>
        <v>0</v>
      </c>
      <c r="O1472" s="681">
        <f t="shared" ca="1" si="98"/>
        <v>0</v>
      </c>
      <c r="P1472" s="681">
        <f t="shared" ca="1" si="98"/>
        <v>0</v>
      </c>
      <c r="Q1472" s="681">
        <f t="shared" ca="1" si="98"/>
        <v>0</v>
      </c>
      <c r="R1472" s="681">
        <f t="shared" ca="1" si="98"/>
        <v>0</v>
      </c>
      <c r="S1472" t="str">
        <f t="shared" si="95"/>
        <v>HUM_ASR_FY_2022</v>
      </c>
      <c r="T1472" s="958">
        <f t="shared" si="96"/>
        <v>45032</v>
      </c>
      <c r="U1472" t="str">
        <f t="shared" si="97"/>
        <v>Unaudited</v>
      </c>
    </row>
    <row r="1473" spans="1:21" x14ac:dyDescent="0.25">
      <c r="A1473" t="s">
        <v>437</v>
      </c>
      <c r="B1473" t="s">
        <v>1385</v>
      </c>
      <c r="C1473" t="s">
        <v>1386</v>
      </c>
      <c r="D1473" s="15">
        <v>1900</v>
      </c>
      <c r="E1473" s="121">
        <v>1</v>
      </c>
      <c r="F1473" t="s">
        <v>439</v>
      </c>
      <c r="G1473" s="121">
        <v>182</v>
      </c>
      <c r="H1473" t="s">
        <v>385</v>
      </c>
      <c r="I1473" t="s">
        <v>489</v>
      </c>
      <c r="J1473" t="s">
        <v>26</v>
      </c>
      <c r="K1473" t="s">
        <v>26</v>
      </c>
      <c r="L1473" s="756" t="s">
        <v>204</v>
      </c>
      <c r="M1473" t="s">
        <v>26</v>
      </c>
      <c r="N1473" s="681">
        <f t="shared" ca="1" si="98"/>
        <v>-41185.145330837375</v>
      </c>
      <c r="O1473" s="681">
        <f t="shared" ca="1" si="98"/>
        <v>0</v>
      </c>
      <c r="P1473" s="681">
        <f t="shared" ca="1" si="98"/>
        <v>0</v>
      </c>
      <c r="Q1473" s="681">
        <f t="shared" ca="1" si="98"/>
        <v>0</v>
      </c>
      <c r="R1473" s="681">
        <f t="shared" ca="1" si="98"/>
        <v>0</v>
      </c>
      <c r="S1473" t="str">
        <f t="shared" si="95"/>
        <v>HUM_ASR_FY_2022</v>
      </c>
      <c r="T1473" s="958">
        <f t="shared" si="96"/>
        <v>45032</v>
      </c>
      <c r="U1473" t="str">
        <f t="shared" si="97"/>
        <v>Unaudited</v>
      </c>
    </row>
    <row r="1474" spans="1:21" x14ac:dyDescent="0.25">
      <c r="A1474" t="s">
        <v>437</v>
      </c>
      <c r="B1474" t="s">
        <v>1385</v>
      </c>
      <c r="C1474" t="s">
        <v>1386</v>
      </c>
      <c r="D1474" s="15">
        <v>1900</v>
      </c>
      <c r="E1474" s="121">
        <v>1</v>
      </c>
      <c r="F1474" t="s">
        <v>440</v>
      </c>
      <c r="G1474" s="121">
        <v>274</v>
      </c>
      <c r="H1474" t="s">
        <v>385</v>
      </c>
      <c r="I1474" t="s">
        <v>432</v>
      </c>
      <c r="J1474" t="s">
        <v>432</v>
      </c>
      <c r="K1474" t="s">
        <v>432</v>
      </c>
      <c r="M1474" t="s">
        <v>432</v>
      </c>
      <c r="N1474" s="681">
        <f t="shared" ca="1" si="98"/>
        <v>8191</v>
      </c>
      <c r="O1474" s="681">
        <f t="shared" ca="1" si="98"/>
        <v>2670</v>
      </c>
      <c r="P1474" s="681">
        <f t="shared" ca="1" si="98"/>
        <v>5521</v>
      </c>
      <c r="Q1474" s="681">
        <f t="shared" ca="1" si="98"/>
        <v>0</v>
      </c>
      <c r="R1474" s="681">
        <f t="shared" ca="1" si="98"/>
        <v>0</v>
      </c>
      <c r="S1474" t="str">
        <f t="shared" ref="S1474:S1537" si="99">file_name</f>
        <v>HUM_ASR_FY_2022</v>
      </c>
      <c r="T1474" s="958">
        <f t="shared" ref="T1474:T1537" si="100">file_date</f>
        <v>45032</v>
      </c>
      <c r="U1474" t="str">
        <f t="shared" ref="U1474:U1537" si="101">status</f>
        <v>Unaudited</v>
      </c>
    </row>
    <row r="1475" spans="1:21" x14ac:dyDescent="0.25">
      <c r="A1475" t="s">
        <v>437</v>
      </c>
      <c r="B1475" t="s">
        <v>1385</v>
      </c>
      <c r="C1475" t="s">
        <v>1386</v>
      </c>
      <c r="D1475" s="15">
        <v>1900</v>
      </c>
      <c r="E1475" s="121">
        <v>1</v>
      </c>
      <c r="F1475" t="s">
        <v>440</v>
      </c>
      <c r="G1475" s="121">
        <v>274</v>
      </c>
      <c r="H1475" t="s">
        <v>385</v>
      </c>
      <c r="I1475" t="s">
        <v>487</v>
      </c>
      <c r="J1475" t="s">
        <v>12</v>
      </c>
      <c r="K1475" t="s">
        <v>12</v>
      </c>
      <c r="L1475" s="756">
        <v>1.1000000000000001</v>
      </c>
      <c r="M1475" t="s">
        <v>12</v>
      </c>
      <c r="N1475" s="681">
        <f t="shared" ca="1" si="98"/>
        <v>24268106.410000004</v>
      </c>
      <c r="O1475" s="681">
        <f t="shared" ca="1" si="98"/>
        <v>0</v>
      </c>
      <c r="P1475" s="681">
        <f t="shared" ca="1" si="98"/>
        <v>0</v>
      </c>
      <c r="Q1475" s="681">
        <f t="shared" ca="1" si="98"/>
        <v>0</v>
      </c>
      <c r="R1475" s="681">
        <f t="shared" ca="1" si="98"/>
        <v>0</v>
      </c>
      <c r="S1475" t="str">
        <f t="shared" si="99"/>
        <v>HUM_ASR_FY_2022</v>
      </c>
      <c r="T1475" s="958">
        <f t="shared" si="100"/>
        <v>45032</v>
      </c>
      <c r="U1475" t="str">
        <f t="shared" si="101"/>
        <v>Unaudited</v>
      </c>
    </row>
    <row r="1476" spans="1:21" x14ac:dyDescent="0.25">
      <c r="A1476" t="s">
        <v>437</v>
      </c>
      <c r="B1476" t="s">
        <v>1385</v>
      </c>
      <c r="C1476" t="s">
        <v>1386</v>
      </c>
      <c r="D1476" s="15">
        <v>1900</v>
      </c>
      <c r="E1476" s="121">
        <v>1</v>
      </c>
      <c r="F1476" t="s">
        <v>440</v>
      </c>
      <c r="G1476" s="121">
        <v>274</v>
      </c>
      <c r="H1476" t="s">
        <v>385</v>
      </c>
      <c r="I1476" t="s">
        <v>487</v>
      </c>
      <c r="J1476" t="s">
        <v>12</v>
      </c>
      <c r="K1476" t="s">
        <v>222</v>
      </c>
      <c r="L1476" s="756">
        <v>1.2</v>
      </c>
      <c r="M1476" t="s">
        <v>222</v>
      </c>
      <c r="N1476" s="681">
        <f t="shared" ca="1" si="98"/>
        <v>0</v>
      </c>
      <c r="O1476" s="681">
        <f t="shared" ca="1" si="98"/>
        <v>0</v>
      </c>
      <c r="P1476" s="681">
        <f t="shared" ca="1" si="98"/>
        <v>0</v>
      </c>
      <c r="Q1476" s="681">
        <f t="shared" ca="1" si="98"/>
        <v>0</v>
      </c>
      <c r="R1476" s="681">
        <f t="shared" ca="1" si="98"/>
        <v>0</v>
      </c>
      <c r="S1476" t="str">
        <f t="shared" si="99"/>
        <v>HUM_ASR_FY_2022</v>
      </c>
      <c r="T1476" s="958">
        <f t="shared" si="100"/>
        <v>45032</v>
      </c>
      <c r="U1476" t="str">
        <f t="shared" si="101"/>
        <v>Unaudited</v>
      </c>
    </row>
    <row r="1477" spans="1:21" x14ac:dyDescent="0.25">
      <c r="A1477" t="s">
        <v>437</v>
      </c>
      <c r="B1477" t="s">
        <v>1385</v>
      </c>
      <c r="C1477" t="s">
        <v>1386</v>
      </c>
      <c r="D1477" s="15">
        <v>1900</v>
      </c>
      <c r="E1477" s="121">
        <v>1</v>
      </c>
      <c r="F1477" t="s">
        <v>440</v>
      </c>
      <c r="G1477" s="121">
        <v>274</v>
      </c>
      <c r="H1477" t="s">
        <v>385</v>
      </c>
      <c r="I1477" t="s">
        <v>487</v>
      </c>
      <c r="J1477" t="s">
        <v>12</v>
      </c>
      <c r="K1477" t="s">
        <v>1323</v>
      </c>
      <c r="L1477" s="756" t="s">
        <v>1319</v>
      </c>
      <c r="M1477" t="s">
        <v>1323</v>
      </c>
      <c r="N1477" s="681">
        <f t="shared" ca="1" si="98"/>
        <v>52974.06</v>
      </c>
      <c r="O1477" s="681">
        <f t="shared" ca="1" si="98"/>
        <v>0</v>
      </c>
      <c r="P1477" s="681">
        <f t="shared" ca="1" si="98"/>
        <v>0</v>
      </c>
      <c r="Q1477" s="681">
        <f t="shared" ca="1" si="98"/>
        <v>0</v>
      </c>
      <c r="R1477" s="681">
        <f t="shared" ca="1" si="98"/>
        <v>0</v>
      </c>
      <c r="S1477" t="str">
        <f t="shared" si="99"/>
        <v>HUM_ASR_FY_2022</v>
      </c>
      <c r="T1477" s="958">
        <f t="shared" si="100"/>
        <v>45032</v>
      </c>
      <c r="U1477" t="str">
        <f t="shared" si="101"/>
        <v>Unaudited</v>
      </c>
    </row>
    <row r="1478" spans="1:21" x14ac:dyDescent="0.25">
      <c r="A1478" t="s">
        <v>437</v>
      </c>
      <c r="B1478" t="s">
        <v>1385</v>
      </c>
      <c r="C1478" t="s">
        <v>1386</v>
      </c>
      <c r="D1478" s="15">
        <v>1900</v>
      </c>
      <c r="E1478" s="121">
        <v>1</v>
      </c>
      <c r="F1478" t="s">
        <v>440</v>
      </c>
      <c r="G1478" s="121">
        <v>274</v>
      </c>
      <c r="H1478" t="s">
        <v>385</v>
      </c>
      <c r="I1478" t="s">
        <v>487</v>
      </c>
      <c r="J1478" t="s">
        <v>12</v>
      </c>
      <c r="K1478" t="s">
        <v>1325</v>
      </c>
      <c r="L1478" s="756" t="s">
        <v>1324</v>
      </c>
      <c r="M1478" t="s">
        <v>1325</v>
      </c>
      <c r="N1478" s="681">
        <f t="shared" ca="1" si="98"/>
        <v>-32093.97</v>
      </c>
      <c r="O1478" s="681">
        <f t="shared" ca="1" si="98"/>
        <v>0</v>
      </c>
      <c r="P1478" s="681">
        <f t="shared" ca="1" si="98"/>
        <v>0</v>
      </c>
      <c r="Q1478" s="681">
        <f t="shared" ca="1" si="98"/>
        <v>0</v>
      </c>
      <c r="R1478" s="681">
        <f t="shared" ca="1" si="98"/>
        <v>0</v>
      </c>
      <c r="S1478" t="str">
        <f t="shared" si="99"/>
        <v>HUM_ASR_FY_2022</v>
      </c>
      <c r="T1478" s="958">
        <f t="shared" si="100"/>
        <v>45032</v>
      </c>
      <c r="U1478" t="str">
        <f t="shared" si="101"/>
        <v>Unaudited</v>
      </c>
    </row>
    <row r="1479" spans="1:21" x14ac:dyDescent="0.25">
      <c r="A1479" t="s">
        <v>437</v>
      </c>
      <c r="B1479" t="s">
        <v>1385</v>
      </c>
      <c r="C1479" t="s">
        <v>1386</v>
      </c>
      <c r="D1479" s="15">
        <v>1900</v>
      </c>
      <c r="E1479" s="121">
        <v>1</v>
      </c>
      <c r="F1479" t="s">
        <v>440</v>
      </c>
      <c r="G1479" s="121">
        <v>274</v>
      </c>
      <c r="H1479" t="s">
        <v>385</v>
      </c>
      <c r="I1479" t="s">
        <v>487</v>
      </c>
      <c r="J1479" t="s">
        <v>13</v>
      </c>
      <c r="K1479" t="s">
        <v>13</v>
      </c>
      <c r="L1479" s="756" t="s">
        <v>63</v>
      </c>
      <c r="M1479" t="s">
        <v>13</v>
      </c>
      <c r="N1479" s="681">
        <f t="shared" ca="1" si="98"/>
        <v>-57608.75</v>
      </c>
      <c r="O1479" s="681">
        <f t="shared" ca="1" si="98"/>
        <v>0</v>
      </c>
      <c r="P1479" s="681">
        <f t="shared" ca="1" si="98"/>
        <v>0</v>
      </c>
      <c r="Q1479" s="681">
        <f t="shared" ca="1" si="98"/>
        <v>0</v>
      </c>
      <c r="R1479" s="681">
        <f t="shared" ca="1" si="98"/>
        <v>0</v>
      </c>
      <c r="S1479" t="str">
        <f t="shared" si="99"/>
        <v>HUM_ASR_FY_2022</v>
      </c>
      <c r="T1479" s="958">
        <f t="shared" si="100"/>
        <v>45032</v>
      </c>
      <c r="U1479" t="str">
        <f t="shared" si="101"/>
        <v>Unaudited</v>
      </c>
    </row>
    <row r="1480" spans="1:21" x14ac:dyDescent="0.25">
      <c r="A1480" t="s">
        <v>437</v>
      </c>
      <c r="B1480" t="s">
        <v>1385</v>
      </c>
      <c r="C1480" t="s">
        <v>1386</v>
      </c>
      <c r="D1480" s="15">
        <v>1900</v>
      </c>
      <c r="E1480" s="121">
        <v>1</v>
      </c>
      <c r="F1480" t="s">
        <v>440</v>
      </c>
      <c r="G1480" s="121">
        <v>274</v>
      </c>
      <c r="H1480" t="s">
        <v>385</v>
      </c>
      <c r="I1480" t="s">
        <v>488</v>
      </c>
      <c r="J1480" t="s">
        <v>433</v>
      </c>
      <c r="K1480" t="s">
        <v>796</v>
      </c>
      <c r="L1480" s="756">
        <v>2.1</v>
      </c>
      <c r="M1480" t="s">
        <v>731</v>
      </c>
      <c r="N1480" s="681">
        <f t="shared" ca="1" si="98"/>
        <v>64374</v>
      </c>
      <c r="O1480" s="681">
        <f t="shared" ca="1" si="98"/>
        <v>59137</v>
      </c>
      <c r="P1480" s="681">
        <f t="shared" ca="1" si="98"/>
        <v>5237</v>
      </c>
      <c r="Q1480" s="681">
        <f t="shared" ca="1" si="98"/>
        <v>0</v>
      </c>
      <c r="R1480" s="681">
        <f t="shared" ca="1" si="98"/>
        <v>0</v>
      </c>
      <c r="S1480" t="str">
        <f t="shared" si="99"/>
        <v>HUM_ASR_FY_2022</v>
      </c>
      <c r="T1480" s="958">
        <f t="shared" si="100"/>
        <v>45032</v>
      </c>
      <c r="U1480" t="str">
        <f t="shared" si="101"/>
        <v>Unaudited</v>
      </c>
    </row>
    <row r="1481" spans="1:21" x14ac:dyDescent="0.25">
      <c r="A1481" t="s">
        <v>437</v>
      </c>
      <c r="B1481" t="s">
        <v>1385</v>
      </c>
      <c r="C1481" t="s">
        <v>1386</v>
      </c>
      <c r="D1481" s="15">
        <v>1900</v>
      </c>
      <c r="E1481" s="121">
        <v>1</v>
      </c>
      <c r="F1481" t="s">
        <v>440</v>
      </c>
      <c r="G1481" s="121">
        <v>274</v>
      </c>
      <c r="H1481" t="s">
        <v>385</v>
      </c>
      <c r="I1481" t="s">
        <v>488</v>
      </c>
      <c r="J1481" t="s">
        <v>433</v>
      </c>
      <c r="K1481" t="s">
        <v>796</v>
      </c>
      <c r="L1481" s="756">
        <v>2.2000000000000002</v>
      </c>
      <c r="M1481" t="s">
        <v>732</v>
      </c>
      <c r="N1481" s="681">
        <f t="shared" ca="1" si="98"/>
        <v>331</v>
      </c>
      <c r="O1481" s="681">
        <f t="shared" ca="1" si="98"/>
        <v>268</v>
      </c>
      <c r="P1481" s="681">
        <f t="shared" ca="1" si="98"/>
        <v>63</v>
      </c>
      <c r="Q1481" s="681">
        <f t="shared" ca="1" si="98"/>
        <v>0</v>
      </c>
      <c r="R1481" s="681">
        <f t="shared" ca="1" si="98"/>
        <v>0</v>
      </c>
      <c r="S1481" t="str">
        <f t="shared" si="99"/>
        <v>HUM_ASR_FY_2022</v>
      </c>
      <c r="T1481" s="958">
        <f t="shared" si="100"/>
        <v>45032</v>
      </c>
      <c r="U1481" t="str">
        <f t="shared" si="101"/>
        <v>Unaudited</v>
      </c>
    </row>
    <row r="1482" spans="1:21" x14ac:dyDescent="0.25">
      <c r="A1482" t="s">
        <v>437</v>
      </c>
      <c r="B1482" t="s">
        <v>1385</v>
      </c>
      <c r="C1482" t="s">
        <v>1386</v>
      </c>
      <c r="D1482" s="15">
        <v>1900</v>
      </c>
      <c r="E1482" s="121">
        <v>1</v>
      </c>
      <c r="F1482" t="s">
        <v>440</v>
      </c>
      <c r="G1482" s="121">
        <v>274</v>
      </c>
      <c r="H1482" t="s">
        <v>385</v>
      </c>
      <c r="I1482" t="s">
        <v>488</v>
      </c>
      <c r="J1482" t="s">
        <v>433</v>
      </c>
      <c r="K1482" t="s">
        <v>796</v>
      </c>
      <c r="L1482" s="756">
        <v>2.2999999999999998</v>
      </c>
      <c r="M1482" t="s">
        <v>733</v>
      </c>
      <c r="N1482" s="681">
        <f t="shared" ca="1" si="98"/>
        <v>12872826.189999999</v>
      </c>
      <c r="O1482" s="681">
        <f t="shared" ca="1" si="98"/>
        <v>11781740.219999999</v>
      </c>
      <c r="P1482" s="681">
        <f t="shared" ca="1" si="98"/>
        <v>1091085.97</v>
      </c>
      <c r="Q1482" s="681">
        <f t="shared" ca="1" si="98"/>
        <v>0</v>
      </c>
      <c r="R1482" s="681">
        <f t="shared" ca="1" si="98"/>
        <v>0</v>
      </c>
      <c r="S1482" t="str">
        <f t="shared" si="99"/>
        <v>HUM_ASR_FY_2022</v>
      </c>
      <c r="T1482" s="958">
        <f t="shared" si="100"/>
        <v>45032</v>
      </c>
      <c r="U1482" t="str">
        <f t="shared" si="101"/>
        <v>Unaudited</v>
      </c>
    </row>
    <row r="1483" spans="1:21" x14ac:dyDescent="0.25">
      <c r="A1483" t="s">
        <v>437</v>
      </c>
      <c r="B1483" t="s">
        <v>1385</v>
      </c>
      <c r="C1483" t="s">
        <v>1386</v>
      </c>
      <c r="D1483" s="15">
        <v>1900</v>
      </c>
      <c r="E1483" s="121">
        <v>1</v>
      </c>
      <c r="F1483" t="s">
        <v>440</v>
      </c>
      <c r="G1483" s="121">
        <v>274</v>
      </c>
      <c r="H1483" t="s">
        <v>385</v>
      </c>
      <c r="I1483" t="s">
        <v>488</v>
      </c>
      <c r="J1483" t="s">
        <v>433</v>
      </c>
      <c r="K1483" t="s">
        <v>796</v>
      </c>
      <c r="L1483" s="756">
        <v>2.4</v>
      </c>
      <c r="M1483" t="s">
        <v>734</v>
      </c>
      <c r="N1483" s="681">
        <f t="shared" ca="1" si="98"/>
        <v>20415.900000000001</v>
      </c>
      <c r="O1483" s="681">
        <f t="shared" ca="1" si="98"/>
        <v>17950.350000000002</v>
      </c>
      <c r="P1483" s="681">
        <f t="shared" ca="1" si="98"/>
        <v>2465.5500000000002</v>
      </c>
      <c r="Q1483" s="681">
        <f t="shared" ca="1" si="98"/>
        <v>0</v>
      </c>
      <c r="R1483" s="681">
        <f t="shared" ca="1" si="98"/>
        <v>0</v>
      </c>
      <c r="S1483" t="str">
        <f t="shared" si="99"/>
        <v>HUM_ASR_FY_2022</v>
      </c>
      <c r="T1483" s="958">
        <f t="shared" si="100"/>
        <v>45032</v>
      </c>
      <c r="U1483" t="str">
        <f t="shared" si="101"/>
        <v>Unaudited</v>
      </c>
    </row>
    <row r="1484" spans="1:21" x14ac:dyDescent="0.25">
      <c r="A1484" t="s">
        <v>437</v>
      </c>
      <c r="B1484" t="s">
        <v>1385</v>
      </c>
      <c r="C1484" t="s">
        <v>1386</v>
      </c>
      <c r="D1484" s="15">
        <v>1900</v>
      </c>
      <c r="E1484" s="121">
        <v>1</v>
      </c>
      <c r="F1484" t="s">
        <v>440</v>
      </c>
      <c r="G1484" s="121">
        <v>274</v>
      </c>
      <c r="H1484" t="s">
        <v>385</v>
      </c>
      <c r="I1484" t="s">
        <v>488</v>
      </c>
      <c r="J1484" t="s">
        <v>433</v>
      </c>
      <c r="K1484" t="s">
        <v>796</v>
      </c>
      <c r="L1484" s="756">
        <v>2.5</v>
      </c>
      <c r="M1484" t="s">
        <v>776</v>
      </c>
      <c r="N1484" s="681">
        <f t="shared" ca="1" si="98"/>
        <v>5134</v>
      </c>
      <c r="O1484" s="681">
        <f t="shared" ca="1" si="98"/>
        <v>4187</v>
      </c>
      <c r="P1484" s="681">
        <f t="shared" ca="1" si="98"/>
        <v>947</v>
      </c>
      <c r="Q1484" s="681">
        <f t="shared" ca="1" si="98"/>
        <v>0</v>
      </c>
      <c r="R1484" s="681">
        <f t="shared" ca="1" si="98"/>
        <v>0</v>
      </c>
      <c r="S1484" t="str">
        <f t="shared" si="99"/>
        <v>HUM_ASR_FY_2022</v>
      </c>
      <c r="T1484" s="958">
        <f t="shared" si="100"/>
        <v>45032</v>
      </c>
      <c r="U1484" t="str">
        <f t="shared" si="101"/>
        <v>Unaudited</v>
      </c>
    </row>
    <row r="1485" spans="1:21" x14ac:dyDescent="0.25">
      <c r="A1485" t="s">
        <v>437</v>
      </c>
      <c r="B1485" t="s">
        <v>1385</v>
      </c>
      <c r="C1485" t="s">
        <v>1386</v>
      </c>
      <c r="D1485" s="15">
        <v>1900</v>
      </c>
      <c r="E1485" s="121">
        <v>1</v>
      </c>
      <c r="F1485" t="s">
        <v>440</v>
      </c>
      <c r="G1485" s="121">
        <v>274</v>
      </c>
      <c r="H1485" t="s">
        <v>385</v>
      </c>
      <c r="I1485" t="s">
        <v>488</v>
      </c>
      <c r="J1485" t="s">
        <v>433</v>
      </c>
      <c r="K1485" t="s">
        <v>796</v>
      </c>
      <c r="L1485" s="756">
        <v>2.6</v>
      </c>
      <c r="M1485" t="s">
        <v>186</v>
      </c>
      <c r="N1485" s="681">
        <f t="shared" ca="1" si="98"/>
        <v>967481.17999999993</v>
      </c>
      <c r="O1485" s="681">
        <f t="shared" ca="1" si="98"/>
        <v>771156.14999999991</v>
      </c>
      <c r="P1485" s="681">
        <f t="shared" ca="1" si="98"/>
        <v>196325.03000000003</v>
      </c>
      <c r="Q1485" s="681">
        <f t="shared" ca="1" si="98"/>
        <v>0</v>
      </c>
      <c r="R1485" s="681">
        <f t="shared" ca="1" si="98"/>
        <v>0</v>
      </c>
      <c r="S1485" t="str">
        <f t="shared" si="99"/>
        <v>HUM_ASR_FY_2022</v>
      </c>
      <c r="T1485" s="958">
        <f t="shared" si="100"/>
        <v>45032</v>
      </c>
      <c r="U1485" t="str">
        <f t="shared" si="101"/>
        <v>Unaudited</v>
      </c>
    </row>
    <row r="1486" spans="1:21" x14ac:dyDescent="0.25">
      <c r="A1486" t="s">
        <v>437</v>
      </c>
      <c r="B1486" t="s">
        <v>1385</v>
      </c>
      <c r="C1486" t="s">
        <v>1386</v>
      </c>
      <c r="D1486" s="15">
        <v>1900</v>
      </c>
      <c r="E1486" s="121">
        <v>1</v>
      </c>
      <c r="F1486" t="s">
        <v>440</v>
      </c>
      <c r="G1486" s="121">
        <v>274</v>
      </c>
      <c r="H1486" t="s">
        <v>385</v>
      </c>
      <c r="I1486" t="s">
        <v>488</v>
      </c>
      <c r="J1486" t="s">
        <v>433</v>
      </c>
      <c r="K1486" t="s">
        <v>796</v>
      </c>
      <c r="L1486" s="756">
        <v>2.7</v>
      </c>
      <c r="M1486" t="s">
        <v>797</v>
      </c>
      <c r="N1486" s="681">
        <f t="shared" ca="1" si="98"/>
        <v>753454.51871050941</v>
      </c>
      <c r="O1486" s="681">
        <f t="shared" ca="1" si="98"/>
        <v>689592.57866219594</v>
      </c>
      <c r="P1486" s="681">
        <f t="shared" ca="1" si="98"/>
        <v>63861.94004831346</v>
      </c>
      <c r="Q1486" s="681">
        <f t="shared" ca="1" si="98"/>
        <v>0</v>
      </c>
      <c r="R1486" s="681">
        <f t="shared" ca="1" si="98"/>
        <v>0</v>
      </c>
      <c r="S1486" t="str">
        <f t="shared" si="99"/>
        <v>HUM_ASR_FY_2022</v>
      </c>
      <c r="T1486" s="958">
        <f t="shared" si="100"/>
        <v>45032</v>
      </c>
      <c r="U1486" t="str">
        <f t="shared" si="101"/>
        <v>Unaudited</v>
      </c>
    </row>
    <row r="1487" spans="1:21" x14ac:dyDescent="0.25">
      <c r="A1487" t="s">
        <v>437</v>
      </c>
      <c r="B1487" t="s">
        <v>1385</v>
      </c>
      <c r="C1487" t="s">
        <v>1386</v>
      </c>
      <c r="D1487" s="15">
        <v>1900</v>
      </c>
      <c r="E1487" s="121">
        <v>1</v>
      </c>
      <c r="F1487" t="s">
        <v>440</v>
      </c>
      <c r="G1487" s="121">
        <v>274</v>
      </c>
      <c r="H1487" t="s">
        <v>385</v>
      </c>
      <c r="I1487" t="s">
        <v>488</v>
      </c>
      <c r="J1487" t="s">
        <v>433</v>
      </c>
      <c r="K1487" t="s">
        <v>796</v>
      </c>
      <c r="L1487" s="756">
        <v>2.8</v>
      </c>
      <c r="M1487" t="s">
        <v>798</v>
      </c>
      <c r="N1487" s="681">
        <f t="shared" ca="1" si="98"/>
        <v>0</v>
      </c>
      <c r="O1487" s="681">
        <f t="shared" ca="1" si="98"/>
        <v>0</v>
      </c>
      <c r="P1487" s="681">
        <f t="shared" ca="1" si="98"/>
        <v>0</v>
      </c>
      <c r="Q1487" s="681">
        <f t="shared" ca="1" si="98"/>
        <v>0</v>
      </c>
      <c r="R1487" s="681">
        <f t="shared" ca="1" si="98"/>
        <v>0</v>
      </c>
      <c r="S1487" t="str">
        <f t="shared" si="99"/>
        <v>HUM_ASR_FY_2022</v>
      </c>
      <c r="T1487" s="958">
        <f t="shared" si="100"/>
        <v>45032</v>
      </c>
      <c r="U1487" t="str">
        <f t="shared" si="101"/>
        <v>Unaudited</v>
      </c>
    </row>
    <row r="1488" spans="1:21" x14ac:dyDescent="0.25">
      <c r="A1488" t="s">
        <v>437</v>
      </c>
      <c r="B1488" t="s">
        <v>1385</v>
      </c>
      <c r="C1488" t="s">
        <v>1386</v>
      </c>
      <c r="D1488" s="15">
        <v>1900</v>
      </c>
      <c r="E1488" s="121">
        <v>1</v>
      </c>
      <c r="F1488" t="s">
        <v>440</v>
      </c>
      <c r="G1488" s="121">
        <v>274</v>
      </c>
      <c r="H1488" t="s">
        <v>385</v>
      </c>
      <c r="I1488" t="s">
        <v>488</v>
      </c>
      <c r="J1488" t="s">
        <v>433</v>
      </c>
      <c r="K1488" t="s">
        <v>796</v>
      </c>
      <c r="L1488" s="756">
        <v>2.9</v>
      </c>
      <c r="M1488" t="s">
        <v>779</v>
      </c>
      <c r="N1488" s="681">
        <f t="shared" ca="1" si="98"/>
        <v>0</v>
      </c>
      <c r="O1488" s="681">
        <f t="shared" ca="1" si="98"/>
        <v>0</v>
      </c>
      <c r="P1488" s="681">
        <f t="shared" ca="1" si="98"/>
        <v>0</v>
      </c>
      <c r="Q1488" s="681">
        <f t="shared" ca="1" si="98"/>
        <v>0</v>
      </c>
      <c r="R1488" s="681">
        <f t="shared" ca="1" si="98"/>
        <v>0</v>
      </c>
      <c r="S1488" t="str">
        <f t="shared" si="99"/>
        <v>HUM_ASR_FY_2022</v>
      </c>
      <c r="T1488" s="958">
        <f t="shared" si="100"/>
        <v>45032</v>
      </c>
      <c r="U1488" t="str">
        <f t="shared" si="101"/>
        <v>Unaudited</v>
      </c>
    </row>
    <row r="1489" spans="1:21" x14ac:dyDescent="0.25">
      <c r="A1489" t="s">
        <v>437</v>
      </c>
      <c r="B1489" t="s">
        <v>1385</v>
      </c>
      <c r="C1489" t="s">
        <v>1386</v>
      </c>
      <c r="D1489" s="15">
        <v>1900</v>
      </c>
      <c r="E1489" s="121">
        <v>1</v>
      </c>
      <c r="F1489" t="s">
        <v>440</v>
      </c>
      <c r="G1489" s="121">
        <v>274</v>
      </c>
      <c r="H1489" t="s">
        <v>385</v>
      </c>
      <c r="I1489" t="s">
        <v>488</v>
      </c>
      <c r="J1489" t="s">
        <v>433</v>
      </c>
      <c r="K1489" t="s">
        <v>223</v>
      </c>
      <c r="L1489" s="756">
        <v>2.11</v>
      </c>
      <c r="M1489" t="s">
        <v>228</v>
      </c>
      <c r="N1489" s="681">
        <f t="shared" ca="1" si="98"/>
        <v>1509509.3399999999</v>
      </c>
      <c r="O1489" s="681">
        <f t="shared" ca="1" si="98"/>
        <v>234269.21000000002</v>
      </c>
      <c r="P1489" s="681">
        <f t="shared" ca="1" si="98"/>
        <v>1275240.1299999999</v>
      </c>
      <c r="Q1489" s="681">
        <f t="shared" ca="1" si="98"/>
        <v>0</v>
      </c>
      <c r="R1489" s="681">
        <f t="shared" ca="1" si="98"/>
        <v>0</v>
      </c>
      <c r="S1489" t="str">
        <f t="shared" si="99"/>
        <v>HUM_ASR_FY_2022</v>
      </c>
      <c r="T1489" s="958">
        <f t="shared" si="100"/>
        <v>45032</v>
      </c>
      <c r="U1489" t="str">
        <f t="shared" si="101"/>
        <v>Unaudited</v>
      </c>
    </row>
    <row r="1490" spans="1:21" x14ac:dyDescent="0.25">
      <c r="A1490" t="s">
        <v>437</v>
      </c>
      <c r="B1490" t="s">
        <v>1385</v>
      </c>
      <c r="C1490" t="s">
        <v>1386</v>
      </c>
      <c r="D1490" s="15">
        <v>1900</v>
      </c>
      <c r="E1490" s="121">
        <v>1</v>
      </c>
      <c r="F1490" t="s">
        <v>440</v>
      </c>
      <c r="G1490" s="121">
        <v>274</v>
      </c>
      <c r="H1490" t="s">
        <v>385</v>
      </c>
      <c r="I1490" t="s">
        <v>488</v>
      </c>
      <c r="J1490" t="s">
        <v>433</v>
      </c>
      <c r="K1490" t="s">
        <v>223</v>
      </c>
      <c r="L1490" s="756">
        <v>2.12</v>
      </c>
      <c r="M1490" t="s">
        <v>552</v>
      </c>
      <c r="N1490" s="681">
        <f t="shared" ca="1" si="98"/>
        <v>5903086.6300000018</v>
      </c>
      <c r="O1490" s="681">
        <f t="shared" ca="1" si="98"/>
        <v>174853.32</v>
      </c>
      <c r="P1490" s="681">
        <f t="shared" ca="1" si="98"/>
        <v>5728233.3100000015</v>
      </c>
      <c r="Q1490" s="681">
        <f t="shared" ca="1" si="98"/>
        <v>0</v>
      </c>
      <c r="R1490" s="681">
        <f t="shared" ca="1" si="98"/>
        <v>0</v>
      </c>
      <c r="S1490" t="str">
        <f t="shared" si="99"/>
        <v>HUM_ASR_FY_2022</v>
      </c>
      <c r="T1490" s="958">
        <f t="shared" si="100"/>
        <v>45032</v>
      </c>
      <c r="U1490" t="str">
        <f t="shared" si="101"/>
        <v>Unaudited</v>
      </c>
    </row>
    <row r="1491" spans="1:21" x14ac:dyDescent="0.25">
      <c r="A1491" t="s">
        <v>437</v>
      </c>
      <c r="B1491" t="s">
        <v>1385</v>
      </c>
      <c r="C1491" t="s">
        <v>1386</v>
      </c>
      <c r="D1491" s="15">
        <v>1900</v>
      </c>
      <c r="E1491" s="121">
        <v>1</v>
      </c>
      <c r="F1491" t="s">
        <v>440</v>
      </c>
      <c r="G1491" s="121">
        <v>274</v>
      </c>
      <c r="H1491" t="s">
        <v>385</v>
      </c>
      <c r="I1491" t="s">
        <v>488</v>
      </c>
      <c r="J1491" t="s">
        <v>433</v>
      </c>
      <c r="K1491" t="s">
        <v>223</v>
      </c>
      <c r="L1491" s="756">
        <v>2.13</v>
      </c>
      <c r="M1491" t="s">
        <v>229</v>
      </c>
      <c r="N1491" s="681">
        <f t="shared" ca="1" si="98"/>
        <v>264765.10000000009</v>
      </c>
      <c r="O1491" s="681">
        <f t="shared" ca="1" si="98"/>
        <v>17626.37</v>
      </c>
      <c r="P1491" s="681">
        <f t="shared" ca="1" si="98"/>
        <v>247138.73000000007</v>
      </c>
      <c r="Q1491" s="681">
        <f t="shared" ca="1" si="98"/>
        <v>0</v>
      </c>
      <c r="R1491" s="681">
        <f t="shared" ca="1" si="98"/>
        <v>0</v>
      </c>
      <c r="S1491" t="str">
        <f t="shared" si="99"/>
        <v>HUM_ASR_FY_2022</v>
      </c>
      <c r="T1491" s="958">
        <f t="shared" si="100"/>
        <v>45032</v>
      </c>
      <c r="U1491" t="str">
        <f t="shared" si="101"/>
        <v>Unaudited</v>
      </c>
    </row>
    <row r="1492" spans="1:21" x14ac:dyDescent="0.25">
      <c r="A1492" t="s">
        <v>437</v>
      </c>
      <c r="B1492" t="s">
        <v>1385</v>
      </c>
      <c r="C1492" t="s">
        <v>1386</v>
      </c>
      <c r="D1492" s="15">
        <v>1900</v>
      </c>
      <c r="E1492" s="121">
        <v>1</v>
      </c>
      <c r="F1492" t="s">
        <v>440</v>
      </c>
      <c r="G1492" s="121">
        <v>274</v>
      </c>
      <c r="H1492" t="s">
        <v>385</v>
      </c>
      <c r="I1492" t="s">
        <v>488</v>
      </c>
      <c r="J1492" t="s">
        <v>433</v>
      </c>
      <c r="K1492" t="s">
        <v>223</v>
      </c>
      <c r="L1492" s="756">
        <v>2.14</v>
      </c>
      <c r="M1492" t="s">
        <v>556</v>
      </c>
      <c r="N1492" s="681">
        <f t="shared" ca="1" si="98"/>
        <v>81326.919999999984</v>
      </c>
      <c r="O1492" s="681">
        <f t="shared" ca="1" si="98"/>
        <v>68748.719999999987</v>
      </c>
      <c r="P1492" s="681">
        <f t="shared" ca="1" si="98"/>
        <v>12578.200000000003</v>
      </c>
      <c r="Q1492" s="681">
        <f t="shared" ca="1" si="98"/>
        <v>0</v>
      </c>
      <c r="R1492" s="681">
        <f t="shared" ca="1" si="98"/>
        <v>0</v>
      </c>
      <c r="S1492" t="str">
        <f t="shared" si="99"/>
        <v>HUM_ASR_FY_2022</v>
      </c>
      <c r="T1492" s="958">
        <f t="shared" si="100"/>
        <v>45032</v>
      </c>
      <c r="U1492" t="str">
        <f t="shared" si="101"/>
        <v>Unaudited</v>
      </c>
    </row>
    <row r="1493" spans="1:21" x14ac:dyDescent="0.25">
      <c r="A1493" t="s">
        <v>437</v>
      </c>
      <c r="B1493" t="s">
        <v>1385</v>
      </c>
      <c r="C1493" t="s">
        <v>1386</v>
      </c>
      <c r="D1493" s="15">
        <v>1900</v>
      </c>
      <c r="E1493" s="121">
        <v>1</v>
      </c>
      <c r="F1493" t="s">
        <v>440</v>
      </c>
      <c r="G1493" s="121">
        <v>274</v>
      </c>
      <c r="H1493" t="s">
        <v>385</v>
      </c>
      <c r="I1493" t="s">
        <v>488</v>
      </c>
      <c r="J1493" t="s">
        <v>433</v>
      </c>
      <c r="K1493" t="s">
        <v>223</v>
      </c>
      <c r="L1493" s="756">
        <v>2.15</v>
      </c>
      <c r="M1493" t="s">
        <v>20</v>
      </c>
      <c r="N1493" s="681">
        <f t="shared" ca="1" si="98"/>
        <v>83560.880364480778</v>
      </c>
      <c r="O1493" s="681">
        <f t="shared" ca="1" si="98"/>
        <v>3773.8911112618125</v>
      </c>
      <c r="P1493" s="681">
        <f t="shared" ca="1" si="98"/>
        <v>79786.98925321897</v>
      </c>
      <c r="Q1493" s="681">
        <f t="shared" ca="1" si="98"/>
        <v>0</v>
      </c>
      <c r="R1493" s="681">
        <f t="shared" ca="1" si="98"/>
        <v>0</v>
      </c>
      <c r="S1493" t="str">
        <f t="shared" si="99"/>
        <v>HUM_ASR_FY_2022</v>
      </c>
      <c r="T1493" s="958">
        <f t="shared" si="100"/>
        <v>45032</v>
      </c>
      <c r="U1493" t="str">
        <f t="shared" si="101"/>
        <v>Unaudited</v>
      </c>
    </row>
    <row r="1494" spans="1:21" x14ac:dyDescent="0.25">
      <c r="A1494" t="s">
        <v>437</v>
      </c>
      <c r="B1494" t="s">
        <v>1385</v>
      </c>
      <c r="C1494" t="s">
        <v>1386</v>
      </c>
      <c r="D1494" s="15">
        <v>1900</v>
      </c>
      <c r="E1494" s="121">
        <v>1</v>
      </c>
      <c r="F1494" t="s">
        <v>440</v>
      </c>
      <c r="G1494" s="121">
        <v>274</v>
      </c>
      <c r="H1494" t="s">
        <v>385</v>
      </c>
      <c r="I1494" t="s">
        <v>488</v>
      </c>
      <c r="J1494" t="s">
        <v>433</v>
      </c>
      <c r="K1494" t="s">
        <v>223</v>
      </c>
      <c r="L1494" s="756">
        <v>2.16</v>
      </c>
      <c r="M1494" t="s">
        <v>799</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1005647.4952067523</v>
      </c>
      <c r="O1494" s="681">
        <f t="shared" ca="1" si="102"/>
        <v>321028.00729004206</v>
      </c>
      <c r="P1494" s="681">
        <f t="shared" ca="1" si="102"/>
        <v>684619.48791671032</v>
      </c>
      <c r="Q1494" s="681">
        <f t="shared" ca="1" si="102"/>
        <v>0</v>
      </c>
      <c r="R1494" s="681">
        <f t="shared" ca="1" si="102"/>
        <v>0</v>
      </c>
      <c r="S1494" t="str">
        <f t="shared" si="99"/>
        <v>HUM_ASR_FY_2022</v>
      </c>
      <c r="T1494" s="958">
        <f t="shared" si="100"/>
        <v>45032</v>
      </c>
      <c r="U1494" t="str">
        <f t="shared" si="101"/>
        <v>Unaudited</v>
      </c>
    </row>
    <row r="1495" spans="1:21" x14ac:dyDescent="0.25">
      <c r="A1495" t="s">
        <v>437</v>
      </c>
      <c r="B1495" t="s">
        <v>1385</v>
      </c>
      <c r="C1495" t="s">
        <v>1386</v>
      </c>
      <c r="D1495" s="15">
        <v>1900</v>
      </c>
      <c r="E1495" s="121">
        <v>1</v>
      </c>
      <c r="F1495" t="s">
        <v>440</v>
      </c>
      <c r="G1495" s="121">
        <v>274</v>
      </c>
      <c r="H1495" t="s">
        <v>385</v>
      </c>
      <c r="I1495" t="s">
        <v>488</v>
      </c>
      <c r="J1495" t="s">
        <v>433</v>
      </c>
      <c r="K1495" t="s">
        <v>223</v>
      </c>
      <c r="L1495" s="756">
        <v>2.17</v>
      </c>
      <c r="M1495" t="s">
        <v>1052</v>
      </c>
      <c r="N1495" s="681">
        <f t="shared" ca="1" si="102"/>
        <v>0</v>
      </c>
      <c r="O1495" s="681">
        <f t="shared" ca="1" si="102"/>
        <v>0</v>
      </c>
      <c r="P1495" s="681">
        <f t="shared" ca="1" si="102"/>
        <v>0</v>
      </c>
      <c r="Q1495" s="681">
        <f t="shared" ca="1" si="102"/>
        <v>0</v>
      </c>
      <c r="R1495" s="681">
        <f t="shared" ca="1" si="102"/>
        <v>0</v>
      </c>
      <c r="S1495" t="str">
        <f t="shared" si="99"/>
        <v>HUM_ASR_FY_2022</v>
      </c>
      <c r="T1495" s="958">
        <f t="shared" si="100"/>
        <v>45032</v>
      </c>
      <c r="U1495" t="str">
        <f t="shared" si="101"/>
        <v>Unaudited</v>
      </c>
    </row>
    <row r="1496" spans="1:21" x14ac:dyDescent="0.25">
      <c r="A1496" t="s">
        <v>437</v>
      </c>
      <c r="B1496" t="s">
        <v>1385</v>
      </c>
      <c r="C1496" t="s">
        <v>1386</v>
      </c>
      <c r="D1496" s="15">
        <v>1900</v>
      </c>
      <c r="E1496" s="121">
        <v>1</v>
      </c>
      <c r="F1496" t="s">
        <v>440</v>
      </c>
      <c r="G1496" s="121">
        <v>274</v>
      </c>
      <c r="H1496" t="s">
        <v>385</v>
      </c>
      <c r="I1496" t="s">
        <v>488</v>
      </c>
      <c r="J1496" t="s">
        <v>433</v>
      </c>
      <c r="K1496" t="s">
        <v>223</v>
      </c>
      <c r="L1496" s="756">
        <v>2.1800000000000002</v>
      </c>
      <c r="M1496" t="s">
        <v>648</v>
      </c>
      <c r="N1496" s="681">
        <f t="shared" ca="1" si="102"/>
        <v>256902.81</v>
      </c>
      <c r="O1496" s="681">
        <f t="shared" ca="1" si="102"/>
        <v>5629.7</v>
      </c>
      <c r="P1496" s="681">
        <f t="shared" ca="1" si="102"/>
        <v>251273.11</v>
      </c>
      <c r="Q1496" s="681">
        <f t="shared" ca="1" si="102"/>
        <v>0</v>
      </c>
      <c r="R1496" s="681">
        <f t="shared" ca="1" si="102"/>
        <v>0</v>
      </c>
      <c r="S1496" t="str">
        <f t="shared" si="99"/>
        <v>HUM_ASR_FY_2022</v>
      </c>
      <c r="T1496" s="958">
        <f t="shared" si="100"/>
        <v>45032</v>
      </c>
      <c r="U1496" t="str">
        <f t="shared" si="101"/>
        <v>Unaudited</v>
      </c>
    </row>
    <row r="1497" spans="1:21" x14ac:dyDescent="0.25">
      <c r="A1497" t="s">
        <v>437</v>
      </c>
      <c r="B1497" t="s">
        <v>1385</v>
      </c>
      <c r="C1497" t="s">
        <v>1386</v>
      </c>
      <c r="D1497" s="15">
        <v>1900</v>
      </c>
      <c r="E1497" s="121">
        <v>1</v>
      </c>
      <c r="F1497" t="s">
        <v>440</v>
      </c>
      <c r="G1497" s="121">
        <v>274</v>
      </c>
      <c r="H1497" t="s">
        <v>385</v>
      </c>
      <c r="I1497" t="s">
        <v>488</v>
      </c>
      <c r="J1497" t="s">
        <v>433</v>
      </c>
      <c r="K1497" t="s">
        <v>223</v>
      </c>
      <c r="L1497" s="756">
        <v>2.19</v>
      </c>
      <c r="M1497" t="s">
        <v>218</v>
      </c>
      <c r="N1497" s="681">
        <f t="shared" ca="1" si="102"/>
        <v>0</v>
      </c>
      <c r="O1497" s="681">
        <f t="shared" ca="1" si="102"/>
        <v>0</v>
      </c>
      <c r="P1497" s="681">
        <f t="shared" ca="1" si="102"/>
        <v>0</v>
      </c>
      <c r="Q1497" s="681">
        <f t="shared" ca="1" si="102"/>
        <v>0</v>
      </c>
      <c r="R1497" s="681">
        <f t="shared" ca="1" si="102"/>
        <v>0</v>
      </c>
      <c r="S1497" t="str">
        <f t="shared" si="99"/>
        <v>HUM_ASR_FY_2022</v>
      </c>
      <c r="T1497" s="958">
        <f t="shared" si="100"/>
        <v>45032</v>
      </c>
      <c r="U1497" t="str">
        <f t="shared" si="101"/>
        <v>Unaudited</v>
      </c>
    </row>
    <row r="1498" spans="1:21" x14ac:dyDescent="0.25">
      <c r="A1498" t="s">
        <v>437</v>
      </c>
      <c r="B1498" t="s">
        <v>1385</v>
      </c>
      <c r="C1498" t="s">
        <v>1386</v>
      </c>
      <c r="D1498" s="15">
        <v>1900</v>
      </c>
      <c r="E1498" s="121">
        <v>1</v>
      </c>
      <c r="F1498" t="s">
        <v>440</v>
      </c>
      <c r="G1498" s="121">
        <v>274</v>
      </c>
      <c r="H1498" t="s">
        <v>385</v>
      </c>
      <c r="I1498" t="s">
        <v>488</v>
      </c>
      <c r="J1498" t="s">
        <v>433</v>
      </c>
      <c r="K1498" t="s">
        <v>223</v>
      </c>
      <c r="L1498" s="756" t="s">
        <v>704</v>
      </c>
      <c r="M1498" t="s">
        <v>230</v>
      </c>
      <c r="N1498" s="681">
        <f t="shared" ca="1" si="102"/>
        <v>38769.14975954176</v>
      </c>
      <c r="O1498" s="681">
        <f t="shared" ca="1" si="102"/>
        <v>6016.8015168024995</v>
      </c>
      <c r="P1498" s="681">
        <f t="shared" ca="1" si="102"/>
        <v>32752.348242739263</v>
      </c>
      <c r="Q1498" s="681">
        <f t="shared" ca="1" si="102"/>
        <v>0</v>
      </c>
      <c r="R1498" s="681">
        <f t="shared" ca="1" si="102"/>
        <v>0</v>
      </c>
      <c r="S1498" t="str">
        <f t="shared" si="99"/>
        <v>HUM_ASR_FY_2022</v>
      </c>
      <c r="T1498" s="958">
        <f t="shared" si="100"/>
        <v>45032</v>
      </c>
      <c r="U1498" t="str">
        <f t="shared" si="101"/>
        <v>Unaudited</v>
      </c>
    </row>
    <row r="1499" spans="1:21" x14ac:dyDescent="0.25">
      <c r="A1499" t="s">
        <v>437</v>
      </c>
      <c r="B1499" t="s">
        <v>1385</v>
      </c>
      <c r="C1499" t="s">
        <v>1386</v>
      </c>
      <c r="D1499" s="15">
        <v>1900</v>
      </c>
      <c r="E1499" s="121">
        <v>1</v>
      </c>
      <c r="F1499" t="s">
        <v>440</v>
      </c>
      <c r="G1499" s="121">
        <v>274</v>
      </c>
      <c r="H1499" t="s">
        <v>385</v>
      </c>
      <c r="I1499" t="s">
        <v>488</v>
      </c>
      <c r="J1499" t="s">
        <v>433</v>
      </c>
      <c r="K1499" t="s">
        <v>223</v>
      </c>
      <c r="L1499" s="756">
        <v>2.21</v>
      </c>
      <c r="M1499" t="s">
        <v>466</v>
      </c>
      <c r="N1499" s="681">
        <f t="shared" ca="1" si="102"/>
        <v>0</v>
      </c>
      <c r="O1499" s="681">
        <f t="shared" ca="1" si="102"/>
        <v>0</v>
      </c>
      <c r="P1499" s="681">
        <f t="shared" ca="1" si="102"/>
        <v>0</v>
      </c>
      <c r="Q1499" s="681">
        <f t="shared" ca="1" si="102"/>
        <v>0</v>
      </c>
      <c r="R1499" s="681">
        <f t="shared" ca="1" si="102"/>
        <v>0</v>
      </c>
      <c r="S1499" t="str">
        <f t="shared" si="99"/>
        <v>HUM_ASR_FY_2022</v>
      </c>
      <c r="T1499" s="958">
        <f t="shared" si="100"/>
        <v>45032</v>
      </c>
      <c r="U1499" t="str">
        <f t="shared" si="101"/>
        <v>Unaudited</v>
      </c>
    </row>
    <row r="1500" spans="1:21" x14ac:dyDescent="0.25">
      <c r="A1500" t="s">
        <v>437</v>
      </c>
      <c r="B1500" t="s">
        <v>1385</v>
      </c>
      <c r="C1500" t="s">
        <v>1386</v>
      </c>
      <c r="D1500" s="15">
        <v>1900</v>
      </c>
      <c r="E1500" s="121">
        <v>1</v>
      </c>
      <c r="F1500" t="s">
        <v>440</v>
      </c>
      <c r="G1500" s="121">
        <v>274</v>
      </c>
      <c r="H1500" t="s">
        <v>385</v>
      </c>
      <c r="I1500" t="s">
        <v>488</v>
      </c>
      <c r="J1500" t="s">
        <v>433</v>
      </c>
      <c r="K1500" t="s">
        <v>6</v>
      </c>
      <c r="L1500" s="756" t="s">
        <v>70</v>
      </c>
      <c r="M1500" t="s">
        <v>188</v>
      </c>
      <c r="N1500" s="681">
        <f t="shared" ca="1" si="102"/>
        <v>42856.793580647369</v>
      </c>
      <c r="O1500" s="681">
        <f t="shared" ca="1" si="102"/>
        <v>21945.091700320383</v>
      </c>
      <c r="P1500" s="681">
        <f t="shared" ca="1" si="102"/>
        <v>20911.701880326986</v>
      </c>
      <c r="Q1500" s="681">
        <f t="shared" ca="1" si="102"/>
        <v>0</v>
      </c>
      <c r="R1500" s="681">
        <f t="shared" ca="1" si="102"/>
        <v>0</v>
      </c>
      <c r="S1500" t="str">
        <f t="shared" si="99"/>
        <v>HUM_ASR_FY_2022</v>
      </c>
      <c r="T1500" s="958">
        <f t="shared" si="100"/>
        <v>45032</v>
      </c>
      <c r="U1500" t="str">
        <f t="shared" si="101"/>
        <v>Unaudited</v>
      </c>
    </row>
    <row r="1501" spans="1:21" x14ac:dyDescent="0.25">
      <c r="A1501" t="s">
        <v>437</v>
      </c>
      <c r="B1501" t="s">
        <v>1385</v>
      </c>
      <c r="C1501" t="s">
        <v>1386</v>
      </c>
      <c r="D1501" s="15">
        <v>1900</v>
      </c>
      <c r="E1501" s="121">
        <v>1</v>
      </c>
      <c r="F1501" t="s">
        <v>440</v>
      </c>
      <c r="G1501" s="121">
        <v>274</v>
      </c>
      <c r="H1501" t="s">
        <v>385</v>
      </c>
      <c r="I1501" t="s">
        <v>488</v>
      </c>
      <c r="J1501" t="s">
        <v>433</v>
      </c>
      <c r="K1501" t="s">
        <v>6</v>
      </c>
      <c r="L1501" s="756" t="s">
        <v>71</v>
      </c>
      <c r="M1501" t="s">
        <v>231</v>
      </c>
      <c r="N1501" s="681">
        <f t="shared" ca="1" si="102"/>
        <v>0</v>
      </c>
      <c r="O1501" s="681">
        <f t="shared" ca="1" si="102"/>
        <v>0</v>
      </c>
      <c r="P1501" s="681">
        <f t="shared" ca="1" si="102"/>
        <v>0</v>
      </c>
      <c r="Q1501" s="681">
        <f t="shared" ca="1" si="102"/>
        <v>0</v>
      </c>
      <c r="R1501" s="681">
        <f t="shared" ca="1" si="102"/>
        <v>0</v>
      </c>
      <c r="S1501" t="str">
        <f t="shared" si="99"/>
        <v>HUM_ASR_FY_2022</v>
      </c>
      <c r="T1501" s="958">
        <f t="shared" si="100"/>
        <v>45032</v>
      </c>
      <c r="U1501" t="str">
        <f t="shared" si="101"/>
        <v>Unaudited</v>
      </c>
    </row>
    <row r="1502" spans="1:21" x14ac:dyDescent="0.25">
      <c r="A1502" t="s">
        <v>437</v>
      </c>
      <c r="B1502" t="s">
        <v>1385</v>
      </c>
      <c r="C1502" t="s">
        <v>1386</v>
      </c>
      <c r="D1502" s="15">
        <v>1900</v>
      </c>
      <c r="E1502" s="121">
        <v>1</v>
      </c>
      <c r="F1502" t="s">
        <v>440</v>
      </c>
      <c r="G1502" s="121">
        <v>274</v>
      </c>
      <c r="H1502" t="s">
        <v>385</v>
      </c>
      <c r="I1502" t="s">
        <v>488</v>
      </c>
      <c r="J1502" t="s">
        <v>433</v>
      </c>
      <c r="K1502" t="s">
        <v>6</v>
      </c>
      <c r="L1502" s="756" t="s">
        <v>72</v>
      </c>
      <c r="M1502" t="s">
        <v>164</v>
      </c>
      <c r="N1502" s="681">
        <f t="shared" ca="1" si="102"/>
        <v>0</v>
      </c>
      <c r="O1502" s="681">
        <f t="shared" ca="1" si="102"/>
        <v>0</v>
      </c>
      <c r="P1502" s="681">
        <f t="shared" ca="1" si="102"/>
        <v>0</v>
      </c>
      <c r="Q1502" s="681">
        <f t="shared" ca="1" si="102"/>
        <v>0</v>
      </c>
      <c r="R1502" s="681">
        <f t="shared" ca="1" si="102"/>
        <v>0</v>
      </c>
      <c r="S1502" t="str">
        <f t="shared" si="99"/>
        <v>HUM_ASR_FY_2022</v>
      </c>
      <c r="T1502" s="958">
        <f t="shared" si="100"/>
        <v>45032</v>
      </c>
      <c r="U1502" t="str">
        <f t="shared" si="101"/>
        <v>Unaudited</v>
      </c>
    </row>
    <row r="1503" spans="1:21" x14ac:dyDescent="0.25">
      <c r="A1503" t="s">
        <v>437</v>
      </c>
      <c r="B1503" t="s">
        <v>1385</v>
      </c>
      <c r="C1503" t="s">
        <v>1386</v>
      </c>
      <c r="D1503" s="15">
        <v>1900</v>
      </c>
      <c r="E1503" s="121">
        <v>1</v>
      </c>
      <c r="F1503" t="s">
        <v>440</v>
      </c>
      <c r="G1503" s="121">
        <v>274</v>
      </c>
      <c r="H1503" t="s">
        <v>385</v>
      </c>
      <c r="I1503" t="s">
        <v>488</v>
      </c>
      <c r="J1503" t="s">
        <v>433</v>
      </c>
      <c r="K1503" t="s">
        <v>6</v>
      </c>
      <c r="L1503" s="756">
        <v>3.4</v>
      </c>
      <c r="M1503" t="s">
        <v>461</v>
      </c>
      <c r="N1503" s="681">
        <f t="shared" ca="1" si="102"/>
        <v>0</v>
      </c>
      <c r="O1503" s="681">
        <f t="shared" ca="1" si="102"/>
        <v>0</v>
      </c>
      <c r="P1503" s="681">
        <f t="shared" ca="1" si="102"/>
        <v>0</v>
      </c>
      <c r="Q1503" s="681">
        <f t="shared" ca="1" si="102"/>
        <v>0</v>
      </c>
      <c r="R1503" s="681">
        <f t="shared" ca="1" si="102"/>
        <v>0</v>
      </c>
      <c r="S1503" t="str">
        <f t="shared" si="99"/>
        <v>HUM_ASR_FY_2022</v>
      </c>
      <c r="T1503" s="958">
        <f t="shared" si="100"/>
        <v>45032</v>
      </c>
      <c r="U1503" t="str">
        <f t="shared" si="101"/>
        <v>Unaudited</v>
      </c>
    </row>
    <row r="1504" spans="1:21" x14ac:dyDescent="0.25">
      <c r="A1504" t="s">
        <v>437</v>
      </c>
      <c r="B1504" t="s">
        <v>1385</v>
      </c>
      <c r="C1504" t="s">
        <v>1386</v>
      </c>
      <c r="D1504" s="15">
        <v>1900</v>
      </c>
      <c r="E1504" s="121">
        <v>1</v>
      </c>
      <c r="F1504" t="s">
        <v>440</v>
      </c>
      <c r="G1504" s="121">
        <v>274</v>
      </c>
      <c r="H1504" t="s">
        <v>385</v>
      </c>
      <c r="I1504" t="s">
        <v>488</v>
      </c>
      <c r="J1504" t="s">
        <v>433</v>
      </c>
      <c r="K1504" t="s">
        <v>434</v>
      </c>
      <c r="L1504" s="756">
        <v>4.5</v>
      </c>
      <c r="M1504" t="s">
        <v>32</v>
      </c>
      <c r="N1504" s="681">
        <f t="shared" ca="1" si="102"/>
        <v>5089.6645454545433</v>
      </c>
      <c r="O1504" s="681">
        <f t="shared" ca="1" si="102"/>
        <v>3008.8622259346912</v>
      </c>
      <c r="P1504" s="681">
        <f t="shared" ca="1" si="102"/>
        <v>2080.8023195198525</v>
      </c>
      <c r="Q1504" s="681">
        <f t="shared" ca="1" si="102"/>
        <v>0</v>
      </c>
      <c r="R1504" s="681">
        <f t="shared" ca="1" si="102"/>
        <v>0</v>
      </c>
      <c r="S1504" t="str">
        <f t="shared" si="99"/>
        <v>HUM_ASR_FY_2022</v>
      </c>
      <c r="T1504" s="958">
        <f t="shared" si="100"/>
        <v>45032</v>
      </c>
      <c r="U1504" t="str">
        <f t="shared" si="101"/>
        <v>Unaudited</v>
      </c>
    </row>
    <row r="1505" spans="1:21" x14ac:dyDescent="0.25">
      <c r="A1505" t="s">
        <v>437</v>
      </c>
      <c r="B1505" t="s">
        <v>1385</v>
      </c>
      <c r="C1505" t="s">
        <v>1386</v>
      </c>
      <c r="D1505" s="15">
        <v>1900</v>
      </c>
      <c r="E1505" s="121">
        <v>1</v>
      </c>
      <c r="F1505" t="s">
        <v>440</v>
      </c>
      <c r="G1505" s="121">
        <v>274</v>
      </c>
      <c r="H1505" t="s">
        <v>385</v>
      </c>
      <c r="I1505" t="s">
        <v>488</v>
      </c>
      <c r="J1505" t="s">
        <v>433</v>
      </c>
      <c r="K1505" t="s">
        <v>434</v>
      </c>
      <c r="L1505" s="756" t="s">
        <v>944</v>
      </c>
      <c r="M1505" t="s">
        <v>935</v>
      </c>
      <c r="N1505" s="681">
        <f t="shared" ca="1" si="102"/>
        <v>0</v>
      </c>
      <c r="O1505" s="681">
        <f t="shared" ca="1" si="102"/>
        <v>0</v>
      </c>
      <c r="P1505" s="681">
        <f t="shared" ca="1" si="102"/>
        <v>0</v>
      </c>
      <c r="Q1505" s="681">
        <f t="shared" ca="1" si="102"/>
        <v>0</v>
      </c>
      <c r="R1505" s="681">
        <f t="shared" ca="1" si="102"/>
        <v>0</v>
      </c>
      <c r="S1505" t="str">
        <f t="shared" si="99"/>
        <v>HUM_ASR_FY_2022</v>
      </c>
      <c r="T1505" s="958">
        <f t="shared" si="100"/>
        <v>45032</v>
      </c>
      <c r="U1505" t="str">
        <f t="shared" si="101"/>
        <v>Unaudited</v>
      </c>
    </row>
    <row r="1506" spans="1:21" x14ac:dyDescent="0.25">
      <c r="A1506" t="s">
        <v>437</v>
      </c>
      <c r="B1506" t="s">
        <v>1385</v>
      </c>
      <c r="C1506" t="s">
        <v>1386</v>
      </c>
      <c r="D1506" s="15">
        <v>1900</v>
      </c>
      <c r="E1506" s="121">
        <v>1</v>
      </c>
      <c r="F1506" t="s">
        <v>440</v>
      </c>
      <c r="G1506" s="121">
        <v>274</v>
      </c>
      <c r="H1506" t="s">
        <v>385</v>
      </c>
      <c r="I1506" t="s">
        <v>488</v>
      </c>
      <c r="J1506" t="s">
        <v>433</v>
      </c>
      <c r="K1506" t="s">
        <v>434</v>
      </c>
      <c r="L1506" s="756" t="s">
        <v>193</v>
      </c>
      <c r="M1506" t="s">
        <v>40</v>
      </c>
      <c r="N1506" s="681">
        <f t="shared" ca="1" si="102"/>
        <v>0</v>
      </c>
      <c r="O1506" s="681">
        <f t="shared" ca="1" si="102"/>
        <v>0</v>
      </c>
      <c r="P1506" s="681">
        <f t="shared" ca="1" si="102"/>
        <v>0</v>
      </c>
      <c r="Q1506" s="681">
        <f t="shared" ca="1" si="102"/>
        <v>0</v>
      </c>
      <c r="R1506" s="681">
        <f t="shared" ca="1" si="102"/>
        <v>0</v>
      </c>
      <c r="S1506" t="str">
        <f t="shared" si="99"/>
        <v>HUM_ASR_FY_2022</v>
      </c>
      <c r="T1506" s="958">
        <f t="shared" si="100"/>
        <v>45032</v>
      </c>
      <c r="U1506" t="str">
        <f t="shared" si="101"/>
        <v>Unaudited</v>
      </c>
    </row>
    <row r="1507" spans="1:21" x14ac:dyDescent="0.25">
      <c r="A1507" t="s">
        <v>437</v>
      </c>
      <c r="B1507" t="s">
        <v>1385</v>
      </c>
      <c r="C1507" t="s">
        <v>1386</v>
      </c>
      <c r="D1507" s="15">
        <v>1900</v>
      </c>
      <c r="E1507" s="121">
        <v>1</v>
      </c>
      <c r="F1507" t="s">
        <v>440</v>
      </c>
      <c r="G1507" s="121">
        <v>274</v>
      </c>
      <c r="H1507" t="s">
        <v>385</v>
      </c>
      <c r="I1507" t="s">
        <v>488</v>
      </c>
      <c r="J1507" t="s">
        <v>433</v>
      </c>
      <c r="K1507" t="s">
        <v>434</v>
      </c>
      <c r="L1507" s="756" t="s">
        <v>192</v>
      </c>
      <c r="M1507" t="s">
        <v>329</v>
      </c>
      <c r="N1507" s="681">
        <f t="shared" ca="1" si="102"/>
        <v>0</v>
      </c>
      <c r="O1507" s="681">
        <f t="shared" ca="1" si="102"/>
        <v>0</v>
      </c>
      <c r="P1507" s="681">
        <f t="shared" ca="1" si="102"/>
        <v>0</v>
      </c>
      <c r="Q1507" s="681">
        <f t="shared" ca="1" si="102"/>
        <v>0</v>
      </c>
      <c r="R1507" s="681">
        <f t="shared" ca="1" si="102"/>
        <v>0</v>
      </c>
      <c r="S1507" t="str">
        <f t="shared" si="99"/>
        <v>HUM_ASR_FY_2022</v>
      </c>
      <c r="T1507" s="958">
        <f t="shared" si="100"/>
        <v>45032</v>
      </c>
      <c r="U1507" t="str">
        <f t="shared" si="101"/>
        <v>Unaudited</v>
      </c>
    </row>
    <row r="1508" spans="1:21" x14ac:dyDescent="0.25">
      <c r="A1508" t="s">
        <v>437</v>
      </c>
      <c r="B1508" t="s">
        <v>1385</v>
      </c>
      <c r="C1508" t="s">
        <v>1386</v>
      </c>
      <c r="D1508" s="15">
        <v>1900</v>
      </c>
      <c r="E1508" s="121">
        <v>1</v>
      </c>
      <c r="F1508" t="s">
        <v>440</v>
      </c>
      <c r="G1508" s="121">
        <v>274</v>
      </c>
      <c r="H1508" t="s">
        <v>385</v>
      </c>
      <c r="I1508" t="s">
        <v>488</v>
      </c>
      <c r="J1508" t="s">
        <v>450</v>
      </c>
      <c r="K1508" t="s">
        <v>435</v>
      </c>
      <c r="L1508" s="756" t="s">
        <v>79</v>
      </c>
      <c r="M1508" t="s">
        <v>27</v>
      </c>
      <c r="N1508" s="681">
        <f t="shared" ca="1" si="102"/>
        <v>764585.61200483702</v>
      </c>
      <c r="O1508" s="681">
        <f t="shared" ca="1" si="102"/>
        <v>244901.96556911687</v>
      </c>
      <c r="P1508" s="681">
        <f t="shared" ca="1" si="102"/>
        <v>519683.64643572009</v>
      </c>
      <c r="Q1508" s="681">
        <f t="shared" ca="1" si="102"/>
        <v>0</v>
      </c>
      <c r="R1508" s="681">
        <f t="shared" ca="1" si="102"/>
        <v>0</v>
      </c>
      <c r="S1508" t="str">
        <f t="shared" si="99"/>
        <v>HUM_ASR_FY_2022</v>
      </c>
      <c r="T1508" s="958">
        <f t="shared" si="100"/>
        <v>45032</v>
      </c>
      <c r="U1508" t="str">
        <f t="shared" si="101"/>
        <v>Unaudited</v>
      </c>
    </row>
    <row r="1509" spans="1:21" x14ac:dyDescent="0.25">
      <c r="A1509" t="s">
        <v>437</v>
      </c>
      <c r="B1509" t="s">
        <v>1385</v>
      </c>
      <c r="C1509" t="s">
        <v>1386</v>
      </c>
      <c r="D1509" s="15">
        <v>1900</v>
      </c>
      <c r="E1509" s="121">
        <v>1</v>
      </c>
      <c r="F1509" t="s">
        <v>440</v>
      </c>
      <c r="G1509" s="121">
        <v>274</v>
      </c>
      <c r="H1509" t="s">
        <v>385</v>
      </c>
      <c r="I1509" t="s">
        <v>488</v>
      </c>
      <c r="J1509" t="s">
        <v>450</v>
      </c>
      <c r="K1509" t="s">
        <v>435</v>
      </c>
      <c r="L1509" s="756" t="s">
        <v>80</v>
      </c>
      <c r="M1509" t="s">
        <v>97</v>
      </c>
      <c r="N1509" s="681">
        <f t="shared" ca="1" si="102"/>
        <v>81167.662872426052</v>
      </c>
      <c r="O1509" s="681">
        <f t="shared" ca="1" si="102"/>
        <v>25998.553812679929</v>
      </c>
      <c r="P1509" s="681">
        <f t="shared" ca="1" si="102"/>
        <v>55169.109059746123</v>
      </c>
      <c r="Q1509" s="681">
        <f t="shared" ca="1" si="102"/>
        <v>0</v>
      </c>
      <c r="R1509" s="681">
        <f t="shared" ca="1" si="102"/>
        <v>0</v>
      </c>
      <c r="S1509" t="str">
        <f t="shared" si="99"/>
        <v>HUM_ASR_FY_2022</v>
      </c>
      <c r="T1509" s="958">
        <f t="shared" si="100"/>
        <v>45032</v>
      </c>
      <c r="U1509" t="str">
        <f t="shared" si="101"/>
        <v>Unaudited</v>
      </c>
    </row>
    <row r="1510" spans="1:21" x14ac:dyDescent="0.25">
      <c r="A1510" t="s">
        <v>437</v>
      </c>
      <c r="B1510" t="s">
        <v>1385</v>
      </c>
      <c r="C1510" t="s">
        <v>1386</v>
      </c>
      <c r="D1510" s="15">
        <v>1900</v>
      </c>
      <c r="E1510" s="121">
        <v>1</v>
      </c>
      <c r="F1510" t="s">
        <v>440</v>
      </c>
      <c r="G1510" s="121">
        <v>274</v>
      </c>
      <c r="H1510" t="s">
        <v>385</v>
      </c>
      <c r="I1510" t="s">
        <v>488</v>
      </c>
      <c r="J1510" t="s">
        <v>450</v>
      </c>
      <c r="K1510" t="s">
        <v>435</v>
      </c>
      <c r="L1510" s="756" t="s">
        <v>81</v>
      </c>
      <c r="M1510" t="s">
        <v>98</v>
      </c>
      <c r="N1510" s="681">
        <f t="shared" ca="1" si="102"/>
        <v>154254.75517104389</v>
      </c>
      <c r="O1510" s="681">
        <f t="shared" ca="1" si="102"/>
        <v>49408.84597699251</v>
      </c>
      <c r="P1510" s="681">
        <f t="shared" ca="1" si="102"/>
        <v>104845.90919405138</v>
      </c>
      <c r="Q1510" s="681">
        <f t="shared" ca="1" si="102"/>
        <v>0</v>
      </c>
      <c r="R1510" s="681">
        <f t="shared" ca="1" si="102"/>
        <v>0</v>
      </c>
      <c r="S1510" t="str">
        <f t="shared" si="99"/>
        <v>HUM_ASR_FY_2022</v>
      </c>
      <c r="T1510" s="958">
        <f t="shared" si="100"/>
        <v>45032</v>
      </c>
      <c r="U1510" t="str">
        <f t="shared" si="101"/>
        <v>Unaudited</v>
      </c>
    </row>
    <row r="1511" spans="1:21" x14ac:dyDescent="0.25">
      <c r="A1511" t="s">
        <v>437</v>
      </c>
      <c r="B1511" t="s">
        <v>1385</v>
      </c>
      <c r="C1511" t="s">
        <v>1386</v>
      </c>
      <c r="D1511" s="15">
        <v>1900</v>
      </c>
      <c r="E1511" s="121">
        <v>1</v>
      </c>
      <c r="F1511" t="s">
        <v>440</v>
      </c>
      <c r="G1511" s="121">
        <v>274</v>
      </c>
      <c r="H1511" t="s">
        <v>385</v>
      </c>
      <c r="I1511" t="s">
        <v>488</v>
      </c>
      <c r="J1511" t="s">
        <v>450</v>
      </c>
      <c r="K1511" t="s">
        <v>435</v>
      </c>
      <c r="L1511" s="756" t="s">
        <v>82</v>
      </c>
      <c r="M1511" t="s">
        <v>99</v>
      </c>
      <c r="N1511" s="681">
        <f t="shared" ca="1" si="102"/>
        <v>118711.33423303677</v>
      </c>
      <c r="O1511" s="681">
        <f t="shared" ca="1" si="102"/>
        <v>38024.046794146547</v>
      </c>
      <c r="P1511" s="681">
        <f t="shared" ca="1" si="102"/>
        <v>80687.287438890227</v>
      </c>
      <c r="Q1511" s="681">
        <f t="shared" ca="1" si="102"/>
        <v>0</v>
      </c>
      <c r="R1511" s="681">
        <f t="shared" ca="1" si="102"/>
        <v>0</v>
      </c>
      <c r="S1511" t="str">
        <f t="shared" si="99"/>
        <v>HUM_ASR_FY_2022</v>
      </c>
      <c r="T1511" s="958">
        <f t="shared" si="100"/>
        <v>45032</v>
      </c>
      <c r="U1511" t="str">
        <f t="shared" si="101"/>
        <v>Unaudited</v>
      </c>
    </row>
    <row r="1512" spans="1:21" x14ac:dyDescent="0.25">
      <c r="A1512" t="s">
        <v>437</v>
      </c>
      <c r="B1512" t="s">
        <v>1385</v>
      </c>
      <c r="C1512" t="s">
        <v>1386</v>
      </c>
      <c r="D1512" s="15">
        <v>1900</v>
      </c>
      <c r="E1512" s="121">
        <v>1</v>
      </c>
      <c r="F1512" t="s">
        <v>440</v>
      </c>
      <c r="G1512" s="121">
        <v>274</v>
      </c>
      <c r="H1512" t="s">
        <v>385</v>
      </c>
      <c r="I1512" t="s">
        <v>488</v>
      </c>
      <c r="J1512" t="s">
        <v>450</v>
      </c>
      <c r="K1512" t="s">
        <v>435</v>
      </c>
      <c r="L1512" s="756" t="s">
        <v>216</v>
      </c>
      <c r="M1512" t="s">
        <v>100</v>
      </c>
      <c r="N1512" s="681">
        <f t="shared" ca="1" si="102"/>
        <v>218765.42580442407</v>
      </c>
      <c r="O1512" s="681">
        <f t="shared" ca="1" si="102"/>
        <v>70072.052019897703</v>
      </c>
      <c r="P1512" s="681">
        <f t="shared" ca="1" si="102"/>
        <v>148693.37378452637</v>
      </c>
      <c r="Q1512" s="681">
        <f t="shared" ca="1" si="102"/>
        <v>0</v>
      </c>
      <c r="R1512" s="681">
        <f t="shared" ca="1" si="102"/>
        <v>0</v>
      </c>
      <c r="S1512" t="str">
        <f t="shared" si="99"/>
        <v>HUM_ASR_FY_2022</v>
      </c>
      <c r="T1512" s="958">
        <f t="shared" si="100"/>
        <v>45032</v>
      </c>
      <c r="U1512" t="str">
        <f t="shared" si="101"/>
        <v>Unaudited</v>
      </c>
    </row>
    <row r="1513" spans="1:21" x14ac:dyDescent="0.25">
      <c r="A1513" t="s">
        <v>437</v>
      </c>
      <c r="B1513" t="s">
        <v>1385</v>
      </c>
      <c r="C1513" t="s">
        <v>1386</v>
      </c>
      <c r="D1513" s="15">
        <v>1900</v>
      </c>
      <c r="E1513" s="121">
        <v>1</v>
      </c>
      <c r="F1513" t="s">
        <v>440</v>
      </c>
      <c r="G1513" s="121">
        <v>274</v>
      </c>
      <c r="H1513" t="s">
        <v>385</v>
      </c>
      <c r="I1513" t="s">
        <v>488</v>
      </c>
      <c r="J1513" t="s">
        <v>450</v>
      </c>
      <c r="K1513" t="s">
        <v>435</v>
      </c>
      <c r="L1513" s="756" t="s">
        <v>215</v>
      </c>
      <c r="M1513" t="s">
        <v>28</v>
      </c>
      <c r="N1513" s="681">
        <f t="shared" ca="1" si="102"/>
        <v>4405.3887492090589</v>
      </c>
      <c r="O1513" s="681">
        <f t="shared" ca="1" si="102"/>
        <v>1411.0759434099141</v>
      </c>
      <c r="P1513" s="681">
        <f t="shared" ca="1" si="102"/>
        <v>2994.3128057991448</v>
      </c>
      <c r="Q1513" s="681">
        <f t="shared" ca="1" si="102"/>
        <v>0</v>
      </c>
      <c r="R1513" s="681">
        <f t="shared" ca="1" si="102"/>
        <v>0</v>
      </c>
      <c r="S1513" t="str">
        <f t="shared" si="99"/>
        <v>HUM_ASR_FY_2022</v>
      </c>
      <c r="T1513" s="958">
        <f t="shared" si="100"/>
        <v>45032</v>
      </c>
      <c r="U1513" t="str">
        <f t="shared" si="101"/>
        <v>Unaudited</v>
      </c>
    </row>
    <row r="1514" spans="1:21" x14ac:dyDescent="0.25">
      <c r="A1514" t="s">
        <v>437</v>
      </c>
      <c r="B1514" t="s">
        <v>1385</v>
      </c>
      <c r="C1514" t="s">
        <v>1386</v>
      </c>
      <c r="D1514" s="15">
        <v>1900</v>
      </c>
      <c r="E1514" s="121">
        <v>1</v>
      </c>
      <c r="F1514" t="s">
        <v>440</v>
      </c>
      <c r="G1514" s="121">
        <v>274</v>
      </c>
      <c r="H1514" t="s">
        <v>385</v>
      </c>
      <c r="I1514" t="s">
        <v>488</v>
      </c>
      <c r="J1514" t="s">
        <v>436</v>
      </c>
      <c r="K1514" t="s">
        <v>436</v>
      </c>
      <c r="L1514" s="756" t="s">
        <v>84</v>
      </c>
      <c r="M1514" t="s">
        <v>327</v>
      </c>
      <c r="N1514" s="681">
        <f t="shared" ca="1" si="102"/>
        <v>0</v>
      </c>
      <c r="O1514" s="681">
        <f t="shared" ca="1" si="102"/>
        <v>0</v>
      </c>
      <c r="P1514" s="681">
        <f t="shared" ca="1" si="102"/>
        <v>0</v>
      </c>
      <c r="Q1514" s="681">
        <f t="shared" ca="1" si="102"/>
        <v>0</v>
      </c>
      <c r="R1514" s="681">
        <f t="shared" ca="1" si="102"/>
        <v>0</v>
      </c>
      <c r="S1514" t="str">
        <f t="shared" si="99"/>
        <v>HUM_ASR_FY_2022</v>
      </c>
      <c r="T1514" s="958">
        <f t="shared" si="100"/>
        <v>45032</v>
      </c>
      <c r="U1514" t="str">
        <f t="shared" si="101"/>
        <v>Unaudited</v>
      </c>
    </row>
    <row r="1515" spans="1:21" x14ac:dyDescent="0.25">
      <c r="A1515" t="s">
        <v>437</v>
      </c>
      <c r="B1515" t="s">
        <v>1385</v>
      </c>
      <c r="C1515" t="s">
        <v>1386</v>
      </c>
      <c r="D1515" s="15">
        <v>1900</v>
      </c>
      <c r="E1515" s="121">
        <v>1</v>
      </c>
      <c r="F1515" t="s">
        <v>440</v>
      </c>
      <c r="G1515" s="121">
        <v>274</v>
      </c>
      <c r="H1515" t="s">
        <v>385</v>
      </c>
      <c r="I1515" t="s">
        <v>488</v>
      </c>
      <c r="J1515" t="s">
        <v>436</v>
      </c>
      <c r="K1515" t="s">
        <v>436</v>
      </c>
      <c r="L1515" s="756" t="s">
        <v>85</v>
      </c>
      <c r="M1515" t="s">
        <v>325</v>
      </c>
      <c r="N1515" s="681">
        <f t="shared" ca="1" si="102"/>
        <v>0</v>
      </c>
      <c r="O1515" s="681">
        <f t="shared" ca="1" si="102"/>
        <v>0</v>
      </c>
      <c r="P1515" s="681">
        <f t="shared" ca="1" si="102"/>
        <v>0</v>
      </c>
      <c r="Q1515" s="681">
        <f t="shared" ca="1" si="102"/>
        <v>0</v>
      </c>
      <c r="R1515" s="681">
        <f t="shared" ca="1" si="102"/>
        <v>0</v>
      </c>
      <c r="S1515" t="str">
        <f t="shared" si="99"/>
        <v>HUM_ASR_FY_2022</v>
      </c>
      <c r="T1515" s="958">
        <f t="shared" si="100"/>
        <v>45032</v>
      </c>
      <c r="U1515" t="str">
        <f t="shared" si="101"/>
        <v>Unaudited</v>
      </c>
    </row>
    <row r="1516" spans="1:21" x14ac:dyDescent="0.25">
      <c r="A1516" t="s">
        <v>437</v>
      </c>
      <c r="B1516" t="s">
        <v>1385</v>
      </c>
      <c r="C1516" t="s">
        <v>1386</v>
      </c>
      <c r="D1516" s="15">
        <v>1900</v>
      </c>
      <c r="E1516" s="121">
        <v>1</v>
      </c>
      <c r="F1516" t="s">
        <v>440</v>
      </c>
      <c r="G1516" s="121">
        <v>274</v>
      </c>
      <c r="H1516" t="s">
        <v>385</v>
      </c>
      <c r="I1516" t="s">
        <v>488</v>
      </c>
      <c r="J1516" t="s">
        <v>436</v>
      </c>
      <c r="K1516" t="s">
        <v>436</v>
      </c>
      <c r="L1516" s="756" t="s">
        <v>86</v>
      </c>
      <c r="M1516" t="s">
        <v>494</v>
      </c>
      <c r="N1516" s="681">
        <f t="shared" ca="1" si="102"/>
        <v>0</v>
      </c>
      <c r="O1516" s="681">
        <f t="shared" ca="1" si="102"/>
        <v>0</v>
      </c>
      <c r="P1516" s="681">
        <f t="shared" ca="1" si="102"/>
        <v>0</v>
      </c>
      <c r="Q1516" s="681">
        <f t="shared" ca="1" si="102"/>
        <v>0</v>
      </c>
      <c r="R1516" s="681">
        <f t="shared" ca="1" si="102"/>
        <v>0</v>
      </c>
      <c r="S1516" t="str">
        <f t="shared" si="99"/>
        <v>HUM_ASR_FY_2022</v>
      </c>
      <c r="T1516" s="958">
        <f t="shared" si="100"/>
        <v>45032</v>
      </c>
      <c r="U1516" t="str">
        <f t="shared" si="101"/>
        <v>Unaudited</v>
      </c>
    </row>
    <row r="1517" spans="1:21" x14ac:dyDescent="0.25">
      <c r="A1517" t="s">
        <v>437</v>
      </c>
      <c r="B1517" t="s">
        <v>1385</v>
      </c>
      <c r="C1517" t="s">
        <v>1386</v>
      </c>
      <c r="D1517" s="15">
        <v>1900</v>
      </c>
      <c r="E1517" s="121">
        <v>1</v>
      </c>
      <c r="F1517" t="s">
        <v>440</v>
      </c>
      <c r="G1517" s="121">
        <v>274</v>
      </c>
      <c r="H1517" t="s">
        <v>385</v>
      </c>
      <c r="I1517" t="s">
        <v>488</v>
      </c>
      <c r="J1517" t="s">
        <v>436</v>
      </c>
      <c r="K1517" t="s">
        <v>436</v>
      </c>
      <c r="L1517" s="756" t="s">
        <v>87</v>
      </c>
      <c r="M1517" t="s">
        <v>495</v>
      </c>
      <c r="N1517" s="681">
        <f t="shared" ca="1" si="102"/>
        <v>0</v>
      </c>
      <c r="O1517" s="681">
        <f t="shared" ca="1" si="102"/>
        <v>0</v>
      </c>
      <c r="P1517" s="681">
        <f t="shared" ca="1" si="102"/>
        <v>0</v>
      </c>
      <c r="Q1517" s="681">
        <f t="shared" ca="1" si="102"/>
        <v>0</v>
      </c>
      <c r="R1517" s="681">
        <f t="shared" ca="1" si="102"/>
        <v>0</v>
      </c>
      <c r="S1517" t="str">
        <f t="shared" si="99"/>
        <v>HUM_ASR_FY_2022</v>
      </c>
      <c r="T1517" s="958">
        <f t="shared" si="100"/>
        <v>45032</v>
      </c>
      <c r="U1517" t="str">
        <f t="shared" si="101"/>
        <v>Unaudited</v>
      </c>
    </row>
    <row r="1518" spans="1:21" x14ac:dyDescent="0.25">
      <c r="A1518" t="s">
        <v>437</v>
      </c>
      <c r="B1518" t="s">
        <v>1385</v>
      </c>
      <c r="C1518" t="s">
        <v>1386</v>
      </c>
      <c r="D1518" s="15">
        <v>1900</v>
      </c>
      <c r="E1518" s="121">
        <v>1</v>
      </c>
      <c r="F1518" t="s">
        <v>440</v>
      </c>
      <c r="G1518" s="121">
        <v>274</v>
      </c>
      <c r="H1518" t="s">
        <v>385</v>
      </c>
      <c r="I1518" t="s">
        <v>488</v>
      </c>
      <c r="J1518" t="s">
        <v>436</v>
      </c>
      <c r="K1518" t="s">
        <v>436</v>
      </c>
      <c r="L1518" s="756" t="s">
        <v>213</v>
      </c>
      <c r="M1518" t="s">
        <v>496</v>
      </c>
      <c r="N1518" s="681">
        <f t="shared" ca="1" si="102"/>
        <v>0</v>
      </c>
      <c r="O1518" s="681">
        <f t="shared" ca="1" si="102"/>
        <v>0</v>
      </c>
      <c r="P1518" s="681">
        <f t="shared" ca="1" si="102"/>
        <v>0</v>
      </c>
      <c r="Q1518" s="681">
        <f t="shared" ca="1" si="102"/>
        <v>0</v>
      </c>
      <c r="R1518" s="681">
        <f t="shared" ca="1" si="102"/>
        <v>0</v>
      </c>
      <c r="S1518" t="str">
        <f t="shared" si="99"/>
        <v>HUM_ASR_FY_2022</v>
      </c>
      <c r="T1518" s="958">
        <f t="shared" si="100"/>
        <v>45032</v>
      </c>
      <c r="U1518" t="str">
        <f t="shared" si="101"/>
        <v>Unaudited</v>
      </c>
    </row>
    <row r="1519" spans="1:21" x14ac:dyDescent="0.25">
      <c r="A1519" t="s">
        <v>437</v>
      </c>
      <c r="B1519" t="s">
        <v>1385</v>
      </c>
      <c r="C1519" t="s">
        <v>1386</v>
      </c>
      <c r="D1519" s="15">
        <v>1900</v>
      </c>
      <c r="E1519" s="121">
        <v>1</v>
      </c>
      <c r="F1519" t="s">
        <v>440</v>
      </c>
      <c r="G1519" s="121">
        <v>274</v>
      </c>
      <c r="H1519" t="s">
        <v>385</v>
      </c>
      <c r="I1519" t="s">
        <v>489</v>
      </c>
      <c r="J1519" t="s">
        <v>26</v>
      </c>
      <c r="K1519" t="s">
        <v>26</v>
      </c>
      <c r="L1519" s="756" t="s">
        <v>204</v>
      </c>
      <c r="M1519" t="s">
        <v>26</v>
      </c>
      <c r="N1519" s="681">
        <f t="shared" ca="1" si="102"/>
        <v>-195976.24971440563</v>
      </c>
      <c r="O1519" s="681">
        <f t="shared" ca="1" si="102"/>
        <v>0</v>
      </c>
      <c r="P1519" s="681">
        <f t="shared" ca="1" si="102"/>
        <v>0</v>
      </c>
      <c r="Q1519" s="681">
        <f t="shared" ca="1" si="102"/>
        <v>0</v>
      </c>
      <c r="R1519" s="681">
        <f t="shared" ca="1" si="102"/>
        <v>0</v>
      </c>
      <c r="S1519" t="str">
        <f t="shared" si="99"/>
        <v>HUM_ASR_FY_2022</v>
      </c>
      <c r="T1519" s="958">
        <f t="shared" si="100"/>
        <v>45032</v>
      </c>
      <c r="U1519" t="str">
        <f t="shared" si="101"/>
        <v>Unaudited</v>
      </c>
    </row>
    <row r="1520" spans="1:21" x14ac:dyDescent="0.25">
      <c r="A1520" t="s">
        <v>437</v>
      </c>
      <c r="B1520" t="s">
        <v>1385</v>
      </c>
      <c r="C1520" t="s">
        <v>1386</v>
      </c>
      <c r="D1520" s="15">
        <v>1900</v>
      </c>
      <c r="E1520" s="121">
        <v>1</v>
      </c>
      <c r="F1520" t="s">
        <v>441</v>
      </c>
      <c r="G1520" s="121">
        <v>366</v>
      </c>
      <c r="H1520" t="s">
        <v>385</v>
      </c>
      <c r="I1520" t="s">
        <v>432</v>
      </c>
      <c r="J1520" t="s">
        <v>432</v>
      </c>
      <c r="K1520" t="s">
        <v>432</v>
      </c>
      <c r="M1520" t="s">
        <v>432</v>
      </c>
      <c r="N1520" s="681">
        <f t="shared" ca="1" si="102"/>
        <v>8309</v>
      </c>
      <c r="O1520" s="681">
        <f t="shared" ca="1" si="102"/>
        <v>2793</v>
      </c>
      <c r="P1520" s="681">
        <f t="shared" ca="1" si="102"/>
        <v>5516</v>
      </c>
      <c r="Q1520" s="681">
        <f t="shared" ca="1" si="102"/>
        <v>0</v>
      </c>
      <c r="R1520" s="681">
        <f t="shared" ca="1" si="102"/>
        <v>0</v>
      </c>
      <c r="S1520" t="str">
        <f t="shared" si="99"/>
        <v>HUM_ASR_FY_2022</v>
      </c>
      <c r="T1520" s="958">
        <f t="shared" si="100"/>
        <v>45032</v>
      </c>
      <c r="U1520" t="str">
        <f t="shared" si="101"/>
        <v>Unaudited</v>
      </c>
    </row>
    <row r="1521" spans="1:21" x14ac:dyDescent="0.25">
      <c r="A1521" t="s">
        <v>437</v>
      </c>
      <c r="B1521" t="s">
        <v>1385</v>
      </c>
      <c r="C1521" t="s">
        <v>1386</v>
      </c>
      <c r="D1521" s="15">
        <v>1900</v>
      </c>
      <c r="E1521" s="121">
        <v>1</v>
      </c>
      <c r="F1521" t="s">
        <v>441</v>
      </c>
      <c r="G1521" s="121">
        <v>366</v>
      </c>
      <c r="H1521" t="s">
        <v>385</v>
      </c>
      <c r="I1521" t="s">
        <v>487</v>
      </c>
      <c r="J1521" t="s">
        <v>12</v>
      </c>
      <c r="K1521" t="s">
        <v>12</v>
      </c>
      <c r="L1521" s="756">
        <v>1.1000000000000001</v>
      </c>
      <c r="M1521" t="s">
        <v>12</v>
      </c>
      <c r="N1521" s="681">
        <f t="shared" ca="1" si="102"/>
        <v>27318438.409999996</v>
      </c>
      <c r="O1521" s="681">
        <f t="shared" ca="1" si="102"/>
        <v>0</v>
      </c>
      <c r="P1521" s="681">
        <f t="shared" ca="1" si="102"/>
        <v>0</v>
      </c>
      <c r="Q1521" s="681">
        <f t="shared" ca="1" si="102"/>
        <v>0</v>
      </c>
      <c r="R1521" s="681">
        <f t="shared" ca="1" si="102"/>
        <v>0</v>
      </c>
      <c r="S1521" t="str">
        <f t="shared" si="99"/>
        <v>HUM_ASR_FY_2022</v>
      </c>
      <c r="T1521" s="958">
        <f t="shared" si="100"/>
        <v>45032</v>
      </c>
      <c r="U1521" t="str">
        <f t="shared" si="101"/>
        <v>Unaudited</v>
      </c>
    </row>
    <row r="1522" spans="1:21" x14ac:dyDescent="0.25">
      <c r="A1522" t="s">
        <v>437</v>
      </c>
      <c r="B1522" t="s">
        <v>1385</v>
      </c>
      <c r="C1522" t="s">
        <v>1386</v>
      </c>
      <c r="D1522" s="15">
        <v>1900</v>
      </c>
      <c r="E1522" s="121">
        <v>1</v>
      </c>
      <c r="F1522" t="s">
        <v>441</v>
      </c>
      <c r="G1522" s="121">
        <v>366</v>
      </c>
      <c r="H1522" t="s">
        <v>385</v>
      </c>
      <c r="I1522" t="s">
        <v>487</v>
      </c>
      <c r="J1522" t="s">
        <v>12</v>
      </c>
      <c r="K1522" t="s">
        <v>222</v>
      </c>
      <c r="L1522" s="756">
        <v>1.2</v>
      </c>
      <c r="M1522" t="s">
        <v>222</v>
      </c>
      <c r="N1522" s="681">
        <f t="shared" ca="1" si="102"/>
        <v>0</v>
      </c>
      <c r="O1522" s="681">
        <f t="shared" ca="1" si="102"/>
        <v>0</v>
      </c>
      <c r="P1522" s="681">
        <f t="shared" ca="1" si="102"/>
        <v>0</v>
      </c>
      <c r="Q1522" s="681">
        <f t="shared" ca="1" si="102"/>
        <v>0</v>
      </c>
      <c r="R1522" s="681">
        <f t="shared" ca="1" si="102"/>
        <v>0</v>
      </c>
      <c r="S1522" t="str">
        <f t="shared" si="99"/>
        <v>HUM_ASR_FY_2022</v>
      </c>
      <c r="T1522" s="958">
        <f t="shared" si="100"/>
        <v>45032</v>
      </c>
      <c r="U1522" t="str">
        <f t="shared" si="101"/>
        <v>Unaudited</v>
      </c>
    </row>
    <row r="1523" spans="1:21" x14ac:dyDescent="0.25">
      <c r="A1523" t="s">
        <v>437</v>
      </c>
      <c r="B1523" t="s">
        <v>1385</v>
      </c>
      <c r="C1523" t="s">
        <v>1386</v>
      </c>
      <c r="D1523" s="15">
        <v>1900</v>
      </c>
      <c r="E1523" s="121">
        <v>1</v>
      </c>
      <c r="F1523" t="s">
        <v>441</v>
      </c>
      <c r="G1523" s="121">
        <v>366</v>
      </c>
      <c r="H1523" t="s">
        <v>385</v>
      </c>
      <c r="I1523" t="s">
        <v>487</v>
      </c>
      <c r="J1523" t="s">
        <v>12</v>
      </c>
      <c r="K1523" t="s">
        <v>1323</v>
      </c>
      <c r="L1523" s="756" t="s">
        <v>1319</v>
      </c>
      <c r="M1523" t="s">
        <v>1323</v>
      </c>
      <c r="N1523" s="681">
        <f t="shared" ca="1" si="102"/>
        <v>67868.639999999999</v>
      </c>
      <c r="O1523" s="681">
        <f t="shared" ca="1" si="102"/>
        <v>0</v>
      </c>
      <c r="P1523" s="681">
        <f t="shared" ca="1" si="102"/>
        <v>0</v>
      </c>
      <c r="Q1523" s="681">
        <f t="shared" ca="1" si="102"/>
        <v>0</v>
      </c>
      <c r="R1523" s="681">
        <f t="shared" ca="1" si="102"/>
        <v>0</v>
      </c>
      <c r="S1523" t="str">
        <f t="shared" si="99"/>
        <v>HUM_ASR_FY_2022</v>
      </c>
      <c r="T1523" s="958">
        <f t="shared" si="100"/>
        <v>45032</v>
      </c>
      <c r="U1523" t="str">
        <f t="shared" si="101"/>
        <v>Unaudited</v>
      </c>
    </row>
    <row r="1524" spans="1:21" x14ac:dyDescent="0.25">
      <c r="A1524" t="s">
        <v>437</v>
      </c>
      <c r="B1524" t="s">
        <v>1385</v>
      </c>
      <c r="C1524" t="s">
        <v>1386</v>
      </c>
      <c r="D1524" s="15">
        <v>1900</v>
      </c>
      <c r="E1524" s="121">
        <v>1</v>
      </c>
      <c r="F1524" t="s">
        <v>441</v>
      </c>
      <c r="G1524" s="121">
        <v>366</v>
      </c>
      <c r="H1524" t="s">
        <v>385</v>
      </c>
      <c r="I1524" t="s">
        <v>487</v>
      </c>
      <c r="J1524" t="s">
        <v>12</v>
      </c>
      <c r="K1524" t="s">
        <v>1325</v>
      </c>
      <c r="L1524" s="756" t="s">
        <v>1324</v>
      </c>
      <c r="M1524" t="s">
        <v>1325</v>
      </c>
      <c r="N1524" s="681">
        <f t="shared" ca="1" si="102"/>
        <v>0</v>
      </c>
      <c r="O1524" s="681">
        <f t="shared" ca="1" si="102"/>
        <v>0</v>
      </c>
      <c r="P1524" s="681">
        <f t="shared" ca="1" si="102"/>
        <v>0</v>
      </c>
      <c r="Q1524" s="681">
        <f t="shared" ca="1" si="102"/>
        <v>0</v>
      </c>
      <c r="R1524" s="681">
        <f t="shared" ca="1" si="102"/>
        <v>0</v>
      </c>
      <c r="S1524" t="str">
        <f t="shared" si="99"/>
        <v>HUM_ASR_FY_2022</v>
      </c>
      <c r="T1524" s="958">
        <f t="shared" si="100"/>
        <v>45032</v>
      </c>
      <c r="U1524" t="str">
        <f t="shared" si="101"/>
        <v>Unaudited</v>
      </c>
    </row>
    <row r="1525" spans="1:21" x14ac:dyDescent="0.25">
      <c r="A1525" t="s">
        <v>437</v>
      </c>
      <c r="B1525" t="s">
        <v>1385</v>
      </c>
      <c r="C1525" t="s">
        <v>1386</v>
      </c>
      <c r="D1525" s="15">
        <v>1900</v>
      </c>
      <c r="E1525" s="121">
        <v>1</v>
      </c>
      <c r="F1525" t="s">
        <v>441</v>
      </c>
      <c r="G1525" s="121">
        <v>366</v>
      </c>
      <c r="H1525" t="s">
        <v>385</v>
      </c>
      <c r="I1525" t="s">
        <v>487</v>
      </c>
      <c r="J1525" t="s">
        <v>13</v>
      </c>
      <c r="K1525" t="s">
        <v>13</v>
      </c>
      <c r="L1525" s="756" t="s">
        <v>63</v>
      </c>
      <c r="M1525" t="s">
        <v>13</v>
      </c>
      <c r="N1525" s="681">
        <f t="shared" ca="1" si="102"/>
        <v>-127931.02</v>
      </c>
      <c r="O1525" s="681">
        <f t="shared" ca="1" si="102"/>
        <v>0</v>
      </c>
      <c r="P1525" s="681">
        <f t="shared" ca="1" si="102"/>
        <v>0</v>
      </c>
      <c r="Q1525" s="681">
        <f t="shared" ca="1" si="102"/>
        <v>0</v>
      </c>
      <c r="R1525" s="681">
        <f t="shared" ca="1" si="102"/>
        <v>0</v>
      </c>
      <c r="S1525" t="str">
        <f t="shared" si="99"/>
        <v>HUM_ASR_FY_2022</v>
      </c>
      <c r="T1525" s="958">
        <f t="shared" si="100"/>
        <v>45032</v>
      </c>
      <c r="U1525" t="str">
        <f t="shared" si="101"/>
        <v>Unaudited</v>
      </c>
    </row>
    <row r="1526" spans="1:21" x14ac:dyDescent="0.25">
      <c r="A1526" t="s">
        <v>437</v>
      </c>
      <c r="B1526" t="s">
        <v>1385</v>
      </c>
      <c r="C1526" t="s">
        <v>1386</v>
      </c>
      <c r="D1526" s="15">
        <v>1900</v>
      </c>
      <c r="E1526" s="121">
        <v>1</v>
      </c>
      <c r="F1526" t="s">
        <v>441</v>
      </c>
      <c r="G1526" s="121">
        <v>366</v>
      </c>
      <c r="H1526" t="s">
        <v>385</v>
      </c>
      <c r="I1526" t="s">
        <v>488</v>
      </c>
      <c r="J1526" t="s">
        <v>433</v>
      </c>
      <c r="K1526" t="s">
        <v>796</v>
      </c>
      <c r="L1526" s="756">
        <v>2.1</v>
      </c>
      <c r="M1526" t="s">
        <v>731</v>
      </c>
      <c r="N1526" s="681">
        <f t="shared" ca="1" si="102"/>
        <v>67396</v>
      </c>
      <c r="O1526" s="681">
        <f t="shared" ca="1" si="102"/>
        <v>61147</v>
      </c>
      <c r="P1526" s="681">
        <f t="shared" ca="1" si="102"/>
        <v>6249</v>
      </c>
      <c r="Q1526" s="681">
        <f t="shared" ca="1" si="102"/>
        <v>0</v>
      </c>
      <c r="R1526" s="681">
        <f t="shared" ca="1" si="102"/>
        <v>0</v>
      </c>
      <c r="S1526" t="str">
        <f t="shared" si="99"/>
        <v>HUM_ASR_FY_2022</v>
      </c>
      <c r="T1526" s="958">
        <f t="shared" si="100"/>
        <v>45032</v>
      </c>
      <c r="U1526" t="str">
        <f t="shared" si="101"/>
        <v>Unaudited</v>
      </c>
    </row>
    <row r="1527" spans="1:21" x14ac:dyDescent="0.25">
      <c r="A1527" t="s">
        <v>437</v>
      </c>
      <c r="B1527" t="s">
        <v>1385</v>
      </c>
      <c r="C1527" t="s">
        <v>1386</v>
      </c>
      <c r="D1527" s="15">
        <v>1900</v>
      </c>
      <c r="E1527" s="121">
        <v>1</v>
      </c>
      <c r="F1527" t="s">
        <v>441</v>
      </c>
      <c r="G1527" s="121">
        <v>366</v>
      </c>
      <c r="H1527" t="s">
        <v>385</v>
      </c>
      <c r="I1527" t="s">
        <v>488</v>
      </c>
      <c r="J1527" t="s">
        <v>433</v>
      </c>
      <c r="K1527" t="s">
        <v>796</v>
      </c>
      <c r="L1527" s="756">
        <v>2.2000000000000002</v>
      </c>
      <c r="M1527" t="s">
        <v>732</v>
      </c>
      <c r="N1527" s="681">
        <f t="shared" ca="1" si="102"/>
        <v>168</v>
      </c>
      <c r="O1527" s="681">
        <f t="shared" ca="1" si="102"/>
        <v>131</v>
      </c>
      <c r="P1527" s="681">
        <f t="shared" ca="1" si="102"/>
        <v>37</v>
      </c>
      <c r="Q1527" s="681">
        <f t="shared" ca="1" si="102"/>
        <v>0</v>
      </c>
      <c r="R1527" s="681">
        <f t="shared" ca="1" si="102"/>
        <v>0</v>
      </c>
      <c r="S1527" t="str">
        <f t="shared" si="99"/>
        <v>HUM_ASR_FY_2022</v>
      </c>
      <c r="T1527" s="958">
        <f t="shared" si="100"/>
        <v>45032</v>
      </c>
      <c r="U1527" t="str">
        <f t="shared" si="101"/>
        <v>Unaudited</v>
      </c>
    </row>
    <row r="1528" spans="1:21" x14ac:dyDescent="0.25">
      <c r="A1528" t="s">
        <v>437</v>
      </c>
      <c r="B1528" t="s">
        <v>1385</v>
      </c>
      <c r="C1528" t="s">
        <v>1386</v>
      </c>
      <c r="D1528" s="15">
        <v>1900</v>
      </c>
      <c r="E1528" s="121">
        <v>1</v>
      </c>
      <c r="F1528" t="s">
        <v>441</v>
      </c>
      <c r="G1528" s="121">
        <v>366</v>
      </c>
      <c r="H1528" t="s">
        <v>385</v>
      </c>
      <c r="I1528" t="s">
        <v>488</v>
      </c>
      <c r="J1528" t="s">
        <v>433</v>
      </c>
      <c r="K1528" t="s">
        <v>796</v>
      </c>
      <c r="L1528" s="756">
        <v>2.2999999999999998</v>
      </c>
      <c r="M1528" t="s">
        <v>733</v>
      </c>
      <c r="N1528" s="681">
        <f t="shared" ca="1" si="102"/>
        <v>14516001.659999993</v>
      </c>
      <c r="O1528" s="681">
        <f t="shared" ca="1" si="102"/>
        <v>13077804.009999992</v>
      </c>
      <c r="P1528" s="681">
        <f t="shared" ca="1" si="102"/>
        <v>1438197.65</v>
      </c>
      <c r="Q1528" s="681">
        <f t="shared" ca="1" si="102"/>
        <v>0</v>
      </c>
      <c r="R1528" s="681">
        <f t="shared" ca="1" si="102"/>
        <v>0</v>
      </c>
      <c r="S1528" t="str">
        <f t="shared" si="99"/>
        <v>HUM_ASR_FY_2022</v>
      </c>
      <c r="T1528" s="958">
        <f t="shared" si="100"/>
        <v>45032</v>
      </c>
      <c r="U1528" t="str">
        <f t="shared" si="101"/>
        <v>Unaudited</v>
      </c>
    </row>
    <row r="1529" spans="1:21" x14ac:dyDescent="0.25">
      <c r="A1529" t="s">
        <v>437</v>
      </c>
      <c r="B1529" t="s">
        <v>1385</v>
      </c>
      <c r="C1529" t="s">
        <v>1386</v>
      </c>
      <c r="D1529" s="15">
        <v>1900</v>
      </c>
      <c r="E1529" s="121">
        <v>1</v>
      </c>
      <c r="F1529" t="s">
        <v>441</v>
      </c>
      <c r="G1529" s="121">
        <v>366</v>
      </c>
      <c r="H1529" t="s">
        <v>385</v>
      </c>
      <c r="I1529" t="s">
        <v>488</v>
      </c>
      <c r="J1529" t="s">
        <v>433</v>
      </c>
      <c r="K1529" t="s">
        <v>796</v>
      </c>
      <c r="L1529" s="756">
        <v>2.4</v>
      </c>
      <c r="M1529" t="s">
        <v>734</v>
      </c>
      <c r="N1529" s="681">
        <f t="shared" ca="1" si="102"/>
        <v>12174.250000000002</v>
      </c>
      <c r="O1529" s="681">
        <f t="shared" ca="1" si="102"/>
        <v>9552.0200000000023</v>
      </c>
      <c r="P1529" s="681">
        <f t="shared" ca="1" si="102"/>
        <v>2622.23</v>
      </c>
      <c r="Q1529" s="681">
        <f t="shared" ca="1" si="102"/>
        <v>0</v>
      </c>
      <c r="R1529" s="681">
        <f t="shared" ca="1" si="102"/>
        <v>0</v>
      </c>
      <c r="S1529" t="str">
        <f t="shared" si="99"/>
        <v>HUM_ASR_FY_2022</v>
      </c>
      <c r="T1529" s="958">
        <f t="shared" si="100"/>
        <v>45032</v>
      </c>
      <c r="U1529" t="str">
        <f t="shared" si="101"/>
        <v>Unaudited</v>
      </c>
    </row>
    <row r="1530" spans="1:21" x14ac:dyDescent="0.25">
      <c r="A1530" t="s">
        <v>437</v>
      </c>
      <c r="B1530" t="s">
        <v>1385</v>
      </c>
      <c r="C1530" t="s">
        <v>1386</v>
      </c>
      <c r="D1530" s="15">
        <v>1900</v>
      </c>
      <c r="E1530" s="121">
        <v>1</v>
      </c>
      <c r="F1530" t="s">
        <v>441</v>
      </c>
      <c r="G1530" s="121">
        <v>366</v>
      </c>
      <c r="H1530" t="s">
        <v>385</v>
      </c>
      <c r="I1530" t="s">
        <v>488</v>
      </c>
      <c r="J1530" t="s">
        <v>433</v>
      </c>
      <c r="K1530" t="s">
        <v>796</v>
      </c>
      <c r="L1530" s="756">
        <v>2.5</v>
      </c>
      <c r="M1530" t="s">
        <v>776</v>
      </c>
      <c r="N1530" s="681">
        <f t="shared" ca="1" si="102"/>
        <v>6208</v>
      </c>
      <c r="O1530" s="681">
        <f t="shared" ca="1" si="102"/>
        <v>5281</v>
      </c>
      <c r="P1530" s="681">
        <f t="shared" ca="1" si="102"/>
        <v>927</v>
      </c>
      <c r="Q1530" s="681">
        <f t="shared" ca="1" si="102"/>
        <v>0</v>
      </c>
      <c r="R1530" s="681">
        <f t="shared" ca="1" si="102"/>
        <v>0</v>
      </c>
      <c r="S1530" t="str">
        <f t="shared" si="99"/>
        <v>HUM_ASR_FY_2022</v>
      </c>
      <c r="T1530" s="958">
        <f t="shared" si="100"/>
        <v>45032</v>
      </c>
      <c r="U1530" t="str">
        <f t="shared" si="101"/>
        <v>Unaudited</v>
      </c>
    </row>
    <row r="1531" spans="1:21" x14ac:dyDescent="0.25">
      <c r="A1531" t="s">
        <v>437</v>
      </c>
      <c r="B1531" t="s">
        <v>1385</v>
      </c>
      <c r="C1531" t="s">
        <v>1386</v>
      </c>
      <c r="D1531" s="15">
        <v>1900</v>
      </c>
      <c r="E1531" s="121">
        <v>1</v>
      </c>
      <c r="F1531" t="s">
        <v>441</v>
      </c>
      <c r="G1531" s="121">
        <v>366</v>
      </c>
      <c r="H1531" t="s">
        <v>385</v>
      </c>
      <c r="I1531" t="s">
        <v>488</v>
      </c>
      <c r="J1531" t="s">
        <v>433</v>
      </c>
      <c r="K1531" t="s">
        <v>796</v>
      </c>
      <c r="L1531" s="756">
        <v>2.6</v>
      </c>
      <c r="M1531" t="s">
        <v>186</v>
      </c>
      <c r="N1531" s="681">
        <f t="shared" ca="1" si="102"/>
        <v>1259801.44</v>
      </c>
      <c r="O1531" s="681">
        <f t="shared" ca="1" si="102"/>
        <v>1052838.3599999999</v>
      </c>
      <c r="P1531" s="681">
        <f t="shared" ca="1" si="102"/>
        <v>206963.08000000005</v>
      </c>
      <c r="Q1531" s="681">
        <f t="shared" ca="1" si="102"/>
        <v>0</v>
      </c>
      <c r="R1531" s="681">
        <f t="shared" ca="1" si="102"/>
        <v>0</v>
      </c>
      <c r="S1531" t="str">
        <f t="shared" si="99"/>
        <v>HUM_ASR_FY_2022</v>
      </c>
      <c r="T1531" s="958">
        <f t="shared" si="100"/>
        <v>45032</v>
      </c>
      <c r="U1531" t="str">
        <f t="shared" si="101"/>
        <v>Unaudited</v>
      </c>
    </row>
    <row r="1532" spans="1:21" x14ac:dyDescent="0.25">
      <c r="A1532" t="s">
        <v>437</v>
      </c>
      <c r="B1532" t="s">
        <v>1385</v>
      </c>
      <c r="C1532" t="s">
        <v>1386</v>
      </c>
      <c r="D1532" s="15">
        <v>1900</v>
      </c>
      <c r="E1532" s="121">
        <v>1</v>
      </c>
      <c r="F1532" t="s">
        <v>441</v>
      </c>
      <c r="G1532" s="121">
        <v>366</v>
      </c>
      <c r="H1532" t="s">
        <v>385</v>
      </c>
      <c r="I1532" t="s">
        <v>488</v>
      </c>
      <c r="J1532" t="s">
        <v>433</v>
      </c>
      <c r="K1532" t="s">
        <v>796</v>
      </c>
      <c r="L1532" s="756">
        <v>2.7</v>
      </c>
      <c r="M1532" t="s">
        <v>797</v>
      </c>
      <c r="N1532" s="681">
        <f t="shared" ca="1" si="102"/>
        <v>1395215.2015347204</v>
      </c>
      <c r="O1532" s="681">
        <f t="shared" ca="1" si="102"/>
        <v>1256981.8731643576</v>
      </c>
      <c r="P1532" s="681">
        <f t="shared" ca="1" si="102"/>
        <v>138233.32837036284</v>
      </c>
      <c r="Q1532" s="681">
        <f t="shared" ca="1" si="102"/>
        <v>0</v>
      </c>
      <c r="R1532" s="681">
        <f t="shared" ca="1" si="102"/>
        <v>0</v>
      </c>
      <c r="S1532" t="str">
        <f t="shared" si="99"/>
        <v>HUM_ASR_FY_2022</v>
      </c>
      <c r="T1532" s="958">
        <f t="shared" si="100"/>
        <v>45032</v>
      </c>
      <c r="U1532" t="str">
        <f t="shared" si="101"/>
        <v>Unaudited</v>
      </c>
    </row>
    <row r="1533" spans="1:21" x14ac:dyDescent="0.25">
      <c r="A1533" t="s">
        <v>437</v>
      </c>
      <c r="B1533" t="s">
        <v>1385</v>
      </c>
      <c r="C1533" t="s">
        <v>1386</v>
      </c>
      <c r="D1533" s="15">
        <v>1900</v>
      </c>
      <c r="E1533" s="121">
        <v>1</v>
      </c>
      <c r="F1533" t="s">
        <v>441</v>
      </c>
      <c r="G1533" s="121">
        <v>366</v>
      </c>
      <c r="H1533" t="s">
        <v>385</v>
      </c>
      <c r="I1533" t="s">
        <v>488</v>
      </c>
      <c r="J1533" t="s">
        <v>433</v>
      </c>
      <c r="K1533" t="s">
        <v>796</v>
      </c>
      <c r="L1533" s="756">
        <v>2.8</v>
      </c>
      <c r="M1533" t="s">
        <v>798</v>
      </c>
      <c r="N1533" s="681">
        <f t="shared" ca="1" si="102"/>
        <v>0</v>
      </c>
      <c r="O1533" s="681">
        <f t="shared" ca="1" si="102"/>
        <v>0</v>
      </c>
      <c r="P1533" s="681">
        <f t="shared" ca="1" si="102"/>
        <v>0</v>
      </c>
      <c r="Q1533" s="681">
        <f t="shared" ca="1" si="102"/>
        <v>0</v>
      </c>
      <c r="R1533" s="681">
        <f t="shared" ca="1" si="102"/>
        <v>0</v>
      </c>
      <c r="S1533" t="str">
        <f t="shared" si="99"/>
        <v>HUM_ASR_FY_2022</v>
      </c>
      <c r="T1533" s="958">
        <f t="shared" si="100"/>
        <v>45032</v>
      </c>
      <c r="U1533" t="str">
        <f t="shared" si="101"/>
        <v>Unaudited</v>
      </c>
    </row>
    <row r="1534" spans="1:21" x14ac:dyDescent="0.25">
      <c r="A1534" t="s">
        <v>437</v>
      </c>
      <c r="B1534" t="s">
        <v>1385</v>
      </c>
      <c r="C1534" t="s">
        <v>1386</v>
      </c>
      <c r="D1534" s="15">
        <v>1900</v>
      </c>
      <c r="E1534" s="121">
        <v>1</v>
      </c>
      <c r="F1534" t="s">
        <v>441</v>
      </c>
      <c r="G1534" s="121">
        <v>366</v>
      </c>
      <c r="H1534" t="s">
        <v>385</v>
      </c>
      <c r="I1534" t="s">
        <v>488</v>
      </c>
      <c r="J1534" t="s">
        <v>433</v>
      </c>
      <c r="K1534" t="s">
        <v>796</v>
      </c>
      <c r="L1534" s="756">
        <v>2.9</v>
      </c>
      <c r="M1534" t="s">
        <v>779</v>
      </c>
      <c r="N1534" s="681">
        <f t="shared" ca="1" si="102"/>
        <v>0</v>
      </c>
      <c r="O1534" s="681">
        <f t="shared" ca="1" si="102"/>
        <v>0</v>
      </c>
      <c r="P1534" s="681">
        <f t="shared" ca="1" si="102"/>
        <v>0</v>
      </c>
      <c r="Q1534" s="681">
        <f t="shared" ca="1" si="102"/>
        <v>0</v>
      </c>
      <c r="R1534" s="681">
        <f t="shared" ca="1" si="102"/>
        <v>0</v>
      </c>
      <c r="S1534" t="str">
        <f t="shared" si="99"/>
        <v>HUM_ASR_FY_2022</v>
      </c>
      <c r="T1534" s="958">
        <f t="shared" si="100"/>
        <v>45032</v>
      </c>
      <c r="U1534" t="str">
        <f t="shared" si="101"/>
        <v>Unaudited</v>
      </c>
    </row>
    <row r="1535" spans="1:21" x14ac:dyDescent="0.25">
      <c r="A1535" t="s">
        <v>437</v>
      </c>
      <c r="B1535" t="s">
        <v>1385</v>
      </c>
      <c r="C1535" t="s">
        <v>1386</v>
      </c>
      <c r="D1535" s="15">
        <v>1900</v>
      </c>
      <c r="E1535" s="121">
        <v>1</v>
      </c>
      <c r="F1535" t="s">
        <v>441</v>
      </c>
      <c r="G1535" s="121">
        <v>366</v>
      </c>
      <c r="H1535" t="s">
        <v>385</v>
      </c>
      <c r="I1535" t="s">
        <v>488</v>
      </c>
      <c r="J1535" t="s">
        <v>433</v>
      </c>
      <c r="K1535" t="s">
        <v>223</v>
      </c>
      <c r="L1535" s="756">
        <v>2.11</v>
      </c>
      <c r="M1535" t="s">
        <v>228</v>
      </c>
      <c r="N1535" s="681">
        <f t="shared" ca="1" si="102"/>
        <v>1520077.0800000003</v>
      </c>
      <c r="O1535" s="681">
        <f t="shared" ca="1" si="102"/>
        <v>267865.49</v>
      </c>
      <c r="P1535" s="681">
        <f t="shared" ca="1" si="102"/>
        <v>1252211.5900000003</v>
      </c>
      <c r="Q1535" s="681">
        <f t="shared" ca="1" si="102"/>
        <v>0</v>
      </c>
      <c r="R1535" s="681">
        <f t="shared" ca="1" si="102"/>
        <v>0</v>
      </c>
      <c r="S1535" t="str">
        <f t="shared" si="99"/>
        <v>HUM_ASR_FY_2022</v>
      </c>
      <c r="T1535" s="958">
        <f t="shared" si="100"/>
        <v>45032</v>
      </c>
      <c r="U1535" t="str">
        <f t="shared" si="101"/>
        <v>Unaudited</v>
      </c>
    </row>
    <row r="1536" spans="1:21" x14ac:dyDescent="0.25">
      <c r="A1536" t="s">
        <v>437</v>
      </c>
      <c r="B1536" t="s">
        <v>1385</v>
      </c>
      <c r="C1536" t="s">
        <v>1386</v>
      </c>
      <c r="D1536" s="15">
        <v>1900</v>
      </c>
      <c r="E1536" s="121">
        <v>1</v>
      </c>
      <c r="F1536" t="s">
        <v>441</v>
      </c>
      <c r="G1536" s="121">
        <v>366</v>
      </c>
      <c r="H1536" t="s">
        <v>385</v>
      </c>
      <c r="I1536" t="s">
        <v>488</v>
      </c>
      <c r="J1536" t="s">
        <v>433</v>
      </c>
      <c r="K1536" t="s">
        <v>223</v>
      </c>
      <c r="L1536" s="756">
        <v>2.12</v>
      </c>
      <c r="M1536" t="s">
        <v>552</v>
      </c>
      <c r="N1536" s="681">
        <f t="shared" ca="1" si="102"/>
        <v>7353688.9100000011</v>
      </c>
      <c r="O1536" s="681">
        <f t="shared" ca="1" si="102"/>
        <v>260027.89999999997</v>
      </c>
      <c r="P1536" s="681">
        <f t="shared" ca="1" si="102"/>
        <v>7093661.0100000007</v>
      </c>
      <c r="Q1536" s="681">
        <f t="shared" ca="1" si="102"/>
        <v>0</v>
      </c>
      <c r="R1536" s="681">
        <f t="shared" ca="1" si="102"/>
        <v>0</v>
      </c>
      <c r="S1536" t="str">
        <f t="shared" si="99"/>
        <v>HUM_ASR_FY_2022</v>
      </c>
      <c r="T1536" s="958">
        <f t="shared" si="100"/>
        <v>45032</v>
      </c>
      <c r="U1536" t="str">
        <f t="shared" si="101"/>
        <v>Unaudited</v>
      </c>
    </row>
    <row r="1537" spans="1:21" x14ac:dyDescent="0.25">
      <c r="A1537" t="s">
        <v>437</v>
      </c>
      <c r="B1537" t="s">
        <v>1385</v>
      </c>
      <c r="C1537" t="s">
        <v>1386</v>
      </c>
      <c r="D1537" s="15">
        <v>1900</v>
      </c>
      <c r="E1537" s="121">
        <v>1</v>
      </c>
      <c r="F1537" t="s">
        <v>441</v>
      </c>
      <c r="G1537" s="121">
        <v>366</v>
      </c>
      <c r="H1537" t="s">
        <v>385</v>
      </c>
      <c r="I1537" t="s">
        <v>488</v>
      </c>
      <c r="J1537" t="s">
        <v>433</v>
      </c>
      <c r="K1537" t="s">
        <v>223</v>
      </c>
      <c r="L1537" s="756">
        <v>2.13</v>
      </c>
      <c r="M1537" t="s">
        <v>229</v>
      </c>
      <c r="N1537" s="681">
        <f t="shared" ca="1" si="102"/>
        <v>302787.31</v>
      </c>
      <c r="O1537" s="681">
        <f t="shared" ca="1" si="102"/>
        <v>22661.059999999998</v>
      </c>
      <c r="P1537" s="681">
        <f t="shared" ca="1" si="102"/>
        <v>280126.25</v>
      </c>
      <c r="Q1537" s="681">
        <f t="shared" ca="1" si="102"/>
        <v>0</v>
      </c>
      <c r="R1537" s="681">
        <f t="shared" ca="1" si="102"/>
        <v>0</v>
      </c>
      <c r="S1537" t="str">
        <f t="shared" si="99"/>
        <v>HUM_ASR_FY_2022</v>
      </c>
      <c r="T1537" s="958">
        <f t="shared" si="100"/>
        <v>45032</v>
      </c>
      <c r="U1537" t="str">
        <f t="shared" si="101"/>
        <v>Unaudited</v>
      </c>
    </row>
    <row r="1538" spans="1:21" x14ac:dyDescent="0.25">
      <c r="A1538" t="s">
        <v>437</v>
      </c>
      <c r="B1538" t="s">
        <v>1385</v>
      </c>
      <c r="C1538" t="s">
        <v>1386</v>
      </c>
      <c r="D1538" s="15">
        <v>1900</v>
      </c>
      <c r="E1538" s="121">
        <v>1</v>
      </c>
      <c r="F1538" t="s">
        <v>441</v>
      </c>
      <c r="G1538" s="121">
        <v>366</v>
      </c>
      <c r="H1538" t="s">
        <v>385</v>
      </c>
      <c r="I1538" t="s">
        <v>488</v>
      </c>
      <c r="J1538" t="s">
        <v>433</v>
      </c>
      <c r="K1538" t="s">
        <v>223</v>
      </c>
      <c r="L1538" s="756">
        <v>2.14</v>
      </c>
      <c r="M1538" t="s">
        <v>556</v>
      </c>
      <c r="N1538" s="681">
        <f t="shared" ca="1" si="102"/>
        <v>74851.650000000009</v>
      </c>
      <c r="O1538" s="681">
        <f t="shared" ca="1" si="102"/>
        <v>62947.070000000007</v>
      </c>
      <c r="P1538" s="681">
        <f t="shared" ca="1" si="102"/>
        <v>11904.58</v>
      </c>
      <c r="Q1538" s="681">
        <f t="shared" ca="1" si="102"/>
        <v>0</v>
      </c>
      <c r="R1538" s="681">
        <f t="shared" ca="1" si="102"/>
        <v>0</v>
      </c>
      <c r="S1538" t="str">
        <f t="shared" ref="S1538:S1601" si="103">file_name</f>
        <v>HUM_ASR_FY_2022</v>
      </c>
      <c r="T1538" s="958">
        <f t="shared" ref="T1538:T1601" si="104">file_date</f>
        <v>45032</v>
      </c>
      <c r="U1538" t="str">
        <f t="shared" ref="U1538:U1601" si="105">status</f>
        <v>Unaudited</v>
      </c>
    </row>
    <row r="1539" spans="1:21" x14ac:dyDescent="0.25">
      <c r="A1539" t="s">
        <v>437</v>
      </c>
      <c r="B1539" t="s">
        <v>1385</v>
      </c>
      <c r="C1539" t="s">
        <v>1386</v>
      </c>
      <c r="D1539" s="15">
        <v>1900</v>
      </c>
      <c r="E1539" s="121">
        <v>1</v>
      </c>
      <c r="F1539" t="s">
        <v>441</v>
      </c>
      <c r="G1539" s="121">
        <v>366</v>
      </c>
      <c r="H1539" t="s">
        <v>385</v>
      </c>
      <c r="I1539" t="s">
        <v>488</v>
      </c>
      <c r="J1539" t="s">
        <v>433</v>
      </c>
      <c r="K1539" t="s">
        <v>223</v>
      </c>
      <c r="L1539" s="756">
        <v>2.15</v>
      </c>
      <c r="M1539" t="s">
        <v>20</v>
      </c>
      <c r="N1539" s="681">
        <f t="shared" ca="1" si="102"/>
        <v>64874.881347830422</v>
      </c>
      <c r="O1539" s="681">
        <f t="shared" ca="1" si="102"/>
        <v>2009.2414981426894</v>
      </c>
      <c r="P1539" s="681">
        <f t="shared" ca="1" si="102"/>
        <v>62865.63984968773</v>
      </c>
      <c r="Q1539" s="681">
        <f t="shared" ca="1" si="102"/>
        <v>0</v>
      </c>
      <c r="R1539" s="681">
        <f t="shared" ca="1" si="102"/>
        <v>0</v>
      </c>
      <c r="S1539" t="str">
        <f t="shared" si="103"/>
        <v>HUM_ASR_FY_2022</v>
      </c>
      <c r="T1539" s="958">
        <f t="shared" si="104"/>
        <v>45032</v>
      </c>
      <c r="U1539" t="str">
        <f t="shared" si="105"/>
        <v>Unaudited</v>
      </c>
    </row>
    <row r="1540" spans="1:21" x14ac:dyDescent="0.25">
      <c r="A1540" t="s">
        <v>437</v>
      </c>
      <c r="B1540" t="s">
        <v>1385</v>
      </c>
      <c r="C1540" t="s">
        <v>1386</v>
      </c>
      <c r="D1540" s="15">
        <v>1900</v>
      </c>
      <c r="E1540" s="121">
        <v>1</v>
      </c>
      <c r="F1540" t="s">
        <v>441</v>
      </c>
      <c r="G1540" s="121">
        <v>366</v>
      </c>
      <c r="H1540" t="s">
        <v>385</v>
      </c>
      <c r="I1540" t="s">
        <v>488</v>
      </c>
      <c r="J1540" t="s">
        <v>433</v>
      </c>
      <c r="K1540" t="s">
        <v>223</v>
      </c>
      <c r="L1540" s="756">
        <v>2.16</v>
      </c>
      <c r="M1540" t="s">
        <v>799</v>
      </c>
      <c r="N1540" s="681">
        <f t="shared" ca="1" si="102"/>
        <v>1135193.140534766</v>
      </c>
      <c r="O1540" s="681">
        <f t="shared" ca="1" si="102"/>
        <v>362382.23983273306</v>
      </c>
      <c r="P1540" s="681">
        <f t="shared" ca="1" si="102"/>
        <v>772810.90070203284</v>
      </c>
      <c r="Q1540" s="681">
        <f t="shared" ca="1" si="102"/>
        <v>0</v>
      </c>
      <c r="R1540" s="681">
        <f t="shared" ca="1" si="102"/>
        <v>0</v>
      </c>
      <c r="S1540" t="str">
        <f t="shared" si="103"/>
        <v>HUM_ASR_FY_2022</v>
      </c>
      <c r="T1540" s="958">
        <f t="shared" si="104"/>
        <v>45032</v>
      </c>
      <c r="U1540" t="str">
        <f t="shared" si="105"/>
        <v>Unaudited</v>
      </c>
    </row>
    <row r="1541" spans="1:21" x14ac:dyDescent="0.25">
      <c r="A1541" t="s">
        <v>437</v>
      </c>
      <c r="B1541" t="s">
        <v>1385</v>
      </c>
      <c r="C1541" t="s">
        <v>1386</v>
      </c>
      <c r="D1541" s="15">
        <v>1900</v>
      </c>
      <c r="E1541" s="121">
        <v>1</v>
      </c>
      <c r="F1541" t="s">
        <v>441</v>
      </c>
      <c r="G1541" s="121">
        <v>366</v>
      </c>
      <c r="H1541" t="s">
        <v>385</v>
      </c>
      <c r="I1541" t="s">
        <v>488</v>
      </c>
      <c r="J1541" t="s">
        <v>433</v>
      </c>
      <c r="K1541" t="s">
        <v>223</v>
      </c>
      <c r="L1541" s="756">
        <v>2.17</v>
      </c>
      <c r="M1541" t="s">
        <v>1052</v>
      </c>
      <c r="N1541" s="681">
        <f t="shared" ca="1" si="102"/>
        <v>0</v>
      </c>
      <c r="O1541" s="681">
        <f t="shared" ca="1" si="102"/>
        <v>0</v>
      </c>
      <c r="P1541" s="681">
        <f t="shared" ca="1" si="102"/>
        <v>0</v>
      </c>
      <c r="Q1541" s="681">
        <f t="shared" ca="1" si="102"/>
        <v>0</v>
      </c>
      <c r="R1541" s="681">
        <f t="shared" ca="1" si="102"/>
        <v>0</v>
      </c>
      <c r="S1541" t="str">
        <f t="shared" si="103"/>
        <v>HUM_ASR_FY_2022</v>
      </c>
      <c r="T1541" s="958">
        <f t="shared" si="104"/>
        <v>45032</v>
      </c>
      <c r="U1541" t="str">
        <f t="shared" si="105"/>
        <v>Unaudited</v>
      </c>
    </row>
    <row r="1542" spans="1:21" x14ac:dyDescent="0.25">
      <c r="A1542" t="s">
        <v>437</v>
      </c>
      <c r="B1542" t="s">
        <v>1385</v>
      </c>
      <c r="C1542" t="s">
        <v>1386</v>
      </c>
      <c r="D1542" s="15">
        <v>1900</v>
      </c>
      <c r="E1542" s="121">
        <v>1</v>
      </c>
      <c r="F1542" t="s">
        <v>441</v>
      </c>
      <c r="G1542" s="121">
        <v>366</v>
      </c>
      <c r="H1542" t="s">
        <v>385</v>
      </c>
      <c r="I1542" t="s">
        <v>488</v>
      </c>
      <c r="J1542" t="s">
        <v>433</v>
      </c>
      <c r="K1542" t="s">
        <v>223</v>
      </c>
      <c r="L1542" s="756">
        <v>2.1800000000000002</v>
      </c>
      <c r="M1542" t="s">
        <v>648</v>
      </c>
      <c r="N1542" s="681">
        <f t="shared" ca="1" si="102"/>
        <v>262165.69</v>
      </c>
      <c r="O1542" s="681">
        <f t="shared" ca="1" si="102"/>
        <v>9177.41</v>
      </c>
      <c r="P1542" s="681">
        <f t="shared" ca="1" si="102"/>
        <v>252988.28</v>
      </c>
      <c r="Q1542" s="681">
        <f t="shared" ca="1" si="102"/>
        <v>0</v>
      </c>
      <c r="R1542" s="681">
        <f t="shared" ca="1" si="102"/>
        <v>0</v>
      </c>
      <c r="S1542" t="str">
        <f t="shared" si="103"/>
        <v>HUM_ASR_FY_2022</v>
      </c>
      <c r="T1542" s="958">
        <f t="shared" si="104"/>
        <v>45032</v>
      </c>
      <c r="U1542" t="str">
        <f t="shared" si="105"/>
        <v>Unaudited</v>
      </c>
    </row>
    <row r="1543" spans="1:21" x14ac:dyDescent="0.25">
      <c r="A1543" t="s">
        <v>437</v>
      </c>
      <c r="B1543" t="s">
        <v>1385</v>
      </c>
      <c r="C1543" t="s">
        <v>1386</v>
      </c>
      <c r="D1543" s="15">
        <v>1900</v>
      </c>
      <c r="E1543" s="121">
        <v>1</v>
      </c>
      <c r="F1543" t="s">
        <v>441</v>
      </c>
      <c r="G1543" s="121">
        <v>366</v>
      </c>
      <c r="H1543" t="s">
        <v>385</v>
      </c>
      <c r="I1543" t="s">
        <v>488</v>
      </c>
      <c r="J1543" t="s">
        <v>433</v>
      </c>
      <c r="K1543" t="s">
        <v>223</v>
      </c>
      <c r="L1543" s="756">
        <v>2.19</v>
      </c>
      <c r="M1543" t="s">
        <v>218</v>
      </c>
      <c r="N1543" s="681">
        <f t="shared" ca="1" si="102"/>
        <v>0</v>
      </c>
      <c r="O1543" s="681">
        <f t="shared" ca="1" si="102"/>
        <v>0</v>
      </c>
      <c r="P1543" s="681">
        <f t="shared" ca="1" si="102"/>
        <v>0</v>
      </c>
      <c r="Q1543" s="681">
        <f t="shared" ca="1" si="102"/>
        <v>0</v>
      </c>
      <c r="R1543" s="681">
        <f t="shared" ca="1" si="102"/>
        <v>0</v>
      </c>
      <c r="S1543" t="str">
        <f t="shared" si="103"/>
        <v>HUM_ASR_FY_2022</v>
      </c>
      <c r="T1543" s="958">
        <f t="shared" si="104"/>
        <v>45032</v>
      </c>
      <c r="U1543" t="str">
        <f t="shared" si="105"/>
        <v>Unaudited</v>
      </c>
    </row>
    <row r="1544" spans="1:21" x14ac:dyDescent="0.25">
      <c r="A1544" t="s">
        <v>437</v>
      </c>
      <c r="B1544" t="s">
        <v>1385</v>
      </c>
      <c r="C1544" t="s">
        <v>1386</v>
      </c>
      <c r="D1544" s="15">
        <v>1900</v>
      </c>
      <c r="E1544" s="121">
        <v>1</v>
      </c>
      <c r="F1544" t="s">
        <v>441</v>
      </c>
      <c r="G1544" s="121">
        <v>366</v>
      </c>
      <c r="H1544" t="s">
        <v>385</v>
      </c>
      <c r="I1544" t="s">
        <v>488</v>
      </c>
      <c r="J1544" t="s">
        <v>433</v>
      </c>
      <c r="K1544" t="s">
        <v>223</v>
      </c>
      <c r="L1544" s="756" t="s">
        <v>704</v>
      </c>
      <c r="M1544" t="s">
        <v>230</v>
      </c>
      <c r="N1544" s="681">
        <f t="shared" ca="1" si="102"/>
        <v>192182.4938689479</v>
      </c>
      <c r="O1544" s="681">
        <f t="shared" ca="1" si="102"/>
        <v>33866.08387623851</v>
      </c>
      <c r="P1544" s="681">
        <f t="shared" ca="1" si="102"/>
        <v>158316.40999270938</v>
      </c>
      <c r="Q1544" s="681">
        <f t="shared" ca="1" si="102"/>
        <v>0</v>
      </c>
      <c r="R1544" s="681">
        <f t="shared" ca="1" si="102"/>
        <v>0</v>
      </c>
      <c r="S1544" t="str">
        <f t="shared" si="103"/>
        <v>HUM_ASR_FY_2022</v>
      </c>
      <c r="T1544" s="958">
        <f t="shared" si="104"/>
        <v>45032</v>
      </c>
      <c r="U1544" t="str">
        <f t="shared" si="105"/>
        <v>Unaudited</v>
      </c>
    </row>
    <row r="1545" spans="1:21" x14ac:dyDescent="0.25">
      <c r="A1545" t="s">
        <v>437</v>
      </c>
      <c r="B1545" t="s">
        <v>1385</v>
      </c>
      <c r="C1545" t="s">
        <v>1386</v>
      </c>
      <c r="D1545" s="15">
        <v>1900</v>
      </c>
      <c r="E1545" s="121">
        <v>1</v>
      </c>
      <c r="F1545" t="s">
        <v>441</v>
      </c>
      <c r="G1545" s="121">
        <v>366</v>
      </c>
      <c r="H1545" t="s">
        <v>385</v>
      </c>
      <c r="I1545" t="s">
        <v>488</v>
      </c>
      <c r="J1545" t="s">
        <v>433</v>
      </c>
      <c r="K1545" t="s">
        <v>223</v>
      </c>
      <c r="L1545" s="756">
        <v>2.21</v>
      </c>
      <c r="M1545" t="s">
        <v>466</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HUM_ASR_FY_2022</v>
      </c>
      <c r="T1545" s="958">
        <f t="shared" si="104"/>
        <v>45032</v>
      </c>
      <c r="U1545" t="str">
        <f t="shared" si="105"/>
        <v>Unaudited</v>
      </c>
    </row>
    <row r="1546" spans="1:21" x14ac:dyDescent="0.25">
      <c r="A1546" t="s">
        <v>437</v>
      </c>
      <c r="B1546" t="s">
        <v>1385</v>
      </c>
      <c r="C1546" t="s">
        <v>1386</v>
      </c>
      <c r="D1546" s="15">
        <v>1900</v>
      </c>
      <c r="E1546" s="121">
        <v>1</v>
      </c>
      <c r="F1546" t="s">
        <v>441</v>
      </c>
      <c r="G1546" s="121">
        <v>366</v>
      </c>
      <c r="H1546" t="s">
        <v>385</v>
      </c>
      <c r="I1546" t="s">
        <v>488</v>
      </c>
      <c r="J1546" t="s">
        <v>433</v>
      </c>
      <c r="K1546" t="s">
        <v>6</v>
      </c>
      <c r="L1546" s="756" t="s">
        <v>70</v>
      </c>
      <c r="M1546" t="s">
        <v>188</v>
      </c>
      <c r="N1546" s="681">
        <f t="shared" ca="1" si="106"/>
        <v>44590.464841422821</v>
      </c>
      <c r="O1546" s="681">
        <f t="shared" ca="1" si="106"/>
        <v>24744.146290404467</v>
      </c>
      <c r="P1546" s="681">
        <f t="shared" ca="1" si="106"/>
        <v>19846.318551018354</v>
      </c>
      <c r="Q1546" s="681">
        <f t="shared" ca="1" si="106"/>
        <v>0</v>
      </c>
      <c r="R1546" s="681">
        <f t="shared" ca="1" si="106"/>
        <v>0</v>
      </c>
      <c r="S1546" t="str">
        <f t="shared" si="103"/>
        <v>HUM_ASR_FY_2022</v>
      </c>
      <c r="T1546" s="958">
        <f t="shared" si="104"/>
        <v>45032</v>
      </c>
      <c r="U1546" t="str">
        <f t="shared" si="105"/>
        <v>Unaudited</v>
      </c>
    </row>
    <row r="1547" spans="1:21" x14ac:dyDescent="0.25">
      <c r="A1547" t="s">
        <v>437</v>
      </c>
      <c r="B1547" t="s">
        <v>1385</v>
      </c>
      <c r="C1547" t="s">
        <v>1386</v>
      </c>
      <c r="D1547" s="15">
        <v>1900</v>
      </c>
      <c r="E1547" s="121">
        <v>1</v>
      </c>
      <c r="F1547" t="s">
        <v>441</v>
      </c>
      <c r="G1547" s="121">
        <v>366</v>
      </c>
      <c r="H1547" t="s">
        <v>385</v>
      </c>
      <c r="I1547" t="s">
        <v>488</v>
      </c>
      <c r="J1547" t="s">
        <v>433</v>
      </c>
      <c r="K1547" t="s">
        <v>6</v>
      </c>
      <c r="L1547" s="756" t="s">
        <v>71</v>
      </c>
      <c r="M1547" t="s">
        <v>231</v>
      </c>
      <c r="N1547" s="681">
        <f t="shared" ca="1" si="106"/>
        <v>0</v>
      </c>
      <c r="O1547" s="681">
        <f t="shared" ca="1" si="106"/>
        <v>0</v>
      </c>
      <c r="P1547" s="681">
        <f t="shared" ca="1" si="106"/>
        <v>0</v>
      </c>
      <c r="Q1547" s="681">
        <f t="shared" ca="1" si="106"/>
        <v>0</v>
      </c>
      <c r="R1547" s="681">
        <f t="shared" ca="1" si="106"/>
        <v>0</v>
      </c>
      <c r="S1547" t="str">
        <f t="shared" si="103"/>
        <v>HUM_ASR_FY_2022</v>
      </c>
      <c r="T1547" s="958">
        <f t="shared" si="104"/>
        <v>45032</v>
      </c>
      <c r="U1547" t="str">
        <f t="shared" si="105"/>
        <v>Unaudited</v>
      </c>
    </row>
    <row r="1548" spans="1:21" x14ac:dyDescent="0.25">
      <c r="A1548" t="s">
        <v>437</v>
      </c>
      <c r="B1548" t="s">
        <v>1385</v>
      </c>
      <c r="C1548" t="s">
        <v>1386</v>
      </c>
      <c r="D1548" s="15">
        <v>1900</v>
      </c>
      <c r="E1548" s="121">
        <v>1</v>
      </c>
      <c r="F1548" t="s">
        <v>441</v>
      </c>
      <c r="G1548" s="121">
        <v>366</v>
      </c>
      <c r="H1548" t="s">
        <v>385</v>
      </c>
      <c r="I1548" t="s">
        <v>488</v>
      </c>
      <c r="J1548" t="s">
        <v>433</v>
      </c>
      <c r="K1548" t="s">
        <v>6</v>
      </c>
      <c r="L1548" s="756" t="s">
        <v>72</v>
      </c>
      <c r="M1548" t="s">
        <v>164</v>
      </c>
      <c r="N1548" s="681">
        <f t="shared" ca="1" si="106"/>
        <v>0</v>
      </c>
      <c r="O1548" s="681">
        <f t="shared" ca="1" si="106"/>
        <v>0</v>
      </c>
      <c r="P1548" s="681">
        <f t="shared" ca="1" si="106"/>
        <v>0</v>
      </c>
      <c r="Q1548" s="681">
        <f t="shared" ca="1" si="106"/>
        <v>0</v>
      </c>
      <c r="R1548" s="681">
        <f t="shared" ca="1" si="106"/>
        <v>0</v>
      </c>
      <c r="S1548" t="str">
        <f t="shared" si="103"/>
        <v>HUM_ASR_FY_2022</v>
      </c>
      <c r="T1548" s="958">
        <f t="shared" si="104"/>
        <v>45032</v>
      </c>
      <c r="U1548" t="str">
        <f t="shared" si="105"/>
        <v>Unaudited</v>
      </c>
    </row>
    <row r="1549" spans="1:21" x14ac:dyDescent="0.25">
      <c r="A1549" t="s">
        <v>437</v>
      </c>
      <c r="B1549" t="s">
        <v>1385</v>
      </c>
      <c r="C1549" t="s">
        <v>1386</v>
      </c>
      <c r="D1549" s="15">
        <v>1900</v>
      </c>
      <c r="E1549" s="121">
        <v>1</v>
      </c>
      <c r="F1549" t="s">
        <v>441</v>
      </c>
      <c r="G1549" s="121">
        <v>366</v>
      </c>
      <c r="H1549" t="s">
        <v>385</v>
      </c>
      <c r="I1549" t="s">
        <v>488</v>
      </c>
      <c r="J1549" t="s">
        <v>433</v>
      </c>
      <c r="K1549" t="s">
        <v>6</v>
      </c>
      <c r="L1549" s="756">
        <v>3.4</v>
      </c>
      <c r="M1549" t="s">
        <v>461</v>
      </c>
      <c r="N1549" s="681">
        <f t="shared" ca="1" si="106"/>
        <v>0</v>
      </c>
      <c r="O1549" s="681">
        <f t="shared" ca="1" si="106"/>
        <v>0</v>
      </c>
      <c r="P1549" s="681">
        <f t="shared" ca="1" si="106"/>
        <v>0</v>
      </c>
      <c r="Q1549" s="681">
        <f t="shared" ca="1" si="106"/>
        <v>0</v>
      </c>
      <c r="R1549" s="681">
        <f t="shared" ca="1" si="106"/>
        <v>0</v>
      </c>
      <c r="S1549" t="str">
        <f t="shared" si="103"/>
        <v>HUM_ASR_FY_2022</v>
      </c>
      <c r="T1549" s="958">
        <f t="shared" si="104"/>
        <v>45032</v>
      </c>
      <c r="U1549" t="str">
        <f t="shared" si="105"/>
        <v>Unaudited</v>
      </c>
    </row>
    <row r="1550" spans="1:21" x14ac:dyDescent="0.25">
      <c r="A1550" t="s">
        <v>437</v>
      </c>
      <c r="B1550" t="s">
        <v>1385</v>
      </c>
      <c r="C1550" t="s">
        <v>1386</v>
      </c>
      <c r="D1550" s="15">
        <v>1900</v>
      </c>
      <c r="E1550" s="121">
        <v>1</v>
      </c>
      <c r="F1550" t="s">
        <v>441</v>
      </c>
      <c r="G1550" s="121">
        <v>366</v>
      </c>
      <c r="H1550" t="s">
        <v>385</v>
      </c>
      <c r="I1550" t="s">
        <v>488</v>
      </c>
      <c r="J1550" t="s">
        <v>433</v>
      </c>
      <c r="K1550" t="s">
        <v>434</v>
      </c>
      <c r="L1550" s="756">
        <v>4.5</v>
      </c>
      <c r="M1550" t="s">
        <v>32</v>
      </c>
      <c r="N1550" s="681">
        <f t="shared" ca="1" si="106"/>
        <v>1679.3481818181817</v>
      </c>
      <c r="O1550" s="681">
        <f t="shared" ca="1" si="106"/>
        <v>971.76337517731179</v>
      </c>
      <c r="P1550" s="681">
        <f t="shared" ca="1" si="106"/>
        <v>707.58480664086994</v>
      </c>
      <c r="Q1550" s="681">
        <f t="shared" ca="1" si="106"/>
        <v>0</v>
      </c>
      <c r="R1550" s="681">
        <f t="shared" ca="1" si="106"/>
        <v>0</v>
      </c>
      <c r="S1550" t="str">
        <f t="shared" si="103"/>
        <v>HUM_ASR_FY_2022</v>
      </c>
      <c r="T1550" s="958">
        <f t="shared" si="104"/>
        <v>45032</v>
      </c>
      <c r="U1550" t="str">
        <f t="shared" si="105"/>
        <v>Unaudited</v>
      </c>
    </row>
    <row r="1551" spans="1:21" x14ac:dyDescent="0.25">
      <c r="A1551" t="s">
        <v>437</v>
      </c>
      <c r="B1551" t="s">
        <v>1385</v>
      </c>
      <c r="C1551" t="s">
        <v>1386</v>
      </c>
      <c r="D1551" s="15">
        <v>1900</v>
      </c>
      <c r="E1551" s="121">
        <v>1</v>
      </c>
      <c r="F1551" t="s">
        <v>441</v>
      </c>
      <c r="G1551" s="121">
        <v>366</v>
      </c>
      <c r="H1551" t="s">
        <v>385</v>
      </c>
      <c r="I1551" t="s">
        <v>488</v>
      </c>
      <c r="J1551" t="s">
        <v>433</v>
      </c>
      <c r="K1551" t="s">
        <v>434</v>
      </c>
      <c r="L1551" s="756" t="s">
        <v>944</v>
      </c>
      <c r="M1551" t="s">
        <v>935</v>
      </c>
      <c r="N1551" s="681">
        <f t="shared" ca="1" si="106"/>
        <v>0</v>
      </c>
      <c r="O1551" s="681">
        <f t="shared" ca="1" si="106"/>
        <v>0</v>
      </c>
      <c r="P1551" s="681">
        <f t="shared" ca="1" si="106"/>
        <v>0</v>
      </c>
      <c r="Q1551" s="681">
        <f t="shared" ca="1" si="106"/>
        <v>0</v>
      </c>
      <c r="R1551" s="681">
        <f t="shared" ca="1" si="106"/>
        <v>0</v>
      </c>
      <c r="S1551" t="str">
        <f t="shared" si="103"/>
        <v>HUM_ASR_FY_2022</v>
      </c>
      <c r="T1551" s="958">
        <f t="shared" si="104"/>
        <v>45032</v>
      </c>
      <c r="U1551" t="str">
        <f t="shared" si="105"/>
        <v>Unaudited</v>
      </c>
    </row>
    <row r="1552" spans="1:21" x14ac:dyDescent="0.25">
      <c r="A1552" t="s">
        <v>437</v>
      </c>
      <c r="B1552" t="s">
        <v>1385</v>
      </c>
      <c r="C1552" t="s">
        <v>1386</v>
      </c>
      <c r="D1552" s="15">
        <v>1900</v>
      </c>
      <c r="E1552" s="121">
        <v>1</v>
      </c>
      <c r="F1552" t="s">
        <v>441</v>
      </c>
      <c r="G1552" s="121">
        <v>366</v>
      </c>
      <c r="H1552" t="s">
        <v>385</v>
      </c>
      <c r="I1552" t="s">
        <v>488</v>
      </c>
      <c r="J1552" t="s">
        <v>433</v>
      </c>
      <c r="K1552" t="s">
        <v>434</v>
      </c>
      <c r="L1552" s="756" t="s">
        <v>193</v>
      </c>
      <c r="M1552" t="s">
        <v>40</v>
      </c>
      <c r="N1552" s="681">
        <f t="shared" ca="1" si="106"/>
        <v>0</v>
      </c>
      <c r="O1552" s="681">
        <f t="shared" ca="1" si="106"/>
        <v>0</v>
      </c>
      <c r="P1552" s="681">
        <f t="shared" ca="1" si="106"/>
        <v>0</v>
      </c>
      <c r="Q1552" s="681">
        <f t="shared" ca="1" si="106"/>
        <v>0</v>
      </c>
      <c r="R1552" s="681">
        <f t="shared" ca="1" si="106"/>
        <v>0</v>
      </c>
      <c r="S1552" t="str">
        <f t="shared" si="103"/>
        <v>HUM_ASR_FY_2022</v>
      </c>
      <c r="T1552" s="958">
        <f t="shared" si="104"/>
        <v>45032</v>
      </c>
      <c r="U1552" t="str">
        <f t="shared" si="105"/>
        <v>Unaudited</v>
      </c>
    </row>
    <row r="1553" spans="1:21" x14ac:dyDescent="0.25">
      <c r="A1553" t="s">
        <v>437</v>
      </c>
      <c r="B1553" t="s">
        <v>1385</v>
      </c>
      <c r="C1553" t="s">
        <v>1386</v>
      </c>
      <c r="D1553" s="15">
        <v>1900</v>
      </c>
      <c r="E1553" s="121">
        <v>1</v>
      </c>
      <c r="F1553" t="s">
        <v>441</v>
      </c>
      <c r="G1553" s="121">
        <v>366</v>
      </c>
      <c r="H1553" t="s">
        <v>385</v>
      </c>
      <c r="I1553" t="s">
        <v>488</v>
      </c>
      <c r="J1553" t="s">
        <v>433</v>
      </c>
      <c r="K1553" t="s">
        <v>434</v>
      </c>
      <c r="L1553" s="756" t="s">
        <v>192</v>
      </c>
      <c r="M1553" t="s">
        <v>329</v>
      </c>
      <c r="N1553" s="681">
        <f t="shared" ca="1" si="106"/>
        <v>0</v>
      </c>
      <c r="O1553" s="681">
        <f t="shared" ca="1" si="106"/>
        <v>0</v>
      </c>
      <c r="P1553" s="681">
        <f t="shared" ca="1" si="106"/>
        <v>0</v>
      </c>
      <c r="Q1553" s="681">
        <f t="shared" ca="1" si="106"/>
        <v>0</v>
      </c>
      <c r="R1553" s="681">
        <f t="shared" ca="1" si="106"/>
        <v>0</v>
      </c>
      <c r="S1553" t="str">
        <f t="shared" si="103"/>
        <v>HUM_ASR_FY_2022</v>
      </c>
      <c r="T1553" s="958">
        <f t="shared" si="104"/>
        <v>45032</v>
      </c>
      <c r="U1553" t="str">
        <f t="shared" si="105"/>
        <v>Unaudited</v>
      </c>
    </row>
    <row r="1554" spans="1:21" x14ac:dyDescent="0.25">
      <c r="A1554" t="s">
        <v>437</v>
      </c>
      <c r="B1554" t="s">
        <v>1385</v>
      </c>
      <c r="C1554" t="s">
        <v>1386</v>
      </c>
      <c r="D1554" s="15">
        <v>1900</v>
      </c>
      <c r="E1554" s="121">
        <v>1</v>
      </c>
      <c r="F1554" t="s">
        <v>441</v>
      </c>
      <c r="G1554" s="121">
        <v>366</v>
      </c>
      <c r="H1554" t="s">
        <v>385</v>
      </c>
      <c r="I1554" t="s">
        <v>488</v>
      </c>
      <c r="J1554" t="s">
        <v>450</v>
      </c>
      <c r="K1554" t="s">
        <v>435</v>
      </c>
      <c r="L1554" s="756" t="s">
        <v>79</v>
      </c>
      <c r="M1554" t="s">
        <v>27</v>
      </c>
      <c r="N1554" s="681">
        <f t="shared" ca="1" si="106"/>
        <v>539669.93001586897</v>
      </c>
      <c r="O1554" s="681">
        <f t="shared" ca="1" si="106"/>
        <v>177171.23647036502</v>
      </c>
      <c r="P1554" s="681">
        <f t="shared" ca="1" si="106"/>
        <v>362498.69354550389</v>
      </c>
      <c r="Q1554" s="681">
        <f t="shared" ca="1" si="106"/>
        <v>0</v>
      </c>
      <c r="R1554" s="681">
        <f t="shared" ca="1" si="106"/>
        <v>0</v>
      </c>
      <c r="S1554" t="str">
        <f t="shared" si="103"/>
        <v>HUM_ASR_FY_2022</v>
      </c>
      <c r="T1554" s="958">
        <f t="shared" si="104"/>
        <v>45032</v>
      </c>
      <c r="U1554" t="str">
        <f t="shared" si="105"/>
        <v>Unaudited</v>
      </c>
    </row>
    <row r="1555" spans="1:21" x14ac:dyDescent="0.25">
      <c r="A1555" t="s">
        <v>437</v>
      </c>
      <c r="B1555" t="s">
        <v>1385</v>
      </c>
      <c r="C1555" t="s">
        <v>1386</v>
      </c>
      <c r="D1555" s="15">
        <v>1900</v>
      </c>
      <c r="E1555" s="121">
        <v>1</v>
      </c>
      <c r="F1555" t="s">
        <v>441</v>
      </c>
      <c r="G1555" s="121">
        <v>366</v>
      </c>
      <c r="H1555" t="s">
        <v>385</v>
      </c>
      <c r="I1555" t="s">
        <v>488</v>
      </c>
      <c r="J1555" t="s">
        <v>450</v>
      </c>
      <c r="K1555" t="s">
        <v>435</v>
      </c>
      <c r="L1555" s="756" t="s">
        <v>80</v>
      </c>
      <c r="M1555" t="s">
        <v>97</v>
      </c>
      <c r="N1555" s="681">
        <f t="shared" ca="1" si="106"/>
        <v>79752.549367058018</v>
      </c>
      <c r="O1555" s="681">
        <f t="shared" ca="1" si="106"/>
        <v>26182.407055012329</v>
      </c>
      <c r="P1555" s="681">
        <f t="shared" ca="1" si="106"/>
        <v>53570.142312045689</v>
      </c>
      <c r="Q1555" s="681">
        <f t="shared" ca="1" si="106"/>
        <v>0</v>
      </c>
      <c r="R1555" s="681">
        <f t="shared" ca="1" si="106"/>
        <v>0</v>
      </c>
      <c r="S1555" t="str">
        <f t="shared" si="103"/>
        <v>HUM_ASR_FY_2022</v>
      </c>
      <c r="T1555" s="958">
        <f t="shared" si="104"/>
        <v>45032</v>
      </c>
      <c r="U1555" t="str">
        <f t="shared" si="105"/>
        <v>Unaudited</v>
      </c>
    </row>
    <row r="1556" spans="1:21" x14ac:dyDescent="0.25">
      <c r="A1556" t="s">
        <v>437</v>
      </c>
      <c r="B1556" t="s">
        <v>1385</v>
      </c>
      <c r="C1556" t="s">
        <v>1386</v>
      </c>
      <c r="D1556" s="15">
        <v>1900</v>
      </c>
      <c r="E1556" s="121">
        <v>1</v>
      </c>
      <c r="F1556" t="s">
        <v>441</v>
      </c>
      <c r="G1556" s="121">
        <v>366</v>
      </c>
      <c r="H1556" t="s">
        <v>385</v>
      </c>
      <c r="I1556" t="s">
        <v>488</v>
      </c>
      <c r="J1556" t="s">
        <v>450</v>
      </c>
      <c r="K1556" t="s">
        <v>435</v>
      </c>
      <c r="L1556" s="756" t="s">
        <v>81</v>
      </c>
      <c r="M1556" t="s">
        <v>98</v>
      </c>
      <c r="N1556" s="681">
        <f t="shared" ca="1" si="106"/>
        <v>161125.54931618637</v>
      </c>
      <c r="O1556" s="681">
        <f t="shared" ca="1" si="106"/>
        <v>52896.800825045233</v>
      </c>
      <c r="P1556" s="681">
        <f t="shared" ca="1" si="106"/>
        <v>108228.74849114113</v>
      </c>
      <c r="Q1556" s="681">
        <f t="shared" ca="1" si="106"/>
        <v>0</v>
      </c>
      <c r="R1556" s="681">
        <f t="shared" ca="1" si="106"/>
        <v>0</v>
      </c>
      <c r="S1556" t="str">
        <f t="shared" si="103"/>
        <v>HUM_ASR_FY_2022</v>
      </c>
      <c r="T1556" s="958">
        <f t="shared" si="104"/>
        <v>45032</v>
      </c>
      <c r="U1556" t="str">
        <f t="shared" si="105"/>
        <v>Unaudited</v>
      </c>
    </row>
    <row r="1557" spans="1:21" x14ac:dyDescent="0.25">
      <c r="A1557" t="s">
        <v>437</v>
      </c>
      <c r="B1557" t="s">
        <v>1385</v>
      </c>
      <c r="C1557" t="s">
        <v>1386</v>
      </c>
      <c r="D1557" s="15">
        <v>1900</v>
      </c>
      <c r="E1557" s="121">
        <v>1</v>
      </c>
      <c r="F1557" t="s">
        <v>441</v>
      </c>
      <c r="G1557" s="121">
        <v>366</v>
      </c>
      <c r="H1557" t="s">
        <v>385</v>
      </c>
      <c r="I1557" t="s">
        <v>488</v>
      </c>
      <c r="J1557" t="s">
        <v>450</v>
      </c>
      <c r="K1557" t="s">
        <v>435</v>
      </c>
      <c r="L1557" s="756" t="s">
        <v>82</v>
      </c>
      <c r="M1557" t="s">
        <v>99</v>
      </c>
      <c r="N1557" s="681">
        <f t="shared" ca="1" si="106"/>
        <v>443221.24114229239</v>
      </c>
      <c r="O1557" s="681">
        <f t="shared" ca="1" si="106"/>
        <v>145507.56111388441</v>
      </c>
      <c r="P1557" s="681">
        <f t="shared" ca="1" si="106"/>
        <v>297713.68002840801</v>
      </c>
      <c r="Q1557" s="681">
        <f t="shared" ca="1" si="106"/>
        <v>0</v>
      </c>
      <c r="R1557" s="681">
        <f t="shared" ca="1" si="106"/>
        <v>0</v>
      </c>
      <c r="S1557" t="str">
        <f t="shared" si="103"/>
        <v>HUM_ASR_FY_2022</v>
      </c>
      <c r="T1557" s="958">
        <f t="shared" si="104"/>
        <v>45032</v>
      </c>
      <c r="U1557" t="str">
        <f t="shared" si="105"/>
        <v>Unaudited</v>
      </c>
    </row>
    <row r="1558" spans="1:21" x14ac:dyDescent="0.25">
      <c r="A1558" t="s">
        <v>437</v>
      </c>
      <c r="B1558" t="s">
        <v>1385</v>
      </c>
      <c r="C1558" t="s">
        <v>1386</v>
      </c>
      <c r="D1558" s="15">
        <v>1900</v>
      </c>
      <c r="E1558" s="121">
        <v>1</v>
      </c>
      <c r="F1558" t="s">
        <v>441</v>
      </c>
      <c r="G1558" s="121">
        <v>366</v>
      </c>
      <c r="H1558" t="s">
        <v>385</v>
      </c>
      <c r="I1558" t="s">
        <v>488</v>
      </c>
      <c r="J1558" t="s">
        <v>450</v>
      </c>
      <c r="K1558" t="s">
        <v>435</v>
      </c>
      <c r="L1558" s="756" t="s">
        <v>216</v>
      </c>
      <c r="M1558" t="s">
        <v>100</v>
      </c>
      <c r="N1558" s="681">
        <f t="shared" ca="1" si="106"/>
        <v>327693.91547776014</v>
      </c>
      <c r="O1558" s="681">
        <f t="shared" ca="1" si="106"/>
        <v>107580.45419966769</v>
      </c>
      <c r="P1558" s="681">
        <f t="shared" ca="1" si="106"/>
        <v>220113.46127809244</v>
      </c>
      <c r="Q1558" s="681">
        <f t="shared" ca="1" si="106"/>
        <v>0</v>
      </c>
      <c r="R1558" s="681">
        <f t="shared" ca="1" si="106"/>
        <v>0</v>
      </c>
      <c r="S1558" t="str">
        <f t="shared" si="103"/>
        <v>HUM_ASR_FY_2022</v>
      </c>
      <c r="T1558" s="958">
        <f t="shared" si="104"/>
        <v>45032</v>
      </c>
      <c r="U1558" t="str">
        <f t="shared" si="105"/>
        <v>Unaudited</v>
      </c>
    </row>
    <row r="1559" spans="1:21" x14ac:dyDescent="0.25">
      <c r="A1559" t="s">
        <v>437</v>
      </c>
      <c r="B1559" t="s">
        <v>1385</v>
      </c>
      <c r="C1559" t="s">
        <v>1386</v>
      </c>
      <c r="D1559" s="15">
        <v>1900</v>
      </c>
      <c r="E1559" s="121">
        <v>1</v>
      </c>
      <c r="F1559" t="s">
        <v>441</v>
      </c>
      <c r="G1559" s="121">
        <v>366</v>
      </c>
      <c r="H1559" t="s">
        <v>385</v>
      </c>
      <c r="I1559" t="s">
        <v>488</v>
      </c>
      <c r="J1559" t="s">
        <v>450</v>
      </c>
      <c r="K1559" t="s">
        <v>435</v>
      </c>
      <c r="L1559" s="756" t="s">
        <v>215</v>
      </c>
      <c r="M1559" t="s">
        <v>28</v>
      </c>
      <c r="N1559" s="681">
        <f t="shared" ca="1" si="106"/>
        <v>5862.2115700253808</v>
      </c>
      <c r="O1559" s="681">
        <f t="shared" ca="1" si="106"/>
        <v>1924.5379713517414</v>
      </c>
      <c r="P1559" s="681">
        <f t="shared" ca="1" si="106"/>
        <v>3937.6735986736394</v>
      </c>
      <c r="Q1559" s="681">
        <f t="shared" ca="1" si="106"/>
        <v>0</v>
      </c>
      <c r="R1559" s="681">
        <f t="shared" ca="1" si="106"/>
        <v>0</v>
      </c>
      <c r="S1559" t="str">
        <f t="shared" si="103"/>
        <v>HUM_ASR_FY_2022</v>
      </c>
      <c r="T1559" s="958">
        <f t="shared" si="104"/>
        <v>45032</v>
      </c>
      <c r="U1559" t="str">
        <f t="shared" si="105"/>
        <v>Unaudited</v>
      </c>
    </row>
    <row r="1560" spans="1:21" x14ac:dyDescent="0.25">
      <c r="A1560" t="s">
        <v>437</v>
      </c>
      <c r="B1560" t="s">
        <v>1385</v>
      </c>
      <c r="C1560" t="s">
        <v>1386</v>
      </c>
      <c r="D1560" s="15">
        <v>1900</v>
      </c>
      <c r="E1560" s="121">
        <v>1</v>
      </c>
      <c r="F1560" t="s">
        <v>441</v>
      </c>
      <c r="G1560" s="121">
        <v>366</v>
      </c>
      <c r="H1560" t="s">
        <v>385</v>
      </c>
      <c r="I1560" t="s">
        <v>488</v>
      </c>
      <c r="J1560" t="s">
        <v>436</v>
      </c>
      <c r="K1560" t="s">
        <v>436</v>
      </c>
      <c r="L1560" s="756" t="s">
        <v>84</v>
      </c>
      <c r="M1560" t="s">
        <v>327</v>
      </c>
      <c r="N1560" s="681">
        <f t="shared" ca="1" si="106"/>
        <v>0</v>
      </c>
      <c r="O1560" s="681">
        <f t="shared" ca="1" si="106"/>
        <v>0</v>
      </c>
      <c r="P1560" s="681">
        <f t="shared" ca="1" si="106"/>
        <v>0</v>
      </c>
      <c r="Q1560" s="681">
        <f t="shared" ca="1" si="106"/>
        <v>0</v>
      </c>
      <c r="R1560" s="681">
        <f t="shared" ca="1" si="106"/>
        <v>0</v>
      </c>
      <c r="S1560" t="str">
        <f t="shared" si="103"/>
        <v>HUM_ASR_FY_2022</v>
      </c>
      <c r="T1560" s="958">
        <f t="shared" si="104"/>
        <v>45032</v>
      </c>
      <c r="U1560" t="str">
        <f t="shared" si="105"/>
        <v>Unaudited</v>
      </c>
    </row>
    <row r="1561" spans="1:21" x14ac:dyDescent="0.25">
      <c r="A1561" t="s">
        <v>437</v>
      </c>
      <c r="B1561" t="s">
        <v>1385</v>
      </c>
      <c r="C1561" t="s">
        <v>1386</v>
      </c>
      <c r="D1561" s="15">
        <v>1900</v>
      </c>
      <c r="E1561" s="121">
        <v>1</v>
      </c>
      <c r="F1561" t="s">
        <v>441</v>
      </c>
      <c r="G1561" s="121">
        <v>366</v>
      </c>
      <c r="H1561" t="s">
        <v>385</v>
      </c>
      <c r="I1561" t="s">
        <v>488</v>
      </c>
      <c r="J1561" t="s">
        <v>436</v>
      </c>
      <c r="K1561" t="s">
        <v>436</v>
      </c>
      <c r="L1561" s="756" t="s">
        <v>85</v>
      </c>
      <c r="M1561" t="s">
        <v>325</v>
      </c>
      <c r="N1561" s="681">
        <f t="shared" ca="1" si="106"/>
        <v>0</v>
      </c>
      <c r="O1561" s="681">
        <f t="shared" ca="1" si="106"/>
        <v>0</v>
      </c>
      <c r="P1561" s="681">
        <f t="shared" ca="1" si="106"/>
        <v>0</v>
      </c>
      <c r="Q1561" s="681">
        <f t="shared" ca="1" si="106"/>
        <v>0</v>
      </c>
      <c r="R1561" s="681">
        <f t="shared" ca="1" si="106"/>
        <v>0</v>
      </c>
      <c r="S1561" t="str">
        <f t="shared" si="103"/>
        <v>HUM_ASR_FY_2022</v>
      </c>
      <c r="T1561" s="958">
        <f t="shared" si="104"/>
        <v>45032</v>
      </c>
      <c r="U1561" t="str">
        <f t="shared" si="105"/>
        <v>Unaudited</v>
      </c>
    </row>
    <row r="1562" spans="1:21" x14ac:dyDescent="0.25">
      <c r="A1562" t="s">
        <v>437</v>
      </c>
      <c r="B1562" t="s">
        <v>1385</v>
      </c>
      <c r="C1562" t="s">
        <v>1386</v>
      </c>
      <c r="D1562" s="15">
        <v>1900</v>
      </c>
      <c r="E1562" s="121">
        <v>1</v>
      </c>
      <c r="F1562" t="s">
        <v>441</v>
      </c>
      <c r="G1562" s="121">
        <v>366</v>
      </c>
      <c r="H1562" t="s">
        <v>385</v>
      </c>
      <c r="I1562" t="s">
        <v>488</v>
      </c>
      <c r="J1562" t="s">
        <v>436</v>
      </c>
      <c r="K1562" t="s">
        <v>436</v>
      </c>
      <c r="L1562" s="756" t="s">
        <v>86</v>
      </c>
      <c r="M1562" t="s">
        <v>494</v>
      </c>
      <c r="N1562" s="681">
        <f t="shared" ca="1" si="106"/>
        <v>0</v>
      </c>
      <c r="O1562" s="681">
        <f t="shared" ca="1" si="106"/>
        <v>0</v>
      </c>
      <c r="P1562" s="681">
        <f t="shared" ca="1" si="106"/>
        <v>0</v>
      </c>
      <c r="Q1562" s="681">
        <f t="shared" ca="1" si="106"/>
        <v>0</v>
      </c>
      <c r="R1562" s="681">
        <f t="shared" ca="1" si="106"/>
        <v>0</v>
      </c>
      <c r="S1562" t="str">
        <f t="shared" si="103"/>
        <v>HUM_ASR_FY_2022</v>
      </c>
      <c r="T1562" s="958">
        <f t="shared" si="104"/>
        <v>45032</v>
      </c>
      <c r="U1562" t="str">
        <f t="shared" si="105"/>
        <v>Unaudited</v>
      </c>
    </row>
    <row r="1563" spans="1:21" x14ac:dyDescent="0.25">
      <c r="A1563" t="s">
        <v>437</v>
      </c>
      <c r="B1563" t="s">
        <v>1385</v>
      </c>
      <c r="C1563" t="s">
        <v>1386</v>
      </c>
      <c r="D1563" s="15">
        <v>1900</v>
      </c>
      <c r="E1563" s="121">
        <v>1</v>
      </c>
      <c r="F1563" t="s">
        <v>441</v>
      </c>
      <c r="G1563" s="121">
        <v>366</v>
      </c>
      <c r="H1563" t="s">
        <v>385</v>
      </c>
      <c r="I1563" t="s">
        <v>488</v>
      </c>
      <c r="J1563" t="s">
        <v>436</v>
      </c>
      <c r="K1563" t="s">
        <v>436</v>
      </c>
      <c r="L1563" s="756" t="s">
        <v>87</v>
      </c>
      <c r="M1563" t="s">
        <v>495</v>
      </c>
      <c r="N1563" s="681">
        <f t="shared" ca="1" si="106"/>
        <v>0</v>
      </c>
      <c r="O1563" s="681">
        <f t="shared" ca="1" si="106"/>
        <v>0</v>
      </c>
      <c r="P1563" s="681">
        <f t="shared" ca="1" si="106"/>
        <v>0</v>
      </c>
      <c r="Q1563" s="681">
        <f t="shared" ca="1" si="106"/>
        <v>0</v>
      </c>
      <c r="R1563" s="681">
        <f t="shared" ca="1" si="106"/>
        <v>0</v>
      </c>
      <c r="S1563" t="str">
        <f t="shared" si="103"/>
        <v>HUM_ASR_FY_2022</v>
      </c>
      <c r="T1563" s="958">
        <f t="shared" si="104"/>
        <v>45032</v>
      </c>
      <c r="U1563" t="str">
        <f t="shared" si="105"/>
        <v>Unaudited</v>
      </c>
    </row>
    <row r="1564" spans="1:21" x14ac:dyDescent="0.25">
      <c r="A1564" t="s">
        <v>437</v>
      </c>
      <c r="B1564" t="s">
        <v>1385</v>
      </c>
      <c r="C1564" t="s">
        <v>1386</v>
      </c>
      <c r="D1564" s="15">
        <v>1900</v>
      </c>
      <c r="E1564" s="121">
        <v>1</v>
      </c>
      <c r="F1564" t="s">
        <v>441</v>
      </c>
      <c r="G1564" s="121">
        <v>366</v>
      </c>
      <c r="H1564" t="s">
        <v>385</v>
      </c>
      <c r="I1564" t="s">
        <v>488</v>
      </c>
      <c r="J1564" t="s">
        <v>436</v>
      </c>
      <c r="K1564" t="s">
        <v>436</v>
      </c>
      <c r="L1564" s="756" t="s">
        <v>213</v>
      </c>
      <c r="M1564" t="s">
        <v>496</v>
      </c>
      <c r="N1564" s="681">
        <f t="shared" ca="1" si="106"/>
        <v>0</v>
      </c>
      <c r="O1564" s="681">
        <f t="shared" ca="1" si="106"/>
        <v>0</v>
      </c>
      <c r="P1564" s="681">
        <f t="shared" ca="1" si="106"/>
        <v>0</v>
      </c>
      <c r="Q1564" s="681">
        <f t="shared" ca="1" si="106"/>
        <v>0</v>
      </c>
      <c r="R1564" s="681">
        <f t="shared" ca="1" si="106"/>
        <v>0</v>
      </c>
      <c r="S1564" t="str">
        <f t="shared" si="103"/>
        <v>HUM_ASR_FY_2022</v>
      </c>
      <c r="T1564" s="958">
        <f t="shared" si="104"/>
        <v>45032</v>
      </c>
      <c r="U1564" t="str">
        <f t="shared" si="105"/>
        <v>Unaudited</v>
      </c>
    </row>
    <row r="1565" spans="1:21" x14ac:dyDescent="0.25">
      <c r="A1565" t="s">
        <v>437</v>
      </c>
      <c r="B1565" t="s">
        <v>1385</v>
      </c>
      <c r="C1565" t="s">
        <v>1386</v>
      </c>
      <c r="D1565" s="15">
        <v>1900</v>
      </c>
      <c r="E1565" s="121">
        <v>1</v>
      </c>
      <c r="F1565" t="s">
        <v>441</v>
      </c>
      <c r="G1565" s="121">
        <v>366</v>
      </c>
      <c r="H1565" t="s">
        <v>385</v>
      </c>
      <c r="I1565" t="s">
        <v>489</v>
      </c>
      <c r="J1565" t="s">
        <v>26</v>
      </c>
      <c r="K1565" t="s">
        <v>26</v>
      </c>
      <c r="L1565" s="756" t="s">
        <v>204</v>
      </c>
      <c r="M1565" t="s">
        <v>26</v>
      </c>
      <c r="N1565" s="681">
        <f t="shared" ca="1" si="106"/>
        <v>-520766.63079748541</v>
      </c>
      <c r="O1565" s="681">
        <f t="shared" ca="1" si="106"/>
        <v>0</v>
      </c>
      <c r="P1565" s="681">
        <f t="shared" ca="1" si="106"/>
        <v>0</v>
      </c>
      <c r="Q1565" s="681">
        <f t="shared" ca="1" si="106"/>
        <v>0</v>
      </c>
      <c r="R1565" s="681">
        <f t="shared" ca="1" si="106"/>
        <v>0</v>
      </c>
      <c r="S1565" t="str">
        <f t="shared" si="103"/>
        <v>HUM_ASR_FY_2022</v>
      </c>
      <c r="T1565" s="958">
        <f t="shared" si="104"/>
        <v>45032</v>
      </c>
      <c r="U1565" t="str">
        <f t="shared" si="105"/>
        <v>Unaudited</v>
      </c>
    </row>
    <row r="1566" spans="1:21" x14ac:dyDescent="0.25">
      <c r="A1566" t="s">
        <v>437</v>
      </c>
      <c r="B1566" t="s">
        <v>1385</v>
      </c>
      <c r="C1566" t="s">
        <v>1386</v>
      </c>
      <c r="D1566" s="15">
        <v>1900</v>
      </c>
      <c r="E1566" s="121">
        <v>1</v>
      </c>
      <c r="F1566" t="s">
        <v>1031</v>
      </c>
      <c r="G1566" s="121" t="s">
        <v>1384</v>
      </c>
      <c r="H1566" t="s">
        <v>385</v>
      </c>
      <c r="I1566" t="s">
        <v>432</v>
      </c>
      <c r="J1566" t="s">
        <v>432</v>
      </c>
      <c r="K1566" t="s">
        <v>432</v>
      </c>
      <c r="M1566" t="s">
        <v>432</v>
      </c>
      <c r="N1566" s="681">
        <f t="shared" ca="1" si="106"/>
        <v>0</v>
      </c>
      <c r="O1566" s="681">
        <f t="shared" ca="1" si="106"/>
        <v>0</v>
      </c>
      <c r="P1566" s="681">
        <f t="shared" ca="1" si="106"/>
        <v>0</v>
      </c>
      <c r="Q1566" s="681">
        <f t="shared" ca="1" si="106"/>
        <v>0</v>
      </c>
      <c r="R1566" s="681">
        <f t="shared" ca="1" si="106"/>
        <v>-95</v>
      </c>
      <c r="S1566" t="str">
        <f t="shared" si="103"/>
        <v>HUM_ASR_FY_2022</v>
      </c>
      <c r="T1566" s="958">
        <f t="shared" si="104"/>
        <v>45032</v>
      </c>
      <c r="U1566" t="str">
        <f t="shared" si="105"/>
        <v>Unaudited</v>
      </c>
    </row>
    <row r="1567" spans="1:21" x14ac:dyDescent="0.25">
      <c r="A1567" t="s">
        <v>437</v>
      </c>
      <c r="B1567" t="s">
        <v>1385</v>
      </c>
      <c r="C1567" t="s">
        <v>1386</v>
      </c>
      <c r="D1567" s="15">
        <v>1900</v>
      </c>
      <c r="E1567" s="121">
        <v>1</v>
      </c>
      <c r="F1567" t="s">
        <v>1031</v>
      </c>
      <c r="G1567" s="121" t="s">
        <v>1384</v>
      </c>
      <c r="H1567" t="s">
        <v>385</v>
      </c>
      <c r="I1567" t="s">
        <v>487</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-554440.55000000063</v>
      </c>
      <c r="S1567" t="str">
        <f t="shared" si="103"/>
        <v>HUM_ASR_FY_2022</v>
      </c>
      <c r="T1567" s="958">
        <f t="shared" si="104"/>
        <v>45032</v>
      </c>
      <c r="U1567" t="str">
        <f t="shared" si="105"/>
        <v>Unaudited</v>
      </c>
    </row>
    <row r="1568" spans="1:21" x14ac:dyDescent="0.25">
      <c r="A1568" t="s">
        <v>437</v>
      </c>
      <c r="B1568" t="s">
        <v>1385</v>
      </c>
      <c r="C1568" t="s">
        <v>1386</v>
      </c>
      <c r="D1568" s="15">
        <v>1900</v>
      </c>
      <c r="E1568" s="121">
        <v>1</v>
      </c>
      <c r="F1568" t="s">
        <v>1031</v>
      </c>
      <c r="G1568" s="121" t="s">
        <v>1384</v>
      </c>
      <c r="H1568" t="s">
        <v>385</v>
      </c>
      <c r="I1568" t="s">
        <v>487</v>
      </c>
      <c r="J1568" t="s">
        <v>12</v>
      </c>
      <c r="K1568" t="s">
        <v>222</v>
      </c>
      <c r="L1568" s="756">
        <v>1.2</v>
      </c>
      <c r="M1568" t="s">
        <v>222</v>
      </c>
      <c r="N1568" s="681">
        <f t="shared" ca="1" si="106"/>
        <v>0</v>
      </c>
      <c r="O1568" s="681">
        <f t="shared" ca="1" si="106"/>
        <v>0</v>
      </c>
      <c r="P1568" s="681">
        <f t="shared" ca="1" si="106"/>
        <v>0</v>
      </c>
      <c r="Q1568" s="681">
        <f t="shared" ca="1" si="106"/>
        <v>0</v>
      </c>
      <c r="R1568" s="681">
        <f t="shared" ca="1" si="106"/>
        <v>0</v>
      </c>
      <c r="S1568" t="str">
        <f t="shared" si="103"/>
        <v>HUM_ASR_FY_2022</v>
      </c>
      <c r="T1568" s="958">
        <f t="shared" si="104"/>
        <v>45032</v>
      </c>
      <c r="U1568" t="str">
        <f t="shared" si="105"/>
        <v>Unaudited</v>
      </c>
    </row>
    <row r="1569" spans="1:21" x14ac:dyDescent="0.25">
      <c r="A1569" t="s">
        <v>437</v>
      </c>
      <c r="B1569" t="s">
        <v>1385</v>
      </c>
      <c r="C1569" t="s">
        <v>1386</v>
      </c>
      <c r="D1569" s="15">
        <v>1900</v>
      </c>
      <c r="E1569" s="121">
        <v>1</v>
      </c>
      <c r="F1569" t="s">
        <v>1031</v>
      </c>
      <c r="G1569" s="121" t="s">
        <v>1384</v>
      </c>
      <c r="H1569" t="s">
        <v>385</v>
      </c>
      <c r="I1569" t="s">
        <v>487</v>
      </c>
      <c r="J1569" t="s">
        <v>12</v>
      </c>
      <c r="K1569" t="s">
        <v>1323</v>
      </c>
      <c r="L1569" s="756" t="s">
        <v>1319</v>
      </c>
      <c r="M1569" t="s">
        <v>1323</v>
      </c>
      <c r="N1569" s="681">
        <f t="shared" ca="1" si="106"/>
        <v>0</v>
      </c>
      <c r="O1569" s="681">
        <f t="shared" ca="1" si="106"/>
        <v>0</v>
      </c>
      <c r="P1569" s="681">
        <f t="shared" ca="1" si="106"/>
        <v>0</v>
      </c>
      <c r="Q1569" s="681">
        <f t="shared" ca="1" si="106"/>
        <v>0</v>
      </c>
      <c r="R1569" s="681">
        <f t="shared" ca="1" si="106"/>
        <v>-354276.78000000014</v>
      </c>
      <c r="S1569" t="str">
        <f t="shared" si="103"/>
        <v>HUM_ASR_FY_2022</v>
      </c>
      <c r="T1569" s="958">
        <f t="shared" si="104"/>
        <v>45032</v>
      </c>
      <c r="U1569" t="str">
        <f t="shared" si="105"/>
        <v>Unaudited</v>
      </c>
    </row>
    <row r="1570" spans="1:21" x14ac:dyDescent="0.25">
      <c r="A1570" t="s">
        <v>437</v>
      </c>
      <c r="B1570" t="s">
        <v>1385</v>
      </c>
      <c r="C1570" t="s">
        <v>1386</v>
      </c>
      <c r="D1570" s="15">
        <v>1900</v>
      </c>
      <c r="E1570" s="121">
        <v>1</v>
      </c>
      <c r="F1570" t="s">
        <v>1031</v>
      </c>
      <c r="G1570" s="121" t="s">
        <v>1384</v>
      </c>
      <c r="H1570" t="s">
        <v>385</v>
      </c>
      <c r="I1570" t="s">
        <v>487</v>
      </c>
      <c r="J1570" t="s">
        <v>12</v>
      </c>
      <c r="K1570" t="s">
        <v>1325</v>
      </c>
      <c r="L1570" s="756" t="s">
        <v>1324</v>
      </c>
      <c r="M1570" t="s">
        <v>1325</v>
      </c>
      <c r="N1570" s="681">
        <f t="shared" ca="1" si="106"/>
        <v>0</v>
      </c>
      <c r="O1570" s="681">
        <f t="shared" ca="1" si="106"/>
        <v>0</v>
      </c>
      <c r="P1570" s="681">
        <f t="shared" ca="1" si="106"/>
        <v>0</v>
      </c>
      <c r="Q1570" s="681">
        <f t="shared" ca="1" si="106"/>
        <v>0</v>
      </c>
      <c r="R1570" s="681">
        <f t="shared" ca="1" si="106"/>
        <v>-634854.22</v>
      </c>
      <c r="S1570" t="str">
        <f t="shared" si="103"/>
        <v>HUM_ASR_FY_2022</v>
      </c>
      <c r="T1570" s="958">
        <f t="shared" si="104"/>
        <v>45032</v>
      </c>
      <c r="U1570" t="str">
        <f t="shared" si="105"/>
        <v>Unaudited</v>
      </c>
    </row>
    <row r="1571" spans="1:21" x14ac:dyDescent="0.25">
      <c r="A1571" t="s">
        <v>437</v>
      </c>
      <c r="B1571" t="s">
        <v>1385</v>
      </c>
      <c r="C1571" t="s">
        <v>1386</v>
      </c>
      <c r="D1571" s="15">
        <v>1900</v>
      </c>
      <c r="E1571" s="121">
        <v>1</v>
      </c>
      <c r="F1571" t="s">
        <v>1031</v>
      </c>
      <c r="G1571" s="121" t="s">
        <v>1384</v>
      </c>
      <c r="H1571" t="s">
        <v>385</v>
      </c>
      <c r="I1571" t="s">
        <v>487</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141188.21999999986</v>
      </c>
      <c r="S1571" t="str">
        <f t="shared" si="103"/>
        <v>HUM_ASR_FY_2022</v>
      </c>
      <c r="T1571" s="958">
        <f t="shared" si="104"/>
        <v>45032</v>
      </c>
      <c r="U1571" t="str">
        <f t="shared" si="105"/>
        <v>Unaudited</v>
      </c>
    </row>
    <row r="1572" spans="1:21" x14ac:dyDescent="0.25">
      <c r="A1572" t="s">
        <v>437</v>
      </c>
      <c r="B1572" t="s">
        <v>1385</v>
      </c>
      <c r="C1572" t="s">
        <v>1386</v>
      </c>
      <c r="D1572" s="15">
        <v>1900</v>
      </c>
      <c r="E1572" s="121">
        <v>1</v>
      </c>
      <c r="F1572" t="s">
        <v>1031</v>
      </c>
      <c r="G1572" s="121" t="s">
        <v>1384</v>
      </c>
      <c r="H1572" t="s">
        <v>385</v>
      </c>
      <c r="I1572" t="s">
        <v>488</v>
      </c>
      <c r="J1572" t="s">
        <v>433</v>
      </c>
      <c r="K1572" t="s">
        <v>796</v>
      </c>
      <c r="L1572" s="756">
        <v>2.1</v>
      </c>
      <c r="M1572" t="s">
        <v>731</v>
      </c>
      <c r="N1572" s="681">
        <f t="shared" ca="1" si="106"/>
        <v>0</v>
      </c>
      <c r="O1572" s="681">
        <f t="shared" ca="1" si="106"/>
        <v>0</v>
      </c>
      <c r="P1572" s="681">
        <f t="shared" ca="1" si="106"/>
        <v>0</v>
      </c>
      <c r="Q1572" s="681">
        <f t="shared" ca="1" si="106"/>
        <v>0</v>
      </c>
      <c r="R1572" s="681">
        <f t="shared" ca="1" si="106"/>
        <v>24</v>
      </c>
      <c r="S1572" t="str">
        <f t="shared" si="103"/>
        <v>HUM_ASR_FY_2022</v>
      </c>
      <c r="T1572" s="958">
        <f t="shared" si="104"/>
        <v>45032</v>
      </c>
      <c r="U1572" t="str">
        <f t="shared" si="105"/>
        <v>Unaudited</v>
      </c>
    </row>
    <row r="1573" spans="1:21" x14ac:dyDescent="0.25">
      <c r="A1573" t="s">
        <v>437</v>
      </c>
      <c r="B1573" t="s">
        <v>1385</v>
      </c>
      <c r="C1573" t="s">
        <v>1386</v>
      </c>
      <c r="D1573" s="15">
        <v>1900</v>
      </c>
      <c r="E1573" s="121">
        <v>1</v>
      </c>
      <c r="F1573" t="s">
        <v>1031</v>
      </c>
      <c r="G1573" s="121" t="s">
        <v>1384</v>
      </c>
      <c r="H1573" t="s">
        <v>385</v>
      </c>
      <c r="I1573" t="s">
        <v>488</v>
      </c>
      <c r="J1573" t="s">
        <v>433</v>
      </c>
      <c r="K1573" t="s">
        <v>796</v>
      </c>
      <c r="L1573" s="756">
        <v>2.2000000000000002</v>
      </c>
      <c r="M1573" t="s">
        <v>732</v>
      </c>
      <c r="N1573" s="681">
        <f t="shared" ca="1" si="106"/>
        <v>0</v>
      </c>
      <c r="O1573" s="681">
        <f t="shared" ca="1" si="106"/>
        <v>0</v>
      </c>
      <c r="P1573" s="681">
        <f t="shared" ca="1" si="106"/>
        <v>0</v>
      </c>
      <c r="Q1573" s="681">
        <f t="shared" ca="1" si="106"/>
        <v>0</v>
      </c>
      <c r="R1573" s="681">
        <f t="shared" ca="1" si="106"/>
        <v>0</v>
      </c>
      <c r="S1573" t="str">
        <f t="shared" si="103"/>
        <v>HUM_ASR_FY_2022</v>
      </c>
      <c r="T1573" s="958">
        <f t="shared" si="104"/>
        <v>45032</v>
      </c>
      <c r="U1573" t="str">
        <f t="shared" si="105"/>
        <v>Unaudited</v>
      </c>
    </row>
    <row r="1574" spans="1:21" x14ac:dyDescent="0.25">
      <c r="A1574" t="s">
        <v>437</v>
      </c>
      <c r="B1574" t="s">
        <v>1385</v>
      </c>
      <c r="C1574" t="s">
        <v>1386</v>
      </c>
      <c r="D1574" s="15">
        <v>1900</v>
      </c>
      <c r="E1574" s="121">
        <v>1</v>
      </c>
      <c r="F1574" t="s">
        <v>1031</v>
      </c>
      <c r="G1574" s="121" t="s">
        <v>1384</v>
      </c>
      <c r="H1574" t="s">
        <v>385</v>
      </c>
      <c r="I1574" t="s">
        <v>488</v>
      </c>
      <c r="J1574" t="s">
        <v>433</v>
      </c>
      <c r="K1574" t="s">
        <v>796</v>
      </c>
      <c r="L1574" s="756">
        <v>2.2999999999999998</v>
      </c>
      <c r="M1574" t="s">
        <v>733</v>
      </c>
      <c r="N1574" s="681">
        <f t="shared" ca="1" si="106"/>
        <v>0</v>
      </c>
      <c r="O1574" s="681">
        <f t="shared" ca="1" si="106"/>
        <v>0</v>
      </c>
      <c r="P1574" s="681">
        <f t="shared" ca="1" si="106"/>
        <v>0</v>
      </c>
      <c r="Q1574" s="681">
        <f t="shared" ca="1" si="106"/>
        <v>0</v>
      </c>
      <c r="R1574" s="681">
        <f t="shared" ca="1" si="106"/>
        <v>289515.60000000015</v>
      </c>
      <c r="S1574" t="str">
        <f t="shared" si="103"/>
        <v>HUM_ASR_FY_2022</v>
      </c>
      <c r="T1574" s="958">
        <f t="shared" si="104"/>
        <v>45032</v>
      </c>
      <c r="U1574" t="str">
        <f t="shared" si="105"/>
        <v>Unaudited</v>
      </c>
    </row>
    <row r="1575" spans="1:21" x14ac:dyDescent="0.25">
      <c r="A1575" t="s">
        <v>437</v>
      </c>
      <c r="B1575" t="s">
        <v>1385</v>
      </c>
      <c r="C1575" t="s">
        <v>1386</v>
      </c>
      <c r="D1575" s="15">
        <v>1900</v>
      </c>
      <c r="E1575" s="121">
        <v>1</v>
      </c>
      <c r="F1575" t="s">
        <v>1031</v>
      </c>
      <c r="G1575" s="121" t="s">
        <v>1384</v>
      </c>
      <c r="H1575" t="s">
        <v>385</v>
      </c>
      <c r="I1575" t="s">
        <v>488</v>
      </c>
      <c r="J1575" t="s">
        <v>433</v>
      </c>
      <c r="K1575" t="s">
        <v>796</v>
      </c>
      <c r="L1575" s="756">
        <v>2.4</v>
      </c>
      <c r="M1575" t="s">
        <v>734</v>
      </c>
      <c r="N1575" s="681">
        <f t="shared" ca="1" si="106"/>
        <v>0</v>
      </c>
      <c r="O1575" s="681">
        <f t="shared" ca="1" si="106"/>
        <v>0</v>
      </c>
      <c r="P1575" s="681">
        <f t="shared" ca="1" si="106"/>
        <v>0</v>
      </c>
      <c r="Q1575" s="681">
        <f t="shared" ca="1" si="106"/>
        <v>0</v>
      </c>
      <c r="R1575" s="681">
        <f t="shared" ca="1" si="106"/>
        <v>0</v>
      </c>
      <c r="S1575" t="str">
        <f t="shared" si="103"/>
        <v>HUM_ASR_FY_2022</v>
      </c>
      <c r="T1575" s="958">
        <f t="shared" si="104"/>
        <v>45032</v>
      </c>
      <c r="U1575" t="str">
        <f t="shared" si="105"/>
        <v>Unaudited</v>
      </c>
    </row>
    <row r="1576" spans="1:21" x14ac:dyDescent="0.25">
      <c r="A1576" t="s">
        <v>437</v>
      </c>
      <c r="B1576" t="s">
        <v>1385</v>
      </c>
      <c r="C1576" t="s">
        <v>1386</v>
      </c>
      <c r="D1576" s="15">
        <v>1900</v>
      </c>
      <c r="E1576" s="121">
        <v>1</v>
      </c>
      <c r="F1576" t="s">
        <v>1031</v>
      </c>
      <c r="G1576" s="121" t="s">
        <v>1384</v>
      </c>
      <c r="H1576" t="s">
        <v>385</v>
      </c>
      <c r="I1576" t="s">
        <v>488</v>
      </c>
      <c r="J1576" t="s">
        <v>433</v>
      </c>
      <c r="K1576" t="s">
        <v>796</v>
      </c>
      <c r="L1576" s="756">
        <v>2.5</v>
      </c>
      <c r="M1576" t="s">
        <v>776</v>
      </c>
      <c r="N1576" s="681">
        <f t="shared" ca="1" si="106"/>
        <v>0</v>
      </c>
      <c r="O1576" s="681">
        <f t="shared" ca="1" si="106"/>
        <v>0</v>
      </c>
      <c r="P1576" s="681">
        <f t="shared" ca="1" si="106"/>
        <v>0</v>
      </c>
      <c r="Q1576" s="681">
        <f t="shared" ca="1" si="106"/>
        <v>0</v>
      </c>
      <c r="R1576" s="681">
        <f t="shared" ca="1" si="106"/>
        <v>-168</v>
      </c>
      <c r="S1576" t="str">
        <f t="shared" si="103"/>
        <v>HUM_ASR_FY_2022</v>
      </c>
      <c r="T1576" s="958">
        <f t="shared" si="104"/>
        <v>45032</v>
      </c>
      <c r="U1576" t="str">
        <f t="shared" si="105"/>
        <v>Unaudited</v>
      </c>
    </row>
    <row r="1577" spans="1:21" x14ac:dyDescent="0.25">
      <c r="A1577" t="s">
        <v>437</v>
      </c>
      <c r="B1577" t="s">
        <v>1385</v>
      </c>
      <c r="C1577" t="s">
        <v>1386</v>
      </c>
      <c r="D1577" s="15">
        <v>1900</v>
      </c>
      <c r="E1577" s="121">
        <v>1</v>
      </c>
      <c r="F1577" t="s">
        <v>1031</v>
      </c>
      <c r="G1577" s="121" t="s">
        <v>1384</v>
      </c>
      <c r="H1577" t="s">
        <v>385</v>
      </c>
      <c r="I1577" t="s">
        <v>488</v>
      </c>
      <c r="J1577" t="s">
        <v>433</v>
      </c>
      <c r="K1577" t="s">
        <v>796</v>
      </c>
      <c r="L1577" s="756">
        <v>2.6</v>
      </c>
      <c r="M1577" t="s">
        <v>186</v>
      </c>
      <c r="N1577" s="681">
        <f t="shared" ca="1" si="106"/>
        <v>0</v>
      </c>
      <c r="O1577" s="681">
        <f t="shared" ca="1" si="106"/>
        <v>0</v>
      </c>
      <c r="P1577" s="681">
        <f t="shared" ca="1" si="106"/>
        <v>0</v>
      </c>
      <c r="Q1577" s="681">
        <f t="shared" ca="1" si="106"/>
        <v>0</v>
      </c>
      <c r="R1577" s="681">
        <f t="shared" ca="1" si="106"/>
        <v>-18825.55</v>
      </c>
      <c r="S1577" t="str">
        <f t="shared" si="103"/>
        <v>HUM_ASR_FY_2022</v>
      </c>
      <c r="T1577" s="958">
        <f t="shared" si="104"/>
        <v>45032</v>
      </c>
      <c r="U1577" t="str">
        <f t="shared" si="105"/>
        <v>Unaudited</v>
      </c>
    </row>
    <row r="1578" spans="1:21" x14ac:dyDescent="0.25">
      <c r="A1578" t="s">
        <v>437</v>
      </c>
      <c r="B1578" t="s">
        <v>1385</v>
      </c>
      <c r="C1578" t="s">
        <v>1386</v>
      </c>
      <c r="D1578" s="15">
        <v>1900</v>
      </c>
      <c r="E1578" s="121">
        <v>1</v>
      </c>
      <c r="F1578" t="s">
        <v>1031</v>
      </c>
      <c r="G1578" s="121" t="s">
        <v>1384</v>
      </c>
      <c r="H1578" t="s">
        <v>385</v>
      </c>
      <c r="I1578" t="s">
        <v>488</v>
      </c>
      <c r="J1578" t="s">
        <v>433</v>
      </c>
      <c r="K1578" t="s">
        <v>796</v>
      </c>
      <c r="L1578" s="756">
        <v>2.7</v>
      </c>
      <c r="M1578" t="s">
        <v>797</v>
      </c>
      <c r="N1578" s="681">
        <f t="shared" ca="1" si="106"/>
        <v>0</v>
      </c>
      <c r="O1578" s="681">
        <f t="shared" ca="1" si="106"/>
        <v>0</v>
      </c>
      <c r="P1578" s="681">
        <f t="shared" ca="1" si="106"/>
        <v>0</v>
      </c>
      <c r="Q1578" s="681">
        <f t="shared" ca="1" si="106"/>
        <v>0</v>
      </c>
      <c r="R1578" s="681">
        <f t="shared" ca="1" si="106"/>
        <v>-464894.60106901836</v>
      </c>
      <c r="S1578" t="str">
        <f t="shared" si="103"/>
        <v>HUM_ASR_FY_2022</v>
      </c>
      <c r="T1578" s="958">
        <f t="shared" si="104"/>
        <v>45032</v>
      </c>
      <c r="U1578" t="str">
        <f t="shared" si="105"/>
        <v>Unaudited</v>
      </c>
    </row>
    <row r="1579" spans="1:21" x14ac:dyDescent="0.25">
      <c r="A1579" t="s">
        <v>437</v>
      </c>
      <c r="B1579" t="s">
        <v>1385</v>
      </c>
      <c r="C1579" t="s">
        <v>1386</v>
      </c>
      <c r="D1579" s="15">
        <v>1900</v>
      </c>
      <c r="E1579" s="121">
        <v>1</v>
      </c>
      <c r="F1579" t="s">
        <v>1031</v>
      </c>
      <c r="G1579" s="121" t="s">
        <v>1384</v>
      </c>
      <c r="H1579" t="s">
        <v>385</v>
      </c>
      <c r="I1579" t="s">
        <v>488</v>
      </c>
      <c r="J1579" t="s">
        <v>433</v>
      </c>
      <c r="K1579" t="s">
        <v>796</v>
      </c>
      <c r="L1579" s="756">
        <v>2.8</v>
      </c>
      <c r="M1579" t="s">
        <v>798</v>
      </c>
      <c r="N1579" s="681">
        <f t="shared" ca="1" si="106"/>
        <v>0</v>
      </c>
      <c r="O1579" s="681">
        <f t="shared" ca="1" si="106"/>
        <v>0</v>
      </c>
      <c r="P1579" s="681">
        <f t="shared" ca="1" si="106"/>
        <v>0</v>
      </c>
      <c r="Q1579" s="681">
        <f t="shared" ca="1" si="106"/>
        <v>0</v>
      </c>
      <c r="R1579" s="681">
        <f t="shared" ca="1" si="106"/>
        <v>0</v>
      </c>
      <c r="S1579" t="str">
        <f t="shared" si="103"/>
        <v>HUM_ASR_FY_2022</v>
      </c>
      <c r="T1579" s="958">
        <f t="shared" si="104"/>
        <v>45032</v>
      </c>
      <c r="U1579" t="str">
        <f t="shared" si="105"/>
        <v>Unaudited</v>
      </c>
    </row>
    <row r="1580" spans="1:21" x14ac:dyDescent="0.25">
      <c r="A1580" t="s">
        <v>437</v>
      </c>
      <c r="B1580" t="s">
        <v>1385</v>
      </c>
      <c r="C1580" t="s">
        <v>1386</v>
      </c>
      <c r="D1580" s="15">
        <v>1900</v>
      </c>
      <c r="E1580" s="121">
        <v>1</v>
      </c>
      <c r="F1580" t="s">
        <v>1031</v>
      </c>
      <c r="G1580" s="121" t="s">
        <v>1384</v>
      </c>
      <c r="H1580" t="s">
        <v>385</v>
      </c>
      <c r="I1580" t="s">
        <v>488</v>
      </c>
      <c r="J1580" t="s">
        <v>433</v>
      </c>
      <c r="K1580" t="s">
        <v>796</v>
      </c>
      <c r="L1580" s="756">
        <v>2.9</v>
      </c>
      <c r="M1580" t="s">
        <v>779</v>
      </c>
      <c r="N1580" s="681">
        <f t="shared" ca="1" si="106"/>
        <v>0</v>
      </c>
      <c r="O1580" s="681">
        <f t="shared" ca="1" si="106"/>
        <v>0</v>
      </c>
      <c r="P1580" s="681">
        <f t="shared" ca="1" si="106"/>
        <v>0</v>
      </c>
      <c r="Q1580" s="681">
        <f t="shared" ca="1" si="106"/>
        <v>0</v>
      </c>
      <c r="R1580" s="681">
        <f t="shared" ca="1" si="106"/>
        <v>0</v>
      </c>
      <c r="S1580" t="str">
        <f t="shared" si="103"/>
        <v>HUM_ASR_FY_2022</v>
      </c>
      <c r="T1580" s="958">
        <f t="shared" si="104"/>
        <v>45032</v>
      </c>
      <c r="U1580" t="str">
        <f t="shared" si="105"/>
        <v>Unaudited</v>
      </c>
    </row>
    <row r="1581" spans="1:21" x14ac:dyDescent="0.25">
      <c r="A1581" t="s">
        <v>437</v>
      </c>
      <c r="B1581" t="s">
        <v>1385</v>
      </c>
      <c r="C1581" t="s">
        <v>1386</v>
      </c>
      <c r="D1581" s="15">
        <v>1900</v>
      </c>
      <c r="E1581" s="121">
        <v>1</v>
      </c>
      <c r="F1581" t="s">
        <v>1031</v>
      </c>
      <c r="G1581" s="121" t="s">
        <v>1384</v>
      </c>
      <c r="H1581" t="s">
        <v>385</v>
      </c>
      <c r="I1581" t="s">
        <v>488</v>
      </c>
      <c r="J1581" t="s">
        <v>433</v>
      </c>
      <c r="K1581" t="s">
        <v>223</v>
      </c>
      <c r="L1581" s="756">
        <v>2.11</v>
      </c>
      <c r="M1581" t="s">
        <v>228</v>
      </c>
      <c r="N1581" s="681">
        <f t="shared" ca="1" si="106"/>
        <v>0</v>
      </c>
      <c r="O1581" s="681">
        <f t="shared" ca="1" si="106"/>
        <v>0</v>
      </c>
      <c r="P1581" s="681">
        <f t="shared" ca="1" si="106"/>
        <v>0</v>
      </c>
      <c r="Q1581" s="681">
        <f t="shared" ca="1" si="106"/>
        <v>0</v>
      </c>
      <c r="R1581" s="681">
        <f t="shared" ca="1" si="106"/>
        <v>3705.7199999999957</v>
      </c>
      <c r="S1581" t="str">
        <f t="shared" si="103"/>
        <v>HUM_ASR_FY_2022</v>
      </c>
      <c r="T1581" s="958">
        <f t="shared" si="104"/>
        <v>45032</v>
      </c>
      <c r="U1581" t="str">
        <f t="shared" si="105"/>
        <v>Unaudited</v>
      </c>
    </row>
    <row r="1582" spans="1:21" x14ac:dyDescent="0.25">
      <c r="A1582" t="s">
        <v>437</v>
      </c>
      <c r="B1582" t="s">
        <v>1385</v>
      </c>
      <c r="C1582" t="s">
        <v>1386</v>
      </c>
      <c r="D1582" s="15">
        <v>1900</v>
      </c>
      <c r="E1582" s="121">
        <v>1</v>
      </c>
      <c r="F1582" t="s">
        <v>1031</v>
      </c>
      <c r="G1582" s="121" t="s">
        <v>1384</v>
      </c>
      <c r="H1582" t="s">
        <v>385</v>
      </c>
      <c r="I1582" t="s">
        <v>488</v>
      </c>
      <c r="J1582" t="s">
        <v>433</v>
      </c>
      <c r="K1582" t="s">
        <v>223</v>
      </c>
      <c r="L1582" s="756">
        <v>2.12</v>
      </c>
      <c r="M1582" t="s">
        <v>552</v>
      </c>
      <c r="N1582" s="681">
        <f t="shared" ca="1" si="106"/>
        <v>0</v>
      </c>
      <c r="O1582" s="681">
        <f t="shared" ca="1" si="106"/>
        <v>0</v>
      </c>
      <c r="P1582" s="681">
        <f t="shared" ca="1" si="106"/>
        <v>0</v>
      </c>
      <c r="Q1582" s="681">
        <f t="shared" ca="1" si="106"/>
        <v>0</v>
      </c>
      <c r="R1582" s="681">
        <f t="shared" ca="1" si="106"/>
        <v>25417.850000000002</v>
      </c>
      <c r="S1582" t="str">
        <f t="shared" si="103"/>
        <v>HUM_ASR_FY_2022</v>
      </c>
      <c r="T1582" s="958">
        <f t="shared" si="104"/>
        <v>45032</v>
      </c>
      <c r="U1582" t="str">
        <f t="shared" si="105"/>
        <v>Unaudited</v>
      </c>
    </row>
    <row r="1583" spans="1:21" x14ac:dyDescent="0.25">
      <c r="A1583" t="s">
        <v>437</v>
      </c>
      <c r="B1583" t="s">
        <v>1385</v>
      </c>
      <c r="C1583" t="s">
        <v>1386</v>
      </c>
      <c r="D1583" s="15">
        <v>1900</v>
      </c>
      <c r="E1583" s="121">
        <v>1</v>
      </c>
      <c r="F1583" t="s">
        <v>1031</v>
      </c>
      <c r="G1583" s="121" t="s">
        <v>1384</v>
      </c>
      <c r="H1583" t="s">
        <v>385</v>
      </c>
      <c r="I1583" t="s">
        <v>488</v>
      </c>
      <c r="J1583" t="s">
        <v>433</v>
      </c>
      <c r="K1583" t="s">
        <v>223</v>
      </c>
      <c r="L1583" s="756">
        <v>2.13</v>
      </c>
      <c r="M1583" t="s">
        <v>229</v>
      </c>
      <c r="N1583" s="681">
        <f t="shared" ca="1" si="106"/>
        <v>0</v>
      </c>
      <c r="O1583" s="681">
        <f t="shared" ca="1" si="106"/>
        <v>0</v>
      </c>
      <c r="P1583" s="681">
        <f t="shared" ca="1" si="106"/>
        <v>0</v>
      </c>
      <c r="Q1583" s="681">
        <f t="shared" ca="1" si="106"/>
        <v>0</v>
      </c>
      <c r="R1583" s="681">
        <f t="shared" ca="1" si="106"/>
        <v>65166.989999999991</v>
      </c>
      <c r="S1583" t="str">
        <f t="shared" si="103"/>
        <v>HUM_ASR_FY_2022</v>
      </c>
      <c r="T1583" s="958">
        <f t="shared" si="104"/>
        <v>45032</v>
      </c>
      <c r="U1583" t="str">
        <f t="shared" si="105"/>
        <v>Unaudited</v>
      </c>
    </row>
    <row r="1584" spans="1:21" x14ac:dyDescent="0.25">
      <c r="A1584" t="s">
        <v>437</v>
      </c>
      <c r="B1584" t="s">
        <v>1385</v>
      </c>
      <c r="C1584" t="s">
        <v>1386</v>
      </c>
      <c r="D1584" s="15">
        <v>1900</v>
      </c>
      <c r="E1584" s="121">
        <v>1</v>
      </c>
      <c r="F1584" t="s">
        <v>1031</v>
      </c>
      <c r="G1584" s="121" t="s">
        <v>1384</v>
      </c>
      <c r="H1584" t="s">
        <v>385</v>
      </c>
      <c r="I1584" t="s">
        <v>488</v>
      </c>
      <c r="J1584" t="s">
        <v>433</v>
      </c>
      <c r="K1584" t="s">
        <v>223</v>
      </c>
      <c r="L1584" s="756">
        <v>2.14</v>
      </c>
      <c r="M1584" t="s">
        <v>556</v>
      </c>
      <c r="N1584" s="681">
        <f t="shared" ca="1" si="106"/>
        <v>0</v>
      </c>
      <c r="O1584" s="681">
        <f t="shared" ca="1" si="106"/>
        <v>0</v>
      </c>
      <c r="P1584" s="681">
        <f t="shared" ca="1" si="106"/>
        <v>0</v>
      </c>
      <c r="Q1584" s="681">
        <f t="shared" ca="1" si="106"/>
        <v>0</v>
      </c>
      <c r="R1584" s="681">
        <f t="shared" ca="1" si="106"/>
        <v>20941.190000000002</v>
      </c>
      <c r="S1584" t="str">
        <f t="shared" si="103"/>
        <v>HUM_ASR_FY_2022</v>
      </c>
      <c r="T1584" s="958">
        <f t="shared" si="104"/>
        <v>45032</v>
      </c>
      <c r="U1584" t="str">
        <f t="shared" si="105"/>
        <v>Unaudited</v>
      </c>
    </row>
    <row r="1585" spans="1:21" x14ac:dyDescent="0.25">
      <c r="A1585" t="s">
        <v>437</v>
      </c>
      <c r="B1585" t="s">
        <v>1385</v>
      </c>
      <c r="C1585" t="s">
        <v>1386</v>
      </c>
      <c r="D1585" s="15">
        <v>1900</v>
      </c>
      <c r="E1585" s="121">
        <v>1</v>
      </c>
      <c r="F1585" t="s">
        <v>1031</v>
      </c>
      <c r="G1585" s="121" t="s">
        <v>1384</v>
      </c>
      <c r="H1585" t="s">
        <v>385</v>
      </c>
      <c r="I1585" t="s">
        <v>488</v>
      </c>
      <c r="J1585" t="s">
        <v>433</v>
      </c>
      <c r="K1585" t="s">
        <v>223</v>
      </c>
      <c r="L1585" s="756">
        <v>2.15</v>
      </c>
      <c r="M1585" t="s">
        <v>20</v>
      </c>
      <c r="N1585" s="681">
        <f t="shared" ca="1" si="106"/>
        <v>0</v>
      </c>
      <c r="O1585" s="681">
        <f t="shared" ca="1" si="106"/>
        <v>0</v>
      </c>
      <c r="P1585" s="681">
        <f t="shared" ca="1" si="106"/>
        <v>0</v>
      </c>
      <c r="Q1585" s="681">
        <f t="shared" ca="1" si="106"/>
        <v>0</v>
      </c>
      <c r="R1585" s="681">
        <f t="shared" ca="1" si="106"/>
        <v>41623.562727272722</v>
      </c>
      <c r="S1585" t="str">
        <f t="shared" si="103"/>
        <v>HUM_ASR_FY_2022</v>
      </c>
      <c r="T1585" s="958">
        <f t="shared" si="104"/>
        <v>45032</v>
      </c>
      <c r="U1585" t="str">
        <f t="shared" si="105"/>
        <v>Unaudited</v>
      </c>
    </row>
    <row r="1586" spans="1:21" x14ac:dyDescent="0.25">
      <c r="A1586" t="s">
        <v>437</v>
      </c>
      <c r="B1586" t="s">
        <v>1385</v>
      </c>
      <c r="C1586" t="s">
        <v>1386</v>
      </c>
      <c r="D1586" s="15">
        <v>1900</v>
      </c>
      <c r="E1586" s="121">
        <v>1</v>
      </c>
      <c r="F1586" t="s">
        <v>1031</v>
      </c>
      <c r="G1586" s="121" t="s">
        <v>1384</v>
      </c>
      <c r="H1586" t="s">
        <v>385</v>
      </c>
      <c r="I1586" t="s">
        <v>488</v>
      </c>
      <c r="J1586" t="s">
        <v>433</v>
      </c>
      <c r="K1586" t="s">
        <v>223</v>
      </c>
      <c r="L1586" s="756">
        <v>2.16</v>
      </c>
      <c r="M1586" t="s">
        <v>799</v>
      </c>
      <c r="N1586" s="681">
        <f t="shared" ca="1" si="106"/>
        <v>0</v>
      </c>
      <c r="O1586" s="681">
        <f t="shared" ca="1" si="106"/>
        <v>0</v>
      </c>
      <c r="P1586" s="681">
        <f t="shared" ca="1" si="106"/>
        <v>0</v>
      </c>
      <c r="Q1586" s="681">
        <f t="shared" ca="1" si="106"/>
        <v>0</v>
      </c>
      <c r="R1586" s="681">
        <f t="shared" ca="1" si="106"/>
        <v>0</v>
      </c>
      <c r="S1586" t="str">
        <f t="shared" si="103"/>
        <v>HUM_ASR_FY_2022</v>
      </c>
      <c r="T1586" s="958">
        <f t="shared" si="104"/>
        <v>45032</v>
      </c>
      <c r="U1586" t="str">
        <f t="shared" si="105"/>
        <v>Unaudited</v>
      </c>
    </row>
    <row r="1587" spans="1:21" x14ac:dyDescent="0.25">
      <c r="A1587" t="s">
        <v>437</v>
      </c>
      <c r="B1587" t="s">
        <v>1385</v>
      </c>
      <c r="C1587" t="s">
        <v>1386</v>
      </c>
      <c r="D1587" s="15">
        <v>1900</v>
      </c>
      <c r="E1587" s="121">
        <v>1</v>
      </c>
      <c r="F1587" t="s">
        <v>1031</v>
      </c>
      <c r="G1587" s="121" t="s">
        <v>1384</v>
      </c>
      <c r="H1587" t="s">
        <v>385</v>
      </c>
      <c r="I1587" t="s">
        <v>488</v>
      </c>
      <c r="J1587" t="s">
        <v>433</v>
      </c>
      <c r="K1587" t="s">
        <v>223</v>
      </c>
      <c r="L1587" s="756">
        <v>2.17</v>
      </c>
      <c r="M1587" t="s">
        <v>1052</v>
      </c>
      <c r="N1587" s="681">
        <f t="shared" ca="1" si="106"/>
        <v>0</v>
      </c>
      <c r="O1587" s="681">
        <f t="shared" ca="1" si="106"/>
        <v>0</v>
      </c>
      <c r="P1587" s="681">
        <f t="shared" ca="1" si="106"/>
        <v>0</v>
      </c>
      <c r="Q1587" s="681">
        <f t="shared" ca="1" si="106"/>
        <v>0</v>
      </c>
      <c r="R1587" s="681">
        <f t="shared" ca="1" si="106"/>
        <v>0</v>
      </c>
      <c r="S1587" t="str">
        <f t="shared" si="103"/>
        <v>HUM_ASR_FY_2022</v>
      </c>
      <c r="T1587" s="958">
        <f t="shared" si="104"/>
        <v>45032</v>
      </c>
      <c r="U1587" t="str">
        <f t="shared" si="105"/>
        <v>Unaudited</v>
      </c>
    </row>
    <row r="1588" spans="1:21" x14ac:dyDescent="0.25">
      <c r="A1588" t="s">
        <v>437</v>
      </c>
      <c r="B1588" t="s">
        <v>1385</v>
      </c>
      <c r="C1588" t="s">
        <v>1386</v>
      </c>
      <c r="D1588" s="15">
        <v>1900</v>
      </c>
      <c r="E1588" s="121">
        <v>1</v>
      </c>
      <c r="F1588" t="s">
        <v>1031</v>
      </c>
      <c r="G1588" s="121" t="s">
        <v>1384</v>
      </c>
      <c r="H1588" t="s">
        <v>385</v>
      </c>
      <c r="I1588" t="s">
        <v>488</v>
      </c>
      <c r="J1588" t="s">
        <v>433</v>
      </c>
      <c r="K1588" t="s">
        <v>223</v>
      </c>
      <c r="L1588" s="756">
        <v>2.1800000000000002</v>
      </c>
      <c r="M1588" t="s">
        <v>648</v>
      </c>
      <c r="N1588" s="681">
        <f t="shared" ca="1" si="106"/>
        <v>0</v>
      </c>
      <c r="O1588" s="681">
        <f t="shared" ca="1" si="106"/>
        <v>0</v>
      </c>
      <c r="P1588" s="681">
        <f t="shared" ca="1" si="106"/>
        <v>0</v>
      </c>
      <c r="Q1588" s="681">
        <f t="shared" ca="1" si="106"/>
        <v>0</v>
      </c>
      <c r="R1588" s="681">
        <f t="shared" ca="1" si="106"/>
        <v>15369.91</v>
      </c>
      <c r="S1588" t="str">
        <f t="shared" si="103"/>
        <v>HUM_ASR_FY_2022</v>
      </c>
      <c r="T1588" s="958">
        <f t="shared" si="104"/>
        <v>45032</v>
      </c>
      <c r="U1588" t="str">
        <f t="shared" si="105"/>
        <v>Unaudited</v>
      </c>
    </row>
    <row r="1589" spans="1:21" x14ac:dyDescent="0.25">
      <c r="A1589" t="s">
        <v>437</v>
      </c>
      <c r="B1589" t="s">
        <v>1385</v>
      </c>
      <c r="C1589" t="s">
        <v>1386</v>
      </c>
      <c r="D1589" s="15">
        <v>1900</v>
      </c>
      <c r="E1589" s="121">
        <v>1</v>
      </c>
      <c r="F1589" t="s">
        <v>1031</v>
      </c>
      <c r="G1589" s="121" t="s">
        <v>1384</v>
      </c>
      <c r="H1589" t="s">
        <v>385</v>
      </c>
      <c r="I1589" t="s">
        <v>488</v>
      </c>
      <c r="J1589" t="s">
        <v>433</v>
      </c>
      <c r="K1589" t="s">
        <v>223</v>
      </c>
      <c r="L1589" s="756">
        <v>2.19</v>
      </c>
      <c r="M1589" t="s">
        <v>218</v>
      </c>
      <c r="N1589" s="681">
        <f t="shared" ca="1" si="106"/>
        <v>0</v>
      </c>
      <c r="O1589" s="681">
        <f t="shared" ca="1" si="106"/>
        <v>0</v>
      </c>
      <c r="P1589" s="681">
        <f t="shared" ca="1" si="106"/>
        <v>0</v>
      </c>
      <c r="Q1589" s="681">
        <f t="shared" ca="1" si="106"/>
        <v>0</v>
      </c>
      <c r="R1589" s="681">
        <f t="shared" ca="1" si="106"/>
        <v>0</v>
      </c>
      <c r="S1589" t="str">
        <f t="shared" si="103"/>
        <v>HUM_ASR_FY_2022</v>
      </c>
      <c r="T1589" s="958">
        <f t="shared" si="104"/>
        <v>45032</v>
      </c>
      <c r="U1589" t="str">
        <f t="shared" si="105"/>
        <v>Unaudited</v>
      </c>
    </row>
    <row r="1590" spans="1:21" x14ac:dyDescent="0.25">
      <c r="A1590" t="s">
        <v>437</v>
      </c>
      <c r="B1590" t="s">
        <v>1385</v>
      </c>
      <c r="C1590" t="s">
        <v>1386</v>
      </c>
      <c r="D1590" s="15">
        <v>1900</v>
      </c>
      <c r="E1590" s="121">
        <v>1</v>
      </c>
      <c r="F1590" t="s">
        <v>1031</v>
      </c>
      <c r="G1590" s="121" t="s">
        <v>1384</v>
      </c>
      <c r="H1590" t="s">
        <v>385</v>
      </c>
      <c r="I1590" t="s">
        <v>488</v>
      </c>
      <c r="J1590" t="s">
        <v>433</v>
      </c>
      <c r="K1590" t="s">
        <v>223</v>
      </c>
      <c r="L1590" s="756" t="s">
        <v>704</v>
      </c>
      <c r="M1590" t="s">
        <v>230</v>
      </c>
      <c r="N1590" s="681">
        <f t="shared" ca="1" si="106"/>
        <v>0</v>
      </c>
      <c r="O1590" s="681">
        <f t="shared" ca="1" si="106"/>
        <v>0</v>
      </c>
      <c r="P1590" s="681">
        <f t="shared" ca="1" si="106"/>
        <v>0</v>
      </c>
      <c r="Q1590" s="681">
        <f t="shared" ca="1" si="106"/>
        <v>0</v>
      </c>
      <c r="R1590" s="681">
        <f t="shared" ca="1" si="106"/>
        <v>-271338.3170658694</v>
      </c>
      <c r="S1590" t="str">
        <f t="shared" si="103"/>
        <v>HUM_ASR_FY_2022</v>
      </c>
      <c r="T1590" s="958">
        <f t="shared" si="104"/>
        <v>45032</v>
      </c>
      <c r="U1590" t="str">
        <f t="shared" si="105"/>
        <v>Unaudited</v>
      </c>
    </row>
    <row r="1591" spans="1:21" x14ac:dyDescent="0.25">
      <c r="A1591" t="s">
        <v>437</v>
      </c>
      <c r="B1591" t="s">
        <v>1385</v>
      </c>
      <c r="C1591" t="s">
        <v>1386</v>
      </c>
      <c r="D1591" s="15">
        <v>1900</v>
      </c>
      <c r="E1591" s="121">
        <v>1</v>
      </c>
      <c r="F1591" t="s">
        <v>1031</v>
      </c>
      <c r="G1591" s="121" t="s">
        <v>1384</v>
      </c>
      <c r="H1591" t="s">
        <v>385</v>
      </c>
      <c r="I1591" t="s">
        <v>488</v>
      </c>
      <c r="J1591" t="s">
        <v>433</v>
      </c>
      <c r="K1591" t="s">
        <v>223</v>
      </c>
      <c r="L1591" s="756">
        <v>2.21</v>
      </c>
      <c r="M1591" t="s">
        <v>466</v>
      </c>
      <c r="N1591" s="681">
        <f t="shared" ca="1" si="106"/>
        <v>0</v>
      </c>
      <c r="O1591" s="681">
        <f t="shared" ca="1" si="106"/>
        <v>0</v>
      </c>
      <c r="P1591" s="681">
        <f t="shared" ca="1" si="106"/>
        <v>0</v>
      </c>
      <c r="Q1591" s="681">
        <f t="shared" ca="1" si="106"/>
        <v>0</v>
      </c>
      <c r="R1591" s="681">
        <f t="shared" ca="1" si="106"/>
        <v>0</v>
      </c>
      <c r="S1591" t="str">
        <f t="shared" si="103"/>
        <v>HUM_ASR_FY_2022</v>
      </c>
      <c r="T1591" s="958">
        <f t="shared" si="104"/>
        <v>45032</v>
      </c>
      <c r="U1591" t="str">
        <f t="shared" si="105"/>
        <v>Unaudited</v>
      </c>
    </row>
    <row r="1592" spans="1:21" x14ac:dyDescent="0.25">
      <c r="A1592" t="s">
        <v>437</v>
      </c>
      <c r="B1592" t="s">
        <v>1385</v>
      </c>
      <c r="C1592" t="s">
        <v>1386</v>
      </c>
      <c r="D1592" s="15">
        <v>1900</v>
      </c>
      <c r="E1592" s="121">
        <v>1</v>
      </c>
      <c r="F1592" t="s">
        <v>1031</v>
      </c>
      <c r="G1592" s="121" t="s">
        <v>1384</v>
      </c>
      <c r="H1592" t="s">
        <v>385</v>
      </c>
      <c r="I1592" t="s">
        <v>488</v>
      </c>
      <c r="J1592" t="s">
        <v>433</v>
      </c>
      <c r="K1592" t="s">
        <v>6</v>
      </c>
      <c r="L1592" s="756" t="s">
        <v>70</v>
      </c>
      <c r="M1592" t="s">
        <v>188</v>
      </c>
      <c r="N1592" s="681">
        <f t="shared" ca="1" si="106"/>
        <v>0</v>
      </c>
      <c r="O1592" s="681">
        <f t="shared" ca="1" si="106"/>
        <v>0</v>
      </c>
      <c r="P1592" s="681">
        <f t="shared" ca="1" si="106"/>
        <v>0</v>
      </c>
      <c r="Q1592" s="681">
        <f t="shared" ca="1" si="106"/>
        <v>0</v>
      </c>
      <c r="R1592" s="681">
        <f t="shared" ca="1" si="106"/>
        <v>-798</v>
      </c>
      <c r="S1592" t="str">
        <f t="shared" si="103"/>
        <v>HUM_ASR_FY_2022</v>
      </c>
      <c r="T1592" s="958">
        <f t="shared" si="104"/>
        <v>45032</v>
      </c>
      <c r="U1592" t="str">
        <f t="shared" si="105"/>
        <v>Unaudited</v>
      </c>
    </row>
    <row r="1593" spans="1:21" x14ac:dyDescent="0.25">
      <c r="A1593" t="s">
        <v>437</v>
      </c>
      <c r="B1593" t="s">
        <v>1385</v>
      </c>
      <c r="C1593" t="s">
        <v>1386</v>
      </c>
      <c r="D1593" s="15">
        <v>1900</v>
      </c>
      <c r="E1593" s="121">
        <v>1</v>
      </c>
      <c r="F1593" t="s">
        <v>1031</v>
      </c>
      <c r="G1593" s="121" t="s">
        <v>1384</v>
      </c>
      <c r="H1593" t="s">
        <v>385</v>
      </c>
      <c r="I1593" t="s">
        <v>488</v>
      </c>
      <c r="J1593" t="s">
        <v>433</v>
      </c>
      <c r="K1593" t="s">
        <v>6</v>
      </c>
      <c r="L1593" s="756" t="s">
        <v>71</v>
      </c>
      <c r="M1593" t="s">
        <v>231</v>
      </c>
      <c r="N1593" s="681">
        <f t="shared" ca="1" si="106"/>
        <v>0</v>
      </c>
      <c r="O1593" s="681">
        <f t="shared" ca="1" si="106"/>
        <v>0</v>
      </c>
      <c r="P1593" s="681">
        <f t="shared" ca="1" si="106"/>
        <v>0</v>
      </c>
      <c r="Q1593" s="681">
        <f t="shared" ca="1" si="106"/>
        <v>0</v>
      </c>
      <c r="R1593" s="681">
        <f t="shared" ca="1" si="106"/>
        <v>0</v>
      </c>
      <c r="S1593" t="str">
        <f t="shared" si="103"/>
        <v>HUM_ASR_FY_2022</v>
      </c>
      <c r="T1593" s="958">
        <f t="shared" si="104"/>
        <v>45032</v>
      </c>
      <c r="U1593" t="str">
        <f t="shared" si="105"/>
        <v>Unaudited</v>
      </c>
    </row>
    <row r="1594" spans="1:21" x14ac:dyDescent="0.25">
      <c r="A1594" t="s">
        <v>437</v>
      </c>
      <c r="B1594" t="s">
        <v>1385</v>
      </c>
      <c r="C1594" t="s">
        <v>1386</v>
      </c>
      <c r="D1594" s="15">
        <v>1900</v>
      </c>
      <c r="E1594" s="121">
        <v>1</v>
      </c>
      <c r="F1594" t="s">
        <v>1031</v>
      </c>
      <c r="G1594" s="121" t="s">
        <v>1384</v>
      </c>
      <c r="H1594" t="s">
        <v>385</v>
      </c>
      <c r="I1594" t="s">
        <v>488</v>
      </c>
      <c r="J1594" t="s">
        <v>433</v>
      </c>
      <c r="K1594" t="s">
        <v>6</v>
      </c>
      <c r="L1594" s="756" t="s">
        <v>72</v>
      </c>
      <c r="M1594" t="s">
        <v>164</v>
      </c>
      <c r="N1594" s="681">
        <f t="shared" ca="1" si="106"/>
        <v>0</v>
      </c>
      <c r="O1594" s="681">
        <f t="shared" ca="1" si="106"/>
        <v>0</v>
      </c>
      <c r="P1594" s="681">
        <f t="shared" ca="1" si="106"/>
        <v>0</v>
      </c>
      <c r="Q1594" s="681">
        <f t="shared" ca="1" si="106"/>
        <v>0</v>
      </c>
      <c r="R1594" s="681">
        <f t="shared" ca="1" si="106"/>
        <v>0</v>
      </c>
      <c r="S1594" t="str">
        <f t="shared" si="103"/>
        <v>HUM_ASR_FY_2022</v>
      </c>
      <c r="T1594" s="958">
        <f t="shared" si="104"/>
        <v>45032</v>
      </c>
      <c r="U1594" t="str">
        <f t="shared" si="105"/>
        <v>Unaudited</v>
      </c>
    </row>
    <row r="1595" spans="1:21" x14ac:dyDescent="0.25">
      <c r="A1595" t="s">
        <v>437</v>
      </c>
      <c r="B1595" t="s">
        <v>1385</v>
      </c>
      <c r="C1595" t="s">
        <v>1386</v>
      </c>
      <c r="D1595" s="15">
        <v>1900</v>
      </c>
      <c r="E1595" s="121">
        <v>1</v>
      </c>
      <c r="F1595" t="s">
        <v>1031</v>
      </c>
      <c r="G1595" s="121" t="s">
        <v>1384</v>
      </c>
      <c r="H1595" t="s">
        <v>385</v>
      </c>
      <c r="I1595" t="s">
        <v>488</v>
      </c>
      <c r="J1595" t="s">
        <v>433</v>
      </c>
      <c r="K1595" t="s">
        <v>6</v>
      </c>
      <c r="L1595" s="756">
        <v>3.4</v>
      </c>
      <c r="M1595" t="s">
        <v>461</v>
      </c>
      <c r="N1595" s="681">
        <f t="shared" ca="1" si="106"/>
        <v>0</v>
      </c>
      <c r="O1595" s="681">
        <f t="shared" ca="1" si="106"/>
        <v>0</v>
      </c>
      <c r="P1595" s="681">
        <f t="shared" ca="1" si="106"/>
        <v>0</v>
      </c>
      <c r="Q1595" s="681">
        <f t="shared" ca="1" si="106"/>
        <v>0</v>
      </c>
      <c r="R1595" s="681">
        <f t="shared" ca="1" si="106"/>
        <v>0</v>
      </c>
      <c r="S1595" t="str">
        <f t="shared" si="103"/>
        <v>HUM_ASR_FY_2022</v>
      </c>
      <c r="T1595" s="958">
        <f t="shared" si="104"/>
        <v>45032</v>
      </c>
      <c r="U1595" t="str">
        <f t="shared" si="105"/>
        <v>Unaudited</v>
      </c>
    </row>
    <row r="1596" spans="1:21" x14ac:dyDescent="0.25">
      <c r="A1596" t="s">
        <v>437</v>
      </c>
      <c r="B1596" t="s">
        <v>1385</v>
      </c>
      <c r="C1596" t="s">
        <v>1386</v>
      </c>
      <c r="D1596" s="15">
        <v>1900</v>
      </c>
      <c r="E1596" s="121">
        <v>1</v>
      </c>
      <c r="F1596" t="s">
        <v>1031</v>
      </c>
      <c r="G1596" s="121" t="s">
        <v>1384</v>
      </c>
      <c r="H1596" t="s">
        <v>385</v>
      </c>
      <c r="I1596" t="s">
        <v>488</v>
      </c>
      <c r="J1596" t="s">
        <v>433</v>
      </c>
      <c r="K1596" t="s">
        <v>434</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-5528.83</v>
      </c>
      <c r="S1596" t="str">
        <f t="shared" si="103"/>
        <v>HUM_ASR_FY_2022</v>
      </c>
      <c r="T1596" s="958">
        <f t="shared" si="104"/>
        <v>45032</v>
      </c>
      <c r="U1596" t="str">
        <f t="shared" si="105"/>
        <v>Unaudited</v>
      </c>
    </row>
    <row r="1597" spans="1:21" x14ac:dyDescent="0.25">
      <c r="A1597" t="s">
        <v>437</v>
      </c>
      <c r="B1597" t="s">
        <v>1385</v>
      </c>
      <c r="C1597" t="s">
        <v>1386</v>
      </c>
      <c r="D1597" s="15">
        <v>1900</v>
      </c>
      <c r="E1597" s="121">
        <v>1</v>
      </c>
      <c r="F1597" t="s">
        <v>1031</v>
      </c>
      <c r="G1597" s="121" t="s">
        <v>1384</v>
      </c>
      <c r="H1597" t="s">
        <v>385</v>
      </c>
      <c r="I1597" t="s">
        <v>488</v>
      </c>
      <c r="J1597" t="s">
        <v>433</v>
      </c>
      <c r="K1597" t="s">
        <v>434</v>
      </c>
      <c r="L1597" s="756" t="s">
        <v>944</v>
      </c>
      <c r="M1597" t="s">
        <v>935</v>
      </c>
      <c r="N1597" s="681">
        <f t="shared" ca="1" si="107"/>
        <v>0</v>
      </c>
      <c r="O1597" s="681">
        <f t="shared" ca="1" si="107"/>
        <v>0</v>
      </c>
      <c r="P1597" s="681">
        <f t="shared" ca="1" si="107"/>
        <v>0</v>
      </c>
      <c r="Q1597" s="681">
        <f t="shared" ca="1" si="107"/>
        <v>0</v>
      </c>
      <c r="R1597" s="681">
        <f t="shared" ca="1" si="107"/>
        <v>0</v>
      </c>
      <c r="S1597" t="str">
        <f t="shared" si="103"/>
        <v>HUM_ASR_FY_2022</v>
      </c>
      <c r="T1597" s="958">
        <f t="shared" si="104"/>
        <v>45032</v>
      </c>
      <c r="U1597" t="str">
        <f t="shared" si="105"/>
        <v>Unaudited</v>
      </c>
    </row>
    <row r="1598" spans="1:21" x14ac:dyDescent="0.25">
      <c r="A1598" t="s">
        <v>437</v>
      </c>
      <c r="B1598" t="s">
        <v>1385</v>
      </c>
      <c r="C1598" t="s">
        <v>1386</v>
      </c>
      <c r="D1598" s="15">
        <v>1900</v>
      </c>
      <c r="E1598" s="121">
        <v>1</v>
      </c>
      <c r="F1598" t="s">
        <v>1031</v>
      </c>
      <c r="G1598" s="121" t="s">
        <v>1384</v>
      </c>
      <c r="H1598" t="s">
        <v>385</v>
      </c>
      <c r="I1598" t="s">
        <v>488</v>
      </c>
      <c r="J1598" t="s">
        <v>433</v>
      </c>
      <c r="K1598" t="s">
        <v>434</v>
      </c>
      <c r="L1598" s="756" t="s">
        <v>193</v>
      </c>
      <c r="M1598" t="s">
        <v>40</v>
      </c>
      <c r="N1598" s="681">
        <f t="shared" ca="1" si="107"/>
        <v>0</v>
      </c>
      <c r="O1598" s="681">
        <f t="shared" ca="1" si="107"/>
        <v>0</v>
      </c>
      <c r="P1598" s="681">
        <f t="shared" ca="1" si="107"/>
        <v>0</v>
      </c>
      <c r="Q1598" s="681">
        <f t="shared" ca="1" si="107"/>
        <v>0</v>
      </c>
      <c r="R1598" s="681">
        <f t="shared" ca="1" si="107"/>
        <v>0</v>
      </c>
      <c r="S1598" t="str">
        <f t="shared" si="103"/>
        <v>HUM_ASR_FY_2022</v>
      </c>
      <c r="T1598" s="958">
        <f t="shared" si="104"/>
        <v>45032</v>
      </c>
      <c r="U1598" t="str">
        <f t="shared" si="105"/>
        <v>Unaudited</v>
      </c>
    </row>
    <row r="1599" spans="1:21" x14ac:dyDescent="0.25">
      <c r="A1599" t="s">
        <v>437</v>
      </c>
      <c r="B1599" t="s">
        <v>1385</v>
      </c>
      <c r="C1599" t="s">
        <v>1386</v>
      </c>
      <c r="D1599" s="15">
        <v>1900</v>
      </c>
      <c r="E1599" s="121">
        <v>1</v>
      </c>
      <c r="F1599" t="s">
        <v>1031</v>
      </c>
      <c r="G1599" s="121" t="s">
        <v>1384</v>
      </c>
      <c r="H1599" t="s">
        <v>385</v>
      </c>
      <c r="I1599" t="s">
        <v>488</v>
      </c>
      <c r="J1599" t="s">
        <v>433</v>
      </c>
      <c r="K1599" t="s">
        <v>434</v>
      </c>
      <c r="L1599" s="756" t="s">
        <v>192</v>
      </c>
      <c r="M1599" t="s">
        <v>329</v>
      </c>
      <c r="N1599" s="681">
        <f t="shared" ca="1" si="107"/>
        <v>0</v>
      </c>
      <c r="O1599" s="681">
        <f t="shared" ca="1" si="107"/>
        <v>0</v>
      </c>
      <c r="P1599" s="681">
        <f t="shared" ca="1" si="107"/>
        <v>0</v>
      </c>
      <c r="Q1599" s="681">
        <f t="shared" ca="1" si="107"/>
        <v>0</v>
      </c>
      <c r="R1599" s="681">
        <f t="shared" ca="1" si="107"/>
        <v>0</v>
      </c>
      <c r="S1599" t="str">
        <f t="shared" si="103"/>
        <v>HUM_ASR_FY_2022</v>
      </c>
      <c r="T1599" s="958">
        <f t="shared" si="104"/>
        <v>45032</v>
      </c>
      <c r="U1599" t="str">
        <f t="shared" si="105"/>
        <v>Unaudited</v>
      </c>
    </row>
    <row r="1600" spans="1:21" x14ac:dyDescent="0.25">
      <c r="A1600" t="s">
        <v>437</v>
      </c>
      <c r="B1600" t="s">
        <v>1385</v>
      </c>
      <c r="C1600" t="s">
        <v>1386</v>
      </c>
      <c r="D1600" s="15">
        <v>1900</v>
      </c>
      <c r="E1600" s="121">
        <v>1</v>
      </c>
      <c r="F1600" t="s">
        <v>1031</v>
      </c>
      <c r="G1600" s="121" t="s">
        <v>1384</v>
      </c>
      <c r="H1600" t="s">
        <v>385</v>
      </c>
      <c r="I1600" t="s">
        <v>488</v>
      </c>
      <c r="J1600" t="s">
        <v>450</v>
      </c>
      <c r="K1600" t="s">
        <v>435</v>
      </c>
      <c r="L1600" s="756" t="s">
        <v>79</v>
      </c>
      <c r="M1600" t="s">
        <v>27</v>
      </c>
      <c r="N1600" s="681">
        <f t="shared" ca="1" si="107"/>
        <v>0</v>
      </c>
      <c r="O1600" s="681">
        <f t="shared" ca="1" si="107"/>
        <v>0</v>
      </c>
      <c r="P1600" s="681">
        <f t="shared" ca="1" si="107"/>
        <v>0</v>
      </c>
      <c r="Q1600" s="681">
        <f t="shared" ca="1" si="107"/>
        <v>0</v>
      </c>
      <c r="R1600" s="681">
        <f t="shared" ca="1" si="107"/>
        <v>0</v>
      </c>
      <c r="S1600" t="str">
        <f t="shared" si="103"/>
        <v>HUM_ASR_FY_2022</v>
      </c>
      <c r="T1600" s="958">
        <f t="shared" si="104"/>
        <v>45032</v>
      </c>
      <c r="U1600" t="str">
        <f t="shared" si="105"/>
        <v>Unaudited</v>
      </c>
    </row>
    <row r="1601" spans="1:21" x14ac:dyDescent="0.25">
      <c r="A1601" t="s">
        <v>437</v>
      </c>
      <c r="B1601" t="s">
        <v>1385</v>
      </c>
      <c r="C1601" t="s">
        <v>1386</v>
      </c>
      <c r="D1601" s="15">
        <v>1900</v>
      </c>
      <c r="E1601" s="121">
        <v>1</v>
      </c>
      <c r="F1601" t="s">
        <v>1031</v>
      </c>
      <c r="G1601" s="121" t="s">
        <v>1384</v>
      </c>
      <c r="H1601" t="s">
        <v>385</v>
      </c>
      <c r="I1601" t="s">
        <v>488</v>
      </c>
      <c r="J1601" t="s">
        <v>450</v>
      </c>
      <c r="K1601" t="s">
        <v>435</v>
      </c>
      <c r="L1601" s="756" t="s">
        <v>80</v>
      </c>
      <c r="M1601" t="s">
        <v>97</v>
      </c>
      <c r="N1601" s="681">
        <f t="shared" ca="1" si="107"/>
        <v>0</v>
      </c>
      <c r="O1601" s="681">
        <f t="shared" ca="1" si="107"/>
        <v>0</v>
      </c>
      <c r="P1601" s="681">
        <f t="shared" ca="1" si="107"/>
        <v>0</v>
      </c>
      <c r="Q1601" s="681">
        <f t="shared" ca="1" si="107"/>
        <v>0</v>
      </c>
      <c r="R1601" s="681">
        <f t="shared" ca="1" si="107"/>
        <v>0</v>
      </c>
      <c r="S1601" t="str">
        <f t="shared" si="103"/>
        <v>HUM_ASR_FY_2022</v>
      </c>
      <c r="T1601" s="958">
        <f t="shared" si="104"/>
        <v>45032</v>
      </c>
      <c r="U1601" t="str">
        <f t="shared" si="105"/>
        <v>Unaudited</v>
      </c>
    </row>
    <row r="1602" spans="1:21" x14ac:dyDescent="0.25">
      <c r="A1602" t="s">
        <v>437</v>
      </c>
      <c r="B1602" t="s">
        <v>1385</v>
      </c>
      <c r="C1602" t="s">
        <v>1386</v>
      </c>
      <c r="D1602" s="15">
        <v>1900</v>
      </c>
      <c r="E1602" s="121">
        <v>1</v>
      </c>
      <c r="F1602" t="s">
        <v>1031</v>
      </c>
      <c r="G1602" s="121" t="s">
        <v>1384</v>
      </c>
      <c r="H1602" t="s">
        <v>385</v>
      </c>
      <c r="I1602" t="s">
        <v>488</v>
      </c>
      <c r="J1602" t="s">
        <v>450</v>
      </c>
      <c r="K1602" t="s">
        <v>435</v>
      </c>
      <c r="L1602" s="756" t="s">
        <v>81</v>
      </c>
      <c r="M1602" t="s">
        <v>98</v>
      </c>
      <c r="N1602" s="681">
        <f t="shared" ca="1" si="107"/>
        <v>0</v>
      </c>
      <c r="O1602" s="681">
        <f t="shared" ca="1" si="107"/>
        <v>0</v>
      </c>
      <c r="P1602" s="681">
        <f t="shared" ca="1" si="107"/>
        <v>0</v>
      </c>
      <c r="Q1602" s="681">
        <f t="shared" ca="1" si="107"/>
        <v>0</v>
      </c>
      <c r="R1602" s="681">
        <f t="shared" ca="1" si="107"/>
        <v>0</v>
      </c>
      <c r="S1602" t="str">
        <f t="shared" ref="S1602:S1665" si="108">file_name</f>
        <v>HUM_ASR_FY_2022</v>
      </c>
      <c r="T1602" s="958">
        <f t="shared" ref="T1602:T1665" si="109">file_date</f>
        <v>45032</v>
      </c>
      <c r="U1602" t="str">
        <f t="shared" ref="U1602:U1665" si="110">status</f>
        <v>Unaudited</v>
      </c>
    </row>
    <row r="1603" spans="1:21" x14ac:dyDescent="0.25">
      <c r="A1603" t="s">
        <v>437</v>
      </c>
      <c r="B1603" t="s">
        <v>1385</v>
      </c>
      <c r="C1603" t="s">
        <v>1386</v>
      </c>
      <c r="D1603" s="15">
        <v>1900</v>
      </c>
      <c r="E1603" s="121">
        <v>1</v>
      </c>
      <c r="F1603" t="s">
        <v>1031</v>
      </c>
      <c r="G1603" s="121" t="s">
        <v>1384</v>
      </c>
      <c r="H1603" t="s">
        <v>385</v>
      </c>
      <c r="I1603" t="s">
        <v>488</v>
      </c>
      <c r="J1603" t="s">
        <v>450</v>
      </c>
      <c r="K1603" t="s">
        <v>435</v>
      </c>
      <c r="L1603" s="756" t="s">
        <v>82</v>
      </c>
      <c r="M1603" t="s">
        <v>99</v>
      </c>
      <c r="N1603" s="681">
        <f t="shared" ca="1" si="107"/>
        <v>0</v>
      </c>
      <c r="O1603" s="681">
        <f t="shared" ca="1" si="107"/>
        <v>0</v>
      </c>
      <c r="P1603" s="681">
        <f t="shared" ca="1" si="107"/>
        <v>0</v>
      </c>
      <c r="Q1603" s="681">
        <f t="shared" ca="1" si="107"/>
        <v>0</v>
      </c>
      <c r="R1603" s="681">
        <f t="shared" ca="1" si="107"/>
        <v>0</v>
      </c>
      <c r="S1603" t="str">
        <f t="shared" si="108"/>
        <v>HUM_ASR_FY_2022</v>
      </c>
      <c r="T1603" s="958">
        <f t="shared" si="109"/>
        <v>45032</v>
      </c>
      <c r="U1603" t="str">
        <f t="shared" si="110"/>
        <v>Unaudited</v>
      </c>
    </row>
    <row r="1604" spans="1:21" x14ac:dyDescent="0.25">
      <c r="A1604" t="s">
        <v>437</v>
      </c>
      <c r="B1604" t="s">
        <v>1385</v>
      </c>
      <c r="C1604" t="s">
        <v>1386</v>
      </c>
      <c r="D1604" s="15">
        <v>1900</v>
      </c>
      <c r="E1604" s="121">
        <v>1</v>
      </c>
      <c r="F1604" t="s">
        <v>1031</v>
      </c>
      <c r="G1604" s="121" t="s">
        <v>1384</v>
      </c>
      <c r="H1604" t="s">
        <v>385</v>
      </c>
      <c r="I1604" t="s">
        <v>488</v>
      </c>
      <c r="J1604" t="s">
        <v>450</v>
      </c>
      <c r="K1604" t="s">
        <v>435</v>
      </c>
      <c r="L1604" s="756" t="s">
        <v>216</v>
      </c>
      <c r="M1604" t="s">
        <v>100</v>
      </c>
      <c r="N1604" s="681">
        <f t="shared" ca="1" si="107"/>
        <v>0</v>
      </c>
      <c r="O1604" s="681">
        <f t="shared" ca="1" si="107"/>
        <v>0</v>
      </c>
      <c r="P1604" s="681">
        <f t="shared" ca="1" si="107"/>
        <v>0</v>
      </c>
      <c r="Q1604" s="681">
        <f t="shared" ca="1" si="107"/>
        <v>0</v>
      </c>
      <c r="R1604" s="681">
        <f t="shared" ca="1" si="107"/>
        <v>0</v>
      </c>
      <c r="S1604" t="str">
        <f t="shared" si="108"/>
        <v>HUM_ASR_FY_2022</v>
      </c>
      <c r="T1604" s="958">
        <f t="shared" si="109"/>
        <v>45032</v>
      </c>
      <c r="U1604" t="str">
        <f t="shared" si="110"/>
        <v>Unaudited</v>
      </c>
    </row>
    <row r="1605" spans="1:21" x14ac:dyDescent="0.25">
      <c r="A1605" t="s">
        <v>437</v>
      </c>
      <c r="B1605" t="s">
        <v>1385</v>
      </c>
      <c r="C1605" t="s">
        <v>1386</v>
      </c>
      <c r="D1605" s="15">
        <v>1900</v>
      </c>
      <c r="E1605" s="121">
        <v>1</v>
      </c>
      <c r="F1605" t="s">
        <v>1031</v>
      </c>
      <c r="G1605" s="121" t="s">
        <v>1384</v>
      </c>
      <c r="H1605" t="s">
        <v>385</v>
      </c>
      <c r="I1605" t="s">
        <v>488</v>
      </c>
      <c r="J1605" t="s">
        <v>450</v>
      </c>
      <c r="K1605" t="s">
        <v>435</v>
      </c>
      <c r="L1605" s="756" t="s">
        <v>215</v>
      </c>
      <c r="M1605" t="s">
        <v>28</v>
      </c>
      <c r="N1605" s="681">
        <f t="shared" ca="1" si="107"/>
        <v>0</v>
      </c>
      <c r="O1605" s="681">
        <f t="shared" ca="1" si="107"/>
        <v>0</v>
      </c>
      <c r="P1605" s="681">
        <f t="shared" ca="1" si="107"/>
        <v>0</v>
      </c>
      <c r="Q1605" s="681">
        <f t="shared" ca="1" si="107"/>
        <v>0</v>
      </c>
      <c r="R1605" s="681">
        <f t="shared" ca="1" si="107"/>
        <v>0</v>
      </c>
      <c r="S1605" t="str">
        <f t="shared" si="108"/>
        <v>HUM_ASR_FY_2022</v>
      </c>
      <c r="T1605" s="958">
        <f t="shared" si="109"/>
        <v>45032</v>
      </c>
      <c r="U1605" t="str">
        <f t="shared" si="110"/>
        <v>Unaudited</v>
      </c>
    </row>
    <row r="1606" spans="1:21" x14ac:dyDescent="0.25">
      <c r="A1606" t="s">
        <v>437</v>
      </c>
      <c r="B1606" t="s">
        <v>1385</v>
      </c>
      <c r="C1606" t="s">
        <v>1386</v>
      </c>
      <c r="D1606" s="15">
        <v>1900</v>
      </c>
      <c r="E1606" s="121">
        <v>1</v>
      </c>
      <c r="F1606" t="s">
        <v>1031</v>
      </c>
      <c r="G1606" s="121" t="s">
        <v>1384</v>
      </c>
      <c r="H1606" t="s">
        <v>385</v>
      </c>
      <c r="I1606" t="s">
        <v>488</v>
      </c>
      <c r="J1606" t="s">
        <v>436</v>
      </c>
      <c r="K1606" t="s">
        <v>436</v>
      </c>
      <c r="L1606" s="756" t="s">
        <v>84</v>
      </c>
      <c r="M1606" t="s">
        <v>327</v>
      </c>
      <c r="N1606" s="681">
        <f t="shared" ca="1" si="107"/>
        <v>0</v>
      </c>
      <c r="O1606" s="681">
        <f t="shared" ca="1" si="107"/>
        <v>0</v>
      </c>
      <c r="P1606" s="681">
        <f t="shared" ca="1" si="107"/>
        <v>0</v>
      </c>
      <c r="Q1606" s="681">
        <f t="shared" ca="1" si="107"/>
        <v>0</v>
      </c>
      <c r="R1606" s="681">
        <f t="shared" ca="1" si="107"/>
        <v>0</v>
      </c>
      <c r="S1606" t="str">
        <f t="shared" si="108"/>
        <v>HUM_ASR_FY_2022</v>
      </c>
      <c r="T1606" s="958">
        <f t="shared" si="109"/>
        <v>45032</v>
      </c>
      <c r="U1606" t="str">
        <f t="shared" si="110"/>
        <v>Unaudited</v>
      </c>
    </row>
    <row r="1607" spans="1:21" x14ac:dyDescent="0.25">
      <c r="A1607" t="s">
        <v>437</v>
      </c>
      <c r="B1607" t="s">
        <v>1385</v>
      </c>
      <c r="C1607" t="s">
        <v>1386</v>
      </c>
      <c r="D1607" s="15">
        <v>1900</v>
      </c>
      <c r="E1607" s="121">
        <v>1</v>
      </c>
      <c r="F1607" t="s">
        <v>1031</v>
      </c>
      <c r="G1607" s="121" t="s">
        <v>1384</v>
      </c>
      <c r="H1607" t="s">
        <v>385</v>
      </c>
      <c r="I1607" t="s">
        <v>488</v>
      </c>
      <c r="J1607" t="s">
        <v>436</v>
      </c>
      <c r="K1607" t="s">
        <v>436</v>
      </c>
      <c r="L1607" s="756" t="s">
        <v>85</v>
      </c>
      <c r="M1607" t="s">
        <v>325</v>
      </c>
      <c r="N1607" s="681">
        <f t="shared" ca="1" si="107"/>
        <v>0</v>
      </c>
      <c r="O1607" s="681">
        <f t="shared" ca="1" si="107"/>
        <v>0</v>
      </c>
      <c r="P1607" s="681">
        <f t="shared" ca="1" si="107"/>
        <v>0</v>
      </c>
      <c r="Q1607" s="681">
        <f t="shared" ca="1" si="107"/>
        <v>0</v>
      </c>
      <c r="R1607" s="681">
        <f t="shared" ca="1" si="107"/>
        <v>0</v>
      </c>
      <c r="S1607" t="str">
        <f t="shared" si="108"/>
        <v>HUM_ASR_FY_2022</v>
      </c>
      <c r="T1607" s="958">
        <f t="shared" si="109"/>
        <v>45032</v>
      </c>
      <c r="U1607" t="str">
        <f t="shared" si="110"/>
        <v>Unaudited</v>
      </c>
    </row>
    <row r="1608" spans="1:21" x14ac:dyDescent="0.25">
      <c r="A1608" t="s">
        <v>437</v>
      </c>
      <c r="B1608" t="s">
        <v>1385</v>
      </c>
      <c r="C1608" t="s">
        <v>1386</v>
      </c>
      <c r="D1608" s="15">
        <v>1900</v>
      </c>
      <c r="E1608" s="121">
        <v>1</v>
      </c>
      <c r="F1608" t="s">
        <v>1031</v>
      </c>
      <c r="G1608" s="121" t="s">
        <v>1384</v>
      </c>
      <c r="H1608" t="s">
        <v>385</v>
      </c>
      <c r="I1608" t="s">
        <v>488</v>
      </c>
      <c r="J1608" t="s">
        <v>436</v>
      </c>
      <c r="K1608" t="s">
        <v>436</v>
      </c>
      <c r="L1608" s="756" t="s">
        <v>86</v>
      </c>
      <c r="M1608" t="s">
        <v>494</v>
      </c>
      <c r="N1608" s="681">
        <f t="shared" ca="1" si="107"/>
        <v>0</v>
      </c>
      <c r="O1608" s="681">
        <f t="shared" ca="1" si="107"/>
        <v>0</v>
      </c>
      <c r="P1608" s="681">
        <f t="shared" ca="1" si="107"/>
        <v>0</v>
      </c>
      <c r="Q1608" s="681">
        <f t="shared" ca="1" si="107"/>
        <v>0</v>
      </c>
      <c r="R1608" s="681">
        <f t="shared" ca="1" si="107"/>
        <v>0</v>
      </c>
      <c r="S1608" t="str">
        <f t="shared" si="108"/>
        <v>HUM_ASR_FY_2022</v>
      </c>
      <c r="T1608" s="958">
        <f t="shared" si="109"/>
        <v>45032</v>
      </c>
      <c r="U1608" t="str">
        <f t="shared" si="110"/>
        <v>Unaudited</v>
      </c>
    </row>
    <row r="1609" spans="1:21" x14ac:dyDescent="0.25">
      <c r="A1609" t="s">
        <v>437</v>
      </c>
      <c r="B1609" t="s">
        <v>1385</v>
      </c>
      <c r="C1609" t="s">
        <v>1386</v>
      </c>
      <c r="D1609" s="15">
        <v>1900</v>
      </c>
      <c r="E1609" s="121">
        <v>1</v>
      </c>
      <c r="F1609" t="s">
        <v>1031</v>
      </c>
      <c r="G1609" s="121" t="s">
        <v>1384</v>
      </c>
      <c r="H1609" t="s">
        <v>385</v>
      </c>
      <c r="I1609" t="s">
        <v>488</v>
      </c>
      <c r="J1609" t="s">
        <v>436</v>
      </c>
      <c r="K1609" t="s">
        <v>436</v>
      </c>
      <c r="L1609" s="756" t="s">
        <v>87</v>
      </c>
      <c r="M1609" t="s">
        <v>495</v>
      </c>
      <c r="N1609" s="681">
        <f t="shared" ca="1" si="107"/>
        <v>0</v>
      </c>
      <c r="O1609" s="681">
        <f t="shared" ca="1" si="107"/>
        <v>0</v>
      </c>
      <c r="P1609" s="681">
        <f t="shared" ca="1" si="107"/>
        <v>0</v>
      </c>
      <c r="Q1609" s="681">
        <f t="shared" ca="1" si="107"/>
        <v>0</v>
      </c>
      <c r="R1609" s="681">
        <f t="shared" ca="1" si="107"/>
        <v>0</v>
      </c>
      <c r="S1609" t="str">
        <f t="shared" si="108"/>
        <v>HUM_ASR_FY_2022</v>
      </c>
      <c r="T1609" s="958">
        <f t="shared" si="109"/>
        <v>45032</v>
      </c>
      <c r="U1609" t="str">
        <f t="shared" si="110"/>
        <v>Unaudited</v>
      </c>
    </row>
    <row r="1610" spans="1:21" x14ac:dyDescent="0.25">
      <c r="A1610" t="s">
        <v>437</v>
      </c>
      <c r="B1610" t="s">
        <v>1385</v>
      </c>
      <c r="C1610" t="s">
        <v>1386</v>
      </c>
      <c r="D1610" s="15">
        <v>1900</v>
      </c>
      <c r="E1610" s="121">
        <v>1</v>
      </c>
      <c r="F1610" t="s">
        <v>1031</v>
      </c>
      <c r="G1610" s="121" t="s">
        <v>1384</v>
      </c>
      <c r="H1610" t="s">
        <v>385</v>
      </c>
      <c r="I1610" t="s">
        <v>488</v>
      </c>
      <c r="J1610" t="s">
        <v>436</v>
      </c>
      <c r="K1610" t="s">
        <v>436</v>
      </c>
      <c r="L1610" s="756" t="s">
        <v>213</v>
      </c>
      <c r="M1610" t="s">
        <v>496</v>
      </c>
      <c r="N1610" s="681">
        <f t="shared" ca="1" si="107"/>
        <v>0</v>
      </c>
      <c r="O1610" s="681">
        <f t="shared" ca="1" si="107"/>
        <v>0</v>
      </c>
      <c r="P1610" s="681">
        <f t="shared" ca="1" si="107"/>
        <v>0</v>
      </c>
      <c r="Q1610" s="681">
        <f t="shared" ca="1" si="107"/>
        <v>0</v>
      </c>
      <c r="R1610" s="681">
        <f t="shared" ca="1" si="107"/>
        <v>0</v>
      </c>
      <c r="S1610" t="str">
        <f t="shared" si="108"/>
        <v>HUM_ASR_FY_2022</v>
      </c>
      <c r="T1610" s="958">
        <f t="shared" si="109"/>
        <v>45032</v>
      </c>
      <c r="U1610" t="str">
        <f t="shared" si="110"/>
        <v>Unaudited</v>
      </c>
    </row>
    <row r="1611" spans="1:21" x14ac:dyDescent="0.25">
      <c r="A1611" t="s">
        <v>437</v>
      </c>
      <c r="B1611" t="s">
        <v>1385</v>
      </c>
      <c r="C1611" t="s">
        <v>1386</v>
      </c>
      <c r="D1611" s="15">
        <v>1900</v>
      </c>
      <c r="E1611" s="121">
        <v>1</v>
      </c>
      <c r="F1611" t="s">
        <v>1031</v>
      </c>
      <c r="G1611" s="121" t="s">
        <v>1384</v>
      </c>
      <c r="H1611" t="s">
        <v>385</v>
      </c>
      <c r="I1611" t="s">
        <v>489</v>
      </c>
      <c r="J1611" t="s">
        <v>26</v>
      </c>
      <c r="K1611" t="s">
        <v>26</v>
      </c>
      <c r="L1611" s="756" t="s">
        <v>204</v>
      </c>
      <c r="M1611" t="s">
        <v>26</v>
      </c>
      <c r="N1611" s="681">
        <f t="shared" ca="1" si="107"/>
        <v>0</v>
      </c>
      <c r="O1611" s="681">
        <f t="shared" ca="1" si="107"/>
        <v>0</v>
      </c>
      <c r="P1611" s="681">
        <f t="shared" ca="1" si="107"/>
        <v>0</v>
      </c>
      <c r="Q1611" s="681">
        <f t="shared" ca="1" si="107"/>
        <v>0</v>
      </c>
      <c r="R1611" s="681">
        <f t="shared" ca="1" si="107"/>
        <v>-235913.99203238208</v>
      </c>
      <c r="S1611" t="str">
        <f t="shared" si="108"/>
        <v>HUM_ASR_FY_2022</v>
      </c>
      <c r="T1611" s="958">
        <f t="shared" si="109"/>
        <v>45032</v>
      </c>
      <c r="U1611" t="str">
        <f t="shared" si="110"/>
        <v>Unaudited</v>
      </c>
    </row>
    <row r="1612" spans="1:21" x14ac:dyDescent="0.25">
      <c r="A1612" t="s">
        <v>437</v>
      </c>
      <c r="B1612" t="s">
        <v>1385</v>
      </c>
      <c r="C1612" t="s">
        <v>1386</v>
      </c>
      <c r="D1612" s="15">
        <v>1900</v>
      </c>
      <c r="E1612" s="121">
        <v>1</v>
      </c>
      <c r="F1612" t="s">
        <v>438</v>
      </c>
      <c r="G1612" s="121">
        <v>91</v>
      </c>
      <c r="H1612" t="s">
        <v>386</v>
      </c>
      <c r="I1612" t="s">
        <v>432</v>
      </c>
      <c r="J1612" t="s">
        <v>432</v>
      </c>
      <c r="K1612" t="s">
        <v>432</v>
      </c>
      <c r="M1612" t="s">
        <v>432</v>
      </c>
      <c r="N1612" s="681">
        <f t="shared" ca="1" si="107"/>
        <v>7017</v>
      </c>
      <c r="O1612" s="681">
        <f t="shared" ca="1" si="107"/>
        <v>3432</v>
      </c>
      <c r="P1612" s="681">
        <f t="shared" ca="1" si="107"/>
        <v>3585</v>
      </c>
      <c r="Q1612" s="681">
        <f t="shared" ca="1" si="107"/>
        <v>0</v>
      </c>
      <c r="R1612" s="681">
        <f t="shared" ca="1" si="107"/>
        <v>0</v>
      </c>
      <c r="S1612" t="str">
        <f t="shared" si="108"/>
        <v>HUM_ASR_FY_2022</v>
      </c>
      <c r="T1612" s="958">
        <f t="shared" si="109"/>
        <v>45032</v>
      </c>
      <c r="U1612" t="str">
        <f t="shared" si="110"/>
        <v>Unaudited</v>
      </c>
    </row>
    <row r="1613" spans="1:21" x14ac:dyDescent="0.25">
      <c r="A1613" t="s">
        <v>437</v>
      </c>
      <c r="B1613" t="s">
        <v>1385</v>
      </c>
      <c r="C1613" t="s">
        <v>1386</v>
      </c>
      <c r="D1613" s="15">
        <v>1900</v>
      </c>
      <c r="E1613" s="121">
        <v>1</v>
      </c>
      <c r="F1613" t="s">
        <v>438</v>
      </c>
      <c r="G1613" s="121">
        <v>91</v>
      </c>
      <c r="H1613" t="s">
        <v>386</v>
      </c>
      <c r="I1613" t="s">
        <v>487</v>
      </c>
      <c r="J1613" t="s">
        <v>12</v>
      </c>
      <c r="K1613" t="s">
        <v>12</v>
      </c>
      <c r="L1613" s="756">
        <v>1.1000000000000001</v>
      </c>
      <c r="M1613" t="s">
        <v>12</v>
      </c>
      <c r="N1613" s="681">
        <f t="shared" ca="1" si="107"/>
        <v>26766379.450000003</v>
      </c>
      <c r="O1613" s="681">
        <f t="shared" ca="1" si="107"/>
        <v>0</v>
      </c>
      <c r="P1613" s="681">
        <f t="shared" ca="1" si="107"/>
        <v>0</v>
      </c>
      <c r="Q1613" s="681">
        <f t="shared" ca="1" si="107"/>
        <v>0</v>
      </c>
      <c r="R1613" s="681">
        <f t="shared" ca="1" si="107"/>
        <v>0</v>
      </c>
      <c r="S1613" t="str">
        <f t="shared" si="108"/>
        <v>HUM_ASR_FY_2022</v>
      </c>
      <c r="T1613" s="958">
        <f t="shared" si="109"/>
        <v>45032</v>
      </c>
      <c r="U1613" t="str">
        <f t="shared" si="110"/>
        <v>Unaudited</v>
      </c>
    </row>
    <row r="1614" spans="1:21" x14ac:dyDescent="0.25">
      <c r="A1614" t="s">
        <v>437</v>
      </c>
      <c r="B1614" t="s">
        <v>1385</v>
      </c>
      <c r="C1614" t="s">
        <v>1386</v>
      </c>
      <c r="D1614" s="15">
        <v>1900</v>
      </c>
      <c r="E1614" s="121">
        <v>1</v>
      </c>
      <c r="F1614" t="s">
        <v>438</v>
      </c>
      <c r="G1614" s="121">
        <v>91</v>
      </c>
      <c r="H1614" t="s">
        <v>386</v>
      </c>
      <c r="I1614" t="s">
        <v>487</v>
      </c>
      <c r="J1614" t="s">
        <v>12</v>
      </c>
      <c r="K1614" t="s">
        <v>222</v>
      </c>
      <c r="L1614" s="756">
        <v>1.2</v>
      </c>
      <c r="M1614" t="s">
        <v>222</v>
      </c>
      <c r="N1614" s="681">
        <f t="shared" ca="1" si="107"/>
        <v>0</v>
      </c>
      <c r="O1614" s="681">
        <f t="shared" ca="1" si="107"/>
        <v>0</v>
      </c>
      <c r="P1614" s="681">
        <f t="shared" ca="1" si="107"/>
        <v>0</v>
      </c>
      <c r="Q1614" s="681">
        <f t="shared" ca="1" si="107"/>
        <v>0</v>
      </c>
      <c r="R1614" s="681">
        <f t="shared" ca="1" si="107"/>
        <v>0</v>
      </c>
      <c r="S1614" t="str">
        <f t="shared" si="108"/>
        <v>HUM_ASR_FY_2022</v>
      </c>
      <c r="T1614" s="958">
        <f t="shared" si="109"/>
        <v>45032</v>
      </c>
      <c r="U1614" t="str">
        <f t="shared" si="110"/>
        <v>Unaudited</v>
      </c>
    </row>
    <row r="1615" spans="1:21" x14ac:dyDescent="0.25">
      <c r="A1615" t="s">
        <v>437</v>
      </c>
      <c r="B1615" t="s">
        <v>1385</v>
      </c>
      <c r="C1615" t="s">
        <v>1386</v>
      </c>
      <c r="D1615" s="15">
        <v>1900</v>
      </c>
      <c r="E1615" s="121">
        <v>1</v>
      </c>
      <c r="F1615" t="s">
        <v>438</v>
      </c>
      <c r="G1615" s="121">
        <v>91</v>
      </c>
      <c r="H1615" t="s">
        <v>386</v>
      </c>
      <c r="I1615" t="s">
        <v>487</v>
      </c>
      <c r="J1615" t="s">
        <v>12</v>
      </c>
      <c r="K1615" t="s">
        <v>1323</v>
      </c>
      <c r="L1615" s="756" t="s">
        <v>1319</v>
      </c>
      <c r="M1615" t="s">
        <v>1323</v>
      </c>
      <c r="N1615" s="681">
        <f t="shared" ca="1" si="107"/>
        <v>58504.680000000008</v>
      </c>
      <c r="O1615" s="681">
        <f t="shared" ca="1" si="107"/>
        <v>0</v>
      </c>
      <c r="P1615" s="681">
        <f t="shared" ca="1" si="107"/>
        <v>0</v>
      </c>
      <c r="Q1615" s="681">
        <f t="shared" ca="1" si="107"/>
        <v>0</v>
      </c>
      <c r="R1615" s="681">
        <f t="shared" ca="1" si="107"/>
        <v>0</v>
      </c>
      <c r="S1615" t="str">
        <f t="shared" si="108"/>
        <v>HUM_ASR_FY_2022</v>
      </c>
      <c r="T1615" s="958">
        <f t="shared" si="109"/>
        <v>45032</v>
      </c>
      <c r="U1615" t="str">
        <f t="shared" si="110"/>
        <v>Unaudited</v>
      </c>
    </row>
    <row r="1616" spans="1:21" x14ac:dyDescent="0.25">
      <c r="A1616" t="s">
        <v>437</v>
      </c>
      <c r="B1616" t="s">
        <v>1385</v>
      </c>
      <c r="C1616" t="s">
        <v>1386</v>
      </c>
      <c r="D1616" s="15">
        <v>1900</v>
      </c>
      <c r="E1616" s="121">
        <v>1</v>
      </c>
      <c r="F1616" t="s">
        <v>438</v>
      </c>
      <c r="G1616" s="121">
        <v>91</v>
      </c>
      <c r="H1616" t="s">
        <v>386</v>
      </c>
      <c r="I1616" t="s">
        <v>487</v>
      </c>
      <c r="J1616" t="s">
        <v>12</v>
      </c>
      <c r="K1616" t="s">
        <v>1325</v>
      </c>
      <c r="L1616" s="756" t="s">
        <v>1324</v>
      </c>
      <c r="M1616" t="s">
        <v>1325</v>
      </c>
      <c r="N1616" s="681">
        <f t="shared" ca="1" si="107"/>
        <v>-29153.340000000004</v>
      </c>
      <c r="O1616" s="681">
        <f t="shared" ca="1" si="107"/>
        <v>0</v>
      </c>
      <c r="P1616" s="681">
        <f t="shared" ca="1" si="107"/>
        <v>0</v>
      </c>
      <c r="Q1616" s="681">
        <f t="shared" ca="1" si="107"/>
        <v>0</v>
      </c>
      <c r="R1616" s="681">
        <f t="shared" ca="1" si="107"/>
        <v>0</v>
      </c>
      <c r="S1616" t="str">
        <f t="shared" si="108"/>
        <v>HUM_ASR_FY_2022</v>
      </c>
      <c r="T1616" s="958">
        <f t="shared" si="109"/>
        <v>45032</v>
      </c>
      <c r="U1616" t="str">
        <f t="shared" si="110"/>
        <v>Unaudited</v>
      </c>
    </row>
    <row r="1617" spans="1:21" x14ac:dyDescent="0.25">
      <c r="A1617" t="s">
        <v>437</v>
      </c>
      <c r="B1617" t="s">
        <v>1385</v>
      </c>
      <c r="C1617" t="s">
        <v>1386</v>
      </c>
      <c r="D1617" s="15">
        <v>1900</v>
      </c>
      <c r="E1617" s="121">
        <v>1</v>
      </c>
      <c r="F1617" t="s">
        <v>438</v>
      </c>
      <c r="G1617" s="121">
        <v>91</v>
      </c>
      <c r="H1617" t="s">
        <v>386</v>
      </c>
      <c r="I1617" t="s">
        <v>487</v>
      </c>
      <c r="J1617" t="s">
        <v>13</v>
      </c>
      <c r="K1617" t="s">
        <v>13</v>
      </c>
      <c r="L1617" s="756" t="s">
        <v>63</v>
      </c>
      <c r="M1617" t="s">
        <v>13</v>
      </c>
      <c r="N1617" s="681">
        <f t="shared" ca="1" si="107"/>
        <v>-20435.460000000003</v>
      </c>
      <c r="O1617" s="681">
        <f t="shared" ca="1" si="107"/>
        <v>0</v>
      </c>
      <c r="P1617" s="681">
        <f t="shared" ca="1" si="107"/>
        <v>0</v>
      </c>
      <c r="Q1617" s="681">
        <f t="shared" ca="1" si="107"/>
        <v>0</v>
      </c>
      <c r="R1617" s="681">
        <f t="shared" ca="1" si="107"/>
        <v>0</v>
      </c>
      <c r="S1617" t="str">
        <f t="shared" si="108"/>
        <v>HUM_ASR_FY_2022</v>
      </c>
      <c r="T1617" s="958">
        <f t="shared" si="109"/>
        <v>45032</v>
      </c>
      <c r="U1617" t="str">
        <f t="shared" si="110"/>
        <v>Unaudited</v>
      </c>
    </row>
    <row r="1618" spans="1:21" x14ac:dyDescent="0.25">
      <c r="A1618" t="s">
        <v>437</v>
      </c>
      <c r="B1618" t="s">
        <v>1385</v>
      </c>
      <c r="C1618" t="s">
        <v>1386</v>
      </c>
      <c r="D1618" s="15">
        <v>1900</v>
      </c>
      <c r="E1618" s="121">
        <v>1</v>
      </c>
      <c r="F1618" t="s">
        <v>438</v>
      </c>
      <c r="G1618" s="121">
        <v>91</v>
      </c>
      <c r="H1618" t="s">
        <v>386</v>
      </c>
      <c r="I1618" t="s">
        <v>488</v>
      </c>
      <c r="J1618" t="s">
        <v>433</v>
      </c>
      <c r="K1618" t="s">
        <v>796</v>
      </c>
      <c r="L1618" s="756">
        <v>2.1</v>
      </c>
      <c r="M1618" t="s">
        <v>731</v>
      </c>
      <c r="N1618" s="681">
        <f t="shared" ca="1" si="107"/>
        <v>82503</v>
      </c>
      <c r="O1618" s="681">
        <f t="shared" ca="1" si="107"/>
        <v>80256</v>
      </c>
      <c r="P1618" s="681">
        <f t="shared" ca="1" si="107"/>
        <v>2247</v>
      </c>
      <c r="Q1618" s="681">
        <f t="shared" ca="1" si="107"/>
        <v>0</v>
      </c>
      <c r="R1618" s="681">
        <f t="shared" ca="1" si="107"/>
        <v>0</v>
      </c>
      <c r="S1618" t="str">
        <f t="shared" si="108"/>
        <v>HUM_ASR_FY_2022</v>
      </c>
      <c r="T1618" s="958">
        <f t="shared" si="109"/>
        <v>45032</v>
      </c>
      <c r="U1618" t="str">
        <f t="shared" si="110"/>
        <v>Unaudited</v>
      </c>
    </row>
    <row r="1619" spans="1:21" x14ac:dyDescent="0.25">
      <c r="A1619" t="s">
        <v>437</v>
      </c>
      <c r="B1619" t="s">
        <v>1385</v>
      </c>
      <c r="C1619" t="s">
        <v>1386</v>
      </c>
      <c r="D1619" s="15">
        <v>1900</v>
      </c>
      <c r="E1619" s="121">
        <v>1</v>
      </c>
      <c r="F1619" t="s">
        <v>438</v>
      </c>
      <c r="G1619" s="121">
        <v>91</v>
      </c>
      <c r="H1619" t="s">
        <v>386</v>
      </c>
      <c r="I1619" t="s">
        <v>488</v>
      </c>
      <c r="J1619" t="s">
        <v>433</v>
      </c>
      <c r="K1619" t="s">
        <v>796</v>
      </c>
      <c r="L1619" s="756">
        <v>2.2000000000000002</v>
      </c>
      <c r="M1619" t="s">
        <v>732</v>
      </c>
      <c r="N1619" s="681">
        <f t="shared" ca="1" si="107"/>
        <v>421</v>
      </c>
      <c r="O1619" s="681">
        <f t="shared" ca="1" si="107"/>
        <v>393</v>
      </c>
      <c r="P1619" s="681">
        <f t="shared" ca="1" si="107"/>
        <v>28</v>
      </c>
      <c r="Q1619" s="681">
        <f t="shared" ca="1" si="107"/>
        <v>0</v>
      </c>
      <c r="R1619" s="681">
        <f t="shared" ca="1" si="107"/>
        <v>0</v>
      </c>
      <c r="S1619" t="str">
        <f t="shared" si="108"/>
        <v>HUM_ASR_FY_2022</v>
      </c>
      <c r="T1619" s="958">
        <f t="shared" si="109"/>
        <v>45032</v>
      </c>
      <c r="U1619" t="str">
        <f t="shared" si="110"/>
        <v>Unaudited</v>
      </c>
    </row>
    <row r="1620" spans="1:21" x14ac:dyDescent="0.25">
      <c r="A1620" t="s">
        <v>437</v>
      </c>
      <c r="B1620" t="s">
        <v>1385</v>
      </c>
      <c r="C1620" t="s">
        <v>1386</v>
      </c>
      <c r="D1620" s="15">
        <v>1900</v>
      </c>
      <c r="E1620" s="121">
        <v>1</v>
      </c>
      <c r="F1620" t="s">
        <v>438</v>
      </c>
      <c r="G1620" s="121">
        <v>91</v>
      </c>
      <c r="H1620" t="s">
        <v>386</v>
      </c>
      <c r="I1620" t="s">
        <v>488</v>
      </c>
      <c r="J1620" t="s">
        <v>433</v>
      </c>
      <c r="K1620" t="s">
        <v>796</v>
      </c>
      <c r="L1620" s="756">
        <v>2.2999999999999998</v>
      </c>
      <c r="M1620" t="s">
        <v>733</v>
      </c>
      <c r="N1620" s="681">
        <f t="shared" ca="1" si="107"/>
        <v>16206935.250000009</v>
      </c>
      <c r="O1620" s="681">
        <f t="shared" ca="1" si="107"/>
        <v>15729369.580000009</v>
      </c>
      <c r="P1620" s="681">
        <f t="shared" ca="1" si="107"/>
        <v>477565.66999999993</v>
      </c>
      <c r="Q1620" s="681">
        <f t="shared" ca="1" si="107"/>
        <v>0</v>
      </c>
      <c r="R1620" s="681">
        <f t="shared" ca="1" si="107"/>
        <v>0</v>
      </c>
      <c r="S1620" t="str">
        <f t="shared" si="108"/>
        <v>HUM_ASR_FY_2022</v>
      </c>
      <c r="T1620" s="958">
        <f t="shared" si="109"/>
        <v>45032</v>
      </c>
      <c r="U1620" t="str">
        <f t="shared" si="110"/>
        <v>Unaudited</v>
      </c>
    </row>
    <row r="1621" spans="1:21" x14ac:dyDescent="0.25">
      <c r="A1621" t="s">
        <v>437</v>
      </c>
      <c r="B1621" t="s">
        <v>1385</v>
      </c>
      <c r="C1621" t="s">
        <v>1386</v>
      </c>
      <c r="D1621" s="15">
        <v>1900</v>
      </c>
      <c r="E1621" s="121">
        <v>1</v>
      </c>
      <c r="F1621" t="s">
        <v>438</v>
      </c>
      <c r="G1621" s="121">
        <v>91</v>
      </c>
      <c r="H1621" t="s">
        <v>386</v>
      </c>
      <c r="I1621" t="s">
        <v>488</v>
      </c>
      <c r="J1621" t="s">
        <v>433</v>
      </c>
      <c r="K1621" t="s">
        <v>796</v>
      </c>
      <c r="L1621" s="756">
        <v>2.4</v>
      </c>
      <c r="M1621" t="s">
        <v>734</v>
      </c>
      <c r="N1621" s="681">
        <f t="shared" ca="1" si="107"/>
        <v>21558.819999999996</v>
      </c>
      <c r="O1621" s="681">
        <f t="shared" ca="1" si="107"/>
        <v>15255.699999999995</v>
      </c>
      <c r="P1621" s="681">
        <f t="shared" ca="1" si="107"/>
        <v>6303.12</v>
      </c>
      <c r="Q1621" s="681">
        <f t="shared" ca="1" si="107"/>
        <v>0</v>
      </c>
      <c r="R1621" s="681">
        <f t="shared" ca="1" si="107"/>
        <v>0</v>
      </c>
      <c r="S1621" t="str">
        <f t="shared" si="108"/>
        <v>HUM_ASR_FY_2022</v>
      </c>
      <c r="T1621" s="958">
        <f t="shared" si="109"/>
        <v>45032</v>
      </c>
      <c r="U1621" t="str">
        <f t="shared" si="110"/>
        <v>Unaudited</v>
      </c>
    </row>
    <row r="1622" spans="1:21" x14ac:dyDescent="0.25">
      <c r="A1622" t="s">
        <v>437</v>
      </c>
      <c r="B1622" t="s">
        <v>1385</v>
      </c>
      <c r="C1622" t="s">
        <v>1386</v>
      </c>
      <c r="D1622" s="15">
        <v>1900</v>
      </c>
      <c r="E1622" s="121">
        <v>1</v>
      </c>
      <c r="F1622" t="s">
        <v>438</v>
      </c>
      <c r="G1622" s="121">
        <v>91</v>
      </c>
      <c r="H1622" t="s">
        <v>386</v>
      </c>
      <c r="I1622" t="s">
        <v>488</v>
      </c>
      <c r="J1622" t="s">
        <v>433</v>
      </c>
      <c r="K1622" t="s">
        <v>796</v>
      </c>
      <c r="L1622" s="756">
        <v>2.5</v>
      </c>
      <c r="M1622" t="s">
        <v>776</v>
      </c>
      <c r="N1622" s="681">
        <f t="shared" ca="1" si="107"/>
        <v>8751</v>
      </c>
      <c r="O1622" s="681">
        <f t="shared" ca="1" si="107"/>
        <v>8149</v>
      </c>
      <c r="P1622" s="681">
        <f t="shared" ca="1" si="107"/>
        <v>602</v>
      </c>
      <c r="Q1622" s="681">
        <f t="shared" ca="1" si="107"/>
        <v>0</v>
      </c>
      <c r="R1622" s="681">
        <f t="shared" ca="1" si="107"/>
        <v>0</v>
      </c>
      <c r="S1622" t="str">
        <f t="shared" si="108"/>
        <v>HUM_ASR_FY_2022</v>
      </c>
      <c r="T1622" s="958">
        <f t="shared" si="109"/>
        <v>45032</v>
      </c>
      <c r="U1622" t="str">
        <f t="shared" si="110"/>
        <v>Unaudited</v>
      </c>
    </row>
    <row r="1623" spans="1:21" x14ac:dyDescent="0.25">
      <c r="A1623" t="s">
        <v>437</v>
      </c>
      <c r="B1623" t="s">
        <v>1385</v>
      </c>
      <c r="C1623" t="s">
        <v>1386</v>
      </c>
      <c r="D1623" s="15">
        <v>1900</v>
      </c>
      <c r="E1623" s="121">
        <v>1</v>
      </c>
      <c r="F1623" t="s">
        <v>438</v>
      </c>
      <c r="G1623" s="121">
        <v>91</v>
      </c>
      <c r="H1623" t="s">
        <v>386</v>
      </c>
      <c r="I1623" t="s">
        <v>488</v>
      </c>
      <c r="J1623" t="s">
        <v>433</v>
      </c>
      <c r="K1623" t="s">
        <v>796</v>
      </c>
      <c r="L1623" s="756">
        <v>2.6</v>
      </c>
      <c r="M1623" t="s">
        <v>186</v>
      </c>
      <c r="N1623" s="681">
        <f t="shared" ca="1" si="107"/>
        <v>1690568.32</v>
      </c>
      <c r="O1623" s="681">
        <f t="shared" ca="1" si="107"/>
        <v>1584306.8900000001</v>
      </c>
      <c r="P1623" s="681">
        <f t="shared" ca="1" si="107"/>
        <v>106261.43</v>
      </c>
      <c r="Q1623" s="681">
        <f t="shared" ca="1" si="107"/>
        <v>0</v>
      </c>
      <c r="R1623" s="681">
        <f t="shared" ca="1" si="107"/>
        <v>0</v>
      </c>
      <c r="S1623" t="str">
        <f t="shared" si="108"/>
        <v>HUM_ASR_FY_2022</v>
      </c>
      <c r="T1623" s="958">
        <f t="shared" si="109"/>
        <v>45032</v>
      </c>
      <c r="U1623" t="str">
        <f t="shared" si="110"/>
        <v>Unaudited</v>
      </c>
    </row>
    <row r="1624" spans="1:21" x14ac:dyDescent="0.25">
      <c r="A1624" t="s">
        <v>437</v>
      </c>
      <c r="B1624" t="s">
        <v>1385</v>
      </c>
      <c r="C1624" t="s">
        <v>1386</v>
      </c>
      <c r="D1624" s="15">
        <v>1900</v>
      </c>
      <c r="E1624" s="121">
        <v>1</v>
      </c>
      <c r="F1624" t="s">
        <v>438</v>
      </c>
      <c r="G1624" s="121">
        <v>91</v>
      </c>
      <c r="H1624" t="s">
        <v>386</v>
      </c>
      <c r="I1624" t="s">
        <v>488</v>
      </c>
      <c r="J1624" t="s">
        <v>433</v>
      </c>
      <c r="K1624" t="s">
        <v>796</v>
      </c>
      <c r="L1624" s="756">
        <v>2.7</v>
      </c>
      <c r="M1624" t="s">
        <v>797</v>
      </c>
      <c r="N1624" s="681">
        <f t="shared" ca="1" si="107"/>
        <v>249910.67021768287</v>
      </c>
      <c r="O1624" s="681">
        <f t="shared" ca="1" si="107"/>
        <v>242546.61558171111</v>
      </c>
      <c r="P1624" s="681">
        <f t="shared" ca="1" si="107"/>
        <v>7364.0546359717637</v>
      </c>
      <c r="Q1624" s="681">
        <f t="shared" ca="1" si="107"/>
        <v>0</v>
      </c>
      <c r="R1624" s="681">
        <f t="shared" ca="1" si="107"/>
        <v>0</v>
      </c>
      <c r="S1624" t="str">
        <f t="shared" si="108"/>
        <v>HUM_ASR_FY_2022</v>
      </c>
      <c r="T1624" s="958">
        <f t="shared" si="109"/>
        <v>45032</v>
      </c>
      <c r="U1624" t="str">
        <f t="shared" si="110"/>
        <v>Unaudited</v>
      </c>
    </row>
    <row r="1625" spans="1:21" x14ac:dyDescent="0.25">
      <c r="A1625" t="s">
        <v>437</v>
      </c>
      <c r="B1625" t="s">
        <v>1385</v>
      </c>
      <c r="C1625" t="s">
        <v>1386</v>
      </c>
      <c r="D1625" s="15">
        <v>1900</v>
      </c>
      <c r="E1625" s="121">
        <v>1</v>
      </c>
      <c r="F1625" t="s">
        <v>438</v>
      </c>
      <c r="G1625" s="121">
        <v>91</v>
      </c>
      <c r="H1625" t="s">
        <v>386</v>
      </c>
      <c r="I1625" t="s">
        <v>488</v>
      </c>
      <c r="J1625" t="s">
        <v>433</v>
      </c>
      <c r="K1625" t="s">
        <v>796</v>
      </c>
      <c r="L1625" s="756">
        <v>2.8</v>
      </c>
      <c r="M1625" t="s">
        <v>798</v>
      </c>
      <c r="N1625" s="681">
        <f t="shared" ca="1" si="107"/>
        <v>0</v>
      </c>
      <c r="O1625" s="681">
        <f t="shared" ca="1" si="107"/>
        <v>0</v>
      </c>
      <c r="P1625" s="681">
        <f t="shared" ca="1" si="107"/>
        <v>0</v>
      </c>
      <c r="Q1625" s="681">
        <f t="shared" ca="1" si="107"/>
        <v>0</v>
      </c>
      <c r="R1625" s="681">
        <f t="shared" ca="1" si="107"/>
        <v>0</v>
      </c>
      <c r="S1625" t="str">
        <f t="shared" si="108"/>
        <v>HUM_ASR_FY_2022</v>
      </c>
      <c r="T1625" s="958">
        <f t="shared" si="109"/>
        <v>45032</v>
      </c>
      <c r="U1625" t="str">
        <f t="shared" si="110"/>
        <v>Unaudited</v>
      </c>
    </row>
    <row r="1626" spans="1:21" x14ac:dyDescent="0.25">
      <c r="A1626" t="s">
        <v>437</v>
      </c>
      <c r="B1626" t="s">
        <v>1385</v>
      </c>
      <c r="C1626" t="s">
        <v>1386</v>
      </c>
      <c r="D1626" s="15">
        <v>1900</v>
      </c>
      <c r="E1626" s="121">
        <v>1</v>
      </c>
      <c r="F1626" t="s">
        <v>438</v>
      </c>
      <c r="G1626" s="121">
        <v>91</v>
      </c>
      <c r="H1626" t="s">
        <v>386</v>
      </c>
      <c r="I1626" t="s">
        <v>488</v>
      </c>
      <c r="J1626" t="s">
        <v>433</v>
      </c>
      <c r="K1626" t="s">
        <v>796</v>
      </c>
      <c r="L1626" s="756">
        <v>2.9</v>
      </c>
      <c r="M1626" t="s">
        <v>779</v>
      </c>
      <c r="N1626" s="681">
        <f t="shared" ca="1" si="107"/>
        <v>0</v>
      </c>
      <c r="O1626" s="681">
        <f t="shared" ca="1" si="107"/>
        <v>0</v>
      </c>
      <c r="P1626" s="681">
        <f t="shared" ca="1" si="107"/>
        <v>0</v>
      </c>
      <c r="Q1626" s="681">
        <f t="shared" ca="1" si="107"/>
        <v>0</v>
      </c>
      <c r="R1626" s="681">
        <f t="shared" ca="1" si="107"/>
        <v>0</v>
      </c>
      <c r="S1626" t="str">
        <f t="shared" si="108"/>
        <v>HUM_ASR_FY_2022</v>
      </c>
      <c r="T1626" s="958">
        <f t="shared" si="109"/>
        <v>45032</v>
      </c>
      <c r="U1626" t="str">
        <f t="shared" si="110"/>
        <v>Unaudited</v>
      </c>
    </row>
    <row r="1627" spans="1:21" x14ac:dyDescent="0.25">
      <c r="A1627" t="s">
        <v>437</v>
      </c>
      <c r="B1627" t="s">
        <v>1385</v>
      </c>
      <c r="C1627" t="s">
        <v>1386</v>
      </c>
      <c r="D1627" s="15">
        <v>1900</v>
      </c>
      <c r="E1627" s="121">
        <v>1</v>
      </c>
      <c r="F1627" t="s">
        <v>438</v>
      </c>
      <c r="G1627" s="121">
        <v>91</v>
      </c>
      <c r="H1627" t="s">
        <v>386</v>
      </c>
      <c r="I1627" t="s">
        <v>488</v>
      </c>
      <c r="J1627" t="s">
        <v>433</v>
      </c>
      <c r="K1627" t="s">
        <v>223</v>
      </c>
      <c r="L1627" s="756">
        <v>2.11</v>
      </c>
      <c r="M1627" t="s">
        <v>228</v>
      </c>
      <c r="N1627" s="681">
        <f t="shared" ca="1" si="107"/>
        <v>1020293.6500000001</v>
      </c>
      <c r="O1627" s="681">
        <f t="shared" ca="1" si="107"/>
        <v>89193.86</v>
      </c>
      <c r="P1627" s="681">
        <f t="shared" ca="1" si="107"/>
        <v>931099.79000000015</v>
      </c>
      <c r="Q1627" s="681">
        <f t="shared" ca="1" si="107"/>
        <v>0</v>
      </c>
      <c r="R1627" s="681">
        <f t="shared" ca="1" si="107"/>
        <v>0</v>
      </c>
      <c r="S1627" t="str">
        <f t="shared" si="108"/>
        <v>HUM_ASR_FY_2022</v>
      </c>
      <c r="T1627" s="958">
        <f t="shared" si="109"/>
        <v>45032</v>
      </c>
      <c r="U1627" t="str">
        <f t="shared" si="110"/>
        <v>Unaudited</v>
      </c>
    </row>
    <row r="1628" spans="1:21" x14ac:dyDescent="0.25">
      <c r="A1628" t="s">
        <v>437</v>
      </c>
      <c r="B1628" t="s">
        <v>1385</v>
      </c>
      <c r="C1628" t="s">
        <v>1386</v>
      </c>
      <c r="D1628" s="15">
        <v>1900</v>
      </c>
      <c r="E1628" s="121">
        <v>1</v>
      </c>
      <c r="F1628" t="s">
        <v>438</v>
      </c>
      <c r="G1628" s="121">
        <v>91</v>
      </c>
      <c r="H1628" t="s">
        <v>386</v>
      </c>
      <c r="I1628" t="s">
        <v>488</v>
      </c>
      <c r="J1628" t="s">
        <v>433</v>
      </c>
      <c r="K1628" t="s">
        <v>223</v>
      </c>
      <c r="L1628" s="756">
        <v>2.12</v>
      </c>
      <c r="M1628" t="s">
        <v>552</v>
      </c>
      <c r="N1628" s="681">
        <f t="shared" ca="1" si="107"/>
        <v>3957956.0300000003</v>
      </c>
      <c r="O1628" s="681">
        <f t="shared" ca="1" si="107"/>
        <v>253793.78999999992</v>
      </c>
      <c r="P1628" s="681">
        <f t="shared" ca="1" si="107"/>
        <v>3704162.24</v>
      </c>
      <c r="Q1628" s="681">
        <f t="shared" ca="1" si="107"/>
        <v>0</v>
      </c>
      <c r="R1628" s="681">
        <f t="shared" ca="1" si="107"/>
        <v>0</v>
      </c>
      <c r="S1628" t="str">
        <f t="shared" si="108"/>
        <v>HUM_ASR_FY_2022</v>
      </c>
      <c r="T1628" s="958">
        <f t="shared" si="109"/>
        <v>45032</v>
      </c>
      <c r="U1628" t="str">
        <f t="shared" si="110"/>
        <v>Unaudited</v>
      </c>
    </row>
    <row r="1629" spans="1:21" x14ac:dyDescent="0.25">
      <c r="A1629" t="s">
        <v>437</v>
      </c>
      <c r="B1629" t="s">
        <v>1385</v>
      </c>
      <c r="C1629" t="s">
        <v>1386</v>
      </c>
      <c r="D1629" s="15">
        <v>1900</v>
      </c>
      <c r="E1629" s="121">
        <v>1</v>
      </c>
      <c r="F1629" t="s">
        <v>438</v>
      </c>
      <c r="G1629" s="121">
        <v>91</v>
      </c>
      <c r="H1629" t="s">
        <v>386</v>
      </c>
      <c r="I1629" t="s">
        <v>488</v>
      </c>
      <c r="J1629" t="s">
        <v>433</v>
      </c>
      <c r="K1629" t="s">
        <v>223</v>
      </c>
      <c r="L1629" s="756">
        <v>2.13</v>
      </c>
      <c r="M1629" t="s">
        <v>229</v>
      </c>
      <c r="N1629" s="681">
        <f t="shared" ca="1" si="107"/>
        <v>200225.42000000007</v>
      </c>
      <c r="O1629" s="681">
        <f t="shared" ca="1" si="107"/>
        <v>23229.599999999999</v>
      </c>
      <c r="P1629" s="681">
        <f t="shared" ca="1" si="107"/>
        <v>176995.82000000007</v>
      </c>
      <c r="Q1629" s="681">
        <f t="shared" ca="1" si="107"/>
        <v>0</v>
      </c>
      <c r="R1629" s="681">
        <f t="shared" ca="1" si="107"/>
        <v>0</v>
      </c>
      <c r="S1629" t="str">
        <f t="shared" si="108"/>
        <v>HUM_ASR_FY_2022</v>
      </c>
      <c r="T1629" s="958">
        <f t="shared" si="109"/>
        <v>45032</v>
      </c>
      <c r="U1629" t="str">
        <f t="shared" si="110"/>
        <v>Unaudited</v>
      </c>
    </row>
    <row r="1630" spans="1:21" x14ac:dyDescent="0.25">
      <c r="A1630" t="s">
        <v>437</v>
      </c>
      <c r="B1630" t="s">
        <v>1385</v>
      </c>
      <c r="C1630" t="s">
        <v>1386</v>
      </c>
      <c r="D1630" s="15">
        <v>1900</v>
      </c>
      <c r="E1630" s="121">
        <v>1</v>
      </c>
      <c r="F1630" t="s">
        <v>438</v>
      </c>
      <c r="G1630" s="121">
        <v>91</v>
      </c>
      <c r="H1630" t="s">
        <v>386</v>
      </c>
      <c r="I1630" t="s">
        <v>488</v>
      </c>
      <c r="J1630" t="s">
        <v>433</v>
      </c>
      <c r="K1630" t="s">
        <v>223</v>
      </c>
      <c r="L1630" s="756">
        <v>2.14</v>
      </c>
      <c r="M1630" t="s">
        <v>556</v>
      </c>
      <c r="N1630" s="681">
        <f t="shared" ca="1" si="107"/>
        <v>101405.37000000002</v>
      </c>
      <c r="O1630" s="681">
        <f t="shared" ca="1" si="107"/>
        <v>94314.330000000031</v>
      </c>
      <c r="P1630" s="681">
        <f t="shared" ca="1" si="107"/>
        <v>7091.04</v>
      </c>
      <c r="Q1630" s="681">
        <f t="shared" ca="1" si="107"/>
        <v>0</v>
      </c>
      <c r="R1630" s="681">
        <f t="shared" ca="1" si="107"/>
        <v>0</v>
      </c>
      <c r="S1630" t="str">
        <f t="shared" si="108"/>
        <v>HUM_ASR_FY_2022</v>
      </c>
      <c r="T1630" s="958">
        <f t="shared" si="109"/>
        <v>45032</v>
      </c>
      <c r="U1630" t="str">
        <f t="shared" si="110"/>
        <v>Unaudited</v>
      </c>
    </row>
    <row r="1631" spans="1:21" x14ac:dyDescent="0.25">
      <c r="A1631" t="s">
        <v>437</v>
      </c>
      <c r="B1631" t="s">
        <v>1385</v>
      </c>
      <c r="C1631" t="s">
        <v>1386</v>
      </c>
      <c r="D1631" s="15">
        <v>1900</v>
      </c>
      <c r="E1631" s="121">
        <v>1</v>
      </c>
      <c r="F1631" t="s">
        <v>438</v>
      </c>
      <c r="G1631" s="121">
        <v>91</v>
      </c>
      <c r="H1631" t="s">
        <v>386</v>
      </c>
      <c r="I1631" t="s">
        <v>488</v>
      </c>
      <c r="J1631" t="s">
        <v>433</v>
      </c>
      <c r="K1631" t="s">
        <v>223</v>
      </c>
      <c r="L1631" s="756">
        <v>2.15</v>
      </c>
      <c r="M1631" t="s">
        <v>20</v>
      </c>
      <c r="N1631" s="681">
        <f t="shared" ca="1" si="107"/>
        <v>71055.725515673897</v>
      </c>
      <c r="O1631" s="681">
        <f t="shared" ca="1" si="107"/>
        <v>3142.989143289466</v>
      </c>
      <c r="P1631" s="681">
        <f t="shared" ca="1" si="107"/>
        <v>67912.736372384432</v>
      </c>
      <c r="Q1631" s="681">
        <f t="shared" ca="1" si="107"/>
        <v>0</v>
      </c>
      <c r="R1631" s="681">
        <f t="shared" ca="1" si="107"/>
        <v>0</v>
      </c>
      <c r="S1631" t="str">
        <f t="shared" si="108"/>
        <v>HUM_ASR_FY_2022</v>
      </c>
      <c r="T1631" s="958">
        <f t="shared" si="109"/>
        <v>45032</v>
      </c>
      <c r="U1631" t="str">
        <f t="shared" si="110"/>
        <v>Unaudited</v>
      </c>
    </row>
    <row r="1632" spans="1:21" x14ac:dyDescent="0.25">
      <c r="A1632" t="s">
        <v>437</v>
      </c>
      <c r="B1632" t="s">
        <v>1385</v>
      </c>
      <c r="C1632" t="s">
        <v>1386</v>
      </c>
      <c r="D1632" s="15">
        <v>1900</v>
      </c>
      <c r="E1632" s="121">
        <v>1</v>
      </c>
      <c r="F1632" t="s">
        <v>438</v>
      </c>
      <c r="G1632" s="121">
        <v>91</v>
      </c>
      <c r="H1632" t="s">
        <v>386</v>
      </c>
      <c r="I1632" t="s">
        <v>488</v>
      </c>
      <c r="J1632" t="s">
        <v>433</v>
      </c>
      <c r="K1632" t="s">
        <v>223</v>
      </c>
      <c r="L1632" s="756">
        <v>2.16</v>
      </c>
      <c r="M1632" t="s">
        <v>799</v>
      </c>
      <c r="N1632" s="681">
        <f t="shared" ca="1" si="107"/>
        <v>807765.62127925339</v>
      </c>
      <c r="O1632" s="681">
        <f t="shared" ca="1" si="107"/>
        <v>399470.54021288507</v>
      </c>
      <c r="P1632" s="681">
        <f t="shared" ca="1" si="107"/>
        <v>408295.08106636832</v>
      </c>
      <c r="Q1632" s="681">
        <f t="shared" ca="1" si="107"/>
        <v>0</v>
      </c>
      <c r="R1632" s="681">
        <f t="shared" ca="1" si="107"/>
        <v>0</v>
      </c>
      <c r="S1632" t="str">
        <f t="shared" si="108"/>
        <v>HUM_ASR_FY_2022</v>
      </c>
      <c r="T1632" s="958">
        <f t="shared" si="109"/>
        <v>45032</v>
      </c>
      <c r="U1632" t="str">
        <f t="shared" si="110"/>
        <v>Unaudited</v>
      </c>
    </row>
    <row r="1633" spans="1:21" x14ac:dyDescent="0.25">
      <c r="A1633" t="s">
        <v>437</v>
      </c>
      <c r="B1633" t="s">
        <v>1385</v>
      </c>
      <c r="C1633" t="s">
        <v>1386</v>
      </c>
      <c r="D1633" s="15">
        <v>1900</v>
      </c>
      <c r="E1633" s="121">
        <v>1</v>
      </c>
      <c r="F1633" t="s">
        <v>438</v>
      </c>
      <c r="G1633" s="121">
        <v>91</v>
      </c>
      <c r="H1633" t="s">
        <v>386</v>
      </c>
      <c r="I1633" t="s">
        <v>488</v>
      </c>
      <c r="J1633" t="s">
        <v>433</v>
      </c>
      <c r="K1633" t="s">
        <v>223</v>
      </c>
      <c r="L1633" s="756">
        <v>2.17</v>
      </c>
      <c r="M1633" t="s">
        <v>1052</v>
      </c>
      <c r="N1633" s="681">
        <f t="shared" ca="1" si="107"/>
        <v>0</v>
      </c>
      <c r="O1633" s="681">
        <f t="shared" ca="1" si="107"/>
        <v>0</v>
      </c>
      <c r="P1633" s="681">
        <f t="shared" ca="1" si="107"/>
        <v>0</v>
      </c>
      <c r="Q1633" s="681">
        <f t="shared" ca="1" si="107"/>
        <v>0</v>
      </c>
      <c r="R1633" s="681">
        <f t="shared" ca="1" si="107"/>
        <v>0</v>
      </c>
      <c r="S1633" t="str">
        <f t="shared" si="108"/>
        <v>HUM_ASR_FY_2022</v>
      </c>
      <c r="T1633" s="958">
        <f t="shared" si="109"/>
        <v>45032</v>
      </c>
      <c r="U1633" t="str">
        <f t="shared" si="110"/>
        <v>Unaudited</v>
      </c>
    </row>
    <row r="1634" spans="1:21" x14ac:dyDescent="0.25">
      <c r="A1634" t="s">
        <v>437</v>
      </c>
      <c r="B1634" t="s">
        <v>1385</v>
      </c>
      <c r="C1634" t="s">
        <v>1386</v>
      </c>
      <c r="D1634" s="15">
        <v>1900</v>
      </c>
      <c r="E1634" s="121">
        <v>1</v>
      </c>
      <c r="F1634" t="s">
        <v>438</v>
      </c>
      <c r="G1634" s="121">
        <v>91</v>
      </c>
      <c r="H1634" t="s">
        <v>386</v>
      </c>
      <c r="I1634" t="s">
        <v>488</v>
      </c>
      <c r="J1634" t="s">
        <v>433</v>
      </c>
      <c r="K1634" t="s">
        <v>223</v>
      </c>
      <c r="L1634" s="756">
        <v>2.1800000000000002</v>
      </c>
      <c r="M1634" t="s">
        <v>648</v>
      </c>
      <c r="N1634" s="681">
        <f t="shared" ca="1" si="107"/>
        <v>145560.72</v>
      </c>
      <c r="O1634" s="681">
        <f t="shared" ca="1" si="107"/>
        <v>6677.68</v>
      </c>
      <c r="P1634" s="681">
        <f t="shared" ca="1" si="107"/>
        <v>138883.04</v>
      </c>
      <c r="Q1634" s="681">
        <f t="shared" ca="1" si="107"/>
        <v>0</v>
      </c>
      <c r="R1634" s="681">
        <f t="shared" ca="1" si="107"/>
        <v>0</v>
      </c>
      <c r="S1634" t="str">
        <f t="shared" si="108"/>
        <v>HUM_ASR_FY_2022</v>
      </c>
      <c r="T1634" s="958">
        <f t="shared" si="109"/>
        <v>45032</v>
      </c>
      <c r="U1634" t="str">
        <f t="shared" si="110"/>
        <v>Unaudited</v>
      </c>
    </row>
    <row r="1635" spans="1:21" x14ac:dyDescent="0.25">
      <c r="A1635" t="s">
        <v>437</v>
      </c>
      <c r="B1635" t="s">
        <v>1385</v>
      </c>
      <c r="C1635" t="s">
        <v>1386</v>
      </c>
      <c r="D1635" s="15">
        <v>1900</v>
      </c>
      <c r="E1635" s="121">
        <v>1</v>
      </c>
      <c r="F1635" t="s">
        <v>438</v>
      </c>
      <c r="G1635" s="121">
        <v>91</v>
      </c>
      <c r="H1635" t="s">
        <v>386</v>
      </c>
      <c r="I1635" t="s">
        <v>488</v>
      </c>
      <c r="J1635" t="s">
        <v>433</v>
      </c>
      <c r="K1635" t="s">
        <v>223</v>
      </c>
      <c r="L1635" s="756">
        <v>2.19</v>
      </c>
      <c r="M1635" t="s">
        <v>218</v>
      </c>
      <c r="N1635" s="681">
        <f t="shared" ca="1" si="107"/>
        <v>0</v>
      </c>
      <c r="O1635" s="681">
        <f t="shared" ca="1" si="107"/>
        <v>0</v>
      </c>
      <c r="P1635" s="681">
        <f t="shared" ca="1" si="107"/>
        <v>0</v>
      </c>
      <c r="Q1635" s="681">
        <f t="shared" ca="1" si="107"/>
        <v>0</v>
      </c>
      <c r="R1635" s="681">
        <f t="shared" ca="1" si="107"/>
        <v>0</v>
      </c>
      <c r="S1635" t="str">
        <f t="shared" si="108"/>
        <v>HUM_ASR_FY_2022</v>
      </c>
      <c r="T1635" s="958">
        <f t="shared" si="109"/>
        <v>45032</v>
      </c>
      <c r="U1635" t="str">
        <f t="shared" si="110"/>
        <v>Unaudited</v>
      </c>
    </row>
    <row r="1636" spans="1:21" x14ac:dyDescent="0.25">
      <c r="A1636" t="s">
        <v>437</v>
      </c>
      <c r="B1636" t="s">
        <v>1385</v>
      </c>
      <c r="C1636" t="s">
        <v>1386</v>
      </c>
      <c r="D1636" s="15">
        <v>1900</v>
      </c>
      <c r="E1636" s="121">
        <v>1</v>
      </c>
      <c r="F1636" t="s">
        <v>438</v>
      </c>
      <c r="G1636" s="121">
        <v>91</v>
      </c>
      <c r="H1636" t="s">
        <v>386</v>
      </c>
      <c r="I1636" t="s">
        <v>488</v>
      </c>
      <c r="J1636" t="s">
        <v>433</v>
      </c>
      <c r="K1636" t="s">
        <v>223</v>
      </c>
      <c r="L1636" s="756" t="s">
        <v>704</v>
      </c>
      <c r="M1636" t="s">
        <v>230</v>
      </c>
      <c r="N1636" s="681">
        <f t="shared" ca="1" si="107"/>
        <v>4994.2782943076427</v>
      </c>
      <c r="O1636" s="681">
        <f t="shared" ca="1" si="107"/>
        <v>436.59877622830902</v>
      </c>
      <c r="P1636" s="681">
        <f t="shared" ca="1" si="107"/>
        <v>4557.6795180793333</v>
      </c>
      <c r="Q1636" s="681">
        <f t="shared" ca="1" si="107"/>
        <v>0</v>
      </c>
      <c r="R1636" s="681">
        <f t="shared" ca="1" si="107"/>
        <v>0</v>
      </c>
      <c r="S1636" t="str">
        <f t="shared" si="108"/>
        <v>HUM_ASR_FY_2022</v>
      </c>
      <c r="T1636" s="958">
        <f t="shared" si="109"/>
        <v>45032</v>
      </c>
      <c r="U1636" t="str">
        <f t="shared" si="110"/>
        <v>Unaudited</v>
      </c>
    </row>
    <row r="1637" spans="1:21" x14ac:dyDescent="0.25">
      <c r="A1637" t="s">
        <v>437</v>
      </c>
      <c r="B1637" t="s">
        <v>1385</v>
      </c>
      <c r="C1637" t="s">
        <v>1386</v>
      </c>
      <c r="D1637" s="15">
        <v>1900</v>
      </c>
      <c r="E1637" s="121">
        <v>1</v>
      </c>
      <c r="F1637" t="s">
        <v>438</v>
      </c>
      <c r="G1637" s="121">
        <v>91</v>
      </c>
      <c r="H1637" t="s">
        <v>386</v>
      </c>
      <c r="I1637" t="s">
        <v>488</v>
      </c>
      <c r="J1637" t="s">
        <v>433</v>
      </c>
      <c r="K1637" t="s">
        <v>223</v>
      </c>
      <c r="L1637" s="756">
        <v>2.21</v>
      </c>
      <c r="M1637" t="s">
        <v>466</v>
      </c>
      <c r="N1637" s="681">
        <f t="shared" ca="1" si="107"/>
        <v>0</v>
      </c>
      <c r="O1637" s="681">
        <f t="shared" ca="1" si="107"/>
        <v>0</v>
      </c>
      <c r="P1637" s="681">
        <f t="shared" ca="1" si="107"/>
        <v>0</v>
      </c>
      <c r="Q1637" s="681">
        <f t="shared" ca="1" si="107"/>
        <v>0</v>
      </c>
      <c r="R1637" s="681">
        <f t="shared" ca="1" si="107"/>
        <v>0</v>
      </c>
      <c r="S1637" t="str">
        <f t="shared" si="108"/>
        <v>HUM_ASR_FY_2022</v>
      </c>
      <c r="T1637" s="958">
        <f t="shared" si="109"/>
        <v>45032</v>
      </c>
      <c r="U1637" t="str">
        <f t="shared" si="110"/>
        <v>Unaudited</v>
      </c>
    </row>
    <row r="1638" spans="1:21" x14ac:dyDescent="0.25">
      <c r="A1638" t="s">
        <v>437</v>
      </c>
      <c r="B1638" t="s">
        <v>1385</v>
      </c>
      <c r="C1638" t="s">
        <v>1386</v>
      </c>
      <c r="D1638" s="15">
        <v>1900</v>
      </c>
      <c r="E1638" s="121">
        <v>1</v>
      </c>
      <c r="F1638" t="s">
        <v>438</v>
      </c>
      <c r="G1638" s="121">
        <v>91</v>
      </c>
      <c r="H1638" t="s">
        <v>386</v>
      </c>
      <c r="I1638" t="s">
        <v>488</v>
      </c>
      <c r="J1638" t="s">
        <v>433</v>
      </c>
      <c r="K1638" t="s">
        <v>6</v>
      </c>
      <c r="L1638" s="756" t="s">
        <v>70</v>
      </c>
      <c r="M1638" t="s">
        <v>188</v>
      </c>
      <c r="N1638" s="681">
        <f t="shared" ca="1" si="107"/>
        <v>43796.269348148518</v>
      </c>
      <c r="O1638" s="681">
        <f t="shared" ca="1" si="107"/>
        <v>22550.664744556922</v>
      </c>
      <c r="P1638" s="681">
        <f t="shared" ca="1" si="107"/>
        <v>21245.604603591597</v>
      </c>
      <c r="Q1638" s="681">
        <f t="shared" ca="1" si="107"/>
        <v>0</v>
      </c>
      <c r="R1638" s="681">
        <f t="shared" ca="1" si="107"/>
        <v>0</v>
      </c>
      <c r="S1638" t="str">
        <f t="shared" si="108"/>
        <v>HUM_ASR_FY_2022</v>
      </c>
      <c r="T1638" s="958">
        <f t="shared" si="109"/>
        <v>45032</v>
      </c>
      <c r="U1638" t="str">
        <f t="shared" si="110"/>
        <v>Unaudited</v>
      </c>
    </row>
    <row r="1639" spans="1:21" x14ac:dyDescent="0.25">
      <c r="A1639" t="s">
        <v>437</v>
      </c>
      <c r="B1639" t="s">
        <v>1385</v>
      </c>
      <c r="C1639" t="s">
        <v>1386</v>
      </c>
      <c r="D1639" s="15">
        <v>1900</v>
      </c>
      <c r="E1639" s="121">
        <v>1</v>
      </c>
      <c r="F1639" t="s">
        <v>438</v>
      </c>
      <c r="G1639" s="121">
        <v>91</v>
      </c>
      <c r="H1639" t="s">
        <v>386</v>
      </c>
      <c r="I1639" t="s">
        <v>488</v>
      </c>
      <c r="J1639" t="s">
        <v>433</v>
      </c>
      <c r="K1639" t="s">
        <v>6</v>
      </c>
      <c r="L1639" s="756" t="s">
        <v>71</v>
      </c>
      <c r="M1639" t="s">
        <v>231</v>
      </c>
      <c r="N1639" s="681">
        <f t="shared" ca="1" si="107"/>
        <v>0</v>
      </c>
      <c r="O1639" s="681">
        <f t="shared" ca="1" si="107"/>
        <v>0</v>
      </c>
      <c r="P1639" s="681">
        <f t="shared" ca="1" si="107"/>
        <v>0</v>
      </c>
      <c r="Q1639" s="681">
        <f t="shared" ca="1" si="107"/>
        <v>0</v>
      </c>
      <c r="R1639" s="681">
        <f t="shared" ca="1" si="107"/>
        <v>0</v>
      </c>
      <c r="S1639" t="str">
        <f t="shared" si="108"/>
        <v>HUM_ASR_FY_2022</v>
      </c>
      <c r="T1639" s="958">
        <f t="shared" si="109"/>
        <v>45032</v>
      </c>
      <c r="U1639" t="str">
        <f t="shared" si="110"/>
        <v>Unaudited</v>
      </c>
    </row>
    <row r="1640" spans="1:21" x14ac:dyDescent="0.25">
      <c r="A1640" t="s">
        <v>437</v>
      </c>
      <c r="B1640" t="s">
        <v>1385</v>
      </c>
      <c r="C1640" t="s">
        <v>1386</v>
      </c>
      <c r="D1640" s="15">
        <v>1900</v>
      </c>
      <c r="E1640" s="121">
        <v>1</v>
      </c>
      <c r="F1640" t="s">
        <v>438</v>
      </c>
      <c r="G1640" s="121">
        <v>91</v>
      </c>
      <c r="H1640" t="s">
        <v>386</v>
      </c>
      <c r="I1640" t="s">
        <v>488</v>
      </c>
      <c r="J1640" t="s">
        <v>433</v>
      </c>
      <c r="K1640" t="s">
        <v>6</v>
      </c>
      <c r="L1640" s="756" t="s">
        <v>72</v>
      </c>
      <c r="M1640" t="s">
        <v>164</v>
      </c>
      <c r="N1640" s="681">
        <f t="shared" ca="1" si="107"/>
        <v>0</v>
      </c>
      <c r="O1640" s="681">
        <f t="shared" ca="1" si="107"/>
        <v>0</v>
      </c>
      <c r="P1640" s="681">
        <f t="shared" ca="1" si="107"/>
        <v>0</v>
      </c>
      <c r="Q1640" s="681">
        <f t="shared" ca="1" si="107"/>
        <v>0</v>
      </c>
      <c r="R1640" s="681">
        <f t="shared" ca="1" si="107"/>
        <v>0</v>
      </c>
      <c r="S1640" t="str">
        <f t="shared" si="108"/>
        <v>HUM_ASR_FY_2022</v>
      </c>
      <c r="T1640" s="958">
        <f t="shared" si="109"/>
        <v>45032</v>
      </c>
      <c r="U1640" t="str">
        <f t="shared" si="110"/>
        <v>Unaudited</v>
      </c>
    </row>
    <row r="1641" spans="1:21" x14ac:dyDescent="0.25">
      <c r="A1641" t="s">
        <v>437</v>
      </c>
      <c r="B1641" t="s">
        <v>1385</v>
      </c>
      <c r="C1641" t="s">
        <v>1386</v>
      </c>
      <c r="D1641" s="15">
        <v>1900</v>
      </c>
      <c r="E1641" s="121">
        <v>1</v>
      </c>
      <c r="F1641" t="s">
        <v>438</v>
      </c>
      <c r="G1641" s="121">
        <v>91</v>
      </c>
      <c r="H1641" t="s">
        <v>386</v>
      </c>
      <c r="I1641" t="s">
        <v>488</v>
      </c>
      <c r="J1641" t="s">
        <v>433</v>
      </c>
      <c r="K1641" t="s">
        <v>6</v>
      </c>
      <c r="L1641" s="756">
        <v>3.4</v>
      </c>
      <c r="M1641" t="s">
        <v>461</v>
      </c>
      <c r="N1641" s="681">
        <f t="shared" ca="1" si="107"/>
        <v>0</v>
      </c>
      <c r="O1641" s="681">
        <f t="shared" ca="1" si="107"/>
        <v>0</v>
      </c>
      <c r="P1641" s="681">
        <f t="shared" ca="1" si="107"/>
        <v>0</v>
      </c>
      <c r="Q1641" s="681">
        <f t="shared" ca="1" si="107"/>
        <v>0</v>
      </c>
      <c r="R1641" s="681">
        <f t="shared" ca="1" si="107"/>
        <v>0</v>
      </c>
      <c r="S1641" t="str">
        <f t="shared" si="108"/>
        <v>HUM_ASR_FY_2022</v>
      </c>
      <c r="T1641" s="958">
        <f t="shared" si="109"/>
        <v>45032</v>
      </c>
      <c r="U1641" t="str">
        <f t="shared" si="110"/>
        <v>Unaudited</v>
      </c>
    </row>
    <row r="1642" spans="1:21" x14ac:dyDescent="0.25">
      <c r="A1642" t="s">
        <v>437</v>
      </c>
      <c r="B1642" t="s">
        <v>1385</v>
      </c>
      <c r="C1642" t="s">
        <v>1386</v>
      </c>
      <c r="D1642" s="15">
        <v>1900</v>
      </c>
      <c r="E1642" s="121">
        <v>1</v>
      </c>
      <c r="F1642" t="s">
        <v>438</v>
      </c>
      <c r="G1642" s="121">
        <v>91</v>
      </c>
      <c r="H1642" t="s">
        <v>386</v>
      </c>
      <c r="I1642" t="s">
        <v>488</v>
      </c>
      <c r="J1642" t="s">
        <v>433</v>
      </c>
      <c r="K1642" t="s">
        <v>434</v>
      </c>
      <c r="L1642" s="756">
        <v>4.5</v>
      </c>
      <c r="M1642" t="s">
        <v>32</v>
      </c>
      <c r="N1642" s="681">
        <f t="shared" ca="1" si="107"/>
        <v>96178.855454545424</v>
      </c>
      <c r="O1642" s="681">
        <f t="shared" ca="1" si="107"/>
        <v>72169.710407249775</v>
      </c>
      <c r="P1642" s="681">
        <f t="shared" ca="1" si="107"/>
        <v>24009.145047295653</v>
      </c>
      <c r="Q1642" s="681">
        <f t="shared" ca="1" si="107"/>
        <v>0</v>
      </c>
      <c r="R1642" s="681">
        <f t="shared" ca="1" si="107"/>
        <v>0</v>
      </c>
      <c r="S1642" t="str">
        <f t="shared" si="108"/>
        <v>HUM_ASR_FY_2022</v>
      </c>
      <c r="T1642" s="958">
        <f t="shared" si="109"/>
        <v>45032</v>
      </c>
      <c r="U1642" t="str">
        <f t="shared" si="110"/>
        <v>Unaudited</v>
      </c>
    </row>
    <row r="1643" spans="1:21" x14ac:dyDescent="0.25">
      <c r="A1643" t="s">
        <v>437</v>
      </c>
      <c r="B1643" t="s">
        <v>1385</v>
      </c>
      <c r="C1643" t="s">
        <v>1386</v>
      </c>
      <c r="D1643" s="15">
        <v>1900</v>
      </c>
      <c r="E1643" s="121">
        <v>1</v>
      </c>
      <c r="F1643" t="s">
        <v>438</v>
      </c>
      <c r="G1643" s="121">
        <v>91</v>
      </c>
      <c r="H1643" t="s">
        <v>386</v>
      </c>
      <c r="I1643" t="s">
        <v>488</v>
      </c>
      <c r="J1643" t="s">
        <v>433</v>
      </c>
      <c r="K1643" t="s">
        <v>434</v>
      </c>
      <c r="L1643" s="756" t="s">
        <v>944</v>
      </c>
      <c r="M1643" t="s">
        <v>935</v>
      </c>
      <c r="N1643" s="681">
        <f t="shared" ca="1" si="107"/>
        <v>0</v>
      </c>
      <c r="O1643" s="681">
        <f t="shared" ca="1" si="107"/>
        <v>0</v>
      </c>
      <c r="P1643" s="681">
        <f t="shared" ca="1" si="107"/>
        <v>0</v>
      </c>
      <c r="Q1643" s="681">
        <f t="shared" ca="1" si="107"/>
        <v>0</v>
      </c>
      <c r="R1643" s="681">
        <f t="shared" ca="1" si="107"/>
        <v>0</v>
      </c>
      <c r="S1643" t="str">
        <f t="shared" si="108"/>
        <v>HUM_ASR_FY_2022</v>
      </c>
      <c r="T1643" s="958">
        <f t="shared" si="109"/>
        <v>45032</v>
      </c>
      <c r="U1643" t="str">
        <f t="shared" si="110"/>
        <v>Unaudited</v>
      </c>
    </row>
    <row r="1644" spans="1:21" x14ac:dyDescent="0.25">
      <c r="A1644" t="s">
        <v>437</v>
      </c>
      <c r="B1644" t="s">
        <v>1385</v>
      </c>
      <c r="C1644" t="s">
        <v>1386</v>
      </c>
      <c r="D1644" s="15">
        <v>1900</v>
      </c>
      <c r="E1644" s="121">
        <v>1</v>
      </c>
      <c r="F1644" t="s">
        <v>438</v>
      </c>
      <c r="G1644" s="121">
        <v>91</v>
      </c>
      <c r="H1644" t="s">
        <v>386</v>
      </c>
      <c r="I1644" t="s">
        <v>488</v>
      </c>
      <c r="J1644" t="s">
        <v>433</v>
      </c>
      <c r="K1644" t="s">
        <v>434</v>
      </c>
      <c r="L1644" s="756" t="s">
        <v>193</v>
      </c>
      <c r="M1644" t="s">
        <v>40</v>
      </c>
      <c r="N1644" s="681">
        <f t="shared" ca="1" si="107"/>
        <v>0</v>
      </c>
      <c r="O1644" s="681">
        <f t="shared" ca="1" si="107"/>
        <v>0</v>
      </c>
      <c r="P1644" s="681">
        <f t="shared" ca="1" si="107"/>
        <v>0</v>
      </c>
      <c r="Q1644" s="681">
        <f t="shared" ca="1" si="107"/>
        <v>0</v>
      </c>
      <c r="R1644" s="681">
        <f t="shared" ca="1" si="107"/>
        <v>0</v>
      </c>
      <c r="S1644" t="str">
        <f t="shared" si="108"/>
        <v>HUM_ASR_FY_2022</v>
      </c>
      <c r="T1644" s="958">
        <f t="shared" si="109"/>
        <v>45032</v>
      </c>
      <c r="U1644" t="str">
        <f t="shared" si="110"/>
        <v>Unaudited</v>
      </c>
    </row>
    <row r="1645" spans="1:21" x14ac:dyDescent="0.25">
      <c r="A1645" t="s">
        <v>437</v>
      </c>
      <c r="B1645" t="s">
        <v>1385</v>
      </c>
      <c r="C1645" t="s">
        <v>1386</v>
      </c>
      <c r="D1645" s="15">
        <v>1900</v>
      </c>
      <c r="E1645" s="121">
        <v>1</v>
      </c>
      <c r="F1645" t="s">
        <v>438</v>
      </c>
      <c r="G1645" s="121">
        <v>91</v>
      </c>
      <c r="H1645" t="s">
        <v>386</v>
      </c>
      <c r="I1645" t="s">
        <v>488</v>
      </c>
      <c r="J1645" t="s">
        <v>433</v>
      </c>
      <c r="K1645" t="s">
        <v>434</v>
      </c>
      <c r="L1645" s="756" t="s">
        <v>192</v>
      </c>
      <c r="M1645" t="s">
        <v>329</v>
      </c>
      <c r="N1645" s="681">
        <f t="shared" ca="1" si="107"/>
        <v>0</v>
      </c>
      <c r="O1645" s="681">
        <f t="shared" ca="1" si="107"/>
        <v>0</v>
      </c>
      <c r="P1645" s="681">
        <f t="shared" ca="1" si="107"/>
        <v>0</v>
      </c>
      <c r="Q1645" s="681">
        <f t="shared" ca="1" si="107"/>
        <v>0</v>
      </c>
      <c r="R1645" s="681">
        <f t="shared" ca="1" si="107"/>
        <v>0</v>
      </c>
      <c r="S1645" t="str">
        <f t="shared" si="108"/>
        <v>HUM_ASR_FY_2022</v>
      </c>
      <c r="T1645" s="958">
        <f t="shared" si="109"/>
        <v>45032</v>
      </c>
      <c r="U1645" t="str">
        <f t="shared" si="110"/>
        <v>Unaudited</v>
      </c>
    </row>
    <row r="1646" spans="1:21" x14ac:dyDescent="0.25">
      <c r="A1646" t="s">
        <v>437</v>
      </c>
      <c r="B1646" t="s">
        <v>1385</v>
      </c>
      <c r="C1646" t="s">
        <v>1386</v>
      </c>
      <c r="D1646" s="15">
        <v>1900</v>
      </c>
      <c r="E1646" s="121">
        <v>1</v>
      </c>
      <c r="F1646" t="s">
        <v>438</v>
      </c>
      <c r="G1646" s="121">
        <v>91</v>
      </c>
      <c r="H1646" t="s">
        <v>386</v>
      </c>
      <c r="I1646" t="s">
        <v>488</v>
      </c>
      <c r="J1646" t="s">
        <v>450</v>
      </c>
      <c r="K1646" t="s">
        <v>435</v>
      </c>
      <c r="L1646" s="756" t="s">
        <v>79</v>
      </c>
      <c r="M1646" t="s">
        <v>27</v>
      </c>
      <c r="N1646" s="681">
        <f t="shared" ca="1" si="107"/>
        <v>578197.52662817226</v>
      </c>
      <c r="O1646" s="681">
        <f t="shared" ca="1" si="107"/>
        <v>246174.72350598156</v>
      </c>
      <c r="P1646" s="681">
        <f t="shared" ca="1" si="107"/>
        <v>332022.8031221907</v>
      </c>
      <c r="Q1646" s="681">
        <f t="shared" ca="1" si="107"/>
        <v>0</v>
      </c>
      <c r="R1646" s="681">
        <f t="shared" ca="1" si="107"/>
        <v>0</v>
      </c>
      <c r="S1646" t="str">
        <f t="shared" si="108"/>
        <v>HUM_ASR_FY_2022</v>
      </c>
      <c r="T1646" s="958">
        <f t="shared" si="109"/>
        <v>45032</v>
      </c>
      <c r="U1646" t="str">
        <f t="shared" si="110"/>
        <v>Unaudited</v>
      </c>
    </row>
    <row r="1647" spans="1:21" x14ac:dyDescent="0.25">
      <c r="A1647" t="s">
        <v>437</v>
      </c>
      <c r="B1647" t="s">
        <v>1385</v>
      </c>
      <c r="C1647" t="s">
        <v>1386</v>
      </c>
      <c r="D1647" s="15">
        <v>1900</v>
      </c>
      <c r="E1647" s="121">
        <v>1</v>
      </c>
      <c r="F1647" t="s">
        <v>438</v>
      </c>
      <c r="G1647" s="121">
        <v>91</v>
      </c>
      <c r="H1647" t="s">
        <v>386</v>
      </c>
      <c r="I1647" t="s">
        <v>488</v>
      </c>
      <c r="J1647" t="s">
        <v>450</v>
      </c>
      <c r="K1647" t="s">
        <v>435</v>
      </c>
      <c r="L1647" s="756" t="s">
        <v>80</v>
      </c>
      <c r="M1647" t="s">
        <v>97</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62661.263605098778</v>
      </c>
      <c r="O1647" s="681">
        <f t="shared" ca="1" si="111"/>
        <v>26678.805308069986</v>
      </c>
      <c r="P1647" s="681">
        <f t="shared" ca="1" si="111"/>
        <v>35982.458297028796</v>
      </c>
      <c r="Q1647" s="681">
        <f t="shared" ca="1" si="111"/>
        <v>0</v>
      </c>
      <c r="R1647" s="681">
        <f t="shared" ca="1" si="111"/>
        <v>0</v>
      </c>
      <c r="S1647" t="str">
        <f t="shared" si="108"/>
        <v>HUM_ASR_FY_2022</v>
      </c>
      <c r="T1647" s="958">
        <f t="shared" si="109"/>
        <v>45032</v>
      </c>
      <c r="U1647" t="str">
        <f t="shared" si="110"/>
        <v>Unaudited</v>
      </c>
    </row>
    <row r="1648" spans="1:21" x14ac:dyDescent="0.25">
      <c r="A1648" t="s">
        <v>437</v>
      </c>
      <c r="B1648" t="s">
        <v>1385</v>
      </c>
      <c r="C1648" t="s">
        <v>1386</v>
      </c>
      <c r="D1648" s="15">
        <v>1900</v>
      </c>
      <c r="E1648" s="121">
        <v>1</v>
      </c>
      <c r="F1648" t="s">
        <v>438</v>
      </c>
      <c r="G1648" s="121">
        <v>91</v>
      </c>
      <c r="H1648" t="s">
        <v>386</v>
      </c>
      <c r="I1648" t="s">
        <v>488</v>
      </c>
      <c r="J1648" t="s">
        <v>450</v>
      </c>
      <c r="K1648" t="s">
        <v>435</v>
      </c>
      <c r="L1648" s="756" t="s">
        <v>81</v>
      </c>
      <c r="M1648" t="s">
        <v>98</v>
      </c>
      <c r="N1648" s="681">
        <f t="shared" ca="1" si="111"/>
        <v>131530.83009081898</v>
      </c>
      <c r="O1648" s="681">
        <f t="shared" ca="1" si="111"/>
        <v>56000.872087684118</v>
      </c>
      <c r="P1648" s="681">
        <f t="shared" ca="1" si="111"/>
        <v>75529.958003134874</v>
      </c>
      <c r="Q1648" s="681">
        <f t="shared" ca="1" si="111"/>
        <v>0</v>
      </c>
      <c r="R1648" s="681">
        <f t="shared" ca="1" si="111"/>
        <v>0</v>
      </c>
      <c r="S1648" t="str">
        <f t="shared" si="108"/>
        <v>HUM_ASR_FY_2022</v>
      </c>
      <c r="T1648" s="958">
        <f t="shared" si="109"/>
        <v>45032</v>
      </c>
      <c r="U1648" t="str">
        <f t="shared" si="110"/>
        <v>Unaudited</v>
      </c>
    </row>
    <row r="1649" spans="1:21" x14ac:dyDescent="0.25">
      <c r="A1649" t="s">
        <v>437</v>
      </c>
      <c r="B1649" t="s">
        <v>1385</v>
      </c>
      <c r="C1649" t="s">
        <v>1386</v>
      </c>
      <c r="D1649" s="15">
        <v>1900</v>
      </c>
      <c r="E1649" s="121">
        <v>1</v>
      </c>
      <c r="F1649" t="s">
        <v>438</v>
      </c>
      <c r="G1649" s="121">
        <v>91</v>
      </c>
      <c r="H1649" t="s">
        <v>386</v>
      </c>
      <c r="I1649" t="s">
        <v>488</v>
      </c>
      <c r="J1649" t="s">
        <v>450</v>
      </c>
      <c r="K1649" t="s">
        <v>435</v>
      </c>
      <c r="L1649" s="756" t="s">
        <v>82</v>
      </c>
      <c r="M1649" t="s">
        <v>99</v>
      </c>
      <c r="N1649" s="681">
        <f t="shared" ca="1" si="111"/>
        <v>99187.29251434897</v>
      </c>
      <c r="O1649" s="681">
        <f t="shared" ca="1" si="111"/>
        <v>42230.212315884113</v>
      </c>
      <c r="P1649" s="681">
        <f t="shared" ca="1" si="111"/>
        <v>56957.080198464857</v>
      </c>
      <c r="Q1649" s="681">
        <f t="shared" ca="1" si="111"/>
        <v>0</v>
      </c>
      <c r="R1649" s="681">
        <f t="shared" ca="1" si="111"/>
        <v>0</v>
      </c>
      <c r="S1649" t="str">
        <f t="shared" si="108"/>
        <v>HUM_ASR_FY_2022</v>
      </c>
      <c r="T1649" s="958">
        <f t="shared" si="109"/>
        <v>45032</v>
      </c>
      <c r="U1649" t="str">
        <f t="shared" si="110"/>
        <v>Unaudited</v>
      </c>
    </row>
    <row r="1650" spans="1:21" x14ac:dyDescent="0.25">
      <c r="A1650" t="s">
        <v>437</v>
      </c>
      <c r="B1650" t="s">
        <v>1385</v>
      </c>
      <c r="C1650" t="s">
        <v>1386</v>
      </c>
      <c r="D1650" s="15">
        <v>1900</v>
      </c>
      <c r="E1650" s="121">
        <v>1</v>
      </c>
      <c r="F1650" t="s">
        <v>438</v>
      </c>
      <c r="G1650" s="121">
        <v>91</v>
      </c>
      <c r="H1650" t="s">
        <v>386</v>
      </c>
      <c r="I1650" t="s">
        <v>488</v>
      </c>
      <c r="J1650" t="s">
        <v>450</v>
      </c>
      <c r="K1650" t="s">
        <v>435</v>
      </c>
      <c r="L1650" s="756" t="s">
        <v>216</v>
      </c>
      <c r="M1650" t="s">
        <v>100</v>
      </c>
      <c r="N1650" s="681">
        <f t="shared" ca="1" si="111"/>
        <v>194484.83875250668</v>
      </c>
      <c r="O1650" s="681">
        <f t="shared" ca="1" si="111"/>
        <v>82804.317211811052</v>
      </c>
      <c r="P1650" s="681">
        <f t="shared" ca="1" si="111"/>
        <v>111680.52154069563</v>
      </c>
      <c r="Q1650" s="681">
        <f t="shared" ca="1" si="111"/>
        <v>0</v>
      </c>
      <c r="R1650" s="681">
        <f t="shared" ca="1" si="111"/>
        <v>0</v>
      </c>
      <c r="S1650" t="str">
        <f t="shared" si="108"/>
        <v>HUM_ASR_FY_2022</v>
      </c>
      <c r="T1650" s="958">
        <f t="shared" si="109"/>
        <v>45032</v>
      </c>
      <c r="U1650" t="str">
        <f t="shared" si="110"/>
        <v>Unaudited</v>
      </c>
    </row>
    <row r="1651" spans="1:21" x14ac:dyDescent="0.25">
      <c r="A1651" t="s">
        <v>437</v>
      </c>
      <c r="B1651" t="s">
        <v>1385</v>
      </c>
      <c r="C1651" t="s">
        <v>1386</v>
      </c>
      <c r="D1651" s="15">
        <v>1900</v>
      </c>
      <c r="E1651" s="121">
        <v>1</v>
      </c>
      <c r="F1651" t="s">
        <v>438</v>
      </c>
      <c r="G1651" s="121">
        <v>91</v>
      </c>
      <c r="H1651" t="s">
        <v>386</v>
      </c>
      <c r="I1651" t="s">
        <v>488</v>
      </c>
      <c r="J1651" t="s">
        <v>450</v>
      </c>
      <c r="K1651" t="s">
        <v>435</v>
      </c>
      <c r="L1651" s="756" t="s">
        <v>215</v>
      </c>
      <c r="M1651" t="s">
        <v>28</v>
      </c>
      <c r="N1651" s="681">
        <f t="shared" ca="1" si="111"/>
        <v>5681.1035963395807</v>
      </c>
      <c r="O1651" s="681">
        <f t="shared" ca="1" si="111"/>
        <v>2418.799878293341</v>
      </c>
      <c r="P1651" s="681">
        <f t="shared" ca="1" si="111"/>
        <v>3262.3037180462397</v>
      </c>
      <c r="Q1651" s="681">
        <f t="shared" ca="1" si="111"/>
        <v>0</v>
      </c>
      <c r="R1651" s="681">
        <f t="shared" ca="1" si="111"/>
        <v>0</v>
      </c>
      <c r="S1651" t="str">
        <f t="shared" si="108"/>
        <v>HUM_ASR_FY_2022</v>
      </c>
      <c r="T1651" s="958">
        <f t="shared" si="109"/>
        <v>45032</v>
      </c>
      <c r="U1651" t="str">
        <f t="shared" si="110"/>
        <v>Unaudited</v>
      </c>
    </row>
    <row r="1652" spans="1:21" x14ac:dyDescent="0.25">
      <c r="A1652" t="s">
        <v>437</v>
      </c>
      <c r="B1652" t="s">
        <v>1385</v>
      </c>
      <c r="C1652" t="s">
        <v>1386</v>
      </c>
      <c r="D1652" s="15">
        <v>1900</v>
      </c>
      <c r="E1652" s="121">
        <v>1</v>
      </c>
      <c r="F1652" t="s">
        <v>438</v>
      </c>
      <c r="G1652" s="121">
        <v>91</v>
      </c>
      <c r="H1652" t="s">
        <v>386</v>
      </c>
      <c r="I1652" t="s">
        <v>488</v>
      </c>
      <c r="J1652" t="s">
        <v>436</v>
      </c>
      <c r="K1652" t="s">
        <v>436</v>
      </c>
      <c r="L1652" s="756" t="s">
        <v>84</v>
      </c>
      <c r="M1652" t="s">
        <v>327</v>
      </c>
      <c r="N1652" s="681">
        <f t="shared" ca="1" si="111"/>
        <v>0</v>
      </c>
      <c r="O1652" s="681">
        <f t="shared" ca="1" si="111"/>
        <v>0</v>
      </c>
      <c r="P1652" s="681">
        <f t="shared" ca="1" si="111"/>
        <v>0</v>
      </c>
      <c r="Q1652" s="681">
        <f t="shared" ca="1" si="111"/>
        <v>0</v>
      </c>
      <c r="R1652" s="681">
        <f t="shared" ca="1" si="111"/>
        <v>0</v>
      </c>
      <c r="S1652" t="str">
        <f t="shared" si="108"/>
        <v>HUM_ASR_FY_2022</v>
      </c>
      <c r="T1652" s="958">
        <f t="shared" si="109"/>
        <v>45032</v>
      </c>
      <c r="U1652" t="str">
        <f t="shared" si="110"/>
        <v>Unaudited</v>
      </c>
    </row>
    <row r="1653" spans="1:21" x14ac:dyDescent="0.25">
      <c r="A1653" t="s">
        <v>437</v>
      </c>
      <c r="B1653" t="s">
        <v>1385</v>
      </c>
      <c r="C1653" t="s">
        <v>1386</v>
      </c>
      <c r="D1653" s="15">
        <v>1900</v>
      </c>
      <c r="E1653" s="121">
        <v>1</v>
      </c>
      <c r="F1653" t="s">
        <v>438</v>
      </c>
      <c r="G1653" s="121">
        <v>91</v>
      </c>
      <c r="H1653" t="s">
        <v>386</v>
      </c>
      <c r="I1653" t="s">
        <v>488</v>
      </c>
      <c r="J1653" t="s">
        <v>436</v>
      </c>
      <c r="K1653" t="s">
        <v>436</v>
      </c>
      <c r="L1653" s="756" t="s">
        <v>85</v>
      </c>
      <c r="M1653" t="s">
        <v>325</v>
      </c>
      <c r="N1653" s="681">
        <f t="shared" ca="1" si="111"/>
        <v>0</v>
      </c>
      <c r="O1653" s="681">
        <f t="shared" ca="1" si="111"/>
        <v>0</v>
      </c>
      <c r="P1653" s="681">
        <f t="shared" ca="1" si="111"/>
        <v>0</v>
      </c>
      <c r="Q1653" s="681">
        <f t="shared" ca="1" si="111"/>
        <v>0</v>
      </c>
      <c r="R1653" s="681">
        <f t="shared" ca="1" si="111"/>
        <v>0</v>
      </c>
      <c r="S1653" t="str">
        <f t="shared" si="108"/>
        <v>HUM_ASR_FY_2022</v>
      </c>
      <c r="T1653" s="958">
        <f t="shared" si="109"/>
        <v>45032</v>
      </c>
      <c r="U1653" t="str">
        <f t="shared" si="110"/>
        <v>Unaudited</v>
      </c>
    </row>
    <row r="1654" spans="1:21" x14ac:dyDescent="0.25">
      <c r="A1654" t="s">
        <v>437</v>
      </c>
      <c r="B1654" t="s">
        <v>1385</v>
      </c>
      <c r="C1654" t="s">
        <v>1386</v>
      </c>
      <c r="D1654" s="15">
        <v>1900</v>
      </c>
      <c r="E1654" s="121">
        <v>1</v>
      </c>
      <c r="F1654" t="s">
        <v>438</v>
      </c>
      <c r="G1654" s="121">
        <v>91</v>
      </c>
      <c r="H1654" t="s">
        <v>386</v>
      </c>
      <c r="I1654" t="s">
        <v>488</v>
      </c>
      <c r="J1654" t="s">
        <v>436</v>
      </c>
      <c r="K1654" t="s">
        <v>436</v>
      </c>
      <c r="L1654" s="756" t="s">
        <v>86</v>
      </c>
      <c r="M1654" t="s">
        <v>494</v>
      </c>
      <c r="N1654" s="681">
        <f t="shared" ca="1" si="111"/>
        <v>0</v>
      </c>
      <c r="O1654" s="681">
        <f t="shared" ca="1" si="111"/>
        <v>0</v>
      </c>
      <c r="P1654" s="681">
        <f t="shared" ca="1" si="111"/>
        <v>0</v>
      </c>
      <c r="Q1654" s="681">
        <f t="shared" ca="1" si="111"/>
        <v>0</v>
      </c>
      <c r="R1654" s="681">
        <f t="shared" ca="1" si="111"/>
        <v>0</v>
      </c>
      <c r="S1654" t="str">
        <f t="shared" si="108"/>
        <v>HUM_ASR_FY_2022</v>
      </c>
      <c r="T1654" s="958">
        <f t="shared" si="109"/>
        <v>45032</v>
      </c>
      <c r="U1654" t="str">
        <f t="shared" si="110"/>
        <v>Unaudited</v>
      </c>
    </row>
    <row r="1655" spans="1:21" x14ac:dyDescent="0.25">
      <c r="A1655" t="s">
        <v>437</v>
      </c>
      <c r="B1655" t="s">
        <v>1385</v>
      </c>
      <c r="C1655" t="s">
        <v>1386</v>
      </c>
      <c r="D1655" s="15">
        <v>1900</v>
      </c>
      <c r="E1655" s="121">
        <v>1</v>
      </c>
      <c r="F1655" t="s">
        <v>438</v>
      </c>
      <c r="G1655" s="121">
        <v>91</v>
      </c>
      <c r="H1655" t="s">
        <v>386</v>
      </c>
      <c r="I1655" t="s">
        <v>488</v>
      </c>
      <c r="J1655" t="s">
        <v>436</v>
      </c>
      <c r="K1655" t="s">
        <v>436</v>
      </c>
      <c r="L1655" s="756" t="s">
        <v>87</v>
      </c>
      <c r="M1655" t="s">
        <v>495</v>
      </c>
      <c r="N1655" s="681">
        <f t="shared" ca="1" si="111"/>
        <v>0</v>
      </c>
      <c r="O1655" s="681">
        <f t="shared" ca="1" si="111"/>
        <v>0</v>
      </c>
      <c r="P1655" s="681">
        <f t="shared" ca="1" si="111"/>
        <v>0</v>
      </c>
      <c r="Q1655" s="681">
        <f t="shared" ca="1" si="111"/>
        <v>0</v>
      </c>
      <c r="R1655" s="681">
        <f t="shared" ca="1" si="111"/>
        <v>0</v>
      </c>
      <c r="S1655" t="str">
        <f t="shared" si="108"/>
        <v>HUM_ASR_FY_2022</v>
      </c>
      <c r="T1655" s="958">
        <f t="shared" si="109"/>
        <v>45032</v>
      </c>
      <c r="U1655" t="str">
        <f t="shared" si="110"/>
        <v>Unaudited</v>
      </c>
    </row>
    <row r="1656" spans="1:21" x14ac:dyDescent="0.25">
      <c r="A1656" t="s">
        <v>437</v>
      </c>
      <c r="B1656" t="s">
        <v>1385</v>
      </c>
      <c r="C1656" t="s">
        <v>1386</v>
      </c>
      <c r="D1656" s="15">
        <v>1900</v>
      </c>
      <c r="E1656" s="121">
        <v>1</v>
      </c>
      <c r="F1656" t="s">
        <v>438</v>
      </c>
      <c r="G1656" s="121">
        <v>91</v>
      </c>
      <c r="H1656" t="s">
        <v>386</v>
      </c>
      <c r="I1656" t="s">
        <v>488</v>
      </c>
      <c r="J1656" t="s">
        <v>436</v>
      </c>
      <c r="K1656" t="s">
        <v>436</v>
      </c>
      <c r="L1656" s="756" t="s">
        <v>213</v>
      </c>
      <c r="M1656" t="s">
        <v>496</v>
      </c>
      <c r="N1656" s="681">
        <f t="shared" ca="1" si="111"/>
        <v>0</v>
      </c>
      <c r="O1656" s="681">
        <f t="shared" ca="1" si="111"/>
        <v>0</v>
      </c>
      <c r="P1656" s="681">
        <f t="shared" ca="1" si="111"/>
        <v>0</v>
      </c>
      <c r="Q1656" s="681">
        <f t="shared" ca="1" si="111"/>
        <v>0</v>
      </c>
      <c r="R1656" s="681">
        <f t="shared" ca="1" si="111"/>
        <v>0</v>
      </c>
      <c r="S1656" t="str">
        <f t="shared" si="108"/>
        <v>HUM_ASR_FY_2022</v>
      </c>
      <c r="T1656" s="958">
        <f t="shared" si="109"/>
        <v>45032</v>
      </c>
      <c r="U1656" t="str">
        <f t="shared" si="110"/>
        <v>Unaudited</v>
      </c>
    </row>
    <row r="1657" spans="1:21" x14ac:dyDescent="0.25">
      <c r="A1657" t="s">
        <v>437</v>
      </c>
      <c r="B1657" t="s">
        <v>1385</v>
      </c>
      <c r="C1657" t="s">
        <v>1386</v>
      </c>
      <c r="D1657" s="15">
        <v>1900</v>
      </c>
      <c r="E1657" s="121">
        <v>1</v>
      </c>
      <c r="F1657" t="s">
        <v>438</v>
      </c>
      <c r="G1657" s="121">
        <v>91</v>
      </c>
      <c r="H1657" t="s">
        <v>386</v>
      </c>
      <c r="I1657" t="s">
        <v>489</v>
      </c>
      <c r="J1657" t="s">
        <v>26</v>
      </c>
      <c r="K1657" t="s">
        <v>26</v>
      </c>
      <c r="L1657" s="756" t="s">
        <v>204</v>
      </c>
      <c r="M1657" t="s">
        <v>26</v>
      </c>
      <c r="N1657" s="681">
        <f t="shared" ca="1" si="111"/>
        <v>232193.37419113377</v>
      </c>
      <c r="O1657" s="681">
        <f t="shared" ca="1" si="111"/>
        <v>0</v>
      </c>
      <c r="P1657" s="681">
        <f t="shared" ca="1" si="111"/>
        <v>0</v>
      </c>
      <c r="Q1657" s="681">
        <f t="shared" ca="1" si="111"/>
        <v>0</v>
      </c>
      <c r="R1657" s="681">
        <f t="shared" ca="1" si="111"/>
        <v>0</v>
      </c>
      <c r="S1657" t="str">
        <f t="shared" si="108"/>
        <v>HUM_ASR_FY_2022</v>
      </c>
      <c r="T1657" s="958">
        <f t="shared" si="109"/>
        <v>45032</v>
      </c>
      <c r="U1657" t="str">
        <f t="shared" si="110"/>
        <v>Unaudited</v>
      </c>
    </row>
    <row r="1658" spans="1:21" x14ac:dyDescent="0.25">
      <c r="A1658" t="s">
        <v>437</v>
      </c>
      <c r="B1658" t="s">
        <v>1385</v>
      </c>
      <c r="C1658" t="s">
        <v>1386</v>
      </c>
      <c r="D1658" s="15">
        <v>1900</v>
      </c>
      <c r="E1658" s="121">
        <v>1</v>
      </c>
      <c r="F1658" t="s">
        <v>439</v>
      </c>
      <c r="G1658" s="121">
        <v>182</v>
      </c>
      <c r="H1658" t="s">
        <v>386</v>
      </c>
      <c r="I1658" t="s">
        <v>432</v>
      </c>
      <c r="J1658" t="s">
        <v>432</v>
      </c>
      <c r="K1658" t="s">
        <v>432</v>
      </c>
      <c r="M1658" t="s">
        <v>432</v>
      </c>
      <c r="N1658" s="681">
        <f t="shared" ca="1" si="111"/>
        <v>7136</v>
      </c>
      <c r="O1658" s="681">
        <f t="shared" ca="1" si="111"/>
        <v>3539</v>
      </c>
      <c r="P1658" s="681">
        <f t="shared" ca="1" si="111"/>
        <v>3597</v>
      </c>
      <c r="Q1658" s="681">
        <f t="shared" ca="1" si="111"/>
        <v>0</v>
      </c>
      <c r="R1658" s="681">
        <f t="shared" ca="1" si="111"/>
        <v>0</v>
      </c>
      <c r="S1658" t="str">
        <f t="shared" si="108"/>
        <v>HUM_ASR_FY_2022</v>
      </c>
      <c r="T1658" s="958">
        <f t="shared" si="109"/>
        <v>45032</v>
      </c>
      <c r="U1658" t="str">
        <f t="shared" si="110"/>
        <v>Unaudited</v>
      </c>
    </row>
    <row r="1659" spans="1:21" x14ac:dyDescent="0.25">
      <c r="A1659" t="s">
        <v>437</v>
      </c>
      <c r="B1659" t="s">
        <v>1385</v>
      </c>
      <c r="C1659" t="s">
        <v>1386</v>
      </c>
      <c r="D1659" s="15">
        <v>1900</v>
      </c>
      <c r="E1659" s="121">
        <v>1</v>
      </c>
      <c r="F1659" t="s">
        <v>439</v>
      </c>
      <c r="G1659" s="121">
        <v>182</v>
      </c>
      <c r="H1659" t="s">
        <v>386</v>
      </c>
      <c r="I1659" t="s">
        <v>487</v>
      </c>
      <c r="J1659" t="s">
        <v>12</v>
      </c>
      <c r="K1659" t="s">
        <v>12</v>
      </c>
      <c r="L1659" s="756">
        <v>1.1000000000000001</v>
      </c>
      <c r="M1659" t="s">
        <v>12</v>
      </c>
      <c r="N1659" s="681">
        <f t="shared" ca="1" si="111"/>
        <v>27215250.419999994</v>
      </c>
      <c r="O1659" s="681">
        <f t="shared" ca="1" si="111"/>
        <v>0</v>
      </c>
      <c r="P1659" s="681">
        <f t="shared" ca="1" si="111"/>
        <v>0</v>
      </c>
      <c r="Q1659" s="681">
        <f t="shared" ca="1" si="111"/>
        <v>0</v>
      </c>
      <c r="R1659" s="681">
        <f t="shared" ca="1" si="111"/>
        <v>0</v>
      </c>
      <c r="S1659" t="str">
        <f t="shared" si="108"/>
        <v>HUM_ASR_FY_2022</v>
      </c>
      <c r="T1659" s="958">
        <f t="shared" si="109"/>
        <v>45032</v>
      </c>
      <c r="U1659" t="str">
        <f t="shared" si="110"/>
        <v>Unaudited</v>
      </c>
    </row>
    <row r="1660" spans="1:21" x14ac:dyDescent="0.25">
      <c r="A1660" t="s">
        <v>437</v>
      </c>
      <c r="B1660" t="s">
        <v>1385</v>
      </c>
      <c r="C1660" t="s">
        <v>1386</v>
      </c>
      <c r="D1660" s="15">
        <v>1900</v>
      </c>
      <c r="E1660" s="121">
        <v>1</v>
      </c>
      <c r="F1660" t="s">
        <v>439</v>
      </c>
      <c r="G1660" s="121">
        <v>182</v>
      </c>
      <c r="H1660" t="s">
        <v>386</v>
      </c>
      <c r="I1660" t="s">
        <v>487</v>
      </c>
      <c r="J1660" t="s">
        <v>12</v>
      </c>
      <c r="K1660" t="s">
        <v>222</v>
      </c>
      <c r="L1660" s="756">
        <v>1.2</v>
      </c>
      <c r="M1660" t="s">
        <v>222</v>
      </c>
      <c r="N1660" s="681">
        <f t="shared" ca="1" si="111"/>
        <v>0</v>
      </c>
      <c r="O1660" s="681">
        <f t="shared" ca="1" si="111"/>
        <v>0</v>
      </c>
      <c r="P1660" s="681">
        <f t="shared" ca="1" si="111"/>
        <v>0</v>
      </c>
      <c r="Q1660" s="681">
        <f t="shared" ca="1" si="111"/>
        <v>0</v>
      </c>
      <c r="R1660" s="681">
        <f t="shared" ca="1" si="111"/>
        <v>0</v>
      </c>
      <c r="S1660" t="str">
        <f t="shared" si="108"/>
        <v>HUM_ASR_FY_2022</v>
      </c>
      <c r="T1660" s="958">
        <f t="shared" si="109"/>
        <v>45032</v>
      </c>
      <c r="U1660" t="str">
        <f t="shared" si="110"/>
        <v>Unaudited</v>
      </c>
    </row>
    <row r="1661" spans="1:21" x14ac:dyDescent="0.25">
      <c r="A1661" t="s">
        <v>437</v>
      </c>
      <c r="B1661" t="s">
        <v>1385</v>
      </c>
      <c r="C1661" t="s">
        <v>1386</v>
      </c>
      <c r="D1661" s="15">
        <v>1900</v>
      </c>
      <c r="E1661" s="121">
        <v>1</v>
      </c>
      <c r="F1661" t="s">
        <v>439</v>
      </c>
      <c r="G1661" s="121">
        <v>182</v>
      </c>
      <c r="H1661" t="s">
        <v>386</v>
      </c>
      <c r="I1661" t="s">
        <v>487</v>
      </c>
      <c r="J1661" t="s">
        <v>12</v>
      </c>
      <c r="K1661" t="s">
        <v>1323</v>
      </c>
      <c r="L1661" s="756" t="s">
        <v>1319</v>
      </c>
      <c r="M1661" t="s">
        <v>1323</v>
      </c>
      <c r="N1661" s="681">
        <f t="shared" ca="1" si="111"/>
        <v>91384.680000000008</v>
      </c>
      <c r="O1661" s="681">
        <f t="shared" ca="1" si="111"/>
        <v>0</v>
      </c>
      <c r="P1661" s="681">
        <f t="shared" ca="1" si="111"/>
        <v>0</v>
      </c>
      <c r="Q1661" s="681">
        <f t="shared" ca="1" si="111"/>
        <v>0</v>
      </c>
      <c r="R1661" s="681">
        <f t="shared" ca="1" si="111"/>
        <v>0</v>
      </c>
      <c r="S1661" t="str">
        <f t="shared" si="108"/>
        <v>HUM_ASR_FY_2022</v>
      </c>
      <c r="T1661" s="958">
        <f t="shared" si="109"/>
        <v>45032</v>
      </c>
      <c r="U1661" t="str">
        <f t="shared" si="110"/>
        <v>Unaudited</v>
      </c>
    </row>
    <row r="1662" spans="1:21" x14ac:dyDescent="0.25">
      <c r="A1662" t="s">
        <v>437</v>
      </c>
      <c r="B1662" t="s">
        <v>1385</v>
      </c>
      <c r="C1662" t="s">
        <v>1386</v>
      </c>
      <c r="D1662" s="15">
        <v>1900</v>
      </c>
      <c r="E1662" s="121">
        <v>1</v>
      </c>
      <c r="F1662" t="s">
        <v>439</v>
      </c>
      <c r="G1662" s="121">
        <v>182</v>
      </c>
      <c r="H1662" t="s">
        <v>386</v>
      </c>
      <c r="I1662" t="s">
        <v>487</v>
      </c>
      <c r="J1662" t="s">
        <v>12</v>
      </c>
      <c r="K1662" t="s">
        <v>1325</v>
      </c>
      <c r="L1662" s="756" t="s">
        <v>1324</v>
      </c>
      <c r="M1662" t="s">
        <v>1325</v>
      </c>
      <c r="N1662" s="681">
        <f t="shared" ca="1" si="111"/>
        <v>-29153.340000000004</v>
      </c>
      <c r="O1662" s="681">
        <f t="shared" ca="1" si="111"/>
        <v>0</v>
      </c>
      <c r="P1662" s="681">
        <f t="shared" ca="1" si="111"/>
        <v>0</v>
      </c>
      <c r="Q1662" s="681">
        <f t="shared" ca="1" si="111"/>
        <v>0</v>
      </c>
      <c r="R1662" s="681">
        <f t="shared" ca="1" si="111"/>
        <v>0</v>
      </c>
      <c r="S1662" t="str">
        <f t="shared" si="108"/>
        <v>HUM_ASR_FY_2022</v>
      </c>
      <c r="T1662" s="958">
        <f t="shared" si="109"/>
        <v>45032</v>
      </c>
      <c r="U1662" t="str">
        <f t="shared" si="110"/>
        <v>Unaudited</v>
      </c>
    </row>
    <row r="1663" spans="1:21" x14ac:dyDescent="0.25">
      <c r="A1663" t="s">
        <v>437</v>
      </c>
      <c r="B1663" t="s">
        <v>1385</v>
      </c>
      <c r="C1663" t="s">
        <v>1386</v>
      </c>
      <c r="D1663" s="15">
        <v>1900</v>
      </c>
      <c r="E1663" s="121">
        <v>1</v>
      </c>
      <c r="F1663" t="s">
        <v>439</v>
      </c>
      <c r="G1663" s="121">
        <v>182</v>
      </c>
      <c r="H1663" t="s">
        <v>386</v>
      </c>
      <c r="I1663" t="s">
        <v>487</v>
      </c>
      <c r="J1663" t="s">
        <v>13</v>
      </c>
      <c r="K1663" t="s">
        <v>13</v>
      </c>
      <c r="L1663" s="756" t="s">
        <v>63</v>
      </c>
      <c r="M1663" t="s">
        <v>13</v>
      </c>
      <c r="N1663" s="681">
        <f t="shared" ca="1" si="111"/>
        <v>-48643.939999999995</v>
      </c>
      <c r="O1663" s="681">
        <f t="shared" ca="1" si="111"/>
        <v>0</v>
      </c>
      <c r="P1663" s="681">
        <f t="shared" ca="1" si="111"/>
        <v>0</v>
      </c>
      <c r="Q1663" s="681">
        <f t="shared" ca="1" si="111"/>
        <v>0</v>
      </c>
      <c r="R1663" s="681">
        <f t="shared" ca="1" si="111"/>
        <v>0</v>
      </c>
      <c r="S1663" t="str">
        <f t="shared" si="108"/>
        <v>HUM_ASR_FY_2022</v>
      </c>
      <c r="T1663" s="958">
        <f t="shared" si="109"/>
        <v>45032</v>
      </c>
      <c r="U1663" t="str">
        <f t="shared" si="110"/>
        <v>Unaudited</v>
      </c>
    </row>
    <row r="1664" spans="1:21" x14ac:dyDescent="0.25">
      <c r="A1664" t="s">
        <v>437</v>
      </c>
      <c r="B1664" t="s">
        <v>1385</v>
      </c>
      <c r="C1664" t="s">
        <v>1386</v>
      </c>
      <c r="D1664" s="15">
        <v>1900</v>
      </c>
      <c r="E1664" s="121">
        <v>1</v>
      </c>
      <c r="F1664" t="s">
        <v>439</v>
      </c>
      <c r="G1664" s="121">
        <v>182</v>
      </c>
      <c r="H1664" t="s">
        <v>386</v>
      </c>
      <c r="I1664" t="s">
        <v>488</v>
      </c>
      <c r="J1664" t="s">
        <v>433</v>
      </c>
      <c r="K1664" t="s">
        <v>796</v>
      </c>
      <c r="L1664" s="756">
        <v>2.1</v>
      </c>
      <c r="M1664" t="s">
        <v>731</v>
      </c>
      <c r="N1664" s="681">
        <f t="shared" ca="1" si="111"/>
        <v>85738</v>
      </c>
      <c r="O1664" s="681">
        <f t="shared" ca="1" si="111"/>
        <v>82382</v>
      </c>
      <c r="P1664" s="681">
        <f t="shared" ca="1" si="111"/>
        <v>3356</v>
      </c>
      <c r="Q1664" s="681">
        <f t="shared" ca="1" si="111"/>
        <v>0</v>
      </c>
      <c r="R1664" s="681">
        <f t="shared" ca="1" si="111"/>
        <v>0</v>
      </c>
      <c r="S1664" t="str">
        <f t="shared" si="108"/>
        <v>HUM_ASR_FY_2022</v>
      </c>
      <c r="T1664" s="958">
        <f t="shared" si="109"/>
        <v>45032</v>
      </c>
      <c r="U1664" t="str">
        <f t="shared" si="110"/>
        <v>Unaudited</v>
      </c>
    </row>
    <row r="1665" spans="1:21" x14ac:dyDescent="0.25">
      <c r="A1665" t="s">
        <v>437</v>
      </c>
      <c r="B1665" t="s">
        <v>1385</v>
      </c>
      <c r="C1665" t="s">
        <v>1386</v>
      </c>
      <c r="D1665" s="15">
        <v>1900</v>
      </c>
      <c r="E1665" s="121">
        <v>1</v>
      </c>
      <c r="F1665" t="s">
        <v>439</v>
      </c>
      <c r="G1665" s="121">
        <v>182</v>
      </c>
      <c r="H1665" t="s">
        <v>386</v>
      </c>
      <c r="I1665" t="s">
        <v>488</v>
      </c>
      <c r="J1665" t="s">
        <v>433</v>
      </c>
      <c r="K1665" t="s">
        <v>796</v>
      </c>
      <c r="L1665" s="756">
        <v>2.2000000000000002</v>
      </c>
      <c r="M1665" t="s">
        <v>732</v>
      </c>
      <c r="N1665" s="681">
        <f t="shared" ca="1" si="111"/>
        <v>378</v>
      </c>
      <c r="O1665" s="681">
        <f t="shared" ca="1" si="111"/>
        <v>373</v>
      </c>
      <c r="P1665" s="681">
        <f t="shared" ca="1" si="111"/>
        <v>5</v>
      </c>
      <c r="Q1665" s="681">
        <f t="shared" ca="1" si="111"/>
        <v>0</v>
      </c>
      <c r="R1665" s="681">
        <f t="shared" ca="1" si="111"/>
        <v>0</v>
      </c>
      <c r="S1665" t="str">
        <f t="shared" si="108"/>
        <v>HUM_ASR_FY_2022</v>
      </c>
      <c r="T1665" s="958">
        <f t="shared" si="109"/>
        <v>45032</v>
      </c>
      <c r="U1665" t="str">
        <f t="shared" si="110"/>
        <v>Unaudited</v>
      </c>
    </row>
    <row r="1666" spans="1:21" x14ac:dyDescent="0.25">
      <c r="A1666" t="s">
        <v>437</v>
      </c>
      <c r="B1666" t="s">
        <v>1385</v>
      </c>
      <c r="C1666" t="s">
        <v>1386</v>
      </c>
      <c r="D1666" s="15">
        <v>1900</v>
      </c>
      <c r="E1666" s="121">
        <v>1</v>
      </c>
      <c r="F1666" t="s">
        <v>439</v>
      </c>
      <c r="G1666" s="121">
        <v>182</v>
      </c>
      <c r="H1666" t="s">
        <v>386</v>
      </c>
      <c r="I1666" t="s">
        <v>488</v>
      </c>
      <c r="J1666" t="s">
        <v>433</v>
      </c>
      <c r="K1666" t="s">
        <v>796</v>
      </c>
      <c r="L1666" s="756">
        <v>2.2999999999999998</v>
      </c>
      <c r="M1666" t="s">
        <v>733</v>
      </c>
      <c r="N1666" s="681">
        <f t="shared" ca="1" si="111"/>
        <v>17074260.91</v>
      </c>
      <c r="O1666" s="681">
        <f t="shared" ca="1" si="111"/>
        <v>16374964.539999999</v>
      </c>
      <c r="P1666" s="681">
        <f t="shared" ca="1" si="111"/>
        <v>699296.37000000023</v>
      </c>
      <c r="Q1666" s="681">
        <f t="shared" ca="1" si="111"/>
        <v>0</v>
      </c>
      <c r="R1666" s="681">
        <f t="shared" ca="1" si="111"/>
        <v>0</v>
      </c>
      <c r="S1666" t="str">
        <f t="shared" ref="S1666:S1729" si="112">file_name</f>
        <v>HUM_ASR_FY_2022</v>
      </c>
      <c r="T1666" s="958">
        <f t="shared" ref="T1666:T1729" si="113">file_date</f>
        <v>45032</v>
      </c>
      <c r="U1666" t="str">
        <f t="shared" ref="U1666:U1729" si="114">status</f>
        <v>Unaudited</v>
      </c>
    </row>
    <row r="1667" spans="1:21" x14ac:dyDescent="0.25">
      <c r="A1667" t="s">
        <v>437</v>
      </c>
      <c r="B1667" t="s">
        <v>1385</v>
      </c>
      <c r="C1667" t="s">
        <v>1386</v>
      </c>
      <c r="D1667" s="15">
        <v>1900</v>
      </c>
      <c r="E1667" s="121">
        <v>1</v>
      </c>
      <c r="F1667" t="s">
        <v>439</v>
      </c>
      <c r="G1667" s="121">
        <v>182</v>
      </c>
      <c r="H1667" t="s">
        <v>386</v>
      </c>
      <c r="I1667" t="s">
        <v>488</v>
      </c>
      <c r="J1667" t="s">
        <v>433</v>
      </c>
      <c r="K1667" t="s">
        <v>796</v>
      </c>
      <c r="L1667" s="756">
        <v>2.4</v>
      </c>
      <c r="M1667" t="s">
        <v>734</v>
      </c>
      <c r="N1667" s="681">
        <f t="shared" ca="1" si="111"/>
        <v>17109.709999999995</v>
      </c>
      <c r="O1667" s="681">
        <f t="shared" ca="1" si="111"/>
        <v>16807.009999999995</v>
      </c>
      <c r="P1667" s="681">
        <f t="shared" ca="1" si="111"/>
        <v>302.70000000000005</v>
      </c>
      <c r="Q1667" s="681">
        <f t="shared" ca="1" si="111"/>
        <v>0</v>
      </c>
      <c r="R1667" s="681">
        <f t="shared" ca="1" si="111"/>
        <v>0</v>
      </c>
      <c r="S1667" t="str">
        <f t="shared" si="112"/>
        <v>HUM_ASR_FY_2022</v>
      </c>
      <c r="T1667" s="958">
        <f t="shared" si="113"/>
        <v>45032</v>
      </c>
      <c r="U1667" t="str">
        <f t="shared" si="114"/>
        <v>Unaudited</v>
      </c>
    </row>
    <row r="1668" spans="1:21" x14ac:dyDescent="0.25">
      <c r="A1668" t="s">
        <v>437</v>
      </c>
      <c r="B1668" t="s">
        <v>1385</v>
      </c>
      <c r="C1668" t="s">
        <v>1386</v>
      </c>
      <c r="D1668" s="15">
        <v>1900</v>
      </c>
      <c r="E1668" s="121">
        <v>1</v>
      </c>
      <c r="F1668" t="s">
        <v>439</v>
      </c>
      <c r="G1668" s="121">
        <v>182</v>
      </c>
      <c r="H1668" t="s">
        <v>386</v>
      </c>
      <c r="I1668" t="s">
        <v>488</v>
      </c>
      <c r="J1668" t="s">
        <v>433</v>
      </c>
      <c r="K1668" t="s">
        <v>796</v>
      </c>
      <c r="L1668" s="756">
        <v>2.5</v>
      </c>
      <c r="M1668" t="s">
        <v>776</v>
      </c>
      <c r="N1668" s="681">
        <f t="shared" ca="1" si="111"/>
        <v>9527</v>
      </c>
      <c r="O1668" s="681">
        <f t="shared" ca="1" si="111"/>
        <v>8625</v>
      </c>
      <c r="P1668" s="681">
        <f t="shared" ca="1" si="111"/>
        <v>902</v>
      </c>
      <c r="Q1668" s="681">
        <f t="shared" ca="1" si="111"/>
        <v>0</v>
      </c>
      <c r="R1668" s="681">
        <f t="shared" ca="1" si="111"/>
        <v>0</v>
      </c>
      <c r="S1668" t="str">
        <f t="shared" si="112"/>
        <v>HUM_ASR_FY_2022</v>
      </c>
      <c r="T1668" s="958">
        <f t="shared" si="113"/>
        <v>45032</v>
      </c>
      <c r="U1668" t="str">
        <f t="shared" si="114"/>
        <v>Unaudited</v>
      </c>
    </row>
    <row r="1669" spans="1:21" x14ac:dyDescent="0.25">
      <c r="A1669" t="s">
        <v>437</v>
      </c>
      <c r="B1669" t="s">
        <v>1385</v>
      </c>
      <c r="C1669" t="s">
        <v>1386</v>
      </c>
      <c r="D1669" s="15">
        <v>1900</v>
      </c>
      <c r="E1669" s="121">
        <v>1</v>
      </c>
      <c r="F1669" t="s">
        <v>439</v>
      </c>
      <c r="G1669" s="121">
        <v>182</v>
      </c>
      <c r="H1669" t="s">
        <v>386</v>
      </c>
      <c r="I1669" t="s">
        <v>488</v>
      </c>
      <c r="J1669" t="s">
        <v>433</v>
      </c>
      <c r="K1669" t="s">
        <v>796</v>
      </c>
      <c r="L1669" s="756">
        <v>2.6</v>
      </c>
      <c r="M1669" t="s">
        <v>186</v>
      </c>
      <c r="N1669" s="681">
        <f t="shared" ca="1" si="111"/>
        <v>1761899.3400000005</v>
      </c>
      <c r="O1669" s="681">
        <f t="shared" ca="1" si="111"/>
        <v>1576023.4100000006</v>
      </c>
      <c r="P1669" s="681">
        <f t="shared" ca="1" si="111"/>
        <v>185875.93</v>
      </c>
      <c r="Q1669" s="681">
        <f t="shared" ca="1" si="111"/>
        <v>0</v>
      </c>
      <c r="R1669" s="681">
        <f t="shared" ca="1" si="111"/>
        <v>0</v>
      </c>
      <c r="S1669" t="str">
        <f t="shared" si="112"/>
        <v>HUM_ASR_FY_2022</v>
      </c>
      <c r="T1669" s="958">
        <f t="shared" si="113"/>
        <v>45032</v>
      </c>
      <c r="U1669" t="str">
        <f t="shared" si="114"/>
        <v>Unaudited</v>
      </c>
    </row>
    <row r="1670" spans="1:21" x14ac:dyDescent="0.25">
      <c r="A1670" t="s">
        <v>437</v>
      </c>
      <c r="B1670" t="s">
        <v>1385</v>
      </c>
      <c r="C1670" t="s">
        <v>1386</v>
      </c>
      <c r="D1670" s="15">
        <v>1900</v>
      </c>
      <c r="E1670" s="121">
        <v>1</v>
      </c>
      <c r="F1670" t="s">
        <v>439</v>
      </c>
      <c r="G1670" s="121">
        <v>182</v>
      </c>
      <c r="H1670" t="s">
        <v>386</v>
      </c>
      <c r="I1670" t="s">
        <v>488</v>
      </c>
      <c r="J1670" t="s">
        <v>433</v>
      </c>
      <c r="K1670" t="s">
        <v>796</v>
      </c>
      <c r="L1670" s="756">
        <v>2.7</v>
      </c>
      <c r="M1670" t="s">
        <v>797</v>
      </c>
      <c r="N1670" s="681">
        <f t="shared" ca="1" si="111"/>
        <v>577359.57357205963</v>
      </c>
      <c r="O1670" s="681">
        <f t="shared" ca="1" si="111"/>
        <v>553713.13545612188</v>
      </c>
      <c r="P1670" s="681">
        <f t="shared" ca="1" si="111"/>
        <v>23646.438115937712</v>
      </c>
      <c r="Q1670" s="681">
        <f t="shared" ca="1" si="111"/>
        <v>0</v>
      </c>
      <c r="R1670" s="681">
        <f t="shared" ca="1" si="111"/>
        <v>0</v>
      </c>
      <c r="S1670" t="str">
        <f t="shared" si="112"/>
        <v>HUM_ASR_FY_2022</v>
      </c>
      <c r="T1670" s="958">
        <f t="shared" si="113"/>
        <v>45032</v>
      </c>
      <c r="U1670" t="str">
        <f t="shared" si="114"/>
        <v>Unaudited</v>
      </c>
    </row>
    <row r="1671" spans="1:21" x14ac:dyDescent="0.25">
      <c r="A1671" t="s">
        <v>437</v>
      </c>
      <c r="B1671" t="s">
        <v>1385</v>
      </c>
      <c r="C1671" t="s">
        <v>1386</v>
      </c>
      <c r="D1671" s="15">
        <v>1900</v>
      </c>
      <c r="E1671" s="121">
        <v>1</v>
      </c>
      <c r="F1671" t="s">
        <v>439</v>
      </c>
      <c r="G1671" s="121">
        <v>182</v>
      </c>
      <c r="H1671" t="s">
        <v>386</v>
      </c>
      <c r="I1671" t="s">
        <v>488</v>
      </c>
      <c r="J1671" t="s">
        <v>433</v>
      </c>
      <c r="K1671" t="s">
        <v>796</v>
      </c>
      <c r="L1671" s="756">
        <v>2.8</v>
      </c>
      <c r="M1671" t="s">
        <v>798</v>
      </c>
      <c r="N1671" s="681">
        <f t="shared" ca="1" si="111"/>
        <v>0</v>
      </c>
      <c r="O1671" s="681">
        <f t="shared" ca="1" si="111"/>
        <v>0</v>
      </c>
      <c r="P1671" s="681">
        <f t="shared" ca="1" si="111"/>
        <v>0</v>
      </c>
      <c r="Q1671" s="681">
        <f t="shared" ca="1" si="111"/>
        <v>0</v>
      </c>
      <c r="R1671" s="681">
        <f t="shared" ca="1" si="111"/>
        <v>0</v>
      </c>
      <c r="S1671" t="str">
        <f t="shared" si="112"/>
        <v>HUM_ASR_FY_2022</v>
      </c>
      <c r="T1671" s="958">
        <f t="shared" si="113"/>
        <v>45032</v>
      </c>
      <c r="U1671" t="str">
        <f t="shared" si="114"/>
        <v>Unaudited</v>
      </c>
    </row>
    <row r="1672" spans="1:21" x14ac:dyDescent="0.25">
      <c r="A1672" t="s">
        <v>437</v>
      </c>
      <c r="B1672" t="s">
        <v>1385</v>
      </c>
      <c r="C1672" t="s">
        <v>1386</v>
      </c>
      <c r="D1672" s="15">
        <v>1900</v>
      </c>
      <c r="E1672" s="121">
        <v>1</v>
      </c>
      <c r="F1672" t="s">
        <v>439</v>
      </c>
      <c r="G1672" s="121">
        <v>182</v>
      </c>
      <c r="H1672" t="s">
        <v>386</v>
      </c>
      <c r="I1672" t="s">
        <v>488</v>
      </c>
      <c r="J1672" t="s">
        <v>433</v>
      </c>
      <c r="K1672" t="s">
        <v>796</v>
      </c>
      <c r="L1672" s="756">
        <v>2.9</v>
      </c>
      <c r="M1672" t="s">
        <v>779</v>
      </c>
      <c r="N1672" s="681">
        <f t="shared" ca="1" si="111"/>
        <v>0</v>
      </c>
      <c r="O1672" s="681">
        <f t="shared" ca="1" si="111"/>
        <v>0</v>
      </c>
      <c r="P1672" s="681">
        <f t="shared" ca="1" si="111"/>
        <v>0</v>
      </c>
      <c r="Q1672" s="681">
        <f t="shared" ca="1" si="111"/>
        <v>0</v>
      </c>
      <c r="R1672" s="681">
        <f t="shared" ca="1" si="111"/>
        <v>0</v>
      </c>
      <c r="S1672" t="str">
        <f t="shared" si="112"/>
        <v>HUM_ASR_FY_2022</v>
      </c>
      <c r="T1672" s="958">
        <f t="shared" si="113"/>
        <v>45032</v>
      </c>
      <c r="U1672" t="str">
        <f t="shared" si="114"/>
        <v>Unaudited</v>
      </c>
    </row>
    <row r="1673" spans="1:21" x14ac:dyDescent="0.25">
      <c r="A1673" t="s">
        <v>437</v>
      </c>
      <c r="B1673" t="s">
        <v>1385</v>
      </c>
      <c r="C1673" t="s">
        <v>1386</v>
      </c>
      <c r="D1673" s="15">
        <v>1900</v>
      </c>
      <c r="E1673" s="121">
        <v>1</v>
      </c>
      <c r="F1673" t="s">
        <v>439</v>
      </c>
      <c r="G1673" s="121">
        <v>182</v>
      </c>
      <c r="H1673" t="s">
        <v>386</v>
      </c>
      <c r="I1673" t="s">
        <v>488</v>
      </c>
      <c r="J1673" t="s">
        <v>433</v>
      </c>
      <c r="K1673" t="s">
        <v>223</v>
      </c>
      <c r="L1673" s="756">
        <v>2.11</v>
      </c>
      <c r="M1673" t="s">
        <v>228</v>
      </c>
      <c r="N1673" s="681">
        <f t="shared" ca="1" si="111"/>
        <v>1015361.5200000001</v>
      </c>
      <c r="O1673" s="681">
        <f t="shared" ca="1" si="111"/>
        <v>100795.71</v>
      </c>
      <c r="P1673" s="681">
        <f t="shared" ca="1" si="111"/>
        <v>914565.81000000017</v>
      </c>
      <c r="Q1673" s="681">
        <f t="shared" ca="1" si="111"/>
        <v>0</v>
      </c>
      <c r="R1673" s="681">
        <f t="shared" ca="1" si="111"/>
        <v>0</v>
      </c>
      <c r="S1673" t="str">
        <f t="shared" si="112"/>
        <v>HUM_ASR_FY_2022</v>
      </c>
      <c r="T1673" s="958">
        <f t="shared" si="113"/>
        <v>45032</v>
      </c>
      <c r="U1673" t="str">
        <f t="shared" si="114"/>
        <v>Unaudited</v>
      </c>
    </row>
    <row r="1674" spans="1:21" x14ac:dyDescent="0.25">
      <c r="A1674" t="s">
        <v>437</v>
      </c>
      <c r="B1674" t="s">
        <v>1385</v>
      </c>
      <c r="C1674" t="s">
        <v>1386</v>
      </c>
      <c r="D1674" s="15">
        <v>1900</v>
      </c>
      <c r="E1674" s="121">
        <v>1</v>
      </c>
      <c r="F1674" t="s">
        <v>439</v>
      </c>
      <c r="G1674" s="121">
        <v>182</v>
      </c>
      <c r="H1674" t="s">
        <v>386</v>
      </c>
      <c r="I1674" t="s">
        <v>488</v>
      </c>
      <c r="J1674" t="s">
        <v>433</v>
      </c>
      <c r="K1674" t="s">
        <v>223</v>
      </c>
      <c r="L1674" s="756">
        <v>2.12</v>
      </c>
      <c r="M1674" t="s">
        <v>552</v>
      </c>
      <c r="N1674" s="681">
        <f t="shared" ca="1" si="111"/>
        <v>4093041.6500000004</v>
      </c>
      <c r="O1674" s="681">
        <f t="shared" ca="1" si="111"/>
        <v>268036.12000000005</v>
      </c>
      <c r="P1674" s="681">
        <f t="shared" ca="1" si="111"/>
        <v>3825005.5300000003</v>
      </c>
      <c r="Q1674" s="681">
        <f t="shared" ca="1" si="111"/>
        <v>0</v>
      </c>
      <c r="R1674" s="681">
        <f t="shared" ca="1" si="111"/>
        <v>0</v>
      </c>
      <c r="S1674" t="str">
        <f t="shared" si="112"/>
        <v>HUM_ASR_FY_2022</v>
      </c>
      <c r="T1674" s="958">
        <f t="shared" si="113"/>
        <v>45032</v>
      </c>
      <c r="U1674" t="str">
        <f t="shared" si="114"/>
        <v>Unaudited</v>
      </c>
    </row>
    <row r="1675" spans="1:21" x14ac:dyDescent="0.25">
      <c r="A1675" t="s">
        <v>437</v>
      </c>
      <c r="B1675" t="s">
        <v>1385</v>
      </c>
      <c r="C1675" t="s">
        <v>1386</v>
      </c>
      <c r="D1675" s="15">
        <v>1900</v>
      </c>
      <c r="E1675" s="121">
        <v>1</v>
      </c>
      <c r="F1675" t="s">
        <v>439</v>
      </c>
      <c r="G1675" s="121">
        <v>182</v>
      </c>
      <c r="H1675" t="s">
        <v>386</v>
      </c>
      <c r="I1675" t="s">
        <v>488</v>
      </c>
      <c r="J1675" t="s">
        <v>433</v>
      </c>
      <c r="K1675" t="s">
        <v>223</v>
      </c>
      <c r="L1675" s="756">
        <v>2.13</v>
      </c>
      <c r="M1675" t="s">
        <v>229</v>
      </c>
      <c r="N1675" s="681">
        <f t="shared" ca="1" si="111"/>
        <v>199384.81999999995</v>
      </c>
      <c r="O1675" s="681">
        <f t="shared" ca="1" si="111"/>
        <v>26575.789999999997</v>
      </c>
      <c r="P1675" s="681">
        <f t="shared" ca="1" si="111"/>
        <v>172809.02999999994</v>
      </c>
      <c r="Q1675" s="681">
        <f t="shared" ca="1" si="111"/>
        <v>0</v>
      </c>
      <c r="R1675" s="681">
        <f t="shared" ca="1" si="111"/>
        <v>0</v>
      </c>
      <c r="S1675" t="str">
        <f t="shared" si="112"/>
        <v>HUM_ASR_FY_2022</v>
      </c>
      <c r="T1675" s="958">
        <f t="shared" si="113"/>
        <v>45032</v>
      </c>
      <c r="U1675" t="str">
        <f t="shared" si="114"/>
        <v>Unaudited</v>
      </c>
    </row>
    <row r="1676" spans="1:21" x14ac:dyDescent="0.25">
      <c r="A1676" t="s">
        <v>437</v>
      </c>
      <c r="B1676" t="s">
        <v>1385</v>
      </c>
      <c r="C1676" t="s">
        <v>1386</v>
      </c>
      <c r="D1676" s="15">
        <v>1900</v>
      </c>
      <c r="E1676" s="121">
        <v>1</v>
      </c>
      <c r="F1676" t="s">
        <v>439</v>
      </c>
      <c r="G1676" s="121">
        <v>182</v>
      </c>
      <c r="H1676" t="s">
        <v>386</v>
      </c>
      <c r="I1676" t="s">
        <v>488</v>
      </c>
      <c r="J1676" t="s">
        <v>433</v>
      </c>
      <c r="K1676" t="s">
        <v>223</v>
      </c>
      <c r="L1676" s="756">
        <v>2.14</v>
      </c>
      <c r="M1676" t="s">
        <v>556</v>
      </c>
      <c r="N1676" s="681">
        <f t="shared" ca="1" si="111"/>
        <v>107491.12000000004</v>
      </c>
      <c r="O1676" s="681">
        <f t="shared" ca="1" si="111"/>
        <v>96217.460000000036</v>
      </c>
      <c r="P1676" s="681">
        <f t="shared" ca="1" si="111"/>
        <v>11273.66</v>
      </c>
      <c r="Q1676" s="681">
        <f t="shared" ca="1" si="111"/>
        <v>0</v>
      </c>
      <c r="R1676" s="681">
        <f t="shared" ca="1" si="111"/>
        <v>0</v>
      </c>
      <c r="S1676" t="str">
        <f t="shared" si="112"/>
        <v>HUM_ASR_FY_2022</v>
      </c>
      <c r="T1676" s="958">
        <f t="shared" si="113"/>
        <v>45032</v>
      </c>
      <c r="U1676" t="str">
        <f t="shared" si="114"/>
        <v>Unaudited</v>
      </c>
    </row>
    <row r="1677" spans="1:21" x14ac:dyDescent="0.25">
      <c r="A1677" t="s">
        <v>437</v>
      </c>
      <c r="B1677" t="s">
        <v>1385</v>
      </c>
      <c r="C1677" t="s">
        <v>1386</v>
      </c>
      <c r="D1677" s="15">
        <v>1900</v>
      </c>
      <c r="E1677" s="121">
        <v>1</v>
      </c>
      <c r="F1677" t="s">
        <v>439</v>
      </c>
      <c r="G1677" s="121">
        <v>182</v>
      </c>
      <c r="H1677" t="s">
        <v>386</v>
      </c>
      <c r="I1677" t="s">
        <v>488</v>
      </c>
      <c r="J1677" t="s">
        <v>433</v>
      </c>
      <c r="K1677" t="s">
        <v>223</v>
      </c>
      <c r="L1677" s="756">
        <v>2.15</v>
      </c>
      <c r="M1677" t="s">
        <v>20</v>
      </c>
      <c r="N1677" s="681">
        <f t="shared" ca="1" si="111"/>
        <v>54188.669555792927</v>
      </c>
      <c r="O1677" s="681">
        <f t="shared" ca="1" si="111"/>
        <v>1901.2769179739264</v>
      </c>
      <c r="P1677" s="681">
        <f t="shared" ca="1" si="111"/>
        <v>52287.392637819001</v>
      </c>
      <c r="Q1677" s="681">
        <f t="shared" ca="1" si="111"/>
        <v>0</v>
      </c>
      <c r="R1677" s="681">
        <f t="shared" ca="1" si="111"/>
        <v>0</v>
      </c>
      <c r="S1677" t="str">
        <f t="shared" si="112"/>
        <v>HUM_ASR_FY_2022</v>
      </c>
      <c r="T1677" s="958">
        <f t="shared" si="113"/>
        <v>45032</v>
      </c>
      <c r="U1677" t="str">
        <f t="shared" si="114"/>
        <v>Unaudited</v>
      </c>
    </row>
    <row r="1678" spans="1:21" x14ac:dyDescent="0.25">
      <c r="A1678" t="s">
        <v>437</v>
      </c>
      <c r="B1678" t="s">
        <v>1385</v>
      </c>
      <c r="C1678" t="s">
        <v>1386</v>
      </c>
      <c r="D1678" s="15">
        <v>1900</v>
      </c>
      <c r="E1678" s="121">
        <v>1</v>
      </c>
      <c r="F1678" t="s">
        <v>439</v>
      </c>
      <c r="G1678" s="121">
        <v>182</v>
      </c>
      <c r="H1678" t="s">
        <v>386</v>
      </c>
      <c r="I1678" t="s">
        <v>488</v>
      </c>
      <c r="J1678" t="s">
        <v>433</v>
      </c>
      <c r="K1678" t="s">
        <v>223</v>
      </c>
      <c r="L1678" s="756">
        <v>2.16</v>
      </c>
      <c r="M1678" t="s">
        <v>799</v>
      </c>
      <c r="N1678" s="681">
        <f t="shared" ca="1" si="111"/>
        <v>824749.08340347209</v>
      </c>
      <c r="O1678" s="681">
        <f t="shared" ca="1" si="111"/>
        <v>407869.50225177739</v>
      </c>
      <c r="P1678" s="681">
        <f t="shared" ca="1" si="111"/>
        <v>416879.5811516947</v>
      </c>
      <c r="Q1678" s="681">
        <f t="shared" ca="1" si="111"/>
        <v>0</v>
      </c>
      <c r="R1678" s="681">
        <f t="shared" ca="1" si="111"/>
        <v>0</v>
      </c>
      <c r="S1678" t="str">
        <f t="shared" si="112"/>
        <v>HUM_ASR_FY_2022</v>
      </c>
      <c r="T1678" s="958">
        <f t="shared" si="113"/>
        <v>45032</v>
      </c>
      <c r="U1678" t="str">
        <f t="shared" si="114"/>
        <v>Unaudited</v>
      </c>
    </row>
    <row r="1679" spans="1:21" x14ac:dyDescent="0.25">
      <c r="A1679" t="s">
        <v>437</v>
      </c>
      <c r="B1679" t="s">
        <v>1385</v>
      </c>
      <c r="C1679" t="s">
        <v>1386</v>
      </c>
      <c r="D1679" s="15">
        <v>1900</v>
      </c>
      <c r="E1679" s="121">
        <v>1</v>
      </c>
      <c r="F1679" t="s">
        <v>439</v>
      </c>
      <c r="G1679" s="121">
        <v>182</v>
      </c>
      <c r="H1679" t="s">
        <v>386</v>
      </c>
      <c r="I1679" t="s">
        <v>488</v>
      </c>
      <c r="J1679" t="s">
        <v>433</v>
      </c>
      <c r="K1679" t="s">
        <v>223</v>
      </c>
      <c r="L1679" s="756">
        <v>2.17</v>
      </c>
      <c r="M1679" t="s">
        <v>1052</v>
      </c>
      <c r="N1679" s="681">
        <f t="shared" ca="1" si="111"/>
        <v>0</v>
      </c>
      <c r="O1679" s="681">
        <f t="shared" ca="1" si="111"/>
        <v>0</v>
      </c>
      <c r="P1679" s="681">
        <f t="shared" ca="1" si="111"/>
        <v>0</v>
      </c>
      <c r="Q1679" s="681">
        <f t="shared" ca="1" si="111"/>
        <v>0</v>
      </c>
      <c r="R1679" s="681">
        <f t="shared" ca="1" si="111"/>
        <v>0</v>
      </c>
      <c r="S1679" t="str">
        <f t="shared" si="112"/>
        <v>HUM_ASR_FY_2022</v>
      </c>
      <c r="T1679" s="958">
        <f t="shared" si="113"/>
        <v>45032</v>
      </c>
      <c r="U1679" t="str">
        <f t="shared" si="114"/>
        <v>Unaudited</v>
      </c>
    </row>
    <row r="1680" spans="1:21" x14ac:dyDescent="0.25">
      <c r="A1680" t="s">
        <v>437</v>
      </c>
      <c r="B1680" t="s">
        <v>1385</v>
      </c>
      <c r="C1680" t="s">
        <v>1386</v>
      </c>
      <c r="D1680" s="15">
        <v>1900</v>
      </c>
      <c r="E1680" s="121">
        <v>1</v>
      </c>
      <c r="F1680" t="s">
        <v>439</v>
      </c>
      <c r="G1680" s="121">
        <v>182</v>
      </c>
      <c r="H1680" t="s">
        <v>386</v>
      </c>
      <c r="I1680" t="s">
        <v>488</v>
      </c>
      <c r="J1680" t="s">
        <v>433</v>
      </c>
      <c r="K1680" t="s">
        <v>223</v>
      </c>
      <c r="L1680" s="756">
        <v>2.1800000000000002</v>
      </c>
      <c r="M1680" t="s">
        <v>648</v>
      </c>
      <c r="N1680" s="681">
        <f t="shared" ca="1" si="111"/>
        <v>136394.67000000001</v>
      </c>
      <c r="O1680" s="681">
        <f t="shared" ca="1" si="111"/>
        <v>8466.6400000000012</v>
      </c>
      <c r="P1680" s="681">
        <f t="shared" ca="1" si="111"/>
        <v>127928.03</v>
      </c>
      <c r="Q1680" s="681">
        <f t="shared" ca="1" si="111"/>
        <v>0</v>
      </c>
      <c r="R1680" s="681">
        <f t="shared" ca="1" si="111"/>
        <v>0</v>
      </c>
      <c r="S1680" t="str">
        <f t="shared" si="112"/>
        <v>HUM_ASR_FY_2022</v>
      </c>
      <c r="T1680" s="958">
        <f t="shared" si="113"/>
        <v>45032</v>
      </c>
      <c r="U1680" t="str">
        <f t="shared" si="114"/>
        <v>Unaudited</v>
      </c>
    </row>
    <row r="1681" spans="1:21" x14ac:dyDescent="0.25">
      <c r="A1681" t="s">
        <v>437</v>
      </c>
      <c r="B1681" t="s">
        <v>1385</v>
      </c>
      <c r="C1681" t="s">
        <v>1386</v>
      </c>
      <c r="D1681" s="15">
        <v>1900</v>
      </c>
      <c r="E1681" s="121">
        <v>1</v>
      </c>
      <c r="F1681" t="s">
        <v>439</v>
      </c>
      <c r="G1681" s="121">
        <v>182</v>
      </c>
      <c r="H1681" t="s">
        <v>386</v>
      </c>
      <c r="I1681" t="s">
        <v>488</v>
      </c>
      <c r="J1681" t="s">
        <v>433</v>
      </c>
      <c r="K1681" t="s">
        <v>223</v>
      </c>
      <c r="L1681" s="756">
        <v>2.19</v>
      </c>
      <c r="M1681" t="s">
        <v>218</v>
      </c>
      <c r="N1681" s="681">
        <f t="shared" ca="1" si="111"/>
        <v>0</v>
      </c>
      <c r="O1681" s="681">
        <f t="shared" ca="1" si="111"/>
        <v>0</v>
      </c>
      <c r="P1681" s="681">
        <f t="shared" ca="1" si="111"/>
        <v>0</v>
      </c>
      <c r="Q1681" s="681">
        <f t="shared" ca="1" si="111"/>
        <v>0</v>
      </c>
      <c r="R1681" s="681">
        <f t="shared" ca="1" si="111"/>
        <v>0</v>
      </c>
      <c r="S1681" t="str">
        <f t="shared" si="112"/>
        <v>HUM_ASR_FY_2022</v>
      </c>
      <c r="T1681" s="958">
        <f t="shared" si="113"/>
        <v>45032</v>
      </c>
      <c r="U1681" t="str">
        <f t="shared" si="114"/>
        <v>Unaudited</v>
      </c>
    </row>
    <row r="1682" spans="1:21" x14ac:dyDescent="0.25">
      <c r="A1682" t="s">
        <v>437</v>
      </c>
      <c r="B1682" t="s">
        <v>1385</v>
      </c>
      <c r="C1682" t="s">
        <v>1386</v>
      </c>
      <c r="D1682" s="15">
        <v>1900</v>
      </c>
      <c r="E1682" s="121">
        <v>1</v>
      </c>
      <c r="F1682" t="s">
        <v>439</v>
      </c>
      <c r="G1682" s="121">
        <v>182</v>
      </c>
      <c r="H1682" t="s">
        <v>386</v>
      </c>
      <c r="I1682" t="s">
        <v>488</v>
      </c>
      <c r="J1682" t="s">
        <v>433</v>
      </c>
      <c r="K1682" t="s">
        <v>223</v>
      </c>
      <c r="L1682" s="756" t="s">
        <v>704</v>
      </c>
      <c r="M1682" t="s">
        <v>230</v>
      </c>
      <c r="N1682" s="681">
        <f t="shared" ca="1" si="111"/>
        <v>11927.983829198096</v>
      </c>
      <c r="O1682" s="681">
        <f t="shared" ca="1" si="111"/>
        <v>1184.1000227510501</v>
      </c>
      <c r="P1682" s="681">
        <f t="shared" ca="1" si="111"/>
        <v>10743.883806447046</v>
      </c>
      <c r="Q1682" s="681">
        <f t="shared" ca="1" si="111"/>
        <v>0</v>
      </c>
      <c r="R1682" s="681">
        <f t="shared" ca="1" si="111"/>
        <v>0</v>
      </c>
      <c r="S1682" t="str">
        <f t="shared" si="112"/>
        <v>HUM_ASR_FY_2022</v>
      </c>
      <c r="T1682" s="958">
        <f t="shared" si="113"/>
        <v>45032</v>
      </c>
      <c r="U1682" t="str">
        <f t="shared" si="114"/>
        <v>Unaudited</v>
      </c>
    </row>
    <row r="1683" spans="1:21" x14ac:dyDescent="0.25">
      <c r="A1683" t="s">
        <v>437</v>
      </c>
      <c r="B1683" t="s">
        <v>1385</v>
      </c>
      <c r="C1683" t="s">
        <v>1386</v>
      </c>
      <c r="D1683" s="15">
        <v>1900</v>
      </c>
      <c r="E1683" s="121">
        <v>1</v>
      </c>
      <c r="F1683" t="s">
        <v>439</v>
      </c>
      <c r="G1683" s="121">
        <v>182</v>
      </c>
      <c r="H1683" t="s">
        <v>386</v>
      </c>
      <c r="I1683" t="s">
        <v>488</v>
      </c>
      <c r="J1683" t="s">
        <v>433</v>
      </c>
      <c r="K1683" t="s">
        <v>223</v>
      </c>
      <c r="L1683" s="756">
        <v>2.21</v>
      </c>
      <c r="M1683" t="s">
        <v>466</v>
      </c>
      <c r="N1683" s="681">
        <f t="shared" ca="1" si="111"/>
        <v>0</v>
      </c>
      <c r="O1683" s="681">
        <f t="shared" ca="1" si="111"/>
        <v>0</v>
      </c>
      <c r="P1683" s="681">
        <f t="shared" ca="1" si="111"/>
        <v>0</v>
      </c>
      <c r="Q1683" s="681">
        <f t="shared" ca="1" si="111"/>
        <v>0</v>
      </c>
      <c r="R1683" s="681">
        <f t="shared" ca="1" si="111"/>
        <v>0</v>
      </c>
      <c r="S1683" t="str">
        <f t="shared" si="112"/>
        <v>HUM_ASR_FY_2022</v>
      </c>
      <c r="T1683" s="958">
        <f t="shared" si="113"/>
        <v>45032</v>
      </c>
      <c r="U1683" t="str">
        <f t="shared" si="114"/>
        <v>Unaudited</v>
      </c>
    </row>
    <row r="1684" spans="1:21" x14ac:dyDescent="0.25">
      <c r="A1684" t="s">
        <v>437</v>
      </c>
      <c r="B1684" t="s">
        <v>1385</v>
      </c>
      <c r="C1684" t="s">
        <v>1386</v>
      </c>
      <c r="D1684" s="15">
        <v>1900</v>
      </c>
      <c r="E1684" s="121">
        <v>1</v>
      </c>
      <c r="F1684" t="s">
        <v>439</v>
      </c>
      <c r="G1684" s="121">
        <v>182</v>
      </c>
      <c r="H1684" t="s">
        <v>386</v>
      </c>
      <c r="I1684" t="s">
        <v>488</v>
      </c>
      <c r="J1684" t="s">
        <v>433</v>
      </c>
      <c r="K1684" t="s">
        <v>6</v>
      </c>
      <c r="L1684" s="756" t="s">
        <v>70</v>
      </c>
      <c r="M1684" t="s">
        <v>188</v>
      </c>
      <c r="N1684" s="681">
        <f t="shared" ca="1" si="111"/>
        <v>40513.903995406756</v>
      </c>
      <c r="O1684" s="681">
        <f t="shared" ca="1" si="111"/>
        <v>19519.977143385553</v>
      </c>
      <c r="P1684" s="681">
        <f t="shared" ca="1" si="111"/>
        <v>20993.926852021206</v>
      </c>
      <c r="Q1684" s="681">
        <f t="shared" ca="1" si="111"/>
        <v>0</v>
      </c>
      <c r="R1684" s="681">
        <f t="shared" ca="1" si="111"/>
        <v>0</v>
      </c>
      <c r="S1684" t="str">
        <f t="shared" si="112"/>
        <v>HUM_ASR_FY_2022</v>
      </c>
      <c r="T1684" s="958">
        <f t="shared" si="113"/>
        <v>45032</v>
      </c>
      <c r="U1684" t="str">
        <f t="shared" si="114"/>
        <v>Unaudited</v>
      </c>
    </row>
    <row r="1685" spans="1:21" x14ac:dyDescent="0.25">
      <c r="A1685" t="s">
        <v>437</v>
      </c>
      <c r="B1685" t="s">
        <v>1385</v>
      </c>
      <c r="C1685" t="s">
        <v>1386</v>
      </c>
      <c r="D1685" s="15">
        <v>1900</v>
      </c>
      <c r="E1685" s="121">
        <v>1</v>
      </c>
      <c r="F1685" t="s">
        <v>439</v>
      </c>
      <c r="G1685" s="121">
        <v>182</v>
      </c>
      <c r="H1685" t="s">
        <v>386</v>
      </c>
      <c r="I1685" t="s">
        <v>488</v>
      </c>
      <c r="J1685" t="s">
        <v>433</v>
      </c>
      <c r="K1685" t="s">
        <v>6</v>
      </c>
      <c r="L1685" s="756" t="s">
        <v>71</v>
      </c>
      <c r="M1685" t="s">
        <v>231</v>
      </c>
      <c r="N1685" s="681">
        <f t="shared" ca="1" si="111"/>
        <v>0</v>
      </c>
      <c r="O1685" s="681">
        <f t="shared" ca="1" si="111"/>
        <v>0</v>
      </c>
      <c r="P1685" s="681">
        <f t="shared" ca="1" si="111"/>
        <v>0</v>
      </c>
      <c r="Q1685" s="681">
        <f t="shared" ca="1" si="111"/>
        <v>0</v>
      </c>
      <c r="R1685" s="681">
        <f t="shared" ca="1" si="111"/>
        <v>0</v>
      </c>
      <c r="S1685" t="str">
        <f t="shared" si="112"/>
        <v>HUM_ASR_FY_2022</v>
      </c>
      <c r="T1685" s="958">
        <f t="shared" si="113"/>
        <v>45032</v>
      </c>
      <c r="U1685" t="str">
        <f t="shared" si="114"/>
        <v>Unaudited</v>
      </c>
    </row>
    <row r="1686" spans="1:21" x14ac:dyDescent="0.25">
      <c r="A1686" t="s">
        <v>437</v>
      </c>
      <c r="B1686" t="s">
        <v>1385</v>
      </c>
      <c r="C1686" t="s">
        <v>1386</v>
      </c>
      <c r="D1686" s="15">
        <v>1900</v>
      </c>
      <c r="E1686" s="121">
        <v>1</v>
      </c>
      <c r="F1686" t="s">
        <v>439</v>
      </c>
      <c r="G1686" s="121">
        <v>182</v>
      </c>
      <c r="H1686" t="s">
        <v>386</v>
      </c>
      <c r="I1686" t="s">
        <v>488</v>
      </c>
      <c r="J1686" t="s">
        <v>433</v>
      </c>
      <c r="K1686" t="s">
        <v>6</v>
      </c>
      <c r="L1686" s="756" t="s">
        <v>72</v>
      </c>
      <c r="M1686" t="s">
        <v>164</v>
      </c>
      <c r="N1686" s="681">
        <f t="shared" ca="1" si="111"/>
        <v>0</v>
      </c>
      <c r="O1686" s="681">
        <f t="shared" ca="1" si="111"/>
        <v>0</v>
      </c>
      <c r="P1686" s="681">
        <f t="shared" ca="1" si="111"/>
        <v>0</v>
      </c>
      <c r="Q1686" s="681">
        <f t="shared" ca="1" si="111"/>
        <v>0</v>
      </c>
      <c r="R1686" s="681">
        <f t="shared" ca="1" si="111"/>
        <v>0</v>
      </c>
      <c r="S1686" t="str">
        <f t="shared" si="112"/>
        <v>HUM_ASR_FY_2022</v>
      </c>
      <c r="T1686" s="958">
        <f t="shared" si="113"/>
        <v>45032</v>
      </c>
      <c r="U1686" t="str">
        <f t="shared" si="114"/>
        <v>Unaudited</v>
      </c>
    </row>
    <row r="1687" spans="1:21" x14ac:dyDescent="0.25">
      <c r="A1687" t="s">
        <v>437</v>
      </c>
      <c r="B1687" t="s">
        <v>1385</v>
      </c>
      <c r="C1687" t="s">
        <v>1386</v>
      </c>
      <c r="D1687" s="15">
        <v>1900</v>
      </c>
      <c r="E1687" s="121">
        <v>1</v>
      </c>
      <c r="F1687" t="s">
        <v>439</v>
      </c>
      <c r="G1687" s="121">
        <v>182</v>
      </c>
      <c r="H1687" t="s">
        <v>386</v>
      </c>
      <c r="I1687" t="s">
        <v>488</v>
      </c>
      <c r="J1687" t="s">
        <v>433</v>
      </c>
      <c r="K1687" t="s">
        <v>6</v>
      </c>
      <c r="L1687" s="756">
        <v>3.4</v>
      </c>
      <c r="M1687" t="s">
        <v>461</v>
      </c>
      <c r="N1687" s="681">
        <f t="shared" ca="1" si="111"/>
        <v>0</v>
      </c>
      <c r="O1687" s="681">
        <f t="shared" ca="1" si="111"/>
        <v>0</v>
      </c>
      <c r="P1687" s="681">
        <f t="shared" ca="1" si="111"/>
        <v>0</v>
      </c>
      <c r="Q1687" s="681">
        <f t="shared" ca="1" si="111"/>
        <v>0</v>
      </c>
      <c r="R1687" s="681">
        <f t="shared" ca="1" si="111"/>
        <v>0</v>
      </c>
      <c r="S1687" t="str">
        <f t="shared" si="112"/>
        <v>HUM_ASR_FY_2022</v>
      </c>
      <c r="T1687" s="958">
        <f t="shared" si="113"/>
        <v>45032</v>
      </c>
      <c r="U1687" t="str">
        <f t="shared" si="114"/>
        <v>Unaudited</v>
      </c>
    </row>
    <row r="1688" spans="1:21" x14ac:dyDescent="0.25">
      <c r="A1688" t="s">
        <v>437</v>
      </c>
      <c r="B1688" t="s">
        <v>1385</v>
      </c>
      <c r="C1688" t="s">
        <v>1386</v>
      </c>
      <c r="D1688" s="15">
        <v>1900</v>
      </c>
      <c r="E1688" s="121">
        <v>1</v>
      </c>
      <c r="F1688" t="s">
        <v>439</v>
      </c>
      <c r="G1688" s="121">
        <v>182</v>
      </c>
      <c r="H1688" t="s">
        <v>386</v>
      </c>
      <c r="I1688" t="s">
        <v>488</v>
      </c>
      <c r="J1688" t="s">
        <v>433</v>
      </c>
      <c r="K1688" t="s">
        <v>434</v>
      </c>
      <c r="L1688" s="756">
        <v>4.5</v>
      </c>
      <c r="M1688" t="s">
        <v>32</v>
      </c>
      <c r="N1688" s="681">
        <f t="shared" ca="1" si="111"/>
        <v>-6251.5627272727252</v>
      </c>
      <c r="O1688" s="681">
        <f t="shared" ca="1" si="111"/>
        <v>-4662.0293114950136</v>
      </c>
      <c r="P1688" s="681">
        <f t="shared" ca="1" si="111"/>
        <v>-1589.5334157777111</v>
      </c>
      <c r="Q1688" s="681">
        <f t="shared" ca="1" si="111"/>
        <v>0</v>
      </c>
      <c r="R1688" s="681">
        <f t="shared" ca="1" si="111"/>
        <v>0</v>
      </c>
      <c r="S1688" t="str">
        <f t="shared" si="112"/>
        <v>HUM_ASR_FY_2022</v>
      </c>
      <c r="T1688" s="958">
        <f t="shared" si="113"/>
        <v>45032</v>
      </c>
      <c r="U1688" t="str">
        <f t="shared" si="114"/>
        <v>Unaudited</v>
      </c>
    </row>
    <row r="1689" spans="1:21" x14ac:dyDescent="0.25">
      <c r="A1689" t="s">
        <v>437</v>
      </c>
      <c r="B1689" t="s">
        <v>1385</v>
      </c>
      <c r="C1689" t="s">
        <v>1386</v>
      </c>
      <c r="D1689" s="15">
        <v>1900</v>
      </c>
      <c r="E1689" s="121">
        <v>1</v>
      </c>
      <c r="F1689" t="s">
        <v>439</v>
      </c>
      <c r="G1689" s="121">
        <v>182</v>
      </c>
      <c r="H1689" t="s">
        <v>386</v>
      </c>
      <c r="I1689" t="s">
        <v>488</v>
      </c>
      <c r="J1689" t="s">
        <v>433</v>
      </c>
      <c r="K1689" t="s">
        <v>434</v>
      </c>
      <c r="L1689" s="756" t="s">
        <v>944</v>
      </c>
      <c r="M1689" t="s">
        <v>935</v>
      </c>
      <c r="N1689" s="681">
        <f t="shared" ca="1" si="111"/>
        <v>0</v>
      </c>
      <c r="O1689" s="681">
        <f t="shared" ca="1" si="111"/>
        <v>0</v>
      </c>
      <c r="P1689" s="681">
        <f t="shared" ca="1" si="111"/>
        <v>0</v>
      </c>
      <c r="Q1689" s="681">
        <f t="shared" ca="1" si="111"/>
        <v>0</v>
      </c>
      <c r="R1689" s="681">
        <f t="shared" ca="1" si="111"/>
        <v>0</v>
      </c>
      <c r="S1689" t="str">
        <f t="shared" si="112"/>
        <v>HUM_ASR_FY_2022</v>
      </c>
      <c r="T1689" s="958">
        <f t="shared" si="113"/>
        <v>45032</v>
      </c>
      <c r="U1689" t="str">
        <f t="shared" si="114"/>
        <v>Unaudited</v>
      </c>
    </row>
    <row r="1690" spans="1:21" x14ac:dyDescent="0.25">
      <c r="A1690" t="s">
        <v>437</v>
      </c>
      <c r="B1690" t="s">
        <v>1385</v>
      </c>
      <c r="C1690" t="s">
        <v>1386</v>
      </c>
      <c r="D1690" s="15">
        <v>1900</v>
      </c>
      <c r="E1690" s="121">
        <v>1</v>
      </c>
      <c r="F1690" t="s">
        <v>439</v>
      </c>
      <c r="G1690" s="121">
        <v>182</v>
      </c>
      <c r="H1690" t="s">
        <v>386</v>
      </c>
      <c r="I1690" t="s">
        <v>488</v>
      </c>
      <c r="J1690" t="s">
        <v>433</v>
      </c>
      <c r="K1690" t="s">
        <v>434</v>
      </c>
      <c r="L1690" s="756" t="s">
        <v>193</v>
      </c>
      <c r="M1690" t="s">
        <v>40</v>
      </c>
      <c r="N1690" s="681">
        <f t="shared" ca="1" si="111"/>
        <v>0</v>
      </c>
      <c r="O1690" s="681">
        <f t="shared" ca="1" si="111"/>
        <v>0</v>
      </c>
      <c r="P1690" s="681">
        <f t="shared" ca="1" si="111"/>
        <v>0</v>
      </c>
      <c r="Q1690" s="681">
        <f t="shared" ca="1" si="111"/>
        <v>0</v>
      </c>
      <c r="R1690" s="681">
        <f t="shared" ca="1" si="111"/>
        <v>0</v>
      </c>
      <c r="S1690" t="str">
        <f t="shared" si="112"/>
        <v>HUM_ASR_FY_2022</v>
      </c>
      <c r="T1690" s="958">
        <f t="shared" si="113"/>
        <v>45032</v>
      </c>
      <c r="U1690" t="str">
        <f t="shared" si="114"/>
        <v>Unaudited</v>
      </c>
    </row>
    <row r="1691" spans="1:21" x14ac:dyDescent="0.25">
      <c r="A1691" t="s">
        <v>437</v>
      </c>
      <c r="B1691" t="s">
        <v>1385</v>
      </c>
      <c r="C1691" t="s">
        <v>1386</v>
      </c>
      <c r="D1691" s="15">
        <v>1900</v>
      </c>
      <c r="E1691" s="121">
        <v>1</v>
      </c>
      <c r="F1691" t="s">
        <v>439</v>
      </c>
      <c r="G1691" s="121">
        <v>182</v>
      </c>
      <c r="H1691" t="s">
        <v>386</v>
      </c>
      <c r="I1691" t="s">
        <v>488</v>
      </c>
      <c r="J1691" t="s">
        <v>433</v>
      </c>
      <c r="K1691" t="s">
        <v>434</v>
      </c>
      <c r="L1691" s="756" t="s">
        <v>192</v>
      </c>
      <c r="M1691" t="s">
        <v>329</v>
      </c>
      <c r="N1691" s="681">
        <f t="shared" ca="1" si="111"/>
        <v>0</v>
      </c>
      <c r="O1691" s="681">
        <f t="shared" ca="1" si="111"/>
        <v>0</v>
      </c>
      <c r="P1691" s="681">
        <f t="shared" ca="1" si="111"/>
        <v>0</v>
      </c>
      <c r="Q1691" s="681">
        <f t="shared" ca="1" si="111"/>
        <v>0</v>
      </c>
      <c r="R1691" s="681">
        <f t="shared" ca="1" si="111"/>
        <v>0</v>
      </c>
      <c r="S1691" t="str">
        <f t="shared" si="112"/>
        <v>HUM_ASR_FY_2022</v>
      </c>
      <c r="T1691" s="958">
        <f t="shared" si="113"/>
        <v>45032</v>
      </c>
      <c r="U1691" t="str">
        <f t="shared" si="114"/>
        <v>Unaudited</v>
      </c>
    </row>
    <row r="1692" spans="1:21" x14ac:dyDescent="0.25">
      <c r="A1692" t="s">
        <v>437</v>
      </c>
      <c r="B1692" t="s">
        <v>1385</v>
      </c>
      <c r="C1692" t="s">
        <v>1386</v>
      </c>
      <c r="D1692" s="15">
        <v>1900</v>
      </c>
      <c r="E1692" s="121">
        <v>1</v>
      </c>
      <c r="F1692" t="s">
        <v>439</v>
      </c>
      <c r="G1692" s="121">
        <v>182</v>
      </c>
      <c r="H1692" t="s">
        <v>386</v>
      </c>
      <c r="I1692" t="s">
        <v>488</v>
      </c>
      <c r="J1692" t="s">
        <v>450</v>
      </c>
      <c r="K1692" t="s">
        <v>435</v>
      </c>
      <c r="L1692" s="756" t="s">
        <v>79</v>
      </c>
      <c r="M1692" t="s">
        <v>27</v>
      </c>
      <c r="N1692" s="681">
        <f t="shared" ca="1" si="111"/>
        <v>549823.11367961031</v>
      </c>
      <c r="O1692" s="681">
        <f t="shared" ca="1" si="111"/>
        <v>255434.48490464114</v>
      </c>
      <c r="P1692" s="681">
        <f t="shared" ca="1" si="111"/>
        <v>294388.62877496914</v>
      </c>
      <c r="Q1692" s="681">
        <f t="shared" ca="1" si="111"/>
        <v>0</v>
      </c>
      <c r="R1692" s="681">
        <f t="shared" ca="1" si="111"/>
        <v>0</v>
      </c>
      <c r="S1692" t="str">
        <f t="shared" si="112"/>
        <v>HUM_ASR_FY_2022</v>
      </c>
      <c r="T1692" s="958">
        <f t="shared" si="113"/>
        <v>45032</v>
      </c>
      <c r="U1692" t="str">
        <f t="shared" si="114"/>
        <v>Unaudited</v>
      </c>
    </row>
    <row r="1693" spans="1:21" x14ac:dyDescent="0.25">
      <c r="A1693" t="s">
        <v>437</v>
      </c>
      <c r="B1693" t="s">
        <v>1385</v>
      </c>
      <c r="C1693" t="s">
        <v>1386</v>
      </c>
      <c r="D1693" s="15">
        <v>1900</v>
      </c>
      <c r="E1693" s="121">
        <v>1</v>
      </c>
      <c r="F1693" t="s">
        <v>439</v>
      </c>
      <c r="G1693" s="121">
        <v>182</v>
      </c>
      <c r="H1693" t="s">
        <v>386</v>
      </c>
      <c r="I1693" t="s">
        <v>488</v>
      </c>
      <c r="J1693" t="s">
        <v>450</v>
      </c>
      <c r="K1693" t="s">
        <v>435</v>
      </c>
      <c r="L1693" s="756" t="s">
        <v>80</v>
      </c>
      <c r="M1693" t="s">
        <v>97</v>
      </c>
      <c r="N1693" s="681">
        <f t="shared" ca="1" si="111"/>
        <v>88756.719879278331</v>
      </c>
      <c r="O1693" s="681">
        <f t="shared" ca="1" si="111"/>
        <v>41234.219624677331</v>
      </c>
      <c r="P1693" s="681">
        <f t="shared" ca="1" si="111"/>
        <v>47522.500254601</v>
      </c>
      <c r="Q1693" s="681">
        <f t="shared" ca="1" si="111"/>
        <v>0</v>
      </c>
      <c r="R1693" s="681">
        <f t="shared" ca="1" si="111"/>
        <v>0</v>
      </c>
      <c r="S1693" t="str">
        <f t="shared" si="112"/>
        <v>HUM_ASR_FY_2022</v>
      </c>
      <c r="T1693" s="958">
        <f t="shared" si="113"/>
        <v>45032</v>
      </c>
      <c r="U1693" t="str">
        <f t="shared" si="114"/>
        <v>Unaudited</v>
      </c>
    </row>
    <row r="1694" spans="1:21" x14ac:dyDescent="0.25">
      <c r="A1694" t="s">
        <v>437</v>
      </c>
      <c r="B1694" t="s">
        <v>1385</v>
      </c>
      <c r="C1694" t="s">
        <v>1386</v>
      </c>
      <c r="D1694" s="15">
        <v>1900</v>
      </c>
      <c r="E1694" s="121">
        <v>1</v>
      </c>
      <c r="F1694" t="s">
        <v>439</v>
      </c>
      <c r="G1694" s="121">
        <v>182</v>
      </c>
      <c r="H1694" t="s">
        <v>386</v>
      </c>
      <c r="I1694" t="s">
        <v>488</v>
      </c>
      <c r="J1694" t="s">
        <v>450</v>
      </c>
      <c r="K1694" t="s">
        <v>435</v>
      </c>
      <c r="L1694" s="756" t="s">
        <v>81</v>
      </c>
      <c r="M1694" t="s">
        <v>98</v>
      </c>
      <c r="N1694" s="681">
        <f t="shared" ca="1" si="111"/>
        <v>128674.19061728325</v>
      </c>
      <c r="O1694" s="681">
        <f t="shared" ca="1" si="111"/>
        <v>59778.908494559764</v>
      </c>
      <c r="P1694" s="681">
        <f t="shared" ca="1" si="111"/>
        <v>68895.282122723496</v>
      </c>
      <c r="Q1694" s="681">
        <f t="shared" ca="1" si="111"/>
        <v>0</v>
      </c>
      <c r="R1694" s="681">
        <f t="shared" ca="1" si="111"/>
        <v>0</v>
      </c>
      <c r="S1694" t="str">
        <f t="shared" si="112"/>
        <v>HUM_ASR_FY_2022</v>
      </c>
      <c r="T1694" s="958">
        <f t="shared" si="113"/>
        <v>45032</v>
      </c>
      <c r="U1694" t="str">
        <f t="shared" si="114"/>
        <v>Unaudited</v>
      </c>
    </row>
    <row r="1695" spans="1:21" x14ac:dyDescent="0.25">
      <c r="A1695" t="s">
        <v>437</v>
      </c>
      <c r="B1695" t="s">
        <v>1385</v>
      </c>
      <c r="C1695" t="s">
        <v>1386</v>
      </c>
      <c r="D1695" s="15">
        <v>1900</v>
      </c>
      <c r="E1695" s="121">
        <v>1</v>
      </c>
      <c r="F1695" t="s">
        <v>439</v>
      </c>
      <c r="G1695" s="121">
        <v>182</v>
      </c>
      <c r="H1695" t="s">
        <v>386</v>
      </c>
      <c r="I1695" t="s">
        <v>488</v>
      </c>
      <c r="J1695" t="s">
        <v>450</v>
      </c>
      <c r="K1695" t="s">
        <v>435</v>
      </c>
      <c r="L1695" s="756" t="s">
        <v>82</v>
      </c>
      <c r="M1695" t="s">
        <v>99</v>
      </c>
      <c r="N1695" s="681">
        <f t="shared" ca="1" si="111"/>
        <v>65724.221404222655</v>
      </c>
      <c r="O1695" s="681">
        <f t="shared" ca="1" si="111"/>
        <v>30533.879392216571</v>
      </c>
      <c r="P1695" s="681">
        <f t="shared" ca="1" si="111"/>
        <v>35190.342012006076</v>
      </c>
      <c r="Q1695" s="681">
        <f t="shared" ca="1" si="111"/>
        <v>0</v>
      </c>
      <c r="R1695" s="681">
        <f t="shared" ca="1" si="111"/>
        <v>0</v>
      </c>
      <c r="S1695" t="str">
        <f t="shared" si="112"/>
        <v>HUM_ASR_FY_2022</v>
      </c>
      <c r="T1695" s="958">
        <f t="shared" si="113"/>
        <v>45032</v>
      </c>
      <c r="U1695" t="str">
        <f t="shared" si="114"/>
        <v>Unaudited</v>
      </c>
    </row>
    <row r="1696" spans="1:21" x14ac:dyDescent="0.25">
      <c r="A1696" t="s">
        <v>437</v>
      </c>
      <c r="B1696" t="s">
        <v>1385</v>
      </c>
      <c r="C1696" t="s">
        <v>1386</v>
      </c>
      <c r="D1696" s="15">
        <v>1900</v>
      </c>
      <c r="E1696" s="121">
        <v>1</v>
      </c>
      <c r="F1696" t="s">
        <v>439</v>
      </c>
      <c r="G1696" s="121">
        <v>182</v>
      </c>
      <c r="H1696" t="s">
        <v>386</v>
      </c>
      <c r="I1696" t="s">
        <v>488</v>
      </c>
      <c r="J1696" t="s">
        <v>450</v>
      </c>
      <c r="K1696" t="s">
        <v>435</v>
      </c>
      <c r="L1696" s="756" t="s">
        <v>216</v>
      </c>
      <c r="M1696" t="s">
        <v>100</v>
      </c>
      <c r="N1696" s="681">
        <f t="shared" ca="1" si="111"/>
        <v>316065.84251431579</v>
      </c>
      <c r="O1696" s="681">
        <f t="shared" ca="1" si="111"/>
        <v>146836.52554781572</v>
      </c>
      <c r="P1696" s="681">
        <f t="shared" ca="1" si="111"/>
        <v>169229.31696650008</v>
      </c>
      <c r="Q1696" s="681">
        <f t="shared" ca="1" si="111"/>
        <v>0</v>
      </c>
      <c r="R1696" s="681">
        <f t="shared" ca="1" si="111"/>
        <v>0</v>
      </c>
      <c r="S1696" t="str">
        <f t="shared" si="112"/>
        <v>HUM_ASR_FY_2022</v>
      </c>
      <c r="T1696" s="958">
        <f t="shared" si="113"/>
        <v>45032</v>
      </c>
      <c r="U1696" t="str">
        <f t="shared" si="114"/>
        <v>Unaudited</v>
      </c>
    </row>
    <row r="1697" spans="1:21" x14ac:dyDescent="0.25">
      <c r="A1697" t="s">
        <v>437</v>
      </c>
      <c r="B1697" t="s">
        <v>1385</v>
      </c>
      <c r="C1697" t="s">
        <v>1386</v>
      </c>
      <c r="D1697" s="15">
        <v>1900</v>
      </c>
      <c r="E1697" s="121">
        <v>1</v>
      </c>
      <c r="F1697" t="s">
        <v>439</v>
      </c>
      <c r="G1697" s="121">
        <v>182</v>
      </c>
      <c r="H1697" t="s">
        <v>386</v>
      </c>
      <c r="I1697" t="s">
        <v>488</v>
      </c>
      <c r="J1697" t="s">
        <v>450</v>
      </c>
      <c r="K1697" t="s">
        <v>435</v>
      </c>
      <c r="L1697" s="756" t="s">
        <v>215</v>
      </c>
      <c r="M1697" t="s">
        <v>28</v>
      </c>
      <c r="N1697" s="681">
        <f t="shared" ca="1" si="111"/>
        <v>3851.502909138575</v>
      </c>
      <c r="O1697" s="681">
        <f t="shared" ca="1" si="111"/>
        <v>1789.3148491349471</v>
      </c>
      <c r="P1697" s="681">
        <f t="shared" ca="1" si="111"/>
        <v>2062.1880600036279</v>
      </c>
      <c r="Q1697" s="681">
        <f t="shared" ca="1" si="111"/>
        <v>0</v>
      </c>
      <c r="R1697" s="681">
        <f t="shared" ca="1" si="111"/>
        <v>0</v>
      </c>
      <c r="S1697" t="str">
        <f t="shared" si="112"/>
        <v>HUM_ASR_FY_2022</v>
      </c>
      <c r="T1697" s="958">
        <f t="shared" si="113"/>
        <v>45032</v>
      </c>
      <c r="U1697" t="str">
        <f t="shared" si="114"/>
        <v>Unaudited</v>
      </c>
    </row>
    <row r="1698" spans="1:21" x14ac:dyDescent="0.25">
      <c r="A1698" t="s">
        <v>437</v>
      </c>
      <c r="B1698" t="s">
        <v>1385</v>
      </c>
      <c r="C1698" t="s">
        <v>1386</v>
      </c>
      <c r="D1698" s="15">
        <v>1900</v>
      </c>
      <c r="E1698" s="121">
        <v>1</v>
      </c>
      <c r="F1698" t="s">
        <v>439</v>
      </c>
      <c r="G1698" s="121">
        <v>182</v>
      </c>
      <c r="H1698" t="s">
        <v>386</v>
      </c>
      <c r="I1698" t="s">
        <v>488</v>
      </c>
      <c r="J1698" t="s">
        <v>436</v>
      </c>
      <c r="K1698" t="s">
        <v>436</v>
      </c>
      <c r="L1698" s="756" t="s">
        <v>84</v>
      </c>
      <c r="M1698" t="s">
        <v>327</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HUM_ASR_FY_2022</v>
      </c>
      <c r="T1698" s="958">
        <f t="shared" si="113"/>
        <v>45032</v>
      </c>
      <c r="U1698" t="str">
        <f t="shared" si="114"/>
        <v>Unaudited</v>
      </c>
    </row>
    <row r="1699" spans="1:21" x14ac:dyDescent="0.25">
      <c r="A1699" t="s">
        <v>437</v>
      </c>
      <c r="B1699" t="s">
        <v>1385</v>
      </c>
      <c r="C1699" t="s">
        <v>1386</v>
      </c>
      <c r="D1699" s="15">
        <v>1900</v>
      </c>
      <c r="E1699" s="121">
        <v>1</v>
      </c>
      <c r="F1699" t="s">
        <v>439</v>
      </c>
      <c r="G1699" s="121">
        <v>182</v>
      </c>
      <c r="H1699" t="s">
        <v>386</v>
      </c>
      <c r="I1699" t="s">
        <v>488</v>
      </c>
      <c r="J1699" t="s">
        <v>436</v>
      </c>
      <c r="K1699" t="s">
        <v>436</v>
      </c>
      <c r="L1699" s="756" t="s">
        <v>85</v>
      </c>
      <c r="M1699" t="s">
        <v>325</v>
      </c>
      <c r="N1699" s="681">
        <f t="shared" ca="1" si="115"/>
        <v>0</v>
      </c>
      <c r="O1699" s="681">
        <f t="shared" ca="1" si="115"/>
        <v>0</v>
      </c>
      <c r="P1699" s="681">
        <f t="shared" ca="1" si="115"/>
        <v>0</v>
      </c>
      <c r="Q1699" s="681">
        <f t="shared" ca="1" si="115"/>
        <v>0</v>
      </c>
      <c r="R1699" s="681">
        <f t="shared" ca="1" si="115"/>
        <v>0</v>
      </c>
      <c r="S1699" t="str">
        <f t="shared" si="112"/>
        <v>HUM_ASR_FY_2022</v>
      </c>
      <c r="T1699" s="958">
        <f t="shared" si="113"/>
        <v>45032</v>
      </c>
      <c r="U1699" t="str">
        <f t="shared" si="114"/>
        <v>Unaudited</v>
      </c>
    </row>
    <row r="1700" spans="1:21" x14ac:dyDescent="0.25">
      <c r="A1700" t="s">
        <v>437</v>
      </c>
      <c r="B1700" t="s">
        <v>1385</v>
      </c>
      <c r="C1700" t="s">
        <v>1386</v>
      </c>
      <c r="D1700" s="15">
        <v>1900</v>
      </c>
      <c r="E1700" s="121">
        <v>1</v>
      </c>
      <c r="F1700" t="s">
        <v>439</v>
      </c>
      <c r="G1700" s="121">
        <v>182</v>
      </c>
      <c r="H1700" t="s">
        <v>386</v>
      </c>
      <c r="I1700" t="s">
        <v>488</v>
      </c>
      <c r="J1700" t="s">
        <v>436</v>
      </c>
      <c r="K1700" t="s">
        <v>436</v>
      </c>
      <c r="L1700" s="756" t="s">
        <v>86</v>
      </c>
      <c r="M1700" t="s">
        <v>494</v>
      </c>
      <c r="N1700" s="681">
        <f t="shared" ca="1" si="115"/>
        <v>0</v>
      </c>
      <c r="O1700" s="681">
        <f t="shared" ca="1" si="115"/>
        <v>0</v>
      </c>
      <c r="P1700" s="681">
        <f t="shared" ca="1" si="115"/>
        <v>0</v>
      </c>
      <c r="Q1700" s="681">
        <f t="shared" ca="1" si="115"/>
        <v>0</v>
      </c>
      <c r="R1700" s="681">
        <f t="shared" ca="1" si="115"/>
        <v>0</v>
      </c>
      <c r="S1700" t="str">
        <f t="shared" si="112"/>
        <v>HUM_ASR_FY_2022</v>
      </c>
      <c r="T1700" s="958">
        <f t="shared" si="113"/>
        <v>45032</v>
      </c>
      <c r="U1700" t="str">
        <f t="shared" si="114"/>
        <v>Unaudited</v>
      </c>
    </row>
    <row r="1701" spans="1:21" x14ac:dyDescent="0.25">
      <c r="A1701" t="s">
        <v>437</v>
      </c>
      <c r="B1701" t="s">
        <v>1385</v>
      </c>
      <c r="C1701" t="s">
        <v>1386</v>
      </c>
      <c r="D1701" s="15">
        <v>1900</v>
      </c>
      <c r="E1701" s="121">
        <v>1</v>
      </c>
      <c r="F1701" t="s">
        <v>439</v>
      </c>
      <c r="G1701" s="121">
        <v>182</v>
      </c>
      <c r="H1701" t="s">
        <v>386</v>
      </c>
      <c r="I1701" t="s">
        <v>488</v>
      </c>
      <c r="J1701" t="s">
        <v>436</v>
      </c>
      <c r="K1701" t="s">
        <v>436</v>
      </c>
      <c r="L1701" s="756" t="s">
        <v>87</v>
      </c>
      <c r="M1701" t="s">
        <v>495</v>
      </c>
      <c r="N1701" s="681">
        <f t="shared" ca="1" si="115"/>
        <v>0</v>
      </c>
      <c r="O1701" s="681">
        <f t="shared" ca="1" si="115"/>
        <v>0</v>
      </c>
      <c r="P1701" s="681">
        <f t="shared" ca="1" si="115"/>
        <v>0</v>
      </c>
      <c r="Q1701" s="681">
        <f t="shared" ca="1" si="115"/>
        <v>0</v>
      </c>
      <c r="R1701" s="681">
        <f t="shared" ca="1" si="115"/>
        <v>0</v>
      </c>
      <c r="S1701" t="str">
        <f t="shared" si="112"/>
        <v>HUM_ASR_FY_2022</v>
      </c>
      <c r="T1701" s="958">
        <f t="shared" si="113"/>
        <v>45032</v>
      </c>
      <c r="U1701" t="str">
        <f t="shared" si="114"/>
        <v>Unaudited</v>
      </c>
    </row>
    <row r="1702" spans="1:21" x14ac:dyDescent="0.25">
      <c r="A1702" t="s">
        <v>437</v>
      </c>
      <c r="B1702" t="s">
        <v>1385</v>
      </c>
      <c r="C1702" t="s">
        <v>1386</v>
      </c>
      <c r="D1702" s="15">
        <v>1900</v>
      </c>
      <c r="E1702" s="121">
        <v>1</v>
      </c>
      <c r="F1702" t="s">
        <v>439</v>
      </c>
      <c r="G1702" s="121">
        <v>182</v>
      </c>
      <c r="H1702" t="s">
        <v>386</v>
      </c>
      <c r="I1702" t="s">
        <v>488</v>
      </c>
      <c r="J1702" t="s">
        <v>436</v>
      </c>
      <c r="K1702" t="s">
        <v>436</v>
      </c>
      <c r="L1702" s="756" t="s">
        <v>213</v>
      </c>
      <c r="M1702" t="s">
        <v>496</v>
      </c>
      <c r="N1702" s="681">
        <f t="shared" ca="1" si="115"/>
        <v>0</v>
      </c>
      <c r="O1702" s="681">
        <f t="shared" ca="1" si="115"/>
        <v>0</v>
      </c>
      <c r="P1702" s="681">
        <f t="shared" ca="1" si="115"/>
        <v>0</v>
      </c>
      <c r="Q1702" s="681">
        <f t="shared" ca="1" si="115"/>
        <v>0</v>
      </c>
      <c r="R1702" s="681">
        <f t="shared" ca="1" si="115"/>
        <v>0</v>
      </c>
      <c r="S1702" t="str">
        <f t="shared" si="112"/>
        <v>HUM_ASR_FY_2022</v>
      </c>
      <c r="T1702" s="958">
        <f t="shared" si="113"/>
        <v>45032</v>
      </c>
      <c r="U1702" t="str">
        <f t="shared" si="114"/>
        <v>Unaudited</v>
      </c>
    </row>
    <row r="1703" spans="1:21" x14ac:dyDescent="0.25">
      <c r="A1703" t="s">
        <v>437</v>
      </c>
      <c r="B1703" t="s">
        <v>1385</v>
      </c>
      <c r="C1703" t="s">
        <v>1386</v>
      </c>
      <c r="D1703" s="15">
        <v>1900</v>
      </c>
      <c r="E1703" s="121">
        <v>1</v>
      </c>
      <c r="F1703" t="s">
        <v>439</v>
      </c>
      <c r="G1703" s="121">
        <v>182</v>
      </c>
      <c r="H1703" t="s">
        <v>386</v>
      </c>
      <c r="I1703" t="s">
        <v>489</v>
      </c>
      <c r="J1703" t="s">
        <v>26</v>
      </c>
      <c r="K1703" t="s">
        <v>26</v>
      </c>
      <c r="L1703" s="756" t="s">
        <v>204</v>
      </c>
      <c r="M1703" t="s">
        <v>26</v>
      </c>
      <c r="N1703" s="681">
        <f t="shared" ca="1" si="115"/>
        <v>36050.298017998917</v>
      </c>
      <c r="O1703" s="681">
        <f t="shared" ca="1" si="115"/>
        <v>0</v>
      </c>
      <c r="P1703" s="681">
        <f t="shared" ca="1" si="115"/>
        <v>0</v>
      </c>
      <c r="Q1703" s="681">
        <f t="shared" ca="1" si="115"/>
        <v>0</v>
      </c>
      <c r="R1703" s="681">
        <f t="shared" ca="1" si="115"/>
        <v>0</v>
      </c>
      <c r="S1703" t="str">
        <f t="shared" si="112"/>
        <v>HUM_ASR_FY_2022</v>
      </c>
      <c r="T1703" s="958">
        <f t="shared" si="113"/>
        <v>45032</v>
      </c>
      <c r="U1703" t="str">
        <f t="shared" si="114"/>
        <v>Unaudited</v>
      </c>
    </row>
    <row r="1704" spans="1:21" x14ac:dyDescent="0.25">
      <c r="A1704" t="s">
        <v>437</v>
      </c>
      <c r="B1704" t="s">
        <v>1385</v>
      </c>
      <c r="C1704" t="s">
        <v>1386</v>
      </c>
      <c r="D1704" s="15">
        <v>1900</v>
      </c>
      <c r="E1704" s="121">
        <v>1</v>
      </c>
      <c r="F1704" t="s">
        <v>440</v>
      </c>
      <c r="G1704" s="121">
        <v>274</v>
      </c>
      <c r="H1704" t="s">
        <v>386</v>
      </c>
      <c r="I1704" t="s">
        <v>432</v>
      </c>
      <c r="J1704" t="s">
        <v>432</v>
      </c>
      <c r="K1704" t="s">
        <v>432</v>
      </c>
      <c r="M1704" t="s">
        <v>432</v>
      </c>
      <c r="N1704" s="681">
        <f t="shared" ca="1" si="115"/>
        <v>7304</v>
      </c>
      <c r="O1704" s="681">
        <f t="shared" ca="1" si="115"/>
        <v>3633</v>
      </c>
      <c r="P1704" s="681">
        <f t="shared" ca="1" si="115"/>
        <v>3671</v>
      </c>
      <c r="Q1704" s="681">
        <f t="shared" ca="1" si="115"/>
        <v>0</v>
      </c>
      <c r="R1704" s="681">
        <f t="shared" ca="1" si="115"/>
        <v>0</v>
      </c>
      <c r="S1704" t="str">
        <f t="shared" si="112"/>
        <v>HUM_ASR_FY_2022</v>
      </c>
      <c r="T1704" s="958">
        <f t="shared" si="113"/>
        <v>45032</v>
      </c>
      <c r="U1704" t="str">
        <f t="shared" si="114"/>
        <v>Unaudited</v>
      </c>
    </row>
    <row r="1705" spans="1:21" x14ac:dyDescent="0.25">
      <c r="A1705" t="s">
        <v>437</v>
      </c>
      <c r="B1705" t="s">
        <v>1385</v>
      </c>
      <c r="C1705" t="s">
        <v>1386</v>
      </c>
      <c r="D1705" s="15">
        <v>1900</v>
      </c>
      <c r="E1705" s="121">
        <v>1</v>
      </c>
      <c r="F1705" t="s">
        <v>440</v>
      </c>
      <c r="G1705" s="121">
        <v>274</v>
      </c>
      <c r="H1705" t="s">
        <v>386</v>
      </c>
      <c r="I1705" t="s">
        <v>487</v>
      </c>
      <c r="J1705" t="s">
        <v>12</v>
      </c>
      <c r="K1705" t="s">
        <v>12</v>
      </c>
      <c r="L1705" s="756">
        <v>1.1000000000000001</v>
      </c>
      <c r="M1705" t="s">
        <v>12</v>
      </c>
      <c r="N1705" s="681">
        <f t="shared" ca="1" si="115"/>
        <v>27796652.679999996</v>
      </c>
      <c r="O1705" s="681">
        <f t="shared" ca="1" si="115"/>
        <v>0</v>
      </c>
      <c r="P1705" s="681">
        <f t="shared" ca="1" si="115"/>
        <v>0</v>
      </c>
      <c r="Q1705" s="681">
        <f t="shared" ca="1" si="115"/>
        <v>0</v>
      </c>
      <c r="R1705" s="681">
        <f t="shared" ca="1" si="115"/>
        <v>0</v>
      </c>
      <c r="S1705" t="str">
        <f t="shared" si="112"/>
        <v>HUM_ASR_FY_2022</v>
      </c>
      <c r="T1705" s="958">
        <f t="shared" si="113"/>
        <v>45032</v>
      </c>
      <c r="U1705" t="str">
        <f t="shared" si="114"/>
        <v>Unaudited</v>
      </c>
    </row>
    <row r="1706" spans="1:21" x14ac:dyDescent="0.25">
      <c r="A1706" t="s">
        <v>437</v>
      </c>
      <c r="B1706" t="s">
        <v>1385</v>
      </c>
      <c r="C1706" t="s">
        <v>1386</v>
      </c>
      <c r="D1706" s="15">
        <v>1900</v>
      </c>
      <c r="E1706" s="121">
        <v>1</v>
      </c>
      <c r="F1706" t="s">
        <v>440</v>
      </c>
      <c r="G1706" s="121">
        <v>274</v>
      </c>
      <c r="H1706" t="s">
        <v>386</v>
      </c>
      <c r="I1706" t="s">
        <v>487</v>
      </c>
      <c r="J1706" t="s">
        <v>12</v>
      </c>
      <c r="K1706" t="s">
        <v>222</v>
      </c>
      <c r="L1706" s="756">
        <v>1.2</v>
      </c>
      <c r="M1706" t="s">
        <v>222</v>
      </c>
      <c r="N1706" s="681">
        <f t="shared" ca="1" si="115"/>
        <v>0</v>
      </c>
      <c r="O1706" s="681">
        <f t="shared" ca="1" si="115"/>
        <v>0</v>
      </c>
      <c r="P1706" s="681">
        <f t="shared" ca="1" si="115"/>
        <v>0</v>
      </c>
      <c r="Q1706" s="681">
        <f t="shared" ca="1" si="115"/>
        <v>0</v>
      </c>
      <c r="R1706" s="681">
        <f t="shared" ca="1" si="115"/>
        <v>0</v>
      </c>
      <c r="S1706" t="str">
        <f t="shared" si="112"/>
        <v>HUM_ASR_FY_2022</v>
      </c>
      <c r="T1706" s="958">
        <f t="shared" si="113"/>
        <v>45032</v>
      </c>
      <c r="U1706" t="str">
        <f t="shared" si="114"/>
        <v>Unaudited</v>
      </c>
    </row>
    <row r="1707" spans="1:21" x14ac:dyDescent="0.25">
      <c r="A1707" t="s">
        <v>437</v>
      </c>
      <c r="B1707" t="s">
        <v>1385</v>
      </c>
      <c r="C1707" t="s">
        <v>1386</v>
      </c>
      <c r="D1707" s="15">
        <v>1900</v>
      </c>
      <c r="E1707" s="121">
        <v>1</v>
      </c>
      <c r="F1707" t="s">
        <v>440</v>
      </c>
      <c r="G1707" s="121">
        <v>274</v>
      </c>
      <c r="H1707" t="s">
        <v>386</v>
      </c>
      <c r="I1707" t="s">
        <v>487</v>
      </c>
      <c r="J1707" t="s">
        <v>12</v>
      </c>
      <c r="K1707" t="s">
        <v>1323</v>
      </c>
      <c r="L1707" s="756" t="s">
        <v>1319</v>
      </c>
      <c r="M1707" t="s">
        <v>1323</v>
      </c>
      <c r="N1707" s="681">
        <f t="shared" ca="1" si="115"/>
        <v>93364.65</v>
      </c>
      <c r="O1707" s="681">
        <f t="shared" ca="1" si="115"/>
        <v>0</v>
      </c>
      <c r="P1707" s="681">
        <f t="shared" ca="1" si="115"/>
        <v>0</v>
      </c>
      <c r="Q1707" s="681">
        <f t="shared" ca="1" si="115"/>
        <v>0</v>
      </c>
      <c r="R1707" s="681">
        <f t="shared" ca="1" si="115"/>
        <v>0</v>
      </c>
      <c r="S1707" t="str">
        <f t="shared" si="112"/>
        <v>HUM_ASR_FY_2022</v>
      </c>
      <c r="T1707" s="958">
        <f t="shared" si="113"/>
        <v>45032</v>
      </c>
      <c r="U1707" t="str">
        <f t="shared" si="114"/>
        <v>Unaudited</v>
      </c>
    </row>
    <row r="1708" spans="1:21" x14ac:dyDescent="0.25">
      <c r="A1708" t="s">
        <v>437</v>
      </c>
      <c r="B1708" t="s">
        <v>1385</v>
      </c>
      <c r="C1708" t="s">
        <v>1386</v>
      </c>
      <c r="D1708" s="15">
        <v>1900</v>
      </c>
      <c r="E1708" s="121">
        <v>1</v>
      </c>
      <c r="F1708" t="s">
        <v>440</v>
      </c>
      <c r="G1708" s="121">
        <v>274</v>
      </c>
      <c r="H1708" t="s">
        <v>386</v>
      </c>
      <c r="I1708" t="s">
        <v>487</v>
      </c>
      <c r="J1708" t="s">
        <v>12</v>
      </c>
      <c r="K1708" t="s">
        <v>1325</v>
      </c>
      <c r="L1708" s="756" t="s">
        <v>1324</v>
      </c>
      <c r="M1708" t="s">
        <v>1325</v>
      </c>
      <c r="N1708" s="681">
        <f t="shared" ca="1" si="115"/>
        <v>-29153.340000000004</v>
      </c>
      <c r="O1708" s="681">
        <f t="shared" ca="1" si="115"/>
        <v>0</v>
      </c>
      <c r="P1708" s="681">
        <f t="shared" ca="1" si="115"/>
        <v>0</v>
      </c>
      <c r="Q1708" s="681">
        <f t="shared" ca="1" si="115"/>
        <v>0</v>
      </c>
      <c r="R1708" s="681">
        <f t="shared" ca="1" si="115"/>
        <v>0</v>
      </c>
      <c r="S1708" t="str">
        <f t="shared" si="112"/>
        <v>HUM_ASR_FY_2022</v>
      </c>
      <c r="T1708" s="958">
        <f t="shared" si="113"/>
        <v>45032</v>
      </c>
      <c r="U1708" t="str">
        <f t="shared" si="114"/>
        <v>Unaudited</v>
      </c>
    </row>
    <row r="1709" spans="1:21" x14ac:dyDescent="0.25">
      <c r="A1709" t="s">
        <v>437</v>
      </c>
      <c r="B1709" t="s">
        <v>1385</v>
      </c>
      <c r="C1709" t="s">
        <v>1386</v>
      </c>
      <c r="D1709" s="15">
        <v>1900</v>
      </c>
      <c r="E1709" s="121">
        <v>1</v>
      </c>
      <c r="F1709" t="s">
        <v>440</v>
      </c>
      <c r="G1709" s="121">
        <v>274</v>
      </c>
      <c r="H1709" t="s">
        <v>386</v>
      </c>
      <c r="I1709" t="s">
        <v>487</v>
      </c>
      <c r="J1709" t="s">
        <v>13</v>
      </c>
      <c r="K1709" t="s">
        <v>13</v>
      </c>
      <c r="L1709" s="756" t="s">
        <v>63</v>
      </c>
      <c r="M1709" t="s">
        <v>13</v>
      </c>
      <c r="N1709" s="681">
        <f t="shared" ca="1" si="115"/>
        <v>-78355.520000000004</v>
      </c>
      <c r="O1709" s="681">
        <f t="shared" ca="1" si="115"/>
        <v>0</v>
      </c>
      <c r="P1709" s="681">
        <f t="shared" ca="1" si="115"/>
        <v>0</v>
      </c>
      <c r="Q1709" s="681">
        <f t="shared" ca="1" si="115"/>
        <v>0</v>
      </c>
      <c r="R1709" s="681">
        <f t="shared" ca="1" si="115"/>
        <v>0</v>
      </c>
      <c r="S1709" t="str">
        <f t="shared" si="112"/>
        <v>HUM_ASR_FY_2022</v>
      </c>
      <c r="T1709" s="958">
        <f t="shared" si="113"/>
        <v>45032</v>
      </c>
      <c r="U1709" t="str">
        <f t="shared" si="114"/>
        <v>Unaudited</v>
      </c>
    </row>
    <row r="1710" spans="1:21" x14ac:dyDescent="0.25">
      <c r="A1710" t="s">
        <v>437</v>
      </c>
      <c r="B1710" t="s">
        <v>1385</v>
      </c>
      <c r="C1710" t="s">
        <v>1386</v>
      </c>
      <c r="D1710" s="15">
        <v>1900</v>
      </c>
      <c r="E1710" s="121">
        <v>1</v>
      </c>
      <c r="F1710" t="s">
        <v>440</v>
      </c>
      <c r="G1710" s="121">
        <v>274</v>
      </c>
      <c r="H1710" t="s">
        <v>386</v>
      </c>
      <c r="I1710" t="s">
        <v>488</v>
      </c>
      <c r="J1710" t="s">
        <v>433</v>
      </c>
      <c r="K1710" t="s">
        <v>796</v>
      </c>
      <c r="L1710" s="756">
        <v>2.1</v>
      </c>
      <c r="M1710" t="s">
        <v>731</v>
      </c>
      <c r="N1710" s="681">
        <f t="shared" ca="1" si="115"/>
        <v>86922</v>
      </c>
      <c r="O1710" s="681">
        <f t="shared" ca="1" si="115"/>
        <v>81431</v>
      </c>
      <c r="P1710" s="681">
        <f t="shared" ca="1" si="115"/>
        <v>5491</v>
      </c>
      <c r="Q1710" s="681">
        <f t="shared" ca="1" si="115"/>
        <v>0</v>
      </c>
      <c r="R1710" s="681">
        <f t="shared" ca="1" si="115"/>
        <v>0</v>
      </c>
      <c r="S1710" t="str">
        <f t="shared" si="112"/>
        <v>HUM_ASR_FY_2022</v>
      </c>
      <c r="T1710" s="958">
        <f t="shared" si="113"/>
        <v>45032</v>
      </c>
      <c r="U1710" t="str">
        <f t="shared" si="114"/>
        <v>Unaudited</v>
      </c>
    </row>
    <row r="1711" spans="1:21" x14ac:dyDescent="0.25">
      <c r="A1711" t="s">
        <v>437</v>
      </c>
      <c r="B1711" t="s">
        <v>1385</v>
      </c>
      <c r="C1711" t="s">
        <v>1386</v>
      </c>
      <c r="D1711" s="15">
        <v>1900</v>
      </c>
      <c r="E1711" s="121">
        <v>1</v>
      </c>
      <c r="F1711" t="s">
        <v>440</v>
      </c>
      <c r="G1711" s="121">
        <v>274</v>
      </c>
      <c r="H1711" t="s">
        <v>386</v>
      </c>
      <c r="I1711" t="s">
        <v>488</v>
      </c>
      <c r="J1711" t="s">
        <v>433</v>
      </c>
      <c r="K1711" t="s">
        <v>796</v>
      </c>
      <c r="L1711" s="756">
        <v>2.2000000000000002</v>
      </c>
      <c r="M1711" t="s">
        <v>732</v>
      </c>
      <c r="N1711" s="681">
        <f t="shared" ca="1" si="115"/>
        <v>287</v>
      </c>
      <c r="O1711" s="681">
        <f t="shared" ca="1" si="115"/>
        <v>267</v>
      </c>
      <c r="P1711" s="681">
        <f t="shared" ca="1" si="115"/>
        <v>20</v>
      </c>
      <c r="Q1711" s="681">
        <f t="shared" ca="1" si="115"/>
        <v>0</v>
      </c>
      <c r="R1711" s="681">
        <f t="shared" ca="1" si="115"/>
        <v>0</v>
      </c>
      <c r="S1711" t="str">
        <f t="shared" si="112"/>
        <v>HUM_ASR_FY_2022</v>
      </c>
      <c r="T1711" s="958">
        <f t="shared" si="113"/>
        <v>45032</v>
      </c>
      <c r="U1711" t="str">
        <f t="shared" si="114"/>
        <v>Unaudited</v>
      </c>
    </row>
    <row r="1712" spans="1:21" x14ac:dyDescent="0.25">
      <c r="A1712" t="s">
        <v>437</v>
      </c>
      <c r="B1712" t="s">
        <v>1385</v>
      </c>
      <c r="C1712" t="s">
        <v>1386</v>
      </c>
      <c r="D1712" s="15">
        <v>1900</v>
      </c>
      <c r="E1712" s="121">
        <v>1</v>
      </c>
      <c r="F1712" t="s">
        <v>440</v>
      </c>
      <c r="G1712" s="121">
        <v>274</v>
      </c>
      <c r="H1712" t="s">
        <v>386</v>
      </c>
      <c r="I1712" t="s">
        <v>488</v>
      </c>
      <c r="J1712" t="s">
        <v>433</v>
      </c>
      <c r="K1712" t="s">
        <v>796</v>
      </c>
      <c r="L1712" s="756">
        <v>2.2999999999999998</v>
      </c>
      <c r="M1712" t="s">
        <v>733</v>
      </c>
      <c r="N1712" s="681">
        <f t="shared" ca="1" si="115"/>
        <v>17214303.049999997</v>
      </c>
      <c r="O1712" s="681">
        <f t="shared" ca="1" si="115"/>
        <v>16106059.369999997</v>
      </c>
      <c r="P1712" s="681">
        <f t="shared" ca="1" si="115"/>
        <v>1108243.6800000002</v>
      </c>
      <c r="Q1712" s="681">
        <f t="shared" ca="1" si="115"/>
        <v>0</v>
      </c>
      <c r="R1712" s="681">
        <f t="shared" ca="1" si="115"/>
        <v>0</v>
      </c>
      <c r="S1712" t="str">
        <f t="shared" si="112"/>
        <v>HUM_ASR_FY_2022</v>
      </c>
      <c r="T1712" s="958">
        <f t="shared" si="113"/>
        <v>45032</v>
      </c>
      <c r="U1712" t="str">
        <f t="shared" si="114"/>
        <v>Unaudited</v>
      </c>
    </row>
    <row r="1713" spans="1:21" x14ac:dyDescent="0.25">
      <c r="A1713" t="s">
        <v>437</v>
      </c>
      <c r="B1713" t="s">
        <v>1385</v>
      </c>
      <c r="C1713" t="s">
        <v>1386</v>
      </c>
      <c r="D1713" s="15">
        <v>1900</v>
      </c>
      <c r="E1713" s="121">
        <v>1</v>
      </c>
      <c r="F1713" t="s">
        <v>440</v>
      </c>
      <c r="G1713" s="121">
        <v>274</v>
      </c>
      <c r="H1713" t="s">
        <v>386</v>
      </c>
      <c r="I1713" t="s">
        <v>488</v>
      </c>
      <c r="J1713" t="s">
        <v>433</v>
      </c>
      <c r="K1713" t="s">
        <v>796</v>
      </c>
      <c r="L1713" s="756">
        <v>2.4</v>
      </c>
      <c r="M1713" t="s">
        <v>734</v>
      </c>
      <c r="N1713" s="681">
        <f t="shared" ca="1" si="115"/>
        <v>18823.210000000003</v>
      </c>
      <c r="O1713" s="681">
        <f t="shared" ca="1" si="115"/>
        <v>17469.090000000004</v>
      </c>
      <c r="P1713" s="681">
        <f t="shared" ca="1" si="115"/>
        <v>1354.12</v>
      </c>
      <c r="Q1713" s="681">
        <f t="shared" ca="1" si="115"/>
        <v>0</v>
      </c>
      <c r="R1713" s="681">
        <f t="shared" ca="1" si="115"/>
        <v>0</v>
      </c>
      <c r="S1713" t="str">
        <f t="shared" si="112"/>
        <v>HUM_ASR_FY_2022</v>
      </c>
      <c r="T1713" s="958">
        <f t="shared" si="113"/>
        <v>45032</v>
      </c>
      <c r="U1713" t="str">
        <f t="shared" si="114"/>
        <v>Unaudited</v>
      </c>
    </row>
    <row r="1714" spans="1:21" x14ac:dyDescent="0.25">
      <c r="A1714" t="s">
        <v>437</v>
      </c>
      <c r="B1714" t="s">
        <v>1385</v>
      </c>
      <c r="C1714" t="s">
        <v>1386</v>
      </c>
      <c r="D1714" s="15">
        <v>1900</v>
      </c>
      <c r="E1714" s="121">
        <v>1</v>
      </c>
      <c r="F1714" t="s">
        <v>440</v>
      </c>
      <c r="G1714" s="121">
        <v>274</v>
      </c>
      <c r="H1714" t="s">
        <v>386</v>
      </c>
      <c r="I1714" t="s">
        <v>488</v>
      </c>
      <c r="J1714" t="s">
        <v>433</v>
      </c>
      <c r="K1714" t="s">
        <v>796</v>
      </c>
      <c r="L1714" s="756">
        <v>2.5</v>
      </c>
      <c r="M1714" t="s">
        <v>776</v>
      </c>
      <c r="N1714" s="681">
        <f t="shared" ca="1" si="115"/>
        <v>10969</v>
      </c>
      <c r="O1714" s="681">
        <f t="shared" ca="1" si="115"/>
        <v>9685</v>
      </c>
      <c r="P1714" s="681">
        <f t="shared" ca="1" si="115"/>
        <v>1284</v>
      </c>
      <c r="Q1714" s="681">
        <f t="shared" ca="1" si="115"/>
        <v>0</v>
      </c>
      <c r="R1714" s="681">
        <f t="shared" ca="1" si="115"/>
        <v>0</v>
      </c>
      <c r="S1714" t="str">
        <f t="shared" si="112"/>
        <v>HUM_ASR_FY_2022</v>
      </c>
      <c r="T1714" s="958">
        <f t="shared" si="113"/>
        <v>45032</v>
      </c>
      <c r="U1714" t="str">
        <f t="shared" si="114"/>
        <v>Unaudited</v>
      </c>
    </row>
    <row r="1715" spans="1:21" x14ac:dyDescent="0.25">
      <c r="A1715" t="s">
        <v>437</v>
      </c>
      <c r="B1715" t="s">
        <v>1385</v>
      </c>
      <c r="C1715" t="s">
        <v>1386</v>
      </c>
      <c r="D1715" s="15">
        <v>1900</v>
      </c>
      <c r="E1715" s="121">
        <v>1</v>
      </c>
      <c r="F1715" t="s">
        <v>440</v>
      </c>
      <c r="G1715" s="121">
        <v>274</v>
      </c>
      <c r="H1715" t="s">
        <v>386</v>
      </c>
      <c r="I1715" t="s">
        <v>488</v>
      </c>
      <c r="J1715" t="s">
        <v>433</v>
      </c>
      <c r="K1715" t="s">
        <v>796</v>
      </c>
      <c r="L1715" s="756">
        <v>2.6</v>
      </c>
      <c r="M1715" t="s">
        <v>186</v>
      </c>
      <c r="N1715" s="681">
        <f t="shared" ca="1" si="115"/>
        <v>2080951.6900000002</v>
      </c>
      <c r="O1715" s="681">
        <f t="shared" ca="1" si="115"/>
        <v>1818577.0000000002</v>
      </c>
      <c r="P1715" s="681">
        <f t="shared" ca="1" si="115"/>
        <v>262374.69</v>
      </c>
      <c r="Q1715" s="681">
        <f t="shared" ca="1" si="115"/>
        <v>0</v>
      </c>
      <c r="R1715" s="681">
        <f t="shared" ca="1" si="115"/>
        <v>0</v>
      </c>
      <c r="S1715" t="str">
        <f t="shared" si="112"/>
        <v>HUM_ASR_FY_2022</v>
      </c>
      <c r="T1715" s="958">
        <f t="shared" si="113"/>
        <v>45032</v>
      </c>
      <c r="U1715" t="str">
        <f t="shared" si="114"/>
        <v>Unaudited</v>
      </c>
    </row>
    <row r="1716" spans="1:21" x14ac:dyDescent="0.25">
      <c r="A1716" t="s">
        <v>437</v>
      </c>
      <c r="B1716" t="s">
        <v>1385</v>
      </c>
      <c r="C1716" t="s">
        <v>1386</v>
      </c>
      <c r="D1716" s="15">
        <v>1900</v>
      </c>
      <c r="E1716" s="121">
        <v>1</v>
      </c>
      <c r="F1716" t="s">
        <v>440</v>
      </c>
      <c r="G1716" s="121">
        <v>274</v>
      </c>
      <c r="H1716" t="s">
        <v>386</v>
      </c>
      <c r="I1716" t="s">
        <v>488</v>
      </c>
      <c r="J1716" t="s">
        <v>433</v>
      </c>
      <c r="K1716" t="s">
        <v>796</v>
      </c>
      <c r="L1716" s="756">
        <v>2.7</v>
      </c>
      <c r="M1716" t="s">
        <v>797</v>
      </c>
      <c r="N1716" s="681">
        <f t="shared" ca="1" si="115"/>
        <v>1031581.0533860291</v>
      </c>
      <c r="O1716" s="681">
        <f t="shared" ca="1" si="115"/>
        <v>965168.65321495105</v>
      </c>
      <c r="P1716" s="681">
        <f t="shared" ca="1" si="115"/>
        <v>66412.400171078072</v>
      </c>
      <c r="Q1716" s="681">
        <f t="shared" ca="1" si="115"/>
        <v>0</v>
      </c>
      <c r="R1716" s="681">
        <f t="shared" ca="1" si="115"/>
        <v>0</v>
      </c>
      <c r="S1716" t="str">
        <f t="shared" si="112"/>
        <v>HUM_ASR_FY_2022</v>
      </c>
      <c r="T1716" s="958">
        <f t="shared" si="113"/>
        <v>45032</v>
      </c>
      <c r="U1716" t="str">
        <f t="shared" si="114"/>
        <v>Unaudited</v>
      </c>
    </row>
    <row r="1717" spans="1:21" x14ac:dyDescent="0.25">
      <c r="A1717" t="s">
        <v>437</v>
      </c>
      <c r="B1717" t="s">
        <v>1385</v>
      </c>
      <c r="C1717" t="s">
        <v>1386</v>
      </c>
      <c r="D1717" s="15">
        <v>1900</v>
      </c>
      <c r="E1717" s="121">
        <v>1</v>
      </c>
      <c r="F1717" t="s">
        <v>440</v>
      </c>
      <c r="G1717" s="121">
        <v>274</v>
      </c>
      <c r="H1717" t="s">
        <v>386</v>
      </c>
      <c r="I1717" t="s">
        <v>488</v>
      </c>
      <c r="J1717" t="s">
        <v>433</v>
      </c>
      <c r="K1717" t="s">
        <v>796</v>
      </c>
      <c r="L1717" s="756">
        <v>2.8</v>
      </c>
      <c r="M1717" t="s">
        <v>798</v>
      </c>
      <c r="N1717" s="681">
        <f t="shared" ca="1" si="115"/>
        <v>0</v>
      </c>
      <c r="O1717" s="681">
        <f t="shared" ca="1" si="115"/>
        <v>0</v>
      </c>
      <c r="P1717" s="681">
        <f t="shared" ca="1" si="115"/>
        <v>0</v>
      </c>
      <c r="Q1717" s="681">
        <f t="shared" ca="1" si="115"/>
        <v>0</v>
      </c>
      <c r="R1717" s="681">
        <f t="shared" ca="1" si="115"/>
        <v>0</v>
      </c>
      <c r="S1717" t="str">
        <f t="shared" si="112"/>
        <v>HUM_ASR_FY_2022</v>
      </c>
      <c r="T1717" s="958">
        <f t="shared" si="113"/>
        <v>45032</v>
      </c>
      <c r="U1717" t="str">
        <f t="shared" si="114"/>
        <v>Unaudited</v>
      </c>
    </row>
    <row r="1718" spans="1:21" x14ac:dyDescent="0.25">
      <c r="A1718" t="s">
        <v>437</v>
      </c>
      <c r="B1718" t="s">
        <v>1385</v>
      </c>
      <c r="C1718" t="s">
        <v>1386</v>
      </c>
      <c r="D1718" s="15">
        <v>1900</v>
      </c>
      <c r="E1718" s="121">
        <v>1</v>
      </c>
      <c r="F1718" t="s">
        <v>440</v>
      </c>
      <c r="G1718" s="121">
        <v>274</v>
      </c>
      <c r="H1718" t="s">
        <v>386</v>
      </c>
      <c r="I1718" t="s">
        <v>488</v>
      </c>
      <c r="J1718" t="s">
        <v>433</v>
      </c>
      <c r="K1718" t="s">
        <v>796</v>
      </c>
      <c r="L1718" s="756">
        <v>2.9</v>
      </c>
      <c r="M1718" t="s">
        <v>779</v>
      </c>
      <c r="N1718" s="681">
        <f t="shared" ca="1" si="115"/>
        <v>0</v>
      </c>
      <c r="O1718" s="681">
        <f t="shared" ca="1" si="115"/>
        <v>0</v>
      </c>
      <c r="P1718" s="681">
        <f t="shared" ca="1" si="115"/>
        <v>0</v>
      </c>
      <c r="Q1718" s="681">
        <f t="shared" ca="1" si="115"/>
        <v>0</v>
      </c>
      <c r="R1718" s="681">
        <f t="shared" ca="1" si="115"/>
        <v>0</v>
      </c>
      <c r="S1718" t="str">
        <f t="shared" si="112"/>
        <v>HUM_ASR_FY_2022</v>
      </c>
      <c r="T1718" s="958">
        <f t="shared" si="113"/>
        <v>45032</v>
      </c>
      <c r="U1718" t="str">
        <f t="shared" si="114"/>
        <v>Unaudited</v>
      </c>
    </row>
    <row r="1719" spans="1:21" x14ac:dyDescent="0.25">
      <c r="A1719" t="s">
        <v>437</v>
      </c>
      <c r="B1719" t="s">
        <v>1385</v>
      </c>
      <c r="C1719" t="s">
        <v>1386</v>
      </c>
      <c r="D1719" s="15">
        <v>1900</v>
      </c>
      <c r="E1719" s="121">
        <v>1</v>
      </c>
      <c r="F1719" t="s">
        <v>440</v>
      </c>
      <c r="G1719" s="121">
        <v>274</v>
      </c>
      <c r="H1719" t="s">
        <v>386</v>
      </c>
      <c r="I1719" t="s">
        <v>488</v>
      </c>
      <c r="J1719" t="s">
        <v>433</v>
      </c>
      <c r="K1719" t="s">
        <v>223</v>
      </c>
      <c r="L1719" s="756">
        <v>2.11</v>
      </c>
      <c r="M1719" t="s">
        <v>228</v>
      </c>
      <c r="N1719" s="681">
        <f t="shared" ca="1" si="115"/>
        <v>906141.16</v>
      </c>
      <c r="O1719" s="681">
        <f t="shared" ca="1" si="115"/>
        <v>117028.00000000001</v>
      </c>
      <c r="P1719" s="681">
        <f t="shared" ca="1" si="115"/>
        <v>789113.16</v>
      </c>
      <c r="Q1719" s="681">
        <f t="shared" ca="1" si="115"/>
        <v>0</v>
      </c>
      <c r="R1719" s="681">
        <f t="shared" ca="1" si="115"/>
        <v>0</v>
      </c>
      <c r="S1719" t="str">
        <f t="shared" si="112"/>
        <v>HUM_ASR_FY_2022</v>
      </c>
      <c r="T1719" s="958">
        <f t="shared" si="113"/>
        <v>45032</v>
      </c>
      <c r="U1719" t="str">
        <f t="shared" si="114"/>
        <v>Unaudited</v>
      </c>
    </row>
    <row r="1720" spans="1:21" x14ac:dyDescent="0.25">
      <c r="A1720" t="s">
        <v>437</v>
      </c>
      <c r="B1720" t="s">
        <v>1385</v>
      </c>
      <c r="C1720" t="s">
        <v>1386</v>
      </c>
      <c r="D1720" s="15">
        <v>1900</v>
      </c>
      <c r="E1720" s="121">
        <v>1</v>
      </c>
      <c r="F1720" t="s">
        <v>440</v>
      </c>
      <c r="G1720" s="121">
        <v>274</v>
      </c>
      <c r="H1720" t="s">
        <v>386</v>
      </c>
      <c r="I1720" t="s">
        <v>488</v>
      </c>
      <c r="J1720" t="s">
        <v>433</v>
      </c>
      <c r="K1720" t="s">
        <v>223</v>
      </c>
      <c r="L1720" s="756">
        <v>2.12</v>
      </c>
      <c r="M1720" t="s">
        <v>552</v>
      </c>
      <c r="N1720" s="681">
        <f t="shared" ca="1" si="115"/>
        <v>4210658.71</v>
      </c>
      <c r="O1720" s="681">
        <f t="shared" ca="1" si="115"/>
        <v>255109.89</v>
      </c>
      <c r="P1720" s="681">
        <f t="shared" ca="1" si="115"/>
        <v>3955548.82</v>
      </c>
      <c r="Q1720" s="681">
        <f t="shared" ca="1" si="115"/>
        <v>0</v>
      </c>
      <c r="R1720" s="681">
        <f t="shared" ca="1" si="115"/>
        <v>0</v>
      </c>
      <c r="S1720" t="str">
        <f t="shared" si="112"/>
        <v>HUM_ASR_FY_2022</v>
      </c>
      <c r="T1720" s="958">
        <f t="shared" si="113"/>
        <v>45032</v>
      </c>
      <c r="U1720" t="str">
        <f t="shared" si="114"/>
        <v>Unaudited</v>
      </c>
    </row>
    <row r="1721" spans="1:21" x14ac:dyDescent="0.25">
      <c r="A1721" t="s">
        <v>437</v>
      </c>
      <c r="B1721" t="s">
        <v>1385</v>
      </c>
      <c r="C1721" t="s">
        <v>1386</v>
      </c>
      <c r="D1721" s="15">
        <v>1900</v>
      </c>
      <c r="E1721" s="121">
        <v>1</v>
      </c>
      <c r="F1721" t="s">
        <v>440</v>
      </c>
      <c r="G1721" s="121">
        <v>274</v>
      </c>
      <c r="H1721" t="s">
        <v>386</v>
      </c>
      <c r="I1721" t="s">
        <v>488</v>
      </c>
      <c r="J1721" t="s">
        <v>433</v>
      </c>
      <c r="K1721" t="s">
        <v>223</v>
      </c>
      <c r="L1721" s="756">
        <v>2.13</v>
      </c>
      <c r="M1721" t="s">
        <v>229</v>
      </c>
      <c r="N1721" s="681">
        <f t="shared" ca="1" si="115"/>
        <v>192974.05999999994</v>
      </c>
      <c r="O1721" s="681">
        <f t="shared" ca="1" si="115"/>
        <v>31801.42</v>
      </c>
      <c r="P1721" s="681">
        <f t="shared" ca="1" si="115"/>
        <v>161172.63999999996</v>
      </c>
      <c r="Q1721" s="681">
        <f t="shared" ca="1" si="115"/>
        <v>0</v>
      </c>
      <c r="R1721" s="681">
        <f t="shared" ca="1" si="115"/>
        <v>0</v>
      </c>
      <c r="S1721" t="str">
        <f t="shared" si="112"/>
        <v>HUM_ASR_FY_2022</v>
      </c>
      <c r="T1721" s="958">
        <f t="shared" si="113"/>
        <v>45032</v>
      </c>
      <c r="U1721" t="str">
        <f t="shared" si="114"/>
        <v>Unaudited</v>
      </c>
    </row>
    <row r="1722" spans="1:21" x14ac:dyDescent="0.25">
      <c r="A1722" t="s">
        <v>437</v>
      </c>
      <c r="B1722" t="s">
        <v>1385</v>
      </c>
      <c r="C1722" t="s">
        <v>1386</v>
      </c>
      <c r="D1722" s="15">
        <v>1900</v>
      </c>
      <c r="E1722" s="121">
        <v>1</v>
      </c>
      <c r="F1722" t="s">
        <v>440</v>
      </c>
      <c r="G1722" s="121">
        <v>274</v>
      </c>
      <c r="H1722" t="s">
        <v>386</v>
      </c>
      <c r="I1722" t="s">
        <v>488</v>
      </c>
      <c r="J1722" t="s">
        <v>433</v>
      </c>
      <c r="K1722" t="s">
        <v>223</v>
      </c>
      <c r="L1722" s="756">
        <v>2.14</v>
      </c>
      <c r="M1722" t="s">
        <v>556</v>
      </c>
      <c r="N1722" s="681">
        <f t="shared" ca="1" si="115"/>
        <v>114642.62</v>
      </c>
      <c r="O1722" s="681">
        <f t="shared" ca="1" si="115"/>
        <v>103112.56999999999</v>
      </c>
      <c r="P1722" s="681">
        <f t="shared" ca="1" si="115"/>
        <v>11530.050000000001</v>
      </c>
      <c r="Q1722" s="681">
        <f t="shared" ca="1" si="115"/>
        <v>0</v>
      </c>
      <c r="R1722" s="681">
        <f t="shared" ca="1" si="115"/>
        <v>0</v>
      </c>
      <c r="S1722" t="str">
        <f t="shared" si="112"/>
        <v>HUM_ASR_FY_2022</v>
      </c>
      <c r="T1722" s="958">
        <f t="shared" si="113"/>
        <v>45032</v>
      </c>
      <c r="U1722" t="str">
        <f t="shared" si="114"/>
        <v>Unaudited</v>
      </c>
    </row>
    <row r="1723" spans="1:21" x14ac:dyDescent="0.25">
      <c r="A1723" t="s">
        <v>437</v>
      </c>
      <c r="B1723" t="s">
        <v>1385</v>
      </c>
      <c r="C1723" t="s">
        <v>1386</v>
      </c>
      <c r="D1723" s="15">
        <v>1900</v>
      </c>
      <c r="E1723" s="121">
        <v>1</v>
      </c>
      <c r="F1723" t="s">
        <v>440</v>
      </c>
      <c r="G1723" s="121">
        <v>274</v>
      </c>
      <c r="H1723" t="s">
        <v>386</v>
      </c>
      <c r="I1723" t="s">
        <v>488</v>
      </c>
      <c r="J1723" t="s">
        <v>433</v>
      </c>
      <c r="K1723" t="s">
        <v>223</v>
      </c>
      <c r="L1723" s="756">
        <v>2.15</v>
      </c>
      <c r="M1723" t="s">
        <v>20</v>
      </c>
      <c r="N1723" s="681">
        <f t="shared" ca="1" si="115"/>
        <v>70700.611019301185</v>
      </c>
      <c r="O1723" s="681">
        <f t="shared" ca="1" si="115"/>
        <v>7215.4104116995986</v>
      </c>
      <c r="P1723" s="681">
        <f t="shared" ca="1" si="115"/>
        <v>63485.200607601582</v>
      </c>
      <c r="Q1723" s="681">
        <f t="shared" ca="1" si="115"/>
        <v>0</v>
      </c>
      <c r="R1723" s="681">
        <f t="shared" ca="1" si="115"/>
        <v>0</v>
      </c>
      <c r="S1723" t="str">
        <f t="shared" si="112"/>
        <v>HUM_ASR_FY_2022</v>
      </c>
      <c r="T1723" s="958">
        <f t="shared" si="113"/>
        <v>45032</v>
      </c>
      <c r="U1723" t="str">
        <f t="shared" si="114"/>
        <v>Unaudited</v>
      </c>
    </row>
    <row r="1724" spans="1:21" x14ac:dyDescent="0.25">
      <c r="A1724" t="s">
        <v>437</v>
      </c>
      <c r="B1724" t="s">
        <v>1385</v>
      </c>
      <c r="C1724" t="s">
        <v>1386</v>
      </c>
      <c r="D1724" s="15">
        <v>1900</v>
      </c>
      <c r="E1724" s="121">
        <v>1</v>
      </c>
      <c r="F1724" t="s">
        <v>440</v>
      </c>
      <c r="G1724" s="121">
        <v>274</v>
      </c>
      <c r="H1724" t="s">
        <v>386</v>
      </c>
      <c r="I1724" t="s">
        <v>488</v>
      </c>
      <c r="J1724" t="s">
        <v>433</v>
      </c>
      <c r="K1724" t="s">
        <v>223</v>
      </c>
      <c r="L1724" s="756">
        <v>2.16</v>
      </c>
      <c r="M1724" t="s">
        <v>799</v>
      </c>
      <c r="N1724" s="681">
        <f t="shared" ca="1" si="115"/>
        <v>901506.79256122629</v>
      </c>
      <c r="O1724" s="681">
        <f t="shared" ca="1" si="115"/>
        <v>445829.08202962391</v>
      </c>
      <c r="P1724" s="681">
        <f t="shared" ca="1" si="115"/>
        <v>455677.71053160238</v>
      </c>
      <c r="Q1724" s="681">
        <f t="shared" ca="1" si="115"/>
        <v>0</v>
      </c>
      <c r="R1724" s="681">
        <f t="shared" ca="1" si="115"/>
        <v>0</v>
      </c>
      <c r="S1724" t="str">
        <f t="shared" si="112"/>
        <v>HUM_ASR_FY_2022</v>
      </c>
      <c r="T1724" s="958">
        <f t="shared" si="113"/>
        <v>45032</v>
      </c>
      <c r="U1724" t="str">
        <f t="shared" si="114"/>
        <v>Unaudited</v>
      </c>
    </row>
    <row r="1725" spans="1:21" x14ac:dyDescent="0.25">
      <c r="A1725" t="s">
        <v>437</v>
      </c>
      <c r="B1725" t="s">
        <v>1385</v>
      </c>
      <c r="C1725" t="s">
        <v>1386</v>
      </c>
      <c r="D1725" s="15">
        <v>1900</v>
      </c>
      <c r="E1725" s="121">
        <v>1</v>
      </c>
      <c r="F1725" t="s">
        <v>440</v>
      </c>
      <c r="G1725" s="121">
        <v>274</v>
      </c>
      <c r="H1725" t="s">
        <v>386</v>
      </c>
      <c r="I1725" t="s">
        <v>488</v>
      </c>
      <c r="J1725" t="s">
        <v>433</v>
      </c>
      <c r="K1725" t="s">
        <v>223</v>
      </c>
      <c r="L1725" s="756">
        <v>2.17</v>
      </c>
      <c r="M1725" t="s">
        <v>1052</v>
      </c>
      <c r="N1725" s="681">
        <f t="shared" ca="1" si="115"/>
        <v>0</v>
      </c>
      <c r="O1725" s="681">
        <f t="shared" ca="1" si="115"/>
        <v>0</v>
      </c>
      <c r="P1725" s="681">
        <f t="shared" ca="1" si="115"/>
        <v>0</v>
      </c>
      <c r="Q1725" s="681">
        <f t="shared" ca="1" si="115"/>
        <v>0</v>
      </c>
      <c r="R1725" s="681">
        <f t="shared" ca="1" si="115"/>
        <v>0</v>
      </c>
      <c r="S1725" t="str">
        <f t="shared" si="112"/>
        <v>HUM_ASR_FY_2022</v>
      </c>
      <c r="T1725" s="958">
        <f t="shared" si="113"/>
        <v>45032</v>
      </c>
      <c r="U1725" t="str">
        <f t="shared" si="114"/>
        <v>Unaudited</v>
      </c>
    </row>
    <row r="1726" spans="1:21" x14ac:dyDescent="0.25">
      <c r="A1726" t="s">
        <v>437</v>
      </c>
      <c r="B1726" t="s">
        <v>1385</v>
      </c>
      <c r="C1726" t="s">
        <v>1386</v>
      </c>
      <c r="D1726" s="15">
        <v>1900</v>
      </c>
      <c r="E1726" s="121">
        <v>1</v>
      </c>
      <c r="F1726" t="s">
        <v>440</v>
      </c>
      <c r="G1726" s="121">
        <v>274</v>
      </c>
      <c r="H1726" t="s">
        <v>386</v>
      </c>
      <c r="I1726" t="s">
        <v>488</v>
      </c>
      <c r="J1726" t="s">
        <v>433</v>
      </c>
      <c r="K1726" t="s">
        <v>223</v>
      </c>
      <c r="L1726" s="756">
        <v>2.1800000000000002</v>
      </c>
      <c r="M1726" t="s">
        <v>648</v>
      </c>
      <c r="N1726" s="681">
        <f t="shared" ca="1" si="115"/>
        <v>132252.81</v>
      </c>
      <c r="O1726" s="681">
        <f t="shared" ca="1" si="115"/>
        <v>10343.17</v>
      </c>
      <c r="P1726" s="681">
        <f t="shared" ca="1" si="115"/>
        <v>121909.64</v>
      </c>
      <c r="Q1726" s="681">
        <f t="shared" ca="1" si="115"/>
        <v>0</v>
      </c>
      <c r="R1726" s="681">
        <f t="shared" ca="1" si="115"/>
        <v>0</v>
      </c>
      <c r="S1726" t="str">
        <f t="shared" si="112"/>
        <v>HUM_ASR_FY_2022</v>
      </c>
      <c r="T1726" s="958">
        <f t="shared" si="113"/>
        <v>45032</v>
      </c>
      <c r="U1726" t="str">
        <f t="shared" si="114"/>
        <v>Unaudited</v>
      </c>
    </row>
    <row r="1727" spans="1:21" x14ac:dyDescent="0.25">
      <c r="A1727" t="s">
        <v>437</v>
      </c>
      <c r="B1727" t="s">
        <v>1385</v>
      </c>
      <c r="C1727" t="s">
        <v>1386</v>
      </c>
      <c r="D1727" s="15">
        <v>1900</v>
      </c>
      <c r="E1727" s="121">
        <v>1</v>
      </c>
      <c r="F1727" t="s">
        <v>440</v>
      </c>
      <c r="G1727" s="121">
        <v>274</v>
      </c>
      <c r="H1727" t="s">
        <v>386</v>
      </c>
      <c r="I1727" t="s">
        <v>488</v>
      </c>
      <c r="J1727" t="s">
        <v>433</v>
      </c>
      <c r="K1727" t="s">
        <v>223</v>
      </c>
      <c r="L1727" s="756">
        <v>2.19</v>
      </c>
      <c r="M1727" t="s">
        <v>218</v>
      </c>
      <c r="N1727" s="681">
        <f t="shared" ca="1" si="115"/>
        <v>0</v>
      </c>
      <c r="O1727" s="681">
        <f t="shared" ca="1" si="115"/>
        <v>0</v>
      </c>
      <c r="P1727" s="681">
        <f t="shared" ca="1" si="115"/>
        <v>0</v>
      </c>
      <c r="Q1727" s="681">
        <f t="shared" ca="1" si="115"/>
        <v>0</v>
      </c>
      <c r="R1727" s="681">
        <f t="shared" ca="1" si="115"/>
        <v>0</v>
      </c>
      <c r="S1727" t="str">
        <f t="shared" si="112"/>
        <v>HUM_ASR_FY_2022</v>
      </c>
      <c r="T1727" s="958">
        <f t="shared" si="113"/>
        <v>45032</v>
      </c>
      <c r="U1727" t="str">
        <f t="shared" si="114"/>
        <v>Unaudited</v>
      </c>
    </row>
    <row r="1728" spans="1:21" x14ac:dyDescent="0.25">
      <c r="A1728" t="s">
        <v>437</v>
      </c>
      <c r="B1728" t="s">
        <v>1385</v>
      </c>
      <c r="C1728" t="s">
        <v>1386</v>
      </c>
      <c r="D1728" s="15">
        <v>1900</v>
      </c>
      <c r="E1728" s="121">
        <v>1</v>
      </c>
      <c r="F1728" t="s">
        <v>440</v>
      </c>
      <c r="G1728" s="121">
        <v>274</v>
      </c>
      <c r="H1728" t="s">
        <v>386</v>
      </c>
      <c r="I1728" t="s">
        <v>488</v>
      </c>
      <c r="J1728" t="s">
        <v>433</v>
      </c>
      <c r="K1728" t="s">
        <v>223</v>
      </c>
      <c r="L1728" s="756" t="s">
        <v>704</v>
      </c>
      <c r="M1728" t="s">
        <v>230</v>
      </c>
      <c r="N1728" s="681">
        <f t="shared" ca="1" si="115"/>
        <v>32211.100130304087</v>
      </c>
      <c r="O1728" s="681">
        <f t="shared" ca="1" si="115"/>
        <v>4160.0589317112872</v>
      </c>
      <c r="P1728" s="681">
        <f t="shared" ca="1" si="115"/>
        <v>28051.0411985928</v>
      </c>
      <c r="Q1728" s="681">
        <f t="shared" ca="1" si="115"/>
        <v>0</v>
      </c>
      <c r="R1728" s="681">
        <f t="shared" ca="1" si="115"/>
        <v>0</v>
      </c>
      <c r="S1728" t="str">
        <f t="shared" si="112"/>
        <v>HUM_ASR_FY_2022</v>
      </c>
      <c r="T1728" s="958">
        <f t="shared" si="113"/>
        <v>45032</v>
      </c>
      <c r="U1728" t="str">
        <f t="shared" si="114"/>
        <v>Unaudited</v>
      </c>
    </row>
    <row r="1729" spans="1:21" x14ac:dyDescent="0.25">
      <c r="A1729" t="s">
        <v>437</v>
      </c>
      <c r="B1729" t="s">
        <v>1385</v>
      </c>
      <c r="C1729" t="s">
        <v>1386</v>
      </c>
      <c r="D1729" s="15">
        <v>1900</v>
      </c>
      <c r="E1729" s="121">
        <v>1</v>
      </c>
      <c r="F1729" t="s">
        <v>440</v>
      </c>
      <c r="G1729" s="121">
        <v>274</v>
      </c>
      <c r="H1729" t="s">
        <v>386</v>
      </c>
      <c r="I1729" t="s">
        <v>488</v>
      </c>
      <c r="J1729" t="s">
        <v>433</v>
      </c>
      <c r="K1729" t="s">
        <v>223</v>
      </c>
      <c r="L1729" s="756">
        <v>2.21</v>
      </c>
      <c r="M1729" t="s">
        <v>466</v>
      </c>
      <c r="N1729" s="681">
        <f t="shared" ca="1" si="115"/>
        <v>0</v>
      </c>
      <c r="O1729" s="681">
        <f t="shared" ca="1" si="115"/>
        <v>0</v>
      </c>
      <c r="P1729" s="681">
        <f t="shared" ca="1" si="115"/>
        <v>0</v>
      </c>
      <c r="Q1729" s="681">
        <f t="shared" ca="1" si="115"/>
        <v>0</v>
      </c>
      <c r="R1729" s="681">
        <f t="shared" ca="1" si="115"/>
        <v>0</v>
      </c>
      <c r="S1729" t="str">
        <f t="shared" si="112"/>
        <v>HUM_ASR_FY_2022</v>
      </c>
      <c r="T1729" s="958">
        <f t="shared" si="113"/>
        <v>45032</v>
      </c>
      <c r="U1729" t="str">
        <f t="shared" si="114"/>
        <v>Unaudited</v>
      </c>
    </row>
    <row r="1730" spans="1:21" x14ac:dyDescent="0.25">
      <c r="A1730" t="s">
        <v>437</v>
      </c>
      <c r="B1730" t="s">
        <v>1385</v>
      </c>
      <c r="C1730" t="s">
        <v>1386</v>
      </c>
      <c r="D1730" s="15">
        <v>1900</v>
      </c>
      <c r="E1730" s="121">
        <v>1</v>
      </c>
      <c r="F1730" t="s">
        <v>440</v>
      </c>
      <c r="G1730" s="121">
        <v>274</v>
      </c>
      <c r="H1730" t="s">
        <v>386</v>
      </c>
      <c r="I1730" t="s">
        <v>488</v>
      </c>
      <c r="J1730" t="s">
        <v>433</v>
      </c>
      <c r="K1730" t="s">
        <v>6</v>
      </c>
      <c r="L1730" s="756" t="s">
        <v>70</v>
      </c>
      <c r="M1730" t="s">
        <v>188</v>
      </c>
      <c r="N1730" s="681">
        <f t="shared" ca="1" si="115"/>
        <v>36354.944942480979</v>
      </c>
      <c r="O1730" s="681">
        <f t="shared" ca="1" si="115"/>
        <v>18926.712186035089</v>
      </c>
      <c r="P1730" s="681">
        <f t="shared" ca="1" si="115"/>
        <v>17428.23275644589</v>
      </c>
      <c r="Q1730" s="681">
        <f t="shared" ca="1" si="115"/>
        <v>0</v>
      </c>
      <c r="R1730" s="681">
        <f t="shared" ca="1" si="115"/>
        <v>0</v>
      </c>
      <c r="S1730" t="str">
        <f t="shared" ref="S1730:S1793" si="116">file_name</f>
        <v>HUM_ASR_FY_2022</v>
      </c>
      <c r="T1730" s="958">
        <f t="shared" ref="T1730:T1793" si="117">file_date</f>
        <v>45032</v>
      </c>
      <c r="U1730" t="str">
        <f t="shared" ref="U1730:U1793" si="118">status</f>
        <v>Unaudited</v>
      </c>
    </row>
    <row r="1731" spans="1:21" x14ac:dyDescent="0.25">
      <c r="A1731" t="s">
        <v>437</v>
      </c>
      <c r="B1731" t="s">
        <v>1385</v>
      </c>
      <c r="C1731" t="s">
        <v>1386</v>
      </c>
      <c r="D1731" s="15">
        <v>1900</v>
      </c>
      <c r="E1731" s="121">
        <v>1</v>
      </c>
      <c r="F1731" t="s">
        <v>440</v>
      </c>
      <c r="G1731" s="121">
        <v>274</v>
      </c>
      <c r="H1731" t="s">
        <v>386</v>
      </c>
      <c r="I1731" t="s">
        <v>488</v>
      </c>
      <c r="J1731" t="s">
        <v>433</v>
      </c>
      <c r="K1731" t="s">
        <v>6</v>
      </c>
      <c r="L1731" s="756" t="s">
        <v>71</v>
      </c>
      <c r="M1731" t="s">
        <v>231</v>
      </c>
      <c r="N1731" s="681">
        <f t="shared" ca="1" si="115"/>
        <v>0</v>
      </c>
      <c r="O1731" s="681">
        <f t="shared" ca="1" si="115"/>
        <v>0</v>
      </c>
      <c r="P1731" s="681">
        <f t="shared" ca="1" si="115"/>
        <v>0</v>
      </c>
      <c r="Q1731" s="681">
        <f t="shared" ca="1" si="115"/>
        <v>0</v>
      </c>
      <c r="R1731" s="681">
        <f t="shared" ca="1" si="115"/>
        <v>0</v>
      </c>
      <c r="S1731" t="str">
        <f t="shared" si="116"/>
        <v>HUM_ASR_FY_2022</v>
      </c>
      <c r="T1731" s="958">
        <f t="shared" si="117"/>
        <v>45032</v>
      </c>
      <c r="U1731" t="str">
        <f t="shared" si="118"/>
        <v>Unaudited</v>
      </c>
    </row>
    <row r="1732" spans="1:21" x14ac:dyDescent="0.25">
      <c r="A1732" t="s">
        <v>437</v>
      </c>
      <c r="B1732" t="s">
        <v>1385</v>
      </c>
      <c r="C1732" t="s">
        <v>1386</v>
      </c>
      <c r="D1732" s="15">
        <v>1900</v>
      </c>
      <c r="E1732" s="121">
        <v>1</v>
      </c>
      <c r="F1732" t="s">
        <v>440</v>
      </c>
      <c r="G1732" s="121">
        <v>274</v>
      </c>
      <c r="H1732" t="s">
        <v>386</v>
      </c>
      <c r="I1732" t="s">
        <v>488</v>
      </c>
      <c r="J1732" t="s">
        <v>433</v>
      </c>
      <c r="K1732" t="s">
        <v>6</v>
      </c>
      <c r="L1732" s="756" t="s">
        <v>72</v>
      </c>
      <c r="M1732" t="s">
        <v>164</v>
      </c>
      <c r="N1732" s="681">
        <f t="shared" ca="1" si="115"/>
        <v>0</v>
      </c>
      <c r="O1732" s="681">
        <f t="shared" ca="1" si="115"/>
        <v>0</v>
      </c>
      <c r="P1732" s="681">
        <f t="shared" ca="1" si="115"/>
        <v>0</v>
      </c>
      <c r="Q1732" s="681">
        <f t="shared" ca="1" si="115"/>
        <v>0</v>
      </c>
      <c r="R1732" s="681">
        <f t="shared" ca="1" si="115"/>
        <v>0</v>
      </c>
      <c r="S1732" t="str">
        <f t="shared" si="116"/>
        <v>HUM_ASR_FY_2022</v>
      </c>
      <c r="T1732" s="958">
        <f t="shared" si="117"/>
        <v>45032</v>
      </c>
      <c r="U1732" t="str">
        <f t="shared" si="118"/>
        <v>Unaudited</v>
      </c>
    </row>
    <row r="1733" spans="1:21" x14ac:dyDescent="0.25">
      <c r="A1733" t="s">
        <v>437</v>
      </c>
      <c r="B1733" t="s">
        <v>1385</v>
      </c>
      <c r="C1733" t="s">
        <v>1386</v>
      </c>
      <c r="D1733" s="15">
        <v>1900</v>
      </c>
      <c r="E1733" s="121">
        <v>1</v>
      </c>
      <c r="F1733" t="s">
        <v>440</v>
      </c>
      <c r="G1733" s="121">
        <v>274</v>
      </c>
      <c r="H1733" t="s">
        <v>386</v>
      </c>
      <c r="I1733" t="s">
        <v>488</v>
      </c>
      <c r="J1733" t="s">
        <v>433</v>
      </c>
      <c r="K1733" t="s">
        <v>6</v>
      </c>
      <c r="L1733" s="756">
        <v>3.4</v>
      </c>
      <c r="M1733" t="s">
        <v>461</v>
      </c>
      <c r="N1733" s="681">
        <f t="shared" ca="1" si="115"/>
        <v>0</v>
      </c>
      <c r="O1733" s="681">
        <f t="shared" ca="1" si="115"/>
        <v>0</v>
      </c>
      <c r="P1733" s="681">
        <f t="shared" ca="1" si="115"/>
        <v>0</v>
      </c>
      <c r="Q1733" s="681">
        <f t="shared" ca="1" si="115"/>
        <v>0</v>
      </c>
      <c r="R1733" s="681">
        <f t="shared" ca="1" si="115"/>
        <v>0</v>
      </c>
      <c r="S1733" t="str">
        <f t="shared" si="116"/>
        <v>HUM_ASR_FY_2022</v>
      </c>
      <c r="T1733" s="958">
        <f t="shared" si="117"/>
        <v>45032</v>
      </c>
      <c r="U1733" t="str">
        <f t="shared" si="118"/>
        <v>Unaudited</v>
      </c>
    </row>
    <row r="1734" spans="1:21" x14ac:dyDescent="0.25">
      <c r="A1734" t="s">
        <v>437</v>
      </c>
      <c r="B1734" t="s">
        <v>1385</v>
      </c>
      <c r="C1734" t="s">
        <v>1386</v>
      </c>
      <c r="D1734" s="15">
        <v>1900</v>
      </c>
      <c r="E1734" s="121">
        <v>1</v>
      </c>
      <c r="F1734" t="s">
        <v>440</v>
      </c>
      <c r="G1734" s="121">
        <v>274</v>
      </c>
      <c r="H1734" t="s">
        <v>386</v>
      </c>
      <c r="I1734" t="s">
        <v>488</v>
      </c>
      <c r="J1734" t="s">
        <v>433</v>
      </c>
      <c r="K1734" t="s">
        <v>434</v>
      </c>
      <c r="L1734" s="756">
        <v>4.5</v>
      </c>
      <c r="M1734" t="s">
        <v>32</v>
      </c>
      <c r="N1734" s="681">
        <f t="shared" ca="1" si="115"/>
        <v>5089.6645454545442</v>
      </c>
      <c r="O1734" s="681">
        <f t="shared" ca="1" si="115"/>
        <v>3720.9956706825524</v>
      </c>
      <c r="P1734" s="681">
        <f t="shared" ca="1" si="115"/>
        <v>1368.668874771992</v>
      </c>
      <c r="Q1734" s="681">
        <f t="shared" ca="1" si="115"/>
        <v>0</v>
      </c>
      <c r="R1734" s="681">
        <f t="shared" ca="1" si="115"/>
        <v>0</v>
      </c>
      <c r="S1734" t="str">
        <f t="shared" si="116"/>
        <v>HUM_ASR_FY_2022</v>
      </c>
      <c r="T1734" s="958">
        <f t="shared" si="117"/>
        <v>45032</v>
      </c>
      <c r="U1734" t="str">
        <f t="shared" si="118"/>
        <v>Unaudited</v>
      </c>
    </row>
    <row r="1735" spans="1:21" x14ac:dyDescent="0.25">
      <c r="A1735" t="s">
        <v>437</v>
      </c>
      <c r="B1735" t="s">
        <v>1385</v>
      </c>
      <c r="C1735" t="s">
        <v>1386</v>
      </c>
      <c r="D1735" s="15">
        <v>1900</v>
      </c>
      <c r="E1735" s="121">
        <v>1</v>
      </c>
      <c r="F1735" t="s">
        <v>440</v>
      </c>
      <c r="G1735" s="121">
        <v>274</v>
      </c>
      <c r="H1735" t="s">
        <v>386</v>
      </c>
      <c r="I1735" t="s">
        <v>488</v>
      </c>
      <c r="J1735" t="s">
        <v>433</v>
      </c>
      <c r="K1735" t="s">
        <v>434</v>
      </c>
      <c r="L1735" s="756" t="s">
        <v>944</v>
      </c>
      <c r="M1735" t="s">
        <v>935</v>
      </c>
      <c r="N1735" s="681">
        <f t="shared" ca="1" si="115"/>
        <v>0</v>
      </c>
      <c r="O1735" s="681">
        <f t="shared" ca="1" si="115"/>
        <v>0</v>
      </c>
      <c r="P1735" s="681">
        <f t="shared" ca="1" si="115"/>
        <v>0</v>
      </c>
      <c r="Q1735" s="681">
        <f t="shared" ca="1" si="115"/>
        <v>0</v>
      </c>
      <c r="R1735" s="681">
        <f t="shared" ca="1" si="115"/>
        <v>0</v>
      </c>
      <c r="S1735" t="str">
        <f t="shared" si="116"/>
        <v>HUM_ASR_FY_2022</v>
      </c>
      <c r="T1735" s="958">
        <f t="shared" si="117"/>
        <v>45032</v>
      </c>
      <c r="U1735" t="str">
        <f t="shared" si="118"/>
        <v>Unaudited</v>
      </c>
    </row>
    <row r="1736" spans="1:21" x14ac:dyDescent="0.25">
      <c r="A1736" t="s">
        <v>437</v>
      </c>
      <c r="B1736" t="s">
        <v>1385</v>
      </c>
      <c r="C1736" t="s">
        <v>1386</v>
      </c>
      <c r="D1736" s="15">
        <v>1900</v>
      </c>
      <c r="E1736" s="121">
        <v>1</v>
      </c>
      <c r="F1736" t="s">
        <v>440</v>
      </c>
      <c r="G1736" s="121">
        <v>274</v>
      </c>
      <c r="H1736" t="s">
        <v>386</v>
      </c>
      <c r="I1736" t="s">
        <v>488</v>
      </c>
      <c r="J1736" t="s">
        <v>433</v>
      </c>
      <c r="K1736" t="s">
        <v>434</v>
      </c>
      <c r="L1736" s="756" t="s">
        <v>193</v>
      </c>
      <c r="M1736" t="s">
        <v>40</v>
      </c>
      <c r="N1736" s="681">
        <f t="shared" ca="1" si="115"/>
        <v>0</v>
      </c>
      <c r="O1736" s="681">
        <f t="shared" ca="1" si="115"/>
        <v>0</v>
      </c>
      <c r="P1736" s="681">
        <f t="shared" ca="1" si="115"/>
        <v>0</v>
      </c>
      <c r="Q1736" s="681">
        <f t="shared" ca="1" si="115"/>
        <v>0</v>
      </c>
      <c r="R1736" s="681">
        <f t="shared" ca="1" si="115"/>
        <v>0</v>
      </c>
      <c r="S1736" t="str">
        <f t="shared" si="116"/>
        <v>HUM_ASR_FY_2022</v>
      </c>
      <c r="T1736" s="958">
        <f t="shared" si="117"/>
        <v>45032</v>
      </c>
      <c r="U1736" t="str">
        <f t="shared" si="118"/>
        <v>Unaudited</v>
      </c>
    </row>
    <row r="1737" spans="1:21" x14ac:dyDescent="0.25">
      <c r="A1737" t="s">
        <v>437</v>
      </c>
      <c r="B1737" t="s">
        <v>1385</v>
      </c>
      <c r="C1737" t="s">
        <v>1386</v>
      </c>
      <c r="D1737" s="15">
        <v>1900</v>
      </c>
      <c r="E1737" s="121">
        <v>1</v>
      </c>
      <c r="F1737" t="s">
        <v>440</v>
      </c>
      <c r="G1737" s="121">
        <v>274</v>
      </c>
      <c r="H1737" t="s">
        <v>386</v>
      </c>
      <c r="I1737" t="s">
        <v>488</v>
      </c>
      <c r="J1737" t="s">
        <v>433</v>
      </c>
      <c r="K1737" t="s">
        <v>434</v>
      </c>
      <c r="L1737" s="756" t="s">
        <v>192</v>
      </c>
      <c r="M1737" t="s">
        <v>329</v>
      </c>
      <c r="N1737" s="681">
        <f t="shared" ca="1" si="115"/>
        <v>0</v>
      </c>
      <c r="O1737" s="681">
        <f t="shared" ca="1" si="115"/>
        <v>0</v>
      </c>
      <c r="P1737" s="681">
        <f t="shared" ca="1" si="115"/>
        <v>0</v>
      </c>
      <c r="Q1737" s="681">
        <f t="shared" ca="1" si="115"/>
        <v>0</v>
      </c>
      <c r="R1737" s="681">
        <f t="shared" ca="1" si="115"/>
        <v>0</v>
      </c>
      <c r="S1737" t="str">
        <f t="shared" si="116"/>
        <v>HUM_ASR_FY_2022</v>
      </c>
      <c r="T1737" s="958">
        <f t="shared" si="117"/>
        <v>45032</v>
      </c>
      <c r="U1737" t="str">
        <f t="shared" si="118"/>
        <v>Unaudited</v>
      </c>
    </row>
    <row r="1738" spans="1:21" x14ac:dyDescent="0.25">
      <c r="A1738" t="s">
        <v>437</v>
      </c>
      <c r="B1738" t="s">
        <v>1385</v>
      </c>
      <c r="C1738" t="s">
        <v>1386</v>
      </c>
      <c r="D1738" s="15">
        <v>1900</v>
      </c>
      <c r="E1738" s="121">
        <v>1</v>
      </c>
      <c r="F1738" t="s">
        <v>440</v>
      </c>
      <c r="G1738" s="121">
        <v>274</v>
      </c>
      <c r="H1738" t="s">
        <v>386</v>
      </c>
      <c r="I1738" t="s">
        <v>488</v>
      </c>
      <c r="J1738" t="s">
        <v>450</v>
      </c>
      <c r="K1738" t="s">
        <v>435</v>
      </c>
      <c r="L1738" s="756" t="s">
        <v>79</v>
      </c>
      <c r="M1738" t="s">
        <v>27</v>
      </c>
      <c r="N1738" s="681">
        <f t="shared" ca="1" si="115"/>
        <v>680717.62607637839</v>
      </c>
      <c r="O1738" s="681">
        <f t="shared" ca="1" si="115"/>
        <v>330724.69922731747</v>
      </c>
      <c r="P1738" s="681">
        <f t="shared" ca="1" si="115"/>
        <v>349992.92684906098</v>
      </c>
      <c r="Q1738" s="681">
        <f t="shared" ca="1" si="115"/>
        <v>0</v>
      </c>
      <c r="R1738" s="681">
        <f t="shared" ca="1" si="115"/>
        <v>0</v>
      </c>
      <c r="S1738" t="str">
        <f t="shared" si="116"/>
        <v>HUM_ASR_FY_2022</v>
      </c>
      <c r="T1738" s="958">
        <f t="shared" si="117"/>
        <v>45032</v>
      </c>
      <c r="U1738" t="str">
        <f t="shared" si="118"/>
        <v>Unaudited</v>
      </c>
    </row>
    <row r="1739" spans="1:21" x14ac:dyDescent="0.25">
      <c r="A1739" t="s">
        <v>437</v>
      </c>
      <c r="B1739" t="s">
        <v>1385</v>
      </c>
      <c r="C1739" t="s">
        <v>1386</v>
      </c>
      <c r="D1739" s="15">
        <v>1900</v>
      </c>
      <c r="E1739" s="121">
        <v>1</v>
      </c>
      <c r="F1739" t="s">
        <v>440</v>
      </c>
      <c r="G1739" s="121">
        <v>274</v>
      </c>
      <c r="H1739" t="s">
        <v>386</v>
      </c>
      <c r="I1739" t="s">
        <v>488</v>
      </c>
      <c r="J1739" t="s">
        <v>450</v>
      </c>
      <c r="K1739" t="s">
        <v>435</v>
      </c>
      <c r="L1739" s="756" t="s">
        <v>80</v>
      </c>
      <c r="M1739" t="s">
        <v>97</v>
      </c>
      <c r="N1739" s="681">
        <f t="shared" ca="1" si="115"/>
        <v>72322.231167518883</v>
      </c>
      <c r="O1739" s="681">
        <f t="shared" ca="1" si="115"/>
        <v>35137.547837849663</v>
      </c>
      <c r="P1739" s="681">
        <f t="shared" ca="1" si="115"/>
        <v>37184.68332966922</v>
      </c>
      <c r="Q1739" s="681">
        <f t="shared" ca="1" si="115"/>
        <v>0</v>
      </c>
      <c r="R1739" s="681">
        <f t="shared" ca="1" si="115"/>
        <v>0</v>
      </c>
      <c r="S1739" t="str">
        <f t="shared" si="116"/>
        <v>HUM_ASR_FY_2022</v>
      </c>
      <c r="T1739" s="958">
        <f t="shared" si="117"/>
        <v>45032</v>
      </c>
      <c r="U1739" t="str">
        <f t="shared" si="118"/>
        <v>Unaudited</v>
      </c>
    </row>
    <row r="1740" spans="1:21" x14ac:dyDescent="0.25">
      <c r="A1740" t="s">
        <v>437</v>
      </c>
      <c r="B1740" t="s">
        <v>1385</v>
      </c>
      <c r="C1740" t="s">
        <v>1386</v>
      </c>
      <c r="D1740" s="15">
        <v>1900</v>
      </c>
      <c r="E1740" s="121">
        <v>1</v>
      </c>
      <c r="F1740" t="s">
        <v>440</v>
      </c>
      <c r="G1740" s="121">
        <v>274</v>
      </c>
      <c r="H1740" t="s">
        <v>386</v>
      </c>
      <c r="I1740" t="s">
        <v>488</v>
      </c>
      <c r="J1740" t="s">
        <v>450</v>
      </c>
      <c r="K1740" t="s">
        <v>435</v>
      </c>
      <c r="L1740" s="756" t="s">
        <v>81</v>
      </c>
      <c r="M1740" t="s">
        <v>98</v>
      </c>
      <c r="N1740" s="681">
        <f t="shared" ca="1" si="115"/>
        <v>137433.9509942366</v>
      </c>
      <c r="O1740" s="681">
        <f t="shared" ca="1" si="115"/>
        <v>66771.889495764073</v>
      </c>
      <c r="P1740" s="681">
        <f t="shared" ca="1" si="115"/>
        <v>70662.061498472525</v>
      </c>
      <c r="Q1740" s="681">
        <f t="shared" ca="1" si="115"/>
        <v>0</v>
      </c>
      <c r="R1740" s="681">
        <f t="shared" ca="1" si="115"/>
        <v>0</v>
      </c>
      <c r="S1740" t="str">
        <f t="shared" si="116"/>
        <v>HUM_ASR_FY_2022</v>
      </c>
      <c r="T1740" s="958">
        <f t="shared" si="117"/>
        <v>45032</v>
      </c>
      <c r="U1740" t="str">
        <f t="shared" si="118"/>
        <v>Unaudited</v>
      </c>
    </row>
    <row r="1741" spans="1:21" x14ac:dyDescent="0.25">
      <c r="A1741" t="s">
        <v>437</v>
      </c>
      <c r="B1741" t="s">
        <v>1385</v>
      </c>
      <c r="C1741" t="s">
        <v>1386</v>
      </c>
      <c r="D1741" s="15">
        <v>1900</v>
      </c>
      <c r="E1741" s="121">
        <v>1</v>
      </c>
      <c r="F1741" t="s">
        <v>440</v>
      </c>
      <c r="G1741" s="121">
        <v>274</v>
      </c>
      <c r="H1741" t="s">
        <v>386</v>
      </c>
      <c r="I1741" t="s">
        <v>488</v>
      </c>
      <c r="J1741" t="s">
        <v>450</v>
      </c>
      <c r="K1741" t="s">
        <v>435</v>
      </c>
      <c r="L1741" s="756" t="s">
        <v>82</v>
      </c>
      <c r="M1741" t="s">
        <v>99</v>
      </c>
      <c r="N1741" s="681">
        <f t="shared" ca="1" si="115"/>
        <v>105752.86902422192</v>
      </c>
      <c r="O1741" s="681">
        <f t="shared" ca="1" si="115"/>
        <v>51379.727012588606</v>
      </c>
      <c r="P1741" s="681">
        <f t="shared" ca="1" si="115"/>
        <v>54373.14201163331</v>
      </c>
      <c r="Q1741" s="681">
        <f t="shared" ca="1" si="115"/>
        <v>0</v>
      </c>
      <c r="R1741" s="681">
        <f t="shared" ca="1" si="115"/>
        <v>0</v>
      </c>
      <c r="S1741" t="str">
        <f t="shared" si="116"/>
        <v>HUM_ASR_FY_2022</v>
      </c>
      <c r="T1741" s="958">
        <f t="shared" si="117"/>
        <v>45032</v>
      </c>
      <c r="U1741" t="str">
        <f t="shared" si="118"/>
        <v>Unaudited</v>
      </c>
    </row>
    <row r="1742" spans="1:21" x14ac:dyDescent="0.25">
      <c r="A1742" t="s">
        <v>437</v>
      </c>
      <c r="B1742" t="s">
        <v>1385</v>
      </c>
      <c r="C1742" t="s">
        <v>1386</v>
      </c>
      <c r="D1742" s="15">
        <v>1900</v>
      </c>
      <c r="E1742" s="121">
        <v>1</v>
      </c>
      <c r="F1742" t="s">
        <v>440</v>
      </c>
      <c r="G1742" s="121">
        <v>274</v>
      </c>
      <c r="H1742" t="s">
        <v>386</v>
      </c>
      <c r="I1742" t="s">
        <v>488</v>
      </c>
      <c r="J1742" t="s">
        <v>450</v>
      </c>
      <c r="K1742" t="s">
        <v>435</v>
      </c>
      <c r="L1742" s="756" t="s">
        <v>216</v>
      </c>
      <c r="M1742" t="s">
        <v>100</v>
      </c>
      <c r="N1742" s="681">
        <f t="shared" ca="1" si="115"/>
        <v>194768.87739320099</v>
      </c>
      <c r="O1742" s="681">
        <f t="shared" ca="1" si="115"/>
        <v>94627.898451804052</v>
      </c>
      <c r="P1742" s="681">
        <f t="shared" ca="1" si="115"/>
        <v>100140.97894139693</v>
      </c>
      <c r="Q1742" s="681">
        <f t="shared" ca="1" si="115"/>
        <v>0</v>
      </c>
      <c r="R1742" s="681">
        <f t="shared" ca="1" si="115"/>
        <v>0</v>
      </c>
      <c r="S1742" t="str">
        <f t="shared" si="116"/>
        <v>HUM_ASR_FY_2022</v>
      </c>
      <c r="T1742" s="958">
        <f t="shared" si="117"/>
        <v>45032</v>
      </c>
      <c r="U1742" t="str">
        <f t="shared" si="118"/>
        <v>Unaudited</v>
      </c>
    </row>
    <row r="1743" spans="1:21" x14ac:dyDescent="0.25">
      <c r="A1743" t="s">
        <v>437</v>
      </c>
      <c r="B1743" t="s">
        <v>1385</v>
      </c>
      <c r="C1743" t="s">
        <v>1386</v>
      </c>
      <c r="D1743" s="15">
        <v>1900</v>
      </c>
      <c r="E1743" s="121">
        <v>1</v>
      </c>
      <c r="F1743" t="s">
        <v>440</v>
      </c>
      <c r="G1743" s="121">
        <v>274</v>
      </c>
      <c r="H1743" t="s">
        <v>386</v>
      </c>
      <c r="I1743" t="s">
        <v>488</v>
      </c>
      <c r="J1743" t="s">
        <v>450</v>
      </c>
      <c r="K1743" t="s">
        <v>435</v>
      </c>
      <c r="L1743" s="756" t="s">
        <v>215</v>
      </c>
      <c r="M1743" t="s">
        <v>28</v>
      </c>
      <c r="N1743" s="681">
        <f t="shared" ca="1" si="115"/>
        <v>3925.8041331307395</v>
      </c>
      <c r="O1743" s="681">
        <f t="shared" ca="1" si="115"/>
        <v>1907.340637906949</v>
      </c>
      <c r="P1743" s="681">
        <f t="shared" ca="1" si="115"/>
        <v>2018.4634952237907</v>
      </c>
      <c r="Q1743" s="681">
        <f t="shared" ca="1" si="115"/>
        <v>0</v>
      </c>
      <c r="R1743" s="681">
        <f t="shared" ca="1" si="115"/>
        <v>0</v>
      </c>
      <c r="S1743" t="str">
        <f t="shared" si="116"/>
        <v>HUM_ASR_FY_2022</v>
      </c>
      <c r="T1743" s="958">
        <f t="shared" si="117"/>
        <v>45032</v>
      </c>
      <c r="U1743" t="str">
        <f t="shared" si="118"/>
        <v>Unaudited</v>
      </c>
    </row>
    <row r="1744" spans="1:21" x14ac:dyDescent="0.25">
      <c r="A1744" t="s">
        <v>437</v>
      </c>
      <c r="B1744" t="s">
        <v>1385</v>
      </c>
      <c r="C1744" t="s">
        <v>1386</v>
      </c>
      <c r="D1744" s="15">
        <v>1900</v>
      </c>
      <c r="E1744" s="121">
        <v>1</v>
      </c>
      <c r="F1744" t="s">
        <v>440</v>
      </c>
      <c r="G1744" s="121">
        <v>274</v>
      </c>
      <c r="H1744" t="s">
        <v>386</v>
      </c>
      <c r="I1744" t="s">
        <v>488</v>
      </c>
      <c r="J1744" t="s">
        <v>436</v>
      </c>
      <c r="K1744" t="s">
        <v>436</v>
      </c>
      <c r="L1744" s="756" t="s">
        <v>84</v>
      </c>
      <c r="M1744" t="s">
        <v>327</v>
      </c>
      <c r="N1744" s="681">
        <f t="shared" ca="1" si="115"/>
        <v>0</v>
      </c>
      <c r="O1744" s="681">
        <f t="shared" ca="1" si="115"/>
        <v>0</v>
      </c>
      <c r="P1744" s="681">
        <f t="shared" ca="1" si="115"/>
        <v>0</v>
      </c>
      <c r="Q1744" s="681">
        <f t="shared" ca="1" si="115"/>
        <v>0</v>
      </c>
      <c r="R1744" s="681">
        <f t="shared" ca="1" si="115"/>
        <v>0</v>
      </c>
      <c r="S1744" t="str">
        <f t="shared" si="116"/>
        <v>HUM_ASR_FY_2022</v>
      </c>
      <c r="T1744" s="958">
        <f t="shared" si="117"/>
        <v>45032</v>
      </c>
      <c r="U1744" t="str">
        <f t="shared" si="118"/>
        <v>Unaudited</v>
      </c>
    </row>
    <row r="1745" spans="1:21" x14ac:dyDescent="0.25">
      <c r="A1745" t="s">
        <v>437</v>
      </c>
      <c r="B1745" t="s">
        <v>1385</v>
      </c>
      <c r="C1745" t="s">
        <v>1386</v>
      </c>
      <c r="D1745" s="15">
        <v>1900</v>
      </c>
      <c r="E1745" s="121">
        <v>1</v>
      </c>
      <c r="F1745" t="s">
        <v>440</v>
      </c>
      <c r="G1745" s="121">
        <v>274</v>
      </c>
      <c r="H1745" t="s">
        <v>386</v>
      </c>
      <c r="I1745" t="s">
        <v>488</v>
      </c>
      <c r="J1745" t="s">
        <v>436</v>
      </c>
      <c r="K1745" t="s">
        <v>436</v>
      </c>
      <c r="L1745" s="756" t="s">
        <v>85</v>
      </c>
      <c r="M1745" t="s">
        <v>325</v>
      </c>
      <c r="N1745" s="681">
        <f t="shared" ca="1" si="115"/>
        <v>0</v>
      </c>
      <c r="O1745" s="681">
        <f t="shared" ca="1" si="115"/>
        <v>0</v>
      </c>
      <c r="P1745" s="681">
        <f t="shared" ca="1" si="115"/>
        <v>0</v>
      </c>
      <c r="Q1745" s="681">
        <f t="shared" ca="1" si="115"/>
        <v>0</v>
      </c>
      <c r="R1745" s="681">
        <f t="shared" ca="1" si="115"/>
        <v>0</v>
      </c>
      <c r="S1745" t="str">
        <f t="shared" si="116"/>
        <v>HUM_ASR_FY_2022</v>
      </c>
      <c r="T1745" s="958">
        <f t="shared" si="117"/>
        <v>45032</v>
      </c>
      <c r="U1745" t="str">
        <f t="shared" si="118"/>
        <v>Unaudited</v>
      </c>
    </row>
    <row r="1746" spans="1:21" x14ac:dyDescent="0.25">
      <c r="A1746" t="s">
        <v>437</v>
      </c>
      <c r="B1746" t="s">
        <v>1385</v>
      </c>
      <c r="C1746" t="s">
        <v>1386</v>
      </c>
      <c r="D1746" s="15">
        <v>1900</v>
      </c>
      <c r="E1746" s="121">
        <v>1</v>
      </c>
      <c r="F1746" t="s">
        <v>440</v>
      </c>
      <c r="G1746" s="121">
        <v>274</v>
      </c>
      <c r="H1746" t="s">
        <v>386</v>
      </c>
      <c r="I1746" t="s">
        <v>488</v>
      </c>
      <c r="J1746" t="s">
        <v>436</v>
      </c>
      <c r="K1746" t="s">
        <v>436</v>
      </c>
      <c r="L1746" s="756" t="s">
        <v>86</v>
      </c>
      <c r="M1746" t="s">
        <v>494</v>
      </c>
      <c r="N1746" s="681">
        <f t="shared" ca="1" si="115"/>
        <v>0</v>
      </c>
      <c r="O1746" s="681">
        <f t="shared" ca="1" si="115"/>
        <v>0</v>
      </c>
      <c r="P1746" s="681">
        <f t="shared" ca="1" si="115"/>
        <v>0</v>
      </c>
      <c r="Q1746" s="681">
        <f t="shared" ca="1" si="115"/>
        <v>0</v>
      </c>
      <c r="R1746" s="681">
        <f t="shared" ca="1" si="115"/>
        <v>0</v>
      </c>
      <c r="S1746" t="str">
        <f t="shared" si="116"/>
        <v>HUM_ASR_FY_2022</v>
      </c>
      <c r="T1746" s="958">
        <f t="shared" si="117"/>
        <v>45032</v>
      </c>
      <c r="U1746" t="str">
        <f t="shared" si="118"/>
        <v>Unaudited</v>
      </c>
    </row>
    <row r="1747" spans="1:21" x14ac:dyDescent="0.25">
      <c r="A1747" t="s">
        <v>437</v>
      </c>
      <c r="B1747" t="s">
        <v>1385</v>
      </c>
      <c r="C1747" t="s">
        <v>1386</v>
      </c>
      <c r="D1747" s="15">
        <v>1900</v>
      </c>
      <c r="E1747" s="121">
        <v>1</v>
      </c>
      <c r="F1747" t="s">
        <v>440</v>
      </c>
      <c r="G1747" s="121">
        <v>274</v>
      </c>
      <c r="H1747" t="s">
        <v>386</v>
      </c>
      <c r="I1747" t="s">
        <v>488</v>
      </c>
      <c r="J1747" t="s">
        <v>436</v>
      </c>
      <c r="K1747" t="s">
        <v>436</v>
      </c>
      <c r="L1747" s="756" t="s">
        <v>87</v>
      </c>
      <c r="M1747" t="s">
        <v>495</v>
      </c>
      <c r="N1747" s="681">
        <f t="shared" ca="1" si="115"/>
        <v>0</v>
      </c>
      <c r="O1747" s="681">
        <f t="shared" ca="1" si="115"/>
        <v>0</v>
      </c>
      <c r="P1747" s="681">
        <f t="shared" ca="1" si="115"/>
        <v>0</v>
      </c>
      <c r="Q1747" s="681">
        <f t="shared" ca="1" si="115"/>
        <v>0</v>
      </c>
      <c r="R1747" s="681">
        <f t="shared" ca="1" si="115"/>
        <v>0</v>
      </c>
      <c r="S1747" t="str">
        <f t="shared" si="116"/>
        <v>HUM_ASR_FY_2022</v>
      </c>
      <c r="T1747" s="958">
        <f t="shared" si="117"/>
        <v>45032</v>
      </c>
      <c r="U1747" t="str">
        <f t="shared" si="118"/>
        <v>Unaudited</v>
      </c>
    </row>
    <row r="1748" spans="1:21" x14ac:dyDescent="0.25">
      <c r="A1748" t="s">
        <v>437</v>
      </c>
      <c r="B1748" t="s">
        <v>1385</v>
      </c>
      <c r="C1748" t="s">
        <v>1386</v>
      </c>
      <c r="D1748" s="15">
        <v>1900</v>
      </c>
      <c r="E1748" s="121">
        <v>1</v>
      </c>
      <c r="F1748" t="s">
        <v>440</v>
      </c>
      <c r="G1748" s="121">
        <v>274</v>
      </c>
      <c r="H1748" t="s">
        <v>386</v>
      </c>
      <c r="I1748" t="s">
        <v>488</v>
      </c>
      <c r="J1748" t="s">
        <v>436</v>
      </c>
      <c r="K1748" t="s">
        <v>436</v>
      </c>
      <c r="L1748" s="756" t="s">
        <v>213</v>
      </c>
      <c r="M1748" t="s">
        <v>496</v>
      </c>
      <c r="N1748" s="681">
        <f t="shared" ca="1" si="115"/>
        <v>0</v>
      </c>
      <c r="O1748" s="681">
        <f t="shared" ca="1" si="115"/>
        <v>0</v>
      </c>
      <c r="P1748" s="681">
        <f t="shared" ca="1" si="115"/>
        <v>0</v>
      </c>
      <c r="Q1748" s="681">
        <f t="shared" ca="1" si="115"/>
        <v>0</v>
      </c>
      <c r="R1748" s="681">
        <f t="shared" ca="1" si="115"/>
        <v>0</v>
      </c>
      <c r="S1748" t="str">
        <f t="shared" si="116"/>
        <v>HUM_ASR_FY_2022</v>
      </c>
      <c r="T1748" s="958">
        <f t="shared" si="117"/>
        <v>45032</v>
      </c>
      <c r="U1748" t="str">
        <f t="shared" si="118"/>
        <v>Unaudited</v>
      </c>
    </row>
    <row r="1749" spans="1:21" x14ac:dyDescent="0.25">
      <c r="A1749" t="s">
        <v>437</v>
      </c>
      <c r="B1749" t="s">
        <v>1385</v>
      </c>
      <c r="C1749" t="s">
        <v>1386</v>
      </c>
      <c r="D1749" s="15">
        <v>1900</v>
      </c>
      <c r="E1749" s="121">
        <v>1</v>
      </c>
      <c r="F1749" t="s">
        <v>440</v>
      </c>
      <c r="G1749" s="121">
        <v>274</v>
      </c>
      <c r="H1749" t="s">
        <v>386</v>
      </c>
      <c r="I1749" t="s">
        <v>489</v>
      </c>
      <c r="J1749" t="s">
        <v>26</v>
      </c>
      <c r="K1749" t="s">
        <v>26</v>
      </c>
      <c r="L1749" s="756" t="s">
        <v>204</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-77133.273753389192</v>
      </c>
      <c r="O1749" s="681">
        <f t="shared" ca="1" si="119"/>
        <v>0</v>
      </c>
      <c r="P1749" s="681">
        <f t="shared" ca="1" si="119"/>
        <v>0</v>
      </c>
      <c r="Q1749" s="681">
        <f t="shared" ca="1" si="119"/>
        <v>0</v>
      </c>
      <c r="R1749" s="681">
        <f t="shared" ca="1" si="119"/>
        <v>0</v>
      </c>
      <c r="S1749" t="str">
        <f t="shared" si="116"/>
        <v>HUM_ASR_FY_2022</v>
      </c>
      <c r="T1749" s="958">
        <f t="shared" si="117"/>
        <v>45032</v>
      </c>
      <c r="U1749" t="str">
        <f t="shared" si="118"/>
        <v>Unaudited</v>
      </c>
    </row>
    <row r="1750" spans="1:21" x14ac:dyDescent="0.25">
      <c r="A1750" t="s">
        <v>437</v>
      </c>
      <c r="B1750" t="s">
        <v>1385</v>
      </c>
      <c r="C1750" t="s">
        <v>1386</v>
      </c>
      <c r="D1750" s="15">
        <v>1900</v>
      </c>
      <c r="E1750" s="121">
        <v>1</v>
      </c>
      <c r="F1750" t="s">
        <v>441</v>
      </c>
      <c r="G1750" s="121">
        <v>366</v>
      </c>
      <c r="H1750" t="s">
        <v>386</v>
      </c>
      <c r="I1750" t="s">
        <v>432</v>
      </c>
      <c r="J1750" t="s">
        <v>432</v>
      </c>
      <c r="K1750" t="s">
        <v>432</v>
      </c>
      <c r="M1750" t="s">
        <v>432</v>
      </c>
      <c r="N1750" s="681">
        <f t="shared" ca="1" si="119"/>
        <v>7560</v>
      </c>
      <c r="O1750" s="681">
        <f t="shared" ca="1" si="119"/>
        <v>3746</v>
      </c>
      <c r="P1750" s="681">
        <f t="shared" ca="1" si="119"/>
        <v>3814</v>
      </c>
      <c r="Q1750" s="681">
        <f t="shared" ca="1" si="119"/>
        <v>0</v>
      </c>
      <c r="R1750" s="681">
        <f t="shared" ca="1" si="119"/>
        <v>0</v>
      </c>
      <c r="S1750" t="str">
        <f t="shared" si="116"/>
        <v>HUM_ASR_FY_2022</v>
      </c>
      <c r="T1750" s="958">
        <f t="shared" si="117"/>
        <v>45032</v>
      </c>
      <c r="U1750" t="str">
        <f t="shared" si="118"/>
        <v>Unaudited</v>
      </c>
    </row>
    <row r="1751" spans="1:21" x14ac:dyDescent="0.25">
      <c r="A1751" t="s">
        <v>437</v>
      </c>
      <c r="B1751" t="s">
        <v>1385</v>
      </c>
      <c r="C1751" t="s">
        <v>1386</v>
      </c>
      <c r="D1751" s="15">
        <v>1900</v>
      </c>
      <c r="E1751" s="121">
        <v>1</v>
      </c>
      <c r="F1751" t="s">
        <v>441</v>
      </c>
      <c r="G1751" s="121">
        <v>366</v>
      </c>
      <c r="H1751" t="s">
        <v>386</v>
      </c>
      <c r="I1751" t="s">
        <v>487</v>
      </c>
      <c r="J1751" t="s">
        <v>12</v>
      </c>
      <c r="K1751" t="s">
        <v>12</v>
      </c>
      <c r="L1751" s="756">
        <v>1.1000000000000001</v>
      </c>
      <c r="M1751" t="s">
        <v>12</v>
      </c>
      <c r="N1751" s="681">
        <f t="shared" ca="1" si="119"/>
        <v>31727197.850000001</v>
      </c>
      <c r="O1751" s="681">
        <f t="shared" ca="1" si="119"/>
        <v>0</v>
      </c>
      <c r="P1751" s="681">
        <f t="shared" ca="1" si="119"/>
        <v>0</v>
      </c>
      <c r="Q1751" s="681">
        <f t="shared" ca="1" si="119"/>
        <v>0</v>
      </c>
      <c r="R1751" s="681">
        <f t="shared" ca="1" si="119"/>
        <v>0</v>
      </c>
      <c r="S1751" t="str">
        <f t="shared" si="116"/>
        <v>HUM_ASR_FY_2022</v>
      </c>
      <c r="T1751" s="958">
        <f t="shared" si="117"/>
        <v>45032</v>
      </c>
      <c r="U1751" t="str">
        <f t="shared" si="118"/>
        <v>Unaudited</v>
      </c>
    </row>
    <row r="1752" spans="1:21" x14ac:dyDescent="0.25">
      <c r="A1752" t="s">
        <v>437</v>
      </c>
      <c r="B1752" t="s">
        <v>1385</v>
      </c>
      <c r="C1752" t="s">
        <v>1386</v>
      </c>
      <c r="D1752" s="15">
        <v>1900</v>
      </c>
      <c r="E1752" s="121">
        <v>1</v>
      </c>
      <c r="F1752" t="s">
        <v>441</v>
      </c>
      <c r="G1752" s="121">
        <v>366</v>
      </c>
      <c r="H1752" t="s">
        <v>386</v>
      </c>
      <c r="I1752" t="s">
        <v>487</v>
      </c>
      <c r="J1752" t="s">
        <v>12</v>
      </c>
      <c r="K1752" t="s">
        <v>222</v>
      </c>
      <c r="L1752" s="756">
        <v>1.2</v>
      </c>
      <c r="M1752" t="s">
        <v>222</v>
      </c>
      <c r="N1752" s="681">
        <f t="shared" ca="1" si="119"/>
        <v>0</v>
      </c>
      <c r="O1752" s="681">
        <f t="shared" ca="1" si="119"/>
        <v>0</v>
      </c>
      <c r="P1752" s="681">
        <f t="shared" ca="1" si="119"/>
        <v>0</v>
      </c>
      <c r="Q1752" s="681">
        <f t="shared" ca="1" si="119"/>
        <v>0</v>
      </c>
      <c r="R1752" s="681">
        <f t="shared" ca="1" si="119"/>
        <v>0</v>
      </c>
      <c r="S1752" t="str">
        <f t="shared" si="116"/>
        <v>HUM_ASR_FY_2022</v>
      </c>
      <c r="T1752" s="958">
        <f t="shared" si="117"/>
        <v>45032</v>
      </c>
      <c r="U1752" t="str">
        <f t="shared" si="118"/>
        <v>Unaudited</v>
      </c>
    </row>
    <row r="1753" spans="1:21" x14ac:dyDescent="0.25">
      <c r="A1753" t="s">
        <v>437</v>
      </c>
      <c r="B1753" t="s">
        <v>1385</v>
      </c>
      <c r="C1753" t="s">
        <v>1386</v>
      </c>
      <c r="D1753" s="15">
        <v>1900</v>
      </c>
      <c r="E1753" s="121">
        <v>1</v>
      </c>
      <c r="F1753" t="s">
        <v>441</v>
      </c>
      <c r="G1753" s="121">
        <v>366</v>
      </c>
      <c r="H1753" t="s">
        <v>386</v>
      </c>
      <c r="I1753" t="s">
        <v>487</v>
      </c>
      <c r="J1753" t="s">
        <v>12</v>
      </c>
      <c r="K1753" t="s">
        <v>1323</v>
      </c>
      <c r="L1753" s="756" t="s">
        <v>1319</v>
      </c>
      <c r="M1753" t="s">
        <v>1323</v>
      </c>
      <c r="N1753" s="681">
        <f t="shared" ca="1" si="119"/>
        <v>115911.12</v>
      </c>
      <c r="O1753" s="681">
        <f t="shared" ca="1" si="119"/>
        <v>0</v>
      </c>
      <c r="P1753" s="681">
        <f t="shared" ca="1" si="119"/>
        <v>0</v>
      </c>
      <c r="Q1753" s="681">
        <f t="shared" ca="1" si="119"/>
        <v>0</v>
      </c>
      <c r="R1753" s="681">
        <f t="shared" ca="1" si="119"/>
        <v>0</v>
      </c>
      <c r="S1753" t="str">
        <f t="shared" si="116"/>
        <v>HUM_ASR_FY_2022</v>
      </c>
      <c r="T1753" s="958">
        <f t="shared" si="117"/>
        <v>45032</v>
      </c>
      <c r="U1753" t="str">
        <f t="shared" si="118"/>
        <v>Unaudited</v>
      </c>
    </row>
    <row r="1754" spans="1:21" x14ac:dyDescent="0.25">
      <c r="A1754" t="s">
        <v>437</v>
      </c>
      <c r="B1754" t="s">
        <v>1385</v>
      </c>
      <c r="C1754" t="s">
        <v>1386</v>
      </c>
      <c r="D1754" s="15">
        <v>1900</v>
      </c>
      <c r="E1754" s="121">
        <v>1</v>
      </c>
      <c r="F1754" t="s">
        <v>441</v>
      </c>
      <c r="G1754" s="121">
        <v>366</v>
      </c>
      <c r="H1754" t="s">
        <v>386</v>
      </c>
      <c r="I1754" t="s">
        <v>487</v>
      </c>
      <c r="J1754" t="s">
        <v>12</v>
      </c>
      <c r="K1754" t="s">
        <v>1325</v>
      </c>
      <c r="L1754" s="756" t="s">
        <v>1324</v>
      </c>
      <c r="M1754" t="s">
        <v>1325</v>
      </c>
      <c r="N1754" s="681">
        <f t="shared" ca="1" si="119"/>
        <v>0</v>
      </c>
      <c r="O1754" s="681">
        <f t="shared" ca="1" si="119"/>
        <v>0</v>
      </c>
      <c r="P1754" s="681">
        <f t="shared" ca="1" si="119"/>
        <v>0</v>
      </c>
      <c r="Q1754" s="681">
        <f t="shared" ca="1" si="119"/>
        <v>0</v>
      </c>
      <c r="R1754" s="681">
        <f t="shared" ca="1" si="119"/>
        <v>0</v>
      </c>
      <c r="S1754" t="str">
        <f t="shared" si="116"/>
        <v>HUM_ASR_FY_2022</v>
      </c>
      <c r="T1754" s="958">
        <f t="shared" si="117"/>
        <v>45032</v>
      </c>
      <c r="U1754" t="str">
        <f t="shared" si="118"/>
        <v>Unaudited</v>
      </c>
    </row>
    <row r="1755" spans="1:21" x14ac:dyDescent="0.25">
      <c r="A1755" t="s">
        <v>437</v>
      </c>
      <c r="B1755" t="s">
        <v>1385</v>
      </c>
      <c r="C1755" t="s">
        <v>1386</v>
      </c>
      <c r="D1755" s="15">
        <v>1900</v>
      </c>
      <c r="E1755" s="121">
        <v>1</v>
      </c>
      <c r="F1755" t="s">
        <v>441</v>
      </c>
      <c r="G1755" s="121">
        <v>366</v>
      </c>
      <c r="H1755" t="s">
        <v>386</v>
      </c>
      <c r="I1755" t="s">
        <v>487</v>
      </c>
      <c r="J1755" t="s">
        <v>13</v>
      </c>
      <c r="K1755" t="s">
        <v>13</v>
      </c>
      <c r="L1755" s="756" t="s">
        <v>63</v>
      </c>
      <c r="M1755" t="s">
        <v>13</v>
      </c>
      <c r="N1755" s="681">
        <f t="shared" ca="1" si="119"/>
        <v>-123958.07</v>
      </c>
      <c r="O1755" s="681">
        <f t="shared" ca="1" si="119"/>
        <v>0</v>
      </c>
      <c r="P1755" s="681">
        <f t="shared" ca="1" si="119"/>
        <v>0</v>
      </c>
      <c r="Q1755" s="681">
        <f t="shared" ca="1" si="119"/>
        <v>0</v>
      </c>
      <c r="R1755" s="681">
        <f t="shared" ca="1" si="119"/>
        <v>0</v>
      </c>
      <c r="S1755" t="str">
        <f t="shared" si="116"/>
        <v>HUM_ASR_FY_2022</v>
      </c>
      <c r="T1755" s="958">
        <f t="shared" si="117"/>
        <v>45032</v>
      </c>
      <c r="U1755" t="str">
        <f t="shared" si="118"/>
        <v>Unaudited</v>
      </c>
    </row>
    <row r="1756" spans="1:21" x14ac:dyDescent="0.25">
      <c r="A1756" t="s">
        <v>437</v>
      </c>
      <c r="B1756" t="s">
        <v>1385</v>
      </c>
      <c r="C1756" t="s">
        <v>1386</v>
      </c>
      <c r="D1756" s="15">
        <v>1900</v>
      </c>
      <c r="E1756" s="121">
        <v>1</v>
      </c>
      <c r="F1756" t="s">
        <v>441</v>
      </c>
      <c r="G1756" s="121">
        <v>366</v>
      </c>
      <c r="H1756" t="s">
        <v>386</v>
      </c>
      <c r="I1756" t="s">
        <v>488</v>
      </c>
      <c r="J1756" t="s">
        <v>433</v>
      </c>
      <c r="K1756" t="s">
        <v>796</v>
      </c>
      <c r="L1756" s="756">
        <v>2.1</v>
      </c>
      <c r="M1756" t="s">
        <v>731</v>
      </c>
      <c r="N1756" s="681">
        <f t="shared" ca="1" si="119"/>
        <v>90013</v>
      </c>
      <c r="O1756" s="681">
        <f t="shared" ca="1" si="119"/>
        <v>83087</v>
      </c>
      <c r="P1756" s="681">
        <f t="shared" ca="1" si="119"/>
        <v>6926</v>
      </c>
      <c r="Q1756" s="681">
        <f t="shared" ca="1" si="119"/>
        <v>0</v>
      </c>
      <c r="R1756" s="681">
        <f t="shared" ca="1" si="119"/>
        <v>0</v>
      </c>
      <c r="S1756" t="str">
        <f t="shared" si="116"/>
        <v>HUM_ASR_FY_2022</v>
      </c>
      <c r="T1756" s="958">
        <f t="shared" si="117"/>
        <v>45032</v>
      </c>
      <c r="U1756" t="str">
        <f t="shared" si="118"/>
        <v>Unaudited</v>
      </c>
    </row>
    <row r="1757" spans="1:21" x14ac:dyDescent="0.25">
      <c r="A1757" t="s">
        <v>437</v>
      </c>
      <c r="B1757" t="s">
        <v>1385</v>
      </c>
      <c r="C1757" t="s">
        <v>1386</v>
      </c>
      <c r="D1757" s="15">
        <v>1900</v>
      </c>
      <c r="E1757" s="121">
        <v>1</v>
      </c>
      <c r="F1757" t="s">
        <v>441</v>
      </c>
      <c r="G1757" s="121">
        <v>366</v>
      </c>
      <c r="H1757" t="s">
        <v>386</v>
      </c>
      <c r="I1757" t="s">
        <v>488</v>
      </c>
      <c r="J1757" t="s">
        <v>433</v>
      </c>
      <c r="K1757" t="s">
        <v>796</v>
      </c>
      <c r="L1757" s="756">
        <v>2.2000000000000002</v>
      </c>
      <c r="M1757" t="s">
        <v>732</v>
      </c>
      <c r="N1757" s="681">
        <f t="shared" ca="1" si="119"/>
        <v>389</v>
      </c>
      <c r="O1757" s="681">
        <f t="shared" ca="1" si="119"/>
        <v>382</v>
      </c>
      <c r="P1757" s="681">
        <f t="shared" ca="1" si="119"/>
        <v>7</v>
      </c>
      <c r="Q1757" s="681">
        <f t="shared" ca="1" si="119"/>
        <v>0</v>
      </c>
      <c r="R1757" s="681">
        <f t="shared" ca="1" si="119"/>
        <v>0</v>
      </c>
      <c r="S1757" t="str">
        <f t="shared" si="116"/>
        <v>HUM_ASR_FY_2022</v>
      </c>
      <c r="T1757" s="958">
        <f t="shared" si="117"/>
        <v>45032</v>
      </c>
      <c r="U1757" t="str">
        <f t="shared" si="118"/>
        <v>Unaudited</v>
      </c>
    </row>
    <row r="1758" spans="1:21" x14ac:dyDescent="0.25">
      <c r="A1758" t="s">
        <v>437</v>
      </c>
      <c r="B1758" t="s">
        <v>1385</v>
      </c>
      <c r="C1758" t="s">
        <v>1386</v>
      </c>
      <c r="D1758" s="15">
        <v>1900</v>
      </c>
      <c r="E1758" s="121">
        <v>1</v>
      </c>
      <c r="F1758" t="s">
        <v>441</v>
      </c>
      <c r="G1758" s="121">
        <v>366</v>
      </c>
      <c r="H1758" t="s">
        <v>386</v>
      </c>
      <c r="I1758" t="s">
        <v>488</v>
      </c>
      <c r="J1758" t="s">
        <v>433</v>
      </c>
      <c r="K1758" t="s">
        <v>796</v>
      </c>
      <c r="L1758" s="756">
        <v>2.2999999999999998</v>
      </c>
      <c r="M1758" t="s">
        <v>733</v>
      </c>
      <c r="N1758" s="681">
        <f t="shared" ca="1" si="119"/>
        <v>19434404.919999983</v>
      </c>
      <c r="O1758" s="681">
        <f t="shared" ca="1" si="119"/>
        <v>17909099.469999984</v>
      </c>
      <c r="P1758" s="681">
        <f t="shared" ca="1" si="119"/>
        <v>1525305.4500000002</v>
      </c>
      <c r="Q1758" s="681">
        <f t="shared" ca="1" si="119"/>
        <v>0</v>
      </c>
      <c r="R1758" s="681">
        <f t="shared" ca="1" si="119"/>
        <v>0</v>
      </c>
      <c r="S1758" t="str">
        <f t="shared" si="116"/>
        <v>HUM_ASR_FY_2022</v>
      </c>
      <c r="T1758" s="958">
        <f t="shared" si="117"/>
        <v>45032</v>
      </c>
      <c r="U1758" t="str">
        <f t="shared" si="118"/>
        <v>Unaudited</v>
      </c>
    </row>
    <row r="1759" spans="1:21" x14ac:dyDescent="0.25">
      <c r="A1759" t="s">
        <v>437</v>
      </c>
      <c r="B1759" t="s">
        <v>1385</v>
      </c>
      <c r="C1759" t="s">
        <v>1386</v>
      </c>
      <c r="D1759" s="15">
        <v>1900</v>
      </c>
      <c r="E1759" s="121">
        <v>1</v>
      </c>
      <c r="F1759" t="s">
        <v>441</v>
      </c>
      <c r="G1759" s="121">
        <v>366</v>
      </c>
      <c r="H1759" t="s">
        <v>386</v>
      </c>
      <c r="I1759" t="s">
        <v>488</v>
      </c>
      <c r="J1759" t="s">
        <v>433</v>
      </c>
      <c r="K1759" t="s">
        <v>796</v>
      </c>
      <c r="L1759" s="756">
        <v>2.4</v>
      </c>
      <c r="M1759" t="s">
        <v>734</v>
      </c>
      <c r="N1759" s="681">
        <f t="shared" ca="1" si="119"/>
        <v>26710.189999999995</v>
      </c>
      <c r="O1759" s="681">
        <f t="shared" ca="1" si="119"/>
        <v>26323.409999999996</v>
      </c>
      <c r="P1759" s="681">
        <f t="shared" ca="1" si="119"/>
        <v>386.78</v>
      </c>
      <c r="Q1759" s="681">
        <f t="shared" ca="1" si="119"/>
        <v>0</v>
      </c>
      <c r="R1759" s="681">
        <f t="shared" ca="1" si="119"/>
        <v>0</v>
      </c>
      <c r="S1759" t="str">
        <f t="shared" si="116"/>
        <v>HUM_ASR_FY_2022</v>
      </c>
      <c r="T1759" s="958">
        <f t="shared" si="117"/>
        <v>45032</v>
      </c>
      <c r="U1759" t="str">
        <f t="shared" si="118"/>
        <v>Unaudited</v>
      </c>
    </row>
    <row r="1760" spans="1:21" x14ac:dyDescent="0.25">
      <c r="A1760" t="s">
        <v>437</v>
      </c>
      <c r="B1760" t="s">
        <v>1385</v>
      </c>
      <c r="C1760" t="s">
        <v>1386</v>
      </c>
      <c r="D1760" s="15">
        <v>1900</v>
      </c>
      <c r="E1760" s="121">
        <v>1</v>
      </c>
      <c r="F1760" t="s">
        <v>441</v>
      </c>
      <c r="G1760" s="121">
        <v>366</v>
      </c>
      <c r="H1760" t="s">
        <v>386</v>
      </c>
      <c r="I1760" t="s">
        <v>488</v>
      </c>
      <c r="J1760" t="s">
        <v>433</v>
      </c>
      <c r="K1760" t="s">
        <v>796</v>
      </c>
      <c r="L1760" s="756">
        <v>2.5</v>
      </c>
      <c r="M1760" t="s">
        <v>776</v>
      </c>
      <c r="N1760" s="681">
        <f t="shared" ca="1" si="119"/>
        <v>10162</v>
      </c>
      <c r="O1760" s="681">
        <f t="shared" ca="1" si="119"/>
        <v>9607</v>
      </c>
      <c r="P1760" s="681">
        <f t="shared" ca="1" si="119"/>
        <v>555</v>
      </c>
      <c r="Q1760" s="681">
        <f t="shared" ca="1" si="119"/>
        <v>0</v>
      </c>
      <c r="R1760" s="681">
        <f t="shared" ca="1" si="119"/>
        <v>0</v>
      </c>
      <c r="S1760" t="str">
        <f t="shared" si="116"/>
        <v>HUM_ASR_FY_2022</v>
      </c>
      <c r="T1760" s="958">
        <f t="shared" si="117"/>
        <v>45032</v>
      </c>
      <c r="U1760" t="str">
        <f t="shared" si="118"/>
        <v>Unaudited</v>
      </c>
    </row>
    <row r="1761" spans="1:21" x14ac:dyDescent="0.25">
      <c r="A1761" t="s">
        <v>437</v>
      </c>
      <c r="B1761" t="s">
        <v>1385</v>
      </c>
      <c r="C1761" t="s">
        <v>1386</v>
      </c>
      <c r="D1761" s="15">
        <v>1900</v>
      </c>
      <c r="E1761" s="121">
        <v>1</v>
      </c>
      <c r="F1761" t="s">
        <v>441</v>
      </c>
      <c r="G1761" s="121">
        <v>366</v>
      </c>
      <c r="H1761" t="s">
        <v>386</v>
      </c>
      <c r="I1761" t="s">
        <v>488</v>
      </c>
      <c r="J1761" t="s">
        <v>433</v>
      </c>
      <c r="K1761" t="s">
        <v>796</v>
      </c>
      <c r="L1761" s="756">
        <v>2.6</v>
      </c>
      <c r="M1761" t="s">
        <v>186</v>
      </c>
      <c r="N1761" s="681">
        <f t="shared" ca="1" si="119"/>
        <v>2116254.080000001</v>
      </c>
      <c r="O1761" s="681">
        <f t="shared" ca="1" si="119"/>
        <v>1949323.070000001</v>
      </c>
      <c r="P1761" s="681">
        <f t="shared" ca="1" si="119"/>
        <v>166931.01000000007</v>
      </c>
      <c r="Q1761" s="681">
        <f t="shared" ca="1" si="119"/>
        <v>0</v>
      </c>
      <c r="R1761" s="681">
        <f t="shared" ca="1" si="119"/>
        <v>0</v>
      </c>
      <c r="S1761" t="str">
        <f t="shared" si="116"/>
        <v>HUM_ASR_FY_2022</v>
      </c>
      <c r="T1761" s="958">
        <f t="shared" si="117"/>
        <v>45032</v>
      </c>
      <c r="U1761" t="str">
        <f t="shared" si="118"/>
        <v>Unaudited</v>
      </c>
    </row>
    <row r="1762" spans="1:21" x14ac:dyDescent="0.25">
      <c r="A1762" t="s">
        <v>437</v>
      </c>
      <c r="B1762" t="s">
        <v>1385</v>
      </c>
      <c r="C1762" t="s">
        <v>1386</v>
      </c>
      <c r="D1762" s="15">
        <v>1900</v>
      </c>
      <c r="E1762" s="121">
        <v>1</v>
      </c>
      <c r="F1762" t="s">
        <v>441</v>
      </c>
      <c r="G1762" s="121">
        <v>366</v>
      </c>
      <c r="H1762" t="s">
        <v>386</v>
      </c>
      <c r="I1762" t="s">
        <v>488</v>
      </c>
      <c r="J1762" t="s">
        <v>433</v>
      </c>
      <c r="K1762" t="s">
        <v>796</v>
      </c>
      <c r="L1762" s="756">
        <v>2.7</v>
      </c>
      <c r="M1762" t="s">
        <v>797</v>
      </c>
      <c r="N1762" s="681">
        <f t="shared" ca="1" si="119"/>
        <v>1910238.1518165451</v>
      </c>
      <c r="O1762" s="681">
        <f t="shared" ca="1" si="119"/>
        <v>1760313.4859593872</v>
      </c>
      <c r="P1762" s="681">
        <f t="shared" ca="1" si="119"/>
        <v>149924.66585715793</v>
      </c>
      <c r="Q1762" s="681">
        <f t="shared" ca="1" si="119"/>
        <v>0</v>
      </c>
      <c r="R1762" s="681">
        <f t="shared" ca="1" si="119"/>
        <v>0</v>
      </c>
      <c r="S1762" t="str">
        <f t="shared" si="116"/>
        <v>HUM_ASR_FY_2022</v>
      </c>
      <c r="T1762" s="958">
        <f t="shared" si="117"/>
        <v>45032</v>
      </c>
      <c r="U1762" t="str">
        <f t="shared" si="118"/>
        <v>Unaudited</v>
      </c>
    </row>
    <row r="1763" spans="1:21" x14ac:dyDescent="0.25">
      <c r="A1763" t="s">
        <v>437</v>
      </c>
      <c r="B1763" t="s">
        <v>1385</v>
      </c>
      <c r="C1763" t="s">
        <v>1386</v>
      </c>
      <c r="D1763" s="15">
        <v>1900</v>
      </c>
      <c r="E1763" s="121">
        <v>1</v>
      </c>
      <c r="F1763" t="s">
        <v>441</v>
      </c>
      <c r="G1763" s="121">
        <v>366</v>
      </c>
      <c r="H1763" t="s">
        <v>386</v>
      </c>
      <c r="I1763" t="s">
        <v>488</v>
      </c>
      <c r="J1763" t="s">
        <v>433</v>
      </c>
      <c r="K1763" t="s">
        <v>796</v>
      </c>
      <c r="L1763" s="756">
        <v>2.8</v>
      </c>
      <c r="M1763" t="s">
        <v>798</v>
      </c>
      <c r="N1763" s="681">
        <f t="shared" ca="1" si="119"/>
        <v>0</v>
      </c>
      <c r="O1763" s="681">
        <f t="shared" ca="1" si="119"/>
        <v>0</v>
      </c>
      <c r="P1763" s="681">
        <f t="shared" ca="1" si="119"/>
        <v>0</v>
      </c>
      <c r="Q1763" s="681">
        <f t="shared" ca="1" si="119"/>
        <v>0</v>
      </c>
      <c r="R1763" s="681">
        <f t="shared" ca="1" si="119"/>
        <v>0</v>
      </c>
      <c r="S1763" t="str">
        <f t="shared" si="116"/>
        <v>HUM_ASR_FY_2022</v>
      </c>
      <c r="T1763" s="958">
        <f t="shared" si="117"/>
        <v>45032</v>
      </c>
      <c r="U1763" t="str">
        <f t="shared" si="118"/>
        <v>Unaudited</v>
      </c>
    </row>
    <row r="1764" spans="1:21" x14ac:dyDescent="0.25">
      <c r="A1764" t="s">
        <v>437</v>
      </c>
      <c r="B1764" t="s">
        <v>1385</v>
      </c>
      <c r="C1764" t="s">
        <v>1386</v>
      </c>
      <c r="D1764" s="15">
        <v>1900</v>
      </c>
      <c r="E1764" s="121">
        <v>1</v>
      </c>
      <c r="F1764" t="s">
        <v>441</v>
      </c>
      <c r="G1764" s="121">
        <v>366</v>
      </c>
      <c r="H1764" t="s">
        <v>386</v>
      </c>
      <c r="I1764" t="s">
        <v>488</v>
      </c>
      <c r="J1764" t="s">
        <v>433</v>
      </c>
      <c r="K1764" t="s">
        <v>796</v>
      </c>
      <c r="L1764" s="756">
        <v>2.9</v>
      </c>
      <c r="M1764" t="s">
        <v>779</v>
      </c>
      <c r="N1764" s="681">
        <f t="shared" ca="1" si="119"/>
        <v>0</v>
      </c>
      <c r="O1764" s="681">
        <f t="shared" ca="1" si="119"/>
        <v>0</v>
      </c>
      <c r="P1764" s="681">
        <f t="shared" ca="1" si="119"/>
        <v>0</v>
      </c>
      <c r="Q1764" s="681">
        <f t="shared" ca="1" si="119"/>
        <v>0</v>
      </c>
      <c r="R1764" s="681">
        <f t="shared" ca="1" si="119"/>
        <v>0</v>
      </c>
      <c r="S1764" t="str">
        <f t="shared" si="116"/>
        <v>HUM_ASR_FY_2022</v>
      </c>
      <c r="T1764" s="958">
        <f t="shared" si="117"/>
        <v>45032</v>
      </c>
      <c r="U1764" t="str">
        <f t="shared" si="118"/>
        <v>Unaudited</v>
      </c>
    </row>
    <row r="1765" spans="1:21" x14ac:dyDescent="0.25">
      <c r="A1765" t="s">
        <v>437</v>
      </c>
      <c r="B1765" t="s">
        <v>1385</v>
      </c>
      <c r="C1765" t="s">
        <v>1386</v>
      </c>
      <c r="D1765" s="15">
        <v>1900</v>
      </c>
      <c r="E1765" s="121">
        <v>1</v>
      </c>
      <c r="F1765" t="s">
        <v>441</v>
      </c>
      <c r="G1765" s="121">
        <v>366</v>
      </c>
      <c r="H1765" t="s">
        <v>386</v>
      </c>
      <c r="I1765" t="s">
        <v>488</v>
      </c>
      <c r="J1765" t="s">
        <v>433</v>
      </c>
      <c r="K1765" t="s">
        <v>223</v>
      </c>
      <c r="L1765" s="756">
        <v>2.11</v>
      </c>
      <c r="M1765" t="s">
        <v>228</v>
      </c>
      <c r="N1765" s="681">
        <f t="shared" ca="1" si="119"/>
        <v>932380.34000000008</v>
      </c>
      <c r="O1765" s="681">
        <f t="shared" ca="1" si="119"/>
        <v>189945.53999999998</v>
      </c>
      <c r="P1765" s="681">
        <f t="shared" ca="1" si="119"/>
        <v>742434.8</v>
      </c>
      <c r="Q1765" s="681">
        <f t="shared" ca="1" si="119"/>
        <v>0</v>
      </c>
      <c r="R1765" s="681">
        <f t="shared" ca="1" si="119"/>
        <v>0</v>
      </c>
      <c r="S1765" t="str">
        <f t="shared" si="116"/>
        <v>HUM_ASR_FY_2022</v>
      </c>
      <c r="T1765" s="958">
        <f t="shared" si="117"/>
        <v>45032</v>
      </c>
      <c r="U1765" t="str">
        <f t="shared" si="118"/>
        <v>Unaudited</v>
      </c>
    </row>
    <row r="1766" spans="1:21" x14ac:dyDescent="0.25">
      <c r="A1766" t="s">
        <v>437</v>
      </c>
      <c r="B1766" t="s">
        <v>1385</v>
      </c>
      <c r="C1766" t="s">
        <v>1386</v>
      </c>
      <c r="D1766" s="15">
        <v>1900</v>
      </c>
      <c r="E1766" s="121">
        <v>1</v>
      </c>
      <c r="F1766" t="s">
        <v>441</v>
      </c>
      <c r="G1766" s="121">
        <v>366</v>
      </c>
      <c r="H1766" t="s">
        <v>386</v>
      </c>
      <c r="I1766" t="s">
        <v>488</v>
      </c>
      <c r="J1766" t="s">
        <v>433</v>
      </c>
      <c r="K1766" t="s">
        <v>223</v>
      </c>
      <c r="L1766" s="756">
        <v>2.12</v>
      </c>
      <c r="M1766" t="s">
        <v>552</v>
      </c>
      <c r="N1766" s="681">
        <f t="shared" ca="1" si="119"/>
        <v>5502557.6399999987</v>
      </c>
      <c r="O1766" s="681">
        <f t="shared" ca="1" si="119"/>
        <v>274191.37</v>
      </c>
      <c r="P1766" s="681">
        <f t="shared" ca="1" si="119"/>
        <v>5228366.2699999986</v>
      </c>
      <c r="Q1766" s="681">
        <f t="shared" ca="1" si="119"/>
        <v>0</v>
      </c>
      <c r="R1766" s="681">
        <f t="shared" ca="1" si="119"/>
        <v>0</v>
      </c>
      <c r="S1766" t="str">
        <f t="shared" si="116"/>
        <v>HUM_ASR_FY_2022</v>
      </c>
      <c r="T1766" s="958">
        <f t="shared" si="117"/>
        <v>45032</v>
      </c>
      <c r="U1766" t="str">
        <f t="shared" si="118"/>
        <v>Unaudited</v>
      </c>
    </row>
    <row r="1767" spans="1:21" x14ac:dyDescent="0.25">
      <c r="A1767" t="s">
        <v>437</v>
      </c>
      <c r="B1767" t="s">
        <v>1385</v>
      </c>
      <c r="C1767" t="s">
        <v>1386</v>
      </c>
      <c r="D1767" s="15">
        <v>1900</v>
      </c>
      <c r="E1767" s="121">
        <v>1</v>
      </c>
      <c r="F1767" t="s">
        <v>441</v>
      </c>
      <c r="G1767" s="121">
        <v>366</v>
      </c>
      <c r="H1767" t="s">
        <v>386</v>
      </c>
      <c r="I1767" t="s">
        <v>488</v>
      </c>
      <c r="J1767" t="s">
        <v>433</v>
      </c>
      <c r="K1767" t="s">
        <v>223</v>
      </c>
      <c r="L1767" s="756">
        <v>2.13</v>
      </c>
      <c r="M1767" t="s">
        <v>229</v>
      </c>
      <c r="N1767" s="681">
        <f t="shared" ca="1" si="119"/>
        <v>200505.17999999996</v>
      </c>
      <c r="O1767" s="681">
        <f t="shared" ca="1" si="119"/>
        <v>27897.850000000002</v>
      </c>
      <c r="P1767" s="681">
        <f t="shared" ca="1" si="119"/>
        <v>172607.32999999996</v>
      </c>
      <c r="Q1767" s="681">
        <f t="shared" ca="1" si="119"/>
        <v>0</v>
      </c>
      <c r="R1767" s="681">
        <f t="shared" ca="1" si="119"/>
        <v>0</v>
      </c>
      <c r="S1767" t="str">
        <f t="shared" si="116"/>
        <v>HUM_ASR_FY_2022</v>
      </c>
      <c r="T1767" s="958">
        <f t="shared" si="117"/>
        <v>45032</v>
      </c>
      <c r="U1767" t="str">
        <f t="shared" si="118"/>
        <v>Unaudited</v>
      </c>
    </row>
    <row r="1768" spans="1:21" x14ac:dyDescent="0.25">
      <c r="A1768" t="s">
        <v>437</v>
      </c>
      <c r="B1768" t="s">
        <v>1385</v>
      </c>
      <c r="C1768" t="s">
        <v>1386</v>
      </c>
      <c r="D1768" s="15">
        <v>1900</v>
      </c>
      <c r="E1768" s="121">
        <v>1</v>
      </c>
      <c r="F1768" t="s">
        <v>441</v>
      </c>
      <c r="G1768" s="121">
        <v>366</v>
      </c>
      <c r="H1768" t="s">
        <v>386</v>
      </c>
      <c r="I1768" t="s">
        <v>488</v>
      </c>
      <c r="J1768" t="s">
        <v>433</v>
      </c>
      <c r="K1768" t="s">
        <v>223</v>
      </c>
      <c r="L1768" s="756">
        <v>2.14</v>
      </c>
      <c r="M1768" t="s">
        <v>556</v>
      </c>
      <c r="N1768" s="681">
        <f t="shared" ca="1" si="119"/>
        <v>114682.11000000002</v>
      </c>
      <c r="O1768" s="681">
        <f t="shared" ca="1" si="119"/>
        <v>99348.040000000023</v>
      </c>
      <c r="P1768" s="681">
        <f t="shared" ca="1" si="119"/>
        <v>15334.07</v>
      </c>
      <c r="Q1768" s="681">
        <f t="shared" ca="1" si="119"/>
        <v>0</v>
      </c>
      <c r="R1768" s="681">
        <f t="shared" ca="1" si="119"/>
        <v>0</v>
      </c>
      <c r="S1768" t="str">
        <f t="shared" si="116"/>
        <v>HUM_ASR_FY_2022</v>
      </c>
      <c r="T1768" s="958">
        <f t="shared" si="117"/>
        <v>45032</v>
      </c>
      <c r="U1768" t="str">
        <f t="shared" si="118"/>
        <v>Unaudited</v>
      </c>
    </row>
    <row r="1769" spans="1:21" x14ac:dyDescent="0.25">
      <c r="A1769" t="s">
        <v>437</v>
      </c>
      <c r="B1769" t="s">
        <v>1385</v>
      </c>
      <c r="C1769" t="s">
        <v>1386</v>
      </c>
      <c r="D1769" s="15">
        <v>1900</v>
      </c>
      <c r="E1769" s="121">
        <v>1</v>
      </c>
      <c r="F1769" t="s">
        <v>441</v>
      </c>
      <c r="G1769" s="121">
        <v>366</v>
      </c>
      <c r="H1769" t="s">
        <v>386</v>
      </c>
      <c r="I1769" t="s">
        <v>488</v>
      </c>
      <c r="J1769" t="s">
        <v>433</v>
      </c>
      <c r="K1769" t="s">
        <v>223</v>
      </c>
      <c r="L1769" s="756">
        <v>2.15</v>
      </c>
      <c r="M1769" t="s">
        <v>20</v>
      </c>
      <c r="N1769" s="681">
        <f t="shared" ca="1" si="119"/>
        <v>91660.058329428459</v>
      </c>
      <c r="O1769" s="681">
        <f t="shared" ca="1" si="119"/>
        <v>4674.1235130623509</v>
      </c>
      <c r="P1769" s="681">
        <f t="shared" ca="1" si="119"/>
        <v>86985.934816366105</v>
      </c>
      <c r="Q1769" s="681">
        <f t="shared" ca="1" si="119"/>
        <v>0</v>
      </c>
      <c r="R1769" s="681">
        <f t="shared" ca="1" si="119"/>
        <v>0</v>
      </c>
      <c r="S1769" t="str">
        <f t="shared" si="116"/>
        <v>HUM_ASR_FY_2022</v>
      </c>
      <c r="T1769" s="958">
        <f t="shared" si="117"/>
        <v>45032</v>
      </c>
      <c r="U1769" t="str">
        <f t="shared" si="118"/>
        <v>Unaudited</v>
      </c>
    </row>
    <row r="1770" spans="1:21" x14ac:dyDescent="0.25">
      <c r="A1770" t="s">
        <v>437</v>
      </c>
      <c r="B1770" t="s">
        <v>1385</v>
      </c>
      <c r="C1770" t="s">
        <v>1386</v>
      </c>
      <c r="D1770" s="15">
        <v>1900</v>
      </c>
      <c r="E1770" s="121">
        <v>1</v>
      </c>
      <c r="F1770" t="s">
        <v>441</v>
      </c>
      <c r="G1770" s="121">
        <v>366</v>
      </c>
      <c r="H1770" t="s">
        <v>386</v>
      </c>
      <c r="I1770" t="s">
        <v>488</v>
      </c>
      <c r="J1770" t="s">
        <v>433</v>
      </c>
      <c r="K1770" t="s">
        <v>223</v>
      </c>
      <c r="L1770" s="756">
        <v>2.16</v>
      </c>
      <c r="M1770" t="s">
        <v>799</v>
      </c>
      <c r="N1770" s="681">
        <f t="shared" ca="1" si="119"/>
        <v>1017637.2257066114</v>
      </c>
      <c r="O1770" s="681">
        <f t="shared" ca="1" si="119"/>
        <v>503259.95757279778</v>
      </c>
      <c r="P1770" s="681">
        <f t="shared" ca="1" si="119"/>
        <v>514377.26813381363</v>
      </c>
      <c r="Q1770" s="681">
        <f t="shared" ca="1" si="119"/>
        <v>0</v>
      </c>
      <c r="R1770" s="681">
        <f t="shared" ca="1" si="119"/>
        <v>0</v>
      </c>
      <c r="S1770" t="str">
        <f t="shared" si="116"/>
        <v>HUM_ASR_FY_2022</v>
      </c>
      <c r="T1770" s="958">
        <f t="shared" si="117"/>
        <v>45032</v>
      </c>
      <c r="U1770" t="str">
        <f t="shared" si="118"/>
        <v>Unaudited</v>
      </c>
    </row>
    <row r="1771" spans="1:21" x14ac:dyDescent="0.25">
      <c r="A1771" t="s">
        <v>437</v>
      </c>
      <c r="B1771" t="s">
        <v>1385</v>
      </c>
      <c r="C1771" t="s">
        <v>1386</v>
      </c>
      <c r="D1771" s="15">
        <v>1900</v>
      </c>
      <c r="E1771" s="121">
        <v>1</v>
      </c>
      <c r="F1771" t="s">
        <v>441</v>
      </c>
      <c r="G1771" s="121">
        <v>366</v>
      </c>
      <c r="H1771" t="s">
        <v>386</v>
      </c>
      <c r="I1771" t="s">
        <v>488</v>
      </c>
      <c r="J1771" t="s">
        <v>433</v>
      </c>
      <c r="K1771" t="s">
        <v>223</v>
      </c>
      <c r="L1771" s="756">
        <v>2.17</v>
      </c>
      <c r="M1771" t="s">
        <v>1052</v>
      </c>
      <c r="N1771" s="681">
        <f t="shared" ca="1" si="119"/>
        <v>0</v>
      </c>
      <c r="O1771" s="681">
        <f t="shared" ca="1" si="119"/>
        <v>0</v>
      </c>
      <c r="P1771" s="681">
        <f t="shared" ca="1" si="119"/>
        <v>0</v>
      </c>
      <c r="Q1771" s="681">
        <f t="shared" ca="1" si="119"/>
        <v>0</v>
      </c>
      <c r="R1771" s="681">
        <f t="shared" ca="1" si="119"/>
        <v>0</v>
      </c>
      <c r="S1771" t="str">
        <f t="shared" si="116"/>
        <v>HUM_ASR_FY_2022</v>
      </c>
      <c r="T1771" s="958">
        <f t="shared" si="117"/>
        <v>45032</v>
      </c>
      <c r="U1771" t="str">
        <f t="shared" si="118"/>
        <v>Unaudited</v>
      </c>
    </row>
    <row r="1772" spans="1:21" x14ac:dyDescent="0.25">
      <c r="A1772" t="s">
        <v>437</v>
      </c>
      <c r="B1772" t="s">
        <v>1385</v>
      </c>
      <c r="C1772" t="s">
        <v>1386</v>
      </c>
      <c r="D1772" s="15">
        <v>1900</v>
      </c>
      <c r="E1772" s="121">
        <v>1</v>
      </c>
      <c r="F1772" t="s">
        <v>441</v>
      </c>
      <c r="G1772" s="121">
        <v>366</v>
      </c>
      <c r="H1772" t="s">
        <v>386</v>
      </c>
      <c r="I1772" t="s">
        <v>488</v>
      </c>
      <c r="J1772" t="s">
        <v>433</v>
      </c>
      <c r="K1772" t="s">
        <v>223</v>
      </c>
      <c r="L1772" s="756">
        <v>2.1800000000000002</v>
      </c>
      <c r="M1772" t="s">
        <v>648</v>
      </c>
      <c r="N1772" s="681">
        <f t="shared" ca="1" si="119"/>
        <v>127251.39999999998</v>
      </c>
      <c r="O1772" s="681">
        <f t="shared" ca="1" si="119"/>
        <v>6555.84</v>
      </c>
      <c r="P1772" s="681">
        <f t="shared" ca="1" si="119"/>
        <v>120695.55999999998</v>
      </c>
      <c r="Q1772" s="681">
        <f t="shared" ca="1" si="119"/>
        <v>0</v>
      </c>
      <c r="R1772" s="681">
        <f t="shared" ca="1" si="119"/>
        <v>0</v>
      </c>
      <c r="S1772" t="str">
        <f t="shared" si="116"/>
        <v>HUM_ASR_FY_2022</v>
      </c>
      <c r="T1772" s="958">
        <f t="shared" si="117"/>
        <v>45032</v>
      </c>
      <c r="U1772" t="str">
        <f t="shared" si="118"/>
        <v>Unaudited</v>
      </c>
    </row>
    <row r="1773" spans="1:21" x14ac:dyDescent="0.25">
      <c r="A1773" t="s">
        <v>437</v>
      </c>
      <c r="B1773" t="s">
        <v>1385</v>
      </c>
      <c r="C1773" t="s">
        <v>1386</v>
      </c>
      <c r="D1773" s="15">
        <v>1900</v>
      </c>
      <c r="E1773" s="121">
        <v>1</v>
      </c>
      <c r="F1773" t="s">
        <v>441</v>
      </c>
      <c r="G1773" s="121">
        <v>366</v>
      </c>
      <c r="H1773" t="s">
        <v>386</v>
      </c>
      <c r="I1773" t="s">
        <v>488</v>
      </c>
      <c r="J1773" t="s">
        <v>433</v>
      </c>
      <c r="K1773" t="s">
        <v>223</v>
      </c>
      <c r="L1773" s="756">
        <v>2.19</v>
      </c>
      <c r="M1773" t="s">
        <v>218</v>
      </c>
      <c r="N1773" s="681">
        <f t="shared" ca="1" si="119"/>
        <v>0</v>
      </c>
      <c r="O1773" s="681">
        <f t="shared" ca="1" si="119"/>
        <v>0</v>
      </c>
      <c r="P1773" s="681">
        <f t="shared" ca="1" si="119"/>
        <v>0</v>
      </c>
      <c r="Q1773" s="681">
        <f t="shared" ca="1" si="119"/>
        <v>0</v>
      </c>
      <c r="R1773" s="681">
        <f t="shared" ca="1" si="119"/>
        <v>0</v>
      </c>
      <c r="S1773" t="str">
        <f t="shared" si="116"/>
        <v>HUM_ASR_FY_2022</v>
      </c>
      <c r="T1773" s="958">
        <f t="shared" si="117"/>
        <v>45032</v>
      </c>
      <c r="U1773" t="str">
        <f t="shared" si="118"/>
        <v>Unaudited</v>
      </c>
    </row>
    <row r="1774" spans="1:21" x14ac:dyDescent="0.25">
      <c r="A1774" t="s">
        <v>437</v>
      </c>
      <c r="B1774" t="s">
        <v>1385</v>
      </c>
      <c r="C1774" t="s">
        <v>1386</v>
      </c>
      <c r="D1774" s="15">
        <v>1900</v>
      </c>
      <c r="E1774" s="121">
        <v>1</v>
      </c>
      <c r="F1774" t="s">
        <v>441</v>
      </c>
      <c r="G1774" s="121">
        <v>366</v>
      </c>
      <c r="H1774" t="s">
        <v>386</v>
      </c>
      <c r="I1774" t="s">
        <v>488</v>
      </c>
      <c r="J1774" t="s">
        <v>433</v>
      </c>
      <c r="K1774" t="s">
        <v>223</v>
      </c>
      <c r="L1774" s="756" t="s">
        <v>704</v>
      </c>
      <c r="M1774" t="s">
        <v>230</v>
      </c>
      <c r="N1774" s="681">
        <f t="shared" ca="1" si="119"/>
        <v>159673.59593127691</v>
      </c>
      <c r="O1774" s="681">
        <f t="shared" ca="1" si="119"/>
        <v>32528.879151300196</v>
      </c>
      <c r="P1774" s="681">
        <f t="shared" ca="1" si="119"/>
        <v>127144.7167799767</v>
      </c>
      <c r="Q1774" s="681">
        <f t="shared" ca="1" si="119"/>
        <v>0</v>
      </c>
      <c r="R1774" s="681">
        <f t="shared" ca="1" si="119"/>
        <v>0</v>
      </c>
      <c r="S1774" t="str">
        <f t="shared" si="116"/>
        <v>HUM_ASR_FY_2022</v>
      </c>
      <c r="T1774" s="958">
        <f t="shared" si="117"/>
        <v>45032</v>
      </c>
      <c r="U1774" t="str">
        <f t="shared" si="118"/>
        <v>Unaudited</v>
      </c>
    </row>
    <row r="1775" spans="1:21" x14ac:dyDescent="0.25">
      <c r="A1775" t="s">
        <v>437</v>
      </c>
      <c r="B1775" t="s">
        <v>1385</v>
      </c>
      <c r="C1775" t="s">
        <v>1386</v>
      </c>
      <c r="D1775" s="15">
        <v>1900</v>
      </c>
      <c r="E1775" s="121">
        <v>1</v>
      </c>
      <c r="F1775" t="s">
        <v>441</v>
      </c>
      <c r="G1775" s="121">
        <v>366</v>
      </c>
      <c r="H1775" t="s">
        <v>386</v>
      </c>
      <c r="I1775" t="s">
        <v>488</v>
      </c>
      <c r="J1775" t="s">
        <v>433</v>
      </c>
      <c r="K1775" t="s">
        <v>223</v>
      </c>
      <c r="L1775" s="756">
        <v>2.21</v>
      </c>
      <c r="M1775" t="s">
        <v>466</v>
      </c>
      <c r="N1775" s="681">
        <f t="shared" ca="1" si="119"/>
        <v>0</v>
      </c>
      <c r="O1775" s="681">
        <f t="shared" ca="1" si="119"/>
        <v>0</v>
      </c>
      <c r="P1775" s="681">
        <f t="shared" ca="1" si="119"/>
        <v>0</v>
      </c>
      <c r="Q1775" s="681">
        <f t="shared" ca="1" si="119"/>
        <v>0</v>
      </c>
      <c r="R1775" s="681">
        <f t="shared" ca="1" si="119"/>
        <v>0</v>
      </c>
      <c r="S1775" t="str">
        <f t="shared" si="116"/>
        <v>HUM_ASR_FY_2022</v>
      </c>
      <c r="T1775" s="958">
        <f t="shared" si="117"/>
        <v>45032</v>
      </c>
      <c r="U1775" t="str">
        <f t="shared" si="118"/>
        <v>Unaudited</v>
      </c>
    </row>
    <row r="1776" spans="1:21" x14ac:dyDescent="0.25">
      <c r="A1776" t="s">
        <v>437</v>
      </c>
      <c r="B1776" t="s">
        <v>1385</v>
      </c>
      <c r="C1776" t="s">
        <v>1386</v>
      </c>
      <c r="D1776" s="15">
        <v>1900</v>
      </c>
      <c r="E1776" s="121">
        <v>1</v>
      </c>
      <c r="F1776" t="s">
        <v>441</v>
      </c>
      <c r="G1776" s="121">
        <v>366</v>
      </c>
      <c r="H1776" t="s">
        <v>386</v>
      </c>
      <c r="I1776" t="s">
        <v>488</v>
      </c>
      <c r="J1776" t="s">
        <v>433</v>
      </c>
      <c r="K1776" t="s">
        <v>6</v>
      </c>
      <c r="L1776" s="756" t="s">
        <v>70</v>
      </c>
      <c r="M1776" t="s">
        <v>188</v>
      </c>
      <c r="N1776" s="681">
        <f t="shared" ca="1" si="119"/>
        <v>41023.393003097808</v>
      </c>
      <c r="O1776" s="681">
        <f t="shared" ca="1" si="119"/>
        <v>23750.211141223161</v>
      </c>
      <c r="P1776" s="681">
        <f t="shared" ca="1" si="119"/>
        <v>17273.181861874644</v>
      </c>
      <c r="Q1776" s="681">
        <f t="shared" ca="1" si="119"/>
        <v>0</v>
      </c>
      <c r="R1776" s="681">
        <f t="shared" ca="1" si="119"/>
        <v>0</v>
      </c>
      <c r="S1776" t="str">
        <f t="shared" si="116"/>
        <v>HUM_ASR_FY_2022</v>
      </c>
      <c r="T1776" s="958">
        <f t="shared" si="117"/>
        <v>45032</v>
      </c>
      <c r="U1776" t="str">
        <f t="shared" si="118"/>
        <v>Unaudited</v>
      </c>
    </row>
    <row r="1777" spans="1:21" x14ac:dyDescent="0.25">
      <c r="A1777" t="s">
        <v>437</v>
      </c>
      <c r="B1777" t="s">
        <v>1385</v>
      </c>
      <c r="C1777" t="s">
        <v>1386</v>
      </c>
      <c r="D1777" s="15">
        <v>1900</v>
      </c>
      <c r="E1777" s="121">
        <v>1</v>
      </c>
      <c r="F1777" t="s">
        <v>441</v>
      </c>
      <c r="G1777" s="121">
        <v>366</v>
      </c>
      <c r="H1777" t="s">
        <v>386</v>
      </c>
      <c r="I1777" t="s">
        <v>488</v>
      </c>
      <c r="J1777" t="s">
        <v>433</v>
      </c>
      <c r="K1777" t="s">
        <v>6</v>
      </c>
      <c r="L1777" s="756" t="s">
        <v>71</v>
      </c>
      <c r="M1777" t="s">
        <v>231</v>
      </c>
      <c r="N1777" s="681">
        <f t="shared" ca="1" si="119"/>
        <v>0</v>
      </c>
      <c r="O1777" s="681">
        <f t="shared" ca="1" si="119"/>
        <v>0</v>
      </c>
      <c r="P1777" s="681">
        <f t="shared" ca="1" si="119"/>
        <v>0</v>
      </c>
      <c r="Q1777" s="681">
        <f t="shared" ca="1" si="119"/>
        <v>0</v>
      </c>
      <c r="R1777" s="681">
        <f t="shared" ca="1" si="119"/>
        <v>0</v>
      </c>
      <c r="S1777" t="str">
        <f t="shared" si="116"/>
        <v>HUM_ASR_FY_2022</v>
      </c>
      <c r="T1777" s="958">
        <f t="shared" si="117"/>
        <v>45032</v>
      </c>
      <c r="U1777" t="str">
        <f t="shared" si="118"/>
        <v>Unaudited</v>
      </c>
    </row>
    <row r="1778" spans="1:21" x14ac:dyDescent="0.25">
      <c r="A1778" t="s">
        <v>437</v>
      </c>
      <c r="B1778" t="s">
        <v>1385</v>
      </c>
      <c r="C1778" t="s">
        <v>1386</v>
      </c>
      <c r="D1778" s="15">
        <v>1900</v>
      </c>
      <c r="E1778" s="121">
        <v>1</v>
      </c>
      <c r="F1778" t="s">
        <v>441</v>
      </c>
      <c r="G1778" s="121">
        <v>366</v>
      </c>
      <c r="H1778" t="s">
        <v>386</v>
      </c>
      <c r="I1778" t="s">
        <v>488</v>
      </c>
      <c r="J1778" t="s">
        <v>433</v>
      </c>
      <c r="K1778" t="s">
        <v>6</v>
      </c>
      <c r="L1778" s="756" t="s">
        <v>72</v>
      </c>
      <c r="M1778" t="s">
        <v>164</v>
      </c>
      <c r="N1778" s="681">
        <f t="shared" ca="1" si="119"/>
        <v>0</v>
      </c>
      <c r="O1778" s="681">
        <f t="shared" ca="1" si="119"/>
        <v>0</v>
      </c>
      <c r="P1778" s="681">
        <f t="shared" ca="1" si="119"/>
        <v>0</v>
      </c>
      <c r="Q1778" s="681">
        <f t="shared" ca="1" si="119"/>
        <v>0</v>
      </c>
      <c r="R1778" s="681">
        <f t="shared" ca="1" si="119"/>
        <v>0</v>
      </c>
      <c r="S1778" t="str">
        <f t="shared" si="116"/>
        <v>HUM_ASR_FY_2022</v>
      </c>
      <c r="T1778" s="958">
        <f t="shared" si="117"/>
        <v>45032</v>
      </c>
      <c r="U1778" t="str">
        <f t="shared" si="118"/>
        <v>Unaudited</v>
      </c>
    </row>
    <row r="1779" spans="1:21" x14ac:dyDescent="0.25">
      <c r="A1779" t="s">
        <v>437</v>
      </c>
      <c r="B1779" t="s">
        <v>1385</v>
      </c>
      <c r="C1779" t="s">
        <v>1386</v>
      </c>
      <c r="D1779" s="15">
        <v>1900</v>
      </c>
      <c r="E1779" s="121">
        <v>1</v>
      </c>
      <c r="F1779" t="s">
        <v>441</v>
      </c>
      <c r="G1779" s="121">
        <v>366</v>
      </c>
      <c r="H1779" t="s">
        <v>386</v>
      </c>
      <c r="I1779" t="s">
        <v>488</v>
      </c>
      <c r="J1779" t="s">
        <v>433</v>
      </c>
      <c r="K1779" t="s">
        <v>6</v>
      </c>
      <c r="L1779" s="756">
        <v>3.4</v>
      </c>
      <c r="M1779" t="s">
        <v>461</v>
      </c>
      <c r="N1779" s="681">
        <f t="shared" ca="1" si="119"/>
        <v>0</v>
      </c>
      <c r="O1779" s="681">
        <f t="shared" ca="1" si="119"/>
        <v>0</v>
      </c>
      <c r="P1779" s="681">
        <f t="shared" ca="1" si="119"/>
        <v>0</v>
      </c>
      <c r="Q1779" s="681">
        <f t="shared" ca="1" si="119"/>
        <v>0</v>
      </c>
      <c r="R1779" s="681">
        <f t="shared" ca="1" si="119"/>
        <v>0</v>
      </c>
      <c r="S1779" t="str">
        <f t="shared" si="116"/>
        <v>HUM_ASR_FY_2022</v>
      </c>
      <c r="T1779" s="958">
        <f t="shared" si="117"/>
        <v>45032</v>
      </c>
      <c r="U1779" t="str">
        <f t="shared" si="118"/>
        <v>Unaudited</v>
      </c>
    </row>
    <row r="1780" spans="1:21" x14ac:dyDescent="0.25">
      <c r="A1780" t="s">
        <v>437</v>
      </c>
      <c r="B1780" t="s">
        <v>1385</v>
      </c>
      <c r="C1780" t="s">
        <v>1386</v>
      </c>
      <c r="D1780" s="15">
        <v>1900</v>
      </c>
      <c r="E1780" s="121">
        <v>1</v>
      </c>
      <c r="F1780" t="s">
        <v>441</v>
      </c>
      <c r="G1780" s="121">
        <v>366</v>
      </c>
      <c r="H1780" t="s">
        <v>386</v>
      </c>
      <c r="I1780" t="s">
        <v>488</v>
      </c>
      <c r="J1780" t="s">
        <v>433</v>
      </c>
      <c r="K1780" t="s">
        <v>434</v>
      </c>
      <c r="L1780" s="756">
        <v>4.5</v>
      </c>
      <c r="M1780" t="s">
        <v>32</v>
      </c>
      <c r="N1780" s="681">
        <f t="shared" ca="1" si="119"/>
        <v>1679.348181818182</v>
      </c>
      <c r="O1780" s="681">
        <f t="shared" ca="1" si="119"/>
        <v>1191.4524133230959</v>
      </c>
      <c r="P1780" s="681">
        <f t="shared" ca="1" si="119"/>
        <v>487.89576849508597</v>
      </c>
      <c r="Q1780" s="681">
        <f t="shared" ca="1" si="119"/>
        <v>0</v>
      </c>
      <c r="R1780" s="681">
        <f t="shared" ca="1" si="119"/>
        <v>0</v>
      </c>
      <c r="S1780" t="str">
        <f t="shared" si="116"/>
        <v>HUM_ASR_FY_2022</v>
      </c>
      <c r="T1780" s="958">
        <f t="shared" si="117"/>
        <v>45032</v>
      </c>
      <c r="U1780" t="str">
        <f t="shared" si="118"/>
        <v>Unaudited</v>
      </c>
    </row>
    <row r="1781" spans="1:21" x14ac:dyDescent="0.25">
      <c r="A1781" t="s">
        <v>437</v>
      </c>
      <c r="B1781" t="s">
        <v>1385</v>
      </c>
      <c r="C1781" t="s">
        <v>1386</v>
      </c>
      <c r="D1781" s="15">
        <v>1900</v>
      </c>
      <c r="E1781" s="121">
        <v>1</v>
      </c>
      <c r="F1781" t="s">
        <v>441</v>
      </c>
      <c r="G1781" s="121">
        <v>366</v>
      </c>
      <c r="H1781" t="s">
        <v>386</v>
      </c>
      <c r="I1781" t="s">
        <v>488</v>
      </c>
      <c r="J1781" t="s">
        <v>433</v>
      </c>
      <c r="K1781" t="s">
        <v>434</v>
      </c>
      <c r="L1781" s="756" t="s">
        <v>944</v>
      </c>
      <c r="M1781" t="s">
        <v>935</v>
      </c>
      <c r="N1781" s="681">
        <f t="shared" ca="1" si="119"/>
        <v>0</v>
      </c>
      <c r="O1781" s="681">
        <f t="shared" ca="1" si="119"/>
        <v>0</v>
      </c>
      <c r="P1781" s="681">
        <f t="shared" ca="1" si="119"/>
        <v>0</v>
      </c>
      <c r="Q1781" s="681">
        <f t="shared" ca="1" si="119"/>
        <v>0</v>
      </c>
      <c r="R1781" s="681">
        <f t="shared" ca="1" si="119"/>
        <v>0</v>
      </c>
      <c r="S1781" t="str">
        <f t="shared" si="116"/>
        <v>HUM_ASR_FY_2022</v>
      </c>
      <c r="T1781" s="958">
        <f t="shared" si="117"/>
        <v>45032</v>
      </c>
      <c r="U1781" t="str">
        <f t="shared" si="118"/>
        <v>Unaudited</v>
      </c>
    </row>
    <row r="1782" spans="1:21" x14ac:dyDescent="0.25">
      <c r="A1782" t="s">
        <v>437</v>
      </c>
      <c r="B1782" t="s">
        <v>1385</v>
      </c>
      <c r="C1782" t="s">
        <v>1386</v>
      </c>
      <c r="D1782" s="15">
        <v>1900</v>
      </c>
      <c r="E1782" s="121">
        <v>1</v>
      </c>
      <c r="F1782" t="s">
        <v>441</v>
      </c>
      <c r="G1782" s="121">
        <v>366</v>
      </c>
      <c r="H1782" t="s">
        <v>386</v>
      </c>
      <c r="I1782" t="s">
        <v>488</v>
      </c>
      <c r="J1782" t="s">
        <v>433</v>
      </c>
      <c r="K1782" t="s">
        <v>434</v>
      </c>
      <c r="L1782" s="756" t="s">
        <v>193</v>
      </c>
      <c r="M1782" t="s">
        <v>40</v>
      </c>
      <c r="N1782" s="681">
        <f t="shared" ca="1" si="119"/>
        <v>0</v>
      </c>
      <c r="O1782" s="681">
        <f t="shared" ca="1" si="119"/>
        <v>0</v>
      </c>
      <c r="P1782" s="681">
        <f t="shared" ca="1" si="119"/>
        <v>0</v>
      </c>
      <c r="Q1782" s="681">
        <f t="shared" ca="1" si="119"/>
        <v>0</v>
      </c>
      <c r="R1782" s="681">
        <f t="shared" ca="1" si="119"/>
        <v>0</v>
      </c>
      <c r="S1782" t="str">
        <f t="shared" si="116"/>
        <v>HUM_ASR_FY_2022</v>
      </c>
      <c r="T1782" s="958">
        <f t="shared" si="117"/>
        <v>45032</v>
      </c>
      <c r="U1782" t="str">
        <f t="shared" si="118"/>
        <v>Unaudited</v>
      </c>
    </row>
    <row r="1783" spans="1:21" x14ac:dyDescent="0.25">
      <c r="A1783" t="s">
        <v>437</v>
      </c>
      <c r="B1783" t="s">
        <v>1385</v>
      </c>
      <c r="C1783" t="s">
        <v>1386</v>
      </c>
      <c r="D1783" s="15">
        <v>1900</v>
      </c>
      <c r="E1783" s="121">
        <v>1</v>
      </c>
      <c r="F1783" t="s">
        <v>441</v>
      </c>
      <c r="G1783" s="121">
        <v>366</v>
      </c>
      <c r="H1783" t="s">
        <v>386</v>
      </c>
      <c r="I1783" t="s">
        <v>488</v>
      </c>
      <c r="J1783" t="s">
        <v>433</v>
      </c>
      <c r="K1783" t="s">
        <v>434</v>
      </c>
      <c r="L1783" s="756" t="s">
        <v>192</v>
      </c>
      <c r="M1783" t="s">
        <v>329</v>
      </c>
      <c r="N1783" s="681">
        <f t="shared" ca="1" si="119"/>
        <v>0</v>
      </c>
      <c r="O1783" s="681">
        <f t="shared" ca="1" si="119"/>
        <v>0</v>
      </c>
      <c r="P1783" s="681">
        <f t="shared" ca="1" si="119"/>
        <v>0</v>
      </c>
      <c r="Q1783" s="681">
        <f t="shared" ca="1" si="119"/>
        <v>0</v>
      </c>
      <c r="R1783" s="681">
        <f t="shared" ca="1" si="119"/>
        <v>0</v>
      </c>
      <c r="S1783" t="str">
        <f t="shared" si="116"/>
        <v>HUM_ASR_FY_2022</v>
      </c>
      <c r="T1783" s="958">
        <f t="shared" si="117"/>
        <v>45032</v>
      </c>
      <c r="U1783" t="str">
        <f t="shared" si="118"/>
        <v>Unaudited</v>
      </c>
    </row>
    <row r="1784" spans="1:21" x14ac:dyDescent="0.25">
      <c r="A1784" t="s">
        <v>437</v>
      </c>
      <c r="B1784" t="s">
        <v>1385</v>
      </c>
      <c r="C1784" t="s">
        <v>1386</v>
      </c>
      <c r="D1784" s="15">
        <v>1900</v>
      </c>
      <c r="E1784" s="121">
        <v>1</v>
      </c>
      <c r="F1784" t="s">
        <v>441</v>
      </c>
      <c r="G1784" s="121">
        <v>366</v>
      </c>
      <c r="H1784" t="s">
        <v>386</v>
      </c>
      <c r="I1784" t="s">
        <v>488</v>
      </c>
      <c r="J1784" t="s">
        <v>450</v>
      </c>
      <c r="K1784" t="s">
        <v>435</v>
      </c>
      <c r="L1784" s="756" t="s">
        <v>79</v>
      </c>
      <c r="M1784" t="s">
        <v>27</v>
      </c>
      <c r="N1784" s="681">
        <f t="shared" ca="1" si="119"/>
        <v>490667.87447766418</v>
      </c>
      <c r="O1784" s="681">
        <f t="shared" ca="1" si="119"/>
        <v>236983.52090537315</v>
      </c>
      <c r="P1784" s="681">
        <f t="shared" ca="1" si="119"/>
        <v>253684.35357229103</v>
      </c>
      <c r="Q1784" s="681">
        <f t="shared" ca="1" si="119"/>
        <v>0</v>
      </c>
      <c r="R1784" s="681">
        <f t="shared" ca="1" si="119"/>
        <v>0</v>
      </c>
      <c r="S1784" t="str">
        <f t="shared" si="116"/>
        <v>HUM_ASR_FY_2022</v>
      </c>
      <c r="T1784" s="958">
        <f t="shared" si="117"/>
        <v>45032</v>
      </c>
      <c r="U1784" t="str">
        <f t="shared" si="118"/>
        <v>Unaudited</v>
      </c>
    </row>
    <row r="1785" spans="1:21" x14ac:dyDescent="0.25">
      <c r="A1785" t="s">
        <v>437</v>
      </c>
      <c r="B1785" t="s">
        <v>1385</v>
      </c>
      <c r="C1785" t="s">
        <v>1386</v>
      </c>
      <c r="D1785" s="15">
        <v>1900</v>
      </c>
      <c r="E1785" s="121">
        <v>1</v>
      </c>
      <c r="F1785" t="s">
        <v>441</v>
      </c>
      <c r="G1785" s="121">
        <v>366</v>
      </c>
      <c r="H1785" t="s">
        <v>386</v>
      </c>
      <c r="I1785" t="s">
        <v>488</v>
      </c>
      <c r="J1785" t="s">
        <v>450</v>
      </c>
      <c r="K1785" t="s">
        <v>435</v>
      </c>
      <c r="L1785" s="756" t="s">
        <v>80</v>
      </c>
      <c r="M1785" t="s">
        <v>97</v>
      </c>
      <c r="N1785" s="681">
        <f t="shared" ca="1" si="119"/>
        <v>77258.369786734285</v>
      </c>
      <c r="O1785" s="681">
        <f t="shared" ca="1" si="119"/>
        <v>37314.365671402935</v>
      </c>
      <c r="P1785" s="681">
        <f t="shared" ca="1" si="119"/>
        <v>39944.004115331358</v>
      </c>
      <c r="Q1785" s="681">
        <f t="shared" ca="1" si="119"/>
        <v>0</v>
      </c>
      <c r="R1785" s="681">
        <f t="shared" ca="1" si="119"/>
        <v>0</v>
      </c>
      <c r="S1785" t="str">
        <f t="shared" si="116"/>
        <v>HUM_ASR_FY_2022</v>
      </c>
      <c r="T1785" s="958">
        <f t="shared" si="117"/>
        <v>45032</v>
      </c>
      <c r="U1785" t="str">
        <f t="shared" si="118"/>
        <v>Unaudited</v>
      </c>
    </row>
    <row r="1786" spans="1:21" x14ac:dyDescent="0.25">
      <c r="A1786" t="s">
        <v>437</v>
      </c>
      <c r="B1786" t="s">
        <v>1385</v>
      </c>
      <c r="C1786" t="s">
        <v>1386</v>
      </c>
      <c r="D1786" s="15">
        <v>1900</v>
      </c>
      <c r="E1786" s="121">
        <v>1</v>
      </c>
      <c r="F1786" t="s">
        <v>441</v>
      </c>
      <c r="G1786" s="121">
        <v>366</v>
      </c>
      <c r="H1786" t="s">
        <v>386</v>
      </c>
      <c r="I1786" t="s">
        <v>488</v>
      </c>
      <c r="J1786" t="s">
        <v>450</v>
      </c>
      <c r="K1786" t="s">
        <v>435</v>
      </c>
      <c r="L1786" s="756" t="s">
        <v>81</v>
      </c>
      <c r="M1786" t="s">
        <v>98</v>
      </c>
      <c r="N1786" s="681">
        <f t="shared" ca="1" si="119"/>
        <v>154932.50913050497</v>
      </c>
      <c r="O1786" s="681">
        <f t="shared" ca="1" si="119"/>
        <v>74829.540359733335</v>
      </c>
      <c r="P1786" s="681">
        <f t="shared" ca="1" si="119"/>
        <v>80102.968770771637</v>
      </c>
      <c r="Q1786" s="681">
        <f t="shared" ca="1" si="119"/>
        <v>0</v>
      </c>
      <c r="R1786" s="681">
        <f t="shared" ca="1" si="119"/>
        <v>0</v>
      </c>
      <c r="S1786" t="str">
        <f t="shared" si="116"/>
        <v>HUM_ASR_FY_2022</v>
      </c>
      <c r="T1786" s="958">
        <f t="shared" si="117"/>
        <v>45032</v>
      </c>
      <c r="U1786" t="str">
        <f t="shared" si="118"/>
        <v>Unaudited</v>
      </c>
    </row>
    <row r="1787" spans="1:21" x14ac:dyDescent="0.25">
      <c r="A1787" t="s">
        <v>437</v>
      </c>
      <c r="B1787" t="s">
        <v>1385</v>
      </c>
      <c r="C1787" t="s">
        <v>1386</v>
      </c>
      <c r="D1787" s="15">
        <v>1900</v>
      </c>
      <c r="E1787" s="121">
        <v>1</v>
      </c>
      <c r="F1787" t="s">
        <v>441</v>
      </c>
      <c r="G1787" s="121">
        <v>366</v>
      </c>
      <c r="H1787" t="s">
        <v>386</v>
      </c>
      <c r="I1787" t="s">
        <v>488</v>
      </c>
      <c r="J1787" t="s">
        <v>450</v>
      </c>
      <c r="K1787" t="s">
        <v>435</v>
      </c>
      <c r="L1787" s="756" t="s">
        <v>82</v>
      </c>
      <c r="M1787" t="s">
        <v>99</v>
      </c>
      <c r="N1787" s="681">
        <f t="shared" ca="1" si="119"/>
        <v>408719.73143230367</v>
      </c>
      <c r="O1787" s="681">
        <f t="shared" ca="1" si="119"/>
        <v>197404.08136855724</v>
      </c>
      <c r="P1787" s="681">
        <f t="shared" ca="1" si="119"/>
        <v>211315.65006374646</v>
      </c>
      <c r="Q1787" s="681">
        <f t="shared" ca="1" si="119"/>
        <v>0</v>
      </c>
      <c r="R1787" s="681">
        <f t="shared" ca="1" si="119"/>
        <v>0</v>
      </c>
      <c r="S1787" t="str">
        <f t="shared" si="116"/>
        <v>HUM_ASR_FY_2022</v>
      </c>
      <c r="T1787" s="958">
        <f t="shared" si="117"/>
        <v>45032</v>
      </c>
      <c r="U1787" t="str">
        <f t="shared" si="118"/>
        <v>Unaudited</v>
      </c>
    </row>
    <row r="1788" spans="1:21" x14ac:dyDescent="0.25">
      <c r="A1788" t="s">
        <v>437</v>
      </c>
      <c r="B1788" t="s">
        <v>1385</v>
      </c>
      <c r="C1788" t="s">
        <v>1386</v>
      </c>
      <c r="D1788" s="15">
        <v>1900</v>
      </c>
      <c r="E1788" s="121">
        <v>1</v>
      </c>
      <c r="F1788" t="s">
        <v>441</v>
      </c>
      <c r="G1788" s="121">
        <v>366</v>
      </c>
      <c r="H1788" t="s">
        <v>386</v>
      </c>
      <c r="I1788" t="s">
        <v>488</v>
      </c>
      <c r="J1788" t="s">
        <v>450</v>
      </c>
      <c r="K1788" t="s">
        <v>435</v>
      </c>
      <c r="L1788" s="756" t="s">
        <v>216</v>
      </c>
      <c r="M1788" t="s">
        <v>100</v>
      </c>
      <c r="N1788" s="681">
        <f t="shared" ca="1" si="119"/>
        <v>297939.29222998943</v>
      </c>
      <c r="O1788" s="681">
        <f t="shared" ca="1" si="119"/>
        <v>143899.17531055294</v>
      </c>
      <c r="P1788" s="681">
        <f t="shared" ca="1" si="119"/>
        <v>154040.11691943646</v>
      </c>
      <c r="Q1788" s="681">
        <f t="shared" ca="1" si="119"/>
        <v>0</v>
      </c>
      <c r="R1788" s="681">
        <f t="shared" ca="1" si="119"/>
        <v>0</v>
      </c>
      <c r="S1788" t="str">
        <f t="shared" si="116"/>
        <v>HUM_ASR_FY_2022</v>
      </c>
      <c r="T1788" s="958">
        <f t="shared" si="117"/>
        <v>45032</v>
      </c>
      <c r="U1788" t="str">
        <f t="shared" si="118"/>
        <v>Unaudited</v>
      </c>
    </row>
    <row r="1789" spans="1:21" x14ac:dyDescent="0.25">
      <c r="A1789" t="s">
        <v>437</v>
      </c>
      <c r="B1789" t="s">
        <v>1385</v>
      </c>
      <c r="C1789" t="s">
        <v>1386</v>
      </c>
      <c r="D1789" s="15">
        <v>1900</v>
      </c>
      <c r="E1789" s="121">
        <v>1</v>
      </c>
      <c r="F1789" t="s">
        <v>441</v>
      </c>
      <c r="G1789" s="121">
        <v>366</v>
      </c>
      <c r="H1789" t="s">
        <v>386</v>
      </c>
      <c r="I1789" t="s">
        <v>488</v>
      </c>
      <c r="J1789" t="s">
        <v>450</v>
      </c>
      <c r="K1789" t="s">
        <v>435</v>
      </c>
      <c r="L1789" s="756" t="s">
        <v>215</v>
      </c>
      <c r="M1789" t="s">
        <v>28</v>
      </c>
      <c r="N1789" s="681">
        <f t="shared" ca="1" si="119"/>
        <v>5615.4851918323875</v>
      </c>
      <c r="O1789" s="681">
        <f t="shared" ca="1" si="119"/>
        <v>2712.1756315697057</v>
      </c>
      <c r="P1789" s="681">
        <f t="shared" ca="1" si="119"/>
        <v>2903.3095602626813</v>
      </c>
      <c r="Q1789" s="681">
        <f t="shared" ca="1" si="119"/>
        <v>0</v>
      </c>
      <c r="R1789" s="681">
        <f t="shared" ca="1" si="119"/>
        <v>0</v>
      </c>
      <c r="S1789" t="str">
        <f t="shared" si="116"/>
        <v>HUM_ASR_FY_2022</v>
      </c>
      <c r="T1789" s="958">
        <f t="shared" si="117"/>
        <v>45032</v>
      </c>
      <c r="U1789" t="str">
        <f t="shared" si="118"/>
        <v>Unaudited</v>
      </c>
    </row>
    <row r="1790" spans="1:21" x14ac:dyDescent="0.25">
      <c r="A1790" t="s">
        <v>437</v>
      </c>
      <c r="B1790" t="s">
        <v>1385</v>
      </c>
      <c r="C1790" t="s">
        <v>1386</v>
      </c>
      <c r="D1790" s="15">
        <v>1900</v>
      </c>
      <c r="E1790" s="121">
        <v>1</v>
      </c>
      <c r="F1790" t="s">
        <v>441</v>
      </c>
      <c r="G1790" s="121">
        <v>366</v>
      </c>
      <c r="H1790" t="s">
        <v>386</v>
      </c>
      <c r="I1790" t="s">
        <v>488</v>
      </c>
      <c r="J1790" t="s">
        <v>436</v>
      </c>
      <c r="K1790" t="s">
        <v>436</v>
      </c>
      <c r="L1790" s="756" t="s">
        <v>84</v>
      </c>
      <c r="M1790" t="s">
        <v>327</v>
      </c>
      <c r="N1790" s="681">
        <f t="shared" ca="1" si="119"/>
        <v>0</v>
      </c>
      <c r="O1790" s="681">
        <f t="shared" ca="1" si="119"/>
        <v>0</v>
      </c>
      <c r="P1790" s="681">
        <f t="shared" ca="1" si="119"/>
        <v>0</v>
      </c>
      <c r="Q1790" s="681">
        <f t="shared" ca="1" si="119"/>
        <v>0</v>
      </c>
      <c r="R1790" s="681">
        <f t="shared" ca="1" si="119"/>
        <v>0</v>
      </c>
      <c r="S1790" t="str">
        <f t="shared" si="116"/>
        <v>HUM_ASR_FY_2022</v>
      </c>
      <c r="T1790" s="958">
        <f t="shared" si="117"/>
        <v>45032</v>
      </c>
      <c r="U1790" t="str">
        <f t="shared" si="118"/>
        <v>Unaudited</v>
      </c>
    </row>
    <row r="1791" spans="1:21" x14ac:dyDescent="0.25">
      <c r="A1791" t="s">
        <v>437</v>
      </c>
      <c r="B1791" t="s">
        <v>1385</v>
      </c>
      <c r="C1791" t="s">
        <v>1386</v>
      </c>
      <c r="D1791" s="15">
        <v>1900</v>
      </c>
      <c r="E1791" s="121">
        <v>1</v>
      </c>
      <c r="F1791" t="s">
        <v>441</v>
      </c>
      <c r="G1791" s="121">
        <v>366</v>
      </c>
      <c r="H1791" t="s">
        <v>386</v>
      </c>
      <c r="I1791" t="s">
        <v>488</v>
      </c>
      <c r="J1791" t="s">
        <v>436</v>
      </c>
      <c r="K1791" t="s">
        <v>436</v>
      </c>
      <c r="L1791" s="756" t="s">
        <v>85</v>
      </c>
      <c r="M1791" t="s">
        <v>325</v>
      </c>
      <c r="N1791" s="681">
        <f t="shared" ca="1" si="119"/>
        <v>0</v>
      </c>
      <c r="O1791" s="681">
        <f t="shared" ca="1" si="119"/>
        <v>0</v>
      </c>
      <c r="P1791" s="681">
        <f t="shared" ca="1" si="119"/>
        <v>0</v>
      </c>
      <c r="Q1791" s="681">
        <f t="shared" ca="1" si="119"/>
        <v>0</v>
      </c>
      <c r="R1791" s="681">
        <f t="shared" ca="1" si="119"/>
        <v>0</v>
      </c>
      <c r="S1791" t="str">
        <f t="shared" si="116"/>
        <v>HUM_ASR_FY_2022</v>
      </c>
      <c r="T1791" s="958">
        <f t="shared" si="117"/>
        <v>45032</v>
      </c>
      <c r="U1791" t="str">
        <f t="shared" si="118"/>
        <v>Unaudited</v>
      </c>
    </row>
    <row r="1792" spans="1:21" x14ac:dyDescent="0.25">
      <c r="A1792" t="s">
        <v>437</v>
      </c>
      <c r="B1792" t="s">
        <v>1385</v>
      </c>
      <c r="C1792" t="s">
        <v>1386</v>
      </c>
      <c r="D1792" s="15">
        <v>1900</v>
      </c>
      <c r="E1792" s="121">
        <v>1</v>
      </c>
      <c r="F1792" t="s">
        <v>441</v>
      </c>
      <c r="G1792" s="121">
        <v>366</v>
      </c>
      <c r="H1792" t="s">
        <v>386</v>
      </c>
      <c r="I1792" t="s">
        <v>488</v>
      </c>
      <c r="J1792" t="s">
        <v>436</v>
      </c>
      <c r="K1792" t="s">
        <v>436</v>
      </c>
      <c r="L1792" s="756" t="s">
        <v>86</v>
      </c>
      <c r="M1792" t="s">
        <v>494</v>
      </c>
      <c r="N1792" s="681">
        <f t="shared" ca="1" si="119"/>
        <v>0</v>
      </c>
      <c r="O1792" s="681">
        <f t="shared" ca="1" si="119"/>
        <v>0</v>
      </c>
      <c r="P1792" s="681">
        <f t="shared" ca="1" si="119"/>
        <v>0</v>
      </c>
      <c r="Q1792" s="681">
        <f t="shared" ca="1" si="119"/>
        <v>0</v>
      </c>
      <c r="R1792" s="681">
        <f t="shared" ca="1" si="119"/>
        <v>0</v>
      </c>
      <c r="S1792" t="str">
        <f t="shared" si="116"/>
        <v>HUM_ASR_FY_2022</v>
      </c>
      <c r="T1792" s="958">
        <f t="shared" si="117"/>
        <v>45032</v>
      </c>
      <c r="U1792" t="str">
        <f t="shared" si="118"/>
        <v>Unaudited</v>
      </c>
    </row>
    <row r="1793" spans="1:21" x14ac:dyDescent="0.25">
      <c r="A1793" t="s">
        <v>437</v>
      </c>
      <c r="B1793" t="s">
        <v>1385</v>
      </c>
      <c r="C1793" t="s">
        <v>1386</v>
      </c>
      <c r="D1793" s="15">
        <v>1900</v>
      </c>
      <c r="E1793" s="121">
        <v>1</v>
      </c>
      <c r="F1793" t="s">
        <v>441</v>
      </c>
      <c r="G1793" s="121">
        <v>366</v>
      </c>
      <c r="H1793" t="s">
        <v>386</v>
      </c>
      <c r="I1793" t="s">
        <v>488</v>
      </c>
      <c r="J1793" t="s">
        <v>436</v>
      </c>
      <c r="K1793" t="s">
        <v>436</v>
      </c>
      <c r="L1793" s="756" t="s">
        <v>87</v>
      </c>
      <c r="M1793" t="s">
        <v>495</v>
      </c>
      <c r="N1793" s="681">
        <f t="shared" ca="1" si="119"/>
        <v>0</v>
      </c>
      <c r="O1793" s="681">
        <f t="shared" ca="1" si="119"/>
        <v>0</v>
      </c>
      <c r="P1793" s="681">
        <f t="shared" ca="1" si="119"/>
        <v>0</v>
      </c>
      <c r="Q1793" s="681">
        <f t="shared" ca="1" si="119"/>
        <v>0</v>
      </c>
      <c r="R1793" s="681">
        <f t="shared" ca="1" si="119"/>
        <v>0</v>
      </c>
      <c r="S1793" t="str">
        <f t="shared" si="116"/>
        <v>HUM_ASR_FY_2022</v>
      </c>
      <c r="T1793" s="958">
        <f t="shared" si="117"/>
        <v>45032</v>
      </c>
      <c r="U1793" t="str">
        <f t="shared" si="118"/>
        <v>Unaudited</v>
      </c>
    </row>
    <row r="1794" spans="1:21" x14ac:dyDescent="0.25">
      <c r="A1794" t="s">
        <v>437</v>
      </c>
      <c r="B1794" t="s">
        <v>1385</v>
      </c>
      <c r="C1794" t="s">
        <v>1386</v>
      </c>
      <c r="D1794" s="15">
        <v>1900</v>
      </c>
      <c r="E1794" s="121">
        <v>1</v>
      </c>
      <c r="F1794" t="s">
        <v>441</v>
      </c>
      <c r="G1794" s="121">
        <v>366</v>
      </c>
      <c r="H1794" t="s">
        <v>386</v>
      </c>
      <c r="I1794" t="s">
        <v>488</v>
      </c>
      <c r="J1794" t="s">
        <v>436</v>
      </c>
      <c r="K1794" t="s">
        <v>436</v>
      </c>
      <c r="L1794" s="756" t="s">
        <v>213</v>
      </c>
      <c r="M1794" t="s">
        <v>496</v>
      </c>
      <c r="N1794" s="681">
        <f t="shared" ca="1" si="119"/>
        <v>0</v>
      </c>
      <c r="O1794" s="681">
        <f t="shared" ca="1" si="119"/>
        <v>0</v>
      </c>
      <c r="P1794" s="681">
        <f t="shared" ca="1" si="119"/>
        <v>0</v>
      </c>
      <c r="Q1794" s="681">
        <f t="shared" ca="1" si="119"/>
        <v>0</v>
      </c>
      <c r="R1794" s="681">
        <f t="shared" ca="1" si="119"/>
        <v>0</v>
      </c>
      <c r="S1794" t="str">
        <f t="shared" ref="S1794:S1857" si="120">file_name</f>
        <v>HUM_ASR_FY_2022</v>
      </c>
      <c r="T1794" s="958">
        <f t="shared" ref="T1794:T1857" si="121">file_date</f>
        <v>45032</v>
      </c>
      <c r="U1794" t="str">
        <f t="shared" ref="U1794:U1857" si="122">status</f>
        <v>Unaudited</v>
      </c>
    </row>
    <row r="1795" spans="1:21" x14ac:dyDescent="0.25">
      <c r="A1795" t="s">
        <v>437</v>
      </c>
      <c r="B1795" t="s">
        <v>1385</v>
      </c>
      <c r="C1795" t="s">
        <v>1386</v>
      </c>
      <c r="D1795" s="15">
        <v>1900</v>
      </c>
      <c r="E1795" s="121">
        <v>1</v>
      </c>
      <c r="F1795" t="s">
        <v>441</v>
      </c>
      <c r="G1795" s="121">
        <v>366</v>
      </c>
      <c r="H1795" t="s">
        <v>386</v>
      </c>
      <c r="I1795" t="s">
        <v>489</v>
      </c>
      <c r="J1795" t="s">
        <v>26</v>
      </c>
      <c r="K1795" t="s">
        <v>26</v>
      </c>
      <c r="L1795" s="756" t="s">
        <v>204</v>
      </c>
      <c r="M1795" t="s">
        <v>26</v>
      </c>
      <c r="N1795" s="681">
        <f t="shared" ca="1" si="119"/>
        <v>-297933.87561122002</v>
      </c>
      <c r="O1795" s="681">
        <f t="shared" ca="1" si="119"/>
        <v>0</v>
      </c>
      <c r="P1795" s="681">
        <f t="shared" ca="1" si="119"/>
        <v>0</v>
      </c>
      <c r="Q1795" s="681">
        <f t="shared" ca="1" si="119"/>
        <v>0</v>
      </c>
      <c r="R1795" s="681">
        <f t="shared" ca="1" si="119"/>
        <v>0</v>
      </c>
      <c r="S1795" t="str">
        <f t="shared" si="120"/>
        <v>HUM_ASR_FY_2022</v>
      </c>
      <c r="T1795" s="958">
        <f t="shared" si="121"/>
        <v>45032</v>
      </c>
      <c r="U1795" t="str">
        <f t="shared" si="122"/>
        <v>Unaudited</v>
      </c>
    </row>
    <row r="1796" spans="1:21" x14ac:dyDescent="0.25">
      <c r="A1796" t="s">
        <v>437</v>
      </c>
      <c r="B1796" t="s">
        <v>1385</v>
      </c>
      <c r="C1796" t="s">
        <v>1386</v>
      </c>
      <c r="D1796" s="15">
        <v>1900</v>
      </c>
      <c r="E1796" s="121">
        <v>1</v>
      </c>
      <c r="F1796" t="s">
        <v>1031</v>
      </c>
      <c r="G1796" s="121" t="s">
        <v>1384</v>
      </c>
      <c r="H1796" t="s">
        <v>386</v>
      </c>
      <c r="I1796" t="s">
        <v>432</v>
      </c>
      <c r="J1796" t="s">
        <v>432</v>
      </c>
      <c r="K1796" t="s">
        <v>432</v>
      </c>
      <c r="M1796" t="s">
        <v>432</v>
      </c>
      <c r="N1796" s="681">
        <f t="shared" ca="1" si="119"/>
        <v>0</v>
      </c>
      <c r="O1796" s="681">
        <f t="shared" ca="1" si="119"/>
        <v>0</v>
      </c>
      <c r="P1796" s="681">
        <f t="shared" ca="1" si="119"/>
        <v>0</v>
      </c>
      <c r="Q1796" s="681">
        <f t="shared" ca="1" si="119"/>
        <v>0</v>
      </c>
      <c r="R1796" s="681">
        <f t="shared" ca="1" si="119"/>
        <v>-51</v>
      </c>
      <c r="S1796" t="str">
        <f t="shared" si="120"/>
        <v>HUM_ASR_FY_2022</v>
      </c>
      <c r="T1796" s="958">
        <f t="shared" si="121"/>
        <v>45032</v>
      </c>
      <c r="U1796" t="str">
        <f t="shared" si="122"/>
        <v>Unaudited</v>
      </c>
    </row>
    <row r="1797" spans="1:21" x14ac:dyDescent="0.25">
      <c r="A1797" t="s">
        <v>437</v>
      </c>
      <c r="B1797" t="s">
        <v>1385</v>
      </c>
      <c r="C1797" t="s">
        <v>1386</v>
      </c>
      <c r="D1797" s="15">
        <v>1900</v>
      </c>
      <c r="E1797" s="121">
        <v>1</v>
      </c>
      <c r="F1797" t="s">
        <v>1031</v>
      </c>
      <c r="G1797" s="121" t="s">
        <v>1384</v>
      </c>
      <c r="H1797" t="s">
        <v>386</v>
      </c>
      <c r="I1797" t="s">
        <v>487</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-152613.24999999997</v>
      </c>
      <c r="S1797" t="str">
        <f t="shared" si="120"/>
        <v>HUM_ASR_FY_2022</v>
      </c>
      <c r="T1797" s="958">
        <f t="shared" si="121"/>
        <v>45032</v>
      </c>
      <c r="U1797" t="str">
        <f t="shared" si="122"/>
        <v>Unaudited</v>
      </c>
    </row>
    <row r="1798" spans="1:21" x14ac:dyDescent="0.25">
      <c r="A1798" t="s">
        <v>437</v>
      </c>
      <c r="B1798" t="s">
        <v>1385</v>
      </c>
      <c r="C1798" t="s">
        <v>1386</v>
      </c>
      <c r="D1798" s="15">
        <v>1900</v>
      </c>
      <c r="E1798" s="121">
        <v>1</v>
      </c>
      <c r="F1798" t="s">
        <v>1031</v>
      </c>
      <c r="G1798" s="121" t="s">
        <v>1384</v>
      </c>
      <c r="H1798" t="s">
        <v>386</v>
      </c>
      <c r="I1798" t="s">
        <v>487</v>
      </c>
      <c r="J1798" t="s">
        <v>12</v>
      </c>
      <c r="K1798" t="s">
        <v>222</v>
      </c>
      <c r="L1798" s="756">
        <v>1.2</v>
      </c>
      <c r="M1798" t="s">
        <v>222</v>
      </c>
      <c r="N1798" s="681">
        <f t="shared" ca="1" si="119"/>
        <v>0</v>
      </c>
      <c r="O1798" s="681">
        <f t="shared" ca="1" si="119"/>
        <v>0</v>
      </c>
      <c r="P1798" s="681">
        <f t="shared" ca="1" si="119"/>
        <v>0</v>
      </c>
      <c r="Q1798" s="681">
        <f t="shared" ca="1" si="119"/>
        <v>0</v>
      </c>
      <c r="R1798" s="681">
        <f t="shared" ca="1" si="119"/>
        <v>0</v>
      </c>
      <c r="S1798" t="str">
        <f t="shared" si="120"/>
        <v>HUM_ASR_FY_2022</v>
      </c>
      <c r="T1798" s="958">
        <f t="shared" si="121"/>
        <v>45032</v>
      </c>
      <c r="U1798" t="str">
        <f t="shared" si="122"/>
        <v>Unaudited</v>
      </c>
    </row>
    <row r="1799" spans="1:21" x14ac:dyDescent="0.25">
      <c r="A1799" t="s">
        <v>437</v>
      </c>
      <c r="B1799" t="s">
        <v>1385</v>
      </c>
      <c r="C1799" t="s">
        <v>1386</v>
      </c>
      <c r="D1799" s="15">
        <v>1900</v>
      </c>
      <c r="E1799" s="121">
        <v>1</v>
      </c>
      <c r="F1799" t="s">
        <v>1031</v>
      </c>
      <c r="G1799" s="121" t="s">
        <v>1384</v>
      </c>
      <c r="H1799" t="s">
        <v>386</v>
      </c>
      <c r="I1799" t="s">
        <v>487</v>
      </c>
      <c r="J1799" t="s">
        <v>12</v>
      </c>
      <c r="K1799" t="s">
        <v>1323</v>
      </c>
      <c r="L1799" s="756" t="s">
        <v>1319</v>
      </c>
      <c r="M1799" t="s">
        <v>1323</v>
      </c>
      <c r="N1799" s="681">
        <f t="shared" ca="1" si="119"/>
        <v>0</v>
      </c>
      <c r="O1799" s="681">
        <f t="shared" ca="1" si="119"/>
        <v>0</v>
      </c>
      <c r="P1799" s="681">
        <f t="shared" ca="1" si="119"/>
        <v>0</v>
      </c>
      <c r="Q1799" s="681">
        <f t="shared" ca="1" si="119"/>
        <v>0</v>
      </c>
      <c r="R1799" s="681">
        <f t="shared" ca="1" si="119"/>
        <v>-242691.83999999994</v>
      </c>
      <c r="S1799" t="str">
        <f t="shared" si="120"/>
        <v>HUM_ASR_FY_2022</v>
      </c>
      <c r="T1799" s="958">
        <f t="shared" si="121"/>
        <v>45032</v>
      </c>
      <c r="U1799" t="str">
        <f t="shared" si="122"/>
        <v>Unaudited</v>
      </c>
    </row>
    <row r="1800" spans="1:21" x14ac:dyDescent="0.25">
      <c r="A1800" t="s">
        <v>437</v>
      </c>
      <c r="B1800" t="s">
        <v>1385</v>
      </c>
      <c r="C1800" t="s">
        <v>1386</v>
      </c>
      <c r="D1800" s="15">
        <v>1900</v>
      </c>
      <c r="E1800" s="121">
        <v>1</v>
      </c>
      <c r="F1800" t="s">
        <v>1031</v>
      </c>
      <c r="G1800" s="121" t="s">
        <v>1384</v>
      </c>
      <c r="H1800" t="s">
        <v>386</v>
      </c>
      <c r="I1800" t="s">
        <v>487</v>
      </c>
      <c r="J1800" t="s">
        <v>12</v>
      </c>
      <c r="K1800" t="s">
        <v>1325</v>
      </c>
      <c r="L1800" s="756" t="s">
        <v>1324</v>
      </c>
      <c r="M1800" t="s">
        <v>1325</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-650143.96</v>
      </c>
      <c r="S1800" t="str">
        <f t="shared" si="120"/>
        <v>HUM_ASR_FY_2022</v>
      </c>
      <c r="T1800" s="958">
        <f t="shared" si="121"/>
        <v>45032</v>
      </c>
      <c r="U1800" t="str">
        <f t="shared" si="122"/>
        <v>Unaudited</v>
      </c>
    </row>
    <row r="1801" spans="1:21" x14ac:dyDescent="0.25">
      <c r="A1801" t="s">
        <v>437</v>
      </c>
      <c r="B1801" t="s">
        <v>1385</v>
      </c>
      <c r="C1801" t="s">
        <v>1386</v>
      </c>
      <c r="D1801" s="15">
        <v>1900</v>
      </c>
      <c r="E1801" s="121">
        <v>1</v>
      </c>
      <c r="F1801" t="s">
        <v>1031</v>
      </c>
      <c r="G1801" s="121" t="s">
        <v>1384</v>
      </c>
      <c r="H1801" t="s">
        <v>386</v>
      </c>
      <c r="I1801" t="s">
        <v>487</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163852.51000000004</v>
      </c>
      <c r="S1801" t="str">
        <f t="shared" si="120"/>
        <v>HUM_ASR_FY_2022</v>
      </c>
      <c r="T1801" s="958">
        <f t="shared" si="121"/>
        <v>45032</v>
      </c>
      <c r="U1801" t="str">
        <f t="shared" si="122"/>
        <v>Unaudited</v>
      </c>
    </row>
    <row r="1802" spans="1:21" x14ac:dyDescent="0.25">
      <c r="A1802" t="s">
        <v>437</v>
      </c>
      <c r="B1802" t="s">
        <v>1385</v>
      </c>
      <c r="C1802" t="s">
        <v>1386</v>
      </c>
      <c r="D1802" s="15">
        <v>1900</v>
      </c>
      <c r="E1802" s="121">
        <v>1</v>
      </c>
      <c r="F1802" t="s">
        <v>1031</v>
      </c>
      <c r="G1802" s="121" t="s">
        <v>1384</v>
      </c>
      <c r="H1802" t="s">
        <v>386</v>
      </c>
      <c r="I1802" t="s">
        <v>488</v>
      </c>
      <c r="J1802" t="s">
        <v>433</v>
      </c>
      <c r="K1802" t="s">
        <v>796</v>
      </c>
      <c r="L1802" s="756">
        <v>2.1</v>
      </c>
      <c r="M1802" t="s">
        <v>731</v>
      </c>
      <c r="N1802" s="681">
        <f t="shared" ca="1" si="123"/>
        <v>0</v>
      </c>
      <c r="O1802" s="681">
        <f t="shared" ca="1" si="123"/>
        <v>0</v>
      </c>
      <c r="P1802" s="681">
        <f t="shared" ca="1" si="123"/>
        <v>0</v>
      </c>
      <c r="Q1802" s="681">
        <f t="shared" ca="1" si="123"/>
        <v>0</v>
      </c>
      <c r="R1802" s="681">
        <f t="shared" ca="1" si="123"/>
        <v>416</v>
      </c>
      <c r="S1802" t="str">
        <f t="shared" si="120"/>
        <v>HUM_ASR_FY_2022</v>
      </c>
      <c r="T1802" s="958">
        <f t="shared" si="121"/>
        <v>45032</v>
      </c>
      <c r="U1802" t="str">
        <f t="shared" si="122"/>
        <v>Unaudited</v>
      </c>
    </row>
    <row r="1803" spans="1:21" x14ac:dyDescent="0.25">
      <c r="A1803" t="s">
        <v>437</v>
      </c>
      <c r="B1803" t="s">
        <v>1385</v>
      </c>
      <c r="C1803" t="s">
        <v>1386</v>
      </c>
      <c r="D1803" s="15">
        <v>1900</v>
      </c>
      <c r="E1803" s="121">
        <v>1</v>
      </c>
      <c r="F1803" t="s">
        <v>1031</v>
      </c>
      <c r="G1803" s="121" t="s">
        <v>1384</v>
      </c>
      <c r="H1803" t="s">
        <v>386</v>
      </c>
      <c r="I1803" t="s">
        <v>488</v>
      </c>
      <c r="J1803" t="s">
        <v>433</v>
      </c>
      <c r="K1803" t="s">
        <v>796</v>
      </c>
      <c r="L1803" s="756">
        <v>2.2000000000000002</v>
      </c>
      <c r="M1803" t="s">
        <v>732</v>
      </c>
      <c r="N1803" s="681">
        <f t="shared" ca="1" si="123"/>
        <v>0</v>
      </c>
      <c r="O1803" s="681">
        <f t="shared" ca="1" si="123"/>
        <v>0</v>
      </c>
      <c r="P1803" s="681">
        <f t="shared" ca="1" si="123"/>
        <v>0</v>
      </c>
      <c r="Q1803" s="681">
        <f t="shared" ca="1" si="123"/>
        <v>0</v>
      </c>
      <c r="R1803" s="681">
        <f t="shared" ca="1" si="123"/>
        <v>0</v>
      </c>
      <c r="S1803" t="str">
        <f t="shared" si="120"/>
        <v>HUM_ASR_FY_2022</v>
      </c>
      <c r="T1803" s="958">
        <f t="shared" si="121"/>
        <v>45032</v>
      </c>
      <c r="U1803" t="str">
        <f t="shared" si="122"/>
        <v>Unaudited</v>
      </c>
    </row>
    <row r="1804" spans="1:21" x14ac:dyDescent="0.25">
      <c r="A1804" t="s">
        <v>437</v>
      </c>
      <c r="B1804" t="s">
        <v>1385</v>
      </c>
      <c r="C1804" t="s">
        <v>1386</v>
      </c>
      <c r="D1804" s="15">
        <v>1900</v>
      </c>
      <c r="E1804" s="121">
        <v>1</v>
      </c>
      <c r="F1804" t="s">
        <v>1031</v>
      </c>
      <c r="G1804" s="121" t="s">
        <v>1384</v>
      </c>
      <c r="H1804" t="s">
        <v>386</v>
      </c>
      <c r="I1804" t="s">
        <v>488</v>
      </c>
      <c r="J1804" t="s">
        <v>433</v>
      </c>
      <c r="K1804" t="s">
        <v>796</v>
      </c>
      <c r="L1804" s="756">
        <v>2.2999999999999998</v>
      </c>
      <c r="M1804" t="s">
        <v>733</v>
      </c>
      <c r="N1804" s="681">
        <f t="shared" ca="1" si="123"/>
        <v>0</v>
      </c>
      <c r="O1804" s="681">
        <f t="shared" ca="1" si="123"/>
        <v>0</v>
      </c>
      <c r="P1804" s="681">
        <f t="shared" ca="1" si="123"/>
        <v>0</v>
      </c>
      <c r="Q1804" s="681">
        <f t="shared" ca="1" si="123"/>
        <v>0</v>
      </c>
      <c r="R1804" s="681">
        <f t="shared" ca="1" si="123"/>
        <v>179805.72</v>
      </c>
      <c r="S1804" t="str">
        <f t="shared" si="120"/>
        <v>HUM_ASR_FY_2022</v>
      </c>
      <c r="T1804" s="958">
        <f t="shared" si="121"/>
        <v>45032</v>
      </c>
      <c r="U1804" t="str">
        <f t="shared" si="122"/>
        <v>Unaudited</v>
      </c>
    </row>
    <row r="1805" spans="1:21" x14ac:dyDescent="0.25">
      <c r="A1805" t="s">
        <v>437</v>
      </c>
      <c r="B1805" t="s">
        <v>1385</v>
      </c>
      <c r="C1805" t="s">
        <v>1386</v>
      </c>
      <c r="D1805" s="15">
        <v>1900</v>
      </c>
      <c r="E1805" s="121">
        <v>1</v>
      </c>
      <c r="F1805" t="s">
        <v>1031</v>
      </c>
      <c r="G1805" s="121" t="s">
        <v>1384</v>
      </c>
      <c r="H1805" t="s">
        <v>386</v>
      </c>
      <c r="I1805" t="s">
        <v>488</v>
      </c>
      <c r="J1805" t="s">
        <v>433</v>
      </c>
      <c r="K1805" t="s">
        <v>796</v>
      </c>
      <c r="L1805" s="756">
        <v>2.4</v>
      </c>
      <c r="M1805" t="s">
        <v>734</v>
      </c>
      <c r="N1805" s="681">
        <f t="shared" ca="1" si="123"/>
        <v>0</v>
      </c>
      <c r="O1805" s="681">
        <f t="shared" ca="1" si="123"/>
        <v>0</v>
      </c>
      <c r="P1805" s="681">
        <f t="shared" ca="1" si="123"/>
        <v>0</v>
      </c>
      <c r="Q1805" s="681">
        <f t="shared" ca="1" si="123"/>
        <v>0</v>
      </c>
      <c r="R1805" s="681">
        <f t="shared" ca="1" si="123"/>
        <v>0</v>
      </c>
      <c r="S1805" t="str">
        <f t="shared" si="120"/>
        <v>HUM_ASR_FY_2022</v>
      </c>
      <c r="T1805" s="958">
        <f t="shared" si="121"/>
        <v>45032</v>
      </c>
      <c r="U1805" t="str">
        <f t="shared" si="122"/>
        <v>Unaudited</v>
      </c>
    </row>
    <row r="1806" spans="1:21" x14ac:dyDescent="0.25">
      <c r="A1806" t="s">
        <v>437</v>
      </c>
      <c r="B1806" t="s">
        <v>1385</v>
      </c>
      <c r="C1806" t="s">
        <v>1386</v>
      </c>
      <c r="D1806" s="15">
        <v>1900</v>
      </c>
      <c r="E1806" s="121">
        <v>1</v>
      </c>
      <c r="F1806" t="s">
        <v>1031</v>
      </c>
      <c r="G1806" s="121" t="s">
        <v>1384</v>
      </c>
      <c r="H1806" t="s">
        <v>386</v>
      </c>
      <c r="I1806" t="s">
        <v>488</v>
      </c>
      <c r="J1806" t="s">
        <v>433</v>
      </c>
      <c r="K1806" t="s">
        <v>796</v>
      </c>
      <c r="L1806" s="756">
        <v>2.5</v>
      </c>
      <c r="M1806" t="s">
        <v>776</v>
      </c>
      <c r="N1806" s="681">
        <f t="shared" ca="1" si="123"/>
        <v>0</v>
      </c>
      <c r="O1806" s="681">
        <f t="shared" ca="1" si="123"/>
        <v>0</v>
      </c>
      <c r="P1806" s="681">
        <f t="shared" ca="1" si="123"/>
        <v>0</v>
      </c>
      <c r="Q1806" s="681">
        <f t="shared" ca="1" si="123"/>
        <v>0</v>
      </c>
      <c r="R1806" s="681">
        <f t="shared" ca="1" si="123"/>
        <v>-1023</v>
      </c>
      <c r="S1806" t="str">
        <f t="shared" si="120"/>
        <v>HUM_ASR_FY_2022</v>
      </c>
      <c r="T1806" s="958">
        <f t="shared" si="121"/>
        <v>45032</v>
      </c>
      <c r="U1806" t="str">
        <f t="shared" si="122"/>
        <v>Unaudited</v>
      </c>
    </row>
    <row r="1807" spans="1:21" x14ac:dyDescent="0.25">
      <c r="A1807" t="s">
        <v>437</v>
      </c>
      <c r="B1807" t="s">
        <v>1385</v>
      </c>
      <c r="C1807" t="s">
        <v>1386</v>
      </c>
      <c r="D1807" s="15">
        <v>1900</v>
      </c>
      <c r="E1807" s="121">
        <v>1</v>
      </c>
      <c r="F1807" t="s">
        <v>1031</v>
      </c>
      <c r="G1807" s="121" t="s">
        <v>1384</v>
      </c>
      <c r="H1807" t="s">
        <v>386</v>
      </c>
      <c r="I1807" t="s">
        <v>488</v>
      </c>
      <c r="J1807" t="s">
        <v>433</v>
      </c>
      <c r="K1807" t="s">
        <v>796</v>
      </c>
      <c r="L1807" s="756">
        <v>2.6</v>
      </c>
      <c r="M1807" t="s">
        <v>186</v>
      </c>
      <c r="N1807" s="681">
        <f t="shared" ca="1" si="123"/>
        <v>0</v>
      </c>
      <c r="O1807" s="681">
        <f t="shared" ca="1" si="123"/>
        <v>0</v>
      </c>
      <c r="P1807" s="681">
        <f t="shared" ca="1" si="123"/>
        <v>0</v>
      </c>
      <c r="Q1807" s="681">
        <f t="shared" ca="1" si="123"/>
        <v>0</v>
      </c>
      <c r="R1807" s="681">
        <f t="shared" ca="1" si="123"/>
        <v>-7410.4400000000005</v>
      </c>
      <c r="S1807" t="str">
        <f t="shared" si="120"/>
        <v>HUM_ASR_FY_2022</v>
      </c>
      <c r="T1807" s="958">
        <f t="shared" si="121"/>
        <v>45032</v>
      </c>
      <c r="U1807" t="str">
        <f t="shared" si="122"/>
        <v>Unaudited</v>
      </c>
    </row>
    <row r="1808" spans="1:21" x14ac:dyDescent="0.25">
      <c r="A1808" t="s">
        <v>437</v>
      </c>
      <c r="B1808" t="s">
        <v>1385</v>
      </c>
      <c r="C1808" t="s">
        <v>1386</v>
      </c>
      <c r="D1808" s="15">
        <v>1900</v>
      </c>
      <c r="E1808" s="121">
        <v>1</v>
      </c>
      <c r="F1808" t="s">
        <v>1031</v>
      </c>
      <c r="G1808" s="121" t="s">
        <v>1384</v>
      </c>
      <c r="H1808" t="s">
        <v>386</v>
      </c>
      <c r="I1808" t="s">
        <v>488</v>
      </c>
      <c r="J1808" t="s">
        <v>433</v>
      </c>
      <c r="K1808" t="s">
        <v>796</v>
      </c>
      <c r="L1808" s="756">
        <v>2.7</v>
      </c>
      <c r="M1808" t="s">
        <v>797</v>
      </c>
      <c r="N1808" s="681">
        <f t="shared" ca="1" si="123"/>
        <v>0</v>
      </c>
      <c r="O1808" s="681">
        <f t="shared" ca="1" si="123"/>
        <v>0</v>
      </c>
      <c r="P1808" s="681">
        <f t="shared" ca="1" si="123"/>
        <v>0</v>
      </c>
      <c r="Q1808" s="681">
        <f t="shared" ca="1" si="123"/>
        <v>0</v>
      </c>
      <c r="R1808" s="681">
        <f t="shared" ca="1" si="123"/>
        <v>-636503.53189867525</v>
      </c>
      <c r="S1808" t="str">
        <f t="shared" si="120"/>
        <v>HUM_ASR_FY_2022</v>
      </c>
      <c r="T1808" s="958">
        <f t="shared" si="121"/>
        <v>45032</v>
      </c>
      <c r="U1808" t="str">
        <f t="shared" si="122"/>
        <v>Unaudited</v>
      </c>
    </row>
    <row r="1809" spans="1:21" x14ac:dyDescent="0.25">
      <c r="A1809" t="s">
        <v>437</v>
      </c>
      <c r="B1809" t="s">
        <v>1385</v>
      </c>
      <c r="C1809" t="s">
        <v>1386</v>
      </c>
      <c r="D1809" s="15">
        <v>1900</v>
      </c>
      <c r="E1809" s="121">
        <v>1</v>
      </c>
      <c r="F1809" t="s">
        <v>1031</v>
      </c>
      <c r="G1809" s="121" t="s">
        <v>1384</v>
      </c>
      <c r="H1809" t="s">
        <v>386</v>
      </c>
      <c r="I1809" t="s">
        <v>488</v>
      </c>
      <c r="J1809" t="s">
        <v>433</v>
      </c>
      <c r="K1809" t="s">
        <v>796</v>
      </c>
      <c r="L1809" s="756">
        <v>2.8</v>
      </c>
      <c r="M1809" t="s">
        <v>798</v>
      </c>
      <c r="N1809" s="681">
        <f t="shared" ca="1" si="123"/>
        <v>0</v>
      </c>
      <c r="O1809" s="681">
        <f t="shared" ca="1" si="123"/>
        <v>0</v>
      </c>
      <c r="P1809" s="681">
        <f t="shared" ca="1" si="123"/>
        <v>0</v>
      </c>
      <c r="Q1809" s="681">
        <f t="shared" ca="1" si="123"/>
        <v>0</v>
      </c>
      <c r="R1809" s="681">
        <f t="shared" ca="1" si="123"/>
        <v>0</v>
      </c>
      <c r="S1809" t="str">
        <f t="shared" si="120"/>
        <v>HUM_ASR_FY_2022</v>
      </c>
      <c r="T1809" s="958">
        <f t="shared" si="121"/>
        <v>45032</v>
      </c>
      <c r="U1809" t="str">
        <f t="shared" si="122"/>
        <v>Unaudited</v>
      </c>
    </row>
    <row r="1810" spans="1:21" x14ac:dyDescent="0.25">
      <c r="A1810" t="s">
        <v>437</v>
      </c>
      <c r="B1810" t="s">
        <v>1385</v>
      </c>
      <c r="C1810" t="s">
        <v>1386</v>
      </c>
      <c r="D1810" s="15">
        <v>1900</v>
      </c>
      <c r="E1810" s="121">
        <v>1</v>
      </c>
      <c r="F1810" t="s">
        <v>1031</v>
      </c>
      <c r="G1810" s="121" t="s">
        <v>1384</v>
      </c>
      <c r="H1810" t="s">
        <v>386</v>
      </c>
      <c r="I1810" t="s">
        <v>488</v>
      </c>
      <c r="J1810" t="s">
        <v>433</v>
      </c>
      <c r="K1810" t="s">
        <v>796</v>
      </c>
      <c r="L1810" s="756">
        <v>2.9</v>
      </c>
      <c r="M1810" t="s">
        <v>779</v>
      </c>
      <c r="N1810" s="681">
        <f t="shared" ca="1" si="123"/>
        <v>0</v>
      </c>
      <c r="O1810" s="681">
        <f t="shared" ca="1" si="123"/>
        <v>0</v>
      </c>
      <c r="P1810" s="681">
        <f t="shared" ca="1" si="123"/>
        <v>0</v>
      </c>
      <c r="Q1810" s="681">
        <f t="shared" ca="1" si="123"/>
        <v>0</v>
      </c>
      <c r="R1810" s="681">
        <f t="shared" ca="1" si="123"/>
        <v>0</v>
      </c>
      <c r="S1810" t="str">
        <f t="shared" si="120"/>
        <v>HUM_ASR_FY_2022</v>
      </c>
      <c r="T1810" s="958">
        <f t="shared" si="121"/>
        <v>45032</v>
      </c>
      <c r="U1810" t="str">
        <f t="shared" si="122"/>
        <v>Unaudited</v>
      </c>
    </row>
    <row r="1811" spans="1:21" x14ac:dyDescent="0.25">
      <c r="A1811" t="s">
        <v>437</v>
      </c>
      <c r="B1811" t="s">
        <v>1385</v>
      </c>
      <c r="C1811" t="s">
        <v>1386</v>
      </c>
      <c r="D1811" s="15">
        <v>1900</v>
      </c>
      <c r="E1811" s="121">
        <v>1</v>
      </c>
      <c r="F1811" t="s">
        <v>1031</v>
      </c>
      <c r="G1811" s="121" t="s">
        <v>1384</v>
      </c>
      <c r="H1811" t="s">
        <v>386</v>
      </c>
      <c r="I1811" t="s">
        <v>488</v>
      </c>
      <c r="J1811" t="s">
        <v>433</v>
      </c>
      <c r="K1811" t="s">
        <v>223</v>
      </c>
      <c r="L1811" s="756">
        <v>2.11</v>
      </c>
      <c r="M1811" t="s">
        <v>228</v>
      </c>
      <c r="N1811" s="681">
        <f t="shared" ca="1" si="123"/>
        <v>0</v>
      </c>
      <c r="O1811" s="681">
        <f t="shared" ca="1" si="123"/>
        <v>0</v>
      </c>
      <c r="P1811" s="681">
        <f t="shared" ca="1" si="123"/>
        <v>0</v>
      </c>
      <c r="Q1811" s="681">
        <f t="shared" ca="1" si="123"/>
        <v>0</v>
      </c>
      <c r="R1811" s="681">
        <f t="shared" ca="1" si="123"/>
        <v>53915.779999999992</v>
      </c>
      <c r="S1811" t="str">
        <f t="shared" si="120"/>
        <v>HUM_ASR_FY_2022</v>
      </c>
      <c r="T1811" s="958">
        <f t="shared" si="121"/>
        <v>45032</v>
      </c>
      <c r="U1811" t="str">
        <f t="shared" si="122"/>
        <v>Unaudited</v>
      </c>
    </row>
    <row r="1812" spans="1:21" x14ac:dyDescent="0.25">
      <c r="A1812" t="s">
        <v>437</v>
      </c>
      <c r="B1812" t="s">
        <v>1385</v>
      </c>
      <c r="C1812" t="s">
        <v>1386</v>
      </c>
      <c r="D1812" s="15">
        <v>1900</v>
      </c>
      <c r="E1812" s="121">
        <v>1</v>
      </c>
      <c r="F1812" t="s">
        <v>1031</v>
      </c>
      <c r="G1812" s="121" t="s">
        <v>1384</v>
      </c>
      <c r="H1812" t="s">
        <v>386</v>
      </c>
      <c r="I1812" t="s">
        <v>488</v>
      </c>
      <c r="J1812" t="s">
        <v>433</v>
      </c>
      <c r="K1812" t="s">
        <v>223</v>
      </c>
      <c r="L1812" s="756">
        <v>2.12</v>
      </c>
      <c r="M1812" t="s">
        <v>552</v>
      </c>
      <c r="N1812" s="681">
        <f t="shared" ca="1" si="123"/>
        <v>0</v>
      </c>
      <c r="O1812" s="681">
        <f t="shared" ca="1" si="123"/>
        <v>0</v>
      </c>
      <c r="P1812" s="681">
        <f t="shared" ca="1" si="123"/>
        <v>0</v>
      </c>
      <c r="Q1812" s="681">
        <f t="shared" ca="1" si="123"/>
        <v>0</v>
      </c>
      <c r="R1812" s="681">
        <f t="shared" ca="1" si="123"/>
        <v>139256.39000000001</v>
      </c>
      <c r="S1812" t="str">
        <f t="shared" si="120"/>
        <v>HUM_ASR_FY_2022</v>
      </c>
      <c r="T1812" s="958">
        <f t="shared" si="121"/>
        <v>45032</v>
      </c>
      <c r="U1812" t="str">
        <f t="shared" si="122"/>
        <v>Unaudited</v>
      </c>
    </row>
    <row r="1813" spans="1:21" x14ac:dyDescent="0.25">
      <c r="A1813" t="s">
        <v>437</v>
      </c>
      <c r="B1813" t="s">
        <v>1385</v>
      </c>
      <c r="C1813" t="s">
        <v>1386</v>
      </c>
      <c r="D1813" s="15">
        <v>1900</v>
      </c>
      <c r="E1813" s="121">
        <v>1</v>
      </c>
      <c r="F1813" t="s">
        <v>1031</v>
      </c>
      <c r="G1813" s="121" t="s">
        <v>1384</v>
      </c>
      <c r="H1813" t="s">
        <v>386</v>
      </c>
      <c r="I1813" t="s">
        <v>488</v>
      </c>
      <c r="J1813" t="s">
        <v>433</v>
      </c>
      <c r="K1813" t="s">
        <v>223</v>
      </c>
      <c r="L1813" s="756">
        <v>2.13</v>
      </c>
      <c r="M1813" t="s">
        <v>229</v>
      </c>
      <c r="N1813" s="681">
        <f t="shared" ca="1" si="123"/>
        <v>0</v>
      </c>
      <c r="O1813" s="681">
        <f t="shared" ca="1" si="123"/>
        <v>0</v>
      </c>
      <c r="P1813" s="681">
        <f t="shared" ca="1" si="123"/>
        <v>0</v>
      </c>
      <c r="Q1813" s="681">
        <f t="shared" ca="1" si="123"/>
        <v>0</v>
      </c>
      <c r="R1813" s="681">
        <f t="shared" ca="1" si="123"/>
        <v>15307.92</v>
      </c>
      <c r="S1813" t="str">
        <f t="shared" si="120"/>
        <v>HUM_ASR_FY_2022</v>
      </c>
      <c r="T1813" s="958">
        <f t="shared" si="121"/>
        <v>45032</v>
      </c>
      <c r="U1813" t="str">
        <f t="shared" si="122"/>
        <v>Unaudited</v>
      </c>
    </row>
    <row r="1814" spans="1:21" x14ac:dyDescent="0.25">
      <c r="A1814" t="s">
        <v>437</v>
      </c>
      <c r="B1814" t="s">
        <v>1385</v>
      </c>
      <c r="C1814" t="s">
        <v>1386</v>
      </c>
      <c r="D1814" s="15">
        <v>1900</v>
      </c>
      <c r="E1814" s="121">
        <v>1</v>
      </c>
      <c r="F1814" t="s">
        <v>1031</v>
      </c>
      <c r="G1814" s="121" t="s">
        <v>1384</v>
      </c>
      <c r="H1814" t="s">
        <v>386</v>
      </c>
      <c r="I1814" t="s">
        <v>488</v>
      </c>
      <c r="J1814" t="s">
        <v>433</v>
      </c>
      <c r="K1814" t="s">
        <v>223</v>
      </c>
      <c r="L1814" s="756">
        <v>2.14</v>
      </c>
      <c r="M1814" t="s">
        <v>556</v>
      </c>
      <c r="N1814" s="681">
        <f t="shared" ca="1" si="123"/>
        <v>0</v>
      </c>
      <c r="O1814" s="681">
        <f t="shared" ca="1" si="123"/>
        <v>0</v>
      </c>
      <c r="P1814" s="681">
        <f t="shared" ca="1" si="123"/>
        <v>0</v>
      </c>
      <c r="Q1814" s="681">
        <f t="shared" ca="1" si="123"/>
        <v>0</v>
      </c>
      <c r="R1814" s="681">
        <f t="shared" ca="1" si="123"/>
        <v>22206.419999999995</v>
      </c>
      <c r="S1814" t="str">
        <f t="shared" si="120"/>
        <v>HUM_ASR_FY_2022</v>
      </c>
      <c r="T1814" s="958">
        <f t="shared" si="121"/>
        <v>45032</v>
      </c>
      <c r="U1814" t="str">
        <f t="shared" si="122"/>
        <v>Unaudited</v>
      </c>
    </row>
    <row r="1815" spans="1:21" x14ac:dyDescent="0.25">
      <c r="A1815" t="s">
        <v>437</v>
      </c>
      <c r="B1815" t="s">
        <v>1385</v>
      </c>
      <c r="C1815" t="s">
        <v>1386</v>
      </c>
      <c r="D1815" s="15">
        <v>1900</v>
      </c>
      <c r="E1815" s="121">
        <v>1</v>
      </c>
      <c r="F1815" t="s">
        <v>1031</v>
      </c>
      <c r="G1815" s="121" t="s">
        <v>1384</v>
      </c>
      <c r="H1815" t="s">
        <v>386</v>
      </c>
      <c r="I1815" t="s">
        <v>488</v>
      </c>
      <c r="J1815" t="s">
        <v>433</v>
      </c>
      <c r="K1815" t="s">
        <v>223</v>
      </c>
      <c r="L1815" s="756">
        <v>2.15</v>
      </c>
      <c r="M1815" t="s">
        <v>20</v>
      </c>
      <c r="N1815" s="681">
        <f t="shared" ca="1" si="123"/>
        <v>0</v>
      </c>
      <c r="O1815" s="681">
        <f t="shared" ca="1" si="123"/>
        <v>0</v>
      </c>
      <c r="P1815" s="681">
        <f t="shared" ca="1" si="123"/>
        <v>0</v>
      </c>
      <c r="Q1815" s="681">
        <f t="shared" ca="1" si="123"/>
        <v>0</v>
      </c>
      <c r="R1815" s="681">
        <f t="shared" ca="1" si="123"/>
        <v>41340.132727272721</v>
      </c>
      <c r="S1815" t="str">
        <f t="shared" si="120"/>
        <v>HUM_ASR_FY_2022</v>
      </c>
      <c r="T1815" s="958">
        <f t="shared" si="121"/>
        <v>45032</v>
      </c>
      <c r="U1815" t="str">
        <f t="shared" si="122"/>
        <v>Unaudited</v>
      </c>
    </row>
    <row r="1816" spans="1:21" x14ac:dyDescent="0.25">
      <c r="A1816" t="s">
        <v>437</v>
      </c>
      <c r="B1816" t="s">
        <v>1385</v>
      </c>
      <c r="C1816" t="s">
        <v>1386</v>
      </c>
      <c r="D1816" s="15">
        <v>1900</v>
      </c>
      <c r="E1816" s="121">
        <v>1</v>
      </c>
      <c r="F1816" t="s">
        <v>1031</v>
      </c>
      <c r="G1816" s="121" t="s">
        <v>1384</v>
      </c>
      <c r="H1816" t="s">
        <v>386</v>
      </c>
      <c r="I1816" t="s">
        <v>488</v>
      </c>
      <c r="J1816" t="s">
        <v>433</v>
      </c>
      <c r="K1816" t="s">
        <v>223</v>
      </c>
      <c r="L1816" s="756">
        <v>2.16</v>
      </c>
      <c r="M1816" t="s">
        <v>799</v>
      </c>
      <c r="N1816" s="681">
        <f t="shared" ca="1" si="123"/>
        <v>0</v>
      </c>
      <c r="O1816" s="681">
        <f t="shared" ca="1" si="123"/>
        <v>0</v>
      </c>
      <c r="P1816" s="681">
        <f t="shared" ca="1" si="123"/>
        <v>0</v>
      </c>
      <c r="Q1816" s="681">
        <f t="shared" ca="1" si="123"/>
        <v>0</v>
      </c>
      <c r="R1816" s="681">
        <f t="shared" ca="1" si="123"/>
        <v>0</v>
      </c>
      <c r="S1816" t="str">
        <f t="shared" si="120"/>
        <v>HUM_ASR_FY_2022</v>
      </c>
      <c r="T1816" s="958">
        <f t="shared" si="121"/>
        <v>45032</v>
      </c>
      <c r="U1816" t="str">
        <f t="shared" si="122"/>
        <v>Unaudited</v>
      </c>
    </row>
    <row r="1817" spans="1:21" x14ac:dyDescent="0.25">
      <c r="A1817" t="s">
        <v>437</v>
      </c>
      <c r="B1817" t="s">
        <v>1385</v>
      </c>
      <c r="C1817" t="s">
        <v>1386</v>
      </c>
      <c r="D1817" s="15">
        <v>1900</v>
      </c>
      <c r="E1817" s="121">
        <v>1</v>
      </c>
      <c r="F1817" t="s">
        <v>1031</v>
      </c>
      <c r="G1817" s="121" t="s">
        <v>1384</v>
      </c>
      <c r="H1817" t="s">
        <v>386</v>
      </c>
      <c r="I1817" t="s">
        <v>488</v>
      </c>
      <c r="J1817" t="s">
        <v>433</v>
      </c>
      <c r="K1817" t="s">
        <v>223</v>
      </c>
      <c r="L1817" s="756">
        <v>2.17</v>
      </c>
      <c r="M1817" t="s">
        <v>1052</v>
      </c>
      <c r="N1817" s="681">
        <f t="shared" ca="1" si="123"/>
        <v>0</v>
      </c>
      <c r="O1817" s="681">
        <f t="shared" ca="1" si="123"/>
        <v>0</v>
      </c>
      <c r="P1817" s="681">
        <f t="shared" ca="1" si="123"/>
        <v>0</v>
      </c>
      <c r="Q1817" s="681">
        <f t="shared" ca="1" si="123"/>
        <v>0</v>
      </c>
      <c r="R1817" s="681">
        <f t="shared" ca="1" si="123"/>
        <v>0</v>
      </c>
      <c r="S1817" t="str">
        <f t="shared" si="120"/>
        <v>HUM_ASR_FY_2022</v>
      </c>
      <c r="T1817" s="958">
        <f t="shared" si="121"/>
        <v>45032</v>
      </c>
      <c r="U1817" t="str">
        <f t="shared" si="122"/>
        <v>Unaudited</v>
      </c>
    </row>
    <row r="1818" spans="1:21" x14ac:dyDescent="0.25">
      <c r="A1818" t="s">
        <v>437</v>
      </c>
      <c r="B1818" t="s">
        <v>1385</v>
      </c>
      <c r="C1818" t="s">
        <v>1386</v>
      </c>
      <c r="D1818" s="15">
        <v>1900</v>
      </c>
      <c r="E1818" s="121">
        <v>1</v>
      </c>
      <c r="F1818" t="s">
        <v>1031</v>
      </c>
      <c r="G1818" s="121" t="s">
        <v>1384</v>
      </c>
      <c r="H1818" t="s">
        <v>386</v>
      </c>
      <c r="I1818" t="s">
        <v>488</v>
      </c>
      <c r="J1818" t="s">
        <v>433</v>
      </c>
      <c r="K1818" t="s">
        <v>223</v>
      </c>
      <c r="L1818" s="756">
        <v>2.1800000000000002</v>
      </c>
      <c r="M1818" t="s">
        <v>648</v>
      </c>
      <c r="N1818" s="681">
        <f t="shared" ca="1" si="123"/>
        <v>0</v>
      </c>
      <c r="O1818" s="681">
        <f t="shared" ca="1" si="123"/>
        <v>0</v>
      </c>
      <c r="P1818" s="681">
        <f t="shared" ca="1" si="123"/>
        <v>0</v>
      </c>
      <c r="Q1818" s="681">
        <f t="shared" ca="1" si="123"/>
        <v>0</v>
      </c>
      <c r="R1818" s="681">
        <f t="shared" ca="1" si="123"/>
        <v>-143.02999999999997</v>
      </c>
      <c r="S1818" t="str">
        <f t="shared" si="120"/>
        <v>HUM_ASR_FY_2022</v>
      </c>
      <c r="T1818" s="958">
        <f t="shared" si="121"/>
        <v>45032</v>
      </c>
      <c r="U1818" t="str">
        <f t="shared" si="122"/>
        <v>Unaudited</v>
      </c>
    </row>
    <row r="1819" spans="1:21" x14ac:dyDescent="0.25">
      <c r="A1819" t="s">
        <v>437</v>
      </c>
      <c r="B1819" t="s">
        <v>1385</v>
      </c>
      <c r="C1819" t="s">
        <v>1386</v>
      </c>
      <c r="D1819" s="15">
        <v>1900</v>
      </c>
      <c r="E1819" s="121">
        <v>1</v>
      </c>
      <c r="F1819" t="s">
        <v>1031</v>
      </c>
      <c r="G1819" s="121" t="s">
        <v>1384</v>
      </c>
      <c r="H1819" t="s">
        <v>386</v>
      </c>
      <c r="I1819" t="s">
        <v>488</v>
      </c>
      <c r="J1819" t="s">
        <v>433</v>
      </c>
      <c r="K1819" t="s">
        <v>223</v>
      </c>
      <c r="L1819" s="756">
        <v>2.19</v>
      </c>
      <c r="M1819" t="s">
        <v>218</v>
      </c>
      <c r="N1819" s="681">
        <f t="shared" ca="1" si="123"/>
        <v>0</v>
      </c>
      <c r="O1819" s="681">
        <f t="shared" ca="1" si="123"/>
        <v>0</v>
      </c>
      <c r="P1819" s="681">
        <f t="shared" ca="1" si="123"/>
        <v>0</v>
      </c>
      <c r="Q1819" s="681">
        <f t="shared" ca="1" si="123"/>
        <v>0</v>
      </c>
      <c r="R1819" s="681">
        <f t="shared" ca="1" si="123"/>
        <v>0</v>
      </c>
      <c r="S1819" t="str">
        <f t="shared" si="120"/>
        <v>HUM_ASR_FY_2022</v>
      </c>
      <c r="T1819" s="958">
        <f t="shared" si="121"/>
        <v>45032</v>
      </c>
      <c r="U1819" t="str">
        <f t="shared" si="122"/>
        <v>Unaudited</v>
      </c>
    </row>
    <row r="1820" spans="1:21" x14ac:dyDescent="0.25">
      <c r="A1820" t="s">
        <v>437</v>
      </c>
      <c r="B1820" t="s">
        <v>1385</v>
      </c>
      <c r="C1820" t="s">
        <v>1386</v>
      </c>
      <c r="D1820" s="15">
        <v>1900</v>
      </c>
      <c r="E1820" s="121">
        <v>1</v>
      </c>
      <c r="F1820" t="s">
        <v>1031</v>
      </c>
      <c r="G1820" s="121" t="s">
        <v>1384</v>
      </c>
      <c r="H1820" t="s">
        <v>386</v>
      </c>
      <c r="I1820" t="s">
        <v>488</v>
      </c>
      <c r="J1820" t="s">
        <v>433</v>
      </c>
      <c r="K1820" t="s">
        <v>223</v>
      </c>
      <c r="L1820" s="756" t="s">
        <v>704</v>
      </c>
      <c r="M1820" t="s">
        <v>230</v>
      </c>
      <c r="N1820" s="681">
        <f t="shared" ca="1" si="123"/>
        <v>0</v>
      </c>
      <c r="O1820" s="681">
        <f t="shared" ca="1" si="123"/>
        <v>0</v>
      </c>
      <c r="P1820" s="681">
        <f t="shared" ca="1" si="123"/>
        <v>0</v>
      </c>
      <c r="Q1820" s="681">
        <f t="shared" ca="1" si="123"/>
        <v>0</v>
      </c>
      <c r="R1820" s="681">
        <f t="shared" ca="1" si="123"/>
        <v>-225439.70539477273</v>
      </c>
      <c r="S1820" t="str">
        <f t="shared" si="120"/>
        <v>HUM_ASR_FY_2022</v>
      </c>
      <c r="T1820" s="958">
        <f t="shared" si="121"/>
        <v>45032</v>
      </c>
      <c r="U1820" t="str">
        <f t="shared" si="122"/>
        <v>Unaudited</v>
      </c>
    </row>
    <row r="1821" spans="1:21" x14ac:dyDescent="0.25">
      <c r="A1821" t="s">
        <v>437</v>
      </c>
      <c r="B1821" t="s">
        <v>1385</v>
      </c>
      <c r="C1821" t="s">
        <v>1386</v>
      </c>
      <c r="D1821" s="15">
        <v>1900</v>
      </c>
      <c r="E1821" s="121">
        <v>1</v>
      </c>
      <c r="F1821" t="s">
        <v>1031</v>
      </c>
      <c r="G1821" s="121" t="s">
        <v>1384</v>
      </c>
      <c r="H1821" t="s">
        <v>386</v>
      </c>
      <c r="I1821" t="s">
        <v>488</v>
      </c>
      <c r="J1821" t="s">
        <v>433</v>
      </c>
      <c r="K1821" t="s">
        <v>223</v>
      </c>
      <c r="L1821" s="756">
        <v>2.21</v>
      </c>
      <c r="M1821" t="s">
        <v>466</v>
      </c>
      <c r="N1821" s="681">
        <f t="shared" ca="1" si="123"/>
        <v>0</v>
      </c>
      <c r="O1821" s="681">
        <f t="shared" ca="1" si="123"/>
        <v>0</v>
      </c>
      <c r="P1821" s="681">
        <f t="shared" ca="1" si="123"/>
        <v>0</v>
      </c>
      <c r="Q1821" s="681">
        <f t="shared" ca="1" si="123"/>
        <v>0</v>
      </c>
      <c r="R1821" s="681">
        <f t="shared" ca="1" si="123"/>
        <v>0</v>
      </c>
      <c r="S1821" t="str">
        <f t="shared" si="120"/>
        <v>HUM_ASR_FY_2022</v>
      </c>
      <c r="T1821" s="958">
        <f t="shared" si="121"/>
        <v>45032</v>
      </c>
      <c r="U1821" t="str">
        <f t="shared" si="122"/>
        <v>Unaudited</v>
      </c>
    </row>
    <row r="1822" spans="1:21" x14ac:dyDescent="0.25">
      <c r="A1822" t="s">
        <v>437</v>
      </c>
      <c r="B1822" t="s">
        <v>1385</v>
      </c>
      <c r="C1822" t="s">
        <v>1386</v>
      </c>
      <c r="D1822" s="15">
        <v>1900</v>
      </c>
      <c r="E1822" s="121">
        <v>1</v>
      </c>
      <c r="F1822" t="s">
        <v>1031</v>
      </c>
      <c r="G1822" s="121" t="s">
        <v>1384</v>
      </c>
      <c r="H1822" t="s">
        <v>386</v>
      </c>
      <c r="I1822" t="s">
        <v>488</v>
      </c>
      <c r="J1822" t="s">
        <v>433</v>
      </c>
      <c r="K1822" t="s">
        <v>6</v>
      </c>
      <c r="L1822" s="756" t="s">
        <v>70</v>
      </c>
      <c r="M1822" t="s">
        <v>188</v>
      </c>
      <c r="N1822" s="681">
        <f t="shared" ca="1" si="123"/>
        <v>0</v>
      </c>
      <c r="O1822" s="681">
        <f t="shared" ca="1" si="123"/>
        <v>0</v>
      </c>
      <c r="P1822" s="681">
        <f t="shared" ca="1" si="123"/>
        <v>0</v>
      </c>
      <c r="Q1822" s="681">
        <f t="shared" ca="1" si="123"/>
        <v>0</v>
      </c>
      <c r="R1822" s="681">
        <f t="shared" ca="1" si="123"/>
        <v>0</v>
      </c>
      <c r="S1822" t="str">
        <f t="shared" si="120"/>
        <v>HUM_ASR_FY_2022</v>
      </c>
      <c r="T1822" s="958">
        <f t="shared" si="121"/>
        <v>45032</v>
      </c>
      <c r="U1822" t="str">
        <f t="shared" si="122"/>
        <v>Unaudited</v>
      </c>
    </row>
    <row r="1823" spans="1:21" x14ac:dyDescent="0.25">
      <c r="A1823" t="s">
        <v>437</v>
      </c>
      <c r="B1823" t="s">
        <v>1385</v>
      </c>
      <c r="C1823" t="s">
        <v>1386</v>
      </c>
      <c r="D1823" s="15">
        <v>1900</v>
      </c>
      <c r="E1823" s="121">
        <v>1</v>
      </c>
      <c r="F1823" t="s">
        <v>1031</v>
      </c>
      <c r="G1823" s="121" t="s">
        <v>1384</v>
      </c>
      <c r="H1823" t="s">
        <v>386</v>
      </c>
      <c r="I1823" t="s">
        <v>488</v>
      </c>
      <c r="J1823" t="s">
        <v>433</v>
      </c>
      <c r="K1823" t="s">
        <v>6</v>
      </c>
      <c r="L1823" s="756" t="s">
        <v>71</v>
      </c>
      <c r="M1823" t="s">
        <v>231</v>
      </c>
      <c r="N1823" s="681">
        <f t="shared" ca="1" si="123"/>
        <v>0</v>
      </c>
      <c r="O1823" s="681">
        <f t="shared" ca="1" si="123"/>
        <v>0</v>
      </c>
      <c r="P1823" s="681">
        <f t="shared" ca="1" si="123"/>
        <v>0</v>
      </c>
      <c r="Q1823" s="681">
        <f t="shared" ca="1" si="123"/>
        <v>0</v>
      </c>
      <c r="R1823" s="681">
        <f t="shared" ca="1" si="123"/>
        <v>0</v>
      </c>
      <c r="S1823" t="str">
        <f t="shared" si="120"/>
        <v>HUM_ASR_FY_2022</v>
      </c>
      <c r="T1823" s="958">
        <f t="shared" si="121"/>
        <v>45032</v>
      </c>
      <c r="U1823" t="str">
        <f t="shared" si="122"/>
        <v>Unaudited</v>
      </c>
    </row>
    <row r="1824" spans="1:21" x14ac:dyDescent="0.25">
      <c r="A1824" t="s">
        <v>437</v>
      </c>
      <c r="B1824" t="s">
        <v>1385</v>
      </c>
      <c r="C1824" t="s">
        <v>1386</v>
      </c>
      <c r="D1824" s="15">
        <v>1900</v>
      </c>
      <c r="E1824" s="121">
        <v>1</v>
      </c>
      <c r="F1824" t="s">
        <v>1031</v>
      </c>
      <c r="G1824" s="121" t="s">
        <v>1384</v>
      </c>
      <c r="H1824" t="s">
        <v>386</v>
      </c>
      <c r="I1824" t="s">
        <v>488</v>
      </c>
      <c r="J1824" t="s">
        <v>433</v>
      </c>
      <c r="K1824" t="s">
        <v>6</v>
      </c>
      <c r="L1824" s="756" t="s">
        <v>72</v>
      </c>
      <c r="M1824" t="s">
        <v>164</v>
      </c>
      <c r="N1824" s="681">
        <f t="shared" ca="1" si="123"/>
        <v>0</v>
      </c>
      <c r="O1824" s="681">
        <f t="shared" ca="1" si="123"/>
        <v>0</v>
      </c>
      <c r="P1824" s="681">
        <f t="shared" ca="1" si="123"/>
        <v>0</v>
      </c>
      <c r="Q1824" s="681">
        <f t="shared" ca="1" si="123"/>
        <v>0</v>
      </c>
      <c r="R1824" s="681">
        <f t="shared" ca="1" si="123"/>
        <v>0</v>
      </c>
      <c r="S1824" t="str">
        <f t="shared" si="120"/>
        <v>HUM_ASR_FY_2022</v>
      </c>
      <c r="T1824" s="958">
        <f t="shared" si="121"/>
        <v>45032</v>
      </c>
      <c r="U1824" t="str">
        <f t="shared" si="122"/>
        <v>Unaudited</v>
      </c>
    </row>
    <row r="1825" spans="1:21" x14ac:dyDescent="0.25">
      <c r="A1825" t="s">
        <v>437</v>
      </c>
      <c r="B1825" t="s">
        <v>1385</v>
      </c>
      <c r="C1825" t="s">
        <v>1386</v>
      </c>
      <c r="D1825" s="15">
        <v>1900</v>
      </c>
      <c r="E1825" s="121">
        <v>1</v>
      </c>
      <c r="F1825" t="s">
        <v>1031</v>
      </c>
      <c r="G1825" s="121" t="s">
        <v>1384</v>
      </c>
      <c r="H1825" t="s">
        <v>386</v>
      </c>
      <c r="I1825" t="s">
        <v>488</v>
      </c>
      <c r="J1825" t="s">
        <v>433</v>
      </c>
      <c r="K1825" t="s">
        <v>6</v>
      </c>
      <c r="L1825" s="756">
        <v>3.4</v>
      </c>
      <c r="M1825" t="s">
        <v>461</v>
      </c>
      <c r="N1825" s="681">
        <f t="shared" ca="1" si="123"/>
        <v>0</v>
      </c>
      <c r="O1825" s="681">
        <f t="shared" ca="1" si="123"/>
        <v>0</v>
      </c>
      <c r="P1825" s="681">
        <f t="shared" ca="1" si="123"/>
        <v>0</v>
      </c>
      <c r="Q1825" s="681">
        <f t="shared" ca="1" si="123"/>
        <v>0</v>
      </c>
      <c r="R1825" s="681">
        <f t="shared" ca="1" si="123"/>
        <v>0</v>
      </c>
      <c r="S1825" t="str">
        <f t="shared" si="120"/>
        <v>HUM_ASR_FY_2022</v>
      </c>
      <c r="T1825" s="958">
        <f t="shared" si="121"/>
        <v>45032</v>
      </c>
      <c r="U1825" t="str">
        <f t="shared" si="122"/>
        <v>Unaudited</v>
      </c>
    </row>
    <row r="1826" spans="1:21" x14ac:dyDescent="0.25">
      <c r="A1826" t="s">
        <v>437</v>
      </c>
      <c r="B1826" t="s">
        <v>1385</v>
      </c>
      <c r="C1826" t="s">
        <v>1386</v>
      </c>
      <c r="D1826" s="15">
        <v>1900</v>
      </c>
      <c r="E1826" s="121">
        <v>1</v>
      </c>
      <c r="F1826" t="s">
        <v>1031</v>
      </c>
      <c r="G1826" s="121" t="s">
        <v>1384</v>
      </c>
      <c r="H1826" t="s">
        <v>386</v>
      </c>
      <c r="I1826" t="s">
        <v>488</v>
      </c>
      <c r="J1826" t="s">
        <v>433</v>
      </c>
      <c r="K1826" t="s">
        <v>434</v>
      </c>
      <c r="L1826" s="756">
        <v>4.5</v>
      </c>
      <c r="M1826" t="s">
        <v>32</v>
      </c>
      <c r="N1826" s="681">
        <f t="shared" ca="1" si="123"/>
        <v>0</v>
      </c>
      <c r="O1826" s="681">
        <f t="shared" ca="1" si="123"/>
        <v>0</v>
      </c>
      <c r="P1826" s="681">
        <f t="shared" ca="1" si="123"/>
        <v>0</v>
      </c>
      <c r="Q1826" s="681">
        <f t="shared" ca="1" si="123"/>
        <v>0</v>
      </c>
      <c r="R1826" s="681">
        <f t="shared" ca="1" si="123"/>
        <v>-37422.03</v>
      </c>
      <c r="S1826" t="str">
        <f t="shared" si="120"/>
        <v>HUM_ASR_FY_2022</v>
      </c>
      <c r="T1826" s="958">
        <f t="shared" si="121"/>
        <v>45032</v>
      </c>
      <c r="U1826" t="str">
        <f t="shared" si="122"/>
        <v>Unaudited</v>
      </c>
    </row>
    <row r="1827" spans="1:21" x14ac:dyDescent="0.25">
      <c r="A1827" t="s">
        <v>437</v>
      </c>
      <c r="B1827" t="s">
        <v>1385</v>
      </c>
      <c r="C1827" t="s">
        <v>1386</v>
      </c>
      <c r="D1827" s="15">
        <v>1900</v>
      </c>
      <c r="E1827" s="121">
        <v>1</v>
      </c>
      <c r="F1827" t="s">
        <v>1031</v>
      </c>
      <c r="G1827" s="121" t="s">
        <v>1384</v>
      </c>
      <c r="H1827" t="s">
        <v>386</v>
      </c>
      <c r="I1827" t="s">
        <v>488</v>
      </c>
      <c r="J1827" t="s">
        <v>433</v>
      </c>
      <c r="K1827" t="s">
        <v>434</v>
      </c>
      <c r="L1827" s="756" t="s">
        <v>944</v>
      </c>
      <c r="M1827" t="s">
        <v>935</v>
      </c>
      <c r="N1827" s="681">
        <f t="shared" ca="1" si="123"/>
        <v>0</v>
      </c>
      <c r="O1827" s="681">
        <f t="shared" ca="1" si="123"/>
        <v>0</v>
      </c>
      <c r="P1827" s="681">
        <f t="shared" ca="1" si="123"/>
        <v>0</v>
      </c>
      <c r="Q1827" s="681">
        <f t="shared" ca="1" si="123"/>
        <v>0</v>
      </c>
      <c r="R1827" s="681">
        <f t="shared" ca="1" si="123"/>
        <v>0</v>
      </c>
      <c r="S1827" t="str">
        <f t="shared" si="120"/>
        <v>HUM_ASR_FY_2022</v>
      </c>
      <c r="T1827" s="958">
        <f t="shared" si="121"/>
        <v>45032</v>
      </c>
      <c r="U1827" t="str">
        <f t="shared" si="122"/>
        <v>Unaudited</v>
      </c>
    </row>
    <row r="1828" spans="1:21" x14ac:dyDescent="0.25">
      <c r="A1828" t="s">
        <v>437</v>
      </c>
      <c r="B1828" t="s">
        <v>1385</v>
      </c>
      <c r="C1828" t="s">
        <v>1386</v>
      </c>
      <c r="D1828" s="15">
        <v>1900</v>
      </c>
      <c r="E1828" s="121">
        <v>1</v>
      </c>
      <c r="F1828" t="s">
        <v>1031</v>
      </c>
      <c r="G1828" s="121" t="s">
        <v>1384</v>
      </c>
      <c r="H1828" t="s">
        <v>386</v>
      </c>
      <c r="I1828" t="s">
        <v>488</v>
      </c>
      <c r="J1828" t="s">
        <v>433</v>
      </c>
      <c r="K1828" t="s">
        <v>434</v>
      </c>
      <c r="L1828" s="756" t="s">
        <v>193</v>
      </c>
      <c r="M1828" t="s">
        <v>40</v>
      </c>
      <c r="N1828" s="681">
        <f t="shared" ca="1" si="123"/>
        <v>0</v>
      </c>
      <c r="O1828" s="681">
        <f t="shared" ca="1" si="123"/>
        <v>0</v>
      </c>
      <c r="P1828" s="681">
        <f t="shared" ca="1" si="123"/>
        <v>0</v>
      </c>
      <c r="Q1828" s="681">
        <f t="shared" ca="1" si="123"/>
        <v>0</v>
      </c>
      <c r="R1828" s="681">
        <f t="shared" ca="1" si="123"/>
        <v>0</v>
      </c>
      <c r="S1828" t="str">
        <f t="shared" si="120"/>
        <v>HUM_ASR_FY_2022</v>
      </c>
      <c r="T1828" s="958">
        <f t="shared" si="121"/>
        <v>45032</v>
      </c>
      <c r="U1828" t="str">
        <f t="shared" si="122"/>
        <v>Unaudited</v>
      </c>
    </row>
    <row r="1829" spans="1:21" x14ac:dyDescent="0.25">
      <c r="A1829" t="s">
        <v>437</v>
      </c>
      <c r="B1829" t="s">
        <v>1385</v>
      </c>
      <c r="C1829" t="s">
        <v>1386</v>
      </c>
      <c r="D1829" s="15">
        <v>1900</v>
      </c>
      <c r="E1829" s="121">
        <v>1</v>
      </c>
      <c r="F1829" t="s">
        <v>1031</v>
      </c>
      <c r="G1829" s="121" t="s">
        <v>1384</v>
      </c>
      <c r="H1829" t="s">
        <v>386</v>
      </c>
      <c r="I1829" t="s">
        <v>488</v>
      </c>
      <c r="J1829" t="s">
        <v>433</v>
      </c>
      <c r="K1829" t="s">
        <v>434</v>
      </c>
      <c r="L1829" s="756" t="s">
        <v>192</v>
      </c>
      <c r="M1829" t="s">
        <v>329</v>
      </c>
      <c r="N1829" s="681">
        <f t="shared" ca="1" si="123"/>
        <v>0</v>
      </c>
      <c r="O1829" s="681">
        <f t="shared" ca="1" si="123"/>
        <v>0</v>
      </c>
      <c r="P1829" s="681">
        <f t="shared" ca="1" si="123"/>
        <v>0</v>
      </c>
      <c r="Q1829" s="681">
        <f t="shared" ca="1" si="123"/>
        <v>0</v>
      </c>
      <c r="R1829" s="681">
        <f t="shared" ca="1" si="123"/>
        <v>0</v>
      </c>
      <c r="S1829" t="str">
        <f t="shared" si="120"/>
        <v>HUM_ASR_FY_2022</v>
      </c>
      <c r="T1829" s="958">
        <f t="shared" si="121"/>
        <v>45032</v>
      </c>
      <c r="U1829" t="str">
        <f t="shared" si="122"/>
        <v>Unaudited</v>
      </c>
    </row>
    <row r="1830" spans="1:21" x14ac:dyDescent="0.25">
      <c r="A1830" t="s">
        <v>437</v>
      </c>
      <c r="B1830" t="s">
        <v>1385</v>
      </c>
      <c r="C1830" t="s">
        <v>1386</v>
      </c>
      <c r="D1830" s="15">
        <v>1900</v>
      </c>
      <c r="E1830" s="121">
        <v>1</v>
      </c>
      <c r="F1830" t="s">
        <v>1031</v>
      </c>
      <c r="G1830" s="121" t="s">
        <v>1384</v>
      </c>
      <c r="H1830" t="s">
        <v>386</v>
      </c>
      <c r="I1830" t="s">
        <v>488</v>
      </c>
      <c r="J1830" t="s">
        <v>450</v>
      </c>
      <c r="K1830" t="s">
        <v>435</v>
      </c>
      <c r="L1830" s="756" t="s">
        <v>79</v>
      </c>
      <c r="M1830" t="s">
        <v>27</v>
      </c>
      <c r="N1830" s="681">
        <f t="shared" ca="1" si="123"/>
        <v>0</v>
      </c>
      <c r="O1830" s="681">
        <f t="shared" ca="1" si="123"/>
        <v>0</v>
      </c>
      <c r="P1830" s="681">
        <f t="shared" ca="1" si="123"/>
        <v>0</v>
      </c>
      <c r="Q1830" s="681">
        <f t="shared" ca="1" si="123"/>
        <v>0</v>
      </c>
      <c r="R1830" s="681">
        <f t="shared" ca="1" si="123"/>
        <v>0</v>
      </c>
      <c r="S1830" t="str">
        <f t="shared" si="120"/>
        <v>HUM_ASR_FY_2022</v>
      </c>
      <c r="T1830" s="958">
        <f t="shared" si="121"/>
        <v>45032</v>
      </c>
      <c r="U1830" t="str">
        <f t="shared" si="122"/>
        <v>Unaudited</v>
      </c>
    </row>
    <row r="1831" spans="1:21" x14ac:dyDescent="0.25">
      <c r="A1831" t="s">
        <v>437</v>
      </c>
      <c r="B1831" t="s">
        <v>1385</v>
      </c>
      <c r="C1831" t="s">
        <v>1386</v>
      </c>
      <c r="D1831" s="15">
        <v>1900</v>
      </c>
      <c r="E1831" s="121">
        <v>1</v>
      </c>
      <c r="F1831" t="s">
        <v>1031</v>
      </c>
      <c r="G1831" s="121" t="s">
        <v>1384</v>
      </c>
      <c r="H1831" t="s">
        <v>386</v>
      </c>
      <c r="I1831" t="s">
        <v>488</v>
      </c>
      <c r="J1831" t="s">
        <v>450</v>
      </c>
      <c r="K1831" t="s">
        <v>435</v>
      </c>
      <c r="L1831" s="756" t="s">
        <v>80</v>
      </c>
      <c r="M1831" t="s">
        <v>97</v>
      </c>
      <c r="N1831" s="681">
        <f t="shared" ca="1" si="123"/>
        <v>0</v>
      </c>
      <c r="O1831" s="681">
        <f t="shared" ca="1" si="123"/>
        <v>0</v>
      </c>
      <c r="P1831" s="681">
        <f t="shared" ca="1" si="123"/>
        <v>0</v>
      </c>
      <c r="Q1831" s="681">
        <f t="shared" ca="1" si="123"/>
        <v>0</v>
      </c>
      <c r="R1831" s="681">
        <f t="shared" ca="1" si="123"/>
        <v>0</v>
      </c>
      <c r="S1831" t="str">
        <f t="shared" si="120"/>
        <v>HUM_ASR_FY_2022</v>
      </c>
      <c r="T1831" s="958">
        <f t="shared" si="121"/>
        <v>45032</v>
      </c>
      <c r="U1831" t="str">
        <f t="shared" si="122"/>
        <v>Unaudited</v>
      </c>
    </row>
    <row r="1832" spans="1:21" x14ac:dyDescent="0.25">
      <c r="A1832" t="s">
        <v>437</v>
      </c>
      <c r="B1832" t="s">
        <v>1385</v>
      </c>
      <c r="C1832" t="s">
        <v>1386</v>
      </c>
      <c r="D1832" s="15">
        <v>1900</v>
      </c>
      <c r="E1832" s="121">
        <v>1</v>
      </c>
      <c r="F1832" t="s">
        <v>1031</v>
      </c>
      <c r="G1832" s="121" t="s">
        <v>1384</v>
      </c>
      <c r="H1832" t="s">
        <v>386</v>
      </c>
      <c r="I1832" t="s">
        <v>488</v>
      </c>
      <c r="J1832" t="s">
        <v>450</v>
      </c>
      <c r="K1832" t="s">
        <v>435</v>
      </c>
      <c r="L1832" s="756" t="s">
        <v>81</v>
      </c>
      <c r="M1832" t="s">
        <v>98</v>
      </c>
      <c r="N1832" s="681">
        <f t="shared" ca="1" si="123"/>
        <v>0</v>
      </c>
      <c r="O1832" s="681">
        <f t="shared" ca="1" si="123"/>
        <v>0</v>
      </c>
      <c r="P1832" s="681">
        <f t="shared" ca="1" si="123"/>
        <v>0</v>
      </c>
      <c r="Q1832" s="681">
        <f t="shared" ca="1" si="123"/>
        <v>0</v>
      </c>
      <c r="R1832" s="681">
        <f t="shared" ca="1" si="123"/>
        <v>0</v>
      </c>
      <c r="S1832" t="str">
        <f t="shared" si="120"/>
        <v>HUM_ASR_FY_2022</v>
      </c>
      <c r="T1832" s="958">
        <f t="shared" si="121"/>
        <v>45032</v>
      </c>
      <c r="U1832" t="str">
        <f t="shared" si="122"/>
        <v>Unaudited</v>
      </c>
    </row>
    <row r="1833" spans="1:21" x14ac:dyDescent="0.25">
      <c r="A1833" t="s">
        <v>437</v>
      </c>
      <c r="B1833" t="s">
        <v>1385</v>
      </c>
      <c r="C1833" t="s">
        <v>1386</v>
      </c>
      <c r="D1833" s="15">
        <v>1900</v>
      </c>
      <c r="E1833" s="121">
        <v>1</v>
      </c>
      <c r="F1833" t="s">
        <v>1031</v>
      </c>
      <c r="G1833" s="121" t="s">
        <v>1384</v>
      </c>
      <c r="H1833" t="s">
        <v>386</v>
      </c>
      <c r="I1833" t="s">
        <v>488</v>
      </c>
      <c r="J1833" t="s">
        <v>450</v>
      </c>
      <c r="K1833" t="s">
        <v>435</v>
      </c>
      <c r="L1833" s="756" t="s">
        <v>82</v>
      </c>
      <c r="M1833" t="s">
        <v>99</v>
      </c>
      <c r="N1833" s="681">
        <f t="shared" ca="1" si="123"/>
        <v>0</v>
      </c>
      <c r="O1833" s="681">
        <f t="shared" ca="1" si="123"/>
        <v>0</v>
      </c>
      <c r="P1833" s="681">
        <f t="shared" ca="1" si="123"/>
        <v>0</v>
      </c>
      <c r="Q1833" s="681">
        <f t="shared" ca="1" si="123"/>
        <v>0</v>
      </c>
      <c r="R1833" s="681">
        <f t="shared" ca="1" si="123"/>
        <v>0</v>
      </c>
      <c r="S1833" t="str">
        <f t="shared" si="120"/>
        <v>HUM_ASR_FY_2022</v>
      </c>
      <c r="T1833" s="958">
        <f t="shared" si="121"/>
        <v>45032</v>
      </c>
      <c r="U1833" t="str">
        <f t="shared" si="122"/>
        <v>Unaudited</v>
      </c>
    </row>
    <row r="1834" spans="1:21" x14ac:dyDescent="0.25">
      <c r="A1834" t="s">
        <v>437</v>
      </c>
      <c r="B1834" t="s">
        <v>1385</v>
      </c>
      <c r="C1834" t="s">
        <v>1386</v>
      </c>
      <c r="D1834" s="15">
        <v>1900</v>
      </c>
      <c r="E1834" s="121">
        <v>1</v>
      </c>
      <c r="F1834" t="s">
        <v>1031</v>
      </c>
      <c r="G1834" s="121" t="s">
        <v>1384</v>
      </c>
      <c r="H1834" t="s">
        <v>386</v>
      </c>
      <c r="I1834" t="s">
        <v>488</v>
      </c>
      <c r="J1834" t="s">
        <v>450</v>
      </c>
      <c r="K1834" t="s">
        <v>435</v>
      </c>
      <c r="L1834" s="756" t="s">
        <v>216</v>
      </c>
      <c r="M1834" t="s">
        <v>100</v>
      </c>
      <c r="N1834" s="681">
        <f t="shared" ca="1" si="123"/>
        <v>0</v>
      </c>
      <c r="O1834" s="681">
        <f t="shared" ca="1" si="123"/>
        <v>0</v>
      </c>
      <c r="P1834" s="681">
        <f t="shared" ca="1" si="123"/>
        <v>0</v>
      </c>
      <c r="Q1834" s="681">
        <f t="shared" ca="1" si="123"/>
        <v>0</v>
      </c>
      <c r="R1834" s="681">
        <f t="shared" ca="1" si="123"/>
        <v>0</v>
      </c>
      <c r="S1834" t="str">
        <f t="shared" si="120"/>
        <v>HUM_ASR_FY_2022</v>
      </c>
      <c r="T1834" s="958">
        <f t="shared" si="121"/>
        <v>45032</v>
      </c>
      <c r="U1834" t="str">
        <f t="shared" si="122"/>
        <v>Unaudited</v>
      </c>
    </row>
    <row r="1835" spans="1:21" x14ac:dyDescent="0.25">
      <c r="A1835" t="s">
        <v>437</v>
      </c>
      <c r="B1835" t="s">
        <v>1385</v>
      </c>
      <c r="C1835" t="s">
        <v>1386</v>
      </c>
      <c r="D1835" s="15">
        <v>1900</v>
      </c>
      <c r="E1835" s="121">
        <v>1</v>
      </c>
      <c r="F1835" t="s">
        <v>1031</v>
      </c>
      <c r="G1835" s="121" t="s">
        <v>1384</v>
      </c>
      <c r="H1835" t="s">
        <v>386</v>
      </c>
      <c r="I1835" t="s">
        <v>488</v>
      </c>
      <c r="J1835" t="s">
        <v>450</v>
      </c>
      <c r="K1835" t="s">
        <v>435</v>
      </c>
      <c r="L1835" s="756" t="s">
        <v>215</v>
      </c>
      <c r="M1835" t="s">
        <v>28</v>
      </c>
      <c r="N1835" s="681">
        <f t="shared" ca="1" si="123"/>
        <v>0</v>
      </c>
      <c r="O1835" s="681">
        <f t="shared" ca="1" si="123"/>
        <v>0</v>
      </c>
      <c r="P1835" s="681">
        <f t="shared" ca="1" si="123"/>
        <v>0</v>
      </c>
      <c r="Q1835" s="681">
        <f t="shared" ca="1" si="123"/>
        <v>0</v>
      </c>
      <c r="R1835" s="681">
        <f t="shared" ca="1" si="123"/>
        <v>0</v>
      </c>
      <c r="S1835" t="str">
        <f t="shared" si="120"/>
        <v>HUM_ASR_FY_2022</v>
      </c>
      <c r="T1835" s="958">
        <f t="shared" si="121"/>
        <v>45032</v>
      </c>
      <c r="U1835" t="str">
        <f t="shared" si="122"/>
        <v>Unaudited</v>
      </c>
    </row>
    <row r="1836" spans="1:21" x14ac:dyDescent="0.25">
      <c r="A1836" t="s">
        <v>437</v>
      </c>
      <c r="B1836" t="s">
        <v>1385</v>
      </c>
      <c r="C1836" t="s">
        <v>1386</v>
      </c>
      <c r="D1836" s="15">
        <v>1900</v>
      </c>
      <c r="E1836" s="121">
        <v>1</v>
      </c>
      <c r="F1836" t="s">
        <v>1031</v>
      </c>
      <c r="G1836" s="121" t="s">
        <v>1384</v>
      </c>
      <c r="H1836" t="s">
        <v>386</v>
      </c>
      <c r="I1836" t="s">
        <v>488</v>
      </c>
      <c r="J1836" t="s">
        <v>436</v>
      </c>
      <c r="K1836" t="s">
        <v>436</v>
      </c>
      <c r="L1836" s="756" t="s">
        <v>84</v>
      </c>
      <c r="M1836" t="s">
        <v>327</v>
      </c>
      <c r="N1836" s="681">
        <f t="shared" ca="1" si="123"/>
        <v>0</v>
      </c>
      <c r="O1836" s="681">
        <f t="shared" ca="1" si="123"/>
        <v>0</v>
      </c>
      <c r="P1836" s="681">
        <f t="shared" ca="1" si="123"/>
        <v>0</v>
      </c>
      <c r="Q1836" s="681">
        <f t="shared" ca="1" si="123"/>
        <v>0</v>
      </c>
      <c r="R1836" s="681">
        <f t="shared" ca="1" si="123"/>
        <v>0</v>
      </c>
      <c r="S1836" t="str">
        <f t="shared" si="120"/>
        <v>HUM_ASR_FY_2022</v>
      </c>
      <c r="T1836" s="958">
        <f t="shared" si="121"/>
        <v>45032</v>
      </c>
      <c r="U1836" t="str">
        <f t="shared" si="122"/>
        <v>Unaudited</v>
      </c>
    </row>
    <row r="1837" spans="1:21" x14ac:dyDescent="0.25">
      <c r="A1837" t="s">
        <v>437</v>
      </c>
      <c r="B1837" t="s">
        <v>1385</v>
      </c>
      <c r="C1837" t="s">
        <v>1386</v>
      </c>
      <c r="D1837" s="15">
        <v>1900</v>
      </c>
      <c r="E1837" s="121">
        <v>1</v>
      </c>
      <c r="F1837" t="s">
        <v>1031</v>
      </c>
      <c r="G1837" s="121" t="s">
        <v>1384</v>
      </c>
      <c r="H1837" t="s">
        <v>386</v>
      </c>
      <c r="I1837" t="s">
        <v>488</v>
      </c>
      <c r="J1837" t="s">
        <v>436</v>
      </c>
      <c r="K1837" t="s">
        <v>436</v>
      </c>
      <c r="L1837" s="756" t="s">
        <v>85</v>
      </c>
      <c r="M1837" t="s">
        <v>325</v>
      </c>
      <c r="N1837" s="681">
        <f t="shared" ca="1" si="123"/>
        <v>0</v>
      </c>
      <c r="O1837" s="681">
        <f t="shared" ca="1" si="123"/>
        <v>0</v>
      </c>
      <c r="P1837" s="681">
        <f t="shared" ca="1" si="123"/>
        <v>0</v>
      </c>
      <c r="Q1837" s="681">
        <f t="shared" ca="1" si="123"/>
        <v>0</v>
      </c>
      <c r="R1837" s="681">
        <f t="shared" ca="1" si="123"/>
        <v>0</v>
      </c>
      <c r="S1837" t="str">
        <f t="shared" si="120"/>
        <v>HUM_ASR_FY_2022</v>
      </c>
      <c r="T1837" s="958">
        <f t="shared" si="121"/>
        <v>45032</v>
      </c>
      <c r="U1837" t="str">
        <f t="shared" si="122"/>
        <v>Unaudited</v>
      </c>
    </row>
    <row r="1838" spans="1:21" x14ac:dyDescent="0.25">
      <c r="A1838" t="s">
        <v>437</v>
      </c>
      <c r="B1838" t="s">
        <v>1385</v>
      </c>
      <c r="C1838" t="s">
        <v>1386</v>
      </c>
      <c r="D1838" s="15">
        <v>1900</v>
      </c>
      <c r="E1838" s="121">
        <v>1</v>
      </c>
      <c r="F1838" t="s">
        <v>1031</v>
      </c>
      <c r="G1838" s="121" t="s">
        <v>1384</v>
      </c>
      <c r="H1838" t="s">
        <v>386</v>
      </c>
      <c r="I1838" t="s">
        <v>488</v>
      </c>
      <c r="J1838" t="s">
        <v>436</v>
      </c>
      <c r="K1838" t="s">
        <v>436</v>
      </c>
      <c r="L1838" s="756" t="s">
        <v>86</v>
      </c>
      <c r="M1838" t="s">
        <v>494</v>
      </c>
      <c r="N1838" s="681">
        <f t="shared" ca="1" si="123"/>
        <v>0</v>
      </c>
      <c r="O1838" s="681">
        <f t="shared" ca="1" si="123"/>
        <v>0</v>
      </c>
      <c r="P1838" s="681">
        <f t="shared" ca="1" si="123"/>
        <v>0</v>
      </c>
      <c r="Q1838" s="681">
        <f t="shared" ca="1" si="123"/>
        <v>0</v>
      </c>
      <c r="R1838" s="681">
        <f t="shared" ca="1" si="123"/>
        <v>0</v>
      </c>
      <c r="S1838" t="str">
        <f t="shared" si="120"/>
        <v>HUM_ASR_FY_2022</v>
      </c>
      <c r="T1838" s="958">
        <f t="shared" si="121"/>
        <v>45032</v>
      </c>
      <c r="U1838" t="str">
        <f t="shared" si="122"/>
        <v>Unaudited</v>
      </c>
    </row>
    <row r="1839" spans="1:21" x14ac:dyDescent="0.25">
      <c r="A1839" t="s">
        <v>437</v>
      </c>
      <c r="B1839" t="s">
        <v>1385</v>
      </c>
      <c r="C1839" t="s">
        <v>1386</v>
      </c>
      <c r="D1839" s="15">
        <v>1900</v>
      </c>
      <c r="E1839" s="121">
        <v>1</v>
      </c>
      <c r="F1839" t="s">
        <v>1031</v>
      </c>
      <c r="G1839" s="121" t="s">
        <v>1384</v>
      </c>
      <c r="H1839" t="s">
        <v>386</v>
      </c>
      <c r="I1839" t="s">
        <v>488</v>
      </c>
      <c r="J1839" t="s">
        <v>436</v>
      </c>
      <c r="K1839" t="s">
        <v>436</v>
      </c>
      <c r="L1839" s="756" t="s">
        <v>87</v>
      </c>
      <c r="M1839" t="s">
        <v>495</v>
      </c>
      <c r="N1839" s="681">
        <f t="shared" ca="1" si="123"/>
        <v>0</v>
      </c>
      <c r="O1839" s="681">
        <f t="shared" ca="1" si="123"/>
        <v>0</v>
      </c>
      <c r="P1839" s="681">
        <f t="shared" ca="1" si="123"/>
        <v>0</v>
      </c>
      <c r="Q1839" s="681">
        <f t="shared" ca="1" si="123"/>
        <v>0</v>
      </c>
      <c r="R1839" s="681">
        <f t="shared" ca="1" si="123"/>
        <v>0</v>
      </c>
      <c r="S1839" t="str">
        <f t="shared" si="120"/>
        <v>HUM_ASR_FY_2022</v>
      </c>
      <c r="T1839" s="958">
        <f t="shared" si="121"/>
        <v>45032</v>
      </c>
      <c r="U1839" t="str">
        <f t="shared" si="122"/>
        <v>Unaudited</v>
      </c>
    </row>
    <row r="1840" spans="1:21" x14ac:dyDescent="0.25">
      <c r="A1840" t="s">
        <v>437</v>
      </c>
      <c r="B1840" t="s">
        <v>1385</v>
      </c>
      <c r="C1840" t="s">
        <v>1386</v>
      </c>
      <c r="D1840" s="15">
        <v>1900</v>
      </c>
      <c r="E1840" s="121">
        <v>1</v>
      </c>
      <c r="F1840" t="s">
        <v>1031</v>
      </c>
      <c r="G1840" s="121" t="s">
        <v>1384</v>
      </c>
      <c r="H1840" t="s">
        <v>386</v>
      </c>
      <c r="I1840" t="s">
        <v>488</v>
      </c>
      <c r="J1840" t="s">
        <v>436</v>
      </c>
      <c r="K1840" t="s">
        <v>436</v>
      </c>
      <c r="L1840" s="756" t="s">
        <v>213</v>
      </c>
      <c r="M1840" t="s">
        <v>496</v>
      </c>
      <c r="N1840" s="681">
        <f t="shared" ca="1" si="123"/>
        <v>0</v>
      </c>
      <c r="O1840" s="681">
        <f t="shared" ca="1" si="123"/>
        <v>0</v>
      </c>
      <c r="P1840" s="681">
        <f t="shared" ca="1" si="123"/>
        <v>0</v>
      </c>
      <c r="Q1840" s="681">
        <f t="shared" ca="1" si="123"/>
        <v>0</v>
      </c>
      <c r="R1840" s="681">
        <f t="shared" ca="1" si="123"/>
        <v>0</v>
      </c>
      <c r="S1840" t="str">
        <f t="shared" si="120"/>
        <v>HUM_ASR_FY_2022</v>
      </c>
      <c r="T1840" s="958">
        <f t="shared" si="121"/>
        <v>45032</v>
      </c>
      <c r="U1840" t="str">
        <f t="shared" si="122"/>
        <v>Unaudited</v>
      </c>
    </row>
    <row r="1841" spans="1:21" x14ac:dyDescent="0.25">
      <c r="A1841" t="s">
        <v>437</v>
      </c>
      <c r="B1841" t="s">
        <v>1385</v>
      </c>
      <c r="C1841" t="s">
        <v>1386</v>
      </c>
      <c r="D1841" s="15">
        <v>1900</v>
      </c>
      <c r="E1841" s="121">
        <v>1</v>
      </c>
      <c r="F1841" t="s">
        <v>1031</v>
      </c>
      <c r="G1841" s="121" t="s">
        <v>1384</v>
      </c>
      <c r="H1841" t="s">
        <v>386</v>
      </c>
      <c r="I1841" t="s">
        <v>489</v>
      </c>
      <c r="J1841" t="s">
        <v>26</v>
      </c>
      <c r="K1841" t="s">
        <v>26</v>
      </c>
      <c r="L1841" s="756" t="s">
        <v>204</v>
      </c>
      <c r="M1841" t="s">
        <v>26</v>
      </c>
      <c r="N1841" s="681">
        <f t="shared" ca="1" si="123"/>
        <v>0</v>
      </c>
      <c r="O1841" s="681">
        <f t="shared" ca="1" si="123"/>
        <v>0</v>
      </c>
      <c r="P1841" s="681">
        <f t="shared" ca="1" si="123"/>
        <v>0</v>
      </c>
      <c r="Q1841" s="681">
        <f t="shared" ca="1" si="123"/>
        <v>0</v>
      </c>
      <c r="R1841" s="681">
        <f t="shared" ca="1" si="123"/>
        <v>-91245.280195625353</v>
      </c>
      <c r="S1841" t="str">
        <f t="shared" si="120"/>
        <v>HUM_ASR_FY_2022</v>
      </c>
      <c r="T1841" s="958">
        <f t="shared" si="121"/>
        <v>45032</v>
      </c>
      <c r="U1841" t="str">
        <f t="shared" si="122"/>
        <v>Unaudited</v>
      </c>
    </row>
    <row r="1842" spans="1:21" x14ac:dyDescent="0.25">
      <c r="A1842" t="s">
        <v>437</v>
      </c>
      <c r="B1842" t="s">
        <v>1385</v>
      </c>
      <c r="C1842" t="s">
        <v>1386</v>
      </c>
      <c r="D1842" s="15">
        <v>1900</v>
      </c>
      <c r="E1842" s="121">
        <v>1</v>
      </c>
      <c r="F1842" t="s">
        <v>438</v>
      </c>
      <c r="G1842" s="121">
        <v>91</v>
      </c>
      <c r="H1842" t="s">
        <v>387</v>
      </c>
      <c r="I1842" t="s">
        <v>432</v>
      </c>
      <c r="J1842" t="s">
        <v>432</v>
      </c>
      <c r="K1842" t="s">
        <v>432</v>
      </c>
      <c r="M1842" t="s">
        <v>432</v>
      </c>
      <c r="N1842" s="681">
        <f t="shared" ca="1" si="123"/>
        <v>4281</v>
      </c>
      <c r="O1842" s="681">
        <f t="shared" ca="1" si="123"/>
        <v>2033</v>
      </c>
      <c r="P1842" s="681">
        <f t="shared" ca="1" si="123"/>
        <v>2248</v>
      </c>
      <c r="Q1842" s="681">
        <f t="shared" ca="1" si="123"/>
        <v>0</v>
      </c>
      <c r="R1842" s="681">
        <f t="shared" ca="1" si="123"/>
        <v>0</v>
      </c>
      <c r="S1842" t="str">
        <f t="shared" si="120"/>
        <v>HUM_ASR_FY_2022</v>
      </c>
      <c r="T1842" s="958">
        <f t="shared" si="121"/>
        <v>45032</v>
      </c>
      <c r="U1842" t="str">
        <f t="shared" si="122"/>
        <v>Unaudited</v>
      </c>
    </row>
    <row r="1843" spans="1:21" x14ac:dyDescent="0.25">
      <c r="A1843" t="s">
        <v>437</v>
      </c>
      <c r="B1843" t="s">
        <v>1385</v>
      </c>
      <c r="C1843" t="s">
        <v>1386</v>
      </c>
      <c r="D1843" s="15">
        <v>1900</v>
      </c>
      <c r="E1843" s="121">
        <v>1</v>
      </c>
      <c r="F1843" t="s">
        <v>438</v>
      </c>
      <c r="G1843" s="121">
        <v>91</v>
      </c>
      <c r="H1843" t="s">
        <v>387</v>
      </c>
      <c r="I1843" t="s">
        <v>487</v>
      </c>
      <c r="J1843" t="s">
        <v>12</v>
      </c>
      <c r="K1843" t="s">
        <v>12</v>
      </c>
      <c r="L1843" s="756">
        <v>1.1000000000000001</v>
      </c>
      <c r="M1843" t="s">
        <v>12</v>
      </c>
      <c r="N1843" s="681">
        <f t="shared" ca="1" si="123"/>
        <v>16183463.469999999</v>
      </c>
      <c r="O1843" s="681">
        <f t="shared" ca="1" si="123"/>
        <v>0</v>
      </c>
      <c r="P1843" s="681">
        <f t="shared" ca="1" si="123"/>
        <v>0</v>
      </c>
      <c r="Q1843" s="681">
        <f t="shared" ca="1" si="123"/>
        <v>0</v>
      </c>
      <c r="R1843" s="681">
        <f t="shared" ca="1" si="123"/>
        <v>0</v>
      </c>
      <c r="S1843" t="str">
        <f t="shared" si="120"/>
        <v>HUM_ASR_FY_2022</v>
      </c>
      <c r="T1843" s="958">
        <f t="shared" si="121"/>
        <v>45032</v>
      </c>
      <c r="U1843" t="str">
        <f t="shared" si="122"/>
        <v>Unaudited</v>
      </c>
    </row>
    <row r="1844" spans="1:21" x14ac:dyDescent="0.25">
      <c r="A1844" t="s">
        <v>437</v>
      </c>
      <c r="B1844" t="s">
        <v>1385</v>
      </c>
      <c r="C1844" t="s">
        <v>1386</v>
      </c>
      <c r="D1844" s="15">
        <v>1900</v>
      </c>
      <c r="E1844" s="121">
        <v>1</v>
      </c>
      <c r="F1844" t="s">
        <v>438</v>
      </c>
      <c r="G1844" s="121">
        <v>91</v>
      </c>
      <c r="H1844" t="s">
        <v>387</v>
      </c>
      <c r="I1844" t="s">
        <v>487</v>
      </c>
      <c r="J1844" t="s">
        <v>12</v>
      </c>
      <c r="K1844" t="s">
        <v>222</v>
      </c>
      <c r="L1844" s="756">
        <v>1.2</v>
      </c>
      <c r="M1844" t="s">
        <v>222</v>
      </c>
      <c r="N1844" s="681">
        <f t="shared" ca="1" si="123"/>
        <v>0</v>
      </c>
      <c r="O1844" s="681">
        <f t="shared" ca="1" si="123"/>
        <v>0</v>
      </c>
      <c r="P1844" s="681">
        <f t="shared" ca="1" si="123"/>
        <v>0</v>
      </c>
      <c r="Q1844" s="681">
        <f t="shared" ca="1" si="123"/>
        <v>0</v>
      </c>
      <c r="R1844" s="681">
        <f t="shared" ca="1" si="123"/>
        <v>0</v>
      </c>
      <c r="S1844" t="str">
        <f t="shared" si="120"/>
        <v>HUM_ASR_FY_2022</v>
      </c>
      <c r="T1844" s="958">
        <f t="shared" si="121"/>
        <v>45032</v>
      </c>
      <c r="U1844" t="str">
        <f t="shared" si="122"/>
        <v>Unaudited</v>
      </c>
    </row>
    <row r="1845" spans="1:21" x14ac:dyDescent="0.25">
      <c r="A1845" t="s">
        <v>437</v>
      </c>
      <c r="B1845" t="s">
        <v>1385</v>
      </c>
      <c r="C1845" t="s">
        <v>1386</v>
      </c>
      <c r="D1845" s="15">
        <v>1900</v>
      </c>
      <c r="E1845" s="121">
        <v>1</v>
      </c>
      <c r="F1845" t="s">
        <v>438</v>
      </c>
      <c r="G1845" s="121">
        <v>91</v>
      </c>
      <c r="H1845" t="s">
        <v>387</v>
      </c>
      <c r="I1845" t="s">
        <v>487</v>
      </c>
      <c r="J1845" t="s">
        <v>12</v>
      </c>
      <c r="K1845" t="s">
        <v>1323</v>
      </c>
      <c r="L1845" s="756" t="s">
        <v>1319</v>
      </c>
      <c r="M1845" t="s">
        <v>1323</v>
      </c>
      <c r="N1845" s="681">
        <f t="shared" ca="1" si="123"/>
        <v>60211.44</v>
      </c>
      <c r="O1845" s="681">
        <f t="shared" ca="1" si="123"/>
        <v>0</v>
      </c>
      <c r="P1845" s="681">
        <f t="shared" ca="1" si="123"/>
        <v>0</v>
      </c>
      <c r="Q1845" s="681">
        <f t="shared" ca="1" si="123"/>
        <v>0</v>
      </c>
      <c r="R1845" s="681">
        <f t="shared" ca="1" si="123"/>
        <v>0</v>
      </c>
      <c r="S1845" t="str">
        <f t="shared" si="120"/>
        <v>HUM_ASR_FY_2022</v>
      </c>
      <c r="T1845" s="958">
        <f t="shared" si="121"/>
        <v>45032</v>
      </c>
      <c r="U1845" t="str">
        <f t="shared" si="122"/>
        <v>Unaudited</v>
      </c>
    </row>
    <row r="1846" spans="1:21" x14ac:dyDescent="0.25">
      <c r="A1846" t="s">
        <v>437</v>
      </c>
      <c r="B1846" t="s">
        <v>1385</v>
      </c>
      <c r="C1846" t="s">
        <v>1386</v>
      </c>
      <c r="D1846" s="15">
        <v>1900</v>
      </c>
      <c r="E1846" s="121">
        <v>1</v>
      </c>
      <c r="F1846" t="s">
        <v>438</v>
      </c>
      <c r="G1846" s="121">
        <v>91</v>
      </c>
      <c r="H1846" t="s">
        <v>387</v>
      </c>
      <c r="I1846" t="s">
        <v>487</v>
      </c>
      <c r="J1846" t="s">
        <v>12</v>
      </c>
      <c r="K1846" t="s">
        <v>1325</v>
      </c>
      <c r="L1846" s="756" t="s">
        <v>1324</v>
      </c>
      <c r="M1846" t="s">
        <v>1325</v>
      </c>
      <c r="N1846" s="681">
        <f t="shared" ca="1" si="123"/>
        <v>-17678.099999999999</v>
      </c>
      <c r="O1846" s="681">
        <f t="shared" ca="1" si="123"/>
        <v>0</v>
      </c>
      <c r="P1846" s="681">
        <f t="shared" ca="1" si="123"/>
        <v>0</v>
      </c>
      <c r="Q1846" s="681">
        <f t="shared" ca="1" si="123"/>
        <v>0</v>
      </c>
      <c r="R1846" s="681">
        <f t="shared" ca="1" si="123"/>
        <v>0</v>
      </c>
      <c r="S1846" t="str">
        <f t="shared" si="120"/>
        <v>HUM_ASR_FY_2022</v>
      </c>
      <c r="T1846" s="958">
        <f t="shared" si="121"/>
        <v>45032</v>
      </c>
      <c r="U1846" t="str">
        <f t="shared" si="122"/>
        <v>Unaudited</v>
      </c>
    </row>
    <row r="1847" spans="1:21" x14ac:dyDescent="0.25">
      <c r="A1847" t="s">
        <v>437</v>
      </c>
      <c r="B1847" t="s">
        <v>1385</v>
      </c>
      <c r="C1847" t="s">
        <v>1386</v>
      </c>
      <c r="D1847" s="15">
        <v>1900</v>
      </c>
      <c r="E1847" s="121">
        <v>1</v>
      </c>
      <c r="F1847" t="s">
        <v>438</v>
      </c>
      <c r="G1847" s="121">
        <v>91</v>
      </c>
      <c r="H1847" t="s">
        <v>387</v>
      </c>
      <c r="I1847" t="s">
        <v>487</v>
      </c>
      <c r="J1847" t="s">
        <v>13</v>
      </c>
      <c r="K1847" t="s">
        <v>13</v>
      </c>
      <c r="L1847" s="756" t="s">
        <v>63</v>
      </c>
      <c r="M1847" t="s">
        <v>13</v>
      </c>
      <c r="N1847" s="681">
        <f t="shared" ca="1" si="123"/>
        <v>-15393.690000000002</v>
      </c>
      <c r="O1847" s="681">
        <f t="shared" ca="1" si="123"/>
        <v>0</v>
      </c>
      <c r="P1847" s="681">
        <f t="shared" ca="1" si="123"/>
        <v>0</v>
      </c>
      <c r="Q1847" s="681">
        <f t="shared" ca="1" si="123"/>
        <v>0</v>
      </c>
      <c r="R1847" s="681">
        <f t="shared" ca="1" si="123"/>
        <v>0</v>
      </c>
      <c r="S1847" t="str">
        <f t="shared" si="120"/>
        <v>HUM_ASR_FY_2022</v>
      </c>
      <c r="T1847" s="958">
        <f t="shared" si="121"/>
        <v>45032</v>
      </c>
      <c r="U1847" t="str">
        <f t="shared" si="122"/>
        <v>Unaudited</v>
      </c>
    </row>
    <row r="1848" spans="1:21" x14ac:dyDescent="0.25">
      <c r="A1848" t="s">
        <v>437</v>
      </c>
      <c r="B1848" t="s">
        <v>1385</v>
      </c>
      <c r="C1848" t="s">
        <v>1386</v>
      </c>
      <c r="D1848" s="15">
        <v>1900</v>
      </c>
      <c r="E1848" s="121">
        <v>1</v>
      </c>
      <c r="F1848" t="s">
        <v>438</v>
      </c>
      <c r="G1848" s="121">
        <v>91</v>
      </c>
      <c r="H1848" t="s">
        <v>387</v>
      </c>
      <c r="I1848" t="s">
        <v>488</v>
      </c>
      <c r="J1848" t="s">
        <v>433</v>
      </c>
      <c r="K1848" t="s">
        <v>796</v>
      </c>
      <c r="L1848" s="756">
        <v>2.1</v>
      </c>
      <c r="M1848" t="s">
        <v>731</v>
      </c>
      <c r="N1848" s="681">
        <f t="shared" ca="1" si="123"/>
        <v>49654</v>
      </c>
      <c r="O1848" s="681">
        <f t="shared" ca="1" si="123"/>
        <v>48298</v>
      </c>
      <c r="P1848" s="681">
        <f t="shared" ca="1" si="123"/>
        <v>1356</v>
      </c>
      <c r="Q1848" s="681">
        <f t="shared" ca="1" si="123"/>
        <v>0</v>
      </c>
      <c r="R1848" s="681">
        <f t="shared" ca="1" si="123"/>
        <v>0</v>
      </c>
      <c r="S1848" t="str">
        <f t="shared" si="120"/>
        <v>HUM_ASR_FY_2022</v>
      </c>
      <c r="T1848" s="958">
        <f t="shared" si="121"/>
        <v>45032</v>
      </c>
      <c r="U1848" t="str">
        <f t="shared" si="122"/>
        <v>Unaudited</v>
      </c>
    </row>
    <row r="1849" spans="1:21" x14ac:dyDescent="0.25">
      <c r="A1849" t="s">
        <v>437</v>
      </c>
      <c r="B1849" t="s">
        <v>1385</v>
      </c>
      <c r="C1849" t="s">
        <v>1386</v>
      </c>
      <c r="D1849" s="15">
        <v>1900</v>
      </c>
      <c r="E1849" s="121">
        <v>1</v>
      </c>
      <c r="F1849" t="s">
        <v>438</v>
      </c>
      <c r="G1849" s="121">
        <v>91</v>
      </c>
      <c r="H1849" t="s">
        <v>387</v>
      </c>
      <c r="I1849" t="s">
        <v>488</v>
      </c>
      <c r="J1849" t="s">
        <v>433</v>
      </c>
      <c r="K1849" t="s">
        <v>796</v>
      </c>
      <c r="L1849" s="756">
        <v>2.2000000000000002</v>
      </c>
      <c r="M1849" t="s">
        <v>732</v>
      </c>
      <c r="N1849" s="681">
        <f t="shared" ca="1" si="123"/>
        <v>96</v>
      </c>
      <c r="O1849" s="681">
        <f t="shared" ca="1" si="123"/>
        <v>96</v>
      </c>
      <c r="P1849" s="681">
        <f t="shared" ca="1" si="123"/>
        <v>0</v>
      </c>
      <c r="Q1849" s="681">
        <f t="shared" ca="1" si="123"/>
        <v>0</v>
      </c>
      <c r="R1849" s="681">
        <f t="shared" ca="1" si="123"/>
        <v>0</v>
      </c>
      <c r="S1849" t="str">
        <f t="shared" si="120"/>
        <v>HUM_ASR_FY_2022</v>
      </c>
      <c r="T1849" s="958">
        <f t="shared" si="121"/>
        <v>45032</v>
      </c>
      <c r="U1849" t="str">
        <f t="shared" si="122"/>
        <v>Unaudited</v>
      </c>
    </row>
    <row r="1850" spans="1:21" x14ac:dyDescent="0.25">
      <c r="A1850" t="s">
        <v>437</v>
      </c>
      <c r="B1850" t="s">
        <v>1385</v>
      </c>
      <c r="C1850" t="s">
        <v>1386</v>
      </c>
      <c r="D1850" s="15">
        <v>1900</v>
      </c>
      <c r="E1850" s="121">
        <v>1</v>
      </c>
      <c r="F1850" t="s">
        <v>438</v>
      </c>
      <c r="G1850" s="121">
        <v>91</v>
      </c>
      <c r="H1850" t="s">
        <v>387</v>
      </c>
      <c r="I1850" t="s">
        <v>488</v>
      </c>
      <c r="J1850" t="s">
        <v>433</v>
      </c>
      <c r="K1850" t="s">
        <v>796</v>
      </c>
      <c r="L1850" s="756">
        <v>2.2999999999999998</v>
      </c>
      <c r="M1850" t="s">
        <v>733</v>
      </c>
      <c r="N1850" s="681">
        <f t="shared" ca="1" si="123"/>
        <v>9851956.0500000026</v>
      </c>
      <c r="O1850" s="681">
        <f t="shared" ca="1" si="123"/>
        <v>9560796.1500000022</v>
      </c>
      <c r="P1850" s="681">
        <f t="shared" ca="1" si="123"/>
        <v>291159.89999999997</v>
      </c>
      <c r="Q1850" s="681">
        <f t="shared" ca="1" si="123"/>
        <v>0</v>
      </c>
      <c r="R1850" s="681">
        <f t="shared" ca="1" si="123"/>
        <v>0</v>
      </c>
      <c r="S1850" t="str">
        <f t="shared" si="120"/>
        <v>HUM_ASR_FY_2022</v>
      </c>
      <c r="T1850" s="958">
        <f t="shared" si="121"/>
        <v>45032</v>
      </c>
      <c r="U1850" t="str">
        <f t="shared" si="122"/>
        <v>Unaudited</v>
      </c>
    </row>
    <row r="1851" spans="1:21" x14ac:dyDescent="0.25">
      <c r="A1851" t="s">
        <v>437</v>
      </c>
      <c r="B1851" t="s">
        <v>1385</v>
      </c>
      <c r="C1851" t="s">
        <v>1386</v>
      </c>
      <c r="D1851" s="15">
        <v>1900</v>
      </c>
      <c r="E1851" s="121">
        <v>1</v>
      </c>
      <c r="F1851" t="s">
        <v>438</v>
      </c>
      <c r="G1851" s="121">
        <v>91</v>
      </c>
      <c r="H1851" t="s">
        <v>387</v>
      </c>
      <c r="I1851" t="s">
        <v>488</v>
      </c>
      <c r="J1851" t="s">
        <v>433</v>
      </c>
      <c r="K1851" t="s">
        <v>796</v>
      </c>
      <c r="L1851" s="756">
        <v>2.4</v>
      </c>
      <c r="M1851" t="s">
        <v>734</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5580.8899999999994</v>
      </c>
      <c r="O1851" s="681">
        <f t="shared" ca="1" si="124"/>
        <v>5580.8899999999994</v>
      </c>
      <c r="P1851" s="681">
        <f t="shared" ca="1" si="124"/>
        <v>0</v>
      </c>
      <c r="Q1851" s="681">
        <f t="shared" ca="1" si="124"/>
        <v>0</v>
      </c>
      <c r="R1851" s="681">
        <f t="shared" ca="1" si="124"/>
        <v>0</v>
      </c>
      <c r="S1851" t="str">
        <f t="shared" si="120"/>
        <v>HUM_ASR_FY_2022</v>
      </c>
      <c r="T1851" s="958">
        <f t="shared" si="121"/>
        <v>45032</v>
      </c>
      <c r="U1851" t="str">
        <f t="shared" si="122"/>
        <v>Unaudited</v>
      </c>
    </row>
    <row r="1852" spans="1:21" x14ac:dyDescent="0.25">
      <c r="A1852" t="s">
        <v>437</v>
      </c>
      <c r="B1852" t="s">
        <v>1385</v>
      </c>
      <c r="C1852" t="s">
        <v>1386</v>
      </c>
      <c r="D1852" s="15">
        <v>1900</v>
      </c>
      <c r="E1852" s="121">
        <v>1</v>
      </c>
      <c r="F1852" t="s">
        <v>438</v>
      </c>
      <c r="G1852" s="121">
        <v>91</v>
      </c>
      <c r="H1852" t="s">
        <v>387</v>
      </c>
      <c r="I1852" t="s">
        <v>488</v>
      </c>
      <c r="J1852" t="s">
        <v>433</v>
      </c>
      <c r="K1852" t="s">
        <v>796</v>
      </c>
      <c r="L1852" s="756">
        <v>2.5</v>
      </c>
      <c r="M1852" t="s">
        <v>776</v>
      </c>
      <c r="N1852" s="681">
        <f t="shared" ca="1" si="124"/>
        <v>2994</v>
      </c>
      <c r="O1852" s="681">
        <f t="shared" ca="1" si="124"/>
        <v>2994</v>
      </c>
      <c r="P1852" s="681">
        <f t="shared" ca="1" si="124"/>
        <v>0</v>
      </c>
      <c r="Q1852" s="681">
        <f t="shared" ca="1" si="124"/>
        <v>0</v>
      </c>
      <c r="R1852" s="681">
        <f t="shared" ca="1" si="124"/>
        <v>0</v>
      </c>
      <c r="S1852" t="str">
        <f t="shared" si="120"/>
        <v>HUM_ASR_FY_2022</v>
      </c>
      <c r="T1852" s="958">
        <f t="shared" si="121"/>
        <v>45032</v>
      </c>
      <c r="U1852" t="str">
        <f t="shared" si="122"/>
        <v>Unaudited</v>
      </c>
    </row>
    <row r="1853" spans="1:21" x14ac:dyDescent="0.25">
      <c r="A1853" t="s">
        <v>437</v>
      </c>
      <c r="B1853" t="s">
        <v>1385</v>
      </c>
      <c r="C1853" t="s">
        <v>1386</v>
      </c>
      <c r="D1853" s="15">
        <v>1900</v>
      </c>
      <c r="E1853" s="121">
        <v>1</v>
      </c>
      <c r="F1853" t="s">
        <v>438</v>
      </c>
      <c r="G1853" s="121">
        <v>91</v>
      </c>
      <c r="H1853" t="s">
        <v>387</v>
      </c>
      <c r="I1853" t="s">
        <v>488</v>
      </c>
      <c r="J1853" t="s">
        <v>433</v>
      </c>
      <c r="K1853" t="s">
        <v>796</v>
      </c>
      <c r="L1853" s="756">
        <v>2.6</v>
      </c>
      <c r="M1853" t="s">
        <v>186</v>
      </c>
      <c r="N1853" s="681">
        <f t="shared" ca="1" si="124"/>
        <v>548654.54000000015</v>
      </c>
      <c r="O1853" s="681">
        <f t="shared" ca="1" si="124"/>
        <v>547307.3600000001</v>
      </c>
      <c r="P1853" s="681">
        <f t="shared" ca="1" si="124"/>
        <v>1347.18</v>
      </c>
      <c r="Q1853" s="681">
        <f t="shared" ca="1" si="124"/>
        <v>0</v>
      </c>
      <c r="R1853" s="681">
        <f t="shared" ca="1" si="124"/>
        <v>0</v>
      </c>
      <c r="S1853" t="str">
        <f t="shared" si="120"/>
        <v>HUM_ASR_FY_2022</v>
      </c>
      <c r="T1853" s="958">
        <f t="shared" si="121"/>
        <v>45032</v>
      </c>
      <c r="U1853" t="str">
        <f t="shared" si="122"/>
        <v>Unaudited</v>
      </c>
    </row>
    <row r="1854" spans="1:21" x14ac:dyDescent="0.25">
      <c r="A1854" t="s">
        <v>437</v>
      </c>
      <c r="B1854" t="s">
        <v>1385</v>
      </c>
      <c r="C1854" t="s">
        <v>1386</v>
      </c>
      <c r="D1854" s="15">
        <v>1900</v>
      </c>
      <c r="E1854" s="121">
        <v>1</v>
      </c>
      <c r="F1854" t="s">
        <v>438</v>
      </c>
      <c r="G1854" s="121">
        <v>91</v>
      </c>
      <c r="H1854" t="s">
        <v>387</v>
      </c>
      <c r="I1854" t="s">
        <v>488</v>
      </c>
      <c r="J1854" t="s">
        <v>433</v>
      </c>
      <c r="K1854" t="s">
        <v>796</v>
      </c>
      <c r="L1854" s="756">
        <v>2.7</v>
      </c>
      <c r="M1854" t="s">
        <v>797</v>
      </c>
      <c r="N1854" s="681">
        <f t="shared" ca="1" si="124"/>
        <v>148020.43252995051</v>
      </c>
      <c r="O1854" s="681">
        <f t="shared" ca="1" si="124"/>
        <v>143645.90892117162</v>
      </c>
      <c r="P1854" s="681">
        <f t="shared" ca="1" si="124"/>
        <v>4374.5236087788999</v>
      </c>
      <c r="Q1854" s="681">
        <f t="shared" ca="1" si="124"/>
        <v>0</v>
      </c>
      <c r="R1854" s="681">
        <f t="shared" ca="1" si="124"/>
        <v>0</v>
      </c>
      <c r="S1854" t="str">
        <f t="shared" si="120"/>
        <v>HUM_ASR_FY_2022</v>
      </c>
      <c r="T1854" s="958">
        <f t="shared" si="121"/>
        <v>45032</v>
      </c>
      <c r="U1854" t="str">
        <f t="shared" si="122"/>
        <v>Unaudited</v>
      </c>
    </row>
    <row r="1855" spans="1:21" x14ac:dyDescent="0.25">
      <c r="A1855" t="s">
        <v>437</v>
      </c>
      <c r="B1855" t="s">
        <v>1385</v>
      </c>
      <c r="C1855" t="s">
        <v>1386</v>
      </c>
      <c r="D1855" s="15">
        <v>1900</v>
      </c>
      <c r="E1855" s="121">
        <v>1</v>
      </c>
      <c r="F1855" t="s">
        <v>438</v>
      </c>
      <c r="G1855" s="121">
        <v>91</v>
      </c>
      <c r="H1855" t="s">
        <v>387</v>
      </c>
      <c r="I1855" t="s">
        <v>488</v>
      </c>
      <c r="J1855" t="s">
        <v>433</v>
      </c>
      <c r="K1855" t="s">
        <v>796</v>
      </c>
      <c r="L1855" s="756">
        <v>2.8</v>
      </c>
      <c r="M1855" t="s">
        <v>798</v>
      </c>
      <c r="N1855" s="681">
        <f t="shared" ca="1" si="124"/>
        <v>0</v>
      </c>
      <c r="O1855" s="681">
        <f t="shared" ca="1" si="124"/>
        <v>0</v>
      </c>
      <c r="P1855" s="681">
        <f t="shared" ca="1" si="124"/>
        <v>0</v>
      </c>
      <c r="Q1855" s="681">
        <f t="shared" ca="1" si="124"/>
        <v>0</v>
      </c>
      <c r="R1855" s="681">
        <f t="shared" ca="1" si="124"/>
        <v>0</v>
      </c>
      <c r="S1855" t="str">
        <f t="shared" si="120"/>
        <v>HUM_ASR_FY_2022</v>
      </c>
      <c r="T1855" s="958">
        <f t="shared" si="121"/>
        <v>45032</v>
      </c>
      <c r="U1855" t="str">
        <f t="shared" si="122"/>
        <v>Unaudited</v>
      </c>
    </row>
    <row r="1856" spans="1:21" x14ac:dyDescent="0.25">
      <c r="A1856" t="s">
        <v>437</v>
      </c>
      <c r="B1856" t="s">
        <v>1385</v>
      </c>
      <c r="C1856" t="s">
        <v>1386</v>
      </c>
      <c r="D1856" s="15">
        <v>1900</v>
      </c>
      <c r="E1856" s="121">
        <v>1</v>
      </c>
      <c r="F1856" t="s">
        <v>438</v>
      </c>
      <c r="G1856" s="121">
        <v>91</v>
      </c>
      <c r="H1856" t="s">
        <v>387</v>
      </c>
      <c r="I1856" t="s">
        <v>488</v>
      </c>
      <c r="J1856" t="s">
        <v>433</v>
      </c>
      <c r="K1856" t="s">
        <v>796</v>
      </c>
      <c r="L1856" s="756">
        <v>2.9</v>
      </c>
      <c r="M1856" t="s">
        <v>779</v>
      </c>
      <c r="N1856" s="681">
        <f t="shared" ca="1" si="124"/>
        <v>0</v>
      </c>
      <c r="O1856" s="681">
        <f t="shared" ca="1" si="124"/>
        <v>0</v>
      </c>
      <c r="P1856" s="681">
        <f t="shared" ca="1" si="124"/>
        <v>0</v>
      </c>
      <c r="Q1856" s="681">
        <f t="shared" ca="1" si="124"/>
        <v>0</v>
      </c>
      <c r="R1856" s="681">
        <f t="shared" ca="1" si="124"/>
        <v>0</v>
      </c>
      <c r="S1856" t="str">
        <f t="shared" si="120"/>
        <v>HUM_ASR_FY_2022</v>
      </c>
      <c r="T1856" s="958">
        <f t="shared" si="121"/>
        <v>45032</v>
      </c>
      <c r="U1856" t="str">
        <f t="shared" si="122"/>
        <v>Unaudited</v>
      </c>
    </row>
    <row r="1857" spans="1:21" x14ac:dyDescent="0.25">
      <c r="A1857" t="s">
        <v>437</v>
      </c>
      <c r="B1857" t="s">
        <v>1385</v>
      </c>
      <c r="C1857" t="s">
        <v>1386</v>
      </c>
      <c r="D1857" s="15">
        <v>1900</v>
      </c>
      <c r="E1857" s="121">
        <v>1</v>
      </c>
      <c r="F1857" t="s">
        <v>438</v>
      </c>
      <c r="G1857" s="121">
        <v>91</v>
      </c>
      <c r="H1857" t="s">
        <v>387</v>
      </c>
      <c r="I1857" t="s">
        <v>488</v>
      </c>
      <c r="J1857" t="s">
        <v>433</v>
      </c>
      <c r="K1857" t="s">
        <v>223</v>
      </c>
      <c r="L1857" s="756">
        <v>2.11</v>
      </c>
      <c r="M1857" t="s">
        <v>228</v>
      </c>
      <c r="N1857" s="681">
        <f t="shared" ca="1" si="124"/>
        <v>546178.37</v>
      </c>
      <c r="O1857" s="681">
        <f t="shared" ca="1" si="124"/>
        <v>79197.970000000016</v>
      </c>
      <c r="P1857" s="681">
        <f t="shared" ca="1" si="124"/>
        <v>466980.4</v>
      </c>
      <c r="Q1857" s="681">
        <f t="shared" ca="1" si="124"/>
        <v>0</v>
      </c>
      <c r="R1857" s="681">
        <f t="shared" ca="1" si="124"/>
        <v>0</v>
      </c>
      <c r="S1857" t="str">
        <f t="shared" si="120"/>
        <v>HUM_ASR_FY_2022</v>
      </c>
      <c r="T1857" s="958">
        <f t="shared" si="121"/>
        <v>45032</v>
      </c>
      <c r="U1857" t="str">
        <f t="shared" si="122"/>
        <v>Unaudited</v>
      </c>
    </row>
    <row r="1858" spans="1:21" x14ac:dyDescent="0.25">
      <c r="A1858" t="s">
        <v>437</v>
      </c>
      <c r="B1858" t="s">
        <v>1385</v>
      </c>
      <c r="C1858" t="s">
        <v>1386</v>
      </c>
      <c r="D1858" s="15">
        <v>1900</v>
      </c>
      <c r="E1858" s="121">
        <v>1</v>
      </c>
      <c r="F1858" t="s">
        <v>438</v>
      </c>
      <c r="G1858" s="121">
        <v>91</v>
      </c>
      <c r="H1858" t="s">
        <v>387</v>
      </c>
      <c r="I1858" t="s">
        <v>488</v>
      </c>
      <c r="J1858" t="s">
        <v>433</v>
      </c>
      <c r="K1858" t="s">
        <v>223</v>
      </c>
      <c r="L1858" s="756">
        <v>2.12</v>
      </c>
      <c r="M1858" t="s">
        <v>552</v>
      </c>
      <c r="N1858" s="681">
        <f t="shared" ca="1" si="124"/>
        <v>2539205.0199999986</v>
      </c>
      <c r="O1858" s="681">
        <f t="shared" ca="1" si="124"/>
        <v>87975.099999999991</v>
      </c>
      <c r="P1858" s="681">
        <f t="shared" ca="1" si="124"/>
        <v>2451229.9199999985</v>
      </c>
      <c r="Q1858" s="681">
        <f t="shared" ca="1" si="124"/>
        <v>0</v>
      </c>
      <c r="R1858" s="681">
        <f t="shared" ca="1" si="124"/>
        <v>0</v>
      </c>
      <c r="S1858" t="str">
        <f t="shared" ref="S1858:S1921" si="125">file_name</f>
        <v>HUM_ASR_FY_2022</v>
      </c>
      <c r="T1858" s="958">
        <f t="shared" ref="T1858:T1921" si="126">file_date</f>
        <v>45032</v>
      </c>
      <c r="U1858" t="str">
        <f t="shared" ref="U1858:U1921" si="127">status</f>
        <v>Unaudited</v>
      </c>
    </row>
    <row r="1859" spans="1:21" x14ac:dyDescent="0.25">
      <c r="A1859" t="s">
        <v>437</v>
      </c>
      <c r="B1859" t="s">
        <v>1385</v>
      </c>
      <c r="C1859" t="s">
        <v>1386</v>
      </c>
      <c r="D1859" s="15">
        <v>1900</v>
      </c>
      <c r="E1859" s="121">
        <v>1</v>
      </c>
      <c r="F1859" t="s">
        <v>438</v>
      </c>
      <c r="G1859" s="121">
        <v>91</v>
      </c>
      <c r="H1859" t="s">
        <v>387</v>
      </c>
      <c r="I1859" t="s">
        <v>488</v>
      </c>
      <c r="J1859" t="s">
        <v>433</v>
      </c>
      <c r="K1859" t="s">
        <v>223</v>
      </c>
      <c r="L1859" s="756">
        <v>2.13</v>
      </c>
      <c r="M1859" t="s">
        <v>229</v>
      </c>
      <c r="N1859" s="681">
        <f t="shared" ca="1" si="124"/>
        <v>103603.20999999999</v>
      </c>
      <c r="O1859" s="681">
        <f t="shared" ca="1" si="124"/>
        <v>8794.3499999999985</v>
      </c>
      <c r="P1859" s="681">
        <f t="shared" ca="1" si="124"/>
        <v>94808.86</v>
      </c>
      <c r="Q1859" s="681">
        <f t="shared" ca="1" si="124"/>
        <v>0</v>
      </c>
      <c r="R1859" s="681">
        <f t="shared" ca="1" si="124"/>
        <v>0</v>
      </c>
      <c r="S1859" t="str">
        <f t="shared" si="125"/>
        <v>HUM_ASR_FY_2022</v>
      </c>
      <c r="T1859" s="958">
        <f t="shared" si="126"/>
        <v>45032</v>
      </c>
      <c r="U1859" t="str">
        <f t="shared" si="127"/>
        <v>Unaudited</v>
      </c>
    </row>
    <row r="1860" spans="1:21" x14ac:dyDescent="0.25">
      <c r="A1860" t="s">
        <v>437</v>
      </c>
      <c r="B1860" t="s">
        <v>1385</v>
      </c>
      <c r="C1860" t="s">
        <v>1386</v>
      </c>
      <c r="D1860" s="15">
        <v>1900</v>
      </c>
      <c r="E1860" s="121">
        <v>1</v>
      </c>
      <c r="F1860" t="s">
        <v>438</v>
      </c>
      <c r="G1860" s="121">
        <v>91</v>
      </c>
      <c r="H1860" t="s">
        <v>387</v>
      </c>
      <c r="I1860" t="s">
        <v>488</v>
      </c>
      <c r="J1860" t="s">
        <v>433</v>
      </c>
      <c r="K1860" t="s">
        <v>223</v>
      </c>
      <c r="L1860" s="756">
        <v>2.14</v>
      </c>
      <c r="M1860" t="s">
        <v>556</v>
      </c>
      <c r="N1860" s="681">
        <f t="shared" ca="1" si="124"/>
        <v>49660.32</v>
      </c>
      <c r="O1860" s="681">
        <f t="shared" ca="1" si="124"/>
        <v>48129.62</v>
      </c>
      <c r="P1860" s="681">
        <f t="shared" ca="1" si="124"/>
        <v>1530.7</v>
      </c>
      <c r="Q1860" s="681">
        <f t="shared" ca="1" si="124"/>
        <v>0</v>
      </c>
      <c r="R1860" s="681">
        <f t="shared" ca="1" si="124"/>
        <v>0</v>
      </c>
      <c r="S1860" t="str">
        <f t="shared" si="125"/>
        <v>HUM_ASR_FY_2022</v>
      </c>
      <c r="T1860" s="958">
        <f t="shared" si="126"/>
        <v>45032</v>
      </c>
      <c r="U1860" t="str">
        <f t="shared" si="127"/>
        <v>Unaudited</v>
      </c>
    </row>
    <row r="1861" spans="1:21" x14ac:dyDescent="0.25">
      <c r="A1861" t="s">
        <v>437</v>
      </c>
      <c r="B1861" t="s">
        <v>1385</v>
      </c>
      <c r="C1861" t="s">
        <v>1386</v>
      </c>
      <c r="D1861" s="15">
        <v>1900</v>
      </c>
      <c r="E1861" s="121">
        <v>1</v>
      </c>
      <c r="F1861" t="s">
        <v>438</v>
      </c>
      <c r="G1861" s="121">
        <v>91</v>
      </c>
      <c r="H1861" t="s">
        <v>387</v>
      </c>
      <c r="I1861" t="s">
        <v>488</v>
      </c>
      <c r="J1861" t="s">
        <v>433</v>
      </c>
      <c r="K1861" t="s">
        <v>223</v>
      </c>
      <c r="L1861" s="756">
        <v>2.15</v>
      </c>
      <c r="M1861" t="s">
        <v>20</v>
      </c>
      <c r="N1861" s="681">
        <f t="shared" ca="1" si="124"/>
        <v>57077.182308196381</v>
      </c>
      <c r="O1861" s="681">
        <f t="shared" ca="1" si="124"/>
        <v>1404.3088694768244</v>
      </c>
      <c r="P1861" s="681">
        <f t="shared" ca="1" si="124"/>
        <v>55672.873438719558</v>
      </c>
      <c r="Q1861" s="681">
        <f t="shared" ca="1" si="124"/>
        <v>0</v>
      </c>
      <c r="R1861" s="681">
        <f t="shared" ca="1" si="124"/>
        <v>0</v>
      </c>
      <c r="S1861" t="str">
        <f t="shared" si="125"/>
        <v>HUM_ASR_FY_2022</v>
      </c>
      <c r="T1861" s="958">
        <f t="shared" si="126"/>
        <v>45032</v>
      </c>
      <c r="U1861" t="str">
        <f t="shared" si="127"/>
        <v>Unaudited</v>
      </c>
    </row>
    <row r="1862" spans="1:21" x14ac:dyDescent="0.25">
      <c r="A1862" t="s">
        <v>437</v>
      </c>
      <c r="B1862" t="s">
        <v>1385</v>
      </c>
      <c r="C1862" t="s">
        <v>1386</v>
      </c>
      <c r="D1862" s="15">
        <v>1900</v>
      </c>
      <c r="E1862" s="121">
        <v>1</v>
      </c>
      <c r="F1862" t="s">
        <v>438</v>
      </c>
      <c r="G1862" s="121">
        <v>91</v>
      </c>
      <c r="H1862" t="s">
        <v>387</v>
      </c>
      <c r="I1862" t="s">
        <v>488</v>
      </c>
      <c r="J1862" t="s">
        <v>433</v>
      </c>
      <c r="K1862" t="s">
        <v>223</v>
      </c>
      <c r="L1862" s="756">
        <v>2.16</v>
      </c>
      <c r="M1862" t="s">
        <v>799</v>
      </c>
      <c r="N1862" s="681">
        <f t="shared" ca="1" si="124"/>
        <v>496958.05462581356</v>
      </c>
      <c r="O1862" s="681">
        <f t="shared" ca="1" si="124"/>
        <v>243969.32504708885</v>
      </c>
      <c r="P1862" s="681">
        <f t="shared" ca="1" si="124"/>
        <v>252988.72957872471</v>
      </c>
      <c r="Q1862" s="681">
        <f t="shared" ca="1" si="124"/>
        <v>0</v>
      </c>
      <c r="R1862" s="681">
        <f t="shared" ca="1" si="124"/>
        <v>0</v>
      </c>
      <c r="S1862" t="str">
        <f t="shared" si="125"/>
        <v>HUM_ASR_FY_2022</v>
      </c>
      <c r="T1862" s="958">
        <f t="shared" si="126"/>
        <v>45032</v>
      </c>
      <c r="U1862" t="str">
        <f t="shared" si="127"/>
        <v>Unaudited</v>
      </c>
    </row>
    <row r="1863" spans="1:21" x14ac:dyDescent="0.25">
      <c r="A1863" t="s">
        <v>437</v>
      </c>
      <c r="B1863" t="s">
        <v>1385</v>
      </c>
      <c r="C1863" t="s">
        <v>1386</v>
      </c>
      <c r="D1863" s="15">
        <v>1900</v>
      </c>
      <c r="E1863" s="121">
        <v>1</v>
      </c>
      <c r="F1863" t="s">
        <v>438</v>
      </c>
      <c r="G1863" s="121">
        <v>91</v>
      </c>
      <c r="H1863" t="s">
        <v>387</v>
      </c>
      <c r="I1863" t="s">
        <v>488</v>
      </c>
      <c r="J1863" t="s">
        <v>433</v>
      </c>
      <c r="K1863" t="s">
        <v>223</v>
      </c>
      <c r="L1863" s="756">
        <v>2.17</v>
      </c>
      <c r="M1863" t="s">
        <v>1052</v>
      </c>
      <c r="N1863" s="681">
        <f t="shared" ca="1" si="124"/>
        <v>0</v>
      </c>
      <c r="O1863" s="681">
        <f t="shared" ca="1" si="124"/>
        <v>0</v>
      </c>
      <c r="P1863" s="681">
        <f t="shared" ca="1" si="124"/>
        <v>0</v>
      </c>
      <c r="Q1863" s="681">
        <f t="shared" ca="1" si="124"/>
        <v>0</v>
      </c>
      <c r="R1863" s="681">
        <f t="shared" ca="1" si="124"/>
        <v>0</v>
      </c>
      <c r="S1863" t="str">
        <f t="shared" si="125"/>
        <v>HUM_ASR_FY_2022</v>
      </c>
      <c r="T1863" s="958">
        <f t="shared" si="126"/>
        <v>45032</v>
      </c>
      <c r="U1863" t="str">
        <f t="shared" si="127"/>
        <v>Unaudited</v>
      </c>
    </row>
    <row r="1864" spans="1:21" x14ac:dyDescent="0.25">
      <c r="A1864" t="s">
        <v>437</v>
      </c>
      <c r="B1864" t="s">
        <v>1385</v>
      </c>
      <c r="C1864" t="s">
        <v>1386</v>
      </c>
      <c r="D1864" s="15">
        <v>1900</v>
      </c>
      <c r="E1864" s="121">
        <v>1</v>
      </c>
      <c r="F1864" t="s">
        <v>438</v>
      </c>
      <c r="G1864" s="121">
        <v>91</v>
      </c>
      <c r="H1864" t="s">
        <v>387</v>
      </c>
      <c r="I1864" t="s">
        <v>488</v>
      </c>
      <c r="J1864" t="s">
        <v>433</v>
      </c>
      <c r="K1864" t="s">
        <v>223</v>
      </c>
      <c r="L1864" s="756">
        <v>2.1800000000000002</v>
      </c>
      <c r="M1864" t="s">
        <v>648</v>
      </c>
      <c r="N1864" s="681">
        <f t="shared" ca="1" si="124"/>
        <v>87231.92</v>
      </c>
      <c r="O1864" s="681">
        <f t="shared" ca="1" si="124"/>
        <v>2131</v>
      </c>
      <c r="P1864" s="681">
        <f t="shared" ca="1" si="124"/>
        <v>85100.92</v>
      </c>
      <c r="Q1864" s="681">
        <f t="shared" ca="1" si="124"/>
        <v>0</v>
      </c>
      <c r="R1864" s="681">
        <f t="shared" ca="1" si="124"/>
        <v>0</v>
      </c>
      <c r="S1864" t="str">
        <f t="shared" si="125"/>
        <v>HUM_ASR_FY_2022</v>
      </c>
      <c r="T1864" s="958">
        <f t="shared" si="126"/>
        <v>45032</v>
      </c>
      <c r="U1864" t="str">
        <f t="shared" si="127"/>
        <v>Unaudited</v>
      </c>
    </row>
    <row r="1865" spans="1:21" x14ac:dyDescent="0.25">
      <c r="A1865" t="s">
        <v>437</v>
      </c>
      <c r="B1865" t="s">
        <v>1385</v>
      </c>
      <c r="C1865" t="s">
        <v>1386</v>
      </c>
      <c r="D1865" s="15">
        <v>1900</v>
      </c>
      <c r="E1865" s="121">
        <v>1</v>
      </c>
      <c r="F1865" t="s">
        <v>438</v>
      </c>
      <c r="G1865" s="121">
        <v>91</v>
      </c>
      <c r="H1865" t="s">
        <v>387</v>
      </c>
      <c r="I1865" t="s">
        <v>488</v>
      </c>
      <c r="J1865" t="s">
        <v>433</v>
      </c>
      <c r="K1865" t="s">
        <v>223</v>
      </c>
      <c r="L1865" s="756">
        <v>2.19</v>
      </c>
      <c r="M1865" t="s">
        <v>218</v>
      </c>
      <c r="N1865" s="681">
        <f t="shared" ca="1" si="124"/>
        <v>0</v>
      </c>
      <c r="O1865" s="681">
        <f t="shared" ca="1" si="124"/>
        <v>0</v>
      </c>
      <c r="P1865" s="681">
        <f t="shared" ca="1" si="124"/>
        <v>0</v>
      </c>
      <c r="Q1865" s="681">
        <f t="shared" ca="1" si="124"/>
        <v>0</v>
      </c>
      <c r="R1865" s="681">
        <f t="shared" ca="1" si="124"/>
        <v>0</v>
      </c>
      <c r="S1865" t="str">
        <f t="shared" si="125"/>
        <v>HUM_ASR_FY_2022</v>
      </c>
      <c r="T1865" s="958">
        <f t="shared" si="126"/>
        <v>45032</v>
      </c>
      <c r="U1865" t="str">
        <f t="shared" si="127"/>
        <v>Unaudited</v>
      </c>
    </row>
    <row r="1866" spans="1:21" x14ac:dyDescent="0.25">
      <c r="A1866" t="s">
        <v>437</v>
      </c>
      <c r="B1866" t="s">
        <v>1385</v>
      </c>
      <c r="C1866" t="s">
        <v>1386</v>
      </c>
      <c r="D1866" s="15">
        <v>1900</v>
      </c>
      <c r="E1866" s="121">
        <v>1</v>
      </c>
      <c r="F1866" t="s">
        <v>438</v>
      </c>
      <c r="G1866" s="121">
        <v>91</v>
      </c>
      <c r="H1866" t="s">
        <v>387</v>
      </c>
      <c r="I1866" t="s">
        <v>488</v>
      </c>
      <c r="J1866" t="s">
        <v>433</v>
      </c>
      <c r="K1866" t="s">
        <v>223</v>
      </c>
      <c r="L1866" s="756" t="s">
        <v>704</v>
      </c>
      <c r="M1866" t="s">
        <v>230</v>
      </c>
      <c r="N1866" s="681">
        <f t="shared" ca="1" si="124"/>
        <v>2746.0946513478748</v>
      </c>
      <c r="O1866" s="681">
        <f t="shared" ca="1" si="124"/>
        <v>398.19431482541034</v>
      </c>
      <c r="P1866" s="681">
        <f t="shared" ca="1" si="124"/>
        <v>2347.9003365224644</v>
      </c>
      <c r="Q1866" s="681">
        <f t="shared" ca="1" si="124"/>
        <v>0</v>
      </c>
      <c r="R1866" s="681">
        <f t="shared" ca="1" si="124"/>
        <v>0</v>
      </c>
      <c r="S1866" t="str">
        <f t="shared" si="125"/>
        <v>HUM_ASR_FY_2022</v>
      </c>
      <c r="T1866" s="958">
        <f t="shared" si="126"/>
        <v>45032</v>
      </c>
      <c r="U1866" t="str">
        <f t="shared" si="127"/>
        <v>Unaudited</v>
      </c>
    </row>
    <row r="1867" spans="1:21" x14ac:dyDescent="0.25">
      <c r="A1867" t="s">
        <v>437</v>
      </c>
      <c r="B1867" t="s">
        <v>1385</v>
      </c>
      <c r="C1867" t="s">
        <v>1386</v>
      </c>
      <c r="D1867" s="15">
        <v>1900</v>
      </c>
      <c r="E1867" s="121">
        <v>1</v>
      </c>
      <c r="F1867" t="s">
        <v>438</v>
      </c>
      <c r="G1867" s="121">
        <v>91</v>
      </c>
      <c r="H1867" t="s">
        <v>387</v>
      </c>
      <c r="I1867" t="s">
        <v>488</v>
      </c>
      <c r="J1867" t="s">
        <v>433</v>
      </c>
      <c r="K1867" t="s">
        <v>223</v>
      </c>
      <c r="L1867" s="756">
        <v>2.21</v>
      </c>
      <c r="M1867" t="s">
        <v>466</v>
      </c>
      <c r="N1867" s="681">
        <f t="shared" ca="1" si="124"/>
        <v>0</v>
      </c>
      <c r="O1867" s="681">
        <f t="shared" ca="1" si="124"/>
        <v>0</v>
      </c>
      <c r="P1867" s="681">
        <f t="shared" ca="1" si="124"/>
        <v>0</v>
      </c>
      <c r="Q1867" s="681">
        <f t="shared" ca="1" si="124"/>
        <v>0</v>
      </c>
      <c r="R1867" s="681">
        <f t="shared" ca="1" si="124"/>
        <v>0</v>
      </c>
      <c r="S1867" t="str">
        <f t="shared" si="125"/>
        <v>HUM_ASR_FY_2022</v>
      </c>
      <c r="T1867" s="958">
        <f t="shared" si="126"/>
        <v>45032</v>
      </c>
      <c r="U1867" t="str">
        <f t="shared" si="127"/>
        <v>Unaudited</v>
      </c>
    </row>
    <row r="1868" spans="1:21" x14ac:dyDescent="0.25">
      <c r="A1868" t="s">
        <v>437</v>
      </c>
      <c r="B1868" t="s">
        <v>1385</v>
      </c>
      <c r="C1868" t="s">
        <v>1386</v>
      </c>
      <c r="D1868" s="15">
        <v>1900</v>
      </c>
      <c r="E1868" s="121">
        <v>1</v>
      </c>
      <c r="F1868" t="s">
        <v>438</v>
      </c>
      <c r="G1868" s="121">
        <v>91</v>
      </c>
      <c r="H1868" t="s">
        <v>387</v>
      </c>
      <c r="I1868" t="s">
        <v>488</v>
      </c>
      <c r="J1868" t="s">
        <v>433</v>
      </c>
      <c r="K1868" t="s">
        <v>6</v>
      </c>
      <c r="L1868" s="756" t="s">
        <v>70</v>
      </c>
      <c r="M1868" t="s">
        <v>188</v>
      </c>
      <c r="N1868" s="681">
        <f t="shared" ca="1" si="124"/>
        <v>24181.668311885958</v>
      </c>
      <c r="O1868" s="681">
        <f t="shared" ca="1" si="124"/>
        <v>13156.360066960893</v>
      </c>
      <c r="P1868" s="681">
        <f t="shared" ca="1" si="124"/>
        <v>11025.308244925065</v>
      </c>
      <c r="Q1868" s="681">
        <f t="shared" ca="1" si="124"/>
        <v>0</v>
      </c>
      <c r="R1868" s="681">
        <f t="shared" ca="1" si="124"/>
        <v>0</v>
      </c>
      <c r="S1868" t="str">
        <f t="shared" si="125"/>
        <v>HUM_ASR_FY_2022</v>
      </c>
      <c r="T1868" s="958">
        <f t="shared" si="126"/>
        <v>45032</v>
      </c>
      <c r="U1868" t="str">
        <f t="shared" si="127"/>
        <v>Unaudited</v>
      </c>
    </row>
    <row r="1869" spans="1:21" x14ac:dyDescent="0.25">
      <c r="A1869" t="s">
        <v>437</v>
      </c>
      <c r="B1869" t="s">
        <v>1385</v>
      </c>
      <c r="C1869" t="s">
        <v>1386</v>
      </c>
      <c r="D1869" s="15">
        <v>1900</v>
      </c>
      <c r="E1869" s="121">
        <v>1</v>
      </c>
      <c r="F1869" t="s">
        <v>438</v>
      </c>
      <c r="G1869" s="121">
        <v>91</v>
      </c>
      <c r="H1869" t="s">
        <v>387</v>
      </c>
      <c r="I1869" t="s">
        <v>488</v>
      </c>
      <c r="J1869" t="s">
        <v>433</v>
      </c>
      <c r="K1869" t="s">
        <v>6</v>
      </c>
      <c r="L1869" s="756" t="s">
        <v>71</v>
      </c>
      <c r="M1869" t="s">
        <v>231</v>
      </c>
      <c r="N1869" s="681">
        <f t="shared" ca="1" si="124"/>
        <v>0</v>
      </c>
      <c r="O1869" s="681">
        <f t="shared" ca="1" si="124"/>
        <v>0</v>
      </c>
      <c r="P1869" s="681">
        <f t="shared" ca="1" si="124"/>
        <v>0</v>
      </c>
      <c r="Q1869" s="681">
        <f t="shared" ca="1" si="124"/>
        <v>0</v>
      </c>
      <c r="R1869" s="681">
        <f t="shared" ca="1" si="124"/>
        <v>0</v>
      </c>
      <c r="S1869" t="str">
        <f t="shared" si="125"/>
        <v>HUM_ASR_FY_2022</v>
      </c>
      <c r="T1869" s="958">
        <f t="shared" si="126"/>
        <v>45032</v>
      </c>
      <c r="U1869" t="str">
        <f t="shared" si="127"/>
        <v>Unaudited</v>
      </c>
    </row>
    <row r="1870" spans="1:21" x14ac:dyDescent="0.25">
      <c r="A1870" t="s">
        <v>437</v>
      </c>
      <c r="B1870" t="s">
        <v>1385</v>
      </c>
      <c r="C1870" t="s">
        <v>1386</v>
      </c>
      <c r="D1870" s="15">
        <v>1900</v>
      </c>
      <c r="E1870" s="121">
        <v>1</v>
      </c>
      <c r="F1870" t="s">
        <v>438</v>
      </c>
      <c r="G1870" s="121">
        <v>91</v>
      </c>
      <c r="H1870" t="s">
        <v>387</v>
      </c>
      <c r="I1870" t="s">
        <v>488</v>
      </c>
      <c r="J1870" t="s">
        <v>433</v>
      </c>
      <c r="K1870" t="s">
        <v>6</v>
      </c>
      <c r="L1870" s="756" t="s">
        <v>72</v>
      </c>
      <c r="M1870" t="s">
        <v>164</v>
      </c>
      <c r="N1870" s="681">
        <f t="shared" ca="1" si="124"/>
        <v>0</v>
      </c>
      <c r="O1870" s="681">
        <f t="shared" ca="1" si="124"/>
        <v>0</v>
      </c>
      <c r="P1870" s="681">
        <f t="shared" ca="1" si="124"/>
        <v>0</v>
      </c>
      <c r="Q1870" s="681">
        <f t="shared" ca="1" si="124"/>
        <v>0</v>
      </c>
      <c r="R1870" s="681">
        <f t="shared" ca="1" si="124"/>
        <v>0</v>
      </c>
      <c r="S1870" t="str">
        <f t="shared" si="125"/>
        <v>HUM_ASR_FY_2022</v>
      </c>
      <c r="T1870" s="958">
        <f t="shared" si="126"/>
        <v>45032</v>
      </c>
      <c r="U1870" t="str">
        <f t="shared" si="127"/>
        <v>Unaudited</v>
      </c>
    </row>
    <row r="1871" spans="1:21" x14ac:dyDescent="0.25">
      <c r="A1871" t="s">
        <v>437</v>
      </c>
      <c r="B1871" t="s">
        <v>1385</v>
      </c>
      <c r="C1871" t="s">
        <v>1386</v>
      </c>
      <c r="D1871" s="15">
        <v>1900</v>
      </c>
      <c r="E1871" s="121">
        <v>1</v>
      </c>
      <c r="F1871" t="s">
        <v>438</v>
      </c>
      <c r="G1871" s="121">
        <v>91</v>
      </c>
      <c r="H1871" t="s">
        <v>387</v>
      </c>
      <c r="I1871" t="s">
        <v>488</v>
      </c>
      <c r="J1871" t="s">
        <v>433</v>
      </c>
      <c r="K1871" t="s">
        <v>6</v>
      </c>
      <c r="L1871" s="756">
        <v>3.4</v>
      </c>
      <c r="M1871" t="s">
        <v>461</v>
      </c>
      <c r="N1871" s="681">
        <f t="shared" ca="1" si="124"/>
        <v>0</v>
      </c>
      <c r="O1871" s="681">
        <f t="shared" ca="1" si="124"/>
        <v>0</v>
      </c>
      <c r="P1871" s="681">
        <f t="shared" ca="1" si="124"/>
        <v>0</v>
      </c>
      <c r="Q1871" s="681">
        <f t="shared" ca="1" si="124"/>
        <v>0</v>
      </c>
      <c r="R1871" s="681">
        <f t="shared" ca="1" si="124"/>
        <v>0</v>
      </c>
      <c r="S1871" t="str">
        <f t="shared" si="125"/>
        <v>HUM_ASR_FY_2022</v>
      </c>
      <c r="T1871" s="958">
        <f t="shared" si="126"/>
        <v>45032</v>
      </c>
      <c r="U1871" t="str">
        <f t="shared" si="127"/>
        <v>Unaudited</v>
      </c>
    </row>
    <row r="1872" spans="1:21" x14ac:dyDescent="0.25">
      <c r="A1872" t="s">
        <v>437</v>
      </c>
      <c r="B1872" t="s">
        <v>1385</v>
      </c>
      <c r="C1872" t="s">
        <v>1386</v>
      </c>
      <c r="D1872" s="15">
        <v>1900</v>
      </c>
      <c r="E1872" s="121">
        <v>1</v>
      </c>
      <c r="F1872" t="s">
        <v>438</v>
      </c>
      <c r="G1872" s="121">
        <v>91</v>
      </c>
      <c r="H1872" t="s">
        <v>387</v>
      </c>
      <c r="I1872" t="s">
        <v>488</v>
      </c>
      <c r="J1872" t="s">
        <v>433</v>
      </c>
      <c r="K1872" t="s">
        <v>434</v>
      </c>
      <c r="L1872" s="756">
        <v>4.5</v>
      </c>
      <c r="M1872" t="s">
        <v>32</v>
      </c>
      <c r="N1872" s="681">
        <f t="shared" ca="1" si="124"/>
        <v>96178.855454545424</v>
      </c>
      <c r="O1872" s="681">
        <f t="shared" ca="1" si="124"/>
        <v>69560.86777404882</v>
      </c>
      <c r="P1872" s="681">
        <f t="shared" ca="1" si="124"/>
        <v>26617.987680496601</v>
      </c>
      <c r="Q1872" s="681">
        <f t="shared" ca="1" si="124"/>
        <v>0</v>
      </c>
      <c r="R1872" s="681">
        <f t="shared" ca="1" si="124"/>
        <v>0</v>
      </c>
      <c r="S1872" t="str">
        <f t="shared" si="125"/>
        <v>HUM_ASR_FY_2022</v>
      </c>
      <c r="T1872" s="958">
        <f t="shared" si="126"/>
        <v>45032</v>
      </c>
      <c r="U1872" t="str">
        <f t="shared" si="127"/>
        <v>Unaudited</v>
      </c>
    </row>
    <row r="1873" spans="1:21" x14ac:dyDescent="0.25">
      <c r="A1873" t="s">
        <v>437</v>
      </c>
      <c r="B1873" t="s">
        <v>1385</v>
      </c>
      <c r="C1873" t="s">
        <v>1386</v>
      </c>
      <c r="D1873" s="15">
        <v>1900</v>
      </c>
      <c r="E1873" s="121">
        <v>1</v>
      </c>
      <c r="F1873" t="s">
        <v>438</v>
      </c>
      <c r="G1873" s="121">
        <v>91</v>
      </c>
      <c r="H1873" t="s">
        <v>387</v>
      </c>
      <c r="I1873" t="s">
        <v>488</v>
      </c>
      <c r="J1873" t="s">
        <v>433</v>
      </c>
      <c r="K1873" t="s">
        <v>434</v>
      </c>
      <c r="L1873" s="756" t="s">
        <v>944</v>
      </c>
      <c r="M1873" t="s">
        <v>935</v>
      </c>
      <c r="N1873" s="681">
        <f t="shared" ca="1" si="124"/>
        <v>0</v>
      </c>
      <c r="O1873" s="681">
        <f t="shared" ca="1" si="124"/>
        <v>0</v>
      </c>
      <c r="P1873" s="681">
        <f t="shared" ca="1" si="124"/>
        <v>0</v>
      </c>
      <c r="Q1873" s="681">
        <f t="shared" ca="1" si="124"/>
        <v>0</v>
      </c>
      <c r="R1873" s="681">
        <f t="shared" ca="1" si="124"/>
        <v>0</v>
      </c>
      <c r="S1873" t="str">
        <f t="shared" si="125"/>
        <v>HUM_ASR_FY_2022</v>
      </c>
      <c r="T1873" s="958">
        <f t="shared" si="126"/>
        <v>45032</v>
      </c>
      <c r="U1873" t="str">
        <f t="shared" si="127"/>
        <v>Unaudited</v>
      </c>
    </row>
    <row r="1874" spans="1:21" x14ac:dyDescent="0.25">
      <c r="A1874" t="s">
        <v>437</v>
      </c>
      <c r="B1874" t="s">
        <v>1385</v>
      </c>
      <c r="C1874" t="s">
        <v>1386</v>
      </c>
      <c r="D1874" s="15">
        <v>1900</v>
      </c>
      <c r="E1874" s="121">
        <v>1</v>
      </c>
      <c r="F1874" t="s">
        <v>438</v>
      </c>
      <c r="G1874" s="121">
        <v>91</v>
      </c>
      <c r="H1874" t="s">
        <v>387</v>
      </c>
      <c r="I1874" t="s">
        <v>488</v>
      </c>
      <c r="J1874" t="s">
        <v>433</v>
      </c>
      <c r="K1874" t="s">
        <v>434</v>
      </c>
      <c r="L1874" s="756" t="s">
        <v>193</v>
      </c>
      <c r="M1874" t="s">
        <v>40</v>
      </c>
      <c r="N1874" s="681">
        <f t="shared" ca="1" si="124"/>
        <v>0</v>
      </c>
      <c r="O1874" s="681">
        <f t="shared" ca="1" si="124"/>
        <v>0</v>
      </c>
      <c r="P1874" s="681">
        <f t="shared" ca="1" si="124"/>
        <v>0</v>
      </c>
      <c r="Q1874" s="681">
        <f t="shared" ca="1" si="124"/>
        <v>0</v>
      </c>
      <c r="R1874" s="681">
        <f t="shared" ca="1" si="124"/>
        <v>0</v>
      </c>
      <c r="S1874" t="str">
        <f t="shared" si="125"/>
        <v>HUM_ASR_FY_2022</v>
      </c>
      <c r="T1874" s="958">
        <f t="shared" si="126"/>
        <v>45032</v>
      </c>
      <c r="U1874" t="str">
        <f t="shared" si="127"/>
        <v>Unaudited</v>
      </c>
    </row>
    <row r="1875" spans="1:21" x14ac:dyDescent="0.25">
      <c r="A1875" t="s">
        <v>437</v>
      </c>
      <c r="B1875" t="s">
        <v>1385</v>
      </c>
      <c r="C1875" t="s">
        <v>1386</v>
      </c>
      <c r="D1875" s="15">
        <v>1900</v>
      </c>
      <c r="E1875" s="121">
        <v>1</v>
      </c>
      <c r="F1875" t="s">
        <v>438</v>
      </c>
      <c r="G1875" s="121">
        <v>91</v>
      </c>
      <c r="H1875" t="s">
        <v>387</v>
      </c>
      <c r="I1875" t="s">
        <v>488</v>
      </c>
      <c r="J1875" t="s">
        <v>433</v>
      </c>
      <c r="K1875" t="s">
        <v>434</v>
      </c>
      <c r="L1875" s="756" t="s">
        <v>192</v>
      </c>
      <c r="M1875" t="s">
        <v>329</v>
      </c>
      <c r="N1875" s="681">
        <f t="shared" ca="1" si="124"/>
        <v>0</v>
      </c>
      <c r="O1875" s="681">
        <f t="shared" ca="1" si="124"/>
        <v>0</v>
      </c>
      <c r="P1875" s="681">
        <f t="shared" ca="1" si="124"/>
        <v>0</v>
      </c>
      <c r="Q1875" s="681">
        <f t="shared" ca="1" si="124"/>
        <v>0</v>
      </c>
      <c r="R1875" s="681">
        <f t="shared" ca="1" si="124"/>
        <v>0</v>
      </c>
      <c r="S1875" t="str">
        <f t="shared" si="125"/>
        <v>HUM_ASR_FY_2022</v>
      </c>
      <c r="T1875" s="958">
        <f t="shared" si="126"/>
        <v>45032</v>
      </c>
      <c r="U1875" t="str">
        <f t="shared" si="127"/>
        <v>Unaudited</v>
      </c>
    </row>
    <row r="1876" spans="1:21" x14ac:dyDescent="0.25">
      <c r="A1876" t="s">
        <v>437</v>
      </c>
      <c r="B1876" t="s">
        <v>1385</v>
      </c>
      <c r="C1876" t="s">
        <v>1386</v>
      </c>
      <c r="D1876" s="15">
        <v>1900</v>
      </c>
      <c r="E1876" s="121">
        <v>1</v>
      </c>
      <c r="F1876" t="s">
        <v>438</v>
      </c>
      <c r="G1876" s="121">
        <v>91</v>
      </c>
      <c r="H1876" t="s">
        <v>387</v>
      </c>
      <c r="I1876" t="s">
        <v>488</v>
      </c>
      <c r="J1876" t="s">
        <v>450</v>
      </c>
      <c r="K1876" t="s">
        <v>435</v>
      </c>
      <c r="L1876" s="756" t="s">
        <v>79</v>
      </c>
      <c r="M1876" t="s">
        <v>27</v>
      </c>
      <c r="N1876" s="681">
        <f t="shared" ca="1" si="124"/>
        <v>352949.30237604596</v>
      </c>
      <c r="O1876" s="681">
        <f t="shared" ca="1" si="124"/>
        <v>140553.57372864947</v>
      </c>
      <c r="P1876" s="681">
        <f t="shared" ca="1" si="124"/>
        <v>212395.72864739646</v>
      </c>
      <c r="Q1876" s="681">
        <f t="shared" ca="1" si="124"/>
        <v>0</v>
      </c>
      <c r="R1876" s="681">
        <f t="shared" ca="1" si="124"/>
        <v>0</v>
      </c>
      <c r="S1876" t="str">
        <f t="shared" si="125"/>
        <v>HUM_ASR_FY_2022</v>
      </c>
      <c r="T1876" s="958">
        <f t="shared" si="126"/>
        <v>45032</v>
      </c>
      <c r="U1876" t="str">
        <f t="shared" si="127"/>
        <v>Unaudited</v>
      </c>
    </row>
    <row r="1877" spans="1:21" x14ac:dyDescent="0.25">
      <c r="A1877" t="s">
        <v>437</v>
      </c>
      <c r="B1877" t="s">
        <v>1385</v>
      </c>
      <c r="C1877" t="s">
        <v>1386</v>
      </c>
      <c r="D1877" s="15">
        <v>1900</v>
      </c>
      <c r="E1877" s="121">
        <v>1</v>
      </c>
      <c r="F1877" t="s">
        <v>438</v>
      </c>
      <c r="G1877" s="121">
        <v>91</v>
      </c>
      <c r="H1877" t="s">
        <v>387</v>
      </c>
      <c r="I1877" t="s">
        <v>488</v>
      </c>
      <c r="J1877" t="s">
        <v>450</v>
      </c>
      <c r="K1877" t="s">
        <v>435</v>
      </c>
      <c r="L1877" s="756" t="s">
        <v>80</v>
      </c>
      <c r="M1877" t="s">
        <v>97</v>
      </c>
      <c r="N1877" s="681">
        <f t="shared" ca="1" si="124"/>
        <v>38250.335321208775</v>
      </c>
      <c r="O1877" s="681">
        <f t="shared" ca="1" si="124"/>
        <v>15232.27639075214</v>
      </c>
      <c r="P1877" s="681">
        <f t="shared" ca="1" si="124"/>
        <v>23018.058930456635</v>
      </c>
      <c r="Q1877" s="681">
        <f t="shared" ca="1" si="124"/>
        <v>0</v>
      </c>
      <c r="R1877" s="681">
        <f t="shared" ca="1" si="124"/>
        <v>0</v>
      </c>
      <c r="S1877" t="str">
        <f t="shared" si="125"/>
        <v>HUM_ASR_FY_2022</v>
      </c>
      <c r="T1877" s="958">
        <f t="shared" si="126"/>
        <v>45032</v>
      </c>
      <c r="U1877" t="str">
        <f t="shared" si="127"/>
        <v>Unaudited</v>
      </c>
    </row>
    <row r="1878" spans="1:21" x14ac:dyDescent="0.25">
      <c r="A1878" t="s">
        <v>437</v>
      </c>
      <c r="B1878" t="s">
        <v>1385</v>
      </c>
      <c r="C1878" t="s">
        <v>1386</v>
      </c>
      <c r="D1878" s="15">
        <v>1900</v>
      </c>
      <c r="E1878" s="121">
        <v>1</v>
      </c>
      <c r="F1878" t="s">
        <v>438</v>
      </c>
      <c r="G1878" s="121">
        <v>91</v>
      </c>
      <c r="H1878" t="s">
        <v>387</v>
      </c>
      <c r="I1878" t="s">
        <v>488</v>
      </c>
      <c r="J1878" t="s">
        <v>450</v>
      </c>
      <c r="K1878" t="s">
        <v>435</v>
      </c>
      <c r="L1878" s="756" t="s">
        <v>81</v>
      </c>
      <c r="M1878" t="s">
        <v>98</v>
      </c>
      <c r="N1878" s="681">
        <f t="shared" ca="1" si="124"/>
        <v>80290.406969089279</v>
      </c>
      <c r="O1878" s="681">
        <f t="shared" ca="1" si="124"/>
        <v>31973.724157158336</v>
      </c>
      <c r="P1878" s="681">
        <f t="shared" ca="1" si="124"/>
        <v>48316.682811930943</v>
      </c>
      <c r="Q1878" s="681">
        <f t="shared" ca="1" si="124"/>
        <v>0</v>
      </c>
      <c r="R1878" s="681">
        <f t="shared" ca="1" si="124"/>
        <v>0</v>
      </c>
      <c r="S1878" t="str">
        <f t="shared" si="125"/>
        <v>HUM_ASR_FY_2022</v>
      </c>
      <c r="T1878" s="958">
        <f t="shared" si="126"/>
        <v>45032</v>
      </c>
      <c r="U1878" t="str">
        <f t="shared" si="127"/>
        <v>Unaudited</v>
      </c>
    </row>
    <row r="1879" spans="1:21" x14ac:dyDescent="0.25">
      <c r="A1879" t="s">
        <v>437</v>
      </c>
      <c r="B1879" t="s">
        <v>1385</v>
      </c>
      <c r="C1879" t="s">
        <v>1386</v>
      </c>
      <c r="D1879" s="15">
        <v>1900</v>
      </c>
      <c r="E1879" s="121">
        <v>1</v>
      </c>
      <c r="F1879" t="s">
        <v>438</v>
      </c>
      <c r="G1879" s="121">
        <v>91</v>
      </c>
      <c r="H1879" t="s">
        <v>387</v>
      </c>
      <c r="I1879" t="s">
        <v>488</v>
      </c>
      <c r="J1879" t="s">
        <v>450</v>
      </c>
      <c r="K1879" t="s">
        <v>435</v>
      </c>
      <c r="L1879" s="756" t="s">
        <v>82</v>
      </c>
      <c r="M1879" t="s">
        <v>99</v>
      </c>
      <c r="N1879" s="681">
        <f t="shared" ca="1" si="124"/>
        <v>60546.930910725423</v>
      </c>
      <c r="O1879" s="681">
        <f t="shared" ca="1" si="124"/>
        <v>24111.359508332764</v>
      </c>
      <c r="P1879" s="681">
        <f t="shared" ca="1" si="124"/>
        <v>36435.571402392656</v>
      </c>
      <c r="Q1879" s="681">
        <f t="shared" ca="1" si="124"/>
        <v>0</v>
      </c>
      <c r="R1879" s="681">
        <f t="shared" ca="1" si="124"/>
        <v>0</v>
      </c>
      <c r="S1879" t="str">
        <f t="shared" si="125"/>
        <v>HUM_ASR_FY_2022</v>
      </c>
      <c r="T1879" s="958">
        <f t="shared" si="126"/>
        <v>45032</v>
      </c>
      <c r="U1879" t="str">
        <f t="shared" si="127"/>
        <v>Unaudited</v>
      </c>
    </row>
    <row r="1880" spans="1:21" x14ac:dyDescent="0.25">
      <c r="A1880" t="s">
        <v>437</v>
      </c>
      <c r="B1880" t="s">
        <v>1385</v>
      </c>
      <c r="C1880" t="s">
        <v>1386</v>
      </c>
      <c r="D1880" s="15">
        <v>1900</v>
      </c>
      <c r="E1880" s="121">
        <v>1</v>
      </c>
      <c r="F1880" t="s">
        <v>438</v>
      </c>
      <c r="G1880" s="121">
        <v>91</v>
      </c>
      <c r="H1880" t="s">
        <v>387</v>
      </c>
      <c r="I1880" t="s">
        <v>488</v>
      </c>
      <c r="J1880" t="s">
        <v>450</v>
      </c>
      <c r="K1880" t="s">
        <v>435</v>
      </c>
      <c r="L1880" s="756" t="s">
        <v>216</v>
      </c>
      <c r="M1880" t="s">
        <v>100</v>
      </c>
      <c r="N1880" s="681">
        <f t="shared" ca="1" si="124"/>
        <v>118719.44274946407</v>
      </c>
      <c r="O1880" s="681">
        <f t="shared" ca="1" si="124"/>
        <v>47277.163709287044</v>
      </c>
      <c r="P1880" s="681">
        <f t="shared" ca="1" si="124"/>
        <v>71442.279040177018</v>
      </c>
      <c r="Q1880" s="681">
        <f t="shared" ca="1" si="124"/>
        <v>0</v>
      </c>
      <c r="R1880" s="681">
        <f t="shared" ca="1" si="124"/>
        <v>0</v>
      </c>
      <c r="S1880" t="str">
        <f t="shared" si="125"/>
        <v>HUM_ASR_FY_2022</v>
      </c>
      <c r="T1880" s="958">
        <f t="shared" si="126"/>
        <v>45032</v>
      </c>
      <c r="U1880" t="str">
        <f t="shared" si="127"/>
        <v>Unaudited</v>
      </c>
    </row>
    <row r="1881" spans="1:21" x14ac:dyDescent="0.25">
      <c r="A1881" t="s">
        <v>437</v>
      </c>
      <c r="B1881" t="s">
        <v>1385</v>
      </c>
      <c r="C1881" t="s">
        <v>1386</v>
      </c>
      <c r="D1881" s="15">
        <v>1900</v>
      </c>
      <c r="E1881" s="121">
        <v>1</v>
      </c>
      <c r="F1881" t="s">
        <v>438</v>
      </c>
      <c r="G1881" s="121">
        <v>91</v>
      </c>
      <c r="H1881" t="s">
        <v>387</v>
      </c>
      <c r="I1881" t="s">
        <v>488</v>
      </c>
      <c r="J1881" t="s">
        <v>450</v>
      </c>
      <c r="K1881" t="s">
        <v>435</v>
      </c>
      <c r="L1881" s="756" t="s">
        <v>215</v>
      </c>
      <c r="M1881" t="s">
        <v>28</v>
      </c>
      <c r="N1881" s="681">
        <f t="shared" ca="1" si="124"/>
        <v>3467.9178977940674</v>
      </c>
      <c r="O1881" s="681">
        <f t="shared" ca="1" si="124"/>
        <v>1381.0149238180857</v>
      </c>
      <c r="P1881" s="681">
        <f t="shared" ca="1" si="124"/>
        <v>2086.9029739759817</v>
      </c>
      <c r="Q1881" s="681">
        <f t="shared" ca="1" si="124"/>
        <v>0</v>
      </c>
      <c r="R1881" s="681">
        <f t="shared" ca="1" si="124"/>
        <v>0</v>
      </c>
      <c r="S1881" t="str">
        <f t="shared" si="125"/>
        <v>HUM_ASR_FY_2022</v>
      </c>
      <c r="T1881" s="958">
        <f t="shared" si="126"/>
        <v>45032</v>
      </c>
      <c r="U1881" t="str">
        <f t="shared" si="127"/>
        <v>Unaudited</v>
      </c>
    </row>
    <row r="1882" spans="1:21" x14ac:dyDescent="0.25">
      <c r="A1882" t="s">
        <v>437</v>
      </c>
      <c r="B1882" t="s">
        <v>1385</v>
      </c>
      <c r="C1882" t="s">
        <v>1386</v>
      </c>
      <c r="D1882" s="15">
        <v>1900</v>
      </c>
      <c r="E1882" s="121">
        <v>1</v>
      </c>
      <c r="F1882" t="s">
        <v>438</v>
      </c>
      <c r="G1882" s="121">
        <v>91</v>
      </c>
      <c r="H1882" t="s">
        <v>387</v>
      </c>
      <c r="I1882" t="s">
        <v>488</v>
      </c>
      <c r="J1882" t="s">
        <v>436</v>
      </c>
      <c r="K1882" t="s">
        <v>436</v>
      </c>
      <c r="L1882" s="756" t="s">
        <v>84</v>
      </c>
      <c r="M1882" t="s">
        <v>327</v>
      </c>
      <c r="N1882" s="681">
        <f t="shared" ca="1" si="124"/>
        <v>0</v>
      </c>
      <c r="O1882" s="681">
        <f t="shared" ca="1" si="124"/>
        <v>0</v>
      </c>
      <c r="P1882" s="681">
        <f t="shared" ca="1" si="124"/>
        <v>0</v>
      </c>
      <c r="Q1882" s="681">
        <f t="shared" ca="1" si="124"/>
        <v>0</v>
      </c>
      <c r="R1882" s="681">
        <f t="shared" ca="1" si="124"/>
        <v>0</v>
      </c>
      <c r="S1882" t="str">
        <f t="shared" si="125"/>
        <v>HUM_ASR_FY_2022</v>
      </c>
      <c r="T1882" s="958">
        <f t="shared" si="126"/>
        <v>45032</v>
      </c>
      <c r="U1882" t="str">
        <f t="shared" si="127"/>
        <v>Unaudited</v>
      </c>
    </row>
    <row r="1883" spans="1:21" x14ac:dyDescent="0.25">
      <c r="A1883" t="s">
        <v>437</v>
      </c>
      <c r="B1883" t="s">
        <v>1385</v>
      </c>
      <c r="C1883" t="s">
        <v>1386</v>
      </c>
      <c r="D1883" s="15">
        <v>1900</v>
      </c>
      <c r="E1883" s="121">
        <v>1</v>
      </c>
      <c r="F1883" t="s">
        <v>438</v>
      </c>
      <c r="G1883" s="121">
        <v>91</v>
      </c>
      <c r="H1883" t="s">
        <v>387</v>
      </c>
      <c r="I1883" t="s">
        <v>488</v>
      </c>
      <c r="J1883" t="s">
        <v>436</v>
      </c>
      <c r="K1883" t="s">
        <v>436</v>
      </c>
      <c r="L1883" s="756" t="s">
        <v>85</v>
      </c>
      <c r="M1883" t="s">
        <v>325</v>
      </c>
      <c r="N1883" s="681">
        <f t="shared" ca="1" si="124"/>
        <v>0</v>
      </c>
      <c r="O1883" s="681">
        <f t="shared" ca="1" si="124"/>
        <v>0</v>
      </c>
      <c r="P1883" s="681">
        <f t="shared" ca="1" si="124"/>
        <v>0</v>
      </c>
      <c r="Q1883" s="681">
        <f t="shared" ca="1" si="124"/>
        <v>0</v>
      </c>
      <c r="R1883" s="681">
        <f t="shared" ca="1" si="124"/>
        <v>0</v>
      </c>
      <c r="S1883" t="str">
        <f t="shared" si="125"/>
        <v>HUM_ASR_FY_2022</v>
      </c>
      <c r="T1883" s="958">
        <f t="shared" si="126"/>
        <v>45032</v>
      </c>
      <c r="U1883" t="str">
        <f t="shared" si="127"/>
        <v>Unaudited</v>
      </c>
    </row>
    <row r="1884" spans="1:21" x14ac:dyDescent="0.25">
      <c r="A1884" t="s">
        <v>437</v>
      </c>
      <c r="B1884" t="s">
        <v>1385</v>
      </c>
      <c r="C1884" t="s">
        <v>1386</v>
      </c>
      <c r="D1884" s="15">
        <v>1900</v>
      </c>
      <c r="E1884" s="121">
        <v>1</v>
      </c>
      <c r="F1884" t="s">
        <v>438</v>
      </c>
      <c r="G1884" s="121">
        <v>91</v>
      </c>
      <c r="H1884" t="s">
        <v>387</v>
      </c>
      <c r="I1884" t="s">
        <v>488</v>
      </c>
      <c r="J1884" t="s">
        <v>436</v>
      </c>
      <c r="K1884" t="s">
        <v>436</v>
      </c>
      <c r="L1884" s="756" t="s">
        <v>86</v>
      </c>
      <c r="M1884" t="s">
        <v>494</v>
      </c>
      <c r="N1884" s="681">
        <f t="shared" ca="1" si="124"/>
        <v>0</v>
      </c>
      <c r="O1884" s="681">
        <f t="shared" ca="1" si="124"/>
        <v>0</v>
      </c>
      <c r="P1884" s="681">
        <f t="shared" ca="1" si="124"/>
        <v>0</v>
      </c>
      <c r="Q1884" s="681">
        <f t="shared" ca="1" si="124"/>
        <v>0</v>
      </c>
      <c r="R1884" s="681">
        <f t="shared" ca="1" si="124"/>
        <v>0</v>
      </c>
      <c r="S1884" t="str">
        <f t="shared" si="125"/>
        <v>HUM_ASR_FY_2022</v>
      </c>
      <c r="T1884" s="958">
        <f t="shared" si="126"/>
        <v>45032</v>
      </c>
      <c r="U1884" t="str">
        <f t="shared" si="127"/>
        <v>Unaudited</v>
      </c>
    </row>
    <row r="1885" spans="1:21" x14ac:dyDescent="0.25">
      <c r="A1885" t="s">
        <v>437</v>
      </c>
      <c r="B1885" t="s">
        <v>1385</v>
      </c>
      <c r="C1885" t="s">
        <v>1386</v>
      </c>
      <c r="D1885" s="15">
        <v>1900</v>
      </c>
      <c r="E1885" s="121">
        <v>1</v>
      </c>
      <c r="F1885" t="s">
        <v>438</v>
      </c>
      <c r="G1885" s="121">
        <v>91</v>
      </c>
      <c r="H1885" t="s">
        <v>387</v>
      </c>
      <c r="I1885" t="s">
        <v>488</v>
      </c>
      <c r="J1885" t="s">
        <v>436</v>
      </c>
      <c r="K1885" t="s">
        <v>436</v>
      </c>
      <c r="L1885" s="756" t="s">
        <v>87</v>
      </c>
      <c r="M1885" t="s">
        <v>495</v>
      </c>
      <c r="N1885" s="681">
        <f t="shared" ca="1" si="124"/>
        <v>0</v>
      </c>
      <c r="O1885" s="681">
        <f t="shared" ca="1" si="124"/>
        <v>0</v>
      </c>
      <c r="P1885" s="681">
        <f t="shared" ca="1" si="124"/>
        <v>0</v>
      </c>
      <c r="Q1885" s="681">
        <f t="shared" ca="1" si="124"/>
        <v>0</v>
      </c>
      <c r="R1885" s="681">
        <f t="shared" ca="1" si="124"/>
        <v>0</v>
      </c>
      <c r="S1885" t="str">
        <f t="shared" si="125"/>
        <v>HUM_ASR_FY_2022</v>
      </c>
      <c r="T1885" s="958">
        <f t="shared" si="126"/>
        <v>45032</v>
      </c>
      <c r="U1885" t="str">
        <f t="shared" si="127"/>
        <v>Unaudited</v>
      </c>
    </row>
    <row r="1886" spans="1:21" x14ac:dyDescent="0.25">
      <c r="A1886" t="s">
        <v>437</v>
      </c>
      <c r="B1886" t="s">
        <v>1385</v>
      </c>
      <c r="C1886" t="s">
        <v>1386</v>
      </c>
      <c r="D1886" s="15">
        <v>1900</v>
      </c>
      <c r="E1886" s="121">
        <v>1</v>
      </c>
      <c r="F1886" t="s">
        <v>438</v>
      </c>
      <c r="G1886" s="121">
        <v>91</v>
      </c>
      <c r="H1886" t="s">
        <v>387</v>
      </c>
      <c r="I1886" t="s">
        <v>488</v>
      </c>
      <c r="J1886" t="s">
        <v>436</v>
      </c>
      <c r="K1886" t="s">
        <v>436</v>
      </c>
      <c r="L1886" s="756" t="s">
        <v>213</v>
      </c>
      <c r="M1886" t="s">
        <v>496</v>
      </c>
      <c r="N1886" s="681">
        <f t="shared" ca="1" si="124"/>
        <v>0</v>
      </c>
      <c r="O1886" s="681">
        <f t="shared" ca="1" si="124"/>
        <v>0</v>
      </c>
      <c r="P1886" s="681">
        <f t="shared" ca="1" si="124"/>
        <v>0</v>
      </c>
      <c r="Q1886" s="681">
        <f t="shared" ca="1" si="124"/>
        <v>0</v>
      </c>
      <c r="R1886" s="681">
        <f t="shared" ca="1" si="124"/>
        <v>0</v>
      </c>
      <c r="S1886" t="str">
        <f t="shared" si="125"/>
        <v>HUM_ASR_FY_2022</v>
      </c>
      <c r="T1886" s="958">
        <f t="shared" si="126"/>
        <v>45032</v>
      </c>
      <c r="U1886" t="str">
        <f t="shared" si="127"/>
        <v>Unaudited</v>
      </c>
    </row>
    <row r="1887" spans="1:21" x14ac:dyDescent="0.25">
      <c r="A1887" t="s">
        <v>437</v>
      </c>
      <c r="B1887" t="s">
        <v>1385</v>
      </c>
      <c r="C1887" t="s">
        <v>1386</v>
      </c>
      <c r="D1887" s="15">
        <v>1900</v>
      </c>
      <c r="E1887" s="121">
        <v>1</v>
      </c>
      <c r="F1887" t="s">
        <v>438</v>
      </c>
      <c r="G1887" s="121">
        <v>91</v>
      </c>
      <c r="H1887" t="s">
        <v>387</v>
      </c>
      <c r="I1887" t="s">
        <v>489</v>
      </c>
      <c r="J1887" t="s">
        <v>26</v>
      </c>
      <c r="K1887" t="s">
        <v>26</v>
      </c>
      <c r="L1887" s="756" t="s">
        <v>204</v>
      </c>
      <c r="M1887" t="s">
        <v>26</v>
      </c>
      <c r="N1887" s="681">
        <f t="shared" ca="1" si="124"/>
        <v>213751.93410243446</v>
      </c>
      <c r="O1887" s="681">
        <f t="shared" ca="1" si="124"/>
        <v>0</v>
      </c>
      <c r="P1887" s="681">
        <f t="shared" ca="1" si="124"/>
        <v>0</v>
      </c>
      <c r="Q1887" s="681">
        <f t="shared" ca="1" si="124"/>
        <v>0</v>
      </c>
      <c r="R1887" s="681">
        <f t="shared" ca="1" si="124"/>
        <v>0</v>
      </c>
      <c r="S1887" t="str">
        <f t="shared" si="125"/>
        <v>HUM_ASR_FY_2022</v>
      </c>
      <c r="T1887" s="958">
        <f t="shared" si="126"/>
        <v>45032</v>
      </c>
      <c r="U1887" t="str">
        <f t="shared" si="127"/>
        <v>Unaudited</v>
      </c>
    </row>
    <row r="1888" spans="1:21" x14ac:dyDescent="0.25">
      <c r="A1888" t="s">
        <v>437</v>
      </c>
      <c r="B1888" t="s">
        <v>1385</v>
      </c>
      <c r="C1888" t="s">
        <v>1386</v>
      </c>
      <c r="D1888" s="15">
        <v>1900</v>
      </c>
      <c r="E1888" s="121">
        <v>1</v>
      </c>
      <c r="F1888" t="s">
        <v>439</v>
      </c>
      <c r="G1888" s="121">
        <v>182</v>
      </c>
      <c r="H1888" t="s">
        <v>387</v>
      </c>
      <c r="I1888" t="s">
        <v>432</v>
      </c>
      <c r="J1888" t="s">
        <v>432</v>
      </c>
      <c r="K1888" t="s">
        <v>432</v>
      </c>
      <c r="M1888" t="s">
        <v>432</v>
      </c>
      <c r="N1888" s="681">
        <f t="shared" ca="1" si="124"/>
        <v>4409</v>
      </c>
      <c r="O1888" s="681">
        <f t="shared" ca="1" si="124"/>
        <v>2154</v>
      </c>
      <c r="P1888" s="681">
        <f t="shared" ca="1" si="124"/>
        <v>2255</v>
      </c>
      <c r="Q1888" s="681">
        <f t="shared" ca="1" si="124"/>
        <v>0</v>
      </c>
      <c r="R1888" s="681">
        <f t="shared" ca="1" si="124"/>
        <v>0</v>
      </c>
      <c r="S1888" t="str">
        <f t="shared" si="125"/>
        <v>HUM_ASR_FY_2022</v>
      </c>
      <c r="T1888" s="958">
        <f t="shared" si="126"/>
        <v>45032</v>
      </c>
      <c r="U1888" t="str">
        <f t="shared" si="127"/>
        <v>Unaudited</v>
      </c>
    </row>
    <row r="1889" spans="1:21" x14ac:dyDescent="0.25">
      <c r="A1889" t="s">
        <v>437</v>
      </c>
      <c r="B1889" t="s">
        <v>1385</v>
      </c>
      <c r="C1889" t="s">
        <v>1386</v>
      </c>
      <c r="D1889" s="15">
        <v>1900</v>
      </c>
      <c r="E1889" s="121">
        <v>1</v>
      </c>
      <c r="F1889" t="s">
        <v>439</v>
      </c>
      <c r="G1889" s="121">
        <v>182</v>
      </c>
      <c r="H1889" t="s">
        <v>387</v>
      </c>
      <c r="I1889" t="s">
        <v>487</v>
      </c>
      <c r="J1889" t="s">
        <v>12</v>
      </c>
      <c r="K1889" t="s">
        <v>12</v>
      </c>
      <c r="L1889" s="756">
        <v>1.1000000000000001</v>
      </c>
      <c r="M1889" t="s">
        <v>12</v>
      </c>
      <c r="N1889" s="681">
        <f t="shared" ca="1" si="124"/>
        <v>16764983.119999999</v>
      </c>
      <c r="O1889" s="681">
        <f t="shared" ca="1" si="124"/>
        <v>0</v>
      </c>
      <c r="P1889" s="681">
        <f t="shared" ca="1" si="124"/>
        <v>0</v>
      </c>
      <c r="Q1889" s="681">
        <f t="shared" ca="1" si="124"/>
        <v>0</v>
      </c>
      <c r="R1889" s="681">
        <f t="shared" ca="1" si="124"/>
        <v>0</v>
      </c>
      <c r="S1889" t="str">
        <f t="shared" si="125"/>
        <v>HUM_ASR_FY_2022</v>
      </c>
      <c r="T1889" s="958">
        <f t="shared" si="126"/>
        <v>45032</v>
      </c>
      <c r="U1889" t="str">
        <f t="shared" si="127"/>
        <v>Unaudited</v>
      </c>
    </row>
    <row r="1890" spans="1:21" x14ac:dyDescent="0.25">
      <c r="A1890" t="s">
        <v>437</v>
      </c>
      <c r="B1890" t="s">
        <v>1385</v>
      </c>
      <c r="C1890" t="s">
        <v>1386</v>
      </c>
      <c r="D1890" s="15">
        <v>1900</v>
      </c>
      <c r="E1890" s="121">
        <v>1</v>
      </c>
      <c r="F1890" t="s">
        <v>439</v>
      </c>
      <c r="G1890" s="121">
        <v>182</v>
      </c>
      <c r="H1890" t="s">
        <v>387</v>
      </c>
      <c r="I1890" t="s">
        <v>487</v>
      </c>
      <c r="J1890" t="s">
        <v>12</v>
      </c>
      <c r="K1890" t="s">
        <v>222</v>
      </c>
      <c r="L1890" s="756">
        <v>1.2</v>
      </c>
      <c r="M1890" t="s">
        <v>222</v>
      </c>
      <c r="N1890" s="681">
        <f t="shared" ca="1" si="124"/>
        <v>0</v>
      </c>
      <c r="O1890" s="681">
        <f t="shared" ca="1" si="124"/>
        <v>0</v>
      </c>
      <c r="P1890" s="681">
        <f t="shared" ca="1" si="124"/>
        <v>0</v>
      </c>
      <c r="Q1890" s="681">
        <f t="shared" ca="1" si="124"/>
        <v>0</v>
      </c>
      <c r="R1890" s="681">
        <f t="shared" ca="1" si="124"/>
        <v>0</v>
      </c>
      <c r="S1890" t="str">
        <f t="shared" si="125"/>
        <v>HUM_ASR_FY_2022</v>
      </c>
      <c r="T1890" s="958">
        <f t="shared" si="126"/>
        <v>45032</v>
      </c>
      <c r="U1890" t="str">
        <f t="shared" si="127"/>
        <v>Unaudited</v>
      </c>
    </row>
    <row r="1891" spans="1:21" x14ac:dyDescent="0.25">
      <c r="A1891" t="s">
        <v>437</v>
      </c>
      <c r="B1891" t="s">
        <v>1385</v>
      </c>
      <c r="C1891" t="s">
        <v>1386</v>
      </c>
      <c r="D1891" s="15">
        <v>1900</v>
      </c>
      <c r="E1891" s="121">
        <v>1</v>
      </c>
      <c r="F1891" t="s">
        <v>439</v>
      </c>
      <c r="G1891" s="121">
        <v>182</v>
      </c>
      <c r="H1891" t="s">
        <v>387</v>
      </c>
      <c r="I1891" t="s">
        <v>487</v>
      </c>
      <c r="J1891" t="s">
        <v>12</v>
      </c>
      <c r="K1891" t="s">
        <v>1323</v>
      </c>
      <c r="L1891" s="756" t="s">
        <v>1319</v>
      </c>
      <c r="M1891" t="s">
        <v>1323</v>
      </c>
      <c r="N1891" s="681">
        <f t="shared" ca="1" si="124"/>
        <v>98825.22</v>
      </c>
      <c r="O1891" s="681">
        <f t="shared" ca="1" si="124"/>
        <v>0</v>
      </c>
      <c r="P1891" s="681">
        <f t="shared" ca="1" si="124"/>
        <v>0</v>
      </c>
      <c r="Q1891" s="681">
        <f t="shared" ca="1" si="124"/>
        <v>0</v>
      </c>
      <c r="R1891" s="681">
        <f t="shared" ca="1" si="124"/>
        <v>0</v>
      </c>
      <c r="S1891" t="str">
        <f t="shared" si="125"/>
        <v>HUM_ASR_FY_2022</v>
      </c>
      <c r="T1891" s="958">
        <f t="shared" si="126"/>
        <v>45032</v>
      </c>
      <c r="U1891" t="str">
        <f t="shared" si="127"/>
        <v>Unaudited</v>
      </c>
    </row>
    <row r="1892" spans="1:21" x14ac:dyDescent="0.25">
      <c r="A1892" t="s">
        <v>437</v>
      </c>
      <c r="B1892" t="s">
        <v>1385</v>
      </c>
      <c r="C1892" t="s">
        <v>1386</v>
      </c>
      <c r="D1892" s="15">
        <v>1900</v>
      </c>
      <c r="E1892" s="121">
        <v>1</v>
      </c>
      <c r="F1892" t="s">
        <v>439</v>
      </c>
      <c r="G1892" s="121">
        <v>182</v>
      </c>
      <c r="H1892" t="s">
        <v>387</v>
      </c>
      <c r="I1892" t="s">
        <v>487</v>
      </c>
      <c r="J1892" t="s">
        <v>12</v>
      </c>
      <c r="K1892" t="s">
        <v>1325</v>
      </c>
      <c r="L1892" s="756" t="s">
        <v>1324</v>
      </c>
      <c r="M1892" t="s">
        <v>1325</v>
      </c>
      <c r="N1892" s="681">
        <f t="shared" ca="1" si="124"/>
        <v>-17678.099999999999</v>
      </c>
      <c r="O1892" s="681">
        <f t="shared" ca="1" si="124"/>
        <v>0</v>
      </c>
      <c r="P1892" s="681">
        <f t="shared" ca="1" si="124"/>
        <v>0</v>
      </c>
      <c r="Q1892" s="681">
        <f t="shared" ca="1" si="124"/>
        <v>0</v>
      </c>
      <c r="R1892" s="681">
        <f t="shared" ca="1" si="124"/>
        <v>0</v>
      </c>
      <c r="S1892" t="str">
        <f t="shared" si="125"/>
        <v>HUM_ASR_FY_2022</v>
      </c>
      <c r="T1892" s="958">
        <f t="shared" si="126"/>
        <v>45032</v>
      </c>
      <c r="U1892" t="str">
        <f t="shared" si="127"/>
        <v>Unaudited</v>
      </c>
    </row>
    <row r="1893" spans="1:21" x14ac:dyDescent="0.25">
      <c r="A1893" t="s">
        <v>437</v>
      </c>
      <c r="B1893" t="s">
        <v>1385</v>
      </c>
      <c r="C1893" t="s">
        <v>1386</v>
      </c>
      <c r="D1893" s="15">
        <v>1900</v>
      </c>
      <c r="E1893" s="121">
        <v>1</v>
      </c>
      <c r="F1893" t="s">
        <v>439</v>
      </c>
      <c r="G1893" s="121">
        <v>182</v>
      </c>
      <c r="H1893" t="s">
        <v>387</v>
      </c>
      <c r="I1893" t="s">
        <v>487</v>
      </c>
      <c r="J1893" t="s">
        <v>13</v>
      </c>
      <c r="K1893" t="s">
        <v>13</v>
      </c>
      <c r="L1893" s="756" t="s">
        <v>63</v>
      </c>
      <c r="M1893" t="s">
        <v>13</v>
      </c>
      <c r="N1893" s="681">
        <f t="shared" ca="1" si="124"/>
        <v>-31545.41</v>
      </c>
      <c r="O1893" s="681">
        <f t="shared" ca="1" si="124"/>
        <v>0</v>
      </c>
      <c r="P1893" s="681">
        <f t="shared" ca="1" si="124"/>
        <v>0</v>
      </c>
      <c r="Q1893" s="681">
        <f t="shared" ca="1" si="124"/>
        <v>0</v>
      </c>
      <c r="R1893" s="681">
        <f t="shared" ca="1" si="124"/>
        <v>0</v>
      </c>
      <c r="S1893" t="str">
        <f t="shared" si="125"/>
        <v>HUM_ASR_FY_2022</v>
      </c>
      <c r="T1893" s="958">
        <f t="shared" si="126"/>
        <v>45032</v>
      </c>
      <c r="U1893" t="str">
        <f t="shared" si="127"/>
        <v>Unaudited</v>
      </c>
    </row>
    <row r="1894" spans="1:21" x14ac:dyDescent="0.25">
      <c r="A1894" t="s">
        <v>437</v>
      </c>
      <c r="B1894" t="s">
        <v>1385</v>
      </c>
      <c r="C1894" t="s">
        <v>1386</v>
      </c>
      <c r="D1894" s="15">
        <v>1900</v>
      </c>
      <c r="E1894" s="121">
        <v>1</v>
      </c>
      <c r="F1894" t="s">
        <v>439</v>
      </c>
      <c r="G1894" s="121">
        <v>182</v>
      </c>
      <c r="H1894" t="s">
        <v>387</v>
      </c>
      <c r="I1894" t="s">
        <v>488</v>
      </c>
      <c r="J1894" t="s">
        <v>433</v>
      </c>
      <c r="K1894" t="s">
        <v>796</v>
      </c>
      <c r="L1894" s="756">
        <v>2.1</v>
      </c>
      <c r="M1894" t="s">
        <v>731</v>
      </c>
      <c r="N1894" s="681">
        <f t="shared" ca="1" si="124"/>
        <v>50808</v>
      </c>
      <c r="O1894" s="681">
        <f t="shared" ca="1" si="124"/>
        <v>48439</v>
      </c>
      <c r="P1894" s="681">
        <f t="shared" ca="1" si="124"/>
        <v>2369</v>
      </c>
      <c r="Q1894" s="681">
        <f t="shared" ca="1" si="124"/>
        <v>0</v>
      </c>
      <c r="R1894" s="681">
        <f t="shared" ca="1" si="124"/>
        <v>0</v>
      </c>
      <c r="S1894" t="str">
        <f t="shared" si="125"/>
        <v>HUM_ASR_FY_2022</v>
      </c>
      <c r="T1894" s="958">
        <f t="shared" si="126"/>
        <v>45032</v>
      </c>
      <c r="U1894" t="str">
        <f t="shared" si="127"/>
        <v>Unaudited</v>
      </c>
    </row>
    <row r="1895" spans="1:21" x14ac:dyDescent="0.25">
      <c r="A1895" t="s">
        <v>437</v>
      </c>
      <c r="B1895" t="s">
        <v>1385</v>
      </c>
      <c r="C1895" t="s">
        <v>1386</v>
      </c>
      <c r="D1895" s="15">
        <v>1900</v>
      </c>
      <c r="E1895" s="121">
        <v>1</v>
      </c>
      <c r="F1895" t="s">
        <v>439</v>
      </c>
      <c r="G1895" s="121">
        <v>182</v>
      </c>
      <c r="H1895" t="s">
        <v>387</v>
      </c>
      <c r="I1895" t="s">
        <v>488</v>
      </c>
      <c r="J1895" t="s">
        <v>433</v>
      </c>
      <c r="K1895" t="s">
        <v>796</v>
      </c>
      <c r="L1895" s="756">
        <v>2.2000000000000002</v>
      </c>
      <c r="M1895" t="s">
        <v>732</v>
      </c>
      <c r="N1895" s="681">
        <f t="shared" ca="1" si="124"/>
        <v>107</v>
      </c>
      <c r="O1895" s="681">
        <f t="shared" ca="1" si="124"/>
        <v>93</v>
      </c>
      <c r="P1895" s="681">
        <f t="shared" ca="1" si="124"/>
        <v>14</v>
      </c>
      <c r="Q1895" s="681">
        <f t="shared" ca="1" si="124"/>
        <v>0</v>
      </c>
      <c r="R1895" s="681">
        <f t="shared" ca="1" si="124"/>
        <v>0</v>
      </c>
      <c r="S1895" t="str">
        <f t="shared" si="125"/>
        <v>HUM_ASR_FY_2022</v>
      </c>
      <c r="T1895" s="958">
        <f t="shared" si="126"/>
        <v>45032</v>
      </c>
      <c r="U1895" t="str">
        <f t="shared" si="127"/>
        <v>Unaudited</v>
      </c>
    </row>
    <row r="1896" spans="1:21" x14ac:dyDescent="0.25">
      <c r="A1896" t="s">
        <v>437</v>
      </c>
      <c r="B1896" t="s">
        <v>1385</v>
      </c>
      <c r="C1896" t="s">
        <v>1386</v>
      </c>
      <c r="D1896" s="15">
        <v>1900</v>
      </c>
      <c r="E1896" s="121">
        <v>1</v>
      </c>
      <c r="F1896" t="s">
        <v>439</v>
      </c>
      <c r="G1896" s="121">
        <v>182</v>
      </c>
      <c r="H1896" t="s">
        <v>387</v>
      </c>
      <c r="I1896" t="s">
        <v>488</v>
      </c>
      <c r="J1896" t="s">
        <v>433</v>
      </c>
      <c r="K1896" t="s">
        <v>796</v>
      </c>
      <c r="L1896" s="756">
        <v>2.2999999999999998</v>
      </c>
      <c r="M1896" t="s">
        <v>733</v>
      </c>
      <c r="N1896" s="681">
        <f t="shared" ca="1" si="124"/>
        <v>9969071.6199999936</v>
      </c>
      <c r="O1896" s="681">
        <f t="shared" ca="1" si="124"/>
        <v>9483291.0499999933</v>
      </c>
      <c r="P1896" s="681">
        <f t="shared" ca="1" si="124"/>
        <v>485780.56999999995</v>
      </c>
      <c r="Q1896" s="681">
        <f t="shared" ca="1" si="124"/>
        <v>0</v>
      </c>
      <c r="R1896" s="681">
        <f t="shared" ca="1" si="124"/>
        <v>0</v>
      </c>
      <c r="S1896" t="str">
        <f t="shared" si="125"/>
        <v>HUM_ASR_FY_2022</v>
      </c>
      <c r="T1896" s="958">
        <f t="shared" si="126"/>
        <v>45032</v>
      </c>
      <c r="U1896" t="str">
        <f t="shared" si="127"/>
        <v>Unaudited</v>
      </c>
    </row>
    <row r="1897" spans="1:21" x14ac:dyDescent="0.25">
      <c r="A1897" t="s">
        <v>437</v>
      </c>
      <c r="B1897" t="s">
        <v>1385</v>
      </c>
      <c r="C1897" t="s">
        <v>1386</v>
      </c>
      <c r="D1897" s="15">
        <v>1900</v>
      </c>
      <c r="E1897" s="121">
        <v>1</v>
      </c>
      <c r="F1897" t="s">
        <v>439</v>
      </c>
      <c r="G1897" s="121">
        <v>182</v>
      </c>
      <c r="H1897" t="s">
        <v>387</v>
      </c>
      <c r="I1897" t="s">
        <v>488</v>
      </c>
      <c r="J1897" t="s">
        <v>433</v>
      </c>
      <c r="K1897" t="s">
        <v>796</v>
      </c>
      <c r="L1897" s="756">
        <v>2.4</v>
      </c>
      <c r="M1897" t="s">
        <v>734</v>
      </c>
      <c r="N1897" s="681">
        <f t="shared" ca="1" si="124"/>
        <v>6177.4500000000007</v>
      </c>
      <c r="O1897" s="681">
        <f t="shared" ca="1" si="124"/>
        <v>5761.64</v>
      </c>
      <c r="P1897" s="681">
        <f t="shared" ca="1" si="124"/>
        <v>415.81000000000006</v>
      </c>
      <c r="Q1897" s="681">
        <f t="shared" ca="1" si="124"/>
        <v>0</v>
      </c>
      <c r="R1897" s="681">
        <f t="shared" ca="1" si="124"/>
        <v>0</v>
      </c>
      <c r="S1897" t="str">
        <f t="shared" si="125"/>
        <v>HUM_ASR_FY_2022</v>
      </c>
      <c r="T1897" s="958">
        <f t="shared" si="126"/>
        <v>45032</v>
      </c>
      <c r="U1897" t="str">
        <f t="shared" si="127"/>
        <v>Unaudited</v>
      </c>
    </row>
    <row r="1898" spans="1:21" x14ac:dyDescent="0.25">
      <c r="A1898" t="s">
        <v>437</v>
      </c>
      <c r="B1898" t="s">
        <v>1385</v>
      </c>
      <c r="C1898" t="s">
        <v>1386</v>
      </c>
      <c r="D1898" s="15">
        <v>1900</v>
      </c>
      <c r="E1898" s="121">
        <v>1</v>
      </c>
      <c r="F1898" t="s">
        <v>439</v>
      </c>
      <c r="G1898" s="121">
        <v>182</v>
      </c>
      <c r="H1898" t="s">
        <v>387</v>
      </c>
      <c r="I1898" t="s">
        <v>488</v>
      </c>
      <c r="J1898" t="s">
        <v>433</v>
      </c>
      <c r="K1898" t="s">
        <v>796</v>
      </c>
      <c r="L1898" s="756">
        <v>2.5</v>
      </c>
      <c r="M1898" t="s">
        <v>776</v>
      </c>
      <c r="N1898" s="681">
        <f t="shared" ca="1" si="124"/>
        <v>3911</v>
      </c>
      <c r="O1898" s="681">
        <f t="shared" ca="1" si="124"/>
        <v>3911</v>
      </c>
      <c r="P1898" s="681">
        <f t="shared" ca="1" si="124"/>
        <v>0</v>
      </c>
      <c r="Q1898" s="681">
        <f t="shared" ca="1" si="124"/>
        <v>0</v>
      </c>
      <c r="R1898" s="681">
        <f t="shared" ca="1" si="124"/>
        <v>0</v>
      </c>
      <c r="S1898" t="str">
        <f t="shared" si="125"/>
        <v>HUM_ASR_FY_2022</v>
      </c>
      <c r="T1898" s="958">
        <f t="shared" si="126"/>
        <v>45032</v>
      </c>
      <c r="U1898" t="str">
        <f t="shared" si="127"/>
        <v>Unaudited</v>
      </c>
    </row>
    <row r="1899" spans="1:21" x14ac:dyDescent="0.25">
      <c r="A1899" t="s">
        <v>437</v>
      </c>
      <c r="B1899" t="s">
        <v>1385</v>
      </c>
      <c r="C1899" t="s">
        <v>1386</v>
      </c>
      <c r="D1899" s="15">
        <v>1900</v>
      </c>
      <c r="E1899" s="121">
        <v>1</v>
      </c>
      <c r="F1899" t="s">
        <v>439</v>
      </c>
      <c r="G1899" s="121">
        <v>182</v>
      </c>
      <c r="H1899" t="s">
        <v>387</v>
      </c>
      <c r="I1899" t="s">
        <v>488</v>
      </c>
      <c r="J1899" t="s">
        <v>433</v>
      </c>
      <c r="K1899" t="s">
        <v>796</v>
      </c>
      <c r="L1899" s="756">
        <v>2.6</v>
      </c>
      <c r="M1899" t="s">
        <v>186</v>
      </c>
      <c r="N1899" s="681">
        <f t="shared" ca="1" si="124"/>
        <v>717365.24000000011</v>
      </c>
      <c r="O1899" s="681">
        <f t="shared" ca="1" si="124"/>
        <v>710600.17000000016</v>
      </c>
      <c r="P1899" s="681">
        <f t="shared" ca="1" si="124"/>
        <v>6765.07</v>
      </c>
      <c r="Q1899" s="681">
        <f t="shared" ca="1" si="124"/>
        <v>0</v>
      </c>
      <c r="R1899" s="681">
        <f t="shared" ca="1" si="124"/>
        <v>0</v>
      </c>
      <c r="S1899" t="str">
        <f t="shared" si="125"/>
        <v>HUM_ASR_FY_2022</v>
      </c>
      <c r="T1899" s="958">
        <f t="shared" si="126"/>
        <v>45032</v>
      </c>
      <c r="U1899" t="str">
        <f t="shared" si="127"/>
        <v>Unaudited</v>
      </c>
    </row>
    <row r="1900" spans="1:21" x14ac:dyDescent="0.25">
      <c r="A1900" t="s">
        <v>437</v>
      </c>
      <c r="B1900" t="s">
        <v>1385</v>
      </c>
      <c r="C1900" t="s">
        <v>1386</v>
      </c>
      <c r="D1900" s="15">
        <v>1900</v>
      </c>
      <c r="E1900" s="121">
        <v>1</v>
      </c>
      <c r="F1900" t="s">
        <v>439</v>
      </c>
      <c r="G1900" s="121">
        <v>182</v>
      </c>
      <c r="H1900" t="s">
        <v>387</v>
      </c>
      <c r="I1900" t="s">
        <v>488</v>
      </c>
      <c r="J1900" t="s">
        <v>433</v>
      </c>
      <c r="K1900" t="s">
        <v>796</v>
      </c>
      <c r="L1900" s="756">
        <v>2.7</v>
      </c>
      <c r="M1900" t="s">
        <v>797</v>
      </c>
      <c r="N1900" s="681">
        <f t="shared" ca="1" si="124"/>
        <v>341966.24630314443</v>
      </c>
      <c r="O1900" s="681">
        <f t="shared" ca="1" si="124"/>
        <v>325302.65270265006</v>
      </c>
      <c r="P1900" s="681">
        <f t="shared" ca="1" si="124"/>
        <v>16663.593600494365</v>
      </c>
      <c r="Q1900" s="681">
        <f t="shared" ca="1" si="124"/>
        <v>0</v>
      </c>
      <c r="R1900" s="681">
        <f t="shared" ca="1" si="124"/>
        <v>0</v>
      </c>
      <c r="S1900" t="str">
        <f t="shared" si="125"/>
        <v>HUM_ASR_FY_2022</v>
      </c>
      <c r="T1900" s="958">
        <f t="shared" si="126"/>
        <v>45032</v>
      </c>
      <c r="U1900" t="str">
        <f t="shared" si="127"/>
        <v>Unaudited</v>
      </c>
    </row>
    <row r="1901" spans="1:21" x14ac:dyDescent="0.25">
      <c r="A1901" t="s">
        <v>437</v>
      </c>
      <c r="B1901" t="s">
        <v>1385</v>
      </c>
      <c r="C1901" t="s">
        <v>1386</v>
      </c>
      <c r="D1901" s="15">
        <v>1900</v>
      </c>
      <c r="E1901" s="121">
        <v>1</v>
      </c>
      <c r="F1901" t="s">
        <v>439</v>
      </c>
      <c r="G1901" s="121">
        <v>182</v>
      </c>
      <c r="H1901" t="s">
        <v>387</v>
      </c>
      <c r="I1901" t="s">
        <v>488</v>
      </c>
      <c r="J1901" t="s">
        <v>433</v>
      </c>
      <c r="K1901" t="s">
        <v>796</v>
      </c>
      <c r="L1901" s="756">
        <v>2.8</v>
      </c>
      <c r="M1901" t="s">
        <v>798</v>
      </c>
      <c r="N1901" s="681">
        <f t="shared" ca="1" si="124"/>
        <v>0</v>
      </c>
      <c r="O1901" s="681">
        <f t="shared" ca="1" si="124"/>
        <v>0</v>
      </c>
      <c r="P1901" s="681">
        <f t="shared" ca="1" si="124"/>
        <v>0</v>
      </c>
      <c r="Q1901" s="681">
        <f t="shared" ca="1" si="124"/>
        <v>0</v>
      </c>
      <c r="R1901" s="681">
        <f t="shared" ca="1" si="124"/>
        <v>0</v>
      </c>
      <c r="S1901" t="str">
        <f t="shared" si="125"/>
        <v>HUM_ASR_FY_2022</v>
      </c>
      <c r="T1901" s="958">
        <f t="shared" si="126"/>
        <v>45032</v>
      </c>
      <c r="U1901" t="str">
        <f t="shared" si="127"/>
        <v>Unaudited</v>
      </c>
    </row>
    <row r="1902" spans="1:21" x14ac:dyDescent="0.25">
      <c r="A1902" t="s">
        <v>437</v>
      </c>
      <c r="B1902" t="s">
        <v>1385</v>
      </c>
      <c r="C1902" t="s">
        <v>1386</v>
      </c>
      <c r="D1902" s="15">
        <v>1900</v>
      </c>
      <c r="E1902" s="121">
        <v>1</v>
      </c>
      <c r="F1902" t="s">
        <v>439</v>
      </c>
      <c r="G1902" s="121">
        <v>182</v>
      </c>
      <c r="H1902" t="s">
        <v>387</v>
      </c>
      <c r="I1902" t="s">
        <v>488</v>
      </c>
      <c r="J1902" t="s">
        <v>433</v>
      </c>
      <c r="K1902" t="s">
        <v>796</v>
      </c>
      <c r="L1902" s="756">
        <v>2.9</v>
      </c>
      <c r="M1902" t="s">
        <v>779</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HUM_ASR_FY_2022</v>
      </c>
      <c r="T1902" s="958">
        <f t="shared" si="126"/>
        <v>45032</v>
      </c>
      <c r="U1902" t="str">
        <f t="shared" si="127"/>
        <v>Unaudited</v>
      </c>
    </row>
    <row r="1903" spans="1:21" x14ac:dyDescent="0.25">
      <c r="A1903" t="s">
        <v>437</v>
      </c>
      <c r="B1903" t="s">
        <v>1385</v>
      </c>
      <c r="C1903" t="s">
        <v>1386</v>
      </c>
      <c r="D1903" s="15">
        <v>1900</v>
      </c>
      <c r="E1903" s="121">
        <v>1</v>
      </c>
      <c r="F1903" t="s">
        <v>439</v>
      </c>
      <c r="G1903" s="121">
        <v>182</v>
      </c>
      <c r="H1903" t="s">
        <v>387</v>
      </c>
      <c r="I1903" t="s">
        <v>488</v>
      </c>
      <c r="J1903" t="s">
        <v>433</v>
      </c>
      <c r="K1903" t="s">
        <v>223</v>
      </c>
      <c r="L1903" s="756">
        <v>2.11</v>
      </c>
      <c r="M1903" t="s">
        <v>228</v>
      </c>
      <c r="N1903" s="681">
        <f t="shared" ca="1" si="128"/>
        <v>562662.46</v>
      </c>
      <c r="O1903" s="681">
        <f t="shared" ca="1" si="128"/>
        <v>101280.61000000002</v>
      </c>
      <c r="P1903" s="681">
        <f t="shared" ca="1" si="128"/>
        <v>461381.84999999992</v>
      </c>
      <c r="Q1903" s="681">
        <f t="shared" ca="1" si="128"/>
        <v>0</v>
      </c>
      <c r="R1903" s="681">
        <f t="shared" ca="1" si="128"/>
        <v>0</v>
      </c>
      <c r="S1903" t="str">
        <f t="shared" si="125"/>
        <v>HUM_ASR_FY_2022</v>
      </c>
      <c r="T1903" s="958">
        <f t="shared" si="126"/>
        <v>45032</v>
      </c>
      <c r="U1903" t="str">
        <f t="shared" si="127"/>
        <v>Unaudited</v>
      </c>
    </row>
    <row r="1904" spans="1:21" x14ac:dyDescent="0.25">
      <c r="A1904" t="s">
        <v>437</v>
      </c>
      <c r="B1904" t="s">
        <v>1385</v>
      </c>
      <c r="C1904" t="s">
        <v>1386</v>
      </c>
      <c r="D1904" s="15">
        <v>1900</v>
      </c>
      <c r="E1904" s="121">
        <v>1</v>
      </c>
      <c r="F1904" t="s">
        <v>439</v>
      </c>
      <c r="G1904" s="121">
        <v>182</v>
      </c>
      <c r="H1904" t="s">
        <v>387</v>
      </c>
      <c r="I1904" t="s">
        <v>488</v>
      </c>
      <c r="J1904" t="s">
        <v>433</v>
      </c>
      <c r="K1904" t="s">
        <v>223</v>
      </c>
      <c r="L1904" s="756">
        <v>2.12</v>
      </c>
      <c r="M1904" t="s">
        <v>552</v>
      </c>
      <c r="N1904" s="681">
        <f t="shared" ca="1" si="128"/>
        <v>2720014.149999999</v>
      </c>
      <c r="O1904" s="681">
        <f t="shared" ca="1" si="128"/>
        <v>101237.82999999999</v>
      </c>
      <c r="P1904" s="681">
        <f t="shared" ca="1" si="128"/>
        <v>2618776.3199999989</v>
      </c>
      <c r="Q1904" s="681">
        <f t="shared" ca="1" si="128"/>
        <v>0</v>
      </c>
      <c r="R1904" s="681">
        <f t="shared" ca="1" si="128"/>
        <v>0</v>
      </c>
      <c r="S1904" t="str">
        <f t="shared" si="125"/>
        <v>HUM_ASR_FY_2022</v>
      </c>
      <c r="T1904" s="958">
        <f t="shared" si="126"/>
        <v>45032</v>
      </c>
      <c r="U1904" t="str">
        <f t="shared" si="127"/>
        <v>Unaudited</v>
      </c>
    </row>
    <row r="1905" spans="1:21" x14ac:dyDescent="0.25">
      <c r="A1905" t="s">
        <v>437</v>
      </c>
      <c r="B1905" t="s">
        <v>1385</v>
      </c>
      <c r="C1905" t="s">
        <v>1386</v>
      </c>
      <c r="D1905" s="15">
        <v>1900</v>
      </c>
      <c r="E1905" s="121">
        <v>1</v>
      </c>
      <c r="F1905" t="s">
        <v>439</v>
      </c>
      <c r="G1905" s="121">
        <v>182</v>
      </c>
      <c r="H1905" t="s">
        <v>387</v>
      </c>
      <c r="I1905" t="s">
        <v>488</v>
      </c>
      <c r="J1905" t="s">
        <v>433</v>
      </c>
      <c r="K1905" t="s">
        <v>223</v>
      </c>
      <c r="L1905" s="756">
        <v>2.13</v>
      </c>
      <c r="M1905" t="s">
        <v>229</v>
      </c>
      <c r="N1905" s="681">
        <f t="shared" ca="1" si="128"/>
        <v>98681.599999999977</v>
      </c>
      <c r="O1905" s="681">
        <f t="shared" ca="1" si="128"/>
        <v>7003.819999999997</v>
      </c>
      <c r="P1905" s="681">
        <f t="shared" ca="1" si="128"/>
        <v>91677.779999999984</v>
      </c>
      <c r="Q1905" s="681">
        <f t="shared" ca="1" si="128"/>
        <v>0</v>
      </c>
      <c r="R1905" s="681">
        <f t="shared" ca="1" si="128"/>
        <v>0</v>
      </c>
      <c r="S1905" t="str">
        <f t="shared" si="125"/>
        <v>HUM_ASR_FY_2022</v>
      </c>
      <c r="T1905" s="958">
        <f t="shared" si="126"/>
        <v>45032</v>
      </c>
      <c r="U1905" t="str">
        <f t="shared" si="127"/>
        <v>Unaudited</v>
      </c>
    </row>
    <row r="1906" spans="1:21" x14ac:dyDescent="0.25">
      <c r="A1906" t="s">
        <v>437</v>
      </c>
      <c r="B1906" t="s">
        <v>1385</v>
      </c>
      <c r="C1906" t="s">
        <v>1386</v>
      </c>
      <c r="D1906" s="15">
        <v>1900</v>
      </c>
      <c r="E1906" s="121">
        <v>1</v>
      </c>
      <c r="F1906" t="s">
        <v>439</v>
      </c>
      <c r="G1906" s="121">
        <v>182</v>
      </c>
      <c r="H1906" t="s">
        <v>387</v>
      </c>
      <c r="I1906" t="s">
        <v>488</v>
      </c>
      <c r="J1906" t="s">
        <v>433</v>
      </c>
      <c r="K1906" t="s">
        <v>223</v>
      </c>
      <c r="L1906" s="756">
        <v>2.14</v>
      </c>
      <c r="M1906" t="s">
        <v>556</v>
      </c>
      <c r="N1906" s="681">
        <f t="shared" ca="1" si="128"/>
        <v>38198.42</v>
      </c>
      <c r="O1906" s="681">
        <f t="shared" ca="1" si="128"/>
        <v>36434.47</v>
      </c>
      <c r="P1906" s="681">
        <f t="shared" ca="1" si="128"/>
        <v>1763.95</v>
      </c>
      <c r="Q1906" s="681">
        <f t="shared" ca="1" si="128"/>
        <v>0</v>
      </c>
      <c r="R1906" s="681">
        <f t="shared" ca="1" si="128"/>
        <v>0</v>
      </c>
      <c r="S1906" t="str">
        <f t="shared" si="125"/>
        <v>HUM_ASR_FY_2022</v>
      </c>
      <c r="T1906" s="958">
        <f t="shared" si="126"/>
        <v>45032</v>
      </c>
      <c r="U1906" t="str">
        <f t="shared" si="127"/>
        <v>Unaudited</v>
      </c>
    </row>
    <row r="1907" spans="1:21" x14ac:dyDescent="0.25">
      <c r="A1907" t="s">
        <v>437</v>
      </c>
      <c r="B1907" t="s">
        <v>1385</v>
      </c>
      <c r="C1907" t="s">
        <v>1386</v>
      </c>
      <c r="D1907" s="15">
        <v>1900</v>
      </c>
      <c r="E1907" s="121">
        <v>1</v>
      </c>
      <c r="F1907" t="s">
        <v>439</v>
      </c>
      <c r="G1907" s="121">
        <v>182</v>
      </c>
      <c r="H1907" t="s">
        <v>387</v>
      </c>
      <c r="I1907" t="s">
        <v>488</v>
      </c>
      <c r="J1907" t="s">
        <v>433</v>
      </c>
      <c r="K1907" t="s">
        <v>223</v>
      </c>
      <c r="L1907" s="756">
        <v>2.15</v>
      </c>
      <c r="M1907" t="s">
        <v>20</v>
      </c>
      <c r="N1907" s="681">
        <f t="shared" ca="1" si="128"/>
        <v>46625.156516020208</v>
      </c>
      <c r="O1907" s="681">
        <f t="shared" ca="1" si="128"/>
        <v>461.68985963459528</v>
      </c>
      <c r="P1907" s="681">
        <f t="shared" ca="1" si="128"/>
        <v>46163.466656385615</v>
      </c>
      <c r="Q1907" s="681">
        <f t="shared" ca="1" si="128"/>
        <v>0</v>
      </c>
      <c r="R1907" s="681">
        <f t="shared" ca="1" si="128"/>
        <v>0</v>
      </c>
      <c r="S1907" t="str">
        <f t="shared" si="125"/>
        <v>HUM_ASR_FY_2022</v>
      </c>
      <c r="T1907" s="958">
        <f t="shared" si="126"/>
        <v>45032</v>
      </c>
      <c r="U1907" t="str">
        <f t="shared" si="127"/>
        <v>Unaudited</v>
      </c>
    </row>
    <row r="1908" spans="1:21" x14ac:dyDescent="0.25">
      <c r="A1908" t="s">
        <v>437</v>
      </c>
      <c r="B1908" t="s">
        <v>1385</v>
      </c>
      <c r="C1908" t="s">
        <v>1386</v>
      </c>
      <c r="D1908" s="15">
        <v>1900</v>
      </c>
      <c r="E1908" s="121">
        <v>1</v>
      </c>
      <c r="F1908" t="s">
        <v>439</v>
      </c>
      <c r="G1908" s="121">
        <v>182</v>
      </c>
      <c r="H1908" t="s">
        <v>387</v>
      </c>
      <c r="I1908" t="s">
        <v>488</v>
      </c>
      <c r="J1908" t="s">
        <v>433</v>
      </c>
      <c r="K1908" t="s">
        <v>223</v>
      </c>
      <c r="L1908" s="756">
        <v>2.16</v>
      </c>
      <c r="M1908" t="s">
        <v>799</v>
      </c>
      <c r="N1908" s="681">
        <f t="shared" ca="1" si="128"/>
        <v>507406.71457830869</v>
      </c>
      <c r="O1908" s="681">
        <f t="shared" ca="1" si="128"/>
        <v>249098.83747279283</v>
      </c>
      <c r="P1908" s="681">
        <f t="shared" ca="1" si="128"/>
        <v>258307.87710551586</v>
      </c>
      <c r="Q1908" s="681">
        <f t="shared" ca="1" si="128"/>
        <v>0</v>
      </c>
      <c r="R1908" s="681">
        <f t="shared" ca="1" si="128"/>
        <v>0</v>
      </c>
      <c r="S1908" t="str">
        <f t="shared" si="125"/>
        <v>HUM_ASR_FY_2022</v>
      </c>
      <c r="T1908" s="958">
        <f t="shared" si="126"/>
        <v>45032</v>
      </c>
      <c r="U1908" t="str">
        <f t="shared" si="127"/>
        <v>Unaudited</v>
      </c>
    </row>
    <row r="1909" spans="1:21" x14ac:dyDescent="0.25">
      <c r="A1909" t="s">
        <v>437</v>
      </c>
      <c r="B1909" t="s">
        <v>1385</v>
      </c>
      <c r="C1909" t="s">
        <v>1386</v>
      </c>
      <c r="D1909" s="15">
        <v>1900</v>
      </c>
      <c r="E1909" s="121">
        <v>1</v>
      </c>
      <c r="F1909" t="s">
        <v>439</v>
      </c>
      <c r="G1909" s="121">
        <v>182</v>
      </c>
      <c r="H1909" t="s">
        <v>387</v>
      </c>
      <c r="I1909" t="s">
        <v>488</v>
      </c>
      <c r="J1909" t="s">
        <v>433</v>
      </c>
      <c r="K1909" t="s">
        <v>223</v>
      </c>
      <c r="L1909" s="756">
        <v>2.17</v>
      </c>
      <c r="M1909" t="s">
        <v>1052</v>
      </c>
      <c r="N1909" s="681">
        <f t="shared" ca="1" si="128"/>
        <v>0</v>
      </c>
      <c r="O1909" s="681">
        <f t="shared" ca="1" si="128"/>
        <v>0</v>
      </c>
      <c r="P1909" s="681">
        <f t="shared" ca="1" si="128"/>
        <v>0</v>
      </c>
      <c r="Q1909" s="681">
        <f t="shared" ca="1" si="128"/>
        <v>0</v>
      </c>
      <c r="R1909" s="681">
        <f t="shared" ca="1" si="128"/>
        <v>0</v>
      </c>
      <c r="S1909" t="str">
        <f t="shared" si="125"/>
        <v>HUM_ASR_FY_2022</v>
      </c>
      <c r="T1909" s="958">
        <f t="shared" si="126"/>
        <v>45032</v>
      </c>
      <c r="U1909" t="str">
        <f t="shared" si="127"/>
        <v>Unaudited</v>
      </c>
    </row>
    <row r="1910" spans="1:21" x14ac:dyDescent="0.25">
      <c r="A1910" t="s">
        <v>437</v>
      </c>
      <c r="B1910" t="s">
        <v>1385</v>
      </c>
      <c r="C1910" t="s">
        <v>1386</v>
      </c>
      <c r="D1910" s="15">
        <v>1900</v>
      </c>
      <c r="E1910" s="121">
        <v>1</v>
      </c>
      <c r="F1910" t="s">
        <v>439</v>
      </c>
      <c r="G1910" s="121">
        <v>182</v>
      </c>
      <c r="H1910" t="s">
        <v>387</v>
      </c>
      <c r="I1910" t="s">
        <v>488</v>
      </c>
      <c r="J1910" t="s">
        <v>433</v>
      </c>
      <c r="K1910" t="s">
        <v>223</v>
      </c>
      <c r="L1910" s="756">
        <v>2.1800000000000002</v>
      </c>
      <c r="M1910" t="s">
        <v>648</v>
      </c>
      <c r="N1910" s="681">
        <f t="shared" ca="1" si="128"/>
        <v>88213.32</v>
      </c>
      <c r="O1910" s="681">
        <f t="shared" ca="1" si="128"/>
        <v>2857.5</v>
      </c>
      <c r="P1910" s="681">
        <f t="shared" ca="1" si="128"/>
        <v>85355.82</v>
      </c>
      <c r="Q1910" s="681">
        <f t="shared" ca="1" si="128"/>
        <v>0</v>
      </c>
      <c r="R1910" s="681">
        <f t="shared" ca="1" si="128"/>
        <v>0</v>
      </c>
      <c r="S1910" t="str">
        <f t="shared" si="125"/>
        <v>HUM_ASR_FY_2022</v>
      </c>
      <c r="T1910" s="958">
        <f t="shared" si="126"/>
        <v>45032</v>
      </c>
      <c r="U1910" t="str">
        <f t="shared" si="127"/>
        <v>Unaudited</v>
      </c>
    </row>
    <row r="1911" spans="1:21" x14ac:dyDescent="0.25">
      <c r="A1911" t="s">
        <v>437</v>
      </c>
      <c r="B1911" t="s">
        <v>1385</v>
      </c>
      <c r="C1911" t="s">
        <v>1386</v>
      </c>
      <c r="D1911" s="15">
        <v>1900</v>
      </c>
      <c r="E1911" s="121">
        <v>1</v>
      </c>
      <c r="F1911" t="s">
        <v>439</v>
      </c>
      <c r="G1911" s="121">
        <v>182</v>
      </c>
      <c r="H1911" t="s">
        <v>387</v>
      </c>
      <c r="I1911" t="s">
        <v>488</v>
      </c>
      <c r="J1911" t="s">
        <v>433</v>
      </c>
      <c r="K1911" t="s">
        <v>223</v>
      </c>
      <c r="L1911" s="756">
        <v>2.19</v>
      </c>
      <c r="M1911" t="s">
        <v>218</v>
      </c>
      <c r="N1911" s="681">
        <f t="shared" ca="1" si="128"/>
        <v>0</v>
      </c>
      <c r="O1911" s="681">
        <f t="shared" ca="1" si="128"/>
        <v>0</v>
      </c>
      <c r="P1911" s="681">
        <f t="shared" ca="1" si="128"/>
        <v>0</v>
      </c>
      <c r="Q1911" s="681">
        <f t="shared" ca="1" si="128"/>
        <v>0</v>
      </c>
      <c r="R1911" s="681">
        <f t="shared" ca="1" si="128"/>
        <v>0</v>
      </c>
      <c r="S1911" t="str">
        <f t="shared" si="125"/>
        <v>HUM_ASR_FY_2022</v>
      </c>
      <c r="T1911" s="958">
        <f t="shared" si="126"/>
        <v>45032</v>
      </c>
      <c r="U1911" t="str">
        <f t="shared" si="127"/>
        <v>Unaudited</v>
      </c>
    </row>
    <row r="1912" spans="1:21" x14ac:dyDescent="0.25">
      <c r="A1912" t="s">
        <v>437</v>
      </c>
      <c r="B1912" t="s">
        <v>1385</v>
      </c>
      <c r="C1912" t="s">
        <v>1386</v>
      </c>
      <c r="D1912" s="15">
        <v>1900</v>
      </c>
      <c r="E1912" s="121">
        <v>1</v>
      </c>
      <c r="F1912" t="s">
        <v>439</v>
      </c>
      <c r="G1912" s="121">
        <v>182</v>
      </c>
      <c r="H1912" t="s">
        <v>387</v>
      </c>
      <c r="I1912" t="s">
        <v>488</v>
      </c>
      <c r="J1912" t="s">
        <v>433</v>
      </c>
      <c r="K1912" t="s">
        <v>223</v>
      </c>
      <c r="L1912" s="756" t="s">
        <v>704</v>
      </c>
      <c r="M1912" t="s">
        <v>230</v>
      </c>
      <c r="N1912" s="681">
        <f t="shared" ca="1" si="128"/>
        <v>6558.5797715875387</v>
      </c>
      <c r="O1912" s="681">
        <f t="shared" ca="1" si="128"/>
        <v>1180.5602954212491</v>
      </c>
      <c r="P1912" s="681">
        <f t="shared" ca="1" si="128"/>
        <v>5378.0194761662897</v>
      </c>
      <c r="Q1912" s="681">
        <f t="shared" ca="1" si="128"/>
        <v>0</v>
      </c>
      <c r="R1912" s="681">
        <f t="shared" ca="1" si="128"/>
        <v>0</v>
      </c>
      <c r="S1912" t="str">
        <f t="shared" si="125"/>
        <v>HUM_ASR_FY_2022</v>
      </c>
      <c r="T1912" s="958">
        <f t="shared" si="126"/>
        <v>45032</v>
      </c>
      <c r="U1912" t="str">
        <f t="shared" si="127"/>
        <v>Unaudited</v>
      </c>
    </row>
    <row r="1913" spans="1:21" x14ac:dyDescent="0.25">
      <c r="A1913" t="s">
        <v>437</v>
      </c>
      <c r="B1913" t="s">
        <v>1385</v>
      </c>
      <c r="C1913" t="s">
        <v>1386</v>
      </c>
      <c r="D1913" s="15">
        <v>1900</v>
      </c>
      <c r="E1913" s="121">
        <v>1</v>
      </c>
      <c r="F1913" t="s">
        <v>439</v>
      </c>
      <c r="G1913" s="121">
        <v>182</v>
      </c>
      <c r="H1913" t="s">
        <v>387</v>
      </c>
      <c r="I1913" t="s">
        <v>488</v>
      </c>
      <c r="J1913" t="s">
        <v>433</v>
      </c>
      <c r="K1913" t="s">
        <v>223</v>
      </c>
      <c r="L1913" s="756">
        <v>2.21</v>
      </c>
      <c r="M1913" t="s">
        <v>466</v>
      </c>
      <c r="N1913" s="681">
        <f t="shared" ca="1" si="128"/>
        <v>0</v>
      </c>
      <c r="O1913" s="681">
        <f t="shared" ca="1" si="128"/>
        <v>0</v>
      </c>
      <c r="P1913" s="681">
        <f t="shared" ca="1" si="128"/>
        <v>0</v>
      </c>
      <c r="Q1913" s="681">
        <f t="shared" ca="1" si="128"/>
        <v>0</v>
      </c>
      <c r="R1913" s="681">
        <f t="shared" ca="1" si="128"/>
        <v>0</v>
      </c>
      <c r="S1913" t="str">
        <f t="shared" si="125"/>
        <v>HUM_ASR_FY_2022</v>
      </c>
      <c r="T1913" s="958">
        <f t="shared" si="126"/>
        <v>45032</v>
      </c>
      <c r="U1913" t="str">
        <f t="shared" si="127"/>
        <v>Unaudited</v>
      </c>
    </row>
    <row r="1914" spans="1:21" x14ac:dyDescent="0.25">
      <c r="A1914" t="s">
        <v>437</v>
      </c>
      <c r="B1914" t="s">
        <v>1385</v>
      </c>
      <c r="C1914" t="s">
        <v>1386</v>
      </c>
      <c r="D1914" s="15">
        <v>1900</v>
      </c>
      <c r="E1914" s="121">
        <v>1</v>
      </c>
      <c r="F1914" t="s">
        <v>439</v>
      </c>
      <c r="G1914" s="121">
        <v>182</v>
      </c>
      <c r="H1914" t="s">
        <v>387</v>
      </c>
      <c r="I1914" t="s">
        <v>488</v>
      </c>
      <c r="J1914" t="s">
        <v>433</v>
      </c>
      <c r="K1914" t="s">
        <v>6</v>
      </c>
      <c r="L1914" s="756" t="s">
        <v>70</v>
      </c>
      <c r="M1914" t="s">
        <v>188</v>
      </c>
      <c r="N1914" s="681">
        <f t="shared" ca="1" si="128"/>
        <v>25291.482233804694</v>
      </c>
      <c r="O1914" s="681">
        <f t="shared" ca="1" si="128"/>
        <v>14818.185593043392</v>
      </c>
      <c r="P1914" s="681">
        <f t="shared" ca="1" si="128"/>
        <v>10473.2966407613</v>
      </c>
      <c r="Q1914" s="681">
        <f t="shared" ca="1" si="128"/>
        <v>0</v>
      </c>
      <c r="R1914" s="681">
        <f t="shared" ca="1" si="128"/>
        <v>0</v>
      </c>
      <c r="S1914" t="str">
        <f t="shared" si="125"/>
        <v>HUM_ASR_FY_2022</v>
      </c>
      <c r="T1914" s="958">
        <f t="shared" si="126"/>
        <v>45032</v>
      </c>
      <c r="U1914" t="str">
        <f t="shared" si="127"/>
        <v>Unaudited</v>
      </c>
    </row>
    <row r="1915" spans="1:21" x14ac:dyDescent="0.25">
      <c r="A1915" t="s">
        <v>437</v>
      </c>
      <c r="B1915" t="s">
        <v>1385</v>
      </c>
      <c r="C1915" t="s">
        <v>1386</v>
      </c>
      <c r="D1915" s="15">
        <v>1900</v>
      </c>
      <c r="E1915" s="121">
        <v>1</v>
      </c>
      <c r="F1915" t="s">
        <v>439</v>
      </c>
      <c r="G1915" s="121">
        <v>182</v>
      </c>
      <c r="H1915" t="s">
        <v>387</v>
      </c>
      <c r="I1915" t="s">
        <v>488</v>
      </c>
      <c r="J1915" t="s">
        <v>433</v>
      </c>
      <c r="K1915" t="s">
        <v>6</v>
      </c>
      <c r="L1915" s="756" t="s">
        <v>71</v>
      </c>
      <c r="M1915" t="s">
        <v>231</v>
      </c>
      <c r="N1915" s="681">
        <f t="shared" ca="1" si="128"/>
        <v>0</v>
      </c>
      <c r="O1915" s="681">
        <f t="shared" ca="1" si="128"/>
        <v>0</v>
      </c>
      <c r="P1915" s="681">
        <f t="shared" ca="1" si="128"/>
        <v>0</v>
      </c>
      <c r="Q1915" s="681">
        <f t="shared" ca="1" si="128"/>
        <v>0</v>
      </c>
      <c r="R1915" s="681">
        <f t="shared" ca="1" si="128"/>
        <v>0</v>
      </c>
      <c r="S1915" t="str">
        <f t="shared" si="125"/>
        <v>HUM_ASR_FY_2022</v>
      </c>
      <c r="T1915" s="958">
        <f t="shared" si="126"/>
        <v>45032</v>
      </c>
      <c r="U1915" t="str">
        <f t="shared" si="127"/>
        <v>Unaudited</v>
      </c>
    </row>
    <row r="1916" spans="1:21" x14ac:dyDescent="0.25">
      <c r="A1916" t="s">
        <v>437</v>
      </c>
      <c r="B1916" t="s">
        <v>1385</v>
      </c>
      <c r="C1916" t="s">
        <v>1386</v>
      </c>
      <c r="D1916" s="15">
        <v>1900</v>
      </c>
      <c r="E1916" s="121">
        <v>1</v>
      </c>
      <c r="F1916" t="s">
        <v>439</v>
      </c>
      <c r="G1916" s="121">
        <v>182</v>
      </c>
      <c r="H1916" t="s">
        <v>387</v>
      </c>
      <c r="I1916" t="s">
        <v>488</v>
      </c>
      <c r="J1916" t="s">
        <v>433</v>
      </c>
      <c r="K1916" t="s">
        <v>6</v>
      </c>
      <c r="L1916" s="756" t="s">
        <v>72</v>
      </c>
      <c r="M1916" t="s">
        <v>164</v>
      </c>
      <c r="N1916" s="681">
        <f t="shared" ca="1" si="128"/>
        <v>0</v>
      </c>
      <c r="O1916" s="681">
        <f t="shared" ca="1" si="128"/>
        <v>0</v>
      </c>
      <c r="P1916" s="681">
        <f t="shared" ca="1" si="128"/>
        <v>0</v>
      </c>
      <c r="Q1916" s="681">
        <f t="shared" ca="1" si="128"/>
        <v>0</v>
      </c>
      <c r="R1916" s="681">
        <f t="shared" ca="1" si="128"/>
        <v>0</v>
      </c>
      <c r="S1916" t="str">
        <f t="shared" si="125"/>
        <v>HUM_ASR_FY_2022</v>
      </c>
      <c r="T1916" s="958">
        <f t="shared" si="126"/>
        <v>45032</v>
      </c>
      <c r="U1916" t="str">
        <f t="shared" si="127"/>
        <v>Unaudited</v>
      </c>
    </row>
    <row r="1917" spans="1:21" x14ac:dyDescent="0.25">
      <c r="A1917" t="s">
        <v>437</v>
      </c>
      <c r="B1917" t="s">
        <v>1385</v>
      </c>
      <c r="C1917" t="s">
        <v>1386</v>
      </c>
      <c r="D1917" s="15">
        <v>1900</v>
      </c>
      <c r="E1917" s="121">
        <v>1</v>
      </c>
      <c r="F1917" t="s">
        <v>439</v>
      </c>
      <c r="G1917" s="121">
        <v>182</v>
      </c>
      <c r="H1917" t="s">
        <v>387</v>
      </c>
      <c r="I1917" t="s">
        <v>488</v>
      </c>
      <c r="J1917" t="s">
        <v>433</v>
      </c>
      <c r="K1917" t="s">
        <v>6</v>
      </c>
      <c r="L1917" s="756">
        <v>3.4</v>
      </c>
      <c r="M1917" t="s">
        <v>461</v>
      </c>
      <c r="N1917" s="681">
        <f t="shared" ca="1" si="128"/>
        <v>0</v>
      </c>
      <c r="O1917" s="681">
        <f t="shared" ca="1" si="128"/>
        <v>0</v>
      </c>
      <c r="P1917" s="681">
        <f t="shared" ca="1" si="128"/>
        <v>0</v>
      </c>
      <c r="Q1917" s="681">
        <f t="shared" ca="1" si="128"/>
        <v>0</v>
      </c>
      <c r="R1917" s="681">
        <f t="shared" ca="1" si="128"/>
        <v>0</v>
      </c>
      <c r="S1917" t="str">
        <f t="shared" si="125"/>
        <v>HUM_ASR_FY_2022</v>
      </c>
      <c r="T1917" s="958">
        <f t="shared" si="126"/>
        <v>45032</v>
      </c>
      <c r="U1917" t="str">
        <f t="shared" si="127"/>
        <v>Unaudited</v>
      </c>
    </row>
    <row r="1918" spans="1:21" x14ac:dyDescent="0.25">
      <c r="A1918" t="s">
        <v>437</v>
      </c>
      <c r="B1918" t="s">
        <v>1385</v>
      </c>
      <c r="C1918" t="s">
        <v>1386</v>
      </c>
      <c r="D1918" s="15">
        <v>1900</v>
      </c>
      <c r="E1918" s="121">
        <v>1</v>
      </c>
      <c r="F1918" t="s">
        <v>439</v>
      </c>
      <c r="G1918" s="121">
        <v>182</v>
      </c>
      <c r="H1918" t="s">
        <v>387</v>
      </c>
      <c r="I1918" t="s">
        <v>488</v>
      </c>
      <c r="J1918" t="s">
        <v>433</v>
      </c>
      <c r="K1918" t="s">
        <v>434</v>
      </c>
      <c r="L1918" s="756">
        <v>4.5</v>
      </c>
      <c r="M1918" t="s">
        <v>32</v>
      </c>
      <c r="N1918" s="681">
        <f t="shared" ca="1" si="128"/>
        <v>-6251.5627272727224</v>
      </c>
      <c r="O1918" s="681">
        <f t="shared" ca="1" si="128"/>
        <v>-4426.6315667424988</v>
      </c>
      <c r="P1918" s="681">
        <f t="shared" ca="1" si="128"/>
        <v>-1824.9311605302237</v>
      </c>
      <c r="Q1918" s="681">
        <f t="shared" ca="1" si="128"/>
        <v>0</v>
      </c>
      <c r="R1918" s="681">
        <f t="shared" ca="1" si="128"/>
        <v>0</v>
      </c>
      <c r="S1918" t="str">
        <f t="shared" si="125"/>
        <v>HUM_ASR_FY_2022</v>
      </c>
      <c r="T1918" s="958">
        <f t="shared" si="126"/>
        <v>45032</v>
      </c>
      <c r="U1918" t="str">
        <f t="shared" si="127"/>
        <v>Unaudited</v>
      </c>
    </row>
    <row r="1919" spans="1:21" x14ac:dyDescent="0.25">
      <c r="A1919" t="s">
        <v>437</v>
      </c>
      <c r="B1919" t="s">
        <v>1385</v>
      </c>
      <c r="C1919" t="s">
        <v>1386</v>
      </c>
      <c r="D1919" s="15">
        <v>1900</v>
      </c>
      <c r="E1919" s="121">
        <v>1</v>
      </c>
      <c r="F1919" t="s">
        <v>439</v>
      </c>
      <c r="G1919" s="121">
        <v>182</v>
      </c>
      <c r="H1919" t="s">
        <v>387</v>
      </c>
      <c r="I1919" t="s">
        <v>488</v>
      </c>
      <c r="J1919" t="s">
        <v>433</v>
      </c>
      <c r="K1919" t="s">
        <v>434</v>
      </c>
      <c r="L1919" s="756" t="s">
        <v>944</v>
      </c>
      <c r="M1919" t="s">
        <v>935</v>
      </c>
      <c r="N1919" s="681">
        <f t="shared" ca="1" si="128"/>
        <v>0</v>
      </c>
      <c r="O1919" s="681">
        <f t="shared" ca="1" si="128"/>
        <v>0</v>
      </c>
      <c r="P1919" s="681">
        <f t="shared" ca="1" si="128"/>
        <v>0</v>
      </c>
      <c r="Q1919" s="681">
        <f t="shared" ca="1" si="128"/>
        <v>0</v>
      </c>
      <c r="R1919" s="681">
        <f t="shared" ca="1" si="128"/>
        <v>0</v>
      </c>
      <c r="S1919" t="str">
        <f t="shared" si="125"/>
        <v>HUM_ASR_FY_2022</v>
      </c>
      <c r="T1919" s="958">
        <f t="shared" si="126"/>
        <v>45032</v>
      </c>
      <c r="U1919" t="str">
        <f t="shared" si="127"/>
        <v>Unaudited</v>
      </c>
    </row>
    <row r="1920" spans="1:21" x14ac:dyDescent="0.25">
      <c r="A1920" t="s">
        <v>437</v>
      </c>
      <c r="B1920" t="s">
        <v>1385</v>
      </c>
      <c r="C1920" t="s">
        <v>1386</v>
      </c>
      <c r="D1920" s="15">
        <v>1900</v>
      </c>
      <c r="E1920" s="121">
        <v>1</v>
      </c>
      <c r="F1920" t="s">
        <v>439</v>
      </c>
      <c r="G1920" s="121">
        <v>182</v>
      </c>
      <c r="H1920" t="s">
        <v>387</v>
      </c>
      <c r="I1920" t="s">
        <v>488</v>
      </c>
      <c r="J1920" t="s">
        <v>433</v>
      </c>
      <c r="K1920" t="s">
        <v>434</v>
      </c>
      <c r="L1920" s="756" t="s">
        <v>193</v>
      </c>
      <c r="M1920" t="s">
        <v>40</v>
      </c>
      <c r="N1920" s="681">
        <f t="shared" ca="1" si="128"/>
        <v>0</v>
      </c>
      <c r="O1920" s="681">
        <f t="shared" ca="1" si="128"/>
        <v>0</v>
      </c>
      <c r="P1920" s="681">
        <f t="shared" ca="1" si="128"/>
        <v>0</v>
      </c>
      <c r="Q1920" s="681">
        <f t="shared" ca="1" si="128"/>
        <v>0</v>
      </c>
      <c r="R1920" s="681">
        <f t="shared" ca="1" si="128"/>
        <v>0</v>
      </c>
      <c r="S1920" t="str">
        <f t="shared" si="125"/>
        <v>HUM_ASR_FY_2022</v>
      </c>
      <c r="T1920" s="958">
        <f t="shared" si="126"/>
        <v>45032</v>
      </c>
      <c r="U1920" t="str">
        <f t="shared" si="127"/>
        <v>Unaudited</v>
      </c>
    </row>
    <row r="1921" spans="1:21" x14ac:dyDescent="0.25">
      <c r="A1921" t="s">
        <v>437</v>
      </c>
      <c r="B1921" t="s">
        <v>1385</v>
      </c>
      <c r="C1921" t="s">
        <v>1386</v>
      </c>
      <c r="D1921" s="15">
        <v>1900</v>
      </c>
      <c r="E1921" s="121">
        <v>1</v>
      </c>
      <c r="F1921" t="s">
        <v>439</v>
      </c>
      <c r="G1921" s="121">
        <v>182</v>
      </c>
      <c r="H1921" t="s">
        <v>387</v>
      </c>
      <c r="I1921" t="s">
        <v>488</v>
      </c>
      <c r="J1921" t="s">
        <v>433</v>
      </c>
      <c r="K1921" t="s">
        <v>434</v>
      </c>
      <c r="L1921" s="756" t="s">
        <v>192</v>
      </c>
      <c r="M1921" t="s">
        <v>329</v>
      </c>
      <c r="N1921" s="681">
        <f t="shared" ca="1" si="128"/>
        <v>0</v>
      </c>
      <c r="O1921" s="681">
        <f t="shared" ca="1" si="128"/>
        <v>0</v>
      </c>
      <c r="P1921" s="681">
        <f t="shared" ca="1" si="128"/>
        <v>0</v>
      </c>
      <c r="Q1921" s="681">
        <f t="shared" ca="1" si="128"/>
        <v>0</v>
      </c>
      <c r="R1921" s="681">
        <f t="shared" ca="1" si="128"/>
        <v>0</v>
      </c>
      <c r="S1921" t="str">
        <f t="shared" si="125"/>
        <v>HUM_ASR_FY_2022</v>
      </c>
      <c r="T1921" s="958">
        <f t="shared" si="126"/>
        <v>45032</v>
      </c>
      <c r="U1921" t="str">
        <f t="shared" si="127"/>
        <v>Unaudited</v>
      </c>
    </row>
    <row r="1922" spans="1:21" x14ac:dyDescent="0.25">
      <c r="A1922" t="s">
        <v>437</v>
      </c>
      <c r="B1922" t="s">
        <v>1385</v>
      </c>
      <c r="C1922" t="s">
        <v>1386</v>
      </c>
      <c r="D1922" s="15">
        <v>1900</v>
      </c>
      <c r="E1922" s="121">
        <v>1</v>
      </c>
      <c r="F1922" t="s">
        <v>439</v>
      </c>
      <c r="G1922" s="121">
        <v>182</v>
      </c>
      <c r="H1922" t="s">
        <v>387</v>
      </c>
      <c r="I1922" t="s">
        <v>488</v>
      </c>
      <c r="J1922" t="s">
        <v>450</v>
      </c>
      <c r="K1922" t="s">
        <v>435</v>
      </c>
      <c r="L1922" s="756" t="s">
        <v>79</v>
      </c>
      <c r="M1922" t="s">
        <v>27</v>
      </c>
      <c r="N1922" s="681">
        <f t="shared" ca="1" si="128"/>
        <v>339655.49951756379</v>
      </c>
      <c r="O1922" s="681">
        <f t="shared" ca="1" si="128"/>
        <v>151120.5225641382</v>
      </c>
      <c r="P1922" s="681">
        <f t="shared" ca="1" si="128"/>
        <v>188534.97695342559</v>
      </c>
      <c r="Q1922" s="681">
        <f t="shared" ca="1" si="128"/>
        <v>0</v>
      </c>
      <c r="R1922" s="681">
        <f t="shared" ca="1" si="128"/>
        <v>0</v>
      </c>
      <c r="S1922" t="str">
        <f t="shared" ref="S1922:S1985" si="129">file_name</f>
        <v>HUM_ASR_FY_2022</v>
      </c>
      <c r="T1922" s="958">
        <f t="shared" ref="T1922:T1985" si="130">file_date</f>
        <v>45032</v>
      </c>
      <c r="U1922" t="str">
        <f t="shared" ref="U1922:U1985" si="131">status</f>
        <v>Unaudited</v>
      </c>
    </row>
    <row r="1923" spans="1:21" x14ac:dyDescent="0.25">
      <c r="A1923" t="s">
        <v>437</v>
      </c>
      <c r="B1923" t="s">
        <v>1385</v>
      </c>
      <c r="C1923" t="s">
        <v>1386</v>
      </c>
      <c r="D1923" s="15">
        <v>1900</v>
      </c>
      <c r="E1923" s="121">
        <v>1</v>
      </c>
      <c r="F1923" t="s">
        <v>439</v>
      </c>
      <c r="G1923" s="121">
        <v>182</v>
      </c>
      <c r="H1923" t="s">
        <v>387</v>
      </c>
      <c r="I1923" t="s">
        <v>488</v>
      </c>
      <c r="J1923" t="s">
        <v>450</v>
      </c>
      <c r="K1923" t="s">
        <v>435</v>
      </c>
      <c r="L1923" s="756" t="s">
        <v>80</v>
      </c>
      <c r="M1923" t="s">
        <v>97</v>
      </c>
      <c r="N1923" s="681">
        <f t="shared" ca="1" si="128"/>
        <v>55288.749407588752</v>
      </c>
      <c r="O1923" s="681">
        <f t="shared" ca="1" si="128"/>
        <v>24599.232793992909</v>
      </c>
      <c r="P1923" s="681">
        <f t="shared" ca="1" si="128"/>
        <v>30689.516613595839</v>
      </c>
      <c r="Q1923" s="681">
        <f t="shared" ca="1" si="128"/>
        <v>0</v>
      </c>
      <c r="R1923" s="681">
        <f t="shared" ca="1" si="128"/>
        <v>0</v>
      </c>
      <c r="S1923" t="str">
        <f t="shared" si="129"/>
        <v>HUM_ASR_FY_2022</v>
      </c>
      <c r="T1923" s="958">
        <f t="shared" si="130"/>
        <v>45032</v>
      </c>
      <c r="U1923" t="str">
        <f t="shared" si="131"/>
        <v>Unaudited</v>
      </c>
    </row>
    <row r="1924" spans="1:21" x14ac:dyDescent="0.25">
      <c r="A1924" t="s">
        <v>437</v>
      </c>
      <c r="B1924" t="s">
        <v>1385</v>
      </c>
      <c r="C1924" t="s">
        <v>1386</v>
      </c>
      <c r="D1924" s="15">
        <v>1900</v>
      </c>
      <c r="E1924" s="121">
        <v>1</v>
      </c>
      <c r="F1924" t="s">
        <v>439</v>
      </c>
      <c r="G1924" s="121">
        <v>182</v>
      </c>
      <c r="H1924" t="s">
        <v>387</v>
      </c>
      <c r="I1924" t="s">
        <v>488</v>
      </c>
      <c r="J1924" t="s">
        <v>450</v>
      </c>
      <c r="K1924" t="s">
        <v>435</v>
      </c>
      <c r="L1924" s="756" t="s">
        <v>81</v>
      </c>
      <c r="M1924" t="s">
        <v>98</v>
      </c>
      <c r="N1924" s="681">
        <f t="shared" ca="1" si="128"/>
        <v>80452.319349049474</v>
      </c>
      <c r="O1924" s="681">
        <f t="shared" ca="1" si="128"/>
        <v>35795.08224890846</v>
      </c>
      <c r="P1924" s="681">
        <f t="shared" ca="1" si="128"/>
        <v>44657.237100141021</v>
      </c>
      <c r="Q1924" s="681">
        <f t="shared" ca="1" si="128"/>
        <v>0</v>
      </c>
      <c r="R1924" s="681">
        <f t="shared" ca="1" si="128"/>
        <v>0</v>
      </c>
      <c r="S1924" t="str">
        <f t="shared" si="129"/>
        <v>HUM_ASR_FY_2022</v>
      </c>
      <c r="T1924" s="958">
        <f t="shared" si="130"/>
        <v>45032</v>
      </c>
      <c r="U1924" t="str">
        <f t="shared" si="131"/>
        <v>Unaudited</v>
      </c>
    </row>
    <row r="1925" spans="1:21" x14ac:dyDescent="0.25">
      <c r="A1925" t="s">
        <v>437</v>
      </c>
      <c r="B1925" t="s">
        <v>1385</v>
      </c>
      <c r="C1925" t="s">
        <v>1386</v>
      </c>
      <c r="D1925" s="15">
        <v>1900</v>
      </c>
      <c r="E1925" s="121">
        <v>1</v>
      </c>
      <c r="F1925" t="s">
        <v>439</v>
      </c>
      <c r="G1925" s="121">
        <v>182</v>
      </c>
      <c r="H1925" t="s">
        <v>387</v>
      </c>
      <c r="I1925" t="s">
        <v>488</v>
      </c>
      <c r="J1925" t="s">
        <v>450</v>
      </c>
      <c r="K1925" t="s">
        <v>435</v>
      </c>
      <c r="L1925" s="756" t="s">
        <v>82</v>
      </c>
      <c r="M1925" t="s">
        <v>99</v>
      </c>
      <c r="N1925" s="681">
        <f t="shared" ca="1" si="128"/>
        <v>41327.837978764641</v>
      </c>
      <c r="O1925" s="681">
        <f t="shared" ca="1" si="128"/>
        <v>18387.703071694239</v>
      </c>
      <c r="P1925" s="681">
        <f t="shared" ca="1" si="128"/>
        <v>22940.134907070398</v>
      </c>
      <c r="Q1925" s="681">
        <f t="shared" ca="1" si="128"/>
        <v>0</v>
      </c>
      <c r="R1925" s="681">
        <f t="shared" ca="1" si="128"/>
        <v>0</v>
      </c>
      <c r="S1925" t="str">
        <f t="shared" si="129"/>
        <v>HUM_ASR_FY_2022</v>
      </c>
      <c r="T1925" s="958">
        <f t="shared" si="130"/>
        <v>45032</v>
      </c>
      <c r="U1925" t="str">
        <f t="shared" si="131"/>
        <v>Unaudited</v>
      </c>
    </row>
    <row r="1926" spans="1:21" x14ac:dyDescent="0.25">
      <c r="A1926" t="s">
        <v>437</v>
      </c>
      <c r="B1926" t="s">
        <v>1385</v>
      </c>
      <c r="C1926" t="s">
        <v>1386</v>
      </c>
      <c r="D1926" s="15">
        <v>1900</v>
      </c>
      <c r="E1926" s="121">
        <v>1</v>
      </c>
      <c r="F1926" t="s">
        <v>439</v>
      </c>
      <c r="G1926" s="121">
        <v>182</v>
      </c>
      <c r="H1926" t="s">
        <v>387</v>
      </c>
      <c r="I1926" t="s">
        <v>488</v>
      </c>
      <c r="J1926" t="s">
        <v>450</v>
      </c>
      <c r="K1926" t="s">
        <v>435</v>
      </c>
      <c r="L1926" s="756" t="s">
        <v>216</v>
      </c>
      <c r="M1926" t="s">
        <v>100</v>
      </c>
      <c r="N1926" s="681">
        <f t="shared" ca="1" si="128"/>
        <v>195250.97972180916</v>
      </c>
      <c r="O1926" s="681">
        <f t="shared" ca="1" si="128"/>
        <v>86871.639436516634</v>
      </c>
      <c r="P1926" s="681">
        <f t="shared" ca="1" si="128"/>
        <v>108379.34028529254</v>
      </c>
      <c r="Q1926" s="681">
        <f t="shared" ca="1" si="128"/>
        <v>0</v>
      </c>
      <c r="R1926" s="681">
        <f t="shared" ca="1" si="128"/>
        <v>0</v>
      </c>
      <c r="S1926" t="str">
        <f t="shared" si="129"/>
        <v>HUM_ASR_FY_2022</v>
      </c>
      <c r="T1926" s="958">
        <f t="shared" si="130"/>
        <v>45032</v>
      </c>
      <c r="U1926" t="str">
        <f t="shared" si="131"/>
        <v>Unaudited</v>
      </c>
    </row>
    <row r="1927" spans="1:21" x14ac:dyDescent="0.25">
      <c r="A1927" t="s">
        <v>437</v>
      </c>
      <c r="B1927" t="s">
        <v>1385</v>
      </c>
      <c r="C1927" t="s">
        <v>1386</v>
      </c>
      <c r="D1927" s="15">
        <v>1900</v>
      </c>
      <c r="E1927" s="121">
        <v>1</v>
      </c>
      <c r="F1927" t="s">
        <v>439</v>
      </c>
      <c r="G1927" s="121">
        <v>182</v>
      </c>
      <c r="H1927" t="s">
        <v>387</v>
      </c>
      <c r="I1927" t="s">
        <v>488</v>
      </c>
      <c r="J1927" t="s">
        <v>450</v>
      </c>
      <c r="K1927" t="s">
        <v>435</v>
      </c>
      <c r="L1927" s="756" t="s">
        <v>215</v>
      </c>
      <c r="M1927" t="s">
        <v>28</v>
      </c>
      <c r="N1927" s="681">
        <f t="shared" ca="1" si="128"/>
        <v>2420.8891453548576</v>
      </c>
      <c r="O1927" s="681">
        <f t="shared" ca="1" si="128"/>
        <v>1077.1091097759713</v>
      </c>
      <c r="P1927" s="681">
        <f t="shared" ca="1" si="128"/>
        <v>1343.7800355788861</v>
      </c>
      <c r="Q1927" s="681">
        <f t="shared" ca="1" si="128"/>
        <v>0</v>
      </c>
      <c r="R1927" s="681">
        <f t="shared" ca="1" si="128"/>
        <v>0</v>
      </c>
      <c r="S1927" t="str">
        <f t="shared" si="129"/>
        <v>HUM_ASR_FY_2022</v>
      </c>
      <c r="T1927" s="958">
        <f t="shared" si="130"/>
        <v>45032</v>
      </c>
      <c r="U1927" t="str">
        <f t="shared" si="131"/>
        <v>Unaudited</v>
      </c>
    </row>
    <row r="1928" spans="1:21" x14ac:dyDescent="0.25">
      <c r="A1928" t="s">
        <v>437</v>
      </c>
      <c r="B1928" t="s">
        <v>1385</v>
      </c>
      <c r="C1928" t="s">
        <v>1386</v>
      </c>
      <c r="D1928" s="15">
        <v>1900</v>
      </c>
      <c r="E1928" s="121">
        <v>1</v>
      </c>
      <c r="F1928" t="s">
        <v>439</v>
      </c>
      <c r="G1928" s="121">
        <v>182</v>
      </c>
      <c r="H1928" t="s">
        <v>387</v>
      </c>
      <c r="I1928" t="s">
        <v>488</v>
      </c>
      <c r="J1928" t="s">
        <v>436</v>
      </c>
      <c r="K1928" t="s">
        <v>436</v>
      </c>
      <c r="L1928" s="756" t="s">
        <v>84</v>
      </c>
      <c r="M1928" t="s">
        <v>327</v>
      </c>
      <c r="N1928" s="681">
        <f t="shared" ca="1" si="128"/>
        <v>0</v>
      </c>
      <c r="O1928" s="681">
        <f t="shared" ca="1" si="128"/>
        <v>0</v>
      </c>
      <c r="P1928" s="681">
        <f t="shared" ca="1" si="128"/>
        <v>0</v>
      </c>
      <c r="Q1928" s="681">
        <f t="shared" ca="1" si="128"/>
        <v>0</v>
      </c>
      <c r="R1928" s="681">
        <f t="shared" ca="1" si="128"/>
        <v>0</v>
      </c>
      <c r="S1928" t="str">
        <f t="shared" si="129"/>
        <v>HUM_ASR_FY_2022</v>
      </c>
      <c r="T1928" s="958">
        <f t="shared" si="130"/>
        <v>45032</v>
      </c>
      <c r="U1928" t="str">
        <f t="shared" si="131"/>
        <v>Unaudited</v>
      </c>
    </row>
    <row r="1929" spans="1:21" x14ac:dyDescent="0.25">
      <c r="A1929" t="s">
        <v>437</v>
      </c>
      <c r="B1929" t="s">
        <v>1385</v>
      </c>
      <c r="C1929" t="s">
        <v>1386</v>
      </c>
      <c r="D1929" s="15">
        <v>1900</v>
      </c>
      <c r="E1929" s="121">
        <v>1</v>
      </c>
      <c r="F1929" t="s">
        <v>439</v>
      </c>
      <c r="G1929" s="121">
        <v>182</v>
      </c>
      <c r="H1929" t="s">
        <v>387</v>
      </c>
      <c r="I1929" t="s">
        <v>488</v>
      </c>
      <c r="J1929" t="s">
        <v>436</v>
      </c>
      <c r="K1929" t="s">
        <v>436</v>
      </c>
      <c r="L1929" s="756" t="s">
        <v>85</v>
      </c>
      <c r="M1929" t="s">
        <v>325</v>
      </c>
      <c r="N1929" s="681">
        <f t="shared" ca="1" si="128"/>
        <v>0</v>
      </c>
      <c r="O1929" s="681">
        <f t="shared" ca="1" si="128"/>
        <v>0</v>
      </c>
      <c r="P1929" s="681">
        <f t="shared" ca="1" si="128"/>
        <v>0</v>
      </c>
      <c r="Q1929" s="681">
        <f t="shared" ca="1" si="128"/>
        <v>0</v>
      </c>
      <c r="R1929" s="681">
        <f t="shared" ca="1" si="128"/>
        <v>0</v>
      </c>
      <c r="S1929" t="str">
        <f t="shared" si="129"/>
        <v>HUM_ASR_FY_2022</v>
      </c>
      <c r="T1929" s="958">
        <f t="shared" si="130"/>
        <v>45032</v>
      </c>
      <c r="U1929" t="str">
        <f t="shared" si="131"/>
        <v>Unaudited</v>
      </c>
    </row>
    <row r="1930" spans="1:21" x14ac:dyDescent="0.25">
      <c r="A1930" t="s">
        <v>437</v>
      </c>
      <c r="B1930" t="s">
        <v>1385</v>
      </c>
      <c r="C1930" t="s">
        <v>1386</v>
      </c>
      <c r="D1930" s="15">
        <v>1900</v>
      </c>
      <c r="E1930" s="121">
        <v>1</v>
      </c>
      <c r="F1930" t="s">
        <v>439</v>
      </c>
      <c r="G1930" s="121">
        <v>182</v>
      </c>
      <c r="H1930" t="s">
        <v>387</v>
      </c>
      <c r="I1930" t="s">
        <v>488</v>
      </c>
      <c r="J1930" t="s">
        <v>436</v>
      </c>
      <c r="K1930" t="s">
        <v>436</v>
      </c>
      <c r="L1930" s="756" t="s">
        <v>86</v>
      </c>
      <c r="M1930" t="s">
        <v>494</v>
      </c>
      <c r="N1930" s="681">
        <f t="shared" ca="1" si="128"/>
        <v>0</v>
      </c>
      <c r="O1930" s="681">
        <f t="shared" ca="1" si="128"/>
        <v>0</v>
      </c>
      <c r="P1930" s="681">
        <f t="shared" ca="1" si="128"/>
        <v>0</v>
      </c>
      <c r="Q1930" s="681">
        <f t="shared" ca="1" si="128"/>
        <v>0</v>
      </c>
      <c r="R1930" s="681">
        <f t="shared" ca="1" si="128"/>
        <v>0</v>
      </c>
      <c r="S1930" t="str">
        <f t="shared" si="129"/>
        <v>HUM_ASR_FY_2022</v>
      </c>
      <c r="T1930" s="958">
        <f t="shared" si="130"/>
        <v>45032</v>
      </c>
      <c r="U1930" t="str">
        <f t="shared" si="131"/>
        <v>Unaudited</v>
      </c>
    </row>
    <row r="1931" spans="1:21" x14ac:dyDescent="0.25">
      <c r="A1931" t="s">
        <v>437</v>
      </c>
      <c r="B1931" t="s">
        <v>1385</v>
      </c>
      <c r="C1931" t="s">
        <v>1386</v>
      </c>
      <c r="D1931" s="15">
        <v>1900</v>
      </c>
      <c r="E1931" s="121">
        <v>1</v>
      </c>
      <c r="F1931" t="s">
        <v>439</v>
      </c>
      <c r="G1931" s="121">
        <v>182</v>
      </c>
      <c r="H1931" t="s">
        <v>387</v>
      </c>
      <c r="I1931" t="s">
        <v>488</v>
      </c>
      <c r="J1931" t="s">
        <v>436</v>
      </c>
      <c r="K1931" t="s">
        <v>436</v>
      </c>
      <c r="L1931" s="756" t="s">
        <v>87</v>
      </c>
      <c r="M1931" t="s">
        <v>495</v>
      </c>
      <c r="N1931" s="681">
        <f t="shared" ca="1" si="128"/>
        <v>0</v>
      </c>
      <c r="O1931" s="681">
        <f t="shared" ca="1" si="128"/>
        <v>0</v>
      </c>
      <c r="P1931" s="681">
        <f t="shared" ca="1" si="128"/>
        <v>0</v>
      </c>
      <c r="Q1931" s="681">
        <f t="shared" ca="1" si="128"/>
        <v>0</v>
      </c>
      <c r="R1931" s="681">
        <f t="shared" ca="1" si="128"/>
        <v>0</v>
      </c>
      <c r="S1931" t="str">
        <f t="shared" si="129"/>
        <v>HUM_ASR_FY_2022</v>
      </c>
      <c r="T1931" s="958">
        <f t="shared" si="130"/>
        <v>45032</v>
      </c>
      <c r="U1931" t="str">
        <f t="shared" si="131"/>
        <v>Unaudited</v>
      </c>
    </row>
    <row r="1932" spans="1:21" x14ac:dyDescent="0.25">
      <c r="A1932" t="s">
        <v>437</v>
      </c>
      <c r="B1932" t="s">
        <v>1385</v>
      </c>
      <c r="C1932" t="s">
        <v>1386</v>
      </c>
      <c r="D1932" s="15">
        <v>1900</v>
      </c>
      <c r="E1932" s="121">
        <v>1</v>
      </c>
      <c r="F1932" t="s">
        <v>439</v>
      </c>
      <c r="G1932" s="121">
        <v>182</v>
      </c>
      <c r="H1932" t="s">
        <v>387</v>
      </c>
      <c r="I1932" t="s">
        <v>488</v>
      </c>
      <c r="J1932" t="s">
        <v>436</v>
      </c>
      <c r="K1932" t="s">
        <v>436</v>
      </c>
      <c r="L1932" s="756" t="s">
        <v>213</v>
      </c>
      <c r="M1932" t="s">
        <v>496</v>
      </c>
      <c r="N1932" s="681">
        <f t="shared" ca="1" si="128"/>
        <v>0</v>
      </c>
      <c r="O1932" s="681">
        <f t="shared" ca="1" si="128"/>
        <v>0</v>
      </c>
      <c r="P1932" s="681">
        <f t="shared" ca="1" si="128"/>
        <v>0</v>
      </c>
      <c r="Q1932" s="681">
        <f t="shared" ca="1" si="128"/>
        <v>0</v>
      </c>
      <c r="R1932" s="681">
        <f t="shared" ca="1" si="128"/>
        <v>0</v>
      </c>
      <c r="S1932" t="str">
        <f t="shared" si="129"/>
        <v>HUM_ASR_FY_2022</v>
      </c>
      <c r="T1932" s="958">
        <f t="shared" si="130"/>
        <v>45032</v>
      </c>
      <c r="U1932" t="str">
        <f t="shared" si="131"/>
        <v>Unaudited</v>
      </c>
    </row>
    <row r="1933" spans="1:21" x14ac:dyDescent="0.25">
      <c r="A1933" t="s">
        <v>437</v>
      </c>
      <c r="B1933" t="s">
        <v>1385</v>
      </c>
      <c r="C1933" t="s">
        <v>1386</v>
      </c>
      <c r="D1933" s="15">
        <v>1900</v>
      </c>
      <c r="E1933" s="121">
        <v>1</v>
      </c>
      <c r="F1933" t="s">
        <v>439</v>
      </c>
      <c r="G1933" s="121">
        <v>182</v>
      </c>
      <c r="H1933" t="s">
        <v>387</v>
      </c>
      <c r="I1933" t="s">
        <v>489</v>
      </c>
      <c r="J1933" t="s">
        <v>26</v>
      </c>
      <c r="K1933" t="s">
        <v>26</v>
      </c>
      <c r="L1933" s="756" t="s">
        <v>204</v>
      </c>
      <c r="M1933" t="s">
        <v>26</v>
      </c>
      <c r="N1933" s="681">
        <f t="shared" ca="1" si="128"/>
        <v>209272.46504540928</v>
      </c>
      <c r="O1933" s="681">
        <f t="shared" ca="1" si="128"/>
        <v>0</v>
      </c>
      <c r="P1933" s="681">
        <f t="shared" ca="1" si="128"/>
        <v>0</v>
      </c>
      <c r="Q1933" s="681">
        <f t="shared" ca="1" si="128"/>
        <v>0</v>
      </c>
      <c r="R1933" s="681">
        <f t="shared" ca="1" si="128"/>
        <v>0</v>
      </c>
      <c r="S1933" t="str">
        <f t="shared" si="129"/>
        <v>HUM_ASR_FY_2022</v>
      </c>
      <c r="T1933" s="958">
        <f t="shared" si="130"/>
        <v>45032</v>
      </c>
      <c r="U1933" t="str">
        <f t="shared" si="131"/>
        <v>Unaudited</v>
      </c>
    </row>
    <row r="1934" spans="1:21" x14ac:dyDescent="0.25">
      <c r="A1934" t="s">
        <v>437</v>
      </c>
      <c r="B1934" t="s">
        <v>1385</v>
      </c>
      <c r="C1934" t="s">
        <v>1386</v>
      </c>
      <c r="D1934" s="15">
        <v>1900</v>
      </c>
      <c r="E1934" s="121">
        <v>1</v>
      </c>
      <c r="F1934" t="s">
        <v>440</v>
      </c>
      <c r="G1934" s="121">
        <v>274</v>
      </c>
      <c r="H1934" t="s">
        <v>387</v>
      </c>
      <c r="I1934" t="s">
        <v>432</v>
      </c>
      <c r="J1934" t="s">
        <v>432</v>
      </c>
      <c r="K1934" t="s">
        <v>432</v>
      </c>
      <c r="M1934" t="s">
        <v>432</v>
      </c>
      <c r="N1934" s="681">
        <f t="shared" ca="1" si="128"/>
        <v>4552</v>
      </c>
      <c r="O1934" s="681">
        <f t="shared" ca="1" si="128"/>
        <v>2242</v>
      </c>
      <c r="P1934" s="681">
        <f t="shared" ca="1" si="128"/>
        <v>2310</v>
      </c>
      <c r="Q1934" s="681">
        <f t="shared" ca="1" si="128"/>
        <v>0</v>
      </c>
      <c r="R1934" s="681">
        <f t="shared" ca="1" si="128"/>
        <v>0</v>
      </c>
      <c r="S1934" t="str">
        <f t="shared" si="129"/>
        <v>HUM_ASR_FY_2022</v>
      </c>
      <c r="T1934" s="958">
        <f t="shared" si="130"/>
        <v>45032</v>
      </c>
      <c r="U1934" t="str">
        <f t="shared" si="131"/>
        <v>Unaudited</v>
      </c>
    </row>
    <row r="1935" spans="1:21" x14ac:dyDescent="0.25">
      <c r="A1935" t="s">
        <v>437</v>
      </c>
      <c r="B1935" t="s">
        <v>1385</v>
      </c>
      <c r="C1935" t="s">
        <v>1386</v>
      </c>
      <c r="D1935" s="15">
        <v>1900</v>
      </c>
      <c r="E1935" s="121">
        <v>1</v>
      </c>
      <c r="F1935" t="s">
        <v>440</v>
      </c>
      <c r="G1935" s="121">
        <v>274</v>
      </c>
      <c r="H1935" t="s">
        <v>387</v>
      </c>
      <c r="I1935" t="s">
        <v>487</v>
      </c>
      <c r="J1935" t="s">
        <v>12</v>
      </c>
      <c r="K1935" t="s">
        <v>12</v>
      </c>
      <c r="L1935" s="756">
        <v>1.1000000000000001</v>
      </c>
      <c r="M1935" t="s">
        <v>12</v>
      </c>
      <c r="N1935" s="681">
        <f t="shared" ca="1" si="128"/>
        <v>17257304.880000003</v>
      </c>
      <c r="O1935" s="681">
        <f t="shared" ca="1" si="128"/>
        <v>0</v>
      </c>
      <c r="P1935" s="681">
        <f t="shared" ca="1" si="128"/>
        <v>0</v>
      </c>
      <c r="Q1935" s="681">
        <f t="shared" ca="1" si="128"/>
        <v>0</v>
      </c>
      <c r="R1935" s="681">
        <f t="shared" ca="1" si="128"/>
        <v>0</v>
      </c>
      <c r="S1935" t="str">
        <f t="shared" si="129"/>
        <v>HUM_ASR_FY_2022</v>
      </c>
      <c r="T1935" s="958">
        <f t="shared" si="130"/>
        <v>45032</v>
      </c>
      <c r="U1935" t="str">
        <f t="shared" si="131"/>
        <v>Unaudited</v>
      </c>
    </row>
    <row r="1936" spans="1:21" x14ac:dyDescent="0.25">
      <c r="A1936" t="s">
        <v>437</v>
      </c>
      <c r="B1936" t="s">
        <v>1385</v>
      </c>
      <c r="C1936" t="s">
        <v>1386</v>
      </c>
      <c r="D1936" s="15">
        <v>1900</v>
      </c>
      <c r="E1936" s="121">
        <v>1</v>
      </c>
      <c r="F1936" t="s">
        <v>440</v>
      </c>
      <c r="G1936" s="121">
        <v>274</v>
      </c>
      <c r="H1936" t="s">
        <v>387</v>
      </c>
      <c r="I1936" t="s">
        <v>487</v>
      </c>
      <c r="J1936" t="s">
        <v>12</v>
      </c>
      <c r="K1936" t="s">
        <v>222</v>
      </c>
      <c r="L1936" s="756">
        <v>1.2</v>
      </c>
      <c r="M1936" t="s">
        <v>222</v>
      </c>
      <c r="N1936" s="681">
        <f t="shared" ca="1" si="128"/>
        <v>0</v>
      </c>
      <c r="O1936" s="681">
        <f t="shared" ca="1" si="128"/>
        <v>0</v>
      </c>
      <c r="P1936" s="681">
        <f t="shared" ca="1" si="128"/>
        <v>0</v>
      </c>
      <c r="Q1936" s="681">
        <f t="shared" ca="1" si="128"/>
        <v>0</v>
      </c>
      <c r="R1936" s="681">
        <f t="shared" ca="1" si="128"/>
        <v>0</v>
      </c>
      <c r="S1936" t="str">
        <f t="shared" si="129"/>
        <v>HUM_ASR_FY_2022</v>
      </c>
      <c r="T1936" s="958">
        <f t="shared" si="130"/>
        <v>45032</v>
      </c>
      <c r="U1936" t="str">
        <f t="shared" si="131"/>
        <v>Unaudited</v>
      </c>
    </row>
    <row r="1937" spans="1:21" x14ac:dyDescent="0.25">
      <c r="A1937" t="s">
        <v>437</v>
      </c>
      <c r="B1937" t="s">
        <v>1385</v>
      </c>
      <c r="C1937" t="s">
        <v>1386</v>
      </c>
      <c r="D1937" s="15">
        <v>1900</v>
      </c>
      <c r="E1937" s="121">
        <v>1</v>
      </c>
      <c r="F1937" t="s">
        <v>440</v>
      </c>
      <c r="G1937" s="121">
        <v>274</v>
      </c>
      <c r="H1937" t="s">
        <v>387</v>
      </c>
      <c r="I1937" t="s">
        <v>487</v>
      </c>
      <c r="J1937" t="s">
        <v>12</v>
      </c>
      <c r="K1937" t="s">
        <v>1323</v>
      </c>
      <c r="L1937" s="756" t="s">
        <v>1319</v>
      </c>
      <c r="M1937" t="s">
        <v>1323</v>
      </c>
      <c r="N1937" s="681">
        <f t="shared" ca="1" si="128"/>
        <v>79429.950000000012</v>
      </c>
      <c r="O1937" s="681">
        <f t="shared" ca="1" si="128"/>
        <v>0</v>
      </c>
      <c r="P1937" s="681">
        <f t="shared" ca="1" si="128"/>
        <v>0</v>
      </c>
      <c r="Q1937" s="681">
        <f t="shared" ca="1" si="128"/>
        <v>0</v>
      </c>
      <c r="R1937" s="681">
        <f t="shared" ca="1" si="128"/>
        <v>0</v>
      </c>
      <c r="S1937" t="str">
        <f t="shared" si="129"/>
        <v>HUM_ASR_FY_2022</v>
      </c>
      <c r="T1937" s="958">
        <f t="shared" si="130"/>
        <v>45032</v>
      </c>
      <c r="U1937" t="str">
        <f t="shared" si="131"/>
        <v>Unaudited</v>
      </c>
    </row>
    <row r="1938" spans="1:21" x14ac:dyDescent="0.25">
      <c r="A1938" t="s">
        <v>437</v>
      </c>
      <c r="B1938" t="s">
        <v>1385</v>
      </c>
      <c r="C1938" t="s">
        <v>1386</v>
      </c>
      <c r="D1938" s="15">
        <v>1900</v>
      </c>
      <c r="E1938" s="121">
        <v>1</v>
      </c>
      <c r="F1938" t="s">
        <v>440</v>
      </c>
      <c r="G1938" s="121">
        <v>274</v>
      </c>
      <c r="H1938" t="s">
        <v>387</v>
      </c>
      <c r="I1938" t="s">
        <v>487</v>
      </c>
      <c r="J1938" t="s">
        <v>12</v>
      </c>
      <c r="K1938" t="s">
        <v>1325</v>
      </c>
      <c r="L1938" s="756" t="s">
        <v>1324</v>
      </c>
      <c r="M1938" t="s">
        <v>1325</v>
      </c>
      <c r="N1938" s="681">
        <f t="shared" ca="1" si="128"/>
        <v>-17678.099999999999</v>
      </c>
      <c r="O1938" s="681">
        <f t="shared" ca="1" si="128"/>
        <v>0</v>
      </c>
      <c r="P1938" s="681">
        <f t="shared" ca="1" si="128"/>
        <v>0</v>
      </c>
      <c r="Q1938" s="681">
        <f t="shared" ca="1" si="128"/>
        <v>0</v>
      </c>
      <c r="R1938" s="681">
        <f t="shared" ca="1" si="128"/>
        <v>0</v>
      </c>
      <c r="S1938" t="str">
        <f t="shared" si="129"/>
        <v>HUM_ASR_FY_2022</v>
      </c>
      <c r="T1938" s="958">
        <f t="shared" si="130"/>
        <v>45032</v>
      </c>
      <c r="U1938" t="str">
        <f t="shared" si="131"/>
        <v>Unaudited</v>
      </c>
    </row>
    <row r="1939" spans="1:21" x14ac:dyDescent="0.25">
      <c r="A1939" t="s">
        <v>437</v>
      </c>
      <c r="B1939" t="s">
        <v>1385</v>
      </c>
      <c r="C1939" t="s">
        <v>1386</v>
      </c>
      <c r="D1939" s="15">
        <v>1900</v>
      </c>
      <c r="E1939" s="121">
        <v>1</v>
      </c>
      <c r="F1939" t="s">
        <v>440</v>
      </c>
      <c r="G1939" s="121">
        <v>274</v>
      </c>
      <c r="H1939" t="s">
        <v>387</v>
      </c>
      <c r="I1939" t="s">
        <v>487</v>
      </c>
      <c r="J1939" t="s">
        <v>13</v>
      </c>
      <c r="K1939" t="s">
        <v>13</v>
      </c>
      <c r="L1939" s="756" t="s">
        <v>63</v>
      </c>
      <c r="M1939" t="s">
        <v>13</v>
      </c>
      <c r="N1939" s="681">
        <f t="shared" ca="1" si="128"/>
        <v>-69682.289999999994</v>
      </c>
      <c r="O1939" s="681">
        <f t="shared" ca="1" si="128"/>
        <v>0</v>
      </c>
      <c r="P1939" s="681">
        <f t="shared" ca="1" si="128"/>
        <v>0</v>
      </c>
      <c r="Q1939" s="681">
        <f t="shared" ca="1" si="128"/>
        <v>0</v>
      </c>
      <c r="R1939" s="681">
        <f t="shared" ca="1" si="128"/>
        <v>0</v>
      </c>
      <c r="S1939" t="str">
        <f t="shared" si="129"/>
        <v>HUM_ASR_FY_2022</v>
      </c>
      <c r="T1939" s="958">
        <f t="shared" si="130"/>
        <v>45032</v>
      </c>
      <c r="U1939" t="str">
        <f t="shared" si="131"/>
        <v>Unaudited</v>
      </c>
    </row>
    <row r="1940" spans="1:21" x14ac:dyDescent="0.25">
      <c r="A1940" t="s">
        <v>437</v>
      </c>
      <c r="B1940" t="s">
        <v>1385</v>
      </c>
      <c r="C1940" t="s">
        <v>1386</v>
      </c>
      <c r="D1940" s="15">
        <v>1900</v>
      </c>
      <c r="E1940" s="121">
        <v>1</v>
      </c>
      <c r="F1940" t="s">
        <v>440</v>
      </c>
      <c r="G1940" s="121">
        <v>274</v>
      </c>
      <c r="H1940" t="s">
        <v>387</v>
      </c>
      <c r="I1940" t="s">
        <v>488</v>
      </c>
      <c r="J1940" t="s">
        <v>433</v>
      </c>
      <c r="K1940" t="s">
        <v>796</v>
      </c>
      <c r="L1940" s="756">
        <v>2.1</v>
      </c>
      <c r="M1940" t="s">
        <v>731</v>
      </c>
      <c r="N1940" s="681">
        <f t="shared" ca="1" si="128"/>
        <v>51935</v>
      </c>
      <c r="O1940" s="681">
        <f t="shared" ca="1" si="128"/>
        <v>48538</v>
      </c>
      <c r="P1940" s="681">
        <f t="shared" ca="1" si="128"/>
        <v>3397</v>
      </c>
      <c r="Q1940" s="681">
        <f t="shared" ca="1" si="128"/>
        <v>0</v>
      </c>
      <c r="R1940" s="681">
        <f t="shared" ca="1" si="128"/>
        <v>0</v>
      </c>
      <c r="S1940" t="str">
        <f t="shared" si="129"/>
        <v>HUM_ASR_FY_2022</v>
      </c>
      <c r="T1940" s="958">
        <f t="shared" si="130"/>
        <v>45032</v>
      </c>
      <c r="U1940" t="str">
        <f t="shared" si="131"/>
        <v>Unaudited</v>
      </c>
    </row>
    <row r="1941" spans="1:21" x14ac:dyDescent="0.25">
      <c r="A1941" t="s">
        <v>437</v>
      </c>
      <c r="B1941" t="s">
        <v>1385</v>
      </c>
      <c r="C1941" t="s">
        <v>1386</v>
      </c>
      <c r="D1941" s="15">
        <v>1900</v>
      </c>
      <c r="E1941" s="121">
        <v>1</v>
      </c>
      <c r="F1941" t="s">
        <v>440</v>
      </c>
      <c r="G1941" s="121">
        <v>274</v>
      </c>
      <c r="H1941" t="s">
        <v>387</v>
      </c>
      <c r="I1941" t="s">
        <v>488</v>
      </c>
      <c r="J1941" t="s">
        <v>433</v>
      </c>
      <c r="K1941" t="s">
        <v>796</v>
      </c>
      <c r="L1941" s="756">
        <v>2.2000000000000002</v>
      </c>
      <c r="M1941" t="s">
        <v>732</v>
      </c>
      <c r="N1941" s="681">
        <f t="shared" ca="1" si="128"/>
        <v>119</v>
      </c>
      <c r="O1941" s="681">
        <f t="shared" ca="1" si="128"/>
        <v>116</v>
      </c>
      <c r="P1941" s="681">
        <f t="shared" ca="1" si="128"/>
        <v>3</v>
      </c>
      <c r="Q1941" s="681">
        <f t="shared" ca="1" si="128"/>
        <v>0</v>
      </c>
      <c r="R1941" s="681">
        <f t="shared" ca="1" si="128"/>
        <v>0</v>
      </c>
      <c r="S1941" t="str">
        <f t="shared" si="129"/>
        <v>HUM_ASR_FY_2022</v>
      </c>
      <c r="T1941" s="958">
        <f t="shared" si="130"/>
        <v>45032</v>
      </c>
      <c r="U1941" t="str">
        <f t="shared" si="131"/>
        <v>Unaudited</v>
      </c>
    </row>
    <row r="1942" spans="1:21" x14ac:dyDescent="0.25">
      <c r="A1942" t="s">
        <v>437</v>
      </c>
      <c r="B1942" t="s">
        <v>1385</v>
      </c>
      <c r="C1942" t="s">
        <v>1386</v>
      </c>
      <c r="D1942" s="15">
        <v>1900</v>
      </c>
      <c r="E1942" s="121">
        <v>1</v>
      </c>
      <c r="F1942" t="s">
        <v>440</v>
      </c>
      <c r="G1942" s="121">
        <v>274</v>
      </c>
      <c r="H1942" t="s">
        <v>387</v>
      </c>
      <c r="I1942" t="s">
        <v>488</v>
      </c>
      <c r="J1942" t="s">
        <v>433</v>
      </c>
      <c r="K1942" t="s">
        <v>796</v>
      </c>
      <c r="L1942" s="756">
        <v>2.2999999999999998</v>
      </c>
      <c r="M1942" t="s">
        <v>733</v>
      </c>
      <c r="N1942" s="681">
        <f t="shared" ca="1" si="128"/>
        <v>10204557.229999997</v>
      </c>
      <c r="O1942" s="681">
        <f t="shared" ca="1" si="128"/>
        <v>9501286.2799999975</v>
      </c>
      <c r="P1942" s="681">
        <f t="shared" ca="1" si="128"/>
        <v>703270.95</v>
      </c>
      <c r="Q1942" s="681">
        <f t="shared" ca="1" si="128"/>
        <v>0</v>
      </c>
      <c r="R1942" s="681">
        <f t="shared" ca="1" si="128"/>
        <v>0</v>
      </c>
      <c r="S1942" t="str">
        <f t="shared" si="129"/>
        <v>HUM_ASR_FY_2022</v>
      </c>
      <c r="T1942" s="958">
        <f t="shared" si="130"/>
        <v>45032</v>
      </c>
      <c r="U1942" t="str">
        <f t="shared" si="131"/>
        <v>Unaudited</v>
      </c>
    </row>
    <row r="1943" spans="1:21" x14ac:dyDescent="0.25">
      <c r="A1943" t="s">
        <v>437</v>
      </c>
      <c r="B1943" t="s">
        <v>1385</v>
      </c>
      <c r="C1943" t="s">
        <v>1386</v>
      </c>
      <c r="D1943" s="15">
        <v>1900</v>
      </c>
      <c r="E1943" s="121">
        <v>1</v>
      </c>
      <c r="F1943" t="s">
        <v>440</v>
      </c>
      <c r="G1943" s="121">
        <v>274</v>
      </c>
      <c r="H1943" t="s">
        <v>387</v>
      </c>
      <c r="I1943" t="s">
        <v>488</v>
      </c>
      <c r="J1943" t="s">
        <v>433</v>
      </c>
      <c r="K1943" t="s">
        <v>796</v>
      </c>
      <c r="L1943" s="756">
        <v>2.4</v>
      </c>
      <c r="M1943" t="s">
        <v>734</v>
      </c>
      <c r="N1943" s="681">
        <f t="shared" ca="1" si="128"/>
        <v>5711.97</v>
      </c>
      <c r="O1943" s="681">
        <f t="shared" ca="1" si="128"/>
        <v>5473.27</v>
      </c>
      <c r="P1943" s="681">
        <f t="shared" ca="1" si="128"/>
        <v>238.7</v>
      </c>
      <c r="Q1943" s="681">
        <f t="shared" ca="1" si="128"/>
        <v>0</v>
      </c>
      <c r="R1943" s="681">
        <f t="shared" ca="1" si="128"/>
        <v>0</v>
      </c>
      <c r="S1943" t="str">
        <f t="shared" si="129"/>
        <v>HUM_ASR_FY_2022</v>
      </c>
      <c r="T1943" s="958">
        <f t="shared" si="130"/>
        <v>45032</v>
      </c>
      <c r="U1943" t="str">
        <f t="shared" si="131"/>
        <v>Unaudited</v>
      </c>
    </row>
    <row r="1944" spans="1:21" x14ac:dyDescent="0.25">
      <c r="A1944" t="s">
        <v>437</v>
      </c>
      <c r="B1944" t="s">
        <v>1385</v>
      </c>
      <c r="C1944" t="s">
        <v>1386</v>
      </c>
      <c r="D1944" s="15">
        <v>1900</v>
      </c>
      <c r="E1944" s="121">
        <v>1</v>
      </c>
      <c r="F1944" t="s">
        <v>440</v>
      </c>
      <c r="G1944" s="121">
        <v>274</v>
      </c>
      <c r="H1944" t="s">
        <v>387</v>
      </c>
      <c r="I1944" t="s">
        <v>488</v>
      </c>
      <c r="J1944" t="s">
        <v>433</v>
      </c>
      <c r="K1944" t="s">
        <v>796</v>
      </c>
      <c r="L1944" s="756">
        <v>2.5</v>
      </c>
      <c r="M1944" t="s">
        <v>776</v>
      </c>
      <c r="N1944" s="681">
        <f t="shared" ca="1" si="128"/>
        <v>3986</v>
      </c>
      <c r="O1944" s="681">
        <f t="shared" ca="1" si="128"/>
        <v>3768</v>
      </c>
      <c r="P1944" s="681">
        <f t="shared" ca="1" si="128"/>
        <v>218</v>
      </c>
      <c r="Q1944" s="681">
        <f t="shared" ca="1" si="128"/>
        <v>0</v>
      </c>
      <c r="R1944" s="681">
        <f t="shared" ca="1" si="128"/>
        <v>0</v>
      </c>
      <c r="S1944" t="str">
        <f t="shared" si="129"/>
        <v>HUM_ASR_FY_2022</v>
      </c>
      <c r="T1944" s="958">
        <f t="shared" si="130"/>
        <v>45032</v>
      </c>
      <c r="U1944" t="str">
        <f t="shared" si="131"/>
        <v>Unaudited</v>
      </c>
    </row>
    <row r="1945" spans="1:21" x14ac:dyDescent="0.25">
      <c r="A1945" t="s">
        <v>437</v>
      </c>
      <c r="B1945" t="s">
        <v>1385</v>
      </c>
      <c r="C1945" t="s">
        <v>1386</v>
      </c>
      <c r="D1945" s="15">
        <v>1900</v>
      </c>
      <c r="E1945" s="121">
        <v>1</v>
      </c>
      <c r="F1945" t="s">
        <v>440</v>
      </c>
      <c r="G1945" s="121">
        <v>274</v>
      </c>
      <c r="H1945" t="s">
        <v>387</v>
      </c>
      <c r="I1945" t="s">
        <v>488</v>
      </c>
      <c r="J1945" t="s">
        <v>433</v>
      </c>
      <c r="K1945" t="s">
        <v>796</v>
      </c>
      <c r="L1945" s="756">
        <v>2.6</v>
      </c>
      <c r="M1945" t="s">
        <v>186</v>
      </c>
      <c r="N1945" s="681">
        <f t="shared" ca="1" si="128"/>
        <v>735848.07000000018</v>
      </c>
      <c r="O1945" s="681">
        <f t="shared" ca="1" si="128"/>
        <v>700994.10000000021</v>
      </c>
      <c r="P1945" s="681">
        <f t="shared" ca="1" si="128"/>
        <v>34853.97</v>
      </c>
      <c r="Q1945" s="681">
        <f t="shared" ca="1" si="128"/>
        <v>0</v>
      </c>
      <c r="R1945" s="681">
        <f t="shared" ca="1" si="128"/>
        <v>0</v>
      </c>
      <c r="S1945" t="str">
        <f t="shared" si="129"/>
        <v>HUM_ASR_FY_2022</v>
      </c>
      <c r="T1945" s="958">
        <f t="shared" si="130"/>
        <v>45032</v>
      </c>
      <c r="U1945" t="str">
        <f t="shared" si="131"/>
        <v>Unaudited</v>
      </c>
    </row>
    <row r="1946" spans="1:21" x14ac:dyDescent="0.25">
      <c r="A1946" t="s">
        <v>437</v>
      </c>
      <c r="B1946" t="s">
        <v>1385</v>
      </c>
      <c r="C1946" t="s">
        <v>1386</v>
      </c>
      <c r="D1946" s="15">
        <v>1900</v>
      </c>
      <c r="E1946" s="121">
        <v>1</v>
      </c>
      <c r="F1946" t="s">
        <v>440</v>
      </c>
      <c r="G1946" s="121">
        <v>274</v>
      </c>
      <c r="H1946" t="s">
        <v>387</v>
      </c>
      <c r="I1946" t="s">
        <v>488</v>
      </c>
      <c r="J1946" t="s">
        <v>433</v>
      </c>
      <c r="K1946" t="s">
        <v>796</v>
      </c>
      <c r="L1946" s="756">
        <v>2.7</v>
      </c>
      <c r="M1946" t="s">
        <v>797</v>
      </c>
      <c r="N1946" s="681">
        <f t="shared" ca="1" si="128"/>
        <v>610998.61634118319</v>
      </c>
      <c r="O1946" s="681">
        <f t="shared" ca="1" si="128"/>
        <v>568890.21637065848</v>
      </c>
      <c r="P1946" s="681">
        <f t="shared" ca="1" si="128"/>
        <v>42108.39997052469</v>
      </c>
      <c r="Q1946" s="681">
        <f t="shared" ca="1" si="128"/>
        <v>0</v>
      </c>
      <c r="R1946" s="681">
        <f t="shared" ca="1" si="128"/>
        <v>0</v>
      </c>
      <c r="S1946" t="str">
        <f t="shared" si="129"/>
        <v>HUM_ASR_FY_2022</v>
      </c>
      <c r="T1946" s="958">
        <f t="shared" si="130"/>
        <v>45032</v>
      </c>
      <c r="U1946" t="str">
        <f t="shared" si="131"/>
        <v>Unaudited</v>
      </c>
    </row>
    <row r="1947" spans="1:21" x14ac:dyDescent="0.25">
      <c r="A1947" t="s">
        <v>437</v>
      </c>
      <c r="B1947" t="s">
        <v>1385</v>
      </c>
      <c r="C1947" t="s">
        <v>1386</v>
      </c>
      <c r="D1947" s="15">
        <v>1900</v>
      </c>
      <c r="E1947" s="121">
        <v>1</v>
      </c>
      <c r="F1947" t="s">
        <v>440</v>
      </c>
      <c r="G1947" s="121">
        <v>274</v>
      </c>
      <c r="H1947" t="s">
        <v>387</v>
      </c>
      <c r="I1947" t="s">
        <v>488</v>
      </c>
      <c r="J1947" t="s">
        <v>433</v>
      </c>
      <c r="K1947" t="s">
        <v>796</v>
      </c>
      <c r="L1947" s="756">
        <v>2.8</v>
      </c>
      <c r="M1947" t="s">
        <v>798</v>
      </c>
      <c r="N1947" s="681">
        <f t="shared" ca="1" si="128"/>
        <v>0</v>
      </c>
      <c r="O1947" s="681">
        <f t="shared" ca="1" si="128"/>
        <v>0</v>
      </c>
      <c r="P1947" s="681">
        <f t="shared" ca="1" si="128"/>
        <v>0</v>
      </c>
      <c r="Q1947" s="681">
        <f t="shared" ca="1" si="128"/>
        <v>0</v>
      </c>
      <c r="R1947" s="681">
        <f t="shared" ca="1" si="128"/>
        <v>0</v>
      </c>
      <c r="S1947" t="str">
        <f t="shared" si="129"/>
        <v>HUM_ASR_FY_2022</v>
      </c>
      <c r="T1947" s="958">
        <f t="shared" si="130"/>
        <v>45032</v>
      </c>
      <c r="U1947" t="str">
        <f t="shared" si="131"/>
        <v>Unaudited</v>
      </c>
    </row>
    <row r="1948" spans="1:21" x14ac:dyDescent="0.25">
      <c r="A1948" t="s">
        <v>437</v>
      </c>
      <c r="B1948" t="s">
        <v>1385</v>
      </c>
      <c r="C1948" t="s">
        <v>1386</v>
      </c>
      <c r="D1948" s="15">
        <v>1900</v>
      </c>
      <c r="E1948" s="121">
        <v>1</v>
      </c>
      <c r="F1948" t="s">
        <v>440</v>
      </c>
      <c r="G1948" s="121">
        <v>274</v>
      </c>
      <c r="H1948" t="s">
        <v>387</v>
      </c>
      <c r="I1948" t="s">
        <v>488</v>
      </c>
      <c r="J1948" t="s">
        <v>433</v>
      </c>
      <c r="K1948" t="s">
        <v>796</v>
      </c>
      <c r="L1948" s="756">
        <v>2.9</v>
      </c>
      <c r="M1948" t="s">
        <v>779</v>
      </c>
      <c r="N1948" s="681">
        <f t="shared" ca="1" si="128"/>
        <v>0</v>
      </c>
      <c r="O1948" s="681">
        <f t="shared" ca="1" si="128"/>
        <v>0</v>
      </c>
      <c r="P1948" s="681">
        <f t="shared" ca="1" si="128"/>
        <v>0</v>
      </c>
      <c r="Q1948" s="681">
        <f t="shared" ca="1" si="128"/>
        <v>0</v>
      </c>
      <c r="R1948" s="681">
        <f t="shared" ca="1" si="128"/>
        <v>0</v>
      </c>
      <c r="S1948" t="str">
        <f t="shared" si="129"/>
        <v>HUM_ASR_FY_2022</v>
      </c>
      <c r="T1948" s="958">
        <f t="shared" si="130"/>
        <v>45032</v>
      </c>
      <c r="U1948" t="str">
        <f t="shared" si="131"/>
        <v>Unaudited</v>
      </c>
    </row>
    <row r="1949" spans="1:21" x14ac:dyDescent="0.25">
      <c r="A1949" t="s">
        <v>437</v>
      </c>
      <c r="B1949" t="s">
        <v>1385</v>
      </c>
      <c r="C1949" t="s">
        <v>1386</v>
      </c>
      <c r="D1949" s="15">
        <v>1900</v>
      </c>
      <c r="E1949" s="121">
        <v>1</v>
      </c>
      <c r="F1949" t="s">
        <v>440</v>
      </c>
      <c r="G1949" s="121">
        <v>274</v>
      </c>
      <c r="H1949" t="s">
        <v>387</v>
      </c>
      <c r="I1949" t="s">
        <v>488</v>
      </c>
      <c r="J1949" t="s">
        <v>433</v>
      </c>
      <c r="K1949" t="s">
        <v>223</v>
      </c>
      <c r="L1949" s="756">
        <v>2.11</v>
      </c>
      <c r="M1949" t="s">
        <v>228</v>
      </c>
      <c r="N1949" s="681">
        <f t="shared" ca="1" si="128"/>
        <v>558647.54999999993</v>
      </c>
      <c r="O1949" s="681">
        <f t="shared" ca="1" si="128"/>
        <v>119712.14</v>
      </c>
      <c r="P1949" s="681">
        <f t="shared" ca="1" si="128"/>
        <v>438935.41</v>
      </c>
      <c r="Q1949" s="681">
        <f t="shared" ca="1" si="128"/>
        <v>0</v>
      </c>
      <c r="R1949" s="681">
        <f t="shared" ca="1" si="128"/>
        <v>0</v>
      </c>
      <c r="S1949" t="str">
        <f t="shared" si="129"/>
        <v>HUM_ASR_FY_2022</v>
      </c>
      <c r="T1949" s="958">
        <f t="shared" si="130"/>
        <v>45032</v>
      </c>
      <c r="U1949" t="str">
        <f t="shared" si="131"/>
        <v>Unaudited</v>
      </c>
    </row>
    <row r="1950" spans="1:21" x14ac:dyDescent="0.25">
      <c r="A1950" t="s">
        <v>437</v>
      </c>
      <c r="B1950" t="s">
        <v>1385</v>
      </c>
      <c r="C1950" t="s">
        <v>1386</v>
      </c>
      <c r="D1950" s="15">
        <v>1900</v>
      </c>
      <c r="E1950" s="121">
        <v>1</v>
      </c>
      <c r="F1950" t="s">
        <v>440</v>
      </c>
      <c r="G1950" s="121">
        <v>274</v>
      </c>
      <c r="H1950" t="s">
        <v>387</v>
      </c>
      <c r="I1950" t="s">
        <v>488</v>
      </c>
      <c r="J1950" t="s">
        <v>433</v>
      </c>
      <c r="K1950" t="s">
        <v>223</v>
      </c>
      <c r="L1950" s="756">
        <v>2.12</v>
      </c>
      <c r="M1950" t="s">
        <v>552</v>
      </c>
      <c r="N1950" s="681">
        <f t="shared" ca="1" si="128"/>
        <v>2649938.38</v>
      </c>
      <c r="O1950" s="681">
        <f t="shared" ca="1" si="128"/>
        <v>95668.579999999987</v>
      </c>
      <c r="P1950" s="681">
        <f t="shared" ca="1" si="128"/>
        <v>2554269.7999999998</v>
      </c>
      <c r="Q1950" s="681">
        <f t="shared" ca="1" si="128"/>
        <v>0</v>
      </c>
      <c r="R1950" s="681">
        <f t="shared" ca="1" si="128"/>
        <v>0</v>
      </c>
      <c r="S1950" t="str">
        <f t="shared" si="129"/>
        <v>HUM_ASR_FY_2022</v>
      </c>
      <c r="T1950" s="958">
        <f t="shared" si="130"/>
        <v>45032</v>
      </c>
      <c r="U1950" t="str">
        <f t="shared" si="131"/>
        <v>Unaudited</v>
      </c>
    </row>
    <row r="1951" spans="1:21" x14ac:dyDescent="0.25">
      <c r="A1951" t="s">
        <v>437</v>
      </c>
      <c r="B1951" t="s">
        <v>1385</v>
      </c>
      <c r="C1951" t="s">
        <v>1386</v>
      </c>
      <c r="D1951" s="15">
        <v>1900</v>
      </c>
      <c r="E1951" s="121">
        <v>1</v>
      </c>
      <c r="F1951" t="s">
        <v>440</v>
      </c>
      <c r="G1951" s="121">
        <v>274</v>
      </c>
      <c r="H1951" t="s">
        <v>387</v>
      </c>
      <c r="I1951" t="s">
        <v>488</v>
      </c>
      <c r="J1951" t="s">
        <v>433</v>
      </c>
      <c r="K1951" t="s">
        <v>223</v>
      </c>
      <c r="L1951" s="756">
        <v>2.13</v>
      </c>
      <c r="M1951" t="s">
        <v>229</v>
      </c>
      <c r="N1951" s="681">
        <f t="shared" ca="1" si="128"/>
        <v>96219.260000000009</v>
      </c>
      <c r="O1951" s="681">
        <f t="shared" ca="1" si="128"/>
        <v>6953.43</v>
      </c>
      <c r="P1951" s="681">
        <f t="shared" ca="1" si="128"/>
        <v>89265.83</v>
      </c>
      <c r="Q1951" s="681">
        <f t="shared" ca="1" si="128"/>
        <v>0</v>
      </c>
      <c r="R1951" s="681">
        <f t="shared" ca="1" si="128"/>
        <v>0</v>
      </c>
      <c r="S1951" t="str">
        <f t="shared" si="129"/>
        <v>HUM_ASR_FY_2022</v>
      </c>
      <c r="T1951" s="958">
        <f t="shared" si="130"/>
        <v>45032</v>
      </c>
      <c r="U1951" t="str">
        <f t="shared" si="131"/>
        <v>Unaudited</v>
      </c>
    </row>
    <row r="1952" spans="1:21" x14ac:dyDescent="0.25">
      <c r="A1952" t="s">
        <v>437</v>
      </c>
      <c r="B1952" t="s">
        <v>1385</v>
      </c>
      <c r="C1952" t="s">
        <v>1386</v>
      </c>
      <c r="D1952" s="15">
        <v>1900</v>
      </c>
      <c r="E1952" s="121">
        <v>1</v>
      </c>
      <c r="F1952" t="s">
        <v>440</v>
      </c>
      <c r="G1952" s="121">
        <v>274</v>
      </c>
      <c r="H1952" t="s">
        <v>387</v>
      </c>
      <c r="I1952" t="s">
        <v>488</v>
      </c>
      <c r="J1952" t="s">
        <v>433</v>
      </c>
      <c r="K1952" t="s">
        <v>223</v>
      </c>
      <c r="L1952" s="756">
        <v>2.14</v>
      </c>
      <c r="M1952" t="s">
        <v>556</v>
      </c>
      <c r="N1952" s="681">
        <f t="shared" ca="1" si="128"/>
        <v>39753.819999999985</v>
      </c>
      <c r="O1952" s="681">
        <f t="shared" ca="1" si="128"/>
        <v>36736.499999999985</v>
      </c>
      <c r="P1952" s="681">
        <f t="shared" ca="1" si="128"/>
        <v>3017.32</v>
      </c>
      <c r="Q1952" s="681">
        <f t="shared" ca="1" si="128"/>
        <v>0</v>
      </c>
      <c r="R1952" s="681">
        <f t="shared" ca="1" si="128"/>
        <v>0</v>
      </c>
      <c r="S1952" t="str">
        <f t="shared" si="129"/>
        <v>HUM_ASR_FY_2022</v>
      </c>
      <c r="T1952" s="958">
        <f t="shared" si="130"/>
        <v>45032</v>
      </c>
      <c r="U1952" t="str">
        <f t="shared" si="131"/>
        <v>Unaudited</v>
      </c>
    </row>
    <row r="1953" spans="1:21" x14ac:dyDescent="0.25">
      <c r="A1953" t="s">
        <v>437</v>
      </c>
      <c r="B1953" t="s">
        <v>1385</v>
      </c>
      <c r="C1953" t="s">
        <v>1386</v>
      </c>
      <c r="D1953" s="15">
        <v>1900</v>
      </c>
      <c r="E1953" s="121">
        <v>1</v>
      </c>
      <c r="F1953" t="s">
        <v>440</v>
      </c>
      <c r="G1953" s="121">
        <v>274</v>
      </c>
      <c r="H1953" t="s">
        <v>387</v>
      </c>
      <c r="I1953" t="s">
        <v>488</v>
      </c>
      <c r="J1953" t="s">
        <v>433</v>
      </c>
      <c r="K1953" t="s">
        <v>223</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50763.487983180712</v>
      </c>
      <c r="O1953" s="681">
        <f t="shared" ca="1" si="132"/>
        <v>523.79874814482275</v>
      </c>
      <c r="P1953" s="681">
        <f t="shared" ca="1" si="132"/>
        <v>50239.68923503589</v>
      </c>
      <c r="Q1953" s="681">
        <f t="shared" ca="1" si="132"/>
        <v>0</v>
      </c>
      <c r="R1953" s="681">
        <f t="shared" ca="1" si="132"/>
        <v>0</v>
      </c>
      <c r="S1953" t="str">
        <f t="shared" si="129"/>
        <v>HUM_ASR_FY_2022</v>
      </c>
      <c r="T1953" s="958">
        <f t="shared" si="130"/>
        <v>45032</v>
      </c>
      <c r="U1953" t="str">
        <f t="shared" si="131"/>
        <v>Unaudited</v>
      </c>
    </row>
    <row r="1954" spans="1:21" x14ac:dyDescent="0.25">
      <c r="A1954" t="s">
        <v>437</v>
      </c>
      <c r="B1954" t="s">
        <v>1385</v>
      </c>
      <c r="C1954" t="s">
        <v>1386</v>
      </c>
      <c r="D1954" s="15">
        <v>1900</v>
      </c>
      <c r="E1954" s="121">
        <v>1</v>
      </c>
      <c r="F1954" t="s">
        <v>440</v>
      </c>
      <c r="G1954" s="121">
        <v>274</v>
      </c>
      <c r="H1954" t="s">
        <v>387</v>
      </c>
      <c r="I1954" t="s">
        <v>488</v>
      </c>
      <c r="J1954" t="s">
        <v>433</v>
      </c>
      <c r="K1954" t="s">
        <v>223</v>
      </c>
      <c r="L1954" s="756">
        <v>2.16</v>
      </c>
      <c r="M1954" t="s">
        <v>799</v>
      </c>
      <c r="N1954" s="681">
        <f t="shared" ca="1" si="132"/>
        <v>554630.01898207981</v>
      </c>
      <c r="O1954" s="681">
        <f t="shared" ca="1" si="132"/>
        <v>272281.95643955568</v>
      </c>
      <c r="P1954" s="681">
        <f t="shared" ca="1" si="132"/>
        <v>282348.06254252419</v>
      </c>
      <c r="Q1954" s="681">
        <f t="shared" ca="1" si="132"/>
        <v>0</v>
      </c>
      <c r="R1954" s="681">
        <f t="shared" ca="1" si="132"/>
        <v>0</v>
      </c>
      <c r="S1954" t="str">
        <f t="shared" si="129"/>
        <v>HUM_ASR_FY_2022</v>
      </c>
      <c r="T1954" s="958">
        <f t="shared" si="130"/>
        <v>45032</v>
      </c>
      <c r="U1954" t="str">
        <f t="shared" si="131"/>
        <v>Unaudited</v>
      </c>
    </row>
    <row r="1955" spans="1:21" x14ac:dyDescent="0.25">
      <c r="A1955" t="s">
        <v>437</v>
      </c>
      <c r="B1955" t="s">
        <v>1385</v>
      </c>
      <c r="C1955" t="s">
        <v>1386</v>
      </c>
      <c r="D1955" s="15">
        <v>1900</v>
      </c>
      <c r="E1955" s="121">
        <v>1</v>
      </c>
      <c r="F1955" t="s">
        <v>440</v>
      </c>
      <c r="G1955" s="121">
        <v>274</v>
      </c>
      <c r="H1955" t="s">
        <v>387</v>
      </c>
      <c r="I1955" t="s">
        <v>488</v>
      </c>
      <c r="J1955" t="s">
        <v>433</v>
      </c>
      <c r="K1955" t="s">
        <v>223</v>
      </c>
      <c r="L1955" s="756">
        <v>2.17</v>
      </c>
      <c r="M1955" t="s">
        <v>1052</v>
      </c>
      <c r="N1955" s="681">
        <f t="shared" ca="1" si="132"/>
        <v>0</v>
      </c>
      <c r="O1955" s="681">
        <f t="shared" ca="1" si="132"/>
        <v>0</v>
      </c>
      <c r="P1955" s="681">
        <f t="shared" ca="1" si="132"/>
        <v>0</v>
      </c>
      <c r="Q1955" s="681">
        <f t="shared" ca="1" si="132"/>
        <v>0</v>
      </c>
      <c r="R1955" s="681">
        <f t="shared" ca="1" si="132"/>
        <v>0</v>
      </c>
      <c r="S1955" t="str">
        <f t="shared" si="129"/>
        <v>HUM_ASR_FY_2022</v>
      </c>
      <c r="T1955" s="958">
        <f t="shared" si="130"/>
        <v>45032</v>
      </c>
      <c r="U1955" t="str">
        <f t="shared" si="131"/>
        <v>Unaudited</v>
      </c>
    </row>
    <row r="1956" spans="1:21" x14ac:dyDescent="0.25">
      <c r="A1956" t="s">
        <v>437</v>
      </c>
      <c r="B1956" t="s">
        <v>1385</v>
      </c>
      <c r="C1956" t="s">
        <v>1386</v>
      </c>
      <c r="D1956" s="15">
        <v>1900</v>
      </c>
      <c r="E1956" s="121">
        <v>1</v>
      </c>
      <c r="F1956" t="s">
        <v>440</v>
      </c>
      <c r="G1956" s="121">
        <v>274</v>
      </c>
      <c r="H1956" t="s">
        <v>387</v>
      </c>
      <c r="I1956" t="s">
        <v>488</v>
      </c>
      <c r="J1956" t="s">
        <v>433</v>
      </c>
      <c r="K1956" t="s">
        <v>223</v>
      </c>
      <c r="L1956" s="756">
        <v>2.1800000000000002</v>
      </c>
      <c r="M1956" t="s">
        <v>648</v>
      </c>
      <c r="N1956" s="681">
        <f t="shared" ca="1" si="132"/>
        <v>86158.41</v>
      </c>
      <c r="O1956" s="681">
        <f t="shared" ca="1" si="132"/>
        <v>4322.13</v>
      </c>
      <c r="P1956" s="681">
        <f t="shared" ca="1" si="132"/>
        <v>81836.28</v>
      </c>
      <c r="Q1956" s="681">
        <f t="shared" ca="1" si="132"/>
        <v>0</v>
      </c>
      <c r="R1956" s="681">
        <f t="shared" ca="1" si="132"/>
        <v>0</v>
      </c>
      <c r="S1956" t="str">
        <f t="shared" si="129"/>
        <v>HUM_ASR_FY_2022</v>
      </c>
      <c r="T1956" s="958">
        <f t="shared" si="130"/>
        <v>45032</v>
      </c>
      <c r="U1956" t="str">
        <f t="shared" si="131"/>
        <v>Unaudited</v>
      </c>
    </row>
    <row r="1957" spans="1:21" x14ac:dyDescent="0.25">
      <c r="A1957" t="s">
        <v>437</v>
      </c>
      <c r="B1957" t="s">
        <v>1385</v>
      </c>
      <c r="C1957" t="s">
        <v>1386</v>
      </c>
      <c r="D1957" s="15">
        <v>1900</v>
      </c>
      <c r="E1957" s="121">
        <v>1</v>
      </c>
      <c r="F1957" t="s">
        <v>440</v>
      </c>
      <c r="G1957" s="121">
        <v>274</v>
      </c>
      <c r="H1957" t="s">
        <v>387</v>
      </c>
      <c r="I1957" t="s">
        <v>488</v>
      </c>
      <c r="J1957" t="s">
        <v>433</v>
      </c>
      <c r="K1957" t="s">
        <v>223</v>
      </c>
      <c r="L1957" s="756">
        <v>2.19</v>
      </c>
      <c r="M1957" t="s">
        <v>218</v>
      </c>
      <c r="N1957" s="681">
        <f t="shared" ca="1" si="132"/>
        <v>0</v>
      </c>
      <c r="O1957" s="681">
        <f t="shared" ca="1" si="132"/>
        <v>0</v>
      </c>
      <c r="P1957" s="681">
        <f t="shared" ca="1" si="132"/>
        <v>0</v>
      </c>
      <c r="Q1957" s="681">
        <f t="shared" ca="1" si="132"/>
        <v>0</v>
      </c>
      <c r="R1957" s="681">
        <f t="shared" ca="1" si="132"/>
        <v>0</v>
      </c>
      <c r="S1957" t="str">
        <f t="shared" si="129"/>
        <v>HUM_ASR_FY_2022</v>
      </c>
      <c r="T1957" s="958">
        <f t="shared" si="130"/>
        <v>45032</v>
      </c>
      <c r="U1957" t="str">
        <f t="shared" si="131"/>
        <v>Unaudited</v>
      </c>
    </row>
    <row r="1958" spans="1:21" x14ac:dyDescent="0.25">
      <c r="A1958" t="s">
        <v>437</v>
      </c>
      <c r="B1958" t="s">
        <v>1385</v>
      </c>
      <c r="C1958" t="s">
        <v>1386</v>
      </c>
      <c r="D1958" s="15">
        <v>1900</v>
      </c>
      <c r="E1958" s="121">
        <v>1</v>
      </c>
      <c r="F1958" t="s">
        <v>440</v>
      </c>
      <c r="G1958" s="121">
        <v>274</v>
      </c>
      <c r="H1958" t="s">
        <v>387</v>
      </c>
      <c r="I1958" t="s">
        <v>488</v>
      </c>
      <c r="J1958" t="s">
        <v>433</v>
      </c>
      <c r="K1958" t="s">
        <v>223</v>
      </c>
      <c r="L1958" s="756" t="s">
        <v>704</v>
      </c>
      <c r="M1958" t="s">
        <v>230</v>
      </c>
      <c r="N1958" s="681">
        <f t="shared" ca="1" si="132"/>
        <v>17711.213626737102</v>
      </c>
      <c r="O1958" s="681">
        <f t="shared" ca="1" si="132"/>
        <v>3795.3219078001148</v>
      </c>
      <c r="P1958" s="681">
        <f t="shared" ca="1" si="132"/>
        <v>13915.891718936989</v>
      </c>
      <c r="Q1958" s="681">
        <f t="shared" ca="1" si="132"/>
        <v>0</v>
      </c>
      <c r="R1958" s="681">
        <f t="shared" ca="1" si="132"/>
        <v>0</v>
      </c>
      <c r="S1958" t="str">
        <f t="shared" si="129"/>
        <v>HUM_ASR_FY_2022</v>
      </c>
      <c r="T1958" s="958">
        <f t="shared" si="130"/>
        <v>45032</v>
      </c>
      <c r="U1958" t="str">
        <f t="shared" si="131"/>
        <v>Unaudited</v>
      </c>
    </row>
    <row r="1959" spans="1:21" x14ac:dyDescent="0.25">
      <c r="A1959" t="s">
        <v>437</v>
      </c>
      <c r="B1959" t="s">
        <v>1385</v>
      </c>
      <c r="C1959" t="s">
        <v>1386</v>
      </c>
      <c r="D1959" s="15">
        <v>1900</v>
      </c>
      <c r="E1959" s="121">
        <v>1</v>
      </c>
      <c r="F1959" t="s">
        <v>440</v>
      </c>
      <c r="G1959" s="121">
        <v>274</v>
      </c>
      <c r="H1959" t="s">
        <v>387</v>
      </c>
      <c r="I1959" t="s">
        <v>488</v>
      </c>
      <c r="J1959" t="s">
        <v>433</v>
      </c>
      <c r="K1959" t="s">
        <v>223</v>
      </c>
      <c r="L1959" s="756">
        <v>2.21</v>
      </c>
      <c r="M1959" t="s">
        <v>466</v>
      </c>
      <c r="N1959" s="681">
        <f t="shared" ca="1" si="132"/>
        <v>0</v>
      </c>
      <c r="O1959" s="681">
        <f t="shared" ca="1" si="132"/>
        <v>0</v>
      </c>
      <c r="P1959" s="681">
        <f t="shared" ca="1" si="132"/>
        <v>0</v>
      </c>
      <c r="Q1959" s="681">
        <f t="shared" ca="1" si="132"/>
        <v>0</v>
      </c>
      <c r="R1959" s="681">
        <f t="shared" ca="1" si="132"/>
        <v>0</v>
      </c>
      <c r="S1959" t="str">
        <f t="shared" si="129"/>
        <v>HUM_ASR_FY_2022</v>
      </c>
      <c r="T1959" s="958">
        <f t="shared" si="130"/>
        <v>45032</v>
      </c>
      <c r="U1959" t="str">
        <f t="shared" si="131"/>
        <v>Unaudited</v>
      </c>
    </row>
    <row r="1960" spans="1:21" x14ac:dyDescent="0.25">
      <c r="A1960" t="s">
        <v>437</v>
      </c>
      <c r="B1960" t="s">
        <v>1385</v>
      </c>
      <c r="C1960" t="s">
        <v>1386</v>
      </c>
      <c r="D1960" s="15">
        <v>1900</v>
      </c>
      <c r="E1960" s="121">
        <v>1</v>
      </c>
      <c r="F1960" t="s">
        <v>440</v>
      </c>
      <c r="G1960" s="121">
        <v>274</v>
      </c>
      <c r="H1960" t="s">
        <v>387</v>
      </c>
      <c r="I1960" t="s">
        <v>488</v>
      </c>
      <c r="J1960" t="s">
        <v>433</v>
      </c>
      <c r="K1960" t="s">
        <v>6</v>
      </c>
      <c r="L1960" s="756" t="s">
        <v>70</v>
      </c>
      <c r="M1960" t="s">
        <v>188</v>
      </c>
      <c r="N1960" s="681">
        <f t="shared" ca="1" si="132"/>
        <v>23822.626465680671</v>
      </c>
      <c r="O1960" s="681">
        <f t="shared" ca="1" si="132"/>
        <v>11329.531035254526</v>
      </c>
      <c r="P1960" s="681">
        <f t="shared" ca="1" si="132"/>
        <v>12493.095430426145</v>
      </c>
      <c r="Q1960" s="681">
        <f t="shared" ca="1" si="132"/>
        <v>0</v>
      </c>
      <c r="R1960" s="681">
        <f t="shared" ca="1" si="132"/>
        <v>0</v>
      </c>
      <c r="S1960" t="str">
        <f t="shared" si="129"/>
        <v>HUM_ASR_FY_2022</v>
      </c>
      <c r="T1960" s="958">
        <f t="shared" si="130"/>
        <v>45032</v>
      </c>
      <c r="U1960" t="str">
        <f t="shared" si="131"/>
        <v>Unaudited</v>
      </c>
    </row>
    <row r="1961" spans="1:21" x14ac:dyDescent="0.25">
      <c r="A1961" t="s">
        <v>437</v>
      </c>
      <c r="B1961" t="s">
        <v>1385</v>
      </c>
      <c r="C1961" t="s">
        <v>1386</v>
      </c>
      <c r="D1961" s="15">
        <v>1900</v>
      </c>
      <c r="E1961" s="121">
        <v>1</v>
      </c>
      <c r="F1961" t="s">
        <v>440</v>
      </c>
      <c r="G1961" s="121">
        <v>274</v>
      </c>
      <c r="H1961" t="s">
        <v>387</v>
      </c>
      <c r="I1961" t="s">
        <v>488</v>
      </c>
      <c r="J1961" t="s">
        <v>433</v>
      </c>
      <c r="K1961" t="s">
        <v>6</v>
      </c>
      <c r="L1961" s="756" t="s">
        <v>71</v>
      </c>
      <c r="M1961" t="s">
        <v>231</v>
      </c>
      <c r="N1961" s="681">
        <f t="shared" ca="1" si="132"/>
        <v>0</v>
      </c>
      <c r="O1961" s="681">
        <f t="shared" ca="1" si="132"/>
        <v>0</v>
      </c>
      <c r="P1961" s="681">
        <f t="shared" ca="1" si="132"/>
        <v>0</v>
      </c>
      <c r="Q1961" s="681">
        <f t="shared" ca="1" si="132"/>
        <v>0</v>
      </c>
      <c r="R1961" s="681">
        <f t="shared" ca="1" si="132"/>
        <v>0</v>
      </c>
      <c r="S1961" t="str">
        <f t="shared" si="129"/>
        <v>HUM_ASR_FY_2022</v>
      </c>
      <c r="T1961" s="958">
        <f t="shared" si="130"/>
        <v>45032</v>
      </c>
      <c r="U1961" t="str">
        <f t="shared" si="131"/>
        <v>Unaudited</v>
      </c>
    </row>
    <row r="1962" spans="1:21" x14ac:dyDescent="0.25">
      <c r="A1962" t="s">
        <v>437</v>
      </c>
      <c r="B1962" t="s">
        <v>1385</v>
      </c>
      <c r="C1962" t="s">
        <v>1386</v>
      </c>
      <c r="D1962" s="15">
        <v>1900</v>
      </c>
      <c r="E1962" s="121">
        <v>1</v>
      </c>
      <c r="F1962" t="s">
        <v>440</v>
      </c>
      <c r="G1962" s="121">
        <v>274</v>
      </c>
      <c r="H1962" t="s">
        <v>387</v>
      </c>
      <c r="I1962" t="s">
        <v>488</v>
      </c>
      <c r="J1962" t="s">
        <v>433</v>
      </c>
      <c r="K1962" t="s">
        <v>6</v>
      </c>
      <c r="L1962" s="756" t="s">
        <v>72</v>
      </c>
      <c r="M1962" t="s">
        <v>164</v>
      </c>
      <c r="N1962" s="681">
        <f t="shared" ca="1" si="132"/>
        <v>0</v>
      </c>
      <c r="O1962" s="681">
        <f t="shared" ca="1" si="132"/>
        <v>0</v>
      </c>
      <c r="P1962" s="681">
        <f t="shared" ca="1" si="132"/>
        <v>0</v>
      </c>
      <c r="Q1962" s="681">
        <f t="shared" ca="1" si="132"/>
        <v>0</v>
      </c>
      <c r="R1962" s="681">
        <f t="shared" ca="1" si="132"/>
        <v>0</v>
      </c>
      <c r="S1962" t="str">
        <f t="shared" si="129"/>
        <v>HUM_ASR_FY_2022</v>
      </c>
      <c r="T1962" s="958">
        <f t="shared" si="130"/>
        <v>45032</v>
      </c>
      <c r="U1962" t="str">
        <f t="shared" si="131"/>
        <v>Unaudited</v>
      </c>
    </row>
    <row r="1963" spans="1:21" x14ac:dyDescent="0.25">
      <c r="A1963" t="s">
        <v>437</v>
      </c>
      <c r="B1963" t="s">
        <v>1385</v>
      </c>
      <c r="C1963" t="s">
        <v>1386</v>
      </c>
      <c r="D1963" s="15">
        <v>1900</v>
      </c>
      <c r="E1963" s="121">
        <v>1</v>
      </c>
      <c r="F1963" t="s">
        <v>440</v>
      </c>
      <c r="G1963" s="121">
        <v>274</v>
      </c>
      <c r="H1963" t="s">
        <v>387</v>
      </c>
      <c r="I1963" t="s">
        <v>488</v>
      </c>
      <c r="J1963" t="s">
        <v>433</v>
      </c>
      <c r="K1963" t="s">
        <v>6</v>
      </c>
      <c r="L1963" s="756">
        <v>3.4</v>
      </c>
      <c r="M1963" t="s">
        <v>461</v>
      </c>
      <c r="N1963" s="681">
        <f t="shared" ca="1" si="132"/>
        <v>0</v>
      </c>
      <c r="O1963" s="681">
        <f t="shared" ca="1" si="132"/>
        <v>0</v>
      </c>
      <c r="P1963" s="681">
        <f t="shared" ca="1" si="132"/>
        <v>0</v>
      </c>
      <c r="Q1963" s="681">
        <f t="shared" ca="1" si="132"/>
        <v>0</v>
      </c>
      <c r="R1963" s="681">
        <f t="shared" ca="1" si="132"/>
        <v>0</v>
      </c>
      <c r="S1963" t="str">
        <f t="shared" si="129"/>
        <v>HUM_ASR_FY_2022</v>
      </c>
      <c r="T1963" s="958">
        <f t="shared" si="130"/>
        <v>45032</v>
      </c>
      <c r="U1963" t="str">
        <f t="shared" si="131"/>
        <v>Unaudited</v>
      </c>
    </row>
    <row r="1964" spans="1:21" x14ac:dyDescent="0.25">
      <c r="A1964" t="s">
        <v>437</v>
      </c>
      <c r="B1964" t="s">
        <v>1385</v>
      </c>
      <c r="C1964" t="s">
        <v>1386</v>
      </c>
      <c r="D1964" s="15">
        <v>1900</v>
      </c>
      <c r="E1964" s="121">
        <v>1</v>
      </c>
      <c r="F1964" t="s">
        <v>440</v>
      </c>
      <c r="G1964" s="121">
        <v>274</v>
      </c>
      <c r="H1964" t="s">
        <v>387</v>
      </c>
      <c r="I1964" t="s">
        <v>488</v>
      </c>
      <c r="J1964" t="s">
        <v>433</v>
      </c>
      <c r="K1964" t="s">
        <v>434</v>
      </c>
      <c r="L1964" s="756">
        <v>4.5</v>
      </c>
      <c r="M1964" t="s">
        <v>32</v>
      </c>
      <c r="N1964" s="681">
        <f t="shared" ca="1" si="132"/>
        <v>5089.6645454545442</v>
      </c>
      <c r="O1964" s="681">
        <f t="shared" ca="1" si="132"/>
        <v>3557.5230702322301</v>
      </c>
      <c r="P1964" s="681">
        <f t="shared" ca="1" si="132"/>
        <v>1532.1414752223138</v>
      </c>
      <c r="Q1964" s="681">
        <f t="shared" ca="1" si="132"/>
        <v>0</v>
      </c>
      <c r="R1964" s="681">
        <f t="shared" ca="1" si="132"/>
        <v>0</v>
      </c>
      <c r="S1964" t="str">
        <f t="shared" si="129"/>
        <v>HUM_ASR_FY_2022</v>
      </c>
      <c r="T1964" s="958">
        <f t="shared" si="130"/>
        <v>45032</v>
      </c>
      <c r="U1964" t="str">
        <f t="shared" si="131"/>
        <v>Unaudited</v>
      </c>
    </row>
    <row r="1965" spans="1:21" x14ac:dyDescent="0.25">
      <c r="A1965" t="s">
        <v>437</v>
      </c>
      <c r="B1965" t="s">
        <v>1385</v>
      </c>
      <c r="C1965" t="s">
        <v>1386</v>
      </c>
      <c r="D1965" s="15">
        <v>1900</v>
      </c>
      <c r="E1965" s="121">
        <v>1</v>
      </c>
      <c r="F1965" t="s">
        <v>440</v>
      </c>
      <c r="G1965" s="121">
        <v>274</v>
      </c>
      <c r="H1965" t="s">
        <v>387</v>
      </c>
      <c r="I1965" t="s">
        <v>488</v>
      </c>
      <c r="J1965" t="s">
        <v>433</v>
      </c>
      <c r="K1965" t="s">
        <v>434</v>
      </c>
      <c r="L1965" s="756" t="s">
        <v>944</v>
      </c>
      <c r="M1965" t="s">
        <v>935</v>
      </c>
      <c r="N1965" s="681">
        <f t="shared" ca="1" si="132"/>
        <v>0</v>
      </c>
      <c r="O1965" s="681">
        <f t="shared" ca="1" si="132"/>
        <v>0</v>
      </c>
      <c r="P1965" s="681">
        <f t="shared" ca="1" si="132"/>
        <v>0</v>
      </c>
      <c r="Q1965" s="681">
        <f t="shared" ca="1" si="132"/>
        <v>0</v>
      </c>
      <c r="R1965" s="681">
        <f t="shared" ca="1" si="132"/>
        <v>0</v>
      </c>
      <c r="S1965" t="str">
        <f t="shared" si="129"/>
        <v>HUM_ASR_FY_2022</v>
      </c>
      <c r="T1965" s="958">
        <f t="shared" si="130"/>
        <v>45032</v>
      </c>
      <c r="U1965" t="str">
        <f t="shared" si="131"/>
        <v>Unaudited</v>
      </c>
    </row>
    <row r="1966" spans="1:21" x14ac:dyDescent="0.25">
      <c r="A1966" t="s">
        <v>437</v>
      </c>
      <c r="B1966" t="s">
        <v>1385</v>
      </c>
      <c r="C1966" t="s">
        <v>1386</v>
      </c>
      <c r="D1966" s="15">
        <v>1900</v>
      </c>
      <c r="E1966" s="121">
        <v>1</v>
      </c>
      <c r="F1966" t="s">
        <v>440</v>
      </c>
      <c r="G1966" s="121">
        <v>274</v>
      </c>
      <c r="H1966" t="s">
        <v>387</v>
      </c>
      <c r="I1966" t="s">
        <v>488</v>
      </c>
      <c r="J1966" t="s">
        <v>433</v>
      </c>
      <c r="K1966" t="s">
        <v>434</v>
      </c>
      <c r="L1966" s="756" t="s">
        <v>193</v>
      </c>
      <c r="M1966" t="s">
        <v>40</v>
      </c>
      <c r="N1966" s="681">
        <f t="shared" ca="1" si="132"/>
        <v>0</v>
      </c>
      <c r="O1966" s="681">
        <f t="shared" ca="1" si="132"/>
        <v>0</v>
      </c>
      <c r="P1966" s="681">
        <f t="shared" ca="1" si="132"/>
        <v>0</v>
      </c>
      <c r="Q1966" s="681">
        <f t="shared" ca="1" si="132"/>
        <v>0</v>
      </c>
      <c r="R1966" s="681">
        <f t="shared" ca="1" si="132"/>
        <v>0</v>
      </c>
      <c r="S1966" t="str">
        <f t="shared" si="129"/>
        <v>HUM_ASR_FY_2022</v>
      </c>
      <c r="T1966" s="958">
        <f t="shared" si="130"/>
        <v>45032</v>
      </c>
      <c r="U1966" t="str">
        <f t="shared" si="131"/>
        <v>Unaudited</v>
      </c>
    </row>
    <row r="1967" spans="1:21" x14ac:dyDescent="0.25">
      <c r="A1967" t="s">
        <v>437</v>
      </c>
      <c r="B1967" t="s">
        <v>1385</v>
      </c>
      <c r="C1967" t="s">
        <v>1386</v>
      </c>
      <c r="D1967" s="15">
        <v>1900</v>
      </c>
      <c r="E1967" s="121">
        <v>1</v>
      </c>
      <c r="F1967" t="s">
        <v>440</v>
      </c>
      <c r="G1967" s="121">
        <v>274</v>
      </c>
      <c r="H1967" t="s">
        <v>387</v>
      </c>
      <c r="I1967" t="s">
        <v>488</v>
      </c>
      <c r="J1967" t="s">
        <v>433</v>
      </c>
      <c r="K1967" t="s">
        <v>434</v>
      </c>
      <c r="L1967" s="756" t="s">
        <v>192</v>
      </c>
      <c r="M1967" t="s">
        <v>329</v>
      </c>
      <c r="N1967" s="681">
        <f t="shared" ca="1" si="132"/>
        <v>0</v>
      </c>
      <c r="O1967" s="681">
        <f t="shared" ca="1" si="132"/>
        <v>0</v>
      </c>
      <c r="P1967" s="681">
        <f t="shared" ca="1" si="132"/>
        <v>0</v>
      </c>
      <c r="Q1967" s="681">
        <f t="shared" ca="1" si="132"/>
        <v>0</v>
      </c>
      <c r="R1967" s="681">
        <f t="shared" ca="1" si="132"/>
        <v>0</v>
      </c>
      <c r="S1967" t="str">
        <f t="shared" si="129"/>
        <v>HUM_ASR_FY_2022</v>
      </c>
      <c r="T1967" s="958">
        <f t="shared" si="130"/>
        <v>45032</v>
      </c>
      <c r="U1967" t="str">
        <f t="shared" si="131"/>
        <v>Unaudited</v>
      </c>
    </row>
    <row r="1968" spans="1:21" x14ac:dyDescent="0.25">
      <c r="A1968" t="s">
        <v>437</v>
      </c>
      <c r="B1968" t="s">
        <v>1385</v>
      </c>
      <c r="C1968" t="s">
        <v>1386</v>
      </c>
      <c r="D1968" s="15">
        <v>1900</v>
      </c>
      <c r="E1968" s="121">
        <v>1</v>
      </c>
      <c r="F1968" t="s">
        <v>440</v>
      </c>
      <c r="G1968" s="121">
        <v>274</v>
      </c>
      <c r="H1968" t="s">
        <v>387</v>
      </c>
      <c r="I1968" t="s">
        <v>488</v>
      </c>
      <c r="J1968" t="s">
        <v>450</v>
      </c>
      <c r="K1968" t="s">
        <v>435</v>
      </c>
      <c r="L1968" s="756" t="s">
        <v>79</v>
      </c>
      <c r="M1968" t="s">
        <v>27</v>
      </c>
      <c r="N1968" s="681">
        <f t="shared" ca="1" si="132"/>
        <v>424087.17412880895</v>
      </c>
      <c r="O1968" s="681">
        <f t="shared" ca="1" si="132"/>
        <v>203666.09679408121</v>
      </c>
      <c r="P1968" s="681">
        <f t="shared" ca="1" si="132"/>
        <v>220421.07733472774</v>
      </c>
      <c r="Q1968" s="681">
        <f t="shared" ca="1" si="132"/>
        <v>0</v>
      </c>
      <c r="R1968" s="681">
        <f t="shared" ca="1" si="132"/>
        <v>0</v>
      </c>
      <c r="S1968" t="str">
        <f t="shared" si="129"/>
        <v>HUM_ASR_FY_2022</v>
      </c>
      <c r="T1968" s="958">
        <f t="shared" si="130"/>
        <v>45032</v>
      </c>
      <c r="U1968" t="str">
        <f t="shared" si="131"/>
        <v>Unaudited</v>
      </c>
    </row>
    <row r="1969" spans="1:21" x14ac:dyDescent="0.25">
      <c r="A1969" t="s">
        <v>437</v>
      </c>
      <c r="B1969" t="s">
        <v>1385</v>
      </c>
      <c r="C1969" t="s">
        <v>1386</v>
      </c>
      <c r="D1969" s="15">
        <v>1900</v>
      </c>
      <c r="E1969" s="121">
        <v>1</v>
      </c>
      <c r="F1969" t="s">
        <v>440</v>
      </c>
      <c r="G1969" s="121">
        <v>274</v>
      </c>
      <c r="H1969" t="s">
        <v>387</v>
      </c>
      <c r="I1969" t="s">
        <v>488</v>
      </c>
      <c r="J1969" t="s">
        <v>450</v>
      </c>
      <c r="K1969" t="s">
        <v>435</v>
      </c>
      <c r="L1969" s="756" t="s">
        <v>80</v>
      </c>
      <c r="M1969" t="s">
        <v>97</v>
      </c>
      <c r="N1969" s="681">
        <f t="shared" ca="1" si="132"/>
        <v>45851.09959419418</v>
      </c>
      <c r="O1969" s="681">
        <f t="shared" ca="1" si="132"/>
        <v>22019.799366131883</v>
      </c>
      <c r="P1969" s="681">
        <f t="shared" ca="1" si="132"/>
        <v>23831.300228062293</v>
      </c>
      <c r="Q1969" s="681">
        <f t="shared" ca="1" si="132"/>
        <v>0</v>
      </c>
      <c r="R1969" s="681">
        <f t="shared" ca="1" si="132"/>
        <v>0</v>
      </c>
      <c r="S1969" t="str">
        <f t="shared" si="129"/>
        <v>HUM_ASR_FY_2022</v>
      </c>
      <c r="T1969" s="958">
        <f t="shared" si="130"/>
        <v>45032</v>
      </c>
      <c r="U1969" t="str">
        <f t="shared" si="131"/>
        <v>Unaudited</v>
      </c>
    </row>
    <row r="1970" spans="1:21" x14ac:dyDescent="0.25">
      <c r="A1970" t="s">
        <v>437</v>
      </c>
      <c r="B1970" t="s">
        <v>1385</v>
      </c>
      <c r="C1970" t="s">
        <v>1386</v>
      </c>
      <c r="D1970" s="15">
        <v>1900</v>
      </c>
      <c r="E1970" s="121">
        <v>1</v>
      </c>
      <c r="F1970" t="s">
        <v>440</v>
      </c>
      <c r="G1970" s="121">
        <v>274</v>
      </c>
      <c r="H1970" t="s">
        <v>387</v>
      </c>
      <c r="I1970" t="s">
        <v>488</v>
      </c>
      <c r="J1970" t="s">
        <v>450</v>
      </c>
      <c r="K1970" t="s">
        <v>435</v>
      </c>
      <c r="L1970" s="756" t="s">
        <v>81</v>
      </c>
      <c r="M1970" t="s">
        <v>98</v>
      </c>
      <c r="N1970" s="681">
        <f t="shared" ca="1" si="132"/>
        <v>86986.407426679507</v>
      </c>
      <c r="O1970" s="681">
        <f t="shared" ca="1" si="132"/>
        <v>41774.859405086645</v>
      </c>
      <c r="P1970" s="681">
        <f t="shared" ca="1" si="132"/>
        <v>45211.548021592855</v>
      </c>
      <c r="Q1970" s="681">
        <f t="shared" ca="1" si="132"/>
        <v>0</v>
      </c>
      <c r="R1970" s="681">
        <f t="shared" ca="1" si="132"/>
        <v>0</v>
      </c>
      <c r="S1970" t="str">
        <f t="shared" si="129"/>
        <v>HUM_ASR_FY_2022</v>
      </c>
      <c r="T1970" s="958">
        <f t="shared" si="130"/>
        <v>45032</v>
      </c>
      <c r="U1970" t="str">
        <f t="shared" si="131"/>
        <v>Unaudited</v>
      </c>
    </row>
    <row r="1971" spans="1:21" x14ac:dyDescent="0.25">
      <c r="A1971" t="s">
        <v>437</v>
      </c>
      <c r="B1971" t="s">
        <v>1385</v>
      </c>
      <c r="C1971" t="s">
        <v>1386</v>
      </c>
      <c r="D1971" s="15">
        <v>1900</v>
      </c>
      <c r="E1971" s="121">
        <v>1</v>
      </c>
      <c r="F1971" t="s">
        <v>440</v>
      </c>
      <c r="G1971" s="121">
        <v>274</v>
      </c>
      <c r="H1971" t="s">
        <v>387</v>
      </c>
      <c r="I1971" t="s">
        <v>488</v>
      </c>
      <c r="J1971" t="s">
        <v>450</v>
      </c>
      <c r="K1971" t="s">
        <v>435</v>
      </c>
      <c r="L1971" s="756" t="s">
        <v>82</v>
      </c>
      <c r="M1971" t="s">
        <v>99</v>
      </c>
      <c r="N1971" s="681">
        <f t="shared" ca="1" si="132"/>
        <v>66749.178695272334</v>
      </c>
      <c r="O1971" s="681">
        <f t="shared" ca="1" si="132"/>
        <v>32056.014702646153</v>
      </c>
      <c r="P1971" s="681">
        <f t="shared" ca="1" si="132"/>
        <v>34693.163992626185</v>
      </c>
      <c r="Q1971" s="681">
        <f t="shared" ca="1" si="132"/>
        <v>0</v>
      </c>
      <c r="R1971" s="681">
        <f t="shared" ca="1" si="132"/>
        <v>0</v>
      </c>
      <c r="S1971" t="str">
        <f t="shared" si="129"/>
        <v>HUM_ASR_FY_2022</v>
      </c>
      <c r="T1971" s="958">
        <f t="shared" si="130"/>
        <v>45032</v>
      </c>
      <c r="U1971" t="str">
        <f t="shared" si="131"/>
        <v>Unaudited</v>
      </c>
    </row>
    <row r="1972" spans="1:21" x14ac:dyDescent="0.25">
      <c r="A1972" t="s">
        <v>437</v>
      </c>
      <c r="B1972" t="s">
        <v>1385</v>
      </c>
      <c r="C1972" t="s">
        <v>1386</v>
      </c>
      <c r="D1972" s="15">
        <v>1900</v>
      </c>
      <c r="E1972" s="121">
        <v>1</v>
      </c>
      <c r="F1972" t="s">
        <v>440</v>
      </c>
      <c r="G1972" s="121">
        <v>274</v>
      </c>
      <c r="H1972" t="s">
        <v>387</v>
      </c>
      <c r="I1972" t="s">
        <v>488</v>
      </c>
      <c r="J1972" t="s">
        <v>450</v>
      </c>
      <c r="K1972" t="s">
        <v>435</v>
      </c>
      <c r="L1972" s="756" t="s">
        <v>216</v>
      </c>
      <c r="M1972" t="s">
        <v>100</v>
      </c>
      <c r="N1972" s="681">
        <f t="shared" ca="1" si="132"/>
        <v>121341.03724920329</v>
      </c>
      <c r="O1972" s="681">
        <f t="shared" ca="1" si="132"/>
        <v>58273.527107387359</v>
      </c>
      <c r="P1972" s="681">
        <f t="shared" ca="1" si="132"/>
        <v>63067.510141815932</v>
      </c>
      <c r="Q1972" s="681">
        <f t="shared" ca="1" si="132"/>
        <v>0</v>
      </c>
      <c r="R1972" s="681">
        <f t="shared" ca="1" si="132"/>
        <v>0</v>
      </c>
      <c r="S1972" t="str">
        <f t="shared" si="129"/>
        <v>HUM_ASR_FY_2022</v>
      </c>
      <c r="T1972" s="958">
        <f t="shared" si="130"/>
        <v>45032</v>
      </c>
      <c r="U1972" t="str">
        <f t="shared" si="131"/>
        <v>Unaudited</v>
      </c>
    </row>
    <row r="1973" spans="1:21" x14ac:dyDescent="0.25">
      <c r="A1973" t="s">
        <v>437</v>
      </c>
      <c r="B1973" t="s">
        <v>1385</v>
      </c>
      <c r="C1973" t="s">
        <v>1386</v>
      </c>
      <c r="D1973" s="15">
        <v>1900</v>
      </c>
      <c r="E1973" s="121">
        <v>1</v>
      </c>
      <c r="F1973" t="s">
        <v>440</v>
      </c>
      <c r="G1973" s="121">
        <v>274</v>
      </c>
      <c r="H1973" t="s">
        <v>387</v>
      </c>
      <c r="I1973" t="s">
        <v>488</v>
      </c>
      <c r="J1973" t="s">
        <v>450</v>
      </c>
      <c r="K1973" t="s">
        <v>435</v>
      </c>
      <c r="L1973" s="756" t="s">
        <v>215</v>
      </c>
      <c r="M1973" t="s">
        <v>28</v>
      </c>
      <c r="N1973" s="681">
        <f t="shared" ca="1" si="132"/>
        <v>2495.7846250449929</v>
      </c>
      <c r="O1973" s="681">
        <f t="shared" ca="1" si="132"/>
        <v>1198.5901579452247</v>
      </c>
      <c r="P1973" s="681">
        <f t="shared" ca="1" si="132"/>
        <v>1297.194467099768</v>
      </c>
      <c r="Q1973" s="681">
        <f t="shared" ca="1" si="132"/>
        <v>0</v>
      </c>
      <c r="R1973" s="681">
        <f t="shared" ca="1" si="132"/>
        <v>0</v>
      </c>
      <c r="S1973" t="str">
        <f t="shared" si="129"/>
        <v>HUM_ASR_FY_2022</v>
      </c>
      <c r="T1973" s="958">
        <f t="shared" si="130"/>
        <v>45032</v>
      </c>
      <c r="U1973" t="str">
        <f t="shared" si="131"/>
        <v>Unaudited</v>
      </c>
    </row>
    <row r="1974" spans="1:21" x14ac:dyDescent="0.25">
      <c r="A1974" t="s">
        <v>437</v>
      </c>
      <c r="B1974" t="s">
        <v>1385</v>
      </c>
      <c r="C1974" t="s">
        <v>1386</v>
      </c>
      <c r="D1974" s="15">
        <v>1900</v>
      </c>
      <c r="E1974" s="121">
        <v>1</v>
      </c>
      <c r="F1974" t="s">
        <v>440</v>
      </c>
      <c r="G1974" s="121">
        <v>274</v>
      </c>
      <c r="H1974" t="s">
        <v>387</v>
      </c>
      <c r="I1974" t="s">
        <v>488</v>
      </c>
      <c r="J1974" t="s">
        <v>436</v>
      </c>
      <c r="K1974" t="s">
        <v>436</v>
      </c>
      <c r="L1974" s="756" t="s">
        <v>84</v>
      </c>
      <c r="M1974" t="s">
        <v>327</v>
      </c>
      <c r="N1974" s="681">
        <f t="shared" ca="1" si="132"/>
        <v>0</v>
      </c>
      <c r="O1974" s="681">
        <f t="shared" ca="1" si="132"/>
        <v>0</v>
      </c>
      <c r="P1974" s="681">
        <f t="shared" ca="1" si="132"/>
        <v>0</v>
      </c>
      <c r="Q1974" s="681">
        <f t="shared" ca="1" si="132"/>
        <v>0</v>
      </c>
      <c r="R1974" s="681">
        <f t="shared" ca="1" si="132"/>
        <v>0</v>
      </c>
      <c r="S1974" t="str">
        <f t="shared" si="129"/>
        <v>HUM_ASR_FY_2022</v>
      </c>
      <c r="T1974" s="958">
        <f t="shared" si="130"/>
        <v>45032</v>
      </c>
      <c r="U1974" t="str">
        <f t="shared" si="131"/>
        <v>Unaudited</v>
      </c>
    </row>
    <row r="1975" spans="1:21" x14ac:dyDescent="0.25">
      <c r="A1975" t="s">
        <v>437</v>
      </c>
      <c r="B1975" t="s">
        <v>1385</v>
      </c>
      <c r="C1975" t="s">
        <v>1386</v>
      </c>
      <c r="D1975" s="15">
        <v>1900</v>
      </c>
      <c r="E1975" s="121">
        <v>1</v>
      </c>
      <c r="F1975" t="s">
        <v>440</v>
      </c>
      <c r="G1975" s="121">
        <v>274</v>
      </c>
      <c r="H1975" t="s">
        <v>387</v>
      </c>
      <c r="I1975" t="s">
        <v>488</v>
      </c>
      <c r="J1975" t="s">
        <v>436</v>
      </c>
      <c r="K1975" t="s">
        <v>436</v>
      </c>
      <c r="L1975" s="756" t="s">
        <v>85</v>
      </c>
      <c r="M1975" t="s">
        <v>325</v>
      </c>
      <c r="N1975" s="681">
        <f t="shared" ca="1" si="132"/>
        <v>0</v>
      </c>
      <c r="O1975" s="681">
        <f t="shared" ca="1" si="132"/>
        <v>0</v>
      </c>
      <c r="P1975" s="681">
        <f t="shared" ca="1" si="132"/>
        <v>0</v>
      </c>
      <c r="Q1975" s="681">
        <f t="shared" ca="1" si="132"/>
        <v>0</v>
      </c>
      <c r="R1975" s="681">
        <f t="shared" ca="1" si="132"/>
        <v>0</v>
      </c>
      <c r="S1975" t="str">
        <f t="shared" si="129"/>
        <v>HUM_ASR_FY_2022</v>
      </c>
      <c r="T1975" s="958">
        <f t="shared" si="130"/>
        <v>45032</v>
      </c>
      <c r="U1975" t="str">
        <f t="shared" si="131"/>
        <v>Unaudited</v>
      </c>
    </row>
    <row r="1976" spans="1:21" x14ac:dyDescent="0.25">
      <c r="A1976" t="s">
        <v>437</v>
      </c>
      <c r="B1976" t="s">
        <v>1385</v>
      </c>
      <c r="C1976" t="s">
        <v>1386</v>
      </c>
      <c r="D1976" s="15">
        <v>1900</v>
      </c>
      <c r="E1976" s="121">
        <v>1</v>
      </c>
      <c r="F1976" t="s">
        <v>440</v>
      </c>
      <c r="G1976" s="121">
        <v>274</v>
      </c>
      <c r="H1976" t="s">
        <v>387</v>
      </c>
      <c r="I1976" t="s">
        <v>488</v>
      </c>
      <c r="J1976" t="s">
        <v>436</v>
      </c>
      <c r="K1976" t="s">
        <v>436</v>
      </c>
      <c r="L1976" s="756" t="s">
        <v>86</v>
      </c>
      <c r="M1976" t="s">
        <v>494</v>
      </c>
      <c r="N1976" s="681">
        <f t="shared" ca="1" si="132"/>
        <v>0</v>
      </c>
      <c r="O1976" s="681">
        <f t="shared" ca="1" si="132"/>
        <v>0</v>
      </c>
      <c r="P1976" s="681">
        <f t="shared" ca="1" si="132"/>
        <v>0</v>
      </c>
      <c r="Q1976" s="681">
        <f t="shared" ca="1" si="132"/>
        <v>0</v>
      </c>
      <c r="R1976" s="681">
        <f t="shared" ca="1" si="132"/>
        <v>0</v>
      </c>
      <c r="S1976" t="str">
        <f t="shared" si="129"/>
        <v>HUM_ASR_FY_2022</v>
      </c>
      <c r="T1976" s="958">
        <f t="shared" si="130"/>
        <v>45032</v>
      </c>
      <c r="U1976" t="str">
        <f t="shared" si="131"/>
        <v>Unaudited</v>
      </c>
    </row>
    <row r="1977" spans="1:21" x14ac:dyDescent="0.25">
      <c r="A1977" t="s">
        <v>437</v>
      </c>
      <c r="B1977" t="s">
        <v>1385</v>
      </c>
      <c r="C1977" t="s">
        <v>1386</v>
      </c>
      <c r="D1977" s="15">
        <v>1900</v>
      </c>
      <c r="E1977" s="121">
        <v>1</v>
      </c>
      <c r="F1977" t="s">
        <v>440</v>
      </c>
      <c r="G1977" s="121">
        <v>274</v>
      </c>
      <c r="H1977" t="s">
        <v>387</v>
      </c>
      <c r="I1977" t="s">
        <v>488</v>
      </c>
      <c r="J1977" t="s">
        <v>436</v>
      </c>
      <c r="K1977" t="s">
        <v>436</v>
      </c>
      <c r="L1977" s="756" t="s">
        <v>87</v>
      </c>
      <c r="M1977" t="s">
        <v>495</v>
      </c>
      <c r="N1977" s="681">
        <f t="shared" ca="1" si="132"/>
        <v>0</v>
      </c>
      <c r="O1977" s="681">
        <f t="shared" ca="1" si="132"/>
        <v>0</v>
      </c>
      <c r="P1977" s="681">
        <f t="shared" ca="1" si="132"/>
        <v>0</v>
      </c>
      <c r="Q1977" s="681">
        <f t="shared" ca="1" si="132"/>
        <v>0</v>
      </c>
      <c r="R1977" s="681">
        <f t="shared" ca="1" si="132"/>
        <v>0</v>
      </c>
      <c r="S1977" t="str">
        <f t="shared" si="129"/>
        <v>HUM_ASR_FY_2022</v>
      </c>
      <c r="T1977" s="958">
        <f t="shared" si="130"/>
        <v>45032</v>
      </c>
      <c r="U1977" t="str">
        <f t="shared" si="131"/>
        <v>Unaudited</v>
      </c>
    </row>
    <row r="1978" spans="1:21" x14ac:dyDescent="0.25">
      <c r="A1978" t="s">
        <v>437</v>
      </c>
      <c r="B1978" t="s">
        <v>1385</v>
      </c>
      <c r="C1978" t="s">
        <v>1386</v>
      </c>
      <c r="D1978" s="15">
        <v>1900</v>
      </c>
      <c r="E1978" s="121">
        <v>1</v>
      </c>
      <c r="F1978" t="s">
        <v>440</v>
      </c>
      <c r="G1978" s="121">
        <v>274</v>
      </c>
      <c r="H1978" t="s">
        <v>387</v>
      </c>
      <c r="I1978" t="s">
        <v>488</v>
      </c>
      <c r="J1978" t="s">
        <v>436</v>
      </c>
      <c r="K1978" t="s">
        <v>436</v>
      </c>
      <c r="L1978" s="756" t="s">
        <v>213</v>
      </c>
      <c r="M1978" t="s">
        <v>496</v>
      </c>
      <c r="N1978" s="681">
        <f t="shared" ca="1" si="132"/>
        <v>0</v>
      </c>
      <c r="O1978" s="681">
        <f t="shared" ca="1" si="132"/>
        <v>0</v>
      </c>
      <c r="P1978" s="681">
        <f t="shared" ca="1" si="132"/>
        <v>0</v>
      </c>
      <c r="Q1978" s="681">
        <f t="shared" ca="1" si="132"/>
        <v>0</v>
      </c>
      <c r="R1978" s="681">
        <f t="shared" ca="1" si="132"/>
        <v>0</v>
      </c>
      <c r="S1978" t="str">
        <f t="shared" si="129"/>
        <v>HUM_ASR_FY_2022</v>
      </c>
      <c r="T1978" s="958">
        <f t="shared" si="130"/>
        <v>45032</v>
      </c>
      <c r="U1978" t="str">
        <f t="shared" si="131"/>
        <v>Unaudited</v>
      </c>
    </row>
    <row r="1979" spans="1:21" x14ac:dyDescent="0.25">
      <c r="A1979" t="s">
        <v>437</v>
      </c>
      <c r="B1979" t="s">
        <v>1385</v>
      </c>
      <c r="C1979" t="s">
        <v>1386</v>
      </c>
      <c r="D1979" s="15">
        <v>1900</v>
      </c>
      <c r="E1979" s="121">
        <v>1</v>
      </c>
      <c r="F1979" t="s">
        <v>440</v>
      </c>
      <c r="G1979" s="121">
        <v>274</v>
      </c>
      <c r="H1979" t="s">
        <v>387</v>
      </c>
      <c r="I1979" t="s">
        <v>489</v>
      </c>
      <c r="J1979" t="s">
        <v>26</v>
      </c>
      <c r="K1979" t="s">
        <v>26</v>
      </c>
      <c r="L1979" s="756" t="s">
        <v>204</v>
      </c>
      <c r="M1979" t="s">
        <v>26</v>
      </c>
      <c r="N1979" s="681">
        <f t="shared" ca="1" si="132"/>
        <v>184384.67488797443</v>
      </c>
      <c r="O1979" s="681">
        <f t="shared" ca="1" si="132"/>
        <v>0</v>
      </c>
      <c r="P1979" s="681">
        <f t="shared" ca="1" si="132"/>
        <v>0</v>
      </c>
      <c r="Q1979" s="681">
        <f t="shared" ca="1" si="132"/>
        <v>0</v>
      </c>
      <c r="R1979" s="681">
        <f t="shared" ca="1" si="132"/>
        <v>0</v>
      </c>
      <c r="S1979" t="str">
        <f t="shared" si="129"/>
        <v>HUM_ASR_FY_2022</v>
      </c>
      <c r="T1979" s="958">
        <f t="shared" si="130"/>
        <v>45032</v>
      </c>
      <c r="U1979" t="str">
        <f t="shared" si="131"/>
        <v>Unaudited</v>
      </c>
    </row>
    <row r="1980" spans="1:21" x14ac:dyDescent="0.25">
      <c r="A1980" t="s">
        <v>437</v>
      </c>
      <c r="B1980" t="s">
        <v>1385</v>
      </c>
      <c r="C1980" t="s">
        <v>1386</v>
      </c>
      <c r="D1980" s="15">
        <v>1900</v>
      </c>
      <c r="E1980" s="121">
        <v>1</v>
      </c>
      <c r="F1980" t="s">
        <v>441</v>
      </c>
      <c r="G1980" s="121">
        <v>366</v>
      </c>
      <c r="H1980" t="s">
        <v>387</v>
      </c>
      <c r="I1980" t="s">
        <v>432</v>
      </c>
      <c r="J1980" t="s">
        <v>432</v>
      </c>
      <c r="K1980" t="s">
        <v>432</v>
      </c>
      <c r="M1980" t="s">
        <v>432</v>
      </c>
      <c r="N1980" s="681">
        <f t="shared" ca="1" si="132"/>
        <v>4610</v>
      </c>
      <c r="O1980" s="681">
        <f t="shared" ca="1" si="132"/>
        <v>2335</v>
      </c>
      <c r="P1980" s="681">
        <f t="shared" ca="1" si="132"/>
        <v>2275</v>
      </c>
      <c r="Q1980" s="681">
        <f t="shared" ca="1" si="132"/>
        <v>0</v>
      </c>
      <c r="R1980" s="681">
        <f t="shared" ca="1" si="132"/>
        <v>0</v>
      </c>
      <c r="S1980" t="str">
        <f t="shared" si="129"/>
        <v>HUM_ASR_FY_2022</v>
      </c>
      <c r="T1980" s="958">
        <f t="shared" si="130"/>
        <v>45032</v>
      </c>
      <c r="U1980" t="str">
        <f t="shared" si="131"/>
        <v>Unaudited</v>
      </c>
    </row>
    <row r="1981" spans="1:21" x14ac:dyDescent="0.25">
      <c r="A1981" t="s">
        <v>437</v>
      </c>
      <c r="B1981" t="s">
        <v>1385</v>
      </c>
      <c r="C1981" t="s">
        <v>1386</v>
      </c>
      <c r="D1981" s="15">
        <v>1900</v>
      </c>
      <c r="E1981" s="121">
        <v>1</v>
      </c>
      <c r="F1981" t="s">
        <v>441</v>
      </c>
      <c r="G1981" s="121">
        <v>366</v>
      </c>
      <c r="H1981" t="s">
        <v>387</v>
      </c>
      <c r="I1981" t="s">
        <v>487</v>
      </c>
      <c r="J1981" t="s">
        <v>12</v>
      </c>
      <c r="K1981" t="s">
        <v>12</v>
      </c>
      <c r="L1981" s="756">
        <v>1.1000000000000001</v>
      </c>
      <c r="M1981" t="s">
        <v>12</v>
      </c>
      <c r="N1981" s="681">
        <f t="shared" ca="1" si="132"/>
        <v>19032123.509999998</v>
      </c>
      <c r="O1981" s="681">
        <f t="shared" ca="1" si="132"/>
        <v>0</v>
      </c>
      <c r="P1981" s="681">
        <f t="shared" ca="1" si="132"/>
        <v>0</v>
      </c>
      <c r="Q1981" s="681">
        <f t="shared" ca="1" si="132"/>
        <v>0</v>
      </c>
      <c r="R1981" s="681">
        <f t="shared" ca="1" si="132"/>
        <v>0</v>
      </c>
      <c r="S1981" t="str">
        <f t="shared" si="129"/>
        <v>HUM_ASR_FY_2022</v>
      </c>
      <c r="T1981" s="958">
        <f t="shared" si="130"/>
        <v>45032</v>
      </c>
      <c r="U1981" t="str">
        <f t="shared" si="131"/>
        <v>Unaudited</v>
      </c>
    </row>
    <row r="1982" spans="1:21" x14ac:dyDescent="0.25">
      <c r="A1982" t="s">
        <v>437</v>
      </c>
      <c r="B1982" t="s">
        <v>1385</v>
      </c>
      <c r="C1982" t="s">
        <v>1386</v>
      </c>
      <c r="D1982" s="15">
        <v>1900</v>
      </c>
      <c r="E1982" s="121">
        <v>1</v>
      </c>
      <c r="F1982" t="s">
        <v>441</v>
      </c>
      <c r="G1982" s="121">
        <v>366</v>
      </c>
      <c r="H1982" t="s">
        <v>387</v>
      </c>
      <c r="I1982" t="s">
        <v>487</v>
      </c>
      <c r="J1982" t="s">
        <v>12</v>
      </c>
      <c r="K1982" t="s">
        <v>222</v>
      </c>
      <c r="L1982" s="756">
        <v>1.2</v>
      </c>
      <c r="M1982" t="s">
        <v>222</v>
      </c>
      <c r="N1982" s="681">
        <f t="shared" ca="1" si="132"/>
        <v>0</v>
      </c>
      <c r="O1982" s="681">
        <f t="shared" ca="1" si="132"/>
        <v>0</v>
      </c>
      <c r="P1982" s="681">
        <f t="shared" ca="1" si="132"/>
        <v>0</v>
      </c>
      <c r="Q1982" s="681">
        <f t="shared" ca="1" si="132"/>
        <v>0</v>
      </c>
      <c r="R1982" s="681">
        <f t="shared" ca="1" si="132"/>
        <v>0</v>
      </c>
      <c r="S1982" t="str">
        <f t="shared" si="129"/>
        <v>HUM_ASR_FY_2022</v>
      </c>
      <c r="T1982" s="958">
        <f t="shared" si="130"/>
        <v>45032</v>
      </c>
      <c r="U1982" t="str">
        <f t="shared" si="131"/>
        <v>Unaudited</v>
      </c>
    </row>
    <row r="1983" spans="1:21" x14ac:dyDescent="0.25">
      <c r="A1983" t="s">
        <v>437</v>
      </c>
      <c r="B1983" t="s">
        <v>1385</v>
      </c>
      <c r="C1983" t="s">
        <v>1386</v>
      </c>
      <c r="D1983" s="15">
        <v>1900</v>
      </c>
      <c r="E1983" s="121">
        <v>1</v>
      </c>
      <c r="F1983" t="s">
        <v>441</v>
      </c>
      <c r="G1983" s="121">
        <v>366</v>
      </c>
      <c r="H1983" t="s">
        <v>387</v>
      </c>
      <c r="I1983" t="s">
        <v>487</v>
      </c>
      <c r="J1983" t="s">
        <v>12</v>
      </c>
      <c r="K1983" t="s">
        <v>1323</v>
      </c>
      <c r="L1983" s="756" t="s">
        <v>1319</v>
      </c>
      <c r="M1983" t="s">
        <v>1323</v>
      </c>
      <c r="N1983" s="681">
        <f t="shared" ca="1" si="132"/>
        <v>67047.209999999992</v>
      </c>
      <c r="O1983" s="681">
        <f t="shared" ca="1" si="132"/>
        <v>0</v>
      </c>
      <c r="P1983" s="681">
        <f t="shared" ca="1" si="132"/>
        <v>0</v>
      </c>
      <c r="Q1983" s="681">
        <f t="shared" ca="1" si="132"/>
        <v>0</v>
      </c>
      <c r="R1983" s="681">
        <f t="shared" ca="1" si="132"/>
        <v>0</v>
      </c>
      <c r="S1983" t="str">
        <f t="shared" si="129"/>
        <v>HUM_ASR_FY_2022</v>
      </c>
      <c r="T1983" s="958">
        <f t="shared" si="130"/>
        <v>45032</v>
      </c>
      <c r="U1983" t="str">
        <f t="shared" si="131"/>
        <v>Unaudited</v>
      </c>
    </row>
    <row r="1984" spans="1:21" x14ac:dyDescent="0.25">
      <c r="A1984" t="s">
        <v>437</v>
      </c>
      <c r="B1984" t="s">
        <v>1385</v>
      </c>
      <c r="C1984" t="s">
        <v>1386</v>
      </c>
      <c r="D1984" s="15">
        <v>1900</v>
      </c>
      <c r="E1984" s="121">
        <v>1</v>
      </c>
      <c r="F1984" t="s">
        <v>441</v>
      </c>
      <c r="G1984" s="121">
        <v>366</v>
      </c>
      <c r="H1984" t="s">
        <v>387</v>
      </c>
      <c r="I1984" t="s">
        <v>487</v>
      </c>
      <c r="J1984" t="s">
        <v>12</v>
      </c>
      <c r="K1984" t="s">
        <v>1325</v>
      </c>
      <c r="L1984" s="756" t="s">
        <v>1324</v>
      </c>
      <c r="M1984" t="s">
        <v>1325</v>
      </c>
      <c r="N1984" s="681">
        <f t="shared" ca="1" si="132"/>
        <v>0</v>
      </c>
      <c r="O1984" s="681">
        <f t="shared" ca="1" si="132"/>
        <v>0</v>
      </c>
      <c r="P1984" s="681">
        <f t="shared" ca="1" si="132"/>
        <v>0</v>
      </c>
      <c r="Q1984" s="681">
        <f t="shared" ca="1" si="132"/>
        <v>0</v>
      </c>
      <c r="R1984" s="681">
        <f t="shared" ca="1" si="132"/>
        <v>0</v>
      </c>
      <c r="S1984" t="str">
        <f t="shared" si="129"/>
        <v>HUM_ASR_FY_2022</v>
      </c>
      <c r="T1984" s="958">
        <f t="shared" si="130"/>
        <v>45032</v>
      </c>
      <c r="U1984" t="str">
        <f t="shared" si="131"/>
        <v>Unaudited</v>
      </c>
    </row>
    <row r="1985" spans="1:21" x14ac:dyDescent="0.25">
      <c r="A1985" t="s">
        <v>437</v>
      </c>
      <c r="B1985" t="s">
        <v>1385</v>
      </c>
      <c r="C1985" t="s">
        <v>1386</v>
      </c>
      <c r="D1985" s="15">
        <v>1900</v>
      </c>
      <c r="E1985" s="121">
        <v>1</v>
      </c>
      <c r="F1985" t="s">
        <v>441</v>
      </c>
      <c r="G1985" s="121">
        <v>366</v>
      </c>
      <c r="H1985" t="s">
        <v>387</v>
      </c>
      <c r="I1985" t="s">
        <v>487</v>
      </c>
      <c r="J1985" t="s">
        <v>13</v>
      </c>
      <c r="K1985" t="s">
        <v>13</v>
      </c>
      <c r="L1985" s="756" t="s">
        <v>63</v>
      </c>
      <c r="M1985" t="s">
        <v>13</v>
      </c>
      <c r="N1985" s="681">
        <f t="shared" ca="1" si="132"/>
        <v>-132808.87</v>
      </c>
      <c r="O1985" s="681">
        <f t="shared" ca="1" si="132"/>
        <v>0</v>
      </c>
      <c r="P1985" s="681">
        <f t="shared" ca="1" si="132"/>
        <v>0</v>
      </c>
      <c r="Q1985" s="681">
        <f t="shared" ca="1" si="132"/>
        <v>0</v>
      </c>
      <c r="R1985" s="681">
        <f t="shared" ca="1" si="132"/>
        <v>0</v>
      </c>
      <c r="S1985" t="str">
        <f t="shared" si="129"/>
        <v>HUM_ASR_FY_2022</v>
      </c>
      <c r="T1985" s="958">
        <f t="shared" si="130"/>
        <v>45032</v>
      </c>
      <c r="U1985" t="str">
        <f t="shared" si="131"/>
        <v>Unaudited</v>
      </c>
    </row>
    <row r="1986" spans="1:21" x14ac:dyDescent="0.25">
      <c r="A1986" t="s">
        <v>437</v>
      </c>
      <c r="B1986" t="s">
        <v>1385</v>
      </c>
      <c r="C1986" t="s">
        <v>1386</v>
      </c>
      <c r="D1986" s="15">
        <v>1900</v>
      </c>
      <c r="E1986" s="121">
        <v>1</v>
      </c>
      <c r="F1986" t="s">
        <v>441</v>
      </c>
      <c r="G1986" s="121">
        <v>366</v>
      </c>
      <c r="H1986" t="s">
        <v>387</v>
      </c>
      <c r="I1986" t="s">
        <v>488</v>
      </c>
      <c r="J1986" t="s">
        <v>433</v>
      </c>
      <c r="K1986" t="s">
        <v>796</v>
      </c>
      <c r="L1986" s="756">
        <v>2.1</v>
      </c>
      <c r="M1986" t="s">
        <v>731</v>
      </c>
      <c r="N1986" s="681">
        <f t="shared" ca="1" si="132"/>
        <v>54363</v>
      </c>
      <c r="O1986" s="681">
        <f t="shared" ca="1" si="132"/>
        <v>51257</v>
      </c>
      <c r="P1986" s="681">
        <f t="shared" ca="1" si="132"/>
        <v>3106</v>
      </c>
      <c r="Q1986" s="681">
        <f t="shared" ca="1" si="132"/>
        <v>0</v>
      </c>
      <c r="R1986" s="681">
        <f t="shared" ca="1" si="132"/>
        <v>0</v>
      </c>
      <c r="S1986" t="str">
        <f t="shared" ref="S1986:S2049" si="133">file_name</f>
        <v>HUM_ASR_FY_2022</v>
      </c>
      <c r="T1986" s="958">
        <f t="shared" ref="T1986:T2049" si="134">file_date</f>
        <v>45032</v>
      </c>
      <c r="U1986" t="str">
        <f t="shared" ref="U1986:U2049" si="135">status</f>
        <v>Unaudited</v>
      </c>
    </row>
    <row r="1987" spans="1:21" x14ac:dyDescent="0.25">
      <c r="A1987" t="s">
        <v>437</v>
      </c>
      <c r="B1987" t="s">
        <v>1385</v>
      </c>
      <c r="C1987" t="s">
        <v>1386</v>
      </c>
      <c r="D1987" s="15">
        <v>1900</v>
      </c>
      <c r="E1987" s="121">
        <v>1</v>
      </c>
      <c r="F1987" t="s">
        <v>441</v>
      </c>
      <c r="G1987" s="121">
        <v>366</v>
      </c>
      <c r="H1987" t="s">
        <v>387</v>
      </c>
      <c r="I1987" t="s">
        <v>488</v>
      </c>
      <c r="J1987" t="s">
        <v>433</v>
      </c>
      <c r="K1987" t="s">
        <v>796</v>
      </c>
      <c r="L1987" s="756">
        <v>2.2000000000000002</v>
      </c>
      <c r="M1987" t="s">
        <v>732</v>
      </c>
      <c r="N1987" s="681">
        <f t="shared" ca="1" si="132"/>
        <v>76</v>
      </c>
      <c r="O1987" s="681">
        <f t="shared" ca="1" si="132"/>
        <v>74</v>
      </c>
      <c r="P1987" s="681">
        <f t="shared" ca="1" si="132"/>
        <v>2</v>
      </c>
      <c r="Q1987" s="681">
        <f t="shared" ca="1" si="132"/>
        <v>0</v>
      </c>
      <c r="R1987" s="681">
        <f t="shared" ca="1" si="132"/>
        <v>0</v>
      </c>
      <c r="S1987" t="str">
        <f t="shared" si="133"/>
        <v>HUM_ASR_FY_2022</v>
      </c>
      <c r="T1987" s="958">
        <f t="shared" si="134"/>
        <v>45032</v>
      </c>
      <c r="U1987" t="str">
        <f t="shared" si="135"/>
        <v>Unaudited</v>
      </c>
    </row>
    <row r="1988" spans="1:21" x14ac:dyDescent="0.25">
      <c r="A1988" t="s">
        <v>437</v>
      </c>
      <c r="B1988" t="s">
        <v>1385</v>
      </c>
      <c r="C1988" t="s">
        <v>1386</v>
      </c>
      <c r="D1988" s="15">
        <v>1900</v>
      </c>
      <c r="E1988" s="121">
        <v>1</v>
      </c>
      <c r="F1988" t="s">
        <v>441</v>
      </c>
      <c r="G1988" s="121">
        <v>366</v>
      </c>
      <c r="H1988" t="s">
        <v>387</v>
      </c>
      <c r="I1988" t="s">
        <v>488</v>
      </c>
      <c r="J1988" t="s">
        <v>433</v>
      </c>
      <c r="K1988" t="s">
        <v>796</v>
      </c>
      <c r="L1988" s="756">
        <v>2.2999999999999998</v>
      </c>
      <c r="M1988" t="s">
        <v>733</v>
      </c>
      <c r="N1988" s="681">
        <f t="shared" ca="1" si="132"/>
        <v>11693844.989999995</v>
      </c>
      <c r="O1988" s="681">
        <f t="shared" ca="1" si="132"/>
        <v>10966438.149999995</v>
      </c>
      <c r="P1988" s="681">
        <f t="shared" ca="1" si="132"/>
        <v>727406.84</v>
      </c>
      <c r="Q1988" s="681">
        <f t="shared" ca="1" si="132"/>
        <v>0</v>
      </c>
      <c r="R1988" s="681">
        <f t="shared" ca="1" si="132"/>
        <v>0</v>
      </c>
      <c r="S1988" t="str">
        <f t="shared" si="133"/>
        <v>HUM_ASR_FY_2022</v>
      </c>
      <c r="T1988" s="958">
        <f t="shared" si="134"/>
        <v>45032</v>
      </c>
      <c r="U1988" t="str">
        <f t="shared" si="135"/>
        <v>Unaudited</v>
      </c>
    </row>
    <row r="1989" spans="1:21" x14ac:dyDescent="0.25">
      <c r="A1989" t="s">
        <v>437</v>
      </c>
      <c r="B1989" t="s">
        <v>1385</v>
      </c>
      <c r="C1989" t="s">
        <v>1386</v>
      </c>
      <c r="D1989" s="15">
        <v>1900</v>
      </c>
      <c r="E1989" s="121">
        <v>1</v>
      </c>
      <c r="F1989" t="s">
        <v>441</v>
      </c>
      <c r="G1989" s="121">
        <v>366</v>
      </c>
      <c r="H1989" t="s">
        <v>387</v>
      </c>
      <c r="I1989" t="s">
        <v>488</v>
      </c>
      <c r="J1989" t="s">
        <v>433</v>
      </c>
      <c r="K1989" t="s">
        <v>796</v>
      </c>
      <c r="L1989" s="756">
        <v>2.4</v>
      </c>
      <c r="M1989" t="s">
        <v>734</v>
      </c>
      <c r="N1989" s="681">
        <f t="shared" ca="1" si="132"/>
        <v>8578.2099999999991</v>
      </c>
      <c r="O1989" s="681">
        <f t="shared" ca="1" si="132"/>
        <v>8475.7899999999991</v>
      </c>
      <c r="P1989" s="681">
        <f t="shared" ca="1" si="132"/>
        <v>102.42</v>
      </c>
      <c r="Q1989" s="681">
        <f t="shared" ca="1" si="132"/>
        <v>0</v>
      </c>
      <c r="R1989" s="681">
        <f t="shared" ca="1" si="132"/>
        <v>0</v>
      </c>
      <c r="S1989" t="str">
        <f t="shared" si="133"/>
        <v>HUM_ASR_FY_2022</v>
      </c>
      <c r="T1989" s="958">
        <f t="shared" si="134"/>
        <v>45032</v>
      </c>
      <c r="U1989" t="str">
        <f t="shared" si="135"/>
        <v>Unaudited</v>
      </c>
    </row>
    <row r="1990" spans="1:21" x14ac:dyDescent="0.25">
      <c r="A1990" t="s">
        <v>437</v>
      </c>
      <c r="B1990" t="s">
        <v>1385</v>
      </c>
      <c r="C1990" t="s">
        <v>1386</v>
      </c>
      <c r="D1990" s="15">
        <v>1900</v>
      </c>
      <c r="E1990" s="121">
        <v>1</v>
      </c>
      <c r="F1990" t="s">
        <v>441</v>
      </c>
      <c r="G1990" s="121">
        <v>366</v>
      </c>
      <c r="H1990" t="s">
        <v>387</v>
      </c>
      <c r="I1990" t="s">
        <v>488</v>
      </c>
      <c r="J1990" t="s">
        <v>433</v>
      </c>
      <c r="K1990" t="s">
        <v>796</v>
      </c>
      <c r="L1990" s="756">
        <v>2.5</v>
      </c>
      <c r="M1990" t="s">
        <v>776</v>
      </c>
      <c r="N1990" s="681">
        <f t="shared" ca="1" si="132"/>
        <v>3715</v>
      </c>
      <c r="O1990" s="681">
        <f t="shared" ca="1" si="132"/>
        <v>3458</v>
      </c>
      <c r="P1990" s="681">
        <f t="shared" ca="1" si="132"/>
        <v>257</v>
      </c>
      <c r="Q1990" s="681">
        <f t="shared" ca="1" si="132"/>
        <v>0</v>
      </c>
      <c r="R1990" s="681">
        <f t="shared" ca="1" si="132"/>
        <v>0</v>
      </c>
      <c r="S1990" t="str">
        <f t="shared" si="133"/>
        <v>HUM_ASR_FY_2022</v>
      </c>
      <c r="T1990" s="958">
        <f t="shared" si="134"/>
        <v>45032</v>
      </c>
      <c r="U1990" t="str">
        <f t="shared" si="135"/>
        <v>Unaudited</v>
      </c>
    </row>
    <row r="1991" spans="1:21" x14ac:dyDescent="0.25">
      <c r="A1991" t="s">
        <v>437</v>
      </c>
      <c r="B1991" t="s">
        <v>1385</v>
      </c>
      <c r="C1991" t="s">
        <v>1386</v>
      </c>
      <c r="D1991" s="15">
        <v>1900</v>
      </c>
      <c r="E1991" s="121">
        <v>1</v>
      </c>
      <c r="F1991" t="s">
        <v>441</v>
      </c>
      <c r="G1991" s="121">
        <v>366</v>
      </c>
      <c r="H1991" t="s">
        <v>387</v>
      </c>
      <c r="I1991" t="s">
        <v>488</v>
      </c>
      <c r="J1991" t="s">
        <v>433</v>
      </c>
      <c r="K1991" t="s">
        <v>796</v>
      </c>
      <c r="L1991" s="756">
        <v>2.6</v>
      </c>
      <c r="M1991" t="s">
        <v>186</v>
      </c>
      <c r="N1991" s="681">
        <f t="shared" ca="1" si="132"/>
        <v>727156.67999999959</v>
      </c>
      <c r="O1991" s="681">
        <f t="shared" ca="1" si="132"/>
        <v>670829.78999999957</v>
      </c>
      <c r="P1991" s="681">
        <f t="shared" ca="1" si="132"/>
        <v>56326.89</v>
      </c>
      <c r="Q1991" s="681">
        <f t="shared" ca="1" si="132"/>
        <v>0</v>
      </c>
      <c r="R1991" s="681">
        <f t="shared" ca="1" si="132"/>
        <v>0</v>
      </c>
      <c r="S1991" t="str">
        <f t="shared" si="133"/>
        <v>HUM_ASR_FY_2022</v>
      </c>
      <c r="T1991" s="958">
        <f t="shared" si="134"/>
        <v>45032</v>
      </c>
      <c r="U1991" t="str">
        <f t="shared" si="135"/>
        <v>Unaudited</v>
      </c>
    </row>
    <row r="1992" spans="1:21" x14ac:dyDescent="0.25">
      <c r="A1992" t="s">
        <v>437</v>
      </c>
      <c r="B1992" t="s">
        <v>1385</v>
      </c>
      <c r="C1992" t="s">
        <v>1386</v>
      </c>
      <c r="D1992" s="15">
        <v>1900</v>
      </c>
      <c r="E1992" s="121">
        <v>1</v>
      </c>
      <c r="F1992" t="s">
        <v>441</v>
      </c>
      <c r="G1992" s="121">
        <v>366</v>
      </c>
      <c r="H1992" t="s">
        <v>387</v>
      </c>
      <c r="I1992" t="s">
        <v>488</v>
      </c>
      <c r="J1992" t="s">
        <v>433</v>
      </c>
      <c r="K1992" t="s">
        <v>796</v>
      </c>
      <c r="L1992" s="756">
        <v>2.7</v>
      </c>
      <c r="M1992" t="s">
        <v>797</v>
      </c>
      <c r="N1992" s="681">
        <f t="shared" ca="1" si="132"/>
        <v>1131421.3883737221</v>
      </c>
      <c r="O1992" s="681">
        <f t="shared" ca="1" si="132"/>
        <v>1061042.171141996</v>
      </c>
      <c r="P1992" s="681">
        <f t="shared" ca="1" si="132"/>
        <v>70379.217231726143</v>
      </c>
      <c r="Q1992" s="681">
        <f t="shared" ca="1" si="132"/>
        <v>0</v>
      </c>
      <c r="R1992" s="681">
        <f t="shared" ca="1" si="132"/>
        <v>0</v>
      </c>
      <c r="S1992" t="str">
        <f t="shared" si="133"/>
        <v>HUM_ASR_FY_2022</v>
      </c>
      <c r="T1992" s="958">
        <f t="shared" si="134"/>
        <v>45032</v>
      </c>
      <c r="U1992" t="str">
        <f t="shared" si="135"/>
        <v>Unaudited</v>
      </c>
    </row>
    <row r="1993" spans="1:21" x14ac:dyDescent="0.25">
      <c r="A1993" t="s">
        <v>437</v>
      </c>
      <c r="B1993" t="s">
        <v>1385</v>
      </c>
      <c r="C1993" t="s">
        <v>1386</v>
      </c>
      <c r="D1993" s="15">
        <v>1900</v>
      </c>
      <c r="E1993" s="121">
        <v>1</v>
      </c>
      <c r="F1993" t="s">
        <v>441</v>
      </c>
      <c r="G1993" s="121">
        <v>366</v>
      </c>
      <c r="H1993" t="s">
        <v>387</v>
      </c>
      <c r="I1993" t="s">
        <v>488</v>
      </c>
      <c r="J1993" t="s">
        <v>433</v>
      </c>
      <c r="K1993" t="s">
        <v>796</v>
      </c>
      <c r="L1993" s="756">
        <v>2.8</v>
      </c>
      <c r="M1993" t="s">
        <v>798</v>
      </c>
      <c r="N1993" s="681">
        <f t="shared" ca="1" si="132"/>
        <v>0</v>
      </c>
      <c r="O1993" s="681">
        <f t="shared" ca="1" si="132"/>
        <v>0</v>
      </c>
      <c r="P1993" s="681">
        <f t="shared" ca="1" si="132"/>
        <v>0</v>
      </c>
      <c r="Q1993" s="681">
        <f t="shared" ca="1" si="132"/>
        <v>0</v>
      </c>
      <c r="R1993" s="681">
        <f t="shared" ca="1" si="132"/>
        <v>0</v>
      </c>
      <c r="S1993" t="str">
        <f t="shared" si="133"/>
        <v>HUM_ASR_FY_2022</v>
      </c>
      <c r="T1993" s="958">
        <f t="shared" si="134"/>
        <v>45032</v>
      </c>
      <c r="U1993" t="str">
        <f t="shared" si="135"/>
        <v>Unaudited</v>
      </c>
    </row>
    <row r="1994" spans="1:21" x14ac:dyDescent="0.25">
      <c r="A1994" t="s">
        <v>437</v>
      </c>
      <c r="B1994" t="s">
        <v>1385</v>
      </c>
      <c r="C1994" t="s">
        <v>1386</v>
      </c>
      <c r="D1994" s="15">
        <v>1900</v>
      </c>
      <c r="E1994" s="121">
        <v>1</v>
      </c>
      <c r="F1994" t="s">
        <v>441</v>
      </c>
      <c r="G1994" s="121">
        <v>366</v>
      </c>
      <c r="H1994" t="s">
        <v>387</v>
      </c>
      <c r="I1994" t="s">
        <v>488</v>
      </c>
      <c r="J1994" t="s">
        <v>433</v>
      </c>
      <c r="K1994" t="s">
        <v>796</v>
      </c>
      <c r="L1994" s="756">
        <v>2.9</v>
      </c>
      <c r="M1994" t="s">
        <v>779</v>
      </c>
      <c r="N1994" s="681">
        <f t="shared" ca="1" si="132"/>
        <v>0</v>
      </c>
      <c r="O1994" s="681">
        <f t="shared" ca="1" si="132"/>
        <v>0</v>
      </c>
      <c r="P1994" s="681">
        <f t="shared" ca="1" si="132"/>
        <v>0</v>
      </c>
      <c r="Q1994" s="681">
        <f t="shared" ca="1" si="132"/>
        <v>0</v>
      </c>
      <c r="R1994" s="681">
        <f t="shared" ca="1" si="132"/>
        <v>0</v>
      </c>
      <c r="S1994" t="str">
        <f t="shared" si="133"/>
        <v>HUM_ASR_FY_2022</v>
      </c>
      <c r="T1994" s="958">
        <f t="shared" si="134"/>
        <v>45032</v>
      </c>
      <c r="U1994" t="str">
        <f t="shared" si="135"/>
        <v>Unaudited</v>
      </c>
    </row>
    <row r="1995" spans="1:21" x14ac:dyDescent="0.25">
      <c r="A1995" t="s">
        <v>437</v>
      </c>
      <c r="B1995" t="s">
        <v>1385</v>
      </c>
      <c r="C1995" t="s">
        <v>1386</v>
      </c>
      <c r="D1995" s="15">
        <v>1900</v>
      </c>
      <c r="E1995" s="121">
        <v>1</v>
      </c>
      <c r="F1995" t="s">
        <v>441</v>
      </c>
      <c r="G1995" s="121">
        <v>366</v>
      </c>
      <c r="H1995" t="s">
        <v>387</v>
      </c>
      <c r="I1995" t="s">
        <v>488</v>
      </c>
      <c r="J1995" t="s">
        <v>433</v>
      </c>
      <c r="K1995" t="s">
        <v>223</v>
      </c>
      <c r="L1995" s="756">
        <v>2.11</v>
      </c>
      <c r="M1995" t="s">
        <v>228</v>
      </c>
      <c r="N1995" s="681">
        <f t="shared" ca="1" si="132"/>
        <v>557835.6</v>
      </c>
      <c r="O1995" s="681">
        <f t="shared" ca="1" si="132"/>
        <v>183265.56999999998</v>
      </c>
      <c r="P1995" s="681">
        <f t="shared" ca="1" si="132"/>
        <v>374570.02999999997</v>
      </c>
      <c r="Q1995" s="681">
        <f t="shared" ca="1" si="132"/>
        <v>0</v>
      </c>
      <c r="R1995" s="681">
        <f t="shared" ca="1" si="132"/>
        <v>0</v>
      </c>
      <c r="S1995" t="str">
        <f t="shared" si="133"/>
        <v>HUM_ASR_FY_2022</v>
      </c>
      <c r="T1995" s="958">
        <f t="shared" si="134"/>
        <v>45032</v>
      </c>
      <c r="U1995" t="str">
        <f t="shared" si="135"/>
        <v>Unaudited</v>
      </c>
    </row>
    <row r="1996" spans="1:21" x14ac:dyDescent="0.25">
      <c r="A1996" t="s">
        <v>437</v>
      </c>
      <c r="B1996" t="s">
        <v>1385</v>
      </c>
      <c r="C1996" t="s">
        <v>1386</v>
      </c>
      <c r="D1996" s="15">
        <v>1900</v>
      </c>
      <c r="E1996" s="121">
        <v>1</v>
      </c>
      <c r="F1996" t="s">
        <v>441</v>
      </c>
      <c r="G1996" s="121">
        <v>366</v>
      </c>
      <c r="H1996" t="s">
        <v>387</v>
      </c>
      <c r="I1996" t="s">
        <v>488</v>
      </c>
      <c r="J1996" t="s">
        <v>433</v>
      </c>
      <c r="K1996" t="s">
        <v>223</v>
      </c>
      <c r="L1996" s="756">
        <v>2.12</v>
      </c>
      <c r="M1996" t="s">
        <v>552</v>
      </c>
      <c r="N1996" s="681">
        <f t="shared" ca="1" si="132"/>
        <v>3074016.79</v>
      </c>
      <c r="O1996" s="681">
        <f t="shared" ca="1" si="132"/>
        <v>125363.39999999998</v>
      </c>
      <c r="P1996" s="681">
        <f t="shared" ca="1" si="132"/>
        <v>2948653.39</v>
      </c>
      <c r="Q1996" s="681">
        <f t="shared" ca="1" si="132"/>
        <v>0</v>
      </c>
      <c r="R1996" s="681">
        <f t="shared" ca="1" si="132"/>
        <v>0</v>
      </c>
      <c r="S1996" t="str">
        <f t="shared" si="133"/>
        <v>HUM_ASR_FY_2022</v>
      </c>
      <c r="T1996" s="958">
        <f t="shared" si="134"/>
        <v>45032</v>
      </c>
      <c r="U1996" t="str">
        <f t="shared" si="135"/>
        <v>Unaudited</v>
      </c>
    </row>
    <row r="1997" spans="1:21" x14ac:dyDescent="0.25">
      <c r="A1997" t="s">
        <v>437</v>
      </c>
      <c r="B1997" t="s">
        <v>1385</v>
      </c>
      <c r="C1997" t="s">
        <v>1386</v>
      </c>
      <c r="D1997" s="15">
        <v>1900</v>
      </c>
      <c r="E1997" s="121">
        <v>1</v>
      </c>
      <c r="F1997" t="s">
        <v>441</v>
      </c>
      <c r="G1997" s="121">
        <v>366</v>
      </c>
      <c r="H1997" t="s">
        <v>387</v>
      </c>
      <c r="I1997" t="s">
        <v>488</v>
      </c>
      <c r="J1997" t="s">
        <v>433</v>
      </c>
      <c r="K1997" t="s">
        <v>223</v>
      </c>
      <c r="L1997" s="756">
        <v>2.13</v>
      </c>
      <c r="M1997" t="s">
        <v>229</v>
      </c>
      <c r="N1997" s="681">
        <f t="shared" ca="1" si="132"/>
        <v>125797.42000000001</v>
      </c>
      <c r="O1997" s="681">
        <f t="shared" ca="1" si="132"/>
        <v>8341.83</v>
      </c>
      <c r="P1997" s="681">
        <f t="shared" ca="1" si="132"/>
        <v>117455.59000000001</v>
      </c>
      <c r="Q1997" s="681">
        <f t="shared" ca="1" si="132"/>
        <v>0</v>
      </c>
      <c r="R1997" s="681">
        <f t="shared" ca="1" si="132"/>
        <v>0</v>
      </c>
      <c r="S1997" t="str">
        <f t="shared" si="133"/>
        <v>HUM_ASR_FY_2022</v>
      </c>
      <c r="T1997" s="958">
        <f t="shared" si="134"/>
        <v>45032</v>
      </c>
      <c r="U1997" t="str">
        <f t="shared" si="135"/>
        <v>Unaudited</v>
      </c>
    </row>
    <row r="1998" spans="1:21" x14ac:dyDescent="0.25">
      <c r="A1998" t="s">
        <v>437</v>
      </c>
      <c r="B1998" t="s">
        <v>1385</v>
      </c>
      <c r="C1998" t="s">
        <v>1386</v>
      </c>
      <c r="D1998" s="15">
        <v>1900</v>
      </c>
      <c r="E1998" s="121">
        <v>1</v>
      </c>
      <c r="F1998" t="s">
        <v>441</v>
      </c>
      <c r="G1998" s="121">
        <v>366</v>
      </c>
      <c r="H1998" t="s">
        <v>387</v>
      </c>
      <c r="I1998" t="s">
        <v>488</v>
      </c>
      <c r="J1998" t="s">
        <v>433</v>
      </c>
      <c r="K1998" t="s">
        <v>223</v>
      </c>
      <c r="L1998" s="756">
        <v>2.14</v>
      </c>
      <c r="M1998" t="s">
        <v>556</v>
      </c>
      <c r="N1998" s="681">
        <f t="shared" ca="1" si="132"/>
        <v>37772.779999999992</v>
      </c>
      <c r="O1998" s="681">
        <f t="shared" ca="1" si="132"/>
        <v>33976.789999999994</v>
      </c>
      <c r="P1998" s="681">
        <f t="shared" ca="1" si="132"/>
        <v>3795.9900000000007</v>
      </c>
      <c r="Q1998" s="681">
        <f t="shared" ca="1" si="132"/>
        <v>0</v>
      </c>
      <c r="R1998" s="681">
        <f t="shared" ca="1" si="132"/>
        <v>0</v>
      </c>
      <c r="S1998" t="str">
        <f t="shared" si="133"/>
        <v>HUM_ASR_FY_2022</v>
      </c>
      <c r="T1998" s="958">
        <f t="shared" si="134"/>
        <v>45032</v>
      </c>
      <c r="U1998" t="str">
        <f t="shared" si="135"/>
        <v>Unaudited</v>
      </c>
    </row>
    <row r="1999" spans="1:21" x14ac:dyDescent="0.25">
      <c r="A1999" t="s">
        <v>437</v>
      </c>
      <c r="B1999" t="s">
        <v>1385</v>
      </c>
      <c r="C1999" t="s">
        <v>1386</v>
      </c>
      <c r="D1999" s="15">
        <v>1900</v>
      </c>
      <c r="E1999" s="121">
        <v>1</v>
      </c>
      <c r="F1999" t="s">
        <v>441</v>
      </c>
      <c r="G1999" s="121">
        <v>366</v>
      </c>
      <c r="H1999" t="s">
        <v>387</v>
      </c>
      <c r="I1999" t="s">
        <v>488</v>
      </c>
      <c r="J1999" t="s">
        <v>433</v>
      </c>
      <c r="K1999" t="s">
        <v>223</v>
      </c>
      <c r="L1999" s="756">
        <v>2.15</v>
      </c>
      <c r="M1999" t="s">
        <v>20</v>
      </c>
      <c r="N1999" s="681">
        <f t="shared" ca="1" si="132"/>
        <v>54538.589912654032</v>
      </c>
      <c r="O1999" s="681">
        <f t="shared" ca="1" si="132"/>
        <v>937.90628314966841</v>
      </c>
      <c r="P1999" s="681">
        <f t="shared" ca="1" si="132"/>
        <v>53600.683629504361</v>
      </c>
      <c r="Q1999" s="681">
        <f t="shared" ca="1" si="132"/>
        <v>0</v>
      </c>
      <c r="R1999" s="681">
        <f t="shared" ca="1" si="132"/>
        <v>0</v>
      </c>
      <c r="S1999" t="str">
        <f t="shared" si="133"/>
        <v>HUM_ASR_FY_2022</v>
      </c>
      <c r="T1999" s="958">
        <f t="shared" si="134"/>
        <v>45032</v>
      </c>
      <c r="U1999" t="str">
        <f t="shared" si="135"/>
        <v>Unaudited</v>
      </c>
    </row>
    <row r="2000" spans="1:21" x14ac:dyDescent="0.25">
      <c r="A2000" t="s">
        <v>437</v>
      </c>
      <c r="B2000" t="s">
        <v>1385</v>
      </c>
      <c r="C2000" t="s">
        <v>1386</v>
      </c>
      <c r="D2000" s="15">
        <v>1900</v>
      </c>
      <c r="E2000" s="121">
        <v>1</v>
      </c>
      <c r="F2000" t="s">
        <v>441</v>
      </c>
      <c r="G2000" s="121">
        <v>366</v>
      </c>
      <c r="H2000" t="s">
        <v>387</v>
      </c>
      <c r="I2000" t="s">
        <v>488</v>
      </c>
      <c r="J2000" t="s">
        <v>433</v>
      </c>
      <c r="K2000" t="s">
        <v>223</v>
      </c>
      <c r="L2000" s="756">
        <v>2.16</v>
      </c>
      <c r="M2000" t="s">
        <v>799</v>
      </c>
      <c r="N2000" s="681">
        <f t="shared" ca="1" si="132"/>
        <v>626076.42944875173</v>
      </c>
      <c r="O2000" s="681">
        <f t="shared" ca="1" si="132"/>
        <v>307356.81311275263</v>
      </c>
      <c r="P2000" s="681">
        <f t="shared" ca="1" si="132"/>
        <v>318719.61633599905</v>
      </c>
      <c r="Q2000" s="681">
        <f t="shared" ca="1" si="132"/>
        <v>0</v>
      </c>
      <c r="R2000" s="681">
        <f t="shared" ca="1" si="132"/>
        <v>0</v>
      </c>
      <c r="S2000" t="str">
        <f t="shared" si="133"/>
        <v>HUM_ASR_FY_2022</v>
      </c>
      <c r="T2000" s="958">
        <f t="shared" si="134"/>
        <v>45032</v>
      </c>
      <c r="U2000" t="str">
        <f t="shared" si="135"/>
        <v>Unaudited</v>
      </c>
    </row>
    <row r="2001" spans="1:21" x14ac:dyDescent="0.25">
      <c r="A2001" t="s">
        <v>437</v>
      </c>
      <c r="B2001" t="s">
        <v>1385</v>
      </c>
      <c r="C2001" t="s">
        <v>1386</v>
      </c>
      <c r="D2001" s="15">
        <v>1900</v>
      </c>
      <c r="E2001" s="121">
        <v>1</v>
      </c>
      <c r="F2001" t="s">
        <v>441</v>
      </c>
      <c r="G2001" s="121">
        <v>366</v>
      </c>
      <c r="H2001" t="s">
        <v>387</v>
      </c>
      <c r="I2001" t="s">
        <v>488</v>
      </c>
      <c r="J2001" t="s">
        <v>433</v>
      </c>
      <c r="K2001" t="s">
        <v>223</v>
      </c>
      <c r="L2001" s="756">
        <v>2.17</v>
      </c>
      <c r="M2001" t="s">
        <v>1052</v>
      </c>
      <c r="N2001" s="681">
        <f t="shared" ca="1" si="132"/>
        <v>0</v>
      </c>
      <c r="O2001" s="681">
        <f t="shared" ca="1" si="132"/>
        <v>0</v>
      </c>
      <c r="P2001" s="681">
        <f t="shared" ca="1" si="132"/>
        <v>0</v>
      </c>
      <c r="Q2001" s="681">
        <f t="shared" ca="1" si="132"/>
        <v>0</v>
      </c>
      <c r="R2001" s="681">
        <f t="shared" ca="1" si="132"/>
        <v>0</v>
      </c>
      <c r="S2001" t="str">
        <f t="shared" si="133"/>
        <v>HUM_ASR_FY_2022</v>
      </c>
      <c r="T2001" s="958">
        <f t="shared" si="134"/>
        <v>45032</v>
      </c>
      <c r="U2001" t="str">
        <f t="shared" si="135"/>
        <v>Unaudited</v>
      </c>
    </row>
    <row r="2002" spans="1:21" x14ac:dyDescent="0.25">
      <c r="A2002" t="s">
        <v>437</v>
      </c>
      <c r="B2002" t="s">
        <v>1385</v>
      </c>
      <c r="C2002" t="s">
        <v>1386</v>
      </c>
      <c r="D2002" s="15">
        <v>1900</v>
      </c>
      <c r="E2002" s="121">
        <v>1</v>
      </c>
      <c r="F2002" t="s">
        <v>441</v>
      </c>
      <c r="G2002" s="121">
        <v>366</v>
      </c>
      <c r="H2002" t="s">
        <v>387</v>
      </c>
      <c r="I2002" t="s">
        <v>488</v>
      </c>
      <c r="J2002" t="s">
        <v>433</v>
      </c>
      <c r="K2002" t="s">
        <v>223</v>
      </c>
      <c r="L2002" s="756">
        <v>2.1800000000000002</v>
      </c>
      <c r="M2002" t="s">
        <v>648</v>
      </c>
      <c r="N2002" s="681">
        <f t="shared" ca="1" si="132"/>
        <v>81149.59</v>
      </c>
      <c r="O2002" s="681">
        <f t="shared" ca="1" si="132"/>
        <v>4391.75</v>
      </c>
      <c r="P2002" s="681">
        <f t="shared" ca="1" si="132"/>
        <v>76757.84</v>
      </c>
      <c r="Q2002" s="681">
        <f t="shared" ca="1" si="132"/>
        <v>0</v>
      </c>
      <c r="R2002" s="681">
        <f t="shared" ca="1" si="132"/>
        <v>0</v>
      </c>
      <c r="S2002" t="str">
        <f t="shared" si="133"/>
        <v>HUM_ASR_FY_2022</v>
      </c>
      <c r="T2002" s="958">
        <f t="shared" si="134"/>
        <v>45032</v>
      </c>
      <c r="U2002" t="str">
        <f t="shared" si="135"/>
        <v>Unaudited</v>
      </c>
    </row>
    <row r="2003" spans="1:21" x14ac:dyDescent="0.25">
      <c r="A2003" t="s">
        <v>437</v>
      </c>
      <c r="B2003" t="s">
        <v>1385</v>
      </c>
      <c r="C2003" t="s">
        <v>1386</v>
      </c>
      <c r="D2003" s="15">
        <v>1900</v>
      </c>
      <c r="E2003" s="121">
        <v>1</v>
      </c>
      <c r="F2003" t="s">
        <v>441</v>
      </c>
      <c r="G2003" s="121">
        <v>366</v>
      </c>
      <c r="H2003" t="s">
        <v>387</v>
      </c>
      <c r="I2003" t="s">
        <v>488</v>
      </c>
      <c r="J2003" t="s">
        <v>433</v>
      </c>
      <c r="K2003" t="s">
        <v>223</v>
      </c>
      <c r="L2003" s="756">
        <v>2.19</v>
      </c>
      <c r="M2003" t="s">
        <v>218</v>
      </c>
      <c r="N2003" s="681">
        <f t="shared" ca="1" si="132"/>
        <v>0</v>
      </c>
      <c r="O2003" s="681">
        <f t="shared" ca="1" si="132"/>
        <v>0</v>
      </c>
      <c r="P2003" s="681">
        <f t="shared" ca="1" si="132"/>
        <v>0</v>
      </c>
      <c r="Q2003" s="681">
        <f t="shared" ca="1" si="132"/>
        <v>0</v>
      </c>
      <c r="R2003" s="681">
        <f t="shared" ca="1" si="132"/>
        <v>0</v>
      </c>
      <c r="S2003" t="str">
        <f t="shared" si="133"/>
        <v>HUM_ASR_FY_2022</v>
      </c>
      <c r="T2003" s="958">
        <f t="shared" si="134"/>
        <v>45032</v>
      </c>
      <c r="U2003" t="str">
        <f t="shared" si="135"/>
        <v>Unaudited</v>
      </c>
    </row>
    <row r="2004" spans="1:21" x14ac:dyDescent="0.25">
      <c r="A2004" t="s">
        <v>437</v>
      </c>
      <c r="B2004" t="s">
        <v>1385</v>
      </c>
      <c r="C2004" t="s">
        <v>1386</v>
      </c>
      <c r="D2004" s="15">
        <v>1900</v>
      </c>
      <c r="E2004" s="121">
        <v>1</v>
      </c>
      <c r="F2004" t="s">
        <v>441</v>
      </c>
      <c r="G2004" s="121">
        <v>366</v>
      </c>
      <c r="H2004" t="s">
        <v>387</v>
      </c>
      <c r="I2004" t="s">
        <v>488</v>
      </c>
      <c r="J2004" t="s">
        <v>433</v>
      </c>
      <c r="K2004" t="s">
        <v>223</v>
      </c>
      <c r="L2004" s="756" t="s">
        <v>704</v>
      </c>
      <c r="M2004" t="s">
        <v>230</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87796.230387907824</v>
      </c>
      <c r="O2004" s="681">
        <f t="shared" ca="1" si="136"/>
        <v>28843.670439626389</v>
      </c>
      <c r="P2004" s="681">
        <f t="shared" ca="1" si="136"/>
        <v>58952.559948281443</v>
      </c>
      <c r="Q2004" s="681">
        <f t="shared" ca="1" si="136"/>
        <v>0</v>
      </c>
      <c r="R2004" s="681">
        <f t="shared" ca="1" si="136"/>
        <v>0</v>
      </c>
      <c r="S2004" t="str">
        <f t="shared" si="133"/>
        <v>HUM_ASR_FY_2022</v>
      </c>
      <c r="T2004" s="958">
        <f t="shared" si="134"/>
        <v>45032</v>
      </c>
      <c r="U2004" t="str">
        <f t="shared" si="135"/>
        <v>Unaudited</v>
      </c>
    </row>
    <row r="2005" spans="1:21" x14ac:dyDescent="0.25">
      <c r="A2005" t="s">
        <v>437</v>
      </c>
      <c r="B2005" t="s">
        <v>1385</v>
      </c>
      <c r="C2005" t="s">
        <v>1386</v>
      </c>
      <c r="D2005" s="15">
        <v>1900</v>
      </c>
      <c r="E2005" s="121">
        <v>1</v>
      </c>
      <c r="F2005" t="s">
        <v>441</v>
      </c>
      <c r="G2005" s="121">
        <v>366</v>
      </c>
      <c r="H2005" t="s">
        <v>387</v>
      </c>
      <c r="I2005" t="s">
        <v>488</v>
      </c>
      <c r="J2005" t="s">
        <v>433</v>
      </c>
      <c r="K2005" t="s">
        <v>223</v>
      </c>
      <c r="L2005" s="756">
        <v>2.21</v>
      </c>
      <c r="M2005" t="s">
        <v>466</v>
      </c>
      <c r="N2005" s="681">
        <f t="shared" ca="1" si="136"/>
        <v>0</v>
      </c>
      <c r="O2005" s="681">
        <f t="shared" ca="1" si="136"/>
        <v>0</v>
      </c>
      <c r="P2005" s="681">
        <f t="shared" ca="1" si="136"/>
        <v>0</v>
      </c>
      <c r="Q2005" s="681">
        <f t="shared" ca="1" si="136"/>
        <v>0</v>
      </c>
      <c r="R2005" s="681">
        <f t="shared" ca="1" si="136"/>
        <v>0</v>
      </c>
      <c r="S2005" t="str">
        <f t="shared" si="133"/>
        <v>HUM_ASR_FY_2022</v>
      </c>
      <c r="T2005" s="958">
        <f t="shared" si="134"/>
        <v>45032</v>
      </c>
      <c r="U2005" t="str">
        <f t="shared" si="135"/>
        <v>Unaudited</v>
      </c>
    </row>
    <row r="2006" spans="1:21" x14ac:dyDescent="0.25">
      <c r="A2006" t="s">
        <v>437</v>
      </c>
      <c r="B2006" t="s">
        <v>1385</v>
      </c>
      <c r="C2006" t="s">
        <v>1386</v>
      </c>
      <c r="D2006" s="15">
        <v>1900</v>
      </c>
      <c r="E2006" s="121">
        <v>1</v>
      </c>
      <c r="F2006" t="s">
        <v>441</v>
      </c>
      <c r="G2006" s="121">
        <v>366</v>
      </c>
      <c r="H2006" t="s">
        <v>387</v>
      </c>
      <c r="I2006" t="s">
        <v>488</v>
      </c>
      <c r="J2006" t="s">
        <v>433</v>
      </c>
      <c r="K2006" t="s">
        <v>6</v>
      </c>
      <c r="L2006" s="756" t="s">
        <v>70</v>
      </c>
      <c r="M2006" t="s">
        <v>188</v>
      </c>
      <c r="N2006" s="681">
        <f t="shared" ca="1" si="136"/>
        <v>24372.946683926708</v>
      </c>
      <c r="O2006" s="681">
        <f t="shared" ca="1" si="136"/>
        <v>14200.213864781428</v>
      </c>
      <c r="P2006" s="681">
        <f t="shared" ca="1" si="136"/>
        <v>10172.73281914528</v>
      </c>
      <c r="Q2006" s="681">
        <f t="shared" ca="1" si="136"/>
        <v>0</v>
      </c>
      <c r="R2006" s="681">
        <f t="shared" ca="1" si="136"/>
        <v>0</v>
      </c>
      <c r="S2006" t="str">
        <f t="shared" si="133"/>
        <v>HUM_ASR_FY_2022</v>
      </c>
      <c r="T2006" s="958">
        <f t="shared" si="134"/>
        <v>45032</v>
      </c>
      <c r="U2006" t="str">
        <f t="shared" si="135"/>
        <v>Unaudited</v>
      </c>
    </row>
    <row r="2007" spans="1:21" x14ac:dyDescent="0.25">
      <c r="A2007" t="s">
        <v>437</v>
      </c>
      <c r="B2007" t="s">
        <v>1385</v>
      </c>
      <c r="C2007" t="s">
        <v>1386</v>
      </c>
      <c r="D2007" s="15">
        <v>1900</v>
      </c>
      <c r="E2007" s="121">
        <v>1</v>
      </c>
      <c r="F2007" t="s">
        <v>441</v>
      </c>
      <c r="G2007" s="121">
        <v>366</v>
      </c>
      <c r="H2007" t="s">
        <v>387</v>
      </c>
      <c r="I2007" t="s">
        <v>488</v>
      </c>
      <c r="J2007" t="s">
        <v>433</v>
      </c>
      <c r="K2007" t="s">
        <v>6</v>
      </c>
      <c r="L2007" s="756" t="s">
        <v>71</v>
      </c>
      <c r="M2007" t="s">
        <v>231</v>
      </c>
      <c r="N2007" s="681">
        <f t="shared" ca="1" si="136"/>
        <v>0</v>
      </c>
      <c r="O2007" s="681">
        <f t="shared" ca="1" si="136"/>
        <v>0</v>
      </c>
      <c r="P2007" s="681">
        <f t="shared" ca="1" si="136"/>
        <v>0</v>
      </c>
      <c r="Q2007" s="681">
        <f t="shared" ca="1" si="136"/>
        <v>0</v>
      </c>
      <c r="R2007" s="681">
        <f t="shared" ca="1" si="136"/>
        <v>0</v>
      </c>
      <c r="S2007" t="str">
        <f t="shared" si="133"/>
        <v>HUM_ASR_FY_2022</v>
      </c>
      <c r="T2007" s="958">
        <f t="shared" si="134"/>
        <v>45032</v>
      </c>
      <c r="U2007" t="str">
        <f t="shared" si="135"/>
        <v>Unaudited</v>
      </c>
    </row>
    <row r="2008" spans="1:21" x14ac:dyDescent="0.25">
      <c r="A2008" t="s">
        <v>437</v>
      </c>
      <c r="B2008" t="s">
        <v>1385</v>
      </c>
      <c r="C2008" t="s">
        <v>1386</v>
      </c>
      <c r="D2008" s="15">
        <v>1900</v>
      </c>
      <c r="E2008" s="121">
        <v>1</v>
      </c>
      <c r="F2008" t="s">
        <v>441</v>
      </c>
      <c r="G2008" s="121">
        <v>366</v>
      </c>
      <c r="H2008" t="s">
        <v>387</v>
      </c>
      <c r="I2008" t="s">
        <v>488</v>
      </c>
      <c r="J2008" t="s">
        <v>433</v>
      </c>
      <c r="K2008" t="s">
        <v>6</v>
      </c>
      <c r="L2008" s="756" t="s">
        <v>72</v>
      </c>
      <c r="M2008" t="s">
        <v>164</v>
      </c>
      <c r="N2008" s="681">
        <f t="shared" ca="1" si="136"/>
        <v>0</v>
      </c>
      <c r="O2008" s="681">
        <f t="shared" ca="1" si="136"/>
        <v>0</v>
      </c>
      <c r="P2008" s="681">
        <f t="shared" ca="1" si="136"/>
        <v>0</v>
      </c>
      <c r="Q2008" s="681">
        <f t="shared" ca="1" si="136"/>
        <v>0</v>
      </c>
      <c r="R2008" s="681">
        <f t="shared" ca="1" si="136"/>
        <v>0</v>
      </c>
      <c r="S2008" t="str">
        <f t="shared" si="133"/>
        <v>HUM_ASR_FY_2022</v>
      </c>
      <c r="T2008" s="958">
        <f t="shared" si="134"/>
        <v>45032</v>
      </c>
      <c r="U2008" t="str">
        <f t="shared" si="135"/>
        <v>Unaudited</v>
      </c>
    </row>
    <row r="2009" spans="1:21" x14ac:dyDescent="0.25">
      <c r="A2009" t="s">
        <v>437</v>
      </c>
      <c r="B2009" t="s">
        <v>1385</v>
      </c>
      <c r="C2009" t="s">
        <v>1386</v>
      </c>
      <c r="D2009" s="15">
        <v>1900</v>
      </c>
      <c r="E2009" s="121">
        <v>1</v>
      </c>
      <c r="F2009" t="s">
        <v>441</v>
      </c>
      <c r="G2009" s="121">
        <v>366</v>
      </c>
      <c r="H2009" t="s">
        <v>387</v>
      </c>
      <c r="I2009" t="s">
        <v>488</v>
      </c>
      <c r="J2009" t="s">
        <v>433</v>
      </c>
      <c r="K2009" t="s">
        <v>6</v>
      </c>
      <c r="L2009" s="756">
        <v>3.4</v>
      </c>
      <c r="M2009" t="s">
        <v>461</v>
      </c>
      <c r="N2009" s="681">
        <f t="shared" ca="1" si="136"/>
        <v>0</v>
      </c>
      <c r="O2009" s="681">
        <f t="shared" ca="1" si="136"/>
        <v>0</v>
      </c>
      <c r="P2009" s="681">
        <f t="shared" ca="1" si="136"/>
        <v>0</v>
      </c>
      <c r="Q2009" s="681">
        <f t="shared" ca="1" si="136"/>
        <v>0</v>
      </c>
      <c r="R2009" s="681">
        <f t="shared" ca="1" si="136"/>
        <v>0</v>
      </c>
      <c r="S2009" t="str">
        <f t="shared" si="133"/>
        <v>HUM_ASR_FY_2022</v>
      </c>
      <c r="T2009" s="958">
        <f t="shared" si="134"/>
        <v>45032</v>
      </c>
      <c r="U2009" t="str">
        <f t="shared" si="135"/>
        <v>Unaudited</v>
      </c>
    </row>
    <row r="2010" spans="1:21" x14ac:dyDescent="0.25">
      <c r="A2010" t="s">
        <v>437</v>
      </c>
      <c r="B2010" t="s">
        <v>1385</v>
      </c>
      <c r="C2010" t="s">
        <v>1386</v>
      </c>
      <c r="D2010" s="15">
        <v>1900</v>
      </c>
      <c r="E2010" s="121">
        <v>1</v>
      </c>
      <c r="F2010" t="s">
        <v>441</v>
      </c>
      <c r="G2010" s="121">
        <v>366</v>
      </c>
      <c r="H2010" t="s">
        <v>387</v>
      </c>
      <c r="I2010" t="s">
        <v>488</v>
      </c>
      <c r="J2010" t="s">
        <v>433</v>
      </c>
      <c r="K2010" t="s">
        <v>434</v>
      </c>
      <c r="L2010" s="756">
        <v>4.5</v>
      </c>
      <c r="M2010" t="s">
        <v>32</v>
      </c>
      <c r="N2010" s="681">
        <f t="shared" ca="1" si="136"/>
        <v>1679.3481818181817</v>
      </c>
      <c r="O2010" s="681">
        <f t="shared" ca="1" si="136"/>
        <v>1186.5114464635421</v>
      </c>
      <c r="P2010" s="681">
        <f t="shared" ca="1" si="136"/>
        <v>492.8367353546397</v>
      </c>
      <c r="Q2010" s="681">
        <f t="shared" ca="1" si="136"/>
        <v>0</v>
      </c>
      <c r="R2010" s="681">
        <f t="shared" ca="1" si="136"/>
        <v>0</v>
      </c>
      <c r="S2010" t="str">
        <f t="shared" si="133"/>
        <v>HUM_ASR_FY_2022</v>
      </c>
      <c r="T2010" s="958">
        <f t="shared" si="134"/>
        <v>45032</v>
      </c>
      <c r="U2010" t="str">
        <f t="shared" si="135"/>
        <v>Unaudited</v>
      </c>
    </row>
    <row r="2011" spans="1:21" x14ac:dyDescent="0.25">
      <c r="A2011" t="s">
        <v>437</v>
      </c>
      <c r="B2011" t="s">
        <v>1385</v>
      </c>
      <c r="C2011" t="s">
        <v>1386</v>
      </c>
      <c r="D2011" s="15">
        <v>1900</v>
      </c>
      <c r="E2011" s="121">
        <v>1</v>
      </c>
      <c r="F2011" t="s">
        <v>441</v>
      </c>
      <c r="G2011" s="121">
        <v>366</v>
      </c>
      <c r="H2011" t="s">
        <v>387</v>
      </c>
      <c r="I2011" t="s">
        <v>488</v>
      </c>
      <c r="J2011" t="s">
        <v>433</v>
      </c>
      <c r="K2011" t="s">
        <v>434</v>
      </c>
      <c r="L2011" s="756" t="s">
        <v>944</v>
      </c>
      <c r="M2011" t="s">
        <v>935</v>
      </c>
      <c r="N2011" s="681">
        <f t="shared" ca="1" si="136"/>
        <v>0</v>
      </c>
      <c r="O2011" s="681">
        <f t="shared" ca="1" si="136"/>
        <v>0</v>
      </c>
      <c r="P2011" s="681">
        <f t="shared" ca="1" si="136"/>
        <v>0</v>
      </c>
      <c r="Q2011" s="681">
        <f t="shared" ca="1" si="136"/>
        <v>0</v>
      </c>
      <c r="R2011" s="681">
        <f t="shared" ca="1" si="136"/>
        <v>0</v>
      </c>
      <c r="S2011" t="str">
        <f t="shared" si="133"/>
        <v>HUM_ASR_FY_2022</v>
      </c>
      <c r="T2011" s="958">
        <f t="shared" si="134"/>
        <v>45032</v>
      </c>
      <c r="U2011" t="str">
        <f t="shared" si="135"/>
        <v>Unaudited</v>
      </c>
    </row>
    <row r="2012" spans="1:21" x14ac:dyDescent="0.25">
      <c r="A2012" t="s">
        <v>437</v>
      </c>
      <c r="B2012" t="s">
        <v>1385</v>
      </c>
      <c r="C2012" t="s">
        <v>1386</v>
      </c>
      <c r="D2012" s="15">
        <v>1900</v>
      </c>
      <c r="E2012" s="121">
        <v>1</v>
      </c>
      <c r="F2012" t="s">
        <v>441</v>
      </c>
      <c r="G2012" s="121">
        <v>366</v>
      </c>
      <c r="H2012" t="s">
        <v>387</v>
      </c>
      <c r="I2012" t="s">
        <v>488</v>
      </c>
      <c r="J2012" t="s">
        <v>433</v>
      </c>
      <c r="K2012" t="s">
        <v>434</v>
      </c>
      <c r="L2012" s="756" t="s">
        <v>193</v>
      </c>
      <c r="M2012" t="s">
        <v>40</v>
      </c>
      <c r="N2012" s="681">
        <f t="shared" ca="1" si="136"/>
        <v>0</v>
      </c>
      <c r="O2012" s="681">
        <f t="shared" ca="1" si="136"/>
        <v>0</v>
      </c>
      <c r="P2012" s="681">
        <f t="shared" ca="1" si="136"/>
        <v>0</v>
      </c>
      <c r="Q2012" s="681">
        <f t="shared" ca="1" si="136"/>
        <v>0</v>
      </c>
      <c r="R2012" s="681">
        <f t="shared" ca="1" si="136"/>
        <v>0</v>
      </c>
      <c r="S2012" t="str">
        <f t="shared" si="133"/>
        <v>HUM_ASR_FY_2022</v>
      </c>
      <c r="T2012" s="958">
        <f t="shared" si="134"/>
        <v>45032</v>
      </c>
      <c r="U2012" t="str">
        <f t="shared" si="135"/>
        <v>Unaudited</v>
      </c>
    </row>
    <row r="2013" spans="1:21" x14ac:dyDescent="0.25">
      <c r="A2013" t="s">
        <v>437</v>
      </c>
      <c r="B2013" t="s">
        <v>1385</v>
      </c>
      <c r="C2013" t="s">
        <v>1386</v>
      </c>
      <c r="D2013" s="15">
        <v>1900</v>
      </c>
      <c r="E2013" s="121">
        <v>1</v>
      </c>
      <c r="F2013" t="s">
        <v>441</v>
      </c>
      <c r="G2013" s="121">
        <v>366</v>
      </c>
      <c r="H2013" t="s">
        <v>387</v>
      </c>
      <c r="I2013" t="s">
        <v>488</v>
      </c>
      <c r="J2013" t="s">
        <v>433</v>
      </c>
      <c r="K2013" t="s">
        <v>434</v>
      </c>
      <c r="L2013" s="756" t="s">
        <v>192</v>
      </c>
      <c r="M2013" t="s">
        <v>329</v>
      </c>
      <c r="N2013" s="681">
        <f t="shared" ca="1" si="136"/>
        <v>0</v>
      </c>
      <c r="O2013" s="681">
        <f t="shared" ca="1" si="136"/>
        <v>0</v>
      </c>
      <c r="P2013" s="681">
        <f t="shared" ca="1" si="136"/>
        <v>0</v>
      </c>
      <c r="Q2013" s="681">
        <f t="shared" ca="1" si="136"/>
        <v>0</v>
      </c>
      <c r="R2013" s="681">
        <f t="shared" ca="1" si="136"/>
        <v>0</v>
      </c>
      <c r="S2013" t="str">
        <f t="shared" si="133"/>
        <v>HUM_ASR_FY_2022</v>
      </c>
      <c r="T2013" s="958">
        <f t="shared" si="134"/>
        <v>45032</v>
      </c>
      <c r="U2013" t="str">
        <f t="shared" si="135"/>
        <v>Unaudited</v>
      </c>
    </row>
    <row r="2014" spans="1:21" x14ac:dyDescent="0.25">
      <c r="A2014" t="s">
        <v>437</v>
      </c>
      <c r="B2014" t="s">
        <v>1385</v>
      </c>
      <c r="C2014" t="s">
        <v>1386</v>
      </c>
      <c r="D2014" s="15">
        <v>1900</v>
      </c>
      <c r="E2014" s="121">
        <v>1</v>
      </c>
      <c r="F2014" t="s">
        <v>441</v>
      </c>
      <c r="G2014" s="121">
        <v>366</v>
      </c>
      <c r="H2014" t="s">
        <v>387</v>
      </c>
      <c r="I2014" t="s">
        <v>488</v>
      </c>
      <c r="J2014" t="s">
        <v>450</v>
      </c>
      <c r="K2014" t="s">
        <v>435</v>
      </c>
      <c r="L2014" s="756" t="s">
        <v>79</v>
      </c>
      <c r="M2014" t="s">
        <v>27</v>
      </c>
      <c r="N2014" s="681">
        <f t="shared" ca="1" si="136"/>
        <v>299061.4221750407</v>
      </c>
      <c r="O2014" s="681">
        <f t="shared" ca="1" si="136"/>
        <v>147070.89852417586</v>
      </c>
      <c r="P2014" s="681">
        <f t="shared" ca="1" si="136"/>
        <v>151990.52365086484</v>
      </c>
      <c r="Q2014" s="681">
        <f t="shared" ca="1" si="136"/>
        <v>0</v>
      </c>
      <c r="R2014" s="681">
        <f t="shared" ca="1" si="136"/>
        <v>0</v>
      </c>
      <c r="S2014" t="str">
        <f t="shared" si="133"/>
        <v>HUM_ASR_FY_2022</v>
      </c>
      <c r="T2014" s="958">
        <f t="shared" si="134"/>
        <v>45032</v>
      </c>
      <c r="U2014" t="str">
        <f t="shared" si="135"/>
        <v>Unaudited</v>
      </c>
    </row>
    <row r="2015" spans="1:21" x14ac:dyDescent="0.25">
      <c r="A2015" t="s">
        <v>437</v>
      </c>
      <c r="B2015" t="s">
        <v>1385</v>
      </c>
      <c r="C2015" t="s">
        <v>1386</v>
      </c>
      <c r="D2015" s="15">
        <v>1900</v>
      </c>
      <c r="E2015" s="121">
        <v>1</v>
      </c>
      <c r="F2015" t="s">
        <v>441</v>
      </c>
      <c r="G2015" s="121">
        <v>366</v>
      </c>
      <c r="H2015" t="s">
        <v>387</v>
      </c>
      <c r="I2015" t="s">
        <v>488</v>
      </c>
      <c r="J2015" t="s">
        <v>450</v>
      </c>
      <c r="K2015" t="s">
        <v>435</v>
      </c>
      <c r="L2015" s="756" t="s">
        <v>80</v>
      </c>
      <c r="M2015" t="s">
        <v>97</v>
      </c>
      <c r="N2015" s="681">
        <f t="shared" ca="1" si="136"/>
        <v>44068.055796595683</v>
      </c>
      <c r="O2015" s="681">
        <f t="shared" ca="1" si="136"/>
        <v>21671.563370100732</v>
      </c>
      <c r="P2015" s="681">
        <f t="shared" ca="1" si="136"/>
        <v>22396.492426494948</v>
      </c>
      <c r="Q2015" s="681">
        <f t="shared" ca="1" si="136"/>
        <v>0</v>
      </c>
      <c r="R2015" s="681">
        <f t="shared" ca="1" si="136"/>
        <v>0</v>
      </c>
      <c r="S2015" t="str">
        <f t="shared" si="133"/>
        <v>HUM_ASR_FY_2022</v>
      </c>
      <c r="T2015" s="958">
        <f t="shared" si="134"/>
        <v>45032</v>
      </c>
      <c r="U2015" t="str">
        <f t="shared" si="135"/>
        <v>Unaudited</v>
      </c>
    </row>
    <row r="2016" spans="1:21" x14ac:dyDescent="0.25">
      <c r="A2016" t="s">
        <v>437</v>
      </c>
      <c r="B2016" t="s">
        <v>1385</v>
      </c>
      <c r="C2016" t="s">
        <v>1386</v>
      </c>
      <c r="D2016" s="15">
        <v>1900</v>
      </c>
      <c r="E2016" s="121">
        <v>1</v>
      </c>
      <c r="F2016" t="s">
        <v>441</v>
      </c>
      <c r="G2016" s="121">
        <v>366</v>
      </c>
      <c r="H2016" t="s">
        <v>387</v>
      </c>
      <c r="I2016" t="s">
        <v>488</v>
      </c>
      <c r="J2016" t="s">
        <v>450</v>
      </c>
      <c r="K2016" t="s">
        <v>435</v>
      </c>
      <c r="L2016" s="756" t="s">
        <v>81</v>
      </c>
      <c r="M2016" t="s">
        <v>98</v>
      </c>
      <c r="N2016" s="681">
        <f t="shared" ca="1" si="136"/>
        <v>89062.454836677643</v>
      </c>
      <c r="O2016" s="681">
        <f t="shared" ca="1" si="136"/>
        <v>43798.679088513338</v>
      </c>
      <c r="P2016" s="681">
        <f t="shared" ca="1" si="136"/>
        <v>45263.775748164313</v>
      </c>
      <c r="Q2016" s="681">
        <f t="shared" ca="1" si="136"/>
        <v>0</v>
      </c>
      <c r="R2016" s="681">
        <f t="shared" ca="1" si="136"/>
        <v>0</v>
      </c>
      <c r="S2016" t="str">
        <f t="shared" si="133"/>
        <v>HUM_ASR_FY_2022</v>
      </c>
      <c r="T2016" s="958">
        <f t="shared" si="134"/>
        <v>45032</v>
      </c>
      <c r="U2016" t="str">
        <f t="shared" si="135"/>
        <v>Unaudited</v>
      </c>
    </row>
    <row r="2017" spans="1:21" x14ac:dyDescent="0.25">
      <c r="A2017" t="s">
        <v>437</v>
      </c>
      <c r="B2017" t="s">
        <v>1385</v>
      </c>
      <c r="C2017" t="s">
        <v>1386</v>
      </c>
      <c r="D2017" s="15">
        <v>1900</v>
      </c>
      <c r="E2017" s="121">
        <v>1</v>
      </c>
      <c r="F2017" t="s">
        <v>441</v>
      </c>
      <c r="G2017" s="121">
        <v>366</v>
      </c>
      <c r="H2017" t="s">
        <v>387</v>
      </c>
      <c r="I2017" t="s">
        <v>488</v>
      </c>
      <c r="J2017" t="s">
        <v>450</v>
      </c>
      <c r="K2017" t="s">
        <v>435</v>
      </c>
      <c r="L2017" s="756" t="s">
        <v>82</v>
      </c>
      <c r="M2017" t="s">
        <v>99</v>
      </c>
      <c r="N2017" s="681">
        <f t="shared" ca="1" si="136"/>
        <v>245459.77384174796</v>
      </c>
      <c r="O2017" s="681">
        <f t="shared" ca="1" si="136"/>
        <v>120710.95371611502</v>
      </c>
      <c r="P2017" s="681">
        <f t="shared" ca="1" si="136"/>
        <v>124748.82012563295</v>
      </c>
      <c r="Q2017" s="681">
        <f t="shared" ca="1" si="136"/>
        <v>0</v>
      </c>
      <c r="R2017" s="681">
        <f t="shared" ca="1" si="136"/>
        <v>0</v>
      </c>
      <c r="S2017" t="str">
        <f t="shared" si="133"/>
        <v>HUM_ASR_FY_2022</v>
      </c>
      <c r="T2017" s="958">
        <f t="shared" si="134"/>
        <v>45032</v>
      </c>
      <c r="U2017" t="str">
        <f t="shared" si="135"/>
        <v>Unaudited</v>
      </c>
    </row>
    <row r="2018" spans="1:21" x14ac:dyDescent="0.25">
      <c r="A2018" t="s">
        <v>437</v>
      </c>
      <c r="B2018" t="s">
        <v>1385</v>
      </c>
      <c r="C2018" t="s">
        <v>1386</v>
      </c>
      <c r="D2018" s="15">
        <v>1900</v>
      </c>
      <c r="E2018" s="121">
        <v>1</v>
      </c>
      <c r="F2018" t="s">
        <v>441</v>
      </c>
      <c r="G2018" s="121">
        <v>366</v>
      </c>
      <c r="H2018" t="s">
        <v>387</v>
      </c>
      <c r="I2018" t="s">
        <v>488</v>
      </c>
      <c r="J2018" t="s">
        <v>450</v>
      </c>
      <c r="K2018" t="s">
        <v>435</v>
      </c>
      <c r="L2018" s="756" t="s">
        <v>216</v>
      </c>
      <c r="M2018" t="s">
        <v>100</v>
      </c>
      <c r="N2018" s="681">
        <f t="shared" ca="1" si="136"/>
        <v>181593.60555442632</v>
      </c>
      <c r="O2018" s="681">
        <f t="shared" ca="1" si="136"/>
        <v>89303.175718540384</v>
      </c>
      <c r="P2018" s="681">
        <f t="shared" ca="1" si="136"/>
        <v>92290.429835885923</v>
      </c>
      <c r="Q2018" s="681">
        <f t="shared" ca="1" si="136"/>
        <v>0</v>
      </c>
      <c r="R2018" s="681">
        <f t="shared" ca="1" si="136"/>
        <v>0</v>
      </c>
      <c r="S2018" t="str">
        <f t="shared" si="133"/>
        <v>HUM_ASR_FY_2022</v>
      </c>
      <c r="T2018" s="958">
        <f t="shared" si="134"/>
        <v>45032</v>
      </c>
      <c r="U2018" t="str">
        <f t="shared" si="135"/>
        <v>Unaudited</v>
      </c>
    </row>
    <row r="2019" spans="1:21" x14ac:dyDescent="0.25">
      <c r="A2019" t="s">
        <v>437</v>
      </c>
      <c r="B2019" t="s">
        <v>1385</v>
      </c>
      <c r="C2019" t="s">
        <v>1386</v>
      </c>
      <c r="D2019" s="15">
        <v>1900</v>
      </c>
      <c r="E2019" s="121">
        <v>1</v>
      </c>
      <c r="F2019" t="s">
        <v>441</v>
      </c>
      <c r="G2019" s="121">
        <v>366</v>
      </c>
      <c r="H2019" t="s">
        <v>387</v>
      </c>
      <c r="I2019" t="s">
        <v>488</v>
      </c>
      <c r="J2019" t="s">
        <v>450</v>
      </c>
      <c r="K2019" t="s">
        <v>435</v>
      </c>
      <c r="L2019" s="756" t="s">
        <v>215</v>
      </c>
      <c r="M2019" t="s">
        <v>28</v>
      </c>
      <c r="N2019" s="681">
        <f t="shared" ca="1" si="136"/>
        <v>3240.92267700908</v>
      </c>
      <c r="O2019" s="681">
        <f t="shared" ca="1" si="136"/>
        <v>1593.8043987369326</v>
      </c>
      <c r="P2019" s="681">
        <f t="shared" ca="1" si="136"/>
        <v>1647.1182782721471</v>
      </c>
      <c r="Q2019" s="681">
        <f t="shared" ca="1" si="136"/>
        <v>0</v>
      </c>
      <c r="R2019" s="681">
        <f t="shared" ca="1" si="136"/>
        <v>0</v>
      </c>
      <c r="S2019" t="str">
        <f t="shared" si="133"/>
        <v>HUM_ASR_FY_2022</v>
      </c>
      <c r="T2019" s="958">
        <f t="shared" si="134"/>
        <v>45032</v>
      </c>
      <c r="U2019" t="str">
        <f t="shared" si="135"/>
        <v>Unaudited</v>
      </c>
    </row>
    <row r="2020" spans="1:21" x14ac:dyDescent="0.25">
      <c r="A2020" t="s">
        <v>437</v>
      </c>
      <c r="B2020" t="s">
        <v>1385</v>
      </c>
      <c r="C2020" t="s">
        <v>1386</v>
      </c>
      <c r="D2020" s="15">
        <v>1900</v>
      </c>
      <c r="E2020" s="121">
        <v>1</v>
      </c>
      <c r="F2020" t="s">
        <v>441</v>
      </c>
      <c r="G2020" s="121">
        <v>366</v>
      </c>
      <c r="H2020" t="s">
        <v>387</v>
      </c>
      <c r="I2020" t="s">
        <v>488</v>
      </c>
      <c r="J2020" t="s">
        <v>436</v>
      </c>
      <c r="K2020" t="s">
        <v>436</v>
      </c>
      <c r="L2020" s="756" t="s">
        <v>84</v>
      </c>
      <c r="M2020" t="s">
        <v>327</v>
      </c>
      <c r="N2020" s="681">
        <f t="shared" ca="1" si="136"/>
        <v>0</v>
      </c>
      <c r="O2020" s="681">
        <f t="shared" ca="1" si="136"/>
        <v>0</v>
      </c>
      <c r="P2020" s="681">
        <f t="shared" ca="1" si="136"/>
        <v>0</v>
      </c>
      <c r="Q2020" s="681">
        <f t="shared" ca="1" si="136"/>
        <v>0</v>
      </c>
      <c r="R2020" s="681">
        <f t="shared" ca="1" si="136"/>
        <v>0</v>
      </c>
      <c r="S2020" t="str">
        <f t="shared" si="133"/>
        <v>HUM_ASR_FY_2022</v>
      </c>
      <c r="T2020" s="958">
        <f t="shared" si="134"/>
        <v>45032</v>
      </c>
      <c r="U2020" t="str">
        <f t="shared" si="135"/>
        <v>Unaudited</v>
      </c>
    </row>
    <row r="2021" spans="1:21" x14ac:dyDescent="0.25">
      <c r="A2021" t="s">
        <v>437</v>
      </c>
      <c r="B2021" t="s">
        <v>1385</v>
      </c>
      <c r="C2021" t="s">
        <v>1386</v>
      </c>
      <c r="D2021" s="15">
        <v>1900</v>
      </c>
      <c r="E2021" s="121">
        <v>1</v>
      </c>
      <c r="F2021" t="s">
        <v>441</v>
      </c>
      <c r="G2021" s="121">
        <v>366</v>
      </c>
      <c r="H2021" t="s">
        <v>387</v>
      </c>
      <c r="I2021" t="s">
        <v>488</v>
      </c>
      <c r="J2021" t="s">
        <v>436</v>
      </c>
      <c r="K2021" t="s">
        <v>436</v>
      </c>
      <c r="L2021" s="756" t="s">
        <v>85</v>
      </c>
      <c r="M2021" t="s">
        <v>325</v>
      </c>
      <c r="N2021" s="681">
        <f t="shared" ca="1" si="136"/>
        <v>0</v>
      </c>
      <c r="O2021" s="681">
        <f t="shared" ca="1" si="136"/>
        <v>0</v>
      </c>
      <c r="P2021" s="681">
        <f t="shared" ca="1" si="136"/>
        <v>0</v>
      </c>
      <c r="Q2021" s="681">
        <f t="shared" ca="1" si="136"/>
        <v>0</v>
      </c>
      <c r="R2021" s="681">
        <f t="shared" ca="1" si="136"/>
        <v>0</v>
      </c>
      <c r="S2021" t="str">
        <f t="shared" si="133"/>
        <v>HUM_ASR_FY_2022</v>
      </c>
      <c r="T2021" s="958">
        <f t="shared" si="134"/>
        <v>45032</v>
      </c>
      <c r="U2021" t="str">
        <f t="shared" si="135"/>
        <v>Unaudited</v>
      </c>
    </row>
    <row r="2022" spans="1:21" x14ac:dyDescent="0.25">
      <c r="A2022" t="s">
        <v>437</v>
      </c>
      <c r="B2022" t="s">
        <v>1385</v>
      </c>
      <c r="C2022" t="s">
        <v>1386</v>
      </c>
      <c r="D2022" s="15">
        <v>1900</v>
      </c>
      <c r="E2022" s="121">
        <v>1</v>
      </c>
      <c r="F2022" t="s">
        <v>441</v>
      </c>
      <c r="G2022" s="121">
        <v>366</v>
      </c>
      <c r="H2022" t="s">
        <v>387</v>
      </c>
      <c r="I2022" t="s">
        <v>488</v>
      </c>
      <c r="J2022" t="s">
        <v>436</v>
      </c>
      <c r="K2022" t="s">
        <v>436</v>
      </c>
      <c r="L2022" s="756" t="s">
        <v>86</v>
      </c>
      <c r="M2022" t="s">
        <v>494</v>
      </c>
      <c r="N2022" s="681">
        <f t="shared" ca="1" si="136"/>
        <v>0</v>
      </c>
      <c r="O2022" s="681">
        <f t="shared" ca="1" si="136"/>
        <v>0</v>
      </c>
      <c r="P2022" s="681">
        <f t="shared" ca="1" si="136"/>
        <v>0</v>
      </c>
      <c r="Q2022" s="681">
        <f t="shared" ca="1" si="136"/>
        <v>0</v>
      </c>
      <c r="R2022" s="681">
        <f t="shared" ca="1" si="136"/>
        <v>0</v>
      </c>
      <c r="S2022" t="str">
        <f t="shared" si="133"/>
        <v>HUM_ASR_FY_2022</v>
      </c>
      <c r="T2022" s="958">
        <f t="shared" si="134"/>
        <v>45032</v>
      </c>
      <c r="U2022" t="str">
        <f t="shared" si="135"/>
        <v>Unaudited</v>
      </c>
    </row>
    <row r="2023" spans="1:21" x14ac:dyDescent="0.25">
      <c r="A2023" t="s">
        <v>437</v>
      </c>
      <c r="B2023" t="s">
        <v>1385</v>
      </c>
      <c r="C2023" t="s">
        <v>1386</v>
      </c>
      <c r="D2023" s="15">
        <v>1900</v>
      </c>
      <c r="E2023" s="121">
        <v>1</v>
      </c>
      <c r="F2023" t="s">
        <v>441</v>
      </c>
      <c r="G2023" s="121">
        <v>366</v>
      </c>
      <c r="H2023" t="s">
        <v>387</v>
      </c>
      <c r="I2023" t="s">
        <v>488</v>
      </c>
      <c r="J2023" t="s">
        <v>436</v>
      </c>
      <c r="K2023" t="s">
        <v>436</v>
      </c>
      <c r="L2023" s="756" t="s">
        <v>87</v>
      </c>
      <c r="M2023" t="s">
        <v>495</v>
      </c>
      <c r="N2023" s="681">
        <f t="shared" ca="1" si="136"/>
        <v>0</v>
      </c>
      <c r="O2023" s="681">
        <f t="shared" ca="1" si="136"/>
        <v>0</v>
      </c>
      <c r="P2023" s="681">
        <f t="shared" ca="1" si="136"/>
        <v>0</v>
      </c>
      <c r="Q2023" s="681">
        <f t="shared" ca="1" si="136"/>
        <v>0</v>
      </c>
      <c r="R2023" s="681">
        <f t="shared" ca="1" si="136"/>
        <v>0</v>
      </c>
      <c r="S2023" t="str">
        <f t="shared" si="133"/>
        <v>HUM_ASR_FY_2022</v>
      </c>
      <c r="T2023" s="958">
        <f t="shared" si="134"/>
        <v>45032</v>
      </c>
      <c r="U2023" t="str">
        <f t="shared" si="135"/>
        <v>Unaudited</v>
      </c>
    </row>
    <row r="2024" spans="1:21" x14ac:dyDescent="0.25">
      <c r="A2024" t="s">
        <v>437</v>
      </c>
      <c r="B2024" t="s">
        <v>1385</v>
      </c>
      <c r="C2024" t="s">
        <v>1386</v>
      </c>
      <c r="D2024" s="15">
        <v>1900</v>
      </c>
      <c r="E2024" s="121">
        <v>1</v>
      </c>
      <c r="F2024" t="s">
        <v>441</v>
      </c>
      <c r="G2024" s="121">
        <v>366</v>
      </c>
      <c r="H2024" t="s">
        <v>387</v>
      </c>
      <c r="I2024" t="s">
        <v>488</v>
      </c>
      <c r="J2024" t="s">
        <v>436</v>
      </c>
      <c r="K2024" t="s">
        <v>436</v>
      </c>
      <c r="L2024" s="756" t="s">
        <v>213</v>
      </c>
      <c r="M2024" t="s">
        <v>496</v>
      </c>
      <c r="N2024" s="681">
        <f t="shared" ca="1" si="136"/>
        <v>0</v>
      </c>
      <c r="O2024" s="681">
        <f t="shared" ca="1" si="136"/>
        <v>0</v>
      </c>
      <c r="P2024" s="681">
        <f t="shared" ca="1" si="136"/>
        <v>0</v>
      </c>
      <c r="Q2024" s="681">
        <f t="shared" ca="1" si="136"/>
        <v>0</v>
      </c>
      <c r="R2024" s="681">
        <f t="shared" ca="1" si="136"/>
        <v>0</v>
      </c>
      <c r="S2024" t="str">
        <f t="shared" si="133"/>
        <v>HUM_ASR_FY_2022</v>
      </c>
      <c r="T2024" s="958">
        <f t="shared" si="134"/>
        <v>45032</v>
      </c>
      <c r="U2024" t="str">
        <f t="shared" si="135"/>
        <v>Unaudited</v>
      </c>
    </row>
    <row r="2025" spans="1:21" x14ac:dyDescent="0.25">
      <c r="A2025" t="s">
        <v>437</v>
      </c>
      <c r="B2025" t="s">
        <v>1385</v>
      </c>
      <c r="C2025" t="s">
        <v>1386</v>
      </c>
      <c r="D2025" s="15">
        <v>1900</v>
      </c>
      <c r="E2025" s="121">
        <v>1</v>
      </c>
      <c r="F2025" t="s">
        <v>441</v>
      </c>
      <c r="G2025" s="121">
        <v>366</v>
      </c>
      <c r="H2025" t="s">
        <v>387</v>
      </c>
      <c r="I2025" t="s">
        <v>489</v>
      </c>
      <c r="J2025" t="s">
        <v>26</v>
      </c>
      <c r="K2025" t="s">
        <v>26</v>
      </c>
      <c r="L2025" s="756" t="s">
        <v>204</v>
      </c>
      <c r="M2025" t="s">
        <v>26</v>
      </c>
      <c r="N2025" s="681">
        <f t="shared" ca="1" si="136"/>
        <v>-27418.152676703819</v>
      </c>
      <c r="O2025" s="681">
        <f t="shared" ca="1" si="136"/>
        <v>0</v>
      </c>
      <c r="P2025" s="681">
        <f t="shared" ca="1" si="136"/>
        <v>0</v>
      </c>
      <c r="Q2025" s="681">
        <f t="shared" ca="1" si="136"/>
        <v>0</v>
      </c>
      <c r="R2025" s="681">
        <f t="shared" ca="1" si="136"/>
        <v>0</v>
      </c>
      <c r="S2025" t="str">
        <f t="shared" si="133"/>
        <v>HUM_ASR_FY_2022</v>
      </c>
      <c r="T2025" s="958">
        <f t="shared" si="134"/>
        <v>45032</v>
      </c>
      <c r="U2025" t="str">
        <f t="shared" si="135"/>
        <v>Unaudited</v>
      </c>
    </row>
    <row r="2026" spans="1:21" x14ac:dyDescent="0.25">
      <c r="A2026" t="s">
        <v>437</v>
      </c>
      <c r="B2026" t="s">
        <v>1385</v>
      </c>
      <c r="C2026" t="s">
        <v>1386</v>
      </c>
      <c r="D2026" s="15">
        <v>1900</v>
      </c>
      <c r="E2026" s="121">
        <v>1</v>
      </c>
      <c r="F2026" t="s">
        <v>1031</v>
      </c>
      <c r="G2026" s="121" t="s">
        <v>1384</v>
      </c>
      <c r="H2026" t="s">
        <v>387</v>
      </c>
      <c r="I2026" t="s">
        <v>432</v>
      </c>
      <c r="J2026" t="s">
        <v>432</v>
      </c>
      <c r="K2026" t="s">
        <v>432</v>
      </c>
      <c r="M2026" t="s">
        <v>432</v>
      </c>
      <c r="N2026" s="681">
        <f t="shared" ca="1" si="136"/>
        <v>0</v>
      </c>
      <c r="O2026" s="681">
        <f t="shared" ca="1" si="136"/>
        <v>0</v>
      </c>
      <c r="P2026" s="681">
        <f t="shared" ca="1" si="136"/>
        <v>0</v>
      </c>
      <c r="Q2026" s="681">
        <f t="shared" ca="1" si="136"/>
        <v>0</v>
      </c>
      <c r="R2026" s="681">
        <f t="shared" ca="1" si="136"/>
        <v>-45</v>
      </c>
      <c r="S2026" t="str">
        <f t="shared" si="133"/>
        <v>HUM_ASR_FY_2022</v>
      </c>
      <c r="T2026" s="958">
        <f t="shared" si="134"/>
        <v>45032</v>
      </c>
      <c r="U2026" t="str">
        <f t="shared" si="135"/>
        <v>Unaudited</v>
      </c>
    </row>
    <row r="2027" spans="1:21" x14ac:dyDescent="0.25">
      <c r="A2027" t="s">
        <v>437</v>
      </c>
      <c r="B2027" t="s">
        <v>1385</v>
      </c>
      <c r="C2027" t="s">
        <v>1386</v>
      </c>
      <c r="D2027" s="15">
        <v>1900</v>
      </c>
      <c r="E2027" s="121">
        <v>1</v>
      </c>
      <c r="F2027" t="s">
        <v>1031</v>
      </c>
      <c r="G2027" s="121" t="s">
        <v>1384</v>
      </c>
      <c r="H2027" t="s">
        <v>387</v>
      </c>
      <c r="I2027" t="s">
        <v>487</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36357.489999999991</v>
      </c>
      <c r="S2027" t="str">
        <f t="shared" si="133"/>
        <v>HUM_ASR_FY_2022</v>
      </c>
      <c r="T2027" s="958">
        <f t="shared" si="134"/>
        <v>45032</v>
      </c>
      <c r="U2027" t="str">
        <f t="shared" si="135"/>
        <v>Unaudited</v>
      </c>
    </row>
    <row r="2028" spans="1:21" x14ac:dyDescent="0.25">
      <c r="A2028" t="s">
        <v>437</v>
      </c>
      <c r="B2028" t="s">
        <v>1385</v>
      </c>
      <c r="C2028" t="s">
        <v>1386</v>
      </c>
      <c r="D2028" s="15">
        <v>1900</v>
      </c>
      <c r="E2028" s="121">
        <v>1</v>
      </c>
      <c r="F2028" t="s">
        <v>1031</v>
      </c>
      <c r="G2028" s="121" t="s">
        <v>1384</v>
      </c>
      <c r="H2028" t="s">
        <v>387</v>
      </c>
      <c r="I2028" t="s">
        <v>487</v>
      </c>
      <c r="J2028" t="s">
        <v>12</v>
      </c>
      <c r="K2028" t="s">
        <v>222</v>
      </c>
      <c r="L2028" s="756">
        <v>1.2</v>
      </c>
      <c r="M2028" t="s">
        <v>222</v>
      </c>
      <c r="N2028" s="681">
        <f t="shared" ca="1" si="136"/>
        <v>0</v>
      </c>
      <c r="O2028" s="681">
        <f t="shared" ca="1" si="136"/>
        <v>0</v>
      </c>
      <c r="P2028" s="681">
        <f t="shared" ca="1" si="136"/>
        <v>0</v>
      </c>
      <c r="Q2028" s="681">
        <f t="shared" ca="1" si="136"/>
        <v>0</v>
      </c>
      <c r="R2028" s="681">
        <f t="shared" ca="1" si="136"/>
        <v>0</v>
      </c>
      <c r="S2028" t="str">
        <f t="shared" si="133"/>
        <v>HUM_ASR_FY_2022</v>
      </c>
      <c r="T2028" s="958">
        <f t="shared" si="134"/>
        <v>45032</v>
      </c>
      <c r="U2028" t="str">
        <f t="shared" si="135"/>
        <v>Unaudited</v>
      </c>
    </row>
    <row r="2029" spans="1:21" x14ac:dyDescent="0.25">
      <c r="A2029" t="s">
        <v>437</v>
      </c>
      <c r="B2029" t="s">
        <v>1385</v>
      </c>
      <c r="C2029" t="s">
        <v>1386</v>
      </c>
      <c r="D2029" s="15">
        <v>1900</v>
      </c>
      <c r="E2029" s="121">
        <v>1</v>
      </c>
      <c r="F2029" t="s">
        <v>1031</v>
      </c>
      <c r="G2029" s="121" t="s">
        <v>1384</v>
      </c>
      <c r="H2029" t="s">
        <v>387</v>
      </c>
      <c r="I2029" t="s">
        <v>487</v>
      </c>
      <c r="J2029" t="s">
        <v>12</v>
      </c>
      <c r="K2029" t="s">
        <v>1323</v>
      </c>
      <c r="L2029" s="756" t="s">
        <v>1319</v>
      </c>
      <c r="M2029" t="s">
        <v>1323</v>
      </c>
      <c r="N2029" s="681">
        <f t="shared" ca="1" si="136"/>
        <v>0</v>
      </c>
      <c r="O2029" s="681">
        <f t="shared" ca="1" si="136"/>
        <v>0</v>
      </c>
      <c r="P2029" s="681">
        <f t="shared" ca="1" si="136"/>
        <v>0</v>
      </c>
      <c r="Q2029" s="681">
        <f t="shared" ca="1" si="136"/>
        <v>0</v>
      </c>
      <c r="R2029" s="681">
        <f t="shared" ca="1" si="136"/>
        <v>-216077.96999999994</v>
      </c>
      <c r="S2029" t="str">
        <f t="shared" si="133"/>
        <v>HUM_ASR_FY_2022</v>
      </c>
      <c r="T2029" s="958">
        <f t="shared" si="134"/>
        <v>45032</v>
      </c>
      <c r="U2029" t="str">
        <f t="shared" si="135"/>
        <v>Unaudited</v>
      </c>
    </row>
    <row r="2030" spans="1:21" x14ac:dyDescent="0.25">
      <c r="A2030" t="s">
        <v>437</v>
      </c>
      <c r="B2030" t="s">
        <v>1385</v>
      </c>
      <c r="C2030" t="s">
        <v>1386</v>
      </c>
      <c r="D2030" s="15">
        <v>1900</v>
      </c>
      <c r="E2030" s="121">
        <v>1</v>
      </c>
      <c r="F2030" t="s">
        <v>1031</v>
      </c>
      <c r="G2030" s="121" t="s">
        <v>1384</v>
      </c>
      <c r="H2030" t="s">
        <v>387</v>
      </c>
      <c r="I2030" t="s">
        <v>487</v>
      </c>
      <c r="J2030" t="s">
        <v>12</v>
      </c>
      <c r="K2030" t="s">
        <v>1325</v>
      </c>
      <c r="L2030" s="756" t="s">
        <v>1324</v>
      </c>
      <c r="M2030" t="s">
        <v>1325</v>
      </c>
      <c r="N2030" s="681">
        <f t="shared" ca="1" si="136"/>
        <v>0</v>
      </c>
      <c r="O2030" s="681">
        <f t="shared" ca="1" si="136"/>
        <v>0</v>
      </c>
      <c r="P2030" s="681">
        <f t="shared" ca="1" si="136"/>
        <v>0</v>
      </c>
      <c r="Q2030" s="681">
        <f t="shared" ca="1" si="136"/>
        <v>0</v>
      </c>
      <c r="R2030" s="681">
        <f t="shared" ca="1" si="136"/>
        <v>-341847.44999999984</v>
      </c>
      <c r="S2030" t="str">
        <f t="shared" si="133"/>
        <v>HUM_ASR_FY_2022</v>
      </c>
      <c r="T2030" s="958">
        <f t="shared" si="134"/>
        <v>45032</v>
      </c>
      <c r="U2030" t="str">
        <f t="shared" si="135"/>
        <v>Unaudited</v>
      </c>
    </row>
    <row r="2031" spans="1:21" x14ac:dyDescent="0.25">
      <c r="A2031" t="s">
        <v>437</v>
      </c>
      <c r="B2031" t="s">
        <v>1385</v>
      </c>
      <c r="C2031" t="s">
        <v>1386</v>
      </c>
      <c r="D2031" s="15">
        <v>1900</v>
      </c>
      <c r="E2031" s="121">
        <v>1</v>
      </c>
      <c r="F2031" t="s">
        <v>1031</v>
      </c>
      <c r="G2031" s="121" t="s">
        <v>1384</v>
      </c>
      <c r="H2031" t="s">
        <v>387</v>
      </c>
      <c r="I2031" t="s">
        <v>487</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116212.92999999996</v>
      </c>
      <c r="S2031" t="str">
        <f t="shared" si="133"/>
        <v>HUM_ASR_FY_2022</v>
      </c>
      <c r="T2031" s="958">
        <f t="shared" si="134"/>
        <v>45032</v>
      </c>
      <c r="U2031" t="str">
        <f t="shared" si="135"/>
        <v>Unaudited</v>
      </c>
    </row>
    <row r="2032" spans="1:21" x14ac:dyDescent="0.25">
      <c r="A2032" t="s">
        <v>437</v>
      </c>
      <c r="B2032" t="s">
        <v>1385</v>
      </c>
      <c r="C2032" t="s">
        <v>1386</v>
      </c>
      <c r="D2032" s="15">
        <v>1900</v>
      </c>
      <c r="E2032" s="121">
        <v>1</v>
      </c>
      <c r="F2032" t="s">
        <v>1031</v>
      </c>
      <c r="G2032" s="121" t="s">
        <v>1384</v>
      </c>
      <c r="H2032" t="s">
        <v>387</v>
      </c>
      <c r="I2032" t="s">
        <v>488</v>
      </c>
      <c r="J2032" t="s">
        <v>433</v>
      </c>
      <c r="K2032" t="s">
        <v>796</v>
      </c>
      <c r="L2032" s="756">
        <v>2.1</v>
      </c>
      <c r="M2032" t="s">
        <v>731</v>
      </c>
      <c r="N2032" s="681">
        <f t="shared" ca="1" si="136"/>
        <v>0</v>
      </c>
      <c r="O2032" s="681">
        <f t="shared" ca="1" si="136"/>
        <v>0</v>
      </c>
      <c r="P2032" s="681">
        <f t="shared" ca="1" si="136"/>
        <v>0</v>
      </c>
      <c r="Q2032" s="681">
        <f t="shared" ca="1" si="136"/>
        <v>0</v>
      </c>
      <c r="R2032" s="681">
        <f t="shared" ca="1" si="136"/>
        <v>-179</v>
      </c>
      <c r="S2032" t="str">
        <f t="shared" si="133"/>
        <v>HUM_ASR_FY_2022</v>
      </c>
      <c r="T2032" s="958">
        <f t="shared" si="134"/>
        <v>45032</v>
      </c>
      <c r="U2032" t="str">
        <f t="shared" si="135"/>
        <v>Unaudited</v>
      </c>
    </row>
    <row r="2033" spans="1:21" x14ac:dyDescent="0.25">
      <c r="A2033" t="s">
        <v>437</v>
      </c>
      <c r="B2033" t="s">
        <v>1385</v>
      </c>
      <c r="C2033" t="s">
        <v>1386</v>
      </c>
      <c r="D2033" s="15">
        <v>1900</v>
      </c>
      <c r="E2033" s="121">
        <v>1</v>
      </c>
      <c r="F2033" t="s">
        <v>1031</v>
      </c>
      <c r="G2033" s="121" t="s">
        <v>1384</v>
      </c>
      <c r="H2033" t="s">
        <v>387</v>
      </c>
      <c r="I2033" t="s">
        <v>488</v>
      </c>
      <c r="J2033" t="s">
        <v>433</v>
      </c>
      <c r="K2033" t="s">
        <v>796</v>
      </c>
      <c r="L2033" s="756">
        <v>2.2000000000000002</v>
      </c>
      <c r="M2033" t="s">
        <v>732</v>
      </c>
      <c r="N2033" s="681">
        <f t="shared" ca="1" si="136"/>
        <v>0</v>
      </c>
      <c r="O2033" s="681">
        <f t="shared" ca="1" si="136"/>
        <v>0</v>
      </c>
      <c r="P2033" s="681">
        <f t="shared" ca="1" si="136"/>
        <v>0</v>
      </c>
      <c r="Q2033" s="681">
        <f t="shared" ca="1" si="136"/>
        <v>0</v>
      </c>
      <c r="R2033" s="681">
        <f t="shared" ca="1" si="136"/>
        <v>0</v>
      </c>
      <c r="S2033" t="str">
        <f t="shared" si="133"/>
        <v>HUM_ASR_FY_2022</v>
      </c>
      <c r="T2033" s="958">
        <f t="shared" si="134"/>
        <v>45032</v>
      </c>
      <c r="U2033" t="str">
        <f t="shared" si="135"/>
        <v>Unaudited</v>
      </c>
    </row>
    <row r="2034" spans="1:21" x14ac:dyDescent="0.25">
      <c r="A2034" t="s">
        <v>437</v>
      </c>
      <c r="B2034" t="s">
        <v>1385</v>
      </c>
      <c r="C2034" t="s">
        <v>1386</v>
      </c>
      <c r="D2034" s="15">
        <v>1900</v>
      </c>
      <c r="E2034" s="121">
        <v>1</v>
      </c>
      <c r="F2034" t="s">
        <v>1031</v>
      </c>
      <c r="G2034" s="121" t="s">
        <v>1384</v>
      </c>
      <c r="H2034" t="s">
        <v>387</v>
      </c>
      <c r="I2034" t="s">
        <v>488</v>
      </c>
      <c r="J2034" t="s">
        <v>433</v>
      </c>
      <c r="K2034" t="s">
        <v>796</v>
      </c>
      <c r="L2034" s="756">
        <v>2.2999999999999998</v>
      </c>
      <c r="M2034" t="s">
        <v>733</v>
      </c>
      <c r="N2034" s="681">
        <f t="shared" ca="1" si="136"/>
        <v>0</v>
      </c>
      <c r="O2034" s="681">
        <f t="shared" ca="1" si="136"/>
        <v>0</v>
      </c>
      <c r="P2034" s="681">
        <f t="shared" ca="1" si="136"/>
        <v>0</v>
      </c>
      <c r="Q2034" s="681">
        <f t="shared" ca="1" si="136"/>
        <v>0</v>
      </c>
      <c r="R2034" s="681">
        <f t="shared" ca="1" si="136"/>
        <v>-1234.1500000000524</v>
      </c>
      <c r="S2034" t="str">
        <f t="shared" si="133"/>
        <v>HUM_ASR_FY_2022</v>
      </c>
      <c r="T2034" s="958">
        <f t="shared" si="134"/>
        <v>45032</v>
      </c>
      <c r="U2034" t="str">
        <f t="shared" si="135"/>
        <v>Unaudited</v>
      </c>
    </row>
    <row r="2035" spans="1:21" x14ac:dyDescent="0.25">
      <c r="A2035" t="s">
        <v>437</v>
      </c>
      <c r="B2035" t="s">
        <v>1385</v>
      </c>
      <c r="C2035" t="s">
        <v>1386</v>
      </c>
      <c r="D2035" s="15">
        <v>1900</v>
      </c>
      <c r="E2035" s="121">
        <v>1</v>
      </c>
      <c r="F2035" t="s">
        <v>1031</v>
      </c>
      <c r="G2035" s="121" t="s">
        <v>1384</v>
      </c>
      <c r="H2035" t="s">
        <v>387</v>
      </c>
      <c r="I2035" t="s">
        <v>488</v>
      </c>
      <c r="J2035" t="s">
        <v>433</v>
      </c>
      <c r="K2035" t="s">
        <v>796</v>
      </c>
      <c r="L2035" s="756">
        <v>2.4</v>
      </c>
      <c r="M2035" t="s">
        <v>734</v>
      </c>
      <c r="N2035" s="681">
        <f t="shared" ca="1" si="136"/>
        <v>0</v>
      </c>
      <c r="O2035" s="681">
        <f t="shared" ca="1" si="136"/>
        <v>0</v>
      </c>
      <c r="P2035" s="681">
        <f t="shared" ca="1" si="136"/>
        <v>0</v>
      </c>
      <c r="Q2035" s="681">
        <f t="shared" ca="1" si="136"/>
        <v>0</v>
      </c>
      <c r="R2035" s="681">
        <f t="shared" ca="1" si="136"/>
        <v>0</v>
      </c>
      <c r="S2035" t="str">
        <f t="shared" si="133"/>
        <v>HUM_ASR_FY_2022</v>
      </c>
      <c r="T2035" s="958">
        <f t="shared" si="134"/>
        <v>45032</v>
      </c>
      <c r="U2035" t="str">
        <f t="shared" si="135"/>
        <v>Unaudited</v>
      </c>
    </row>
    <row r="2036" spans="1:21" x14ac:dyDescent="0.25">
      <c r="A2036" t="s">
        <v>437</v>
      </c>
      <c r="B2036" t="s">
        <v>1385</v>
      </c>
      <c r="C2036" t="s">
        <v>1386</v>
      </c>
      <c r="D2036" s="15">
        <v>1900</v>
      </c>
      <c r="E2036" s="121">
        <v>1</v>
      </c>
      <c r="F2036" t="s">
        <v>1031</v>
      </c>
      <c r="G2036" s="121" t="s">
        <v>1384</v>
      </c>
      <c r="H2036" t="s">
        <v>387</v>
      </c>
      <c r="I2036" t="s">
        <v>488</v>
      </c>
      <c r="J2036" t="s">
        <v>433</v>
      </c>
      <c r="K2036" t="s">
        <v>796</v>
      </c>
      <c r="L2036" s="756">
        <v>2.5</v>
      </c>
      <c r="M2036" t="s">
        <v>776</v>
      </c>
      <c r="N2036" s="681">
        <f t="shared" ca="1" si="136"/>
        <v>0</v>
      </c>
      <c r="O2036" s="681">
        <f t="shared" ca="1" si="136"/>
        <v>0</v>
      </c>
      <c r="P2036" s="681">
        <f t="shared" ca="1" si="136"/>
        <v>0</v>
      </c>
      <c r="Q2036" s="681">
        <f t="shared" ca="1" si="136"/>
        <v>0</v>
      </c>
      <c r="R2036" s="681">
        <f t="shared" ca="1" si="136"/>
        <v>145</v>
      </c>
      <c r="S2036" t="str">
        <f t="shared" si="133"/>
        <v>HUM_ASR_FY_2022</v>
      </c>
      <c r="T2036" s="958">
        <f t="shared" si="134"/>
        <v>45032</v>
      </c>
      <c r="U2036" t="str">
        <f t="shared" si="135"/>
        <v>Unaudited</v>
      </c>
    </row>
    <row r="2037" spans="1:21" x14ac:dyDescent="0.25">
      <c r="A2037" t="s">
        <v>437</v>
      </c>
      <c r="B2037" t="s">
        <v>1385</v>
      </c>
      <c r="C2037" t="s">
        <v>1386</v>
      </c>
      <c r="D2037" s="15">
        <v>1900</v>
      </c>
      <c r="E2037" s="121">
        <v>1</v>
      </c>
      <c r="F2037" t="s">
        <v>1031</v>
      </c>
      <c r="G2037" s="121" t="s">
        <v>1384</v>
      </c>
      <c r="H2037" t="s">
        <v>387</v>
      </c>
      <c r="I2037" t="s">
        <v>488</v>
      </c>
      <c r="J2037" t="s">
        <v>433</v>
      </c>
      <c r="K2037" t="s">
        <v>796</v>
      </c>
      <c r="L2037" s="756">
        <v>2.6</v>
      </c>
      <c r="M2037" t="s">
        <v>186</v>
      </c>
      <c r="N2037" s="681">
        <f t="shared" ca="1" si="136"/>
        <v>0</v>
      </c>
      <c r="O2037" s="681">
        <f t="shared" ca="1" si="136"/>
        <v>0</v>
      </c>
      <c r="P2037" s="681">
        <f t="shared" ca="1" si="136"/>
        <v>0</v>
      </c>
      <c r="Q2037" s="681">
        <f t="shared" ca="1" si="136"/>
        <v>0</v>
      </c>
      <c r="R2037" s="681">
        <f t="shared" ca="1" si="136"/>
        <v>24257.169999999995</v>
      </c>
      <c r="S2037" t="str">
        <f t="shared" si="133"/>
        <v>HUM_ASR_FY_2022</v>
      </c>
      <c r="T2037" s="958">
        <f t="shared" si="134"/>
        <v>45032</v>
      </c>
      <c r="U2037" t="str">
        <f t="shared" si="135"/>
        <v>Unaudited</v>
      </c>
    </row>
    <row r="2038" spans="1:21" x14ac:dyDescent="0.25">
      <c r="A2038" t="s">
        <v>437</v>
      </c>
      <c r="B2038" t="s">
        <v>1385</v>
      </c>
      <c r="C2038" t="s">
        <v>1386</v>
      </c>
      <c r="D2038" s="15">
        <v>1900</v>
      </c>
      <c r="E2038" s="121">
        <v>1</v>
      </c>
      <c r="F2038" t="s">
        <v>1031</v>
      </c>
      <c r="G2038" s="121" t="s">
        <v>1384</v>
      </c>
      <c r="H2038" t="s">
        <v>387</v>
      </c>
      <c r="I2038" t="s">
        <v>488</v>
      </c>
      <c r="J2038" t="s">
        <v>433</v>
      </c>
      <c r="K2038" t="s">
        <v>796</v>
      </c>
      <c r="L2038" s="756">
        <v>2.7</v>
      </c>
      <c r="M2038" t="s">
        <v>797</v>
      </c>
      <c r="N2038" s="681">
        <f t="shared" ca="1" si="136"/>
        <v>0</v>
      </c>
      <c r="O2038" s="681">
        <f t="shared" ca="1" si="136"/>
        <v>0</v>
      </c>
      <c r="P2038" s="681">
        <f t="shared" ca="1" si="136"/>
        <v>0</v>
      </c>
      <c r="Q2038" s="681">
        <f t="shared" ca="1" si="136"/>
        <v>0</v>
      </c>
      <c r="R2038" s="681">
        <f t="shared" ca="1" si="136"/>
        <v>-376996.82056959515</v>
      </c>
      <c r="S2038" t="str">
        <f t="shared" si="133"/>
        <v>HUM_ASR_FY_2022</v>
      </c>
      <c r="T2038" s="958">
        <f t="shared" si="134"/>
        <v>45032</v>
      </c>
      <c r="U2038" t="str">
        <f t="shared" si="135"/>
        <v>Unaudited</v>
      </c>
    </row>
    <row r="2039" spans="1:21" x14ac:dyDescent="0.25">
      <c r="A2039" t="s">
        <v>437</v>
      </c>
      <c r="B2039" t="s">
        <v>1385</v>
      </c>
      <c r="C2039" t="s">
        <v>1386</v>
      </c>
      <c r="D2039" s="15">
        <v>1900</v>
      </c>
      <c r="E2039" s="121">
        <v>1</v>
      </c>
      <c r="F2039" t="s">
        <v>1031</v>
      </c>
      <c r="G2039" s="121" t="s">
        <v>1384</v>
      </c>
      <c r="H2039" t="s">
        <v>387</v>
      </c>
      <c r="I2039" t="s">
        <v>488</v>
      </c>
      <c r="J2039" t="s">
        <v>433</v>
      </c>
      <c r="K2039" t="s">
        <v>796</v>
      </c>
      <c r="L2039" s="756">
        <v>2.8</v>
      </c>
      <c r="M2039" t="s">
        <v>798</v>
      </c>
      <c r="N2039" s="681">
        <f t="shared" ca="1" si="136"/>
        <v>0</v>
      </c>
      <c r="O2039" s="681">
        <f t="shared" ca="1" si="136"/>
        <v>0</v>
      </c>
      <c r="P2039" s="681">
        <f t="shared" ca="1" si="136"/>
        <v>0</v>
      </c>
      <c r="Q2039" s="681">
        <f t="shared" ca="1" si="136"/>
        <v>0</v>
      </c>
      <c r="R2039" s="681">
        <f t="shared" ca="1" si="136"/>
        <v>0</v>
      </c>
      <c r="S2039" t="str">
        <f t="shared" si="133"/>
        <v>HUM_ASR_FY_2022</v>
      </c>
      <c r="T2039" s="958">
        <f t="shared" si="134"/>
        <v>45032</v>
      </c>
      <c r="U2039" t="str">
        <f t="shared" si="135"/>
        <v>Unaudited</v>
      </c>
    </row>
    <row r="2040" spans="1:21" x14ac:dyDescent="0.25">
      <c r="A2040" t="s">
        <v>437</v>
      </c>
      <c r="B2040" t="s">
        <v>1385</v>
      </c>
      <c r="C2040" t="s">
        <v>1386</v>
      </c>
      <c r="D2040" s="15">
        <v>1900</v>
      </c>
      <c r="E2040" s="121">
        <v>1</v>
      </c>
      <c r="F2040" t="s">
        <v>1031</v>
      </c>
      <c r="G2040" s="121" t="s">
        <v>1384</v>
      </c>
      <c r="H2040" t="s">
        <v>387</v>
      </c>
      <c r="I2040" t="s">
        <v>488</v>
      </c>
      <c r="J2040" t="s">
        <v>433</v>
      </c>
      <c r="K2040" t="s">
        <v>796</v>
      </c>
      <c r="L2040" s="756">
        <v>2.9</v>
      </c>
      <c r="M2040" t="s">
        <v>779</v>
      </c>
      <c r="N2040" s="681">
        <f t="shared" ca="1" si="136"/>
        <v>0</v>
      </c>
      <c r="O2040" s="681">
        <f t="shared" ca="1" si="136"/>
        <v>0</v>
      </c>
      <c r="P2040" s="681">
        <f t="shared" ca="1" si="136"/>
        <v>0</v>
      </c>
      <c r="Q2040" s="681">
        <f t="shared" ca="1" si="136"/>
        <v>0</v>
      </c>
      <c r="R2040" s="681">
        <f t="shared" ca="1" si="136"/>
        <v>0</v>
      </c>
      <c r="S2040" t="str">
        <f t="shared" si="133"/>
        <v>HUM_ASR_FY_2022</v>
      </c>
      <c r="T2040" s="958">
        <f t="shared" si="134"/>
        <v>45032</v>
      </c>
      <c r="U2040" t="str">
        <f t="shared" si="135"/>
        <v>Unaudited</v>
      </c>
    </row>
    <row r="2041" spans="1:21" x14ac:dyDescent="0.25">
      <c r="A2041" t="s">
        <v>437</v>
      </c>
      <c r="B2041" t="s">
        <v>1385</v>
      </c>
      <c r="C2041" t="s">
        <v>1386</v>
      </c>
      <c r="D2041" s="15">
        <v>1900</v>
      </c>
      <c r="E2041" s="121">
        <v>1</v>
      </c>
      <c r="F2041" t="s">
        <v>1031</v>
      </c>
      <c r="G2041" s="121" t="s">
        <v>1384</v>
      </c>
      <c r="H2041" t="s">
        <v>387</v>
      </c>
      <c r="I2041" t="s">
        <v>488</v>
      </c>
      <c r="J2041" t="s">
        <v>433</v>
      </c>
      <c r="K2041" t="s">
        <v>223</v>
      </c>
      <c r="L2041" s="756">
        <v>2.11</v>
      </c>
      <c r="M2041" t="s">
        <v>228</v>
      </c>
      <c r="N2041" s="681">
        <f t="shared" ca="1" si="136"/>
        <v>0</v>
      </c>
      <c r="O2041" s="681">
        <f t="shared" ca="1" si="136"/>
        <v>0</v>
      </c>
      <c r="P2041" s="681">
        <f t="shared" ca="1" si="136"/>
        <v>0</v>
      </c>
      <c r="Q2041" s="681">
        <f t="shared" ca="1" si="136"/>
        <v>0</v>
      </c>
      <c r="R2041" s="681">
        <f t="shared" ca="1" si="136"/>
        <v>14113.2</v>
      </c>
      <c r="S2041" t="str">
        <f t="shared" si="133"/>
        <v>HUM_ASR_FY_2022</v>
      </c>
      <c r="T2041" s="958">
        <f t="shared" si="134"/>
        <v>45032</v>
      </c>
      <c r="U2041" t="str">
        <f t="shared" si="135"/>
        <v>Unaudited</v>
      </c>
    </row>
    <row r="2042" spans="1:21" x14ac:dyDescent="0.25">
      <c r="A2042" t="s">
        <v>437</v>
      </c>
      <c r="B2042" t="s">
        <v>1385</v>
      </c>
      <c r="C2042" t="s">
        <v>1386</v>
      </c>
      <c r="D2042" s="15">
        <v>1900</v>
      </c>
      <c r="E2042" s="121">
        <v>1</v>
      </c>
      <c r="F2042" t="s">
        <v>1031</v>
      </c>
      <c r="G2042" s="121" t="s">
        <v>1384</v>
      </c>
      <c r="H2042" t="s">
        <v>387</v>
      </c>
      <c r="I2042" t="s">
        <v>488</v>
      </c>
      <c r="J2042" t="s">
        <v>433</v>
      </c>
      <c r="K2042" t="s">
        <v>223</v>
      </c>
      <c r="L2042" s="756">
        <v>2.12</v>
      </c>
      <c r="M2042" t="s">
        <v>552</v>
      </c>
      <c r="N2042" s="681">
        <f t="shared" ca="1" si="136"/>
        <v>0</v>
      </c>
      <c r="O2042" s="681">
        <f t="shared" ca="1" si="136"/>
        <v>0</v>
      </c>
      <c r="P2042" s="681">
        <f t="shared" ca="1" si="136"/>
        <v>0</v>
      </c>
      <c r="Q2042" s="681">
        <f t="shared" ca="1" si="136"/>
        <v>0</v>
      </c>
      <c r="R2042" s="681">
        <f t="shared" ca="1" si="136"/>
        <v>32916.659999999996</v>
      </c>
      <c r="S2042" t="str">
        <f t="shared" si="133"/>
        <v>HUM_ASR_FY_2022</v>
      </c>
      <c r="T2042" s="958">
        <f t="shared" si="134"/>
        <v>45032</v>
      </c>
      <c r="U2042" t="str">
        <f t="shared" si="135"/>
        <v>Unaudited</v>
      </c>
    </row>
    <row r="2043" spans="1:21" x14ac:dyDescent="0.25">
      <c r="A2043" t="s">
        <v>437</v>
      </c>
      <c r="B2043" t="s">
        <v>1385</v>
      </c>
      <c r="C2043" t="s">
        <v>1386</v>
      </c>
      <c r="D2043" s="15">
        <v>1900</v>
      </c>
      <c r="E2043" s="121">
        <v>1</v>
      </c>
      <c r="F2043" t="s">
        <v>1031</v>
      </c>
      <c r="G2043" s="121" t="s">
        <v>1384</v>
      </c>
      <c r="H2043" t="s">
        <v>387</v>
      </c>
      <c r="I2043" t="s">
        <v>488</v>
      </c>
      <c r="J2043" t="s">
        <v>433</v>
      </c>
      <c r="K2043" t="s">
        <v>223</v>
      </c>
      <c r="L2043" s="756">
        <v>2.13</v>
      </c>
      <c r="M2043" t="s">
        <v>229</v>
      </c>
      <c r="N2043" s="681">
        <f t="shared" ca="1" si="136"/>
        <v>0</v>
      </c>
      <c r="O2043" s="681">
        <f t="shared" ca="1" si="136"/>
        <v>0</v>
      </c>
      <c r="P2043" s="681">
        <f t="shared" ca="1" si="136"/>
        <v>0</v>
      </c>
      <c r="Q2043" s="681">
        <f t="shared" ca="1" si="136"/>
        <v>0</v>
      </c>
      <c r="R2043" s="681">
        <f t="shared" ca="1" si="136"/>
        <v>2662.0099999999989</v>
      </c>
      <c r="S2043" t="str">
        <f t="shared" si="133"/>
        <v>HUM_ASR_FY_2022</v>
      </c>
      <c r="T2043" s="958">
        <f t="shared" si="134"/>
        <v>45032</v>
      </c>
      <c r="U2043" t="str">
        <f t="shared" si="135"/>
        <v>Unaudited</v>
      </c>
    </row>
    <row r="2044" spans="1:21" x14ac:dyDescent="0.25">
      <c r="A2044" t="s">
        <v>437</v>
      </c>
      <c r="B2044" t="s">
        <v>1385</v>
      </c>
      <c r="C2044" t="s">
        <v>1386</v>
      </c>
      <c r="D2044" s="15">
        <v>1900</v>
      </c>
      <c r="E2044" s="121">
        <v>1</v>
      </c>
      <c r="F2044" t="s">
        <v>1031</v>
      </c>
      <c r="G2044" s="121" t="s">
        <v>1384</v>
      </c>
      <c r="H2044" t="s">
        <v>387</v>
      </c>
      <c r="I2044" t="s">
        <v>488</v>
      </c>
      <c r="J2044" t="s">
        <v>433</v>
      </c>
      <c r="K2044" t="s">
        <v>223</v>
      </c>
      <c r="L2044" s="756">
        <v>2.14</v>
      </c>
      <c r="M2044" t="s">
        <v>556</v>
      </c>
      <c r="N2044" s="681">
        <f t="shared" ca="1" si="136"/>
        <v>0</v>
      </c>
      <c r="O2044" s="681">
        <f t="shared" ca="1" si="136"/>
        <v>0</v>
      </c>
      <c r="P2044" s="681">
        <f t="shared" ca="1" si="136"/>
        <v>0</v>
      </c>
      <c r="Q2044" s="681">
        <f t="shared" ca="1" si="136"/>
        <v>0</v>
      </c>
      <c r="R2044" s="681">
        <f t="shared" ca="1" si="136"/>
        <v>11483.05</v>
      </c>
      <c r="S2044" t="str">
        <f t="shared" si="133"/>
        <v>HUM_ASR_FY_2022</v>
      </c>
      <c r="T2044" s="958">
        <f t="shared" si="134"/>
        <v>45032</v>
      </c>
      <c r="U2044" t="str">
        <f t="shared" si="135"/>
        <v>Unaudited</v>
      </c>
    </row>
    <row r="2045" spans="1:21" x14ac:dyDescent="0.25">
      <c r="A2045" t="s">
        <v>437</v>
      </c>
      <c r="B2045" t="s">
        <v>1385</v>
      </c>
      <c r="C2045" t="s">
        <v>1386</v>
      </c>
      <c r="D2045" s="15">
        <v>1900</v>
      </c>
      <c r="E2045" s="121">
        <v>1</v>
      </c>
      <c r="F2045" t="s">
        <v>1031</v>
      </c>
      <c r="G2045" s="121" t="s">
        <v>1384</v>
      </c>
      <c r="H2045" t="s">
        <v>387</v>
      </c>
      <c r="I2045" t="s">
        <v>488</v>
      </c>
      <c r="J2045" t="s">
        <v>433</v>
      </c>
      <c r="K2045" t="s">
        <v>223</v>
      </c>
      <c r="L2045" s="756">
        <v>2.15</v>
      </c>
      <c r="M2045" t="s">
        <v>20</v>
      </c>
      <c r="N2045" s="681">
        <f t="shared" ca="1" si="136"/>
        <v>0</v>
      </c>
      <c r="O2045" s="681">
        <f t="shared" ca="1" si="136"/>
        <v>0</v>
      </c>
      <c r="P2045" s="681">
        <f t="shared" ca="1" si="136"/>
        <v>0</v>
      </c>
      <c r="Q2045" s="681">
        <f t="shared" ca="1" si="136"/>
        <v>0</v>
      </c>
      <c r="R2045" s="681">
        <f t="shared" ca="1" si="136"/>
        <v>41445.802727272719</v>
      </c>
      <c r="S2045" t="str">
        <f t="shared" si="133"/>
        <v>HUM_ASR_FY_2022</v>
      </c>
      <c r="T2045" s="958">
        <f t="shared" si="134"/>
        <v>45032</v>
      </c>
      <c r="U2045" t="str">
        <f t="shared" si="135"/>
        <v>Unaudited</v>
      </c>
    </row>
    <row r="2046" spans="1:21" x14ac:dyDescent="0.25">
      <c r="A2046" t="s">
        <v>437</v>
      </c>
      <c r="B2046" t="s">
        <v>1385</v>
      </c>
      <c r="C2046" t="s">
        <v>1386</v>
      </c>
      <c r="D2046" s="15">
        <v>1900</v>
      </c>
      <c r="E2046" s="121">
        <v>1</v>
      </c>
      <c r="F2046" t="s">
        <v>1031</v>
      </c>
      <c r="G2046" s="121" t="s">
        <v>1384</v>
      </c>
      <c r="H2046" t="s">
        <v>387</v>
      </c>
      <c r="I2046" t="s">
        <v>488</v>
      </c>
      <c r="J2046" t="s">
        <v>433</v>
      </c>
      <c r="K2046" t="s">
        <v>223</v>
      </c>
      <c r="L2046" s="756">
        <v>2.16</v>
      </c>
      <c r="M2046" t="s">
        <v>799</v>
      </c>
      <c r="N2046" s="681">
        <f t="shared" ca="1" si="136"/>
        <v>0</v>
      </c>
      <c r="O2046" s="681">
        <f t="shared" ca="1" si="136"/>
        <v>0</v>
      </c>
      <c r="P2046" s="681">
        <f t="shared" ca="1" si="136"/>
        <v>0</v>
      </c>
      <c r="Q2046" s="681">
        <f t="shared" ca="1" si="136"/>
        <v>0</v>
      </c>
      <c r="R2046" s="681">
        <f t="shared" ca="1" si="136"/>
        <v>0</v>
      </c>
      <c r="S2046" t="str">
        <f t="shared" si="133"/>
        <v>HUM_ASR_FY_2022</v>
      </c>
      <c r="T2046" s="958">
        <f t="shared" si="134"/>
        <v>45032</v>
      </c>
      <c r="U2046" t="str">
        <f t="shared" si="135"/>
        <v>Unaudited</v>
      </c>
    </row>
    <row r="2047" spans="1:21" x14ac:dyDescent="0.25">
      <c r="A2047" t="s">
        <v>437</v>
      </c>
      <c r="B2047" t="s">
        <v>1385</v>
      </c>
      <c r="C2047" t="s">
        <v>1386</v>
      </c>
      <c r="D2047" s="15">
        <v>1900</v>
      </c>
      <c r="E2047" s="121">
        <v>1</v>
      </c>
      <c r="F2047" t="s">
        <v>1031</v>
      </c>
      <c r="G2047" s="121" t="s">
        <v>1384</v>
      </c>
      <c r="H2047" t="s">
        <v>387</v>
      </c>
      <c r="I2047" t="s">
        <v>488</v>
      </c>
      <c r="J2047" t="s">
        <v>433</v>
      </c>
      <c r="K2047" t="s">
        <v>223</v>
      </c>
      <c r="L2047" s="756">
        <v>2.17</v>
      </c>
      <c r="M2047" t="s">
        <v>1052</v>
      </c>
      <c r="N2047" s="681">
        <f t="shared" ca="1" si="136"/>
        <v>0</v>
      </c>
      <c r="O2047" s="681">
        <f t="shared" ca="1" si="136"/>
        <v>0</v>
      </c>
      <c r="P2047" s="681">
        <f t="shared" ca="1" si="136"/>
        <v>0</v>
      </c>
      <c r="Q2047" s="681">
        <f t="shared" ca="1" si="136"/>
        <v>0</v>
      </c>
      <c r="R2047" s="681">
        <f t="shared" ca="1" si="136"/>
        <v>0</v>
      </c>
      <c r="S2047" t="str">
        <f t="shared" si="133"/>
        <v>HUM_ASR_FY_2022</v>
      </c>
      <c r="T2047" s="958">
        <f t="shared" si="134"/>
        <v>45032</v>
      </c>
      <c r="U2047" t="str">
        <f t="shared" si="135"/>
        <v>Unaudited</v>
      </c>
    </row>
    <row r="2048" spans="1:21" x14ac:dyDescent="0.25">
      <c r="A2048" t="s">
        <v>437</v>
      </c>
      <c r="B2048" t="s">
        <v>1385</v>
      </c>
      <c r="C2048" t="s">
        <v>1386</v>
      </c>
      <c r="D2048" s="15">
        <v>1900</v>
      </c>
      <c r="E2048" s="121">
        <v>1</v>
      </c>
      <c r="F2048" t="s">
        <v>1031</v>
      </c>
      <c r="G2048" s="121" t="s">
        <v>1384</v>
      </c>
      <c r="H2048" t="s">
        <v>387</v>
      </c>
      <c r="I2048" t="s">
        <v>488</v>
      </c>
      <c r="J2048" t="s">
        <v>433</v>
      </c>
      <c r="K2048" t="s">
        <v>223</v>
      </c>
      <c r="L2048" s="756">
        <v>2.1800000000000002</v>
      </c>
      <c r="M2048" t="s">
        <v>648</v>
      </c>
      <c r="N2048" s="681">
        <f t="shared" ca="1" si="136"/>
        <v>0</v>
      </c>
      <c r="O2048" s="681">
        <f t="shared" ca="1" si="136"/>
        <v>0</v>
      </c>
      <c r="P2048" s="681">
        <f t="shared" ca="1" si="136"/>
        <v>0</v>
      </c>
      <c r="Q2048" s="681">
        <f t="shared" ca="1" si="136"/>
        <v>0</v>
      </c>
      <c r="R2048" s="681">
        <f t="shared" ca="1" si="136"/>
        <v>1334.62</v>
      </c>
      <c r="S2048" t="str">
        <f t="shared" si="133"/>
        <v>HUM_ASR_FY_2022</v>
      </c>
      <c r="T2048" s="958">
        <f t="shared" si="134"/>
        <v>45032</v>
      </c>
      <c r="U2048" t="str">
        <f t="shared" si="135"/>
        <v>Unaudited</v>
      </c>
    </row>
    <row r="2049" spans="1:21" x14ac:dyDescent="0.25">
      <c r="A2049" t="s">
        <v>437</v>
      </c>
      <c r="B2049" t="s">
        <v>1385</v>
      </c>
      <c r="C2049" t="s">
        <v>1386</v>
      </c>
      <c r="D2049" s="15">
        <v>1900</v>
      </c>
      <c r="E2049" s="121">
        <v>1</v>
      </c>
      <c r="F2049" t="s">
        <v>1031</v>
      </c>
      <c r="G2049" s="121" t="s">
        <v>1384</v>
      </c>
      <c r="H2049" t="s">
        <v>387</v>
      </c>
      <c r="I2049" t="s">
        <v>488</v>
      </c>
      <c r="J2049" t="s">
        <v>433</v>
      </c>
      <c r="K2049" t="s">
        <v>223</v>
      </c>
      <c r="L2049" s="756">
        <v>2.19</v>
      </c>
      <c r="M2049" t="s">
        <v>218</v>
      </c>
      <c r="N2049" s="681">
        <f t="shared" ca="1" si="136"/>
        <v>0</v>
      </c>
      <c r="O2049" s="681">
        <f t="shared" ca="1" si="136"/>
        <v>0</v>
      </c>
      <c r="P2049" s="681">
        <f t="shared" ca="1" si="136"/>
        <v>0</v>
      </c>
      <c r="Q2049" s="681">
        <f t="shared" ca="1" si="136"/>
        <v>0</v>
      </c>
      <c r="R2049" s="681">
        <f t="shared" ca="1" si="136"/>
        <v>0</v>
      </c>
      <c r="S2049" t="str">
        <f t="shared" si="133"/>
        <v>HUM_ASR_FY_2022</v>
      </c>
      <c r="T2049" s="958">
        <f t="shared" si="134"/>
        <v>45032</v>
      </c>
      <c r="U2049" t="str">
        <f t="shared" si="135"/>
        <v>Unaudited</v>
      </c>
    </row>
    <row r="2050" spans="1:21" x14ac:dyDescent="0.25">
      <c r="A2050" t="s">
        <v>437</v>
      </c>
      <c r="B2050" t="s">
        <v>1385</v>
      </c>
      <c r="C2050" t="s">
        <v>1386</v>
      </c>
      <c r="D2050" s="15">
        <v>1900</v>
      </c>
      <c r="E2050" s="121">
        <v>1</v>
      </c>
      <c r="F2050" t="s">
        <v>1031</v>
      </c>
      <c r="G2050" s="121" t="s">
        <v>1384</v>
      </c>
      <c r="H2050" t="s">
        <v>387</v>
      </c>
      <c r="I2050" t="s">
        <v>488</v>
      </c>
      <c r="J2050" t="s">
        <v>433</v>
      </c>
      <c r="K2050" t="s">
        <v>223</v>
      </c>
      <c r="L2050" s="756" t="s">
        <v>704</v>
      </c>
      <c r="M2050" t="s">
        <v>230</v>
      </c>
      <c r="N2050" s="681">
        <f t="shared" ca="1" si="136"/>
        <v>0</v>
      </c>
      <c r="O2050" s="681">
        <f t="shared" ca="1" si="136"/>
        <v>0</v>
      </c>
      <c r="P2050" s="681">
        <f t="shared" ca="1" si="136"/>
        <v>0</v>
      </c>
      <c r="Q2050" s="681">
        <f t="shared" ca="1" si="136"/>
        <v>0</v>
      </c>
      <c r="R2050" s="681">
        <f t="shared" ca="1" si="136"/>
        <v>-123957.60362245668</v>
      </c>
      <c r="S2050" t="str">
        <f t="shared" ref="S2050:S2113" si="137">file_name</f>
        <v>HUM_ASR_FY_2022</v>
      </c>
      <c r="T2050" s="958">
        <f t="shared" ref="T2050:T2113" si="138">file_date</f>
        <v>45032</v>
      </c>
      <c r="U2050" t="str">
        <f t="shared" ref="U2050:U2113" si="139">status</f>
        <v>Unaudited</v>
      </c>
    </row>
    <row r="2051" spans="1:21" x14ac:dyDescent="0.25">
      <c r="A2051" t="s">
        <v>437</v>
      </c>
      <c r="B2051" t="s">
        <v>1385</v>
      </c>
      <c r="C2051" t="s">
        <v>1386</v>
      </c>
      <c r="D2051" s="15">
        <v>1900</v>
      </c>
      <c r="E2051" s="121">
        <v>1</v>
      </c>
      <c r="F2051" t="s">
        <v>1031</v>
      </c>
      <c r="G2051" s="121" t="s">
        <v>1384</v>
      </c>
      <c r="H2051" t="s">
        <v>387</v>
      </c>
      <c r="I2051" t="s">
        <v>488</v>
      </c>
      <c r="J2051" t="s">
        <v>433</v>
      </c>
      <c r="K2051" t="s">
        <v>223</v>
      </c>
      <c r="L2051" s="756">
        <v>2.21</v>
      </c>
      <c r="M2051" t="s">
        <v>466</v>
      </c>
      <c r="N2051" s="681">
        <f t="shared" ca="1" si="136"/>
        <v>0</v>
      </c>
      <c r="O2051" s="681">
        <f t="shared" ca="1" si="136"/>
        <v>0</v>
      </c>
      <c r="P2051" s="681">
        <f t="shared" ca="1" si="136"/>
        <v>0</v>
      </c>
      <c r="Q2051" s="681">
        <f t="shared" ca="1" si="136"/>
        <v>0</v>
      </c>
      <c r="R2051" s="681">
        <f t="shared" ca="1" si="136"/>
        <v>0</v>
      </c>
      <c r="S2051" t="str">
        <f t="shared" si="137"/>
        <v>HUM_ASR_FY_2022</v>
      </c>
      <c r="T2051" s="958">
        <f t="shared" si="138"/>
        <v>45032</v>
      </c>
      <c r="U2051" t="str">
        <f t="shared" si="139"/>
        <v>Unaudited</v>
      </c>
    </row>
    <row r="2052" spans="1:21" x14ac:dyDescent="0.25">
      <c r="A2052" t="s">
        <v>437</v>
      </c>
      <c r="B2052" t="s">
        <v>1385</v>
      </c>
      <c r="C2052" t="s">
        <v>1386</v>
      </c>
      <c r="D2052" s="15">
        <v>1900</v>
      </c>
      <c r="E2052" s="121">
        <v>1</v>
      </c>
      <c r="F2052" t="s">
        <v>1031</v>
      </c>
      <c r="G2052" s="121" t="s">
        <v>1384</v>
      </c>
      <c r="H2052" t="s">
        <v>387</v>
      </c>
      <c r="I2052" t="s">
        <v>488</v>
      </c>
      <c r="J2052" t="s">
        <v>433</v>
      </c>
      <c r="K2052" t="s">
        <v>6</v>
      </c>
      <c r="L2052" s="756" t="s">
        <v>70</v>
      </c>
      <c r="M2052" t="s">
        <v>188</v>
      </c>
      <c r="N2052" s="681">
        <f t="shared" ca="1" si="136"/>
        <v>0</v>
      </c>
      <c r="O2052" s="681">
        <f t="shared" ca="1" si="136"/>
        <v>0</v>
      </c>
      <c r="P2052" s="681">
        <f t="shared" ca="1" si="136"/>
        <v>0</v>
      </c>
      <c r="Q2052" s="681">
        <f t="shared" ca="1" si="136"/>
        <v>0</v>
      </c>
      <c r="R2052" s="681">
        <f t="shared" ca="1" si="136"/>
        <v>-1415.45</v>
      </c>
      <c r="S2052" t="str">
        <f t="shared" si="137"/>
        <v>HUM_ASR_FY_2022</v>
      </c>
      <c r="T2052" s="958">
        <f t="shared" si="138"/>
        <v>45032</v>
      </c>
      <c r="U2052" t="str">
        <f t="shared" si="139"/>
        <v>Unaudited</v>
      </c>
    </row>
    <row r="2053" spans="1:21" x14ac:dyDescent="0.25">
      <c r="A2053" t="s">
        <v>437</v>
      </c>
      <c r="B2053" t="s">
        <v>1385</v>
      </c>
      <c r="C2053" t="s">
        <v>1386</v>
      </c>
      <c r="D2053" s="15">
        <v>1900</v>
      </c>
      <c r="E2053" s="121">
        <v>1</v>
      </c>
      <c r="F2053" t="s">
        <v>1031</v>
      </c>
      <c r="G2053" s="121" t="s">
        <v>1384</v>
      </c>
      <c r="H2053" t="s">
        <v>387</v>
      </c>
      <c r="I2053" t="s">
        <v>488</v>
      </c>
      <c r="J2053" t="s">
        <v>433</v>
      </c>
      <c r="K2053" t="s">
        <v>6</v>
      </c>
      <c r="L2053" s="756" t="s">
        <v>71</v>
      </c>
      <c r="M2053" t="s">
        <v>231</v>
      </c>
      <c r="N2053" s="681">
        <f t="shared" ca="1" si="136"/>
        <v>0</v>
      </c>
      <c r="O2053" s="681">
        <f t="shared" ca="1" si="136"/>
        <v>0</v>
      </c>
      <c r="P2053" s="681">
        <f t="shared" ca="1" si="136"/>
        <v>0</v>
      </c>
      <c r="Q2053" s="681">
        <f t="shared" ca="1" si="136"/>
        <v>0</v>
      </c>
      <c r="R2053" s="681">
        <f t="shared" ca="1" si="136"/>
        <v>0</v>
      </c>
      <c r="S2053" t="str">
        <f t="shared" si="137"/>
        <v>HUM_ASR_FY_2022</v>
      </c>
      <c r="T2053" s="958">
        <f t="shared" si="138"/>
        <v>45032</v>
      </c>
      <c r="U2053" t="str">
        <f t="shared" si="139"/>
        <v>Unaudited</v>
      </c>
    </row>
    <row r="2054" spans="1:21" x14ac:dyDescent="0.25">
      <c r="A2054" t="s">
        <v>437</v>
      </c>
      <c r="B2054" t="s">
        <v>1385</v>
      </c>
      <c r="C2054" t="s">
        <v>1386</v>
      </c>
      <c r="D2054" s="15">
        <v>1900</v>
      </c>
      <c r="E2054" s="121">
        <v>1</v>
      </c>
      <c r="F2054" t="s">
        <v>1031</v>
      </c>
      <c r="G2054" s="121" t="s">
        <v>1384</v>
      </c>
      <c r="H2054" t="s">
        <v>387</v>
      </c>
      <c r="I2054" t="s">
        <v>488</v>
      </c>
      <c r="J2054" t="s">
        <v>433</v>
      </c>
      <c r="K2054" t="s">
        <v>6</v>
      </c>
      <c r="L2054" s="756" t="s">
        <v>72</v>
      </c>
      <c r="M2054" t="s">
        <v>164</v>
      </c>
      <c r="N2054" s="681">
        <f t="shared" ca="1" si="136"/>
        <v>0</v>
      </c>
      <c r="O2054" s="681">
        <f t="shared" ca="1" si="136"/>
        <v>0</v>
      </c>
      <c r="P2054" s="681">
        <f t="shared" ca="1" si="136"/>
        <v>0</v>
      </c>
      <c r="Q2054" s="681">
        <f t="shared" ca="1" si="136"/>
        <v>0</v>
      </c>
      <c r="R2054" s="681">
        <f t="shared" ca="1" si="136"/>
        <v>0</v>
      </c>
      <c r="S2054" t="str">
        <f t="shared" si="137"/>
        <v>HUM_ASR_FY_2022</v>
      </c>
      <c r="T2054" s="958">
        <f t="shared" si="138"/>
        <v>45032</v>
      </c>
      <c r="U2054" t="str">
        <f t="shared" si="139"/>
        <v>Unaudited</v>
      </c>
    </row>
    <row r="2055" spans="1:21" x14ac:dyDescent="0.25">
      <c r="A2055" t="s">
        <v>437</v>
      </c>
      <c r="B2055" t="s">
        <v>1385</v>
      </c>
      <c r="C2055" t="s">
        <v>1386</v>
      </c>
      <c r="D2055" s="15">
        <v>1900</v>
      </c>
      <c r="E2055" s="121">
        <v>1</v>
      </c>
      <c r="F2055" t="s">
        <v>1031</v>
      </c>
      <c r="G2055" s="121" t="s">
        <v>1384</v>
      </c>
      <c r="H2055" t="s">
        <v>387</v>
      </c>
      <c r="I2055" t="s">
        <v>488</v>
      </c>
      <c r="J2055" t="s">
        <v>433</v>
      </c>
      <c r="K2055" t="s">
        <v>6</v>
      </c>
      <c r="L2055" s="756">
        <v>3.4</v>
      </c>
      <c r="M2055" t="s">
        <v>461</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HUM_ASR_FY_2022</v>
      </c>
      <c r="T2055" s="958">
        <f t="shared" si="138"/>
        <v>45032</v>
      </c>
      <c r="U2055" t="str">
        <f t="shared" si="139"/>
        <v>Unaudited</v>
      </c>
    </row>
    <row r="2056" spans="1:21" x14ac:dyDescent="0.25">
      <c r="A2056" t="s">
        <v>437</v>
      </c>
      <c r="B2056" t="s">
        <v>1385</v>
      </c>
      <c r="C2056" t="s">
        <v>1386</v>
      </c>
      <c r="D2056" s="15">
        <v>1900</v>
      </c>
      <c r="E2056" s="121">
        <v>1</v>
      </c>
      <c r="F2056" t="s">
        <v>1031</v>
      </c>
      <c r="G2056" s="121" t="s">
        <v>1384</v>
      </c>
      <c r="H2056" t="s">
        <v>387</v>
      </c>
      <c r="I2056" t="s">
        <v>488</v>
      </c>
      <c r="J2056" t="s">
        <v>433</v>
      </c>
      <c r="K2056" t="s">
        <v>434</v>
      </c>
      <c r="L2056" s="756">
        <v>4.5</v>
      </c>
      <c r="M2056" t="s">
        <v>32</v>
      </c>
      <c r="N2056" s="681">
        <f t="shared" ca="1" si="140"/>
        <v>0</v>
      </c>
      <c r="O2056" s="681">
        <f t="shared" ca="1" si="140"/>
        <v>0</v>
      </c>
      <c r="P2056" s="681">
        <f t="shared" ca="1" si="140"/>
        <v>0</v>
      </c>
      <c r="Q2056" s="681">
        <f t="shared" ca="1" si="140"/>
        <v>0</v>
      </c>
      <c r="R2056" s="681">
        <f t="shared" ca="1" si="140"/>
        <v>795.11999999999989</v>
      </c>
      <c r="S2056" t="str">
        <f t="shared" si="137"/>
        <v>HUM_ASR_FY_2022</v>
      </c>
      <c r="T2056" s="958">
        <f t="shared" si="138"/>
        <v>45032</v>
      </c>
      <c r="U2056" t="str">
        <f t="shared" si="139"/>
        <v>Unaudited</v>
      </c>
    </row>
    <row r="2057" spans="1:21" x14ac:dyDescent="0.25">
      <c r="A2057" t="s">
        <v>437</v>
      </c>
      <c r="B2057" t="s">
        <v>1385</v>
      </c>
      <c r="C2057" t="s">
        <v>1386</v>
      </c>
      <c r="D2057" s="15">
        <v>1900</v>
      </c>
      <c r="E2057" s="121">
        <v>1</v>
      </c>
      <c r="F2057" t="s">
        <v>1031</v>
      </c>
      <c r="G2057" s="121" t="s">
        <v>1384</v>
      </c>
      <c r="H2057" t="s">
        <v>387</v>
      </c>
      <c r="I2057" t="s">
        <v>488</v>
      </c>
      <c r="J2057" t="s">
        <v>433</v>
      </c>
      <c r="K2057" t="s">
        <v>434</v>
      </c>
      <c r="L2057" s="756" t="s">
        <v>944</v>
      </c>
      <c r="M2057" t="s">
        <v>935</v>
      </c>
      <c r="N2057" s="681">
        <f t="shared" ca="1" si="140"/>
        <v>0</v>
      </c>
      <c r="O2057" s="681">
        <f t="shared" ca="1" si="140"/>
        <v>0</v>
      </c>
      <c r="P2057" s="681">
        <f t="shared" ca="1" si="140"/>
        <v>0</v>
      </c>
      <c r="Q2057" s="681">
        <f t="shared" ca="1" si="140"/>
        <v>0</v>
      </c>
      <c r="R2057" s="681">
        <f t="shared" ca="1" si="140"/>
        <v>0</v>
      </c>
      <c r="S2057" t="str">
        <f t="shared" si="137"/>
        <v>HUM_ASR_FY_2022</v>
      </c>
      <c r="T2057" s="958">
        <f t="shared" si="138"/>
        <v>45032</v>
      </c>
      <c r="U2057" t="str">
        <f t="shared" si="139"/>
        <v>Unaudited</v>
      </c>
    </row>
    <row r="2058" spans="1:21" x14ac:dyDescent="0.25">
      <c r="A2058" t="s">
        <v>437</v>
      </c>
      <c r="B2058" t="s">
        <v>1385</v>
      </c>
      <c r="C2058" t="s">
        <v>1386</v>
      </c>
      <c r="D2058" s="15">
        <v>1900</v>
      </c>
      <c r="E2058" s="121">
        <v>1</v>
      </c>
      <c r="F2058" t="s">
        <v>1031</v>
      </c>
      <c r="G2058" s="121" t="s">
        <v>1384</v>
      </c>
      <c r="H2058" t="s">
        <v>387</v>
      </c>
      <c r="I2058" t="s">
        <v>488</v>
      </c>
      <c r="J2058" t="s">
        <v>433</v>
      </c>
      <c r="K2058" t="s">
        <v>434</v>
      </c>
      <c r="L2058" s="756" t="s">
        <v>193</v>
      </c>
      <c r="M2058" t="s">
        <v>40</v>
      </c>
      <c r="N2058" s="681">
        <f t="shared" ca="1" si="140"/>
        <v>0</v>
      </c>
      <c r="O2058" s="681">
        <f t="shared" ca="1" si="140"/>
        <v>0</v>
      </c>
      <c r="P2058" s="681">
        <f t="shared" ca="1" si="140"/>
        <v>0</v>
      </c>
      <c r="Q2058" s="681">
        <f t="shared" ca="1" si="140"/>
        <v>0</v>
      </c>
      <c r="R2058" s="681">
        <f t="shared" ca="1" si="140"/>
        <v>0</v>
      </c>
      <c r="S2058" t="str">
        <f t="shared" si="137"/>
        <v>HUM_ASR_FY_2022</v>
      </c>
      <c r="T2058" s="958">
        <f t="shared" si="138"/>
        <v>45032</v>
      </c>
      <c r="U2058" t="str">
        <f t="shared" si="139"/>
        <v>Unaudited</v>
      </c>
    </row>
    <row r="2059" spans="1:21" x14ac:dyDescent="0.25">
      <c r="A2059" t="s">
        <v>437</v>
      </c>
      <c r="B2059" t="s">
        <v>1385</v>
      </c>
      <c r="C2059" t="s">
        <v>1386</v>
      </c>
      <c r="D2059" s="15">
        <v>1900</v>
      </c>
      <c r="E2059" s="121">
        <v>1</v>
      </c>
      <c r="F2059" t="s">
        <v>1031</v>
      </c>
      <c r="G2059" s="121" t="s">
        <v>1384</v>
      </c>
      <c r="H2059" t="s">
        <v>387</v>
      </c>
      <c r="I2059" t="s">
        <v>488</v>
      </c>
      <c r="J2059" t="s">
        <v>433</v>
      </c>
      <c r="K2059" t="s">
        <v>434</v>
      </c>
      <c r="L2059" s="756" t="s">
        <v>192</v>
      </c>
      <c r="M2059" t="s">
        <v>329</v>
      </c>
      <c r="N2059" s="681">
        <f t="shared" ca="1" si="140"/>
        <v>0</v>
      </c>
      <c r="O2059" s="681">
        <f t="shared" ca="1" si="140"/>
        <v>0</v>
      </c>
      <c r="P2059" s="681">
        <f t="shared" ca="1" si="140"/>
        <v>0</v>
      </c>
      <c r="Q2059" s="681">
        <f t="shared" ca="1" si="140"/>
        <v>0</v>
      </c>
      <c r="R2059" s="681">
        <f t="shared" ca="1" si="140"/>
        <v>0</v>
      </c>
      <c r="S2059" t="str">
        <f t="shared" si="137"/>
        <v>HUM_ASR_FY_2022</v>
      </c>
      <c r="T2059" s="958">
        <f t="shared" si="138"/>
        <v>45032</v>
      </c>
      <c r="U2059" t="str">
        <f t="shared" si="139"/>
        <v>Unaudited</v>
      </c>
    </row>
    <row r="2060" spans="1:21" x14ac:dyDescent="0.25">
      <c r="A2060" t="s">
        <v>437</v>
      </c>
      <c r="B2060" t="s">
        <v>1385</v>
      </c>
      <c r="C2060" t="s">
        <v>1386</v>
      </c>
      <c r="D2060" s="15">
        <v>1900</v>
      </c>
      <c r="E2060" s="121">
        <v>1</v>
      </c>
      <c r="F2060" t="s">
        <v>1031</v>
      </c>
      <c r="G2060" s="121" t="s">
        <v>1384</v>
      </c>
      <c r="H2060" t="s">
        <v>387</v>
      </c>
      <c r="I2060" t="s">
        <v>488</v>
      </c>
      <c r="J2060" t="s">
        <v>450</v>
      </c>
      <c r="K2060" t="s">
        <v>435</v>
      </c>
      <c r="L2060" s="756" t="s">
        <v>79</v>
      </c>
      <c r="M2060" t="s">
        <v>27</v>
      </c>
      <c r="N2060" s="681">
        <f t="shared" ca="1" si="140"/>
        <v>0</v>
      </c>
      <c r="O2060" s="681">
        <f t="shared" ca="1" si="140"/>
        <v>0</v>
      </c>
      <c r="P2060" s="681">
        <f t="shared" ca="1" si="140"/>
        <v>0</v>
      </c>
      <c r="Q2060" s="681">
        <f t="shared" ca="1" si="140"/>
        <v>0</v>
      </c>
      <c r="R2060" s="681">
        <f t="shared" ca="1" si="140"/>
        <v>0</v>
      </c>
      <c r="S2060" t="str">
        <f t="shared" si="137"/>
        <v>HUM_ASR_FY_2022</v>
      </c>
      <c r="T2060" s="958">
        <f t="shared" si="138"/>
        <v>45032</v>
      </c>
      <c r="U2060" t="str">
        <f t="shared" si="139"/>
        <v>Unaudited</v>
      </c>
    </row>
    <row r="2061" spans="1:21" x14ac:dyDescent="0.25">
      <c r="A2061" t="s">
        <v>437</v>
      </c>
      <c r="B2061" t="s">
        <v>1385</v>
      </c>
      <c r="C2061" t="s">
        <v>1386</v>
      </c>
      <c r="D2061" s="15">
        <v>1900</v>
      </c>
      <c r="E2061" s="121">
        <v>1</v>
      </c>
      <c r="F2061" t="s">
        <v>1031</v>
      </c>
      <c r="G2061" s="121" t="s">
        <v>1384</v>
      </c>
      <c r="H2061" t="s">
        <v>387</v>
      </c>
      <c r="I2061" t="s">
        <v>488</v>
      </c>
      <c r="J2061" t="s">
        <v>450</v>
      </c>
      <c r="K2061" t="s">
        <v>435</v>
      </c>
      <c r="L2061" s="756" t="s">
        <v>80</v>
      </c>
      <c r="M2061" t="s">
        <v>97</v>
      </c>
      <c r="N2061" s="681">
        <f t="shared" ca="1" si="140"/>
        <v>0</v>
      </c>
      <c r="O2061" s="681">
        <f t="shared" ca="1" si="140"/>
        <v>0</v>
      </c>
      <c r="P2061" s="681">
        <f t="shared" ca="1" si="140"/>
        <v>0</v>
      </c>
      <c r="Q2061" s="681">
        <f t="shared" ca="1" si="140"/>
        <v>0</v>
      </c>
      <c r="R2061" s="681">
        <f t="shared" ca="1" si="140"/>
        <v>0</v>
      </c>
      <c r="S2061" t="str">
        <f t="shared" si="137"/>
        <v>HUM_ASR_FY_2022</v>
      </c>
      <c r="T2061" s="958">
        <f t="shared" si="138"/>
        <v>45032</v>
      </c>
      <c r="U2061" t="str">
        <f t="shared" si="139"/>
        <v>Unaudited</v>
      </c>
    </row>
    <row r="2062" spans="1:21" x14ac:dyDescent="0.25">
      <c r="A2062" t="s">
        <v>437</v>
      </c>
      <c r="B2062" t="s">
        <v>1385</v>
      </c>
      <c r="C2062" t="s">
        <v>1386</v>
      </c>
      <c r="D2062" s="15">
        <v>1900</v>
      </c>
      <c r="E2062" s="121">
        <v>1</v>
      </c>
      <c r="F2062" t="s">
        <v>1031</v>
      </c>
      <c r="G2062" s="121" t="s">
        <v>1384</v>
      </c>
      <c r="H2062" t="s">
        <v>387</v>
      </c>
      <c r="I2062" t="s">
        <v>488</v>
      </c>
      <c r="J2062" t="s">
        <v>450</v>
      </c>
      <c r="K2062" t="s">
        <v>435</v>
      </c>
      <c r="L2062" s="756" t="s">
        <v>81</v>
      </c>
      <c r="M2062" t="s">
        <v>98</v>
      </c>
      <c r="N2062" s="681">
        <f t="shared" ca="1" si="140"/>
        <v>0</v>
      </c>
      <c r="O2062" s="681">
        <f t="shared" ca="1" si="140"/>
        <v>0</v>
      </c>
      <c r="P2062" s="681">
        <f t="shared" ca="1" si="140"/>
        <v>0</v>
      </c>
      <c r="Q2062" s="681">
        <f t="shared" ca="1" si="140"/>
        <v>0</v>
      </c>
      <c r="R2062" s="681">
        <f t="shared" ca="1" si="140"/>
        <v>0</v>
      </c>
      <c r="S2062" t="str">
        <f t="shared" si="137"/>
        <v>HUM_ASR_FY_2022</v>
      </c>
      <c r="T2062" s="958">
        <f t="shared" si="138"/>
        <v>45032</v>
      </c>
      <c r="U2062" t="str">
        <f t="shared" si="139"/>
        <v>Unaudited</v>
      </c>
    </row>
    <row r="2063" spans="1:21" x14ac:dyDescent="0.25">
      <c r="A2063" t="s">
        <v>437</v>
      </c>
      <c r="B2063" t="s">
        <v>1385</v>
      </c>
      <c r="C2063" t="s">
        <v>1386</v>
      </c>
      <c r="D2063" s="15">
        <v>1900</v>
      </c>
      <c r="E2063" s="121">
        <v>1</v>
      </c>
      <c r="F2063" t="s">
        <v>1031</v>
      </c>
      <c r="G2063" s="121" t="s">
        <v>1384</v>
      </c>
      <c r="H2063" t="s">
        <v>387</v>
      </c>
      <c r="I2063" t="s">
        <v>488</v>
      </c>
      <c r="J2063" t="s">
        <v>450</v>
      </c>
      <c r="K2063" t="s">
        <v>435</v>
      </c>
      <c r="L2063" s="756" t="s">
        <v>82</v>
      </c>
      <c r="M2063" t="s">
        <v>99</v>
      </c>
      <c r="N2063" s="681">
        <f t="shared" ca="1" si="140"/>
        <v>0</v>
      </c>
      <c r="O2063" s="681">
        <f t="shared" ca="1" si="140"/>
        <v>0</v>
      </c>
      <c r="P2063" s="681">
        <f t="shared" ca="1" si="140"/>
        <v>0</v>
      </c>
      <c r="Q2063" s="681">
        <f t="shared" ca="1" si="140"/>
        <v>0</v>
      </c>
      <c r="R2063" s="681">
        <f t="shared" ca="1" si="140"/>
        <v>0</v>
      </c>
      <c r="S2063" t="str">
        <f t="shared" si="137"/>
        <v>HUM_ASR_FY_2022</v>
      </c>
      <c r="T2063" s="958">
        <f t="shared" si="138"/>
        <v>45032</v>
      </c>
      <c r="U2063" t="str">
        <f t="shared" si="139"/>
        <v>Unaudited</v>
      </c>
    </row>
    <row r="2064" spans="1:21" x14ac:dyDescent="0.25">
      <c r="A2064" t="s">
        <v>437</v>
      </c>
      <c r="B2064" t="s">
        <v>1385</v>
      </c>
      <c r="C2064" t="s">
        <v>1386</v>
      </c>
      <c r="D2064" s="15">
        <v>1900</v>
      </c>
      <c r="E2064" s="121">
        <v>1</v>
      </c>
      <c r="F2064" t="s">
        <v>1031</v>
      </c>
      <c r="G2064" s="121" t="s">
        <v>1384</v>
      </c>
      <c r="H2064" t="s">
        <v>387</v>
      </c>
      <c r="I2064" t="s">
        <v>488</v>
      </c>
      <c r="J2064" t="s">
        <v>450</v>
      </c>
      <c r="K2064" t="s">
        <v>435</v>
      </c>
      <c r="L2064" s="756" t="s">
        <v>216</v>
      </c>
      <c r="M2064" t="s">
        <v>100</v>
      </c>
      <c r="N2064" s="681">
        <f t="shared" ca="1" si="140"/>
        <v>0</v>
      </c>
      <c r="O2064" s="681">
        <f t="shared" ca="1" si="140"/>
        <v>0</v>
      </c>
      <c r="P2064" s="681">
        <f t="shared" ca="1" si="140"/>
        <v>0</v>
      </c>
      <c r="Q2064" s="681">
        <f t="shared" ca="1" si="140"/>
        <v>0</v>
      </c>
      <c r="R2064" s="681">
        <f t="shared" ca="1" si="140"/>
        <v>0</v>
      </c>
      <c r="S2064" t="str">
        <f t="shared" si="137"/>
        <v>HUM_ASR_FY_2022</v>
      </c>
      <c r="T2064" s="958">
        <f t="shared" si="138"/>
        <v>45032</v>
      </c>
      <c r="U2064" t="str">
        <f t="shared" si="139"/>
        <v>Unaudited</v>
      </c>
    </row>
    <row r="2065" spans="1:21" x14ac:dyDescent="0.25">
      <c r="A2065" t="s">
        <v>437</v>
      </c>
      <c r="B2065" t="s">
        <v>1385</v>
      </c>
      <c r="C2065" t="s">
        <v>1386</v>
      </c>
      <c r="D2065" s="15">
        <v>1900</v>
      </c>
      <c r="E2065" s="121">
        <v>1</v>
      </c>
      <c r="F2065" t="s">
        <v>1031</v>
      </c>
      <c r="G2065" s="121" t="s">
        <v>1384</v>
      </c>
      <c r="H2065" t="s">
        <v>387</v>
      </c>
      <c r="I2065" t="s">
        <v>488</v>
      </c>
      <c r="J2065" t="s">
        <v>450</v>
      </c>
      <c r="K2065" t="s">
        <v>435</v>
      </c>
      <c r="L2065" s="756" t="s">
        <v>215</v>
      </c>
      <c r="M2065" t="s">
        <v>28</v>
      </c>
      <c r="N2065" s="681">
        <f t="shared" ca="1" si="140"/>
        <v>0</v>
      </c>
      <c r="O2065" s="681">
        <f t="shared" ca="1" si="140"/>
        <v>0</v>
      </c>
      <c r="P2065" s="681">
        <f t="shared" ca="1" si="140"/>
        <v>0</v>
      </c>
      <c r="Q2065" s="681">
        <f t="shared" ca="1" si="140"/>
        <v>0</v>
      </c>
      <c r="R2065" s="681">
        <f t="shared" ca="1" si="140"/>
        <v>0</v>
      </c>
      <c r="S2065" t="str">
        <f t="shared" si="137"/>
        <v>HUM_ASR_FY_2022</v>
      </c>
      <c r="T2065" s="958">
        <f t="shared" si="138"/>
        <v>45032</v>
      </c>
      <c r="U2065" t="str">
        <f t="shared" si="139"/>
        <v>Unaudited</v>
      </c>
    </row>
    <row r="2066" spans="1:21" x14ac:dyDescent="0.25">
      <c r="A2066" t="s">
        <v>437</v>
      </c>
      <c r="B2066" t="s">
        <v>1385</v>
      </c>
      <c r="C2066" t="s">
        <v>1386</v>
      </c>
      <c r="D2066" s="15">
        <v>1900</v>
      </c>
      <c r="E2066" s="121">
        <v>1</v>
      </c>
      <c r="F2066" t="s">
        <v>1031</v>
      </c>
      <c r="G2066" s="121" t="s">
        <v>1384</v>
      </c>
      <c r="H2066" t="s">
        <v>387</v>
      </c>
      <c r="I2066" t="s">
        <v>488</v>
      </c>
      <c r="J2066" t="s">
        <v>436</v>
      </c>
      <c r="K2066" t="s">
        <v>436</v>
      </c>
      <c r="L2066" s="756" t="s">
        <v>84</v>
      </c>
      <c r="M2066" t="s">
        <v>327</v>
      </c>
      <c r="N2066" s="681">
        <f t="shared" ca="1" si="140"/>
        <v>0</v>
      </c>
      <c r="O2066" s="681">
        <f t="shared" ca="1" si="140"/>
        <v>0</v>
      </c>
      <c r="P2066" s="681">
        <f t="shared" ca="1" si="140"/>
        <v>0</v>
      </c>
      <c r="Q2066" s="681">
        <f t="shared" ca="1" si="140"/>
        <v>0</v>
      </c>
      <c r="R2066" s="681">
        <f t="shared" ca="1" si="140"/>
        <v>0</v>
      </c>
      <c r="S2066" t="str">
        <f t="shared" si="137"/>
        <v>HUM_ASR_FY_2022</v>
      </c>
      <c r="T2066" s="958">
        <f t="shared" si="138"/>
        <v>45032</v>
      </c>
      <c r="U2066" t="str">
        <f t="shared" si="139"/>
        <v>Unaudited</v>
      </c>
    </row>
    <row r="2067" spans="1:21" x14ac:dyDescent="0.25">
      <c r="A2067" t="s">
        <v>437</v>
      </c>
      <c r="B2067" t="s">
        <v>1385</v>
      </c>
      <c r="C2067" t="s">
        <v>1386</v>
      </c>
      <c r="D2067" s="15">
        <v>1900</v>
      </c>
      <c r="E2067" s="121">
        <v>1</v>
      </c>
      <c r="F2067" t="s">
        <v>1031</v>
      </c>
      <c r="G2067" s="121" t="s">
        <v>1384</v>
      </c>
      <c r="H2067" t="s">
        <v>387</v>
      </c>
      <c r="I2067" t="s">
        <v>488</v>
      </c>
      <c r="J2067" t="s">
        <v>436</v>
      </c>
      <c r="K2067" t="s">
        <v>436</v>
      </c>
      <c r="L2067" s="756" t="s">
        <v>85</v>
      </c>
      <c r="M2067" t="s">
        <v>325</v>
      </c>
      <c r="N2067" s="681">
        <f t="shared" ca="1" si="140"/>
        <v>0</v>
      </c>
      <c r="O2067" s="681">
        <f t="shared" ca="1" si="140"/>
        <v>0</v>
      </c>
      <c r="P2067" s="681">
        <f t="shared" ca="1" si="140"/>
        <v>0</v>
      </c>
      <c r="Q2067" s="681">
        <f t="shared" ca="1" si="140"/>
        <v>0</v>
      </c>
      <c r="R2067" s="681">
        <f t="shared" ca="1" si="140"/>
        <v>0</v>
      </c>
      <c r="S2067" t="str">
        <f t="shared" si="137"/>
        <v>HUM_ASR_FY_2022</v>
      </c>
      <c r="T2067" s="958">
        <f t="shared" si="138"/>
        <v>45032</v>
      </c>
      <c r="U2067" t="str">
        <f t="shared" si="139"/>
        <v>Unaudited</v>
      </c>
    </row>
    <row r="2068" spans="1:21" x14ac:dyDescent="0.25">
      <c r="A2068" t="s">
        <v>437</v>
      </c>
      <c r="B2068" t="s">
        <v>1385</v>
      </c>
      <c r="C2068" t="s">
        <v>1386</v>
      </c>
      <c r="D2068" s="15">
        <v>1900</v>
      </c>
      <c r="E2068" s="121">
        <v>1</v>
      </c>
      <c r="F2068" t="s">
        <v>1031</v>
      </c>
      <c r="G2068" s="121" t="s">
        <v>1384</v>
      </c>
      <c r="H2068" t="s">
        <v>387</v>
      </c>
      <c r="I2068" t="s">
        <v>488</v>
      </c>
      <c r="J2068" t="s">
        <v>436</v>
      </c>
      <c r="K2068" t="s">
        <v>436</v>
      </c>
      <c r="L2068" s="756" t="s">
        <v>86</v>
      </c>
      <c r="M2068" t="s">
        <v>494</v>
      </c>
      <c r="N2068" s="681">
        <f t="shared" ca="1" si="140"/>
        <v>0</v>
      </c>
      <c r="O2068" s="681">
        <f t="shared" ca="1" si="140"/>
        <v>0</v>
      </c>
      <c r="P2068" s="681">
        <f t="shared" ca="1" si="140"/>
        <v>0</v>
      </c>
      <c r="Q2068" s="681">
        <f t="shared" ca="1" si="140"/>
        <v>0</v>
      </c>
      <c r="R2068" s="681">
        <f t="shared" ca="1" si="140"/>
        <v>0</v>
      </c>
      <c r="S2068" t="str">
        <f t="shared" si="137"/>
        <v>HUM_ASR_FY_2022</v>
      </c>
      <c r="T2068" s="958">
        <f t="shared" si="138"/>
        <v>45032</v>
      </c>
      <c r="U2068" t="str">
        <f t="shared" si="139"/>
        <v>Unaudited</v>
      </c>
    </row>
    <row r="2069" spans="1:21" x14ac:dyDescent="0.25">
      <c r="A2069" t="s">
        <v>437</v>
      </c>
      <c r="B2069" t="s">
        <v>1385</v>
      </c>
      <c r="C2069" t="s">
        <v>1386</v>
      </c>
      <c r="D2069" s="15">
        <v>1900</v>
      </c>
      <c r="E2069" s="121">
        <v>1</v>
      </c>
      <c r="F2069" t="s">
        <v>1031</v>
      </c>
      <c r="G2069" s="121" t="s">
        <v>1384</v>
      </c>
      <c r="H2069" t="s">
        <v>387</v>
      </c>
      <c r="I2069" t="s">
        <v>488</v>
      </c>
      <c r="J2069" t="s">
        <v>436</v>
      </c>
      <c r="K2069" t="s">
        <v>436</v>
      </c>
      <c r="L2069" s="756" t="s">
        <v>87</v>
      </c>
      <c r="M2069" t="s">
        <v>495</v>
      </c>
      <c r="N2069" s="681">
        <f t="shared" ca="1" si="140"/>
        <v>0</v>
      </c>
      <c r="O2069" s="681">
        <f t="shared" ca="1" si="140"/>
        <v>0</v>
      </c>
      <c r="P2069" s="681">
        <f t="shared" ca="1" si="140"/>
        <v>0</v>
      </c>
      <c r="Q2069" s="681">
        <f t="shared" ca="1" si="140"/>
        <v>0</v>
      </c>
      <c r="R2069" s="681">
        <f t="shared" ca="1" si="140"/>
        <v>0</v>
      </c>
      <c r="S2069" t="str">
        <f t="shared" si="137"/>
        <v>HUM_ASR_FY_2022</v>
      </c>
      <c r="T2069" s="958">
        <f t="shared" si="138"/>
        <v>45032</v>
      </c>
      <c r="U2069" t="str">
        <f t="shared" si="139"/>
        <v>Unaudited</v>
      </c>
    </row>
    <row r="2070" spans="1:21" x14ac:dyDescent="0.25">
      <c r="A2070" t="s">
        <v>437</v>
      </c>
      <c r="B2070" t="s">
        <v>1385</v>
      </c>
      <c r="C2070" t="s">
        <v>1386</v>
      </c>
      <c r="D2070" s="15">
        <v>1900</v>
      </c>
      <c r="E2070" s="121">
        <v>1</v>
      </c>
      <c r="F2070" t="s">
        <v>1031</v>
      </c>
      <c r="G2070" s="121" t="s">
        <v>1384</v>
      </c>
      <c r="H2070" t="s">
        <v>387</v>
      </c>
      <c r="I2070" t="s">
        <v>488</v>
      </c>
      <c r="J2070" t="s">
        <v>436</v>
      </c>
      <c r="K2070" t="s">
        <v>436</v>
      </c>
      <c r="L2070" s="756" t="s">
        <v>213</v>
      </c>
      <c r="M2070" t="s">
        <v>496</v>
      </c>
      <c r="N2070" s="681">
        <f t="shared" ca="1" si="140"/>
        <v>0</v>
      </c>
      <c r="O2070" s="681">
        <f t="shared" ca="1" si="140"/>
        <v>0</v>
      </c>
      <c r="P2070" s="681">
        <f t="shared" ca="1" si="140"/>
        <v>0</v>
      </c>
      <c r="Q2070" s="681">
        <f t="shared" ca="1" si="140"/>
        <v>0</v>
      </c>
      <c r="R2070" s="681">
        <f t="shared" ca="1" si="140"/>
        <v>0</v>
      </c>
      <c r="S2070" t="str">
        <f t="shared" si="137"/>
        <v>HUM_ASR_FY_2022</v>
      </c>
      <c r="T2070" s="958">
        <f t="shared" si="138"/>
        <v>45032</v>
      </c>
      <c r="U2070" t="str">
        <f t="shared" si="139"/>
        <v>Unaudited</v>
      </c>
    </row>
    <row r="2071" spans="1:21" x14ac:dyDescent="0.25">
      <c r="A2071" t="s">
        <v>437</v>
      </c>
      <c r="B2071" t="s">
        <v>1385</v>
      </c>
      <c r="C2071" t="s">
        <v>1386</v>
      </c>
      <c r="D2071" s="15">
        <v>1900</v>
      </c>
      <c r="E2071" s="121">
        <v>1</v>
      </c>
      <c r="F2071" t="s">
        <v>1031</v>
      </c>
      <c r="G2071" s="121" t="s">
        <v>1384</v>
      </c>
      <c r="H2071" t="s">
        <v>387</v>
      </c>
      <c r="I2071" t="s">
        <v>489</v>
      </c>
      <c r="J2071" t="s">
        <v>26</v>
      </c>
      <c r="K2071" t="s">
        <v>26</v>
      </c>
      <c r="L2071" s="756" t="s">
        <v>204</v>
      </c>
      <c r="M2071" t="s">
        <v>26</v>
      </c>
      <c r="N2071" s="681">
        <f t="shared" ca="1" si="140"/>
        <v>0</v>
      </c>
      <c r="O2071" s="681">
        <f t="shared" ca="1" si="140"/>
        <v>0</v>
      </c>
      <c r="P2071" s="681">
        <f t="shared" ca="1" si="140"/>
        <v>0</v>
      </c>
      <c r="Q2071" s="681">
        <f t="shared" ca="1" si="140"/>
        <v>0</v>
      </c>
      <c r="R2071" s="681">
        <f t="shared" ca="1" si="140"/>
        <v>-6580.3305095180094</v>
      </c>
      <c r="S2071" t="str">
        <f t="shared" si="137"/>
        <v>HUM_ASR_FY_2022</v>
      </c>
      <c r="T2071" s="958">
        <f t="shared" si="138"/>
        <v>45032</v>
      </c>
      <c r="U2071" t="str">
        <f t="shared" si="139"/>
        <v>Unaudited</v>
      </c>
    </row>
    <row r="2072" spans="1:21" x14ac:dyDescent="0.25">
      <c r="A2072" t="s">
        <v>437</v>
      </c>
      <c r="B2072" t="s">
        <v>1385</v>
      </c>
      <c r="C2072" t="s">
        <v>1386</v>
      </c>
      <c r="D2072" s="15">
        <v>1900</v>
      </c>
      <c r="E2072" s="121">
        <v>1</v>
      </c>
      <c r="F2072" t="s">
        <v>438</v>
      </c>
      <c r="G2072" s="121">
        <v>91</v>
      </c>
      <c r="H2072" t="s">
        <v>388</v>
      </c>
      <c r="I2072" t="s">
        <v>432</v>
      </c>
      <c r="J2072" t="s">
        <v>432</v>
      </c>
      <c r="K2072" t="s">
        <v>432</v>
      </c>
      <c r="M2072" t="s">
        <v>432</v>
      </c>
      <c r="N2072" s="681">
        <f t="shared" ca="1" si="140"/>
        <v>11360</v>
      </c>
      <c r="O2072" s="681">
        <f t="shared" ca="1" si="140"/>
        <v>3829</v>
      </c>
      <c r="P2072" s="681">
        <f t="shared" ca="1" si="140"/>
        <v>7531</v>
      </c>
      <c r="Q2072" s="681">
        <f t="shared" ca="1" si="140"/>
        <v>0</v>
      </c>
      <c r="R2072" s="681">
        <f t="shared" ca="1" si="140"/>
        <v>0</v>
      </c>
      <c r="S2072" t="str">
        <f t="shared" si="137"/>
        <v>HUM_ASR_FY_2022</v>
      </c>
      <c r="T2072" s="958">
        <f t="shared" si="138"/>
        <v>45032</v>
      </c>
      <c r="U2072" t="str">
        <f t="shared" si="139"/>
        <v>Unaudited</v>
      </c>
    </row>
    <row r="2073" spans="1:21" x14ac:dyDescent="0.25">
      <c r="A2073" t="s">
        <v>437</v>
      </c>
      <c r="B2073" t="s">
        <v>1385</v>
      </c>
      <c r="C2073" t="s">
        <v>1386</v>
      </c>
      <c r="D2073" s="15">
        <v>1900</v>
      </c>
      <c r="E2073" s="121">
        <v>1</v>
      </c>
      <c r="F2073" t="s">
        <v>438</v>
      </c>
      <c r="G2073" s="121">
        <v>91</v>
      </c>
      <c r="H2073" t="s">
        <v>388</v>
      </c>
      <c r="I2073" t="s">
        <v>487</v>
      </c>
      <c r="J2073" t="s">
        <v>12</v>
      </c>
      <c r="K2073" t="s">
        <v>12</v>
      </c>
      <c r="L2073" s="756">
        <v>1.1000000000000001</v>
      </c>
      <c r="M2073" t="s">
        <v>12</v>
      </c>
      <c r="N2073" s="681">
        <f t="shared" ca="1" si="140"/>
        <v>38418568.799999997</v>
      </c>
      <c r="O2073" s="681">
        <f t="shared" ca="1" si="140"/>
        <v>0</v>
      </c>
      <c r="P2073" s="681">
        <f t="shared" ca="1" si="140"/>
        <v>0</v>
      </c>
      <c r="Q2073" s="681">
        <f t="shared" ca="1" si="140"/>
        <v>0</v>
      </c>
      <c r="R2073" s="681">
        <f t="shared" ca="1" si="140"/>
        <v>0</v>
      </c>
      <c r="S2073" t="str">
        <f t="shared" si="137"/>
        <v>HUM_ASR_FY_2022</v>
      </c>
      <c r="T2073" s="958">
        <f t="shared" si="138"/>
        <v>45032</v>
      </c>
      <c r="U2073" t="str">
        <f t="shared" si="139"/>
        <v>Unaudited</v>
      </c>
    </row>
    <row r="2074" spans="1:21" x14ac:dyDescent="0.25">
      <c r="A2074" t="s">
        <v>437</v>
      </c>
      <c r="B2074" t="s">
        <v>1385</v>
      </c>
      <c r="C2074" t="s">
        <v>1386</v>
      </c>
      <c r="D2074" s="15">
        <v>1900</v>
      </c>
      <c r="E2074" s="121">
        <v>1</v>
      </c>
      <c r="F2074" t="s">
        <v>438</v>
      </c>
      <c r="G2074" s="121">
        <v>91</v>
      </c>
      <c r="H2074" t="s">
        <v>388</v>
      </c>
      <c r="I2074" t="s">
        <v>487</v>
      </c>
      <c r="J2074" t="s">
        <v>12</v>
      </c>
      <c r="K2074" t="s">
        <v>222</v>
      </c>
      <c r="L2074" s="756">
        <v>1.2</v>
      </c>
      <c r="M2074" t="s">
        <v>222</v>
      </c>
      <c r="N2074" s="681">
        <f t="shared" ca="1" si="140"/>
        <v>0</v>
      </c>
      <c r="O2074" s="681">
        <f t="shared" ca="1" si="140"/>
        <v>0</v>
      </c>
      <c r="P2074" s="681">
        <f t="shared" ca="1" si="140"/>
        <v>0</v>
      </c>
      <c r="Q2074" s="681">
        <f t="shared" ca="1" si="140"/>
        <v>0</v>
      </c>
      <c r="R2074" s="681">
        <f t="shared" ca="1" si="140"/>
        <v>0</v>
      </c>
      <c r="S2074" t="str">
        <f t="shared" si="137"/>
        <v>HUM_ASR_FY_2022</v>
      </c>
      <c r="T2074" s="958">
        <f t="shared" si="138"/>
        <v>45032</v>
      </c>
      <c r="U2074" t="str">
        <f t="shared" si="139"/>
        <v>Unaudited</v>
      </c>
    </row>
    <row r="2075" spans="1:21" x14ac:dyDescent="0.25">
      <c r="A2075" t="s">
        <v>437</v>
      </c>
      <c r="B2075" t="s">
        <v>1385</v>
      </c>
      <c r="C2075" t="s">
        <v>1386</v>
      </c>
      <c r="D2075" s="15">
        <v>1900</v>
      </c>
      <c r="E2075" s="121">
        <v>1</v>
      </c>
      <c r="F2075" t="s">
        <v>438</v>
      </c>
      <c r="G2075" s="121">
        <v>91</v>
      </c>
      <c r="H2075" t="s">
        <v>388</v>
      </c>
      <c r="I2075" t="s">
        <v>487</v>
      </c>
      <c r="J2075" t="s">
        <v>12</v>
      </c>
      <c r="K2075" t="s">
        <v>1323</v>
      </c>
      <c r="L2075" s="756" t="s">
        <v>1319</v>
      </c>
      <c r="M2075" t="s">
        <v>1323</v>
      </c>
      <c r="N2075" s="681">
        <f t="shared" ca="1" si="140"/>
        <v>236771.31</v>
      </c>
      <c r="O2075" s="681">
        <f t="shared" ca="1" si="140"/>
        <v>0</v>
      </c>
      <c r="P2075" s="681">
        <f t="shared" ca="1" si="140"/>
        <v>0</v>
      </c>
      <c r="Q2075" s="681">
        <f t="shared" ca="1" si="140"/>
        <v>0</v>
      </c>
      <c r="R2075" s="681">
        <f t="shared" ca="1" si="140"/>
        <v>0</v>
      </c>
      <c r="S2075" t="str">
        <f t="shared" si="137"/>
        <v>HUM_ASR_FY_2022</v>
      </c>
      <c r="T2075" s="958">
        <f t="shared" si="138"/>
        <v>45032</v>
      </c>
      <c r="U2075" t="str">
        <f t="shared" si="139"/>
        <v>Unaudited</v>
      </c>
    </row>
    <row r="2076" spans="1:21" x14ac:dyDescent="0.25">
      <c r="A2076" t="s">
        <v>437</v>
      </c>
      <c r="B2076" t="s">
        <v>1385</v>
      </c>
      <c r="C2076" t="s">
        <v>1386</v>
      </c>
      <c r="D2076" s="15">
        <v>1900</v>
      </c>
      <c r="E2076" s="121">
        <v>1</v>
      </c>
      <c r="F2076" t="s">
        <v>438</v>
      </c>
      <c r="G2076" s="121">
        <v>91</v>
      </c>
      <c r="H2076" t="s">
        <v>388</v>
      </c>
      <c r="I2076" t="s">
        <v>487</v>
      </c>
      <c r="J2076" t="s">
        <v>12</v>
      </c>
      <c r="K2076" t="s">
        <v>1325</v>
      </c>
      <c r="L2076" s="756" t="s">
        <v>1324</v>
      </c>
      <c r="M2076" t="s">
        <v>1325</v>
      </c>
      <c r="N2076" s="681">
        <f t="shared" ca="1" si="140"/>
        <v>-50909.25</v>
      </c>
      <c r="O2076" s="681">
        <f t="shared" ca="1" si="140"/>
        <v>0</v>
      </c>
      <c r="P2076" s="681">
        <f t="shared" ca="1" si="140"/>
        <v>0</v>
      </c>
      <c r="Q2076" s="681">
        <f t="shared" ca="1" si="140"/>
        <v>0</v>
      </c>
      <c r="R2076" s="681">
        <f t="shared" ca="1" si="140"/>
        <v>0</v>
      </c>
      <c r="S2076" t="str">
        <f t="shared" si="137"/>
        <v>HUM_ASR_FY_2022</v>
      </c>
      <c r="T2076" s="958">
        <f t="shared" si="138"/>
        <v>45032</v>
      </c>
      <c r="U2076" t="str">
        <f t="shared" si="139"/>
        <v>Unaudited</v>
      </c>
    </row>
    <row r="2077" spans="1:21" x14ac:dyDescent="0.25">
      <c r="A2077" t="s">
        <v>437</v>
      </c>
      <c r="B2077" t="s">
        <v>1385</v>
      </c>
      <c r="C2077" t="s">
        <v>1386</v>
      </c>
      <c r="D2077" s="15">
        <v>1900</v>
      </c>
      <c r="E2077" s="121">
        <v>1</v>
      </c>
      <c r="F2077" t="s">
        <v>438</v>
      </c>
      <c r="G2077" s="121">
        <v>91</v>
      </c>
      <c r="H2077" t="s">
        <v>388</v>
      </c>
      <c r="I2077" t="s">
        <v>487</v>
      </c>
      <c r="J2077" t="s">
        <v>13</v>
      </c>
      <c r="K2077" t="s">
        <v>13</v>
      </c>
      <c r="L2077" s="756" t="s">
        <v>63</v>
      </c>
      <c r="M2077" t="s">
        <v>13</v>
      </c>
      <c r="N2077" s="681">
        <f t="shared" ca="1" si="140"/>
        <v>-10450.36</v>
      </c>
      <c r="O2077" s="681">
        <f t="shared" ca="1" si="140"/>
        <v>0</v>
      </c>
      <c r="P2077" s="681">
        <f t="shared" ca="1" si="140"/>
        <v>0</v>
      </c>
      <c r="Q2077" s="681">
        <f t="shared" ca="1" si="140"/>
        <v>0</v>
      </c>
      <c r="R2077" s="681">
        <f t="shared" ca="1" si="140"/>
        <v>0</v>
      </c>
      <c r="S2077" t="str">
        <f t="shared" si="137"/>
        <v>HUM_ASR_FY_2022</v>
      </c>
      <c r="T2077" s="958">
        <f t="shared" si="138"/>
        <v>45032</v>
      </c>
      <c r="U2077" t="str">
        <f t="shared" si="139"/>
        <v>Unaudited</v>
      </c>
    </row>
    <row r="2078" spans="1:21" x14ac:dyDescent="0.25">
      <c r="A2078" t="s">
        <v>437</v>
      </c>
      <c r="B2078" t="s">
        <v>1385</v>
      </c>
      <c r="C2078" t="s">
        <v>1386</v>
      </c>
      <c r="D2078" s="15">
        <v>1900</v>
      </c>
      <c r="E2078" s="121">
        <v>1</v>
      </c>
      <c r="F2078" t="s">
        <v>438</v>
      </c>
      <c r="G2078" s="121">
        <v>91</v>
      </c>
      <c r="H2078" t="s">
        <v>388</v>
      </c>
      <c r="I2078" t="s">
        <v>488</v>
      </c>
      <c r="J2078" t="s">
        <v>433</v>
      </c>
      <c r="K2078" t="s">
        <v>796</v>
      </c>
      <c r="L2078" s="756">
        <v>2.1</v>
      </c>
      <c r="M2078" t="s">
        <v>731</v>
      </c>
      <c r="N2078" s="681">
        <f t="shared" ca="1" si="140"/>
        <v>91157</v>
      </c>
      <c r="O2078" s="681">
        <f t="shared" ca="1" si="140"/>
        <v>87374</v>
      </c>
      <c r="P2078" s="681">
        <f t="shared" ca="1" si="140"/>
        <v>3783</v>
      </c>
      <c r="Q2078" s="681">
        <f t="shared" ca="1" si="140"/>
        <v>0</v>
      </c>
      <c r="R2078" s="681">
        <f t="shared" ca="1" si="140"/>
        <v>0</v>
      </c>
      <c r="S2078" t="str">
        <f t="shared" si="137"/>
        <v>HUM_ASR_FY_2022</v>
      </c>
      <c r="T2078" s="958">
        <f t="shared" si="138"/>
        <v>45032</v>
      </c>
      <c r="U2078" t="str">
        <f t="shared" si="139"/>
        <v>Unaudited</v>
      </c>
    </row>
    <row r="2079" spans="1:21" x14ac:dyDescent="0.25">
      <c r="A2079" t="s">
        <v>437</v>
      </c>
      <c r="B2079" t="s">
        <v>1385</v>
      </c>
      <c r="C2079" t="s">
        <v>1386</v>
      </c>
      <c r="D2079" s="15">
        <v>1900</v>
      </c>
      <c r="E2079" s="121">
        <v>1</v>
      </c>
      <c r="F2079" t="s">
        <v>438</v>
      </c>
      <c r="G2079" s="121">
        <v>91</v>
      </c>
      <c r="H2079" t="s">
        <v>388</v>
      </c>
      <c r="I2079" t="s">
        <v>488</v>
      </c>
      <c r="J2079" t="s">
        <v>433</v>
      </c>
      <c r="K2079" t="s">
        <v>796</v>
      </c>
      <c r="L2079" s="756">
        <v>2.2000000000000002</v>
      </c>
      <c r="M2079" t="s">
        <v>732</v>
      </c>
      <c r="N2079" s="681">
        <f t="shared" ca="1" si="140"/>
        <v>160</v>
      </c>
      <c r="O2079" s="681">
        <f t="shared" ca="1" si="140"/>
        <v>156</v>
      </c>
      <c r="P2079" s="681">
        <f t="shared" ca="1" si="140"/>
        <v>4</v>
      </c>
      <c r="Q2079" s="681">
        <f t="shared" ca="1" si="140"/>
        <v>0</v>
      </c>
      <c r="R2079" s="681">
        <f t="shared" ca="1" si="140"/>
        <v>0</v>
      </c>
      <c r="S2079" t="str">
        <f t="shared" si="137"/>
        <v>HUM_ASR_FY_2022</v>
      </c>
      <c r="T2079" s="958">
        <f t="shared" si="138"/>
        <v>45032</v>
      </c>
      <c r="U2079" t="str">
        <f t="shared" si="139"/>
        <v>Unaudited</v>
      </c>
    </row>
    <row r="2080" spans="1:21" x14ac:dyDescent="0.25">
      <c r="A2080" t="s">
        <v>437</v>
      </c>
      <c r="B2080" t="s">
        <v>1385</v>
      </c>
      <c r="C2080" t="s">
        <v>1386</v>
      </c>
      <c r="D2080" s="15">
        <v>1900</v>
      </c>
      <c r="E2080" s="121">
        <v>1</v>
      </c>
      <c r="F2080" t="s">
        <v>438</v>
      </c>
      <c r="G2080" s="121">
        <v>91</v>
      </c>
      <c r="H2080" t="s">
        <v>388</v>
      </c>
      <c r="I2080" t="s">
        <v>488</v>
      </c>
      <c r="J2080" t="s">
        <v>433</v>
      </c>
      <c r="K2080" t="s">
        <v>796</v>
      </c>
      <c r="L2080" s="756">
        <v>2.2999999999999998</v>
      </c>
      <c r="M2080" t="s">
        <v>733</v>
      </c>
      <c r="N2080" s="681">
        <f t="shared" ca="1" si="140"/>
        <v>18981608.189999983</v>
      </c>
      <c r="O2080" s="681">
        <f t="shared" ca="1" si="140"/>
        <v>18120281.859999981</v>
      </c>
      <c r="P2080" s="681">
        <f t="shared" ca="1" si="140"/>
        <v>861326.33000000007</v>
      </c>
      <c r="Q2080" s="681">
        <f t="shared" ca="1" si="140"/>
        <v>0</v>
      </c>
      <c r="R2080" s="681">
        <f t="shared" ca="1" si="140"/>
        <v>0</v>
      </c>
      <c r="S2080" t="str">
        <f t="shared" si="137"/>
        <v>HUM_ASR_FY_2022</v>
      </c>
      <c r="T2080" s="958">
        <f t="shared" si="138"/>
        <v>45032</v>
      </c>
      <c r="U2080" t="str">
        <f t="shared" si="139"/>
        <v>Unaudited</v>
      </c>
    </row>
    <row r="2081" spans="1:21" x14ac:dyDescent="0.25">
      <c r="A2081" t="s">
        <v>437</v>
      </c>
      <c r="B2081" t="s">
        <v>1385</v>
      </c>
      <c r="C2081" t="s">
        <v>1386</v>
      </c>
      <c r="D2081" s="15">
        <v>1900</v>
      </c>
      <c r="E2081" s="121">
        <v>1</v>
      </c>
      <c r="F2081" t="s">
        <v>438</v>
      </c>
      <c r="G2081" s="121">
        <v>91</v>
      </c>
      <c r="H2081" t="s">
        <v>388</v>
      </c>
      <c r="I2081" t="s">
        <v>488</v>
      </c>
      <c r="J2081" t="s">
        <v>433</v>
      </c>
      <c r="K2081" t="s">
        <v>796</v>
      </c>
      <c r="L2081" s="756">
        <v>2.4</v>
      </c>
      <c r="M2081" t="s">
        <v>734</v>
      </c>
      <c r="N2081" s="681">
        <f t="shared" ca="1" si="140"/>
        <v>10264.489999999998</v>
      </c>
      <c r="O2081" s="681">
        <f t="shared" ca="1" si="140"/>
        <v>10069.099999999999</v>
      </c>
      <c r="P2081" s="681">
        <f t="shared" ca="1" si="140"/>
        <v>195.39</v>
      </c>
      <c r="Q2081" s="681">
        <f t="shared" ca="1" si="140"/>
        <v>0</v>
      </c>
      <c r="R2081" s="681">
        <f t="shared" ca="1" si="140"/>
        <v>0</v>
      </c>
      <c r="S2081" t="str">
        <f t="shared" si="137"/>
        <v>HUM_ASR_FY_2022</v>
      </c>
      <c r="T2081" s="958">
        <f t="shared" si="138"/>
        <v>45032</v>
      </c>
      <c r="U2081" t="str">
        <f t="shared" si="139"/>
        <v>Unaudited</v>
      </c>
    </row>
    <row r="2082" spans="1:21" x14ac:dyDescent="0.25">
      <c r="A2082" t="s">
        <v>437</v>
      </c>
      <c r="B2082" t="s">
        <v>1385</v>
      </c>
      <c r="C2082" t="s">
        <v>1386</v>
      </c>
      <c r="D2082" s="15">
        <v>1900</v>
      </c>
      <c r="E2082" s="121">
        <v>1</v>
      </c>
      <c r="F2082" t="s">
        <v>438</v>
      </c>
      <c r="G2082" s="121">
        <v>91</v>
      </c>
      <c r="H2082" t="s">
        <v>388</v>
      </c>
      <c r="I2082" t="s">
        <v>488</v>
      </c>
      <c r="J2082" t="s">
        <v>433</v>
      </c>
      <c r="K2082" t="s">
        <v>796</v>
      </c>
      <c r="L2082" s="756">
        <v>2.5</v>
      </c>
      <c r="M2082" t="s">
        <v>776</v>
      </c>
      <c r="N2082" s="681">
        <f t="shared" ca="1" si="140"/>
        <v>8474</v>
      </c>
      <c r="O2082" s="681">
        <f t="shared" ca="1" si="140"/>
        <v>8295</v>
      </c>
      <c r="P2082" s="681">
        <f t="shared" ca="1" si="140"/>
        <v>179</v>
      </c>
      <c r="Q2082" s="681">
        <f t="shared" ca="1" si="140"/>
        <v>0</v>
      </c>
      <c r="R2082" s="681">
        <f t="shared" ca="1" si="140"/>
        <v>0</v>
      </c>
      <c r="S2082" t="str">
        <f t="shared" si="137"/>
        <v>HUM_ASR_FY_2022</v>
      </c>
      <c r="T2082" s="958">
        <f t="shared" si="138"/>
        <v>45032</v>
      </c>
      <c r="U2082" t="str">
        <f t="shared" si="139"/>
        <v>Unaudited</v>
      </c>
    </row>
    <row r="2083" spans="1:21" x14ac:dyDescent="0.25">
      <c r="A2083" t="s">
        <v>437</v>
      </c>
      <c r="B2083" t="s">
        <v>1385</v>
      </c>
      <c r="C2083" t="s">
        <v>1386</v>
      </c>
      <c r="D2083" s="15">
        <v>1900</v>
      </c>
      <c r="E2083" s="121">
        <v>1</v>
      </c>
      <c r="F2083" t="s">
        <v>438</v>
      </c>
      <c r="G2083" s="121">
        <v>91</v>
      </c>
      <c r="H2083" t="s">
        <v>388</v>
      </c>
      <c r="I2083" t="s">
        <v>488</v>
      </c>
      <c r="J2083" t="s">
        <v>433</v>
      </c>
      <c r="K2083" t="s">
        <v>796</v>
      </c>
      <c r="L2083" s="756">
        <v>2.6</v>
      </c>
      <c r="M2083" t="s">
        <v>186</v>
      </c>
      <c r="N2083" s="681">
        <f t="shared" ca="1" si="140"/>
        <v>1691383.9499999995</v>
      </c>
      <c r="O2083" s="681">
        <f t="shared" ca="1" si="140"/>
        <v>1622589.7399999995</v>
      </c>
      <c r="P2083" s="681">
        <f t="shared" ca="1" si="140"/>
        <v>68794.209999999992</v>
      </c>
      <c r="Q2083" s="681">
        <f t="shared" ca="1" si="140"/>
        <v>0</v>
      </c>
      <c r="R2083" s="681">
        <f t="shared" ca="1" si="140"/>
        <v>0</v>
      </c>
      <c r="S2083" t="str">
        <f t="shared" si="137"/>
        <v>HUM_ASR_FY_2022</v>
      </c>
      <c r="T2083" s="958">
        <f t="shared" si="138"/>
        <v>45032</v>
      </c>
      <c r="U2083" t="str">
        <f t="shared" si="139"/>
        <v>Unaudited</v>
      </c>
    </row>
    <row r="2084" spans="1:21" x14ac:dyDescent="0.25">
      <c r="A2084" t="s">
        <v>437</v>
      </c>
      <c r="B2084" t="s">
        <v>1385</v>
      </c>
      <c r="C2084" t="s">
        <v>1386</v>
      </c>
      <c r="D2084" s="15">
        <v>1900</v>
      </c>
      <c r="E2084" s="121">
        <v>1</v>
      </c>
      <c r="F2084" t="s">
        <v>438</v>
      </c>
      <c r="G2084" s="121">
        <v>91</v>
      </c>
      <c r="H2084" t="s">
        <v>388</v>
      </c>
      <c r="I2084" t="s">
        <v>488</v>
      </c>
      <c r="J2084" t="s">
        <v>433</v>
      </c>
      <c r="K2084" t="s">
        <v>796</v>
      </c>
      <c r="L2084" s="756">
        <v>2.7</v>
      </c>
      <c r="M2084" t="s">
        <v>797</v>
      </c>
      <c r="N2084" s="681">
        <f t="shared" ca="1" si="140"/>
        <v>308256.72607207071</v>
      </c>
      <c r="O2084" s="681">
        <f t="shared" ca="1" si="140"/>
        <v>294268.99479515239</v>
      </c>
      <c r="P2084" s="681">
        <f t="shared" ca="1" si="140"/>
        <v>13987.731276918339</v>
      </c>
      <c r="Q2084" s="681">
        <f t="shared" ca="1" si="140"/>
        <v>0</v>
      </c>
      <c r="R2084" s="681">
        <f t="shared" ca="1" si="140"/>
        <v>0</v>
      </c>
      <c r="S2084" t="str">
        <f t="shared" si="137"/>
        <v>HUM_ASR_FY_2022</v>
      </c>
      <c r="T2084" s="958">
        <f t="shared" si="138"/>
        <v>45032</v>
      </c>
      <c r="U2084" t="str">
        <f t="shared" si="139"/>
        <v>Unaudited</v>
      </c>
    </row>
    <row r="2085" spans="1:21" x14ac:dyDescent="0.25">
      <c r="A2085" t="s">
        <v>437</v>
      </c>
      <c r="B2085" t="s">
        <v>1385</v>
      </c>
      <c r="C2085" t="s">
        <v>1386</v>
      </c>
      <c r="D2085" s="15">
        <v>1900</v>
      </c>
      <c r="E2085" s="121">
        <v>1</v>
      </c>
      <c r="F2085" t="s">
        <v>438</v>
      </c>
      <c r="G2085" s="121">
        <v>91</v>
      </c>
      <c r="H2085" t="s">
        <v>388</v>
      </c>
      <c r="I2085" t="s">
        <v>488</v>
      </c>
      <c r="J2085" t="s">
        <v>433</v>
      </c>
      <c r="K2085" t="s">
        <v>796</v>
      </c>
      <c r="L2085" s="756">
        <v>2.8</v>
      </c>
      <c r="M2085" t="s">
        <v>798</v>
      </c>
      <c r="N2085" s="681">
        <f t="shared" ca="1" si="140"/>
        <v>0</v>
      </c>
      <c r="O2085" s="681">
        <f t="shared" ca="1" si="140"/>
        <v>0</v>
      </c>
      <c r="P2085" s="681">
        <f t="shared" ca="1" si="140"/>
        <v>0</v>
      </c>
      <c r="Q2085" s="681">
        <f t="shared" ca="1" si="140"/>
        <v>0</v>
      </c>
      <c r="R2085" s="681">
        <f t="shared" ca="1" si="140"/>
        <v>0</v>
      </c>
      <c r="S2085" t="str">
        <f t="shared" si="137"/>
        <v>HUM_ASR_FY_2022</v>
      </c>
      <c r="T2085" s="958">
        <f t="shared" si="138"/>
        <v>45032</v>
      </c>
      <c r="U2085" t="str">
        <f t="shared" si="139"/>
        <v>Unaudited</v>
      </c>
    </row>
    <row r="2086" spans="1:21" x14ac:dyDescent="0.25">
      <c r="A2086" t="s">
        <v>437</v>
      </c>
      <c r="B2086" t="s">
        <v>1385</v>
      </c>
      <c r="C2086" t="s">
        <v>1386</v>
      </c>
      <c r="D2086" s="15">
        <v>1900</v>
      </c>
      <c r="E2086" s="121">
        <v>1</v>
      </c>
      <c r="F2086" t="s">
        <v>438</v>
      </c>
      <c r="G2086" s="121">
        <v>91</v>
      </c>
      <c r="H2086" t="s">
        <v>388</v>
      </c>
      <c r="I2086" t="s">
        <v>488</v>
      </c>
      <c r="J2086" t="s">
        <v>433</v>
      </c>
      <c r="K2086" t="s">
        <v>796</v>
      </c>
      <c r="L2086" s="756">
        <v>2.9</v>
      </c>
      <c r="M2086" t="s">
        <v>779</v>
      </c>
      <c r="N2086" s="681">
        <f t="shared" ca="1" si="140"/>
        <v>0</v>
      </c>
      <c r="O2086" s="681">
        <f t="shared" ca="1" si="140"/>
        <v>0</v>
      </c>
      <c r="P2086" s="681">
        <f t="shared" ca="1" si="140"/>
        <v>0</v>
      </c>
      <c r="Q2086" s="681">
        <f t="shared" ca="1" si="140"/>
        <v>0</v>
      </c>
      <c r="R2086" s="681">
        <f t="shared" ca="1" si="140"/>
        <v>0</v>
      </c>
      <c r="S2086" t="str">
        <f t="shared" si="137"/>
        <v>HUM_ASR_FY_2022</v>
      </c>
      <c r="T2086" s="958">
        <f t="shared" si="138"/>
        <v>45032</v>
      </c>
      <c r="U2086" t="str">
        <f t="shared" si="139"/>
        <v>Unaudited</v>
      </c>
    </row>
    <row r="2087" spans="1:21" x14ac:dyDescent="0.25">
      <c r="A2087" t="s">
        <v>437</v>
      </c>
      <c r="B2087" t="s">
        <v>1385</v>
      </c>
      <c r="C2087" t="s">
        <v>1386</v>
      </c>
      <c r="D2087" s="15">
        <v>1900</v>
      </c>
      <c r="E2087" s="121">
        <v>1</v>
      </c>
      <c r="F2087" t="s">
        <v>438</v>
      </c>
      <c r="G2087" s="121">
        <v>91</v>
      </c>
      <c r="H2087" t="s">
        <v>388</v>
      </c>
      <c r="I2087" t="s">
        <v>488</v>
      </c>
      <c r="J2087" t="s">
        <v>433</v>
      </c>
      <c r="K2087" t="s">
        <v>223</v>
      </c>
      <c r="L2087" s="756">
        <v>2.11</v>
      </c>
      <c r="M2087" t="s">
        <v>228</v>
      </c>
      <c r="N2087" s="681">
        <f t="shared" ca="1" si="140"/>
        <v>1091725.06</v>
      </c>
      <c r="O2087" s="681">
        <f t="shared" ca="1" si="140"/>
        <v>136296.35999999999</v>
      </c>
      <c r="P2087" s="681">
        <f t="shared" ca="1" si="140"/>
        <v>955428.7</v>
      </c>
      <c r="Q2087" s="681">
        <f t="shared" ca="1" si="140"/>
        <v>0</v>
      </c>
      <c r="R2087" s="681">
        <f t="shared" ca="1" si="140"/>
        <v>0</v>
      </c>
      <c r="S2087" t="str">
        <f t="shared" si="137"/>
        <v>HUM_ASR_FY_2022</v>
      </c>
      <c r="T2087" s="958">
        <f t="shared" si="138"/>
        <v>45032</v>
      </c>
      <c r="U2087" t="str">
        <f t="shared" si="139"/>
        <v>Unaudited</v>
      </c>
    </row>
    <row r="2088" spans="1:21" x14ac:dyDescent="0.25">
      <c r="A2088" t="s">
        <v>437</v>
      </c>
      <c r="B2088" t="s">
        <v>1385</v>
      </c>
      <c r="C2088" t="s">
        <v>1386</v>
      </c>
      <c r="D2088" s="15">
        <v>1900</v>
      </c>
      <c r="E2088" s="121">
        <v>1</v>
      </c>
      <c r="F2088" t="s">
        <v>438</v>
      </c>
      <c r="G2088" s="121">
        <v>91</v>
      </c>
      <c r="H2088" t="s">
        <v>388</v>
      </c>
      <c r="I2088" t="s">
        <v>488</v>
      </c>
      <c r="J2088" t="s">
        <v>433</v>
      </c>
      <c r="K2088" t="s">
        <v>223</v>
      </c>
      <c r="L2088" s="756">
        <v>2.12</v>
      </c>
      <c r="M2088" t="s">
        <v>552</v>
      </c>
      <c r="N2088" s="681">
        <f t="shared" ca="1" si="140"/>
        <v>10368224.59999999</v>
      </c>
      <c r="O2088" s="681">
        <f t="shared" ca="1" si="140"/>
        <v>296818.01000000013</v>
      </c>
      <c r="P2088" s="681">
        <f t="shared" ca="1" si="140"/>
        <v>10071406.589999991</v>
      </c>
      <c r="Q2088" s="681">
        <f t="shared" ca="1" si="140"/>
        <v>0</v>
      </c>
      <c r="R2088" s="681">
        <f t="shared" ca="1" si="140"/>
        <v>0</v>
      </c>
      <c r="S2088" t="str">
        <f t="shared" si="137"/>
        <v>HUM_ASR_FY_2022</v>
      </c>
      <c r="T2088" s="958">
        <f t="shared" si="138"/>
        <v>45032</v>
      </c>
      <c r="U2088" t="str">
        <f t="shared" si="139"/>
        <v>Unaudited</v>
      </c>
    </row>
    <row r="2089" spans="1:21" x14ac:dyDescent="0.25">
      <c r="A2089" t="s">
        <v>437</v>
      </c>
      <c r="B2089" t="s">
        <v>1385</v>
      </c>
      <c r="C2089" t="s">
        <v>1386</v>
      </c>
      <c r="D2089" s="15">
        <v>1900</v>
      </c>
      <c r="E2089" s="121">
        <v>1</v>
      </c>
      <c r="F2089" t="s">
        <v>438</v>
      </c>
      <c r="G2089" s="121">
        <v>91</v>
      </c>
      <c r="H2089" t="s">
        <v>388</v>
      </c>
      <c r="I2089" t="s">
        <v>488</v>
      </c>
      <c r="J2089" t="s">
        <v>433</v>
      </c>
      <c r="K2089" t="s">
        <v>223</v>
      </c>
      <c r="L2089" s="756">
        <v>2.13</v>
      </c>
      <c r="M2089" t="s">
        <v>229</v>
      </c>
      <c r="N2089" s="681">
        <f t="shared" ca="1" si="140"/>
        <v>415132.78999999887</v>
      </c>
      <c r="O2089" s="681">
        <f t="shared" ca="1" si="140"/>
        <v>19822.109999999993</v>
      </c>
      <c r="P2089" s="681">
        <f t="shared" ca="1" si="140"/>
        <v>395310.67999999889</v>
      </c>
      <c r="Q2089" s="681">
        <f t="shared" ca="1" si="140"/>
        <v>0</v>
      </c>
      <c r="R2089" s="681">
        <f t="shared" ca="1" si="140"/>
        <v>0</v>
      </c>
      <c r="S2089" t="str">
        <f t="shared" si="137"/>
        <v>HUM_ASR_FY_2022</v>
      </c>
      <c r="T2089" s="958">
        <f t="shared" si="138"/>
        <v>45032</v>
      </c>
      <c r="U2089" t="str">
        <f t="shared" si="139"/>
        <v>Unaudited</v>
      </c>
    </row>
    <row r="2090" spans="1:21" x14ac:dyDescent="0.25">
      <c r="A2090" t="s">
        <v>437</v>
      </c>
      <c r="B2090" t="s">
        <v>1385</v>
      </c>
      <c r="C2090" t="s">
        <v>1386</v>
      </c>
      <c r="D2090" s="15">
        <v>1900</v>
      </c>
      <c r="E2090" s="121">
        <v>1</v>
      </c>
      <c r="F2090" t="s">
        <v>438</v>
      </c>
      <c r="G2090" s="121">
        <v>91</v>
      </c>
      <c r="H2090" t="s">
        <v>388</v>
      </c>
      <c r="I2090" t="s">
        <v>488</v>
      </c>
      <c r="J2090" t="s">
        <v>433</v>
      </c>
      <c r="K2090" t="s">
        <v>223</v>
      </c>
      <c r="L2090" s="756">
        <v>2.14</v>
      </c>
      <c r="M2090" t="s">
        <v>556</v>
      </c>
      <c r="N2090" s="681">
        <f t="shared" ca="1" si="140"/>
        <v>88629.530000000028</v>
      </c>
      <c r="O2090" s="681">
        <f t="shared" ca="1" si="140"/>
        <v>83220.450000000026</v>
      </c>
      <c r="P2090" s="681">
        <f t="shared" ca="1" si="140"/>
        <v>5409.079999999999</v>
      </c>
      <c r="Q2090" s="681">
        <f t="shared" ca="1" si="140"/>
        <v>0</v>
      </c>
      <c r="R2090" s="681">
        <f t="shared" ca="1" si="140"/>
        <v>0</v>
      </c>
      <c r="S2090" t="str">
        <f t="shared" si="137"/>
        <v>HUM_ASR_FY_2022</v>
      </c>
      <c r="T2090" s="958">
        <f t="shared" si="138"/>
        <v>45032</v>
      </c>
      <c r="U2090" t="str">
        <f t="shared" si="139"/>
        <v>Unaudited</v>
      </c>
    </row>
    <row r="2091" spans="1:21" x14ac:dyDescent="0.25">
      <c r="A2091" t="s">
        <v>437</v>
      </c>
      <c r="B2091" t="s">
        <v>1385</v>
      </c>
      <c r="C2091" t="s">
        <v>1386</v>
      </c>
      <c r="D2091" s="15">
        <v>1900</v>
      </c>
      <c r="E2091" s="121">
        <v>1</v>
      </c>
      <c r="F2091" t="s">
        <v>438</v>
      </c>
      <c r="G2091" s="121">
        <v>91</v>
      </c>
      <c r="H2091" t="s">
        <v>388</v>
      </c>
      <c r="I2091" t="s">
        <v>488</v>
      </c>
      <c r="J2091" t="s">
        <v>433</v>
      </c>
      <c r="K2091" t="s">
        <v>223</v>
      </c>
      <c r="L2091" s="756">
        <v>2.15</v>
      </c>
      <c r="M2091" t="s">
        <v>20</v>
      </c>
      <c r="N2091" s="681">
        <f t="shared" ca="1" si="140"/>
        <v>82190.111835414937</v>
      </c>
      <c r="O2091" s="681">
        <f t="shared" ca="1" si="140"/>
        <v>308.62250216638586</v>
      </c>
      <c r="P2091" s="681">
        <f t="shared" ca="1" si="140"/>
        <v>81881.489333248552</v>
      </c>
      <c r="Q2091" s="681">
        <f t="shared" ca="1" si="140"/>
        <v>0</v>
      </c>
      <c r="R2091" s="681">
        <f t="shared" ca="1" si="140"/>
        <v>0</v>
      </c>
      <c r="S2091" t="str">
        <f t="shared" si="137"/>
        <v>HUM_ASR_FY_2022</v>
      </c>
      <c r="T2091" s="958">
        <f t="shared" si="138"/>
        <v>45032</v>
      </c>
      <c r="U2091" t="str">
        <f t="shared" si="139"/>
        <v>Unaudited</v>
      </c>
    </row>
    <row r="2092" spans="1:21" x14ac:dyDescent="0.25">
      <c r="A2092" t="s">
        <v>437</v>
      </c>
      <c r="B2092" t="s">
        <v>1385</v>
      </c>
      <c r="C2092" t="s">
        <v>1386</v>
      </c>
      <c r="D2092" s="15">
        <v>1900</v>
      </c>
      <c r="E2092" s="121">
        <v>1</v>
      </c>
      <c r="F2092" t="s">
        <v>438</v>
      </c>
      <c r="G2092" s="121">
        <v>91</v>
      </c>
      <c r="H2092" t="s">
        <v>388</v>
      </c>
      <c r="I2092" t="s">
        <v>488</v>
      </c>
      <c r="J2092" t="s">
        <v>433</v>
      </c>
      <c r="K2092" t="s">
        <v>223</v>
      </c>
      <c r="L2092" s="756">
        <v>2.16</v>
      </c>
      <c r="M2092" t="s">
        <v>799</v>
      </c>
      <c r="N2092" s="681">
        <f t="shared" ca="1" si="140"/>
        <v>1367831.6699582106</v>
      </c>
      <c r="O2092" s="681">
        <f t="shared" ca="1" si="140"/>
        <v>479921.40162161243</v>
      </c>
      <c r="P2092" s="681">
        <f t="shared" ca="1" si="140"/>
        <v>887910.26833659806</v>
      </c>
      <c r="Q2092" s="681">
        <f t="shared" ca="1" si="140"/>
        <v>0</v>
      </c>
      <c r="R2092" s="681">
        <f t="shared" ca="1" si="140"/>
        <v>0</v>
      </c>
      <c r="S2092" t="str">
        <f t="shared" si="137"/>
        <v>HUM_ASR_FY_2022</v>
      </c>
      <c r="T2092" s="958">
        <f t="shared" si="138"/>
        <v>45032</v>
      </c>
      <c r="U2092" t="str">
        <f t="shared" si="139"/>
        <v>Unaudited</v>
      </c>
    </row>
    <row r="2093" spans="1:21" x14ac:dyDescent="0.25">
      <c r="A2093" t="s">
        <v>437</v>
      </c>
      <c r="B2093" t="s">
        <v>1385</v>
      </c>
      <c r="C2093" t="s">
        <v>1386</v>
      </c>
      <c r="D2093" s="15">
        <v>1900</v>
      </c>
      <c r="E2093" s="121">
        <v>1</v>
      </c>
      <c r="F2093" t="s">
        <v>438</v>
      </c>
      <c r="G2093" s="121">
        <v>91</v>
      </c>
      <c r="H2093" t="s">
        <v>388</v>
      </c>
      <c r="I2093" t="s">
        <v>488</v>
      </c>
      <c r="J2093" t="s">
        <v>433</v>
      </c>
      <c r="K2093" t="s">
        <v>223</v>
      </c>
      <c r="L2093" s="756">
        <v>2.17</v>
      </c>
      <c r="M2093" t="s">
        <v>1052</v>
      </c>
      <c r="N2093" s="681">
        <f t="shared" ca="1" si="140"/>
        <v>0</v>
      </c>
      <c r="O2093" s="681">
        <f t="shared" ca="1" si="140"/>
        <v>0</v>
      </c>
      <c r="P2093" s="681">
        <f t="shared" ca="1" si="140"/>
        <v>0</v>
      </c>
      <c r="Q2093" s="681">
        <f t="shared" ca="1" si="140"/>
        <v>0</v>
      </c>
      <c r="R2093" s="681">
        <f t="shared" ca="1" si="140"/>
        <v>0</v>
      </c>
      <c r="S2093" t="str">
        <f t="shared" si="137"/>
        <v>HUM_ASR_FY_2022</v>
      </c>
      <c r="T2093" s="958">
        <f t="shared" si="138"/>
        <v>45032</v>
      </c>
      <c r="U2093" t="str">
        <f t="shared" si="139"/>
        <v>Unaudited</v>
      </c>
    </row>
    <row r="2094" spans="1:21" x14ac:dyDescent="0.25">
      <c r="A2094" t="s">
        <v>437</v>
      </c>
      <c r="B2094" t="s">
        <v>1385</v>
      </c>
      <c r="C2094" t="s">
        <v>1386</v>
      </c>
      <c r="D2094" s="15">
        <v>1900</v>
      </c>
      <c r="E2094" s="121">
        <v>1</v>
      </c>
      <c r="F2094" t="s">
        <v>438</v>
      </c>
      <c r="G2094" s="121">
        <v>91</v>
      </c>
      <c r="H2094" t="s">
        <v>388</v>
      </c>
      <c r="I2094" t="s">
        <v>488</v>
      </c>
      <c r="J2094" t="s">
        <v>433</v>
      </c>
      <c r="K2094" t="s">
        <v>223</v>
      </c>
      <c r="L2094" s="756">
        <v>2.1800000000000002</v>
      </c>
      <c r="M2094" t="s">
        <v>648</v>
      </c>
      <c r="N2094" s="681">
        <f t="shared" ca="1" si="140"/>
        <v>350890.86</v>
      </c>
      <c r="O2094" s="681">
        <f t="shared" ca="1" si="140"/>
        <v>6032.75</v>
      </c>
      <c r="P2094" s="681">
        <f t="shared" ca="1" si="140"/>
        <v>344858.11</v>
      </c>
      <c r="Q2094" s="681">
        <f t="shared" ca="1" si="140"/>
        <v>0</v>
      </c>
      <c r="R2094" s="681">
        <f t="shared" ca="1" si="140"/>
        <v>0</v>
      </c>
      <c r="S2094" t="str">
        <f t="shared" si="137"/>
        <v>HUM_ASR_FY_2022</v>
      </c>
      <c r="T2094" s="958">
        <f t="shared" si="138"/>
        <v>45032</v>
      </c>
      <c r="U2094" t="str">
        <f t="shared" si="139"/>
        <v>Unaudited</v>
      </c>
    </row>
    <row r="2095" spans="1:21" x14ac:dyDescent="0.25">
      <c r="A2095" t="s">
        <v>437</v>
      </c>
      <c r="B2095" t="s">
        <v>1385</v>
      </c>
      <c r="C2095" t="s">
        <v>1386</v>
      </c>
      <c r="D2095" s="15">
        <v>1900</v>
      </c>
      <c r="E2095" s="121">
        <v>1</v>
      </c>
      <c r="F2095" t="s">
        <v>438</v>
      </c>
      <c r="G2095" s="121">
        <v>91</v>
      </c>
      <c r="H2095" t="s">
        <v>388</v>
      </c>
      <c r="I2095" t="s">
        <v>488</v>
      </c>
      <c r="J2095" t="s">
        <v>433</v>
      </c>
      <c r="K2095" t="s">
        <v>223</v>
      </c>
      <c r="L2095" s="756">
        <v>2.19</v>
      </c>
      <c r="M2095" t="s">
        <v>218</v>
      </c>
      <c r="N2095" s="681">
        <f t="shared" ca="1" si="140"/>
        <v>0</v>
      </c>
      <c r="O2095" s="681">
        <f t="shared" ca="1" si="140"/>
        <v>0</v>
      </c>
      <c r="P2095" s="681">
        <f t="shared" ca="1" si="140"/>
        <v>0</v>
      </c>
      <c r="Q2095" s="681">
        <f t="shared" ca="1" si="140"/>
        <v>0</v>
      </c>
      <c r="R2095" s="681">
        <f t="shared" ca="1" si="140"/>
        <v>0</v>
      </c>
      <c r="S2095" t="str">
        <f t="shared" si="137"/>
        <v>HUM_ASR_FY_2022</v>
      </c>
      <c r="T2095" s="958">
        <f t="shared" si="138"/>
        <v>45032</v>
      </c>
      <c r="U2095" t="str">
        <f t="shared" si="139"/>
        <v>Unaudited</v>
      </c>
    </row>
    <row r="2096" spans="1:21" x14ac:dyDescent="0.25">
      <c r="A2096" t="s">
        <v>437</v>
      </c>
      <c r="B2096" t="s">
        <v>1385</v>
      </c>
      <c r="C2096" t="s">
        <v>1386</v>
      </c>
      <c r="D2096" s="15">
        <v>1900</v>
      </c>
      <c r="E2096" s="121">
        <v>1</v>
      </c>
      <c r="F2096" t="s">
        <v>438</v>
      </c>
      <c r="G2096" s="121">
        <v>91</v>
      </c>
      <c r="H2096" t="s">
        <v>388</v>
      </c>
      <c r="I2096" t="s">
        <v>488</v>
      </c>
      <c r="J2096" t="s">
        <v>433</v>
      </c>
      <c r="K2096" t="s">
        <v>223</v>
      </c>
      <c r="L2096" s="756" t="s">
        <v>704</v>
      </c>
      <c r="M2096" t="s">
        <v>230</v>
      </c>
      <c r="N2096" s="681">
        <f t="shared" ca="1" si="140"/>
        <v>10569.711468964895</v>
      </c>
      <c r="O2096" s="681">
        <f t="shared" ca="1" si="140"/>
        <v>1319.5750947314227</v>
      </c>
      <c r="P2096" s="681">
        <f t="shared" ca="1" si="140"/>
        <v>9250.1363742334725</v>
      </c>
      <c r="Q2096" s="681">
        <f t="shared" ca="1" si="140"/>
        <v>0</v>
      </c>
      <c r="R2096" s="681">
        <f t="shared" ca="1" si="140"/>
        <v>0</v>
      </c>
      <c r="S2096" t="str">
        <f t="shared" si="137"/>
        <v>HUM_ASR_FY_2022</v>
      </c>
      <c r="T2096" s="958">
        <f t="shared" si="138"/>
        <v>45032</v>
      </c>
      <c r="U2096" t="str">
        <f t="shared" si="139"/>
        <v>Unaudited</v>
      </c>
    </row>
    <row r="2097" spans="1:21" x14ac:dyDescent="0.25">
      <c r="A2097" t="s">
        <v>437</v>
      </c>
      <c r="B2097" t="s">
        <v>1385</v>
      </c>
      <c r="C2097" t="s">
        <v>1386</v>
      </c>
      <c r="D2097" s="15">
        <v>1900</v>
      </c>
      <c r="E2097" s="121">
        <v>1</v>
      </c>
      <c r="F2097" t="s">
        <v>438</v>
      </c>
      <c r="G2097" s="121">
        <v>91</v>
      </c>
      <c r="H2097" t="s">
        <v>388</v>
      </c>
      <c r="I2097" t="s">
        <v>488</v>
      </c>
      <c r="J2097" t="s">
        <v>433</v>
      </c>
      <c r="K2097" t="s">
        <v>223</v>
      </c>
      <c r="L2097" s="756">
        <v>2.21</v>
      </c>
      <c r="M2097" t="s">
        <v>466</v>
      </c>
      <c r="N2097" s="681">
        <f t="shared" ca="1" si="140"/>
        <v>0</v>
      </c>
      <c r="O2097" s="681">
        <f t="shared" ca="1" si="140"/>
        <v>0</v>
      </c>
      <c r="P2097" s="681">
        <f t="shared" ca="1" si="140"/>
        <v>0</v>
      </c>
      <c r="Q2097" s="681">
        <f t="shared" ca="1" si="140"/>
        <v>0</v>
      </c>
      <c r="R2097" s="681">
        <f t="shared" ca="1" si="140"/>
        <v>0</v>
      </c>
      <c r="S2097" t="str">
        <f t="shared" si="137"/>
        <v>HUM_ASR_FY_2022</v>
      </c>
      <c r="T2097" s="958">
        <f t="shared" si="138"/>
        <v>45032</v>
      </c>
      <c r="U2097" t="str">
        <f t="shared" si="139"/>
        <v>Unaudited</v>
      </c>
    </row>
    <row r="2098" spans="1:21" x14ac:dyDescent="0.25">
      <c r="A2098" t="s">
        <v>437</v>
      </c>
      <c r="B2098" t="s">
        <v>1385</v>
      </c>
      <c r="C2098" t="s">
        <v>1386</v>
      </c>
      <c r="D2098" s="15">
        <v>1900</v>
      </c>
      <c r="E2098" s="121">
        <v>1</v>
      </c>
      <c r="F2098" t="s">
        <v>438</v>
      </c>
      <c r="G2098" s="121">
        <v>91</v>
      </c>
      <c r="H2098" t="s">
        <v>388</v>
      </c>
      <c r="I2098" t="s">
        <v>488</v>
      </c>
      <c r="J2098" t="s">
        <v>433</v>
      </c>
      <c r="K2098" t="s">
        <v>6</v>
      </c>
      <c r="L2098" s="756" t="s">
        <v>70</v>
      </c>
      <c r="M2098" t="s">
        <v>188</v>
      </c>
      <c r="N2098" s="681">
        <f t="shared" ca="1" si="140"/>
        <v>84625.962769968522</v>
      </c>
      <c r="O2098" s="681">
        <f t="shared" ca="1" si="140"/>
        <v>38820.965292352616</v>
      </c>
      <c r="P2098" s="681">
        <f t="shared" ca="1" si="140"/>
        <v>45804.9974776159</v>
      </c>
      <c r="Q2098" s="681">
        <f t="shared" ca="1" si="140"/>
        <v>0</v>
      </c>
      <c r="R2098" s="681">
        <f t="shared" ca="1" si="140"/>
        <v>0</v>
      </c>
      <c r="S2098" t="str">
        <f t="shared" si="137"/>
        <v>HUM_ASR_FY_2022</v>
      </c>
      <c r="T2098" s="958">
        <f t="shared" si="138"/>
        <v>45032</v>
      </c>
      <c r="U2098" t="str">
        <f t="shared" si="139"/>
        <v>Unaudited</v>
      </c>
    </row>
    <row r="2099" spans="1:21" x14ac:dyDescent="0.25">
      <c r="A2099" t="s">
        <v>437</v>
      </c>
      <c r="B2099" t="s">
        <v>1385</v>
      </c>
      <c r="C2099" t="s">
        <v>1386</v>
      </c>
      <c r="D2099" s="15">
        <v>1900</v>
      </c>
      <c r="E2099" s="121">
        <v>1</v>
      </c>
      <c r="F2099" t="s">
        <v>438</v>
      </c>
      <c r="G2099" s="121">
        <v>91</v>
      </c>
      <c r="H2099" t="s">
        <v>388</v>
      </c>
      <c r="I2099" t="s">
        <v>488</v>
      </c>
      <c r="J2099" t="s">
        <v>433</v>
      </c>
      <c r="K2099" t="s">
        <v>6</v>
      </c>
      <c r="L2099" s="756" t="s">
        <v>71</v>
      </c>
      <c r="M2099" t="s">
        <v>231</v>
      </c>
      <c r="N2099" s="681">
        <f t="shared" ca="1" si="140"/>
        <v>0</v>
      </c>
      <c r="O2099" s="681">
        <f t="shared" ca="1" si="140"/>
        <v>0</v>
      </c>
      <c r="P2099" s="681">
        <f t="shared" ca="1" si="140"/>
        <v>0</v>
      </c>
      <c r="Q2099" s="681">
        <f t="shared" ca="1" si="140"/>
        <v>0</v>
      </c>
      <c r="R2099" s="681">
        <f t="shared" ca="1" si="140"/>
        <v>0</v>
      </c>
      <c r="S2099" t="str">
        <f t="shared" si="137"/>
        <v>HUM_ASR_FY_2022</v>
      </c>
      <c r="T2099" s="958">
        <f t="shared" si="138"/>
        <v>45032</v>
      </c>
      <c r="U2099" t="str">
        <f t="shared" si="139"/>
        <v>Unaudited</v>
      </c>
    </row>
    <row r="2100" spans="1:21" x14ac:dyDescent="0.25">
      <c r="A2100" t="s">
        <v>437</v>
      </c>
      <c r="B2100" t="s">
        <v>1385</v>
      </c>
      <c r="C2100" t="s">
        <v>1386</v>
      </c>
      <c r="D2100" s="15">
        <v>1900</v>
      </c>
      <c r="E2100" s="121">
        <v>1</v>
      </c>
      <c r="F2100" t="s">
        <v>438</v>
      </c>
      <c r="G2100" s="121">
        <v>91</v>
      </c>
      <c r="H2100" t="s">
        <v>388</v>
      </c>
      <c r="I2100" t="s">
        <v>488</v>
      </c>
      <c r="J2100" t="s">
        <v>433</v>
      </c>
      <c r="K2100" t="s">
        <v>6</v>
      </c>
      <c r="L2100" s="756" t="s">
        <v>72</v>
      </c>
      <c r="M2100" t="s">
        <v>164</v>
      </c>
      <c r="N2100" s="681">
        <f t="shared" ca="1" si="140"/>
        <v>0</v>
      </c>
      <c r="O2100" s="681">
        <f t="shared" ca="1" si="140"/>
        <v>0</v>
      </c>
      <c r="P2100" s="681">
        <f t="shared" ca="1" si="140"/>
        <v>0</v>
      </c>
      <c r="Q2100" s="681">
        <f t="shared" ca="1" si="140"/>
        <v>0</v>
      </c>
      <c r="R2100" s="681">
        <f t="shared" ca="1" si="140"/>
        <v>0</v>
      </c>
      <c r="S2100" t="str">
        <f t="shared" si="137"/>
        <v>HUM_ASR_FY_2022</v>
      </c>
      <c r="T2100" s="958">
        <f t="shared" si="138"/>
        <v>45032</v>
      </c>
      <c r="U2100" t="str">
        <f t="shared" si="139"/>
        <v>Unaudited</v>
      </c>
    </row>
    <row r="2101" spans="1:21" x14ac:dyDescent="0.25">
      <c r="A2101" t="s">
        <v>437</v>
      </c>
      <c r="B2101" t="s">
        <v>1385</v>
      </c>
      <c r="C2101" t="s">
        <v>1386</v>
      </c>
      <c r="D2101" s="15">
        <v>1900</v>
      </c>
      <c r="E2101" s="121">
        <v>1</v>
      </c>
      <c r="F2101" t="s">
        <v>438</v>
      </c>
      <c r="G2101" s="121">
        <v>91</v>
      </c>
      <c r="H2101" t="s">
        <v>388</v>
      </c>
      <c r="I2101" t="s">
        <v>488</v>
      </c>
      <c r="J2101" t="s">
        <v>433</v>
      </c>
      <c r="K2101" t="s">
        <v>6</v>
      </c>
      <c r="L2101" s="756">
        <v>3.4</v>
      </c>
      <c r="M2101" t="s">
        <v>461</v>
      </c>
      <c r="N2101" s="681">
        <f t="shared" ca="1" si="140"/>
        <v>0</v>
      </c>
      <c r="O2101" s="681">
        <f t="shared" ca="1" si="140"/>
        <v>0</v>
      </c>
      <c r="P2101" s="681">
        <f t="shared" ca="1" si="140"/>
        <v>0</v>
      </c>
      <c r="Q2101" s="681">
        <f t="shared" ca="1" si="140"/>
        <v>0</v>
      </c>
      <c r="R2101" s="681">
        <f t="shared" ca="1" si="140"/>
        <v>0</v>
      </c>
      <c r="S2101" t="str">
        <f t="shared" si="137"/>
        <v>HUM_ASR_FY_2022</v>
      </c>
      <c r="T2101" s="958">
        <f t="shared" si="138"/>
        <v>45032</v>
      </c>
      <c r="U2101" t="str">
        <f t="shared" si="139"/>
        <v>Unaudited</v>
      </c>
    </row>
    <row r="2102" spans="1:21" x14ac:dyDescent="0.25">
      <c r="A2102" t="s">
        <v>437</v>
      </c>
      <c r="B2102" t="s">
        <v>1385</v>
      </c>
      <c r="C2102" t="s">
        <v>1386</v>
      </c>
      <c r="D2102" s="15">
        <v>1900</v>
      </c>
      <c r="E2102" s="121">
        <v>1</v>
      </c>
      <c r="F2102" t="s">
        <v>438</v>
      </c>
      <c r="G2102" s="121">
        <v>91</v>
      </c>
      <c r="H2102" t="s">
        <v>388</v>
      </c>
      <c r="I2102" t="s">
        <v>488</v>
      </c>
      <c r="J2102" t="s">
        <v>433</v>
      </c>
      <c r="K2102" t="s">
        <v>434</v>
      </c>
      <c r="L2102" s="756">
        <v>4.5</v>
      </c>
      <c r="M2102" t="s">
        <v>32</v>
      </c>
      <c r="N2102" s="681">
        <f t="shared" ca="1" si="140"/>
        <v>96178.85545454541</v>
      </c>
      <c r="O2102" s="681">
        <f t="shared" ca="1" si="140"/>
        <v>58698.945413604204</v>
      </c>
      <c r="P2102" s="681">
        <f t="shared" ca="1" si="140"/>
        <v>37479.910040941213</v>
      </c>
      <c r="Q2102" s="681">
        <f t="shared" ca="1" si="140"/>
        <v>0</v>
      </c>
      <c r="R2102" s="681">
        <f t="shared" ca="1" si="140"/>
        <v>0</v>
      </c>
      <c r="S2102" t="str">
        <f t="shared" si="137"/>
        <v>HUM_ASR_FY_2022</v>
      </c>
      <c r="T2102" s="958">
        <f t="shared" si="138"/>
        <v>45032</v>
      </c>
      <c r="U2102" t="str">
        <f t="shared" si="139"/>
        <v>Unaudited</v>
      </c>
    </row>
    <row r="2103" spans="1:21" x14ac:dyDescent="0.25">
      <c r="A2103" t="s">
        <v>437</v>
      </c>
      <c r="B2103" t="s">
        <v>1385</v>
      </c>
      <c r="C2103" t="s">
        <v>1386</v>
      </c>
      <c r="D2103" s="15">
        <v>1900</v>
      </c>
      <c r="E2103" s="121">
        <v>1</v>
      </c>
      <c r="F2103" t="s">
        <v>438</v>
      </c>
      <c r="G2103" s="121">
        <v>91</v>
      </c>
      <c r="H2103" t="s">
        <v>388</v>
      </c>
      <c r="I2103" t="s">
        <v>488</v>
      </c>
      <c r="J2103" t="s">
        <v>433</v>
      </c>
      <c r="K2103" t="s">
        <v>434</v>
      </c>
      <c r="L2103" s="756" t="s">
        <v>944</v>
      </c>
      <c r="M2103" t="s">
        <v>935</v>
      </c>
      <c r="N2103" s="681">
        <f t="shared" ca="1" si="140"/>
        <v>0</v>
      </c>
      <c r="O2103" s="681">
        <f t="shared" ca="1" si="140"/>
        <v>0</v>
      </c>
      <c r="P2103" s="681">
        <f t="shared" ca="1" si="140"/>
        <v>0</v>
      </c>
      <c r="Q2103" s="681">
        <f t="shared" ca="1" si="140"/>
        <v>0</v>
      </c>
      <c r="R2103" s="681">
        <f t="shared" ca="1" si="140"/>
        <v>0</v>
      </c>
      <c r="S2103" t="str">
        <f t="shared" si="137"/>
        <v>HUM_ASR_FY_2022</v>
      </c>
      <c r="T2103" s="958">
        <f t="shared" si="138"/>
        <v>45032</v>
      </c>
      <c r="U2103" t="str">
        <f t="shared" si="139"/>
        <v>Unaudited</v>
      </c>
    </row>
    <row r="2104" spans="1:21" x14ac:dyDescent="0.25">
      <c r="A2104" t="s">
        <v>437</v>
      </c>
      <c r="B2104" t="s">
        <v>1385</v>
      </c>
      <c r="C2104" t="s">
        <v>1386</v>
      </c>
      <c r="D2104" s="15">
        <v>1900</v>
      </c>
      <c r="E2104" s="121">
        <v>1</v>
      </c>
      <c r="F2104" t="s">
        <v>438</v>
      </c>
      <c r="G2104" s="121">
        <v>91</v>
      </c>
      <c r="H2104" t="s">
        <v>388</v>
      </c>
      <c r="I2104" t="s">
        <v>488</v>
      </c>
      <c r="J2104" t="s">
        <v>433</v>
      </c>
      <c r="K2104" t="s">
        <v>434</v>
      </c>
      <c r="L2104" s="756" t="s">
        <v>193</v>
      </c>
      <c r="M2104" t="s">
        <v>40</v>
      </c>
      <c r="N2104" s="681">
        <f t="shared" ca="1" si="140"/>
        <v>0</v>
      </c>
      <c r="O2104" s="681">
        <f t="shared" ca="1" si="140"/>
        <v>0</v>
      </c>
      <c r="P2104" s="681">
        <f t="shared" ca="1" si="140"/>
        <v>0</v>
      </c>
      <c r="Q2104" s="681">
        <f t="shared" ca="1" si="140"/>
        <v>0</v>
      </c>
      <c r="R2104" s="681">
        <f t="shared" ca="1" si="140"/>
        <v>0</v>
      </c>
      <c r="S2104" t="str">
        <f t="shared" si="137"/>
        <v>HUM_ASR_FY_2022</v>
      </c>
      <c r="T2104" s="958">
        <f t="shared" si="138"/>
        <v>45032</v>
      </c>
      <c r="U2104" t="str">
        <f t="shared" si="139"/>
        <v>Unaudited</v>
      </c>
    </row>
    <row r="2105" spans="1:21" x14ac:dyDescent="0.25">
      <c r="A2105" t="s">
        <v>437</v>
      </c>
      <c r="B2105" t="s">
        <v>1385</v>
      </c>
      <c r="C2105" t="s">
        <v>1386</v>
      </c>
      <c r="D2105" s="15">
        <v>1900</v>
      </c>
      <c r="E2105" s="121">
        <v>1</v>
      </c>
      <c r="F2105" t="s">
        <v>438</v>
      </c>
      <c r="G2105" s="121">
        <v>91</v>
      </c>
      <c r="H2105" t="s">
        <v>388</v>
      </c>
      <c r="I2105" t="s">
        <v>488</v>
      </c>
      <c r="J2105" t="s">
        <v>433</v>
      </c>
      <c r="K2105" t="s">
        <v>434</v>
      </c>
      <c r="L2105" s="756" t="s">
        <v>192</v>
      </c>
      <c r="M2105" t="s">
        <v>329</v>
      </c>
      <c r="N2105" s="681">
        <f t="shared" ca="1" si="140"/>
        <v>0</v>
      </c>
      <c r="O2105" s="681">
        <f t="shared" ca="1" si="140"/>
        <v>0</v>
      </c>
      <c r="P2105" s="681">
        <f t="shared" ca="1" si="140"/>
        <v>0</v>
      </c>
      <c r="Q2105" s="681">
        <f t="shared" ca="1" si="140"/>
        <v>0</v>
      </c>
      <c r="R2105" s="681">
        <f t="shared" ca="1" si="140"/>
        <v>0</v>
      </c>
      <c r="S2105" t="str">
        <f t="shared" si="137"/>
        <v>HUM_ASR_FY_2022</v>
      </c>
      <c r="T2105" s="958">
        <f t="shared" si="138"/>
        <v>45032</v>
      </c>
      <c r="U2105" t="str">
        <f t="shared" si="139"/>
        <v>Unaudited</v>
      </c>
    </row>
    <row r="2106" spans="1:21" x14ac:dyDescent="0.25">
      <c r="A2106" t="s">
        <v>437</v>
      </c>
      <c r="B2106" t="s">
        <v>1385</v>
      </c>
      <c r="C2106" t="s">
        <v>1386</v>
      </c>
      <c r="D2106" s="15">
        <v>1900</v>
      </c>
      <c r="E2106" s="121">
        <v>1</v>
      </c>
      <c r="F2106" t="s">
        <v>438</v>
      </c>
      <c r="G2106" s="121">
        <v>91</v>
      </c>
      <c r="H2106" t="s">
        <v>388</v>
      </c>
      <c r="I2106" t="s">
        <v>488</v>
      </c>
      <c r="J2106" t="s">
        <v>450</v>
      </c>
      <c r="K2106" t="s">
        <v>435</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936337.25992151292</v>
      </c>
      <c r="O2106" s="681">
        <f t="shared" ca="1" si="141"/>
        <v>269490.46873763914</v>
      </c>
      <c r="P2106" s="681">
        <f t="shared" ca="1" si="141"/>
        <v>666846.79118387378</v>
      </c>
      <c r="Q2106" s="681">
        <f t="shared" ca="1" si="141"/>
        <v>0</v>
      </c>
      <c r="R2106" s="681">
        <f t="shared" ca="1" si="141"/>
        <v>0</v>
      </c>
      <c r="S2106" t="str">
        <f t="shared" si="137"/>
        <v>HUM_ASR_FY_2022</v>
      </c>
      <c r="T2106" s="958">
        <f t="shared" si="138"/>
        <v>45032</v>
      </c>
      <c r="U2106" t="str">
        <f t="shared" si="139"/>
        <v>Unaudited</v>
      </c>
    </row>
    <row r="2107" spans="1:21" x14ac:dyDescent="0.25">
      <c r="A2107" t="s">
        <v>437</v>
      </c>
      <c r="B2107" t="s">
        <v>1385</v>
      </c>
      <c r="C2107" t="s">
        <v>1386</v>
      </c>
      <c r="D2107" s="15">
        <v>1900</v>
      </c>
      <c r="E2107" s="121">
        <v>1</v>
      </c>
      <c r="F2107" t="s">
        <v>438</v>
      </c>
      <c r="G2107" s="121">
        <v>91</v>
      </c>
      <c r="H2107" t="s">
        <v>388</v>
      </c>
      <c r="I2107" t="s">
        <v>488</v>
      </c>
      <c r="J2107" t="s">
        <v>450</v>
      </c>
      <c r="K2107" t="s">
        <v>435</v>
      </c>
      <c r="L2107" s="756" t="s">
        <v>80</v>
      </c>
      <c r="M2107" t="s">
        <v>97</v>
      </c>
      <c r="N2107" s="681">
        <f t="shared" ca="1" si="141"/>
        <v>101474.1038575018</v>
      </c>
      <c r="O2107" s="681">
        <f t="shared" ca="1" si="141"/>
        <v>29205.613173593349</v>
      </c>
      <c r="P2107" s="681">
        <f t="shared" ca="1" si="141"/>
        <v>72268.490683908458</v>
      </c>
      <c r="Q2107" s="681">
        <f t="shared" ca="1" si="141"/>
        <v>0</v>
      </c>
      <c r="R2107" s="681">
        <f t="shared" ca="1" si="141"/>
        <v>0</v>
      </c>
      <c r="S2107" t="str">
        <f t="shared" si="137"/>
        <v>HUM_ASR_FY_2022</v>
      </c>
      <c r="T2107" s="958">
        <f t="shared" si="138"/>
        <v>45032</v>
      </c>
      <c r="U2107" t="str">
        <f t="shared" si="139"/>
        <v>Unaudited</v>
      </c>
    </row>
    <row r="2108" spans="1:21" x14ac:dyDescent="0.25">
      <c r="A2108" t="s">
        <v>437</v>
      </c>
      <c r="B2108" t="s">
        <v>1385</v>
      </c>
      <c r="C2108" t="s">
        <v>1386</v>
      </c>
      <c r="D2108" s="15">
        <v>1900</v>
      </c>
      <c r="E2108" s="121">
        <v>1</v>
      </c>
      <c r="F2108" t="s">
        <v>438</v>
      </c>
      <c r="G2108" s="121">
        <v>91</v>
      </c>
      <c r="H2108" t="s">
        <v>388</v>
      </c>
      <c r="I2108" t="s">
        <v>488</v>
      </c>
      <c r="J2108" t="s">
        <v>450</v>
      </c>
      <c r="K2108" t="s">
        <v>435</v>
      </c>
      <c r="L2108" s="756" t="s">
        <v>81</v>
      </c>
      <c r="M2108" t="s">
        <v>98</v>
      </c>
      <c r="N2108" s="681">
        <f t="shared" ca="1" si="141"/>
        <v>213001.97833886545</v>
      </c>
      <c r="O2108" s="681">
        <f t="shared" ca="1" si="141"/>
        <v>61304.83688046009</v>
      </c>
      <c r="P2108" s="681">
        <f t="shared" ca="1" si="141"/>
        <v>151697.14145840536</v>
      </c>
      <c r="Q2108" s="681">
        <f t="shared" ca="1" si="141"/>
        <v>0</v>
      </c>
      <c r="R2108" s="681">
        <f t="shared" ca="1" si="141"/>
        <v>0</v>
      </c>
      <c r="S2108" t="str">
        <f t="shared" si="137"/>
        <v>HUM_ASR_FY_2022</v>
      </c>
      <c r="T2108" s="958">
        <f t="shared" si="138"/>
        <v>45032</v>
      </c>
      <c r="U2108" t="str">
        <f t="shared" si="139"/>
        <v>Unaudited</v>
      </c>
    </row>
    <row r="2109" spans="1:21" x14ac:dyDescent="0.25">
      <c r="A2109" t="s">
        <v>437</v>
      </c>
      <c r="B2109" t="s">
        <v>1385</v>
      </c>
      <c r="C2109" t="s">
        <v>1386</v>
      </c>
      <c r="D2109" s="15">
        <v>1900</v>
      </c>
      <c r="E2109" s="121">
        <v>1</v>
      </c>
      <c r="F2109" t="s">
        <v>438</v>
      </c>
      <c r="G2109" s="121">
        <v>91</v>
      </c>
      <c r="H2109" t="s">
        <v>388</v>
      </c>
      <c r="I2109" t="s">
        <v>488</v>
      </c>
      <c r="J2109" t="s">
        <v>450</v>
      </c>
      <c r="K2109" t="s">
        <v>435</v>
      </c>
      <c r="L2109" s="756" t="s">
        <v>82</v>
      </c>
      <c r="M2109" t="s">
        <v>99</v>
      </c>
      <c r="N2109" s="681">
        <f t="shared" ca="1" si="141"/>
        <v>160624.61946787915</v>
      </c>
      <c r="O2109" s="681">
        <f t="shared" ca="1" si="141"/>
        <v>46229.927873245288</v>
      </c>
      <c r="P2109" s="681">
        <f t="shared" ca="1" si="141"/>
        <v>114394.69159463387</v>
      </c>
      <c r="Q2109" s="681">
        <f t="shared" ca="1" si="141"/>
        <v>0</v>
      </c>
      <c r="R2109" s="681">
        <f t="shared" ca="1" si="141"/>
        <v>0</v>
      </c>
      <c r="S2109" t="str">
        <f t="shared" si="137"/>
        <v>HUM_ASR_FY_2022</v>
      </c>
      <c r="T2109" s="958">
        <f t="shared" si="138"/>
        <v>45032</v>
      </c>
      <c r="U2109" t="str">
        <f t="shared" si="139"/>
        <v>Unaudited</v>
      </c>
    </row>
    <row r="2110" spans="1:21" x14ac:dyDescent="0.25">
      <c r="A2110" t="s">
        <v>437</v>
      </c>
      <c r="B2110" t="s">
        <v>1385</v>
      </c>
      <c r="C2110" t="s">
        <v>1386</v>
      </c>
      <c r="D2110" s="15">
        <v>1900</v>
      </c>
      <c r="E2110" s="121">
        <v>1</v>
      </c>
      <c r="F2110" t="s">
        <v>438</v>
      </c>
      <c r="G2110" s="121">
        <v>91</v>
      </c>
      <c r="H2110" t="s">
        <v>388</v>
      </c>
      <c r="I2110" t="s">
        <v>488</v>
      </c>
      <c r="J2110" t="s">
        <v>450</v>
      </c>
      <c r="K2110" t="s">
        <v>435</v>
      </c>
      <c r="L2110" s="756" t="s">
        <v>216</v>
      </c>
      <c r="M2110" t="s">
        <v>100</v>
      </c>
      <c r="N2110" s="681">
        <f t="shared" ca="1" si="141"/>
        <v>314950.1556600511</v>
      </c>
      <c r="O2110" s="681">
        <f t="shared" ca="1" si="141"/>
        <v>90646.894779060895</v>
      </c>
      <c r="P2110" s="681">
        <f t="shared" ca="1" si="141"/>
        <v>224303.26088099019</v>
      </c>
      <c r="Q2110" s="681">
        <f t="shared" ca="1" si="141"/>
        <v>0</v>
      </c>
      <c r="R2110" s="681">
        <f t="shared" ca="1" si="141"/>
        <v>0</v>
      </c>
      <c r="S2110" t="str">
        <f t="shared" si="137"/>
        <v>HUM_ASR_FY_2022</v>
      </c>
      <c r="T2110" s="958">
        <f t="shared" si="138"/>
        <v>45032</v>
      </c>
      <c r="U2110" t="str">
        <f t="shared" si="139"/>
        <v>Unaudited</v>
      </c>
    </row>
    <row r="2111" spans="1:21" x14ac:dyDescent="0.25">
      <c r="A2111" t="s">
        <v>437</v>
      </c>
      <c r="B2111" t="s">
        <v>1385</v>
      </c>
      <c r="C2111" t="s">
        <v>1386</v>
      </c>
      <c r="D2111" s="15">
        <v>1900</v>
      </c>
      <c r="E2111" s="121">
        <v>1</v>
      </c>
      <c r="F2111" t="s">
        <v>438</v>
      </c>
      <c r="G2111" s="121">
        <v>91</v>
      </c>
      <c r="H2111" t="s">
        <v>388</v>
      </c>
      <c r="I2111" t="s">
        <v>488</v>
      </c>
      <c r="J2111" t="s">
        <v>450</v>
      </c>
      <c r="K2111" t="s">
        <v>435</v>
      </c>
      <c r="L2111" s="756" t="s">
        <v>215</v>
      </c>
      <c r="M2111" t="s">
        <v>28</v>
      </c>
      <c r="N2111" s="681">
        <f t="shared" ca="1" si="141"/>
        <v>9200.0202867482658</v>
      </c>
      <c r="O2111" s="681">
        <f t="shared" ca="1" si="141"/>
        <v>2647.8896927367864</v>
      </c>
      <c r="P2111" s="681">
        <f t="shared" ca="1" si="141"/>
        <v>6552.1305940114789</v>
      </c>
      <c r="Q2111" s="681">
        <f t="shared" ca="1" si="141"/>
        <v>0</v>
      </c>
      <c r="R2111" s="681">
        <f t="shared" ca="1" si="141"/>
        <v>0</v>
      </c>
      <c r="S2111" t="str">
        <f t="shared" si="137"/>
        <v>HUM_ASR_FY_2022</v>
      </c>
      <c r="T2111" s="958">
        <f t="shared" si="138"/>
        <v>45032</v>
      </c>
      <c r="U2111" t="str">
        <f t="shared" si="139"/>
        <v>Unaudited</v>
      </c>
    </row>
    <row r="2112" spans="1:21" x14ac:dyDescent="0.25">
      <c r="A2112" t="s">
        <v>437</v>
      </c>
      <c r="B2112" t="s">
        <v>1385</v>
      </c>
      <c r="C2112" t="s">
        <v>1386</v>
      </c>
      <c r="D2112" s="15">
        <v>1900</v>
      </c>
      <c r="E2112" s="121">
        <v>1</v>
      </c>
      <c r="F2112" t="s">
        <v>438</v>
      </c>
      <c r="G2112" s="121">
        <v>91</v>
      </c>
      <c r="H2112" t="s">
        <v>388</v>
      </c>
      <c r="I2112" t="s">
        <v>488</v>
      </c>
      <c r="J2112" t="s">
        <v>436</v>
      </c>
      <c r="K2112" t="s">
        <v>436</v>
      </c>
      <c r="L2112" s="756" t="s">
        <v>84</v>
      </c>
      <c r="M2112" t="s">
        <v>327</v>
      </c>
      <c r="N2112" s="681">
        <f t="shared" ca="1" si="141"/>
        <v>0</v>
      </c>
      <c r="O2112" s="681">
        <f t="shared" ca="1" si="141"/>
        <v>0</v>
      </c>
      <c r="P2112" s="681">
        <f t="shared" ca="1" si="141"/>
        <v>0</v>
      </c>
      <c r="Q2112" s="681">
        <f t="shared" ca="1" si="141"/>
        <v>0</v>
      </c>
      <c r="R2112" s="681">
        <f t="shared" ca="1" si="141"/>
        <v>0</v>
      </c>
      <c r="S2112" t="str">
        <f t="shared" si="137"/>
        <v>HUM_ASR_FY_2022</v>
      </c>
      <c r="T2112" s="958">
        <f t="shared" si="138"/>
        <v>45032</v>
      </c>
      <c r="U2112" t="str">
        <f t="shared" si="139"/>
        <v>Unaudited</v>
      </c>
    </row>
    <row r="2113" spans="1:21" x14ac:dyDescent="0.25">
      <c r="A2113" t="s">
        <v>437</v>
      </c>
      <c r="B2113" t="s">
        <v>1385</v>
      </c>
      <c r="C2113" t="s">
        <v>1386</v>
      </c>
      <c r="D2113" s="15">
        <v>1900</v>
      </c>
      <c r="E2113" s="121">
        <v>1</v>
      </c>
      <c r="F2113" t="s">
        <v>438</v>
      </c>
      <c r="G2113" s="121">
        <v>91</v>
      </c>
      <c r="H2113" t="s">
        <v>388</v>
      </c>
      <c r="I2113" t="s">
        <v>488</v>
      </c>
      <c r="J2113" t="s">
        <v>436</v>
      </c>
      <c r="K2113" t="s">
        <v>436</v>
      </c>
      <c r="L2113" s="756" t="s">
        <v>85</v>
      </c>
      <c r="M2113" t="s">
        <v>325</v>
      </c>
      <c r="N2113" s="681">
        <f t="shared" ca="1" si="141"/>
        <v>0</v>
      </c>
      <c r="O2113" s="681">
        <f t="shared" ca="1" si="141"/>
        <v>0</v>
      </c>
      <c r="P2113" s="681">
        <f t="shared" ca="1" si="141"/>
        <v>0</v>
      </c>
      <c r="Q2113" s="681">
        <f t="shared" ca="1" si="141"/>
        <v>0</v>
      </c>
      <c r="R2113" s="681">
        <f t="shared" ca="1" si="141"/>
        <v>0</v>
      </c>
      <c r="S2113" t="str">
        <f t="shared" si="137"/>
        <v>HUM_ASR_FY_2022</v>
      </c>
      <c r="T2113" s="958">
        <f t="shared" si="138"/>
        <v>45032</v>
      </c>
      <c r="U2113" t="str">
        <f t="shared" si="139"/>
        <v>Unaudited</v>
      </c>
    </row>
    <row r="2114" spans="1:21" x14ac:dyDescent="0.25">
      <c r="A2114" t="s">
        <v>437</v>
      </c>
      <c r="B2114" t="s">
        <v>1385</v>
      </c>
      <c r="C2114" t="s">
        <v>1386</v>
      </c>
      <c r="D2114" s="15">
        <v>1900</v>
      </c>
      <c r="E2114" s="121">
        <v>1</v>
      </c>
      <c r="F2114" t="s">
        <v>438</v>
      </c>
      <c r="G2114" s="121">
        <v>91</v>
      </c>
      <c r="H2114" t="s">
        <v>388</v>
      </c>
      <c r="I2114" t="s">
        <v>488</v>
      </c>
      <c r="J2114" t="s">
        <v>436</v>
      </c>
      <c r="K2114" t="s">
        <v>436</v>
      </c>
      <c r="L2114" s="756" t="s">
        <v>86</v>
      </c>
      <c r="M2114" t="s">
        <v>494</v>
      </c>
      <c r="N2114" s="681">
        <f t="shared" ca="1" si="141"/>
        <v>0</v>
      </c>
      <c r="O2114" s="681">
        <f t="shared" ca="1" si="141"/>
        <v>0</v>
      </c>
      <c r="P2114" s="681">
        <f t="shared" ca="1" si="141"/>
        <v>0</v>
      </c>
      <c r="Q2114" s="681">
        <f t="shared" ca="1" si="141"/>
        <v>0</v>
      </c>
      <c r="R2114" s="681">
        <f t="shared" ca="1" si="141"/>
        <v>0</v>
      </c>
      <c r="S2114" t="str">
        <f t="shared" ref="S2114:S2177" si="142">file_name</f>
        <v>HUM_ASR_FY_2022</v>
      </c>
      <c r="T2114" s="958">
        <f t="shared" ref="T2114:T2177" si="143">file_date</f>
        <v>45032</v>
      </c>
      <c r="U2114" t="str">
        <f t="shared" ref="U2114:U2177" si="144">status</f>
        <v>Unaudited</v>
      </c>
    </row>
    <row r="2115" spans="1:21" x14ac:dyDescent="0.25">
      <c r="A2115" t="s">
        <v>437</v>
      </c>
      <c r="B2115" t="s">
        <v>1385</v>
      </c>
      <c r="C2115" t="s">
        <v>1386</v>
      </c>
      <c r="D2115" s="15">
        <v>1900</v>
      </c>
      <c r="E2115" s="121">
        <v>1</v>
      </c>
      <c r="F2115" t="s">
        <v>438</v>
      </c>
      <c r="G2115" s="121">
        <v>91</v>
      </c>
      <c r="H2115" t="s">
        <v>388</v>
      </c>
      <c r="I2115" t="s">
        <v>488</v>
      </c>
      <c r="J2115" t="s">
        <v>436</v>
      </c>
      <c r="K2115" t="s">
        <v>436</v>
      </c>
      <c r="L2115" s="756" t="s">
        <v>87</v>
      </c>
      <c r="M2115" t="s">
        <v>495</v>
      </c>
      <c r="N2115" s="681">
        <f t="shared" ca="1" si="141"/>
        <v>0</v>
      </c>
      <c r="O2115" s="681">
        <f t="shared" ca="1" si="141"/>
        <v>0</v>
      </c>
      <c r="P2115" s="681">
        <f t="shared" ca="1" si="141"/>
        <v>0</v>
      </c>
      <c r="Q2115" s="681">
        <f t="shared" ca="1" si="141"/>
        <v>0</v>
      </c>
      <c r="R2115" s="681">
        <f t="shared" ca="1" si="141"/>
        <v>0</v>
      </c>
      <c r="S2115" t="str">
        <f t="shared" si="142"/>
        <v>HUM_ASR_FY_2022</v>
      </c>
      <c r="T2115" s="958">
        <f t="shared" si="143"/>
        <v>45032</v>
      </c>
      <c r="U2115" t="str">
        <f t="shared" si="144"/>
        <v>Unaudited</v>
      </c>
    </row>
    <row r="2116" spans="1:21" x14ac:dyDescent="0.25">
      <c r="A2116" t="s">
        <v>437</v>
      </c>
      <c r="B2116" t="s">
        <v>1385</v>
      </c>
      <c r="C2116" t="s">
        <v>1386</v>
      </c>
      <c r="D2116" s="15">
        <v>1900</v>
      </c>
      <c r="E2116" s="121">
        <v>1</v>
      </c>
      <c r="F2116" t="s">
        <v>438</v>
      </c>
      <c r="G2116" s="121">
        <v>91</v>
      </c>
      <c r="H2116" t="s">
        <v>388</v>
      </c>
      <c r="I2116" t="s">
        <v>488</v>
      </c>
      <c r="J2116" t="s">
        <v>436</v>
      </c>
      <c r="K2116" t="s">
        <v>436</v>
      </c>
      <c r="L2116" s="756" t="s">
        <v>213</v>
      </c>
      <c r="M2116" t="s">
        <v>496</v>
      </c>
      <c r="N2116" s="681">
        <f t="shared" ca="1" si="141"/>
        <v>0</v>
      </c>
      <c r="O2116" s="681">
        <f t="shared" ca="1" si="141"/>
        <v>0</v>
      </c>
      <c r="P2116" s="681">
        <f t="shared" ca="1" si="141"/>
        <v>0</v>
      </c>
      <c r="Q2116" s="681">
        <f t="shared" ca="1" si="141"/>
        <v>0</v>
      </c>
      <c r="R2116" s="681">
        <f t="shared" ca="1" si="141"/>
        <v>0</v>
      </c>
      <c r="S2116" t="str">
        <f t="shared" si="142"/>
        <v>HUM_ASR_FY_2022</v>
      </c>
      <c r="T2116" s="958">
        <f t="shared" si="143"/>
        <v>45032</v>
      </c>
      <c r="U2116" t="str">
        <f t="shared" si="144"/>
        <v>Unaudited</v>
      </c>
    </row>
    <row r="2117" spans="1:21" x14ac:dyDescent="0.25">
      <c r="A2117" t="s">
        <v>437</v>
      </c>
      <c r="B2117" t="s">
        <v>1385</v>
      </c>
      <c r="C2117" t="s">
        <v>1386</v>
      </c>
      <c r="D2117" s="15">
        <v>1900</v>
      </c>
      <c r="E2117" s="121">
        <v>1</v>
      </c>
      <c r="F2117" t="s">
        <v>438</v>
      </c>
      <c r="G2117" s="121">
        <v>91</v>
      </c>
      <c r="H2117" t="s">
        <v>388</v>
      </c>
      <c r="I2117" t="s">
        <v>489</v>
      </c>
      <c r="J2117" t="s">
        <v>26</v>
      </c>
      <c r="K2117" t="s">
        <v>26</v>
      </c>
      <c r="L2117" s="756" t="s">
        <v>204</v>
      </c>
      <c r="M2117" t="s">
        <v>26</v>
      </c>
      <c r="N2117" s="681">
        <f t="shared" ca="1" si="141"/>
        <v>408803.31094555365</v>
      </c>
      <c r="O2117" s="681">
        <f t="shared" ca="1" si="141"/>
        <v>0</v>
      </c>
      <c r="P2117" s="681">
        <f t="shared" ca="1" si="141"/>
        <v>0</v>
      </c>
      <c r="Q2117" s="681">
        <f t="shared" ca="1" si="141"/>
        <v>0</v>
      </c>
      <c r="R2117" s="681">
        <f t="shared" ca="1" si="141"/>
        <v>0</v>
      </c>
      <c r="S2117" t="str">
        <f t="shared" si="142"/>
        <v>HUM_ASR_FY_2022</v>
      </c>
      <c r="T2117" s="958">
        <f t="shared" si="143"/>
        <v>45032</v>
      </c>
      <c r="U2117" t="str">
        <f t="shared" si="144"/>
        <v>Unaudited</v>
      </c>
    </row>
    <row r="2118" spans="1:21" x14ac:dyDescent="0.25">
      <c r="A2118" t="s">
        <v>437</v>
      </c>
      <c r="B2118" t="s">
        <v>1385</v>
      </c>
      <c r="C2118" t="s">
        <v>1386</v>
      </c>
      <c r="D2118" s="15">
        <v>1900</v>
      </c>
      <c r="E2118" s="121">
        <v>1</v>
      </c>
      <c r="F2118" t="s">
        <v>439</v>
      </c>
      <c r="G2118" s="121">
        <v>182</v>
      </c>
      <c r="H2118" t="s">
        <v>388</v>
      </c>
      <c r="I2118" t="s">
        <v>432</v>
      </c>
      <c r="J2118" t="s">
        <v>432</v>
      </c>
      <c r="K2118" t="s">
        <v>432</v>
      </c>
      <c r="M2118" t="s">
        <v>432</v>
      </c>
      <c r="N2118" s="681">
        <f t="shared" ca="1" si="141"/>
        <v>11940</v>
      </c>
      <c r="O2118" s="681">
        <f t="shared" ca="1" si="141"/>
        <v>4156</v>
      </c>
      <c r="P2118" s="681">
        <f t="shared" ca="1" si="141"/>
        <v>7784</v>
      </c>
      <c r="Q2118" s="681">
        <f t="shared" ca="1" si="141"/>
        <v>0</v>
      </c>
      <c r="R2118" s="681">
        <f t="shared" ca="1" si="141"/>
        <v>0</v>
      </c>
      <c r="S2118" t="str">
        <f t="shared" si="142"/>
        <v>HUM_ASR_FY_2022</v>
      </c>
      <c r="T2118" s="958">
        <f t="shared" si="143"/>
        <v>45032</v>
      </c>
      <c r="U2118" t="str">
        <f t="shared" si="144"/>
        <v>Unaudited</v>
      </c>
    </row>
    <row r="2119" spans="1:21" x14ac:dyDescent="0.25">
      <c r="A2119" t="s">
        <v>437</v>
      </c>
      <c r="B2119" t="s">
        <v>1385</v>
      </c>
      <c r="C2119" t="s">
        <v>1386</v>
      </c>
      <c r="D2119" s="15">
        <v>1900</v>
      </c>
      <c r="E2119" s="121">
        <v>1</v>
      </c>
      <c r="F2119" t="s">
        <v>439</v>
      </c>
      <c r="G2119" s="121">
        <v>182</v>
      </c>
      <c r="H2119" t="s">
        <v>388</v>
      </c>
      <c r="I2119" t="s">
        <v>487</v>
      </c>
      <c r="J2119" t="s">
        <v>12</v>
      </c>
      <c r="K2119" t="s">
        <v>12</v>
      </c>
      <c r="L2119" s="756">
        <v>1.1000000000000001</v>
      </c>
      <c r="M2119" t="s">
        <v>12</v>
      </c>
      <c r="N2119" s="681">
        <f t="shared" ca="1" si="141"/>
        <v>40782196.079999998</v>
      </c>
      <c r="O2119" s="681">
        <f t="shared" ca="1" si="141"/>
        <v>0</v>
      </c>
      <c r="P2119" s="681">
        <f t="shared" ca="1" si="141"/>
        <v>0</v>
      </c>
      <c r="Q2119" s="681">
        <f t="shared" ca="1" si="141"/>
        <v>0</v>
      </c>
      <c r="R2119" s="681">
        <f t="shared" ca="1" si="141"/>
        <v>0</v>
      </c>
      <c r="S2119" t="str">
        <f t="shared" si="142"/>
        <v>HUM_ASR_FY_2022</v>
      </c>
      <c r="T2119" s="958">
        <f t="shared" si="143"/>
        <v>45032</v>
      </c>
      <c r="U2119" t="str">
        <f t="shared" si="144"/>
        <v>Unaudited</v>
      </c>
    </row>
    <row r="2120" spans="1:21" x14ac:dyDescent="0.25">
      <c r="A2120" t="s">
        <v>437</v>
      </c>
      <c r="B2120" t="s">
        <v>1385</v>
      </c>
      <c r="C2120" t="s">
        <v>1386</v>
      </c>
      <c r="D2120" s="15">
        <v>1900</v>
      </c>
      <c r="E2120" s="121">
        <v>1</v>
      </c>
      <c r="F2120" t="s">
        <v>439</v>
      </c>
      <c r="G2120" s="121">
        <v>182</v>
      </c>
      <c r="H2120" t="s">
        <v>388</v>
      </c>
      <c r="I2120" t="s">
        <v>487</v>
      </c>
      <c r="J2120" t="s">
        <v>12</v>
      </c>
      <c r="K2120" t="s">
        <v>222</v>
      </c>
      <c r="L2120" s="756">
        <v>1.2</v>
      </c>
      <c r="M2120" t="s">
        <v>222</v>
      </c>
      <c r="N2120" s="681">
        <f t="shared" ca="1" si="141"/>
        <v>0</v>
      </c>
      <c r="O2120" s="681">
        <f t="shared" ca="1" si="141"/>
        <v>0</v>
      </c>
      <c r="P2120" s="681">
        <f t="shared" ca="1" si="141"/>
        <v>0</v>
      </c>
      <c r="Q2120" s="681">
        <f t="shared" ca="1" si="141"/>
        <v>0</v>
      </c>
      <c r="R2120" s="681">
        <f t="shared" ca="1" si="141"/>
        <v>0</v>
      </c>
      <c r="S2120" t="str">
        <f t="shared" si="142"/>
        <v>HUM_ASR_FY_2022</v>
      </c>
      <c r="T2120" s="958">
        <f t="shared" si="143"/>
        <v>45032</v>
      </c>
      <c r="U2120" t="str">
        <f t="shared" si="144"/>
        <v>Unaudited</v>
      </c>
    </row>
    <row r="2121" spans="1:21" x14ac:dyDescent="0.25">
      <c r="A2121" t="s">
        <v>437</v>
      </c>
      <c r="B2121" t="s">
        <v>1385</v>
      </c>
      <c r="C2121" t="s">
        <v>1386</v>
      </c>
      <c r="D2121" s="15">
        <v>1900</v>
      </c>
      <c r="E2121" s="121">
        <v>1</v>
      </c>
      <c r="F2121" t="s">
        <v>439</v>
      </c>
      <c r="G2121" s="121">
        <v>182</v>
      </c>
      <c r="H2121" t="s">
        <v>388</v>
      </c>
      <c r="I2121" t="s">
        <v>487</v>
      </c>
      <c r="J2121" t="s">
        <v>12</v>
      </c>
      <c r="K2121" t="s">
        <v>1323</v>
      </c>
      <c r="L2121" s="756" t="s">
        <v>1319</v>
      </c>
      <c r="M2121" t="s">
        <v>1323</v>
      </c>
      <c r="N2121" s="681">
        <f t="shared" ca="1" si="141"/>
        <v>189929.73</v>
      </c>
      <c r="O2121" s="681">
        <f t="shared" ca="1" si="141"/>
        <v>0</v>
      </c>
      <c r="P2121" s="681">
        <f t="shared" ca="1" si="141"/>
        <v>0</v>
      </c>
      <c r="Q2121" s="681">
        <f t="shared" ca="1" si="141"/>
        <v>0</v>
      </c>
      <c r="R2121" s="681">
        <f t="shared" ca="1" si="141"/>
        <v>0</v>
      </c>
      <c r="S2121" t="str">
        <f t="shared" si="142"/>
        <v>HUM_ASR_FY_2022</v>
      </c>
      <c r="T2121" s="958">
        <f t="shared" si="143"/>
        <v>45032</v>
      </c>
      <c r="U2121" t="str">
        <f t="shared" si="144"/>
        <v>Unaudited</v>
      </c>
    </row>
    <row r="2122" spans="1:21" x14ac:dyDescent="0.25">
      <c r="A2122" t="s">
        <v>437</v>
      </c>
      <c r="B2122" t="s">
        <v>1385</v>
      </c>
      <c r="C2122" t="s">
        <v>1386</v>
      </c>
      <c r="D2122" s="15">
        <v>1900</v>
      </c>
      <c r="E2122" s="121">
        <v>1</v>
      </c>
      <c r="F2122" t="s">
        <v>439</v>
      </c>
      <c r="G2122" s="121">
        <v>182</v>
      </c>
      <c r="H2122" t="s">
        <v>388</v>
      </c>
      <c r="I2122" t="s">
        <v>487</v>
      </c>
      <c r="J2122" t="s">
        <v>12</v>
      </c>
      <c r="K2122" t="s">
        <v>1325</v>
      </c>
      <c r="L2122" s="756" t="s">
        <v>1324</v>
      </c>
      <c r="M2122" t="s">
        <v>1325</v>
      </c>
      <c r="N2122" s="681">
        <f t="shared" ca="1" si="141"/>
        <v>-50909.25</v>
      </c>
      <c r="O2122" s="681">
        <f t="shared" ca="1" si="141"/>
        <v>0</v>
      </c>
      <c r="P2122" s="681">
        <f t="shared" ca="1" si="141"/>
        <v>0</v>
      </c>
      <c r="Q2122" s="681">
        <f t="shared" ca="1" si="141"/>
        <v>0</v>
      </c>
      <c r="R2122" s="681">
        <f t="shared" ca="1" si="141"/>
        <v>0</v>
      </c>
      <c r="S2122" t="str">
        <f t="shared" si="142"/>
        <v>HUM_ASR_FY_2022</v>
      </c>
      <c r="T2122" s="958">
        <f t="shared" si="143"/>
        <v>45032</v>
      </c>
      <c r="U2122" t="str">
        <f t="shared" si="144"/>
        <v>Unaudited</v>
      </c>
    </row>
    <row r="2123" spans="1:21" x14ac:dyDescent="0.25">
      <c r="A2123" t="s">
        <v>437</v>
      </c>
      <c r="B2123" t="s">
        <v>1385</v>
      </c>
      <c r="C2123" t="s">
        <v>1386</v>
      </c>
      <c r="D2123" s="15">
        <v>1900</v>
      </c>
      <c r="E2123" s="121">
        <v>1</v>
      </c>
      <c r="F2123" t="s">
        <v>439</v>
      </c>
      <c r="G2123" s="121">
        <v>182</v>
      </c>
      <c r="H2123" t="s">
        <v>388</v>
      </c>
      <c r="I2123" t="s">
        <v>487</v>
      </c>
      <c r="J2123" t="s">
        <v>13</v>
      </c>
      <c r="K2123" t="s">
        <v>13</v>
      </c>
      <c r="L2123" s="756" t="s">
        <v>63</v>
      </c>
      <c r="M2123" t="s">
        <v>13</v>
      </c>
      <c r="N2123" s="681">
        <f t="shared" ca="1" si="141"/>
        <v>-53818.19</v>
      </c>
      <c r="O2123" s="681">
        <f t="shared" ca="1" si="141"/>
        <v>0</v>
      </c>
      <c r="P2123" s="681">
        <f t="shared" ca="1" si="141"/>
        <v>0</v>
      </c>
      <c r="Q2123" s="681">
        <f t="shared" ca="1" si="141"/>
        <v>0</v>
      </c>
      <c r="R2123" s="681">
        <f t="shared" ca="1" si="141"/>
        <v>0</v>
      </c>
      <c r="S2123" t="str">
        <f t="shared" si="142"/>
        <v>HUM_ASR_FY_2022</v>
      </c>
      <c r="T2123" s="958">
        <f t="shared" si="143"/>
        <v>45032</v>
      </c>
      <c r="U2123" t="str">
        <f t="shared" si="144"/>
        <v>Unaudited</v>
      </c>
    </row>
    <row r="2124" spans="1:21" x14ac:dyDescent="0.25">
      <c r="A2124" t="s">
        <v>437</v>
      </c>
      <c r="B2124" t="s">
        <v>1385</v>
      </c>
      <c r="C2124" t="s">
        <v>1386</v>
      </c>
      <c r="D2124" s="15">
        <v>1900</v>
      </c>
      <c r="E2124" s="121">
        <v>1</v>
      </c>
      <c r="F2124" t="s">
        <v>439</v>
      </c>
      <c r="G2124" s="121">
        <v>182</v>
      </c>
      <c r="H2124" t="s">
        <v>388</v>
      </c>
      <c r="I2124" t="s">
        <v>488</v>
      </c>
      <c r="J2124" t="s">
        <v>433</v>
      </c>
      <c r="K2124" t="s">
        <v>796</v>
      </c>
      <c r="L2124" s="756">
        <v>2.1</v>
      </c>
      <c r="M2124" t="s">
        <v>731</v>
      </c>
      <c r="N2124" s="681">
        <f t="shared" ca="1" si="141"/>
        <v>98497</v>
      </c>
      <c r="O2124" s="681">
        <f t="shared" ca="1" si="141"/>
        <v>92062</v>
      </c>
      <c r="P2124" s="681">
        <f t="shared" ca="1" si="141"/>
        <v>6435</v>
      </c>
      <c r="Q2124" s="681">
        <f t="shared" ca="1" si="141"/>
        <v>0</v>
      </c>
      <c r="R2124" s="681">
        <f t="shared" ca="1" si="141"/>
        <v>0</v>
      </c>
      <c r="S2124" t="str">
        <f t="shared" si="142"/>
        <v>HUM_ASR_FY_2022</v>
      </c>
      <c r="T2124" s="958">
        <f t="shared" si="143"/>
        <v>45032</v>
      </c>
      <c r="U2124" t="str">
        <f t="shared" si="144"/>
        <v>Unaudited</v>
      </c>
    </row>
    <row r="2125" spans="1:21" x14ac:dyDescent="0.25">
      <c r="A2125" t="s">
        <v>437</v>
      </c>
      <c r="B2125" t="s">
        <v>1385</v>
      </c>
      <c r="C2125" t="s">
        <v>1386</v>
      </c>
      <c r="D2125" s="15">
        <v>1900</v>
      </c>
      <c r="E2125" s="121">
        <v>1</v>
      </c>
      <c r="F2125" t="s">
        <v>439</v>
      </c>
      <c r="G2125" s="121">
        <v>182</v>
      </c>
      <c r="H2125" t="s">
        <v>388</v>
      </c>
      <c r="I2125" t="s">
        <v>488</v>
      </c>
      <c r="J2125" t="s">
        <v>433</v>
      </c>
      <c r="K2125" t="s">
        <v>796</v>
      </c>
      <c r="L2125" s="756">
        <v>2.2000000000000002</v>
      </c>
      <c r="M2125" t="s">
        <v>732</v>
      </c>
      <c r="N2125" s="681">
        <f t="shared" ca="1" si="141"/>
        <v>272</v>
      </c>
      <c r="O2125" s="681">
        <f t="shared" ca="1" si="141"/>
        <v>211</v>
      </c>
      <c r="P2125" s="681">
        <f t="shared" ca="1" si="141"/>
        <v>61</v>
      </c>
      <c r="Q2125" s="681">
        <f t="shared" ca="1" si="141"/>
        <v>0</v>
      </c>
      <c r="R2125" s="681">
        <f t="shared" ca="1" si="141"/>
        <v>0</v>
      </c>
      <c r="S2125" t="str">
        <f t="shared" si="142"/>
        <v>HUM_ASR_FY_2022</v>
      </c>
      <c r="T2125" s="958">
        <f t="shared" si="143"/>
        <v>45032</v>
      </c>
      <c r="U2125" t="str">
        <f t="shared" si="144"/>
        <v>Unaudited</v>
      </c>
    </row>
    <row r="2126" spans="1:21" x14ac:dyDescent="0.25">
      <c r="A2126" t="s">
        <v>437</v>
      </c>
      <c r="B2126" t="s">
        <v>1385</v>
      </c>
      <c r="C2126" t="s">
        <v>1386</v>
      </c>
      <c r="D2126" s="15">
        <v>1900</v>
      </c>
      <c r="E2126" s="121">
        <v>1</v>
      </c>
      <c r="F2126" t="s">
        <v>439</v>
      </c>
      <c r="G2126" s="121">
        <v>182</v>
      </c>
      <c r="H2126" t="s">
        <v>388</v>
      </c>
      <c r="I2126" t="s">
        <v>488</v>
      </c>
      <c r="J2126" t="s">
        <v>433</v>
      </c>
      <c r="K2126" t="s">
        <v>796</v>
      </c>
      <c r="L2126" s="756">
        <v>2.2999999999999998</v>
      </c>
      <c r="M2126" t="s">
        <v>733</v>
      </c>
      <c r="N2126" s="681">
        <f t="shared" ca="1" si="141"/>
        <v>20455081.560000002</v>
      </c>
      <c r="O2126" s="681">
        <f t="shared" ca="1" si="141"/>
        <v>18961956.530000001</v>
      </c>
      <c r="P2126" s="681">
        <f t="shared" ca="1" si="141"/>
        <v>1493125.0299999998</v>
      </c>
      <c r="Q2126" s="681">
        <f t="shared" ca="1" si="141"/>
        <v>0</v>
      </c>
      <c r="R2126" s="681">
        <f t="shared" ca="1" si="141"/>
        <v>0</v>
      </c>
      <c r="S2126" t="str">
        <f t="shared" si="142"/>
        <v>HUM_ASR_FY_2022</v>
      </c>
      <c r="T2126" s="958">
        <f t="shared" si="143"/>
        <v>45032</v>
      </c>
      <c r="U2126" t="str">
        <f t="shared" si="144"/>
        <v>Unaudited</v>
      </c>
    </row>
    <row r="2127" spans="1:21" x14ac:dyDescent="0.25">
      <c r="A2127" t="s">
        <v>437</v>
      </c>
      <c r="B2127" t="s">
        <v>1385</v>
      </c>
      <c r="C2127" t="s">
        <v>1386</v>
      </c>
      <c r="D2127" s="15">
        <v>1900</v>
      </c>
      <c r="E2127" s="121">
        <v>1</v>
      </c>
      <c r="F2127" t="s">
        <v>439</v>
      </c>
      <c r="G2127" s="121">
        <v>182</v>
      </c>
      <c r="H2127" t="s">
        <v>388</v>
      </c>
      <c r="I2127" t="s">
        <v>488</v>
      </c>
      <c r="J2127" t="s">
        <v>433</v>
      </c>
      <c r="K2127" t="s">
        <v>796</v>
      </c>
      <c r="L2127" s="756">
        <v>2.4</v>
      </c>
      <c r="M2127" t="s">
        <v>734</v>
      </c>
      <c r="N2127" s="681">
        <f t="shared" ca="1" si="141"/>
        <v>18465.740000000005</v>
      </c>
      <c r="O2127" s="681">
        <f t="shared" ca="1" si="141"/>
        <v>14003.940000000004</v>
      </c>
      <c r="P2127" s="681">
        <f t="shared" ca="1" si="141"/>
        <v>4461.8</v>
      </c>
      <c r="Q2127" s="681">
        <f t="shared" ca="1" si="141"/>
        <v>0</v>
      </c>
      <c r="R2127" s="681">
        <f t="shared" ca="1" si="141"/>
        <v>0</v>
      </c>
      <c r="S2127" t="str">
        <f t="shared" si="142"/>
        <v>HUM_ASR_FY_2022</v>
      </c>
      <c r="T2127" s="958">
        <f t="shared" si="143"/>
        <v>45032</v>
      </c>
      <c r="U2127" t="str">
        <f t="shared" si="144"/>
        <v>Unaudited</v>
      </c>
    </row>
    <row r="2128" spans="1:21" x14ac:dyDescent="0.25">
      <c r="A2128" t="s">
        <v>437</v>
      </c>
      <c r="B2128" t="s">
        <v>1385</v>
      </c>
      <c r="C2128" t="s">
        <v>1386</v>
      </c>
      <c r="D2128" s="15">
        <v>1900</v>
      </c>
      <c r="E2128" s="121">
        <v>1</v>
      </c>
      <c r="F2128" t="s">
        <v>439</v>
      </c>
      <c r="G2128" s="121">
        <v>182</v>
      </c>
      <c r="H2128" t="s">
        <v>388</v>
      </c>
      <c r="I2128" t="s">
        <v>488</v>
      </c>
      <c r="J2128" t="s">
        <v>433</v>
      </c>
      <c r="K2128" t="s">
        <v>796</v>
      </c>
      <c r="L2128" s="756">
        <v>2.5</v>
      </c>
      <c r="M2128" t="s">
        <v>776</v>
      </c>
      <c r="N2128" s="681">
        <f t="shared" ca="1" si="141"/>
        <v>12210</v>
      </c>
      <c r="O2128" s="681">
        <f t="shared" ca="1" si="141"/>
        <v>11484</v>
      </c>
      <c r="P2128" s="681">
        <f t="shared" ca="1" si="141"/>
        <v>726</v>
      </c>
      <c r="Q2128" s="681">
        <f t="shared" ca="1" si="141"/>
        <v>0</v>
      </c>
      <c r="R2128" s="681">
        <f t="shared" ca="1" si="141"/>
        <v>0</v>
      </c>
      <c r="S2128" t="str">
        <f t="shared" si="142"/>
        <v>HUM_ASR_FY_2022</v>
      </c>
      <c r="T2128" s="958">
        <f t="shared" si="143"/>
        <v>45032</v>
      </c>
      <c r="U2128" t="str">
        <f t="shared" si="144"/>
        <v>Unaudited</v>
      </c>
    </row>
    <row r="2129" spans="1:21" x14ac:dyDescent="0.25">
      <c r="A2129" t="s">
        <v>437</v>
      </c>
      <c r="B2129" t="s">
        <v>1385</v>
      </c>
      <c r="C2129" t="s">
        <v>1386</v>
      </c>
      <c r="D2129" s="15">
        <v>1900</v>
      </c>
      <c r="E2129" s="121">
        <v>1</v>
      </c>
      <c r="F2129" t="s">
        <v>439</v>
      </c>
      <c r="G2129" s="121">
        <v>182</v>
      </c>
      <c r="H2129" t="s">
        <v>388</v>
      </c>
      <c r="I2129" t="s">
        <v>488</v>
      </c>
      <c r="J2129" t="s">
        <v>433</v>
      </c>
      <c r="K2129" t="s">
        <v>796</v>
      </c>
      <c r="L2129" s="756">
        <v>2.6</v>
      </c>
      <c r="M2129" t="s">
        <v>186</v>
      </c>
      <c r="N2129" s="681">
        <f t="shared" ca="1" si="141"/>
        <v>2387444.6800000016</v>
      </c>
      <c r="O2129" s="681">
        <f t="shared" ca="1" si="141"/>
        <v>2191272.3900000015</v>
      </c>
      <c r="P2129" s="681">
        <f t="shared" ca="1" si="141"/>
        <v>196172.29</v>
      </c>
      <c r="Q2129" s="681">
        <f t="shared" ca="1" si="141"/>
        <v>0</v>
      </c>
      <c r="R2129" s="681">
        <f t="shared" ca="1" si="141"/>
        <v>0</v>
      </c>
      <c r="S2129" t="str">
        <f t="shared" si="142"/>
        <v>HUM_ASR_FY_2022</v>
      </c>
      <c r="T2129" s="958">
        <f t="shared" si="143"/>
        <v>45032</v>
      </c>
      <c r="U2129" t="str">
        <f t="shared" si="144"/>
        <v>Unaudited</v>
      </c>
    </row>
    <row r="2130" spans="1:21" x14ac:dyDescent="0.25">
      <c r="A2130" t="s">
        <v>437</v>
      </c>
      <c r="B2130" t="s">
        <v>1385</v>
      </c>
      <c r="C2130" t="s">
        <v>1386</v>
      </c>
      <c r="D2130" s="15">
        <v>1900</v>
      </c>
      <c r="E2130" s="121">
        <v>1</v>
      </c>
      <c r="F2130" t="s">
        <v>439</v>
      </c>
      <c r="G2130" s="121">
        <v>182</v>
      </c>
      <c r="H2130" t="s">
        <v>388</v>
      </c>
      <c r="I2130" t="s">
        <v>488</v>
      </c>
      <c r="J2130" t="s">
        <v>433</v>
      </c>
      <c r="K2130" t="s">
        <v>796</v>
      </c>
      <c r="L2130" s="756">
        <v>2.7</v>
      </c>
      <c r="M2130" t="s">
        <v>797</v>
      </c>
      <c r="N2130" s="681">
        <f t="shared" ca="1" si="141"/>
        <v>712154.35403644899</v>
      </c>
      <c r="O2130" s="681">
        <f t="shared" ca="1" si="141"/>
        <v>660170.42583179881</v>
      </c>
      <c r="P2130" s="681">
        <f t="shared" ca="1" si="141"/>
        <v>51983.928204650154</v>
      </c>
      <c r="Q2130" s="681">
        <f t="shared" ca="1" si="141"/>
        <v>0</v>
      </c>
      <c r="R2130" s="681">
        <f t="shared" ca="1" si="141"/>
        <v>0</v>
      </c>
      <c r="S2130" t="str">
        <f t="shared" si="142"/>
        <v>HUM_ASR_FY_2022</v>
      </c>
      <c r="T2130" s="958">
        <f t="shared" si="143"/>
        <v>45032</v>
      </c>
      <c r="U2130" t="str">
        <f t="shared" si="144"/>
        <v>Unaudited</v>
      </c>
    </row>
    <row r="2131" spans="1:21" x14ac:dyDescent="0.25">
      <c r="A2131" t="s">
        <v>437</v>
      </c>
      <c r="B2131" t="s">
        <v>1385</v>
      </c>
      <c r="C2131" t="s">
        <v>1386</v>
      </c>
      <c r="D2131" s="15">
        <v>1900</v>
      </c>
      <c r="E2131" s="121">
        <v>1</v>
      </c>
      <c r="F2131" t="s">
        <v>439</v>
      </c>
      <c r="G2131" s="121">
        <v>182</v>
      </c>
      <c r="H2131" t="s">
        <v>388</v>
      </c>
      <c r="I2131" t="s">
        <v>488</v>
      </c>
      <c r="J2131" t="s">
        <v>433</v>
      </c>
      <c r="K2131" t="s">
        <v>796</v>
      </c>
      <c r="L2131" s="756">
        <v>2.8</v>
      </c>
      <c r="M2131" t="s">
        <v>798</v>
      </c>
      <c r="N2131" s="681">
        <f t="shared" ca="1" si="141"/>
        <v>0</v>
      </c>
      <c r="O2131" s="681">
        <f t="shared" ca="1" si="141"/>
        <v>0</v>
      </c>
      <c r="P2131" s="681">
        <f t="shared" ca="1" si="141"/>
        <v>0</v>
      </c>
      <c r="Q2131" s="681">
        <f t="shared" ca="1" si="141"/>
        <v>0</v>
      </c>
      <c r="R2131" s="681">
        <f t="shared" ca="1" si="141"/>
        <v>0</v>
      </c>
      <c r="S2131" t="str">
        <f t="shared" si="142"/>
        <v>HUM_ASR_FY_2022</v>
      </c>
      <c r="T2131" s="958">
        <f t="shared" si="143"/>
        <v>45032</v>
      </c>
      <c r="U2131" t="str">
        <f t="shared" si="144"/>
        <v>Unaudited</v>
      </c>
    </row>
    <row r="2132" spans="1:21" x14ac:dyDescent="0.25">
      <c r="A2132" t="s">
        <v>437</v>
      </c>
      <c r="B2132" t="s">
        <v>1385</v>
      </c>
      <c r="C2132" t="s">
        <v>1386</v>
      </c>
      <c r="D2132" s="15">
        <v>1900</v>
      </c>
      <c r="E2132" s="121">
        <v>1</v>
      </c>
      <c r="F2132" t="s">
        <v>439</v>
      </c>
      <c r="G2132" s="121">
        <v>182</v>
      </c>
      <c r="H2132" t="s">
        <v>388</v>
      </c>
      <c r="I2132" t="s">
        <v>488</v>
      </c>
      <c r="J2132" t="s">
        <v>433</v>
      </c>
      <c r="K2132" t="s">
        <v>796</v>
      </c>
      <c r="L2132" s="756">
        <v>2.9</v>
      </c>
      <c r="M2132" t="s">
        <v>779</v>
      </c>
      <c r="N2132" s="681">
        <f t="shared" ca="1" si="141"/>
        <v>0</v>
      </c>
      <c r="O2132" s="681">
        <f t="shared" ca="1" si="141"/>
        <v>0</v>
      </c>
      <c r="P2132" s="681">
        <f t="shared" ca="1" si="141"/>
        <v>0</v>
      </c>
      <c r="Q2132" s="681">
        <f t="shared" ca="1" si="141"/>
        <v>0</v>
      </c>
      <c r="R2132" s="681">
        <f t="shared" ca="1" si="141"/>
        <v>0</v>
      </c>
      <c r="S2132" t="str">
        <f t="shared" si="142"/>
        <v>HUM_ASR_FY_2022</v>
      </c>
      <c r="T2132" s="958">
        <f t="shared" si="143"/>
        <v>45032</v>
      </c>
      <c r="U2132" t="str">
        <f t="shared" si="144"/>
        <v>Unaudited</v>
      </c>
    </row>
    <row r="2133" spans="1:21" x14ac:dyDescent="0.25">
      <c r="A2133" t="s">
        <v>437</v>
      </c>
      <c r="B2133" t="s">
        <v>1385</v>
      </c>
      <c r="C2133" t="s">
        <v>1386</v>
      </c>
      <c r="D2133" s="15">
        <v>1900</v>
      </c>
      <c r="E2133" s="121">
        <v>1</v>
      </c>
      <c r="F2133" t="s">
        <v>439</v>
      </c>
      <c r="G2133" s="121">
        <v>182</v>
      </c>
      <c r="H2133" t="s">
        <v>388</v>
      </c>
      <c r="I2133" t="s">
        <v>488</v>
      </c>
      <c r="J2133" t="s">
        <v>433</v>
      </c>
      <c r="K2133" t="s">
        <v>223</v>
      </c>
      <c r="L2133" s="756">
        <v>2.11</v>
      </c>
      <c r="M2133" t="s">
        <v>228</v>
      </c>
      <c r="N2133" s="681">
        <f t="shared" ca="1" si="141"/>
        <v>1168497.93</v>
      </c>
      <c r="O2133" s="681">
        <f t="shared" ca="1" si="141"/>
        <v>202195.34000000003</v>
      </c>
      <c r="P2133" s="681">
        <f t="shared" ca="1" si="141"/>
        <v>966302.59</v>
      </c>
      <c r="Q2133" s="681">
        <f t="shared" ca="1" si="141"/>
        <v>0</v>
      </c>
      <c r="R2133" s="681">
        <f t="shared" ca="1" si="141"/>
        <v>0</v>
      </c>
      <c r="S2133" t="str">
        <f t="shared" si="142"/>
        <v>HUM_ASR_FY_2022</v>
      </c>
      <c r="T2133" s="958">
        <f t="shared" si="143"/>
        <v>45032</v>
      </c>
      <c r="U2133" t="str">
        <f t="shared" si="144"/>
        <v>Unaudited</v>
      </c>
    </row>
    <row r="2134" spans="1:21" x14ac:dyDescent="0.25">
      <c r="A2134" t="s">
        <v>437</v>
      </c>
      <c r="B2134" t="s">
        <v>1385</v>
      </c>
      <c r="C2134" t="s">
        <v>1386</v>
      </c>
      <c r="D2134" s="15">
        <v>1900</v>
      </c>
      <c r="E2134" s="121">
        <v>1</v>
      </c>
      <c r="F2134" t="s">
        <v>439</v>
      </c>
      <c r="G2134" s="121">
        <v>182</v>
      </c>
      <c r="H2134" t="s">
        <v>388</v>
      </c>
      <c r="I2134" t="s">
        <v>488</v>
      </c>
      <c r="J2134" t="s">
        <v>433</v>
      </c>
      <c r="K2134" t="s">
        <v>223</v>
      </c>
      <c r="L2134" s="756">
        <v>2.12</v>
      </c>
      <c r="M2134" t="s">
        <v>552</v>
      </c>
      <c r="N2134" s="681">
        <f t="shared" ca="1" si="141"/>
        <v>10762280.420000004</v>
      </c>
      <c r="O2134" s="681">
        <f t="shared" ca="1" si="141"/>
        <v>285983.1100000001</v>
      </c>
      <c r="P2134" s="681">
        <f t="shared" ca="1" si="141"/>
        <v>10476297.310000004</v>
      </c>
      <c r="Q2134" s="681">
        <f t="shared" ca="1" si="141"/>
        <v>0</v>
      </c>
      <c r="R2134" s="681">
        <f t="shared" ca="1" si="141"/>
        <v>0</v>
      </c>
      <c r="S2134" t="str">
        <f t="shared" si="142"/>
        <v>HUM_ASR_FY_2022</v>
      </c>
      <c r="T2134" s="958">
        <f t="shared" si="143"/>
        <v>45032</v>
      </c>
      <c r="U2134" t="str">
        <f t="shared" si="144"/>
        <v>Unaudited</v>
      </c>
    </row>
    <row r="2135" spans="1:21" x14ac:dyDescent="0.25">
      <c r="A2135" t="s">
        <v>437</v>
      </c>
      <c r="B2135" t="s">
        <v>1385</v>
      </c>
      <c r="C2135" t="s">
        <v>1386</v>
      </c>
      <c r="D2135" s="15">
        <v>1900</v>
      </c>
      <c r="E2135" s="121">
        <v>1</v>
      </c>
      <c r="F2135" t="s">
        <v>439</v>
      </c>
      <c r="G2135" s="121">
        <v>182</v>
      </c>
      <c r="H2135" t="s">
        <v>388</v>
      </c>
      <c r="I2135" t="s">
        <v>488</v>
      </c>
      <c r="J2135" t="s">
        <v>433</v>
      </c>
      <c r="K2135" t="s">
        <v>223</v>
      </c>
      <c r="L2135" s="756">
        <v>2.13</v>
      </c>
      <c r="M2135" t="s">
        <v>229</v>
      </c>
      <c r="N2135" s="681">
        <f t="shared" ca="1" si="141"/>
        <v>420408.93999999994</v>
      </c>
      <c r="O2135" s="681">
        <f t="shared" ca="1" si="141"/>
        <v>25711.709999999992</v>
      </c>
      <c r="P2135" s="681">
        <f t="shared" ca="1" si="141"/>
        <v>394697.23</v>
      </c>
      <c r="Q2135" s="681">
        <f t="shared" ca="1" si="141"/>
        <v>0</v>
      </c>
      <c r="R2135" s="681">
        <f t="shared" ca="1" si="141"/>
        <v>0</v>
      </c>
      <c r="S2135" t="str">
        <f t="shared" si="142"/>
        <v>HUM_ASR_FY_2022</v>
      </c>
      <c r="T2135" s="958">
        <f t="shared" si="143"/>
        <v>45032</v>
      </c>
      <c r="U2135" t="str">
        <f t="shared" si="144"/>
        <v>Unaudited</v>
      </c>
    </row>
    <row r="2136" spans="1:21" x14ac:dyDescent="0.25">
      <c r="A2136" t="s">
        <v>437</v>
      </c>
      <c r="B2136" t="s">
        <v>1385</v>
      </c>
      <c r="C2136" t="s">
        <v>1386</v>
      </c>
      <c r="D2136" s="15">
        <v>1900</v>
      </c>
      <c r="E2136" s="121">
        <v>1</v>
      </c>
      <c r="F2136" t="s">
        <v>439</v>
      </c>
      <c r="G2136" s="121">
        <v>182</v>
      </c>
      <c r="H2136" t="s">
        <v>388</v>
      </c>
      <c r="I2136" t="s">
        <v>488</v>
      </c>
      <c r="J2136" t="s">
        <v>433</v>
      </c>
      <c r="K2136" t="s">
        <v>223</v>
      </c>
      <c r="L2136" s="756">
        <v>2.14</v>
      </c>
      <c r="M2136" t="s">
        <v>556</v>
      </c>
      <c r="N2136" s="681">
        <f t="shared" ca="1" si="141"/>
        <v>88425.57000000008</v>
      </c>
      <c r="O2136" s="681">
        <f t="shared" ca="1" si="141"/>
        <v>81915.970000000074</v>
      </c>
      <c r="P2136" s="681">
        <f t="shared" ca="1" si="141"/>
        <v>6509.5999999999995</v>
      </c>
      <c r="Q2136" s="681">
        <f t="shared" ca="1" si="141"/>
        <v>0</v>
      </c>
      <c r="R2136" s="681">
        <f t="shared" ca="1" si="141"/>
        <v>0</v>
      </c>
      <c r="S2136" t="str">
        <f t="shared" si="142"/>
        <v>HUM_ASR_FY_2022</v>
      </c>
      <c r="T2136" s="958">
        <f t="shared" si="143"/>
        <v>45032</v>
      </c>
      <c r="U2136" t="str">
        <f t="shared" si="144"/>
        <v>Unaudited</v>
      </c>
    </row>
    <row r="2137" spans="1:21" x14ac:dyDescent="0.25">
      <c r="A2137" t="s">
        <v>437</v>
      </c>
      <c r="B2137" t="s">
        <v>1385</v>
      </c>
      <c r="C2137" t="s">
        <v>1386</v>
      </c>
      <c r="D2137" s="15">
        <v>1900</v>
      </c>
      <c r="E2137" s="121">
        <v>1</v>
      </c>
      <c r="F2137" t="s">
        <v>439</v>
      </c>
      <c r="G2137" s="121">
        <v>182</v>
      </c>
      <c r="H2137" t="s">
        <v>388</v>
      </c>
      <c r="I2137" t="s">
        <v>488</v>
      </c>
      <c r="J2137" t="s">
        <v>433</v>
      </c>
      <c r="K2137" t="s">
        <v>223</v>
      </c>
      <c r="L2137" s="756">
        <v>2.15</v>
      </c>
      <c r="M2137" t="s">
        <v>20</v>
      </c>
      <c r="N2137" s="681">
        <f t="shared" ca="1" si="141"/>
        <v>104968.54421444837</v>
      </c>
      <c r="O2137" s="681">
        <f t="shared" ca="1" si="141"/>
        <v>1147.1039177415555</v>
      </c>
      <c r="P2137" s="681">
        <f t="shared" ca="1" si="141"/>
        <v>103821.44029670682</v>
      </c>
      <c r="Q2137" s="681">
        <f t="shared" ca="1" si="141"/>
        <v>0</v>
      </c>
      <c r="R2137" s="681">
        <f t="shared" ca="1" si="141"/>
        <v>0</v>
      </c>
      <c r="S2137" t="str">
        <f t="shared" si="142"/>
        <v>HUM_ASR_FY_2022</v>
      </c>
      <c r="T2137" s="958">
        <f t="shared" si="143"/>
        <v>45032</v>
      </c>
      <c r="U2137" t="str">
        <f t="shared" si="144"/>
        <v>Unaudited</v>
      </c>
    </row>
    <row r="2138" spans="1:21" x14ac:dyDescent="0.25">
      <c r="A2138" t="s">
        <v>437</v>
      </c>
      <c r="B2138" t="s">
        <v>1385</v>
      </c>
      <c r="C2138" t="s">
        <v>1386</v>
      </c>
      <c r="D2138" s="15">
        <v>1900</v>
      </c>
      <c r="E2138" s="121">
        <v>1</v>
      </c>
      <c r="F2138" t="s">
        <v>439</v>
      </c>
      <c r="G2138" s="121">
        <v>182</v>
      </c>
      <c r="H2138" t="s">
        <v>388</v>
      </c>
      <c r="I2138" t="s">
        <v>488</v>
      </c>
      <c r="J2138" t="s">
        <v>433</v>
      </c>
      <c r="K2138" t="s">
        <v>223</v>
      </c>
      <c r="L2138" s="756">
        <v>2.16</v>
      </c>
      <c r="M2138" t="s">
        <v>799</v>
      </c>
      <c r="N2138" s="681">
        <f t="shared" ca="1" si="141"/>
        <v>1396590.6524490127</v>
      </c>
      <c r="O2138" s="681">
        <f t="shared" ca="1" si="141"/>
        <v>490011.86193872069</v>
      </c>
      <c r="P2138" s="681">
        <f t="shared" ca="1" si="141"/>
        <v>906578.79051029205</v>
      </c>
      <c r="Q2138" s="681">
        <f t="shared" ca="1" si="141"/>
        <v>0</v>
      </c>
      <c r="R2138" s="681">
        <f t="shared" ca="1" si="141"/>
        <v>0</v>
      </c>
      <c r="S2138" t="str">
        <f t="shared" si="142"/>
        <v>HUM_ASR_FY_2022</v>
      </c>
      <c r="T2138" s="958">
        <f t="shared" si="143"/>
        <v>45032</v>
      </c>
      <c r="U2138" t="str">
        <f t="shared" si="144"/>
        <v>Unaudited</v>
      </c>
    </row>
    <row r="2139" spans="1:21" x14ac:dyDescent="0.25">
      <c r="A2139" t="s">
        <v>437</v>
      </c>
      <c r="B2139" t="s">
        <v>1385</v>
      </c>
      <c r="C2139" t="s">
        <v>1386</v>
      </c>
      <c r="D2139" s="15">
        <v>1900</v>
      </c>
      <c r="E2139" s="121">
        <v>1</v>
      </c>
      <c r="F2139" t="s">
        <v>439</v>
      </c>
      <c r="G2139" s="121">
        <v>182</v>
      </c>
      <c r="H2139" t="s">
        <v>388</v>
      </c>
      <c r="I2139" t="s">
        <v>488</v>
      </c>
      <c r="J2139" t="s">
        <v>433</v>
      </c>
      <c r="K2139" t="s">
        <v>223</v>
      </c>
      <c r="L2139" s="756">
        <v>2.17</v>
      </c>
      <c r="M2139" t="s">
        <v>1052</v>
      </c>
      <c r="N2139" s="681">
        <f t="shared" ca="1" si="141"/>
        <v>0</v>
      </c>
      <c r="O2139" s="681">
        <f t="shared" ca="1" si="141"/>
        <v>0</v>
      </c>
      <c r="P2139" s="681">
        <f t="shared" ca="1" si="141"/>
        <v>0</v>
      </c>
      <c r="Q2139" s="681">
        <f t="shared" ca="1" si="141"/>
        <v>0</v>
      </c>
      <c r="R2139" s="681">
        <f t="shared" ca="1" si="141"/>
        <v>0</v>
      </c>
      <c r="S2139" t="str">
        <f t="shared" si="142"/>
        <v>HUM_ASR_FY_2022</v>
      </c>
      <c r="T2139" s="958">
        <f t="shared" si="143"/>
        <v>45032</v>
      </c>
      <c r="U2139" t="str">
        <f t="shared" si="144"/>
        <v>Unaudited</v>
      </c>
    </row>
    <row r="2140" spans="1:21" x14ac:dyDescent="0.25">
      <c r="A2140" t="s">
        <v>437</v>
      </c>
      <c r="B2140" t="s">
        <v>1385</v>
      </c>
      <c r="C2140" t="s">
        <v>1386</v>
      </c>
      <c r="D2140" s="15">
        <v>1900</v>
      </c>
      <c r="E2140" s="121">
        <v>1</v>
      </c>
      <c r="F2140" t="s">
        <v>439</v>
      </c>
      <c r="G2140" s="121">
        <v>182</v>
      </c>
      <c r="H2140" t="s">
        <v>388</v>
      </c>
      <c r="I2140" t="s">
        <v>488</v>
      </c>
      <c r="J2140" t="s">
        <v>433</v>
      </c>
      <c r="K2140" t="s">
        <v>223</v>
      </c>
      <c r="L2140" s="756">
        <v>2.1800000000000002</v>
      </c>
      <c r="M2140" t="s">
        <v>648</v>
      </c>
      <c r="N2140" s="681">
        <f t="shared" ca="1" si="141"/>
        <v>370571.10000000003</v>
      </c>
      <c r="O2140" s="681">
        <f t="shared" ca="1" si="141"/>
        <v>6037.64</v>
      </c>
      <c r="P2140" s="681">
        <f t="shared" ca="1" si="141"/>
        <v>364533.46</v>
      </c>
      <c r="Q2140" s="681">
        <f t="shared" ca="1" si="141"/>
        <v>0</v>
      </c>
      <c r="R2140" s="681">
        <f t="shared" ca="1" si="141"/>
        <v>0</v>
      </c>
      <c r="S2140" t="str">
        <f t="shared" si="142"/>
        <v>HUM_ASR_FY_2022</v>
      </c>
      <c r="T2140" s="958">
        <f t="shared" si="143"/>
        <v>45032</v>
      </c>
      <c r="U2140" t="str">
        <f t="shared" si="144"/>
        <v>Unaudited</v>
      </c>
    </row>
    <row r="2141" spans="1:21" x14ac:dyDescent="0.25">
      <c r="A2141" t="s">
        <v>437</v>
      </c>
      <c r="B2141" t="s">
        <v>1385</v>
      </c>
      <c r="C2141" t="s">
        <v>1386</v>
      </c>
      <c r="D2141" s="15">
        <v>1900</v>
      </c>
      <c r="E2141" s="121">
        <v>1</v>
      </c>
      <c r="F2141" t="s">
        <v>439</v>
      </c>
      <c r="G2141" s="121">
        <v>182</v>
      </c>
      <c r="H2141" t="s">
        <v>388</v>
      </c>
      <c r="I2141" t="s">
        <v>488</v>
      </c>
      <c r="J2141" t="s">
        <v>433</v>
      </c>
      <c r="K2141" t="s">
        <v>223</v>
      </c>
      <c r="L2141" s="756">
        <v>2.19</v>
      </c>
      <c r="M2141" t="s">
        <v>218</v>
      </c>
      <c r="N2141" s="681">
        <f t="shared" ca="1" si="141"/>
        <v>0</v>
      </c>
      <c r="O2141" s="681">
        <f t="shared" ca="1" si="141"/>
        <v>0</v>
      </c>
      <c r="P2141" s="681">
        <f t="shared" ca="1" si="141"/>
        <v>0</v>
      </c>
      <c r="Q2141" s="681">
        <f t="shared" ca="1" si="141"/>
        <v>0</v>
      </c>
      <c r="R2141" s="681">
        <f t="shared" ca="1" si="141"/>
        <v>0</v>
      </c>
      <c r="S2141" t="str">
        <f t="shared" si="142"/>
        <v>HUM_ASR_FY_2022</v>
      </c>
      <c r="T2141" s="958">
        <f t="shared" si="143"/>
        <v>45032</v>
      </c>
      <c r="U2141" t="str">
        <f t="shared" si="144"/>
        <v>Unaudited</v>
      </c>
    </row>
    <row r="2142" spans="1:21" x14ac:dyDescent="0.25">
      <c r="A2142" t="s">
        <v>437</v>
      </c>
      <c r="B2142" t="s">
        <v>1385</v>
      </c>
      <c r="C2142" t="s">
        <v>1386</v>
      </c>
      <c r="D2142" s="15">
        <v>1900</v>
      </c>
      <c r="E2142" s="121">
        <v>1</v>
      </c>
      <c r="F2142" t="s">
        <v>439</v>
      </c>
      <c r="G2142" s="121">
        <v>182</v>
      </c>
      <c r="H2142" t="s">
        <v>388</v>
      </c>
      <c r="I2142" t="s">
        <v>488</v>
      </c>
      <c r="J2142" t="s">
        <v>433</v>
      </c>
      <c r="K2142" t="s">
        <v>223</v>
      </c>
      <c r="L2142" s="756" t="s">
        <v>704</v>
      </c>
      <c r="M2142" t="s">
        <v>230</v>
      </c>
      <c r="N2142" s="681">
        <f t="shared" ca="1" si="141"/>
        <v>25243.957194936567</v>
      </c>
      <c r="O2142" s="681">
        <f t="shared" ca="1" si="141"/>
        <v>4368.1810441680855</v>
      </c>
      <c r="P2142" s="681">
        <f t="shared" ca="1" si="141"/>
        <v>20875.776150768481</v>
      </c>
      <c r="Q2142" s="681">
        <f t="shared" ca="1" si="141"/>
        <v>0</v>
      </c>
      <c r="R2142" s="681">
        <f t="shared" ca="1" si="141"/>
        <v>0</v>
      </c>
      <c r="S2142" t="str">
        <f t="shared" si="142"/>
        <v>HUM_ASR_FY_2022</v>
      </c>
      <c r="T2142" s="958">
        <f t="shared" si="143"/>
        <v>45032</v>
      </c>
      <c r="U2142" t="str">
        <f t="shared" si="144"/>
        <v>Unaudited</v>
      </c>
    </row>
    <row r="2143" spans="1:21" x14ac:dyDescent="0.25">
      <c r="A2143" t="s">
        <v>437</v>
      </c>
      <c r="B2143" t="s">
        <v>1385</v>
      </c>
      <c r="C2143" t="s">
        <v>1386</v>
      </c>
      <c r="D2143" s="15">
        <v>1900</v>
      </c>
      <c r="E2143" s="121">
        <v>1</v>
      </c>
      <c r="F2143" t="s">
        <v>439</v>
      </c>
      <c r="G2143" s="121">
        <v>182</v>
      </c>
      <c r="H2143" t="s">
        <v>388</v>
      </c>
      <c r="I2143" t="s">
        <v>488</v>
      </c>
      <c r="J2143" t="s">
        <v>433</v>
      </c>
      <c r="K2143" t="s">
        <v>223</v>
      </c>
      <c r="L2143" s="756">
        <v>2.21</v>
      </c>
      <c r="M2143" t="s">
        <v>466</v>
      </c>
      <c r="N2143" s="681">
        <f t="shared" ca="1" si="141"/>
        <v>0</v>
      </c>
      <c r="O2143" s="681">
        <f t="shared" ca="1" si="141"/>
        <v>0</v>
      </c>
      <c r="P2143" s="681">
        <f t="shared" ca="1" si="141"/>
        <v>0</v>
      </c>
      <c r="Q2143" s="681">
        <f t="shared" ca="1" si="141"/>
        <v>0</v>
      </c>
      <c r="R2143" s="681">
        <f t="shared" ca="1" si="141"/>
        <v>0</v>
      </c>
      <c r="S2143" t="str">
        <f t="shared" si="142"/>
        <v>HUM_ASR_FY_2022</v>
      </c>
      <c r="T2143" s="958">
        <f t="shared" si="143"/>
        <v>45032</v>
      </c>
      <c r="U2143" t="str">
        <f t="shared" si="144"/>
        <v>Unaudited</v>
      </c>
    </row>
    <row r="2144" spans="1:21" x14ac:dyDescent="0.25">
      <c r="A2144" t="s">
        <v>437</v>
      </c>
      <c r="B2144" t="s">
        <v>1385</v>
      </c>
      <c r="C2144" t="s">
        <v>1386</v>
      </c>
      <c r="D2144" s="15">
        <v>1900</v>
      </c>
      <c r="E2144" s="121">
        <v>1</v>
      </c>
      <c r="F2144" t="s">
        <v>439</v>
      </c>
      <c r="G2144" s="121">
        <v>182</v>
      </c>
      <c r="H2144" t="s">
        <v>388</v>
      </c>
      <c r="I2144" t="s">
        <v>488</v>
      </c>
      <c r="J2144" t="s">
        <v>433</v>
      </c>
      <c r="K2144" t="s">
        <v>6</v>
      </c>
      <c r="L2144" s="756" t="s">
        <v>70</v>
      </c>
      <c r="M2144" t="s">
        <v>188</v>
      </c>
      <c r="N2144" s="681">
        <f t="shared" ca="1" si="141"/>
        <v>79427.469693259554</v>
      </c>
      <c r="O2144" s="681">
        <f t="shared" ca="1" si="141"/>
        <v>33746.634740390014</v>
      </c>
      <c r="P2144" s="681">
        <f t="shared" ca="1" si="141"/>
        <v>45680.83495286954</v>
      </c>
      <c r="Q2144" s="681">
        <f t="shared" ca="1" si="141"/>
        <v>0</v>
      </c>
      <c r="R2144" s="681">
        <f t="shared" ca="1" si="141"/>
        <v>0</v>
      </c>
      <c r="S2144" t="str">
        <f t="shared" si="142"/>
        <v>HUM_ASR_FY_2022</v>
      </c>
      <c r="T2144" s="958">
        <f t="shared" si="143"/>
        <v>45032</v>
      </c>
      <c r="U2144" t="str">
        <f t="shared" si="144"/>
        <v>Unaudited</v>
      </c>
    </row>
    <row r="2145" spans="1:21" x14ac:dyDescent="0.25">
      <c r="A2145" t="s">
        <v>437</v>
      </c>
      <c r="B2145" t="s">
        <v>1385</v>
      </c>
      <c r="C2145" t="s">
        <v>1386</v>
      </c>
      <c r="D2145" s="15">
        <v>1900</v>
      </c>
      <c r="E2145" s="121">
        <v>1</v>
      </c>
      <c r="F2145" t="s">
        <v>439</v>
      </c>
      <c r="G2145" s="121">
        <v>182</v>
      </c>
      <c r="H2145" t="s">
        <v>388</v>
      </c>
      <c r="I2145" t="s">
        <v>488</v>
      </c>
      <c r="J2145" t="s">
        <v>433</v>
      </c>
      <c r="K2145" t="s">
        <v>6</v>
      </c>
      <c r="L2145" s="756" t="s">
        <v>71</v>
      </c>
      <c r="M2145" t="s">
        <v>231</v>
      </c>
      <c r="N2145" s="681">
        <f t="shared" ca="1" si="141"/>
        <v>0</v>
      </c>
      <c r="O2145" s="681">
        <f t="shared" ca="1" si="141"/>
        <v>0</v>
      </c>
      <c r="P2145" s="681">
        <f t="shared" ca="1" si="141"/>
        <v>0</v>
      </c>
      <c r="Q2145" s="681">
        <f t="shared" ca="1" si="141"/>
        <v>0</v>
      </c>
      <c r="R2145" s="681">
        <f t="shared" ca="1" si="141"/>
        <v>0</v>
      </c>
      <c r="S2145" t="str">
        <f t="shared" si="142"/>
        <v>HUM_ASR_FY_2022</v>
      </c>
      <c r="T2145" s="958">
        <f t="shared" si="143"/>
        <v>45032</v>
      </c>
      <c r="U2145" t="str">
        <f t="shared" si="144"/>
        <v>Unaudited</v>
      </c>
    </row>
    <row r="2146" spans="1:21" x14ac:dyDescent="0.25">
      <c r="A2146" t="s">
        <v>437</v>
      </c>
      <c r="B2146" t="s">
        <v>1385</v>
      </c>
      <c r="C2146" t="s">
        <v>1386</v>
      </c>
      <c r="D2146" s="15">
        <v>1900</v>
      </c>
      <c r="E2146" s="121">
        <v>1</v>
      </c>
      <c r="F2146" t="s">
        <v>439</v>
      </c>
      <c r="G2146" s="121">
        <v>182</v>
      </c>
      <c r="H2146" t="s">
        <v>388</v>
      </c>
      <c r="I2146" t="s">
        <v>488</v>
      </c>
      <c r="J2146" t="s">
        <v>433</v>
      </c>
      <c r="K2146" t="s">
        <v>6</v>
      </c>
      <c r="L2146" s="756" t="s">
        <v>72</v>
      </c>
      <c r="M2146" t="s">
        <v>164</v>
      </c>
      <c r="N2146" s="681">
        <f t="shared" ca="1" si="141"/>
        <v>0</v>
      </c>
      <c r="O2146" s="681">
        <f t="shared" ca="1" si="141"/>
        <v>0</v>
      </c>
      <c r="P2146" s="681">
        <f t="shared" ca="1" si="141"/>
        <v>0</v>
      </c>
      <c r="Q2146" s="681">
        <f t="shared" ca="1" si="141"/>
        <v>0</v>
      </c>
      <c r="R2146" s="681">
        <f t="shared" ca="1" si="141"/>
        <v>0</v>
      </c>
      <c r="S2146" t="str">
        <f t="shared" si="142"/>
        <v>HUM_ASR_FY_2022</v>
      </c>
      <c r="T2146" s="958">
        <f t="shared" si="143"/>
        <v>45032</v>
      </c>
      <c r="U2146" t="str">
        <f t="shared" si="144"/>
        <v>Unaudited</v>
      </c>
    </row>
    <row r="2147" spans="1:21" x14ac:dyDescent="0.25">
      <c r="A2147" t="s">
        <v>437</v>
      </c>
      <c r="B2147" t="s">
        <v>1385</v>
      </c>
      <c r="C2147" t="s">
        <v>1386</v>
      </c>
      <c r="D2147" s="15">
        <v>1900</v>
      </c>
      <c r="E2147" s="121">
        <v>1</v>
      </c>
      <c r="F2147" t="s">
        <v>439</v>
      </c>
      <c r="G2147" s="121">
        <v>182</v>
      </c>
      <c r="H2147" t="s">
        <v>388</v>
      </c>
      <c r="I2147" t="s">
        <v>488</v>
      </c>
      <c r="J2147" t="s">
        <v>433</v>
      </c>
      <c r="K2147" t="s">
        <v>6</v>
      </c>
      <c r="L2147" s="756">
        <v>3.4</v>
      </c>
      <c r="M2147" t="s">
        <v>461</v>
      </c>
      <c r="N2147" s="681">
        <f t="shared" ca="1" si="141"/>
        <v>0</v>
      </c>
      <c r="O2147" s="681">
        <f t="shared" ca="1" si="141"/>
        <v>0</v>
      </c>
      <c r="P2147" s="681">
        <f t="shared" ca="1" si="141"/>
        <v>0</v>
      </c>
      <c r="Q2147" s="681">
        <f t="shared" ca="1" si="141"/>
        <v>0</v>
      </c>
      <c r="R2147" s="681">
        <f t="shared" ca="1" si="141"/>
        <v>0</v>
      </c>
      <c r="S2147" t="str">
        <f t="shared" si="142"/>
        <v>HUM_ASR_FY_2022</v>
      </c>
      <c r="T2147" s="958">
        <f t="shared" si="143"/>
        <v>45032</v>
      </c>
      <c r="U2147" t="str">
        <f t="shared" si="144"/>
        <v>Unaudited</v>
      </c>
    </row>
    <row r="2148" spans="1:21" x14ac:dyDescent="0.25">
      <c r="A2148" t="s">
        <v>437</v>
      </c>
      <c r="B2148" t="s">
        <v>1385</v>
      </c>
      <c r="C2148" t="s">
        <v>1386</v>
      </c>
      <c r="D2148" s="15">
        <v>1900</v>
      </c>
      <c r="E2148" s="121">
        <v>1</v>
      </c>
      <c r="F2148" t="s">
        <v>439</v>
      </c>
      <c r="G2148" s="121">
        <v>182</v>
      </c>
      <c r="H2148" t="s">
        <v>388</v>
      </c>
      <c r="I2148" t="s">
        <v>488</v>
      </c>
      <c r="J2148" t="s">
        <v>433</v>
      </c>
      <c r="K2148" t="s">
        <v>434</v>
      </c>
      <c r="L2148" s="756">
        <v>4.5</v>
      </c>
      <c r="M2148" t="s">
        <v>32</v>
      </c>
      <c r="N2148" s="681">
        <f t="shared" ca="1" si="141"/>
        <v>-6251.5627272727243</v>
      </c>
      <c r="O2148" s="681">
        <f t="shared" ca="1" si="141"/>
        <v>-3785.6459898451722</v>
      </c>
      <c r="P2148" s="681">
        <f t="shared" ca="1" si="141"/>
        <v>-2465.9167374275521</v>
      </c>
      <c r="Q2148" s="681">
        <f t="shared" ca="1" si="141"/>
        <v>0</v>
      </c>
      <c r="R2148" s="681">
        <f t="shared" ca="1" si="141"/>
        <v>0</v>
      </c>
      <c r="S2148" t="str">
        <f t="shared" si="142"/>
        <v>HUM_ASR_FY_2022</v>
      </c>
      <c r="T2148" s="958">
        <f t="shared" si="143"/>
        <v>45032</v>
      </c>
      <c r="U2148" t="str">
        <f t="shared" si="144"/>
        <v>Unaudited</v>
      </c>
    </row>
    <row r="2149" spans="1:21" x14ac:dyDescent="0.25">
      <c r="A2149" t="s">
        <v>437</v>
      </c>
      <c r="B2149" t="s">
        <v>1385</v>
      </c>
      <c r="C2149" t="s">
        <v>1386</v>
      </c>
      <c r="D2149" s="15">
        <v>1900</v>
      </c>
      <c r="E2149" s="121">
        <v>1</v>
      </c>
      <c r="F2149" t="s">
        <v>439</v>
      </c>
      <c r="G2149" s="121">
        <v>182</v>
      </c>
      <c r="H2149" t="s">
        <v>388</v>
      </c>
      <c r="I2149" t="s">
        <v>488</v>
      </c>
      <c r="J2149" t="s">
        <v>433</v>
      </c>
      <c r="K2149" t="s">
        <v>434</v>
      </c>
      <c r="L2149" s="756" t="s">
        <v>944</v>
      </c>
      <c r="M2149" t="s">
        <v>935</v>
      </c>
      <c r="N2149" s="681">
        <f t="shared" ca="1" si="141"/>
        <v>0</v>
      </c>
      <c r="O2149" s="681">
        <f t="shared" ca="1" si="141"/>
        <v>0</v>
      </c>
      <c r="P2149" s="681">
        <f t="shared" ca="1" si="141"/>
        <v>0</v>
      </c>
      <c r="Q2149" s="681">
        <f t="shared" ca="1" si="141"/>
        <v>0</v>
      </c>
      <c r="R2149" s="681">
        <f t="shared" ca="1" si="141"/>
        <v>0</v>
      </c>
      <c r="S2149" t="str">
        <f t="shared" si="142"/>
        <v>HUM_ASR_FY_2022</v>
      </c>
      <c r="T2149" s="958">
        <f t="shared" si="143"/>
        <v>45032</v>
      </c>
      <c r="U2149" t="str">
        <f t="shared" si="144"/>
        <v>Unaudited</v>
      </c>
    </row>
    <row r="2150" spans="1:21" x14ac:dyDescent="0.25">
      <c r="A2150" t="s">
        <v>437</v>
      </c>
      <c r="B2150" t="s">
        <v>1385</v>
      </c>
      <c r="C2150" t="s">
        <v>1386</v>
      </c>
      <c r="D2150" s="15">
        <v>1900</v>
      </c>
      <c r="E2150" s="121">
        <v>1</v>
      </c>
      <c r="F2150" t="s">
        <v>439</v>
      </c>
      <c r="G2150" s="121">
        <v>182</v>
      </c>
      <c r="H2150" t="s">
        <v>388</v>
      </c>
      <c r="I2150" t="s">
        <v>488</v>
      </c>
      <c r="J2150" t="s">
        <v>433</v>
      </c>
      <c r="K2150" t="s">
        <v>434</v>
      </c>
      <c r="L2150" s="756" t="s">
        <v>193</v>
      </c>
      <c r="M2150" t="s">
        <v>40</v>
      </c>
      <c r="N2150" s="681">
        <f t="shared" ca="1" si="141"/>
        <v>0</v>
      </c>
      <c r="O2150" s="681">
        <f t="shared" ca="1" si="141"/>
        <v>0</v>
      </c>
      <c r="P2150" s="681">
        <f t="shared" ca="1" si="141"/>
        <v>0</v>
      </c>
      <c r="Q2150" s="681">
        <f t="shared" ca="1" si="141"/>
        <v>0</v>
      </c>
      <c r="R2150" s="681">
        <f t="shared" ca="1" si="141"/>
        <v>0</v>
      </c>
      <c r="S2150" t="str">
        <f t="shared" si="142"/>
        <v>HUM_ASR_FY_2022</v>
      </c>
      <c r="T2150" s="958">
        <f t="shared" si="143"/>
        <v>45032</v>
      </c>
      <c r="U2150" t="str">
        <f t="shared" si="144"/>
        <v>Unaudited</v>
      </c>
    </row>
    <row r="2151" spans="1:21" x14ac:dyDescent="0.25">
      <c r="A2151" t="s">
        <v>437</v>
      </c>
      <c r="B2151" t="s">
        <v>1385</v>
      </c>
      <c r="C2151" t="s">
        <v>1386</v>
      </c>
      <c r="D2151" s="15">
        <v>1900</v>
      </c>
      <c r="E2151" s="121">
        <v>1</v>
      </c>
      <c r="F2151" t="s">
        <v>439</v>
      </c>
      <c r="G2151" s="121">
        <v>182</v>
      </c>
      <c r="H2151" t="s">
        <v>388</v>
      </c>
      <c r="I2151" t="s">
        <v>488</v>
      </c>
      <c r="J2151" t="s">
        <v>433</v>
      </c>
      <c r="K2151" t="s">
        <v>434</v>
      </c>
      <c r="L2151" s="756" t="s">
        <v>192</v>
      </c>
      <c r="M2151" t="s">
        <v>329</v>
      </c>
      <c r="N2151" s="681">
        <f t="shared" ca="1" si="141"/>
        <v>0</v>
      </c>
      <c r="O2151" s="681">
        <f t="shared" ca="1" si="141"/>
        <v>0</v>
      </c>
      <c r="P2151" s="681">
        <f t="shared" ca="1" si="141"/>
        <v>0</v>
      </c>
      <c r="Q2151" s="681">
        <f t="shared" ca="1" si="141"/>
        <v>0</v>
      </c>
      <c r="R2151" s="681">
        <f t="shared" ca="1" si="141"/>
        <v>0</v>
      </c>
      <c r="S2151" t="str">
        <f t="shared" si="142"/>
        <v>HUM_ASR_FY_2022</v>
      </c>
      <c r="T2151" s="958">
        <f t="shared" si="143"/>
        <v>45032</v>
      </c>
      <c r="U2151" t="str">
        <f t="shared" si="144"/>
        <v>Unaudited</v>
      </c>
    </row>
    <row r="2152" spans="1:21" x14ac:dyDescent="0.25">
      <c r="A2152" t="s">
        <v>437</v>
      </c>
      <c r="B2152" t="s">
        <v>1385</v>
      </c>
      <c r="C2152" t="s">
        <v>1386</v>
      </c>
      <c r="D2152" s="15">
        <v>1900</v>
      </c>
      <c r="E2152" s="121">
        <v>1</v>
      </c>
      <c r="F2152" t="s">
        <v>439</v>
      </c>
      <c r="G2152" s="121">
        <v>182</v>
      </c>
      <c r="H2152" t="s">
        <v>388</v>
      </c>
      <c r="I2152" t="s">
        <v>488</v>
      </c>
      <c r="J2152" t="s">
        <v>450</v>
      </c>
      <c r="K2152" t="s">
        <v>435</v>
      </c>
      <c r="L2152" s="756" t="s">
        <v>79</v>
      </c>
      <c r="M2152" t="s">
        <v>27</v>
      </c>
      <c r="N2152" s="681">
        <f t="shared" ca="1" si="141"/>
        <v>919579.54255151853</v>
      </c>
      <c r="O2152" s="681">
        <f t="shared" ca="1" si="141"/>
        <v>293541.79956039682</v>
      </c>
      <c r="P2152" s="681">
        <f t="shared" ca="1" si="141"/>
        <v>626037.74299112172</v>
      </c>
      <c r="Q2152" s="681">
        <f t="shared" ca="1" si="141"/>
        <v>0</v>
      </c>
      <c r="R2152" s="681">
        <f t="shared" ca="1" si="141"/>
        <v>0</v>
      </c>
      <c r="S2152" t="str">
        <f t="shared" si="142"/>
        <v>HUM_ASR_FY_2022</v>
      </c>
      <c r="T2152" s="958">
        <f t="shared" si="143"/>
        <v>45032</v>
      </c>
      <c r="U2152" t="str">
        <f t="shared" si="144"/>
        <v>Unaudited</v>
      </c>
    </row>
    <row r="2153" spans="1:21" x14ac:dyDescent="0.25">
      <c r="A2153" t="s">
        <v>437</v>
      </c>
      <c r="B2153" t="s">
        <v>1385</v>
      </c>
      <c r="C2153" t="s">
        <v>1386</v>
      </c>
      <c r="D2153" s="15">
        <v>1900</v>
      </c>
      <c r="E2153" s="121">
        <v>1</v>
      </c>
      <c r="F2153" t="s">
        <v>439</v>
      </c>
      <c r="G2153" s="121">
        <v>182</v>
      </c>
      <c r="H2153" t="s">
        <v>388</v>
      </c>
      <c r="I2153" t="s">
        <v>488</v>
      </c>
      <c r="J2153" t="s">
        <v>450</v>
      </c>
      <c r="K2153" t="s">
        <v>435</v>
      </c>
      <c r="L2153" s="756" t="s">
        <v>80</v>
      </c>
      <c r="M2153" t="s">
        <v>97</v>
      </c>
      <c r="N2153" s="681">
        <f t="shared" ca="1" si="141"/>
        <v>151772.57952542801</v>
      </c>
      <c r="O2153" s="681">
        <f t="shared" ca="1" si="141"/>
        <v>48447.78951280511</v>
      </c>
      <c r="P2153" s="681">
        <f t="shared" ca="1" si="141"/>
        <v>103324.79001262291</v>
      </c>
      <c r="Q2153" s="681">
        <f t="shared" ca="1" si="141"/>
        <v>0</v>
      </c>
      <c r="R2153" s="681">
        <f t="shared" ca="1" si="141"/>
        <v>0</v>
      </c>
      <c r="S2153" t="str">
        <f t="shared" si="142"/>
        <v>HUM_ASR_FY_2022</v>
      </c>
      <c r="T2153" s="958">
        <f t="shared" si="143"/>
        <v>45032</v>
      </c>
      <c r="U2153" t="str">
        <f t="shared" si="144"/>
        <v>Unaudited</v>
      </c>
    </row>
    <row r="2154" spans="1:21" x14ac:dyDescent="0.25">
      <c r="A2154" t="s">
        <v>437</v>
      </c>
      <c r="B2154" t="s">
        <v>1385</v>
      </c>
      <c r="C2154" t="s">
        <v>1386</v>
      </c>
      <c r="D2154" s="15">
        <v>1900</v>
      </c>
      <c r="E2154" s="121">
        <v>1</v>
      </c>
      <c r="F2154" t="s">
        <v>439</v>
      </c>
      <c r="G2154" s="121">
        <v>182</v>
      </c>
      <c r="H2154" t="s">
        <v>388</v>
      </c>
      <c r="I2154" t="s">
        <v>488</v>
      </c>
      <c r="J2154" t="s">
        <v>450</v>
      </c>
      <c r="K2154" t="s">
        <v>435</v>
      </c>
      <c r="L2154" s="756" t="s">
        <v>81</v>
      </c>
      <c r="M2154" t="s">
        <v>98</v>
      </c>
      <c r="N2154" s="681">
        <f t="shared" ca="1" si="141"/>
        <v>222191.10096080985</v>
      </c>
      <c r="O2154" s="681">
        <f t="shared" ca="1" si="141"/>
        <v>70926.301210847043</v>
      </c>
      <c r="P2154" s="681">
        <f t="shared" ca="1" si="141"/>
        <v>151264.79974996281</v>
      </c>
      <c r="Q2154" s="681">
        <f t="shared" ca="1" si="141"/>
        <v>0</v>
      </c>
      <c r="R2154" s="681">
        <f t="shared" ca="1" si="141"/>
        <v>0</v>
      </c>
      <c r="S2154" t="str">
        <f t="shared" si="142"/>
        <v>HUM_ASR_FY_2022</v>
      </c>
      <c r="T2154" s="958">
        <f t="shared" si="143"/>
        <v>45032</v>
      </c>
      <c r="U2154" t="str">
        <f t="shared" si="144"/>
        <v>Unaudited</v>
      </c>
    </row>
    <row r="2155" spans="1:21" x14ac:dyDescent="0.25">
      <c r="A2155" t="s">
        <v>437</v>
      </c>
      <c r="B2155" t="s">
        <v>1385</v>
      </c>
      <c r="C2155" t="s">
        <v>1386</v>
      </c>
      <c r="D2155" s="15">
        <v>1900</v>
      </c>
      <c r="E2155" s="121">
        <v>1</v>
      </c>
      <c r="F2155" t="s">
        <v>439</v>
      </c>
      <c r="G2155" s="121">
        <v>182</v>
      </c>
      <c r="H2155" t="s">
        <v>388</v>
      </c>
      <c r="I2155" t="s">
        <v>488</v>
      </c>
      <c r="J2155" t="s">
        <v>450</v>
      </c>
      <c r="K2155" t="s">
        <v>435</v>
      </c>
      <c r="L2155" s="756" t="s">
        <v>82</v>
      </c>
      <c r="M2155" t="s">
        <v>99</v>
      </c>
      <c r="N2155" s="681">
        <f t="shared" ca="1" si="141"/>
        <v>115190.00301284583</v>
      </c>
      <c r="O2155" s="681">
        <f t="shared" ca="1" si="141"/>
        <v>36770.153326746018</v>
      </c>
      <c r="P2155" s="681">
        <f t="shared" ca="1" si="141"/>
        <v>78419.849686099813</v>
      </c>
      <c r="Q2155" s="681">
        <f t="shared" ca="1" si="141"/>
        <v>0</v>
      </c>
      <c r="R2155" s="681">
        <f t="shared" ca="1" si="141"/>
        <v>0</v>
      </c>
      <c r="S2155" t="str">
        <f t="shared" si="142"/>
        <v>HUM_ASR_FY_2022</v>
      </c>
      <c r="T2155" s="958">
        <f t="shared" si="143"/>
        <v>45032</v>
      </c>
      <c r="U2155" t="str">
        <f t="shared" si="144"/>
        <v>Unaudited</v>
      </c>
    </row>
    <row r="2156" spans="1:21" x14ac:dyDescent="0.25">
      <c r="A2156" t="s">
        <v>437</v>
      </c>
      <c r="B2156" t="s">
        <v>1385</v>
      </c>
      <c r="C2156" t="s">
        <v>1386</v>
      </c>
      <c r="D2156" s="15">
        <v>1900</v>
      </c>
      <c r="E2156" s="121">
        <v>1</v>
      </c>
      <c r="F2156" t="s">
        <v>439</v>
      </c>
      <c r="G2156" s="121">
        <v>182</v>
      </c>
      <c r="H2156" t="s">
        <v>388</v>
      </c>
      <c r="I2156" t="s">
        <v>488</v>
      </c>
      <c r="J2156" t="s">
        <v>450</v>
      </c>
      <c r="K2156" t="s">
        <v>435</v>
      </c>
      <c r="L2156" s="756" t="s">
        <v>216</v>
      </c>
      <c r="M2156" t="s">
        <v>100</v>
      </c>
      <c r="N2156" s="681">
        <f t="shared" ca="1" si="141"/>
        <v>528620.3428778355</v>
      </c>
      <c r="O2156" s="681">
        <f t="shared" ca="1" si="141"/>
        <v>168742.5171530504</v>
      </c>
      <c r="P2156" s="681">
        <f t="shared" ca="1" si="141"/>
        <v>359877.82572478516</v>
      </c>
      <c r="Q2156" s="681">
        <f t="shared" ca="1" si="141"/>
        <v>0</v>
      </c>
      <c r="R2156" s="681">
        <f t="shared" ca="1" si="141"/>
        <v>0</v>
      </c>
      <c r="S2156" t="str">
        <f t="shared" si="142"/>
        <v>HUM_ASR_FY_2022</v>
      </c>
      <c r="T2156" s="958">
        <f t="shared" si="143"/>
        <v>45032</v>
      </c>
      <c r="U2156" t="str">
        <f t="shared" si="144"/>
        <v>Unaudited</v>
      </c>
    </row>
    <row r="2157" spans="1:21" x14ac:dyDescent="0.25">
      <c r="A2157" t="s">
        <v>437</v>
      </c>
      <c r="B2157" t="s">
        <v>1385</v>
      </c>
      <c r="C2157" t="s">
        <v>1386</v>
      </c>
      <c r="D2157" s="15">
        <v>1900</v>
      </c>
      <c r="E2157" s="121">
        <v>1</v>
      </c>
      <c r="F2157" t="s">
        <v>439</v>
      </c>
      <c r="G2157" s="121">
        <v>182</v>
      </c>
      <c r="H2157" t="s">
        <v>388</v>
      </c>
      <c r="I2157" t="s">
        <v>488</v>
      </c>
      <c r="J2157" t="s">
        <v>450</v>
      </c>
      <c r="K2157" t="s">
        <v>435</v>
      </c>
      <c r="L2157" s="756" t="s">
        <v>215</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6743.2707672893393</v>
      </c>
      <c r="O2157" s="681">
        <f t="shared" ca="1" si="145"/>
        <v>2152.5400950752828</v>
      </c>
      <c r="P2157" s="681">
        <f t="shared" ca="1" si="145"/>
        <v>4590.7306722140565</v>
      </c>
      <c r="Q2157" s="681">
        <f t="shared" ca="1" si="145"/>
        <v>0</v>
      </c>
      <c r="R2157" s="681">
        <f t="shared" ca="1" si="145"/>
        <v>0</v>
      </c>
      <c r="S2157" t="str">
        <f t="shared" si="142"/>
        <v>HUM_ASR_FY_2022</v>
      </c>
      <c r="T2157" s="958">
        <f t="shared" si="143"/>
        <v>45032</v>
      </c>
      <c r="U2157" t="str">
        <f t="shared" si="144"/>
        <v>Unaudited</v>
      </c>
    </row>
    <row r="2158" spans="1:21" x14ac:dyDescent="0.25">
      <c r="A2158" t="s">
        <v>437</v>
      </c>
      <c r="B2158" t="s">
        <v>1385</v>
      </c>
      <c r="C2158" t="s">
        <v>1386</v>
      </c>
      <c r="D2158" s="15">
        <v>1900</v>
      </c>
      <c r="E2158" s="121">
        <v>1</v>
      </c>
      <c r="F2158" t="s">
        <v>439</v>
      </c>
      <c r="G2158" s="121">
        <v>182</v>
      </c>
      <c r="H2158" t="s">
        <v>388</v>
      </c>
      <c r="I2158" t="s">
        <v>488</v>
      </c>
      <c r="J2158" t="s">
        <v>436</v>
      </c>
      <c r="K2158" t="s">
        <v>436</v>
      </c>
      <c r="L2158" s="756" t="s">
        <v>84</v>
      </c>
      <c r="M2158" t="s">
        <v>327</v>
      </c>
      <c r="N2158" s="681">
        <f t="shared" ca="1" si="145"/>
        <v>0</v>
      </c>
      <c r="O2158" s="681">
        <f t="shared" ca="1" si="145"/>
        <v>0</v>
      </c>
      <c r="P2158" s="681">
        <f t="shared" ca="1" si="145"/>
        <v>0</v>
      </c>
      <c r="Q2158" s="681">
        <f t="shared" ca="1" si="145"/>
        <v>0</v>
      </c>
      <c r="R2158" s="681">
        <f t="shared" ca="1" si="145"/>
        <v>0</v>
      </c>
      <c r="S2158" t="str">
        <f t="shared" si="142"/>
        <v>HUM_ASR_FY_2022</v>
      </c>
      <c r="T2158" s="958">
        <f t="shared" si="143"/>
        <v>45032</v>
      </c>
      <c r="U2158" t="str">
        <f t="shared" si="144"/>
        <v>Unaudited</v>
      </c>
    </row>
    <row r="2159" spans="1:21" x14ac:dyDescent="0.25">
      <c r="A2159" t="s">
        <v>437</v>
      </c>
      <c r="B2159" t="s">
        <v>1385</v>
      </c>
      <c r="C2159" t="s">
        <v>1386</v>
      </c>
      <c r="D2159" s="15">
        <v>1900</v>
      </c>
      <c r="E2159" s="121">
        <v>1</v>
      </c>
      <c r="F2159" t="s">
        <v>439</v>
      </c>
      <c r="G2159" s="121">
        <v>182</v>
      </c>
      <c r="H2159" t="s">
        <v>388</v>
      </c>
      <c r="I2159" t="s">
        <v>488</v>
      </c>
      <c r="J2159" t="s">
        <v>436</v>
      </c>
      <c r="K2159" t="s">
        <v>436</v>
      </c>
      <c r="L2159" s="756" t="s">
        <v>85</v>
      </c>
      <c r="M2159" t="s">
        <v>325</v>
      </c>
      <c r="N2159" s="681">
        <f t="shared" ca="1" si="145"/>
        <v>0</v>
      </c>
      <c r="O2159" s="681">
        <f t="shared" ca="1" si="145"/>
        <v>0</v>
      </c>
      <c r="P2159" s="681">
        <f t="shared" ca="1" si="145"/>
        <v>0</v>
      </c>
      <c r="Q2159" s="681">
        <f t="shared" ca="1" si="145"/>
        <v>0</v>
      </c>
      <c r="R2159" s="681">
        <f t="shared" ca="1" si="145"/>
        <v>0</v>
      </c>
      <c r="S2159" t="str">
        <f t="shared" si="142"/>
        <v>HUM_ASR_FY_2022</v>
      </c>
      <c r="T2159" s="958">
        <f t="shared" si="143"/>
        <v>45032</v>
      </c>
      <c r="U2159" t="str">
        <f t="shared" si="144"/>
        <v>Unaudited</v>
      </c>
    </row>
    <row r="2160" spans="1:21" x14ac:dyDescent="0.25">
      <c r="A2160" t="s">
        <v>437</v>
      </c>
      <c r="B2160" t="s">
        <v>1385</v>
      </c>
      <c r="C2160" t="s">
        <v>1386</v>
      </c>
      <c r="D2160" s="15">
        <v>1900</v>
      </c>
      <c r="E2160" s="121">
        <v>1</v>
      </c>
      <c r="F2160" t="s">
        <v>439</v>
      </c>
      <c r="G2160" s="121">
        <v>182</v>
      </c>
      <c r="H2160" t="s">
        <v>388</v>
      </c>
      <c r="I2160" t="s">
        <v>488</v>
      </c>
      <c r="J2160" t="s">
        <v>436</v>
      </c>
      <c r="K2160" t="s">
        <v>436</v>
      </c>
      <c r="L2160" s="756" t="s">
        <v>86</v>
      </c>
      <c r="M2160" t="s">
        <v>494</v>
      </c>
      <c r="N2160" s="681">
        <f t="shared" ca="1" si="145"/>
        <v>0</v>
      </c>
      <c r="O2160" s="681">
        <f t="shared" ca="1" si="145"/>
        <v>0</v>
      </c>
      <c r="P2160" s="681">
        <f t="shared" ca="1" si="145"/>
        <v>0</v>
      </c>
      <c r="Q2160" s="681">
        <f t="shared" ca="1" si="145"/>
        <v>0</v>
      </c>
      <c r="R2160" s="681">
        <f t="shared" ca="1" si="145"/>
        <v>0</v>
      </c>
      <c r="S2160" t="str">
        <f t="shared" si="142"/>
        <v>HUM_ASR_FY_2022</v>
      </c>
      <c r="T2160" s="958">
        <f t="shared" si="143"/>
        <v>45032</v>
      </c>
      <c r="U2160" t="str">
        <f t="shared" si="144"/>
        <v>Unaudited</v>
      </c>
    </row>
    <row r="2161" spans="1:21" x14ac:dyDescent="0.25">
      <c r="A2161" t="s">
        <v>437</v>
      </c>
      <c r="B2161" t="s">
        <v>1385</v>
      </c>
      <c r="C2161" t="s">
        <v>1386</v>
      </c>
      <c r="D2161" s="15">
        <v>1900</v>
      </c>
      <c r="E2161" s="121">
        <v>1</v>
      </c>
      <c r="F2161" t="s">
        <v>439</v>
      </c>
      <c r="G2161" s="121">
        <v>182</v>
      </c>
      <c r="H2161" t="s">
        <v>388</v>
      </c>
      <c r="I2161" t="s">
        <v>488</v>
      </c>
      <c r="J2161" t="s">
        <v>436</v>
      </c>
      <c r="K2161" t="s">
        <v>436</v>
      </c>
      <c r="L2161" s="756" t="s">
        <v>87</v>
      </c>
      <c r="M2161" t="s">
        <v>495</v>
      </c>
      <c r="N2161" s="681">
        <f t="shared" ca="1" si="145"/>
        <v>0</v>
      </c>
      <c r="O2161" s="681">
        <f t="shared" ca="1" si="145"/>
        <v>0</v>
      </c>
      <c r="P2161" s="681">
        <f t="shared" ca="1" si="145"/>
        <v>0</v>
      </c>
      <c r="Q2161" s="681">
        <f t="shared" ca="1" si="145"/>
        <v>0</v>
      </c>
      <c r="R2161" s="681">
        <f t="shared" ca="1" si="145"/>
        <v>0</v>
      </c>
      <c r="S2161" t="str">
        <f t="shared" si="142"/>
        <v>HUM_ASR_FY_2022</v>
      </c>
      <c r="T2161" s="958">
        <f t="shared" si="143"/>
        <v>45032</v>
      </c>
      <c r="U2161" t="str">
        <f t="shared" si="144"/>
        <v>Unaudited</v>
      </c>
    </row>
    <row r="2162" spans="1:21" x14ac:dyDescent="0.25">
      <c r="A2162" t="s">
        <v>437</v>
      </c>
      <c r="B2162" t="s">
        <v>1385</v>
      </c>
      <c r="C2162" t="s">
        <v>1386</v>
      </c>
      <c r="D2162" s="15">
        <v>1900</v>
      </c>
      <c r="E2162" s="121">
        <v>1</v>
      </c>
      <c r="F2162" t="s">
        <v>439</v>
      </c>
      <c r="G2162" s="121">
        <v>182</v>
      </c>
      <c r="H2162" t="s">
        <v>388</v>
      </c>
      <c r="I2162" t="s">
        <v>488</v>
      </c>
      <c r="J2162" t="s">
        <v>436</v>
      </c>
      <c r="K2162" t="s">
        <v>436</v>
      </c>
      <c r="L2162" s="756" t="s">
        <v>213</v>
      </c>
      <c r="M2162" t="s">
        <v>496</v>
      </c>
      <c r="N2162" s="681">
        <f t="shared" ca="1" si="145"/>
        <v>0</v>
      </c>
      <c r="O2162" s="681">
        <f t="shared" ca="1" si="145"/>
        <v>0</v>
      </c>
      <c r="P2162" s="681">
        <f t="shared" ca="1" si="145"/>
        <v>0</v>
      </c>
      <c r="Q2162" s="681">
        <f t="shared" ca="1" si="145"/>
        <v>0</v>
      </c>
      <c r="R2162" s="681">
        <f t="shared" ca="1" si="145"/>
        <v>0</v>
      </c>
      <c r="S2162" t="str">
        <f t="shared" si="142"/>
        <v>HUM_ASR_FY_2022</v>
      </c>
      <c r="T2162" s="958">
        <f t="shared" si="143"/>
        <v>45032</v>
      </c>
      <c r="U2162" t="str">
        <f t="shared" si="144"/>
        <v>Unaudited</v>
      </c>
    </row>
    <row r="2163" spans="1:21" x14ac:dyDescent="0.25">
      <c r="A2163" t="s">
        <v>437</v>
      </c>
      <c r="B2163" t="s">
        <v>1385</v>
      </c>
      <c r="C2163" t="s">
        <v>1386</v>
      </c>
      <c r="D2163" s="15">
        <v>1900</v>
      </c>
      <c r="E2163" s="121">
        <v>1</v>
      </c>
      <c r="F2163" t="s">
        <v>439</v>
      </c>
      <c r="G2163" s="121">
        <v>182</v>
      </c>
      <c r="H2163" t="s">
        <v>388</v>
      </c>
      <c r="I2163" t="s">
        <v>489</v>
      </c>
      <c r="J2163" t="s">
        <v>26</v>
      </c>
      <c r="K2163" t="s">
        <v>26</v>
      </c>
      <c r="L2163" s="756" t="s">
        <v>204</v>
      </c>
      <c r="M2163" t="s">
        <v>26</v>
      </c>
      <c r="N2163" s="681">
        <f t="shared" ca="1" si="145"/>
        <v>201096.84687770749</v>
      </c>
      <c r="O2163" s="681">
        <f t="shared" ca="1" si="145"/>
        <v>0</v>
      </c>
      <c r="P2163" s="681">
        <f t="shared" ca="1" si="145"/>
        <v>0</v>
      </c>
      <c r="Q2163" s="681">
        <f t="shared" ca="1" si="145"/>
        <v>0</v>
      </c>
      <c r="R2163" s="681">
        <f t="shared" ca="1" si="145"/>
        <v>0</v>
      </c>
      <c r="S2163" t="str">
        <f t="shared" si="142"/>
        <v>HUM_ASR_FY_2022</v>
      </c>
      <c r="T2163" s="958">
        <f t="shared" si="143"/>
        <v>45032</v>
      </c>
      <c r="U2163" t="str">
        <f t="shared" si="144"/>
        <v>Unaudited</v>
      </c>
    </row>
    <row r="2164" spans="1:21" x14ac:dyDescent="0.25">
      <c r="A2164" t="s">
        <v>437</v>
      </c>
      <c r="B2164" t="s">
        <v>1385</v>
      </c>
      <c r="C2164" t="s">
        <v>1386</v>
      </c>
      <c r="D2164" s="15">
        <v>1900</v>
      </c>
      <c r="E2164" s="121">
        <v>1</v>
      </c>
      <c r="F2164" t="s">
        <v>440</v>
      </c>
      <c r="G2164" s="121">
        <v>274</v>
      </c>
      <c r="H2164" t="s">
        <v>388</v>
      </c>
      <c r="I2164" t="s">
        <v>432</v>
      </c>
      <c r="J2164" t="s">
        <v>432</v>
      </c>
      <c r="K2164" t="s">
        <v>432</v>
      </c>
      <c r="M2164" t="s">
        <v>432</v>
      </c>
      <c r="N2164" s="681">
        <f t="shared" ca="1" si="145"/>
        <v>12654</v>
      </c>
      <c r="O2164" s="681">
        <f t="shared" ca="1" si="145"/>
        <v>4479</v>
      </c>
      <c r="P2164" s="681">
        <f t="shared" ca="1" si="145"/>
        <v>8175</v>
      </c>
      <c r="Q2164" s="681">
        <f t="shared" ca="1" si="145"/>
        <v>0</v>
      </c>
      <c r="R2164" s="681">
        <f t="shared" ca="1" si="145"/>
        <v>0</v>
      </c>
      <c r="S2164" t="str">
        <f t="shared" si="142"/>
        <v>HUM_ASR_FY_2022</v>
      </c>
      <c r="T2164" s="958">
        <f t="shared" si="143"/>
        <v>45032</v>
      </c>
      <c r="U2164" t="str">
        <f t="shared" si="144"/>
        <v>Unaudited</v>
      </c>
    </row>
    <row r="2165" spans="1:21" x14ac:dyDescent="0.25">
      <c r="A2165" t="s">
        <v>437</v>
      </c>
      <c r="B2165" t="s">
        <v>1385</v>
      </c>
      <c r="C2165" t="s">
        <v>1386</v>
      </c>
      <c r="D2165" s="15">
        <v>1900</v>
      </c>
      <c r="E2165" s="121">
        <v>1</v>
      </c>
      <c r="F2165" t="s">
        <v>440</v>
      </c>
      <c r="G2165" s="121">
        <v>274</v>
      </c>
      <c r="H2165" t="s">
        <v>388</v>
      </c>
      <c r="I2165" t="s">
        <v>487</v>
      </c>
      <c r="J2165" t="s">
        <v>12</v>
      </c>
      <c r="K2165" t="s">
        <v>12</v>
      </c>
      <c r="L2165" s="756">
        <v>1.1000000000000001</v>
      </c>
      <c r="M2165" t="s">
        <v>12</v>
      </c>
      <c r="N2165" s="681">
        <f t="shared" ca="1" si="145"/>
        <v>43289158.719999999</v>
      </c>
      <c r="O2165" s="681">
        <f t="shared" ca="1" si="145"/>
        <v>0</v>
      </c>
      <c r="P2165" s="681">
        <f t="shared" ca="1" si="145"/>
        <v>0</v>
      </c>
      <c r="Q2165" s="681">
        <f t="shared" ca="1" si="145"/>
        <v>0</v>
      </c>
      <c r="R2165" s="681">
        <f t="shared" ca="1" si="145"/>
        <v>0</v>
      </c>
      <c r="S2165" t="str">
        <f t="shared" si="142"/>
        <v>HUM_ASR_FY_2022</v>
      </c>
      <c r="T2165" s="958">
        <f t="shared" si="143"/>
        <v>45032</v>
      </c>
      <c r="U2165" t="str">
        <f t="shared" si="144"/>
        <v>Unaudited</v>
      </c>
    </row>
    <row r="2166" spans="1:21" x14ac:dyDescent="0.25">
      <c r="A2166" t="s">
        <v>437</v>
      </c>
      <c r="B2166" t="s">
        <v>1385</v>
      </c>
      <c r="C2166" t="s">
        <v>1386</v>
      </c>
      <c r="D2166" s="15">
        <v>1900</v>
      </c>
      <c r="E2166" s="121">
        <v>1</v>
      </c>
      <c r="F2166" t="s">
        <v>440</v>
      </c>
      <c r="G2166" s="121">
        <v>274</v>
      </c>
      <c r="H2166" t="s">
        <v>388</v>
      </c>
      <c r="I2166" t="s">
        <v>487</v>
      </c>
      <c r="J2166" t="s">
        <v>12</v>
      </c>
      <c r="K2166" t="s">
        <v>222</v>
      </c>
      <c r="L2166" s="756">
        <v>1.2</v>
      </c>
      <c r="M2166" t="s">
        <v>222</v>
      </c>
      <c r="N2166" s="681">
        <f t="shared" ca="1" si="145"/>
        <v>0</v>
      </c>
      <c r="O2166" s="681">
        <f t="shared" ca="1" si="145"/>
        <v>0</v>
      </c>
      <c r="P2166" s="681">
        <f t="shared" ca="1" si="145"/>
        <v>0</v>
      </c>
      <c r="Q2166" s="681">
        <f t="shared" ca="1" si="145"/>
        <v>0</v>
      </c>
      <c r="R2166" s="681">
        <f t="shared" ca="1" si="145"/>
        <v>0</v>
      </c>
      <c r="S2166" t="str">
        <f t="shared" si="142"/>
        <v>HUM_ASR_FY_2022</v>
      </c>
      <c r="T2166" s="958">
        <f t="shared" si="143"/>
        <v>45032</v>
      </c>
      <c r="U2166" t="str">
        <f t="shared" si="144"/>
        <v>Unaudited</v>
      </c>
    </row>
    <row r="2167" spans="1:21" x14ac:dyDescent="0.25">
      <c r="A2167" t="s">
        <v>437</v>
      </c>
      <c r="B2167" t="s">
        <v>1385</v>
      </c>
      <c r="C2167" t="s">
        <v>1386</v>
      </c>
      <c r="D2167" s="15">
        <v>1900</v>
      </c>
      <c r="E2167" s="121">
        <v>1</v>
      </c>
      <c r="F2167" t="s">
        <v>440</v>
      </c>
      <c r="G2167" s="121">
        <v>274</v>
      </c>
      <c r="H2167" t="s">
        <v>388</v>
      </c>
      <c r="I2167" t="s">
        <v>487</v>
      </c>
      <c r="J2167" t="s">
        <v>12</v>
      </c>
      <c r="K2167" t="s">
        <v>1323</v>
      </c>
      <c r="L2167" s="756" t="s">
        <v>1319</v>
      </c>
      <c r="M2167" t="s">
        <v>1323</v>
      </c>
      <c r="N2167" s="681">
        <f t="shared" ca="1" si="145"/>
        <v>274192.77</v>
      </c>
      <c r="O2167" s="681">
        <f t="shared" ca="1" si="145"/>
        <v>0</v>
      </c>
      <c r="P2167" s="681">
        <f t="shared" ca="1" si="145"/>
        <v>0</v>
      </c>
      <c r="Q2167" s="681">
        <f t="shared" ca="1" si="145"/>
        <v>0</v>
      </c>
      <c r="R2167" s="681">
        <f t="shared" ca="1" si="145"/>
        <v>0</v>
      </c>
      <c r="S2167" t="str">
        <f t="shared" si="142"/>
        <v>HUM_ASR_FY_2022</v>
      </c>
      <c r="T2167" s="958">
        <f t="shared" si="143"/>
        <v>45032</v>
      </c>
      <c r="U2167" t="str">
        <f t="shared" si="144"/>
        <v>Unaudited</v>
      </c>
    </row>
    <row r="2168" spans="1:21" x14ac:dyDescent="0.25">
      <c r="A2168" t="s">
        <v>437</v>
      </c>
      <c r="B2168" t="s">
        <v>1385</v>
      </c>
      <c r="C2168" t="s">
        <v>1386</v>
      </c>
      <c r="D2168" s="15">
        <v>1900</v>
      </c>
      <c r="E2168" s="121">
        <v>1</v>
      </c>
      <c r="F2168" t="s">
        <v>440</v>
      </c>
      <c r="G2168" s="121">
        <v>274</v>
      </c>
      <c r="H2168" t="s">
        <v>388</v>
      </c>
      <c r="I2168" t="s">
        <v>487</v>
      </c>
      <c r="J2168" t="s">
        <v>12</v>
      </c>
      <c r="K2168" t="s">
        <v>1325</v>
      </c>
      <c r="L2168" s="756" t="s">
        <v>1324</v>
      </c>
      <c r="M2168" t="s">
        <v>1325</v>
      </c>
      <c r="N2168" s="681">
        <f t="shared" ca="1" si="145"/>
        <v>-50909.25</v>
      </c>
      <c r="O2168" s="681">
        <f t="shared" ca="1" si="145"/>
        <v>0</v>
      </c>
      <c r="P2168" s="681">
        <f t="shared" ca="1" si="145"/>
        <v>0</v>
      </c>
      <c r="Q2168" s="681">
        <f t="shared" ca="1" si="145"/>
        <v>0</v>
      </c>
      <c r="R2168" s="681">
        <f t="shared" ca="1" si="145"/>
        <v>0</v>
      </c>
      <c r="S2168" t="str">
        <f t="shared" si="142"/>
        <v>HUM_ASR_FY_2022</v>
      </c>
      <c r="T2168" s="958">
        <f t="shared" si="143"/>
        <v>45032</v>
      </c>
      <c r="U2168" t="str">
        <f t="shared" si="144"/>
        <v>Unaudited</v>
      </c>
    </row>
    <row r="2169" spans="1:21" x14ac:dyDescent="0.25">
      <c r="A2169" t="s">
        <v>437</v>
      </c>
      <c r="B2169" t="s">
        <v>1385</v>
      </c>
      <c r="C2169" t="s">
        <v>1386</v>
      </c>
      <c r="D2169" s="15">
        <v>1900</v>
      </c>
      <c r="E2169" s="121">
        <v>1</v>
      </c>
      <c r="F2169" t="s">
        <v>440</v>
      </c>
      <c r="G2169" s="121">
        <v>274</v>
      </c>
      <c r="H2169" t="s">
        <v>388</v>
      </c>
      <c r="I2169" t="s">
        <v>487</v>
      </c>
      <c r="J2169" t="s">
        <v>13</v>
      </c>
      <c r="K2169" t="s">
        <v>13</v>
      </c>
      <c r="L2169" s="756" t="s">
        <v>63</v>
      </c>
      <c r="M2169" t="s">
        <v>13</v>
      </c>
      <c r="N2169" s="681">
        <f t="shared" ca="1" si="145"/>
        <v>-145711.94</v>
      </c>
      <c r="O2169" s="681">
        <f t="shared" ca="1" si="145"/>
        <v>0</v>
      </c>
      <c r="P2169" s="681">
        <f t="shared" ca="1" si="145"/>
        <v>0</v>
      </c>
      <c r="Q2169" s="681">
        <f t="shared" ca="1" si="145"/>
        <v>0</v>
      </c>
      <c r="R2169" s="681">
        <f t="shared" ca="1" si="145"/>
        <v>0</v>
      </c>
      <c r="S2169" t="str">
        <f t="shared" si="142"/>
        <v>HUM_ASR_FY_2022</v>
      </c>
      <c r="T2169" s="958">
        <f t="shared" si="143"/>
        <v>45032</v>
      </c>
      <c r="U2169" t="str">
        <f t="shared" si="144"/>
        <v>Unaudited</v>
      </c>
    </row>
    <row r="2170" spans="1:21" x14ac:dyDescent="0.25">
      <c r="A2170" t="s">
        <v>437</v>
      </c>
      <c r="B2170" t="s">
        <v>1385</v>
      </c>
      <c r="C2170" t="s">
        <v>1386</v>
      </c>
      <c r="D2170" s="15">
        <v>1900</v>
      </c>
      <c r="E2170" s="121">
        <v>1</v>
      </c>
      <c r="F2170" t="s">
        <v>440</v>
      </c>
      <c r="G2170" s="121">
        <v>274</v>
      </c>
      <c r="H2170" t="s">
        <v>388</v>
      </c>
      <c r="I2170" t="s">
        <v>488</v>
      </c>
      <c r="J2170" t="s">
        <v>433</v>
      </c>
      <c r="K2170" t="s">
        <v>796</v>
      </c>
      <c r="L2170" s="756">
        <v>2.1</v>
      </c>
      <c r="M2170" t="s">
        <v>731</v>
      </c>
      <c r="N2170" s="681">
        <f t="shared" ca="1" si="145"/>
        <v>104894</v>
      </c>
      <c r="O2170" s="681">
        <f t="shared" ca="1" si="145"/>
        <v>96527</v>
      </c>
      <c r="P2170" s="681">
        <f t="shared" ca="1" si="145"/>
        <v>8367</v>
      </c>
      <c r="Q2170" s="681">
        <f t="shared" ca="1" si="145"/>
        <v>0</v>
      </c>
      <c r="R2170" s="681">
        <f t="shared" ca="1" si="145"/>
        <v>0</v>
      </c>
      <c r="S2170" t="str">
        <f t="shared" si="142"/>
        <v>HUM_ASR_FY_2022</v>
      </c>
      <c r="T2170" s="958">
        <f t="shared" si="143"/>
        <v>45032</v>
      </c>
      <c r="U2170" t="str">
        <f t="shared" si="144"/>
        <v>Unaudited</v>
      </c>
    </row>
    <row r="2171" spans="1:21" x14ac:dyDescent="0.25">
      <c r="A2171" t="s">
        <v>437</v>
      </c>
      <c r="B2171" t="s">
        <v>1385</v>
      </c>
      <c r="C2171" t="s">
        <v>1386</v>
      </c>
      <c r="D2171" s="15">
        <v>1900</v>
      </c>
      <c r="E2171" s="121">
        <v>1</v>
      </c>
      <c r="F2171" t="s">
        <v>440</v>
      </c>
      <c r="G2171" s="121">
        <v>274</v>
      </c>
      <c r="H2171" t="s">
        <v>388</v>
      </c>
      <c r="I2171" t="s">
        <v>488</v>
      </c>
      <c r="J2171" t="s">
        <v>433</v>
      </c>
      <c r="K2171" t="s">
        <v>796</v>
      </c>
      <c r="L2171" s="756">
        <v>2.2000000000000002</v>
      </c>
      <c r="M2171" t="s">
        <v>732</v>
      </c>
      <c r="N2171" s="681">
        <f t="shared" ca="1" si="145"/>
        <v>254</v>
      </c>
      <c r="O2171" s="681">
        <f t="shared" ca="1" si="145"/>
        <v>240</v>
      </c>
      <c r="P2171" s="681">
        <f t="shared" ca="1" si="145"/>
        <v>14</v>
      </c>
      <c r="Q2171" s="681">
        <f t="shared" ca="1" si="145"/>
        <v>0</v>
      </c>
      <c r="R2171" s="681">
        <f t="shared" ca="1" si="145"/>
        <v>0</v>
      </c>
      <c r="S2171" t="str">
        <f t="shared" si="142"/>
        <v>HUM_ASR_FY_2022</v>
      </c>
      <c r="T2171" s="958">
        <f t="shared" si="143"/>
        <v>45032</v>
      </c>
      <c r="U2171" t="str">
        <f t="shared" si="144"/>
        <v>Unaudited</v>
      </c>
    </row>
    <row r="2172" spans="1:21" x14ac:dyDescent="0.25">
      <c r="A2172" t="s">
        <v>437</v>
      </c>
      <c r="B2172" t="s">
        <v>1385</v>
      </c>
      <c r="C2172" t="s">
        <v>1386</v>
      </c>
      <c r="D2172" s="15">
        <v>1900</v>
      </c>
      <c r="E2172" s="121">
        <v>1</v>
      </c>
      <c r="F2172" t="s">
        <v>440</v>
      </c>
      <c r="G2172" s="121">
        <v>274</v>
      </c>
      <c r="H2172" t="s">
        <v>388</v>
      </c>
      <c r="I2172" t="s">
        <v>488</v>
      </c>
      <c r="J2172" t="s">
        <v>433</v>
      </c>
      <c r="K2172" t="s">
        <v>796</v>
      </c>
      <c r="L2172" s="756">
        <v>2.2999999999999998</v>
      </c>
      <c r="M2172" t="s">
        <v>733</v>
      </c>
      <c r="N2172" s="681">
        <f t="shared" ca="1" si="145"/>
        <v>21717822.040000003</v>
      </c>
      <c r="O2172" s="681">
        <f t="shared" ca="1" si="145"/>
        <v>19934349.820000004</v>
      </c>
      <c r="P2172" s="681">
        <f t="shared" ca="1" si="145"/>
        <v>1783472.22</v>
      </c>
      <c r="Q2172" s="681">
        <f t="shared" ca="1" si="145"/>
        <v>0</v>
      </c>
      <c r="R2172" s="681">
        <f t="shared" ca="1" si="145"/>
        <v>0</v>
      </c>
      <c r="S2172" t="str">
        <f t="shared" si="142"/>
        <v>HUM_ASR_FY_2022</v>
      </c>
      <c r="T2172" s="958">
        <f t="shared" si="143"/>
        <v>45032</v>
      </c>
      <c r="U2172" t="str">
        <f t="shared" si="144"/>
        <v>Unaudited</v>
      </c>
    </row>
    <row r="2173" spans="1:21" x14ac:dyDescent="0.25">
      <c r="A2173" t="s">
        <v>437</v>
      </c>
      <c r="B2173" t="s">
        <v>1385</v>
      </c>
      <c r="C2173" t="s">
        <v>1386</v>
      </c>
      <c r="D2173" s="15">
        <v>1900</v>
      </c>
      <c r="E2173" s="121">
        <v>1</v>
      </c>
      <c r="F2173" t="s">
        <v>440</v>
      </c>
      <c r="G2173" s="121">
        <v>274</v>
      </c>
      <c r="H2173" t="s">
        <v>388</v>
      </c>
      <c r="I2173" t="s">
        <v>488</v>
      </c>
      <c r="J2173" t="s">
        <v>433</v>
      </c>
      <c r="K2173" t="s">
        <v>796</v>
      </c>
      <c r="L2173" s="756">
        <v>2.4</v>
      </c>
      <c r="M2173" t="s">
        <v>734</v>
      </c>
      <c r="N2173" s="681">
        <f t="shared" ca="1" si="145"/>
        <v>20423.72</v>
      </c>
      <c r="O2173" s="681">
        <f t="shared" ca="1" si="145"/>
        <v>19544.84</v>
      </c>
      <c r="P2173" s="681">
        <f t="shared" ca="1" si="145"/>
        <v>878.87999999999988</v>
      </c>
      <c r="Q2173" s="681">
        <f t="shared" ca="1" si="145"/>
        <v>0</v>
      </c>
      <c r="R2173" s="681">
        <f t="shared" ca="1" si="145"/>
        <v>0</v>
      </c>
      <c r="S2173" t="str">
        <f t="shared" si="142"/>
        <v>HUM_ASR_FY_2022</v>
      </c>
      <c r="T2173" s="958">
        <f t="shared" si="143"/>
        <v>45032</v>
      </c>
      <c r="U2173" t="str">
        <f t="shared" si="144"/>
        <v>Unaudited</v>
      </c>
    </row>
    <row r="2174" spans="1:21" x14ac:dyDescent="0.25">
      <c r="A2174" t="s">
        <v>437</v>
      </c>
      <c r="B2174" t="s">
        <v>1385</v>
      </c>
      <c r="C2174" t="s">
        <v>1386</v>
      </c>
      <c r="D2174" s="15">
        <v>1900</v>
      </c>
      <c r="E2174" s="121">
        <v>1</v>
      </c>
      <c r="F2174" t="s">
        <v>440</v>
      </c>
      <c r="G2174" s="121">
        <v>274</v>
      </c>
      <c r="H2174" t="s">
        <v>388</v>
      </c>
      <c r="I2174" t="s">
        <v>488</v>
      </c>
      <c r="J2174" t="s">
        <v>433</v>
      </c>
      <c r="K2174" t="s">
        <v>796</v>
      </c>
      <c r="L2174" s="756">
        <v>2.5</v>
      </c>
      <c r="M2174" t="s">
        <v>776</v>
      </c>
      <c r="N2174" s="681">
        <f t="shared" ca="1" si="145"/>
        <v>14222</v>
      </c>
      <c r="O2174" s="681">
        <f t="shared" ca="1" si="145"/>
        <v>12671</v>
      </c>
      <c r="P2174" s="681">
        <f t="shared" ca="1" si="145"/>
        <v>1551</v>
      </c>
      <c r="Q2174" s="681">
        <f t="shared" ca="1" si="145"/>
        <v>0</v>
      </c>
      <c r="R2174" s="681">
        <f t="shared" ca="1" si="145"/>
        <v>0</v>
      </c>
      <c r="S2174" t="str">
        <f t="shared" si="142"/>
        <v>HUM_ASR_FY_2022</v>
      </c>
      <c r="T2174" s="958">
        <f t="shared" si="143"/>
        <v>45032</v>
      </c>
      <c r="U2174" t="str">
        <f t="shared" si="144"/>
        <v>Unaudited</v>
      </c>
    </row>
    <row r="2175" spans="1:21" x14ac:dyDescent="0.25">
      <c r="A2175" t="s">
        <v>437</v>
      </c>
      <c r="B2175" t="s">
        <v>1385</v>
      </c>
      <c r="C2175" t="s">
        <v>1386</v>
      </c>
      <c r="D2175" s="15">
        <v>1900</v>
      </c>
      <c r="E2175" s="121">
        <v>1</v>
      </c>
      <c r="F2175" t="s">
        <v>440</v>
      </c>
      <c r="G2175" s="121">
        <v>274</v>
      </c>
      <c r="H2175" t="s">
        <v>388</v>
      </c>
      <c r="I2175" t="s">
        <v>488</v>
      </c>
      <c r="J2175" t="s">
        <v>433</v>
      </c>
      <c r="K2175" t="s">
        <v>796</v>
      </c>
      <c r="L2175" s="756">
        <v>2.6</v>
      </c>
      <c r="M2175" t="s">
        <v>186</v>
      </c>
      <c r="N2175" s="681">
        <f t="shared" ca="1" si="145"/>
        <v>2699734.7400000012</v>
      </c>
      <c r="O2175" s="681">
        <f t="shared" ca="1" si="145"/>
        <v>2348140.620000001</v>
      </c>
      <c r="P2175" s="681">
        <f t="shared" ca="1" si="145"/>
        <v>351594.12000000005</v>
      </c>
      <c r="Q2175" s="681">
        <f t="shared" ca="1" si="145"/>
        <v>0</v>
      </c>
      <c r="R2175" s="681">
        <f t="shared" ca="1" si="145"/>
        <v>0</v>
      </c>
      <c r="S2175" t="str">
        <f t="shared" si="142"/>
        <v>HUM_ASR_FY_2022</v>
      </c>
      <c r="T2175" s="958">
        <f t="shared" si="143"/>
        <v>45032</v>
      </c>
      <c r="U2175" t="str">
        <f t="shared" si="144"/>
        <v>Unaudited</v>
      </c>
    </row>
    <row r="2176" spans="1:21" x14ac:dyDescent="0.25">
      <c r="A2176" t="s">
        <v>437</v>
      </c>
      <c r="B2176" t="s">
        <v>1385</v>
      </c>
      <c r="C2176" t="s">
        <v>1386</v>
      </c>
      <c r="D2176" s="15">
        <v>1900</v>
      </c>
      <c r="E2176" s="121">
        <v>1</v>
      </c>
      <c r="F2176" t="s">
        <v>440</v>
      </c>
      <c r="G2176" s="121">
        <v>274</v>
      </c>
      <c r="H2176" t="s">
        <v>388</v>
      </c>
      <c r="I2176" t="s">
        <v>488</v>
      </c>
      <c r="J2176" t="s">
        <v>433</v>
      </c>
      <c r="K2176" t="s">
        <v>796</v>
      </c>
      <c r="L2176" s="756">
        <v>2.7</v>
      </c>
      <c r="M2176" t="s">
        <v>797</v>
      </c>
      <c r="N2176" s="681">
        <f t="shared" ca="1" si="145"/>
        <v>1272421.8534477577</v>
      </c>
      <c r="O2176" s="681">
        <f t="shared" ca="1" si="145"/>
        <v>1167930.2969940156</v>
      </c>
      <c r="P2176" s="681">
        <f t="shared" ca="1" si="145"/>
        <v>104491.5564537422</v>
      </c>
      <c r="Q2176" s="681">
        <f t="shared" ca="1" si="145"/>
        <v>0</v>
      </c>
      <c r="R2176" s="681">
        <f t="shared" ca="1" si="145"/>
        <v>0</v>
      </c>
      <c r="S2176" t="str">
        <f t="shared" si="142"/>
        <v>HUM_ASR_FY_2022</v>
      </c>
      <c r="T2176" s="958">
        <f t="shared" si="143"/>
        <v>45032</v>
      </c>
      <c r="U2176" t="str">
        <f t="shared" si="144"/>
        <v>Unaudited</v>
      </c>
    </row>
    <row r="2177" spans="1:21" x14ac:dyDescent="0.25">
      <c r="A2177" t="s">
        <v>437</v>
      </c>
      <c r="B2177" t="s">
        <v>1385</v>
      </c>
      <c r="C2177" t="s">
        <v>1386</v>
      </c>
      <c r="D2177" s="15">
        <v>1900</v>
      </c>
      <c r="E2177" s="121">
        <v>1</v>
      </c>
      <c r="F2177" t="s">
        <v>440</v>
      </c>
      <c r="G2177" s="121">
        <v>274</v>
      </c>
      <c r="H2177" t="s">
        <v>388</v>
      </c>
      <c r="I2177" t="s">
        <v>488</v>
      </c>
      <c r="J2177" t="s">
        <v>433</v>
      </c>
      <c r="K2177" t="s">
        <v>796</v>
      </c>
      <c r="L2177" s="756">
        <v>2.8</v>
      </c>
      <c r="M2177" t="s">
        <v>798</v>
      </c>
      <c r="N2177" s="681">
        <f t="shared" ca="1" si="145"/>
        <v>0</v>
      </c>
      <c r="O2177" s="681">
        <f t="shared" ca="1" si="145"/>
        <v>0</v>
      </c>
      <c r="P2177" s="681">
        <f t="shared" ca="1" si="145"/>
        <v>0</v>
      </c>
      <c r="Q2177" s="681">
        <f t="shared" ca="1" si="145"/>
        <v>0</v>
      </c>
      <c r="R2177" s="681">
        <f t="shared" ca="1" si="145"/>
        <v>0</v>
      </c>
      <c r="S2177" t="str">
        <f t="shared" si="142"/>
        <v>HUM_ASR_FY_2022</v>
      </c>
      <c r="T2177" s="958">
        <f t="shared" si="143"/>
        <v>45032</v>
      </c>
      <c r="U2177" t="str">
        <f t="shared" si="144"/>
        <v>Unaudited</v>
      </c>
    </row>
    <row r="2178" spans="1:21" x14ac:dyDescent="0.25">
      <c r="A2178" t="s">
        <v>437</v>
      </c>
      <c r="B2178" t="s">
        <v>1385</v>
      </c>
      <c r="C2178" t="s">
        <v>1386</v>
      </c>
      <c r="D2178" s="15">
        <v>1900</v>
      </c>
      <c r="E2178" s="121">
        <v>1</v>
      </c>
      <c r="F2178" t="s">
        <v>440</v>
      </c>
      <c r="G2178" s="121">
        <v>274</v>
      </c>
      <c r="H2178" t="s">
        <v>388</v>
      </c>
      <c r="I2178" t="s">
        <v>488</v>
      </c>
      <c r="J2178" t="s">
        <v>433</v>
      </c>
      <c r="K2178" t="s">
        <v>796</v>
      </c>
      <c r="L2178" s="756">
        <v>2.9</v>
      </c>
      <c r="M2178" t="s">
        <v>779</v>
      </c>
      <c r="N2178" s="681">
        <f t="shared" ca="1" si="145"/>
        <v>0</v>
      </c>
      <c r="O2178" s="681">
        <f t="shared" ca="1" si="145"/>
        <v>0</v>
      </c>
      <c r="P2178" s="681">
        <f t="shared" ca="1" si="145"/>
        <v>0</v>
      </c>
      <c r="Q2178" s="681">
        <f t="shared" ca="1" si="145"/>
        <v>0</v>
      </c>
      <c r="R2178" s="681">
        <f t="shared" ca="1" si="145"/>
        <v>0</v>
      </c>
      <c r="S2178" t="str">
        <f t="shared" ref="S2178:S2241" si="146">file_name</f>
        <v>HUM_ASR_FY_2022</v>
      </c>
      <c r="T2178" s="958">
        <f t="shared" ref="T2178:T2241" si="147">file_date</f>
        <v>45032</v>
      </c>
      <c r="U2178" t="str">
        <f t="shared" ref="U2178:U2241" si="148">status</f>
        <v>Unaudited</v>
      </c>
    </row>
    <row r="2179" spans="1:21" x14ac:dyDescent="0.25">
      <c r="A2179" t="s">
        <v>437</v>
      </c>
      <c r="B2179" t="s">
        <v>1385</v>
      </c>
      <c r="C2179" t="s">
        <v>1386</v>
      </c>
      <c r="D2179" s="15">
        <v>1900</v>
      </c>
      <c r="E2179" s="121">
        <v>1</v>
      </c>
      <c r="F2179" t="s">
        <v>440</v>
      </c>
      <c r="G2179" s="121">
        <v>274</v>
      </c>
      <c r="H2179" t="s">
        <v>388</v>
      </c>
      <c r="I2179" t="s">
        <v>488</v>
      </c>
      <c r="J2179" t="s">
        <v>433</v>
      </c>
      <c r="K2179" t="s">
        <v>223</v>
      </c>
      <c r="L2179" s="756">
        <v>2.11</v>
      </c>
      <c r="M2179" t="s">
        <v>228</v>
      </c>
      <c r="N2179" s="681">
        <f t="shared" ca="1" si="145"/>
        <v>1305416.0299999998</v>
      </c>
      <c r="O2179" s="681">
        <f t="shared" ca="1" si="145"/>
        <v>288646.11</v>
      </c>
      <c r="P2179" s="681">
        <f t="shared" ca="1" si="145"/>
        <v>1016769.9199999999</v>
      </c>
      <c r="Q2179" s="681">
        <f t="shared" ca="1" si="145"/>
        <v>0</v>
      </c>
      <c r="R2179" s="681">
        <f t="shared" ca="1" si="145"/>
        <v>0</v>
      </c>
      <c r="S2179" t="str">
        <f t="shared" si="146"/>
        <v>HUM_ASR_FY_2022</v>
      </c>
      <c r="T2179" s="958">
        <f t="shared" si="147"/>
        <v>45032</v>
      </c>
      <c r="U2179" t="str">
        <f t="shared" si="148"/>
        <v>Unaudited</v>
      </c>
    </row>
    <row r="2180" spans="1:21" x14ac:dyDescent="0.25">
      <c r="A2180" t="s">
        <v>437</v>
      </c>
      <c r="B2180" t="s">
        <v>1385</v>
      </c>
      <c r="C2180" t="s">
        <v>1386</v>
      </c>
      <c r="D2180" s="15">
        <v>1900</v>
      </c>
      <c r="E2180" s="121">
        <v>1</v>
      </c>
      <c r="F2180" t="s">
        <v>440</v>
      </c>
      <c r="G2180" s="121">
        <v>274</v>
      </c>
      <c r="H2180" t="s">
        <v>388</v>
      </c>
      <c r="I2180" t="s">
        <v>488</v>
      </c>
      <c r="J2180" t="s">
        <v>433</v>
      </c>
      <c r="K2180" t="s">
        <v>223</v>
      </c>
      <c r="L2180" s="756">
        <v>2.12</v>
      </c>
      <c r="M2180" t="s">
        <v>552</v>
      </c>
      <c r="N2180" s="681">
        <f t="shared" ca="1" si="145"/>
        <v>11220797.65000001</v>
      </c>
      <c r="O2180" s="681">
        <f t="shared" ca="1" si="145"/>
        <v>331568.88</v>
      </c>
      <c r="P2180" s="681">
        <f t="shared" ca="1" si="145"/>
        <v>10889228.770000009</v>
      </c>
      <c r="Q2180" s="681">
        <f t="shared" ca="1" si="145"/>
        <v>0</v>
      </c>
      <c r="R2180" s="681">
        <f t="shared" ca="1" si="145"/>
        <v>0</v>
      </c>
      <c r="S2180" t="str">
        <f t="shared" si="146"/>
        <v>HUM_ASR_FY_2022</v>
      </c>
      <c r="T2180" s="958">
        <f t="shared" si="147"/>
        <v>45032</v>
      </c>
      <c r="U2180" t="str">
        <f t="shared" si="148"/>
        <v>Unaudited</v>
      </c>
    </row>
    <row r="2181" spans="1:21" x14ac:dyDescent="0.25">
      <c r="A2181" t="s">
        <v>437</v>
      </c>
      <c r="B2181" t="s">
        <v>1385</v>
      </c>
      <c r="C2181" t="s">
        <v>1386</v>
      </c>
      <c r="D2181" s="15">
        <v>1900</v>
      </c>
      <c r="E2181" s="121">
        <v>1</v>
      </c>
      <c r="F2181" t="s">
        <v>440</v>
      </c>
      <c r="G2181" s="121">
        <v>274</v>
      </c>
      <c r="H2181" t="s">
        <v>388</v>
      </c>
      <c r="I2181" t="s">
        <v>488</v>
      </c>
      <c r="J2181" t="s">
        <v>433</v>
      </c>
      <c r="K2181" t="s">
        <v>223</v>
      </c>
      <c r="L2181" s="756">
        <v>2.13</v>
      </c>
      <c r="M2181" t="s">
        <v>229</v>
      </c>
      <c r="N2181" s="681">
        <f t="shared" ca="1" si="145"/>
        <v>413550.43000000011</v>
      </c>
      <c r="O2181" s="681">
        <f t="shared" ca="1" si="145"/>
        <v>24378.569999999992</v>
      </c>
      <c r="P2181" s="681">
        <f t="shared" ca="1" si="145"/>
        <v>389171.8600000001</v>
      </c>
      <c r="Q2181" s="681">
        <f t="shared" ca="1" si="145"/>
        <v>0</v>
      </c>
      <c r="R2181" s="681">
        <f t="shared" ca="1" si="145"/>
        <v>0</v>
      </c>
      <c r="S2181" t="str">
        <f t="shared" si="146"/>
        <v>HUM_ASR_FY_2022</v>
      </c>
      <c r="T2181" s="958">
        <f t="shared" si="147"/>
        <v>45032</v>
      </c>
      <c r="U2181" t="str">
        <f t="shared" si="148"/>
        <v>Unaudited</v>
      </c>
    </row>
    <row r="2182" spans="1:21" x14ac:dyDescent="0.25">
      <c r="A2182" t="s">
        <v>437</v>
      </c>
      <c r="B2182" t="s">
        <v>1385</v>
      </c>
      <c r="C2182" t="s">
        <v>1386</v>
      </c>
      <c r="D2182" s="15">
        <v>1900</v>
      </c>
      <c r="E2182" s="121">
        <v>1</v>
      </c>
      <c r="F2182" t="s">
        <v>440</v>
      </c>
      <c r="G2182" s="121">
        <v>274</v>
      </c>
      <c r="H2182" t="s">
        <v>388</v>
      </c>
      <c r="I2182" t="s">
        <v>488</v>
      </c>
      <c r="J2182" t="s">
        <v>433</v>
      </c>
      <c r="K2182" t="s">
        <v>223</v>
      </c>
      <c r="L2182" s="756">
        <v>2.14</v>
      </c>
      <c r="M2182" t="s">
        <v>556</v>
      </c>
      <c r="N2182" s="681">
        <f t="shared" ca="1" si="145"/>
        <v>93339.619999999981</v>
      </c>
      <c r="O2182" s="681">
        <f t="shared" ca="1" si="145"/>
        <v>82692.209999999977</v>
      </c>
      <c r="P2182" s="681">
        <f t="shared" ca="1" si="145"/>
        <v>10647.41</v>
      </c>
      <c r="Q2182" s="681">
        <f t="shared" ca="1" si="145"/>
        <v>0</v>
      </c>
      <c r="R2182" s="681">
        <f t="shared" ca="1" si="145"/>
        <v>0</v>
      </c>
      <c r="S2182" t="str">
        <f t="shared" si="146"/>
        <v>HUM_ASR_FY_2022</v>
      </c>
      <c r="T2182" s="958">
        <f t="shared" si="147"/>
        <v>45032</v>
      </c>
      <c r="U2182" t="str">
        <f t="shared" si="148"/>
        <v>Unaudited</v>
      </c>
    </row>
    <row r="2183" spans="1:21" x14ac:dyDescent="0.25">
      <c r="A2183" t="s">
        <v>437</v>
      </c>
      <c r="B2183" t="s">
        <v>1385</v>
      </c>
      <c r="C2183" t="s">
        <v>1386</v>
      </c>
      <c r="D2183" s="15">
        <v>1900</v>
      </c>
      <c r="E2183" s="121">
        <v>1</v>
      </c>
      <c r="F2183" t="s">
        <v>440</v>
      </c>
      <c r="G2183" s="121">
        <v>274</v>
      </c>
      <c r="H2183" t="s">
        <v>388</v>
      </c>
      <c r="I2183" t="s">
        <v>488</v>
      </c>
      <c r="J2183" t="s">
        <v>433</v>
      </c>
      <c r="K2183" t="s">
        <v>223</v>
      </c>
      <c r="L2183" s="756">
        <v>2.15</v>
      </c>
      <c r="M2183" t="s">
        <v>20</v>
      </c>
      <c r="N2183" s="681">
        <f t="shared" ca="1" si="145"/>
        <v>135383.51836808588</v>
      </c>
      <c r="O2183" s="681">
        <f t="shared" ca="1" si="145"/>
        <v>1392.6887095253669</v>
      </c>
      <c r="P2183" s="681">
        <f t="shared" ca="1" si="145"/>
        <v>133990.82965856051</v>
      </c>
      <c r="Q2183" s="681">
        <f t="shared" ca="1" si="145"/>
        <v>0</v>
      </c>
      <c r="R2183" s="681">
        <f t="shared" ca="1" si="145"/>
        <v>0</v>
      </c>
      <c r="S2183" t="str">
        <f t="shared" si="146"/>
        <v>HUM_ASR_FY_2022</v>
      </c>
      <c r="T2183" s="958">
        <f t="shared" si="147"/>
        <v>45032</v>
      </c>
      <c r="U2183" t="str">
        <f t="shared" si="148"/>
        <v>Unaudited</v>
      </c>
    </row>
    <row r="2184" spans="1:21" x14ac:dyDescent="0.25">
      <c r="A2184" t="s">
        <v>437</v>
      </c>
      <c r="B2184" t="s">
        <v>1385</v>
      </c>
      <c r="C2184" t="s">
        <v>1386</v>
      </c>
      <c r="D2184" s="15">
        <v>1900</v>
      </c>
      <c r="E2184" s="121">
        <v>1</v>
      </c>
      <c r="F2184" t="s">
        <v>440</v>
      </c>
      <c r="G2184" s="121">
        <v>274</v>
      </c>
      <c r="H2184" t="s">
        <v>388</v>
      </c>
      <c r="I2184" t="s">
        <v>488</v>
      </c>
      <c r="J2184" t="s">
        <v>433</v>
      </c>
      <c r="K2184" t="s">
        <v>223</v>
      </c>
      <c r="L2184" s="756">
        <v>2.16</v>
      </c>
      <c r="M2184" t="s">
        <v>799</v>
      </c>
      <c r="N2184" s="681">
        <f t="shared" ca="1" si="145"/>
        <v>1526568.4860353731</v>
      </c>
      <c r="O2184" s="681">
        <f t="shared" ca="1" si="145"/>
        <v>535616.26300980605</v>
      </c>
      <c r="P2184" s="681">
        <f t="shared" ca="1" si="145"/>
        <v>990952.2230255669</v>
      </c>
      <c r="Q2184" s="681">
        <f t="shared" ca="1" si="145"/>
        <v>0</v>
      </c>
      <c r="R2184" s="681">
        <f t="shared" ca="1" si="145"/>
        <v>0</v>
      </c>
      <c r="S2184" t="str">
        <f t="shared" si="146"/>
        <v>HUM_ASR_FY_2022</v>
      </c>
      <c r="T2184" s="958">
        <f t="shared" si="147"/>
        <v>45032</v>
      </c>
      <c r="U2184" t="str">
        <f t="shared" si="148"/>
        <v>Unaudited</v>
      </c>
    </row>
    <row r="2185" spans="1:21" x14ac:dyDescent="0.25">
      <c r="A2185" t="s">
        <v>437</v>
      </c>
      <c r="B2185" t="s">
        <v>1385</v>
      </c>
      <c r="C2185" t="s">
        <v>1386</v>
      </c>
      <c r="D2185" s="15">
        <v>1900</v>
      </c>
      <c r="E2185" s="121">
        <v>1</v>
      </c>
      <c r="F2185" t="s">
        <v>440</v>
      </c>
      <c r="G2185" s="121">
        <v>274</v>
      </c>
      <c r="H2185" t="s">
        <v>388</v>
      </c>
      <c r="I2185" t="s">
        <v>488</v>
      </c>
      <c r="J2185" t="s">
        <v>433</v>
      </c>
      <c r="K2185" t="s">
        <v>223</v>
      </c>
      <c r="L2185" s="756">
        <v>2.17</v>
      </c>
      <c r="M2185" t="s">
        <v>1052</v>
      </c>
      <c r="N2185" s="681">
        <f t="shared" ca="1" si="145"/>
        <v>0</v>
      </c>
      <c r="O2185" s="681">
        <f t="shared" ca="1" si="145"/>
        <v>0</v>
      </c>
      <c r="P2185" s="681">
        <f t="shared" ca="1" si="145"/>
        <v>0</v>
      </c>
      <c r="Q2185" s="681">
        <f t="shared" ca="1" si="145"/>
        <v>0</v>
      </c>
      <c r="R2185" s="681">
        <f t="shared" ca="1" si="145"/>
        <v>0</v>
      </c>
      <c r="S2185" t="str">
        <f t="shared" si="146"/>
        <v>HUM_ASR_FY_2022</v>
      </c>
      <c r="T2185" s="958">
        <f t="shared" si="147"/>
        <v>45032</v>
      </c>
      <c r="U2185" t="str">
        <f t="shared" si="148"/>
        <v>Unaudited</v>
      </c>
    </row>
    <row r="2186" spans="1:21" x14ac:dyDescent="0.25">
      <c r="A2186" t="s">
        <v>437</v>
      </c>
      <c r="B2186" t="s">
        <v>1385</v>
      </c>
      <c r="C2186" t="s">
        <v>1386</v>
      </c>
      <c r="D2186" s="15">
        <v>1900</v>
      </c>
      <c r="E2186" s="121">
        <v>1</v>
      </c>
      <c r="F2186" t="s">
        <v>440</v>
      </c>
      <c r="G2186" s="121">
        <v>274</v>
      </c>
      <c r="H2186" t="s">
        <v>388</v>
      </c>
      <c r="I2186" t="s">
        <v>488</v>
      </c>
      <c r="J2186" t="s">
        <v>433</v>
      </c>
      <c r="K2186" t="s">
        <v>223</v>
      </c>
      <c r="L2186" s="756">
        <v>2.1800000000000002</v>
      </c>
      <c r="M2186" t="s">
        <v>648</v>
      </c>
      <c r="N2186" s="681">
        <f t="shared" ca="1" si="145"/>
        <v>356050.2</v>
      </c>
      <c r="O2186" s="681">
        <f t="shared" ca="1" si="145"/>
        <v>16306.33</v>
      </c>
      <c r="P2186" s="681">
        <f t="shared" ca="1" si="145"/>
        <v>339743.87</v>
      </c>
      <c r="Q2186" s="681">
        <f t="shared" ca="1" si="145"/>
        <v>0</v>
      </c>
      <c r="R2186" s="681">
        <f t="shared" ca="1" si="145"/>
        <v>0</v>
      </c>
      <c r="S2186" t="str">
        <f t="shared" si="146"/>
        <v>HUM_ASR_FY_2022</v>
      </c>
      <c r="T2186" s="958">
        <f t="shared" si="147"/>
        <v>45032</v>
      </c>
      <c r="U2186" t="str">
        <f t="shared" si="148"/>
        <v>Unaudited</v>
      </c>
    </row>
    <row r="2187" spans="1:21" x14ac:dyDescent="0.25">
      <c r="A2187" t="s">
        <v>437</v>
      </c>
      <c r="B2187" t="s">
        <v>1385</v>
      </c>
      <c r="C2187" t="s">
        <v>1386</v>
      </c>
      <c r="D2187" s="15">
        <v>1900</v>
      </c>
      <c r="E2187" s="121">
        <v>1</v>
      </c>
      <c r="F2187" t="s">
        <v>440</v>
      </c>
      <c r="G2187" s="121">
        <v>274</v>
      </c>
      <c r="H2187" t="s">
        <v>388</v>
      </c>
      <c r="I2187" t="s">
        <v>488</v>
      </c>
      <c r="J2187" t="s">
        <v>433</v>
      </c>
      <c r="K2187" t="s">
        <v>223</v>
      </c>
      <c r="L2187" s="756">
        <v>2.19</v>
      </c>
      <c r="M2187" t="s">
        <v>218</v>
      </c>
      <c r="N2187" s="681">
        <f t="shared" ca="1" si="145"/>
        <v>0</v>
      </c>
      <c r="O2187" s="681">
        <f t="shared" ca="1" si="145"/>
        <v>0</v>
      </c>
      <c r="P2187" s="681">
        <f t="shared" ca="1" si="145"/>
        <v>0</v>
      </c>
      <c r="Q2187" s="681">
        <f t="shared" ca="1" si="145"/>
        <v>0</v>
      </c>
      <c r="R2187" s="681">
        <f t="shared" ca="1" si="145"/>
        <v>0</v>
      </c>
      <c r="S2187" t="str">
        <f t="shared" si="146"/>
        <v>HUM_ASR_FY_2022</v>
      </c>
      <c r="T2187" s="958">
        <f t="shared" si="147"/>
        <v>45032</v>
      </c>
      <c r="U2187" t="str">
        <f t="shared" si="148"/>
        <v>Unaudited</v>
      </c>
    </row>
    <row r="2188" spans="1:21" x14ac:dyDescent="0.25">
      <c r="A2188" t="s">
        <v>437</v>
      </c>
      <c r="B2188" t="s">
        <v>1385</v>
      </c>
      <c r="C2188" t="s">
        <v>1386</v>
      </c>
      <c r="D2188" s="15">
        <v>1900</v>
      </c>
      <c r="E2188" s="121">
        <v>1</v>
      </c>
      <c r="F2188" t="s">
        <v>440</v>
      </c>
      <c r="G2188" s="121">
        <v>274</v>
      </c>
      <c r="H2188" t="s">
        <v>388</v>
      </c>
      <c r="I2188" t="s">
        <v>488</v>
      </c>
      <c r="J2188" t="s">
        <v>433</v>
      </c>
      <c r="K2188" t="s">
        <v>223</v>
      </c>
      <c r="L2188" s="756" t="s">
        <v>704</v>
      </c>
      <c r="M2188" t="s">
        <v>230</v>
      </c>
      <c r="N2188" s="681">
        <f t="shared" ca="1" si="145"/>
        <v>68170.417107773537</v>
      </c>
      <c r="O2188" s="681">
        <f t="shared" ca="1" si="145"/>
        <v>15073.45188279654</v>
      </c>
      <c r="P2188" s="681">
        <f t="shared" ca="1" si="145"/>
        <v>53096.965224977001</v>
      </c>
      <c r="Q2188" s="681">
        <f t="shared" ca="1" si="145"/>
        <v>0</v>
      </c>
      <c r="R2188" s="681">
        <f t="shared" ca="1" si="145"/>
        <v>0</v>
      </c>
      <c r="S2188" t="str">
        <f t="shared" si="146"/>
        <v>HUM_ASR_FY_2022</v>
      </c>
      <c r="T2188" s="958">
        <f t="shared" si="147"/>
        <v>45032</v>
      </c>
      <c r="U2188" t="str">
        <f t="shared" si="148"/>
        <v>Unaudited</v>
      </c>
    </row>
    <row r="2189" spans="1:21" x14ac:dyDescent="0.25">
      <c r="A2189" t="s">
        <v>437</v>
      </c>
      <c r="B2189" t="s">
        <v>1385</v>
      </c>
      <c r="C2189" t="s">
        <v>1386</v>
      </c>
      <c r="D2189" s="15">
        <v>1900</v>
      </c>
      <c r="E2189" s="121">
        <v>1</v>
      </c>
      <c r="F2189" t="s">
        <v>440</v>
      </c>
      <c r="G2189" s="121">
        <v>274</v>
      </c>
      <c r="H2189" t="s">
        <v>388</v>
      </c>
      <c r="I2189" t="s">
        <v>488</v>
      </c>
      <c r="J2189" t="s">
        <v>433</v>
      </c>
      <c r="K2189" t="s">
        <v>223</v>
      </c>
      <c r="L2189" s="756">
        <v>2.21</v>
      </c>
      <c r="M2189" t="s">
        <v>466</v>
      </c>
      <c r="N2189" s="681">
        <f t="shared" ca="1" si="145"/>
        <v>0</v>
      </c>
      <c r="O2189" s="681">
        <f t="shared" ca="1" si="145"/>
        <v>0</v>
      </c>
      <c r="P2189" s="681">
        <f t="shared" ca="1" si="145"/>
        <v>0</v>
      </c>
      <c r="Q2189" s="681">
        <f t="shared" ca="1" si="145"/>
        <v>0</v>
      </c>
      <c r="R2189" s="681">
        <f t="shared" ca="1" si="145"/>
        <v>0</v>
      </c>
      <c r="S2189" t="str">
        <f t="shared" si="146"/>
        <v>HUM_ASR_FY_2022</v>
      </c>
      <c r="T2189" s="958">
        <f t="shared" si="147"/>
        <v>45032</v>
      </c>
      <c r="U2189" t="str">
        <f t="shared" si="148"/>
        <v>Unaudited</v>
      </c>
    </row>
    <row r="2190" spans="1:21" x14ac:dyDescent="0.25">
      <c r="A2190" t="s">
        <v>437</v>
      </c>
      <c r="B2190" t="s">
        <v>1385</v>
      </c>
      <c r="C2190" t="s">
        <v>1386</v>
      </c>
      <c r="D2190" s="15">
        <v>1900</v>
      </c>
      <c r="E2190" s="121">
        <v>1</v>
      </c>
      <c r="F2190" t="s">
        <v>440</v>
      </c>
      <c r="G2190" s="121">
        <v>274</v>
      </c>
      <c r="H2190" t="s">
        <v>388</v>
      </c>
      <c r="I2190" t="s">
        <v>488</v>
      </c>
      <c r="J2190" t="s">
        <v>433</v>
      </c>
      <c r="K2190" t="s">
        <v>6</v>
      </c>
      <c r="L2190" s="756" t="s">
        <v>70</v>
      </c>
      <c r="M2190" t="s">
        <v>188</v>
      </c>
      <c r="N2190" s="681">
        <f t="shared" ca="1" si="145"/>
        <v>79734.70810024449</v>
      </c>
      <c r="O2190" s="681">
        <f t="shared" ca="1" si="145"/>
        <v>34813.872431233947</v>
      </c>
      <c r="P2190" s="681">
        <f t="shared" ca="1" si="145"/>
        <v>44920.835669010536</v>
      </c>
      <c r="Q2190" s="681">
        <f t="shared" ca="1" si="145"/>
        <v>0</v>
      </c>
      <c r="R2190" s="681">
        <f t="shared" ca="1" si="145"/>
        <v>0</v>
      </c>
      <c r="S2190" t="str">
        <f t="shared" si="146"/>
        <v>HUM_ASR_FY_2022</v>
      </c>
      <c r="T2190" s="958">
        <f t="shared" si="147"/>
        <v>45032</v>
      </c>
      <c r="U2190" t="str">
        <f t="shared" si="148"/>
        <v>Unaudited</v>
      </c>
    </row>
    <row r="2191" spans="1:21" x14ac:dyDescent="0.25">
      <c r="A2191" t="s">
        <v>437</v>
      </c>
      <c r="B2191" t="s">
        <v>1385</v>
      </c>
      <c r="C2191" t="s">
        <v>1386</v>
      </c>
      <c r="D2191" s="15">
        <v>1900</v>
      </c>
      <c r="E2191" s="121">
        <v>1</v>
      </c>
      <c r="F2191" t="s">
        <v>440</v>
      </c>
      <c r="G2191" s="121">
        <v>274</v>
      </c>
      <c r="H2191" t="s">
        <v>388</v>
      </c>
      <c r="I2191" t="s">
        <v>488</v>
      </c>
      <c r="J2191" t="s">
        <v>433</v>
      </c>
      <c r="K2191" t="s">
        <v>6</v>
      </c>
      <c r="L2191" s="756" t="s">
        <v>71</v>
      </c>
      <c r="M2191" t="s">
        <v>231</v>
      </c>
      <c r="N2191" s="681">
        <f t="shared" ca="1" si="145"/>
        <v>0</v>
      </c>
      <c r="O2191" s="681">
        <f t="shared" ca="1" si="145"/>
        <v>0</v>
      </c>
      <c r="P2191" s="681">
        <f t="shared" ca="1" si="145"/>
        <v>0</v>
      </c>
      <c r="Q2191" s="681">
        <f t="shared" ca="1" si="145"/>
        <v>0</v>
      </c>
      <c r="R2191" s="681">
        <f t="shared" ca="1" si="145"/>
        <v>0</v>
      </c>
      <c r="S2191" t="str">
        <f t="shared" si="146"/>
        <v>HUM_ASR_FY_2022</v>
      </c>
      <c r="T2191" s="958">
        <f t="shared" si="147"/>
        <v>45032</v>
      </c>
      <c r="U2191" t="str">
        <f t="shared" si="148"/>
        <v>Unaudited</v>
      </c>
    </row>
    <row r="2192" spans="1:21" x14ac:dyDescent="0.25">
      <c r="A2192" t="s">
        <v>437</v>
      </c>
      <c r="B2192" t="s">
        <v>1385</v>
      </c>
      <c r="C2192" t="s">
        <v>1386</v>
      </c>
      <c r="D2192" s="15">
        <v>1900</v>
      </c>
      <c r="E2192" s="121">
        <v>1</v>
      </c>
      <c r="F2192" t="s">
        <v>440</v>
      </c>
      <c r="G2192" s="121">
        <v>274</v>
      </c>
      <c r="H2192" t="s">
        <v>388</v>
      </c>
      <c r="I2192" t="s">
        <v>488</v>
      </c>
      <c r="J2192" t="s">
        <v>433</v>
      </c>
      <c r="K2192" t="s">
        <v>6</v>
      </c>
      <c r="L2192" s="756" t="s">
        <v>72</v>
      </c>
      <c r="M2192" t="s">
        <v>164</v>
      </c>
      <c r="N2192" s="681">
        <f t="shared" ca="1" si="145"/>
        <v>0</v>
      </c>
      <c r="O2192" s="681">
        <f t="shared" ca="1" si="145"/>
        <v>0</v>
      </c>
      <c r="P2192" s="681">
        <f t="shared" ca="1" si="145"/>
        <v>0</v>
      </c>
      <c r="Q2192" s="681">
        <f t="shared" ca="1" si="145"/>
        <v>0</v>
      </c>
      <c r="R2192" s="681">
        <f t="shared" ca="1" si="145"/>
        <v>0</v>
      </c>
      <c r="S2192" t="str">
        <f t="shared" si="146"/>
        <v>HUM_ASR_FY_2022</v>
      </c>
      <c r="T2192" s="958">
        <f t="shared" si="147"/>
        <v>45032</v>
      </c>
      <c r="U2192" t="str">
        <f t="shared" si="148"/>
        <v>Unaudited</v>
      </c>
    </row>
    <row r="2193" spans="1:21" x14ac:dyDescent="0.25">
      <c r="A2193" t="s">
        <v>437</v>
      </c>
      <c r="B2193" t="s">
        <v>1385</v>
      </c>
      <c r="C2193" t="s">
        <v>1386</v>
      </c>
      <c r="D2193" s="15">
        <v>1900</v>
      </c>
      <c r="E2193" s="121">
        <v>1</v>
      </c>
      <c r="F2193" t="s">
        <v>440</v>
      </c>
      <c r="G2193" s="121">
        <v>274</v>
      </c>
      <c r="H2193" t="s">
        <v>388</v>
      </c>
      <c r="I2193" t="s">
        <v>488</v>
      </c>
      <c r="J2193" t="s">
        <v>433</v>
      </c>
      <c r="K2193" t="s">
        <v>6</v>
      </c>
      <c r="L2193" s="756">
        <v>3.4</v>
      </c>
      <c r="M2193" t="s">
        <v>461</v>
      </c>
      <c r="N2193" s="681">
        <f t="shared" ca="1" si="145"/>
        <v>0</v>
      </c>
      <c r="O2193" s="681">
        <f t="shared" ca="1" si="145"/>
        <v>0</v>
      </c>
      <c r="P2193" s="681">
        <f t="shared" ca="1" si="145"/>
        <v>0</v>
      </c>
      <c r="Q2193" s="681">
        <f t="shared" ca="1" si="145"/>
        <v>0</v>
      </c>
      <c r="R2193" s="681">
        <f t="shared" ca="1" si="145"/>
        <v>0</v>
      </c>
      <c r="S2193" t="str">
        <f t="shared" si="146"/>
        <v>HUM_ASR_FY_2022</v>
      </c>
      <c r="T2193" s="958">
        <f t="shared" si="147"/>
        <v>45032</v>
      </c>
      <c r="U2193" t="str">
        <f t="shared" si="148"/>
        <v>Unaudited</v>
      </c>
    </row>
    <row r="2194" spans="1:21" x14ac:dyDescent="0.25">
      <c r="A2194" t="s">
        <v>437</v>
      </c>
      <c r="B2194" t="s">
        <v>1385</v>
      </c>
      <c r="C2194" t="s">
        <v>1386</v>
      </c>
      <c r="D2194" s="15">
        <v>1900</v>
      </c>
      <c r="E2194" s="121">
        <v>1</v>
      </c>
      <c r="F2194" t="s">
        <v>440</v>
      </c>
      <c r="G2194" s="121">
        <v>274</v>
      </c>
      <c r="H2194" t="s">
        <v>388</v>
      </c>
      <c r="I2194" t="s">
        <v>488</v>
      </c>
      <c r="J2194" t="s">
        <v>433</v>
      </c>
      <c r="K2194" t="s">
        <v>434</v>
      </c>
      <c r="L2194" s="756">
        <v>4.5</v>
      </c>
      <c r="M2194" t="s">
        <v>32</v>
      </c>
      <c r="N2194" s="681">
        <f t="shared" ca="1" si="145"/>
        <v>5089.6645454545433</v>
      </c>
      <c r="O2194" s="681">
        <f t="shared" ca="1" si="145"/>
        <v>3074.8934879582139</v>
      </c>
      <c r="P2194" s="681">
        <f t="shared" ca="1" si="145"/>
        <v>2014.7710574963298</v>
      </c>
      <c r="Q2194" s="681">
        <f t="shared" ca="1" si="145"/>
        <v>0</v>
      </c>
      <c r="R2194" s="681">
        <f t="shared" ca="1" si="145"/>
        <v>0</v>
      </c>
      <c r="S2194" t="str">
        <f t="shared" si="146"/>
        <v>HUM_ASR_FY_2022</v>
      </c>
      <c r="T2194" s="958">
        <f t="shared" si="147"/>
        <v>45032</v>
      </c>
      <c r="U2194" t="str">
        <f t="shared" si="148"/>
        <v>Unaudited</v>
      </c>
    </row>
    <row r="2195" spans="1:21" x14ac:dyDescent="0.25">
      <c r="A2195" t="s">
        <v>437</v>
      </c>
      <c r="B2195" t="s">
        <v>1385</v>
      </c>
      <c r="C2195" t="s">
        <v>1386</v>
      </c>
      <c r="D2195" s="15">
        <v>1900</v>
      </c>
      <c r="E2195" s="121">
        <v>1</v>
      </c>
      <c r="F2195" t="s">
        <v>440</v>
      </c>
      <c r="G2195" s="121">
        <v>274</v>
      </c>
      <c r="H2195" t="s">
        <v>388</v>
      </c>
      <c r="I2195" t="s">
        <v>488</v>
      </c>
      <c r="J2195" t="s">
        <v>433</v>
      </c>
      <c r="K2195" t="s">
        <v>434</v>
      </c>
      <c r="L2195" s="756" t="s">
        <v>944</v>
      </c>
      <c r="M2195" t="s">
        <v>935</v>
      </c>
      <c r="N2195" s="681">
        <f t="shared" ca="1" si="145"/>
        <v>0</v>
      </c>
      <c r="O2195" s="681">
        <f t="shared" ca="1" si="145"/>
        <v>0</v>
      </c>
      <c r="P2195" s="681">
        <f t="shared" ca="1" si="145"/>
        <v>0</v>
      </c>
      <c r="Q2195" s="681">
        <f t="shared" ca="1" si="145"/>
        <v>0</v>
      </c>
      <c r="R2195" s="681">
        <f t="shared" ca="1" si="145"/>
        <v>0</v>
      </c>
      <c r="S2195" t="str">
        <f t="shared" si="146"/>
        <v>HUM_ASR_FY_2022</v>
      </c>
      <c r="T2195" s="958">
        <f t="shared" si="147"/>
        <v>45032</v>
      </c>
      <c r="U2195" t="str">
        <f t="shared" si="148"/>
        <v>Unaudited</v>
      </c>
    </row>
    <row r="2196" spans="1:21" x14ac:dyDescent="0.25">
      <c r="A2196" t="s">
        <v>437</v>
      </c>
      <c r="B2196" t="s">
        <v>1385</v>
      </c>
      <c r="C2196" t="s">
        <v>1386</v>
      </c>
      <c r="D2196" s="15">
        <v>1900</v>
      </c>
      <c r="E2196" s="121">
        <v>1</v>
      </c>
      <c r="F2196" t="s">
        <v>440</v>
      </c>
      <c r="G2196" s="121">
        <v>274</v>
      </c>
      <c r="H2196" t="s">
        <v>388</v>
      </c>
      <c r="I2196" t="s">
        <v>488</v>
      </c>
      <c r="J2196" t="s">
        <v>433</v>
      </c>
      <c r="K2196" t="s">
        <v>434</v>
      </c>
      <c r="L2196" s="756" t="s">
        <v>193</v>
      </c>
      <c r="M2196" t="s">
        <v>40</v>
      </c>
      <c r="N2196" s="681">
        <f t="shared" ca="1" si="145"/>
        <v>0</v>
      </c>
      <c r="O2196" s="681">
        <f t="shared" ca="1" si="145"/>
        <v>0</v>
      </c>
      <c r="P2196" s="681">
        <f t="shared" ca="1" si="145"/>
        <v>0</v>
      </c>
      <c r="Q2196" s="681">
        <f t="shared" ca="1" si="145"/>
        <v>0</v>
      </c>
      <c r="R2196" s="681">
        <f t="shared" ca="1" si="145"/>
        <v>0</v>
      </c>
      <c r="S2196" t="str">
        <f t="shared" si="146"/>
        <v>HUM_ASR_FY_2022</v>
      </c>
      <c r="T2196" s="958">
        <f t="shared" si="147"/>
        <v>45032</v>
      </c>
      <c r="U2196" t="str">
        <f t="shared" si="148"/>
        <v>Unaudited</v>
      </c>
    </row>
    <row r="2197" spans="1:21" x14ac:dyDescent="0.25">
      <c r="A2197" t="s">
        <v>437</v>
      </c>
      <c r="B2197" t="s">
        <v>1385</v>
      </c>
      <c r="C2197" t="s">
        <v>1386</v>
      </c>
      <c r="D2197" s="15">
        <v>1900</v>
      </c>
      <c r="E2197" s="121">
        <v>1</v>
      </c>
      <c r="F2197" t="s">
        <v>440</v>
      </c>
      <c r="G2197" s="121">
        <v>274</v>
      </c>
      <c r="H2197" t="s">
        <v>388</v>
      </c>
      <c r="I2197" t="s">
        <v>488</v>
      </c>
      <c r="J2197" t="s">
        <v>433</v>
      </c>
      <c r="K2197" t="s">
        <v>434</v>
      </c>
      <c r="L2197" s="756" t="s">
        <v>192</v>
      </c>
      <c r="M2197" t="s">
        <v>329</v>
      </c>
      <c r="N2197" s="681">
        <f t="shared" ca="1" si="145"/>
        <v>0</v>
      </c>
      <c r="O2197" s="681">
        <f t="shared" ca="1" si="145"/>
        <v>0</v>
      </c>
      <c r="P2197" s="681">
        <f t="shared" ca="1" si="145"/>
        <v>0</v>
      </c>
      <c r="Q2197" s="681">
        <f t="shared" ca="1" si="145"/>
        <v>0</v>
      </c>
      <c r="R2197" s="681">
        <f t="shared" ca="1" si="145"/>
        <v>0</v>
      </c>
      <c r="S2197" t="str">
        <f t="shared" si="146"/>
        <v>HUM_ASR_FY_2022</v>
      </c>
      <c r="T2197" s="958">
        <f t="shared" si="147"/>
        <v>45032</v>
      </c>
      <c r="U2197" t="str">
        <f t="shared" si="148"/>
        <v>Unaudited</v>
      </c>
    </row>
    <row r="2198" spans="1:21" x14ac:dyDescent="0.25">
      <c r="A2198" t="s">
        <v>437</v>
      </c>
      <c r="B2198" t="s">
        <v>1385</v>
      </c>
      <c r="C2198" t="s">
        <v>1386</v>
      </c>
      <c r="D2198" s="15">
        <v>1900</v>
      </c>
      <c r="E2198" s="121">
        <v>1</v>
      </c>
      <c r="F2198" t="s">
        <v>440</v>
      </c>
      <c r="G2198" s="121">
        <v>274</v>
      </c>
      <c r="H2198" t="s">
        <v>388</v>
      </c>
      <c r="I2198" t="s">
        <v>488</v>
      </c>
      <c r="J2198" t="s">
        <v>450</v>
      </c>
      <c r="K2198" t="s">
        <v>435</v>
      </c>
      <c r="L2198" s="756" t="s">
        <v>79</v>
      </c>
      <c r="M2198" t="s">
        <v>27</v>
      </c>
      <c r="N2198" s="681">
        <f t="shared" ca="1" si="145"/>
        <v>1178433.631358806</v>
      </c>
      <c r="O2198" s="681">
        <f t="shared" ca="1" si="145"/>
        <v>405098.19618274283</v>
      </c>
      <c r="P2198" s="681">
        <f t="shared" ca="1" si="145"/>
        <v>773335.43517606333</v>
      </c>
      <c r="Q2198" s="681">
        <f t="shared" ca="1" si="145"/>
        <v>0</v>
      </c>
      <c r="R2198" s="681">
        <f t="shared" ca="1" si="145"/>
        <v>0</v>
      </c>
      <c r="S2198" t="str">
        <f t="shared" si="146"/>
        <v>HUM_ASR_FY_2022</v>
      </c>
      <c r="T2198" s="958">
        <f t="shared" si="147"/>
        <v>45032</v>
      </c>
      <c r="U2198" t="str">
        <f t="shared" si="148"/>
        <v>Unaudited</v>
      </c>
    </row>
    <row r="2199" spans="1:21" x14ac:dyDescent="0.25">
      <c r="A2199" t="s">
        <v>437</v>
      </c>
      <c r="B2199" t="s">
        <v>1385</v>
      </c>
      <c r="C2199" t="s">
        <v>1386</v>
      </c>
      <c r="D2199" s="15">
        <v>1900</v>
      </c>
      <c r="E2199" s="121">
        <v>1</v>
      </c>
      <c r="F2199" t="s">
        <v>440</v>
      </c>
      <c r="G2199" s="121">
        <v>274</v>
      </c>
      <c r="H2199" t="s">
        <v>388</v>
      </c>
      <c r="I2199" t="s">
        <v>488</v>
      </c>
      <c r="J2199" t="s">
        <v>450</v>
      </c>
      <c r="K2199" t="s">
        <v>435</v>
      </c>
      <c r="L2199" s="756" t="s">
        <v>80</v>
      </c>
      <c r="M2199" t="s">
        <v>97</v>
      </c>
      <c r="N2199" s="681">
        <f t="shared" ca="1" si="145"/>
        <v>134084.25022749044</v>
      </c>
      <c r="O2199" s="681">
        <f t="shared" ca="1" si="145"/>
        <v>46092.784912325304</v>
      </c>
      <c r="P2199" s="681">
        <f t="shared" ca="1" si="145"/>
        <v>87991.465315165129</v>
      </c>
      <c r="Q2199" s="681">
        <f t="shared" ca="1" si="145"/>
        <v>0</v>
      </c>
      <c r="R2199" s="681">
        <f t="shared" ca="1" si="145"/>
        <v>0</v>
      </c>
      <c r="S2199" t="str">
        <f t="shared" si="146"/>
        <v>HUM_ASR_FY_2022</v>
      </c>
      <c r="T2199" s="958">
        <f t="shared" si="147"/>
        <v>45032</v>
      </c>
      <c r="U2199" t="str">
        <f t="shared" si="148"/>
        <v>Unaudited</v>
      </c>
    </row>
    <row r="2200" spans="1:21" x14ac:dyDescent="0.25">
      <c r="A2200" t="s">
        <v>437</v>
      </c>
      <c r="B2200" t="s">
        <v>1385</v>
      </c>
      <c r="C2200" t="s">
        <v>1386</v>
      </c>
      <c r="D2200" s="15">
        <v>1900</v>
      </c>
      <c r="E2200" s="121">
        <v>1</v>
      </c>
      <c r="F2200" t="s">
        <v>440</v>
      </c>
      <c r="G2200" s="121">
        <v>274</v>
      </c>
      <c r="H2200" t="s">
        <v>388</v>
      </c>
      <c r="I2200" t="s">
        <v>488</v>
      </c>
      <c r="J2200" t="s">
        <v>450</v>
      </c>
      <c r="K2200" t="s">
        <v>435</v>
      </c>
      <c r="L2200" s="756" t="s">
        <v>81</v>
      </c>
      <c r="M2200" t="s">
        <v>98</v>
      </c>
      <c r="N2200" s="681">
        <f t="shared" ca="1" si="145"/>
        <v>253185.06670765544</v>
      </c>
      <c r="O2200" s="681">
        <f t="shared" ca="1" si="145"/>
        <v>87034.866533310938</v>
      </c>
      <c r="P2200" s="681">
        <f t="shared" ca="1" si="145"/>
        <v>166150.2001743445</v>
      </c>
      <c r="Q2200" s="681">
        <f t="shared" ca="1" si="145"/>
        <v>0</v>
      </c>
      <c r="R2200" s="681">
        <f t="shared" ca="1" si="145"/>
        <v>0</v>
      </c>
      <c r="S2200" t="str">
        <f t="shared" si="146"/>
        <v>HUM_ASR_FY_2022</v>
      </c>
      <c r="T2200" s="958">
        <f t="shared" si="147"/>
        <v>45032</v>
      </c>
      <c r="U2200" t="str">
        <f t="shared" si="148"/>
        <v>Unaudited</v>
      </c>
    </row>
    <row r="2201" spans="1:21" x14ac:dyDescent="0.25">
      <c r="A2201" t="s">
        <v>437</v>
      </c>
      <c r="B2201" t="s">
        <v>1385</v>
      </c>
      <c r="C2201" t="s">
        <v>1386</v>
      </c>
      <c r="D2201" s="15">
        <v>1900</v>
      </c>
      <c r="E2201" s="121">
        <v>1</v>
      </c>
      <c r="F2201" t="s">
        <v>440</v>
      </c>
      <c r="G2201" s="121">
        <v>274</v>
      </c>
      <c r="H2201" t="s">
        <v>388</v>
      </c>
      <c r="I2201" t="s">
        <v>488</v>
      </c>
      <c r="J2201" t="s">
        <v>450</v>
      </c>
      <c r="K2201" t="s">
        <v>435</v>
      </c>
      <c r="L2201" s="756" t="s">
        <v>82</v>
      </c>
      <c r="M2201" t="s">
        <v>99</v>
      </c>
      <c r="N2201" s="681">
        <f t="shared" ca="1" si="145"/>
        <v>192749.72704146378</v>
      </c>
      <c r="O2201" s="681">
        <f t="shared" ca="1" si="145"/>
        <v>66259.621807618503</v>
      </c>
      <c r="P2201" s="681">
        <f t="shared" ca="1" si="145"/>
        <v>126490.10523384526</v>
      </c>
      <c r="Q2201" s="681">
        <f t="shared" ca="1" si="145"/>
        <v>0</v>
      </c>
      <c r="R2201" s="681">
        <f t="shared" ca="1" si="145"/>
        <v>0</v>
      </c>
      <c r="S2201" t="str">
        <f t="shared" si="146"/>
        <v>HUM_ASR_FY_2022</v>
      </c>
      <c r="T2201" s="958">
        <f t="shared" si="147"/>
        <v>45032</v>
      </c>
      <c r="U2201" t="str">
        <f t="shared" si="148"/>
        <v>Unaudited</v>
      </c>
    </row>
    <row r="2202" spans="1:21" x14ac:dyDescent="0.25">
      <c r="A2202" t="s">
        <v>437</v>
      </c>
      <c r="B2202" t="s">
        <v>1385</v>
      </c>
      <c r="C2202" t="s">
        <v>1386</v>
      </c>
      <c r="D2202" s="15">
        <v>1900</v>
      </c>
      <c r="E2202" s="121">
        <v>1</v>
      </c>
      <c r="F2202" t="s">
        <v>440</v>
      </c>
      <c r="G2202" s="121">
        <v>274</v>
      </c>
      <c r="H2202" t="s">
        <v>388</v>
      </c>
      <c r="I2202" t="s">
        <v>488</v>
      </c>
      <c r="J2202" t="s">
        <v>450</v>
      </c>
      <c r="K2202" t="s">
        <v>435</v>
      </c>
      <c r="L2202" s="756" t="s">
        <v>216</v>
      </c>
      <c r="M2202" t="s">
        <v>100</v>
      </c>
      <c r="N2202" s="681">
        <f t="shared" ca="1" si="145"/>
        <v>337176.8067548098</v>
      </c>
      <c r="O2202" s="681">
        <f t="shared" ca="1" si="145"/>
        <v>115907.85647685089</v>
      </c>
      <c r="P2202" s="681">
        <f t="shared" ca="1" si="145"/>
        <v>221268.95027795891</v>
      </c>
      <c r="Q2202" s="681">
        <f t="shared" ca="1" si="145"/>
        <v>0</v>
      </c>
      <c r="R2202" s="681">
        <f t="shared" ca="1" si="145"/>
        <v>0</v>
      </c>
      <c r="S2202" t="str">
        <f t="shared" si="146"/>
        <v>HUM_ASR_FY_2022</v>
      </c>
      <c r="T2202" s="958">
        <f t="shared" si="147"/>
        <v>45032</v>
      </c>
      <c r="U2202" t="str">
        <f t="shared" si="148"/>
        <v>Unaudited</v>
      </c>
    </row>
    <row r="2203" spans="1:21" x14ac:dyDescent="0.25">
      <c r="A2203" t="s">
        <v>437</v>
      </c>
      <c r="B2203" t="s">
        <v>1385</v>
      </c>
      <c r="C2203" t="s">
        <v>1386</v>
      </c>
      <c r="D2203" s="15">
        <v>1900</v>
      </c>
      <c r="E2203" s="121">
        <v>1</v>
      </c>
      <c r="F2203" t="s">
        <v>440</v>
      </c>
      <c r="G2203" s="121">
        <v>274</v>
      </c>
      <c r="H2203" t="s">
        <v>388</v>
      </c>
      <c r="I2203" t="s">
        <v>488</v>
      </c>
      <c r="J2203" t="s">
        <v>450</v>
      </c>
      <c r="K2203" t="s">
        <v>435</v>
      </c>
      <c r="L2203" s="756" t="s">
        <v>215</v>
      </c>
      <c r="M2203" t="s">
        <v>28</v>
      </c>
      <c r="N2203" s="681">
        <f t="shared" ca="1" si="145"/>
        <v>7355.4206490648994</v>
      </c>
      <c r="O2203" s="681">
        <f t="shared" ca="1" si="145"/>
        <v>2528.4984727275228</v>
      </c>
      <c r="P2203" s="681">
        <f t="shared" ca="1" si="145"/>
        <v>4826.9221763373762</v>
      </c>
      <c r="Q2203" s="681">
        <f t="shared" ca="1" si="145"/>
        <v>0</v>
      </c>
      <c r="R2203" s="681">
        <f t="shared" ca="1" si="145"/>
        <v>0</v>
      </c>
      <c r="S2203" t="str">
        <f t="shared" si="146"/>
        <v>HUM_ASR_FY_2022</v>
      </c>
      <c r="T2203" s="958">
        <f t="shared" si="147"/>
        <v>45032</v>
      </c>
      <c r="U2203" t="str">
        <f t="shared" si="148"/>
        <v>Unaudited</v>
      </c>
    </row>
    <row r="2204" spans="1:21" x14ac:dyDescent="0.25">
      <c r="A2204" t="s">
        <v>437</v>
      </c>
      <c r="B2204" t="s">
        <v>1385</v>
      </c>
      <c r="C2204" t="s">
        <v>1386</v>
      </c>
      <c r="D2204" s="15">
        <v>1900</v>
      </c>
      <c r="E2204" s="121">
        <v>1</v>
      </c>
      <c r="F2204" t="s">
        <v>440</v>
      </c>
      <c r="G2204" s="121">
        <v>274</v>
      </c>
      <c r="H2204" t="s">
        <v>388</v>
      </c>
      <c r="I2204" t="s">
        <v>488</v>
      </c>
      <c r="J2204" t="s">
        <v>436</v>
      </c>
      <c r="K2204" t="s">
        <v>436</v>
      </c>
      <c r="L2204" s="756" t="s">
        <v>84</v>
      </c>
      <c r="M2204" t="s">
        <v>327</v>
      </c>
      <c r="N2204" s="681">
        <f t="shared" ca="1" si="145"/>
        <v>0</v>
      </c>
      <c r="O2204" s="681">
        <f t="shared" ca="1" si="145"/>
        <v>0</v>
      </c>
      <c r="P2204" s="681">
        <f t="shared" ca="1" si="145"/>
        <v>0</v>
      </c>
      <c r="Q2204" s="681">
        <f t="shared" ca="1" si="145"/>
        <v>0</v>
      </c>
      <c r="R2204" s="681">
        <f t="shared" ca="1" si="145"/>
        <v>0</v>
      </c>
      <c r="S2204" t="str">
        <f t="shared" si="146"/>
        <v>HUM_ASR_FY_2022</v>
      </c>
      <c r="T2204" s="958">
        <f t="shared" si="147"/>
        <v>45032</v>
      </c>
      <c r="U2204" t="str">
        <f t="shared" si="148"/>
        <v>Unaudited</v>
      </c>
    </row>
    <row r="2205" spans="1:21" x14ac:dyDescent="0.25">
      <c r="A2205" t="s">
        <v>437</v>
      </c>
      <c r="B2205" t="s">
        <v>1385</v>
      </c>
      <c r="C2205" t="s">
        <v>1386</v>
      </c>
      <c r="D2205" s="15">
        <v>1900</v>
      </c>
      <c r="E2205" s="121">
        <v>1</v>
      </c>
      <c r="F2205" t="s">
        <v>440</v>
      </c>
      <c r="G2205" s="121">
        <v>274</v>
      </c>
      <c r="H2205" t="s">
        <v>388</v>
      </c>
      <c r="I2205" t="s">
        <v>488</v>
      </c>
      <c r="J2205" t="s">
        <v>436</v>
      </c>
      <c r="K2205" t="s">
        <v>436</v>
      </c>
      <c r="L2205" s="756" t="s">
        <v>85</v>
      </c>
      <c r="M2205" t="s">
        <v>325</v>
      </c>
      <c r="N2205" s="681">
        <f t="shared" ca="1" si="145"/>
        <v>0</v>
      </c>
      <c r="O2205" s="681">
        <f t="shared" ca="1" si="145"/>
        <v>0</v>
      </c>
      <c r="P2205" s="681">
        <f t="shared" ca="1" si="145"/>
        <v>0</v>
      </c>
      <c r="Q2205" s="681">
        <f t="shared" ca="1" si="145"/>
        <v>0</v>
      </c>
      <c r="R2205" s="681">
        <f t="shared" ca="1" si="145"/>
        <v>0</v>
      </c>
      <c r="S2205" t="str">
        <f t="shared" si="146"/>
        <v>HUM_ASR_FY_2022</v>
      </c>
      <c r="T2205" s="958">
        <f t="shared" si="147"/>
        <v>45032</v>
      </c>
      <c r="U2205" t="str">
        <f t="shared" si="148"/>
        <v>Unaudited</v>
      </c>
    </row>
    <row r="2206" spans="1:21" x14ac:dyDescent="0.25">
      <c r="A2206" t="s">
        <v>437</v>
      </c>
      <c r="B2206" t="s">
        <v>1385</v>
      </c>
      <c r="C2206" t="s">
        <v>1386</v>
      </c>
      <c r="D2206" s="15">
        <v>1900</v>
      </c>
      <c r="E2206" s="121">
        <v>1</v>
      </c>
      <c r="F2206" t="s">
        <v>440</v>
      </c>
      <c r="G2206" s="121">
        <v>274</v>
      </c>
      <c r="H2206" t="s">
        <v>388</v>
      </c>
      <c r="I2206" t="s">
        <v>488</v>
      </c>
      <c r="J2206" t="s">
        <v>436</v>
      </c>
      <c r="K2206" t="s">
        <v>436</v>
      </c>
      <c r="L2206" s="756" t="s">
        <v>86</v>
      </c>
      <c r="M2206" t="s">
        <v>494</v>
      </c>
      <c r="N2206" s="681">
        <f t="shared" ca="1" si="145"/>
        <v>0</v>
      </c>
      <c r="O2206" s="681">
        <f t="shared" ca="1" si="145"/>
        <v>0</v>
      </c>
      <c r="P2206" s="681">
        <f t="shared" ca="1" si="145"/>
        <v>0</v>
      </c>
      <c r="Q2206" s="681">
        <f t="shared" ca="1" si="145"/>
        <v>0</v>
      </c>
      <c r="R2206" s="681">
        <f t="shared" ca="1" si="145"/>
        <v>0</v>
      </c>
      <c r="S2206" t="str">
        <f t="shared" si="146"/>
        <v>HUM_ASR_FY_2022</v>
      </c>
      <c r="T2206" s="958">
        <f t="shared" si="147"/>
        <v>45032</v>
      </c>
      <c r="U2206" t="str">
        <f t="shared" si="148"/>
        <v>Unaudited</v>
      </c>
    </row>
    <row r="2207" spans="1:21" x14ac:dyDescent="0.25">
      <c r="A2207" t="s">
        <v>437</v>
      </c>
      <c r="B2207" t="s">
        <v>1385</v>
      </c>
      <c r="C2207" t="s">
        <v>1386</v>
      </c>
      <c r="D2207" s="15">
        <v>1900</v>
      </c>
      <c r="E2207" s="121">
        <v>1</v>
      </c>
      <c r="F2207" t="s">
        <v>440</v>
      </c>
      <c r="G2207" s="121">
        <v>274</v>
      </c>
      <c r="H2207" t="s">
        <v>388</v>
      </c>
      <c r="I2207" t="s">
        <v>488</v>
      </c>
      <c r="J2207" t="s">
        <v>436</v>
      </c>
      <c r="K2207" t="s">
        <v>436</v>
      </c>
      <c r="L2207" s="756" t="s">
        <v>87</v>
      </c>
      <c r="M2207" t="s">
        <v>495</v>
      </c>
      <c r="N2207" s="681">
        <f t="shared" ca="1" si="145"/>
        <v>0</v>
      </c>
      <c r="O2207" s="681">
        <f t="shared" ca="1" si="145"/>
        <v>0</v>
      </c>
      <c r="P2207" s="681">
        <f t="shared" ca="1" si="145"/>
        <v>0</v>
      </c>
      <c r="Q2207" s="681">
        <f t="shared" ca="1" si="145"/>
        <v>0</v>
      </c>
      <c r="R2207" s="681">
        <f t="shared" ca="1" si="145"/>
        <v>0</v>
      </c>
      <c r="S2207" t="str">
        <f t="shared" si="146"/>
        <v>HUM_ASR_FY_2022</v>
      </c>
      <c r="T2207" s="958">
        <f t="shared" si="147"/>
        <v>45032</v>
      </c>
      <c r="U2207" t="str">
        <f t="shared" si="148"/>
        <v>Unaudited</v>
      </c>
    </row>
    <row r="2208" spans="1:21" x14ac:dyDescent="0.25">
      <c r="A2208" t="s">
        <v>437</v>
      </c>
      <c r="B2208" t="s">
        <v>1385</v>
      </c>
      <c r="C2208" t="s">
        <v>1386</v>
      </c>
      <c r="D2208" s="15">
        <v>1900</v>
      </c>
      <c r="E2208" s="121">
        <v>1</v>
      </c>
      <c r="F2208" t="s">
        <v>440</v>
      </c>
      <c r="G2208" s="121">
        <v>274</v>
      </c>
      <c r="H2208" t="s">
        <v>388</v>
      </c>
      <c r="I2208" t="s">
        <v>488</v>
      </c>
      <c r="J2208" t="s">
        <v>436</v>
      </c>
      <c r="K2208" t="s">
        <v>436</v>
      </c>
      <c r="L2208" s="756" t="s">
        <v>213</v>
      </c>
      <c r="M2208" t="s">
        <v>496</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HUM_ASR_FY_2022</v>
      </c>
      <c r="T2208" s="958">
        <f t="shared" si="147"/>
        <v>45032</v>
      </c>
      <c r="U2208" t="str">
        <f t="shared" si="148"/>
        <v>Unaudited</v>
      </c>
    </row>
    <row r="2209" spans="1:21" x14ac:dyDescent="0.25">
      <c r="A2209" t="s">
        <v>437</v>
      </c>
      <c r="B2209" t="s">
        <v>1385</v>
      </c>
      <c r="C2209" t="s">
        <v>1386</v>
      </c>
      <c r="D2209" s="15">
        <v>1900</v>
      </c>
      <c r="E2209" s="121">
        <v>1</v>
      </c>
      <c r="F2209" t="s">
        <v>440</v>
      </c>
      <c r="G2209" s="121">
        <v>274</v>
      </c>
      <c r="H2209" t="s">
        <v>388</v>
      </c>
      <c r="I2209" t="s">
        <v>489</v>
      </c>
      <c r="J2209" t="s">
        <v>26</v>
      </c>
      <c r="K2209" t="s">
        <v>26</v>
      </c>
      <c r="L2209" s="756" t="s">
        <v>204</v>
      </c>
      <c r="M2209" t="s">
        <v>26</v>
      </c>
      <c r="N2209" s="681">
        <f t="shared" ca="1" si="149"/>
        <v>74702.932174419897</v>
      </c>
      <c r="O2209" s="681">
        <f t="shared" ca="1" si="149"/>
        <v>0</v>
      </c>
      <c r="P2209" s="681">
        <f t="shared" ca="1" si="149"/>
        <v>0</v>
      </c>
      <c r="Q2209" s="681">
        <f t="shared" ca="1" si="149"/>
        <v>0</v>
      </c>
      <c r="R2209" s="681">
        <f t="shared" ca="1" si="149"/>
        <v>0</v>
      </c>
      <c r="S2209" t="str">
        <f t="shared" si="146"/>
        <v>HUM_ASR_FY_2022</v>
      </c>
      <c r="T2209" s="958">
        <f t="shared" si="147"/>
        <v>45032</v>
      </c>
      <c r="U2209" t="str">
        <f t="shared" si="148"/>
        <v>Unaudited</v>
      </c>
    </row>
    <row r="2210" spans="1:21" x14ac:dyDescent="0.25">
      <c r="A2210" t="s">
        <v>437</v>
      </c>
      <c r="B2210" t="s">
        <v>1385</v>
      </c>
      <c r="C2210" t="s">
        <v>1386</v>
      </c>
      <c r="D2210" s="15">
        <v>1900</v>
      </c>
      <c r="E2210" s="121">
        <v>1</v>
      </c>
      <c r="F2210" t="s">
        <v>441</v>
      </c>
      <c r="G2210" s="121">
        <v>366</v>
      </c>
      <c r="H2210" t="s">
        <v>388</v>
      </c>
      <c r="I2210" t="s">
        <v>432</v>
      </c>
      <c r="J2210" t="s">
        <v>432</v>
      </c>
      <c r="K2210" t="s">
        <v>432</v>
      </c>
      <c r="M2210" t="s">
        <v>432</v>
      </c>
      <c r="N2210" s="681">
        <f t="shared" ca="1" si="149"/>
        <v>13182</v>
      </c>
      <c r="O2210" s="681">
        <f t="shared" ca="1" si="149"/>
        <v>4776</v>
      </c>
      <c r="P2210" s="681">
        <f t="shared" ca="1" si="149"/>
        <v>8406</v>
      </c>
      <c r="Q2210" s="681">
        <f t="shared" ca="1" si="149"/>
        <v>0</v>
      </c>
      <c r="R2210" s="681">
        <f t="shared" ca="1" si="149"/>
        <v>0</v>
      </c>
      <c r="S2210" t="str">
        <f t="shared" si="146"/>
        <v>HUM_ASR_FY_2022</v>
      </c>
      <c r="T2210" s="958">
        <f t="shared" si="147"/>
        <v>45032</v>
      </c>
      <c r="U2210" t="str">
        <f t="shared" si="148"/>
        <v>Unaudited</v>
      </c>
    </row>
    <row r="2211" spans="1:21" x14ac:dyDescent="0.25">
      <c r="A2211" t="s">
        <v>437</v>
      </c>
      <c r="B2211" t="s">
        <v>1385</v>
      </c>
      <c r="C2211" t="s">
        <v>1386</v>
      </c>
      <c r="D2211" s="15">
        <v>1900</v>
      </c>
      <c r="E2211" s="121">
        <v>1</v>
      </c>
      <c r="F2211" t="s">
        <v>441</v>
      </c>
      <c r="G2211" s="121">
        <v>366</v>
      </c>
      <c r="H2211" t="s">
        <v>388</v>
      </c>
      <c r="I2211" t="s">
        <v>487</v>
      </c>
      <c r="J2211" t="s">
        <v>12</v>
      </c>
      <c r="K2211" t="s">
        <v>12</v>
      </c>
      <c r="L2211" s="756">
        <v>1.1000000000000001</v>
      </c>
      <c r="M2211" t="s">
        <v>12</v>
      </c>
      <c r="N2211" s="681">
        <f t="shared" ca="1" si="149"/>
        <v>49959473.079999991</v>
      </c>
      <c r="O2211" s="681">
        <f t="shared" ca="1" si="149"/>
        <v>0</v>
      </c>
      <c r="P2211" s="681">
        <f t="shared" ca="1" si="149"/>
        <v>0</v>
      </c>
      <c r="Q2211" s="681">
        <f t="shared" ca="1" si="149"/>
        <v>0</v>
      </c>
      <c r="R2211" s="681">
        <f t="shared" ca="1" si="149"/>
        <v>0</v>
      </c>
      <c r="S2211" t="str">
        <f t="shared" si="146"/>
        <v>HUM_ASR_FY_2022</v>
      </c>
      <c r="T2211" s="958">
        <f t="shared" si="147"/>
        <v>45032</v>
      </c>
      <c r="U2211" t="str">
        <f t="shared" si="148"/>
        <v>Unaudited</v>
      </c>
    </row>
    <row r="2212" spans="1:21" x14ac:dyDescent="0.25">
      <c r="A2212" t="s">
        <v>437</v>
      </c>
      <c r="B2212" t="s">
        <v>1385</v>
      </c>
      <c r="C2212" t="s">
        <v>1386</v>
      </c>
      <c r="D2212" s="15">
        <v>1900</v>
      </c>
      <c r="E2212" s="121">
        <v>1</v>
      </c>
      <c r="F2212" t="s">
        <v>441</v>
      </c>
      <c r="G2212" s="121">
        <v>366</v>
      </c>
      <c r="H2212" t="s">
        <v>388</v>
      </c>
      <c r="I2212" t="s">
        <v>487</v>
      </c>
      <c r="J2212" t="s">
        <v>12</v>
      </c>
      <c r="K2212" t="s">
        <v>222</v>
      </c>
      <c r="L2212" s="756">
        <v>1.2</v>
      </c>
      <c r="M2212" t="s">
        <v>222</v>
      </c>
      <c r="N2212" s="681">
        <f t="shared" ca="1" si="149"/>
        <v>0</v>
      </c>
      <c r="O2212" s="681">
        <f t="shared" ca="1" si="149"/>
        <v>0</v>
      </c>
      <c r="P2212" s="681">
        <f t="shared" ca="1" si="149"/>
        <v>0</v>
      </c>
      <c r="Q2212" s="681">
        <f t="shared" ca="1" si="149"/>
        <v>0</v>
      </c>
      <c r="R2212" s="681">
        <f t="shared" ca="1" si="149"/>
        <v>0</v>
      </c>
      <c r="S2212" t="str">
        <f t="shared" si="146"/>
        <v>HUM_ASR_FY_2022</v>
      </c>
      <c r="T2212" s="958">
        <f t="shared" si="147"/>
        <v>45032</v>
      </c>
      <c r="U2212" t="str">
        <f t="shared" si="148"/>
        <v>Unaudited</v>
      </c>
    </row>
    <row r="2213" spans="1:21" x14ac:dyDescent="0.25">
      <c r="A2213" t="s">
        <v>437</v>
      </c>
      <c r="B2213" t="s">
        <v>1385</v>
      </c>
      <c r="C2213" t="s">
        <v>1386</v>
      </c>
      <c r="D2213" s="15">
        <v>1900</v>
      </c>
      <c r="E2213" s="121">
        <v>1</v>
      </c>
      <c r="F2213" t="s">
        <v>441</v>
      </c>
      <c r="G2213" s="121">
        <v>366</v>
      </c>
      <c r="H2213" t="s">
        <v>388</v>
      </c>
      <c r="I2213" t="s">
        <v>487</v>
      </c>
      <c r="J2213" t="s">
        <v>12</v>
      </c>
      <c r="K2213" t="s">
        <v>1323</v>
      </c>
      <c r="L2213" s="756" t="s">
        <v>1319</v>
      </c>
      <c r="M2213" t="s">
        <v>1323</v>
      </c>
      <c r="N2213" s="681">
        <f t="shared" ca="1" si="149"/>
        <v>347101.56</v>
      </c>
      <c r="O2213" s="681">
        <f t="shared" ca="1" si="149"/>
        <v>0</v>
      </c>
      <c r="P2213" s="681">
        <f t="shared" ca="1" si="149"/>
        <v>0</v>
      </c>
      <c r="Q2213" s="681">
        <f t="shared" ca="1" si="149"/>
        <v>0</v>
      </c>
      <c r="R2213" s="681">
        <f t="shared" ca="1" si="149"/>
        <v>0</v>
      </c>
      <c r="S2213" t="str">
        <f t="shared" si="146"/>
        <v>HUM_ASR_FY_2022</v>
      </c>
      <c r="T2213" s="958">
        <f t="shared" si="147"/>
        <v>45032</v>
      </c>
      <c r="U2213" t="str">
        <f t="shared" si="148"/>
        <v>Unaudited</v>
      </c>
    </row>
    <row r="2214" spans="1:21" x14ac:dyDescent="0.25">
      <c r="A2214" t="s">
        <v>437</v>
      </c>
      <c r="B2214" t="s">
        <v>1385</v>
      </c>
      <c r="C2214" t="s">
        <v>1386</v>
      </c>
      <c r="D2214" s="15">
        <v>1900</v>
      </c>
      <c r="E2214" s="121">
        <v>1</v>
      </c>
      <c r="F2214" t="s">
        <v>441</v>
      </c>
      <c r="G2214" s="121">
        <v>366</v>
      </c>
      <c r="H2214" t="s">
        <v>388</v>
      </c>
      <c r="I2214" t="s">
        <v>487</v>
      </c>
      <c r="J2214" t="s">
        <v>12</v>
      </c>
      <c r="K2214" t="s">
        <v>1325</v>
      </c>
      <c r="L2214" s="756" t="s">
        <v>1324</v>
      </c>
      <c r="M2214" t="s">
        <v>1325</v>
      </c>
      <c r="N2214" s="681">
        <f t="shared" ca="1" si="149"/>
        <v>0</v>
      </c>
      <c r="O2214" s="681">
        <f t="shared" ca="1" si="149"/>
        <v>0</v>
      </c>
      <c r="P2214" s="681">
        <f t="shared" ca="1" si="149"/>
        <v>0</v>
      </c>
      <c r="Q2214" s="681">
        <f t="shared" ca="1" si="149"/>
        <v>0</v>
      </c>
      <c r="R2214" s="681">
        <f t="shared" ca="1" si="149"/>
        <v>0</v>
      </c>
      <c r="S2214" t="str">
        <f t="shared" si="146"/>
        <v>HUM_ASR_FY_2022</v>
      </c>
      <c r="T2214" s="958">
        <f t="shared" si="147"/>
        <v>45032</v>
      </c>
      <c r="U2214" t="str">
        <f t="shared" si="148"/>
        <v>Unaudited</v>
      </c>
    </row>
    <row r="2215" spans="1:21" x14ac:dyDescent="0.25">
      <c r="A2215" t="s">
        <v>437</v>
      </c>
      <c r="B2215" t="s">
        <v>1385</v>
      </c>
      <c r="C2215" t="s">
        <v>1386</v>
      </c>
      <c r="D2215" s="15">
        <v>1900</v>
      </c>
      <c r="E2215" s="121">
        <v>1</v>
      </c>
      <c r="F2215" t="s">
        <v>441</v>
      </c>
      <c r="G2215" s="121">
        <v>366</v>
      </c>
      <c r="H2215" t="s">
        <v>388</v>
      </c>
      <c r="I2215" t="s">
        <v>487</v>
      </c>
      <c r="J2215" t="s">
        <v>13</v>
      </c>
      <c r="K2215" t="s">
        <v>13</v>
      </c>
      <c r="L2215" s="756" t="s">
        <v>63</v>
      </c>
      <c r="M2215" t="s">
        <v>13</v>
      </c>
      <c r="N2215" s="681">
        <f t="shared" ca="1" si="149"/>
        <v>-301851.68000000005</v>
      </c>
      <c r="O2215" s="681">
        <f t="shared" ca="1" si="149"/>
        <v>0</v>
      </c>
      <c r="P2215" s="681">
        <f t="shared" ca="1" si="149"/>
        <v>0</v>
      </c>
      <c r="Q2215" s="681">
        <f t="shared" ca="1" si="149"/>
        <v>0</v>
      </c>
      <c r="R2215" s="681">
        <f t="shared" ca="1" si="149"/>
        <v>0</v>
      </c>
      <c r="S2215" t="str">
        <f t="shared" si="146"/>
        <v>HUM_ASR_FY_2022</v>
      </c>
      <c r="T2215" s="958">
        <f t="shared" si="147"/>
        <v>45032</v>
      </c>
      <c r="U2215" t="str">
        <f t="shared" si="148"/>
        <v>Unaudited</v>
      </c>
    </row>
    <row r="2216" spans="1:21" x14ac:dyDescent="0.25">
      <c r="A2216" t="s">
        <v>437</v>
      </c>
      <c r="B2216" t="s">
        <v>1385</v>
      </c>
      <c r="C2216" t="s">
        <v>1386</v>
      </c>
      <c r="D2216" s="15">
        <v>1900</v>
      </c>
      <c r="E2216" s="121">
        <v>1</v>
      </c>
      <c r="F2216" t="s">
        <v>441</v>
      </c>
      <c r="G2216" s="121">
        <v>366</v>
      </c>
      <c r="H2216" t="s">
        <v>388</v>
      </c>
      <c r="I2216" t="s">
        <v>488</v>
      </c>
      <c r="J2216" t="s">
        <v>433</v>
      </c>
      <c r="K2216" t="s">
        <v>796</v>
      </c>
      <c r="L2216" s="756">
        <v>2.1</v>
      </c>
      <c r="M2216" t="s">
        <v>731</v>
      </c>
      <c r="N2216" s="681">
        <f t="shared" ca="1" si="149"/>
        <v>112079</v>
      </c>
      <c r="O2216" s="681">
        <f t="shared" ca="1" si="149"/>
        <v>102399</v>
      </c>
      <c r="P2216" s="681">
        <f t="shared" ca="1" si="149"/>
        <v>9680</v>
      </c>
      <c r="Q2216" s="681">
        <f t="shared" ca="1" si="149"/>
        <v>0</v>
      </c>
      <c r="R2216" s="681">
        <f t="shared" ca="1" si="149"/>
        <v>0</v>
      </c>
      <c r="S2216" t="str">
        <f t="shared" si="146"/>
        <v>HUM_ASR_FY_2022</v>
      </c>
      <c r="T2216" s="958">
        <f t="shared" si="147"/>
        <v>45032</v>
      </c>
      <c r="U2216" t="str">
        <f t="shared" si="148"/>
        <v>Unaudited</v>
      </c>
    </row>
    <row r="2217" spans="1:21" x14ac:dyDescent="0.25">
      <c r="A2217" t="s">
        <v>437</v>
      </c>
      <c r="B2217" t="s">
        <v>1385</v>
      </c>
      <c r="C2217" t="s">
        <v>1386</v>
      </c>
      <c r="D2217" s="15">
        <v>1900</v>
      </c>
      <c r="E2217" s="121">
        <v>1</v>
      </c>
      <c r="F2217" t="s">
        <v>441</v>
      </c>
      <c r="G2217" s="121">
        <v>366</v>
      </c>
      <c r="H2217" t="s">
        <v>388</v>
      </c>
      <c r="I2217" t="s">
        <v>488</v>
      </c>
      <c r="J2217" t="s">
        <v>433</v>
      </c>
      <c r="K2217" t="s">
        <v>796</v>
      </c>
      <c r="L2217" s="756">
        <v>2.2000000000000002</v>
      </c>
      <c r="M2217" t="s">
        <v>732</v>
      </c>
      <c r="N2217" s="681">
        <f t="shared" ca="1" si="149"/>
        <v>292</v>
      </c>
      <c r="O2217" s="681">
        <f t="shared" ca="1" si="149"/>
        <v>275</v>
      </c>
      <c r="P2217" s="681">
        <f t="shared" ca="1" si="149"/>
        <v>17</v>
      </c>
      <c r="Q2217" s="681">
        <f t="shared" ca="1" si="149"/>
        <v>0</v>
      </c>
      <c r="R2217" s="681">
        <f t="shared" ca="1" si="149"/>
        <v>0</v>
      </c>
      <c r="S2217" t="str">
        <f t="shared" si="146"/>
        <v>HUM_ASR_FY_2022</v>
      </c>
      <c r="T2217" s="958">
        <f t="shared" si="147"/>
        <v>45032</v>
      </c>
      <c r="U2217" t="str">
        <f t="shared" si="148"/>
        <v>Unaudited</v>
      </c>
    </row>
    <row r="2218" spans="1:21" x14ac:dyDescent="0.25">
      <c r="A2218" t="s">
        <v>437</v>
      </c>
      <c r="B2218" t="s">
        <v>1385</v>
      </c>
      <c r="C2218" t="s">
        <v>1386</v>
      </c>
      <c r="D2218" s="15">
        <v>1900</v>
      </c>
      <c r="E2218" s="121">
        <v>1</v>
      </c>
      <c r="F2218" t="s">
        <v>441</v>
      </c>
      <c r="G2218" s="121">
        <v>366</v>
      </c>
      <c r="H2218" t="s">
        <v>388</v>
      </c>
      <c r="I2218" t="s">
        <v>488</v>
      </c>
      <c r="J2218" t="s">
        <v>433</v>
      </c>
      <c r="K2218" t="s">
        <v>796</v>
      </c>
      <c r="L2218" s="756">
        <v>2.2999999999999998</v>
      </c>
      <c r="M2218" t="s">
        <v>733</v>
      </c>
      <c r="N2218" s="681">
        <f t="shared" ca="1" si="149"/>
        <v>25519310.189999998</v>
      </c>
      <c r="O2218" s="681">
        <f t="shared" ca="1" si="149"/>
        <v>23195403.239999998</v>
      </c>
      <c r="P2218" s="681">
        <f t="shared" ca="1" si="149"/>
        <v>2323906.9499999997</v>
      </c>
      <c r="Q2218" s="681">
        <f t="shared" ca="1" si="149"/>
        <v>0</v>
      </c>
      <c r="R2218" s="681">
        <f t="shared" ca="1" si="149"/>
        <v>0</v>
      </c>
      <c r="S2218" t="str">
        <f t="shared" si="146"/>
        <v>HUM_ASR_FY_2022</v>
      </c>
      <c r="T2218" s="958">
        <f t="shared" si="147"/>
        <v>45032</v>
      </c>
      <c r="U2218" t="str">
        <f t="shared" si="148"/>
        <v>Unaudited</v>
      </c>
    </row>
    <row r="2219" spans="1:21" x14ac:dyDescent="0.25">
      <c r="A2219" t="s">
        <v>437</v>
      </c>
      <c r="B2219" t="s">
        <v>1385</v>
      </c>
      <c r="C2219" t="s">
        <v>1386</v>
      </c>
      <c r="D2219" s="15">
        <v>1900</v>
      </c>
      <c r="E2219" s="121">
        <v>1</v>
      </c>
      <c r="F2219" t="s">
        <v>441</v>
      </c>
      <c r="G2219" s="121">
        <v>366</v>
      </c>
      <c r="H2219" t="s">
        <v>388</v>
      </c>
      <c r="I2219" t="s">
        <v>488</v>
      </c>
      <c r="J2219" t="s">
        <v>433</v>
      </c>
      <c r="K2219" t="s">
        <v>796</v>
      </c>
      <c r="L2219" s="756">
        <v>2.4</v>
      </c>
      <c r="M2219" t="s">
        <v>734</v>
      </c>
      <c r="N2219" s="681">
        <f t="shared" ca="1" si="149"/>
        <v>17328.32</v>
      </c>
      <c r="O2219" s="681">
        <f t="shared" ca="1" si="149"/>
        <v>16382.739999999998</v>
      </c>
      <c r="P2219" s="681">
        <f t="shared" ca="1" si="149"/>
        <v>945.58</v>
      </c>
      <c r="Q2219" s="681">
        <f t="shared" ca="1" si="149"/>
        <v>0</v>
      </c>
      <c r="R2219" s="681">
        <f t="shared" ca="1" si="149"/>
        <v>0</v>
      </c>
      <c r="S2219" t="str">
        <f t="shared" si="146"/>
        <v>HUM_ASR_FY_2022</v>
      </c>
      <c r="T2219" s="958">
        <f t="shared" si="147"/>
        <v>45032</v>
      </c>
      <c r="U2219" t="str">
        <f t="shared" si="148"/>
        <v>Unaudited</v>
      </c>
    </row>
    <row r="2220" spans="1:21" x14ac:dyDescent="0.25">
      <c r="A2220" t="s">
        <v>437</v>
      </c>
      <c r="B2220" t="s">
        <v>1385</v>
      </c>
      <c r="C2220" t="s">
        <v>1386</v>
      </c>
      <c r="D2220" s="15">
        <v>1900</v>
      </c>
      <c r="E2220" s="121">
        <v>1</v>
      </c>
      <c r="F2220" t="s">
        <v>441</v>
      </c>
      <c r="G2220" s="121">
        <v>366</v>
      </c>
      <c r="H2220" t="s">
        <v>388</v>
      </c>
      <c r="I2220" t="s">
        <v>488</v>
      </c>
      <c r="J2220" t="s">
        <v>433</v>
      </c>
      <c r="K2220" t="s">
        <v>796</v>
      </c>
      <c r="L2220" s="756">
        <v>2.5</v>
      </c>
      <c r="M2220" t="s">
        <v>776</v>
      </c>
      <c r="N2220" s="681">
        <f t="shared" ca="1" si="149"/>
        <v>13386</v>
      </c>
      <c r="O2220" s="681">
        <f t="shared" ca="1" si="149"/>
        <v>12488</v>
      </c>
      <c r="P2220" s="681">
        <f t="shared" ca="1" si="149"/>
        <v>898</v>
      </c>
      <c r="Q2220" s="681">
        <f t="shared" ca="1" si="149"/>
        <v>0</v>
      </c>
      <c r="R2220" s="681">
        <f t="shared" ca="1" si="149"/>
        <v>0</v>
      </c>
      <c r="S2220" t="str">
        <f t="shared" si="146"/>
        <v>HUM_ASR_FY_2022</v>
      </c>
      <c r="T2220" s="958">
        <f t="shared" si="147"/>
        <v>45032</v>
      </c>
      <c r="U2220" t="str">
        <f t="shared" si="148"/>
        <v>Unaudited</v>
      </c>
    </row>
    <row r="2221" spans="1:21" x14ac:dyDescent="0.25">
      <c r="A2221" t="s">
        <v>437</v>
      </c>
      <c r="B2221" t="s">
        <v>1385</v>
      </c>
      <c r="C2221" t="s">
        <v>1386</v>
      </c>
      <c r="D2221" s="15">
        <v>1900</v>
      </c>
      <c r="E2221" s="121">
        <v>1</v>
      </c>
      <c r="F2221" t="s">
        <v>441</v>
      </c>
      <c r="G2221" s="121">
        <v>366</v>
      </c>
      <c r="H2221" t="s">
        <v>388</v>
      </c>
      <c r="I2221" t="s">
        <v>488</v>
      </c>
      <c r="J2221" t="s">
        <v>433</v>
      </c>
      <c r="K2221" t="s">
        <v>796</v>
      </c>
      <c r="L2221" s="756">
        <v>2.6</v>
      </c>
      <c r="M2221" t="s">
        <v>186</v>
      </c>
      <c r="N2221" s="681">
        <f t="shared" ca="1" si="149"/>
        <v>2736955.2500000009</v>
      </c>
      <c r="O2221" s="681">
        <f t="shared" ca="1" si="149"/>
        <v>2481964.580000001</v>
      </c>
      <c r="P2221" s="681">
        <f t="shared" ca="1" si="149"/>
        <v>254990.66999999995</v>
      </c>
      <c r="Q2221" s="681">
        <f t="shared" ca="1" si="149"/>
        <v>0</v>
      </c>
      <c r="R2221" s="681">
        <f t="shared" ca="1" si="149"/>
        <v>0</v>
      </c>
      <c r="S2221" t="str">
        <f t="shared" si="146"/>
        <v>HUM_ASR_FY_2022</v>
      </c>
      <c r="T2221" s="958">
        <f t="shared" si="147"/>
        <v>45032</v>
      </c>
      <c r="U2221" t="str">
        <f t="shared" si="148"/>
        <v>Unaudited</v>
      </c>
    </row>
    <row r="2222" spans="1:21" x14ac:dyDescent="0.25">
      <c r="A2222" t="s">
        <v>437</v>
      </c>
      <c r="B2222" t="s">
        <v>1385</v>
      </c>
      <c r="C2222" t="s">
        <v>1386</v>
      </c>
      <c r="D2222" s="15">
        <v>1900</v>
      </c>
      <c r="E2222" s="121">
        <v>1</v>
      </c>
      <c r="F2222" t="s">
        <v>441</v>
      </c>
      <c r="G2222" s="121">
        <v>366</v>
      </c>
      <c r="H2222" t="s">
        <v>388</v>
      </c>
      <c r="I2222" t="s">
        <v>488</v>
      </c>
      <c r="J2222" t="s">
        <v>433</v>
      </c>
      <c r="K2222" t="s">
        <v>796</v>
      </c>
      <c r="L2222" s="756">
        <v>2.7</v>
      </c>
      <c r="M2222" t="s">
        <v>797</v>
      </c>
      <c r="N2222" s="681">
        <f t="shared" ca="1" si="149"/>
        <v>2356216.9561788752</v>
      </c>
      <c r="O2222" s="681">
        <f t="shared" ca="1" si="149"/>
        <v>2141648.8930375129</v>
      </c>
      <c r="P2222" s="681">
        <f t="shared" ca="1" si="149"/>
        <v>214568.06314136242</v>
      </c>
      <c r="Q2222" s="681">
        <f t="shared" ca="1" si="149"/>
        <v>0</v>
      </c>
      <c r="R2222" s="681">
        <f t="shared" ca="1" si="149"/>
        <v>0</v>
      </c>
      <c r="S2222" t="str">
        <f t="shared" si="146"/>
        <v>HUM_ASR_FY_2022</v>
      </c>
      <c r="T2222" s="958">
        <f t="shared" si="147"/>
        <v>45032</v>
      </c>
      <c r="U2222" t="str">
        <f t="shared" si="148"/>
        <v>Unaudited</v>
      </c>
    </row>
    <row r="2223" spans="1:21" x14ac:dyDescent="0.25">
      <c r="A2223" t="s">
        <v>437</v>
      </c>
      <c r="B2223" t="s">
        <v>1385</v>
      </c>
      <c r="C2223" t="s">
        <v>1386</v>
      </c>
      <c r="D2223" s="15">
        <v>1900</v>
      </c>
      <c r="E2223" s="121">
        <v>1</v>
      </c>
      <c r="F2223" t="s">
        <v>441</v>
      </c>
      <c r="G2223" s="121">
        <v>366</v>
      </c>
      <c r="H2223" t="s">
        <v>388</v>
      </c>
      <c r="I2223" t="s">
        <v>488</v>
      </c>
      <c r="J2223" t="s">
        <v>433</v>
      </c>
      <c r="K2223" t="s">
        <v>796</v>
      </c>
      <c r="L2223" s="756">
        <v>2.8</v>
      </c>
      <c r="M2223" t="s">
        <v>798</v>
      </c>
      <c r="N2223" s="681">
        <f t="shared" ca="1" si="149"/>
        <v>0</v>
      </c>
      <c r="O2223" s="681">
        <f t="shared" ca="1" si="149"/>
        <v>0</v>
      </c>
      <c r="P2223" s="681">
        <f t="shared" ca="1" si="149"/>
        <v>0</v>
      </c>
      <c r="Q2223" s="681">
        <f t="shared" ca="1" si="149"/>
        <v>0</v>
      </c>
      <c r="R2223" s="681">
        <f t="shared" ca="1" si="149"/>
        <v>0</v>
      </c>
      <c r="S2223" t="str">
        <f t="shared" si="146"/>
        <v>HUM_ASR_FY_2022</v>
      </c>
      <c r="T2223" s="958">
        <f t="shared" si="147"/>
        <v>45032</v>
      </c>
      <c r="U2223" t="str">
        <f t="shared" si="148"/>
        <v>Unaudited</v>
      </c>
    </row>
    <row r="2224" spans="1:21" x14ac:dyDescent="0.25">
      <c r="A2224" t="s">
        <v>437</v>
      </c>
      <c r="B2224" t="s">
        <v>1385</v>
      </c>
      <c r="C2224" t="s">
        <v>1386</v>
      </c>
      <c r="D2224" s="15">
        <v>1900</v>
      </c>
      <c r="E2224" s="121">
        <v>1</v>
      </c>
      <c r="F2224" t="s">
        <v>441</v>
      </c>
      <c r="G2224" s="121">
        <v>366</v>
      </c>
      <c r="H2224" t="s">
        <v>388</v>
      </c>
      <c r="I2224" t="s">
        <v>488</v>
      </c>
      <c r="J2224" t="s">
        <v>433</v>
      </c>
      <c r="K2224" t="s">
        <v>796</v>
      </c>
      <c r="L2224" s="756">
        <v>2.9</v>
      </c>
      <c r="M2224" t="s">
        <v>779</v>
      </c>
      <c r="N2224" s="681">
        <f t="shared" ca="1" si="149"/>
        <v>0</v>
      </c>
      <c r="O2224" s="681">
        <f t="shared" ca="1" si="149"/>
        <v>0</v>
      </c>
      <c r="P2224" s="681">
        <f t="shared" ca="1" si="149"/>
        <v>0</v>
      </c>
      <c r="Q2224" s="681">
        <f t="shared" ca="1" si="149"/>
        <v>0</v>
      </c>
      <c r="R2224" s="681">
        <f t="shared" ca="1" si="149"/>
        <v>0</v>
      </c>
      <c r="S2224" t="str">
        <f t="shared" si="146"/>
        <v>HUM_ASR_FY_2022</v>
      </c>
      <c r="T2224" s="958">
        <f t="shared" si="147"/>
        <v>45032</v>
      </c>
      <c r="U2224" t="str">
        <f t="shared" si="148"/>
        <v>Unaudited</v>
      </c>
    </row>
    <row r="2225" spans="1:21" x14ac:dyDescent="0.25">
      <c r="A2225" t="s">
        <v>437</v>
      </c>
      <c r="B2225" t="s">
        <v>1385</v>
      </c>
      <c r="C2225" t="s">
        <v>1386</v>
      </c>
      <c r="D2225" s="15">
        <v>1900</v>
      </c>
      <c r="E2225" s="121">
        <v>1</v>
      </c>
      <c r="F2225" t="s">
        <v>441</v>
      </c>
      <c r="G2225" s="121">
        <v>366</v>
      </c>
      <c r="H2225" t="s">
        <v>388</v>
      </c>
      <c r="I2225" t="s">
        <v>488</v>
      </c>
      <c r="J2225" t="s">
        <v>433</v>
      </c>
      <c r="K2225" t="s">
        <v>223</v>
      </c>
      <c r="L2225" s="756">
        <v>2.11</v>
      </c>
      <c r="M2225" t="s">
        <v>228</v>
      </c>
      <c r="N2225" s="681">
        <f t="shared" ca="1" si="149"/>
        <v>1344262.49</v>
      </c>
      <c r="O2225" s="681">
        <f t="shared" ca="1" si="149"/>
        <v>328536.19</v>
      </c>
      <c r="P2225" s="681">
        <f t="shared" ca="1" si="149"/>
        <v>1015726.2999999999</v>
      </c>
      <c r="Q2225" s="681">
        <f t="shared" ca="1" si="149"/>
        <v>0</v>
      </c>
      <c r="R2225" s="681">
        <f t="shared" ca="1" si="149"/>
        <v>0</v>
      </c>
      <c r="S2225" t="str">
        <f t="shared" si="146"/>
        <v>HUM_ASR_FY_2022</v>
      </c>
      <c r="T2225" s="958">
        <f t="shared" si="147"/>
        <v>45032</v>
      </c>
      <c r="U2225" t="str">
        <f t="shared" si="148"/>
        <v>Unaudited</v>
      </c>
    </row>
    <row r="2226" spans="1:21" x14ac:dyDescent="0.25">
      <c r="A2226" t="s">
        <v>437</v>
      </c>
      <c r="B2226" t="s">
        <v>1385</v>
      </c>
      <c r="C2226" t="s">
        <v>1386</v>
      </c>
      <c r="D2226" s="15">
        <v>1900</v>
      </c>
      <c r="E2226" s="121">
        <v>1</v>
      </c>
      <c r="F2226" t="s">
        <v>441</v>
      </c>
      <c r="G2226" s="121">
        <v>366</v>
      </c>
      <c r="H2226" t="s">
        <v>388</v>
      </c>
      <c r="I2226" t="s">
        <v>488</v>
      </c>
      <c r="J2226" t="s">
        <v>433</v>
      </c>
      <c r="K2226" t="s">
        <v>223</v>
      </c>
      <c r="L2226" s="756">
        <v>2.12</v>
      </c>
      <c r="M2226" t="s">
        <v>552</v>
      </c>
      <c r="N2226" s="681">
        <f t="shared" ca="1" si="149"/>
        <v>14165268.050000006</v>
      </c>
      <c r="O2226" s="681">
        <f t="shared" ca="1" si="149"/>
        <v>542464.56000000006</v>
      </c>
      <c r="P2226" s="681">
        <f t="shared" ca="1" si="149"/>
        <v>13622803.490000006</v>
      </c>
      <c r="Q2226" s="681">
        <f t="shared" ca="1" si="149"/>
        <v>0</v>
      </c>
      <c r="R2226" s="681">
        <f t="shared" ca="1" si="149"/>
        <v>0</v>
      </c>
      <c r="S2226" t="str">
        <f t="shared" si="146"/>
        <v>HUM_ASR_FY_2022</v>
      </c>
      <c r="T2226" s="958">
        <f t="shared" si="147"/>
        <v>45032</v>
      </c>
      <c r="U2226" t="str">
        <f t="shared" si="148"/>
        <v>Unaudited</v>
      </c>
    </row>
    <row r="2227" spans="1:21" x14ac:dyDescent="0.25">
      <c r="A2227" t="s">
        <v>437</v>
      </c>
      <c r="B2227" t="s">
        <v>1385</v>
      </c>
      <c r="C2227" t="s">
        <v>1386</v>
      </c>
      <c r="D2227" s="15">
        <v>1900</v>
      </c>
      <c r="E2227" s="121">
        <v>1</v>
      </c>
      <c r="F2227" t="s">
        <v>441</v>
      </c>
      <c r="G2227" s="121">
        <v>366</v>
      </c>
      <c r="H2227" t="s">
        <v>388</v>
      </c>
      <c r="I2227" t="s">
        <v>488</v>
      </c>
      <c r="J2227" t="s">
        <v>433</v>
      </c>
      <c r="K2227" t="s">
        <v>223</v>
      </c>
      <c r="L2227" s="756">
        <v>2.13</v>
      </c>
      <c r="M2227" t="s">
        <v>229</v>
      </c>
      <c r="N2227" s="681">
        <f t="shared" ca="1" si="149"/>
        <v>470516.87000000011</v>
      </c>
      <c r="O2227" s="681">
        <f t="shared" ca="1" si="149"/>
        <v>36035.360000000008</v>
      </c>
      <c r="P2227" s="681">
        <f t="shared" ca="1" si="149"/>
        <v>434481.51000000013</v>
      </c>
      <c r="Q2227" s="681">
        <f t="shared" ca="1" si="149"/>
        <v>0</v>
      </c>
      <c r="R2227" s="681">
        <f t="shared" ca="1" si="149"/>
        <v>0</v>
      </c>
      <c r="S2227" t="str">
        <f t="shared" si="146"/>
        <v>HUM_ASR_FY_2022</v>
      </c>
      <c r="T2227" s="958">
        <f t="shared" si="147"/>
        <v>45032</v>
      </c>
      <c r="U2227" t="str">
        <f t="shared" si="148"/>
        <v>Unaudited</v>
      </c>
    </row>
    <row r="2228" spans="1:21" x14ac:dyDescent="0.25">
      <c r="A2228" t="s">
        <v>437</v>
      </c>
      <c r="B2228" t="s">
        <v>1385</v>
      </c>
      <c r="C2228" t="s">
        <v>1386</v>
      </c>
      <c r="D2228" s="15">
        <v>1900</v>
      </c>
      <c r="E2228" s="121">
        <v>1</v>
      </c>
      <c r="F2228" t="s">
        <v>441</v>
      </c>
      <c r="G2228" s="121">
        <v>366</v>
      </c>
      <c r="H2228" t="s">
        <v>388</v>
      </c>
      <c r="I2228" t="s">
        <v>488</v>
      </c>
      <c r="J2228" t="s">
        <v>433</v>
      </c>
      <c r="K2228" t="s">
        <v>223</v>
      </c>
      <c r="L2228" s="756">
        <v>2.14</v>
      </c>
      <c r="M2228" t="s">
        <v>556</v>
      </c>
      <c r="N2228" s="681">
        <f t="shared" ca="1" si="149"/>
        <v>91828.3</v>
      </c>
      <c r="O2228" s="681">
        <f t="shared" ca="1" si="149"/>
        <v>79658.510000000009</v>
      </c>
      <c r="P2228" s="681">
        <f t="shared" ca="1" si="149"/>
        <v>12169.789999999997</v>
      </c>
      <c r="Q2228" s="681">
        <f t="shared" ca="1" si="149"/>
        <v>0</v>
      </c>
      <c r="R2228" s="681">
        <f t="shared" ca="1" si="149"/>
        <v>0</v>
      </c>
      <c r="S2228" t="str">
        <f t="shared" si="146"/>
        <v>HUM_ASR_FY_2022</v>
      </c>
      <c r="T2228" s="958">
        <f t="shared" si="147"/>
        <v>45032</v>
      </c>
      <c r="U2228" t="str">
        <f t="shared" si="148"/>
        <v>Unaudited</v>
      </c>
    </row>
    <row r="2229" spans="1:21" x14ac:dyDescent="0.25">
      <c r="A2229" t="s">
        <v>437</v>
      </c>
      <c r="B2229" t="s">
        <v>1385</v>
      </c>
      <c r="C2229" t="s">
        <v>1386</v>
      </c>
      <c r="D2229" s="15">
        <v>1900</v>
      </c>
      <c r="E2229" s="121">
        <v>1</v>
      </c>
      <c r="F2229" t="s">
        <v>441</v>
      </c>
      <c r="G2229" s="121">
        <v>366</v>
      </c>
      <c r="H2229" t="s">
        <v>388</v>
      </c>
      <c r="I2229" t="s">
        <v>488</v>
      </c>
      <c r="J2229" t="s">
        <v>433</v>
      </c>
      <c r="K2229" t="s">
        <v>223</v>
      </c>
      <c r="L2229" s="756">
        <v>2.15</v>
      </c>
      <c r="M2229" t="s">
        <v>20</v>
      </c>
      <c r="N2229" s="681">
        <f t="shared" ca="1" si="149"/>
        <v>119012.22430611741</v>
      </c>
      <c r="O2229" s="681">
        <f t="shared" ca="1" si="149"/>
        <v>1957.7024508612189</v>
      </c>
      <c r="P2229" s="681">
        <f t="shared" ca="1" si="149"/>
        <v>117054.52185525619</v>
      </c>
      <c r="Q2229" s="681">
        <f t="shared" ca="1" si="149"/>
        <v>0</v>
      </c>
      <c r="R2229" s="681">
        <f t="shared" ca="1" si="149"/>
        <v>0</v>
      </c>
      <c r="S2229" t="str">
        <f t="shared" si="146"/>
        <v>HUM_ASR_FY_2022</v>
      </c>
      <c r="T2229" s="958">
        <f t="shared" si="147"/>
        <v>45032</v>
      </c>
      <c r="U2229" t="str">
        <f t="shared" si="148"/>
        <v>Unaudited</v>
      </c>
    </row>
    <row r="2230" spans="1:21" x14ac:dyDescent="0.25">
      <c r="A2230" t="s">
        <v>437</v>
      </c>
      <c r="B2230" t="s">
        <v>1385</v>
      </c>
      <c r="C2230" t="s">
        <v>1386</v>
      </c>
      <c r="D2230" s="15">
        <v>1900</v>
      </c>
      <c r="E2230" s="121">
        <v>1</v>
      </c>
      <c r="F2230" t="s">
        <v>441</v>
      </c>
      <c r="G2230" s="121">
        <v>366</v>
      </c>
      <c r="H2230" t="s">
        <v>388</v>
      </c>
      <c r="I2230" t="s">
        <v>488</v>
      </c>
      <c r="J2230" t="s">
        <v>433</v>
      </c>
      <c r="K2230" t="s">
        <v>223</v>
      </c>
      <c r="L2230" s="756">
        <v>2.16</v>
      </c>
      <c r="M2230" t="s">
        <v>799</v>
      </c>
      <c r="N2230" s="681">
        <f t="shared" ca="1" si="149"/>
        <v>1723218.2073377697</v>
      </c>
      <c r="O2230" s="681">
        <f t="shared" ca="1" si="149"/>
        <v>604613.35669373057</v>
      </c>
      <c r="P2230" s="681">
        <f t="shared" ca="1" si="149"/>
        <v>1118604.850644039</v>
      </c>
      <c r="Q2230" s="681">
        <f t="shared" ca="1" si="149"/>
        <v>0</v>
      </c>
      <c r="R2230" s="681">
        <f t="shared" ca="1" si="149"/>
        <v>0</v>
      </c>
      <c r="S2230" t="str">
        <f t="shared" si="146"/>
        <v>HUM_ASR_FY_2022</v>
      </c>
      <c r="T2230" s="958">
        <f t="shared" si="147"/>
        <v>45032</v>
      </c>
      <c r="U2230" t="str">
        <f t="shared" si="148"/>
        <v>Unaudited</v>
      </c>
    </row>
    <row r="2231" spans="1:21" x14ac:dyDescent="0.25">
      <c r="A2231" t="s">
        <v>437</v>
      </c>
      <c r="B2231" t="s">
        <v>1385</v>
      </c>
      <c r="C2231" t="s">
        <v>1386</v>
      </c>
      <c r="D2231" s="15">
        <v>1900</v>
      </c>
      <c r="E2231" s="121">
        <v>1</v>
      </c>
      <c r="F2231" t="s">
        <v>441</v>
      </c>
      <c r="G2231" s="121">
        <v>366</v>
      </c>
      <c r="H2231" t="s">
        <v>388</v>
      </c>
      <c r="I2231" t="s">
        <v>488</v>
      </c>
      <c r="J2231" t="s">
        <v>433</v>
      </c>
      <c r="K2231" t="s">
        <v>223</v>
      </c>
      <c r="L2231" s="756">
        <v>2.17</v>
      </c>
      <c r="M2231" t="s">
        <v>1052</v>
      </c>
      <c r="N2231" s="681">
        <f t="shared" ca="1" si="149"/>
        <v>0</v>
      </c>
      <c r="O2231" s="681">
        <f t="shared" ca="1" si="149"/>
        <v>0</v>
      </c>
      <c r="P2231" s="681">
        <f t="shared" ca="1" si="149"/>
        <v>0</v>
      </c>
      <c r="Q2231" s="681">
        <f t="shared" ca="1" si="149"/>
        <v>0</v>
      </c>
      <c r="R2231" s="681">
        <f t="shared" ca="1" si="149"/>
        <v>0</v>
      </c>
      <c r="S2231" t="str">
        <f t="shared" si="146"/>
        <v>HUM_ASR_FY_2022</v>
      </c>
      <c r="T2231" s="958">
        <f t="shared" si="147"/>
        <v>45032</v>
      </c>
      <c r="U2231" t="str">
        <f t="shared" si="148"/>
        <v>Unaudited</v>
      </c>
    </row>
    <row r="2232" spans="1:21" x14ac:dyDescent="0.25">
      <c r="A2232" t="s">
        <v>437</v>
      </c>
      <c r="B2232" t="s">
        <v>1385</v>
      </c>
      <c r="C2232" t="s">
        <v>1386</v>
      </c>
      <c r="D2232" s="15">
        <v>1900</v>
      </c>
      <c r="E2232" s="121">
        <v>1</v>
      </c>
      <c r="F2232" t="s">
        <v>441</v>
      </c>
      <c r="G2232" s="121">
        <v>366</v>
      </c>
      <c r="H2232" t="s">
        <v>388</v>
      </c>
      <c r="I2232" t="s">
        <v>488</v>
      </c>
      <c r="J2232" t="s">
        <v>433</v>
      </c>
      <c r="K2232" t="s">
        <v>223</v>
      </c>
      <c r="L2232" s="756">
        <v>2.1800000000000002</v>
      </c>
      <c r="M2232" t="s">
        <v>648</v>
      </c>
      <c r="N2232" s="681">
        <f t="shared" ca="1" si="149"/>
        <v>354307.08</v>
      </c>
      <c r="O2232" s="681">
        <f t="shared" ca="1" si="149"/>
        <v>12398.89</v>
      </c>
      <c r="P2232" s="681">
        <f t="shared" ca="1" si="149"/>
        <v>341908.19</v>
      </c>
      <c r="Q2232" s="681">
        <f t="shared" ca="1" si="149"/>
        <v>0</v>
      </c>
      <c r="R2232" s="681">
        <f t="shared" ca="1" si="149"/>
        <v>0</v>
      </c>
      <c r="S2232" t="str">
        <f t="shared" si="146"/>
        <v>HUM_ASR_FY_2022</v>
      </c>
      <c r="T2232" s="958">
        <f t="shared" si="147"/>
        <v>45032</v>
      </c>
      <c r="U2232" t="str">
        <f t="shared" si="148"/>
        <v>Unaudited</v>
      </c>
    </row>
    <row r="2233" spans="1:21" x14ac:dyDescent="0.25">
      <c r="A2233" t="s">
        <v>437</v>
      </c>
      <c r="B2233" t="s">
        <v>1385</v>
      </c>
      <c r="C2233" t="s">
        <v>1386</v>
      </c>
      <c r="D2233" s="15">
        <v>1900</v>
      </c>
      <c r="E2233" s="121">
        <v>1</v>
      </c>
      <c r="F2233" t="s">
        <v>441</v>
      </c>
      <c r="G2233" s="121">
        <v>366</v>
      </c>
      <c r="H2233" t="s">
        <v>388</v>
      </c>
      <c r="I2233" t="s">
        <v>488</v>
      </c>
      <c r="J2233" t="s">
        <v>433</v>
      </c>
      <c r="K2233" t="s">
        <v>223</v>
      </c>
      <c r="L2233" s="756">
        <v>2.19</v>
      </c>
      <c r="M2233" t="s">
        <v>218</v>
      </c>
      <c r="N2233" s="681">
        <f t="shared" ca="1" si="149"/>
        <v>0</v>
      </c>
      <c r="O2233" s="681">
        <f t="shared" ca="1" si="149"/>
        <v>0</v>
      </c>
      <c r="P2233" s="681">
        <f t="shared" ca="1" si="149"/>
        <v>0</v>
      </c>
      <c r="Q2233" s="681">
        <f t="shared" ca="1" si="149"/>
        <v>0</v>
      </c>
      <c r="R2233" s="681">
        <f t="shared" ca="1" si="149"/>
        <v>0</v>
      </c>
      <c r="S2233" t="str">
        <f t="shared" si="146"/>
        <v>HUM_ASR_FY_2022</v>
      </c>
      <c r="T2233" s="958">
        <f t="shared" si="147"/>
        <v>45032</v>
      </c>
      <c r="U2233" t="str">
        <f t="shared" si="148"/>
        <v>Unaudited</v>
      </c>
    </row>
    <row r="2234" spans="1:21" x14ac:dyDescent="0.25">
      <c r="A2234" t="s">
        <v>437</v>
      </c>
      <c r="B2234" t="s">
        <v>1385</v>
      </c>
      <c r="C2234" t="s">
        <v>1386</v>
      </c>
      <c r="D2234" s="15">
        <v>1900</v>
      </c>
      <c r="E2234" s="121">
        <v>1</v>
      </c>
      <c r="F2234" t="s">
        <v>441</v>
      </c>
      <c r="G2234" s="121">
        <v>366</v>
      </c>
      <c r="H2234" t="s">
        <v>388</v>
      </c>
      <c r="I2234" t="s">
        <v>488</v>
      </c>
      <c r="J2234" t="s">
        <v>433</v>
      </c>
      <c r="K2234" t="s">
        <v>223</v>
      </c>
      <c r="L2234" s="756" t="s">
        <v>704</v>
      </c>
      <c r="M2234" t="s">
        <v>230</v>
      </c>
      <c r="N2234" s="681">
        <f t="shared" ca="1" si="149"/>
        <v>337927.47194910783</v>
      </c>
      <c r="O2234" s="681">
        <f t="shared" ca="1" si="149"/>
        <v>82589.081341168538</v>
      </c>
      <c r="P2234" s="681">
        <f t="shared" ca="1" si="149"/>
        <v>255338.39060793928</v>
      </c>
      <c r="Q2234" s="681">
        <f t="shared" ca="1" si="149"/>
        <v>0</v>
      </c>
      <c r="R2234" s="681">
        <f t="shared" ca="1" si="149"/>
        <v>0</v>
      </c>
      <c r="S2234" t="str">
        <f t="shared" si="146"/>
        <v>HUM_ASR_FY_2022</v>
      </c>
      <c r="T2234" s="958">
        <f t="shared" si="147"/>
        <v>45032</v>
      </c>
      <c r="U2234" t="str">
        <f t="shared" si="148"/>
        <v>Unaudited</v>
      </c>
    </row>
    <row r="2235" spans="1:21" x14ac:dyDescent="0.25">
      <c r="A2235" t="s">
        <v>437</v>
      </c>
      <c r="B2235" t="s">
        <v>1385</v>
      </c>
      <c r="C2235" t="s">
        <v>1386</v>
      </c>
      <c r="D2235" s="15">
        <v>1900</v>
      </c>
      <c r="E2235" s="121">
        <v>1</v>
      </c>
      <c r="F2235" t="s">
        <v>441</v>
      </c>
      <c r="G2235" s="121">
        <v>366</v>
      </c>
      <c r="H2235" t="s">
        <v>388</v>
      </c>
      <c r="I2235" t="s">
        <v>488</v>
      </c>
      <c r="J2235" t="s">
        <v>433</v>
      </c>
      <c r="K2235" t="s">
        <v>223</v>
      </c>
      <c r="L2235" s="756">
        <v>2.21</v>
      </c>
      <c r="M2235" t="s">
        <v>466</v>
      </c>
      <c r="N2235" s="681">
        <f t="shared" ca="1" si="149"/>
        <v>0</v>
      </c>
      <c r="O2235" s="681">
        <f t="shared" ca="1" si="149"/>
        <v>0</v>
      </c>
      <c r="P2235" s="681">
        <f t="shared" ca="1" si="149"/>
        <v>0</v>
      </c>
      <c r="Q2235" s="681">
        <f t="shared" ca="1" si="149"/>
        <v>0</v>
      </c>
      <c r="R2235" s="681">
        <f t="shared" ca="1" si="149"/>
        <v>0</v>
      </c>
      <c r="S2235" t="str">
        <f t="shared" si="146"/>
        <v>HUM_ASR_FY_2022</v>
      </c>
      <c r="T2235" s="958">
        <f t="shared" si="147"/>
        <v>45032</v>
      </c>
      <c r="U2235" t="str">
        <f t="shared" si="148"/>
        <v>Unaudited</v>
      </c>
    </row>
    <row r="2236" spans="1:21" x14ac:dyDescent="0.25">
      <c r="A2236" t="s">
        <v>437</v>
      </c>
      <c r="B2236" t="s">
        <v>1385</v>
      </c>
      <c r="C2236" t="s">
        <v>1386</v>
      </c>
      <c r="D2236" s="15">
        <v>1900</v>
      </c>
      <c r="E2236" s="121">
        <v>1</v>
      </c>
      <c r="F2236" t="s">
        <v>441</v>
      </c>
      <c r="G2236" s="121">
        <v>366</v>
      </c>
      <c r="H2236" t="s">
        <v>388</v>
      </c>
      <c r="I2236" t="s">
        <v>488</v>
      </c>
      <c r="J2236" t="s">
        <v>433</v>
      </c>
      <c r="K2236" t="s">
        <v>6</v>
      </c>
      <c r="L2236" s="756" t="s">
        <v>70</v>
      </c>
      <c r="M2236" t="s">
        <v>188</v>
      </c>
      <c r="N2236" s="681">
        <f t="shared" ca="1" si="149"/>
        <v>81877.047215443599</v>
      </c>
      <c r="O2236" s="681">
        <f t="shared" ca="1" si="149"/>
        <v>37101.258600150592</v>
      </c>
      <c r="P2236" s="681">
        <f t="shared" ca="1" si="149"/>
        <v>44775.788615293015</v>
      </c>
      <c r="Q2236" s="681">
        <f t="shared" ca="1" si="149"/>
        <v>0</v>
      </c>
      <c r="R2236" s="681">
        <f t="shared" ca="1" si="149"/>
        <v>0</v>
      </c>
      <c r="S2236" t="str">
        <f t="shared" si="146"/>
        <v>HUM_ASR_FY_2022</v>
      </c>
      <c r="T2236" s="958">
        <f t="shared" si="147"/>
        <v>45032</v>
      </c>
      <c r="U2236" t="str">
        <f t="shared" si="148"/>
        <v>Unaudited</v>
      </c>
    </row>
    <row r="2237" spans="1:21" x14ac:dyDescent="0.25">
      <c r="A2237" t="s">
        <v>437</v>
      </c>
      <c r="B2237" t="s">
        <v>1385</v>
      </c>
      <c r="C2237" t="s">
        <v>1386</v>
      </c>
      <c r="D2237" s="15">
        <v>1900</v>
      </c>
      <c r="E2237" s="121">
        <v>1</v>
      </c>
      <c r="F2237" t="s">
        <v>441</v>
      </c>
      <c r="G2237" s="121">
        <v>366</v>
      </c>
      <c r="H2237" t="s">
        <v>388</v>
      </c>
      <c r="I2237" t="s">
        <v>488</v>
      </c>
      <c r="J2237" t="s">
        <v>433</v>
      </c>
      <c r="K2237" t="s">
        <v>6</v>
      </c>
      <c r="L2237" s="756" t="s">
        <v>71</v>
      </c>
      <c r="M2237" t="s">
        <v>231</v>
      </c>
      <c r="N2237" s="681">
        <f t="shared" ca="1" si="149"/>
        <v>0</v>
      </c>
      <c r="O2237" s="681">
        <f t="shared" ca="1" si="149"/>
        <v>0</v>
      </c>
      <c r="P2237" s="681">
        <f t="shared" ca="1" si="149"/>
        <v>0</v>
      </c>
      <c r="Q2237" s="681">
        <f t="shared" ca="1" si="149"/>
        <v>0</v>
      </c>
      <c r="R2237" s="681">
        <f t="shared" ca="1" si="149"/>
        <v>0</v>
      </c>
      <c r="S2237" t="str">
        <f t="shared" si="146"/>
        <v>HUM_ASR_FY_2022</v>
      </c>
      <c r="T2237" s="958">
        <f t="shared" si="147"/>
        <v>45032</v>
      </c>
      <c r="U2237" t="str">
        <f t="shared" si="148"/>
        <v>Unaudited</v>
      </c>
    </row>
    <row r="2238" spans="1:21" x14ac:dyDescent="0.25">
      <c r="A2238" t="s">
        <v>437</v>
      </c>
      <c r="B2238" t="s">
        <v>1385</v>
      </c>
      <c r="C2238" t="s">
        <v>1386</v>
      </c>
      <c r="D2238" s="15">
        <v>1900</v>
      </c>
      <c r="E2238" s="121">
        <v>1</v>
      </c>
      <c r="F2238" t="s">
        <v>441</v>
      </c>
      <c r="G2238" s="121">
        <v>366</v>
      </c>
      <c r="H2238" t="s">
        <v>388</v>
      </c>
      <c r="I2238" t="s">
        <v>488</v>
      </c>
      <c r="J2238" t="s">
        <v>433</v>
      </c>
      <c r="K2238" t="s">
        <v>6</v>
      </c>
      <c r="L2238" s="756" t="s">
        <v>72</v>
      </c>
      <c r="M2238" t="s">
        <v>164</v>
      </c>
      <c r="N2238" s="681">
        <f t="shared" ca="1" si="149"/>
        <v>0</v>
      </c>
      <c r="O2238" s="681">
        <f t="shared" ca="1" si="149"/>
        <v>0</v>
      </c>
      <c r="P2238" s="681">
        <f t="shared" ca="1" si="149"/>
        <v>0</v>
      </c>
      <c r="Q2238" s="681">
        <f t="shared" ca="1" si="149"/>
        <v>0</v>
      </c>
      <c r="R2238" s="681">
        <f t="shared" ca="1" si="149"/>
        <v>0</v>
      </c>
      <c r="S2238" t="str">
        <f t="shared" si="146"/>
        <v>HUM_ASR_FY_2022</v>
      </c>
      <c r="T2238" s="958">
        <f t="shared" si="147"/>
        <v>45032</v>
      </c>
      <c r="U2238" t="str">
        <f t="shared" si="148"/>
        <v>Unaudited</v>
      </c>
    </row>
    <row r="2239" spans="1:21" x14ac:dyDescent="0.25">
      <c r="A2239" t="s">
        <v>437</v>
      </c>
      <c r="B2239" t="s">
        <v>1385</v>
      </c>
      <c r="C2239" t="s">
        <v>1386</v>
      </c>
      <c r="D2239" s="15">
        <v>1900</v>
      </c>
      <c r="E2239" s="121">
        <v>1</v>
      </c>
      <c r="F2239" t="s">
        <v>441</v>
      </c>
      <c r="G2239" s="121">
        <v>366</v>
      </c>
      <c r="H2239" t="s">
        <v>388</v>
      </c>
      <c r="I2239" t="s">
        <v>488</v>
      </c>
      <c r="J2239" t="s">
        <v>433</v>
      </c>
      <c r="K2239" t="s">
        <v>6</v>
      </c>
      <c r="L2239" s="756">
        <v>3.4</v>
      </c>
      <c r="M2239" t="s">
        <v>461</v>
      </c>
      <c r="N2239" s="681">
        <f t="shared" ca="1" si="149"/>
        <v>0</v>
      </c>
      <c r="O2239" s="681">
        <f t="shared" ca="1" si="149"/>
        <v>0</v>
      </c>
      <c r="P2239" s="681">
        <f t="shared" ca="1" si="149"/>
        <v>0</v>
      </c>
      <c r="Q2239" s="681">
        <f t="shared" ca="1" si="149"/>
        <v>0</v>
      </c>
      <c r="R2239" s="681">
        <f t="shared" ca="1" si="149"/>
        <v>0</v>
      </c>
      <c r="S2239" t="str">
        <f t="shared" si="146"/>
        <v>HUM_ASR_FY_2022</v>
      </c>
      <c r="T2239" s="958">
        <f t="shared" si="147"/>
        <v>45032</v>
      </c>
      <c r="U2239" t="str">
        <f t="shared" si="148"/>
        <v>Unaudited</v>
      </c>
    </row>
    <row r="2240" spans="1:21" x14ac:dyDescent="0.25">
      <c r="A2240" t="s">
        <v>437</v>
      </c>
      <c r="B2240" t="s">
        <v>1385</v>
      </c>
      <c r="C2240" t="s">
        <v>1386</v>
      </c>
      <c r="D2240" s="15">
        <v>1900</v>
      </c>
      <c r="E2240" s="121">
        <v>1</v>
      </c>
      <c r="F2240" t="s">
        <v>441</v>
      </c>
      <c r="G2240" s="121">
        <v>366</v>
      </c>
      <c r="H2240" t="s">
        <v>388</v>
      </c>
      <c r="I2240" t="s">
        <v>488</v>
      </c>
      <c r="J2240" t="s">
        <v>433</v>
      </c>
      <c r="K2240" t="s">
        <v>434</v>
      </c>
      <c r="L2240" s="756">
        <v>4.5</v>
      </c>
      <c r="M2240" t="s">
        <v>32</v>
      </c>
      <c r="N2240" s="681">
        <f t="shared" ca="1" si="149"/>
        <v>1679.3481818181822</v>
      </c>
      <c r="O2240" s="681">
        <f t="shared" ca="1" si="149"/>
        <v>996.05861739762474</v>
      </c>
      <c r="P2240" s="681">
        <f t="shared" ca="1" si="149"/>
        <v>683.28956442055744</v>
      </c>
      <c r="Q2240" s="681">
        <f t="shared" ca="1" si="149"/>
        <v>0</v>
      </c>
      <c r="R2240" s="681">
        <f t="shared" ca="1" si="149"/>
        <v>0</v>
      </c>
      <c r="S2240" t="str">
        <f t="shared" si="146"/>
        <v>HUM_ASR_FY_2022</v>
      </c>
      <c r="T2240" s="958">
        <f t="shared" si="147"/>
        <v>45032</v>
      </c>
      <c r="U2240" t="str">
        <f t="shared" si="148"/>
        <v>Unaudited</v>
      </c>
    </row>
    <row r="2241" spans="1:21" x14ac:dyDescent="0.25">
      <c r="A2241" t="s">
        <v>437</v>
      </c>
      <c r="B2241" t="s">
        <v>1385</v>
      </c>
      <c r="C2241" t="s">
        <v>1386</v>
      </c>
      <c r="D2241" s="15">
        <v>1900</v>
      </c>
      <c r="E2241" s="121">
        <v>1</v>
      </c>
      <c r="F2241" t="s">
        <v>441</v>
      </c>
      <c r="G2241" s="121">
        <v>366</v>
      </c>
      <c r="H2241" t="s">
        <v>388</v>
      </c>
      <c r="I2241" t="s">
        <v>488</v>
      </c>
      <c r="J2241" t="s">
        <v>433</v>
      </c>
      <c r="K2241" t="s">
        <v>434</v>
      </c>
      <c r="L2241" s="756" t="s">
        <v>944</v>
      </c>
      <c r="M2241" t="s">
        <v>935</v>
      </c>
      <c r="N2241" s="681">
        <f t="shared" ca="1" si="149"/>
        <v>0</v>
      </c>
      <c r="O2241" s="681">
        <f t="shared" ca="1" si="149"/>
        <v>0</v>
      </c>
      <c r="P2241" s="681">
        <f t="shared" ca="1" si="149"/>
        <v>0</v>
      </c>
      <c r="Q2241" s="681">
        <f t="shared" ca="1" si="149"/>
        <v>0</v>
      </c>
      <c r="R2241" s="681">
        <f t="shared" ca="1" si="149"/>
        <v>0</v>
      </c>
      <c r="S2241" t="str">
        <f t="shared" si="146"/>
        <v>HUM_ASR_FY_2022</v>
      </c>
      <c r="T2241" s="958">
        <f t="shared" si="147"/>
        <v>45032</v>
      </c>
      <c r="U2241" t="str">
        <f t="shared" si="148"/>
        <v>Unaudited</v>
      </c>
    </row>
    <row r="2242" spans="1:21" x14ac:dyDescent="0.25">
      <c r="A2242" t="s">
        <v>437</v>
      </c>
      <c r="B2242" t="s">
        <v>1385</v>
      </c>
      <c r="C2242" t="s">
        <v>1386</v>
      </c>
      <c r="D2242" s="15">
        <v>1900</v>
      </c>
      <c r="E2242" s="121">
        <v>1</v>
      </c>
      <c r="F2242" t="s">
        <v>441</v>
      </c>
      <c r="G2242" s="121">
        <v>366</v>
      </c>
      <c r="H2242" t="s">
        <v>388</v>
      </c>
      <c r="I2242" t="s">
        <v>488</v>
      </c>
      <c r="J2242" t="s">
        <v>433</v>
      </c>
      <c r="K2242" t="s">
        <v>434</v>
      </c>
      <c r="L2242" s="756" t="s">
        <v>193</v>
      </c>
      <c r="M2242" t="s">
        <v>40</v>
      </c>
      <c r="N2242" s="681">
        <f t="shared" ca="1" si="149"/>
        <v>0</v>
      </c>
      <c r="O2242" s="681">
        <f t="shared" ca="1" si="149"/>
        <v>0</v>
      </c>
      <c r="P2242" s="681">
        <f t="shared" ca="1" si="149"/>
        <v>0</v>
      </c>
      <c r="Q2242" s="681">
        <f t="shared" ca="1" si="149"/>
        <v>0</v>
      </c>
      <c r="R2242" s="681">
        <f t="shared" ca="1" si="149"/>
        <v>0</v>
      </c>
      <c r="S2242" t="str">
        <f t="shared" ref="S2242:S2305" si="150">file_name</f>
        <v>HUM_ASR_FY_2022</v>
      </c>
      <c r="T2242" s="958">
        <f t="shared" ref="T2242:T2305" si="151">file_date</f>
        <v>45032</v>
      </c>
      <c r="U2242" t="str">
        <f t="shared" ref="U2242:U2305" si="152">status</f>
        <v>Unaudited</v>
      </c>
    </row>
    <row r="2243" spans="1:21" x14ac:dyDescent="0.25">
      <c r="A2243" t="s">
        <v>437</v>
      </c>
      <c r="B2243" t="s">
        <v>1385</v>
      </c>
      <c r="C2243" t="s">
        <v>1386</v>
      </c>
      <c r="D2243" s="15">
        <v>1900</v>
      </c>
      <c r="E2243" s="121">
        <v>1</v>
      </c>
      <c r="F2243" t="s">
        <v>441</v>
      </c>
      <c r="G2243" s="121">
        <v>366</v>
      </c>
      <c r="H2243" t="s">
        <v>388</v>
      </c>
      <c r="I2243" t="s">
        <v>488</v>
      </c>
      <c r="J2243" t="s">
        <v>433</v>
      </c>
      <c r="K2243" t="s">
        <v>434</v>
      </c>
      <c r="L2243" s="756" t="s">
        <v>192</v>
      </c>
      <c r="M2243" t="s">
        <v>329</v>
      </c>
      <c r="N2243" s="681">
        <f t="shared" ca="1" si="149"/>
        <v>0</v>
      </c>
      <c r="O2243" s="681">
        <f t="shared" ca="1" si="149"/>
        <v>0</v>
      </c>
      <c r="P2243" s="681">
        <f t="shared" ca="1" si="149"/>
        <v>0</v>
      </c>
      <c r="Q2243" s="681">
        <f t="shared" ca="1" si="149"/>
        <v>0</v>
      </c>
      <c r="R2243" s="681">
        <f t="shared" ca="1" si="149"/>
        <v>0</v>
      </c>
      <c r="S2243" t="str">
        <f t="shared" si="150"/>
        <v>HUM_ASR_FY_2022</v>
      </c>
      <c r="T2243" s="958">
        <f t="shared" si="151"/>
        <v>45032</v>
      </c>
      <c r="U2243" t="str">
        <f t="shared" si="152"/>
        <v>Unaudited</v>
      </c>
    </row>
    <row r="2244" spans="1:21" x14ac:dyDescent="0.25">
      <c r="A2244" t="s">
        <v>437</v>
      </c>
      <c r="B2244" t="s">
        <v>1385</v>
      </c>
      <c r="C2244" t="s">
        <v>1386</v>
      </c>
      <c r="D2244" s="15">
        <v>1900</v>
      </c>
      <c r="E2244" s="121">
        <v>1</v>
      </c>
      <c r="F2244" t="s">
        <v>441</v>
      </c>
      <c r="G2244" s="121">
        <v>366</v>
      </c>
      <c r="H2244" t="s">
        <v>388</v>
      </c>
      <c r="I2244" t="s">
        <v>488</v>
      </c>
      <c r="J2244" t="s">
        <v>450</v>
      </c>
      <c r="K2244" t="s">
        <v>435</v>
      </c>
      <c r="L2244" s="756" t="s">
        <v>79</v>
      </c>
      <c r="M2244" t="s">
        <v>27</v>
      </c>
      <c r="N2244" s="681">
        <f t="shared" ca="1" si="149"/>
        <v>854979.06149089569</v>
      </c>
      <c r="O2244" s="681">
        <f t="shared" ca="1" si="149"/>
        <v>300485.52418539807</v>
      </c>
      <c r="P2244" s="681">
        <f t="shared" ca="1" si="149"/>
        <v>554493.53730549756</v>
      </c>
      <c r="Q2244" s="681">
        <f t="shared" ca="1" si="149"/>
        <v>0</v>
      </c>
      <c r="R2244" s="681">
        <f t="shared" ca="1" si="149"/>
        <v>0</v>
      </c>
      <c r="S2244" t="str">
        <f t="shared" si="150"/>
        <v>HUM_ASR_FY_2022</v>
      </c>
      <c r="T2244" s="958">
        <f t="shared" si="151"/>
        <v>45032</v>
      </c>
      <c r="U2244" t="str">
        <f t="shared" si="152"/>
        <v>Unaudited</v>
      </c>
    </row>
    <row r="2245" spans="1:21" x14ac:dyDescent="0.25">
      <c r="A2245" t="s">
        <v>437</v>
      </c>
      <c r="B2245" t="s">
        <v>1385</v>
      </c>
      <c r="C2245" t="s">
        <v>1386</v>
      </c>
      <c r="D2245" s="15">
        <v>1900</v>
      </c>
      <c r="E2245" s="121">
        <v>1</v>
      </c>
      <c r="F2245" t="s">
        <v>441</v>
      </c>
      <c r="G2245" s="121">
        <v>366</v>
      </c>
      <c r="H2245" t="s">
        <v>388</v>
      </c>
      <c r="I2245" t="s">
        <v>488</v>
      </c>
      <c r="J2245" t="s">
        <v>450</v>
      </c>
      <c r="K2245" t="s">
        <v>435</v>
      </c>
      <c r="L2245" s="756" t="s">
        <v>80</v>
      </c>
      <c r="M2245" t="s">
        <v>97</v>
      </c>
      <c r="N2245" s="681">
        <f t="shared" ca="1" si="149"/>
        <v>137153.14333752554</v>
      </c>
      <c r="O2245" s="681">
        <f t="shared" ca="1" si="149"/>
        <v>48202.974816232098</v>
      </c>
      <c r="P2245" s="681">
        <f t="shared" ca="1" si="149"/>
        <v>88950.168521293439</v>
      </c>
      <c r="Q2245" s="681">
        <f t="shared" ca="1" si="149"/>
        <v>0</v>
      </c>
      <c r="R2245" s="681">
        <f t="shared" ca="1" si="149"/>
        <v>0</v>
      </c>
      <c r="S2245" t="str">
        <f t="shared" si="150"/>
        <v>HUM_ASR_FY_2022</v>
      </c>
      <c r="T2245" s="958">
        <f t="shared" si="151"/>
        <v>45032</v>
      </c>
      <c r="U2245" t="str">
        <f t="shared" si="152"/>
        <v>Unaudited</v>
      </c>
    </row>
    <row r="2246" spans="1:21" x14ac:dyDescent="0.25">
      <c r="A2246" t="s">
        <v>437</v>
      </c>
      <c r="B2246" t="s">
        <v>1385</v>
      </c>
      <c r="C2246" t="s">
        <v>1386</v>
      </c>
      <c r="D2246" s="15">
        <v>1900</v>
      </c>
      <c r="E2246" s="121">
        <v>1</v>
      </c>
      <c r="F2246" t="s">
        <v>441</v>
      </c>
      <c r="G2246" s="121">
        <v>366</v>
      </c>
      <c r="H2246" t="s">
        <v>388</v>
      </c>
      <c r="I2246" t="s">
        <v>488</v>
      </c>
      <c r="J2246" t="s">
        <v>450</v>
      </c>
      <c r="K2246" t="s">
        <v>435</v>
      </c>
      <c r="L2246" s="756" t="s">
        <v>81</v>
      </c>
      <c r="M2246" t="s">
        <v>98</v>
      </c>
      <c r="N2246" s="681">
        <f t="shared" ca="1" si="149"/>
        <v>274466.72455206269</v>
      </c>
      <c r="O2246" s="681">
        <f t="shared" ca="1" si="149"/>
        <v>96462.336112255827</v>
      </c>
      <c r="P2246" s="681">
        <f t="shared" ca="1" si="149"/>
        <v>178004.38843980685</v>
      </c>
      <c r="Q2246" s="681">
        <f t="shared" ca="1" si="149"/>
        <v>0</v>
      </c>
      <c r="R2246" s="681">
        <f t="shared" ca="1" si="149"/>
        <v>0</v>
      </c>
      <c r="S2246" t="str">
        <f t="shared" si="150"/>
        <v>HUM_ASR_FY_2022</v>
      </c>
      <c r="T2246" s="958">
        <f t="shared" si="151"/>
        <v>45032</v>
      </c>
      <c r="U2246" t="str">
        <f t="shared" si="152"/>
        <v>Unaudited</v>
      </c>
    </row>
    <row r="2247" spans="1:21" x14ac:dyDescent="0.25">
      <c r="A2247" t="s">
        <v>437</v>
      </c>
      <c r="B2247" t="s">
        <v>1385</v>
      </c>
      <c r="C2247" t="s">
        <v>1386</v>
      </c>
      <c r="D2247" s="15">
        <v>1900</v>
      </c>
      <c r="E2247" s="121">
        <v>1</v>
      </c>
      <c r="F2247" t="s">
        <v>441</v>
      </c>
      <c r="G2247" s="121">
        <v>366</v>
      </c>
      <c r="H2247" t="s">
        <v>388</v>
      </c>
      <c r="I2247" t="s">
        <v>488</v>
      </c>
      <c r="J2247" t="s">
        <v>450</v>
      </c>
      <c r="K2247" t="s">
        <v>435</v>
      </c>
      <c r="L2247" s="756" t="s">
        <v>82</v>
      </c>
      <c r="M2247" t="s">
        <v>99</v>
      </c>
      <c r="N2247" s="681">
        <f t="shared" ca="1" si="149"/>
        <v>715249.02549974853</v>
      </c>
      <c r="O2247" s="681">
        <f t="shared" ca="1" si="149"/>
        <v>251376.89100316723</v>
      </c>
      <c r="P2247" s="681">
        <f t="shared" ca="1" si="149"/>
        <v>463872.13449658133</v>
      </c>
      <c r="Q2247" s="681">
        <f t="shared" ca="1" si="149"/>
        <v>0</v>
      </c>
      <c r="R2247" s="681">
        <f t="shared" ca="1" si="149"/>
        <v>0</v>
      </c>
      <c r="S2247" t="str">
        <f t="shared" si="150"/>
        <v>HUM_ASR_FY_2022</v>
      </c>
      <c r="T2247" s="958">
        <f t="shared" si="151"/>
        <v>45032</v>
      </c>
      <c r="U2247" t="str">
        <f t="shared" si="152"/>
        <v>Unaudited</v>
      </c>
    </row>
    <row r="2248" spans="1:21" x14ac:dyDescent="0.25">
      <c r="A2248" t="s">
        <v>437</v>
      </c>
      <c r="B2248" t="s">
        <v>1385</v>
      </c>
      <c r="C2248" t="s">
        <v>1386</v>
      </c>
      <c r="D2248" s="15">
        <v>1900</v>
      </c>
      <c r="E2248" s="121">
        <v>1</v>
      </c>
      <c r="F2248" t="s">
        <v>441</v>
      </c>
      <c r="G2248" s="121">
        <v>366</v>
      </c>
      <c r="H2248" t="s">
        <v>388</v>
      </c>
      <c r="I2248" t="s">
        <v>488</v>
      </c>
      <c r="J2248" t="s">
        <v>450</v>
      </c>
      <c r="K2248" t="s">
        <v>435</v>
      </c>
      <c r="L2248" s="756" t="s">
        <v>216</v>
      </c>
      <c r="M2248" t="s">
        <v>100</v>
      </c>
      <c r="N2248" s="681">
        <f t="shared" ca="1" si="149"/>
        <v>519153.32081447239</v>
      </c>
      <c r="O2248" s="681">
        <f t="shared" ca="1" si="149"/>
        <v>182458.33700944736</v>
      </c>
      <c r="P2248" s="681">
        <f t="shared" ca="1" si="149"/>
        <v>336694.98380502505</v>
      </c>
      <c r="Q2248" s="681">
        <f t="shared" ca="1" si="149"/>
        <v>0</v>
      </c>
      <c r="R2248" s="681">
        <f t="shared" ca="1" si="149"/>
        <v>0</v>
      </c>
      <c r="S2248" t="str">
        <f t="shared" si="150"/>
        <v>HUM_ASR_FY_2022</v>
      </c>
      <c r="T2248" s="958">
        <f t="shared" si="151"/>
        <v>45032</v>
      </c>
      <c r="U2248" t="str">
        <f t="shared" si="152"/>
        <v>Unaudited</v>
      </c>
    </row>
    <row r="2249" spans="1:21" x14ac:dyDescent="0.25">
      <c r="A2249" t="s">
        <v>437</v>
      </c>
      <c r="B2249" t="s">
        <v>1385</v>
      </c>
      <c r="C2249" t="s">
        <v>1386</v>
      </c>
      <c r="D2249" s="15">
        <v>1900</v>
      </c>
      <c r="E2249" s="121">
        <v>1</v>
      </c>
      <c r="F2249" t="s">
        <v>441</v>
      </c>
      <c r="G2249" s="121">
        <v>366</v>
      </c>
      <c r="H2249" t="s">
        <v>388</v>
      </c>
      <c r="I2249" t="s">
        <v>488</v>
      </c>
      <c r="J2249" t="s">
        <v>450</v>
      </c>
      <c r="K2249" t="s">
        <v>435</v>
      </c>
      <c r="L2249" s="756" t="s">
        <v>215</v>
      </c>
      <c r="M2249" t="s">
        <v>28</v>
      </c>
      <c r="N2249" s="681">
        <f t="shared" ca="1" si="149"/>
        <v>9937.1743296769764</v>
      </c>
      <c r="O2249" s="681">
        <f t="shared" ca="1" si="149"/>
        <v>3492.4563324016144</v>
      </c>
      <c r="P2249" s="681">
        <f t="shared" ca="1" si="149"/>
        <v>6444.717997275362</v>
      </c>
      <c r="Q2249" s="681">
        <f t="shared" ca="1" si="149"/>
        <v>0</v>
      </c>
      <c r="R2249" s="681">
        <f t="shared" ca="1" si="149"/>
        <v>0</v>
      </c>
      <c r="S2249" t="str">
        <f t="shared" si="150"/>
        <v>HUM_ASR_FY_2022</v>
      </c>
      <c r="T2249" s="958">
        <f t="shared" si="151"/>
        <v>45032</v>
      </c>
      <c r="U2249" t="str">
        <f t="shared" si="152"/>
        <v>Unaudited</v>
      </c>
    </row>
    <row r="2250" spans="1:21" x14ac:dyDescent="0.25">
      <c r="A2250" t="s">
        <v>437</v>
      </c>
      <c r="B2250" t="s">
        <v>1385</v>
      </c>
      <c r="C2250" t="s">
        <v>1386</v>
      </c>
      <c r="D2250" s="15">
        <v>1900</v>
      </c>
      <c r="E2250" s="121">
        <v>1</v>
      </c>
      <c r="F2250" t="s">
        <v>441</v>
      </c>
      <c r="G2250" s="121">
        <v>366</v>
      </c>
      <c r="H2250" t="s">
        <v>388</v>
      </c>
      <c r="I2250" t="s">
        <v>488</v>
      </c>
      <c r="J2250" t="s">
        <v>436</v>
      </c>
      <c r="K2250" t="s">
        <v>436</v>
      </c>
      <c r="L2250" s="756" t="s">
        <v>84</v>
      </c>
      <c r="M2250" t="s">
        <v>327</v>
      </c>
      <c r="N2250" s="681">
        <f t="shared" ca="1" si="149"/>
        <v>0</v>
      </c>
      <c r="O2250" s="681">
        <f t="shared" ca="1" si="149"/>
        <v>0</v>
      </c>
      <c r="P2250" s="681">
        <f t="shared" ca="1" si="149"/>
        <v>0</v>
      </c>
      <c r="Q2250" s="681">
        <f t="shared" ca="1" si="149"/>
        <v>0</v>
      </c>
      <c r="R2250" s="681">
        <f t="shared" ca="1" si="149"/>
        <v>0</v>
      </c>
      <c r="S2250" t="str">
        <f t="shared" si="150"/>
        <v>HUM_ASR_FY_2022</v>
      </c>
      <c r="T2250" s="958">
        <f t="shared" si="151"/>
        <v>45032</v>
      </c>
      <c r="U2250" t="str">
        <f t="shared" si="152"/>
        <v>Unaudited</v>
      </c>
    </row>
    <row r="2251" spans="1:21" x14ac:dyDescent="0.25">
      <c r="A2251" t="s">
        <v>437</v>
      </c>
      <c r="B2251" t="s">
        <v>1385</v>
      </c>
      <c r="C2251" t="s">
        <v>1386</v>
      </c>
      <c r="D2251" s="15">
        <v>1900</v>
      </c>
      <c r="E2251" s="121">
        <v>1</v>
      </c>
      <c r="F2251" t="s">
        <v>441</v>
      </c>
      <c r="G2251" s="121">
        <v>366</v>
      </c>
      <c r="H2251" t="s">
        <v>388</v>
      </c>
      <c r="I2251" t="s">
        <v>488</v>
      </c>
      <c r="J2251" t="s">
        <v>436</v>
      </c>
      <c r="K2251" t="s">
        <v>436</v>
      </c>
      <c r="L2251" s="756" t="s">
        <v>85</v>
      </c>
      <c r="M2251" t="s">
        <v>325</v>
      </c>
      <c r="N2251" s="681">
        <f t="shared" ca="1" si="149"/>
        <v>0</v>
      </c>
      <c r="O2251" s="681">
        <f t="shared" ca="1" si="149"/>
        <v>0</v>
      </c>
      <c r="P2251" s="681">
        <f t="shared" ca="1" si="149"/>
        <v>0</v>
      </c>
      <c r="Q2251" s="681">
        <f t="shared" ca="1" si="149"/>
        <v>0</v>
      </c>
      <c r="R2251" s="681">
        <f t="shared" ca="1" si="149"/>
        <v>0</v>
      </c>
      <c r="S2251" t="str">
        <f t="shared" si="150"/>
        <v>HUM_ASR_FY_2022</v>
      </c>
      <c r="T2251" s="958">
        <f t="shared" si="151"/>
        <v>45032</v>
      </c>
      <c r="U2251" t="str">
        <f t="shared" si="152"/>
        <v>Unaudited</v>
      </c>
    </row>
    <row r="2252" spans="1:21" x14ac:dyDescent="0.25">
      <c r="A2252" t="s">
        <v>437</v>
      </c>
      <c r="B2252" t="s">
        <v>1385</v>
      </c>
      <c r="C2252" t="s">
        <v>1386</v>
      </c>
      <c r="D2252" s="15">
        <v>1900</v>
      </c>
      <c r="E2252" s="121">
        <v>1</v>
      </c>
      <c r="F2252" t="s">
        <v>441</v>
      </c>
      <c r="G2252" s="121">
        <v>366</v>
      </c>
      <c r="H2252" t="s">
        <v>388</v>
      </c>
      <c r="I2252" t="s">
        <v>488</v>
      </c>
      <c r="J2252" t="s">
        <v>436</v>
      </c>
      <c r="K2252" t="s">
        <v>436</v>
      </c>
      <c r="L2252" s="756" t="s">
        <v>86</v>
      </c>
      <c r="M2252" t="s">
        <v>494</v>
      </c>
      <c r="N2252" s="681">
        <f t="shared" ca="1" si="149"/>
        <v>0</v>
      </c>
      <c r="O2252" s="681">
        <f t="shared" ca="1" si="149"/>
        <v>0</v>
      </c>
      <c r="P2252" s="681">
        <f t="shared" ca="1" si="149"/>
        <v>0</v>
      </c>
      <c r="Q2252" s="681">
        <f t="shared" ca="1" si="149"/>
        <v>0</v>
      </c>
      <c r="R2252" s="681">
        <f t="shared" ca="1" si="149"/>
        <v>0</v>
      </c>
      <c r="S2252" t="str">
        <f t="shared" si="150"/>
        <v>HUM_ASR_FY_2022</v>
      </c>
      <c r="T2252" s="958">
        <f t="shared" si="151"/>
        <v>45032</v>
      </c>
      <c r="U2252" t="str">
        <f t="shared" si="152"/>
        <v>Unaudited</v>
      </c>
    </row>
    <row r="2253" spans="1:21" x14ac:dyDescent="0.25">
      <c r="A2253" t="s">
        <v>437</v>
      </c>
      <c r="B2253" t="s">
        <v>1385</v>
      </c>
      <c r="C2253" t="s">
        <v>1386</v>
      </c>
      <c r="D2253" s="15">
        <v>1900</v>
      </c>
      <c r="E2253" s="121">
        <v>1</v>
      </c>
      <c r="F2253" t="s">
        <v>441</v>
      </c>
      <c r="G2253" s="121">
        <v>366</v>
      </c>
      <c r="H2253" t="s">
        <v>388</v>
      </c>
      <c r="I2253" t="s">
        <v>488</v>
      </c>
      <c r="J2253" t="s">
        <v>436</v>
      </c>
      <c r="K2253" t="s">
        <v>436</v>
      </c>
      <c r="L2253" s="756" t="s">
        <v>87</v>
      </c>
      <c r="M2253" t="s">
        <v>495</v>
      </c>
      <c r="N2253" s="681">
        <f t="shared" ca="1" si="149"/>
        <v>0</v>
      </c>
      <c r="O2253" s="681">
        <f t="shared" ca="1" si="149"/>
        <v>0</v>
      </c>
      <c r="P2253" s="681">
        <f t="shared" ca="1" si="149"/>
        <v>0</v>
      </c>
      <c r="Q2253" s="681">
        <f t="shared" ca="1" si="149"/>
        <v>0</v>
      </c>
      <c r="R2253" s="681">
        <f t="shared" ca="1" si="149"/>
        <v>0</v>
      </c>
      <c r="S2253" t="str">
        <f t="shared" si="150"/>
        <v>HUM_ASR_FY_2022</v>
      </c>
      <c r="T2253" s="958">
        <f t="shared" si="151"/>
        <v>45032</v>
      </c>
      <c r="U2253" t="str">
        <f t="shared" si="152"/>
        <v>Unaudited</v>
      </c>
    </row>
    <row r="2254" spans="1:21" x14ac:dyDescent="0.25">
      <c r="A2254" t="s">
        <v>437</v>
      </c>
      <c r="B2254" t="s">
        <v>1385</v>
      </c>
      <c r="C2254" t="s">
        <v>1386</v>
      </c>
      <c r="D2254" s="15">
        <v>1900</v>
      </c>
      <c r="E2254" s="121">
        <v>1</v>
      </c>
      <c r="F2254" t="s">
        <v>441</v>
      </c>
      <c r="G2254" s="121">
        <v>366</v>
      </c>
      <c r="H2254" t="s">
        <v>388</v>
      </c>
      <c r="I2254" t="s">
        <v>488</v>
      </c>
      <c r="J2254" t="s">
        <v>436</v>
      </c>
      <c r="K2254" t="s">
        <v>436</v>
      </c>
      <c r="L2254" s="756" t="s">
        <v>213</v>
      </c>
      <c r="M2254" t="s">
        <v>496</v>
      </c>
      <c r="N2254" s="681">
        <f t="shared" ca="1" si="149"/>
        <v>0</v>
      </c>
      <c r="O2254" s="681">
        <f t="shared" ca="1" si="149"/>
        <v>0</v>
      </c>
      <c r="P2254" s="681">
        <f t="shared" ca="1" si="149"/>
        <v>0</v>
      </c>
      <c r="Q2254" s="681">
        <f t="shared" ca="1" si="149"/>
        <v>0</v>
      </c>
      <c r="R2254" s="681">
        <f t="shared" ca="1" si="149"/>
        <v>0</v>
      </c>
      <c r="S2254" t="str">
        <f t="shared" si="150"/>
        <v>HUM_ASR_FY_2022</v>
      </c>
      <c r="T2254" s="958">
        <f t="shared" si="151"/>
        <v>45032</v>
      </c>
      <c r="U2254" t="str">
        <f t="shared" si="152"/>
        <v>Unaudited</v>
      </c>
    </row>
    <row r="2255" spans="1:21" x14ac:dyDescent="0.25">
      <c r="A2255" t="s">
        <v>437</v>
      </c>
      <c r="B2255" t="s">
        <v>1385</v>
      </c>
      <c r="C2255" t="s">
        <v>1386</v>
      </c>
      <c r="D2255" s="15">
        <v>1900</v>
      </c>
      <c r="E2255" s="121">
        <v>1</v>
      </c>
      <c r="F2255" t="s">
        <v>441</v>
      </c>
      <c r="G2255" s="121">
        <v>366</v>
      </c>
      <c r="H2255" t="s">
        <v>388</v>
      </c>
      <c r="I2255" t="s">
        <v>489</v>
      </c>
      <c r="J2255" t="s">
        <v>26</v>
      </c>
      <c r="K2255" t="s">
        <v>26</v>
      </c>
      <c r="L2255" s="756" t="s">
        <v>204</v>
      </c>
      <c r="M2255" t="s">
        <v>26</v>
      </c>
      <c r="N2255" s="681">
        <f t="shared" ca="1" si="149"/>
        <v>-390628.16361290985</v>
      </c>
      <c r="O2255" s="681">
        <f t="shared" ca="1" si="149"/>
        <v>0</v>
      </c>
      <c r="P2255" s="681">
        <f t="shared" ca="1" si="149"/>
        <v>0</v>
      </c>
      <c r="Q2255" s="681">
        <f t="shared" ca="1" si="149"/>
        <v>0</v>
      </c>
      <c r="R2255" s="681">
        <f t="shared" ca="1" si="149"/>
        <v>0</v>
      </c>
      <c r="S2255" t="str">
        <f t="shared" si="150"/>
        <v>HUM_ASR_FY_2022</v>
      </c>
      <c r="T2255" s="958">
        <f t="shared" si="151"/>
        <v>45032</v>
      </c>
      <c r="U2255" t="str">
        <f t="shared" si="152"/>
        <v>Unaudited</v>
      </c>
    </row>
    <row r="2256" spans="1:21" x14ac:dyDescent="0.25">
      <c r="A2256" t="s">
        <v>437</v>
      </c>
      <c r="B2256" t="s">
        <v>1385</v>
      </c>
      <c r="C2256" t="s">
        <v>1386</v>
      </c>
      <c r="D2256" s="15">
        <v>1900</v>
      </c>
      <c r="E2256" s="121">
        <v>1</v>
      </c>
      <c r="F2256" t="s">
        <v>1031</v>
      </c>
      <c r="G2256" s="121" t="s">
        <v>1384</v>
      </c>
      <c r="H2256" t="s">
        <v>388</v>
      </c>
      <c r="I2256" t="s">
        <v>432</v>
      </c>
      <c r="J2256" t="s">
        <v>432</v>
      </c>
      <c r="K2256" t="s">
        <v>432</v>
      </c>
      <c r="M2256" t="s">
        <v>432</v>
      </c>
      <c r="N2256" s="681">
        <f t="shared" ca="1" si="149"/>
        <v>0</v>
      </c>
      <c r="O2256" s="681">
        <f t="shared" ca="1" si="149"/>
        <v>0</v>
      </c>
      <c r="P2256" s="681">
        <f t="shared" ca="1" si="149"/>
        <v>0</v>
      </c>
      <c r="Q2256" s="681">
        <f t="shared" ca="1" si="149"/>
        <v>0</v>
      </c>
      <c r="R2256" s="681">
        <f t="shared" ca="1" si="149"/>
        <v>-71</v>
      </c>
      <c r="S2256" t="str">
        <f t="shared" si="150"/>
        <v>HUM_ASR_FY_2022</v>
      </c>
      <c r="T2256" s="958">
        <f t="shared" si="151"/>
        <v>45032</v>
      </c>
      <c r="U2256" t="str">
        <f t="shared" si="152"/>
        <v>Unaudited</v>
      </c>
    </row>
    <row r="2257" spans="1:21" x14ac:dyDescent="0.25">
      <c r="A2257" t="s">
        <v>437</v>
      </c>
      <c r="B2257" t="s">
        <v>1385</v>
      </c>
      <c r="C2257" t="s">
        <v>1386</v>
      </c>
      <c r="D2257" s="15">
        <v>1900</v>
      </c>
      <c r="E2257" s="121">
        <v>1</v>
      </c>
      <c r="F2257" t="s">
        <v>1031</v>
      </c>
      <c r="G2257" s="121" t="s">
        <v>1384</v>
      </c>
      <c r="H2257" t="s">
        <v>388</v>
      </c>
      <c r="I2257" t="s">
        <v>487</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-34235.380000000237</v>
      </c>
      <c r="S2257" t="str">
        <f t="shared" si="150"/>
        <v>HUM_ASR_FY_2022</v>
      </c>
      <c r="T2257" s="958">
        <f t="shared" si="151"/>
        <v>45032</v>
      </c>
      <c r="U2257" t="str">
        <f t="shared" si="152"/>
        <v>Unaudited</v>
      </c>
    </row>
    <row r="2258" spans="1:21" x14ac:dyDescent="0.25">
      <c r="A2258" t="s">
        <v>437</v>
      </c>
      <c r="B2258" t="s">
        <v>1385</v>
      </c>
      <c r="C2258" t="s">
        <v>1386</v>
      </c>
      <c r="D2258" s="15">
        <v>1900</v>
      </c>
      <c r="E2258" s="121">
        <v>1</v>
      </c>
      <c r="F2258" t="s">
        <v>1031</v>
      </c>
      <c r="G2258" s="121" t="s">
        <v>1384</v>
      </c>
      <c r="H2258" t="s">
        <v>388</v>
      </c>
      <c r="I2258" t="s">
        <v>487</v>
      </c>
      <c r="J2258" t="s">
        <v>12</v>
      </c>
      <c r="K2258" t="s">
        <v>222</v>
      </c>
      <c r="L2258" s="756">
        <v>1.2</v>
      </c>
      <c r="M2258" t="s">
        <v>222</v>
      </c>
      <c r="N2258" s="681">
        <f t="shared" ca="1" si="149"/>
        <v>0</v>
      </c>
      <c r="O2258" s="681">
        <f t="shared" ca="1" si="149"/>
        <v>0</v>
      </c>
      <c r="P2258" s="681">
        <f t="shared" ca="1" si="149"/>
        <v>0</v>
      </c>
      <c r="Q2258" s="681">
        <f t="shared" ca="1" si="149"/>
        <v>0</v>
      </c>
      <c r="R2258" s="681">
        <f t="shared" ca="1" si="149"/>
        <v>0</v>
      </c>
      <c r="S2258" t="str">
        <f t="shared" si="150"/>
        <v>HUM_ASR_FY_2022</v>
      </c>
      <c r="T2258" s="958">
        <f t="shared" si="151"/>
        <v>45032</v>
      </c>
      <c r="U2258" t="str">
        <f t="shared" si="152"/>
        <v>Unaudited</v>
      </c>
    </row>
    <row r="2259" spans="1:21" x14ac:dyDescent="0.25">
      <c r="A2259" t="s">
        <v>437</v>
      </c>
      <c r="B2259" t="s">
        <v>1385</v>
      </c>
      <c r="C2259" t="s">
        <v>1386</v>
      </c>
      <c r="D2259" s="15">
        <v>1900</v>
      </c>
      <c r="E2259" s="121">
        <v>1</v>
      </c>
      <c r="F2259" t="s">
        <v>1031</v>
      </c>
      <c r="G2259" s="121" t="s">
        <v>1384</v>
      </c>
      <c r="H2259" t="s">
        <v>388</v>
      </c>
      <c r="I2259" t="s">
        <v>487</v>
      </c>
      <c r="J2259" t="s">
        <v>12</v>
      </c>
      <c r="K2259" t="s">
        <v>1323</v>
      </c>
      <c r="L2259" s="756" t="s">
        <v>1319</v>
      </c>
      <c r="M2259" t="s">
        <v>1323</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-233268.11999999982</v>
      </c>
      <c r="S2259" t="str">
        <f t="shared" si="150"/>
        <v>HUM_ASR_FY_2022</v>
      </c>
      <c r="T2259" s="958">
        <f t="shared" si="151"/>
        <v>45032</v>
      </c>
      <c r="U2259" t="str">
        <f t="shared" si="152"/>
        <v>Unaudited</v>
      </c>
    </row>
    <row r="2260" spans="1:21" x14ac:dyDescent="0.25">
      <c r="A2260" t="s">
        <v>437</v>
      </c>
      <c r="B2260" t="s">
        <v>1385</v>
      </c>
      <c r="C2260" t="s">
        <v>1386</v>
      </c>
      <c r="D2260" s="15">
        <v>1900</v>
      </c>
      <c r="E2260" s="121">
        <v>1</v>
      </c>
      <c r="F2260" t="s">
        <v>1031</v>
      </c>
      <c r="G2260" s="121" t="s">
        <v>1384</v>
      </c>
      <c r="H2260" t="s">
        <v>388</v>
      </c>
      <c r="I2260" t="s">
        <v>487</v>
      </c>
      <c r="J2260" t="s">
        <v>12</v>
      </c>
      <c r="K2260" t="s">
        <v>1325</v>
      </c>
      <c r="L2260" s="756" t="s">
        <v>1324</v>
      </c>
      <c r="M2260" t="s">
        <v>1325</v>
      </c>
      <c r="N2260" s="681">
        <f t="shared" ca="1" si="153"/>
        <v>0</v>
      </c>
      <c r="O2260" s="681">
        <f t="shared" ca="1" si="153"/>
        <v>0</v>
      </c>
      <c r="P2260" s="681">
        <f t="shared" ca="1" si="153"/>
        <v>0</v>
      </c>
      <c r="Q2260" s="681">
        <f t="shared" ca="1" si="153"/>
        <v>0</v>
      </c>
      <c r="R2260" s="681">
        <f t="shared" ca="1" si="153"/>
        <v>-918525.95999999985</v>
      </c>
      <c r="S2260" t="str">
        <f t="shared" si="150"/>
        <v>HUM_ASR_FY_2022</v>
      </c>
      <c r="T2260" s="958">
        <f t="shared" si="151"/>
        <v>45032</v>
      </c>
      <c r="U2260" t="str">
        <f t="shared" si="152"/>
        <v>Unaudited</v>
      </c>
    </row>
    <row r="2261" spans="1:21" x14ac:dyDescent="0.25">
      <c r="A2261" t="s">
        <v>437</v>
      </c>
      <c r="B2261" t="s">
        <v>1385</v>
      </c>
      <c r="C2261" t="s">
        <v>1386</v>
      </c>
      <c r="D2261" s="15">
        <v>1900</v>
      </c>
      <c r="E2261" s="121">
        <v>1</v>
      </c>
      <c r="F2261" t="s">
        <v>1031</v>
      </c>
      <c r="G2261" s="121" t="s">
        <v>1384</v>
      </c>
      <c r="H2261" t="s">
        <v>388</v>
      </c>
      <c r="I2261" t="s">
        <v>487</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212986.26000000007</v>
      </c>
      <c r="S2261" t="str">
        <f t="shared" si="150"/>
        <v>HUM_ASR_FY_2022</v>
      </c>
      <c r="T2261" s="958">
        <f t="shared" si="151"/>
        <v>45032</v>
      </c>
      <c r="U2261" t="str">
        <f t="shared" si="152"/>
        <v>Unaudited</v>
      </c>
    </row>
    <row r="2262" spans="1:21" x14ac:dyDescent="0.25">
      <c r="A2262" t="s">
        <v>437</v>
      </c>
      <c r="B2262" t="s">
        <v>1385</v>
      </c>
      <c r="C2262" t="s">
        <v>1386</v>
      </c>
      <c r="D2262" s="15">
        <v>1900</v>
      </c>
      <c r="E2262" s="121">
        <v>1</v>
      </c>
      <c r="F2262" t="s">
        <v>1031</v>
      </c>
      <c r="G2262" s="121" t="s">
        <v>1384</v>
      </c>
      <c r="H2262" t="s">
        <v>388</v>
      </c>
      <c r="I2262" t="s">
        <v>488</v>
      </c>
      <c r="J2262" t="s">
        <v>433</v>
      </c>
      <c r="K2262" t="s">
        <v>796</v>
      </c>
      <c r="L2262" s="756">
        <v>2.1</v>
      </c>
      <c r="M2262" t="s">
        <v>731</v>
      </c>
      <c r="N2262" s="681">
        <f t="shared" ca="1" si="153"/>
        <v>0</v>
      </c>
      <c r="O2262" s="681">
        <f t="shared" ca="1" si="153"/>
        <v>0</v>
      </c>
      <c r="P2262" s="681">
        <f t="shared" ca="1" si="153"/>
        <v>0</v>
      </c>
      <c r="Q2262" s="681">
        <f t="shared" ca="1" si="153"/>
        <v>0</v>
      </c>
      <c r="R2262" s="681">
        <f t="shared" ca="1" si="153"/>
        <v>-1909</v>
      </c>
      <c r="S2262" t="str">
        <f t="shared" si="150"/>
        <v>HUM_ASR_FY_2022</v>
      </c>
      <c r="T2262" s="958">
        <f t="shared" si="151"/>
        <v>45032</v>
      </c>
      <c r="U2262" t="str">
        <f t="shared" si="152"/>
        <v>Unaudited</v>
      </c>
    </row>
    <row r="2263" spans="1:21" x14ac:dyDescent="0.25">
      <c r="A2263" t="s">
        <v>437</v>
      </c>
      <c r="B2263" t="s">
        <v>1385</v>
      </c>
      <c r="C2263" t="s">
        <v>1386</v>
      </c>
      <c r="D2263" s="15">
        <v>1900</v>
      </c>
      <c r="E2263" s="121">
        <v>1</v>
      </c>
      <c r="F2263" t="s">
        <v>1031</v>
      </c>
      <c r="G2263" s="121" t="s">
        <v>1384</v>
      </c>
      <c r="H2263" t="s">
        <v>388</v>
      </c>
      <c r="I2263" t="s">
        <v>488</v>
      </c>
      <c r="J2263" t="s">
        <v>433</v>
      </c>
      <c r="K2263" t="s">
        <v>796</v>
      </c>
      <c r="L2263" s="756">
        <v>2.2000000000000002</v>
      </c>
      <c r="M2263" t="s">
        <v>732</v>
      </c>
      <c r="N2263" s="681">
        <f t="shared" ca="1" si="153"/>
        <v>0</v>
      </c>
      <c r="O2263" s="681">
        <f t="shared" ca="1" si="153"/>
        <v>0</v>
      </c>
      <c r="P2263" s="681">
        <f t="shared" ca="1" si="153"/>
        <v>0</v>
      </c>
      <c r="Q2263" s="681">
        <f t="shared" ca="1" si="153"/>
        <v>0</v>
      </c>
      <c r="R2263" s="681">
        <f t="shared" ca="1" si="153"/>
        <v>0</v>
      </c>
      <c r="S2263" t="str">
        <f t="shared" si="150"/>
        <v>HUM_ASR_FY_2022</v>
      </c>
      <c r="T2263" s="958">
        <f t="shared" si="151"/>
        <v>45032</v>
      </c>
      <c r="U2263" t="str">
        <f t="shared" si="152"/>
        <v>Unaudited</v>
      </c>
    </row>
    <row r="2264" spans="1:21" x14ac:dyDescent="0.25">
      <c r="A2264" t="s">
        <v>437</v>
      </c>
      <c r="B2264" t="s">
        <v>1385</v>
      </c>
      <c r="C2264" t="s">
        <v>1386</v>
      </c>
      <c r="D2264" s="15">
        <v>1900</v>
      </c>
      <c r="E2264" s="121">
        <v>1</v>
      </c>
      <c r="F2264" t="s">
        <v>1031</v>
      </c>
      <c r="G2264" s="121" t="s">
        <v>1384</v>
      </c>
      <c r="H2264" t="s">
        <v>388</v>
      </c>
      <c r="I2264" t="s">
        <v>488</v>
      </c>
      <c r="J2264" t="s">
        <v>433</v>
      </c>
      <c r="K2264" t="s">
        <v>796</v>
      </c>
      <c r="L2264" s="756">
        <v>2.2999999999999998</v>
      </c>
      <c r="M2264" t="s">
        <v>733</v>
      </c>
      <c r="N2264" s="681">
        <f t="shared" ca="1" si="153"/>
        <v>0</v>
      </c>
      <c r="O2264" s="681">
        <f t="shared" ca="1" si="153"/>
        <v>0</v>
      </c>
      <c r="P2264" s="681">
        <f t="shared" ca="1" si="153"/>
        <v>0</v>
      </c>
      <c r="Q2264" s="681">
        <f t="shared" ca="1" si="153"/>
        <v>0</v>
      </c>
      <c r="R2264" s="681">
        <f t="shared" ca="1" si="153"/>
        <v>-95019.770000000062</v>
      </c>
      <c r="S2264" t="str">
        <f t="shared" si="150"/>
        <v>HUM_ASR_FY_2022</v>
      </c>
      <c r="T2264" s="958">
        <f t="shared" si="151"/>
        <v>45032</v>
      </c>
      <c r="U2264" t="str">
        <f t="shared" si="152"/>
        <v>Unaudited</v>
      </c>
    </row>
    <row r="2265" spans="1:21" x14ac:dyDescent="0.25">
      <c r="A2265" t="s">
        <v>437</v>
      </c>
      <c r="B2265" t="s">
        <v>1385</v>
      </c>
      <c r="C2265" t="s">
        <v>1386</v>
      </c>
      <c r="D2265" s="15">
        <v>1900</v>
      </c>
      <c r="E2265" s="121">
        <v>1</v>
      </c>
      <c r="F2265" t="s">
        <v>1031</v>
      </c>
      <c r="G2265" s="121" t="s">
        <v>1384</v>
      </c>
      <c r="H2265" t="s">
        <v>388</v>
      </c>
      <c r="I2265" t="s">
        <v>488</v>
      </c>
      <c r="J2265" t="s">
        <v>433</v>
      </c>
      <c r="K2265" t="s">
        <v>796</v>
      </c>
      <c r="L2265" s="756">
        <v>2.4</v>
      </c>
      <c r="M2265" t="s">
        <v>734</v>
      </c>
      <c r="N2265" s="681">
        <f t="shared" ca="1" si="153"/>
        <v>0</v>
      </c>
      <c r="O2265" s="681">
        <f t="shared" ca="1" si="153"/>
        <v>0</v>
      </c>
      <c r="P2265" s="681">
        <f t="shared" ca="1" si="153"/>
        <v>0</v>
      </c>
      <c r="Q2265" s="681">
        <f t="shared" ca="1" si="153"/>
        <v>0</v>
      </c>
      <c r="R2265" s="681">
        <f t="shared" ca="1" si="153"/>
        <v>0</v>
      </c>
      <c r="S2265" t="str">
        <f t="shared" si="150"/>
        <v>HUM_ASR_FY_2022</v>
      </c>
      <c r="T2265" s="958">
        <f t="shared" si="151"/>
        <v>45032</v>
      </c>
      <c r="U2265" t="str">
        <f t="shared" si="152"/>
        <v>Unaudited</v>
      </c>
    </row>
    <row r="2266" spans="1:21" x14ac:dyDescent="0.25">
      <c r="A2266" t="s">
        <v>437</v>
      </c>
      <c r="B2266" t="s">
        <v>1385</v>
      </c>
      <c r="C2266" t="s">
        <v>1386</v>
      </c>
      <c r="D2266" s="15">
        <v>1900</v>
      </c>
      <c r="E2266" s="121">
        <v>1</v>
      </c>
      <c r="F2266" t="s">
        <v>1031</v>
      </c>
      <c r="G2266" s="121" t="s">
        <v>1384</v>
      </c>
      <c r="H2266" t="s">
        <v>388</v>
      </c>
      <c r="I2266" t="s">
        <v>488</v>
      </c>
      <c r="J2266" t="s">
        <v>433</v>
      </c>
      <c r="K2266" t="s">
        <v>796</v>
      </c>
      <c r="L2266" s="756">
        <v>2.5</v>
      </c>
      <c r="M2266" t="s">
        <v>776</v>
      </c>
      <c r="N2266" s="681">
        <f t="shared" ca="1" si="153"/>
        <v>0</v>
      </c>
      <c r="O2266" s="681">
        <f t="shared" ca="1" si="153"/>
        <v>0</v>
      </c>
      <c r="P2266" s="681">
        <f t="shared" ca="1" si="153"/>
        <v>0</v>
      </c>
      <c r="Q2266" s="681">
        <f t="shared" ca="1" si="153"/>
        <v>0</v>
      </c>
      <c r="R2266" s="681">
        <f t="shared" ca="1" si="153"/>
        <v>-835</v>
      </c>
      <c r="S2266" t="str">
        <f t="shared" si="150"/>
        <v>HUM_ASR_FY_2022</v>
      </c>
      <c r="T2266" s="958">
        <f t="shared" si="151"/>
        <v>45032</v>
      </c>
      <c r="U2266" t="str">
        <f t="shared" si="152"/>
        <v>Unaudited</v>
      </c>
    </row>
    <row r="2267" spans="1:21" x14ac:dyDescent="0.25">
      <c r="A2267" t="s">
        <v>437</v>
      </c>
      <c r="B2267" t="s">
        <v>1385</v>
      </c>
      <c r="C2267" t="s">
        <v>1386</v>
      </c>
      <c r="D2267" s="15">
        <v>1900</v>
      </c>
      <c r="E2267" s="121">
        <v>1</v>
      </c>
      <c r="F2267" t="s">
        <v>1031</v>
      </c>
      <c r="G2267" s="121" t="s">
        <v>1384</v>
      </c>
      <c r="H2267" t="s">
        <v>388</v>
      </c>
      <c r="I2267" t="s">
        <v>488</v>
      </c>
      <c r="J2267" t="s">
        <v>433</v>
      </c>
      <c r="K2267" t="s">
        <v>796</v>
      </c>
      <c r="L2267" s="756">
        <v>2.6</v>
      </c>
      <c r="M2267" t="s">
        <v>186</v>
      </c>
      <c r="N2267" s="681">
        <f t="shared" ca="1" si="153"/>
        <v>0</v>
      </c>
      <c r="O2267" s="681">
        <f t="shared" ca="1" si="153"/>
        <v>0</v>
      </c>
      <c r="P2267" s="681">
        <f t="shared" ca="1" si="153"/>
        <v>0</v>
      </c>
      <c r="Q2267" s="681">
        <f t="shared" ca="1" si="153"/>
        <v>0</v>
      </c>
      <c r="R2267" s="681">
        <f t="shared" ca="1" si="153"/>
        <v>-10521.200000000006</v>
      </c>
      <c r="S2267" t="str">
        <f t="shared" si="150"/>
        <v>HUM_ASR_FY_2022</v>
      </c>
      <c r="T2267" s="958">
        <f t="shared" si="151"/>
        <v>45032</v>
      </c>
      <c r="U2267" t="str">
        <f t="shared" si="152"/>
        <v>Unaudited</v>
      </c>
    </row>
    <row r="2268" spans="1:21" x14ac:dyDescent="0.25">
      <c r="A2268" t="s">
        <v>437</v>
      </c>
      <c r="B2268" t="s">
        <v>1385</v>
      </c>
      <c r="C2268" t="s">
        <v>1386</v>
      </c>
      <c r="D2268" s="15">
        <v>1900</v>
      </c>
      <c r="E2268" s="121">
        <v>1</v>
      </c>
      <c r="F2268" t="s">
        <v>1031</v>
      </c>
      <c r="G2268" s="121" t="s">
        <v>1384</v>
      </c>
      <c r="H2268" t="s">
        <v>388</v>
      </c>
      <c r="I2268" t="s">
        <v>488</v>
      </c>
      <c r="J2268" t="s">
        <v>433</v>
      </c>
      <c r="K2268" t="s">
        <v>796</v>
      </c>
      <c r="L2268" s="756">
        <v>2.7</v>
      </c>
      <c r="M2268" t="s">
        <v>797</v>
      </c>
      <c r="N2268" s="681">
        <f t="shared" ca="1" si="153"/>
        <v>0</v>
      </c>
      <c r="O2268" s="681">
        <f t="shared" ca="1" si="153"/>
        <v>0</v>
      </c>
      <c r="P2268" s="681">
        <f t="shared" ca="1" si="153"/>
        <v>0</v>
      </c>
      <c r="Q2268" s="681">
        <f t="shared" ca="1" si="153"/>
        <v>0</v>
      </c>
      <c r="R2268" s="681">
        <f t="shared" ca="1" si="153"/>
        <v>-785106.51308121916</v>
      </c>
      <c r="S2268" t="str">
        <f t="shared" si="150"/>
        <v>HUM_ASR_FY_2022</v>
      </c>
      <c r="T2268" s="958">
        <f t="shared" si="151"/>
        <v>45032</v>
      </c>
      <c r="U2268" t="str">
        <f t="shared" si="152"/>
        <v>Unaudited</v>
      </c>
    </row>
    <row r="2269" spans="1:21" x14ac:dyDescent="0.25">
      <c r="A2269" t="s">
        <v>437</v>
      </c>
      <c r="B2269" t="s">
        <v>1385</v>
      </c>
      <c r="C2269" t="s">
        <v>1386</v>
      </c>
      <c r="D2269" s="15">
        <v>1900</v>
      </c>
      <c r="E2269" s="121">
        <v>1</v>
      </c>
      <c r="F2269" t="s">
        <v>1031</v>
      </c>
      <c r="G2269" s="121" t="s">
        <v>1384</v>
      </c>
      <c r="H2269" t="s">
        <v>388</v>
      </c>
      <c r="I2269" t="s">
        <v>488</v>
      </c>
      <c r="J2269" t="s">
        <v>433</v>
      </c>
      <c r="K2269" t="s">
        <v>796</v>
      </c>
      <c r="L2269" s="756">
        <v>2.8</v>
      </c>
      <c r="M2269" t="s">
        <v>798</v>
      </c>
      <c r="N2269" s="681">
        <f t="shared" ca="1" si="153"/>
        <v>0</v>
      </c>
      <c r="O2269" s="681">
        <f t="shared" ca="1" si="153"/>
        <v>0</v>
      </c>
      <c r="P2269" s="681">
        <f t="shared" ca="1" si="153"/>
        <v>0</v>
      </c>
      <c r="Q2269" s="681">
        <f t="shared" ca="1" si="153"/>
        <v>0</v>
      </c>
      <c r="R2269" s="681">
        <f t="shared" ca="1" si="153"/>
        <v>0</v>
      </c>
      <c r="S2269" t="str">
        <f t="shared" si="150"/>
        <v>HUM_ASR_FY_2022</v>
      </c>
      <c r="T2269" s="958">
        <f t="shared" si="151"/>
        <v>45032</v>
      </c>
      <c r="U2269" t="str">
        <f t="shared" si="152"/>
        <v>Unaudited</v>
      </c>
    </row>
    <row r="2270" spans="1:21" x14ac:dyDescent="0.25">
      <c r="A2270" t="s">
        <v>437</v>
      </c>
      <c r="B2270" t="s">
        <v>1385</v>
      </c>
      <c r="C2270" t="s">
        <v>1386</v>
      </c>
      <c r="D2270" s="15">
        <v>1900</v>
      </c>
      <c r="E2270" s="121">
        <v>1</v>
      </c>
      <c r="F2270" t="s">
        <v>1031</v>
      </c>
      <c r="G2270" s="121" t="s">
        <v>1384</v>
      </c>
      <c r="H2270" t="s">
        <v>388</v>
      </c>
      <c r="I2270" t="s">
        <v>488</v>
      </c>
      <c r="J2270" t="s">
        <v>433</v>
      </c>
      <c r="K2270" t="s">
        <v>796</v>
      </c>
      <c r="L2270" s="756">
        <v>2.9</v>
      </c>
      <c r="M2270" t="s">
        <v>779</v>
      </c>
      <c r="N2270" s="681">
        <f t="shared" ca="1" si="153"/>
        <v>0</v>
      </c>
      <c r="O2270" s="681">
        <f t="shared" ca="1" si="153"/>
        <v>0</v>
      </c>
      <c r="P2270" s="681">
        <f t="shared" ca="1" si="153"/>
        <v>0</v>
      </c>
      <c r="Q2270" s="681">
        <f t="shared" ca="1" si="153"/>
        <v>0</v>
      </c>
      <c r="R2270" s="681">
        <f t="shared" ca="1" si="153"/>
        <v>0</v>
      </c>
      <c r="S2270" t="str">
        <f t="shared" si="150"/>
        <v>HUM_ASR_FY_2022</v>
      </c>
      <c r="T2270" s="958">
        <f t="shared" si="151"/>
        <v>45032</v>
      </c>
      <c r="U2270" t="str">
        <f t="shared" si="152"/>
        <v>Unaudited</v>
      </c>
    </row>
    <row r="2271" spans="1:21" x14ac:dyDescent="0.25">
      <c r="A2271" t="s">
        <v>437</v>
      </c>
      <c r="B2271" t="s">
        <v>1385</v>
      </c>
      <c r="C2271" t="s">
        <v>1386</v>
      </c>
      <c r="D2271" s="15">
        <v>1900</v>
      </c>
      <c r="E2271" s="121">
        <v>1</v>
      </c>
      <c r="F2271" t="s">
        <v>1031</v>
      </c>
      <c r="G2271" s="121" t="s">
        <v>1384</v>
      </c>
      <c r="H2271" t="s">
        <v>388</v>
      </c>
      <c r="I2271" t="s">
        <v>488</v>
      </c>
      <c r="J2271" t="s">
        <v>433</v>
      </c>
      <c r="K2271" t="s">
        <v>223</v>
      </c>
      <c r="L2271" s="756">
        <v>2.11</v>
      </c>
      <c r="M2271" t="s">
        <v>228</v>
      </c>
      <c r="N2271" s="681">
        <f t="shared" ca="1" si="153"/>
        <v>0</v>
      </c>
      <c r="O2271" s="681">
        <f t="shared" ca="1" si="153"/>
        <v>0</v>
      </c>
      <c r="P2271" s="681">
        <f t="shared" ca="1" si="153"/>
        <v>0</v>
      </c>
      <c r="Q2271" s="681">
        <f t="shared" ca="1" si="153"/>
        <v>0</v>
      </c>
      <c r="R2271" s="681">
        <f t="shared" ca="1" si="153"/>
        <v>55740.860000000008</v>
      </c>
      <c r="S2271" t="str">
        <f t="shared" si="150"/>
        <v>HUM_ASR_FY_2022</v>
      </c>
      <c r="T2271" s="958">
        <f t="shared" si="151"/>
        <v>45032</v>
      </c>
      <c r="U2271" t="str">
        <f t="shared" si="152"/>
        <v>Unaudited</v>
      </c>
    </row>
    <row r="2272" spans="1:21" x14ac:dyDescent="0.25">
      <c r="A2272" t="s">
        <v>437</v>
      </c>
      <c r="B2272" t="s">
        <v>1385</v>
      </c>
      <c r="C2272" t="s">
        <v>1386</v>
      </c>
      <c r="D2272" s="15">
        <v>1900</v>
      </c>
      <c r="E2272" s="121">
        <v>1</v>
      </c>
      <c r="F2272" t="s">
        <v>1031</v>
      </c>
      <c r="G2272" s="121" t="s">
        <v>1384</v>
      </c>
      <c r="H2272" t="s">
        <v>388</v>
      </c>
      <c r="I2272" t="s">
        <v>488</v>
      </c>
      <c r="J2272" t="s">
        <v>433</v>
      </c>
      <c r="K2272" t="s">
        <v>223</v>
      </c>
      <c r="L2272" s="756">
        <v>2.12</v>
      </c>
      <c r="M2272" t="s">
        <v>552</v>
      </c>
      <c r="N2272" s="681">
        <f t="shared" ca="1" si="153"/>
        <v>0</v>
      </c>
      <c r="O2272" s="681">
        <f t="shared" ca="1" si="153"/>
        <v>0</v>
      </c>
      <c r="P2272" s="681">
        <f t="shared" ca="1" si="153"/>
        <v>0</v>
      </c>
      <c r="Q2272" s="681">
        <f t="shared" ca="1" si="153"/>
        <v>0</v>
      </c>
      <c r="R2272" s="681">
        <f t="shared" ca="1" si="153"/>
        <v>142908.08999999997</v>
      </c>
      <c r="S2272" t="str">
        <f t="shared" si="150"/>
        <v>HUM_ASR_FY_2022</v>
      </c>
      <c r="T2272" s="958">
        <f t="shared" si="151"/>
        <v>45032</v>
      </c>
      <c r="U2272" t="str">
        <f t="shared" si="152"/>
        <v>Unaudited</v>
      </c>
    </row>
    <row r="2273" spans="1:21" x14ac:dyDescent="0.25">
      <c r="A2273" t="s">
        <v>437</v>
      </c>
      <c r="B2273" t="s">
        <v>1385</v>
      </c>
      <c r="C2273" t="s">
        <v>1386</v>
      </c>
      <c r="D2273" s="15">
        <v>1900</v>
      </c>
      <c r="E2273" s="121">
        <v>1</v>
      </c>
      <c r="F2273" t="s">
        <v>1031</v>
      </c>
      <c r="G2273" s="121" t="s">
        <v>1384</v>
      </c>
      <c r="H2273" t="s">
        <v>388</v>
      </c>
      <c r="I2273" t="s">
        <v>488</v>
      </c>
      <c r="J2273" t="s">
        <v>433</v>
      </c>
      <c r="K2273" t="s">
        <v>223</v>
      </c>
      <c r="L2273" s="756">
        <v>2.13</v>
      </c>
      <c r="M2273" t="s">
        <v>229</v>
      </c>
      <c r="N2273" s="681">
        <f t="shared" ca="1" si="153"/>
        <v>0</v>
      </c>
      <c r="O2273" s="681">
        <f t="shared" ca="1" si="153"/>
        <v>0</v>
      </c>
      <c r="P2273" s="681">
        <f t="shared" ca="1" si="153"/>
        <v>0</v>
      </c>
      <c r="Q2273" s="681">
        <f t="shared" ca="1" si="153"/>
        <v>0</v>
      </c>
      <c r="R2273" s="681">
        <f t="shared" ca="1" si="153"/>
        <v>-35898.590000000011</v>
      </c>
      <c r="S2273" t="str">
        <f t="shared" si="150"/>
        <v>HUM_ASR_FY_2022</v>
      </c>
      <c r="T2273" s="958">
        <f t="shared" si="151"/>
        <v>45032</v>
      </c>
      <c r="U2273" t="str">
        <f t="shared" si="152"/>
        <v>Unaudited</v>
      </c>
    </row>
    <row r="2274" spans="1:21" x14ac:dyDescent="0.25">
      <c r="A2274" t="s">
        <v>437</v>
      </c>
      <c r="B2274" t="s">
        <v>1385</v>
      </c>
      <c r="C2274" t="s">
        <v>1386</v>
      </c>
      <c r="D2274" s="15">
        <v>1900</v>
      </c>
      <c r="E2274" s="121">
        <v>1</v>
      </c>
      <c r="F2274" t="s">
        <v>1031</v>
      </c>
      <c r="G2274" s="121" t="s">
        <v>1384</v>
      </c>
      <c r="H2274" t="s">
        <v>388</v>
      </c>
      <c r="I2274" t="s">
        <v>488</v>
      </c>
      <c r="J2274" t="s">
        <v>433</v>
      </c>
      <c r="K2274" t="s">
        <v>223</v>
      </c>
      <c r="L2274" s="756">
        <v>2.14</v>
      </c>
      <c r="M2274" t="s">
        <v>556</v>
      </c>
      <c r="N2274" s="681">
        <f t="shared" ca="1" si="153"/>
        <v>0</v>
      </c>
      <c r="O2274" s="681">
        <f t="shared" ca="1" si="153"/>
        <v>0</v>
      </c>
      <c r="P2274" s="681">
        <f t="shared" ca="1" si="153"/>
        <v>0</v>
      </c>
      <c r="Q2274" s="681">
        <f t="shared" ca="1" si="153"/>
        <v>0</v>
      </c>
      <c r="R2274" s="681">
        <f t="shared" ca="1" si="153"/>
        <v>19664.820000000014</v>
      </c>
      <c r="S2274" t="str">
        <f t="shared" si="150"/>
        <v>HUM_ASR_FY_2022</v>
      </c>
      <c r="T2274" s="958">
        <f t="shared" si="151"/>
        <v>45032</v>
      </c>
      <c r="U2274" t="str">
        <f t="shared" si="152"/>
        <v>Unaudited</v>
      </c>
    </row>
    <row r="2275" spans="1:21" x14ac:dyDescent="0.25">
      <c r="A2275" t="s">
        <v>437</v>
      </c>
      <c r="B2275" t="s">
        <v>1385</v>
      </c>
      <c r="C2275" t="s">
        <v>1386</v>
      </c>
      <c r="D2275" s="15">
        <v>1900</v>
      </c>
      <c r="E2275" s="121">
        <v>1</v>
      </c>
      <c r="F2275" t="s">
        <v>1031</v>
      </c>
      <c r="G2275" s="121" t="s">
        <v>1384</v>
      </c>
      <c r="H2275" t="s">
        <v>388</v>
      </c>
      <c r="I2275" t="s">
        <v>488</v>
      </c>
      <c r="J2275" t="s">
        <v>433</v>
      </c>
      <c r="K2275" t="s">
        <v>223</v>
      </c>
      <c r="L2275" s="756">
        <v>2.15</v>
      </c>
      <c r="M2275" t="s">
        <v>20</v>
      </c>
      <c r="N2275" s="681">
        <f t="shared" ca="1" si="153"/>
        <v>0</v>
      </c>
      <c r="O2275" s="681">
        <f t="shared" ca="1" si="153"/>
        <v>0</v>
      </c>
      <c r="P2275" s="681">
        <f t="shared" ca="1" si="153"/>
        <v>0</v>
      </c>
      <c r="Q2275" s="681">
        <f t="shared" ca="1" si="153"/>
        <v>0</v>
      </c>
      <c r="R2275" s="681">
        <f t="shared" ca="1" si="153"/>
        <v>41129.872727272719</v>
      </c>
      <c r="S2275" t="str">
        <f t="shared" si="150"/>
        <v>HUM_ASR_FY_2022</v>
      </c>
      <c r="T2275" s="958">
        <f t="shared" si="151"/>
        <v>45032</v>
      </c>
      <c r="U2275" t="str">
        <f t="shared" si="152"/>
        <v>Unaudited</v>
      </c>
    </row>
    <row r="2276" spans="1:21" x14ac:dyDescent="0.25">
      <c r="A2276" t="s">
        <v>437</v>
      </c>
      <c r="B2276" t="s">
        <v>1385</v>
      </c>
      <c r="C2276" t="s">
        <v>1386</v>
      </c>
      <c r="D2276" s="15">
        <v>1900</v>
      </c>
      <c r="E2276" s="121">
        <v>1</v>
      </c>
      <c r="F2276" t="s">
        <v>1031</v>
      </c>
      <c r="G2276" s="121" t="s">
        <v>1384</v>
      </c>
      <c r="H2276" t="s">
        <v>388</v>
      </c>
      <c r="I2276" t="s">
        <v>488</v>
      </c>
      <c r="J2276" t="s">
        <v>433</v>
      </c>
      <c r="K2276" t="s">
        <v>223</v>
      </c>
      <c r="L2276" s="756">
        <v>2.16</v>
      </c>
      <c r="M2276" t="s">
        <v>799</v>
      </c>
      <c r="N2276" s="681">
        <f t="shared" ca="1" si="153"/>
        <v>0</v>
      </c>
      <c r="O2276" s="681">
        <f t="shared" ca="1" si="153"/>
        <v>0</v>
      </c>
      <c r="P2276" s="681">
        <f t="shared" ca="1" si="153"/>
        <v>0</v>
      </c>
      <c r="Q2276" s="681">
        <f t="shared" ca="1" si="153"/>
        <v>0</v>
      </c>
      <c r="R2276" s="681">
        <f t="shared" ca="1" si="153"/>
        <v>0</v>
      </c>
      <c r="S2276" t="str">
        <f t="shared" si="150"/>
        <v>HUM_ASR_FY_2022</v>
      </c>
      <c r="T2276" s="958">
        <f t="shared" si="151"/>
        <v>45032</v>
      </c>
      <c r="U2276" t="str">
        <f t="shared" si="152"/>
        <v>Unaudited</v>
      </c>
    </row>
    <row r="2277" spans="1:21" x14ac:dyDescent="0.25">
      <c r="A2277" t="s">
        <v>437</v>
      </c>
      <c r="B2277" t="s">
        <v>1385</v>
      </c>
      <c r="C2277" t="s">
        <v>1386</v>
      </c>
      <c r="D2277" s="15">
        <v>1900</v>
      </c>
      <c r="E2277" s="121">
        <v>1</v>
      </c>
      <c r="F2277" t="s">
        <v>1031</v>
      </c>
      <c r="G2277" s="121" t="s">
        <v>1384</v>
      </c>
      <c r="H2277" t="s">
        <v>388</v>
      </c>
      <c r="I2277" t="s">
        <v>488</v>
      </c>
      <c r="J2277" t="s">
        <v>433</v>
      </c>
      <c r="K2277" t="s">
        <v>223</v>
      </c>
      <c r="L2277" s="756">
        <v>2.17</v>
      </c>
      <c r="M2277" t="s">
        <v>1052</v>
      </c>
      <c r="N2277" s="681">
        <f t="shared" ca="1" si="153"/>
        <v>0</v>
      </c>
      <c r="O2277" s="681">
        <f t="shared" ca="1" si="153"/>
        <v>0</v>
      </c>
      <c r="P2277" s="681">
        <f t="shared" ca="1" si="153"/>
        <v>0</v>
      </c>
      <c r="Q2277" s="681">
        <f t="shared" ca="1" si="153"/>
        <v>0</v>
      </c>
      <c r="R2277" s="681">
        <f t="shared" ca="1" si="153"/>
        <v>0</v>
      </c>
      <c r="S2277" t="str">
        <f t="shared" si="150"/>
        <v>HUM_ASR_FY_2022</v>
      </c>
      <c r="T2277" s="958">
        <f t="shared" si="151"/>
        <v>45032</v>
      </c>
      <c r="U2277" t="str">
        <f t="shared" si="152"/>
        <v>Unaudited</v>
      </c>
    </row>
    <row r="2278" spans="1:21" x14ac:dyDescent="0.25">
      <c r="A2278" t="s">
        <v>437</v>
      </c>
      <c r="B2278" t="s">
        <v>1385</v>
      </c>
      <c r="C2278" t="s">
        <v>1386</v>
      </c>
      <c r="D2278" s="15">
        <v>1900</v>
      </c>
      <c r="E2278" s="121">
        <v>1</v>
      </c>
      <c r="F2278" t="s">
        <v>1031</v>
      </c>
      <c r="G2278" s="121" t="s">
        <v>1384</v>
      </c>
      <c r="H2278" t="s">
        <v>388</v>
      </c>
      <c r="I2278" t="s">
        <v>488</v>
      </c>
      <c r="J2278" t="s">
        <v>433</v>
      </c>
      <c r="K2278" t="s">
        <v>223</v>
      </c>
      <c r="L2278" s="756">
        <v>2.1800000000000002</v>
      </c>
      <c r="M2278" t="s">
        <v>648</v>
      </c>
      <c r="N2278" s="681">
        <f t="shared" ca="1" si="153"/>
        <v>0</v>
      </c>
      <c r="O2278" s="681">
        <f t="shared" ca="1" si="153"/>
        <v>0</v>
      </c>
      <c r="P2278" s="681">
        <f t="shared" ca="1" si="153"/>
        <v>0</v>
      </c>
      <c r="Q2278" s="681">
        <f t="shared" ca="1" si="153"/>
        <v>0</v>
      </c>
      <c r="R2278" s="681">
        <f t="shared" ca="1" si="153"/>
        <v>25369.35</v>
      </c>
      <c r="S2278" t="str">
        <f t="shared" si="150"/>
        <v>HUM_ASR_FY_2022</v>
      </c>
      <c r="T2278" s="958">
        <f t="shared" si="151"/>
        <v>45032</v>
      </c>
      <c r="U2278" t="str">
        <f t="shared" si="152"/>
        <v>Unaudited</v>
      </c>
    </row>
    <row r="2279" spans="1:21" x14ac:dyDescent="0.25">
      <c r="A2279" t="s">
        <v>437</v>
      </c>
      <c r="B2279" t="s">
        <v>1385</v>
      </c>
      <c r="C2279" t="s">
        <v>1386</v>
      </c>
      <c r="D2279" s="15">
        <v>1900</v>
      </c>
      <c r="E2279" s="121">
        <v>1</v>
      </c>
      <c r="F2279" t="s">
        <v>1031</v>
      </c>
      <c r="G2279" s="121" t="s">
        <v>1384</v>
      </c>
      <c r="H2279" t="s">
        <v>388</v>
      </c>
      <c r="I2279" t="s">
        <v>488</v>
      </c>
      <c r="J2279" t="s">
        <v>433</v>
      </c>
      <c r="K2279" t="s">
        <v>223</v>
      </c>
      <c r="L2279" s="756">
        <v>2.19</v>
      </c>
      <c r="M2279" t="s">
        <v>218</v>
      </c>
      <c r="N2279" s="681">
        <f t="shared" ca="1" si="153"/>
        <v>0</v>
      </c>
      <c r="O2279" s="681">
        <f t="shared" ca="1" si="153"/>
        <v>0</v>
      </c>
      <c r="P2279" s="681">
        <f t="shared" ca="1" si="153"/>
        <v>0</v>
      </c>
      <c r="Q2279" s="681">
        <f t="shared" ca="1" si="153"/>
        <v>0</v>
      </c>
      <c r="R2279" s="681">
        <f t="shared" ca="1" si="153"/>
        <v>0</v>
      </c>
      <c r="S2279" t="str">
        <f t="shared" si="150"/>
        <v>HUM_ASR_FY_2022</v>
      </c>
      <c r="T2279" s="958">
        <f t="shared" si="151"/>
        <v>45032</v>
      </c>
      <c r="U2279" t="str">
        <f t="shared" si="152"/>
        <v>Unaudited</v>
      </c>
    </row>
    <row r="2280" spans="1:21" x14ac:dyDescent="0.25">
      <c r="A2280" t="s">
        <v>437</v>
      </c>
      <c r="B2280" t="s">
        <v>1385</v>
      </c>
      <c r="C2280" t="s">
        <v>1386</v>
      </c>
      <c r="D2280" s="15">
        <v>1900</v>
      </c>
      <c r="E2280" s="121">
        <v>1</v>
      </c>
      <c r="F2280" t="s">
        <v>1031</v>
      </c>
      <c r="G2280" s="121" t="s">
        <v>1384</v>
      </c>
      <c r="H2280" t="s">
        <v>388</v>
      </c>
      <c r="I2280" t="s">
        <v>488</v>
      </c>
      <c r="J2280" t="s">
        <v>433</v>
      </c>
      <c r="K2280" t="s">
        <v>223</v>
      </c>
      <c r="L2280" s="756" t="s">
        <v>704</v>
      </c>
      <c r="M2280" t="s">
        <v>230</v>
      </c>
      <c r="N2280" s="681">
        <f t="shared" ca="1" si="153"/>
        <v>0</v>
      </c>
      <c r="O2280" s="681">
        <f t="shared" ca="1" si="153"/>
        <v>0</v>
      </c>
      <c r="P2280" s="681">
        <f t="shared" ca="1" si="153"/>
        <v>0</v>
      </c>
      <c r="Q2280" s="681">
        <f t="shared" ca="1" si="153"/>
        <v>0</v>
      </c>
      <c r="R2280" s="681">
        <f t="shared" ca="1" si="153"/>
        <v>-477112.50740414113</v>
      </c>
      <c r="S2280" t="str">
        <f t="shared" si="150"/>
        <v>HUM_ASR_FY_2022</v>
      </c>
      <c r="T2280" s="958">
        <f t="shared" si="151"/>
        <v>45032</v>
      </c>
      <c r="U2280" t="str">
        <f t="shared" si="152"/>
        <v>Unaudited</v>
      </c>
    </row>
    <row r="2281" spans="1:21" x14ac:dyDescent="0.25">
      <c r="A2281" t="s">
        <v>437</v>
      </c>
      <c r="B2281" t="s">
        <v>1385</v>
      </c>
      <c r="C2281" t="s">
        <v>1386</v>
      </c>
      <c r="D2281" s="15">
        <v>1900</v>
      </c>
      <c r="E2281" s="121">
        <v>1</v>
      </c>
      <c r="F2281" t="s">
        <v>1031</v>
      </c>
      <c r="G2281" s="121" t="s">
        <v>1384</v>
      </c>
      <c r="H2281" t="s">
        <v>388</v>
      </c>
      <c r="I2281" t="s">
        <v>488</v>
      </c>
      <c r="J2281" t="s">
        <v>433</v>
      </c>
      <c r="K2281" t="s">
        <v>223</v>
      </c>
      <c r="L2281" s="756">
        <v>2.21</v>
      </c>
      <c r="M2281" t="s">
        <v>466</v>
      </c>
      <c r="N2281" s="681">
        <f t="shared" ca="1" si="153"/>
        <v>0</v>
      </c>
      <c r="O2281" s="681">
        <f t="shared" ca="1" si="153"/>
        <v>0</v>
      </c>
      <c r="P2281" s="681">
        <f t="shared" ca="1" si="153"/>
        <v>0</v>
      </c>
      <c r="Q2281" s="681">
        <f t="shared" ca="1" si="153"/>
        <v>0</v>
      </c>
      <c r="R2281" s="681">
        <f t="shared" ca="1" si="153"/>
        <v>0</v>
      </c>
      <c r="S2281" t="str">
        <f t="shared" si="150"/>
        <v>HUM_ASR_FY_2022</v>
      </c>
      <c r="T2281" s="958">
        <f t="shared" si="151"/>
        <v>45032</v>
      </c>
      <c r="U2281" t="str">
        <f t="shared" si="152"/>
        <v>Unaudited</v>
      </c>
    </row>
    <row r="2282" spans="1:21" x14ac:dyDescent="0.25">
      <c r="A2282" t="s">
        <v>437</v>
      </c>
      <c r="B2282" t="s">
        <v>1385</v>
      </c>
      <c r="C2282" t="s">
        <v>1386</v>
      </c>
      <c r="D2282" s="15">
        <v>1900</v>
      </c>
      <c r="E2282" s="121">
        <v>1</v>
      </c>
      <c r="F2282" t="s">
        <v>1031</v>
      </c>
      <c r="G2282" s="121" t="s">
        <v>1384</v>
      </c>
      <c r="H2282" t="s">
        <v>388</v>
      </c>
      <c r="I2282" t="s">
        <v>488</v>
      </c>
      <c r="J2282" t="s">
        <v>433</v>
      </c>
      <c r="K2282" t="s">
        <v>6</v>
      </c>
      <c r="L2282" s="756" t="s">
        <v>70</v>
      </c>
      <c r="M2282" t="s">
        <v>188</v>
      </c>
      <c r="N2282" s="681">
        <f t="shared" ca="1" si="153"/>
        <v>0</v>
      </c>
      <c r="O2282" s="681">
        <f t="shared" ca="1" si="153"/>
        <v>0</v>
      </c>
      <c r="P2282" s="681">
        <f t="shared" ca="1" si="153"/>
        <v>0</v>
      </c>
      <c r="Q2282" s="681">
        <f t="shared" ca="1" si="153"/>
        <v>0</v>
      </c>
      <c r="R2282" s="681">
        <f t="shared" ca="1" si="153"/>
        <v>4765.32</v>
      </c>
      <c r="S2282" t="str">
        <f t="shared" si="150"/>
        <v>HUM_ASR_FY_2022</v>
      </c>
      <c r="T2282" s="958">
        <f t="shared" si="151"/>
        <v>45032</v>
      </c>
      <c r="U2282" t="str">
        <f t="shared" si="152"/>
        <v>Unaudited</v>
      </c>
    </row>
    <row r="2283" spans="1:21" x14ac:dyDescent="0.25">
      <c r="A2283" t="s">
        <v>437</v>
      </c>
      <c r="B2283" t="s">
        <v>1385</v>
      </c>
      <c r="C2283" t="s">
        <v>1386</v>
      </c>
      <c r="D2283" s="15">
        <v>1900</v>
      </c>
      <c r="E2283" s="121">
        <v>1</v>
      </c>
      <c r="F2283" t="s">
        <v>1031</v>
      </c>
      <c r="G2283" s="121" t="s">
        <v>1384</v>
      </c>
      <c r="H2283" t="s">
        <v>388</v>
      </c>
      <c r="I2283" t="s">
        <v>488</v>
      </c>
      <c r="J2283" t="s">
        <v>433</v>
      </c>
      <c r="K2283" t="s">
        <v>6</v>
      </c>
      <c r="L2283" s="756" t="s">
        <v>71</v>
      </c>
      <c r="M2283" t="s">
        <v>231</v>
      </c>
      <c r="N2283" s="681">
        <f t="shared" ca="1" si="153"/>
        <v>0</v>
      </c>
      <c r="O2283" s="681">
        <f t="shared" ca="1" si="153"/>
        <v>0</v>
      </c>
      <c r="P2283" s="681">
        <f t="shared" ca="1" si="153"/>
        <v>0</v>
      </c>
      <c r="Q2283" s="681">
        <f t="shared" ca="1" si="153"/>
        <v>0</v>
      </c>
      <c r="R2283" s="681">
        <f t="shared" ca="1" si="153"/>
        <v>0</v>
      </c>
      <c r="S2283" t="str">
        <f t="shared" si="150"/>
        <v>HUM_ASR_FY_2022</v>
      </c>
      <c r="T2283" s="958">
        <f t="shared" si="151"/>
        <v>45032</v>
      </c>
      <c r="U2283" t="str">
        <f t="shared" si="152"/>
        <v>Unaudited</v>
      </c>
    </row>
    <row r="2284" spans="1:21" x14ac:dyDescent="0.25">
      <c r="A2284" t="s">
        <v>437</v>
      </c>
      <c r="B2284" t="s">
        <v>1385</v>
      </c>
      <c r="C2284" t="s">
        <v>1386</v>
      </c>
      <c r="D2284" s="15">
        <v>1900</v>
      </c>
      <c r="E2284" s="121">
        <v>1</v>
      </c>
      <c r="F2284" t="s">
        <v>1031</v>
      </c>
      <c r="G2284" s="121" t="s">
        <v>1384</v>
      </c>
      <c r="H2284" t="s">
        <v>388</v>
      </c>
      <c r="I2284" t="s">
        <v>488</v>
      </c>
      <c r="J2284" t="s">
        <v>433</v>
      </c>
      <c r="K2284" t="s">
        <v>6</v>
      </c>
      <c r="L2284" s="756" t="s">
        <v>72</v>
      </c>
      <c r="M2284" t="s">
        <v>164</v>
      </c>
      <c r="N2284" s="681">
        <f t="shared" ca="1" si="153"/>
        <v>0</v>
      </c>
      <c r="O2284" s="681">
        <f t="shared" ca="1" si="153"/>
        <v>0</v>
      </c>
      <c r="P2284" s="681">
        <f t="shared" ca="1" si="153"/>
        <v>0</v>
      </c>
      <c r="Q2284" s="681">
        <f t="shared" ca="1" si="153"/>
        <v>0</v>
      </c>
      <c r="R2284" s="681">
        <f t="shared" ca="1" si="153"/>
        <v>0</v>
      </c>
      <c r="S2284" t="str">
        <f t="shared" si="150"/>
        <v>HUM_ASR_FY_2022</v>
      </c>
      <c r="T2284" s="958">
        <f t="shared" si="151"/>
        <v>45032</v>
      </c>
      <c r="U2284" t="str">
        <f t="shared" si="152"/>
        <v>Unaudited</v>
      </c>
    </row>
    <row r="2285" spans="1:21" x14ac:dyDescent="0.25">
      <c r="A2285" t="s">
        <v>437</v>
      </c>
      <c r="B2285" t="s">
        <v>1385</v>
      </c>
      <c r="C2285" t="s">
        <v>1386</v>
      </c>
      <c r="D2285" s="15">
        <v>1900</v>
      </c>
      <c r="E2285" s="121">
        <v>1</v>
      </c>
      <c r="F2285" t="s">
        <v>1031</v>
      </c>
      <c r="G2285" s="121" t="s">
        <v>1384</v>
      </c>
      <c r="H2285" t="s">
        <v>388</v>
      </c>
      <c r="I2285" t="s">
        <v>488</v>
      </c>
      <c r="J2285" t="s">
        <v>433</v>
      </c>
      <c r="K2285" t="s">
        <v>6</v>
      </c>
      <c r="L2285" s="756">
        <v>3.4</v>
      </c>
      <c r="M2285" t="s">
        <v>461</v>
      </c>
      <c r="N2285" s="681">
        <f t="shared" ca="1" si="153"/>
        <v>0</v>
      </c>
      <c r="O2285" s="681">
        <f t="shared" ca="1" si="153"/>
        <v>0</v>
      </c>
      <c r="P2285" s="681">
        <f t="shared" ca="1" si="153"/>
        <v>0</v>
      </c>
      <c r="Q2285" s="681">
        <f t="shared" ca="1" si="153"/>
        <v>0</v>
      </c>
      <c r="R2285" s="681">
        <f t="shared" ca="1" si="153"/>
        <v>0</v>
      </c>
      <c r="S2285" t="str">
        <f t="shared" si="150"/>
        <v>HUM_ASR_FY_2022</v>
      </c>
      <c r="T2285" s="958">
        <f t="shared" si="151"/>
        <v>45032</v>
      </c>
      <c r="U2285" t="str">
        <f t="shared" si="152"/>
        <v>Unaudited</v>
      </c>
    </row>
    <row r="2286" spans="1:21" x14ac:dyDescent="0.25">
      <c r="A2286" t="s">
        <v>437</v>
      </c>
      <c r="B2286" t="s">
        <v>1385</v>
      </c>
      <c r="C2286" t="s">
        <v>1386</v>
      </c>
      <c r="D2286" s="15">
        <v>1900</v>
      </c>
      <c r="E2286" s="121">
        <v>1</v>
      </c>
      <c r="F2286" t="s">
        <v>1031</v>
      </c>
      <c r="G2286" s="121" t="s">
        <v>1384</v>
      </c>
      <c r="H2286" t="s">
        <v>388</v>
      </c>
      <c r="I2286" t="s">
        <v>488</v>
      </c>
      <c r="J2286" t="s">
        <v>433</v>
      </c>
      <c r="K2286" t="s">
        <v>434</v>
      </c>
      <c r="L2286" s="756">
        <v>4.5</v>
      </c>
      <c r="M2286" t="s">
        <v>32</v>
      </c>
      <c r="N2286" s="681">
        <f t="shared" ca="1" si="153"/>
        <v>0</v>
      </c>
      <c r="O2286" s="681">
        <f t="shared" ca="1" si="153"/>
        <v>0</v>
      </c>
      <c r="P2286" s="681">
        <f t="shared" ca="1" si="153"/>
        <v>0</v>
      </c>
      <c r="Q2286" s="681">
        <f t="shared" ca="1" si="153"/>
        <v>0</v>
      </c>
      <c r="R2286" s="681">
        <f t="shared" ca="1" si="153"/>
        <v>-61334.87000000001</v>
      </c>
      <c r="S2286" t="str">
        <f t="shared" si="150"/>
        <v>HUM_ASR_FY_2022</v>
      </c>
      <c r="T2286" s="958">
        <f t="shared" si="151"/>
        <v>45032</v>
      </c>
      <c r="U2286" t="str">
        <f t="shared" si="152"/>
        <v>Unaudited</v>
      </c>
    </row>
    <row r="2287" spans="1:21" x14ac:dyDescent="0.25">
      <c r="A2287" t="s">
        <v>437</v>
      </c>
      <c r="B2287" t="s">
        <v>1385</v>
      </c>
      <c r="C2287" t="s">
        <v>1386</v>
      </c>
      <c r="D2287" s="15">
        <v>1900</v>
      </c>
      <c r="E2287" s="121">
        <v>1</v>
      </c>
      <c r="F2287" t="s">
        <v>1031</v>
      </c>
      <c r="G2287" s="121" t="s">
        <v>1384</v>
      </c>
      <c r="H2287" t="s">
        <v>388</v>
      </c>
      <c r="I2287" t="s">
        <v>488</v>
      </c>
      <c r="J2287" t="s">
        <v>433</v>
      </c>
      <c r="K2287" t="s">
        <v>434</v>
      </c>
      <c r="L2287" s="756" t="s">
        <v>944</v>
      </c>
      <c r="M2287" t="s">
        <v>935</v>
      </c>
      <c r="N2287" s="681">
        <f t="shared" ca="1" si="153"/>
        <v>0</v>
      </c>
      <c r="O2287" s="681">
        <f t="shared" ca="1" si="153"/>
        <v>0</v>
      </c>
      <c r="P2287" s="681">
        <f t="shared" ca="1" si="153"/>
        <v>0</v>
      </c>
      <c r="Q2287" s="681">
        <f t="shared" ca="1" si="153"/>
        <v>0</v>
      </c>
      <c r="R2287" s="681">
        <f t="shared" ca="1" si="153"/>
        <v>0</v>
      </c>
      <c r="S2287" t="str">
        <f t="shared" si="150"/>
        <v>HUM_ASR_FY_2022</v>
      </c>
      <c r="T2287" s="958">
        <f t="shared" si="151"/>
        <v>45032</v>
      </c>
      <c r="U2287" t="str">
        <f t="shared" si="152"/>
        <v>Unaudited</v>
      </c>
    </row>
    <row r="2288" spans="1:21" x14ac:dyDescent="0.25">
      <c r="A2288" t="s">
        <v>437</v>
      </c>
      <c r="B2288" t="s">
        <v>1385</v>
      </c>
      <c r="C2288" t="s">
        <v>1386</v>
      </c>
      <c r="D2288" s="15">
        <v>1900</v>
      </c>
      <c r="E2288" s="121">
        <v>1</v>
      </c>
      <c r="F2288" t="s">
        <v>1031</v>
      </c>
      <c r="G2288" s="121" t="s">
        <v>1384</v>
      </c>
      <c r="H2288" t="s">
        <v>388</v>
      </c>
      <c r="I2288" t="s">
        <v>488</v>
      </c>
      <c r="J2288" t="s">
        <v>433</v>
      </c>
      <c r="K2288" t="s">
        <v>434</v>
      </c>
      <c r="L2288" s="756" t="s">
        <v>193</v>
      </c>
      <c r="M2288" t="s">
        <v>40</v>
      </c>
      <c r="N2288" s="681">
        <f t="shared" ca="1" si="153"/>
        <v>0</v>
      </c>
      <c r="O2288" s="681">
        <f t="shared" ca="1" si="153"/>
        <v>0</v>
      </c>
      <c r="P2288" s="681">
        <f t="shared" ca="1" si="153"/>
        <v>0</v>
      </c>
      <c r="Q2288" s="681">
        <f t="shared" ca="1" si="153"/>
        <v>0</v>
      </c>
      <c r="R2288" s="681">
        <f t="shared" ca="1" si="153"/>
        <v>0</v>
      </c>
      <c r="S2288" t="str">
        <f t="shared" si="150"/>
        <v>HUM_ASR_FY_2022</v>
      </c>
      <c r="T2288" s="958">
        <f t="shared" si="151"/>
        <v>45032</v>
      </c>
      <c r="U2288" t="str">
        <f t="shared" si="152"/>
        <v>Unaudited</v>
      </c>
    </row>
    <row r="2289" spans="1:21" x14ac:dyDescent="0.25">
      <c r="A2289" t="s">
        <v>437</v>
      </c>
      <c r="B2289" t="s">
        <v>1385</v>
      </c>
      <c r="C2289" t="s">
        <v>1386</v>
      </c>
      <c r="D2289" s="15">
        <v>1900</v>
      </c>
      <c r="E2289" s="121">
        <v>1</v>
      </c>
      <c r="F2289" t="s">
        <v>1031</v>
      </c>
      <c r="G2289" s="121" t="s">
        <v>1384</v>
      </c>
      <c r="H2289" t="s">
        <v>388</v>
      </c>
      <c r="I2289" t="s">
        <v>488</v>
      </c>
      <c r="J2289" t="s">
        <v>433</v>
      </c>
      <c r="K2289" t="s">
        <v>434</v>
      </c>
      <c r="L2289" s="756" t="s">
        <v>192</v>
      </c>
      <c r="M2289" t="s">
        <v>329</v>
      </c>
      <c r="N2289" s="681">
        <f t="shared" ca="1" si="153"/>
        <v>0</v>
      </c>
      <c r="O2289" s="681">
        <f t="shared" ca="1" si="153"/>
        <v>0</v>
      </c>
      <c r="P2289" s="681">
        <f t="shared" ca="1" si="153"/>
        <v>0</v>
      </c>
      <c r="Q2289" s="681">
        <f t="shared" ca="1" si="153"/>
        <v>0</v>
      </c>
      <c r="R2289" s="681">
        <f t="shared" ca="1" si="153"/>
        <v>0</v>
      </c>
      <c r="S2289" t="str">
        <f t="shared" si="150"/>
        <v>HUM_ASR_FY_2022</v>
      </c>
      <c r="T2289" s="958">
        <f t="shared" si="151"/>
        <v>45032</v>
      </c>
      <c r="U2289" t="str">
        <f t="shared" si="152"/>
        <v>Unaudited</v>
      </c>
    </row>
    <row r="2290" spans="1:21" x14ac:dyDescent="0.25">
      <c r="A2290" t="s">
        <v>437</v>
      </c>
      <c r="B2290" t="s">
        <v>1385</v>
      </c>
      <c r="C2290" t="s">
        <v>1386</v>
      </c>
      <c r="D2290" s="15">
        <v>1900</v>
      </c>
      <c r="E2290" s="121">
        <v>1</v>
      </c>
      <c r="F2290" t="s">
        <v>1031</v>
      </c>
      <c r="G2290" s="121" t="s">
        <v>1384</v>
      </c>
      <c r="H2290" t="s">
        <v>388</v>
      </c>
      <c r="I2290" t="s">
        <v>488</v>
      </c>
      <c r="J2290" t="s">
        <v>450</v>
      </c>
      <c r="K2290" t="s">
        <v>435</v>
      </c>
      <c r="L2290" s="756" t="s">
        <v>79</v>
      </c>
      <c r="M2290" t="s">
        <v>27</v>
      </c>
      <c r="N2290" s="681">
        <f t="shared" ca="1" si="153"/>
        <v>0</v>
      </c>
      <c r="O2290" s="681">
        <f t="shared" ca="1" si="153"/>
        <v>0</v>
      </c>
      <c r="P2290" s="681">
        <f t="shared" ca="1" si="153"/>
        <v>0</v>
      </c>
      <c r="Q2290" s="681">
        <f t="shared" ca="1" si="153"/>
        <v>0</v>
      </c>
      <c r="R2290" s="681">
        <f t="shared" ca="1" si="153"/>
        <v>0</v>
      </c>
      <c r="S2290" t="str">
        <f t="shared" si="150"/>
        <v>HUM_ASR_FY_2022</v>
      </c>
      <c r="T2290" s="958">
        <f t="shared" si="151"/>
        <v>45032</v>
      </c>
      <c r="U2290" t="str">
        <f t="shared" si="152"/>
        <v>Unaudited</v>
      </c>
    </row>
    <row r="2291" spans="1:21" x14ac:dyDescent="0.25">
      <c r="A2291" t="s">
        <v>437</v>
      </c>
      <c r="B2291" t="s">
        <v>1385</v>
      </c>
      <c r="C2291" t="s">
        <v>1386</v>
      </c>
      <c r="D2291" s="15">
        <v>1900</v>
      </c>
      <c r="E2291" s="121">
        <v>1</v>
      </c>
      <c r="F2291" t="s">
        <v>1031</v>
      </c>
      <c r="G2291" s="121" t="s">
        <v>1384</v>
      </c>
      <c r="H2291" t="s">
        <v>388</v>
      </c>
      <c r="I2291" t="s">
        <v>488</v>
      </c>
      <c r="J2291" t="s">
        <v>450</v>
      </c>
      <c r="K2291" t="s">
        <v>435</v>
      </c>
      <c r="L2291" s="756" t="s">
        <v>80</v>
      </c>
      <c r="M2291" t="s">
        <v>97</v>
      </c>
      <c r="N2291" s="681">
        <f t="shared" ca="1" si="153"/>
        <v>0</v>
      </c>
      <c r="O2291" s="681">
        <f t="shared" ca="1" si="153"/>
        <v>0</v>
      </c>
      <c r="P2291" s="681">
        <f t="shared" ca="1" si="153"/>
        <v>0</v>
      </c>
      <c r="Q2291" s="681">
        <f t="shared" ca="1" si="153"/>
        <v>0</v>
      </c>
      <c r="R2291" s="681">
        <f t="shared" ca="1" si="153"/>
        <v>0</v>
      </c>
      <c r="S2291" t="str">
        <f t="shared" si="150"/>
        <v>HUM_ASR_FY_2022</v>
      </c>
      <c r="T2291" s="958">
        <f t="shared" si="151"/>
        <v>45032</v>
      </c>
      <c r="U2291" t="str">
        <f t="shared" si="152"/>
        <v>Unaudited</v>
      </c>
    </row>
    <row r="2292" spans="1:21" x14ac:dyDescent="0.25">
      <c r="A2292" t="s">
        <v>437</v>
      </c>
      <c r="B2292" t="s">
        <v>1385</v>
      </c>
      <c r="C2292" t="s">
        <v>1386</v>
      </c>
      <c r="D2292" s="15">
        <v>1900</v>
      </c>
      <c r="E2292" s="121">
        <v>1</v>
      </c>
      <c r="F2292" t="s">
        <v>1031</v>
      </c>
      <c r="G2292" s="121" t="s">
        <v>1384</v>
      </c>
      <c r="H2292" t="s">
        <v>388</v>
      </c>
      <c r="I2292" t="s">
        <v>488</v>
      </c>
      <c r="J2292" t="s">
        <v>450</v>
      </c>
      <c r="K2292" t="s">
        <v>435</v>
      </c>
      <c r="L2292" s="756" t="s">
        <v>81</v>
      </c>
      <c r="M2292" t="s">
        <v>98</v>
      </c>
      <c r="N2292" s="681">
        <f t="shared" ca="1" si="153"/>
        <v>0</v>
      </c>
      <c r="O2292" s="681">
        <f t="shared" ca="1" si="153"/>
        <v>0</v>
      </c>
      <c r="P2292" s="681">
        <f t="shared" ca="1" si="153"/>
        <v>0</v>
      </c>
      <c r="Q2292" s="681">
        <f t="shared" ca="1" si="153"/>
        <v>0</v>
      </c>
      <c r="R2292" s="681">
        <f t="shared" ca="1" si="153"/>
        <v>0</v>
      </c>
      <c r="S2292" t="str">
        <f t="shared" si="150"/>
        <v>HUM_ASR_FY_2022</v>
      </c>
      <c r="T2292" s="958">
        <f t="shared" si="151"/>
        <v>45032</v>
      </c>
      <c r="U2292" t="str">
        <f t="shared" si="152"/>
        <v>Unaudited</v>
      </c>
    </row>
    <row r="2293" spans="1:21" x14ac:dyDescent="0.25">
      <c r="A2293" t="s">
        <v>437</v>
      </c>
      <c r="B2293" t="s">
        <v>1385</v>
      </c>
      <c r="C2293" t="s">
        <v>1386</v>
      </c>
      <c r="D2293" s="15">
        <v>1900</v>
      </c>
      <c r="E2293" s="121">
        <v>1</v>
      </c>
      <c r="F2293" t="s">
        <v>1031</v>
      </c>
      <c r="G2293" s="121" t="s">
        <v>1384</v>
      </c>
      <c r="H2293" t="s">
        <v>388</v>
      </c>
      <c r="I2293" t="s">
        <v>488</v>
      </c>
      <c r="J2293" t="s">
        <v>450</v>
      </c>
      <c r="K2293" t="s">
        <v>435</v>
      </c>
      <c r="L2293" s="756" t="s">
        <v>82</v>
      </c>
      <c r="M2293" t="s">
        <v>99</v>
      </c>
      <c r="N2293" s="681">
        <f t="shared" ca="1" si="153"/>
        <v>0</v>
      </c>
      <c r="O2293" s="681">
        <f t="shared" ca="1" si="153"/>
        <v>0</v>
      </c>
      <c r="P2293" s="681">
        <f t="shared" ca="1" si="153"/>
        <v>0</v>
      </c>
      <c r="Q2293" s="681">
        <f t="shared" ca="1" si="153"/>
        <v>0</v>
      </c>
      <c r="R2293" s="681">
        <f t="shared" ca="1" si="153"/>
        <v>0</v>
      </c>
      <c r="S2293" t="str">
        <f t="shared" si="150"/>
        <v>HUM_ASR_FY_2022</v>
      </c>
      <c r="T2293" s="958">
        <f t="shared" si="151"/>
        <v>45032</v>
      </c>
      <c r="U2293" t="str">
        <f t="shared" si="152"/>
        <v>Unaudited</v>
      </c>
    </row>
    <row r="2294" spans="1:21" x14ac:dyDescent="0.25">
      <c r="A2294" t="s">
        <v>437</v>
      </c>
      <c r="B2294" t="s">
        <v>1385</v>
      </c>
      <c r="C2294" t="s">
        <v>1386</v>
      </c>
      <c r="D2294" s="15">
        <v>1900</v>
      </c>
      <c r="E2294" s="121">
        <v>1</v>
      </c>
      <c r="F2294" t="s">
        <v>1031</v>
      </c>
      <c r="G2294" s="121" t="s">
        <v>1384</v>
      </c>
      <c r="H2294" t="s">
        <v>388</v>
      </c>
      <c r="I2294" t="s">
        <v>488</v>
      </c>
      <c r="J2294" t="s">
        <v>450</v>
      </c>
      <c r="K2294" t="s">
        <v>435</v>
      </c>
      <c r="L2294" s="756" t="s">
        <v>216</v>
      </c>
      <c r="M2294" t="s">
        <v>100</v>
      </c>
      <c r="N2294" s="681">
        <f t="shared" ca="1" si="153"/>
        <v>0</v>
      </c>
      <c r="O2294" s="681">
        <f t="shared" ca="1" si="153"/>
        <v>0</v>
      </c>
      <c r="P2294" s="681">
        <f t="shared" ca="1" si="153"/>
        <v>0</v>
      </c>
      <c r="Q2294" s="681">
        <f t="shared" ca="1" si="153"/>
        <v>0</v>
      </c>
      <c r="R2294" s="681">
        <f t="shared" ca="1" si="153"/>
        <v>0</v>
      </c>
      <c r="S2294" t="str">
        <f t="shared" si="150"/>
        <v>HUM_ASR_FY_2022</v>
      </c>
      <c r="T2294" s="958">
        <f t="shared" si="151"/>
        <v>45032</v>
      </c>
      <c r="U2294" t="str">
        <f t="shared" si="152"/>
        <v>Unaudited</v>
      </c>
    </row>
    <row r="2295" spans="1:21" x14ac:dyDescent="0.25">
      <c r="A2295" t="s">
        <v>437</v>
      </c>
      <c r="B2295" t="s">
        <v>1385</v>
      </c>
      <c r="C2295" t="s">
        <v>1386</v>
      </c>
      <c r="D2295" s="15">
        <v>1900</v>
      </c>
      <c r="E2295" s="121">
        <v>1</v>
      </c>
      <c r="F2295" t="s">
        <v>1031</v>
      </c>
      <c r="G2295" s="121" t="s">
        <v>1384</v>
      </c>
      <c r="H2295" t="s">
        <v>388</v>
      </c>
      <c r="I2295" t="s">
        <v>488</v>
      </c>
      <c r="J2295" t="s">
        <v>450</v>
      </c>
      <c r="K2295" t="s">
        <v>435</v>
      </c>
      <c r="L2295" s="756" t="s">
        <v>215</v>
      </c>
      <c r="M2295" t="s">
        <v>28</v>
      </c>
      <c r="N2295" s="681">
        <f t="shared" ca="1" si="153"/>
        <v>0</v>
      </c>
      <c r="O2295" s="681">
        <f t="shared" ca="1" si="153"/>
        <v>0</v>
      </c>
      <c r="P2295" s="681">
        <f t="shared" ca="1" si="153"/>
        <v>0</v>
      </c>
      <c r="Q2295" s="681">
        <f t="shared" ca="1" si="153"/>
        <v>0</v>
      </c>
      <c r="R2295" s="681">
        <f t="shared" ca="1" si="153"/>
        <v>0</v>
      </c>
      <c r="S2295" t="str">
        <f t="shared" si="150"/>
        <v>HUM_ASR_FY_2022</v>
      </c>
      <c r="T2295" s="958">
        <f t="shared" si="151"/>
        <v>45032</v>
      </c>
      <c r="U2295" t="str">
        <f t="shared" si="152"/>
        <v>Unaudited</v>
      </c>
    </row>
    <row r="2296" spans="1:21" x14ac:dyDescent="0.25">
      <c r="A2296" t="s">
        <v>437</v>
      </c>
      <c r="B2296" t="s">
        <v>1385</v>
      </c>
      <c r="C2296" t="s">
        <v>1386</v>
      </c>
      <c r="D2296" s="15">
        <v>1900</v>
      </c>
      <c r="E2296" s="121">
        <v>1</v>
      </c>
      <c r="F2296" t="s">
        <v>1031</v>
      </c>
      <c r="G2296" s="121" t="s">
        <v>1384</v>
      </c>
      <c r="H2296" t="s">
        <v>388</v>
      </c>
      <c r="I2296" t="s">
        <v>488</v>
      </c>
      <c r="J2296" t="s">
        <v>436</v>
      </c>
      <c r="K2296" t="s">
        <v>436</v>
      </c>
      <c r="L2296" s="756" t="s">
        <v>84</v>
      </c>
      <c r="M2296" t="s">
        <v>327</v>
      </c>
      <c r="N2296" s="681">
        <f t="shared" ca="1" si="153"/>
        <v>0</v>
      </c>
      <c r="O2296" s="681">
        <f t="shared" ca="1" si="153"/>
        <v>0</v>
      </c>
      <c r="P2296" s="681">
        <f t="shared" ca="1" si="153"/>
        <v>0</v>
      </c>
      <c r="Q2296" s="681">
        <f t="shared" ca="1" si="153"/>
        <v>0</v>
      </c>
      <c r="R2296" s="681">
        <f t="shared" ca="1" si="153"/>
        <v>0</v>
      </c>
      <c r="S2296" t="str">
        <f t="shared" si="150"/>
        <v>HUM_ASR_FY_2022</v>
      </c>
      <c r="T2296" s="958">
        <f t="shared" si="151"/>
        <v>45032</v>
      </c>
      <c r="U2296" t="str">
        <f t="shared" si="152"/>
        <v>Unaudited</v>
      </c>
    </row>
    <row r="2297" spans="1:21" x14ac:dyDescent="0.25">
      <c r="A2297" t="s">
        <v>437</v>
      </c>
      <c r="B2297" t="s">
        <v>1385</v>
      </c>
      <c r="C2297" t="s">
        <v>1386</v>
      </c>
      <c r="D2297" s="15">
        <v>1900</v>
      </c>
      <c r="E2297" s="121">
        <v>1</v>
      </c>
      <c r="F2297" t="s">
        <v>1031</v>
      </c>
      <c r="G2297" s="121" t="s">
        <v>1384</v>
      </c>
      <c r="H2297" t="s">
        <v>388</v>
      </c>
      <c r="I2297" t="s">
        <v>488</v>
      </c>
      <c r="J2297" t="s">
        <v>436</v>
      </c>
      <c r="K2297" t="s">
        <v>436</v>
      </c>
      <c r="L2297" s="756" t="s">
        <v>85</v>
      </c>
      <c r="M2297" t="s">
        <v>325</v>
      </c>
      <c r="N2297" s="681">
        <f t="shared" ca="1" si="153"/>
        <v>0</v>
      </c>
      <c r="O2297" s="681">
        <f t="shared" ca="1" si="153"/>
        <v>0</v>
      </c>
      <c r="P2297" s="681">
        <f t="shared" ca="1" si="153"/>
        <v>0</v>
      </c>
      <c r="Q2297" s="681">
        <f t="shared" ca="1" si="153"/>
        <v>0</v>
      </c>
      <c r="R2297" s="681">
        <f t="shared" ca="1" si="153"/>
        <v>0</v>
      </c>
      <c r="S2297" t="str">
        <f t="shared" si="150"/>
        <v>HUM_ASR_FY_2022</v>
      </c>
      <c r="T2297" s="958">
        <f t="shared" si="151"/>
        <v>45032</v>
      </c>
      <c r="U2297" t="str">
        <f t="shared" si="152"/>
        <v>Unaudited</v>
      </c>
    </row>
    <row r="2298" spans="1:21" x14ac:dyDescent="0.25">
      <c r="A2298" t="s">
        <v>437</v>
      </c>
      <c r="B2298" t="s">
        <v>1385</v>
      </c>
      <c r="C2298" t="s">
        <v>1386</v>
      </c>
      <c r="D2298" s="15">
        <v>1900</v>
      </c>
      <c r="E2298" s="121">
        <v>1</v>
      </c>
      <c r="F2298" t="s">
        <v>1031</v>
      </c>
      <c r="G2298" s="121" t="s">
        <v>1384</v>
      </c>
      <c r="H2298" t="s">
        <v>388</v>
      </c>
      <c r="I2298" t="s">
        <v>488</v>
      </c>
      <c r="J2298" t="s">
        <v>436</v>
      </c>
      <c r="K2298" t="s">
        <v>436</v>
      </c>
      <c r="L2298" s="756" t="s">
        <v>86</v>
      </c>
      <c r="M2298" t="s">
        <v>494</v>
      </c>
      <c r="N2298" s="681">
        <f t="shared" ca="1" si="153"/>
        <v>0</v>
      </c>
      <c r="O2298" s="681">
        <f t="shared" ca="1" si="153"/>
        <v>0</v>
      </c>
      <c r="P2298" s="681">
        <f t="shared" ca="1" si="153"/>
        <v>0</v>
      </c>
      <c r="Q2298" s="681">
        <f t="shared" ca="1" si="153"/>
        <v>0</v>
      </c>
      <c r="R2298" s="681">
        <f t="shared" ca="1" si="153"/>
        <v>0</v>
      </c>
      <c r="S2298" t="str">
        <f t="shared" si="150"/>
        <v>HUM_ASR_FY_2022</v>
      </c>
      <c r="T2298" s="958">
        <f t="shared" si="151"/>
        <v>45032</v>
      </c>
      <c r="U2298" t="str">
        <f t="shared" si="152"/>
        <v>Unaudited</v>
      </c>
    </row>
    <row r="2299" spans="1:21" x14ac:dyDescent="0.25">
      <c r="A2299" t="s">
        <v>437</v>
      </c>
      <c r="B2299" t="s">
        <v>1385</v>
      </c>
      <c r="C2299" t="s">
        <v>1386</v>
      </c>
      <c r="D2299" s="15">
        <v>1900</v>
      </c>
      <c r="E2299" s="121">
        <v>1</v>
      </c>
      <c r="F2299" t="s">
        <v>1031</v>
      </c>
      <c r="G2299" s="121" t="s">
        <v>1384</v>
      </c>
      <c r="H2299" t="s">
        <v>388</v>
      </c>
      <c r="I2299" t="s">
        <v>488</v>
      </c>
      <c r="J2299" t="s">
        <v>436</v>
      </c>
      <c r="K2299" t="s">
        <v>436</v>
      </c>
      <c r="L2299" s="756" t="s">
        <v>87</v>
      </c>
      <c r="M2299" t="s">
        <v>495</v>
      </c>
      <c r="N2299" s="681">
        <f t="shared" ca="1" si="153"/>
        <v>0</v>
      </c>
      <c r="O2299" s="681">
        <f t="shared" ca="1" si="153"/>
        <v>0</v>
      </c>
      <c r="P2299" s="681">
        <f t="shared" ca="1" si="153"/>
        <v>0</v>
      </c>
      <c r="Q2299" s="681">
        <f t="shared" ca="1" si="153"/>
        <v>0</v>
      </c>
      <c r="R2299" s="681">
        <f t="shared" ca="1" si="153"/>
        <v>0</v>
      </c>
      <c r="S2299" t="str">
        <f t="shared" si="150"/>
        <v>HUM_ASR_FY_2022</v>
      </c>
      <c r="T2299" s="958">
        <f t="shared" si="151"/>
        <v>45032</v>
      </c>
      <c r="U2299" t="str">
        <f t="shared" si="152"/>
        <v>Unaudited</v>
      </c>
    </row>
    <row r="2300" spans="1:21" x14ac:dyDescent="0.25">
      <c r="A2300" t="s">
        <v>437</v>
      </c>
      <c r="B2300" t="s">
        <v>1385</v>
      </c>
      <c r="C2300" t="s">
        <v>1386</v>
      </c>
      <c r="D2300" s="15">
        <v>1900</v>
      </c>
      <c r="E2300" s="121">
        <v>1</v>
      </c>
      <c r="F2300" t="s">
        <v>1031</v>
      </c>
      <c r="G2300" s="121" t="s">
        <v>1384</v>
      </c>
      <c r="H2300" t="s">
        <v>388</v>
      </c>
      <c r="I2300" t="s">
        <v>488</v>
      </c>
      <c r="J2300" t="s">
        <v>436</v>
      </c>
      <c r="K2300" t="s">
        <v>436</v>
      </c>
      <c r="L2300" s="756" t="s">
        <v>213</v>
      </c>
      <c r="M2300" t="s">
        <v>496</v>
      </c>
      <c r="N2300" s="681">
        <f t="shared" ca="1" si="153"/>
        <v>0</v>
      </c>
      <c r="O2300" s="681">
        <f t="shared" ca="1" si="153"/>
        <v>0</v>
      </c>
      <c r="P2300" s="681">
        <f t="shared" ca="1" si="153"/>
        <v>0</v>
      </c>
      <c r="Q2300" s="681">
        <f t="shared" ca="1" si="153"/>
        <v>0</v>
      </c>
      <c r="R2300" s="681">
        <f t="shared" ca="1" si="153"/>
        <v>0</v>
      </c>
      <c r="S2300" t="str">
        <f t="shared" si="150"/>
        <v>HUM_ASR_FY_2022</v>
      </c>
      <c r="T2300" s="958">
        <f t="shared" si="151"/>
        <v>45032</v>
      </c>
      <c r="U2300" t="str">
        <f t="shared" si="152"/>
        <v>Unaudited</v>
      </c>
    </row>
    <row r="2301" spans="1:21" x14ac:dyDescent="0.25">
      <c r="A2301" t="s">
        <v>437</v>
      </c>
      <c r="B2301" t="s">
        <v>1385</v>
      </c>
      <c r="C2301" t="s">
        <v>1386</v>
      </c>
      <c r="D2301" s="15">
        <v>1900</v>
      </c>
      <c r="E2301" s="121">
        <v>1</v>
      </c>
      <c r="F2301" t="s">
        <v>1031</v>
      </c>
      <c r="G2301" s="121" t="s">
        <v>1384</v>
      </c>
      <c r="H2301" t="s">
        <v>388</v>
      </c>
      <c r="I2301" t="s">
        <v>489</v>
      </c>
      <c r="J2301" t="s">
        <v>26</v>
      </c>
      <c r="K2301" t="s">
        <v>26</v>
      </c>
      <c r="L2301" s="756" t="s">
        <v>204</v>
      </c>
      <c r="M2301" t="s">
        <v>26</v>
      </c>
      <c r="N2301" s="681">
        <f t="shared" ca="1" si="153"/>
        <v>0</v>
      </c>
      <c r="O2301" s="681">
        <f t="shared" ca="1" si="153"/>
        <v>0</v>
      </c>
      <c r="P2301" s="681">
        <f t="shared" ca="1" si="153"/>
        <v>0</v>
      </c>
      <c r="Q2301" s="681">
        <f t="shared" ca="1" si="153"/>
        <v>0</v>
      </c>
      <c r="R2301" s="681">
        <f t="shared" ca="1" si="153"/>
        <v>43294.358871109689</v>
      </c>
      <c r="S2301" t="str">
        <f t="shared" si="150"/>
        <v>HUM_ASR_FY_2022</v>
      </c>
      <c r="T2301" s="958">
        <f t="shared" si="151"/>
        <v>45032</v>
      </c>
      <c r="U2301" t="str">
        <f t="shared" si="152"/>
        <v>Unaudited</v>
      </c>
    </row>
    <row r="2302" spans="1:21" x14ac:dyDescent="0.25">
      <c r="A2302" t="s">
        <v>437</v>
      </c>
      <c r="B2302" t="s">
        <v>1385</v>
      </c>
      <c r="C2302" t="s">
        <v>1386</v>
      </c>
      <c r="D2302" s="15">
        <v>1900</v>
      </c>
      <c r="E2302" s="121">
        <v>1</v>
      </c>
      <c r="F2302" t="s">
        <v>438</v>
      </c>
      <c r="G2302" s="121">
        <v>91</v>
      </c>
      <c r="H2302" t="s">
        <v>389</v>
      </c>
      <c r="I2302" t="s">
        <v>432</v>
      </c>
      <c r="J2302" t="s">
        <v>432</v>
      </c>
      <c r="K2302" t="s">
        <v>432</v>
      </c>
      <c r="M2302" t="s">
        <v>432</v>
      </c>
      <c r="N2302" s="681">
        <f t="shared" ca="1" si="153"/>
        <v>10184</v>
      </c>
      <c r="O2302" s="681">
        <f t="shared" ca="1" si="153"/>
        <v>2215</v>
      </c>
      <c r="P2302" s="681">
        <f t="shared" ca="1" si="153"/>
        <v>7969</v>
      </c>
      <c r="Q2302" s="681">
        <f t="shared" ca="1" si="153"/>
        <v>0</v>
      </c>
      <c r="R2302" s="681">
        <f t="shared" ca="1" si="153"/>
        <v>0</v>
      </c>
      <c r="S2302" t="str">
        <f t="shared" si="150"/>
        <v>HUM_ASR_FY_2022</v>
      </c>
      <c r="T2302" s="958">
        <f t="shared" si="151"/>
        <v>45032</v>
      </c>
      <c r="U2302" t="str">
        <f t="shared" si="152"/>
        <v>Unaudited</v>
      </c>
    </row>
    <row r="2303" spans="1:21" x14ac:dyDescent="0.25">
      <c r="A2303" t="s">
        <v>437</v>
      </c>
      <c r="B2303" t="s">
        <v>1385</v>
      </c>
      <c r="C2303" t="s">
        <v>1386</v>
      </c>
      <c r="D2303" s="15">
        <v>1900</v>
      </c>
      <c r="E2303" s="121">
        <v>1</v>
      </c>
      <c r="F2303" t="s">
        <v>438</v>
      </c>
      <c r="G2303" s="121">
        <v>91</v>
      </c>
      <c r="H2303" t="s">
        <v>389</v>
      </c>
      <c r="I2303" t="s">
        <v>487</v>
      </c>
      <c r="J2303" t="s">
        <v>12</v>
      </c>
      <c r="K2303" t="s">
        <v>12</v>
      </c>
      <c r="L2303" s="756">
        <v>1.1000000000000001</v>
      </c>
      <c r="M2303" t="s">
        <v>12</v>
      </c>
      <c r="N2303" s="681">
        <f t="shared" ca="1" si="153"/>
        <v>30495629.670000002</v>
      </c>
      <c r="O2303" s="681">
        <f t="shared" ca="1" si="153"/>
        <v>0</v>
      </c>
      <c r="P2303" s="681">
        <f t="shared" ca="1" si="153"/>
        <v>0</v>
      </c>
      <c r="Q2303" s="681">
        <f t="shared" ca="1" si="153"/>
        <v>0</v>
      </c>
      <c r="R2303" s="681">
        <f t="shared" ca="1" si="153"/>
        <v>0</v>
      </c>
      <c r="S2303" t="str">
        <f t="shared" si="150"/>
        <v>HUM_ASR_FY_2022</v>
      </c>
      <c r="T2303" s="958">
        <f t="shared" si="151"/>
        <v>45032</v>
      </c>
      <c r="U2303" t="str">
        <f t="shared" si="152"/>
        <v>Unaudited</v>
      </c>
    </row>
    <row r="2304" spans="1:21" x14ac:dyDescent="0.25">
      <c r="A2304" t="s">
        <v>437</v>
      </c>
      <c r="B2304" t="s">
        <v>1385</v>
      </c>
      <c r="C2304" t="s">
        <v>1386</v>
      </c>
      <c r="D2304" s="15">
        <v>1900</v>
      </c>
      <c r="E2304" s="121">
        <v>1</v>
      </c>
      <c r="F2304" t="s">
        <v>438</v>
      </c>
      <c r="G2304" s="121">
        <v>91</v>
      </c>
      <c r="H2304" t="s">
        <v>389</v>
      </c>
      <c r="I2304" t="s">
        <v>487</v>
      </c>
      <c r="J2304" t="s">
        <v>12</v>
      </c>
      <c r="K2304" t="s">
        <v>222</v>
      </c>
      <c r="L2304" s="756">
        <v>1.2</v>
      </c>
      <c r="M2304" t="s">
        <v>222</v>
      </c>
      <c r="N2304" s="681">
        <f t="shared" ca="1" si="153"/>
        <v>0</v>
      </c>
      <c r="O2304" s="681">
        <f t="shared" ca="1" si="153"/>
        <v>0</v>
      </c>
      <c r="P2304" s="681">
        <f t="shared" ca="1" si="153"/>
        <v>0</v>
      </c>
      <c r="Q2304" s="681">
        <f t="shared" ca="1" si="153"/>
        <v>0</v>
      </c>
      <c r="R2304" s="681">
        <f t="shared" ca="1" si="153"/>
        <v>0</v>
      </c>
      <c r="S2304" t="str">
        <f t="shared" si="150"/>
        <v>HUM_ASR_FY_2022</v>
      </c>
      <c r="T2304" s="958">
        <f t="shared" si="151"/>
        <v>45032</v>
      </c>
      <c r="U2304" t="str">
        <f t="shared" si="152"/>
        <v>Unaudited</v>
      </c>
    </row>
    <row r="2305" spans="1:21" x14ac:dyDescent="0.25">
      <c r="A2305" t="s">
        <v>437</v>
      </c>
      <c r="B2305" t="s">
        <v>1385</v>
      </c>
      <c r="C2305" t="s">
        <v>1386</v>
      </c>
      <c r="D2305" s="15">
        <v>1900</v>
      </c>
      <c r="E2305" s="121">
        <v>1</v>
      </c>
      <c r="F2305" t="s">
        <v>438</v>
      </c>
      <c r="G2305" s="121">
        <v>91</v>
      </c>
      <c r="H2305" t="s">
        <v>389</v>
      </c>
      <c r="I2305" t="s">
        <v>487</v>
      </c>
      <c r="J2305" t="s">
        <v>12</v>
      </c>
      <c r="K2305" t="s">
        <v>1323</v>
      </c>
      <c r="L2305" s="756" t="s">
        <v>1319</v>
      </c>
      <c r="M2305" t="s">
        <v>1323</v>
      </c>
      <c r="N2305" s="681">
        <f t="shared" ca="1" si="153"/>
        <v>491376.66000000003</v>
      </c>
      <c r="O2305" s="681">
        <f t="shared" ca="1" si="153"/>
        <v>0</v>
      </c>
      <c r="P2305" s="681">
        <f t="shared" ca="1" si="153"/>
        <v>0</v>
      </c>
      <c r="Q2305" s="681">
        <f t="shared" ca="1" si="153"/>
        <v>0</v>
      </c>
      <c r="R2305" s="681">
        <f t="shared" ca="1" si="153"/>
        <v>0</v>
      </c>
      <c r="S2305" t="str">
        <f t="shared" si="150"/>
        <v>HUM_ASR_FY_2022</v>
      </c>
      <c r="T2305" s="958">
        <f t="shared" si="151"/>
        <v>45032</v>
      </c>
      <c r="U2305" t="str">
        <f t="shared" si="152"/>
        <v>Unaudited</v>
      </c>
    </row>
    <row r="2306" spans="1:21" x14ac:dyDescent="0.25">
      <c r="A2306" t="s">
        <v>437</v>
      </c>
      <c r="B2306" t="s">
        <v>1385</v>
      </c>
      <c r="C2306" t="s">
        <v>1386</v>
      </c>
      <c r="D2306" s="15">
        <v>1900</v>
      </c>
      <c r="E2306" s="121">
        <v>1</v>
      </c>
      <c r="F2306" t="s">
        <v>438</v>
      </c>
      <c r="G2306" s="121">
        <v>91</v>
      </c>
      <c r="H2306" t="s">
        <v>389</v>
      </c>
      <c r="I2306" t="s">
        <v>487</v>
      </c>
      <c r="J2306" t="s">
        <v>12</v>
      </c>
      <c r="K2306" t="s">
        <v>1325</v>
      </c>
      <c r="L2306" s="756" t="s">
        <v>1324</v>
      </c>
      <c r="M2306" t="s">
        <v>1325</v>
      </c>
      <c r="N2306" s="681">
        <f t="shared" ca="1" si="153"/>
        <v>-42179.31</v>
      </c>
      <c r="O2306" s="681">
        <f t="shared" ca="1" si="153"/>
        <v>0</v>
      </c>
      <c r="P2306" s="681">
        <f t="shared" ca="1" si="153"/>
        <v>0</v>
      </c>
      <c r="Q2306" s="681">
        <f t="shared" ca="1" si="153"/>
        <v>0</v>
      </c>
      <c r="R2306" s="681">
        <f t="shared" ca="1" si="153"/>
        <v>0</v>
      </c>
      <c r="S2306" t="str">
        <f t="shared" ref="S2306:S2369" si="154">file_name</f>
        <v>HUM_ASR_FY_2022</v>
      </c>
      <c r="T2306" s="958">
        <f t="shared" ref="T2306:T2369" si="155">file_date</f>
        <v>45032</v>
      </c>
      <c r="U2306" t="str">
        <f t="shared" ref="U2306:U2369" si="156">status</f>
        <v>Unaudited</v>
      </c>
    </row>
    <row r="2307" spans="1:21" x14ac:dyDescent="0.25">
      <c r="A2307" t="s">
        <v>437</v>
      </c>
      <c r="B2307" t="s">
        <v>1385</v>
      </c>
      <c r="C2307" t="s">
        <v>1386</v>
      </c>
      <c r="D2307" s="15">
        <v>1900</v>
      </c>
      <c r="E2307" s="121">
        <v>1</v>
      </c>
      <c r="F2307" t="s">
        <v>438</v>
      </c>
      <c r="G2307" s="121">
        <v>91</v>
      </c>
      <c r="H2307" t="s">
        <v>389</v>
      </c>
      <c r="I2307" t="s">
        <v>487</v>
      </c>
      <c r="J2307" t="s">
        <v>13</v>
      </c>
      <c r="K2307" t="s">
        <v>13</v>
      </c>
      <c r="L2307" s="756" t="s">
        <v>63</v>
      </c>
      <c r="M2307" t="s">
        <v>13</v>
      </c>
      <c r="N2307" s="681">
        <f t="shared" ca="1" si="153"/>
        <v>-9435.93</v>
      </c>
      <c r="O2307" s="681">
        <f t="shared" ca="1" si="153"/>
        <v>0</v>
      </c>
      <c r="P2307" s="681">
        <f t="shared" ca="1" si="153"/>
        <v>0</v>
      </c>
      <c r="Q2307" s="681">
        <f t="shared" ca="1" si="153"/>
        <v>0</v>
      </c>
      <c r="R2307" s="681">
        <f t="shared" ca="1" si="153"/>
        <v>0</v>
      </c>
      <c r="S2307" t="str">
        <f t="shared" si="154"/>
        <v>HUM_ASR_FY_2022</v>
      </c>
      <c r="T2307" s="958">
        <f t="shared" si="155"/>
        <v>45032</v>
      </c>
      <c r="U2307" t="str">
        <f t="shared" si="156"/>
        <v>Unaudited</v>
      </c>
    </row>
    <row r="2308" spans="1:21" x14ac:dyDescent="0.25">
      <c r="A2308" t="s">
        <v>437</v>
      </c>
      <c r="B2308" t="s">
        <v>1385</v>
      </c>
      <c r="C2308" t="s">
        <v>1386</v>
      </c>
      <c r="D2308" s="15">
        <v>1900</v>
      </c>
      <c r="E2308" s="121">
        <v>1</v>
      </c>
      <c r="F2308" t="s">
        <v>438</v>
      </c>
      <c r="G2308" s="121">
        <v>91</v>
      </c>
      <c r="H2308" t="s">
        <v>389</v>
      </c>
      <c r="I2308" t="s">
        <v>488</v>
      </c>
      <c r="J2308" t="s">
        <v>433</v>
      </c>
      <c r="K2308" t="s">
        <v>796</v>
      </c>
      <c r="L2308" s="756">
        <v>2.1</v>
      </c>
      <c r="M2308" t="s">
        <v>731</v>
      </c>
      <c r="N2308" s="681">
        <f t="shared" ca="1" si="153"/>
        <v>53397</v>
      </c>
      <c r="O2308" s="681">
        <f t="shared" ca="1" si="153"/>
        <v>50545</v>
      </c>
      <c r="P2308" s="681">
        <f t="shared" ca="1" si="153"/>
        <v>2852</v>
      </c>
      <c r="Q2308" s="681">
        <f t="shared" ca="1" si="153"/>
        <v>0</v>
      </c>
      <c r="R2308" s="681">
        <f t="shared" ca="1" si="153"/>
        <v>0</v>
      </c>
      <c r="S2308" t="str">
        <f t="shared" si="154"/>
        <v>HUM_ASR_FY_2022</v>
      </c>
      <c r="T2308" s="958">
        <f t="shared" si="155"/>
        <v>45032</v>
      </c>
      <c r="U2308" t="str">
        <f t="shared" si="156"/>
        <v>Unaudited</v>
      </c>
    </row>
    <row r="2309" spans="1:21" x14ac:dyDescent="0.25">
      <c r="A2309" t="s">
        <v>437</v>
      </c>
      <c r="B2309" t="s">
        <v>1385</v>
      </c>
      <c r="C2309" t="s">
        <v>1386</v>
      </c>
      <c r="D2309" s="15">
        <v>1900</v>
      </c>
      <c r="E2309" s="121">
        <v>1</v>
      </c>
      <c r="F2309" t="s">
        <v>438</v>
      </c>
      <c r="G2309" s="121">
        <v>91</v>
      </c>
      <c r="H2309" t="s">
        <v>389</v>
      </c>
      <c r="I2309" t="s">
        <v>488</v>
      </c>
      <c r="J2309" t="s">
        <v>433</v>
      </c>
      <c r="K2309" t="s">
        <v>796</v>
      </c>
      <c r="L2309" s="756">
        <v>2.2000000000000002</v>
      </c>
      <c r="M2309" t="s">
        <v>732</v>
      </c>
      <c r="N2309" s="681">
        <f t="shared" ca="1" si="153"/>
        <v>146</v>
      </c>
      <c r="O2309" s="681">
        <f t="shared" ca="1" si="153"/>
        <v>119</v>
      </c>
      <c r="P2309" s="681">
        <f t="shared" ca="1" si="153"/>
        <v>27</v>
      </c>
      <c r="Q2309" s="681">
        <f t="shared" ca="1" si="153"/>
        <v>0</v>
      </c>
      <c r="R2309" s="681">
        <f t="shared" ca="1" si="153"/>
        <v>0</v>
      </c>
      <c r="S2309" t="str">
        <f t="shared" si="154"/>
        <v>HUM_ASR_FY_2022</v>
      </c>
      <c r="T2309" s="958">
        <f t="shared" si="155"/>
        <v>45032</v>
      </c>
      <c r="U2309" t="str">
        <f t="shared" si="156"/>
        <v>Unaudited</v>
      </c>
    </row>
    <row r="2310" spans="1:21" x14ac:dyDescent="0.25">
      <c r="A2310" t="s">
        <v>437</v>
      </c>
      <c r="B2310" t="s">
        <v>1385</v>
      </c>
      <c r="C2310" t="s">
        <v>1386</v>
      </c>
      <c r="D2310" s="15">
        <v>1900</v>
      </c>
      <c r="E2310" s="121">
        <v>1</v>
      </c>
      <c r="F2310" t="s">
        <v>438</v>
      </c>
      <c r="G2310" s="121">
        <v>91</v>
      </c>
      <c r="H2310" t="s">
        <v>389</v>
      </c>
      <c r="I2310" t="s">
        <v>488</v>
      </c>
      <c r="J2310" t="s">
        <v>433</v>
      </c>
      <c r="K2310" t="s">
        <v>796</v>
      </c>
      <c r="L2310" s="756">
        <v>2.2999999999999998</v>
      </c>
      <c r="M2310" t="s">
        <v>733</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11653050.749999991</v>
      </c>
      <c r="O2310" s="681">
        <f t="shared" ca="1" si="157"/>
        <v>11014938.379999992</v>
      </c>
      <c r="P2310" s="681">
        <f t="shared" ca="1" si="157"/>
        <v>638112.37</v>
      </c>
      <c r="Q2310" s="681">
        <f t="shared" ca="1" si="157"/>
        <v>0</v>
      </c>
      <c r="R2310" s="681">
        <f t="shared" ca="1" si="157"/>
        <v>0</v>
      </c>
      <c r="S2310" t="str">
        <f t="shared" si="154"/>
        <v>HUM_ASR_FY_2022</v>
      </c>
      <c r="T2310" s="958">
        <f t="shared" si="155"/>
        <v>45032</v>
      </c>
      <c r="U2310" t="str">
        <f t="shared" si="156"/>
        <v>Unaudited</v>
      </c>
    </row>
    <row r="2311" spans="1:21" x14ac:dyDescent="0.25">
      <c r="A2311" t="s">
        <v>437</v>
      </c>
      <c r="B2311" t="s">
        <v>1385</v>
      </c>
      <c r="C2311" t="s">
        <v>1386</v>
      </c>
      <c r="D2311" s="15">
        <v>1900</v>
      </c>
      <c r="E2311" s="121">
        <v>1</v>
      </c>
      <c r="F2311" t="s">
        <v>438</v>
      </c>
      <c r="G2311" s="121">
        <v>91</v>
      </c>
      <c r="H2311" t="s">
        <v>389</v>
      </c>
      <c r="I2311" t="s">
        <v>488</v>
      </c>
      <c r="J2311" t="s">
        <v>433</v>
      </c>
      <c r="K2311" t="s">
        <v>796</v>
      </c>
      <c r="L2311" s="756">
        <v>2.4</v>
      </c>
      <c r="M2311" t="s">
        <v>734</v>
      </c>
      <c r="N2311" s="681">
        <f t="shared" ca="1" si="157"/>
        <v>12534.71</v>
      </c>
      <c r="O2311" s="681">
        <f t="shared" ca="1" si="157"/>
        <v>7722.2199999999993</v>
      </c>
      <c r="P2311" s="681">
        <f t="shared" ca="1" si="157"/>
        <v>4812.49</v>
      </c>
      <c r="Q2311" s="681">
        <f t="shared" ca="1" si="157"/>
        <v>0</v>
      </c>
      <c r="R2311" s="681">
        <f t="shared" ca="1" si="157"/>
        <v>0</v>
      </c>
      <c r="S2311" t="str">
        <f t="shared" si="154"/>
        <v>HUM_ASR_FY_2022</v>
      </c>
      <c r="T2311" s="958">
        <f t="shared" si="155"/>
        <v>45032</v>
      </c>
      <c r="U2311" t="str">
        <f t="shared" si="156"/>
        <v>Unaudited</v>
      </c>
    </row>
    <row r="2312" spans="1:21" x14ac:dyDescent="0.25">
      <c r="A2312" t="s">
        <v>437</v>
      </c>
      <c r="B2312" t="s">
        <v>1385</v>
      </c>
      <c r="C2312" t="s">
        <v>1386</v>
      </c>
      <c r="D2312" s="15">
        <v>1900</v>
      </c>
      <c r="E2312" s="121">
        <v>1</v>
      </c>
      <c r="F2312" t="s">
        <v>438</v>
      </c>
      <c r="G2312" s="121">
        <v>91</v>
      </c>
      <c r="H2312" t="s">
        <v>389</v>
      </c>
      <c r="I2312" t="s">
        <v>488</v>
      </c>
      <c r="J2312" t="s">
        <v>433</v>
      </c>
      <c r="K2312" t="s">
        <v>796</v>
      </c>
      <c r="L2312" s="756">
        <v>2.5</v>
      </c>
      <c r="M2312" t="s">
        <v>776</v>
      </c>
      <c r="N2312" s="681">
        <f t="shared" ca="1" si="157"/>
        <v>7316</v>
      </c>
      <c r="O2312" s="681">
        <f t="shared" ca="1" si="157"/>
        <v>6497</v>
      </c>
      <c r="P2312" s="681">
        <f t="shared" ca="1" si="157"/>
        <v>819</v>
      </c>
      <c r="Q2312" s="681">
        <f t="shared" ca="1" si="157"/>
        <v>0</v>
      </c>
      <c r="R2312" s="681">
        <f t="shared" ca="1" si="157"/>
        <v>0</v>
      </c>
      <c r="S2312" t="str">
        <f t="shared" si="154"/>
        <v>HUM_ASR_FY_2022</v>
      </c>
      <c r="T2312" s="958">
        <f t="shared" si="155"/>
        <v>45032</v>
      </c>
      <c r="U2312" t="str">
        <f t="shared" si="156"/>
        <v>Unaudited</v>
      </c>
    </row>
    <row r="2313" spans="1:21" x14ac:dyDescent="0.25">
      <c r="A2313" t="s">
        <v>437</v>
      </c>
      <c r="B2313" t="s">
        <v>1385</v>
      </c>
      <c r="C2313" t="s">
        <v>1386</v>
      </c>
      <c r="D2313" s="15">
        <v>1900</v>
      </c>
      <c r="E2313" s="121">
        <v>1</v>
      </c>
      <c r="F2313" t="s">
        <v>438</v>
      </c>
      <c r="G2313" s="121">
        <v>91</v>
      </c>
      <c r="H2313" t="s">
        <v>389</v>
      </c>
      <c r="I2313" t="s">
        <v>488</v>
      </c>
      <c r="J2313" t="s">
        <v>433</v>
      </c>
      <c r="K2313" t="s">
        <v>796</v>
      </c>
      <c r="L2313" s="756">
        <v>2.6</v>
      </c>
      <c r="M2313" t="s">
        <v>186</v>
      </c>
      <c r="N2313" s="681">
        <f t="shared" ca="1" si="157"/>
        <v>1474212.16</v>
      </c>
      <c r="O2313" s="681">
        <f t="shared" ca="1" si="157"/>
        <v>1270870.8999999999</v>
      </c>
      <c r="P2313" s="681">
        <f t="shared" ca="1" si="157"/>
        <v>203341.26000000007</v>
      </c>
      <c r="Q2313" s="681">
        <f t="shared" ca="1" si="157"/>
        <v>0</v>
      </c>
      <c r="R2313" s="681">
        <f t="shared" ca="1" si="157"/>
        <v>0</v>
      </c>
      <c r="S2313" t="str">
        <f t="shared" si="154"/>
        <v>HUM_ASR_FY_2022</v>
      </c>
      <c r="T2313" s="958">
        <f t="shared" si="155"/>
        <v>45032</v>
      </c>
      <c r="U2313" t="str">
        <f t="shared" si="156"/>
        <v>Unaudited</v>
      </c>
    </row>
    <row r="2314" spans="1:21" x14ac:dyDescent="0.25">
      <c r="A2314" t="s">
        <v>437</v>
      </c>
      <c r="B2314" t="s">
        <v>1385</v>
      </c>
      <c r="C2314" t="s">
        <v>1386</v>
      </c>
      <c r="D2314" s="15">
        <v>1900</v>
      </c>
      <c r="E2314" s="121">
        <v>1</v>
      </c>
      <c r="F2314" t="s">
        <v>438</v>
      </c>
      <c r="G2314" s="121">
        <v>91</v>
      </c>
      <c r="H2314" t="s">
        <v>389</v>
      </c>
      <c r="I2314" t="s">
        <v>488</v>
      </c>
      <c r="J2314" t="s">
        <v>433</v>
      </c>
      <c r="K2314" t="s">
        <v>796</v>
      </c>
      <c r="L2314" s="756">
        <v>2.7</v>
      </c>
      <c r="M2314" t="s">
        <v>797</v>
      </c>
      <c r="N2314" s="681">
        <f t="shared" ca="1" si="157"/>
        <v>171829.04497477555</v>
      </c>
      <c r="O2314" s="681">
        <f t="shared" ca="1" si="157"/>
        <v>162419.81459588179</v>
      </c>
      <c r="P2314" s="681">
        <f t="shared" ca="1" si="157"/>
        <v>9409.230378893757</v>
      </c>
      <c r="Q2314" s="681">
        <f t="shared" ca="1" si="157"/>
        <v>0</v>
      </c>
      <c r="R2314" s="681">
        <f t="shared" ca="1" si="157"/>
        <v>0</v>
      </c>
      <c r="S2314" t="str">
        <f t="shared" si="154"/>
        <v>HUM_ASR_FY_2022</v>
      </c>
      <c r="T2314" s="958">
        <f t="shared" si="155"/>
        <v>45032</v>
      </c>
      <c r="U2314" t="str">
        <f t="shared" si="156"/>
        <v>Unaudited</v>
      </c>
    </row>
    <row r="2315" spans="1:21" x14ac:dyDescent="0.25">
      <c r="A2315" t="s">
        <v>437</v>
      </c>
      <c r="B2315" t="s">
        <v>1385</v>
      </c>
      <c r="C2315" t="s">
        <v>1386</v>
      </c>
      <c r="D2315" s="15">
        <v>1900</v>
      </c>
      <c r="E2315" s="121">
        <v>1</v>
      </c>
      <c r="F2315" t="s">
        <v>438</v>
      </c>
      <c r="G2315" s="121">
        <v>91</v>
      </c>
      <c r="H2315" t="s">
        <v>389</v>
      </c>
      <c r="I2315" t="s">
        <v>488</v>
      </c>
      <c r="J2315" t="s">
        <v>433</v>
      </c>
      <c r="K2315" t="s">
        <v>796</v>
      </c>
      <c r="L2315" s="756">
        <v>2.8</v>
      </c>
      <c r="M2315" t="s">
        <v>798</v>
      </c>
      <c r="N2315" s="681">
        <f t="shared" ca="1" si="157"/>
        <v>0</v>
      </c>
      <c r="O2315" s="681">
        <f t="shared" ca="1" si="157"/>
        <v>0</v>
      </c>
      <c r="P2315" s="681">
        <f t="shared" ca="1" si="157"/>
        <v>0</v>
      </c>
      <c r="Q2315" s="681">
        <f t="shared" ca="1" si="157"/>
        <v>0</v>
      </c>
      <c r="R2315" s="681">
        <f t="shared" ca="1" si="157"/>
        <v>0</v>
      </c>
      <c r="S2315" t="str">
        <f t="shared" si="154"/>
        <v>HUM_ASR_FY_2022</v>
      </c>
      <c r="T2315" s="958">
        <f t="shared" si="155"/>
        <v>45032</v>
      </c>
      <c r="U2315" t="str">
        <f t="shared" si="156"/>
        <v>Unaudited</v>
      </c>
    </row>
    <row r="2316" spans="1:21" x14ac:dyDescent="0.25">
      <c r="A2316" t="s">
        <v>437</v>
      </c>
      <c r="B2316" t="s">
        <v>1385</v>
      </c>
      <c r="C2316" t="s">
        <v>1386</v>
      </c>
      <c r="D2316" s="15">
        <v>1900</v>
      </c>
      <c r="E2316" s="121">
        <v>1</v>
      </c>
      <c r="F2316" t="s">
        <v>438</v>
      </c>
      <c r="G2316" s="121">
        <v>91</v>
      </c>
      <c r="H2316" t="s">
        <v>389</v>
      </c>
      <c r="I2316" t="s">
        <v>488</v>
      </c>
      <c r="J2316" t="s">
        <v>433</v>
      </c>
      <c r="K2316" t="s">
        <v>796</v>
      </c>
      <c r="L2316" s="756">
        <v>2.9</v>
      </c>
      <c r="M2316" t="s">
        <v>779</v>
      </c>
      <c r="N2316" s="681">
        <f t="shared" ca="1" si="157"/>
        <v>0</v>
      </c>
      <c r="O2316" s="681">
        <f t="shared" ca="1" si="157"/>
        <v>0</v>
      </c>
      <c r="P2316" s="681">
        <f t="shared" ca="1" si="157"/>
        <v>0</v>
      </c>
      <c r="Q2316" s="681">
        <f t="shared" ca="1" si="157"/>
        <v>0</v>
      </c>
      <c r="R2316" s="681">
        <f t="shared" ca="1" si="157"/>
        <v>0</v>
      </c>
      <c r="S2316" t="str">
        <f t="shared" si="154"/>
        <v>HUM_ASR_FY_2022</v>
      </c>
      <c r="T2316" s="958">
        <f t="shared" si="155"/>
        <v>45032</v>
      </c>
      <c r="U2316" t="str">
        <f t="shared" si="156"/>
        <v>Unaudited</v>
      </c>
    </row>
    <row r="2317" spans="1:21" x14ac:dyDescent="0.25">
      <c r="A2317" t="s">
        <v>437</v>
      </c>
      <c r="B2317" t="s">
        <v>1385</v>
      </c>
      <c r="C2317" t="s">
        <v>1386</v>
      </c>
      <c r="D2317" s="15">
        <v>1900</v>
      </c>
      <c r="E2317" s="121">
        <v>1</v>
      </c>
      <c r="F2317" t="s">
        <v>438</v>
      </c>
      <c r="G2317" s="121">
        <v>91</v>
      </c>
      <c r="H2317" t="s">
        <v>389</v>
      </c>
      <c r="I2317" t="s">
        <v>488</v>
      </c>
      <c r="J2317" t="s">
        <v>433</v>
      </c>
      <c r="K2317" t="s">
        <v>223</v>
      </c>
      <c r="L2317" s="756">
        <v>2.11</v>
      </c>
      <c r="M2317" t="s">
        <v>228</v>
      </c>
      <c r="N2317" s="681">
        <f t="shared" ca="1" si="157"/>
        <v>1302959.4800000002</v>
      </c>
      <c r="O2317" s="681">
        <f t="shared" ca="1" si="157"/>
        <v>99041.569999999992</v>
      </c>
      <c r="P2317" s="681">
        <f t="shared" ca="1" si="157"/>
        <v>1203917.9100000001</v>
      </c>
      <c r="Q2317" s="681">
        <f t="shared" ca="1" si="157"/>
        <v>0</v>
      </c>
      <c r="R2317" s="681">
        <f t="shared" ca="1" si="157"/>
        <v>0</v>
      </c>
      <c r="S2317" t="str">
        <f t="shared" si="154"/>
        <v>HUM_ASR_FY_2022</v>
      </c>
      <c r="T2317" s="958">
        <f t="shared" si="155"/>
        <v>45032</v>
      </c>
      <c r="U2317" t="str">
        <f t="shared" si="156"/>
        <v>Unaudited</v>
      </c>
    </row>
    <row r="2318" spans="1:21" x14ac:dyDescent="0.25">
      <c r="A2318" t="s">
        <v>437</v>
      </c>
      <c r="B2318" t="s">
        <v>1385</v>
      </c>
      <c r="C2318" t="s">
        <v>1386</v>
      </c>
      <c r="D2318" s="15">
        <v>1900</v>
      </c>
      <c r="E2318" s="121">
        <v>1</v>
      </c>
      <c r="F2318" t="s">
        <v>438</v>
      </c>
      <c r="G2318" s="121">
        <v>91</v>
      </c>
      <c r="H2318" t="s">
        <v>389</v>
      </c>
      <c r="I2318" t="s">
        <v>488</v>
      </c>
      <c r="J2318" t="s">
        <v>433</v>
      </c>
      <c r="K2318" t="s">
        <v>223</v>
      </c>
      <c r="L2318" s="756">
        <v>2.12</v>
      </c>
      <c r="M2318" t="s">
        <v>552</v>
      </c>
      <c r="N2318" s="681">
        <f t="shared" ca="1" si="157"/>
        <v>12037165.630000008</v>
      </c>
      <c r="O2318" s="681">
        <f t="shared" ca="1" si="157"/>
        <v>189755.44999999995</v>
      </c>
      <c r="P2318" s="681">
        <f t="shared" ca="1" si="157"/>
        <v>11847410.180000009</v>
      </c>
      <c r="Q2318" s="681">
        <f t="shared" ca="1" si="157"/>
        <v>0</v>
      </c>
      <c r="R2318" s="681">
        <f t="shared" ca="1" si="157"/>
        <v>0</v>
      </c>
      <c r="S2318" t="str">
        <f t="shared" si="154"/>
        <v>HUM_ASR_FY_2022</v>
      </c>
      <c r="T2318" s="958">
        <f t="shared" si="155"/>
        <v>45032</v>
      </c>
      <c r="U2318" t="str">
        <f t="shared" si="156"/>
        <v>Unaudited</v>
      </c>
    </row>
    <row r="2319" spans="1:21" x14ac:dyDescent="0.25">
      <c r="A2319" t="s">
        <v>437</v>
      </c>
      <c r="B2319" t="s">
        <v>1385</v>
      </c>
      <c r="C2319" t="s">
        <v>1386</v>
      </c>
      <c r="D2319" s="15">
        <v>1900</v>
      </c>
      <c r="E2319" s="121">
        <v>1</v>
      </c>
      <c r="F2319" t="s">
        <v>438</v>
      </c>
      <c r="G2319" s="121">
        <v>91</v>
      </c>
      <c r="H2319" t="s">
        <v>389</v>
      </c>
      <c r="I2319" t="s">
        <v>488</v>
      </c>
      <c r="J2319" t="s">
        <v>433</v>
      </c>
      <c r="K2319" t="s">
        <v>223</v>
      </c>
      <c r="L2319" s="756">
        <v>2.13</v>
      </c>
      <c r="M2319" t="s">
        <v>229</v>
      </c>
      <c r="N2319" s="681">
        <f t="shared" ca="1" si="157"/>
        <v>441508.10000000027</v>
      </c>
      <c r="O2319" s="681">
        <f t="shared" ca="1" si="157"/>
        <v>13354.889999999998</v>
      </c>
      <c r="P2319" s="681">
        <f t="shared" ca="1" si="157"/>
        <v>428153.21000000025</v>
      </c>
      <c r="Q2319" s="681">
        <f t="shared" ca="1" si="157"/>
        <v>0</v>
      </c>
      <c r="R2319" s="681">
        <f t="shared" ca="1" si="157"/>
        <v>0</v>
      </c>
      <c r="S2319" t="str">
        <f t="shared" si="154"/>
        <v>HUM_ASR_FY_2022</v>
      </c>
      <c r="T2319" s="958">
        <f t="shared" si="155"/>
        <v>45032</v>
      </c>
      <c r="U2319" t="str">
        <f t="shared" si="156"/>
        <v>Unaudited</v>
      </c>
    </row>
    <row r="2320" spans="1:21" x14ac:dyDescent="0.25">
      <c r="A2320" t="s">
        <v>437</v>
      </c>
      <c r="B2320" t="s">
        <v>1385</v>
      </c>
      <c r="C2320" t="s">
        <v>1386</v>
      </c>
      <c r="D2320" s="15">
        <v>1900</v>
      </c>
      <c r="E2320" s="121">
        <v>1</v>
      </c>
      <c r="F2320" t="s">
        <v>438</v>
      </c>
      <c r="G2320" s="121">
        <v>91</v>
      </c>
      <c r="H2320" t="s">
        <v>389</v>
      </c>
      <c r="I2320" t="s">
        <v>488</v>
      </c>
      <c r="J2320" t="s">
        <v>433</v>
      </c>
      <c r="K2320" t="s">
        <v>223</v>
      </c>
      <c r="L2320" s="756">
        <v>2.14</v>
      </c>
      <c r="M2320" t="s">
        <v>556</v>
      </c>
      <c r="N2320" s="681">
        <f t="shared" ca="1" si="157"/>
        <v>52759.659999999996</v>
      </c>
      <c r="O2320" s="681">
        <f t="shared" ca="1" si="157"/>
        <v>50097.78</v>
      </c>
      <c r="P2320" s="681">
        <f t="shared" ca="1" si="157"/>
        <v>2661.8799999999992</v>
      </c>
      <c r="Q2320" s="681">
        <f t="shared" ca="1" si="157"/>
        <v>0</v>
      </c>
      <c r="R2320" s="681">
        <f t="shared" ca="1" si="157"/>
        <v>0</v>
      </c>
      <c r="S2320" t="str">
        <f t="shared" si="154"/>
        <v>HUM_ASR_FY_2022</v>
      </c>
      <c r="T2320" s="958">
        <f t="shared" si="155"/>
        <v>45032</v>
      </c>
      <c r="U2320" t="str">
        <f t="shared" si="156"/>
        <v>Unaudited</v>
      </c>
    </row>
    <row r="2321" spans="1:21" x14ac:dyDescent="0.25">
      <c r="A2321" t="s">
        <v>437</v>
      </c>
      <c r="B2321" t="s">
        <v>1385</v>
      </c>
      <c r="C2321" t="s">
        <v>1386</v>
      </c>
      <c r="D2321" s="15">
        <v>1900</v>
      </c>
      <c r="E2321" s="121">
        <v>1</v>
      </c>
      <c r="F2321" t="s">
        <v>438</v>
      </c>
      <c r="G2321" s="121">
        <v>91</v>
      </c>
      <c r="H2321" t="s">
        <v>389</v>
      </c>
      <c r="I2321" t="s">
        <v>488</v>
      </c>
      <c r="J2321" t="s">
        <v>433</v>
      </c>
      <c r="K2321" t="s">
        <v>223</v>
      </c>
      <c r="L2321" s="756">
        <v>2.15</v>
      </c>
      <c r="M2321" t="s">
        <v>20</v>
      </c>
      <c r="N2321" s="681">
        <f t="shared" ca="1" si="157"/>
        <v>151912.85242983469</v>
      </c>
      <c r="O2321" s="681">
        <f t="shared" ca="1" si="157"/>
        <v>1049.2984218989263</v>
      </c>
      <c r="P2321" s="681">
        <f t="shared" ca="1" si="157"/>
        <v>150863.55400793577</v>
      </c>
      <c r="Q2321" s="681">
        <f t="shared" ca="1" si="157"/>
        <v>0</v>
      </c>
      <c r="R2321" s="681">
        <f t="shared" ca="1" si="157"/>
        <v>0</v>
      </c>
      <c r="S2321" t="str">
        <f t="shared" si="154"/>
        <v>HUM_ASR_FY_2022</v>
      </c>
      <c r="T2321" s="958">
        <f t="shared" si="155"/>
        <v>45032</v>
      </c>
      <c r="U2321" t="str">
        <f t="shared" si="156"/>
        <v>Unaudited</v>
      </c>
    </row>
    <row r="2322" spans="1:21" x14ac:dyDescent="0.25">
      <c r="A2322" t="s">
        <v>437</v>
      </c>
      <c r="B2322" t="s">
        <v>1385</v>
      </c>
      <c r="C2322" t="s">
        <v>1386</v>
      </c>
      <c r="D2322" s="15">
        <v>1900</v>
      </c>
      <c r="E2322" s="121">
        <v>1</v>
      </c>
      <c r="F2322" t="s">
        <v>438</v>
      </c>
      <c r="G2322" s="121">
        <v>91</v>
      </c>
      <c r="H2322" t="s">
        <v>389</v>
      </c>
      <c r="I2322" t="s">
        <v>488</v>
      </c>
      <c r="J2322" t="s">
        <v>433</v>
      </c>
      <c r="K2322" t="s">
        <v>223</v>
      </c>
      <c r="L2322" s="756">
        <v>2.16</v>
      </c>
      <c r="M2322" t="s">
        <v>799</v>
      </c>
      <c r="N2322" s="681">
        <f t="shared" ca="1" si="157"/>
        <v>1174332.0375526519</v>
      </c>
      <c r="O2322" s="681">
        <f t="shared" ca="1" si="157"/>
        <v>259975.98432391175</v>
      </c>
      <c r="P2322" s="681">
        <f t="shared" ca="1" si="157"/>
        <v>914356.05322874023</v>
      </c>
      <c r="Q2322" s="681">
        <f t="shared" ca="1" si="157"/>
        <v>0</v>
      </c>
      <c r="R2322" s="681">
        <f t="shared" ca="1" si="157"/>
        <v>0</v>
      </c>
      <c r="S2322" t="str">
        <f t="shared" si="154"/>
        <v>HUM_ASR_FY_2022</v>
      </c>
      <c r="T2322" s="958">
        <f t="shared" si="155"/>
        <v>45032</v>
      </c>
      <c r="U2322" t="str">
        <f t="shared" si="156"/>
        <v>Unaudited</v>
      </c>
    </row>
    <row r="2323" spans="1:21" x14ac:dyDescent="0.25">
      <c r="A2323" t="s">
        <v>437</v>
      </c>
      <c r="B2323" t="s">
        <v>1385</v>
      </c>
      <c r="C2323" t="s">
        <v>1386</v>
      </c>
      <c r="D2323" s="15">
        <v>1900</v>
      </c>
      <c r="E2323" s="121">
        <v>1</v>
      </c>
      <c r="F2323" t="s">
        <v>438</v>
      </c>
      <c r="G2323" s="121">
        <v>91</v>
      </c>
      <c r="H2323" t="s">
        <v>389</v>
      </c>
      <c r="I2323" t="s">
        <v>488</v>
      </c>
      <c r="J2323" t="s">
        <v>433</v>
      </c>
      <c r="K2323" t="s">
        <v>223</v>
      </c>
      <c r="L2323" s="756">
        <v>2.17</v>
      </c>
      <c r="M2323" t="s">
        <v>1052</v>
      </c>
      <c r="N2323" s="681">
        <f t="shared" ca="1" si="157"/>
        <v>0</v>
      </c>
      <c r="O2323" s="681">
        <f t="shared" ca="1" si="157"/>
        <v>0</v>
      </c>
      <c r="P2323" s="681">
        <f t="shared" ca="1" si="157"/>
        <v>0</v>
      </c>
      <c r="Q2323" s="681">
        <f t="shared" ca="1" si="157"/>
        <v>0</v>
      </c>
      <c r="R2323" s="681">
        <f t="shared" ca="1" si="157"/>
        <v>0</v>
      </c>
      <c r="S2323" t="str">
        <f t="shared" si="154"/>
        <v>HUM_ASR_FY_2022</v>
      </c>
      <c r="T2323" s="958">
        <f t="shared" si="155"/>
        <v>45032</v>
      </c>
      <c r="U2323" t="str">
        <f t="shared" si="156"/>
        <v>Unaudited</v>
      </c>
    </row>
    <row r="2324" spans="1:21" x14ac:dyDescent="0.25">
      <c r="A2324" t="s">
        <v>437</v>
      </c>
      <c r="B2324" t="s">
        <v>1385</v>
      </c>
      <c r="C2324" t="s">
        <v>1386</v>
      </c>
      <c r="D2324" s="15">
        <v>1900</v>
      </c>
      <c r="E2324" s="121">
        <v>1</v>
      </c>
      <c r="F2324" t="s">
        <v>438</v>
      </c>
      <c r="G2324" s="121">
        <v>91</v>
      </c>
      <c r="H2324" t="s">
        <v>389</v>
      </c>
      <c r="I2324" t="s">
        <v>488</v>
      </c>
      <c r="J2324" t="s">
        <v>433</v>
      </c>
      <c r="K2324" t="s">
        <v>223</v>
      </c>
      <c r="L2324" s="756">
        <v>2.1800000000000002</v>
      </c>
      <c r="M2324" t="s">
        <v>648</v>
      </c>
      <c r="N2324" s="681">
        <f t="shared" ca="1" si="157"/>
        <v>272776.2</v>
      </c>
      <c r="O2324" s="681">
        <f t="shared" ca="1" si="157"/>
        <v>2975.56</v>
      </c>
      <c r="P2324" s="681">
        <f t="shared" ca="1" si="157"/>
        <v>269800.64</v>
      </c>
      <c r="Q2324" s="681">
        <f t="shared" ca="1" si="157"/>
        <v>0</v>
      </c>
      <c r="R2324" s="681">
        <f t="shared" ca="1" si="157"/>
        <v>0</v>
      </c>
      <c r="S2324" t="str">
        <f t="shared" si="154"/>
        <v>HUM_ASR_FY_2022</v>
      </c>
      <c r="T2324" s="958">
        <f t="shared" si="155"/>
        <v>45032</v>
      </c>
      <c r="U2324" t="str">
        <f t="shared" si="156"/>
        <v>Unaudited</v>
      </c>
    </row>
    <row r="2325" spans="1:21" x14ac:dyDescent="0.25">
      <c r="A2325" t="s">
        <v>437</v>
      </c>
      <c r="B2325" t="s">
        <v>1385</v>
      </c>
      <c r="C2325" t="s">
        <v>1386</v>
      </c>
      <c r="D2325" s="15">
        <v>1900</v>
      </c>
      <c r="E2325" s="121">
        <v>1</v>
      </c>
      <c r="F2325" t="s">
        <v>438</v>
      </c>
      <c r="G2325" s="121">
        <v>91</v>
      </c>
      <c r="H2325" t="s">
        <v>389</v>
      </c>
      <c r="I2325" t="s">
        <v>488</v>
      </c>
      <c r="J2325" t="s">
        <v>433</v>
      </c>
      <c r="K2325" t="s">
        <v>223</v>
      </c>
      <c r="L2325" s="756">
        <v>2.19</v>
      </c>
      <c r="M2325" t="s">
        <v>218</v>
      </c>
      <c r="N2325" s="681">
        <f t="shared" ca="1" si="157"/>
        <v>0</v>
      </c>
      <c r="O2325" s="681">
        <f t="shared" ca="1" si="157"/>
        <v>0</v>
      </c>
      <c r="P2325" s="681">
        <f t="shared" ca="1" si="157"/>
        <v>0</v>
      </c>
      <c r="Q2325" s="681">
        <f t="shared" ca="1" si="157"/>
        <v>0</v>
      </c>
      <c r="R2325" s="681">
        <f t="shared" ca="1" si="157"/>
        <v>0</v>
      </c>
      <c r="S2325" t="str">
        <f t="shared" si="154"/>
        <v>HUM_ASR_FY_2022</v>
      </c>
      <c r="T2325" s="958">
        <f t="shared" si="155"/>
        <v>45032</v>
      </c>
      <c r="U2325" t="str">
        <f t="shared" si="156"/>
        <v>Unaudited</v>
      </c>
    </row>
    <row r="2326" spans="1:21" x14ac:dyDescent="0.25">
      <c r="A2326" t="s">
        <v>437</v>
      </c>
      <c r="B2326" t="s">
        <v>1385</v>
      </c>
      <c r="C2326" t="s">
        <v>1386</v>
      </c>
      <c r="D2326" s="15">
        <v>1900</v>
      </c>
      <c r="E2326" s="121">
        <v>1</v>
      </c>
      <c r="F2326" t="s">
        <v>438</v>
      </c>
      <c r="G2326" s="121">
        <v>91</v>
      </c>
      <c r="H2326" t="s">
        <v>389</v>
      </c>
      <c r="I2326" t="s">
        <v>488</v>
      </c>
      <c r="J2326" t="s">
        <v>433</v>
      </c>
      <c r="K2326" t="s">
        <v>223</v>
      </c>
      <c r="L2326" s="756" t="s">
        <v>704</v>
      </c>
      <c r="M2326" t="s">
        <v>230</v>
      </c>
      <c r="N2326" s="681">
        <f t="shared" ca="1" si="157"/>
        <v>11387.733207340571</v>
      </c>
      <c r="O2326" s="681">
        <f t="shared" ca="1" si="157"/>
        <v>865.61323886767786</v>
      </c>
      <c r="P2326" s="681">
        <f t="shared" ca="1" si="157"/>
        <v>10522.119968472893</v>
      </c>
      <c r="Q2326" s="681">
        <f t="shared" ca="1" si="157"/>
        <v>0</v>
      </c>
      <c r="R2326" s="681">
        <f t="shared" ca="1" si="157"/>
        <v>0</v>
      </c>
      <c r="S2326" t="str">
        <f t="shared" si="154"/>
        <v>HUM_ASR_FY_2022</v>
      </c>
      <c r="T2326" s="958">
        <f t="shared" si="155"/>
        <v>45032</v>
      </c>
      <c r="U2326" t="str">
        <f t="shared" si="156"/>
        <v>Unaudited</v>
      </c>
    </row>
    <row r="2327" spans="1:21" x14ac:dyDescent="0.25">
      <c r="A2327" t="s">
        <v>437</v>
      </c>
      <c r="B2327" t="s">
        <v>1385</v>
      </c>
      <c r="C2327" t="s">
        <v>1386</v>
      </c>
      <c r="D2327" s="15">
        <v>1900</v>
      </c>
      <c r="E2327" s="121">
        <v>1</v>
      </c>
      <c r="F2327" t="s">
        <v>438</v>
      </c>
      <c r="G2327" s="121">
        <v>91</v>
      </c>
      <c r="H2327" t="s">
        <v>389</v>
      </c>
      <c r="I2327" t="s">
        <v>488</v>
      </c>
      <c r="J2327" t="s">
        <v>433</v>
      </c>
      <c r="K2327" t="s">
        <v>223</v>
      </c>
      <c r="L2327" s="756">
        <v>2.21</v>
      </c>
      <c r="M2327" t="s">
        <v>466</v>
      </c>
      <c r="N2327" s="681">
        <f t="shared" ca="1" si="157"/>
        <v>0</v>
      </c>
      <c r="O2327" s="681">
        <f t="shared" ca="1" si="157"/>
        <v>0</v>
      </c>
      <c r="P2327" s="681">
        <f t="shared" ca="1" si="157"/>
        <v>0</v>
      </c>
      <c r="Q2327" s="681">
        <f t="shared" ca="1" si="157"/>
        <v>0</v>
      </c>
      <c r="R2327" s="681">
        <f t="shared" ca="1" si="157"/>
        <v>0</v>
      </c>
      <c r="S2327" t="str">
        <f t="shared" si="154"/>
        <v>HUM_ASR_FY_2022</v>
      </c>
      <c r="T2327" s="958">
        <f t="shared" si="155"/>
        <v>45032</v>
      </c>
      <c r="U2327" t="str">
        <f t="shared" si="156"/>
        <v>Unaudited</v>
      </c>
    </row>
    <row r="2328" spans="1:21" x14ac:dyDescent="0.25">
      <c r="A2328" t="s">
        <v>437</v>
      </c>
      <c r="B2328" t="s">
        <v>1385</v>
      </c>
      <c r="C2328" t="s">
        <v>1386</v>
      </c>
      <c r="D2328" s="15">
        <v>1900</v>
      </c>
      <c r="E2328" s="121">
        <v>1</v>
      </c>
      <c r="F2328" t="s">
        <v>438</v>
      </c>
      <c r="G2328" s="121">
        <v>91</v>
      </c>
      <c r="H2328" t="s">
        <v>389</v>
      </c>
      <c r="I2328" t="s">
        <v>488</v>
      </c>
      <c r="J2328" t="s">
        <v>433</v>
      </c>
      <c r="K2328" t="s">
        <v>6</v>
      </c>
      <c r="L2328" s="756" t="s">
        <v>70</v>
      </c>
      <c r="M2328" t="s">
        <v>188</v>
      </c>
      <c r="N2328" s="681">
        <f t="shared" ca="1" si="157"/>
        <v>76008.756343325484</v>
      </c>
      <c r="O2328" s="681">
        <f t="shared" ca="1" si="157"/>
        <v>32338.476653062193</v>
      </c>
      <c r="P2328" s="681">
        <f t="shared" ca="1" si="157"/>
        <v>43670.279690263291</v>
      </c>
      <c r="Q2328" s="681">
        <f t="shared" ca="1" si="157"/>
        <v>0</v>
      </c>
      <c r="R2328" s="681">
        <f t="shared" ca="1" si="157"/>
        <v>0</v>
      </c>
      <c r="S2328" t="str">
        <f t="shared" si="154"/>
        <v>HUM_ASR_FY_2022</v>
      </c>
      <c r="T2328" s="958">
        <f t="shared" si="155"/>
        <v>45032</v>
      </c>
      <c r="U2328" t="str">
        <f t="shared" si="156"/>
        <v>Unaudited</v>
      </c>
    </row>
    <row r="2329" spans="1:21" x14ac:dyDescent="0.25">
      <c r="A2329" t="s">
        <v>437</v>
      </c>
      <c r="B2329" t="s">
        <v>1385</v>
      </c>
      <c r="C2329" t="s">
        <v>1386</v>
      </c>
      <c r="D2329" s="15">
        <v>1900</v>
      </c>
      <c r="E2329" s="121">
        <v>1</v>
      </c>
      <c r="F2329" t="s">
        <v>438</v>
      </c>
      <c r="G2329" s="121">
        <v>91</v>
      </c>
      <c r="H2329" t="s">
        <v>389</v>
      </c>
      <c r="I2329" t="s">
        <v>488</v>
      </c>
      <c r="J2329" t="s">
        <v>433</v>
      </c>
      <c r="K2329" t="s">
        <v>6</v>
      </c>
      <c r="L2329" s="756" t="s">
        <v>71</v>
      </c>
      <c r="M2329" t="s">
        <v>231</v>
      </c>
      <c r="N2329" s="681">
        <f t="shared" ca="1" si="157"/>
        <v>0</v>
      </c>
      <c r="O2329" s="681">
        <f t="shared" ca="1" si="157"/>
        <v>0</v>
      </c>
      <c r="P2329" s="681">
        <f t="shared" ca="1" si="157"/>
        <v>0</v>
      </c>
      <c r="Q2329" s="681">
        <f t="shared" ca="1" si="157"/>
        <v>0</v>
      </c>
      <c r="R2329" s="681">
        <f t="shared" ca="1" si="157"/>
        <v>0</v>
      </c>
      <c r="S2329" t="str">
        <f t="shared" si="154"/>
        <v>HUM_ASR_FY_2022</v>
      </c>
      <c r="T2329" s="958">
        <f t="shared" si="155"/>
        <v>45032</v>
      </c>
      <c r="U2329" t="str">
        <f t="shared" si="156"/>
        <v>Unaudited</v>
      </c>
    </row>
    <row r="2330" spans="1:21" x14ac:dyDescent="0.25">
      <c r="A2330" t="s">
        <v>437</v>
      </c>
      <c r="B2330" t="s">
        <v>1385</v>
      </c>
      <c r="C2330" t="s">
        <v>1386</v>
      </c>
      <c r="D2330" s="15">
        <v>1900</v>
      </c>
      <c r="E2330" s="121">
        <v>1</v>
      </c>
      <c r="F2330" t="s">
        <v>438</v>
      </c>
      <c r="G2330" s="121">
        <v>91</v>
      </c>
      <c r="H2330" t="s">
        <v>389</v>
      </c>
      <c r="I2330" t="s">
        <v>488</v>
      </c>
      <c r="J2330" t="s">
        <v>433</v>
      </c>
      <c r="K2330" t="s">
        <v>6</v>
      </c>
      <c r="L2330" s="756" t="s">
        <v>72</v>
      </c>
      <c r="M2330" t="s">
        <v>164</v>
      </c>
      <c r="N2330" s="681">
        <f t="shared" ca="1" si="157"/>
        <v>0</v>
      </c>
      <c r="O2330" s="681">
        <f t="shared" ca="1" si="157"/>
        <v>0</v>
      </c>
      <c r="P2330" s="681">
        <f t="shared" ca="1" si="157"/>
        <v>0</v>
      </c>
      <c r="Q2330" s="681">
        <f t="shared" ca="1" si="157"/>
        <v>0</v>
      </c>
      <c r="R2330" s="681">
        <f t="shared" ca="1" si="157"/>
        <v>0</v>
      </c>
      <c r="S2330" t="str">
        <f t="shared" si="154"/>
        <v>HUM_ASR_FY_2022</v>
      </c>
      <c r="T2330" s="958">
        <f t="shared" si="155"/>
        <v>45032</v>
      </c>
      <c r="U2330" t="str">
        <f t="shared" si="156"/>
        <v>Unaudited</v>
      </c>
    </row>
    <row r="2331" spans="1:21" x14ac:dyDescent="0.25">
      <c r="A2331" t="s">
        <v>437</v>
      </c>
      <c r="B2331" t="s">
        <v>1385</v>
      </c>
      <c r="C2331" t="s">
        <v>1386</v>
      </c>
      <c r="D2331" s="15">
        <v>1900</v>
      </c>
      <c r="E2331" s="121">
        <v>1</v>
      </c>
      <c r="F2331" t="s">
        <v>438</v>
      </c>
      <c r="G2331" s="121">
        <v>91</v>
      </c>
      <c r="H2331" t="s">
        <v>389</v>
      </c>
      <c r="I2331" t="s">
        <v>488</v>
      </c>
      <c r="J2331" t="s">
        <v>433</v>
      </c>
      <c r="K2331" t="s">
        <v>6</v>
      </c>
      <c r="L2331" s="756">
        <v>3.4</v>
      </c>
      <c r="M2331" t="s">
        <v>461</v>
      </c>
      <c r="N2331" s="681">
        <f t="shared" ca="1" si="157"/>
        <v>0</v>
      </c>
      <c r="O2331" s="681">
        <f t="shared" ca="1" si="157"/>
        <v>0</v>
      </c>
      <c r="P2331" s="681">
        <f t="shared" ca="1" si="157"/>
        <v>0</v>
      </c>
      <c r="Q2331" s="681">
        <f t="shared" ca="1" si="157"/>
        <v>0</v>
      </c>
      <c r="R2331" s="681">
        <f t="shared" ca="1" si="157"/>
        <v>0</v>
      </c>
      <c r="S2331" t="str">
        <f t="shared" si="154"/>
        <v>HUM_ASR_FY_2022</v>
      </c>
      <c r="T2331" s="958">
        <f t="shared" si="155"/>
        <v>45032</v>
      </c>
      <c r="U2331" t="str">
        <f t="shared" si="156"/>
        <v>Unaudited</v>
      </c>
    </row>
    <row r="2332" spans="1:21" x14ac:dyDescent="0.25">
      <c r="A2332" t="s">
        <v>437</v>
      </c>
      <c r="B2332" t="s">
        <v>1385</v>
      </c>
      <c r="C2332" t="s">
        <v>1386</v>
      </c>
      <c r="D2332" s="15">
        <v>1900</v>
      </c>
      <c r="E2332" s="121">
        <v>1</v>
      </c>
      <c r="F2332" t="s">
        <v>438</v>
      </c>
      <c r="G2332" s="121">
        <v>91</v>
      </c>
      <c r="H2332" t="s">
        <v>389</v>
      </c>
      <c r="I2332" t="s">
        <v>488</v>
      </c>
      <c r="J2332" t="s">
        <v>433</v>
      </c>
      <c r="K2332" t="s">
        <v>434</v>
      </c>
      <c r="L2332" s="756">
        <v>4.5</v>
      </c>
      <c r="M2332" t="s">
        <v>32</v>
      </c>
      <c r="N2332" s="681">
        <f t="shared" ca="1" si="157"/>
        <v>96178.855454545439</v>
      </c>
      <c r="O2332" s="681">
        <f t="shared" ca="1" si="157"/>
        <v>44445.361949759783</v>
      </c>
      <c r="P2332" s="681">
        <f t="shared" ca="1" si="157"/>
        <v>51733.493504785663</v>
      </c>
      <c r="Q2332" s="681">
        <f t="shared" ca="1" si="157"/>
        <v>0</v>
      </c>
      <c r="R2332" s="681">
        <f t="shared" ca="1" si="157"/>
        <v>0</v>
      </c>
      <c r="S2332" t="str">
        <f t="shared" si="154"/>
        <v>HUM_ASR_FY_2022</v>
      </c>
      <c r="T2332" s="958">
        <f t="shared" si="155"/>
        <v>45032</v>
      </c>
      <c r="U2332" t="str">
        <f t="shared" si="156"/>
        <v>Unaudited</v>
      </c>
    </row>
    <row r="2333" spans="1:21" x14ac:dyDescent="0.25">
      <c r="A2333" t="s">
        <v>437</v>
      </c>
      <c r="B2333" t="s">
        <v>1385</v>
      </c>
      <c r="C2333" t="s">
        <v>1386</v>
      </c>
      <c r="D2333" s="15">
        <v>1900</v>
      </c>
      <c r="E2333" s="121">
        <v>1</v>
      </c>
      <c r="F2333" t="s">
        <v>438</v>
      </c>
      <c r="G2333" s="121">
        <v>91</v>
      </c>
      <c r="H2333" t="s">
        <v>389</v>
      </c>
      <c r="I2333" t="s">
        <v>488</v>
      </c>
      <c r="J2333" t="s">
        <v>433</v>
      </c>
      <c r="K2333" t="s">
        <v>434</v>
      </c>
      <c r="L2333" s="756" t="s">
        <v>944</v>
      </c>
      <c r="M2333" t="s">
        <v>935</v>
      </c>
      <c r="N2333" s="681">
        <f t="shared" ca="1" si="157"/>
        <v>0</v>
      </c>
      <c r="O2333" s="681">
        <f t="shared" ca="1" si="157"/>
        <v>0</v>
      </c>
      <c r="P2333" s="681">
        <f t="shared" ca="1" si="157"/>
        <v>0</v>
      </c>
      <c r="Q2333" s="681">
        <f t="shared" ca="1" si="157"/>
        <v>0</v>
      </c>
      <c r="R2333" s="681">
        <f t="shared" ca="1" si="157"/>
        <v>0</v>
      </c>
      <c r="S2333" t="str">
        <f t="shared" si="154"/>
        <v>HUM_ASR_FY_2022</v>
      </c>
      <c r="T2333" s="958">
        <f t="shared" si="155"/>
        <v>45032</v>
      </c>
      <c r="U2333" t="str">
        <f t="shared" si="156"/>
        <v>Unaudited</v>
      </c>
    </row>
    <row r="2334" spans="1:21" x14ac:dyDescent="0.25">
      <c r="A2334" t="s">
        <v>437</v>
      </c>
      <c r="B2334" t="s">
        <v>1385</v>
      </c>
      <c r="C2334" t="s">
        <v>1386</v>
      </c>
      <c r="D2334" s="15">
        <v>1900</v>
      </c>
      <c r="E2334" s="121">
        <v>1</v>
      </c>
      <c r="F2334" t="s">
        <v>438</v>
      </c>
      <c r="G2334" s="121">
        <v>91</v>
      </c>
      <c r="H2334" t="s">
        <v>389</v>
      </c>
      <c r="I2334" t="s">
        <v>488</v>
      </c>
      <c r="J2334" t="s">
        <v>433</v>
      </c>
      <c r="K2334" t="s">
        <v>434</v>
      </c>
      <c r="L2334" s="756" t="s">
        <v>193</v>
      </c>
      <c r="M2334" t="s">
        <v>40</v>
      </c>
      <c r="N2334" s="681">
        <f t="shared" ca="1" si="157"/>
        <v>0</v>
      </c>
      <c r="O2334" s="681">
        <f t="shared" ca="1" si="157"/>
        <v>0</v>
      </c>
      <c r="P2334" s="681">
        <f t="shared" ca="1" si="157"/>
        <v>0</v>
      </c>
      <c r="Q2334" s="681">
        <f t="shared" ca="1" si="157"/>
        <v>0</v>
      </c>
      <c r="R2334" s="681">
        <f t="shared" ca="1" si="157"/>
        <v>0</v>
      </c>
      <c r="S2334" t="str">
        <f t="shared" si="154"/>
        <v>HUM_ASR_FY_2022</v>
      </c>
      <c r="T2334" s="958">
        <f t="shared" si="155"/>
        <v>45032</v>
      </c>
      <c r="U2334" t="str">
        <f t="shared" si="156"/>
        <v>Unaudited</v>
      </c>
    </row>
    <row r="2335" spans="1:21" x14ac:dyDescent="0.25">
      <c r="A2335" t="s">
        <v>437</v>
      </c>
      <c r="B2335" t="s">
        <v>1385</v>
      </c>
      <c r="C2335" t="s">
        <v>1386</v>
      </c>
      <c r="D2335" s="15">
        <v>1900</v>
      </c>
      <c r="E2335" s="121">
        <v>1</v>
      </c>
      <c r="F2335" t="s">
        <v>438</v>
      </c>
      <c r="G2335" s="121">
        <v>91</v>
      </c>
      <c r="H2335" t="s">
        <v>389</v>
      </c>
      <c r="I2335" t="s">
        <v>488</v>
      </c>
      <c r="J2335" t="s">
        <v>433</v>
      </c>
      <c r="K2335" t="s">
        <v>434</v>
      </c>
      <c r="L2335" s="756" t="s">
        <v>192</v>
      </c>
      <c r="M2335" t="s">
        <v>329</v>
      </c>
      <c r="N2335" s="681">
        <f t="shared" ca="1" si="157"/>
        <v>0</v>
      </c>
      <c r="O2335" s="681">
        <f t="shared" ca="1" si="157"/>
        <v>0</v>
      </c>
      <c r="P2335" s="681">
        <f t="shared" ca="1" si="157"/>
        <v>0</v>
      </c>
      <c r="Q2335" s="681">
        <f t="shared" ca="1" si="157"/>
        <v>0</v>
      </c>
      <c r="R2335" s="681">
        <f t="shared" ca="1" si="157"/>
        <v>0</v>
      </c>
      <c r="S2335" t="str">
        <f t="shared" si="154"/>
        <v>HUM_ASR_FY_2022</v>
      </c>
      <c r="T2335" s="958">
        <f t="shared" si="155"/>
        <v>45032</v>
      </c>
      <c r="U2335" t="str">
        <f t="shared" si="156"/>
        <v>Unaudited</v>
      </c>
    </row>
    <row r="2336" spans="1:21" x14ac:dyDescent="0.25">
      <c r="A2336" t="s">
        <v>437</v>
      </c>
      <c r="B2336" t="s">
        <v>1385</v>
      </c>
      <c r="C2336" t="s">
        <v>1386</v>
      </c>
      <c r="D2336" s="15">
        <v>1900</v>
      </c>
      <c r="E2336" s="121">
        <v>1</v>
      </c>
      <c r="F2336" t="s">
        <v>438</v>
      </c>
      <c r="G2336" s="121">
        <v>91</v>
      </c>
      <c r="H2336" t="s">
        <v>389</v>
      </c>
      <c r="I2336" t="s">
        <v>488</v>
      </c>
      <c r="J2336" t="s">
        <v>450</v>
      </c>
      <c r="K2336" t="s">
        <v>435</v>
      </c>
      <c r="L2336" s="756" t="s">
        <v>79</v>
      </c>
      <c r="M2336" t="s">
        <v>27</v>
      </c>
      <c r="N2336" s="681">
        <f t="shared" ca="1" si="157"/>
        <v>839037.27717032016</v>
      </c>
      <c r="O2336" s="681">
        <f t="shared" ca="1" si="157"/>
        <v>159502.76596639238</v>
      </c>
      <c r="P2336" s="681">
        <f t="shared" ca="1" si="157"/>
        <v>679534.5112039278</v>
      </c>
      <c r="Q2336" s="681">
        <f t="shared" ca="1" si="157"/>
        <v>0</v>
      </c>
      <c r="R2336" s="681">
        <f t="shared" ca="1" si="157"/>
        <v>0</v>
      </c>
      <c r="S2336" t="str">
        <f t="shared" si="154"/>
        <v>HUM_ASR_FY_2022</v>
      </c>
      <c r="T2336" s="958">
        <f t="shared" si="155"/>
        <v>45032</v>
      </c>
      <c r="U2336" t="str">
        <f t="shared" si="156"/>
        <v>Unaudited</v>
      </c>
    </row>
    <row r="2337" spans="1:21" x14ac:dyDescent="0.25">
      <c r="A2337" t="s">
        <v>437</v>
      </c>
      <c r="B2337" t="s">
        <v>1385</v>
      </c>
      <c r="C2337" t="s">
        <v>1386</v>
      </c>
      <c r="D2337" s="15">
        <v>1900</v>
      </c>
      <c r="E2337" s="121">
        <v>1</v>
      </c>
      <c r="F2337" t="s">
        <v>438</v>
      </c>
      <c r="G2337" s="121">
        <v>91</v>
      </c>
      <c r="H2337" t="s">
        <v>389</v>
      </c>
      <c r="I2337" t="s">
        <v>488</v>
      </c>
      <c r="J2337" t="s">
        <v>450</v>
      </c>
      <c r="K2337" t="s">
        <v>435</v>
      </c>
      <c r="L2337" s="756" t="s">
        <v>80</v>
      </c>
      <c r="M2337" t="s">
        <v>97</v>
      </c>
      <c r="N2337" s="681">
        <f t="shared" ca="1" si="157"/>
        <v>90929.368560035044</v>
      </c>
      <c r="O2337" s="681">
        <f t="shared" ca="1" si="157"/>
        <v>17285.865822096217</v>
      </c>
      <c r="P2337" s="681">
        <f t="shared" ca="1" si="157"/>
        <v>73643.502737938834</v>
      </c>
      <c r="Q2337" s="681">
        <f t="shared" ca="1" si="157"/>
        <v>0</v>
      </c>
      <c r="R2337" s="681">
        <f t="shared" ca="1" si="157"/>
        <v>0</v>
      </c>
      <c r="S2337" t="str">
        <f t="shared" si="154"/>
        <v>HUM_ASR_FY_2022</v>
      </c>
      <c r="T2337" s="958">
        <f t="shared" si="155"/>
        <v>45032</v>
      </c>
      <c r="U2337" t="str">
        <f t="shared" si="156"/>
        <v>Unaudited</v>
      </c>
    </row>
    <row r="2338" spans="1:21" x14ac:dyDescent="0.25">
      <c r="A2338" t="s">
        <v>437</v>
      </c>
      <c r="B2338" t="s">
        <v>1385</v>
      </c>
      <c r="C2338" t="s">
        <v>1386</v>
      </c>
      <c r="D2338" s="15">
        <v>1900</v>
      </c>
      <c r="E2338" s="121">
        <v>1</v>
      </c>
      <c r="F2338" t="s">
        <v>438</v>
      </c>
      <c r="G2338" s="121">
        <v>91</v>
      </c>
      <c r="H2338" t="s">
        <v>389</v>
      </c>
      <c r="I2338" t="s">
        <v>488</v>
      </c>
      <c r="J2338" t="s">
        <v>450</v>
      </c>
      <c r="K2338" t="s">
        <v>435</v>
      </c>
      <c r="L2338" s="756" t="s">
        <v>81</v>
      </c>
      <c r="M2338" t="s">
        <v>98</v>
      </c>
      <c r="N2338" s="681">
        <f t="shared" ca="1" si="157"/>
        <v>190867.7648396838</v>
      </c>
      <c r="O2338" s="681">
        <f t="shared" ca="1" si="157"/>
        <v>36284.366921605244</v>
      </c>
      <c r="P2338" s="681">
        <f t="shared" ca="1" si="157"/>
        <v>154583.39791807855</v>
      </c>
      <c r="Q2338" s="681">
        <f t="shared" ca="1" si="157"/>
        <v>0</v>
      </c>
      <c r="R2338" s="681">
        <f t="shared" ca="1" si="157"/>
        <v>0</v>
      </c>
      <c r="S2338" t="str">
        <f t="shared" si="154"/>
        <v>HUM_ASR_FY_2022</v>
      </c>
      <c r="T2338" s="958">
        <f t="shared" si="155"/>
        <v>45032</v>
      </c>
      <c r="U2338" t="str">
        <f t="shared" si="156"/>
        <v>Unaudited</v>
      </c>
    </row>
    <row r="2339" spans="1:21" x14ac:dyDescent="0.25">
      <c r="A2339" t="s">
        <v>437</v>
      </c>
      <c r="B2339" t="s">
        <v>1385</v>
      </c>
      <c r="C2339" t="s">
        <v>1386</v>
      </c>
      <c r="D2339" s="15">
        <v>1900</v>
      </c>
      <c r="E2339" s="121">
        <v>1</v>
      </c>
      <c r="F2339" t="s">
        <v>438</v>
      </c>
      <c r="G2339" s="121">
        <v>91</v>
      </c>
      <c r="H2339" t="s">
        <v>389</v>
      </c>
      <c r="I2339" t="s">
        <v>488</v>
      </c>
      <c r="J2339" t="s">
        <v>450</v>
      </c>
      <c r="K2339" t="s">
        <v>435</v>
      </c>
      <c r="L2339" s="756" t="s">
        <v>82</v>
      </c>
      <c r="M2339" t="s">
        <v>99</v>
      </c>
      <c r="N2339" s="681">
        <f t="shared" ca="1" si="157"/>
        <v>143933.22698291962</v>
      </c>
      <c r="O2339" s="681">
        <f t="shared" ca="1" si="157"/>
        <v>27362.011728096266</v>
      </c>
      <c r="P2339" s="681">
        <f t="shared" ca="1" si="157"/>
        <v>116571.21525482336</v>
      </c>
      <c r="Q2339" s="681">
        <f t="shared" ca="1" si="157"/>
        <v>0</v>
      </c>
      <c r="R2339" s="681">
        <f t="shared" ca="1" si="157"/>
        <v>0</v>
      </c>
      <c r="S2339" t="str">
        <f t="shared" si="154"/>
        <v>HUM_ASR_FY_2022</v>
      </c>
      <c r="T2339" s="958">
        <f t="shared" si="155"/>
        <v>45032</v>
      </c>
      <c r="U2339" t="str">
        <f t="shared" si="156"/>
        <v>Unaudited</v>
      </c>
    </row>
    <row r="2340" spans="1:21" x14ac:dyDescent="0.25">
      <c r="A2340" t="s">
        <v>437</v>
      </c>
      <c r="B2340" t="s">
        <v>1385</v>
      </c>
      <c r="C2340" t="s">
        <v>1386</v>
      </c>
      <c r="D2340" s="15">
        <v>1900</v>
      </c>
      <c r="E2340" s="121">
        <v>1</v>
      </c>
      <c r="F2340" t="s">
        <v>438</v>
      </c>
      <c r="G2340" s="121">
        <v>91</v>
      </c>
      <c r="H2340" t="s">
        <v>389</v>
      </c>
      <c r="I2340" t="s">
        <v>488</v>
      </c>
      <c r="J2340" t="s">
        <v>450</v>
      </c>
      <c r="K2340" t="s">
        <v>435</v>
      </c>
      <c r="L2340" s="756" t="s">
        <v>216</v>
      </c>
      <c r="M2340" t="s">
        <v>100</v>
      </c>
      <c r="N2340" s="681">
        <f t="shared" ca="1" si="157"/>
        <v>282221.94326810032</v>
      </c>
      <c r="O2340" s="681">
        <f t="shared" ca="1" si="157"/>
        <v>53650.990000691505</v>
      </c>
      <c r="P2340" s="681">
        <f t="shared" ca="1" si="157"/>
        <v>228570.95326740883</v>
      </c>
      <c r="Q2340" s="681">
        <f t="shared" ca="1" si="157"/>
        <v>0</v>
      </c>
      <c r="R2340" s="681">
        <f t="shared" ca="1" si="157"/>
        <v>0</v>
      </c>
      <c r="S2340" t="str">
        <f t="shared" si="154"/>
        <v>HUM_ASR_FY_2022</v>
      </c>
      <c r="T2340" s="958">
        <f t="shared" si="155"/>
        <v>45032</v>
      </c>
      <c r="U2340" t="str">
        <f t="shared" si="156"/>
        <v>Unaudited</v>
      </c>
    </row>
    <row r="2341" spans="1:21" x14ac:dyDescent="0.25">
      <c r="A2341" t="s">
        <v>437</v>
      </c>
      <c r="B2341" t="s">
        <v>1385</v>
      </c>
      <c r="C2341" t="s">
        <v>1386</v>
      </c>
      <c r="D2341" s="15">
        <v>1900</v>
      </c>
      <c r="E2341" s="121">
        <v>1</v>
      </c>
      <c r="F2341" t="s">
        <v>438</v>
      </c>
      <c r="G2341" s="121">
        <v>91</v>
      </c>
      <c r="H2341" t="s">
        <v>389</v>
      </c>
      <c r="I2341" t="s">
        <v>488</v>
      </c>
      <c r="J2341" t="s">
        <v>450</v>
      </c>
      <c r="K2341" t="s">
        <v>435</v>
      </c>
      <c r="L2341" s="756" t="s">
        <v>215</v>
      </c>
      <c r="M2341" t="s">
        <v>28</v>
      </c>
      <c r="N2341" s="681">
        <f t="shared" ca="1" si="157"/>
        <v>8243.9953013853374</v>
      </c>
      <c r="O2341" s="681">
        <f t="shared" ca="1" si="157"/>
        <v>1567.2009920936778</v>
      </c>
      <c r="P2341" s="681">
        <f t="shared" ca="1" si="157"/>
        <v>6676.7943092916603</v>
      </c>
      <c r="Q2341" s="681">
        <f t="shared" ca="1" si="157"/>
        <v>0</v>
      </c>
      <c r="R2341" s="681">
        <f t="shared" ca="1" si="157"/>
        <v>0</v>
      </c>
      <c r="S2341" t="str">
        <f t="shared" si="154"/>
        <v>HUM_ASR_FY_2022</v>
      </c>
      <c r="T2341" s="958">
        <f t="shared" si="155"/>
        <v>45032</v>
      </c>
      <c r="U2341" t="str">
        <f t="shared" si="156"/>
        <v>Unaudited</v>
      </c>
    </row>
    <row r="2342" spans="1:21" x14ac:dyDescent="0.25">
      <c r="A2342" t="s">
        <v>437</v>
      </c>
      <c r="B2342" t="s">
        <v>1385</v>
      </c>
      <c r="C2342" t="s">
        <v>1386</v>
      </c>
      <c r="D2342" s="15">
        <v>1900</v>
      </c>
      <c r="E2342" s="121">
        <v>1</v>
      </c>
      <c r="F2342" t="s">
        <v>438</v>
      </c>
      <c r="G2342" s="121">
        <v>91</v>
      </c>
      <c r="H2342" t="s">
        <v>389</v>
      </c>
      <c r="I2342" t="s">
        <v>488</v>
      </c>
      <c r="J2342" t="s">
        <v>436</v>
      </c>
      <c r="K2342" t="s">
        <v>436</v>
      </c>
      <c r="L2342" s="756" t="s">
        <v>84</v>
      </c>
      <c r="M2342" t="s">
        <v>327</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HUM_ASR_FY_2022</v>
      </c>
      <c r="T2342" s="958">
        <f t="shared" si="155"/>
        <v>45032</v>
      </c>
      <c r="U2342" t="str">
        <f t="shared" si="156"/>
        <v>Unaudited</v>
      </c>
    </row>
    <row r="2343" spans="1:21" x14ac:dyDescent="0.25">
      <c r="A2343" t="s">
        <v>437</v>
      </c>
      <c r="B2343" t="s">
        <v>1385</v>
      </c>
      <c r="C2343" t="s">
        <v>1386</v>
      </c>
      <c r="D2343" s="15">
        <v>1900</v>
      </c>
      <c r="E2343" s="121">
        <v>1</v>
      </c>
      <c r="F2343" t="s">
        <v>438</v>
      </c>
      <c r="G2343" s="121">
        <v>91</v>
      </c>
      <c r="H2343" t="s">
        <v>389</v>
      </c>
      <c r="I2343" t="s">
        <v>488</v>
      </c>
      <c r="J2343" t="s">
        <v>436</v>
      </c>
      <c r="K2343" t="s">
        <v>436</v>
      </c>
      <c r="L2343" s="756" t="s">
        <v>85</v>
      </c>
      <c r="M2343" t="s">
        <v>325</v>
      </c>
      <c r="N2343" s="681">
        <f t="shared" ca="1" si="158"/>
        <v>0</v>
      </c>
      <c r="O2343" s="681">
        <f t="shared" ca="1" si="158"/>
        <v>0</v>
      </c>
      <c r="P2343" s="681">
        <f t="shared" ca="1" si="158"/>
        <v>0</v>
      </c>
      <c r="Q2343" s="681">
        <f t="shared" ca="1" si="158"/>
        <v>0</v>
      </c>
      <c r="R2343" s="681">
        <f t="shared" ca="1" si="158"/>
        <v>0</v>
      </c>
      <c r="S2343" t="str">
        <f t="shared" si="154"/>
        <v>HUM_ASR_FY_2022</v>
      </c>
      <c r="T2343" s="958">
        <f t="shared" si="155"/>
        <v>45032</v>
      </c>
      <c r="U2343" t="str">
        <f t="shared" si="156"/>
        <v>Unaudited</v>
      </c>
    </row>
    <row r="2344" spans="1:21" x14ac:dyDescent="0.25">
      <c r="A2344" t="s">
        <v>437</v>
      </c>
      <c r="B2344" t="s">
        <v>1385</v>
      </c>
      <c r="C2344" t="s">
        <v>1386</v>
      </c>
      <c r="D2344" s="15">
        <v>1900</v>
      </c>
      <c r="E2344" s="121">
        <v>1</v>
      </c>
      <c r="F2344" t="s">
        <v>438</v>
      </c>
      <c r="G2344" s="121">
        <v>91</v>
      </c>
      <c r="H2344" t="s">
        <v>389</v>
      </c>
      <c r="I2344" t="s">
        <v>488</v>
      </c>
      <c r="J2344" t="s">
        <v>436</v>
      </c>
      <c r="K2344" t="s">
        <v>436</v>
      </c>
      <c r="L2344" s="756" t="s">
        <v>86</v>
      </c>
      <c r="M2344" t="s">
        <v>494</v>
      </c>
      <c r="N2344" s="681">
        <f t="shared" ca="1" si="158"/>
        <v>0</v>
      </c>
      <c r="O2344" s="681">
        <f t="shared" ca="1" si="158"/>
        <v>0</v>
      </c>
      <c r="P2344" s="681">
        <f t="shared" ca="1" si="158"/>
        <v>0</v>
      </c>
      <c r="Q2344" s="681">
        <f t="shared" ca="1" si="158"/>
        <v>0</v>
      </c>
      <c r="R2344" s="681">
        <f t="shared" ca="1" si="158"/>
        <v>0</v>
      </c>
      <c r="S2344" t="str">
        <f t="shared" si="154"/>
        <v>HUM_ASR_FY_2022</v>
      </c>
      <c r="T2344" s="958">
        <f t="shared" si="155"/>
        <v>45032</v>
      </c>
      <c r="U2344" t="str">
        <f t="shared" si="156"/>
        <v>Unaudited</v>
      </c>
    </row>
    <row r="2345" spans="1:21" x14ac:dyDescent="0.25">
      <c r="A2345" t="s">
        <v>437</v>
      </c>
      <c r="B2345" t="s">
        <v>1385</v>
      </c>
      <c r="C2345" t="s">
        <v>1386</v>
      </c>
      <c r="D2345" s="15">
        <v>1900</v>
      </c>
      <c r="E2345" s="121">
        <v>1</v>
      </c>
      <c r="F2345" t="s">
        <v>438</v>
      </c>
      <c r="G2345" s="121">
        <v>91</v>
      </c>
      <c r="H2345" t="s">
        <v>389</v>
      </c>
      <c r="I2345" t="s">
        <v>488</v>
      </c>
      <c r="J2345" t="s">
        <v>436</v>
      </c>
      <c r="K2345" t="s">
        <v>436</v>
      </c>
      <c r="L2345" s="756" t="s">
        <v>87</v>
      </c>
      <c r="M2345" t="s">
        <v>495</v>
      </c>
      <c r="N2345" s="681">
        <f t="shared" ca="1" si="158"/>
        <v>0</v>
      </c>
      <c r="O2345" s="681">
        <f t="shared" ca="1" si="158"/>
        <v>0</v>
      </c>
      <c r="P2345" s="681">
        <f t="shared" ca="1" si="158"/>
        <v>0</v>
      </c>
      <c r="Q2345" s="681">
        <f t="shared" ca="1" si="158"/>
        <v>0</v>
      </c>
      <c r="R2345" s="681">
        <f t="shared" ca="1" si="158"/>
        <v>0</v>
      </c>
      <c r="S2345" t="str">
        <f t="shared" si="154"/>
        <v>HUM_ASR_FY_2022</v>
      </c>
      <c r="T2345" s="958">
        <f t="shared" si="155"/>
        <v>45032</v>
      </c>
      <c r="U2345" t="str">
        <f t="shared" si="156"/>
        <v>Unaudited</v>
      </c>
    </row>
    <row r="2346" spans="1:21" x14ac:dyDescent="0.25">
      <c r="A2346" t="s">
        <v>437</v>
      </c>
      <c r="B2346" t="s">
        <v>1385</v>
      </c>
      <c r="C2346" t="s">
        <v>1386</v>
      </c>
      <c r="D2346" s="15">
        <v>1900</v>
      </c>
      <c r="E2346" s="121">
        <v>1</v>
      </c>
      <c r="F2346" t="s">
        <v>438</v>
      </c>
      <c r="G2346" s="121">
        <v>91</v>
      </c>
      <c r="H2346" t="s">
        <v>389</v>
      </c>
      <c r="I2346" t="s">
        <v>488</v>
      </c>
      <c r="J2346" t="s">
        <v>436</v>
      </c>
      <c r="K2346" t="s">
        <v>436</v>
      </c>
      <c r="L2346" s="756" t="s">
        <v>213</v>
      </c>
      <c r="M2346" t="s">
        <v>496</v>
      </c>
      <c r="N2346" s="681">
        <f t="shared" ca="1" si="158"/>
        <v>0</v>
      </c>
      <c r="O2346" s="681">
        <f t="shared" ca="1" si="158"/>
        <v>0</v>
      </c>
      <c r="P2346" s="681">
        <f t="shared" ca="1" si="158"/>
        <v>0</v>
      </c>
      <c r="Q2346" s="681">
        <f t="shared" ca="1" si="158"/>
        <v>0</v>
      </c>
      <c r="R2346" s="681">
        <f t="shared" ca="1" si="158"/>
        <v>0</v>
      </c>
      <c r="S2346" t="str">
        <f t="shared" si="154"/>
        <v>HUM_ASR_FY_2022</v>
      </c>
      <c r="T2346" s="958">
        <f t="shared" si="155"/>
        <v>45032</v>
      </c>
      <c r="U2346" t="str">
        <f t="shared" si="156"/>
        <v>Unaudited</v>
      </c>
    </row>
    <row r="2347" spans="1:21" x14ac:dyDescent="0.25">
      <c r="A2347" t="s">
        <v>437</v>
      </c>
      <c r="B2347" t="s">
        <v>1385</v>
      </c>
      <c r="C2347" t="s">
        <v>1386</v>
      </c>
      <c r="D2347" s="15">
        <v>1900</v>
      </c>
      <c r="E2347" s="121">
        <v>1</v>
      </c>
      <c r="F2347" t="s">
        <v>438</v>
      </c>
      <c r="G2347" s="121">
        <v>91</v>
      </c>
      <c r="H2347" t="s">
        <v>389</v>
      </c>
      <c r="I2347" t="s">
        <v>489</v>
      </c>
      <c r="J2347" t="s">
        <v>26</v>
      </c>
      <c r="K2347" t="s">
        <v>26</v>
      </c>
      <c r="L2347" s="756" t="s">
        <v>204</v>
      </c>
      <c r="M2347" t="s">
        <v>26</v>
      </c>
      <c r="N2347" s="681">
        <f t="shared" ca="1" si="158"/>
        <v>96600.358053810138</v>
      </c>
      <c r="O2347" s="681">
        <f t="shared" ca="1" si="158"/>
        <v>0</v>
      </c>
      <c r="P2347" s="681">
        <f t="shared" ca="1" si="158"/>
        <v>0</v>
      </c>
      <c r="Q2347" s="681">
        <f t="shared" ca="1" si="158"/>
        <v>0</v>
      </c>
      <c r="R2347" s="681">
        <f t="shared" ca="1" si="158"/>
        <v>0</v>
      </c>
      <c r="S2347" t="str">
        <f t="shared" si="154"/>
        <v>HUM_ASR_FY_2022</v>
      </c>
      <c r="T2347" s="958">
        <f t="shared" si="155"/>
        <v>45032</v>
      </c>
      <c r="U2347" t="str">
        <f t="shared" si="156"/>
        <v>Unaudited</v>
      </c>
    </row>
    <row r="2348" spans="1:21" x14ac:dyDescent="0.25">
      <c r="A2348" t="s">
        <v>437</v>
      </c>
      <c r="B2348" t="s">
        <v>1385</v>
      </c>
      <c r="C2348" t="s">
        <v>1386</v>
      </c>
      <c r="D2348" s="15">
        <v>1900</v>
      </c>
      <c r="E2348" s="121">
        <v>1</v>
      </c>
      <c r="F2348" t="s">
        <v>439</v>
      </c>
      <c r="G2348" s="121">
        <v>182</v>
      </c>
      <c r="H2348" t="s">
        <v>389</v>
      </c>
      <c r="I2348" t="s">
        <v>432</v>
      </c>
      <c r="J2348" t="s">
        <v>432</v>
      </c>
      <c r="K2348" t="s">
        <v>432</v>
      </c>
      <c r="M2348" t="s">
        <v>432</v>
      </c>
      <c r="N2348" s="681">
        <f t="shared" ca="1" si="158"/>
        <v>10418</v>
      </c>
      <c r="O2348" s="681">
        <f t="shared" ca="1" si="158"/>
        <v>2291</v>
      </c>
      <c r="P2348" s="681">
        <f t="shared" ca="1" si="158"/>
        <v>8127</v>
      </c>
      <c r="Q2348" s="681">
        <f t="shared" ca="1" si="158"/>
        <v>0</v>
      </c>
      <c r="R2348" s="681">
        <f t="shared" ca="1" si="158"/>
        <v>0</v>
      </c>
      <c r="S2348" t="str">
        <f t="shared" si="154"/>
        <v>HUM_ASR_FY_2022</v>
      </c>
      <c r="T2348" s="958">
        <f t="shared" si="155"/>
        <v>45032</v>
      </c>
      <c r="U2348" t="str">
        <f t="shared" si="156"/>
        <v>Unaudited</v>
      </c>
    </row>
    <row r="2349" spans="1:21" x14ac:dyDescent="0.25">
      <c r="A2349" t="s">
        <v>437</v>
      </c>
      <c r="B2349" t="s">
        <v>1385</v>
      </c>
      <c r="C2349" t="s">
        <v>1386</v>
      </c>
      <c r="D2349" s="15">
        <v>1900</v>
      </c>
      <c r="E2349" s="121">
        <v>1</v>
      </c>
      <c r="F2349" t="s">
        <v>439</v>
      </c>
      <c r="G2349" s="121">
        <v>182</v>
      </c>
      <c r="H2349" t="s">
        <v>389</v>
      </c>
      <c r="I2349" t="s">
        <v>487</v>
      </c>
      <c r="J2349" t="s">
        <v>12</v>
      </c>
      <c r="K2349" t="s">
        <v>12</v>
      </c>
      <c r="L2349" s="756">
        <v>1.1000000000000001</v>
      </c>
      <c r="M2349" t="s">
        <v>12</v>
      </c>
      <c r="N2349" s="681">
        <f t="shared" ca="1" si="158"/>
        <v>31312921.149999999</v>
      </c>
      <c r="O2349" s="681">
        <f t="shared" ca="1" si="158"/>
        <v>0</v>
      </c>
      <c r="P2349" s="681">
        <f t="shared" ca="1" si="158"/>
        <v>0</v>
      </c>
      <c r="Q2349" s="681">
        <f t="shared" ca="1" si="158"/>
        <v>0</v>
      </c>
      <c r="R2349" s="681">
        <f t="shared" ca="1" si="158"/>
        <v>0</v>
      </c>
      <c r="S2349" t="str">
        <f t="shared" si="154"/>
        <v>HUM_ASR_FY_2022</v>
      </c>
      <c r="T2349" s="958">
        <f t="shared" si="155"/>
        <v>45032</v>
      </c>
      <c r="U2349" t="str">
        <f t="shared" si="156"/>
        <v>Unaudited</v>
      </c>
    </row>
    <row r="2350" spans="1:21" x14ac:dyDescent="0.25">
      <c r="A2350" t="s">
        <v>437</v>
      </c>
      <c r="B2350" t="s">
        <v>1385</v>
      </c>
      <c r="C2350" t="s">
        <v>1386</v>
      </c>
      <c r="D2350" s="15">
        <v>1900</v>
      </c>
      <c r="E2350" s="121">
        <v>1</v>
      </c>
      <c r="F2350" t="s">
        <v>439</v>
      </c>
      <c r="G2350" s="121">
        <v>182</v>
      </c>
      <c r="H2350" t="s">
        <v>389</v>
      </c>
      <c r="I2350" t="s">
        <v>487</v>
      </c>
      <c r="J2350" t="s">
        <v>12</v>
      </c>
      <c r="K2350" t="s">
        <v>222</v>
      </c>
      <c r="L2350" s="756">
        <v>1.2</v>
      </c>
      <c r="M2350" t="s">
        <v>222</v>
      </c>
      <c r="N2350" s="681">
        <f t="shared" ca="1" si="158"/>
        <v>0</v>
      </c>
      <c r="O2350" s="681">
        <f t="shared" ca="1" si="158"/>
        <v>0</v>
      </c>
      <c r="P2350" s="681">
        <f t="shared" ca="1" si="158"/>
        <v>0</v>
      </c>
      <c r="Q2350" s="681">
        <f t="shared" ca="1" si="158"/>
        <v>0</v>
      </c>
      <c r="R2350" s="681">
        <f t="shared" ca="1" si="158"/>
        <v>0</v>
      </c>
      <c r="S2350" t="str">
        <f t="shared" si="154"/>
        <v>HUM_ASR_FY_2022</v>
      </c>
      <c r="T2350" s="958">
        <f t="shared" si="155"/>
        <v>45032</v>
      </c>
      <c r="U2350" t="str">
        <f t="shared" si="156"/>
        <v>Unaudited</v>
      </c>
    </row>
    <row r="2351" spans="1:21" x14ac:dyDescent="0.25">
      <c r="A2351" t="s">
        <v>437</v>
      </c>
      <c r="B2351" t="s">
        <v>1385</v>
      </c>
      <c r="C2351" t="s">
        <v>1386</v>
      </c>
      <c r="D2351" s="15">
        <v>1900</v>
      </c>
      <c r="E2351" s="121">
        <v>1</v>
      </c>
      <c r="F2351" t="s">
        <v>439</v>
      </c>
      <c r="G2351" s="121">
        <v>182</v>
      </c>
      <c r="H2351" t="s">
        <v>389</v>
      </c>
      <c r="I2351" t="s">
        <v>487</v>
      </c>
      <c r="J2351" t="s">
        <v>12</v>
      </c>
      <c r="K2351" t="s">
        <v>1323</v>
      </c>
      <c r="L2351" s="756" t="s">
        <v>1319</v>
      </c>
      <c r="M2351" t="s">
        <v>1323</v>
      </c>
      <c r="N2351" s="681">
        <f t="shared" ca="1" si="158"/>
        <v>639777.14999999991</v>
      </c>
      <c r="O2351" s="681">
        <f t="shared" ca="1" si="158"/>
        <v>0</v>
      </c>
      <c r="P2351" s="681">
        <f t="shared" ca="1" si="158"/>
        <v>0</v>
      </c>
      <c r="Q2351" s="681">
        <f t="shared" ca="1" si="158"/>
        <v>0</v>
      </c>
      <c r="R2351" s="681">
        <f t="shared" ca="1" si="158"/>
        <v>0</v>
      </c>
      <c r="S2351" t="str">
        <f t="shared" si="154"/>
        <v>HUM_ASR_FY_2022</v>
      </c>
      <c r="T2351" s="958">
        <f t="shared" si="155"/>
        <v>45032</v>
      </c>
      <c r="U2351" t="str">
        <f t="shared" si="156"/>
        <v>Unaudited</v>
      </c>
    </row>
    <row r="2352" spans="1:21" x14ac:dyDescent="0.25">
      <c r="A2352" t="s">
        <v>437</v>
      </c>
      <c r="B2352" t="s">
        <v>1385</v>
      </c>
      <c r="C2352" t="s">
        <v>1386</v>
      </c>
      <c r="D2352" s="15">
        <v>1900</v>
      </c>
      <c r="E2352" s="121">
        <v>1</v>
      </c>
      <c r="F2352" t="s">
        <v>439</v>
      </c>
      <c r="G2352" s="121">
        <v>182</v>
      </c>
      <c r="H2352" t="s">
        <v>389</v>
      </c>
      <c r="I2352" t="s">
        <v>487</v>
      </c>
      <c r="J2352" t="s">
        <v>12</v>
      </c>
      <c r="K2352" t="s">
        <v>1325</v>
      </c>
      <c r="L2352" s="756" t="s">
        <v>1324</v>
      </c>
      <c r="M2352" t="s">
        <v>1325</v>
      </c>
      <c r="N2352" s="681">
        <f t="shared" ca="1" si="158"/>
        <v>-42179.31</v>
      </c>
      <c r="O2352" s="681">
        <f t="shared" ca="1" si="158"/>
        <v>0</v>
      </c>
      <c r="P2352" s="681">
        <f t="shared" ca="1" si="158"/>
        <v>0</v>
      </c>
      <c r="Q2352" s="681">
        <f t="shared" ca="1" si="158"/>
        <v>0</v>
      </c>
      <c r="R2352" s="681">
        <f t="shared" ca="1" si="158"/>
        <v>0</v>
      </c>
      <c r="S2352" t="str">
        <f t="shared" si="154"/>
        <v>HUM_ASR_FY_2022</v>
      </c>
      <c r="T2352" s="958">
        <f t="shared" si="155"/>
        <v>45032</v>
      </c>
      <c r="U2352" t="str">
        <f t="shared" si="156"/>
        <v>Unaudited</v>
      </c>
    </row>
    <row r="2353" spans="1:21" x14ac:dyDescent="0.25">
      <c r="A2353" t="s">
        <v>437</v>
      </c>
      <c r="B2353" t="s">
        <v>1385</v>
      </c>
      <c r="C2353" t="s">
        <v>1386</v>
      </c>
      <c r="D2353" s="15">
        <v>1900</v>
      </c>
      <c r="E2353" s="121">
        <v>1</v>
      </c>
      <c r="F2353" t="s">
        <v>439</v>
      </c>
      <c r="G2353" s="121">
        <v>182</v>
      </c>
      <c r="H2353" t="s">
        <v>389</v>
      </c>
      <c r="I2353" t="s">
        <v>487</v>
      </c>
      <c r="J2353" t="s">
        <v>13</v>
      </c>
      <c r="K2353" t="s">
        <v>13</v>
      </c>
      <c r="L2353" s="756" t="s">
        <v>63</v>
      </c>
      <c r="M2353" t="s">
        <v>13</v>
      </c>
      <c r="N2353" s="681">
        <f t="shared" ca="1" si="158"/>
        <v>-21614.490000000005</v>
      </c>
      <c r="O2353" s="681">
        <f t="shared" ca="1" si="158"/>
        <v>0</v>
      </c>
      <c r="P2353" s="681">
        <f t="shared" ca="1" si="158"/>
        <v>0</v>
      </c>
      <c r="Q2353" s="681">
        <f t="shared" ca="1" si="158"/>
        <v>0</v>
      </c>
      <c r="R2353" s="681">
        <f t="shared" ca="1" si="158"/>
        <v>0</v>
      </c>
      <c r="S2353" t="str">
        <f t="shared" si="154"/>
        <v>HUM_ASR_FY_2022</v>
      </c>
      <c r="T2353" s="958">
        <f t="shared" si="155"/>
        <v>45032</v>
      </c>
      <c r="U2353" t="str">
        <f t="shared" si="156"/>
        <v>Unaudited</v>
      </c>
    </row>
    <row r="2354" spans="1:21" x14ac:dyDescent="0.25">
      <c r="A2354" t="s">
        <v>437</v>
      </c>
      <c r="B2354" t="s">
        <v>1385</v>
      </c>
      <c r="C2354" t="s">
        <v>1386</v>
      </c>
      <c r="D2354" s="15">
        <v>1900</v>
      </c>
      <c r="E2354" s="121">
        <v>1</v>
      </c>
      <c r="F2354" t="s">
        <v>439</v>
      </c>
      <c r="G2354" s="121">
        <v>182</v>
      </c>
      <c r="H2354" t="s">
        <v>389</v>
      </c>
      <c r="I2354" t="s">
        <v>488</v>
      </c>
      <c r="J2354" t="s">
        <v>433</v>
      </c>
      <c r="K2354" t="s">
        <v>796</v>
      </c>
      <c r="L2354" s="756">
        <v>2.1</v>
      </c>
      <c r="M2354" t="s">
        <v>731</v>
      </c>
      <c r="N2354" s="681">
        <f t="shared" ca="1" si="158"/>
        <v>51690</v>
      </c>
      <c r="O2354" s="681">
        <f t="shared" ca="1" si="158"/>
        <v>48326</v>
      </c>
      <c r="P2354" s="681">
        <f t="shared" ca="1" si="158"/>
        <v>3364</v>
      </c>
      <c r="Q2354" s="681">
        <f t="shared" ca="1" si="158"/>
        <v>0</v>
      </c>
      <c r="R2354" s="681">
        <f t="shared" ca="1" si="158"/>
        <v>0</v>
      </c>
      <c r="S2354" t="str">
        <f t="shared" si="154"/>
        <v>HUM_ASR_FY_2022</v>
      </c>
      <c r="T2354" s="958">
        <f t="shared" si="155"/>
        <v>45032</v>
      </c>
      <c r="U2354" t="str">
        <f t="shared" si="156"/>
        <v>Unaudited</v>
      </c>
    </row>
    <row r="2355" spans="1:21" x14ac:dyDescent="0.25">
      <c r="A2355" t="s">
        <v>437</v>
      </c>
      <c r="B2355" t="s">
        <v>1385</v>
      </c>
      <c r="C2355" t="s">
        <v>1386</v>
      </c>
      <c r="D2355" s="15">
        <v>1900</v>
      </c>
      <c r="E2355" s="121">
        <v>1</v>
      </c>
      <c r="F2355" t="s">
        <v>439</v>
      </c>
      <c r="G2355" s="121">
        <v>182</v>
      </c>
      <c r="H2355" t="s">
        <v>389</v>
      </c>
      <c r="I2355" t="s">
        <v>488</v>
      </c>
      <c r="J2355" t="s">
        <v>433</v>
      </c>
      <c r="K2355" t="s">
        <v>796</v>
      </c>
      <c r="L2355" s="756">
        <v>2.2000000000000002</v>
      </c>
      <c r="M2355" t="s">
        <v>732</v>
      </c>
      <c r="N2355" s="681">
        <f t="shared" ca="1" si="158"/>
        <v>165</v>
      </c>
      <c r="O2355" s="681">
        <f t="shared" ca="1" si="158"/>
        <v>140</v>
      </c>
      <c r="P2355" s="681">
        <f t="shared" ca="1" si="158"/>
        <v>25</v>
      </c>
      <c r="Q2355" s="681">
        <f t="shared" ca="1" si="158"/>
        <v>0</v>
      </c>
      <c r="R2355" s="681">
        <f t="shared" ca="1" si="158"/>
        <v>0</v>
      </c>
      <c r="S2355" t="str">
        <f t="shared" si="154"/>
        <v>HUM_ASR_FY_2022</v>
      </c>
      <c r="T2355" s="958">
        <f t="shared" si="155"/>
        <v>45032</v>
      </c>
      <c r="U2355" t="str">
        <f t="shared" si="156"/>
        <v>Unaudited</v>
      </c>
    </row>
    <row r="2356" spans="1:21" x14ac:dyDescent="0.25">
      <c r="A2356" t="s">
        <v>437</v>
      </c>
      <c r="B2356" t="s">
        <v>1385</v>
      </c>
      <c r="C2356" t="s">
        <v>1386</v>
      </c>
      <c r="D2356" s="15">
        <v>1900</v>
      </c>
      <c r="E2356" s="121">
        <v>1</v>
      </c>
      <c r="F2356" t="s">
        <v>439</v>
      </c>
      <c r="G2356" s="121">
        <v>182</v>
      </c>
      <c r="H2356" t="s">
        <v>389</v>
      </c>
      <c r="I2356" t="s">
        <v>488</v>
      </c>
      <c r="J2356" t="s">
        <v>433</v>
      </c>
      <c r="K2356" t="s">
        <v>796</v>
      </c>
      <c r="L2356" s="756">
        <v>2.2999999999999998</v>
      </c>
      <c r="M2356" t="s">
        <v>733</v>
      </c>
      <c r="N2356" s="681">
        <f t="shared" ca="1" si="158"/>
        <v>11185009.189999994</v>
      </c>
      <c r="O2356" s="681">
        <f t="shared" ca="1" si="158"/>
        <v>10416223.429999994</v>
      </c>
      <c r="P2356" s="681">
        <f t="shared" ca="1" si="158"/>
        <v>768785.76</v>
      </c>
      <c r="Q2356" s="681">
        <f t="shared" ca="1" si="158"/>
        <v>0</v>
      </c>
      <c r="R2356" s="681">
        <f t="shared" ca="1" si="158"/>
        <v>0</v>
      </c>
      <c r="S2356" t="str">
        <f t="shared" si="154"/>
        <v>HUM_ASR_FY_2022</v>
      </c>
      <c r="T2356" s="958">
        <f t="shared" si="155"/>
        <v>45032</v>
      </c>
      <c r="U2356" t="str">
        <f t="shared" si="156"/>
        <v>Unaudited</v>
      </c>
    </row>
    <row r="2357" spans="1:21" x14ac:dyDescent="0.25">
      <c r="A2357" t="s">
        <v>437</v>
      </c>
      <c r="B2357" t="s">
        <v>1385</v>
      </c>
      <c r="C2357" t="s">
        <v>1386</v>
      </c>
      <c r="D2357" s="15">
        <v>1900</v>
      </c>
      <c r="E2357" s="121">
        <v>1</v>
      </c>
      <c r="F2357" t="s">
        <v>439</v>
      </c>
      <c r="G2357" s="121">
        <v>182</v>
      </c>
      <c r="H2357" t="s">
        <v>389</v>
      </c>
      <c r="I2357" t="s">
        <v>488</v>
      </c>
      <c r="J2357" t="s">
        <v>433</v>
      </c>
      <c r="K2357" t="s">
        <v>796</v>
      </c>
      <c r="L2357" s="756">
        <v>2.4</v>
      </c>
      <c r="M2357" t="s">
        <v>734</v>
      </c>
      <c r="N2357" s="681">
        <f t="shared" ca="1" si="158"/>
        <v>9023.41</v>
      </c>
      <c r="O2357" s="681">
        <f t="shared" ca="1" si="158"/>
        <v>5040.1899999999996</v>
      </c>
      <c r="P2357" s="681">
        <f t="shared" ca="1" si="158"/>
        <v>3983.2200000000003</v>
      </c>
      <c r="Q2357" s="681">
        <f t="shared" ca="1" si="158"/>
        <v>0</v>
      </c>
      <c r="R2357" s="681">
        <f t="shared" ca="1" si="158"/>
        <v>0</v>
      </c>
      <c r="S2357" t="str">
        <f t="shared" si="154"/>
        <v>HUM_ASR_FY_2022</v>
      </c>
      <c r="T2357" s="958">
        <f t="shared" si="155"/>
        <v>45032</v>
      </c>
      <c r="U2357" t="str">
        <f t="shared" si="156"/>
        <v>Unaudited</v>
      </c>
    </row>
    <row r="2358" spans="1:21" x14ac:dyDescent="0.25">
      <c r="A2358" t="s">
        <v>437</v>
      </c>
      <c r="B2358" t="s">
        <v>1385</v>
      </c>
      <c r="C2358" t="s">
        <v>1386</v>
      </c>
      <c r="D2358" s="15">
        <v>1900</v>
      </c>
      <c r="E2358" s="121">
        <v>1</v>
      </c>
      <c r="F2358" t="s">
        <v>439</v>
      </c>
      <c r="G2358" s="121">
        <v>182</v>
      </c>
      <c r="H2358" t="s">
        <v>389</v>
      </c>
      <c r="I2358" t="s">
        <v>488</v>
      </c>
      <c r="J2358" t="s">
        <v>433</v>
      </c>
      <c r="K2358" t="s">
        <v>796</v>
      </c>
      <c r="L2358" s="756">
        <v>2.5</v>
      </c>
      <c r="M2358" t="s">
        <v>776</v>
      </c>
      <c r="N2358" s="681">
        <f t="shared" ca="1" si="158"/>
        <v>8335</v>
      </c>
      <c r="O2358" s="681">
        <f t="shared" ca="1" si="158"/>
        <v>7066</v>
      </c>
      <c r="P2358" s="681">
        <f t="shared" ca="1" si="158"/>
        <v>1269</v>
      </c>
      <c r="Q2358" s="681">
        <f t="shared" ca="1" si="158"/>
        <v>0</v>
      </c>
      <c r="R2358" s="681">
        <f t="shared" ca="1" si="158"/>
        <v>0</v>
      </c>
      <c r="S2358" t="str">
        <f t="shared" si="154"/>
        <v>HUM_ASR_FY_2022</v>
      </c>
      <c r="T2358" s="958">
        <f t="shared" si="155"/>
        <v>45032</v>
      </c>
      <c r="U2358" t="str">
        <f t="shared" si="156"/>
        <v>Unaudited</v>
      </c>
    </row>
    <row r="2359" spans="1:21" x14ac:dyDescent="0.25">
      <c r="A2359" t="s">
        <v>437</v>
      </c>
      <c r="B2359" t="s">
        <v>1385</v>
      </c>
      <c r="C2359" t="s">
        <v>1386</v>
      </c>
      <c r="D2359" s="15">
        <v>1900</v>
      </c>
      <c r="E2359" s="121">
        <v>1</v>
      </c>
      <c r="F2359" t="s">
        <v>439</v>
      </c>
      <c r="G2359" s="121">
        <v>182</v>
      </c>
      <c r="H2359" t="s">
        <v>389</v>
      </c>
      <c r="I2359" t="s">
        <v>488</v>
      </c>
      <c r="J2359" t="s">
        <v>433</v>
      </c>
      <c r="K2359" t="s">
        <v>796</v>
      </c>
      <c r="L2359" s="756">
        <v>2.6</v>
      </c>
      <c r="M2359" t="s">
        <v>186</v>
      </c>
      <c r="N2359" s="681">
        <f t="shared" ca="1" si="158"/>
        <v>1693927.48</v>
      </c>
      <c r="O2359" s="681">
        <f t="shared" ca="1" si="158"/>
        <v>1379660.5</v>
      </c>
      <c r="P2359" s="681">
        <f t="shared" ca="1" si="158"/>
        <v>314266.98</v>
      </c>
      <c r="Q2359" s="681">
        <f t="shared" ca="1" si="158"/>
        <v>0</v>
      </c>
      <c r="R2359" s="681">
        <f t="shared" ca="1" si="158"/>
        <v>0</v>
      </c>
      <c r="S2359" t="str">
        <f t="shared" si="154"/>
        <v>HUM_ASR_FY_2022</v>
      </c>
      <c r="T2359" s="958">
        <f t="shared" si="155"/>
        <v>45032</v>
      </c>
      <c r="U2359" t="str">
        <f t="shared" si="156"/>
        <v>Unaudited</v>
      </c>
    </row>
    <row r="2360" spans="1:21" x14ac:dyDescent="0.25">
      <c r="A2360" t="s">
        <v>437</v>
      </c>
      <c r="B2360" t="s">
        <v>1385</v>
      </c>
      <c r="C2360" t="s">
        <v>1386</v>
      </c>
      <c r="D2360" s="15">
        <v>1900</v>
      </c>
      <c r="E2360" s="121">
        <v>1</v>
      </c>
      <c r="F2360" t="s">
        <v>439</v>
      </c>
      <c r="G2360" s="121">
        <v>182</v>
      </c>
      <c r="H2360" t="s">
        <v>389</v>
      </c>
      <c r="I2360" t="s">
        <v>488</v>
      </c>
      <c r="J2360" t="s">
        <v>433</v>
      </c>
      <c r="K2360" t="s">
        <v>796</v>
      </c>
      <c r="L2360" s="756">
        <v>2.7</v>
      </c>
      <c r="M2360" t="s">
        <v>797</v>
      </c>
      <c r="N2360" s="681">
        <f t="shared" ca="1" si="158"/>
        <v>396970.42166113592</v>
      </c>
      <c r="O2360" s="681">
        <f t="shared" ca="1" si="158"/>
        <v>369685.22214720713</v>
      </c>
      <c r="P2360" s="681">
        <f t="shared" ca="1" si="158"/>
        <v>27285.19951392879</v>
      </c>
      <c r="Q2360" s="681">
        <f t="shared" ca="1" si="158"/>
        <v>0</v>
      </c>
      <c r="R2360" s="681">
        <f t="shared" ca="1" si="158"/>
        <v>0</v>
      </c>
      <c r="S2360" t="str">
        <f t="shared" si="154"/>
        <v>HUM_ASR_FY_2022</v>
      </c>
      <c r="T2360" s="958">
        <f t="shared" si="155"/>
        <v>45032</v>
      </c>
      <c r="U2360" t="str">
        <f t="shared" si="156"/>
        <v>Unaudited</v>
      </c>
    </row>
    <row r="2361" spans="1:21" x14ac:dyDescent="0.25">
      <c r="A2361" t="s">
        <v>437</v>
      </c>
      <c r="B2361" t="s">
        <v>1385</v>
      </c>
      <c r="C2361" t="s">
        <v>1386</v>
      </c>
      <c r="D2361" s="15">
        <v>1900</v>
      </c>
      <c r="E2361" s="121">
        <v>1</v>
      </c>
      <c r="F2361" t="s">
        <v>439</v>
      </c>
      <c r="G2361" s="121">
        <v>182</v>
      </c>
      <c r="H2361" t="s">
        <v>389</v>
      </c>
      <c r="I2361" t="s">
        <v>488</v>
      </c>
      <c r="J2361" t="s">
        <v>433</v>
      </c>
      <c r="K2361" t="s">
        <v>796</v>
      </c>
      <c r="L2361" s="756">
        <v>2.8</v>
      </c>
      <c r="M2361" t="s">
        <v>798</v>
      </c>
      <c r="N2361" s="681">
        <f t="shared" ca="1" si="158"/>
        <v>0</v>
      </c>
      <c r="O2361" s="681">
        <f t="shared" ca="1" si="158"/>
        <v>0</v>
      </c>
      <c r="P2361" s="681">
        <f t="shared" ca="1" si="158"/>
        <v>0</v>
      </c>
      <c r="Q2361" s="681">
        <f t="shared" ca="1" si="158"/>
        <v>0</v>
      </c>
      <c r="R2361" s="681">
        <f t="shared" ca="1" si="158"/>
        <v>0</v>
      </c>
      <c r="S2361" t="str">
        <f t="shared" si="154"/>
        <v>HUM_ASR_FY_2022</v>
      </c>
      <c r="T2361" s="958">
        <f t="shared" si="155"/>
        <v>45032</v>
      </c>
      <c r="U2361" t="str">
        <f t="shared" si="156"/>
        <v>Unaudited</v>
      </c>
    </row>
    <row r="2362" spans="1:21" x14ac:dyDescent="0.25">
      <c r="A2362" t="s">
        <v>437</v>
      </c>
      <c r="B2362" t="s">
        <v>1385</v>
      </c>
      <c r="C2362" t="s">
        <v>1386</v>
      </c>
      <c r="D2362" s="15">
        <v>1900</v>
      </c>
      <c r="E2362" s="121">
        <v>1</v>
      </c>
      <c r="F2362" t="s">
        <v>439</v>
      </c>
      <c r="G2362" s="121">
        <v>182</v>
      </c>
      <c r="H2362" t="s">
        <v>389</v>
      </c>
      <c r="I2362" t="s">
        <v>488</v>
      </c>
      <c r="J2362" t="s">
        <v>433</v>
      </c>
      <c r="K2362" t="s">
        <v>796</v>
      </c>
      <c r="L2362" s="756">
        <v>2.9</v>
      </c>
      <c r="M2362" t="s">
        <v>779</v>
      </c>
      <c r="N2362" s="681">
        <f t="shared" ca="1" si="158"/>
        <v>0</v>
      </c>
      <c r="O2362" s="681">
        <f t="shared" ca="1" si="158"/>
        <v>0</v>
      </c>
      <c r="P2362" s="681">
        <f t="shared" ca="1" si="158"/>
        <v>0</v>
      </c>
      <c r="Q2362" s="681">
        <f t="shared" ca="1" si="158"/>
        <v>0</v>
      </c>
      <c r="R2362" s="681">
        <f t="shared" ca="1" si="158"/>
        <v>0</v>
      </c>
      <c r="S2362" t="str">
        <f t="shared" si="154"/>
        <v>HUM_ASR_FY_2022</v>
      </c>
      <c r="T2362" s="958">
        <f t="shared" si="155"/>
        <v>45032</v>
      </c>
      <c r="U2362" t="str">
        <f t="shared" si="156"/>
        <v>Unaudited</v>
      </c>
    </row>
    <row r="2363" spans="1:21" x14ac:dyDescent="0.25">
      <c r="A2363" t="s">
        <v>437</v>
      </c>
      <c r="B2363" t="s">
        <v>1385</v>
      </c>
      <c r="C2363" t="s">
        <v>1386</v>
      </c>
      <c r="D2363" s="15">
        <v>1900</v>
      </c>
      <c r="E2363" s="121">
        <v>1</v>
      </c>
      <c r="F2363" t="s">
        <v>439</v>
      </c>
      <c r="G2363" s="121">
        <v>182</v>
      </c>
      <c r="H2363" t="s">
        <v>389</v>
      </c>
      <c r="I2363" t="s">
        <v>488</v>
      </c>
      <c r="J2363" t="s">
        <v>433</v>
      </c>
      <c r="K2363" t="s">
        <v>223</v>
      </c>
      <c r="L2363" s="756">
        <v>2.11</v>
      </c>
      <c r="M2363" t="s">
        <v>228</v>
      </c>
      <c r="N2363" s="681">
        <f t="shared" ca="1" si="158"/>
        <v>1442965.9000000001</v>
      </c>
      <c r="O2363" s="681">
        <f t="shared" ca="1" si="158"/>
        <v>142045.19</v>
      </c>
      <c r="P2363" s="681">
        <f t="shared" ca="1" si="158"/>
        <v>1300920.7100000002</v>
      </c>
      <c r="Q2363" s="681">
        <f t="shared" ca="1" si="158"/>
        <v>0</v>
      </c>
      <c r="R2363" s="681">
        <f t="shared" ca="1" si="158"/>
        <v>0</v>
      </c>
      <c r="S2363" t="str">
        <f t="shared" si="154"/>
        <v>HUM_ASR_FY_2022</v>
      </c>
      <c r="T2363" s="958">
        <f t="shared" si="155"/>
        <v>45032</v>
      </c>
      <c r="U2363" t="str">
        <f t="shared" si="156"/>
        <v>Unaudited</v>
      </c>
    </row>
    <row r="2364" spans="1:21" x14ac:dyDescent="0.25">
      <c r="A2364" t="s">
        <v>437</v>
      </c>
      <c r="B2364" t="s">
        <v>1385</v>
      </c>
      <c r="C2364" t="s">
        <v>1386</v>
      </c>
      <c r="D2364" s="15">
        <v>1900</v>
      </c>
      <c r="E2364" s="121">
        <v>1</v>
      </c>
      <c r="F2364" t="s">
        <v>439</v>
      </c>
      <c r="G2364" s="121">
        <v>182</v>
      </c>
      <c r="H2364" t="s">
        <v>389</v>
      </c>
      <c r="I2364" t="s">
        <v>488</v>
      </c>
      <c r="J2364" t="s">
        <v>433</v>
      </c>
      <c r="K2364" t="s">
        <v>223</v>
      </c>
      <c r="L2364" s="756">
        <v>2.12</v>
      </c>
      <c r="M2364" t="s">
        <v>552</v>
      </c>
      <c r="N2364" s="681">
        <f t="shared" ca="1" si="158"/>
        <v>12804278.32</v>
      </c>
      <c r="O2364" s="681">
        <f t="shared" ca="1" si="158"/>
        <v>190478.34999999998</v>
      </c>
      <c r="P2364" s="681">
        <f t="shared" ca="1" si="158"/>
        <v>12613799.970000001</v>
      </c>
      <c r="Q2364" s="681">
        <f t="shared" ca="1" si="158"/>
        <v>0</v>
      </c>
      <c r="R2364" s="681">
        <f t="shared" ca="1" si="158"/>
        <v>0</v>
      </c>
      <c r="S2364" t="str">
        <f t="shared" si="154"/>
        <v>HUM_ASR_FY_2022</v>
      </c>
      <c r="T2364" s="958">
        <f t="shared" si="155"/>
        <v>45032</v>
      </c>
      <c r="U2364" t="str">
        <f t="shared" si="156"/>
        <v>Unaudited</v>
      </c>
    </row>
    <row r="2365" spans="1:21" x14ac:dyDescent="0.25">
      <c r="A2365" t="s">
        <v>437</v>
      </c>
      <c r="B2365" t="s">
        <v>1385</v>
      </c>
      <c r="C2365" t="s">
        <v>1386</v>
      </c>
      <c r="D2365" s="15">
        <v>1900</v>
      </c>
      <c r="E2365" s="121">
        <v>1</v>
      </c>
      <c r="F2365" t="s">
        <v>439</v>
      </c>
      <c r="G2365" s="121">
        <v>182</v>
      </c>
      <c r="H2365" t="s">
        <v>389</v>
      </c>
      <c r="I2365" t="s">
        <v>488</v>
      </c>
      <c r="J2365" t="s">
        <v>433</v>
      </c>
      <c r="K2365" t="s">
        <v>223</v>
      </c>
      <c r="L2365" s="756">
        <v>2.13</v>
      </c>
      <c r="M2365" t="s">
        <v>229</v>
      </c>
      <c r="N2365" s="681">
        <f t="shared" ca="1" si="158"/>
        <v>435187.97999999969</v>
      </c>
      <c r="O2365" s="681">
        <f t="shared" ca="1" si="158"/>
        <v>12668.119999999999</v>
      </c>
      <c r="P2365" s="681">
        <f t="shared" ca="1" si="158"/>
        <v>422519.85999999969</v>
      </c>
      <c r="Q2365" s="681">
        <f t="shared" ca="1" si="158"/>
        <v>0</v>
      </c>
      <c r="R2365" s="681">
        <f t="shared" ca="1" si="158"/>
        <v>0</v>
      </c>
      <c r="S2365" t="str">
        <f t="shared" si="154"/>
        <v>HUM_ASR_FY_2022</v>
      </c>
      <c r="T2365" s="958">
        <f t="shared" si="155"/>
        <v>45032</v>
      </c>
      <c r="U2365" t="str">
        <f t="shared" si="156"/>
        <v>Unaudited</v>
      </c>
    </row>
    <row r="2366" spans="1:21" x14ac:dyDescent="0.25">
      <c r="A2366" t="s">
        <v>437</v>
      </c>
      <c r="B2366" t="s">
        <v>1385</v>
      </c>
      <c r="C2366" t="s">
        <v>1386</v>
      </c>
      <c r="D2366" s="15">
        <v>1900</v>
      </c>
      <c r="E2366" s="121">
        <v>1</v>
      </c>
      <c r="F2366" t="s">
        <v>439</v>
      </c>
      <c r="G2366" s="121">
        <v>182</v>
      </c>
      <c r="H2366" t="s">
        <v>389</v>
      </c>
      <c r="I2366" t="s">
        <v>488</v>
      </c>
      <c r="J2366" t="s">
        <v>433</v>
      </c>
      <c r="K2366" t="s">
        <v>223</v>
      </c>
      <c r="L2366" s="756">
        <v>2.14</v>
      </c>
      <c r="M2366" t="s">
        <v>556</v>
      </c>
      <c r="N2366" s="681">
        <f t="shared" ca="1" si="158"/>
        <v>44084.310000000005</v>
      </c>
      <c r="O2366" s="681">
        <f t="shared" ca="1" si="158"/>
        <v>40612.090000000004</v>
      </c>
      <c r="P2366" s="681">
        <f t="shared" ca="1" si="158"/>
        <v>3472.2200000000003</v>
      </c>
      <c r="Q2366" s="681">
        <f t="shared" ca="1" si="158"/>
        <v>0</v>
      </c>
      <c r="R2366" s="681">
        <f t="shared" ca="1" si="158"/>
        <v>0</v>
      </c>
      <c r="S2366" t="str">
        <f t="shared" si="154"/>
        <v>HUM_ASR_FY_2022</v>
      </c>
      <c r="T2366" s="958">
        <f t="shared" si="155"/>
        <v>45032</v>
      </c>
      <c r="U2366" t="str">
        <f t="shared" si="156"/>
        <v>Unaudited</v>
      </c>
    </row>
    <row r="2367" spans="1:21" x14ac:dyDescent="0.25">
      <c r="A2367" t="s">
        <v>437</v>
      </c>
      <c r="B2367" t="s">
        <v>1385</v>
      </c>
      <c r="C2367" t="s">
        <v>1386</v>
      </c>
      <c r="D2367" s="15">
        <v>1900</v>
      </c>
      <c r="E2367" s="121">
        <v>1</v>
      </c>
      <c r="F2367" t="s">
        <v>439</v>
      </c>
      <c r="G2367" s="121">
        <v>182</v>
      </c>
      <c r="H2367" t="s">
        <v>389</v>
      </c>
      <c r="I2367" t="s">
        <v>488</v>
      </c>
      <c r="J2367" t="s">
        <v>433</v>
      </c>
      <c r="K2367" t="s">
        <v>223</v>
      </c>
      <c r="L2367" s="756">
        <v>2.15</v>
      </c>
      <c r="M2367" t="s">
        <v>20</v>
      </c>
      <c r="N2367" s="681">
        <f t="shared" ca="1" si="158"/>
        <v>152386.16831768956</v>
      </c>
      <c r="O2367" s="681">
        <f t="shared" ca="1" si="158"/>
        <v>807.53729569778238</v>
      </c>
      <c r="P2367" s="681">
        <f t="shared" ca="1" si="158"/>
        <v>151578.63102199178</v>
      </c>
      <c r="Q2367" s="681">
        <f t="shared" ca="1" si="158"/>
        <v>0</v>
      </c>
      <c r="R2367" s="681">
        <f t="shared" ca="1" si="158"/>
        <v>0</v>
      </c>
      <c r="S2367" t="str">
        <f t="shared" si="154"/>
        <v>HUM_ASR_FY_2022</v>
      </c>
      <c r="T2367" s="958">
        <f t="shared" si="155"/>
        <v>45032</v>
      </c>
      <c r="U2367" t="str">
        <f t="shared" si="156"/>
        <v>Unaudited</v>
      </c>
    </row>
    <row r="2368" spans="1:21" x14ac:dyDescent="0.25">
      <c r="A2368" t="s">
        <v>437</v>
      </c>
      <c r="B2368" t="s">
        <v>1385</v>
      </c>
      <c r="C2368" t="s">
        <v>1386</v>
      </c>
      <c r="D2368" s="15">
        <v>1900</v>
      </c>
      <c r="E2368" s="121">
        <v>1</v>
      </c>
      <c r="F2368" t="s">
        <v>439</v>
      </c>
      <c r="G2368" s="121">
        <v>182</v>
      </c>
      <c r="H2368" t="s">
        <v>389</v>
      </c>
      <c r="I2368" t="s">
        <v>488</v>
      </c>
      <c r="J2368" t="s">
        <v>433</v>
      </c>
      <c r="K2368" t="s">
        <v>223</v>
      </c>
      <c r="L2368" s="756">
        <v>2.16</v>
      </c>
      <c r="M2368" t="s">
        <v>799</v>
      </c>
      <c r="N2368" s="681">
        <f t="shared" ca="1" si="158"/>
        <v>1199022.6447729077</v>
      </c>
      <c r="O2368" s="681">
        <f t="shared" ca="1" si="158"/>
        <v>265442.04052469326</v>
      </c>
      <c r="P2368" s="681">
        <f t="shared" ca="1" si="158"/>
        <v>933580.60424821451</v>
      </c>
      <c r="Q2368" s="681">
        <f t="shared" ca="1" si="158"/>
        <v>0</v>
      </c>
      <c r="R2368" s="681">
        <f t="shared" ca="1" si="158"/>
        <v>0</v>
      </c>
      <c r="S2368" t="str">
        <f t="shared" si="154"/>
        <v>HUM_ASR_FY_2022</v>
      </c>
      <c r="T2368" s="958">
        <f t="shared" si="155"/>
        <v>45032</v>
      </c>
      <c r="U2368" t="str">
        <f t="shared" si="156"/>
        <v>Unaudited</v>
      </c>
    </row>
    <row r="2369" spans="1:21" x14ac:dyDescent="0.25">
      <c r="A2369" t="s">
        <v>437</v>
      </c>
      <c r="B2369" t="s">
        <v>1385</v>
      </c>
      <c r="C2369" t="s">
        <v>1386</v>
      </c>
      <c r="D2369" s="15">
        <v>1900</v>
      </c>
      <c r="E2369" s="121">
        <v>1</v>
      </c>
      <c r="F2369" t="s">
        <v>439</v>
      </c>
      <c r="G2369" s="121">
        <v>182</v>
      </c>
      <c r="H2369" t="s">
        <v>389</v>
      </c>
      <c r="I2369" t="s">
        <v>488</v>
      </c>
      <c r="J2369" t="s">
        <v>433</v>
      </c>
      <c r="K2369" t="s">
        <v>223</v>
      </c>
      <c r="L2369" s="756">
        <v>2.17</v>
      </c>
      <c r="M2369" t="s">
        <v>1052</v>
      </c>
      <c r="N2369" s="681">
        <f t="shared" ca="1" si="158"/>
        <v>0</v>
      </c>
      <c r="O2369" s="681">
        <f t="shared" ca="1" si="158"/>
        <v>0</v>
      </c>
      <c r="P2369" s="681">
        <f t="shared" ca="1" si="158"/>
        <v>0</v>
      </c>
      <c r="Q2369" s="681">
        <f t="shared" ca="1" si="158"/>
        <v>0</v>
      </c>
      <c r="R2369" s="681">
        <f t="shared" ca="1" si="158"/>
        <v>0</v>
      </c>
      <c r="S2369" t="str">
        <f t="shared" si="154"/>
        <v>HUM_ASR_FY_2022</v>
      </c>
      <c r="T2369" s="958">
        <f t="shared" si="155"/>
        <v>45032</v>
      </c>
      <c r="U2369" t="str">
        <f t="shared" si="156"/>
        <v>Unaudited</v>
      </c>
    </row>
    <row r="2370" spans="1:21" x14ac:dyDescent="0.25">
      <c r="A2370" t="s">
        <v>437</v>
      </c>
      <c r="B2370" t="s">
        <v>1385</v>
      </c>
      <c r="C2370" t="s">
        <v>1386</v>
      </c>
      <c r="D2370" s="15">
        <v>1900</v>
      </c>
      <c r="E2370" s="121">
        <v>1</v>
      </c>
      <c r="F2370" t="s">
        <v>439</v>
      </c>
      <c r="G2370" s="121">
        <v>182</v>
      </c>
      <c r="H2370" t="s">
        <v>389</v>
      </c>
      <c r="I2370" t="s">
        <v>488</v>
      </c>
      <c r="J2370" t="s">
        <v>433</v>
      </c>
      <c r="K2370" t="s">
        <v>223</v>
      </c>
      <c r="L2370" s="756">
        <v>2.1800000000000002</v>
      </c>
      <c r="M2370" t="s">
        <v>648</v>
      </c>
      <c r="N2370" s="681">
        <f t="shared" ca="1" si="158"/>
        <v>279133.87</v>
      </c>
      <c r="O2370" s="681">
        <f t="shared" ca="1" si="158"/>
        <v>2324.6299999999997</v>
      </c>
      <c r="P2370" s="681">
        <f t="shared" ca="1" si="158"/>
        <v>276809.24</v>
      </c>
      <c r="Q2370" s="681">
        <f t="shared" ca="1" si="158"/>
        <v>0</v>
      </c>
      <c r="R2370" s="681">
        <f t="shared" ca="1" si="158"/>
        <v>0</v>
      </c>
      <c r="S2370" t="str">
        <f t="shared" ref="S2370:S2433" si="159">file_name</f>
        <v>HUM_ASR_FY_2022</v>
      </c>
      <c r="T2370" s="958">
        <f t="shared" ref="T2370:T2433" si="160">file_date</f>
        <v>45032</v>
      </c>
      <c r="U2370" t="str">
        <f t="shared" ref="U2370:U2433" si="161">status</f>
        <v>Unaudited</v>
      </c>
    </row>
    <row r="2371" spans="1:21" x14ac:dyDescent="0.25">
      <c r="A2371" t="s">
        <v>437</v>
      </c>
      <c r="B2371" t="s">
        <v>1385</v>
      </c>
      <c r="C2371" t="s">
        <v>1386</v>
      </c>
      <c r="D2371" s="15">
        <v>1900</v>
      </c>
      <c r="E2371" s="121">
        <v>1</v>
      </c>
      <c r="F2371" t="s">
        <v>439</v>
      </c>
      <c r="G2371" s="121">
        <v>182</v>
      </c>
      <c r="H2371" t="s">
        <v>389</v>
      </c>
      <c r="I2371" t="s">
        <v>488</v>
      </c>
      <c r="J2371" t="s">
        <v>433</v>
      </c>
      <c r="K2371" t="s">
        <v>223</v>
      </c>
      <c r="L2371" s="756">
        <v>2.19</v>
      </c>
      <c r="M2371" t="s">
        <v>218</v>
      </c>
      <c r="N2371" s="681">
        <f t="shared" ca="1" si="158"/>
        <v>0</v>
      </c>
      <c r="O2371" s="681">
        <f t="shared" ca="1" si="158"/>
        <v>0</v>
      </c>
      <c r="P2371" s="681">
        <f t="shared" ca="1" si="158"/>
        <v>0</v>
      </c>
      <c r="Q2371" s="681">
        <f t="shared" ca="1" si="158"/>
        <v>0</v>
      </c>
      <c r="R2371" s="681">
        <f t="shared" ca="1" si="158"/>
        <v>0</v>
      </c>
      <c r="S2371" t="str">
        <f t="shared" si="159"/>
        <v>HUM_ASR_FY_2022</v>
      </c>
      <c r="T2371" s="958">
        <f t="shared" si="160"/>
        <v>45032</v>
      </c>
      <c r="U2371" t="str">
        <f t="shared" si="161"/>
        <v>Unaudited</v>
      </c>
    </row>
    <row r="2372" spans="1:21" x14ac:dyDescent="0.25">
      <c r="A2372" t="s">
        <v>437</v>
      </c>
      <c r="B2372" t="s">
        <v>1385</v>
      </c>
      <c r="C2372" t="s">
        <v>1386</v>
      </c>
      <c r="D2372" s="15">
        <v>1900</v>
      </c>
      <c r="E2372" s="121">
        <v>1</v>
      </c>
      <c r="F2372" t="s">
        <v>439</v>
      </c>
      <c r="G2372" s="121">
        <v>182</v>
      </c>
      <c r="H2372" t="s">
        <v>389</v>
      </c>
      <c r="I2372" t="s">
        <v>488</v>
      </c>
      <c r="J2372" t="s">
        <v>433</v>
      </c>
      <c r="K2372" t="s">
        <v>223</v>
      </c>
      <c r="L2372" s="756" t="s">
        <v>704</v>
      </c>
      <c r="M2372" t="s">
        <v>230</v>
      </c>
      <c r="N2372" s="681">
        <f t="shared" ca="1" si="158"/>
        <v>27197.662914219116</v>
      </c>
      <c r="O2372" s="681">
        <f t="shared" ca="1" si="158"/>
        <v>2677.3309031115759</v>
      </c>
      <c r="P2372" s="681">
        <f t="shared" ca="1" si="158"/>
        <v>24520.332011107541</v>
      </c>
      <c r="Q2372" s="681">
        <f t="shared" ca="1" si="158"/>
        <v>0</v>
      </c>
      <c r="R2372" s="681">
        <f t="shared" ca="1" si="158"/>
        <v>0</v>
      </c>
      <c r="S2372" t="str">
        <f t="shared" si="159"/>
        <v>HUM_ASR_FY_2022</v>
      </c>
      <c r="T2372" s="958">
        <f t="shared" si="160"/>
        <v>45032</v>
      </c>
      <c r="U2372" t="str">
        <f t="shared" si="161"/>
        <v>Unaudited</v>
      </c>
    </row>
    <row r="2373" spans="1:21" x14ac:dyDescent="0.25">
      <c r="A2373" t="s">
        <v>437</v>
      </c>
      <c r="B2373" t="s">
        <v>1385</v>
      </c>
      <c r="C2373" t="s">
        <v>1386</v>
      </c>
      <c r="D2373" s="15">
        <v>1900</v>
      </c>
      <c r="E2373" s="121">
        <v>1</v>
      </c>
      <c r="F2373" t="s">
        <v>439</v>
      </c>
      <c r="G2373" s="121">
        <v>182</v>
      </c>
      <c r="H2373" t="s">
        <v>389</v>
      </c>
      <c r="I2373" t="s">
        <v>488</v>
      </c>
      <c r="J2373" t="s">
        <v>433</v>
      </c>
      <c r="K2373" t="s">
        <v>223</v>
      </c>
      <c r="L2373" s="756">
        <v>2.21</v>
      </c>
      <c r="M2373" t="s">
        <v>466</v>
      </c>
      <c r="N2373" s="681">
        <f t="shared" ca="1" si="158"/>
        <v>0</v>
      </c>
      <c r="O2373" s="681">
        <f t="shared" ca="1" si="158"/>
        <v>0</v>
      </c>
      <c r="P2373" s="681">
        <f t="shared" ca="1" si="158"/>
        <v>0</v>
      </c>
      <c r="Q2373" s="681">
        <f t="shared" ca="1" si="158"/>
        <v>0</v>
      </c>
      <c r="R2373" s="681">
        <f t="shared" ca="1" si="158"/>
        <v>0</v>
      </c>
      <c r="S2373" t="str">
        <f t="shared" si="159"/>
        <v>HUM_ASR_FY_2022</v>
      </c>
      <c r="T2373" s="958">
        <f t="shared" si="160"/>
        <v>45032</v>
      </c>
      <c r="U2373" t="str">
        <f t="shared" si="161"/>
        <v>Unaudited</v>
      </c>
    </row>
    <row r="2374" spans="1:21" x14ac:dyDescent="0.25">
      <c r="A2374" t="s">
        <v>437</v>
      </c>
      <c r="B2374" t="s">
        <v>1385</v>
      </c>
      <c r="C2374" t="s">
        <v>1386</v>
      </c>
      <c r="D2374" s="15">
        <v>1900</v>
      </c>
      <c r="E2374" s="121">
        <v>1</v>
      </c>
      <c r="F2374" t="s">
        <v>439</v>
      </c>
      <c r="G2374" s="121">
        <v>182</v>
      </c>
      <c r="H2374" t="s">
        <v>389</v>
      </c>
      <c r="I2374" t="s">
        <v>488</v>
      </c>
      <c r="J2374" t="s">
        <v>433</v>
      </c>
      <c r="K2374" t="s">
        <v>6</v>
      </c>
      <c r="L2374" s="756" t="s">
        <v>70</v>
      </c>
      <c r="M2374" t="s">
        <v>188</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69290.938491001463</v>
      </c>
      <c r="O2374" s="681">
        <f t="shared" ca="1" si="162"/>
        <v>27507.904944433358</v>
      </c>
      <c r="P2374" s="681">
        <f t="shared" ca="1" si="162"/>
        <v>41783.033546568098</v>
      </c>
      <c r="Q2374" s="681">
        <f t="shared" ca="1" si="162"/>
        <v>0</v>
      </c>
      <c r="R2374" s="681">
        <f t="shared" ca="1" si="162"/>
        <v>0</v>
      </c>
      <c r="S2374" t="str">
        <f t="shared" si="159"/>
        <v>HUM_ASR_FY_2022</v>
      </c>
      <c r="T2374" s="958">
        <f t="shared" si="160"/>
        <v>45032</v>
      </c>
      <c r="U2374" t="str">
        <f t="shared" si="161"/>
        <v>Unaudited</v>
      </c>
    </row>
    <row r="2375" spans="1:21" x14ac:dyDescent="0.25">
      <c r="A2375" t="s">
        <v>437</v>
      </c>
      <c r="B2375" t="s">
        <v>1385</v>
      </c>
      <c r="C2375" t="s">
        <v>1386</v>
      </c>
      <c r="D2375" s="15">
        <v>1900</v>
      </c>
      <c r="E2375" s="121">
        <v>1</v>
      </c>
      <c r="F2375" t="s">
        <v>439</v>
      </c>
      <c r="G2375" s="121">
        <v>182</v>
      </c>
      <c r="H2375" t="s">
        <v>389</v>
      </c>
      <c r="I2375" t="s">
        <v>488</v>
      </c>
      <c r="J2375" t="s">
        <v>433</v>
      </c>
      <c r="K2375" t="s">
        <v>6</v>
      </c>
      <c r="L2375" s="756" t="s">
        <v>71</v>
      </c>
      <c r="M2375" t="s">
        <v>231</v>
      </c>
      <c r="N2375" s="681">
        <f t="shared" ca="1" si="162"/>
        <v>0</v>
      </c>
      <c r="O2375" s="681">
        <f t="shared" ca="1" si="162"/>
        <v>0</v>
      </c>
      <c r="P2375" s="681">
        <f t="shared" ca="1" si="162"/>
        <v>0</v>
      </c>
      <c r="Q2375" s="681">
        <f t="shared" ca="1" si="162"/>
        <v>0</v>
      </c>
      <c r="R2375" s="681">
        <f t="shared" ca="1" si="162"/>
        <v>0</v>
      </c>
      <c r="S2375" t="str">
        <f t="shared" si="159"/>
        <v>HUM_ASR_FY_2022</v>
      </c>
      <c r="T2375" s="958">
        <f t="shared" si="160"/>
        <v>45032</v>
      </c>
      <c r="U2375" t="str">
        <f t="shared" si="161"/>
        <v>Unaudited</v>
      </c>
    </row>
    <row r="2376" spans="1:21" x14ac:dyDescent="0.25">
      <c r="A2376" t="s">
        <v>437</v>
      </c>
      <c r="B2376" t="s">
        <v>1385</v>
      </c>
      <c r="C2376" t="s">
        <v>1386</v>
      </c>
      <c r="D2376" s="15">
        <v>1900</v>
      </c>
      <c r="E2376" s="121">
        <v>1</v>
      </c>
      <c r="F2376" t="s">
        <v>439</v>
      </c>
      <c r="G2376" s="121">
        <v>182</v>
      </c>
      <c r="H2376" t="s">
        <v>389</v>
      </c>
      <c r="I2376" t="s">
        <v>488</v>
      </c>
      <c r="J2376" t="s">
        <v>433</v>
      </c>
      <c r="K2376" t="s">
        <v>6</v>
      </c>
      <c r="L2376" s="756" t="s">
        <v>72</v>
      </c>
      <c r="M2376" t="s">
        <v>164</v>
      </c>
      <c r="N2376" s="681">
        <f t="shared" ca="1" si="162"/>
        <v>0</v>
      </c>
      <c r="O2376" s="681">
        <f t="shared" ca="1" si="162"/>
        <v>0</v>
      </c>
      <c r="P2376" s="681">
        <f t="shared" ca="1" si="162"/>
        <v>0</v>
      </c>
      <c r="Q2376" s="681">
        <f t="shared" ca="1" si="162"/>
        <v>0</v>
      </c>
      <c r="R2376" s="681">
        <f t="shared" ca="1" si="162"/>
        <v>0</v>
      </c>
      <c r="S2376" t="str">
        <f t="shared" si="159"/>
        <v>HUM_ASR_FY_2022</v>
      </c>
      <c r="T2376" s="958">
        <f t="shared" si="160"/>
        <v>45032</v>
      </c>
      <c r="U2376" t="str">
        <f t="shared" si="161"/>
        <v>Unaudited</v>
      </c>
    </row>
    <row r="2377" spans="1:21" x14ac:dyDescent="0.25">
      <c r="A2377" t="s">
        <v>437</v>
      </c>
      <c r="B2377" t="s">
        <v>1385</v>
      </c>
      <c r="C2377" t="s">
        <v>1386</v>
      </c>
      <c r="D2377" s="15">
        <v>1900</v>
      </c>
      <c r="E2377" s="121">
        <v>1</v>
      </c>
      <c r="F2377" t="s">
        <v>439</v>
      </c>
      <c r="G2377" s="121">
        <v>182</v>
      </c>
      <c r="H2377" t="s">
        <v>389</v>
      </c>
      <c r="I2377" t="s">
        <v>488</v>
      </c>
      <c r="J2377" t="s">
        <v>433</v>
      </c>
      <c r="K2377" t="s">
        <v>6</v>
      </c>
      <c r="L2377" s="756">
        <v>3.4</v>
      </c>
      <c r="M2377" t="s">
        <v>461</v>
      </c>
      <c r="N2377" s="681">
        <f t="shared" ca="1" si="162"/>
        <v>0</v>
      </c>
      <c r="O2377" s="681">
        <f t="shared" ca="1" si="162"/>
        <v>0</v>
      </c>
      <c r="P2377" s="681">
        <f t="shared" ca="1" si="162"/>
        <v>0</v>
      </c>
      <c r="Q2377" s="681">
        <f t="shared" ca="1" si="162"/>
        <v>0</v>
      </c>
      <c r="R2377" s="681">
        <f t="shared" ca="1" si="162"/>
        <v>0</v>
      </c>
      <c r="S2377" t="str">
        <f t="shared" si="159"/>
        <v>HUM_ASR_FY_2022</v>
      </c>
      <c r="T2377" s="958">
        <f t="shared" si="160"/>
        <v>45032</v>
      </c>
      <c r="U2377" t="str">
        <f t="shared" si="161"/>
        <v>Unaudited</v>
      </c>
    </row>
    <row r="2378" spans="1:21" x14ac:dyDescent="0.25">
      <c r="A2378" t="s">
        <v>437</v>
      </c>
      <c r="B2378" t="s">
        <v>1385</v>
      </c>
      <c r="C2378" t="s">
        <v>1386</v>
      </c>
      <c r="D2378" s="15">
        <v>1900</v>
      </c>
      <c r="E2378" s="121">
        <v>1</v>
      </c>
      <c r="F2378" t="s">
        <v>439</v>
      </c>
      <c r="G2378" s="121">
        <v>182</v>
      </c>
      <c r="H2378" t="s">
        <v>389</v>
      </c>
      <c r="I2378" t="s">
        <v>488</v>
      </c>
      <c r="J2378" t="s">
        <v>433</v>
      </c>
      <c r="K2378" t="s">
        <v>434</v>
      </c>
      <c r="L2378" s="756">
        <v>4.5</v>
      </c>
      <c r="M2378" t="s">
        <v>32</v>
      </c>
      <c r="N2378" s="681">
        <f t="shared" ca="1" si="162"/>
        <v>-6251.5627272727234</v>
      </c>
      <c r="O2378" s="681">
        <f t="shared" ca="1" si="162"/>
        <v>-2722.8358831166024</v>
      </c>
      <c r="P2378" s="681">
        <f t="shared" ca="1" si="162"/>
        <v>-3528.7268441561205</v>
      </c>
      <c r="Q2378" s="681">
        <f t="shared" ca="1" si="162"/>
        <v>0</v>
      </c>
      <c r="R2378" s="681">
        <f t="shared" ca="1" si="162"/>
        <v>0</v>
      </c>
      <c r="S2378" t="str">
        <f t="shared" si="159"/>
        <v>HUM_ASR_FY_2022</v>
      </c>
      <c r="T2378" s="958">
        <f t="shared" si="160"/>
        <v>45032</v>
      </c>
      <c r="U2378" t="str">
        <f t="shared" si="161"/>
        <v>Unaudited</v>
      </c>
    </row>
    <row r="2379" spans="1:21" x14ac:dyDescent="0.25">
      <c r="A2379" t="s">
        <v>437</v>
      </c>
      <c r="B2379" t="s">
        <v>1385</v>
      </c>
      <c r="C2379" t="s">
        <v>1386</v>
      </c>
      <c r="D2379" s="15">
        <v>1900</v>
      </c>
      <c r="E2379" s="121">
        <v>1</v>
      </c>
      <c r="F2379" t="s">
        <v>439</v>
      </c>
      <c r="G2379" s="121">
        <v>182</v>
      </c>
      <c r="H2379" t="s">
        <v>389</v>
      </c>
      <c r="I2379" t="s">
        <v>488</v>
      </c>
      <c r="J2379" t="s">
        <v>433</v>
      </c>
      <c r="K2379" t="s">
        <v>434</v>
      </c>
      <c r="L2379" s="756" t="s">
        <v>944</v>
      </c>
      <c r="M2379" t="s">
        <v>935</v>
      </c>
      <c r="N2379" s="681">
        <f t="shared" ca="1" si="162"/>
        <v>0</v>
      </c>
      <c r="O2379" s="681">
        <f t="shared" ca="1" si="162"/>
        <v>0</v>
      </c>
      <c r="P2379" s="681">
        <f t="shared" ca="1" si="162"/>
        <v>0</v>
      </c>
      <c r="Q2379" s="681">
        <f t="shared" ca="1" si="162"/>
        <v>0</v>
      </c>
      <c r="R2379" s="681">
        <f t="shared" ca="1" si="162"/>
        <v>0</v>
      </c>
      <c r="S2379" t="str">
        <f t="shared" si="159"/>
        <v>HUM_ASR_FY_2022</v>
      </c>
      <c r="T2379" s="958">
        <f t="shared" si="160"/>
        <v>45032</v>
      </c>
      <c r="U2379" t="str">
        <f t="shared" si="161"/>
        <v>Unaudited</v>
      </c>
    </row>
    <row r="2380" spans="1:21" x14ac:dyDescent="0.25">
      <c r="A2380" t="s">
        <v>437</v>
      </c>
      <c r="B2380" t="s">
        <v>1385</v>
      </c>
      <c r="C2380" t="s">
        <v>1386</v>
      </c>
      <c r="D2380" s="15">
        <v>1900</v>
      </c>
      <c r="E2380" s="121">
        <v>1</v>
      </c>
      <c r="F2380" t="s">
        <v>439</v>
      </c>
      <c r="G2380" s="121">
        <v>182</v>
      </c>
      <c r="H2380" t="s">
        <v>389</v>
      </c>
      <c r="I2380" t="s">
        <v>488</v>
      </c>
      <c r="J2380" t="s">
        <v>433</v>
      </c>
      <c r="K2380" t="s">
        <v>434</v>
      </c>
      <c r="L2380" s="756" t="s">
        <v>193</v>
      </c>
      <c r="M2380" t="s">
        <v>40</v>
      </c>
      <c r="N2380" s="681">
        <f t="shared" ca="1" si="162"/>
        <v>0</v>
      </c>
      <c r="O2380" s="681">
        <f t="shared" ca="1" si="162"/>
        <v>0</v>
      </c>
      <c r="P2380" s="681">
        <f t="shared" ca="1" si="162"/>
        <v>0</v>
      </c>
      <c r="Q2380" s="681">
        <f t="shared" ca="1" si="162"/>
        <v>0</v>
      </c>
      <c r="R2380" s="681">
        <f t="shared" ca="1" si="162"/>
        <v>0</v>
      </c>
      <c r="S2380" t="str">
        <f t="shared" si="159"/>
        <v>HUM_ASR_FY_2022</v>
      </c>
      <c r="T2380" s="958">
        <f t="shared" si="160"/>
        <v>45032</v>
      </c>
      <c r="U2380" t="str">
        <f t="shared" si="161"/>
        <v>Unaudited</v>
      </c>
    </row>
    <row r="2381" spans="1:21" x14ac:dyDescent="0.25">
      <c r="A2381" t="s">
        <v>437</v>
      </c>
      <c r="B2381" t="s">
        <v>1385</v>
      </c>
      <c r="C2381" t="s">
        <v>1386</v>
      </c>
      <c r="D2381" s="15">
        <v>1900</v>
      </c>
      <c r="E2381" s="121">
        <v>1</v>
      </c>
      <c r="F2381" t="s">
        <v>439</v>
      </c>
      <c r="G2381" s="121">
        <v>182</v>
      </c>
      <c r="H2381" t="s">
        <v>389</v>
      </c>
      <c r="I2381" t="s">
        <v>488</v>
      </c>
      <c r="J2381" t="s">
        <v>433</v>
      </c>
      <c r="K2381" t="s">
        <v>434</v>
      </c>
      <c r="L2381" s="756" t="s">
        <v>192</v>
      </c>
      <c r="M2381" t="s">
        <v>329</v>
      </c>
      <c r="N2381" s="681">
        <f t="shared" ca="1" si="162"/>
        <v>0</v>
      </c>
      <c r="O2381" s="681">
        <f t="shared" ca="1" si="162"/>
        <v>0</v>
      </c>
      <c r="P2381" s="681">
        <f t="shared" ca="1" si="162"/>
        <v>0</v>
      </c>
      <c r="Q2381" s="681">
        <f t="shared" ca="1" si="162"/>
        <v>0</v>
      </c>
      <c r="R2381" s="681">
        <f t="shared" ca="1" si="162"/>
        <v>0</v>
      </c>
      <c r="S2381" t="str">
        <f t="shared" si="159"/>
        <v>HUM_ASR_FY_2022</v>
      </c>
      <c r="T2381" s="958">
        <f t="shared" si="160"/>
        <v>45032</v>
      </c>
      <c r="U2381" t="str">
        <f t="shared" si="161"/>
        <v>Unaudited</v>
      </c>
    </row>
    <row r="2382" spans="1:21" x14ac:dyDescent="0.25">
      <c r="A2382" t="s">
        <v>437</v>
      </c>
      <c r="B2382" t="s">
        <v>1385</v>
      </c>
      <c r="C2382" t="s">
        <v>1386</v>
      </c>
      <c r="D2382" s="15">
        <v>1900</v>
      </c>
      <c r="E2382" s="121">
        <v>1</v>
      </c>
      <c r="F2382" t="s">
        <v>439</v>
      </c>
      <c r="G2382" s="121">
        <v>182</v>
      </c>
      <c r="H2382" t="s">
        <v>389</v>
      </c>
      <c r="I2382" t="s">
        <v>488</v>
      </c>
      <c r="J2382" t="s">
        <v>450</v>
      </c>
      <c r="K2382" t="s">
        <v>435</v>
      </c>
      <c r="L2382" s="756" t="s">
        <v>79</v>
      </c>
      <c r="M2382" t="s">
        <v>27</v>
      </c>
      <c r="N2382" s="681">
        <f t="shared" ca="1" si="162"/>
        <v>802255.20409622206</v>
      </c>
      <c r="O2382" s="681">
        <f t="shared" ca="1" si="162"/>
        <v>163515.02288651527</v>
      </c>
      <c r="P2382" s="681">
        <f t="shared" ca="1" si="162"/>
        <v>638740.18120970682</v>
      </c>
      <c r="Q2382" s="681">
        <f t="shared" ca="1" si="162"/>
        <v>0</v>
      </c>
      <c r="R2382" s="681">
        <f t="shared" ca="1" si="162"/>
        <v>0</v>
      </c>
      <c r="S2382" t="str">
        <f t="shared" si="159"/>
        <v>HUM_ASR_FY_2022</v>
      </c>
      <c r="T2382" s="958">
        <f t="shared" si="160"/>
        <v>45032</v>
      </c>
      <c r="U2382" t="str">
        <f t="shared" si="161"/>
        <v>Unaudited</v>
      </c>
    </row>
    <row r="2383" spans="1:21" x14ac:dyDescent="0.25">
      <c r="A2383" t="s">
        <v>437</v>
      </c>
      <c r="B2383" t="s">
        <v>1385</v>
      </c>
      <c r="C2383" t="s">
        <v>1386</v>
      </c>
      <c r="D2383" s="15">
        <v>1900</v>
      </c>
      <c r="E2383" s="121">
        <v>1</v>
      </c>
      <c r="F2383" t="s">
        <v>439</v>
      </c>
      <c r="G2383" s="121">
        <v>182</v>
      </c>
      <c r="H2383" t="s">
        <v>389</v>
      </c>
      <c r="I2383" t="s">
        <v>488</v>
      </c>
      <c r="J2383" t="s">
        <v>450</v>
      </c>
      <c r="K2383" t="s">
        <v>435</v>
      </c>
      <c r="L2383" s="756" t="s">
        <v>80</v>
      </c>
      <c r="M2383" t="s">
        <v>97</v>
      </c>
      <c r="N2383" s="681">
        <f t="shared" ca="1" si="162"/>
        <v>130006.8966164833</v>
      </c>
      <c r="O2383" s="681">
        <f t="shared" ca="1" si="162"/>
        <v>26497.903119989493</v>
      </c>
      <c r="P2383" s="681">
        <f t="shared" ca="1" si="162"/>
        <v>103508.9934964938</v>
      </c>
      <c r="Q2383" s="681">
        <f t="shared" ca="1" si="162"/>
        <v>0</v>
      </c>
      <c r="R2383" s="681">
        <f t="shared" ca="1" si="162"/>
        <v>0</v>
      </c>
      <c r="S2383" t="str">
        <f t="shared" si="159"/>
        <v>HUM_ASR_FY_2022</v>
      </c>
      <c r="T2383" s="958">
        <f t="shared" si="160"/>
        <v>45032</v>
      </c>
      <c r="U2383" t="str">
        <f t="shared" si="161"/>
        <v>Unaudited</v>
      </c>
    </row>
    <row r="2384" spans="1:21" x14ac:dyDescent="0.25">
      <c r="A2384" t="s">
        <v>437</v>
      </c>
      <c r="B2384" t="s">
        <v>1385</v>
      </c>
      <c r="C2384" t="s">
        <v>1386</v>
      </c>
      <c r="D2384" s="15">
        <v>1900</v>
      </c>
      <c r="E2384" s="121">
        <v>1</v>
      </c>
      <c r="F2384" t="s">
        <v>439</v>
      </c>
      <c r="G2384" s="121">
        <v>182</v>
      </c>
      <c r="H2384" t="s">
        <v>389</v>
      </c>
      <c r="I2384" t="s">
        <v>488</v>
      </c>
      <c r="J2384" t="s">
        <v>450</v>
      </c>
      <c r="K2384" t="s">
        <v>435</v>
      </c>
      <c r="L2384" s="756" t="s">
        <v>81</v>
      </c>
      <c r="M2384" t="s">
        <v>98</v>
      </c>
      <c r="N2384" s="681">
        <f t="shared" ca="1" si="162"/>
        <v>188801.30836097896</v>
      </c>
      <c r="O2384" s="681">
        <f t="shared" ca="1" si="162"/>
        <v>38481.333745199052</v>
      </c>
      <c r="P2384" s="681">
        <f t="shared" ca="1" si="162"/>
        <v>150319.97461577991</v>
      </c>
      <c r="Q2384" s="681">
        <f t="shared" ca="1" si="162"/>
        <v>0</v>
      </c>
      <c r="R2384" s="681">
        <f t="shared" ca="1" si="162"/>
        <v>0</v>
      </c>
      <c r="S2384" t="str">
        <f t="shared" si="159"/>
        <v>HUM_ASR_FY_2022</v>
      </c>
      <c r="T2384" s="958">
        <f t="shared" si="160"/>
        <v>45032</v>
      </c>
      <c r="U2384" t="str">
        <f t="shared" si="161"/>
        <v>Unaudited</v>
      </c>
    </row>
    <row r="2385" spans="1:21" x14ac:dyDescent="0.25">
      <c r="A2385" t="s">
        <v>437</v>
      </c>
      <c r="B2385" t="s">
        <v>1385</v>
      </c>
      <c r="C2385" t="s">
        <v>1386</v>
      </c>
      <c r="D2385" s="15">
        <v>1900</v>
      </c>
      <c r="E2385" s="121">
        <v>1</v>
      </c>
      <c r="F2385" t="s">
        <v>439</v>
      </c>
      <c r="G2385" s="121">
        <v>182</v>
      </c>
      <c r="H2385" t="s">
        <v>389</v>
      </c>
      <c r="I2385" t="s">
        <v>488</v>
      </c>
      <c r="J2385" t="s">
        <v>450</v>
      </c>
      <c r="K2385" t="s">
        <v>435</v>
      </c>
      <c r="L2385" s="756" t="s">
        <v>82</v>
      </c>
      <c r="M2385" t="s">
        <v>99</v>
      </c>
      <c r="N2385" s="681">
        <f t="shared" ca="1" si="162"/>
        <v>96691.652118933474</v>
      </c>
      <c r="O2385" s="681">
        <f t="shared" ca="1" si="162"/>
        <v>19707.61626529265</v>
      </c>
      <c r="P2385" s="681">
        <f t="shared" ca="1" si="162"/>
        <v>76984.035853640831</v>
      </c>
      <c r="Q2385" s="681">
        <f t="shared" ca="1" si="162"/>
        <v>0</v>
      </c>
      <c r="R2385" s="681">
        <f t="shared" ca="1" si="162"/>
        <v>0</v>
      </c>
      <c r="S2385" t="str">
        <f t="shared" si="159"/>
        <v>HUM_ASR_FY_2022</v>
      </c>
      <c r="T2385" s="958">
        <f t="shared" si="160"/>
        <v>45032</v>
      </c>
      <c r="U2385" t="str">
        <f t="shared" si="161"/>
        <v>Unaudited</v>
      </c>
    </row>
    <row r="2386" spans="1:21" x14ac:dyDescent="0.25">
      <c r="A2386" t="s">
        <v>437</v>
      </c>
      <c r="B2386" t="s">
        <v>1385</v>
      </c>
      <c r="C2386" t="s">
        <v>1386</v>
      </c>
      <c r="D2386" s="15">
        <v>1900</v>
      </c>
      <c r="E2386" s="121">
        <v>1</v>
      </c>
      <c r="F2386" t="s">
        <v>439</v>
      </c>
      <c r="G2386" s="121">
        <v>182</v>
      </c>
      <c r="H2386" t="s">
        <v>389</v>
      </c>
      <c r="I2386" t="s">
        <v>488</v>
      </c>
      <c r="J2386" t="s">
        <v>450</v>
      </c>
      <c r="K2386" t="s">
        <v>435</v>
      </c>
      <c r="L2386" s="756" t="s">
        <v>216</v>
      </c>
      <c r="M2386" t="s">
        <v>100</v>
      </c>
      <c r="N2386" s="681">
        <f t="shared" ca="1" si="162"/>
        <v>461176.44145080994</v>
      </c>
      <c r="O2386" s="681">
        <f t="shared" ca="1" si="162"/>
        <v>93996.618524279853</v>
      </c>
      <c r="P2386" s="681">
        <f t="shared" ca="1" si="162"/>
        <v>367179.82292653009</v>
      </c>
      <c r="Q2386" s="681">
        <f t="shared" ca="1" si="162"/>
        <v>0</v>
      </c>
      <c r="R2386" s="681">
        <f t="shared" ca="1" si="162"/>
        <v>0</v>
      </c>
      <c r="S2386" t="str">
        <f t="shared" si="159"/>
        <v>HUM_ASR_FY_2022</v>
      </c>
      <c r="T2386" s="958">
        <f t="shared" si="160"/>
        <v>45032</v>
      </c>
      <c r="U2386" t="str">
        <f t="shared" si="161"/>
        <v>Unaudited</v>
      </c>
    </row>
    <row r="2387" spans="1:21" x14ac:dyDescent="0.25">
      <c r="A2387" t="s">
        <v>437</v>
      </c>
      <c r="B2387" t="s">
        <v>1385</v>
      </c>
      <c r="C2387" t="s">
        <v>1386</v>
      </c>
      <c r="D2387" s="15">
        <v>1900</v>
      </c>
      <c r="E2387" s="121">
        <v>1</v>
      </c>
      <c r="F2387" t="s">
        <v>439</v>
      </c>
      <c r="G2387" s="121">
        <v>182</v>
      </c>
      <c r="H2387" t="s">
        <v>389</v>
      </c>
      <c r="I2387" t="s">
        <v>488</v>
      </c>
      <c r="J2387" t="s">
        <v>450</v>
      </c>
      <c r="K2387" t="s">
        <v>435</v>
      </c>
      <c r="L2387" s="756" t="s">
        <v>215</v>
      </c>
      <c r="M2387" t="s">
        <v>28</v>
      </c>
      <c r="N2387" s="681">
        <f t="shared" ca="1" si="162"/>
        <v>5665.1747341212231</v>
      </c>
      <c r="O2387" s="681">
        <f t="shared" ca="1" si="162"/>
        <v>1154.6714456648572</v>
      </c>
      <c r="P2387" s="681">
        <f t="shared" ca="1" si="162"/>
        <v>4510.5032884563661</v>
      </c>
      <c r="Q2387" s="681">
        <f t="shared" ca="1" si="162"/>
        <v>0</v>
      </c>
      <c r="R2387" s="681">
        <f t="shared" ca="1" si="162"/>
        <v>0</v>
      </c>
      <c r="S2387" t="str">
        <f t="shared" si="159"/>
        <v>HUM_ASR_FY_2022</v>
      </c>
      <c r="T2387" s="958">
        <f t="shared" si="160"/>
        <v>45032</v>
      </c>
      <c r="U2387" t="str">
        <f t="shared" si="161"/>
        <v>Unaudited</v>
      </c>
    </row>
    <row r="2388" spans="1:21" x14ac:dyDescent="0.25">
      <c r="A2388" t="s">
        <v>437</v>
      </c>
      <c r="B2388" t="s">
        <v>1385</v>
      </c>
      <c r="C2388" t="s">
        <v>1386</v>
      </c>
      <c r="D2388" s="15">
        <v>1900</v>
      </c>
      <c r="E2388" s="121">
        <v>1</v>
      </c>
      <c r="F2388" t="s">
        <v>439</v>
      </c>
      <c r="G2388" s="121">
        <v>182</v>
      </c>
      <c r="H2388" t="s">
        <v>389</v>
      </c>
      <c r="I2388" t="s">
        <v>488</v>
      </c>
      <c r="J2388" t="s">
        <v>436</v>
      </c>
      <c r="K2388" t="s">
        <v>436</v>
      </c>
      <c r="L2388" s="756" t="s">
        <v>84</v>
      </c>
      <c r="M2388" t="s">
        <v>327</v>
      </c>
      <c r="N2388" s="681">
        <f t="shared" ca="1" si="162"/>
        <v>0</v>
      </c>
      <c r="O2388" s="681">
        <f t="shared" ca="1" si="162"/>
        <v>0</v>
      </c>
      <c r="P2388" s="681">
        <f t="shared" ca="1" si="162"/>
        <v>0</v>
      </c>
      <c r="Q2388" s="681">
        <f t="shared" ca="1" si="162"/>
        <v>0</v>
      </c>
      <c r="R2388" s="681">
        <f t="shared" ca="1" si="162"/>
        <v>0</v>
      </c>
      <c r="S2388" t="str">
        <f t="shared" si="159"/>
        <v>HUM_ASR_FY_2022</v>
      </c>
      <c r="T2388" s="958">
        <f t="shared" si="160"/>
        <v>45032</v>
      </c>
      <c r="U2388" t="str">
        <f t="shared" si="161"/>
        <v>Unaudited</v>
      </c>
    </row>
    <row r="2389" spans="1:21" x14ac:dyDescent="0.25">
      <c r="A2389" t="s">
        <v>437</v>
      </c>
      <c r="B2389" t="s">
        <v>1385</v>
      </c>
      <c r="C2389" t="s">
        <v>1386</v>
      </c>
      <c r="D2389" s="15">
        <v>1900</v>
      </c>
      <c r="E2389" s="121">
        <v>1</v>
      </c>
      <c r="F2389" t="s">
        <v>439</v>
      </c>
      <c r="G2389" s="121">
        <v>182</v>
      </c>
      <c r="H2389" t="s">
        <v>389</v>
      </c>
      <c r="I2389" t="s">
        <v>488</v>
      </c>
      <c r="J2389" t="s">
        <v>436</v>
      </c>
      <c r="K2389" t="s">
        <v>436</v>
      </c>
      <c r="L2389" s="756" t="s">
        <v>85</v>
      </c>
      <c r="M2389" t="s">
        <v>325</v>
      </c>
      <c r="N2389" s="681">
        <f t="shared" ca="1" si="162"/>
        <v>0</v>
      </c>
      <c r="O2389" s="681">
        <f t="shared" ca="1" si="162"/>
        <v>0</v>
      </c>
      <c r="P2389" s="681">
        <f t="shared" ca="1" si="162"/>
        <v>0</v>
      </c>
      <c r="Q2389" s="681">
        <f t="shared" ca="1" si="162"/>
        <v>0</v>
      </c>
      <c r="R2389" s="681">
        <f t="shared" ca="1" si="162"/>
        <v>0</v>
      </c>
      <c r="S2389" t="str">
        <f t="shared" si="159"/>
        <v>HUM_ASR_FY_2022</v>
      </c>
      <c r="T2389" s="958">
        <f t="shared" si="160"/>
        <v>45032</v>
      </c>
      <c r="U2389" t="str">
        <f t="shared" si="161"/>
        <v>Unaudited</v>
      </c>
    </row>
    <row r="2390" spans="1:21" x14ac:dyDescent="0.25">
      <c r="A2390" t="s">
        <v>437</v>
      </c>
      <c r="B2390" t="s">
        <v>1385</v>
      </c>
      <c r="C2390" t="s">
        <v>1386</v>
      </c>
      <c r="D2390" s="15">
        <v>1900</v>
      </c>
      <c r="E2390" s="121">
        <v>1</v>
      </c>
      <c r="F2390" t="s">
        <v>439</v>
      </c>
      <c r="G2390" s="121">
        <v>182</v>
      </c>
      <c r="H2390" t="s">
        <v>389</v>
      </c>
      <c r="I2390" t="s">
        <v>488</v>
      </c>
      <c r="J2390" t="s">
        <v>436</v>
      </c>
      <c r="K2390" t="s">
        <v>436</v>
      </c>
      <c r="L2390" s="756" t="s">
        <v>86</v>
      </c>
      <c r="M2390" t="s">
        <v>494</v>
      </c>
      <c r="N2390" s="681">
        <f t="shared" ca="1" si="162"/>
        <v>0</v>
      </c>
      <c r="O2390" s="681">
        <f t="shared" ca="1" si="162"/>
        <v>0</v>
      </c>
      <c r="P2390" s="681">
        <f t="shared" ca="1" si="162"/>
        <v>0</v>
      </c>
      <c r="Q2390" s="681">
        <f t="shared" ca="1" si="162"/>
        <v>0</v>
      </c>
      <c r="R2390" s="681">
        <f t="shared" ca="1" si="162"/>
        <v>0</v>
      </c>
      <c r="S2390" t="str">
        <f t="shared" si="159"/>
        <v>HUM_ASR_FY_2022</v>
      </c>
      <c r="T2390" s="958">
        <f t="shared" si="160"/>
        <v>45032</v>
      </c>
      <c r="U2390" t="str">
        <f t="shared" si="161"/>
        <v>Unaudited</v>
      </c>
    </row>
    <row r="2391" spans="1:21" x14ac:dyDescent="0.25">
      <c r="A2391" t="s">
        <v>437</v>
      </c>
      <c r="B2391" t="s">
        <v>1385</v>
      </c>
      <c r="C2391" t="s">
        <v>1386</v>
      </c>
      <c r="D2391" s="15">
        <v>1900</v>
      </c>
      <c r="E2391" s="121">
        <v>1</v>
      </c>
      <c r="F2391" t="s">
        <v>439</v>
      </c>
      <c r="G2391" s="121">
        <v>182</v>
      </c>
      <c r="H2391" t="s">
        <v>389</v>
      </c>
      <c r="I2391" t="s">
        <v>488</v>
      </c>
      <c r="J2391" t="s">
        <v>436</v>
      </c>
      <c r="K2391" t="s">
        <v>436</v>
      </c>
      <c r="L2391" s="756" t="s">
        <v>87</v>
      </c>
      <c r="M2391" t="s">
        <v>495</v>
      </c>
      <c r="N2391" s="681">
        <f t="shared" ca="1" si="162"/>
        <v>0</v>
      </c>
      <c r="O2391" s="681">
        <f t="shared" ca="1" si="162"/>
        <v>0</v>
      </c>
      <c r="P2391" s="681">
        <f t="shared" ca="1" si="162"/>
        <v>0</v>
      </c>
      <c r="Q2391" s="681">
        <f t="shared" ca="1" si="162"/>
        <v>0</v>
      </c>
      <c r="R2391" s="681">
        <f t="shared" ca="1" si="162"/>
        <v>0</v>
      </c>
      <c r="S2391" t="str">
        <f t="shared" si="159"/>
        <v>HUM_ASR_FY_2022</v>
      </c>
      <c r="T2391" s="958">
        <f t="shared" si="160"/>
        <v>45032</v>
      </c>
      <c r="U2391" t="str">
        <f t="shared" si="161"/>
        <v>Unaudited</v>
      </c>
    </row>
    <row r="2392" spans="1:21" x14ac:dyDescent="0.25">
      <c r="A2392" t="s">
        <v>437</v>
      </c>
      <c r="B2392" t="s">
        <v>1385</v>
      </c>
      <c r="C2392" t="s">
        <v>1386</v>
      </c>
      <c r="D2392" s="15">
        <v>1900</v>
      </c>
      <c r="E2392" s="121">
        <v>1</v>
      </c>
      <c r="F2392" t="s">
        <v>439</v>
      </c>
      <c r="G2392" s="121">
        <v>182</v>
      </c>
      <c r="H2392" t="s">
        <v>389</v>
      </c>
      <c r="I2392" t="s">
        <v>488</v>
      </c>
      <c r="J2392" t="s">
        <v>436</v>
      </c>
      <c r="K2392" t="s">
        <v>436</v>
      </c>
      <c r="L2392" s="756" t="s">
        <v>213</v>
      </c>
      <c r="M2392" t="s">
        <v>496</v>
      </c>
      <c r="N2392" s="681">
        <f t="shared" ca="1" si="162"/>
        <v>0</v>
      </c>
      <c r="O2392" s="681">
        <f t="shared" ca="1" si="162"/>
        <v>0</v>
      </c>
      <c r="P2392" s="681">
        <f t="shared" ca="1" si="162"/>
        <v>0</v>
      </c>
      <c r="Q2392" s="681">
        <f t="shared" ca="1" si="162"/>
        <v>0</v>
      </c>
      <c r="R2392" s="681">
        <f t="shared" ca="1" si="162"/>
        <v>0</v>
      </c>
      <c r="S2392" t="str">
        <f t="shared" si="159"/>
        <v>HUM_ASR_FY_2022</v>
      </c>
      <c r="T2392" s="958">
        <f t="shared" si="160"/>
        <v>45032</v>
      </c>
      <c r="U2392" t="str">
        <f t="shared" si="161"/>
        <v>Unaudited</v>
      </c>
    </row>
    <row r="2393" spans="1:21" x14ac:dyDescent="0.25">
      <c r="A2393" t="s">
        <v>437</v>
      </c>
      <c r="B2393" t="s">
        <v>1385</v>
      </c>
      <c r="C2393" t="s">
        <v>1386</v>
      </c>
      <c r="D2393" s="15">
        <v>1900</v>
      </c>
      <c r="E2393" s="121">
        <v>1</v>
      </c>
      <c r="F2393" t="s">
        <v>439</v>
      </c>
      <c r="G2393" s="121">
        <v>182</v>
      </c>
      <c r="H2393" t="s">
        <v>389</v>
      </c>
      <c r="I2393" t="s">
        <v>489</v>
      </c>
      <c r="J2393" t="s">
        <v>26</v>
      </c>
      <c r="K2393" t="s">
        <v>26</v>
      </c>
      <c r="L2393" s="756" t="s">
        <v>204</v>
      </c>
      <c r="M2393" t="s">
        <v>26</v>
      </c>
      <c r="N2393" s="681">
        <f t="shared" ca="1" si="162"/>
        <v>100994.47738751268</v>
      </c>
      <c r="O2393" s="681">
        <f t="shared" ca="1" si="162"/>
        <v>0</v>
      </c>
      <c r="P2393" s="681">
        <f t="shared" ca="1" si="162"/>
        <v>0</v>
      </c>
      <c r="Q2393" s="681">
        <f t="shared" ca="1" si="162"/>
        <v>0</v>
      </c>
      <c r="R2393" s="681">
        <f t="shared" ca="1" si="162"/>
        <v>0</v>
      </c>
      <c r="S2393" t="str">
        <f t="shared" si="159"/>
        <v>HUM_ASR_FY_2022</v>
      </c>
      <c r="T2393" s="958">
        <f t="shared" si="160"/>
        <v>45032</v>
      </c>
      <c r="U2393" t="str">
        <f t="shared" si="161"/>
        <v>Unaudited</v>
      </c>
    </row>
    <row r="2394" spans="1:21" x14ac:dyDescent="0.25">
      <c r="A2394" t="s">
        <v>437</v>
      </c>
      <c r="B2394" t="s">
        <v>1385</v>
      </c>
      <c r="C2394" t="s">
        <v>1386</v>
      </c>
      <c r="D2394" s="15">
        <v>1900</v>
      </c>
      <c r="E2394" s="121">
        <v>1</v>
      </c>
      <c r="F2394" t="s">
        <v>440</v>
      </c>
      <c r="G2394" s="121">
        <v>274</v>
      </c>
      <c r="H2394" t="s">
        <v>389</v>
      </c>
      <c r="I2394" t="s">
        <v>432</v>
      </c>
      <c r="J2394" t="s">
        <v>432</v>
      </c>
      <c r="K2394" t="s">
        <v>432</v>
      </c>
      <c r="M2394" t="s">
        <v>432</v>
      </c>
      <c r="N2394" s="681">
        <f t="shared" ca="1" si="162"/>
        <v>10705</v>
      </c>
      <c r="O2394" s="681">
        <f t="shared" ca="1" si="162"/>
        <v>2374</v>
      </c>
      <c r="P2394" s="681">
        <f t="shared" ca="1" si="162"/>
        <v>8331</v>
      </c>
      <c r="Q2394" s="681">
        <f t="shared" ca="1" si="162"/>
        <v>0</v>
      </c>
      <c r="R2394" s="681">
        <f t="shared" ca="1" si="162"/>
        <v>0</v>
      </c>
      <c r="S2394" t="str">
        <f t="shared" si="159"/>
        <v>HUM_ASR_FY_2022</v>
      </c>
      <c r="T2394" s="958">
        <f t="shared" si="160"/>
        <v>45032</v>
      </c>
      <c r="U2394" t="str">
        <f t="shared" si="161"/>
        <v>Unaudited</v>
      </c>
    </row>
    <row r="2395" spans="1:21" x14ac:dyDescent="0.25">
      <c r="A2395" t="s">
        <v>437</v>
      </c>
      <c r="B2395" t="s">
        <v>1385</v>
      </c>
      <c r="C2395" t="s">
        <v>1386</v>
      </c>
      <c r="D2395" s="15">
        <v>1900</v>
      </c>
      <c r="E2395" s="121">
        <v>1</v>
      </c>
      <c r="F2395" t="s">
        <v>440</v>
      </c>
      <c r="G2395" s="121">
        <v>274</v>
      </c>
      <c r="H2395" t="s">
        <v>389</v>
      </c>
      <c r="I2395" t="s">
        <v>487</v>
      </c>
      <c r="J2395" t="s">
        <v>12</v>
      </c>
      <c r="K2395" t="s">
        <v>12</v>
      </c>
      <c r="L2395" s="756">
        <v>1.1000000000000001</v>
      </c>
      <c r="M2395" t="s">
        <v>12</v>
      </c>
      <c r="N2395" s="681">
        <f t="shared" ca="1" si="162"/>
        <v>32226705.739999998</v>
      </c>
      <c r="O2395" s="681">
        <f t="shared" ca="1" si="162"/>
        <v>0</v>
      </c>
      <c r="P2395" s="681">
        <f t="shared" ca="1" si="162"/>
        <v>0</v>
      </c>
      <c r="Q2395" s="681">
        <f t="shared" ca="1" si="162"/>
        <v>0</v>
      </c>
      <c r="R2395" s="681">
        <f t="shared" ca="1" si="162"/>
        <v>0</v>
      </c>
      <c r="S2395" t="str">
        <f t="shared" si="159"/>
        <v>HUM_ASR_FY_2022</v>
      </c>
      <c r="T2395" s="958">
        <f t="shared" si="160"/>
        <v>45032</v>
      </c>
      <c r="U2395" t="str">
        <f t="shared" si="161"/>
        <v>Unaudited</v>
      </c>
    </row>
    <row r="2396" spans="1:21" x14ac:dyDescent="0.25">
      <c r="A2396" t="s">
        <v>437</v>
      </c>
      <c r="B2396" t="s">
        <v>1385</v>
      </c>
      <c r="C2396" t="s">
        <v>1386</v>
      </c>
      <c r="D2396" s="15">
        <v>1900</v>
      </c>
      <c r="E2396" s="121">
        <v>1</v>
      </c>
      <c r="F2396" t="s">
        <v>440</v>
      </c>
      <c r="G2396" s="121">
        <v>274</v>
      </c>
      <c r="H2396" t="s">
        <v>389</v>
      </c>
      <c r="I2396" t="s">
        <v>487</v>
      </c>
      <c r="J2396" t="s">
        <v>12</v>
      </c>
      <c r="K2396" t="s">
        <v>222</v>
      </c>
      <c r="L2396" s="756">
        <v>1.2</v>
      </c>
      <c r="M2396" t="s">
        <v>222</v>
      </c>
      <c r="N2396" s="681">
        <f t="shared" ca="1" si="162"/>
        <v>0</v>
      </c>
      <c r="O2396" s="681">
        <f t="shared" ca="1" si="162"/>
        <v>0</v>
      </c>
      <c r="P2396" s="681">
        <f t="shared" ca="1" si="162"/>
        <v>0</v>
      </c>
      <c r="Q2396" s="681">
        <f t="shared" ca="1" si="162"/>
        <v>0</v>
      </c>
      <c r="R2396" s="681">
        <f t="shared" ca="1" si="162"/>
        <v>0</v>
      </c>
      <c r="S2396" t="str">
        <f t="shared" si="159"/>
        <v>HUM_ASR_FY_2022</v>
      </c>
      <c r="T2396" s="958">
        <f t="shared" si="160"/>
        <v>45032</v>
      </c>
      <c r="U2396" t="str">
        <f t="shared" si="161"/>
        <v>Unaudited</v>
      </c>
    </row>
    <row r="2397" spans="1:21" x14ac:dyDescent="0.25">
      <c r="A2397" t="s">
        <v>437</v>
      </c>
      <c r="B2397" t="s">
        <v>1385</v>
      </c>
      <c r="C2397" t="s">
        <v>1386</v>
      </c>
      <c r="D2397" s="15">
        <v>1900</v>
      </c>
      <c r="E2397" s="121">
        <v>1</v>
      </c>
      <c r="F2397" t="s">
        <v>440</v>
      </c>
      <c r="G2397" s="121">
        <v>274</v>
      </c>
      <c r="H2397" t="s">
        <v>389</v>
      </c>
      <c r="I2397" t="s">
        <v>487</v>
      </c>
      <c r="J2397" t="s">
        <v>12</v>
      </c>
      <c r="K2397" t="s">
        <v>1323</v>
      </c>
      <c r="L2397" s="756" t="s">
        <v>1319</v>
      </c>
      <c r="M2397" t="s">
        <v>1323</v>
      </c>
      <c r="N2397" s="681">
        <f t="shared" ca="1" si="162"/>
        <v>526963.07999999996</v>
      </c>
      <c r="O2397" s="681">
        <f t="shared" ca="1" si="162"/>
        <v>0</v>
      </c>
      <c r="P2397" s="681">
        <f t="shared" ca="1" si="162"/>
        <v>0</v>
      </c>
      <c r="Q2397" s="681">
        <f t="shared" ca="1" si="162"/>
        <v>0</v>
      </c>
      <c r="R2397" s="681">
        <f t="shared" ca="1" si="162"/>
        <v>0</v>
      </c>
      <c r="S2397" t="str">
        <f t="shared" si="159"/>
        <v>HUM_ASR_FY_2022</v>
      </c>
      <c r="T2397" s="958">
        <f t="shared" si="160"/>
        <v>45032</v>
      </c>
      <c r="U2397" t="str">
        <f t="shared" si="161"/>
        <v>Unaudited</v>
      </c>
    </row>
    <row r="2398" spans="1:21" x14ac:dyDescent="0.25">
      <c r="A2398" t="s">
        <v>437</v>
      </c>
      <c r="B2398" t="s">
        <v>1385</v>
      </c>
      <c r="C2398" t="s">
        <v>1386</v>
      </c>
      <c r="D2398" s="15">
        <v>1900</v>
      </c>
      <c r="E2398" s="121">
        <v>1</v>
      </c>
      <c r="F2398" t="s">
        <v>440</v>
      </c>
      <c r="G2398" s="121">
        <v>274</v>
      </c>
      <c r="H2398" t="s">
        <v>389</v>
      </c>
      <c r="I2398" t="s">
        <v>487</v>
      </c>
      <c r="J2398" t="s">
        <v>12</v>
      </c>
      <c r="K2398" t="s">
        <v>1325</v>
      </c>
      <c r="L2398" s="756" t="s">
        <v>1324</v>
      </c>
      <c r="M2398" t="s">
        <v>1325</v>
      </c>
      <c r="N2398" s="681">
        <f t="shared" ca="1" si="162"/>
        <v>-42179.31</v>
      </c>
      <c r="O2398" s="681">
        <f t="shared" ca="1" si="162"/>
        <v>0</v>
      </c>
      <c r="P2398" s="681">
        <f t="shared" ca="1" si="162"/>
        <v>0</v>
      </c>
      <c r="Q2398" s="681">
        <f t="shared" ca="1" si="162"/>
        <v>0</v>
      </c>
      <c r="R2398" s="681">
        <f t="shared" ca="1" si="162"/>
        <v>0</v>
      </c>
      <c r="S2398" t="str">
        <f t="shared" si="159"/>
        <v>HUM_ASR_FY_2022</v>
      </c>
      <c r="T2398" s="958">
        <f t="shared" si="160"/>
        <v>45032</v>
      </c>
      <c r="U2398" t="str">
        <f t="shared" si="161"/>
        <v>Unaudited</v>
      </c>
    </row>
    <row r="2399" spans="1:21" x14ac:dyDescent="0.25">
      <c r="A2399" t="s">
        <v>437</v>
      </c>
      <c r="B2399" t="s">
        <v>1385</v>
      </c>
      <c r="C2399" t="s">
        <v>1386</v>
      </c>
      <c r="D2399" s="15">
        <v>1900</v>
      </c>
      <c r="E2399" s="121">
        <v>1</v>
      </c>
      <c r="F2399" t="s">
        <v>440</v>
      </c>
      <c r="G2399" s="121">
        <v>274</v>
      </c>
      <c r="H2399" t="s">
        <v>389</v>
      </c>
      <c r="I2399" t="s">
        <v>487</v>
      </c>
      <c r="J2399" t="s">
        <v>13</v>
      </c>
      <c r="K2399" t="s">
        <v>13</v>
      </c>
      <c r="L2399" s="756" t="s">
        <v>63</v>
      </c>
      <c r="M2399" t="s">
        <v>13</v>
      </c>
      <c r="N2399" s="681">
        <f t="shared" ca="1" si="162"/>
        <v>-62299.5</v>
      </c>
      <c r="O2399" s="681">
        <f t="shared" ca="1" si="162"/>
        <v>0</v>
      </c>
      <c r="P2399" s="681">
        <f t="shared" ca="1" si="162"/>
        <v>0</v>
      </c>
      <c r="Q2399" s="681">
        <f t="shared" ca="1" si="162"/>
        <v>0</v>
      </c>
      <c r="R2399" s="681">
        <f t="shared" ca="1" si="162"/>
        <v>0</v>
      </c>
      <c r="S2399" t="str">
        <f t="shared" si="159"/>
        <v>HUM_ASR_FY_2022</v>
      </c>
      <c r="T2399" s="958">
        <f t="shared" si="160"/>
        <v>45032</v>
      </c>
      <c r="U2399" t="str">
        <f t="shared" si="161"/>
        <v>Unaudited</v>
      </c>
    </row>
    <row r="2400" spans="1:21" x14ac:dyDescent="0.25">
      <c r="A2400" t="s">
        <v>437</v>
      </c>
      <c r="B2400" t="s">
        <v>1385</v>
      </c>
      <c r="C2400" t="s">
        <v>1386</v>
      </c>
      <c r="D2400" s="15">
        <v>1900</v>
      </c>
      <c r="E2400" s="121">
        <v>1</v>
      </c>
      <c r="F2400" t="s">
        <v>440</v>
      </c>
      <c r="G2400" s="121">
        <v>274</v>
      </c>
      <c r="H2400" t="s">
        <v>389</v>
      </c>
      <c r="I2400" t="s">
        <v>488</v>
      </c>
      <c r="J2400" t="s">
        <v>433</v>
      </c>
      <c r="K2400" t="s">
        <v>796</v>
      </c>
      <c r="L2400" s="756">
        <v>2.1</v>
      </c>
      <c r="M2400" t="s">
        <v>731</v>
      </c>
      <c r="N2400" s="681">
        <f t="shared" ca="1" si="162"/>
        <v>54544</v>
      </c>
      <c r="O2400" s="681">
        <f t="shared" ca="1" si="162"/>
        <v>49759</v>
      </c>
      <c r="P2400" s="681">
        <f t="shared" ca="1" si="162"/>
        <v>4785</v>
      </c>
      <c r="Q2400" s="681">
        <f t="shared" ca="1" si="162"/>
        <v>0</v>
      </c>
      <c r="R2400" s="681">
        <f t="shared" ca="1" si="162"/>
        <v>0</v>
      </c>
      <c r="S2400" t="str">
        <f t="shared" si="159"/>
        <v>HUM_ASR_FY_2022</v>
      </c>
      <c r="T2400" s="958">
        <f t="shared" si="160"/>
        <v>45032</v>
      </c>
      <c r="U2400" t="str">
        <f t="shared" si="161"/>
        <v>Unaudited</v>
      </c>
    </row>
    <row r="2401" spans="1:21" x14ac:dyDescent="0.25">
      <c r="A2401" t="s">
        <v>437</v>
      </c>
      <c r="B2401" t="s">
        <v>1385</v>
      </c>
      <c r="C2401" t="s">
        <v>1386</v>
      </c>
      <c r="D2401" s="15">
        <v>1900</v>
      </c>
      <c r="E2401" s="121">
        <v>1</v>
      </c>
      <c r="F2401" t="s">
        <v>440</v>
      </c>
      <c r="G2401" s="121">
        <v>274</v>
      </c>
      <c r="H2401" t="s">
        <v>389</v>
      </c>
      <c r="I2401" t="s">
        <v>488</v>
      </c>
      <c r="J2401" t="s">
        <v>433</v>
      </c>
      <c r="K2401" t="s">
        <v>796</v>
      </c>
      <c r="L2401" s="756">
        <v>2.2000000000000002</v>
      </c>
      <c r="M2401" t="s">
        <v>732</v>
      </c>
      <c r="N2401" s="681">
        <f t="shared" ca="1" si="162"/>
        <v>129</v>
      </c>
      <c r="O2401" s="681">
        <f t="shared" ca="1" si="162"/>
        <v>127</v>
      </c>
      <c r="P2401" s="681">
        <f t="shared" ca="1" si="162"/>
        <v>2</v>
      </c>
      <c r="Q2401" s="681">
        <f t="shared" ca="1" si="162"/>
        <v>0</v>
      </c>
      <c r="R2401" s="681">
        <f t="shared" ca="1" si="162"/>
        <v>0</v>
      </c>
      <c r="S2401" t="str">
        <f t="shared" si="159"/>
        <v>HUM_ASR_FY_2022</v>
      </c>
      <c r="T2401" s="958">
        <f t="shared" si="160"/>
        <v>45032</v>
      </c>
      <c r="U2401" t="str">
        <f t="shared" si="161"/>
        <v>Unaudited</v>
      </c>
    </row>
    <row r="2402" spans="1:21" x14ac:dyDescent="0.25">
      <c r="A2402" t="s">
        <v>437</v>
      </c>
      <c r="B2402" t="s">
        <v>1385</v>
      </c>
      <c r="C2402" t="s">
        <v>1386</v>
      </c>
      <c r="D2402" s="15">
        <v>1900</v>
      </c>
      <c r="E2402" s="121">
        <v>1</v>
      </c>
      <c r="F2402" t="s">
        <v>440</v>
      </c>
      <c r="G2402" s="121">
        <v>274</v>
      </c>
      <c r="H2402" t="s">
        <v>389</v>
      </c>
      <c r="I2402" t="s">
        <v>488</v>
      </c>
      <c r="J2402" t="s">
        <v>433</v>
      </c>
      <c r="K2402" t="s">
        <v>796</v>
      </c>
      <c r="L2402" s="756">
        <v>2.2999999999999998</v>
      </c>
      <c r="M2402" t="s">
        <v>733</v>
      </c>
      <c r="N2402" s="681">
        <f t="shared" ca="1" si="162"/>
        <v>11915037.010000005</v>
      </c>
      <c r="O2402" s="681">
        <f t="shared" ca="1" si="162"/>
        <v>10855509.790000005</v>
      </c>
      <c r="P2402" s="681">
        <f t="shared" ca="1" si="162"/>
        <v>1059527.22</v>
      </c>
      <c r="Q2402" s="681">
        <f t="shared" ca="1" si="162"/>
        <v>0</v>
      </c>
      <c r="R2402" s="681">
        <f t="shared" ca="1" si="162"/>
        <v>0</v>
      </c>
      <c r="S2402" t="str">
        <f t="shared" si="159"/>
        <v>HUM_ASR_FY_2022</v>
      </c>
      <c r="T2402" s="958">
        <f t="shared" si="160"/>
        <v>45032</v>
      </c>
      <c r="U2402" t="str">
        <f t="shared" si="161"/>
        <v>Unaudited</v>
      </c>
    </row>
    <row r="2403" spans="1:21" x14ac:dyDescent="0.25">
      <c r="A2403" t="s">
        <v>437</v>
      </c>
      <c r="B2403" t="s">
        <v>1385</v>
      </c>
      <c r="C2403" t="s">
        <v>1386</v>
      </c>
      <c r="D2403" s="15">
        <v>1900</v>
      </c>
      <c r="E2403" s="121">
        <v>1</v>
      </c>
      <c r="F2403" t="s">
        <v>440</v>
      </c>
      <c r="G2403" s="121">
        <v>274</v>
      </c>
      <c r="H2403" t="s">
        <v>389</v>
      </c>
      <c r="I2403" t="s">
        <v>488</v>
      </c>
      <c r="J2403" t="s">
        <v>433</v>
      </c>
      <c r="K2403" t="s">
        <v>796</v>
      </c>
      <c r="L2403" s="756">
        <v>2.4</v>
      </c>
      <c r="M2403" t="s">
        <v>734</v>
      </c>
      <c r="N2403" s="681">
        <f t="shared" ca="1" si="162"/>
        <v>6255.4699999999984</v>
      </c>
      <c r="O2403" s="681">
        <f t="shared" ca="1" si="162"/>
        <v>6113.6499999999987</v>
      </c>
      <c r="P2403" s="681">
        <f t="shared" ca="1" si="162"/>
        <v>141.82</v>
      </c>
      <c r="Q2403" s="681">
        <f t="shared" ca="1" si="162"/>
        <v>0</v>
      </c>
      <c r="R2403" s="681">
        <f t="shared" ca="1" si="162"/>
        <v>0</v>
      </c>
      <c r="S2403" t="str">
        <f t="shared" si="159"/>
        <v>HUM_ASR_FY_2022</v>
      </c>
      <c r="T2403" s="958">
        <f t="shared" si="160"/>
        <v>45032</v>
      </c>
      <c r="U2403" t="str">
        <f t="shared" si="161"/>
        <v>Unaudited</v>
      </c>
    </row>
    <row r="2404" spans="1:21" x14ac:dyDescent="0.25">
      <c r="A2404" t="s">
        <v>437</v>
      </c>
      <c r="B2404" t="s">
        <v>1385</v>
      </c>
      <c r="C2404" t="s">
        <v>1386</v>
      </c>
      <c r="D2404" s="15">
        <v>1900</v>
      </c>
      <c r="E2404" s="121">
        <v>1</v>
      </c>
      <c r="F2404" t="s">
        <v>440</v>
      </c>
      <c r="G2404" s="121">
        <v>274</v>
      </c>
      <c r="H2404" t="s">
        <v>389</v>
      </c>
      <c r="I2404" t="s">
        <v>488</v>
      </c>
      <c r="J2404" t="s">
        <v>433</v>
      </c>
      <c r="K2404" t="s">
        <v>796</v>
      </c>
      <c r="L2404" s="756">
        <v>2.5</v>
      </c>
      <c r="M2404" t="s">
        <v>776</v>
      </c>
      <c r="N2404" s="681">
        <f t="shared" ca="1" si="162"/>
        <v>7698</v>
      </c>
      <c r="O2404" s="681">
        <f t="shared" ca="1" si="162"/>
        <v>6245</v>
      </c>
      <c r="P2404" s="681">
        <f t="shared" ca="1" si="162"/>
        <v>1453</v>
      </c>
      <c r="Q2404" s="681">
        <f t="shared" ca="1" si="162"/>
        <v>0</v>
      </c>
      <c r="R2404" s="681">
        <f t="shared" ca="1" si="162"/>
        <v>0</v>
      </c>
      <c r="S2404" t="str">
        <f t="shared" si="159"/>
        <v>HUM_ASR_FY_2022</v>
      </c>
      <c r="T2404" s="958">
        <f t="shared" si="160"/>
        <v>45032</v>
      </c>
      <c r="U2404" t="str">
        <f t="shared" si="161"/>
        <v>Unaudited</v>
      </c>
    </row>
    <row r="2405" spans="1:21" x14ac:dyDescent="0.25">
      <c r="A2405" t="s">
        <v>437</v>
      </c>
      <c r="B2405" t="s">
        <v>1385</v>
      </c>
      <c r="C2405" t="s">
        <v>1386</v>
      </c>
      <c r="D2405" s="15">
        <v>1900</v>
      </c>
      <c r="E2405" s="121">
        <v>1</v>
      </c>
      <c r="F2405" t="s">
        <v>440</v>
      </c>
      <c r="G2405" s="121">
        <v>274</v>
      </c>
      <c r="H2405" t="s">
        <v>389</v>
      </c>
      <c r="I2405" t="s">
        <v>488</v>
      </c>
      <c r="J2405" t="s">
        <v>433</v>
      </c>
      <c r="K2405" t="s">
        <v>796</v>
      </c>
      <c r="L2405" s="756">
        <v>2.6</v>
      </c>
      <c r="M2405" t="s">
        <v>186</v>
      </c>
      <c r="N2405" s="681">
        <f t="shared" ca="1" si="162"/>
        <v>1596623.1</v>
      </c>
      <c r="O2405" s="681">
        <f t="shared" ca="1" si="162"/>
        <v>1287592.4200000002</v>
      </c>
      <c r="P2405" s="681">
        <f t="shared" ca="1" si="162"/>
        <v>309030.68</v>
      </c>
      <c r="Q2405" s="681">
        <f t="shared" ca="1" si="162"/>
        <v>0</v>
      </c>
      <c r="R2405" s="681">
        <f t="shared" ca="1" si="162"/>
        <v>0</v>
      </c>
      <c r="S2405" t="str">
        <f t="shared" si="159"/>
        <v>HUM_ASR_FY_2022</v>
      </c>
      <c r="T2405" s="958">
        <f t="shared" si="160"/>
        <v>45032</v>
      </c>
      <c r="U2405" t="str">
        <f t="shared" si="161"/>
        <v>Unaudited</v>
      </c>
    </row>
    <row r="2406" spans="1:21" x14ac:dyDescent="0.25">
      <c r="A2406" t="s">
        <v>437</v>
      </c>
      <c r="B2406" t="s">
        <v>1385</v>
      </c>
      <c r="C2406" t="s">
        <v>1386</v>
      </c>
      <c r="D2406" s="15">
        <v>1900</v>
      </c>
      <c r="E2406" s="121">
        <v>1</v>
      </c>
      <c r="F2406" t="s">
        <v>440</v>
      </c>
      <c r="G2406" s="121">
        <v>274</v>
      </c>
      <c r="H2406" t="s">
        <v>389</v>
      </c>
      <c r="I2406" t="s">
        <v>488</v>
      </c>
      <c r="J2406" t="s">
        <v>433</v>
      </c>
      <c r="K2406" t="s">
        <v>796</v>
      </c>
      <c r="L2406" s="756">
        <v>2.7</v>
      </c>
      <c r="M2406" t="s">
        <v>797</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709275.78667608358</v>
      </c>
      <c r="O2406" s="681">
        <f t="shared" ca="1" si="163"/>
        <v>646204.47587448801</v>
      </c>
      <c r="P2406" s="681">
        <f t="shared" ca="1" si="163"/>
        <v>63071.310801595529</v>
      </c>
      <c r="Q2406" s="681">
        <f t="shared" ca="1" si="163"/>
        <v>0</v>
      </c>
      <c r="R2406" s="681">
        <f t="shared" ca="1" si="163"/>
        <v>0</v>
      </c>
      <c r="S2406" t="str">
        <f t="shared" si="159"/>
        <v>HUM_ASR_FY_2022</v>
      </c>
      <c r="T2406" s="958">
        <f t="shared" si="160"/>
        <v>45032</v>
      </c>
      <c r="U2406" t="str">
        <f t="shared" si="161"/>
        <v>Unaudited</v>
      </c>
    </row>
    <row r="2407" spans="1:21" x14ac:dyDescent="0.25">
      <c r="A2407" t="s">
        <v>437</v>
      </c>
      <c r="B2407" t="s">
        <v>1385</v>
      </c>
      <c r="C2407" t="s">
        <v>1386</v>
      </c>
      <c r="D2407" s="15">
        <v>1900</v>
      </c>
      <c r="E2407" s="121">
        <v>1</v>
      </c>
      <c r="F2407" t="s">
        <v>440</v>
      </c>
      <c r="G2407" s="121">
        <v>274</v>
      </c>
      <c r="H2407" t="s">
        <v>389</v>
      </c>
      <c r="I2407" t="s">
        <v>488</v>
      </c>
      <c r="J2407" t="s">
        <v>433</v>
      </c>
      <c r="K2407" t="s">
        <v>796</v>
      </c>
      <c r="L2407" s="756">
        <v>2.8</v>
      </c>
      <c r="M2407" t="s">
        <v>798</v>
      </c>
      <c r="N2407" s="681">
        <f t="shared" ca="1" si="163"/>
        <v>0</v>
      </c>
      <c r="O2407" s="681">
        <f t="shared" ca="1" si="163"/>
        <v>0</v>
      </c>
      <c r="P2407" s="681">
        <f t="shared" ca="1" si="163"/>
        <v>0</v>
      </c>
      <c r="Q2407" s="681">
        <f t="shared" ca="1" si="163"/>
        <v>0</v>
      </c>
      <c r="R2407" s="681">
        <f t="shared" ca="1" si="163"/>
        <v>0</v>
      </c>
      <c r="S2407" t="str">
        <f t="shared" si="159"/>
        <v>HUM_ASR_FY_2022</v>
      </c>
      <c r="T2407" s="958">
        <f t="shared" si="160"/>
        <v>45032</v>
      </c>
      <c r="U2407" t="str">
        <f t="shared" si="161"/>
        <v>Unaudited</v>
      </c>
    </row>
    <row r="2408" spans="1:21" x14ac:dyDescent="0.25">
      <c r="A2408" t="s">
        <v>437</v>
      </c>
      <c r="B2408" t="s">
        <v>1385</v>
      </c>
      <c r="C2408" t="s">
        <v>1386</v>
      </c>
      <c r="D2408" s="15">
        <v>1900</v>
      </c>
      <c r="E2408" s="121">
        <v>1</v>
      </c>
      <c r="F2408" t="s">
        <v>440</v>
      </c>
      <c r="G2408" s="121">
        <v>274</v>
      </c>
      <c r="H2408" t="s">
        <v>389</v>
      </c>
      <c r="I2408" t="s">
        <v>488</v>
      </c>
      <c r="J2408" t="s">
        <v>433</v>
      </c>
      <c r="K2408" t="s">
        <v>796</v>
      </c>
      <c r="L2408" s="756">
        <v>2.9</v>
      </c>
      <c r="M2408" t="s">
        <v>779</v>
      </c>
      <c r="N2408" s="681">
        <f t="shared" ca="1" si="163"/>
        <v>0</v>
      </c>
      <c r="O2408" s="681">
        <f t="shared" ca="1" si="163"/>
        <v>0</v>
      </c>
      <c r="P2408" s="681">
        <f t="shared" ca="1" si="163"/>
        <v>0</v>
      </c>
      <c r="Q2408" s="681">
        <f t="shared" ca="1" si="163"/>
        <v>0</v>
      </c>
      <c r="R2408" s="681">
        <f t="shared" ca="1" si="163"/>
        <v>0</v>
      </c>
      <c r="S2408" t="str">
        <f t="shared" si="159"/>
        <v>HUM_ASR_FY_2022</v>
      </c>
      <c r="T2408" s="958">
        <f t="shared" si="160"/>
        <v>45032</v>
      </c>
      <c r="U2408" t="str">
        <f t="shared" si="161"/>
        <v>Unaudited</v>
      </c>
    </row>
    <row r="2409" spans="1:21" x14ac:dyDescent="0.25">
      <c r="A2409" t="s">
        <v>437</v>
      </c>
      <c r="B2409" t="s">
        <v>1385</v>
      </c>
      <c r="C2409" t="s">
        <v>1386</v>
      </c>
      <c r="D2409" s="15">
        <v>1900</v>
      </c>
      <c r="E2409" s="121">
        <v>1</v>
      </c>
      <c r="F2409" t="s">
        <v>440</v>
      </c>
      <c r="G2409" s="121">
        <v>274</v>
      </c>
      <c r="H2409" t="s">
        <v>389</v>
      </c>
      <c r="I2409" t="s">
        <v>488</v>
      </c>
      <c r="J2409" t="s">
        <v>433</v>
      </c>
      <c r="K2409" t="s">
        <v>223</v>
      </c>
      <c r="L2409" s="756">
        <v>2.11</v>
      </c>
      <c r="M2409" t="s">
        <v>228</v>
      </c>
      <c r="N2409" s="681">
        <f t="shared" ca="1" si="163"/>
        <v>1345215.04</v>
      </c>
      <c r="O2409" s="681">
        <f t="shared" ca="1" si="163"/>
        <v>132415.32</v>
      </c>
      <c r="P2409" s="681">
        <f t="shared" ca="1" si="163"/>
        <v>1212799.72</v>
      </c>
      <c r="Q2409" s="681">
        <f t="shared" ca="1" si="163"/>
        <v>0</v>
      </c>
      <c r="R2409" s="681">
        <f t="shared" ca="1" si="163"/>
        <v>0</v>
      </c>
      <c r="S2409" t="str">
        <f t="shared" si="159"/>
        <v>HUM_ASR_FY_2022</v>
      </c>
      <c r="T2409" s="958">
        <f t="shared" si="160"/>
        <v>45032</v>
      </c>
      <c r="U2409" t="str">
        <f t="shared" si="161"/>
        <v>Unaudited</v>
      </c>
    </row>
    <row r="2410" spans="1:21" x14ac:dyDescent="0.25">
      <c r="A2410" t="s">
        <v>437</v>
      </c>
      <c r="B2410" t="s">
        <v>1385</v>
      </c>
      <c r="C2410" t="s">
        <v>1386</v>
      </c>
      <c r="D2410" s="15">
        <v>1900</v>
      </c>
      <c r="E2410" s="121">
        <v>1</v>
      </c>
      <c r="F2410" t="s">
        <v>440</v>
      </c>
      <c r="G2410" s="121">
        <v>274</v>
      </c>
      <c r="H2410" t="s">
        <v>389</v>
      </c>
      <c r="I2410" t="s">
        <v>488</v>
      </c>
      <c r="J2410" t="s">
        <v>433</v>
      </c>
      <c r="K2410" t="s">
        <v>223</v>
      </c>
      <c r="L2410" s="756">
        <v>2.12</v>
      </c>
      <c r="M2410" t="s">
        <v>552</v>
      </c>
      <c r="N2410" s="681">
        <f t="shared" ca="1" si="163"/>
        <v>13117995.739999998</v>
      </c>
      <c r="O2410" s="681">
        <f t="shared" ca="1" si="163"/>
        <v>201562.36</v>
      </c>
      <c r="P2410" s="681">
        <f t="shared" ca="1" si="163"/>
        <v>12916433.379999999</v>
      </c>
      <c r="Q2410" s="681">
        <f t="shared" ca="1" si="163"/>
        <v>0</v>
      </c>
      <c r="R2410" s="681">
        <f t="shared" ca="1" si="163"/>
        <v>0</v>
      </c>
      <c r="S2410" t="str">
        <f t="shared" si="159"/>
        <v>HUM_ASR_FY_2022</v>
      </c>
      <c r="T2410" s="958">
        <f t="shared" si="160"/>
        <v>45032</v>
      </c>
      <c r="U2410" t="str">
        <f t="shared" si="161"/>
        <v>Unaudited</v>
      </c>
    </row>
    <row r="2411" spans="1:21" x14ac:dyDescent="0.25">
      <c r="A2411" t="s">
        <v>437</v>
      </c>
      <c r="B2411" t="s">
        <v>1385</v>
      </c>
      <c r="C2411" t="s">
        <v>1386</v>
      </c>
      <c r="D2411" s="15">
        <v>1900</v>
      </c>
      <c r="E2411" s="121">
        <v>1</v>
      </c>
      <c r="F2411" t="s">
        <v>440</v>
      </c>
      <c r="G2411" s="121">
        <v>274</v>
      </c>
      <c r="H2411" t="s">
        <v>389</v>
      </c>
      <c r="I2411" t="s">
        <v>488</v>
      </c>
      <c r="J2411" t="s">
        <v>433</v>
      </c>
      <c r="K2411" t="s">
        <v>223</v>
      </c>
      <c r="L2411" s="756">
        <v>2.13</v>
      </c>
      <c r="M2411" t="s">
        <v>229</v>
      </c>
      <c r="N2411" s="681">
        <f t="shared" ca="1" si="163"/>
        <v>458978.5799999999</v>
      </c>
      <c r="O2411" s="681">
        <f t="shared" ca="1" si="163"/>
        <v>11015.15</v>
      </c>
      <c r="P2411" s="681">
        <f t="shared" ca="1" si="163"/>
        <v>447963.42999999988</v>
      </c>
      <c r="Q2411" s="681">
        <f t="shared" ca="1" si="163"/>
        <v>0</v>
      </c>
      <c r="R2411" s="681">
        <f t="shared" ca="1" si="163"/>
        <v>0</v>
      </c>
      <c r="S2411" t="str">
        <f t="shared" si="159"/>
        <v>HUM_ASR_FY_2022</v>
      </c>
      <c r="T2411" s="958">
        <f t="shared" si="160"/>
        <v>45032</v>
      </c>
      <c r="U2411" t="str">
        <f t="shared" si="161"/>
        <v>Unaudited</v>
      </c>
    </row>
    <row r="2412" spans="1:21" x14ac:dyDescent="0.25">
      <c r="A2412" t="s">
        <v>437</v>
      </c>
      <c r="B2412" t="s">
        <v>1385</v>
      </c>
      <c r="C2412" t="s">
        <v>1386</v>
      </c>
      <c r="D2412" s="15">
        <v>1900</v>
      </c>
      <c r="E2412" s="121">
        <v>1</v>
      </c>
      <c r="F2412" t="s">
        <v>440</v>
      </c>
      <c r="G2412" s="121">
        <v>274</v>
      </c>
      <c r="H2412" t="s">
        <v>389</v>
      </c>
      <c r="I2412" t="s">
        <v>488</v>
      </c>
      <c r="J2412" t="s">
        <v>433</v>
      </c>
      <c r="K2412" t="s">
        <v>223</v>
      </c>
      <c r="L2412" s="756">
        <v>2.14</v>
      </c>
      <c r="M2412" t="s">
        <v>556</v>
      </c>
      <c r="N2412" s="681">
        <f t="shared" ca="1" si="163"/>
        <v>55113.530000000006</v>
      </c>
      <c r="O2412" s="681">
        <f t="shared" ca="1" si="163"/>
        <v>48678.920000000006</v>
      </c>
      <c r="P2412" s="681">
        <f t="shared" ca="1" si="163"/>
        <v>6434.6100000000006</v>
      </c>
      <c r="Q2412" s="681">
        <f t="shared" ca="1" si="163"/>
        <v>0</v>
      </c>
      <c r="R2412" s="681">
        <f t="shared" ca="1" si="163"/>
        <v>0</v>
      </c>
      <c r="S2412" t="str">
        <f t="shared" si="159"/>
        <v>HUM_ASR_FY_2022</v>
      </c>
      <c r="T2412" s="958">
        <f t="shared" si="160"/>
        <v>45032</v>
      </c>
      <c r="U2412" t="str">
        <f t="shared" si="161"/>
        <v>Unaudited</v>
      </c>
    </row>
    <row r="2413" spans="1:21" x14ac:dyDescent="0.25">
      <c r="A2413" t="s">
        <v>437</v>
      </c>
      <c r="B2413" t="s">
        <v>1385</v>
      </c>
      <c r="C2413" t="s">
        <v>1386</v>
      </c>
      <c r="D2413" s="15">
        <v>1900</v>
      </c>
      <c r="E2413" s="121">
        <v>1</v>
      </c>
      <c r="F2413" t="s">
        <v>440</v>
      </c>
      <c r="G2413" s="121">
        <v>274</v>
      </c>
      <c r="H2413" t="s">
        <v>389</v>
      </c>
      <c r="I2413" t="s">
        <v>488</v>
      </c>
      <c r="J2413" t="s">
        <v>433</v>
      </c>
      <c r="K2413" t="s">
        <v>223</v>
      </c>
      <c r="L2413" s="756">
        <v>2.15</v>
      </c>
      <c r="M2413" t="s">
        <v>20</v>
      </c>
      <c r="N2413" s="681">
        <f t="shared" ca="1" si="163"/>
        <v>212695.06666377294</v>
      </c>
      <c r="O2413" s="681">
        <f t="shared" ca="1" si="163"/>
        <v>2468.858393398335</v>
      </c>
      <c r="P2413" s="681">
        <f t="shared" ca="1" si="163"/>
        <v>210226.2082703746</v>
      </c>
      <c r="Q2413" s="681">
        <f t="shared" ca="1" si="163"/>
        <v>0</v>
      </c>
      <c r="R2413" s="681">
        <f t="shared" ca="1" si="163"/>
        <v>0</v>
      </c>
      <c r="S2413" t="str">
        <f t="shared" si="159"/>
        <v>HUM_ASR_FY_2022</v>
      </c>
      <c r="T2413" s="958">
        <f t="shared" si="160"/>
        <v>45032</v>
      </c>
      <c r="U2413" t="str">
        <f t="shared" si="161"/>
        <v>Unaudited</v>
      </c>
    </row>
    <row r="2414" spans="1:21" x14ac:dyDescent="0.25">
      <c r="A2414" t="s">
        <v>437</v>
      </c>
      <c r="B2414" t="s">
        <v>1385</v>
      </c>
      <c r="C2414" t="s">
        <v>1386</v>
      </c>
      <c r="D2414" s="15">
        <v>1900</v>
      </c>
      <c r="E2414" s="121">
        <v>1</v>
      </c>
      <c r="F2414" t="s">
        <v>440</v>
      </c>
      <c r="G2414" s="121">
        <v>274</v>
      </c>
      <c r="H2414" t="s">
        <v>389</v>
      </c>
      <c r="I2414" t="s">
        <v>488</v>
      </c>
      <c r="J2414" t="s">
        <v>433</v>
      </c>
      <c r="K2414" t="s">
        <v>223</v>
      </c>
      <c r="L2414" s="756">
        <v>2.16</v>
      </c>
      <c r="M2414" t="s">
        <v>799</v>
      </c>
      <c r="N2414" s="681">
        <f t="shared" ca="1" si="163"/>
        <v>1310613.2282522428</v>
      </c>
      <c r="O2414" s="681">
        <f t="shared" ca="1" si="163"/>
        <v>290146.18794945348</v>
      </c>
      <c r="P2414" s="681">
        <f t="shared" ca="1" si="163"/>
        <v>1020467.0403027893</v>
      </c>
      <c r="Q2414" s="681">
        <f t="shared" ca="1" si="163"/>
        <v>0</v>
      </c>
      <c r="R2414" s="681">
        <f t="shared" ca="1" si="163"/>
        <v>0</v>
      </c>
      <c r="S2414" t="str">
        <f t="shared" si="159"/>
        <v>HUM_ASR_FY_2022</v>
      </c>
      <c r="T2414" s="958">
        <f t="shared" si="160"/>
        <v>45032</v>
      </c>
      <c r="U2414" t="str">
        <f t="shared" si="161"/>
        <v>Unaudited</v>
      </c>
    </row>
    <row r="2415" spans="1:21" x14ac:dyDescent="0.25">
      <c r="A2415" t="s">
        <v>437</v>
      </c>
      <c r="B2415" t="s">
        <v>1385</v>
      </c>
      <c r="C2415" t="s">
        <v>1386</v>
      </c>
      <c r="D2415" s="15">
        <v>1900</v>
      </c>
      <c r="E2415" s="121">
        <v>1</v>
      </c>
      <c r="F2415" t="s">
        <v>440</v>
      </c>
      <c r="G2415" s="121">
        <v>274</v>
      </c>
      <c r="H2415" t="s">
        <v>389</v>
      </c>
      <c r="I2415" t="s">
        <v>488</v>
      </c>
      <c r="J2415" t="s">
        <v>433</v>
      </c>
      <c r="K2415" t="s">
        <v>223</v>
      </c>
      <c r="L2415" s="756">
        <v>2.17</v>
      </c>
      <c r="M2415" t="s">
        <v>1052</v>
      </c>
      <c r="N2415" s="681">
        <f t="shared" ca="1" si="163"/>
        <v>0</v>
      </c>
      <c r="O2415" s="681">
        <f t="shared" ca="1" si="163"/>
        <v>0</v>
      </c>
      <c r="P2415" s="681">
        <f t="shared" ca="1" si="163"/>
        <v>0</v>
      </c>
      <c r="Q2415" s="681">
        <f t="shared" ca="1" si="163"/>
        <v>0</v>
      </c>
      <c r="R2415" s="681">
        <f t="shared" ca="1" si="163"/>
        <v>0</v>
      </c>
      <c r="S2415" t="str">
        <f t="shared" si="159"/>
        <v>HUM_ASR_FY_2022</v>
      </c>
      <c r="T2415" s="958">
        <f t="shared" si="160"/>
        <v>45032</v>
      </c>
      <c r="U2415" t="str">
        <f t="shared" si="161"/>
        <v>Unaudited</v>
      </c>
    </row>
    <row r="2416" spans="1:21" x14ac:dyDescent="0.25">
      <c r="A2416" t="s">
        <v>437</v>
      </c>
      <c r="B2416" t="s">
        <v>1385</v>
      </c>
      <c r="C2416" t="s">
        <v>1386</v>
      </c>
      <c r="D2416" s="15">
        <v>1900</v>
      </c>
      <c r="E2416" s="121">
        <v>1</v>
      </c>
      <c r="F2416" t="s">
        <v>440</v>
      </c>
      <c r="G2416" s="121">
        <v>274</v>
      </c>
      <c r="H2416" t="s">
        <v>389</v>
      </c>
      <c r="I2416" t="s">
        <v>488</v>
      </c>
      <c r="J2416" t="s">
        <v>433</v>
      </c>
      <c r="K2416" t="s">
        <v>223</v>
      </c>
      <c r="L2416" s="756">
        <v>2.1800000000000002</v>
      </c>
      <c r="M2416" t="s">
        <v>648</v>
      </c>
      <c r="N2416" s="681">
        <f t="shared" ca="1" si="163"/>
        <v>275851.12000000005</v>
      </c>
      <c r="O2416" s="681">
        <f t="shared" ca="1" si="163"/>
        <v>3744.09</v>
      </c>
      <c r="P2416" s="681">
        <f t="shared" ca="1" si="163"/>
        <v>272107.03000000003</v>
      </c>
      <c r="Q2416" s="681">
        <f t="shared" ca="1" si="163"/>
        <v>0</v>
      </c>
      <c r="R2416" s="681">
        <f t="shared" ca="1" si="163"/>
        <v>0</v>
      </c>
      <c r="S2416" t="str">
        <f t="shared" si="159"/>
        <v>HUM_ASR_FY_2022</v>
      </c>
      <c r="T2416" s="958">
        <f t="shared" si="160"/>
        <v>45032</v>
      </c>
      <c r="U2416" t="str">
        <f t="shared" si="161"/>
        <v>Unaudited</v>
      </c>
    </row>
    <row r="2417" spans="1:21" x14ac:dyDescent="0.25">
      <c r="A2417" t="s">
        <v>437</v>
      </c>
      <c r="B2417" t="s">
        <v>1385</v>
      </c>
      <c r="C2417" t="s">
        <v>1386</v>
      </c>
      <c r="D2417" s="15">
        <v>1900</v>
      </c>
      <c r="E2417" s="121">
        <v>1</v>
      </c>
      <c r="F2417" t="s">
        <v>440</v>
      </c>
      <c r="G2417" s="121">
        <v>274</v>
      </c>
      <c r="H2417" t="s">
        <v>389</v>
      </c>
      <c r="I2417" t="s">
        <v>488</v>
      </c>
      <c r="J2417" t="s">
        <v>433</v>
      </c>
      <c r="K2417" t="s">
        <v>223</v>
      </c>
      <c r="L2417" s="756">
        <v>2.19</v>
      </c>
      <c r="M2417" t="s">
        <v>218</v>
      </c>
      <c r="N2417" s="681">
        <f t="shared" ca="1" si="163"/>
        <v>0</v>
      </c>
      <c r="O2417" s="681">
        <f t="shared" ca="1" si="163"/>
        <v>0</v>
      </c>
      <c r="P2417" s="681">
        <f t="shared" ca="1" si="163"/>
        <v>0</v>
      </c>
      <c r="Q2417" s="681">
        <f t="shared" ca="1" si="163"/>
        <v>0</v>
      </c>
      <c r="R2417" s="681">
        <f t="shared" ca="1" si="163"/>
        <v>0</v>
      </c>
      <c r="S2417" t="str">
        <f t="shared" si="159"/>
        <v>HUM_ASR_FY_2022</v>
      </c>
      <c r="T2417" s="958">
        <f t="shared" si="160"/>
        <v>45032</v>
      </c>
      <c r="U2417" t="str">
        <f t="shared" si="161"/>
        <v>Unaudited</v>
      </c>
    </row>
    <row r="2418" spans="1:21" x14ac:dyDescent="0.25">
      <c r="A2418" t="s">
        <v>437</v>
      </c>
      <c r="B2418" t="s">
        <v>1385</v>
      </c>
      <c r="C2418" t="s">
        <v>1386</v>
      </c>
      <c r="D2418" s="15">
        <v>1900</v>
      </c>
      <c r="E2418" s="121">
        <v>1</v>
      </c>
      <c r="F2418" t="s">
        <v>440</v>
      </c>
      <c r="G2418" s="121">
        <v>274</v>
      </c>
      <c r="H2418" t="s">
        <v>389</v>
      </c>
      <c r="I2418" t="s">
        <v>488</v>
      </c>
      <c r="J2418" t="s">
        <v>433</v>
      </c>
      <c r="K2418" t="s">
        <v>223</v>
      </c>
      <c r="L2418" s="756" t="s">
        <v>704</v>
      </c>
      <c r="M2418" t="s">
        <v>230</v>
      </c>
      <c r="N2418" s="681">
        <f t="shared" ca="1" si="163"/>
        <v>73446.330577316607</v>
      </c>
      <c r="O2418" s="681">
        <f t="shared" ca="1" si="163"/>
        <v>7229.6391855841603</v>
      </c>
      <c r="P2418" s="681">
        <f t="shared" ca="1" si="163"/>
        <v>66216.691391732442</v>
      </c>
      <c r="Q2418" s="681">
        <f t="shared" ca="1" si="163"/>
        <v>0</v>
      </c>
      <c r="R2418" s="681">
        <f t="shared" ca="1" si="163"/>
        <v>0</v>
      </c>
      <c r="S2418" t="str">
        <f t="shared" si="159"/>
        <v>HUM_ASR_FY_2022</v>
      </c>
      <c r="T2418" s="958">
        <f t="shared" si="160"/>
        <v>45032</v>
      </c>
      <c r="U2418" t="str">
        <f t="shared" si="161"/>
        <v>Unaudited</v>
      </c>
    </row>
    <row r="2419" spans="1:21" x14ac:dyDescent="0.25">
      <c r="A2419" t="s">
        <v>437</v>
      </c>
      <c r="B2419" t="s">
        <v>1385</v>
      </c>
      <c r="C2419" t="s">
        <v>1386</v>
      </c>
      <c r="D2419" s="15">
        <v>1900</v>
      </c>
      <c r="E2419" s="121">
        <v>1</v>
      </c>
      <c r="F2419" t="s">
        <v>440</v>
      </c>
      <c r="G2419" s="121">
        <v>274</v>
      </c>
      <c r="H2419" t="s">
        <v>389</v>
      </c>
      <c r="I2419" t="s">
        <v>488</v>
      </c>
      <c r="J2419" t="s">
        <v>433</v>
      </c>
      <c r="K2419" t="s">
        <v>223</v>
      </c>
      <c r="L2419" s="756">
        <v>2.21</v>
      </c>
      <c r="M2419" t="s">
        <v>466</v>
      </c>
      <c r="N2419" s="681">
        <f t="shared" ca="1" si="163"/>
        <v>0</v>
      </c>
      <c r="O2419" s="681">
        <f t="shared" ca="1" si="163"/>
        <v>0</v>
      </c>
      <c r="P2419" s="681">
        <f t="shared" ca="1" si="163"/>
        <v>0</v>
      </c>
      <c r="Q2419" s="681">
        <f t="shared" ca="1" si="163"/>
        <v>0</v>
      </c>
      <c r="R2419" s="681">
        <f t="shared" ca="1" si="163"/>
        <v>0</v>
      </c>
      <c r="S2419" t="str">
        <f t="shared" si="159"/>
        <v>HUM_ASR_FY_2022</v>
      </c>
      <c r="T2419" s="958">
        <f t="shared" si="160"/>
        <v>45032</v>
      </c>
      <c r="U2419" t="str">
        <f t="shared" si="161"/>
        <v>Unaudited</v>
      </c>
    </row>
    <row r="2420" spans="1:21" x14ac:dyDescent="0.25">
      <c r="A2420" t="s">
        <v>437</v>
      </c>
      <c r="B2420" t="s">
        <v>1385</v>
      </c>
      <c r="C2420" t="s">
        <v>1386</v>
      </c>
      <c r="D2420" s="15">
        <v>1900</v>
      </c>
      <c r="E2420" s="121">
        <v>1</v>
      </c>
      <c r="F2420" t="s">
        <v>440</v>
      </c>
      <c r="G2420" s="121">
        <v>274</v>
      </c>
      <c r="H2420" t="s">
        <v>389</v>
      </c>
      <c r="I2420" t="s">
        <v>488</v>
      </c>
      <c r="J2420" t="s">
        <v>433</v>
      </c>
      <c r="K2420" t="s">
        <v>6</v>
      </c>
      <c r="L2420" s="756" t="s">
        <v>70</v>
      </c>
      <c r="M2420" t="s">
        <v>188</v>
      </c>
      <c r="N2420" s="681">
        <f t="shared" ca="1" si="163"/>
        <v>73599.830478413132</v>
      </c>
      <c r="O2420" s="681">
        <f t="shared" ca="1" si="163"/>
        <v>28447.375457625578</v>
      </c>
      <c r="P2420" s="681">
        <f t="shared" ca="1" si="163"/>
        <v>45152.455020787551</v>
      </c>
      <c r="Q2420" s="681">
        <f t="shared" ca="1" si="163"/>
        <v>0</v>
      </c>
      <c r="R2420" s="681">
        <f t="shared" ca="1" si="163"/>
        <v>0</v>
      </c>
      <c r="S2420" t="str">
        <f t="shared" si="159"/>
        <v>HUM_ASR_FY_2022</v>
      </c>
      <c r="T2420" s="958">
        <f t="shared" si="160"/>
        <v>45032</v>
      </c>
      <c r="U2420" t="str">
        <f t="shared" si="161"/>
        <v>Unaudited</v>
      </c>
    </row>
    <row r="2421" spans="1:21" x14ac:dyDescent="0.25">
      <c r="A2421" t="s">
        <v>437</v>
      </c>
      <c r="B2421" t="s">
        <v>1385</v>
      </c>
      <c r="C2421" t="s">
        <v>1386</v>
      </c>
      <c r="D2421" s="15">
        <v>1900</v>
      </c>
      <c r="E2421" s="121">
        <v>1</v>
      </c>
      <c r="F2421" t="s">
        <v>440</v>
      </c>
      <c r="G2421" s="121">
        <v>274</v>
      </c>
      <c r="H2421" t="s">
        <v>389</v>
      </c>
      <c r="I2421" t="s">
        <v>488</v>
      </c>
      <c r="J2421" t="s">
        <v>433</v>
      </c>
      <c r="K2421" t="s">
        <v>6</v>
      </c>
      <c r="L2421" s="756" t="s">
        <v>71</v>
      </c>
      <c r="M2421" t="s">
        <v>231</v>
      </c>
      <c r="N2421" s="681">
        <f t="shared" ca="1" si="163"/>
        <v>0</v>
      </c>
      <c r="O2421" s="681">
        <f t="shared" ca="1" si="163"/>
        <v>0</v>
      </c>
      <c r="P2421" s="681">
        <f t="shared" ca="1" si="163"/>
        <v>0</v>
      </c>
      <c r="Q2421" s="681">
        <f t="shared" ca="1" si="163"/>
        <v>0</v>
      </c>
      <c r="R2421" s="681">
        <f t="shared" ca="1" si="163"/>
        <v>0</v>
      </c>
      <c r="S2421" t="str">
        <f t="shared" si="159"/>
        <v>HUM_ASR_FY_2022</v>
      </c>
      <c r="T2421" s="958">
        <f t="shared" si="160"/>
        <v>45032</v>
      </c>
      <c r="U2421" t="str">
        <f t="shared" si="161"/>
        <v>Unaudited</v>
      </c>
    </row>
    <row r="2422" spans="1:21" x14ac:dyDescent="0.25">
      <c r="A2422" t="s">
        <v>437</v>
      </c>
      <c r="B2422" t="s">
        <v>1385</v>
      </c>
      <c r="C2422" t="s">
        <v>1386</v>
      </c>
      <c r="D2422" s="15">
        <v>1900</v>
      </c>
      <c r="E2422" s="121">
        <v>1</v>
      </c>
      <c r="F2422" t="s">
        <v>440</v>
      </c>
      <c r="G2422" s="121">
        <v>274</v>
      </c>
      <c r="H2422" t="s">
        <v>389</v>
      </c>
      <c r="I2422" t="s">
        <v>488</v>
      </c>
      <c r="J2422" t="s">
        <v>433</v>
      </c>
      <c r="K2422" t="s">
        <v>6</v>
      </c>
      <c r="L2422" s="756" t="s">
        <v>72</v>
      </c>
      <c r="M2422" t="s">
        <v>164</v>
      </c>
      <c r="N2422" s="681">
        <f t="shared" ca="1" si="163"/>
        <v>0</v>
      </c>
      <c r="O2422" s="681">
        <f t="shared" ca="1" si="163"/>
        <v>0</v>
      </c>
      <c r="P2422" s="681">
        <f t="shared" ca="1" si="163"/>
        <v>0</v>
      </c>
      <c r="Q2422" s="681">
        <f t="shared" ca="1" si="163"/>
        <v>0</v>
      </c>
      <c r="R2422" s="681">
        <f t="shared" ca="1" si="163"/>
        <v>0</v>
      </c>
      <c r="S2422" t="str">
        <f t="shared" si="159"/>
        <v>HUM_ASR_FY_2022</v>
      </c>
      <c r="T2422" s="958">
        <f t="shared" si="160"/>
        <v>45032</v>
      </c>
      <c r="U2422" t="str">
        <f t="shared" si="161"/>
        <v>Unaudited</v>
      </c>
    </row>
    <row r="2423" spans="1:21" x14ac:dyDescent="0.25">
      <c r="A2423" t="s">
        <v>437</v>
      </c>
      <c r="B2423" t="s">
        <v>1385</v>
      </c>
      <c r="C2423" t="s">
        <v>1386</v>
      </c>
      <c r="D2423" s="15">
        <v>1900</v>
      </c>
      <c r="E2423" s="121">
        <v>1</v>
      </c>
      <c r="F2423" t="s">
        <v>440</v>
      </c>
      <c r="G2423" s="121">
        <v>274</v>
      </c>
      <c r="H2423" t="s">
        <v>389</v>
      </c>
      <c r="I2423" t="s">
        <v>488</v>
      </c>
      <c r="J2423" t="s">
        <v>433</v>
      </c>
      <c r="K2423" t="s">
        <v>6</v>
      </c>
      <c r="L2423" s="756">
        <v>3.4</v>
      </c>
      <c r="M2423" t="s">
        <v>461</v>
      </c>
      <c r="N2423" s="681">
        <f t="shared" ca="1" si="163"/>
        <v>0</v>
      </c>
      <c r="O2423" s="681">
        <f t="shared" ca="1" si="163"/>
        <v>0</v>
      </c>
      <c r="P2423" s="681">
        <f t="shared" ca="1" si="163"/>
        <v>0</v>
      </c>
      <c r="Q2423" s="681">
        <f t="shared" ca="1" si="163"/>
        <v>0</v>
      </c>
      <c r="R2423" s="681">
        <f t="shared" ca="1" si="163"/>
        <v>0</v>
      </c>
      <c r="S2423" t="str">
        <f t="shared" si="159"/>
        <v>HUM_ASR_FY_2022</v>
      </c>
      <c r="T2423" s="958">
        <f t="shared" si="160"/>
        <v>45032</v>
      </c>
      <c r="U2423" t="str">
        <f t="shared" si="161"/>
        <v>Unaudited</v>
      </c>
    </row>
    <row r="2424" spans="1:21" x14ac:dyDescent="0.25">
      <c r="A2424" t="s">
        <v>437</v>
      </c>
      <c r="B2424" t="s">
        <v>1385</v>
      </c>
      <c r="C2424" t="s">
        <v>1386</v>
      </c>
      <c r="D2424" s="15">
        <v>1900</v>
      </c>
      <c r="E2424" s="121">
        <v>1</v>
      </c>
      <c r="F2424" t="s">
        <v>440</v>
      </c>
      <c r="G2424" s="121">
        <v>274</v>
      </c>
      <c r="H2424" t="s">
        <v>389</v>
      </c>
      <c r="I2424" t="s">
        <v>488</v>
      </c>
      <c r="J2424" t="s">
        <v>433</v>
      </c>
      <c r="K2424" t="s">
        <v>434</v>
      </c>
      <c r="L2424" s="756">
        <v>4.5</v>
      </c>
      <c r="M2424" t="s">
        <v>32</v>
      </c>
      <c r="N2424" s="681">
        <f t="shared" ca="1" si="163"/>
        <v>5089.6645454545433</v>
      </c>
      <c r="O2424" s="681">
        <f t="shared" ca="1" si="163"/>
        <v>2208.6092037538347</v>
      </c>
      <c r="P2424" s="681">
        <f t="shared" ca="1" si="163"/>
        <v>2881.0553417007091</v>
      </c>
      <c r="Q2424" s="681">
        <f t="shared" ca="1" si="163"/>
        <v>0</v>
      </c>
      <c r="R2424" s="681">
        <f t="shared" ca="1" si="163"/>
        <v>0</v>
      </c>
      <c r="S2424" t="str">
        <f t="shared" si="159"/>
        <v>HUM_ASR_FY_2022</v>
      </c>
      <c r="T2424" s="958">
        <f t="shared" si="160"/>
        <v>45032</v>
      </c>
      <c r="U2424" t="str">
        <f t="shared" si="161"/>
        <v>Unaudited</v>
      </c>
    </row>
    <row r="2425" spans="1:21" x14ac:dyDescent="0.25">
      <c r="A2425" t="s">
        <v>437</v>
      </c>
      <c r="B2425" t="s">
        <v>1385</v>
      </c>
      <c r="C2425" t="s">
        <v>1386</v>
      </c>
      <c r="D2425" s="15">
        <v>1900</v>
      </c>
      <c r="E2425" s="121">
        <v>1</v>
      </c>
      <c r="F2425" t="s">
        <v>440</v>
      </c>
      <c r="G2425" s="121">
        <v>274</v>
      </c>
      <c r="H2425" t="s">
        <v>389</v>
      </c>
      <c r="I2425" t="s">
        <v>488</v>
      </c>
      <c r="J2425" t="s">
        <v>433</v>
      </c>
      <c r="K2425" t="s">
        <v>434</v>
      </c>
      <c r="L2425" s="756" t="s">
        <v>944</v>
      </c>
      <c r="M2425" t="s">
        <v>935</v>
      </c>
      <c r="N2425" s="681">
        <f t="shared" ca="1" si="163"/>
        <v>0</v>
      </c>
      <c r="O2425" s="681">
        <f t="shared" ca="1" si="163"/>
        <v>0</v>
      </c>
      <c r="P2425" s="681">
        <f t="shared" ca="1" si="163"/>
        <v>0</v>
      </c>
      <c r="Q2425" s="681">
        <f t="shared" ca="1" si="163"/>
        <v>0</v>
      </c>
      <c r="R2425" s="681">
        <f t="shared" ca="1" si="163"/>
        <v>0</v>
      </c>
      <c r="S2425" t="str">
        <f t="shared" si="159"/>
        <v>HUM_ASR_FY_2022</v>
      </c>
      <c r="T2425" s="958">
        <f t="shared" si="160"/>
        <v>45032</v>
      </c>
      <c r="U2425" t="str">
        <f t="shared" si="161"/>
        <v>Unaudited</v>
      </c>
    </row>
    <row r="2426" spans="1:21" x14ac:dyDescent="0.25">
      <c r="A2426" t="s">
        <v>437</v>
      </c>
      <c r="B2426" t="s">
        <v>1385</v>
      </c>
      <c r="C2426" t="s">
        <v>1386</v>
      </c>
      <c r="D2426" s="15">
        <v>1900</v>
      </c>
      <c r="E2426" s="121">
        <v>1</v>
      </c>
      <c r="F2426" t="s">
        <v>440</v>
      </c>
      <c r="G2426" s="121">
        <v>274</v>
      </c>
      <c r="H2426" t="s">
        <v>389</v>
      </c>
      <c r="I2426" t="s">
        <v>488</v>
      </c>
      <c r="J2426" t="s">
        <v>433</v>
      </c>
      <c r="K2426" t="s">
        <v>434</v>
      </c>
      <c r="L2426" s="756" t="s">
        <v>193</v>
      </c>
      <c r="M2426" t="s">
        <v>40</v>
      </c>
      <c r="N2426" s="681">
        <f t="shared" ca="1" si="163"/>
        <v>0</v>
      </c>
      <c r="O2426" s="681">
        <f t="shared" ca="1" si="163"/>
        <v>0</v>
      </c>
      <c r="P2426" s="681">
        <f t="shared" ca="1" si="163"/>
        <v>0</v>
      </c>
      <c r="Q2426" s="681">
        <f t="shared" ca="1" si="163"/>
        <v>0</v>
      </c>
      <c r="R2426" s="681">
        <f t="shared" ca="1" si="163"/>
        <v>0</v>
      </c>
      <c r="S2426" t="str">
        <f t="shared" si="159"/>
        <v>HUM_ASR_FY_2022</v>
      </c>
      <c r="T2426" s="958">
        <f t="shared" si="160"/>
        <v>45032</v>
      </c>
      <c r="U2426" t="str">
        <f t="shared" si="161"/>
        <v>Unaudited</v>
      </c>
    </row>
    <row r="2427" spans="1:21" x14ac:dyDescent="0.25">
      <c r="A2427" t="s">
        <v>437</v>
      </c>
      <c r="B2427" t="s">
        <v>1385</v>
      </c>
      <c r="C2427" t="s">
        <v>1386</v>
      </c>
      <c r="D2427" s="15">
        <v>1900</v>
      </c>
      <c r="E2427" s="121">
        <v>1</v>
      </c>
      <c r="F2427" t="s">
        <v>440</v>
      </c>
      <c r="G2427" s="121">
        <v>274</v>
      </c>
      <c r="H2427" t="s">
        <v>389</v>
      </c>
      <c r="I2427" t="s">
        <v>488</v>
      </c>
      <c r="J2427" t="s">
        <v>433</v>
      </c>
      <c r="K2427" t="s">
        <v>434</v>
      </c>
      <c r="L2427" s="756" t="s">
        <v>192</v>
      </c>
      <c r="M2427" t="s">
        <v>329</v>
      </c>
      <c r="N2427" s="681">
        <f t="shared" ca="1" si="163"/>
        <v>0</v>
      </c>
      <c r="O2427" s="681">
        <f t="shared" ca="1" si="163"/>
        <v>0</v>
      </c>
      <c r="P2427" s="681">
        <f t="shared" ca="1" si="163"/>
        <v>0</v>
      </c>
      <c r="Q2427" s="681">
        <f t="shared" ca="1" si="163"/>
        <v>0</v>
      </c>
      <c r="R2427" s="681">
        <f t="shared" ca="1" si="163"/>
        <v>0</v>
      </c>
      <c r="S2427" t="str">
        <f t="shared" si="159"/>
        <v>HUM_ASR_FY_2022</v>
      </c>
      <c r="T2427" s="958">
        <f t="shared" si="160"/>
        <v>45032</v>
      </c>
      <c r="U2427" t="str">
        <f t="shared" si="161"/>
        <v>Unaudited</v>
      </c>
    </row>
    <row r="2428" spans="1:21" x14ac:dyDescent="0.25">
      <c r="A2428" t="s">
        <v>437</v>
      </c>
      <c r="B2428" t="s">
        <v>1385</v>
      </c>
      <c r="C2428" t="s">
        <v>1386</v>
      </c>
      <c r="D2428" s="15">
        <v>1900</v>
      </c>
      <c r="E2428" s="121">
        <v>1</v>
      </c>
      <c r="F2428" t="s">
        <v>440</v>
      </c>
      <c r="G2428" s="121">
        <v>274</v>
      </c>
      <c r="H2428" t="s">
        <v>389</v>
      </c>
      <c r="I2428" t="s">
        <v>488</v>
      </c>
      <c r="J2428" t="s">
        <v>450</v>
      </c>
      <c r="K2428" t="s">
        <v>435</v>
      </c>
      <c r="L2428" s="756" t="s">
        <v>79</v>
      </c>
      <c r="M2428" t="s">
        <v>27</v>
      </c>
      <c r="N2428" s="681">
        <f t="shared" ca="1" si="163"/>
        <v>996921.34216846887</v>
      </c>
      <c r="O2428" s="681">
        <f t="shared" ca="1" si="163"/>
        <v>217070.08122659847</v>
      </c>
      <c r="P2428" s="681">
        <f t="shared" ca="1" si="163"/>
        <v>779851.26094187039</v>
      </c>
      <c r="Q2428" s="681">
        <f t="shared" ca="1" si="163"/>
        <v>0</v>
      </c>
      <c r="R2428" s="681">
        <f t="shared" ca="1" si="163"/>
        <v>0</v>
      </c>
      <c r="S2428" t="str">
        <f t="shared" si="159"/>
        <v>HUM_ASR_FY_2022</v>
      </c>
      <c r="T2428" s="958">
        <f t="shared" si="160"/>
        <v>45032</v>
      </c>
      <c r="U2428" t="str">
        <f t="shared" si="161"/>
        <v>Unaudited</v>
      </c>
    </row>
    <row r="2429" spans="1:21" x14ac:dyDescent="0.25">
      <c r="A2429" t="s">
        <v>437</v>
      </c>
      <c r="B2429" t="s">
        <v>1385</v>
      </c>
      <c r="C2429" t="s">
        <v>1386</v>
      </c>
      <c r="D2429" s="15">
        <v>1900</v>
      </c>
      <c r="E2429" s="121">
        <v>1</v>
      </c>
      <c r="F2429" t="s">
        <v>440</v>
      </c>
      <c r="G2429" s="121">
        <v>274</v>
      </c>
      <c r="H2429" t="s">
        <v>389</v>
      </c>
      <c r="I2429" t="s">
        <v>488</v>
      </c>
      <c r="J2429" t="s">
        <v>450</v>
      </c>
      <c r="K2429" t="s">
        <v>435</v>
      </c>
      <c r="L2429" s="756" t="s">
        <v>80</v>
      </c>
      <c r="M2429" t="s">
        <v>97</v>
      </c>
      <c r="N2429" s="681">
        <f t="shared" ca="1" si="163"/>
        <v>106734.69050812627</v>
      </c>
      <c r="O2429" s="681">
        <f t="shared" ca="1" si="163"/>
        <v>23240.457354337112</v>
      </c>
      <c r="P2429" s="681">
        <f t="shared" ca="1" si="163"/>
        <v>83494.233153789159</v>
      </c>
      <c r="Q2429" s="681">
        <f t="shared" ca="1" si="163"/>
        <v>0</v>
      </c>
      <c r="R2429" s="681">
        <f t="shared" ca="1" si="163"/>
        <v>0</v>
      </c>
      <c r="S2429" t="str">
        <f t="shared" si="159"/>
        <v>HUM_ASR_FY_2022</v>
      </c>
      <c r="T2429" s="958">
        <f t="shared" si="160"/>
        <v>45032</v>
      </c>
      <c r="U2429" t="str">
        <f t="shared" si="161"/>
        <v>Unaudited</v>
      </c>
    </row>
    <row r="2430" spans="1:21" x14ac:dyDescent="0.25">
      <c r="A2430" t="s">
        <v>437</v>
      </c>
      <c r="B2430" t="s">
        <v>1385</v>
      </c>
      <c r="C2430" t="s">
        <v>1386</v>
      </c>
      <c r="D2430" s="15">
        <v>1900</v>
      </c>
      <c r="E2430" s="121">
        <v>1</v>
      </c>
      <c r="F2430" t="s">
        <v>440</v>
      </c>
      <c r="G2430" s="121">
        <v>274</v>
      </c>
      <c r="H2430" t="s">
        <v>389</v>
      </c>
      <c r="I2430" t="s">
        <v>488</v>
      </c>
      <c r="J2430" t="s">
        <v>450</v>
      </c>
      <c r="K2430" t="s">
        <v>435</v>
      </c>
      <c r="L2430" s="756" t="s">
        <v>81</v>
      </c>
      <c r="M2430" t="s">
        <v>98</v>
      </c>
      <c r="N2430" s="681">
        <f t="shared" ca="1" si="163"/>
        <v>202679.26358752942</v>
      </c>
      <c r="O2430" s="681">
        <f t="shared" ca="1" si="163"/>
        <v>44131.469905333201</v>
      </c>
      <c r="P2430" s="681">
        <f t="shared" ca="1" si="163"/>
        <v>158547.79368219621</v>
      </c>
      <c r="Q2430" s="681">
        <f t="shared" ca="1" si="163"/>
        <v>0</v>
      </c>
      <c r="R2430" s="681">
        <f t="shared" ca="1" si="163"/>
        <v>0</v>
      </c>
      <c r="S2430" t="str">
        <f t="shared" si="159"/>
        <v>HUM_ASR_FY_2022</v>
      </c>
      <c r="T2430" s="958">
        <f t="shared" si="160"/>
        <v>45032</v>
      </c>
      <c r="U2430" t="str">
        <f t="shared" si="161"/>
        <v>Unaudited</v>
      </c>
    </row>
    <row r="2431" spans="1:21" x14ac:dyDescent="0.25">
      <c r="A2431" t="s">
        <v>437</v>
      </c>
      <c r="B2431" t="s">
        <v>1385</v>
      </c>
      <c r="C2431" t="s">
        <v>1386</v>
      </c>
      <c r="D2431" s="15">
        <v>1900</v>
      </c>
      <c r="E2431" s="121">
        <v>1</v>
      </c>
      <c r="F2431" t="s">
        <v>440</v>
      </c>
      <c r="G2431" s="121">
        <v>274</v>
      </c>
      <c r="H2431" t="s">
        <v>389</v>
      </c>
      <c r="I2431" t="s">
        <v>488</v>
      </c>
      <c r="J2431" t="s">
        <v>450</v>
      </c>
      <c r="K2431" t="s">
        <v>435</v>
      </c>
      <c r="L2431" s="756" t="s">
        <v>82</v>
      </c>
      <c r="M2431" t="s">
        <v>99</v>
      </c>
      <c r="N2431" s="681">
        <f t="shared" ca="1" si="163"/>
        <v>155767.23648919284</v>
      </c>
      <c r="O2431" s="681">
        <f t="shared" ca="1" si="163"/>
        <v>33916.824975984848</v>
      </c>
      <c r="P2431" s="681">
        <f t="shared" ca="1" si="163"/>
        <v>121850.411513208</v>
      </c>
      <c r="Q2431" s="681">
        <f t="shared" ca="1" si="163"/>
        <v>0</v>
      </c>
      <c r="R2431" s="681">
        <f t="shared" ca="1" si="163"/>
        <v>0</v>
      </c>
      <c r="S2431" t="str">
        <f t="shared" si="159"/>
        <v>HUM_ASR_FY_2022</v>
      </c>
      <c r="T2431" s="958">
        <f t="shared" si="160"/>
        <v>45032</v>
      </c>
      <c r="U2431" t="str">
        <f t="shared" si="161"/>
        <v>Unaudited</v>
      </c>
    </row>
    <row r="2432" spans="1:21" x14ac:dyDescent="0.25">
      <c r="A2432" t="s">
        <v>437</v>
      </c>
      <c r="B2432" t="s">
        <v>1385</v>
      </c>
      <c r="C2432" t="s">
        <v>1386</v>
      </c>
      <c r="D2432" s="15">
        <v>1900</v>
      </c>
      <c r="E2432" s="121">
        <v>1</v>
      </c>
      <c r="F2432" t="s">
        <v>440</v>
      </c>
      <c r="G2432" s="121">
        <v>274</v>
      </c>
      <c r="H2432" t="s">
        <v>389</v>
      </c>
      <c r="I2432" t="s">
        <v>488</v>
      </c>
      <c r="J2432" t="s">
        <v>450</v>
      </c>
      <c r="K2432" t="s">
        <v>435</v>
      </c>
      <c r="L2432" s="756" t="s">
        <v>216</v>
      </c>
      <c r="M2432" t="s">
        <v>100</v>
      </c>
      <c r="N2432" s="681">
        <f t="shared" ca="1" si="163"/>
        <v>285241.99054850027</v>
      </c>
      <c r="O2432" s="681">
        <f t="shared" ca="1" si="163"/>
        <v>62108.713534930219</v>
      </c>
      <c r="P2432" s="681">
        <f t="shared" ca="1" si="163"/>
        <v>223133.27701357004</v>
      </c>
      <c r="Q2432" s="681">
        <f t="shared" ca="1" si="163"/>
        <v>0</v>
      </c>
      <c r="R2432" s="681">
        <f t="shared" ca="1" si="163"/>
        <v>0</v>
      </c>
      <c r="S2432" t="str">
        <f t="shared" si="159"/>
        <v>HUM_ASR_FY_2022</v>
      </c>
      <c r="T2432" s="958">
        <f t="shared" si="160"/>
        <v>45032</v>
      </c>
      <c r="U2432" t="str">
        <f t="shared" si="161"/>
        <v>Unaudited</v>
      </c>
    </row>
    <row r="2433" spans="1:21" x14ac:dyDescent="0.25">
      <c r="A2433" t="s">
        <v>437</v>
      </c>
      <c r="B2433" t="s">
        <v>1385</v>
      </c>
      <c r="C2433" t="s">
        <v>1386</v>
      </c>
      <c r="D2433" s="15">
        <v>1900</v>
      </c>
      <c r="E2433" s="121">
        <v>1</v>
      </c>
      <c r="F2433" t="s">
        <v>440</v>
      </c>
      <c r="G2433" s="121">
        <v>274</v>
      </c>
      <c r="H2433" t="s">
        <v>389</v>
      </c>
      <c r="I2433" t="s">
        <v>488</v>
      </c>
      <c r="J2433" t="s">
        <v>450</v>
      </c>
      <c r="K2433" t="s">
        <v>435</v>
      </c>
      <c r="L2433" s="756" t="s">
        <v>215</v>
      </c>
      <c r="M2433" t="s">
        <v>28</v>
      </c>
      <c r="N2433" s="681">
        <f t="shared" ca="1" si="163"/>
        <v>5800.8775427104865</v>
      </c>
      <c r="O2433" s="681">
        <f t="shared" ca="1" si="163"/>
        <v>1263.0855676564756</v>
      </c>
      <c r="P2433" s="681">
        <f t="shared" ca="1" si="163"/>
        <v>4537.7919750540113</v>
      </c>
      <c r="Q2433" s="681">
        <f t="shared" ca="1" si="163"/>
        <v>0</v>
      </c>
      <c r="R2433" s="681">
        <f t="shared" ca="1" si="163"/>
        <v>0</v>
      </c>
      <c r="S2433" t="str">
        <f t="shared" si="159"/>
        <v>HUM_ASR_FY_2022</v>
      </c>
      <c r="T2433" s="958">
        <f t="shared" si="160"/>
        <v>45032</v>
      </c>
      <c r="U2433" t="str">
        <f t="shared" si="161"/>
        <v>Unaudited</v>
      </c>
    </row>
    <row r="2434" spans="1:21" x14ac:dyDescent="0.25">
      <c r="A2434" t="s">
        <v>437</v>
      </c>
      <c r="B2434" t="s">
        <v>1385</v>
      </c>
      <c r="C2434" t="s">
        <v>1386</v>
      </c>
      <c r="D2434" s="15">
        <v>1900</v>
      </c>
      <c r="E2434" s="121">
        <v>1</v>
      </c>
      <c r="F2434" t="s">
        <v>440</v>
      </c>
      <c r="G2434" s="121">
        <v>274</v>
      </c>
      <c r="H2434" t="s">
        <v>389</v>
      </c>
      <c r="I2434" t="s">
        <v>488</v>
      </c>
      <c r="J2434" t="s">
        <v>436</v>
      </c>
      <c r="K2434" t="s">
        <v>436</v>
      </c>
      <c r="L2434" s="756" t="s">
        <v>84</v>
      </c>
      <c r="M2434" t="s">
        <v>327</v>
      </c>
      <c r="N2434" s="681">
        <f t="shared" ca="1" si="163"/>
        <v>0</v>
      </c>
      <c r="O2434" s="681">
        <f t="shared" ca="1" si="163"/>
        <v>0</v>
      </c>
      <c r="P2434" s="681">
        <f t="shared" ca="1" si="163"/>
        <v>0</v>
      </c>
      <c r="Q2434" s="681">
        <f t="shared" ca="1" si="163"/>
        <v>0</v>
      </c>
      <c r="R2434" s="681">
        <f t="shared" ca="1" si="163"/>
        <v>0</v>
      </c>
      <c r="S2434" t="str">
        <f t="shared" ref="S2434:S2497" si="164">file_name</f>
        <v>HUM_ASR_FY_2022</v>
      </c>
      <c r="T2434" s="958">
        <f t="shared" ref="T2434:T2497" si="165">file_date</f>
        <v>45032</v>
      </c>
      <c r="U2434" t="str">
        <f t="shared" ref="U2434:U2497" si="166">status</f>
        <v>Unaudited</v>
      </c>
    </row>
    <row r="2435" spans="1:21" x14ac:dyDescent="0.25">
      <c r="A2435" t="s">
        <v>437</v>
      </c>
      <c r="B2435" t="s">
        <v>1385</v>
      </c>
      <c r="C2435" t="s">
        <v>1386</v>
      </c>
      <c r="D2435" s="15">
        <v>1900</v>
      </c>
      <c r="E2435" s="121">
        <v>1</v>
      </c>
      <c r="F2435" t="s">
        <v>440</v>
      </c>
      <c r="G2435" s="121">
        <v>274</v>
      </c>
      <c r="H2435" t="s">
        <v>389</v>
      </c>
      <c r="I2435" t="s">
        <v>488</v>
      </c>
      <c r="J2435" t="s">
        <v>436</v>
      </c>
      <c r="K2435" t="s">
        <v>436</v>
      </c>
      <c r="L2435" s="756" t="s">
        <v>85</v>
      </c>
      <c r="M2435" t="s">
        <v>325</v>
      </c>
      <c r="N2435" s="681">
        <f t="shared" ca="1" si="163"/>
        <v>0</v>
      </c>
      <c r="O2435" s="681">
        <f t="shared" ca="1" si="163"/>
        <v>0</v>
      </c>
      <c r="P2435" s="681">
        <f t="shared" ca="1" si="163"/>
        <v>0</v>
      </c>
      <c r="Q2435" s="681">
        <f t="shared" ca="1" si="163"/>
        <v>0</v>
      </c>
      <c r="R2435" s="681">
        <f t="shared" ca="1" si="163"/>
        <v>0</v>
      </c>
      <c r="S2435" t="str">
        <f t="shared" si="164"/>
        <v>HUM_ASR_FY_2022</v>
      </c>
      <c r="T2435" s="958">
        <f t="shared" si="165"/>
        <v>45032</v>
      </c>
      <c r="U2435" t="str">
        <f t="shared" si="166"/>
        <v>Unaudited</v>
      </c>
    </row>
    <row r="2436" spans="1:21" x14ac:dyDescent="0.25">
      <c r="A2436" t="s">
        <v>437</v>
      </c>
      <c r="B2436" t="s">
        <v>1385</v>
      </c>
      <c r="C2436" t="s">
        <v>1386</v>
      </c>
      <c r="D2436" s="15">
        <v>1900</v>
      </c>
      <c r="E2436" s="121">
        <v>1</v>
      </c>
      <c r="F2436" t="s">
        <v>440</v>
      </c>
      <c r="G2436" s="121">
        <v>274</v>
      </c>
      <c r="H2436" t="s">
        <v>389</v>
      </c>
      <c r="I2436" t="s">
        <v>488</v>
      </c>
      <c r="J2436" t="s">
        <v>436</v>
      </c>
      <c r="K2436" t="s">
        <v>436</v>
      </c>
      <c r="L2436" s="756" t="s">
        <v>86</v>
      </c>
      <c r="M2436" t="s">
        <v>494</v>
      </c>
      <c r="N2436" s="681">
        <f t="shared" ca="1" si="163"/>
        <v>0</v>
      </c>
      <c r="O2436" s="681">
        <f t="shared" ca="1" si="163"/>
        <v>0</v>
      </c>
      <c r="P2436" s="681">
        <f t="shared" ca="1" si="163"/>
        <v>0</v>
      </c>
      <c r="Q2436" s="681">
        <f t="shared" ca="1" si="163"/>
        <v>0</v>
      </c>
      <c r="R2436" s="681">
        <f t="shared" ca="1" si="163"/>
        <v>0</v>
      </c>
      <c r="S2436" t="str">
        <f t="shared" si="164"/>
        <v>HUM_ASR_FY_2022</v>
      </c>
      <c r="T2436" s="958">
        <f t="shared" si="165"/>
        <v>45032</v>
      </c>
      <c r="U2436" t="str">
        <f t="shared" si="166"/>
        <v>Unaudited</v>
      </c>
    </row>
    <row r="2437" spans="1:21" x14ac:dyDescent="0.25">
      <c r="A2437" t="s">
        <v>437</v>
      </c>
      <c r="B2437" t="s">
        <v>1385</v>
      </c>
      <c r="C2437" t="s">
        <v>1386</v>
      </c>
      <c r="D2437" s="15">
        <v>1900</v>
      </c>
      <c r="E2437" s="121">
        <v>1</v>
      </c>
      <c r="F2437" t="s">
        <v>440</v>
      </c>
      <c r="G2437" s="121">
        <v>274</v>
      </c>
      <c r="H2437" t="s">
        <v>389</v>
      </c>
      <c r="I2437" t="s">
        <v>488</v>
      </c>
      <c r="J2437" t="s">
        <v>436</v>
      </c>
      <c r="K2437" t="s">
        <v>436</v>
      </c>
      <c r="L2437" s="756" t="s">
        <v>87</v>
      </c>
      <c r="M2437" t="s">
        <v>495</v>
      </c>
      <c r="N2437" s="681">
        <f t="shared" ca="1" si="163"/>
        <v>0</v>
      </c>
      <c r="O2437" s="681">
        <f t="shared" ca="1" si="163"/>
        <v>0</v>
      </c>
      <c r="P2437" s="681">
        <f t="shared" ca="1" si="163"/>
        <v>0</v>
      </c>
      <c r="Q2437" s="681">
        <f t="shared" ca="1" si="163"/>
        <v>0</v>
      </c>
      <c r="R2437" s="681">
        <f t="shared" ca="1" si="163"/>
        <v>0</v>
      </c>
      <c r="S2437" t="str">
        <f t="shared" si="164"/>
        <v>HUM_ASR_FY_2022</v>
      </c>
      <c r="T2437" s="958">
        <f t="shared" si="165"/>
        <v>45032</v>
      </c>
      <c r="U2437" t="str">
        <f t="shared" si="166"/>
        <v>Unaudited</v>
      </c>
    </row>
    <row r="2438" spans="1:21" x14ac:dyDescent="0.25">
      <c r="A2438" t="s">
        <v>437</v>
      </c>
      <c r="B2438" t="s">
        <v>1385</v>
      </c>
      <c r="C2438" t="s">
        <v>1386</v>
      </c>
      <c r="D2438" s="15">
        <v>1900</v>
      </c>
      <c r="E2438" s="121">
        <v>1</v>
      </c>
      <c r="F2438" t="s">
        <v>440</v>
      </c>
      <c r="G2438" s="121">
        <v>274</v>
      </c>
      <c r="H2438" t="s">
        <v>389</v>
      </c>
      <c r="I2438" t="s">
        <v>488</v>
      </c>
      <c r="J2438" t="s">
        <v>436</v>
      </c>
      <c r="K2438" t="s">
        <v>436</v>
      </c>
      <c r="L2438" s="756" t="s">
        <v>213</v>
      </c>
      <c r="M2438" t="s">
        <v>496</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HUM_ASR_FY_2022</v>
      </c>
      <c r="T2438" s="958">
        <f t="shared" si="165"/>
        <v>45032</v>
      </c>
      <c r="U2438" t="str">
        <f t="shared" si="166"/>
        <v>Unaudited</v>
      </c>
    </row>
    <row r="2439" spans="1:21" x14ac:dyDescent="0.25">
      <c r="A2439" t="s">
        <v>437</v>
      </c>
      <c r="B2439" t="s">
        <v>1385</v>
      </c>
      <c r="C2439" t="s">
        <v>1386</v>
      </c>
      <c r="D2439" s="15">
        <v>1900</v>
      </c>
      <c r="E2439" s="121">
        <v>1</v>
      </c>
      <c r="F2439" t="s">
        <v>440</v>
      </c>
      <c r="G2439" s="121">
        <v>274</v>
      </c>
      <c r="H2439" t="s">
        <v>389</v>
      </c>
      <c r="I2439" t="s">
        <v>489</v>
      </c>
      <c r="J2439" t="s">
        <v>26</v>
      </c>
      <c r="K2439" t="s">
        <v>26</v>
      </c>
      <c r="L2439" s="756" t="s">
        <v>204</v>
      </c>
      <c r="M2439" t="s">
        <v>26</v>
      </c>
      <c r="N2439" s="681">
        <f t="shared" ca="1" si="167"/>
        <v>-55559.431551289577</v>
      </c>
      <c r="O2439" s="681">
        <f t="shared" ca="1" si="167"/>
        <v>0</v>
      </c>
      <c r="P2439" s="681">
        <f t="shared" ca="1" si="167"/>
        <v>0</v>
      </c>
      <c r="Q2439" s="681">
        <f t="shared" ca="1" si="167"/>
        <v>0</v>
      </c>
      <c r="R2439" s="681">
        <f t="shared" ca="1" si="167"/>
        <v>0</v>
      </c>
      <c r="S2439" t="str">
        <f t="shared" si="164"/>
        <v>HUM_ASR_FY_2022</v>
      </c>
      <c r="T2439" s="958">
        <f t="shared" si="165"/>
        <v>45032</v>
      </c>
      <c r="U2439" t="str">
        <f t="shared" si="166"/>
        <v>Unaudited</v>
      </c>
    </row>
    <row r="2440" spans="1:21" x14ac:dyDescent="0.25">
      <c r="A2440" t="s">
        <v>437</v>
      </c>
      <c r="B2440" t="s">
        <v>1385</v>
      </c>
      <c r="C2440" t="s">
        <v>1386</v>
      </c>
      <c r="D2440" s="15">
        <v>1900</v>
      </c>
      <c r="E2440" s="121">
        <v>1</v>
      </c>
      <c r="F2440" t="s">
        <v>441</v>
      </c>
      <c r="G2440" s="121">
        <v>366</v>
      </c>
      <c r="H2440" t="s">
        <v>389</v>
      </c>
      <c r="I2440" t="s">
        <v>432</v>
      </c>
      <c r="J2440" t="s">
        <v>432</v>
      </c>
      <c r="K2440" t="s">
        <v>432</v>
      </c>
      <c r="M2440" t="s">
        <v>432</v>
      </c>
      <c r="N2440" s="681">
        <f t="shared" ca="1" si="167"/>
        <v>10878</v>
      </c>
      <c r="O2440" s="681">
        <f t="shared" ca="1" si="167"/>
        <v>2459</v>
      </c>
      <c r="P2440" s="681">
        <f t="shared" ca="1" si="167"/>
        <v>8419</v>
      </c>
      <c r="Q2440" s="681">
        <f t="shared" ca="1" si="167"/>
        <v>0</v>
      </c>
      <c r="R2440" s="681">
        <f t="shared" ca="1" si="167"/>
        <v>0</v>
      </c>
      <c r="S2440" t="str">
        <f t="shared" si="164"/>
        <v>HUM_ASR_FY_2022</v>
      </c>
      <c r="T2440" s="958">
        <f t="shared" si="165"/>
        <v>45032</v>
      </c>
      <c r="U2440" t="str">
        <f t="shared" si="166"/>
        <v>Unaudited</v>
      </c>
    </row>
    <row r="2441" spans="1:21" x14ac:dyDescent="0.25">
      <c r="A2441" t="s">
        <v>437</v>
      </c>
      <c r="B2441" t="s">
        <v>1385</v>
      </c>
      <c r="C2441" t="s">
        <v>1386</v>
      </c>
      <c r="D2441" s="15">
        <v>1900</v>
      </c>
      <c r="E2441" s="121">
        <v>1</v>
      </c>
      <c r="F2441" t="s">
        <v>441</v>
      </c>
      <c r="G2441" s="121">
        <v>366</v>
      </c>
      <c r="H2441" t="s">
        <v>389</v>
      </c>
      <c r="I2441" t="s">
        <v>487</v>
      </c>
      <c r="J2441" t="s">
        <v>12</v>
      </c>
      <c r="K2441" t="s">
        <v>12</v>
      </c>
      <c r="L2441" s="756">
        <v>1.1000000000000001</v>
      </c>
      <c r="M2441" t="s">
        <v>12</v>
      </c>
      <c r="N2441" s="681">
        <f t="shared" ca="1" si="167"/>
        <v>36653722.910000004</v>
      </c>
      <c r="O2441" s="681">
        <f t="shared" ca="1" si="167"/>
        <v>0</v>
      </c>
      <c r="P2441" s="681">
        <f t="shared" ca="1" si="167"/>
        <v>0</v>
      </c>
      <c r="Q2441" s="681">
        <f t="shared" ca="1" si="167"/>
        <v>0</v>
      </c>
      <c r="R2441" s="681">
        <f t="shared" ca="1" si="167"/>
        <v>0</v>
      </c>
      <c r="S2441" t="str">
        <f t="shared" si="164"/>
        <v>HUM_ASR_FY_2022</v>
      </c>
      <c r="T2441" s="958">
        <f t="shared" si="165"/>
        <v>45032</v>
      </c>
      <c r="U2441" t="str">
        <f t="shared" si="166"/>
        <v>Unaudited</v>
      </c>
    </row>
    <row r="2442" spans="1:21" x14ac:dyDescent="0.25">
      <c r="A2442" t="s">
        <v>437</v>
      </c>
      <c r="B2442" t="s">
        <v>1385</v>
      </c>
      <c r="C2442" t="s">
        <v>1386</v>
      </c>
      <c r="D2442" s="15">
        <v>1900</v>
      </c>
      <c r="E2442" s="121">
        <v>1</v>
      </c>
      <c r="F2442" t="s">
        <v>441</v>
      </c>
      <c r="G2442" s="121">
        <v>366</v>
      </c>
      <c r="H2442" t="s">
        <v>389</v>
      </c>
      <c r="I2442" t="s">
        <v>487</v>
      </c>
      <c r="J2442" t="s">
        <v>12</v>
      </c>
      <c r="K2442" t="s">
        <v>222</v>
      </c>
      <c r="L2442" s="756">
        <v>1.2</v>
      </c>
      <c r="M2442" t="s">
        <v>222</v>
      </c>
      <c r="N2442" s="681">
        <f t="shared" ca="1" si="167"/>
        <v>0</v>
      </c>
      <c r="O2442" s="681">
        <f t="shared" ca="1" si="167"/>
        <v>0</v>
      </c>
      <c r="P2442" s="681">
        <f t="shared" ca="1" si="167"/>
        <v>0</v>
      </c>
      <c r="Q2442" s="681">
        <f t="shared" ca="1" si="167"/>
        <v>0</v>
      </c>
      <c r="R2442" s="681">
        <f t="shared" ca="1" si="167"/>
        <v>0</v>
      </c>
      <c r="S2442" t="str">
        <f t="shared" si="164"/>
        <v>HUM_ASR_FY_2022</v>
      </c>
      <c r="T2442" s="958">
        <f t="shared" si="165"/>
        <v>45032</v>
      </c>
      <c r="U2442" t="str">
        <f t="shared" si="166"/>
        <v>Unaudited</v>
      </c>
    </row>
    <row r="2443" spans="1:21" x14ac:dyDescent="0.25">
      <c r="A2443" t="s">
        <v>437</v>
      </c>
      <c r="B2443" t="s">
        <v>1385</v>
      </c>
      <c r="C2443" t="s">
        <v>1386</v>
      </c>
      <c r="D2443" s="15">
        <v>1900</v>
      </c>
      <c r="E2443" s="121">
        <v>1</v>
      </c>
      <c r="F2443" t="s">
        <v>441</v>
      </c>
      <c r="G2443" s="121">
        <v>366</v>
      </c>
      <c r="H2443" t="s">
        <v>389</v>
      </c>
      <c r="I2443" t="s">
        <v>487</v>
      </c>
      <c r="J2443" t="s">
        <v>12</v>
      </c>
      <c r="K2443" t="s">
        <v>1323</v>
      </c>
      <c r="L2443" s="756" t="s">
        <v>1319</v>
      </c>
      <c r="M2443" t="s">
        <v>1323</v>
      </c>
      <c r="N2443" s="681">
        <f t="shared" ca="1" si="167"/>
        <v>714904.74</v>
      </c>
      <c r="O2443" s="681">
        <f t="shared" ca="1" si="167"/>
        <v>0</v>
      </c>
      <c r="P2443" s="681">
        <f t="shared" ca="1" si="167"/>
        <v>0</v>
      </c>
      <c r="Q2443" s="681">
        <f t="shared" ca="1" si="167"/>
        <v>0</v>
      </c>
      <c r="R2443" s="681">
        <f t="shared" ca="1" si="167"/>
        <v>0</v>
      </c>
      <c r="S2443" t="str">
        <f t="shared" si="164"/>
        <v>HUM_ASR_FY_2022</v>
      </c>
      <c r="T2443" s="958">
        <f t="shared" si="165"/>
        <v>45032</v>
      </c>
      <c r="U2443" t="str">
        <f t="shared" si="166"/>
        <v>Unaudited</v>
      </c>
    </row>
    <row r="2444" spans="1:21" x14ac:dyDescent="0.25">
      <c r="A2444" t="s">
        <v>437</v>
      </c>
      <c r="B2444" t="s">
        <v>1385</v>
      </c>
      <c r="C2444" t="s">
        <v>1386</v>
      </c>
      <c r="D2444" s="15">
        <v>1900</v>
      </c>
      <c r="E2444" s="121">
        <v>1</v>
      </c>
      <c r="F2444" t="s">
        <v>441</v>
      </c>
      <c r="G2444" s="121">
        <v>366</v>
      </c>
      <c r="H2444" t="s">
        <v>389</v>
      </c>
      <c r="I2444" t="s">
        <v>487</v>
      </c>
      <c r="J2444" t="s">
        <v>12</v>
      </c>
      <c r="K2444" t="s">
        <v>1325</v>
      </c>
      <c r="L2444" s="756" t="s">
        <v>1324</v>
      </c>
      <c r="M2444" t="s">
        <v>1325</v>
      </c>
      <c r="N2444" s="681">
        <f t="shared" ca="1" si="167"/>
        <v>0</v>
      </c>
      <c r="O2444" s="681">
        <f t="shared" ca="1" si="167"/>
        <v>0</v>
      </c>
      <c r="P2444" s="681">
        <f t="shared" ca="1" si="167"/>
        <v>0</v>
      </c>
      <c r="Q2444" s="681">
        <f t="shared" ca="1" si="167"/>
        <v>0</v>
      </c>
      <c r="R2444" s="681">
        <f t="shared" ca="1" si="167"/>
        <v>0</v>
      </c>
      <c r="S2444" t="str">
        <f t="shared" si="164"/>
        <v>HUM_ASR_FY_2022</v>
      </c>
      <c r="T2444" s="958">
        <f t="shared" si="165"/>
        <v>45032</v>
      </c>
      <c r="U2444" t="str">
        <f t="shared" si="166"/>
        <v>Unaudited</v>
      </c>
    </row>
    <row r="2445" spans="1:21" x14ac:dyDescent="0.25">
      <c r="A2445" t="s">
        <v>437</v>
      </c>
      <c r="B2445" t="s">
        <v>1385</v>
      </c>
      <c r="C2445" t="s">
        <v>1386</v>
      </c>
      <c r="D2445" s="15">
        <v>1900</v>
      </c>
      <c r="E2445" s="121">
        <v>1</v>
      </c>
      <c r="F2445" t="s">
        <v>441</v>
      </c>
      <c r="G2445" s="121">
        <v>366</v>
      </c>
      <c r="H2445" t="s">
        <v>389</v>
      </c>
      <c r="I2445" t="s">
        <v>487</v>
      </c>
      <c r="J2445" t="s">
        <v>13</v>
      </c>
      <c r="K2445" t="s">
        <v>13</v>
      </c>
      <c r="L2445" s="756" t="s">
        <v>63</v>
      </c>
      <c r="M2445" t="s">
        <v>13</v>
      </c>
      <c r="N2445" s="681">
        <f t="shared" ca="1" si="167"/>
        <v>-116535.70000000001</v>
      </c>
      <c r="O2445" s="681">
        <f t="shared" ca="1" si="167"/>
        <v>0</v>
      </c>
      <c r="P2445" s="681">
        <f t="shared" ca="1" si="167"/>
        <v>0</v>
      </c>
      <c r="Q2445" s="681">
        <f t="shared" ca="1" si="167"/>
        <v>0</v>
      </c>
      <c r="R2445" s="681">
        <f t="shared" ca="1" si="167"/>
        <v>0</v>
      </c>
      <c r="S2445" t="str">
        <f t="shared" si="164"/>
        <v>HUM_ASR_FY_2022</v>
      </c>
      <c r="T2445" s="958">
        <f t="shared" si="165"/>
        <v>45032</v>
      </c>
      <c r="U2445" t="str">
        <f t="shared" si="166"/>
        <v>Unaudited</v>
      </c>
    </row>
    <row r="2446" spans="1:21" x14ac:dyDescent="0.25">
      <c r="A2446" t="s">
        <v>437</v>
      </c>
      <c r="B2446" t="s">
        <v>1385</v>
      </c>
      <c r="C2446" t="s">
        <v>1386</v>
      </c>
      <c r="D2446" s="15">
        <v>1900</v>
      </c>
      <c r="E2446" s="121">
        <v>1</v>
      </c>
      <c r="F2446" t="s">
        <v>441</v>
      </c>
      <c r="G2446" s="121">
        <v>366</v>
      </c>
      <c r="H2446" t="s">
        <v>389</v>
      </c>
      <c r="I2446" t="s">
        <v>488</v>
      </c>
      <c r="J2446" t="s">
        <v>433</v>
      </c>
      <c r="K2446" t="s">
        <v>796</v>
      </c>
      <c r="L2446" s="756">
        <v>2.1</v>
      </c>
      <c r="M2446" t="s">
        <v>731</v>
      </c>
      <c r="N2446" s="681">
        <f t="shared" ca="1" si="167"/>
        <v>57296</v>
      </c>
      <c r="O2446" s="681">
        <f t="shared" ca="1" si="167"/>
        <v>52167</v>
      </c>
      <c r="P2446" s="681">
        <f t="shared" ca="1" si="167"/>
        <v>5129</v>
      </c>
      <c r="Q2446" s="681">
        <f t="shared" ca="1" si="167"/>
        <v>0</v>
      </c>
      <c r="R2446" s="681">
        <f t="shared" ca="1" si="167"/>
        <v>0</v>
      </c>
      <c r="S2446" t="str">
        <f t="shared" si="164"/>
        <v>HUM_ASR_FY_2022</v>
      </c>
      <c r="T2446" s="958">
        <f t="shared" si="165"/>
        <v>45032</v>
      </c>
      <c r="U2446" t="str">
        <f t="shared" si="166"/>
        <v>Unaudited</v>
      </c>
    </row>
    <row r="2447" spans="1:21" x14ac:dyDescent="0.25">
      <c r="A2447" t="s">
        <v>437</v>
      </c>
      <c r="B2447" t="s">
        <v>1385</v>
      </c>
      <c r="C2447" t="s">
        <v>1386</v>
      </c>
      <c r="D2447" s="15">
        <v>1900</v>
      </c>
      <c r="E2447" s="121">
        <v>1</v>
      </c>
      <c r="F2447" t="s">
        <v>441</v>
      </c>
      <c r="G2447" s="121">
        <v>366</v>
      </c>
      <c r="H2447" t="s">
        <v>389</v>
      </c>
      <c r="I2447" t="s">
        <v>488</v>
      </c>
      <c r="J2447" t="s">
        <v>433</v>
      </c>
      <c r="K2447" t="s">
        <v>796</v>
      </c>
      <c r="L2447" s="756">
        <v>2.2000000000000002</v>
      </c>
      <c r="M2447" t="s">
        <v>732</v>
      </c>
      <c r="N2447" s="681">
        <f t="shared" ca="1" si="167"/>
        <v>105</v>
      </c>
      <c r="O2447" s="681">
        <f t="shared" ca="1" si="167"/>
        <v>96</v>
      </c>
      <c r="P2447" s="681">
        <f t="shared" ca="1" si="167"/>
        <v>9</v>
      </c>
      <c r="Q2447" s="681">
        <f t="shared" ca="1" si="167"/>
        <v>0</v>
      </c>
      <c r="R2447" s="681">
        <f t="shared" ca="1" si="167"/>
        <v>0</v>
      </c>
      <c r="S2447" t="str">
        <f t="shared" si="164"/>
        <v>HUM_ASR_FY_2022</v>
      </c>
      <c r="T2447" s="958">
        <f t="shared" si="165"/>
        <v>45032</v>
      </c>
      <c r="U2447" t="str">
        <f t="shared" si="166"/>
        <v>Unaudited</v>
      </c>
    </row>
    <row r="2448" spans="1:21" x14ac:dyDescent="0.25">
      <c r="A2448" t="s">
        <v>437</v>
      </c>
      <c r="B2448" t="s">
        <v>1385</v>
      </c>
      <c r="C2448" t="s">
        <v>1386</v>
      </c>
      <c r="D2448" s="15">
        <v>1900</v>
      </c>
      <c r="E2448" s="121">
        <v>1</v>
      </c>
      <c r="F2448" t="s">
        <v>441</v>
      </c>
      <c r="G2448" s="121">
        <v>366</v>
      </c>
      <c r="H2448" t="s">
        <v>389</v>
      </c>
      <c r="I2448" t="s">
        <v>488</v>
      </c>
      <c r="J2448" t="s">
        <v>433</v>
      </c>
      <c r="K2448" t="s">
        <v>796</v>
      </c>
      <c r="L2448" s="756">
        <v>2.2999999999999998</v>
      </c>
      <c r="M2448" t="s">
        <v>733</v>
      </c>
      <c r="N2448" s="681">
        <f t="shared" ca="1" si="167"/>
        <v>13534534.969999995</v>
      </c>
      <c r="O2448" s="681">
        <f t="shared" ca="1" si="167"/>
        <v>12277843.739999995</v>
      </c>
      <c r="P2448" s="681">
        <f t="shared" ca="1" si="167"/>
        <v>1256691.2299999997</v>
      </c>
      <c r="Q2448" s="681">
        <f t="shared" ca="1" si="167"/>
        <v>0</v>
      </c>
      <c r="R2448" s="681">
        <f t="shared" ca="1" si="167"/>
        <v>0</v>
      </c>
      <c r="S2448" t="str">
        <f t="shared" si="164"/>
        <v>HUM_ASR_FY_2022</v>
      </c>
      <c r="T2448" s="958">
        <f t="shared" si="165"/>
        <v>45032</v>
      </c>
      <c r="U2448" t="str">
        <f t="shared" si="166"/>
        <v>Unaudited</v>
      </c>
    </row>
    <row r="2449" spans="1:21" x14ac:dyDescent="0.25">
      <c r="A2449" t="s">
        <v>437</v>
      </c>
      <c r="B2449" t="s">
        <v>1385</v>
      </c>
      <c r="C2449" t="s">
        <v>1386</v>
      </c>
      <c r="D2449" s="15">
        <v>1900</v>
      </c>
      <c r="E2449" s="121">
        <v>1</v>
      </c>
      <c r="F2449" t="s">
        <v>441</v>
      </c>
      <c r="G2449" s="121">
        <v>366</v>
      </c>
      <c r="H2449" t="s">
        <v>389</v>
      </c>
      <c r="I2449" t="s">
        <v>488</v>
      </c>
      <c r="J2449" t="s">
        <v>433</v>
      </c>
      <c r="K2449" t="s">
        <v>796</v>
      </c>
      <c r="L2449" s="756">
        <v>2.4</v>
      </c>
      <c r="M2449" t="s">
        <v>734</v>
      </c>
      <c r="N2449" s="681">
        <f t="shared" ca="1" si="167"/>
        <v>12794.16</v>
      </c>
      <c r="O2449" s="681">
        <f t="shared" ca="1" si="167"/>
        <v>11902.119999999999</v>
      </c>
      <c r="P2449" s="681">
        <f t="shared" ca="1" si="167"/>
        <v>892.04</v>
      </c>
      <c r="Q2449" s="681">
        <f t="shared" ca="1" si="167"/>
        <v>0</v>
      </c>
      <c r="R2449" s="681">
        <f t="shared" ca="1" si="167"/>
        <v>0</v>
      </c>
      <c r="S2449" t="str">
        <f t="shared" si="164"/>
        <v>HUM_ASR_FY_2022</v>
      </c>
      <c r="T2449" s="958">
        <f t="shared" si="165"/>
        <v>45032</v>
      </c>
      <c r="U2449" t="str">
        <f t="shared" si="166"/>
        <v>Unaudited</v>
      </c>
    </row>
    <row r="2450" spans="1:21" x14ac:dyDescent="0.25">
      <c r="A2450" t="s">
        <v>437</v>
      </c>
      <c r="B2450" t="s">
        <v>1385</v>
      </c>
      <c r="C2450" t="s">
        <v>1386</v>
      </c>
      <c r="D2450" s="15">
        <v>1900</v>
      </c>
      <c r="E2450" s="121">
        <v>1</v>
      </c>
      <c r="F2450" t="s">
        <v>441</v>
      </c>
      <c r="G2450" s="121">
        <v>366</v>
      </c>
      <c r="H2450" t="s">
        <v>389</v>
      </c>
      <c r="I2450" t="s">
        <v>488</v>
      </c>
      <c r="J2450" t="s">
        <v>433</v>
      </c>
      <c r="K2450" t="s">
        <v>796</v>
      </c>
      <c r="L2450" s="756">
        <v>2.5</v>
      </c>
      <c r="M2450" t="s">
        <v>776</v>
      </c>
      <c r="N2450" s="681">
        <f t="shared" ca="1" si="167"/>
        <v>8228</v>
      </c>
      <c r="O2450" s="681">
        <f t="shared" ca="1" si="167"/>
        <v>6624</v>
      </c>
      <c r="P2450" s="681">
        <f t="shared" ca="1" si="167"/>
        <v>1604</v>
      </c>
      <c r="Q2450" s="681">
        <f t="shared" ca="1" si="167"/>
        <v>0</v>
      </c>
      <c r="R2450" s="681">
        <f t="shared" ca="1" si="167"/>
        <v>0</v>
      </c>
      <c r="S2450" t="str">
        <f t="shared" si="164"/>
        <v>HUM_ASR_FY_2022</v>
      </c>
      <c r="T2450" s="958">
        <f t="shared" si="165"/>
        <v>45032</v>
      </c>
      <c r="U2450" t="str">
        <f t="shared" si="166"/>
        <v>Unaudited</v>
      </c>
    </row>
    <row r="2451" spans="1:21" x14ac:dyDescent="0.25">
      <c r="A2451" t="s">
        <v>437</v>
      </c>
      <c r="B2451" t="s">
        <v>1385</v>
      </c>
      <c r="C2451" t="s">
        <v>1386</v>
      </c>
      <c r="D2451" s="15">
        <v>1900</v>
      </c>
      <c r="E2451" s="121">
        <v>1</v>
      </c>
      <c r="F2451" t="s">
        <v>441</v>
      </c>
      <c r="G2451" s="121">
        <v>366</v>
      </c>
      <c r="H2451" t="s">
        <v>389</v>
      </c>
      <c r="I2451" t="s">
        <v>488</v>
      </c>
      <c r="J2451" t="s">
        <v>433</v>
      </c>
      <c r="K2451" t="s">
        <v>796</v>
      </c>
      <c r="L2451" s="756">
        <v>2.6</v>
      </c>
      <c r="M2451" t="s">
        <v>186</v>
      </c>
      <c r="N2451" s="681">
        <f t="shared" ca="1" si="167"/>
        <v>1808882.2799999989</v>
      </c>
      <c r="O2451" s="681">
        <f t="shared" ca="1" si="167"/>
        <v>1460924.5799999989</v>
      </c>
      <c r="P2451" s="681">
        <f t="shared" ca="1" si="167"/>
        <v>347957.7</v>
      </c>
      <c r="Q2451" s="681">
        <f t="shared" ca="1" si="167"/>
        <v>0</v>
      </c>
      <c r="R2451" s="681">
        <f t="shared" ca="1" si="167"/>
        <v>0</v>
      </c>
      <c r="S2451" t="str">
        <f t="shared" si="164"/>
        <v>HUM_ASR_FY_2022</v>
      </c>
      <c r="T2451" s="958">
        <f t="shared" si="165"/>
        <v>45032</v>
      </c>
      <c r="U2451" t="str">
        <f t="shared" si="166"/>
        <v>Unaudited</v>
      </c>
    </row>
    <row r="2452" spans="1:21" x14ac:dyDescent="0.25">
      <c r="A2452" t="s">
        <v>437</v>
      </c>
      <c r="B2452" t="s">
        <v>1385</v>
      </c>
      <c r="C2452" t="s">
        <v>1386</v>
      </c>
      <c r="D2452" s="15">
        <v>1900</v>
      </c>
      <c r="E2452" s="121">
        <v>1</v>
      </c>
      <c r="F2452" t="s">
        <v>441</v>
      </c>
      <c r="G2452" s="121">
        <v>366</v>
      </c>
      <c r="H2452" t="s">
        <v>389</v>
      </c>
      <c r="I2452" t="s">
        <v>488</v>
      </c>
      <c r="J2452" t="s">
        <v>433</v>
      </c>
      <c r="K2452" t="s">
        <v>796</v>
      </c>
      <c r="L2452" s="756">
        <v>2.7</v>
      </c>
      <c r="M2452" t="s">
        <v>797</v>
      </c>
      <c r="N2452" s="681">
        <f t="shared" ca="1" si="167"/>
        <v>1313406.8946120266</v>
      </c>
      <c r="O2452" s="681">
        <f t="shared" ca="1" si="167"/>
        <v>1191456.127220388</v>
      </c>
      <c r="P2452" s="681">
        <f t="shared" ca="1" si="167"/>
        <v>121950.76739163861</v>
      </c>
      <c r="Q2452" s="681">
        <f t="shared" ca="1" si="167"/>
        <v>0</v>
      </c>
      <c r="R2452" s="681">
        <f t="shared" ca="1" si="167"/>
        <v>0</v>
      </c>
      <c r="S2452" t="str">
        <f t="shared" si="164"/>
        <v>HUM_ASR_FY_2022</v>
      </c>
      <c r="T2452" s="958">
        <f t="shared" si="165"/>
        <v>45032</v>
      </c>
      <c r="U2452" t="str">
        <f t="shared" si="166"/>
        <v>Unaudited</v>
      </c>
    </row>
    <row r="2453" spans="1:21" x14ac:dyDescent="0.25">
      <c r="A2453" t="s">
        <v>437</v>
      </c>
      <c r="B2453" t="s">
        <v>1385</v>
      </c>
      <c r="C2453" t="s">
        <v>1386</v>
      </c>
      <c r="D2453" s="15">
        <v>1900</v>
      </c>
      <c r="E2453" s="121">
        <v>1</v>
      </c>
      <c r="F2453" t="s">
        <v>441</v>
      </c>
      <c r="G2453" s="121">
        <v>366</v>
      </c>
      <c r="H2453" t="s">
        <v>389</v>
      </c>
      <c r="I2453" t="s">
        <v>488</v>
      </c>
      <c r="J2453" t="s">
        <v>433</v>
      </c>
      <c r="K2453" t="s">
        <v>796</v>
      </c>
      <c r="L2453" s="756">
        <v>2.8</v>
      </c>
      <c r="M2453" t="s">
        <v>798</v>
      </c>
      <c r="N2453" s="681">
        <f t="shared" ca="1" si="167"/>
        <v>0</v>
      </c>
      <c r="O2453" s="681">
        <f t="shared" ca="1" si="167"/>
        <v>0</v>
      </c>
      <c r="P2453" s="681">
        <f t="shared" ca="1" si="167"/>
        <v>0</v>
      </c>
      <c r="Q2453" s="681">
        <f t="shared" ca="1" si="167"/>
        <v>0</v>
      </c>
      <c r="R2453" s="681">
        <f t="shared" ca="1" si="167"/>
        <v>0</v>
      </c>
      <c r="S2453" t="str">
        <f t="shared" si="164"/>
        <v>HUM_ASR_FY_2022</v>
      </c>
      <c r="T2453" s="958">
        <f t="shared" si="165"/>
        <v>45032</v>
      </c>
      <c r="U2453" t="str">
        <f t="shared" si="166"/>
        <v>Unaudited</v>
      </c>
    </row>
    <row r="2454" spans="1:21" x14ac:dyDescent="0.25">
      <c r="A2454" t="s">
        <v>437</v>
      </c>
      <c r="B2454" t="s">
        <v>1385</v>
      </c>
      <c r="C2454" t="s">
        <v>1386</v>
      </c>
      <c r="D2454" s="15">
        <v>1900</v>
      </c>
      <c r="E2454" s="121">
        <v>1</v>
      </c>
      <c r="F2454" t="s">
        <v>441</v>
      </c>
      <c r="G2454" s="121">
        <v>366</v>
      </c>
      <c r="H2454" t="s">
        <v>389</v>
      </c>
      <c r="I2454" t="s">
        <v>488</v>
      </c>
      <c r="J2454" t="s">
        <v>433</v>
      </c>
      <c r="K2454" t="s">
        <v>796</v>
      </c>
      <c r="L2454" s="756">
        <v>2.9</v>
      </c>
      <c r="M2454" t="s">
        <v>779</v>
      </c>
      <c r="N2454" s="681">
        <f t="shared" ca="1" si="167"/>
        <v>0</v>
      </c>
      <c r="O2454" s="681">
        <f t="shared" ca="1" si="167"/>
        <v>0</v>
      </c>
      <c r="P2454" s="681">
        <f t="shared" ca="1" si="167"/>
        <v>0</v>
      </c>
      <c r="Q2454" s="681">
        <f t="shared" ca="1" si="167"/>
        <v>0</v>
      </c>
      <c r="R2454" s="681">
        <f t="shared" ca="1" si="167"/>
        <v>0</v>
      </c>
      <c r="S2454" t="str">
        <f t="shared" si="164"/>
        <v>HUM_ASR_FY_2022</v>
      </c>
      <c r="T2454" s="958">
        <f t="shared" si="165"/>
        <v>45032</v>
      </c>
      <c r="U2454" t="str">
        <f t="shared" si="166"/>
        <v>Unaudited</v>
      </c>
    </row>
    <row r="2455" spans="1:21" x14ac:dyDescent="0.25">
      <c r="A2455" t="s">
        <v>437</v>
      </c>
      <c r="B2455" t="s">
        <v>1385</v>
      </c>
      <c r="C2455" t="s">
        <v>1386</v>
      </c>
      <c r="D2455" s="15">
        <v>1900</v>
      </c>
      <c r="E2455" s="121">
        <v>1</v>
      </c>
      <c r="F2455" t="s">
        <v>441</v>
      </c>
      <c r="G2455" s="121">
        <v>366</v>
      </c>
      <c r="H2455" t="s">
        <v>389</v>
      </c>
      <c r="I2455" t="s">
        <v>488</v>
      </c>
      <c r="J2455" t="s">
        <v>433</v>
      </c>
      <c r="K2455" t="s">
        <v>223</v>
      </c>
      <c r="L2455" s="756">
        <v>2.11</v>
      </c>
      <c r="M2455" t="s">
        <v>228</v>
      </c>
      <c r="N2455" s="681">
        <f t="shared" ca="1" si="167"/>
        <v>1196887.3800000001</v>
      </c>
      <c r="O2455" s="681">
        <f t="shared" ca="1" si="167"/>
        <v>153365.86000000002</v>
      </c>
      <c r="P2455" s="681">
        <f t="shared" ca="1" si="167"/>
        <v>1043521.5200000001</v>
      </c>
      <c r="Q2455" s="681">
        <f t="shared" ca="1" si="167"/>
        <v>0</v>
      </c>
      <c r="R2455" s="681">
        <f t="shared" ca="1" si="167"/>
        <v>0</v>
      </c>
      <c r="S2455" t="str">
        <f t="shared" si="164"/>
        <v>HUM_ASR_FY_2022</v>
      </c>
      <c r="T2455" s="958">
        <f t="shared" si="165"/>
        <v>45032</v>
      </c>
      <c r="U2455" t="str">
        <f t="shared" si="166"/>
        <v>Unaudited</v>
      </c>
    </row>
    <row r="2456" spans="1:21" x14ac:dyDescent="0.25">
      <c r="A2456" t="s">
        <v>437</v>
      </c>
      <c r="B2456" t="s">
        <v>1385</v>
      </c>
      <c r="C2456" t="s">
        <v>1386</v>
      </c>
      <c r="D2456" s="15">
        <v>1900</v>
      </c>
      <c r="E2456" s="121">
        <v>1</v>
      </c>
      <c r="F2456" t="s">
        <v>441</v>
      </c>
      <c r="G2456" s="121">
        <v>366</v>
      </c>
      <c r="H2456" t="s">
        <v>389</v>
      </c>
      <c r="I2456" t="s">
        <v>488</v>
      </c>
      <c r="J2456" t="s">
        <v>433</v>
      </c>
      <c r="K2456" t="s">
        <v>223</v>
      </c>
      <c r="L2456" s="756">
        <v>2.12</v>
      </c>
      <c r="M2456" t="s">
        <v>552</v>
      </c>
      <c r="N2456" s="681">
        <f t="shared" ca="1" si="167"/>
        <v>16142273.229999997</v>
      </c>
      <c r="O2456" s="681">
        <f t="shared" ca="1" si="167"/>
        <v>258520.27</v>
      </c>
      <c r="P2456" s="681">
        <f t="shared" ca="1" si="167"/>
        <v>15883752.959999997</v>
      </c>
      <c r="Q2456" s="681">
        <f t="shared" ca="1" si="167"/>
        <v>0</v>
      </c>
      <c r="R2456" s="681">
        <f t="shared" ca="1" si="167"/>
        <v>0</v>
      </c>
      <c r="S2456" t="str">
        <f t="shared" si="164"/>
        <v>HUM_ASR_FY_2022</v>
      </c>
      <c r="T2456" s="958">
        <f t="shared" si="165"/>
        <v>45032</v>
      </c>
      <c r="U2456" t="str">
        <f t="shared" si="166"/>
        <v>Unaudited</v>
      </c>
    </row>
    <row r="2457" spans="1:21" x14ac:dyDescent="0.25">
      <c r="A2457" t="s">
        <v>437</v>
      </c>
      <c r="B2457" t="s">
        <v>1385</v>
      </c>
      <c r="C2457" t="s">
        <v>1386</v>
      </c>
      <c r="D2457" s="15">
        <v>1900</v>
      </c>
      <c r="E2457" s="121">
        <v>1</v>
      </c>
      <c r="F2457" t="s">
        <v>441</v>
      </c>
      <c r="G2457" s="121">
        <v>366</v>
      </c>
      <c r="H2457" t="s">
        <v>389</v>
      </c>
      <c r="I2457" t="s">
        <v>488</v>
      </c>
      <c r="J2457" t="s">
        <v>433</v>
      </c>
      <c r="K2457" t="s">
        <v>223</v>
      </c>
      <c r="L2457" s="756">
        <v>2.13</v>
      </c>
      <c r="M2457" t="s">
        <v>229</v>
      </c>
      <c r="N2457" s="681">
        <f t="shared" ca="1" si="167"/>
        <v>410722.59999999986</v>
      </c>
      <c r="O2457" s="681">
        <f t="shared" ca="1" si="167"/>
        <v>9523.9399999999969</v>
      </c>
      <c r="P2457" s="681">
        <f t="shared" ca="1" si="167"/>
        <v>401198.65999999986</v>
      </c>
      <c r="Q2457" s="681">
        <f t="shared" ca="1" si="167"/>
        <v>0</v>
      </c>
      <c r="R2457" s="681">
        <f t="shared" ca="1" si="167"/>
        <v>0</v>
      </c>
      <c r="S2457" t="str">
        <f t="shared" si="164"/>
        <v>HUM_ASR_FY_2022</v>
      </c>
      <c r="T2457" s="958">
        <f t="shared" si="165"/>
        <v>45032</v>
      </c>
      <c r="U2457" t="str">
        <f t="shared" si="166"/>
        <v>Unaudited</v>
      </c>
    </row>
    <row r="2458" spans="1:21" x14ac:dyDescent="0.25">
      <c r="A2458" t="s">
        <v>437</v>
      </c>
      <c r="B2458" t="s">
        <v>1385</v>
      </c>
      <c r="C2458" t="s">
        <v>1386</v>
      </c>
      <c r="D2458" s="15">
        <v>1900</v>
      </c>
      <c r="E2458" s="121">
        <v>1</v>
      </c>
      <c r="F2458" t="s">
        <v>441</v>
      </c>
      <c r="G2458" s="121">
        <v>366</v>
      </c>
      <c r="H2458" t="s">
        <v>389</v>
      </c>
      <c r="I2458" t="s">
        <v>488</v>
      </c>
      <c r="J2458" t="s">
        <v>433</v>
      </c>
      <c r="K2458" t="s">
        <v>223</v>
      </c>
      <c r="L2458" s="756">
        <v>2.14</v>
      </c>
      <c r="M2458" t="s">
        <v>556</v>
      </c>
      <c r="N2458" s="681">
        <f t="shared" ca="1" si="167"/>
        <v>48682.65</v>
      </c>
      <c r="O2458" s="681">
        <f t="shared" ca="1" si="167"/>
        <v>38669.61</v>
      </c>
      <c r="P2458" s="681">
        <f t="shared" ca="1" si="167"/>
        <v>10013.040000000001</v>
      </c>
      <c r="Q2458" s="681">
        <f t="shared" ca="1" si="167"/>
        <v>0</v>
      </c>
      <c r="R2458" s="681">
        <f t="shared" ca="1" si="167"/>
        <v>0</v>
      </c>
      <c r="S2458" t="str">
        <f t="shared" si="164"/>
        <v>HUM_ASR_FY_2022</v>
      </c>
      <c r="T2458" s="958">
        <f t="shared" si="165"/>
        <v>45032</v>
      </c>
      <c r="U2458" t="str">
        <f t="shared" si="166"/>
        <v>Unaudited</v>
      </c>
    </row>
    <row r="2459" spans="1:21" x14ac:dyDescent="0.25">
      <c r="A2459" t="s">
        <v>437</v>
      </c>
      <c r="B2459" t="s">
        <v>1385</v>
      </c>
      <c r="C2459" t="s">
        <v>1386</v>
      </c>
      <c r="D2459" s="15">
        <v>1900</v>
      </c>
      <c r="E2459" s="121">
        <v>1</v>
      </c>
      <c r="F2459" t="s">
        <v>441</v>
      </c>
      <c r="G2459" s="121">
        <v>366</v>
      </c>
      <c r="H2459" t="s">
        <v>389</v>
      </c>
      <c r="I2459" t="s">
        <v>488</v>
      </c>
      <c r="J2459" t="s">
        <v>433</v>
      </c>
      <c r="K2459" t="s">
        <v>223</v>
      </c>
      <c r="L2459" s="756">
        <v>2.15</v>
      </c>
      <c r="M2459" t="s">
        <v>20</v>
      </c>
      <c r="N2459" s="681">
        <f t="shared" ca="1" si="167"/>
        <v>223218.23186606157</v>
      </c>
      <c r="O2459" s="681">
        <f t="shared" ca="1" si="167"/>
        <v>1116.4801595430508</v>
      </c>
      <c r="P2459" s="681">
        <f t="shared" ca="1" si="167"/>
        <v>222101.75170651852</v>
      </c>
      <c r="Q2459" s="681">
        <f t="shared" ca="1" si="167"/>
        <v>0</v>
      </c>
      <c r="R2459" s="681">
        <f t="shared" ca="1" si="167"/>
        <v>0</v>
      </c>
      <c r="S2459" t="str">
        <f t="shared" si="164"/>
        <v>HUM_ASR_FY_2022</v>
      </c>
      <c r="T2459" s="958">
        <f t="shared" si="165"/>
        <v>45032</v>
      </c>
      <c r="U2459" t="str">
        <f t="shared" si="166"/>
        <v>Unaudited</v>
      </c>
    </row>
    <row r="2460" spans="1:21" x14ac:dyDescent="0.25">
      <c r="A2460" t="s">
        <v>437</v>
      </c>
      <c r="B2460" t="s">
        <v>1385</v>
      </c>
      <c r="C2460" t="s">
        <v>1386</v>
      </c>
      <c r="D2460" s="15">
        <v>1900</v>
      </c>
      <c r="E2460" s="121">
        <v>1</v>
      </c>
      <c r="F2460" t="s">
        <v>441</v>
      </c>
      <c r="G2460" s="121">
        <v>366</v>
      </c>
      <c r="H2460" t="s">
        <v>389</v>
      </c>
      <c r="I2460" t="s">
        <v>488</v>
      </c>
      <c r="J2460" t="s">
        <v>433</v>
      </c>
      <c r="K2460" t="s">
        <v>223</v>
      </c>
      <c r="L2460" s="756">
        <v>2.16</v>
      </c>
      <c r="M2460" t="s">
        <v>799</v>
      </c>
      <c r="N2460" s="681">
        <f t="shared" ca="1" si="167"/>
        <v>1479443.9937427507</v>
      </c>
      <c r="O2460" s="681">
        <f t="shared" ca="1" si="167"/>
        <v>327522.28179598314</v>
      </c>
      <c r="P2460" s="681">
        <f t="shared" ca="1" si="167"/>
        <v>1151921.7119467675</v>
      </c>
      <c r="Q2460" s="681">
        <f t="shared" ca="1" si="167"/>
        <v>0</v>
      </c>
      <c r="R2460" s="681">
        <f t="shared" ca="1" si="167"/>
        <v>0</v>
      </c>
      <c r="S2460" t="str">
        <f t="shared" si="164"/>
        <v>HUM_ASR_FY_2022</v>
      </c>
      <c r="T2460" s="958">
        <f t="shared" si="165"/>
        <v>45032</v>
      </c>
      <c r="U2460" t="str">
        <f t="shared" si="166"/>
        <v>Unaudited</v>
      </c>
    </row>
    <row r="2461" spans="1:21" x14ac:dyDescent="0.25">
      <c r="A2461" t="s">
        <v>437</v>
      </c>
      <c r="B2461" t="s">
        <v>1385</v>
      </c>
      <c r="C2461" t="s">
        <v>1386</v>
      </c>
      <c r="D2461" s="15">
        <v>1900</v>
      </c>
      <c r="E2461" s="121">
        <v>1</v>
      </c>
      <c r="F2461" t="s">
        <v>441</v>
      </c>
      <c r="G2461" s="121">
        <v>366</v>
      </c>
      <c r="H2461" t="s">
        <v>389</v>
      </c>
      <c r="I2461" t="s">
        <v>488</v>
      </c>
      <c r="J2461" t="s">
        <v>433</v>
      </c>
      <c r="K2461" t="s">
        <v>223</v>
      </c>
      <c r="L2461" s="756">
        <v>2.17</v>
      </c>
      <c r="M2461" t="s">
        <v>1052</v>
      </c>
      <c r="N2461" s="681">
        <f t="shared" ca="1" si="167"/>
        <v>0</v>
      </c>
      <c r="O2461" s="681">
        <f t="shared" ca="1" si="167"/>
        <v>0</v>
      </c>
      <c r="P2461" s="681">
        <f t="shared" ca="1" si="167"/>
        <v>0</v>
      </c>
      <c r="Q2461" s="681">
        <f t="shared" ca="1" si="167"/>
        <v>0</v>
      </c>
      <c r="R2461" s="681">
        <f t="shared" ca="1" si="167"/>
        <v>0</v>
      </c>
      <c r="S2461" t="str">
        <f t="shared" si="164"/>
        <v>HUM_ASR_FY_2022</v>
      </c>
      <c r="T2461" s="958">
        <f t="shared" si="165"/>
        <v>45032</v>
      </c>
      <c r="U2461" t="str">
        <f t="shared" si="166"/>
        <v>Unaudited</v>
      </c>
    </row>
    <row r="2462" spans="1:21" x14ac:dyDescent="0.25">
      <c r="A2462" t="s">
        <v>437</v>
      </c>
      <c r="B2462" t="s">
        <v>1385</v>
      </c>
      <c r="C2462" t="s">
        <v>1386</v>
      </c>
      <c r="D2462" s="15">
        <v>1900</v>
      </c>
      <c r="E2462" s="121">
        <v>1</v>
      </c>
      <c r="F2462" t="s">
        <v>441</v>
      </c>
      <c r="G2462" s="121">
        <v>366</v>
      </c>
      <c r="H2462" t="s">
        <v>389</v>
      </c>
      <c r="I2462" t="s">
        <v>488</v>
      </c>
      <c r="J2462" t="s">
        <v>433</v>
      </c>
      <c r="K2462" t="s">
        <v>223</v>
      </c>
      <c r="L2462" s="756">
        <v>2.1800000000000002</v>
      </c>
      <c r="M2462" t="s">
        <v>648</v>
      </c>
      <c r="N2462" s="681">
        <f t="shared" ca="1" si="167"/>
        <v>278116.46999999997</v>
      </c>
      <c r="O2462" s="681">
        <f t="shared" ca="1" si="167"/>
        <v>5164.24</v>
      </c>
      <c r="P2462" s="681">
        <f t="shared" ca="1" si="167"/>
        <v>272952.23</v>
      </c>
      <c r="Q2462" s="681">
        <f t="shared" ca="1" si="167"/>
        <v>0</v>
      </c>
      <c r="R2462" s="681">
        <f t="shared" ca="1" si="167"/>
        <v>0</v>
      </c>
      <c r="S2462" t="str">
        <f t="shared" si="164"/>
        <v>HUM_ASR_FY_2022</v>
      </c>
      <c r="T2462" s="958">
        <f t="shared" si="165"/>
        <v>45032</v>
      </c>
      <c r="U2462" t="str">
        <f t="shared" si="166"/>
        <v>Unaudited</v>
      </c>
    </row>
    <row r="2463" spans="1:21" x14ac:dyDescent="0.25">
      <c r="A2463" t="s">
        <v>437</v>
      </c>
      <c r="B2463" t="s">
        <v>1385</v>
      </c>
      <c r="C2463" t="s">
        <v>1386</v>
      </c>
      <c r="D2463" s="15">
        <v>1900</v>
      </c>
      <c r="E2463" s="121">
        <v>1</v>
      </c>
      <c r="F2463" t="s">
        <v>441</v>
      </c>
      <c r="G2463" s="121">
        <v>366</v>
      </c>
      <c r="H2463" t="s">
        <v>389</v>
      </c>
      <c r="I2463" t="s">
        <v>488</v>
      </c>
      <c r="J2463" t="s">
        <v>433</v>
      </c>
      <c r="K2463" t="s">
        <v>223</v>
      </c>
      <c r="L2463" s="756">
        <v>2.19</v>
      </c>
      <c r="M2463" t="s">
        <v>218</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HUM_ASR_FY_2022</v>
      </c>
      <c r="T2463" s="958">
        <f t="shared" si="165"/>
        <v>45032</v>
      </c>
      <c r="U2463" t="str">
        <f t="shared" si="166"/>
        <v>Unaudited</v>
      </c>
    </row>
    <row r="2464" spans="1:21" x14ac:dyDescent="0.25">
      <c r="A2464" t="s">
        <v>437</v>
      </c>
      <c r="B2464" t="s">
        <v>1385</v>
      </c>
      <c r="C2464" t="s">
        <v>1386</v>
      </c>
      <c r="D2464" s="15">
        <v>1900</v>
      </c>
      <c r="E2464" s="121">
        <v>1</v>
      </c>
      <c r="F2464" t="s">
        <v>441</v>
      </c>
      <c r="G2464" s="121">
        <v>366</v>
      </c>
      <c r="H2464" t="s">
        <v>389</v>
      </c>
      <c r="I2464" t="s">
        <v>488</v>
      </c>
      <c r="J2464" t="s">
        <v>433</v>
      </c>
      <c r="K2464" t="s">
        <v>223</v>
      </c>
      <c r="L2464" s="756" t="s">
        <v>704</v>
      </c>
      <c r="M2464" t="s">
        <v>230</v>
      </c>
      <c r="N2464" s="681">
        <f t="shared" ca="1" si="168"/>
        <v>364080.69466104038</v>
      </c>
      <c r="O2464" s="681">
        <f t="shared" ca="1" si="168"/>
        <v>46652.299772838989</v>
      </c>
      <c r="P2464" s="681">
        <f t="shared" ca="1" si="168"/>
        <v>317428.39488820138</v>
      </c>
      <c r="Q2464" s="681">
        <f t="shared" ca="1" si="168"/>
        <v>0</v>
      </c>
      <c r="R2464" s="681">
        <f t="shared" ca="1" si="168"/>
        <v>0</v>
      </c>
      <c r="S2464" t="str">
        <f t="shared" si="164"/>
        <v>HUM_ASR_FY_2022</v>
      </c>
      <c r="T2464" s="958">
        <f t="shared" si="165"/>
        <v>45032</v>
      </c>
      <c r="U2464" t="str">
        <f t="shared" si="166"/>
        <v>Unaudited</v>
      </c>
    </row>
    <row r="2465" spans="1:21" x14ac:dyDescent="0.25">
      <c r="A2465" t="s">
        <v>437</v>
      </c>
      <c r="B2465" t="s">
        <v>1385</v>
      </c>
      <c r="C2465" t="s">
        <v>1386</v>
      </c>
      <c r="D2465" s="15">
        <v>1900</v>
      </c>
      <c r="E2465" s="121">
        <v>1</v>
      </c>
      <c r="F2465" t="s">
        <v>441</v>
      </c>
      <c r="G2465" s="121">
        <v>366</v>
      </c>
      <c r="H2465" t="s">
        <v>389</v>
      </c>
      <c r="I2465" t="s">
        <v>488</v>
      </c>
      <c r="J2465" t="s">
        <v>433</v>
      </c>
      <c r="K2465" t="s">
        <v>223</v>
      </c>
      <c r="L2465" s="756">
        <v>2.21</v>
      </c>
      <c r="M2465" t="s">
        <v>466</v>
      </c>
      <c r="N2465" s="681">
        <f t="shared" ca="1" si="168"/>
        <v>0</v>
      </c>
      <c r="O2465" s="681">
        <f t="shared" ca="1" si="168"/>
        <v>0</v>
      </c>
      <c r="P2465" s="681">
        <f t="shared" ca="1" si="168"/>
        <v>0</v>
      </c>
      <c r="Q2465" s="681">
        <f t="shared" ca="1" si="168"/>
        <v>0</v>
      </c>
      <c r="R2465" s="681">
        <f t="shared" ca="1" si="168"/>
        <v>0</v>
      </c>
      <c r="S2465" t="str">
        <f t="shared" si="164"/>
        <v>HUM_ASR_FY_2022</v>
      </c>
      <c r="T2465" s="958">
        <f t="shared" si="165"/>
        <v>45032</v>
      </c>
      <c r="U2465" t="str">
        <f t="shared" si="166"/>
        <v>Unaudited</v>
      </c>
    </row>
    <row r="2466" spans="1:21" x14ac:dyDescent="0.25">
      <c r="A2466" t="s">
        <v>437</v>
      </c>
      <c r="B2466" t="s">
        <v>1385</v>
      </c>
      <c r="C2466" t="s">
        <v>1386</v>
      </c>
      <c r="D2466" s="15">
        <v>1900</v>
      </c>
      <c r="E2466" s="121">
        <v>1</v>
      </c>
      <c r="F2466" t="s">
        <v>441</v>
      </c>
      <c r="G2466" s="121">
        <v>366</v>
      </c>
      <c r="H2466" t="s">
        <v>389</v>
      </c>
      <c r="I2466" t="s">
        <v>488</v>
      </c>
      <c r="J2466" t="s">
        <v>433</v>
      </c>
      <c r="K2466" t="s">
        <v>6</v>
      </c>
      <c r="L2466" s="756" t="s">
        <v>70</v>
      </c>
      <c r="M2466" t="s">
        <v>188</v>
      </c>
      <c r="N2466" s="681">
        <f t="shared" ca="1" si="168"/>
        <v>73830.511817256542</v>
      </c>
      <c r="O2466" s="681">
        <f t="shared" ca="1" si="168"/>
        <v>31126.907391343455</v>
      </c>
      <c r="P2466" s="681">
        <f t="shared" ca="1" si="168"/>
        <v>42703.604425913087</v>
      </c>
      <c r="Q2466" s="681">
        <f t="shared" ca="1" si="168"/>
        <v>0</v>
      </c>
      <c r="R2466" s="681">
        <f t="shared" ca="1" si="168"/>
        <v>0</v>
      </c>
      <c r="S2466" t="str">
        <f t="shared" si="164"/>
        <v>HUM_ASR_FY_2022</v>
      </c>
      <c r="T2466" s="958">
        <f t="shared" si="165"/>
        <v>45032</v>
      </c>
      <c r="U2466" t="str">
        <f t="shared" si="166"/>
        <v>Unaudited</v>
      </c>
    </row>
    <row r="2467" spans="1:21" x14ac:dyDescent="0.25">
      <c r="A2467" t="s">
        <v>437</v>
      </c>
      <c r="B2467" t="s">
        <v>1385</v>
      </c>
      <c r="C2467" t="s">
        <v>1386</v>
      </c>
      <c r="D2467" s="15">
        <v>1900</v>
      </c>
      <c r="E2467" s="121">
        <v>1</v>
      </c>
      <c r="F2467" t="s">
        <v>441</v>
      </c>
      <c r="G2467" s="121">
        <v>366</v>
      </c>
      <c r="H2467" t="s">
        <v>389</v>
      </c>
      <c r="I2467" t="s">
        <v>488</v>
      </c>
      <c r="J2467" t="s">
        <v>433</v>
      </c>
      <c r="K2467" t="s">
        <v>6</v>
      </c>
      <c r="L2467" s="756" t="s">
        <v>71</v>
      </c>
      <c r="M2467" t="s">
        <v>231</v>
      </c>
      <c r="N2467" s="681">
        <f t="shared" ca="1" si="168"/>
        <v>0</v>
      </c>
      <c r="O2467" s="681">
        <f t="shared" ca="1" si="168"/>
        <v>0</v>
      </c>
      <c r="P2467" s="681">
        <f t="shared" ca="1" si="168"/>
        <v>0</v>
      </c>
      <c r="Q2467" s="681">
        <f t="shared" ca="1" si="168"/>
        <v>0</v>
      </c>
      <c r="R2467" s="681">
        <f t="shared" ca="1" si="168"/>
        <v>0</v>
      </c>
      <c r="S2467" t="str">
        <f t="shared" si="164"/>
        <v>HUM_ASR_FY_2022</v>
      </c>
      <c r="T2467" s="958">
        <f t="shared" si="165"/>
        <v>45032</v>
      </c>
      <c r="U2467" t="str">
        <f t="shared" si="166"/>
        <v>Unaudited</v>
      </c>
    </row>
    <row r="2468" spans="1:21" x14ac:dyDescent="0.25">
      <c r="A2468" t="s">
        <v>437</v>
      </c>
      <c r="B2468" t="s">
        <v>1385</v>
      </c>
      <c r="C2468" t="s">
        <v>1386</v>
      </c>
      <c r="D2468" s="15">
        <v>1900</v>
      </c>
      <c r="E2468" s="121">
        <v>1</v>
      </c>
      <c r="F2468" t="s">
        <v>441</v>
      </c>
      <c r="G2468" s="121">
        <v>366</v>
      </c>
      <c r="H2468" t="s">
        <v>389</v>
      </c>
      <c r="I2468" t="s">
        <v>488</v>
      </c>
      <c r="J2468" t="s">
        <v>433</v>
      </c>
      <c r="K2468" t="s">
        <v>6</v>
      </c>
      <c r="L2468" s="756" t="s">
        <v>72</v>
      </c>
      <c r="M2468" t="s">
        <v>164</v>
      </c>
      <c r="N2468" s="681">
        <f t="shared" ca="1" si="168"/>
        <v>0</v>
      </c>
      <c r="O2468" s="681">
        <f t="shared" ca="1" si="168"/>
        <v>0</v>
      </c>
      <c r="P2468" s="681">
        <f t="shared" ca="1" si="168"/>
        <v>0</v>
      </c>
      <c r="Q2468" s="681">
        <f t="shared" ca="1" si="168"/>
        <v>0</v>
      </c>
      <c r="R2468" s="681">
        <f t="shared" ca="1" si="168"/>
        <v>0</v>
      </c>
      <c r="S2468" t="str">
        <f t="shared" si="164"/>
        <v>HUM_ASR_FY_2022</v>
      </c>
      <c r="T2468" s="958">
        <f t="shared" si="165"/>
        <v>45032</v>
      </c>
      <c r="U2468" t="str">
        <f t="shared" si="166"/>
        <v>Unaudited</v>
      </c>
    </row>
    <row r="2469" spans="1:21" x14ac:dyDescent="0.25">
      <c r="A2469" t="s">
        <v>437</v>
      </c>
      <c r="B2469" t="s">
        <v>1385</v>
      </c>
      <c r="C2469" t="s">
        <v>1386</v>
      </c>
      <c r="D2469" s="15">
        <v>1900</v>
      </c>
      <c r="E2469" s="121">
        <v>1</v>
      </c>
      <c r="F2469" t="s">
        <v>441</v>
      </c>
      <c r="G2469" s="121">
        <v>366</v>
      </c>
      <c r="H2469" t="s">
        <v>389</v>
      </c>
      <c r="I2469" t="s">
        <v>488</v>
      </c>
      <c r="J2469" t="s">
        <v>433</v>
      </c>
      <c r="K2469" t="s">
        <v>6</v>
      </c>
      <c r="L2469" s="756">
        <v>3.4</v>
      </c>
      <c r="M2469" t="s">
        <v>461</v>
      </c>
      <c r="N2469" s="681">
        <f t="shared" ca="1" si="168"/>
        <v>0</v>
      </c>
      <c r="O2469" s="681">
        <f t="shared" ca="1" si="168"/>
        <v>0</v>
      </c>
      <c r="P2469" s="681">
        <f t="shared" ca="1" si="168"/>
        <v>0</v>
      </c>
      <c r="Q2469" s="681">
        <f t="shared" ca="1" si="168"/>
        <v>0</v>
      </c>
      <c r="R2469" s="681">
        <f t="shared" ca="1" si="168"/>
        <v>0</v>
      </c>
      <c r="S2469" t="str">
        <f t="shared" si="164"/>
        <v>HUM_ASR_FY_2022</v>
      </c>
      <c r="T2469" s="958">
        <f t="shared" si="165"/>
        <v>45032</v>
      </c>
      <c r="U2469" t="str">
        <f t="shared" si="166"/>
        <v>Unaudited</v>
      </c>
    </row>
    <row r="2470" spans="1:21" x14ac:dyDescent="0.25">
      <c r="A2470" t="s">
        <v>437</v>
      </c>
      <c r="B2470" t="s">
        <v>1385</v>
      </c>
      <c r="C2470" t="s">
        <v>1386</v>
      </c>
      <c r="D2470" s="15">
        <v>1900</v>
      </c>
      <c r="E2470" s="121">
        <v>1</v>
      </c>
      <c r="F2470" t="s">
        <v>441</v>
      </c>
      <c r="G2470" s="121">
        <v>366</v>
      </c>
      <c r="H2470" t="s">
        <v>389</v>
      </c>
      <c r="I2470" t="s">
        <v>488</v>
      </c>
      <c r="J2470" t="s">
        <v>433</v>
      </c>
      <c r="K2470" t="s">
        <v>434</v>
      </c>
      <c r="L2470" s="756">
        <v>4.5</v>
      </c>
      <c r="M2470" t="s">
        <v>32</v>
      </c>
      <c r="N2470" s="681">
        <f t="shared" ca="1" si="168"/>
        <v>1679.348181818182</v>
      </c>
      <c r="O2470" s="681">
        <f t="shared" ca="1" si="168"/>
        <v>711.48455747110108</v>
      </c>
      <c r="P2470" s="681">
        <f t="shared" ca="1" si="168"/>
        <v>967.86362434708087</v>
      </c>
      <c r="Q2470" s="681">
        <f t="shared" ca="1" si="168"/>
        <v>0</v>
      </c>
      <c r="R2470" s="681">
        <f t="shared" ca="1" si="168"/>
        <v>0</v>
      </c>
      <c r="S2470" t="str">
        <f t="shared" si="164"/>
        <v>HUM_ASR_FY_2022</v>
      </c>
      <c r="T2470" s="958">
        <f t="shared" si="165"/>
        <v>45032</v>
      </c>
      <c r="U2470" t="str">
        <f t="shared" si="166"/>
        <v>Unaudited</v>
      </c>
    </row>
    <row r="2471" spans="1:21" x14ac:dyDescent="0.25">
      <c r="A2471" t="s">
        <v>437</v>
      </c>
      <c r="B2471" t="s">
        <v>1385</v>
      </c>
      <c r="C2471" t="s">
        <v>1386</v>
      </c>
      <c r="D2471" s="15">
        <v>1900</v>
      </c>
      <c r="E2471" s="121">
        <v>1</v>
      </c>
      <c r="F2471" t="s">
        <v>441</v>
      </c>
      <c r="G2471" s="121">
        <v>366</v>
      </c>
      <c r="H2471" t="s">
        <v>389</v>
      </c>
      <c r="I2471" t="s">
        <v>488</v>
      </c>
      <c r="J2471" t="s">
        <v>433</v>
      </c>
      <c r="K2471" t="s">
        <v>434</v>
      </c>
      <c r="L2471" s="756" t="s">
        <v>944</v>
      </c>
      <c r="M2471" t="s">
        <v>935</v>
      </c>
      <c r="N2471" s="681">
        <f t="shared" ca="1" si="168"/>
        <v>0</v>
      </c>
      <c r="O2471" s="681">
        <f t="shared" ca="1" si="168"/>
        <v>0</v>
      </c>
      <c r="P2471" s="681">
        <f t="shared" ca="1" si="168"/>
        <v>0</v>
      </c>
      <c r="Q2471" s="681">
        <f t="shared" ca="1" si="168"/>
        <v>0</v>
      </c>
      <c r="R2471" s="681">
        <f t="shared" ca="1" si="168"/>
        <v>0</v>
      </c>
      <c r="S2471" t="str">
        <f t="shared" si="164"/>
        <v>HUM_ASR_FY_2022</v>
      </c>
      <c r="T2471" s="958">
        <f t="shared" si="165"/>
        <v>45032</v>
      </c>
      <c r="U2471" t="str">
        <f t="shared" si="166"/>
        <v>Unaudited</v>
      </c>
    </row>
    <row r="2472" spans="1:21" x14ac:dyDescent="0.25">
      <c r="A2472" t="s">
        <v>437</v>
      </c>
      <c r="B2472" t="s">
        <v>1385</v>
      </c>
      <c r="C2472" t="s">
        <v>1386</v>
      </c>
      <c r="D2472" s="15">
        <v>1900</v>
      </c>
      <c r="E2472" s="121">
        <v>1</v>
      </c>
      <c r="F2472" t="s">
        <v>441</v>
      </c>
      <c r="G2472" s="121">
        <v>366</v>
      </c>
      <c r="H2472" t="s">
        <v>389</v>
      </c>
      <c r="I2472" t="s">
        <v>488</v>
      </c>
      <c r="J2472" t="s">
        <v>433</v>
      </c>
      <c r="K2472" t="s">
        <v>434</v>
      </c>
      <c r="L2472" s="756" t="s">
        <v>193</v>
      </c>
      <c r="M2472" t="s">
        <v>40</v>
      </c>
      <c r="N2472" s="681">
        <f t="shared" ca="1" si="168"/>
        <v>0</v>
      </c>
      <c r="O2472" s="681">
        <f t="shared" ca="1" si="168"/>
        <v>0</v>
      </c>
      <c r="P2472" s="681">
        <f t="shared" ca="1" si="168"/>
        <v>0</v>
      </c>
      <c r="Q2472" s="681">
        <f t="shared" ca="1" si="168"/>
        <v>0</v>
      </c>
      <c r="R2472" s="681">
        <f t="shared" ca="1" si="168"/>
        <v>0</v>
      </c>
      <c r="S2472" t="str">
        <f t="shared" si="164"/>
        <v>HUM_ASR_FY_2022</v>
      </c>
      <c r="T2472" s="958">
        <f t="shared" si="165"/>
        <v>45032</v>
      </c>
      <c r="U2472" t="str">
        <f t="shared" si="166"/>
        <v>Unaudited</v>
      </c>
    </row>
    <row r="2473" spans="1:21" x14ac:dyDescent="0.25">
      <c r="A2473" t="s">
        <v>437</v>
      </c>
      <c r="B2473" t="s">
        <v>1385</v>
      </c>
      <c r="C2473" t="s">
        <v>1386</v>
      </c>
      <c r="D2473" s="15">
        <v>1900</v>
      </c>
      <c r="E2473" s="121">
        <v>1</v>
      </c>
      <c r="F2473" t="s">
        <v>441</v>
      </c>
      <c r="G2473" s="121">
        <v>366</v>
      </c>
      <c r="H2473" t="s">
        <v>389</v>
      </c>
      <c r="I2473" t="s">
        <v>488</v>
      </c>
      <c r="J2473" t="s">
        <v>433</v>
      </c>
      <c r="K2473" t="s">
        <v>434</v>
      </c>
      <c r="L2473" s="756" t="s">
        <v>192</v>
      </c>
      <c r="M2473" t="s">
        <v>329</v>
      </c>
      <c r="N2473" s="681">
        <f t="shared" ca="1" si="168"/>
        <v>0</v>
      </c>
      <c r="O2473" s="681">
        <f t="shared" ca="1" si="168"/>
        <v>0</v>
      </c>
      <c r="P2473" s="681">
        <f t="shared" ca="1" si="168"/>
        <v>0</v>
      </c>
      <c r="Q2473" s="681">
        <f t="shared" ca="1" si="168"/>
        <v>0</v>
      </c>
      <c r="R2473" s="681">
        <f t="shared" ca="1" si="168"/>
        <v>0</v>
      </c>
      <c r="S2473" t="str">
        <f t="shared" si="164"/>
        <v>HUM_ASR_FY_2022</v>
      </c>
      <c r="T2473" s="958">
        <f t="shared" si="165"/>
        <v>45032</v>
      </c>
      <c r="U2473" t="str">
        <f t="shared" si="166"/>
        <v>Unaudited</v>
      </c>
    </row>
    <row r="2474" spans="1:21" x14ac:dyDescent="0.25">
      <c r="A2474" t="s">
        <v>437</v>
      </c>
      <c r="B2474" t="s">
        <v>1385</v>
      </c>
      <c r="C2474" t="s">
        <v>1386</v>
      </c>
      <c r="D2474" s="15">
        <v>1900</v>
      </c>
      <c r="E2474" s="121">
        <v>1</v>
      </c>
      <c r="F2474" t="s">
        <v>441</v>
      </c>
      <c r="G2474" s="121">
        <v>366</v>
      </c>
      <c r="H2474" t="s">
        <v>389</v>
      </c>
      <c r="I2474" t="s">
        <v>488</v>
      </c>
      <c r="J2474" t="s">
        <v>450</v>
      </c>
      <c r="K2474" t="s">
        <v>435</v>
      </c>
      <c r="L2474" s="756" t="s">
        <v>79</v>
      </c>
      <c r="M2474" t="s">
        <v>27</v>
      </c>
      <c r="N2474" s="681">
        <f t="shared" ca="1" si="168"/>
        <v>705124.69085556665</v>
      </c>
      <c r="O2474" s="681">
        <f t="shared" ca="1" si="168"/>
        <v>155615.51058631984</v>
      </c>
      <c r="P2474" s="681">
        <f t="shared" ca="1" si="168"/>
        <v>549509.1802692468</v>
      </c>
      <c r="Q2474" s="681">
        <f t="shared" ca="1" si="168"/>
        <v>0</v>
      </c>
      <c r="R2474" s="681">
        <f t="shared" ca="1" si="168"/>
        <v>0</v>
      </c>
      <c r="S2474" t="str">
        <f t="shared" si="164"/>
        <v>HUM_ASR_FY_2022</v>
      </c>
      <c r="T2474" s="958">
        <f t="shared" si="165"/>
        <v>45032</v>
      </c>
      <c r="U2474" t="str">
        <f t="shared" si="166"/>
        <v>Unaudited</v>
      </c>
    </row>
    <row r="2475" spans="1:21" x14ac:dyDescent="0.25">
      <c r="A2475" t="s">
        <v>437</v>
      </c>
      <c r="B2475" t="s">
        <v>1385</v>
      </c>
      <c r="C2475" t="s">
        <v>1386</v>
      </c>
      <c r="D2475" s="15">
        <v>1900</v>
      </c>
      <c r="E2475" s="121">
        <v>1</v>
      </c>
      <c r="F2475" t="s">
        <v>441</v>
      </c>
      <c r="G2475" s="121">
        <v>366</v>
      </c>
      <c r="H2475" t="s">
        <v>389</v>
      </c>
      <c r="I2475" t="s">
        <v>488</v>
      </c>
      <c r="J2475" t="s">
        <v>450</v>
      </c>
      <c r="K2475" t="s">
        <v>435</v>
      </c>
      <c r="L2475" s="756" t="s">
        <v>80</v>
      </c>
      <c r="M2475" t="s">
        <v>97</v>
      </c>
      <c r="N2475" s="681">
        <f t="shared" ca="1" si="168"/>
        <v>104885.45332459017</v>
      </c>
      <c r="O2475" s="681">
        <f t="shared" ca="1" si="168"/>
        <v>23147.400146177803</v>
      </c>
      <c r="P2475" s="681">
        <f t="shared" ca="1" si="168"/>
        <v>81738.053178412374</v>
      </c>
      <c r="Q2475" s="681">
        <f t="shared" ca="1" si="168"/>
        <v>0</v>
      </c>
      <c r="R2475" s="681">
        <f t="shared" ca="1" si="168"/>
        <v>0</v>
      </c>
      <c r="S2475" t="str">
        <f t="shared" si="164"/>
        <v>HUM_ASR_FY_2022</v>
      </c>
      <c r="T2475" s="958">
        <f t="shared" si="165"/>
        <v>45032</v>
      </c>
      <c r="U2475" t="str">
        <f t="shared" si="166"/>
        <v>Unaudited</v>
      </c>
    </row>
    <row r="2476" spans="1:21" x14ac:dyDescent="0.25">
      <c r="A2476" t="s">
        <v>437</v>
      </c>
      <c r="B2476" t="s">
        <v>1385</v>
      </c>
      <c r="C2476" t="s">
        <v>1386</v>
      </c>
      <c r="D2476" s="15">
        <v>1900</v>
      </c>
      <c r="E2476" s="121">
        <v>1</v>
      </c>
      <c r="F2476" t="s">
        <v>441</v>
      </c>
      <c r="G2476" s="121">
        <v>366</v>
      </c>
      <c r="H2476" t="s">
        <v>389</v>
      </c>
      <c r="I2476" t="s">
        <v>488</v>
      </c>
      <c r="J2476" t="s">
        <v>450</v>
      </c>
      <c r="K2476" t="s">
        <v>435</v>
      </c>
      <c r="L2476" s="756" t="s">
        <v>81</v>
      </c>
      <c r="M2476" t="s">
        <v>98</v>
      </c>
      <c r="N2476" s="681">
        <f t="shared" ca="1" si="168"/>
        <v>211736.24641921782</v>
      </c>
      <c r="O2476" s="681">
        <f t="shared" ca="1" si="168"/>
        <v>46728.535425667826</v>
      </c>
      <c r="P2476" s="681">
        <f t="shared" ca="1" si="168"/>
        <v>165007.71099354999</v>
      </c>
      <c r="Q2476" s="681">
        <f t="shared" ca="1" si="168"/>
        <v>0</v>
      </c>
      <c r="R2476" s="681">
        <f t="shared" ca="1" si="168"/>
        <v>0</v>
      </c>
      <c r="S2476" t="str">
        <f t="shared" si="164"/>
        <v>HUM_ASR_FY_2022</v>
      </c>
      <c r="T2476" s="958">
        <f t="shared" si="165"/>
        <v>45032</v>
      </c>
      <c r="U2476" t="str">
        <f t="shared" si="166"/>
        <v>Unaudited</v>
      </c>
    </row>
    <row r="2477" spans="1:21" x14ac:dyDescent="0.25">
      <c r="A2477" t="s">
        <v>437</v>
      </c>
      <c r="B2477" t="s">
        <v>1385</v>
      </c>
      <c r="C2477" t="s">
        <v>1386</v>
      </c>
      <c r="D2477" s="15">
        <v>1900</v>
      </c>
      <c r="E2477" s="121">
        <v>1</v>
      </c>
      <c r="F2477" t="s">
        <v>441</v>
      </c>
      <c r="G2477" s="121">
        <v>366</v>
      </c>
      <c r="H2477" t="s">
        <v>389</v>
      </c>
      <c r="I2477" t="s">
        <v>488</v>
      </c>
      <c r="J2477" t="s">
        <v>450</v>
      </c>
      <c r="K2477" t="s">
        <v>435</v>
      </c>
      <c r="L2477" s="756" t="s">
        <v>82</v>
      </c>
      <c r="M2477" t="s">
        <v>99</v>
      </c>
      <c r="N2477" s="681">
        <f t="shared" ca="1" si="168"/>
        <v>579931.25616197952</v>
      </c>
      <c r="O2477" s="681">
        <f t="shared" ca="1" si="168"/>
        <v>127986.29760519587</v>
      </c>
      <c r="P2477" s="681">
        <f t="shared" ca="1" si="168"/>
        <v>451944.95855678362</v>
      </c>
      <c r="Q2477" s="681">
        <f t="shared" ca="1" si="168"/>
        <v>0</v>
      </c>
      <c r="R2477" s="681">
        <f t="shared" ca="1" si="168"/>
        <v>0</v>
      </c>
      <c r="S2477" t="str">
        <f t="shared" si="164"/>
        <v>HUM_ASR_FY_2022</v>
      </c>
      <c r="T2477" s="958">
        <f t="shared" si="165"/>
        <v>45032</v>
      </c>
      <c r="U2477" t="str">
        <f t="shared" si="166"/>
        <v>Unaudited</v>
      </c>
    </row>
    <row r="2478" spans="1:21" x14ac:dyDescent="0.25">
      <c r="A2478" t="s">
        <v>437</v>
      </c>
      <c r="B2478" t="s">
        <v>1385</v>
      </c>
      <c r="C2478" t="s">
        <v>1386</v>
      </c>
      <c r="D2478" s="15">
        <v>1900</v>
      </c>
      <c r="E2478" s="121">
        <v>1</v>
      </c>
      <c r="F2478" t="s">
        <v>441</v>
      </c>
      <c r="G2478" s="121">
        <v>366</v>
      </c>
      <c r="H2478" t="s">
        <v>389</v>
      </c>
      <c r="I2478" t="s">
        <v>488</v>
      </c>
      <c r="J2478" t="s">
        <v>450</v>
      </c>
      <c r="K2478" t="s">
        <v>435</v>
      </c>
      <c r="L2478" s="756" t="s">
        <v>216</v>
      </c>
      <c r="M2478" t="s">
        <v>100</v>
      </c>
      <c r="N2478" s="681">
        <f t="shared" ca="1" si="168"/>
        <v>428159.988161118</v>
      </c>
      <c r="O2478" s="681">
        <f t="shared" ca="1" si="168"/>
        <v>94491.564448666832</v>
      </c>
      <c r="P2478" s="681">
        <f t="shared" ca="1" si="168"/>
        <v>333668.42371245119</v>
      </c>
      <c r="Q2478" s="681">
        <f t="shared" ca="1" si="168"/>
        <v>0</v>
      </c>
      <c r="R2478" s="681">
        <f t="shared" ca="1" si="168"/>
        <v>0</v>
      </c>
      <c r="S2478" t="str">
        <f t="shared" si="164"/>
        <v>HUM_ASR_FY_2022</v>
      </c>
      <c r="T2478" s="958">
        <f t="shared" si="165"/>
        <v>45032</v>
      </c>
      <c r="U2478" t="str">
        <f t="shared" si="166"/>
        <v>Unaudited</v>
      </c>
    </row>
    <row r="2479" spans="1:21" x14ac:dyDescent="0.25">
      <c r="A2479" t="s">
        <v>437</v>
      </c>
      <c r="B2479" t="s">
        <v>1385</v>
      </c>
      <c r="C2479" t="s">
        <v>1386</v>
      </c>
      <c r="D2479" s="15">
        <v>1900</v>
      </c>
      <c r="E2479" s="121">
        <v>1</v>
      </c>
      <c r="F2479" t="s">
        <v>441</v>
      </c>
      <c r="G2479" s="121">
        <v>366</v>
      </c>
      <c r="H2479" t="s">
        <v>389</v>
      </c>
      <c r="I2479" t="s">
        <v>488</v>
      </c>
      <c r="J2479" t="s">
        <v>450</v>
      </c>
      <c r="K2479" t="s">
        <v>435</v>
      </c>
      <c r="L2479" s="756" t="s">
        <v>215</v>
      </c>
      <c r="M2479" t="s">
        <v>28</v>
      </c>
      <c r="N2479" s="681">
        <f t="shared" ca="1" si="168"/>
        <v>7700.4995564791097</v>
      </c>
      <c r="O2479" s="681">
        <f t="shared" ca="1" si="168"/>
        <v>1699.4400930667198</v>
      </c>
      <c r="P2479" s="681">
        <f t="shared" ca="1" si="168"/>
        <v>6001.05946341239</v>
      </c>
      <c r="Q2479" s="681">
        <f t="shared" ca="1" si="168"/>
        <v>0</v>
      </c>
      <c r="R2479" s="681">
        <f t="shared" ca="1" si="168"/>
        <v>0</v>
      </c>
      <c r="S2479" t="str">
        <f t="shared" si="164"/>
        <v>HUM_ASR_FY_2022</v>
      </c>
      <c r="T2479" s="958">
        <f t="shared" si="165"/>
        <v>45032</v>
      </c>
      <c r="U2479" t="str">
        <f t="shared" si="166"/>
        <v>Unaudited</v>
      </c>
    </row>
    <row r="2480" spans="1:21" x14ac:dyDescent="0.25">
      <c r="A2480" t="s">
        <v>437</v>
      </c>
      <c r="B2480" t="s">
        <v>1385</v>
      </c>
      <c r="C2480" t="s">
        <v>1386</v>
      </c>
      <c r="D2480" s="15">
        <v>1900</v>
      </c>
      <c r="E2480" s="121">
        <v>1</v>
      </c>
      <c r="F2480" t="s">
        <v>441</v>
      </c>
      <c r="G2480" s="121">
        <v>366</v>
      </c>
      <c r="H2480" t="s">
        <v>389</v>
      </c>
      <c r="I2480" t="s">
        <v>488</v>
      </c>
      <c r="J2480" t="s">
        <v>436</v>
      </c>
      <c r="K2480" t="s">
        <v>436</v>
      </c>
      <c r="L2480" s="756" t="s">
        <v>84</v>
      </c>
      <c r="M2480" t="s">
        <v>327</v>
      </c>
      <c r="N2480" s="681">
        <f t="shared" ca="1" si="168"/>
        <v>0</v>
      </c>
      <c r="O2480" s="681">
        <f t="shared" ca="1" si="168"/>
        <v>0</v>
      </c>
      <c r="P2480" s="681">
        <f t="shared" ca="1" si="168"/>
        <v>0</v>
      </c>
      <c r="Q2480" s="681">
        <f t="shared" ca="1" si="168"/>
        <v>0</v>
      </c>
      <c r="R2480" s="681">
        <f t="shared" ca="1" si="168"/>
        <v>0</v>
      </c>
      <c r="S2480" t="str">
        <f t="shared" si="164"/>
        <v>HUM_ASR_FY_2022</v>
      </c>
      <c r="T2480" s="958">
        <f t="shared" si="165"/>
        <v>45032</v>
      </c>
      <c r="U2480" t="str">
        <f t="shared" si="166"/>
        <v>Unaudited</v>
      </c>
    </row>
    <row r="2481" spans="1:21" x14ac:dyDescent="0.25">
      <c r="A2481" t="s">
        <v>437</v>
      </c>
      <c r="B2481" t="s">
        <v>1385</v>
      </c>
      <c r="C2481" t="s">
        <v>1386</v>
      </c>
      <c r="D2481" s="15">
        <v>1900</v>
      </c>
      <c r="E2481" s="121">
        <v>1</v>
      </c>
      <c r="F2481" t="s">
        <v>441</v>
      </c>
      <c r="G2481" s="121">
        <v>366</v>
      </c>
      <c r="H2481" t="s">
        <v>389</v>
      </c>
      <c r="I2481" t="s">
        <v>488</v>
      </c>
      <c r="J2481" t="s">
        <v>436</v>
      </c>
      <c r="K2481" t="s">
        <v>436</v>
      </c>
      <c r="L2481" s="756" t="s">
        <v>85</v>
      </c>
      <c r="M2481" t="s">
        <v>325</v>
      </c>
      <c r="N2481" s="681">
        <f t="shared" ca="1" si="168"/>
        <v>0</v>
      </c>
      <c r="O2481" s="681">
        <f t="shared" ca="1" si="168"/>
        <v>0</v>
      </c>
      <c r="P2481" s="681">
        <f t="shared" ca="1" si="168"/>
        <v>0</v>
      </c>
      <c r="Q2481" s="681">
        <f t="shared" ca="1" si="168"/>
        <v>0</v>
      </c>
      <c r="R2481" s="681">
        <f t="shared" ca="1" si="168"/>
        <v>0</v>
      </c>
      <c r="S2481" t="str">
        <f t="shared" si="164"/>
        <v>HUM_ASR_FY_2022</v>
      </c>
      <c r="T2481" s="958">
        <f t="shared" si="165"/>
        <v>45032</v>
      </c>
      <c r="U2481" t="str">
        <f t="shared" si="166"/>
        <v>Unaudited</v>
      </c>
    </row>
    <row r="2482" spans="1:21" x14ac:dyDescent="0.25">
      <c r="A2482" t="s">
        <v>437</v>
      </c>
      <c r="B2482" t="s">
        <v>1385</v>
      </c>
      <c r="C2482" t="s">
        <v>1386</v>
      </c>
      <c r="D2482" s="15">
        <v>1900</v>
      </c>
      <c r="E2482" s="121">
        <v>1</v>
      </c>
      <c r="F2482" t="s">
        <v>441</v>
      </c>
      <c r="G2482" s="121">
        <v>366</v>
      </c>
      <c r="H2482" t="s">
        <v>389</v>
      </c>
      <c r="I2482" t="s">
        <v>488</v>
      </c>
      <c r="J2482" t="s">
        <v>436</v>
      </c>
      <c r="K2482" t="s">
        <v>436</v>
      </c>
      <c r="L2482" s="756" t="s">
        <v>86</v>
      </c>
      <c r="M2482" t="s">
        <v>494</v>
      </c>
      <c r="N2482" s="681">
        <f t="shared" ca="1" si="168"/>
        <v>0</v>
      </c>
      <c r="O2482" s="681">
        <f t="shared" ca="1" si="168"/>
        <v>0</v>
      </c>
      <c r="P2482" s="681">
        <f t="shared" ca="1" si="168"/>
        <v>0</v>
      </c>
      <c r="Q2482" s="681">
        <f t="shared" ca="1" si="168"/>
        <v>0</v>
      </c>
      <c r="R2482" s="681">
        <f t="shared" ca="1" si="168"/>
        <v>0</v>
      </c>
      <c r="S2482" t="str">
        <f t="shared" si="164"/>
        <v>HUM_ASR_FY_2022</v>
      </c>
      <c r="T2482" s="958">
        <f t="shared" si="165"/>
        <v>45032</v>
      </c>
      <c r="U2482" t="str">
        <f t="shared" si="166"/>
        <v>Unaudited</v>
      </c>
    </row>
    <row r="2483" spans="1:21" x14ac:dyDescent="0.25">
      <c r="A2483" t="s">
        <v>437</v>
      </c>
      <c r="B2483" t="s">
        <v>1385</v>
      </c>
      <c r="C2483" t="s">
        <v>1386</v>
      </c>
      <c r="D2483" s="15">
        <v>1900</v>
      </c>
      <c r="E2483" s="121">
        <v>1</v>
      </c>
      <c r="F2483" t="s">
        <v>441</v>
      </c>
      <c r="G2483" s="121">
        <v>366</v>
      </c>
      <c r="H2483" t="s">
        <v>389</v>
      </c>
      <c r="I2483" t="s">
        <v>488</v>
      </c>
      <c r="J2483" t="s">
        <v>436</v>
      </c>
      <c r="K2483" t="s">
        <v>436</v>
      </c>
      <c r="L2483" s="756" t="s">
        <v>87</v>
      </c>
      <c r="M2483" t="s">
        <v>495</v>
      </c>
      <c r="N2483" s="681">
        <f t="shared" ca="1" si="168"/>
        <v>0</v>
      </c>
      <c r="O2483" s="681">
        <f t="shared" ca="1" si="168"/>
        <v>0</v>
      </c>
      <c r="P2483" s="681">
        <f t="shared" ca="1" si="168"/>
        <v>0</v>
      </c>
      <c r="Q2483" s="681">
        <f t="shared" ca="1" si="168"/>
        <v>0</v>
      </c>
      <c r="R2483" s="681">
        <f t="shared" ca="1" si="168"/>
        <v>0</v>
      </c>
      <c r="S2483" t="str">
        <f t="shared" si="164"/>
        <v>HUM_ASR_FY_2022</v>
      </c>
      <c r="T2483" s="958">
        <f t="shared" si="165"/>
        <v>45032</v>
      </c>
      <c r="U2483" t="str">
        <f t="shared" si="166"/>
        <v>Unaudited</v>
      </c>
    </row>
    <row r="2484" spans="1:21" x14ac:dyDescent="0.25">
      <c r="A2484" t="s">
        <v>437</v>
      </c>
      <c r="B2484" t="s">
        <v>1385</v>
      </c>
      <c r="C2484" t="s">
        <v>1386</v>
      </c>
      <c r="D2484" s="15">
        <v>1900</v>
      </c>
      <c r="E2484" s="121">
        <v>1</v>
      </c>
      <c r="F2484" t="s">
        <v>441</v>
      </c>
      <c r="G2484" s="121">
        <v>366</v>
      </c>
      <c r="H2484" t="s">
        <v>389</v>
      </c>
      <c r="I2484" t="s">
        <v>488</v>
      </c>
      <c r="J2484" t="s">
        <v>436</v>
      </c>
      <c r="K2484" t="s">
        <v>436</v>
      </c>
      <c r="L2484" s="756" t="s">
        <v>213</v>
      </c>
      <c r="M2484" t="s">
        <v>496</v>
      </c>
      <c r="N2484" s="681">
        <f t="shared" ca="1" si="168"/>
        <v>0</v>
      </c>
      <c r="O2484" s="681">
        <f t="shared" ca="1" si="168"/>
        <v>0</v>
      </c>
      <c r="P2484" s="681">
        <f t="shared" ca="1" si="168"/>
        <v>0</v>
      </c>
      <c r="Q2484" s="681">
        <f t="shared" ca="1" si="168"/>
        <v>0</v>
      </c>
      <c r="R2484" s="681">
        <f t="shared" ca="1" si="168"/>
        <v>0</v>
      </c>
      <c r="S2484" t="str">
        <f t="shared" si="164"/>
        <v>HUM_ASR_FY_2022</v>
      </c>
      <c r="T2484" s="958">
        <f t="shared" si="165"/>
        <v>45032</v>
      </c>
      <c r="U2484" t="str">
        <f t="shared" si="166"/>
        <v>Unaudited</v>
      </c>
    </row>
    <row r="2485" spans="1:21" x14ac:dyDescent="0.25">
      <c r="A2485" t="s">
        <v>437</v>
      </c>
      <c r="B2485" t="s">
        <v>1385</v>
      </c>
      <c r="C2485" t="s">
        <v>1386</v>
      </c>
      <c r="D2485" s="15">
        <v>1900</v>
      </c>
      <c r="E2485" s="121">
        <v>1</v>
      </c>
      <c r="F2485" t="s">
        <v>441</v>
      </c>
      <c r="G2485" s="121">
        <v>366</v>
      </c>
      <c r="H2485" t="s">
        <v>389</v>
      </c>
      <c r="I2485" t="s">
        <v>489</v>
      </c>
      <c r="J2485" t="s">
        <v>26</v>
      </c>
      <c r="K2485" t="s">
        <v>26</v>
      </c>
      <c r="L2485" s="756" t="s">
        <v>204</v>
      </c>
      <c r="M2485" t="s">
        <v>26</v>
      </c>
      <c r="N2485" s="681">
        <f t="shared" ca="1" si="168"/>
        <v>-358126.42902800045</v>
      </c>
      <c r="O2485" s="681">
        <f t="shared" ca="1" si="168"/>
        <v>0</v>
      </c>
      <c r="P2485" s="681">
        <f t="shared" ca="1" si="168"/>
        <v>0</v>
      </c>
      <c r="Q2485" s="681">
        <f t="shared" ca="1" si="168"/>
        <v>0</v>
      </c>
      <c r="R2485" s="681">
        <f t="shared" ca="1" si="168"/>
        <v>0</v>
      </c>
      <c r="S2485" t="str">
        <f t="shared" si="164"/>
        <v>HUM_ASR_FY_2022</v>
      </c>
      <c r="T2485" s="958">
        <f t="shared" si="165"/>
        <v>45032</v>
      </c>
      <c r="U2485" t="str">
        <f t="shared" si="166"/>
        <v>Unaudited</v>
      </c>
    </row>
    <row r="2486" spans="1:21" x14ac:dyDescent="0.25">
      <c r="A2486" t="s">
        <v>437</v>
      </c>
      <c r="B2486" t="s">
        <v>1385</v>
      </c>
      <c r="C2486" t="s">
        <v>1386</v>
      </c>
      <c r="D2486" s="15">
        <v>1900</v>
      </c>
      <c r="E2486" s="121">
        <v>1</v>
      </c>
      <c r="F2486" t="s">
        <v>1031</v>
      </c>
      <c r="G2486" s="121" t="s">
        <v>1384</v>
      </c>
      <c r="H2486" t="s">
        <v>389</v>
      </c>
      <c r="I2486" t="s">
        <v>432</v>
      </c>
      <c r="J2486" t="s">
        <v>432</v>
      </c>
      <c r="K2486" t="s">
        <v>432</v>
      </c>
      <c r="M2486" t="s">
        <v>432</v>
      </c>
      <c r="N2486" s="681">
        <f t="shared" ca="1" si="168"/>
        <v>0</v>
      </c>
      <c r="O2486" s="681">
        <f t="shared" ca="1" si="168"/>
        <v>0</v>
      </c>
      <c r="P2486" s="681">
        <f t="shared" ca="1" si="168"/>
        <v>0</v>
      </c>
      <c r="Q2486" s="681">
        <f t="shared" ca="1" si="168"/>
        <v>0</v>
      </c>
      <c r="R2486" s="681">
        <f t="shared" ca="1" si="168"/>
        <v>-49</v>
      </c>
      <c r="S2486" t="str">
        <f t="shared" si="164"/>
        <v>HUM_ASR_FY_2022</v>
      </c>
      <c r="T2486" s="958">
        <f t="shared" si="165"/>
        <v>45032</v>
      </c>
      <c r="U2486" t="str">
        <f t="shared" si="166"/>
        <v>Unaudited</v>
      </c>
    </row>
    <row r="2487" spans="1:21" x14ac:dyDescent="0.25">
      <c r="A2487" t="s">
        <v>437</v>
      </c>
      <c r="B2487" t="s">
        <v>1385</v>
      </c>
      <c r="C2487" t="s">
        <v>1386</v>
      </c>
      <c r="D2487" s="15">
        <v>1900</v>
      </c>
      <c r="E2487" s="121">
        <v>1</v>
      </c>
      <c r="F2487" t="s">
        <v>1031</v>
      </c>
      <c r="G2487" s="121" t="s">
        <v>1384</v>
      </c>
      <c r="H2487" t="s">
        <v>389</v>
      </c>
      <c r="I2487" t="s">
        <v>487</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-349421.62</v>
      </c>
      <c r="S2487" t="str">
        <f t="shared" si="164"/>
        <v>HUM_ASR_FY_2022</v>
      </c>
      <c r="T2487" s="958">
        <f t="shared" si="165"/>
        <v>45032</v>
      </c>
      <c r="U2487" t="str">
        <f t="shared" si="166"/>
        <v>Unaudited</v>
      </c>
    </row>
    <row r="2488" spans="1:21" x14ac:dyDescent="0.25">
      <c r="A2488" t="s">
        <v>437</v>
      </c>
      <c r="B2488" t="s">
        <v>1385</v>
      </c>
      <c r="C2488" t="s">
        <v>1386</v>
      </c>
      <c r="D2488" s="15">
        <v>1900</v>
      </c>
      <c r="E2488" s="121">
        <v>1</v>
      </c>
      <c r="F2488" t="s">
        <v>1031</v>
      </c>
      <c r="G2488" s="121" t="s">
        <v>1384</v>
      </c>
      <c r="H2488" t="s">
        <v>389</v>
      </c>
      <c r="I2488" t="s">
        <v>487</v>
      </c>
      <c r="J2488" t="s">
        <v>12</v>
      </c>
      <c r="K2488" t="s">
        <v>222</v>
      </c>
      <c r="L2488" s="756">
        <v>1.2</v>
      </c>
      <c r="M2488" t="s">
        <v>222</v>
      </c>
      <c r="N2488" s="681">
        <f t="shared" ca="1" si="168"/>
        <v>0</v>
      </c>
      <c r="O2488" s="681">
        <f t="shared" ca="1" si="168"/>
        <v>0</v>
      </c>
      <c r="P2488" s="681">
        <f t="shared" ca="1" si="168"/>
        <v>0</v>
      </c>
      <c r="Q2488" s="681">
        <f t="shared" ca="1" si="168"/>
        <v>0</v>
      </c>
      <c r="R2488" s="681">
        <f t="shared" ca="1" si="168"/>
        <v>0</v>
      </c>
      <c r="S2488" t="str">
        <f t="shared" si="164"/>
        <v>HUM_ASR_FY_2022</v>
      </c>
      <c r="T2488" s="958">
        <f t="shared" si="165"/>
        <v>45032</v>
      </c>
      <c r="U2488" t="str">
        <f t="shared" si="166"/>
        <v>Unaudited</v>
      </c>
    </row>
    <row r="2489" spans="1:21" x14ac:dyDescent="0.25">
      <c r="A2489" t="s">
        <v>437</v>
      </c>
      <c r="B2489" t="s">
        <v>1385</v>
      </c>
      <c r="C2489" t="s">
        <v>1386</v>
      </c>
      <c r="D2489" s="15">
        <v>1900</v>
      </c>
      <c r="E2489" s="121">
        <v>1</v>
      </c>
      <c r="F2489" t="s">
        <v>1031</v>
      </c>
      <c r="G2489" s="121" t="s">
        <v>1384</v>
      </c>
      <c r="H2489" t="s">
        <v>389</v>
      </c>
      <c r="I2489" t="s">
        <v>487</v>
      </c>
      <c r="J2489" t="s">
        <v>12</v>
      </c>
      <c r="K2489" t="s">
        <v>1323</v>
      </c>
      <c r="L2489" s="756" t="s">
        <v>1319</v>
      </c>
      <c r="M2489" t="s">
        <v>1323</v>
      </c>
      <c r="N2489" s="681">
        <f t="shared" ca="1" si="168"/>
        <v>0</v>
      </c>
      <c r="O2489" s="681">
        <f t="shared" ca="1" si="168"/>
        <v>0</v>
      </c>
      <c r="P2489" s="681">
        <f t="shared" ca="1" si="168"/>
        <v>0</v>
      </c>
      <c r="Q2489" s="681">
        <f t="shared" ca="1" si="168"/>
        <v>0</v>
      </c>
      <c r="R2489" s="681">
        <f t="shared" ca="1" si="168"/>
        <v>-785672.88000000024</v>
      </c>
      <c r="S2489" t="str">
        <f t="shared" si="164"/>
        <v>HUM_ASR_FY_2022</v>
      </c>
      <c r="T2489" s="958">
        <f t="shared" si="165"/>
        <v>45032</v>
      </c>
      <c r="U2489" t="str">
        <f t="shared" si="166"/>
        <v>Unaudited</v>
      </c>
    </row>
    <row r="2490" spans="1:21" x14ac:dyDescent="0.25">
      <c r="A2490" t="s">
        <v>437</v>
      </c>
      <c r="B2490" t="s">
        <v>1385</v>
      </c>
      <c r="C2490" t="s">
        <v>1386</v>
      </c>
      <c r="D2490" s="15">
        <v>1900</v>
      </c>
      <c r="E2490" s="121">
        <v>1</v>
      </c>
      <c r="F2490" t="s">
        <v>1031</v>
      </c>
      <c r="G2490" s="121" t="s">
        <v>1384</v>
      </c>
      <c r="H2490" t="s">
        <v>389</v>
      </c>
      <c r="I2490" t="s">
        <v>487</v>
      </c>
      <c r="J2490" t="s">
        <v>12</v>
      </c>
      <c r="K2490" t="s">
        <v>1325</v>
      </c>
      <c r="L2490" s="756" t="s">
        <v>1324</v>
      </c>
      <c r="M2490" t="s">
        <v>1325</v>
      </c>
      <c r="N2490" s="681">
        <f t="shared" ca="1" si="168"/>
        <v>0</v>
      </c>
      <c r="O2490" s="681">
        <f t="shared" ca="1" si="168"/>
        <v>0</v>
      </c>
      <c r="P2490" s="681">
        <f t="shared" ca="1" si="168"/>
        <v>0</v>
      </c>
      <c r="Q2490" s="681">
        <f t="shared" ca="1" si="168"/>
        <v>0</v>
      </c>
      <c r="R2490" s="681">
        <f t="shared" ca="1" si="168"/>
        <v>-886802.33999999985</v>
      </c>
      <c r="S2490" t="str">
        <f t="shared" si="164"/>
        <v>HUM_ASR_FY_2022</v>
      </c>
      <c r="T2490" s="958">
        <f t="shared" si="165"/>
        <v>45032</v>
      </c>
      <c r="U2490" t="str">
        <f t="shared" si="166"/>
        <v>Unaudited</v>
      </c>
    </row>
    <row r="2491" spans="1:21" x14ac:dyDescent="0.25">
      <c r="A2491" t="s">
        <v>437</v>
      </c>
      <c r="B2491" t="s">
        <v>1385</v>
      </c>
      <c r="C2491" t="s">
        <v>1386</v>
      </c>
      <c r="D2491" s="15">
        <v>1900</v>
      </c>
      <c r="E2491" s="121">
        <v>1</v>
      </c>
      <c r="F2491" t="s">
        <v>1031</v>
      </c>
      <c r="G2491" s="121" t="s">
        <v>1384</v>
      </c>
      <c r="H2491" t="s">
        <v>389</v>
      </c>
      <c r="I2491" t="s">
        <v>487</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158474.05999999988</v>
      </c>
      <c r="S2491" t="str">
        <f t="shared" si="164"/>
        <v>HUM_ASR_FY_2022</v>
      </c>
      <c r="T2491" s="958">
        <f t="shared" si="165"/>
        <v>45032</v>
      </c>
      <c r="U2491" t="str">
        <f t="shared" si="166"/>
        <v>Unaudited</v>
      </c>
    </row>
    <row r="2492" spans="1:21" x14ac:dyDescent="0.25">
      <c r="A2492" t="s">
        <v>437</v>
      </c>
      <c r="B2492" t="s">
        <v>1385</v>
      </c>
      <c r="C2492" t="s">
        <v>1386</v>
      </c>
      <c r="D2492" s="15">
        <v>1900</v>
      </c>
      <c r="E2492" s="121">
        <v>1</v>
      </c>
      <c r="F2492" t="s">
        <v>1031</v>
      </c>
      <c r="G2492" s="121" t="s">
        <v>1384</v>
      </c>
      <c r="H2492" t="s">
        <v>389</v>
      </c>
      <c r="I2492" t="s">
        <v>488</v>
      </c>
      <c r="J2492" t="s">
        <v>433</v>
      </c>
      <c r="K2492" t="s">
        <v>796</v>
      </c>
      <c r="L2492" s="756">
        <v>2.1</v>
      </c>
      <c r="M2492" t="s">
        <v>731</v>
      </c>
      <c r="N2492" s="681">
        <f t="shared" ca="1" si="168"/>
        <v>0</v>
      </c>
      <c r="O2492" s="681">
        <f t="shared" ca="1" si="168"/>
        <v>0</v>
      </c>
      <c r="P2492" s="681">
        <f t="shared" ca="1" si="168"/>
        <v>0</v>
      </c>
      <c r="Q2492" s="681">
        <f t="shared" ca="1" si="168"/>
        <v>0</v>
      </c>
      <c r="R2492" s="681">
        <f t="shared" ca="1" si="168"/>
        <v>-247</v>
      </c>
      <c r="S2492" t="str">
        <f t="shared" si="164"/>
        <v>HUM_ASR_FY_2022</v>
      </c>
      <c r="T2492" s="958">
        <f t="shared" si="165"/>
        <v>45032</v>
      </c>
      <c r="U2492" t="str">
        <f t="shared" si="166"/>
        <v>Unaudited</v>
      </c>
    </row>
    <row r="2493" spans="1:21" x14ac:dyDescent="0.25">
      <c r="A2493" t="s">
        <v>437</v>
      </c>
      <c r="B2493" t="s">
        <v>1385</v>
      </c>
      <c r="C2493" t="s">
        <v>1386</v>
      </c>
      <c r="D2493" s="15">
        <v>1900</v>
      </c>
      <c r="E2493" s="121">
        <v>1</v>
      </c>
      <c r="F2493" t="s">
        <v>1031</v>
      </c>
      <c r="G2493" s="121" t="s">
        <v>1384</v>
      </c>
      <c r="H2493" t="s">
        <v>389</v>
      </c>
      <c r="I2493" t="s">
        <v>488</v>
      </c>
      <c r="J2493" t="s">
        <v>433</v>
      </c>
      <c r="K2493" t="s">
        <v>796</v>
      </c>
      <c r="L2493" s="756">
        <v>2.2000000000000002</v>
      </c>
      <c r="M2493" t="s">
        <v>732</v>
      </c>
      <c r="N2493" s="681">
        <f t="shared" ca="1" si="168"/>
        <v>0</v>
      </c>
      <c r="O2493" s="681">
        <f t="shared" ca="1" si="168"/>
        <v>0</v>
      </c>
      <c r="P2493" s="681">
        <f t="shared" ca="1" si="168"/>
        <v>0</v>
      </c>
      <c r="Q2493" s="681">
        <f t="shared" ca="1" si="168"/>
        <v>0</v>
      </c>
      <c r="R2493" s="681">
        <f t="shared" ca="1" si="168"/>
        <v>0</v>
      </c>
      <c r="S2493" t="str">
        <f t="shared" si="164"/>
        <v>HUM_ASR_FY_2022</v>
      </c>
      <c r="T2493" s="958">
        <f t="shared" si="165"/>
        <v>45032</v>
      </c>
      <c r="U2493" t="str">
        <f t="shared" si="166"/>
        <v>Unaudited</v>
      </c>
    </row>
    <row r="2494" spans="1:21" x14ac:dyDescent="0.25">
      <c r="A2494" t="s">
        <v>437</v>
      </c>
      <c r="B2494" t="s">
        <v>1385</v>
      </c>
      <c r="C2494" t="s">
        <v>1386</v>
      </c>
      <c r="D2494" s="15">
        <v>1900</v>
      </c>
      <c r="E2494" s="121">
        <v>1</v>
      </c>
      <c r="F2494" t="s">
        <v>1031</v>
      </c>
      <c r="G2494" s="121" t="s">
        <v>1384</v>
      </c>
      <c r="H2494" t="s">
        <v>389</v>
      </c>
      <c r="I2494" t="s">
        <v>488</v>
      </c>
      <c r="J2494" t="s">
        <v>433</v>
      </c>
      <c r="K2494" t="s">
        <v>796</v>
      </c>
      <c r="L2494" s="756">
        <v>2.2999999999999998</v>
      </c>
      <c r="M2494" t="s">
        <v>733</v>
      </c>
      <c r="N2494" s="681">
        <f t="shared" ca="1" si="168"/>
        <v>0</v>
      </c>
      <c r="O2494" s="681">
        <f t="shared" ca="1" si="168"/>
        <v>0</v>
      </c>
      <c r="P2494" s="681">
        <f t="shared" ca="1" si="168"/>
        <v>0</v>
      </c>
      <c r="Q2494" s="681">
        <f t="shared" ca="1" si="168"/>
        <v>0</v>
      </c>
      <c r="R2494" s="681">
        <f t="shared" ca="1" si="168"/>
        <v>161537.78000000006</v>
      </c>
      <c r="S2494" t="str">
        <f t="shared" si="164"/>
        <v>HUM_ASR_FY_2022</v>
      </c>
      <c r="T2494" s="958">
        <f t="shared" si="165"/>
        <v>45032</v>
      </c>
      <c r="U2494" t="str">
        <f t="shared" si="166"/>
        <v>Unaudited</v>
      </c>
    </row>
    <row r="2495" spans="1:21" x14ac:dyDescent="0.25">
      <c r="A2495" t="s">
        <v>437</v>
      </c>
      <c r="B2495" t="s">
        <v>1385</v>
      </c>
      <c r="C2495" t="s">
        <v>1386</v>
      </c>
      <c r="D2495" s="15">
        <v>1900</v>
      </c>
      <c r="E2495" s="121">
        <v>1</v>
      </c>
      <c r="F2495" t="s">
        <v>1031</v>
      </c>
      <c r="G2495" s="121" t="s">
        <v>1384</v>
      </c>
      <c r="H2495" t="s">
        <v>389</v>
      </c>
      <c r="I2495" t="s">
        <v>488</v>
      </c>
      <c r="J2495" t="s">
        <v>433</v>
      </c>
      <c r="K2495" t="s">
        <v>796</v>
      </c>
      <c r="L2495" s="756">
        <v>2.4</v>
      </c>
      <c r="M2495" t="s">
        <v>734</v>
      </c>
      <c r="N2495" s="681">
        <f t="shared" ca="1" si="168"/>
        <v>0</v>
      </c>
      <c r="O2495" s="681">
        <f t="shared" ca="1" si="168"/>
        <v>0</v>
      </c>
      <c r="P2495" s="681">
        <f t="shared" ca="1" si="168"/>
        <v>0</v>
      </c>
      <c r="Q2495" s="681">
        <f t="shared" ca="1" si="168"/>
        <v>0</v>
      </c>
      <c r="R2495" s="681">
        <f t="shared" ca="1" si="168"/>
        <v>72.510000000000005</v>
      </c>
      <c r="S2495" t="str">
        <f t="shared" si="164"/>
        <v>HUM_ASR_FY_2022</v>
      </c>
      <c r="T2495" s="958">
        <f t="shared" si="165"/>
        <v>45032</v>
      </c>
      <c r="U2495" t="str">
        <f t="shared" si="166"/>
        <v>Unaudited</v>
      </c>
    </row>
    <row r="2496" spans="1:21" x14ac:dyDescent="0.25">
      <c r="A2496" t="s">
        <v>437</v>
      </c>
      <c r="B2496" t="s">
        <v>1385</v>
      </c>
      <c r="C2496" t="s">
        <v>1386</v>
      </c>
      <c r="D2496" s="15">
        <v>1900</v>
      </c>
      <c r="E2496" s="121">
        <v>1</v>
      </c>
      <c r="F2496" t="s">
        <v>1031</v>
      </c>
      <c r="G2496" s="121" t="s">
        <v>1384</v>
      </c>
      <c r="H2496" t="s">
        <v>389</v>
      </c>
      <c r="I2496" t="s">
        <v>488</v>
      </c>
      <c r="J2496" t="s">
        <v>433</v>
      </c>
      <c r="K2496" t="s">
        <v>796</v>
      </c>
      <c r="L2496" s="756">
        <v>2.5</v>
      </c>
      <c r="M2496" t="s">
        <v>776</v>
      </c>
      <c r="N2496" s="681">
        <f t="shared" ca="1" si="168"/>
        <v>0</v>
      </c>
      <c r="O2496" s="681">
        <f t="shared" ca="1" si="168"/>
        <v>0</v>
      </c>
      <c r="P2496" s="681">
        <f t="shared" ca="1" si="168"/>
        <v>0</v>
      </c>
      <c r="Q2496" s="681">
        <f t="shared" ca="1" si="168"/>
        <v>0</v>
      </c>
      <c r="R2496" s="681">
        <f t="shared" ca="1" si="168"/>
        <v>-288</v>
      </c>
      <c r="S2496" t="str">
        <f t="shared" si="164"/>
        <v>HUM_ASR_FY_2022</v>
      </c>
      <c r="T2496" s="958">
        <f t="shared" si="165"/>
        <v>45032</v>
      </c>
      <c r="U2496" t="str">
        <f t="shared" si="166"/>
        <v>Unaudited</v>
      </c>
    </row>
    <row r="2497" spans="1:21" x14ac:dyDescent="0.25">
      <c r="A2497" t="s">
        <v>437</v>
      </c>
      <c r="B2497" t="s">
        <v>1385</v>
      </c>
      <c r="C2497" t="s">
        <v>1386</v>
      </c>
      <c r="D2497" s="15">
        <v>1900</v>
      </c>
      <c r="E2497" s="121">
        <v>1</v>
      </c>
      <c r="F2497" t="s">
        <v>1031</v>
      </c>
      <c r="G2497" s="121" t="s">
        <v>1384</v>
      </c>
      <c r="H2497" t="s">
        <v>389</v>
      </c>
      <c r="I2497" t="s">
        <v>488</v>
      </c>
      <c r="J2497" t="s">
        <v>433</v>
      </c>
      <c r="K2497" t="s">
        <v>796</v>
      </c>
      <c r="L2497" s="756">
        <v>2.6</v>
      </c>
      <c r="M2497" t="s">
        <v>186</v>
      </c>
      <c r="N2497" s="681">
        <f t="shared" ca="1" si="168"/>
        <v>0</v>
      </c>
      <c r="O2497" s="681">
        <f t="shared" ca="1" si="168"/>
        <v>0</v>
      </c>
      <c r="P2497" s="681">
        <f t="shared" ca="1" si="168"/>
        <v>0</v>
      </c>
      <c r="Q2497" s="681">
        <f t="shared" ca="1" si="168"/>
        <v>0</v>
      </c>
      <c r="R2497" s="681">
        <f t="shared" ca="1" si="168"/>
        <v>13146.289999999997</v>
      </c>
      <c r="S2497" t="str">
        <f t="shared" si="164"/>
        <v>HUM_ASR_FY_2022</v>
      </c>
      <c r="T2497" s="958">
        <f t="shared" si="165"/>
        <v>45032</v>
      </c>
      <c r="U2497" t="str">
        <f t="shared" si="166"/>
        <v>Unaudited</v>
      </c>
    </row>
    <row r="2498" spans="1:21" x14ac:dyDescent="0.25">
      <c r="A2498" t="s">
        <v>437</v>
      </c>
      <c r="B2498" t="s">
        <v>1385</v>
      </c>
      <c r="C2498" t="s">
        <v>1386</v>
      </c>
      <c r="D2498" s="15">
        <v>1900</v>
      </c>
      <c r="E2498" s="121">
        <v>1</v>
      </c>
      <c r="F2498" t="s">
        <v>1031</v>
      </c>
      <c r="G2498" s="121" t="s">
        <v>1384</v>
      </c>
      <c r="H2498" t="s">
        <v>389</v>
      </c>
      <c r="I2498" t="s">
        <v>488</v>
      </c>
      <c r="J2498" t="s">
        <v>433</v>
      </c>
      <c r="K2498" t="s">
        <v>796</v>
      </c>
      <c r="L2498" s="756">
        <v>2.7</v>
      </c>
      <c r="M2498" t="s">
        <v>797</v>
      </c>
      <c r="N2498" s="681">
        <f t="shared" ca="1" si="168"/>
        <v>0</v>
      </c>
      <c r="O2498" s="681">
        <f t="shared" ca="1" si="168"/>
        <v>0</v>
      </c>
      <c r="P2498" s="681">
        <f t="shared" ca="1" si="168"/>
        <v>0</v>
      </c>
      <c r="Q2498" s="681">
        <f t="shared" ca="1" si="168"/>
        <v>0</v>
      </c>
      <c r="R2498" s="681">
        <f t="shared" ca="1" si="168"/>
        <v>-437635.55159111519</v>
      </c>
      <c r="S2498" t="str">
        <f t="shared" ref="S2498:S2561" si="169">file_name</f>
        <v>HUM_ASR_FY_2022</v>
      </c>
      <c r="T2498" s="958">
        <f t="shared" ref="T2498:T2561" si="170">file_date</f>
        <v>45032</v>
      </c>
      <c r="U2498" t="str">
        <f t="shared" ref="U2498:U2561" si="171">status</f>
        <v>Unaudited</v>
      </c>
    </row>
    <row r="2499" spans="1:21" x14ac:dyDescent="0.25">
      <c r="A2499" t="s">
        <v>437</v>
      </c>
      <c r="B2499" t="s">
        <v>1385</v>
      </c>
      <c r="C2499" t="s">
        <v>1386</v>
      </c>
      <c r="D2499" s="15">
        <v>1900</v>
      </c>
      <c r="E2499" s="121">
        <v>1</v>
      </c>
      <c r="F2499" t="s">
        <v>1031</v>
      </c>
      <c r="G2499" s="121" t="s">
        <v>1384</v>
      </c>
      <c r="H2499" t="s">
        <v>389</v>
      </c>
      <c r="I2499" t="s">
        <v>488</v>
      </c>
      <c r="J2499" t="s">
        <v>433</v>
      </c>
      <c r="K2499" t="s">
        <v>796</v>
      </c>
      <c r="L2499" s="756">
        <v>2.8</v>
      </c>
      <c r="M2499" t="s">
        <v>798</v>
      </c>
      <c r="N2499" s="681">
        <f t="shared" ca="1" si="168"/>
        <v>0</v>
      </c>
      <c r="O2499" s="681">
        <f t="shared" ca="1" si="168"/>
        <v>0</v>
      </c>
      <c r="P2499" s="681">
        <f t="shared" ca="1" si="168"/>
        <v>0</v>
      </c>
      <c r="Q2499" s="681">
        <f t="shared" ca="1" si="168"/>
        <v>0</v>
      </c>
      <c r="R2499" s="681">
        <f t="shared" ca="1" si="168"/>
        <v>0</v>
      </c>
      <c r="S2499" t="str">
        <f t="shared" si="169"/>
        <v>HUM_ASR_FY_2022</v>
      </c>
      <c r="T2499" s="958">
        <f t="shared" si="170"/>
        <v>45032</v>
      </c>
      <c r="U2499" t="str">
        <f t="shared" si="171"/>
        <v>Unaudited</v>
      </c>
    </row>
    <row r="2500" spans="1:21" x14ac:dyDescent="0.25">
      <c r="A2500" t="s">
        <v>437</v>
      </c>
      <c r="B2500" t="s">
        <v>1385</v>
      </c>
      <c r="C2500" t="s">
        <v>1386</v>
      </c>
      <c r="D2500" s="15">
        <v>1900</v>
      </c>
      <c r="E2500" s="121">
        <v>1</v>
      </c>
      <c r="F2500" t="s">
        <v>1031</v>
      </c>
      <c r="G2500" s="121" t="s">
        <v>1384</v>
      </c>
      <c r="H2500" t="s">
        <v>389</v>
      </c>
      <c r="I2500" t="s">
        <v>488</v>
      </c>
      <c r="J2500" t="s">
        <v>433</v>
      </c>
      <c r="K2500" t="s">
        <v>796</v>
      </c>
      <c r="L2500" s="756">
        <v>2.9</v>
      </c>
      <c r="M2500" t="s">
        <v>779</v>
      </c>
      <c r="N2500" s="681">
        <f t="shared" ca="1" si="168"/>
        <v>0</v>
      </c>
      <c r="O2500" s="681">
        <f t="shared" ca="1" si="168"/>
        <v>0</v>
      </c>
      <c r="P2500" s="681">
        <f t="shared" ca="1" si="168"/>
        <v>0</v>
      </c>
      <c r="Q2500" s="681">
        <f t="shared" ca="1" si="168"/>
        <v>0</v>
      </c>
      <c r="R2500" s="681">
        <f t="shared" ca="1" si="168"/>
        <v>0</v>
      </c>
      <c r="S2500" t="str">
        <f t="shared" si="169"/>
        <v>HUM_ASR_FY_2022</v>
      </c>
      <c r="T2500" s="958">
        <f t="shared" si="170"/>
        <v>45032</v>
      </c>
      <c r="U2500" t="str">
        <f t="shared" si="171"/>
        <v>Unaudited</v>
      </c>
    </row>
    <row r="2501" spans="1:21" x14ac:dyDescent="0.25">
      <c r="A2501" t="s">
        <v>437</v>
      </c>
      <c r="B2501" t="s">
        <v>1385</v>
      </c>
      <c r="C2501" t="s">
        <v>1386</v>
      </c>
      <c r="D2501" s="15">
        <v>1900</v>
      </c>
      <c r="E2501" s="121">
        <v>1</v>
      </c>
      <c r="F2501" t="s">
        <v>1031</v>
      </c>
      <c r="G2501" s="121" t="s">
        <v>1384</v>
      </c>
      <c r="H2501" t="s">
        <v>389</v>
      </c>
      <c r="I2501" t="s">
        <v>488</v>
      </c>
      <c r="J2501" t="s">
        <v>433</v>
      </c>
      <c r="K2501" t="s">
        <v>223</v>
      </c>
      <c r="L2501" s="756">
        <v>2.11</v>
      </c>
      <c r="M2501" t="s">
        <v>228</v>
      </c>
      <c r="N2501" s="681">
        <f t="shared" ca="1" si="168"/>
        <v>0</v>
      </c>
      <c r="O2501" s="681">
        <f t="shared" ca="1" si="168"/>
        <v>0</v>
      </c>
      <c r="P2501" s="681">
        <f t="shared" ca="1" si="168"/>
        <v>0</v>
      </c>
      <c r="Q2501" s="681">
        <f t="shared" ca="1" si="168"/>
        <v>0</v>
      </c>
      <c r="R2501" s="681">
        <f t="shared" ca="1" si="168"/>
        <v>40969.839999999997</v>
      </c>
      <c r="S2501" t="str">
        <f t="shared" si="169"/>
        <v>HUM_ASR_FY_2022</v>
      </c>
      <c r="T2501" s="958">
        <f t="shared" si="170"/>
        <v>45032</v>
      </c>
      <c r="U2501" t="str">
        <f t="shared" si="171"/>
        <v>Unaudited</v>
      </c>
    </row>
    <row r="2502" spans="1:21" x14ac:dyDescent="0.25">
      <c r="A2502" t="s">
        <v>437</v>
      </c>
      <c r="B2502" t="s">
        <v>1385</v>
      </c>
      <c r="C2502" t="s">
        <v>1386</v>
      </c>
      <c r="D2502" s="15">
        <v>1900</v>
      </c>
      <c r="E2502" s="121">
        <v>1</v>
      </c>
      <c r="F2502" t="s">
        <v>1031</v>
      </c>
      <c r="G2502" s="121" t="s">
        <v>1384</v>
      </c>
      <c r="H2502" t="s">
        <v>389</v>
      </c>
      <c r="I2502" t="s">
        <v>488</v>
      </c>
      <c r="J2502" t="s">
        <v>433</v>
      </c>
      <c r="K2502" t="s">
        <v>223</v>
      </c>
      <c r="L2502" s="756">
        <v>2.12</v>
      </c>
      <c r="M2502" t="s">
        <v>552</v>
      </c>
      <c r="N2502" s="681">
        <f t="shared" ca="1" si="168"/>
        <v>0</v>
      </c>
      <c r="O2502" s="681">
        <f t="shared" ca="1" si="168"/>
        <v>0</v>
      </c>
      <c r="P2502" s="681">
        <f t="shared" ca="1" si="168"/>
        <v>0</v>
      </c>
      <c r="Q2502" s="681">
        <f t="shared" ca="1" si="168"/>
        <v>0</v>
      </c>
      <c r="R2502" s="681">
        <f t="shared" ca="1" si="168"/>
        <v>168051.82000000009</v>
      </c>
      <c r="S2502" t="str">
        <f t="shared" si="169"/>
        <v>HUM_ASR_FY_2022</v>
      </c>
      <c r="T2502" s="958">
        <f t="shared" si="170"/>
        <v>45032</v>
      </c>
      <c r="U2502" t="str">
        <f t="shared" si="171"/>
        <v>Unaudited</v>
      </c>
    </row>
    <row r="2503" spans="1:21" x14ac:dyDescent="0.25">
      <c r="A2503" t="s">
        <v>437</v>
      </c>
      <c r="B2503" t="s">
        <v>1385</v>
      </c>
      <c r="C2503" t="s">
        <v>1386</v>
      </c>
      <c r="D2503" s="15">
        <v>1900</v>
      </c>
      <c r="E2503" s="121">
        <v>1</v>
      </c>
      <c r="F2503" t="s">
        <v>1031</v>
      </c>
      <c r="G2503" s="121" t="s">
        <v>1384</v>
      </c>
      <c r="H2503" t="s">
        <v>389</v>
      </c>
      <c r="I2503" t="s">
        <v>488</v>
      </c>
      <c r="J2503" t="s">
        <v>433</v>
      </c>
      <c r="K2503" t="s">
        <v>223</v>
      </c>
      <c r="L2503" s="756">
        <v>2.13</v>
      </c>
      <c r="M2503" t="s">
        <v>229</v>
      </c>
      <c r="N2503" s="681">
        <f t="shared" ca="1" si="168"/>
        <v>0</v>
      </c>
      <c r="O2503" s="681">
        <f t="shared" ca="1" si="168"/>
        <v>0</v>
      </c>
      <c r="P2503" s="681">
        <f t="shared" ca="1" si="168"/>
        <v>0</v>
      </c>
      <c r="Q2503" s="681">
        <f t="shared" ca="1" si="168"/>
        <v>0</v>
      </c>
      <c r="R2503" s="681">
        <f t="shared" ca="1" si="168"/>
        <v>-58530.990000000005</v>
      </c>
      <c r="S2503" t="str">
        <f t="shared" si="169"/>
        <v>HUM_ASR_FY_2022</v>
      </c>
      <c r="T2503" s="958">
        <f t="shared" si="170"/>
        <v>45032</v>
      </c>
      <c r="U2503" t="str">
        <f t="shared" si="171"/>
        <v>Unaudited</v>
      </c>
    </row>
    <row r="2504" spans="1:21" x14ac:dyDescent="0.25">
      <c r="A2504" t="s">
        <v>437</v>
      </c>
      <c r="B2504" t="s">
        <v>1385</v>
      </c>
      <c r="C2504" t="s">
        <v>1386</v>
      </c>
      <c r="D2504" s="15">
        <v>1900</v>
      </c>
      <c r="E2504" s="121">
        <v>1</v>
      </c>
      <c r="F2504" t="s">
        <v>1031</v>
      </c>
      <c r="G2504" s="121" t="s">
        <v>1384</v>
      </c>
      <c r="H2504" t="s">
        <v>389</v>
      </c>
      <c r="I2504" t="s">
        <v>488</v>
      </c>
      <c r="J2504" t="s">
        <v>433</v>
      </c>
      <c r="K2504" t="s">
        <v>223</v>
      </c>
      <c r="L2504" s="756">
        <v>2.14</v>
      </c>
      <c r="M2504" t="s">
        <v>556</v>
      </c>
      <c r="N2504" s="681">
        <f t="shared" ca="1" si="168"/>
        <v>0</v>
      </c>
      <c r="O2504" s="681">
        <f t="shared" ca="1" si="168"/>
        <v>0</v>
      </c>
      <c r="P2504" s="681">
        <f t="shared" ca="1" si="168"/>
        <v>0</v>
      </c>
      <c r="Q2504" s="681">
        <f t="shared" ca="1" si="168"/>
        <v>0</v>
      </c>
      <c r="R2504" s="681">
        <f t="shared" ca="1" si="168"/>
        <v>18474.669999999998</v>
      </c>
      <c r="S2504" t="str">
        <f t="shared" si="169"/>
        <v>HUM_ASR_FY_2022</v>
      </c>
      <c r="T2504" s="958">
        <f t="shared" si="170"/>
        <v>45032</v>
      </c>
      <c r="U2504" t="str">
        <f t="shared" si="171"/>
        <v>Unaudited</v>
      </c>
    </row>
    <row r="2505" spans="1:21" x14ac:dyDescent="0.25">
      <c r="A2505" t="s">
        <v>437</v>
      </c>
      <c r="B2505" t="s">
        <v>1385</v>
      </c>
      <c r="C2505" t="s">
        <v>1386</v>
      </c>
      <c r="D2505" s="15">
        <v>1900</v>
      </c>
      <c r="E2505" s="121">
        <v>1</v>
      </c>
      <c r="F2505" t="s">
        <v>1031</v>
      </c>
      <c r="G2505" s="121" t="s">
        <v>1384</v>
      </c>
      <c r="H2505" t="s">
        <v>389</v>
      </c>
      <c r="I2505" t="s">
        <v>488</v>
      </c>
      <c r="J2505" t="s">
        <v>433</v>
      </c>
      <c r="K2505" t="s">
        <v>223</v>
      </c>
      <c r="L2505" s="756">
        <v>2.15</v>
      </c>
      <c r="M2505" t="s">
        <v>20</v>
      </c>
      <c r="N2505" s="681">
        <f t="shared" ca="1" si="168"/>
        <v>0</v>
      </c>
      <c r="O2505" s="681">
        <f t="shared" ca="1" si="168"/>
        <v>0</v>
      </c>
      <c r="P2505" s="681">
        <f t="shared" ca="1" si="168"/>
        <v>0</v>
      </c>
      <c r="Q2505" s="681">
        <f t="shared" ca="1" si="168"/>
        <v>0</v>
      </c>
      <c r="R2505" s="681">
        <f t="shared" ca="1" si="168"/>
        <v>41590.502727272717</v>
      </c>
      <c r="S2505" t="str">
        <f t="shared" si="169"/>
        <v>HUM_ASR_FY_2022</v>
      </c>
      <c r="T2505" s="958">
        <f t="shared" si="170"/>
        <v>45032</v>
      </c>
      <c r="U2505" t="str">
        <f t="shared" si="171"/>
        <v>Unaudited</v>
      </c>
    </row>
    <row r="2506" spans="1:21" x14ac:dyDescent="0.25">
      <c r="A2506" t="s">
        <v>437</v>
      </c>
      <c r="B2506" t="s">
        <v>1385</v>
      </c>
      <c r="C2506" t="s">
        <v>1386</v>
      </c>
      <c r="D2506" s="15">
        <v>1900</v>
      </c>
      <c r="E2506" s="121">
        <v>1</v>
      </c>
      <c r="F2506" t="s">
        <v>1031</v>
      </c>
      <c r="G2506" s="121" t="s">
        <v>1384</v>
      </c>
      <c r="H2506" t="s">
        <v>389</v>
      </c>
      <c r="I2506" t="s">
        <v>488</v>
      </c>
      <c r="J2506" t="s">
        <v>433</v>
      </c>
      <c r="K2506" t="s">
        <v>223</v>
      </c>
      <c r="L2506" s="756">
        <v>2.16</v>
      </c>
      <c r="M2506" t="s">
        <v>799</v>
      </c>
      <c r="N2506" s="681">
        <f t="shared" ca="1" si="168"/>
        <v>0</v>
      </c>
      <c r="O2506" s="681">
        <f t="shared" ca="1" si="168"/>
        <v>0</v>
      </c>
      <c r="P2506" s="681">
        <f t="shared" ca="1" si="168"/>
        <v>0</v>
      </c>
      <c r="Q2506" s="681">
        <f t="shared" ca="1" si="168"/>
        <v>0</v>
      </c>
      <c r="R2506" s="681">
        <f t="shared" ca="1" si="168"/>
        <v>0</v>
      </c>
      <c r="S2506" t="str">
        <f t="shared" si="169"/>
        <v>HUM_ASR_FY_2022</v>
      </c>
      <c r="T2506" s="958">
        <f t="shared" si="170"/>
        <v>45032</v>
      </c>
      <c r="U2506" t="str">
        <f t="shared" si="171"/>
        <v>Unaudited</v>
      </c>
    </row>
    <row r="2507" spans="1:21" x14ac:dyDescent="0.25">
      <c r="A2507" t="s">
        <v>437</v>
      </c>
      <c r="B2507" t="s">
        <v>1385</v>
      </c>
      <c r="C2507" t="s">
        <v>1386</v>
      </c>
      <c r="D2507" s="15">
        <v>1900</v>
      </c>
      <c r="E2507" s="121">
        <v>1</v>
      </c>
      <c r="F2507" t="s">
        <v>1031</v>
      </c>
      <c r="G2507" s="121" t="s">
        <v>1384</v>
      </c>
      <c r="H2507" t="s">
        <v>389</v>
      </c>
      <c r="I2507" t="s">
        <v>488</v>
      </c>
      <c r="J2507" t="s">
        <v>433</v>
      </c>
      <c r="K2507" t="s">
        <v>223</v>
      </c>
      <c r="L2507" s="756">
        <v>2.17</v>
      </c>
      <c r="M2507" t="s">
        <v>1052</v>
      </c>
      <c r="N2507" s="681">
        <f t="shared" ca="1" si="168"/>
        <v>0</v>
      </c>
      <c r="O2507" s="681">
        <f t="shared" ca="1" si="168"/>
        <v>0</v>
      </c>
      <c r="P2507" s="681">
        <f t="shared" ca="1" si="168"/>
        <v>0</v>
      </c>
      <c r="Q2507" s="681">
        <f t="shared" ca="1" si="168"/>
        <v>0</v>
      </c>
      <c r="R2507" s="681">
        <f t="shared" ca="1" si="168"/>
        <v>0</v>
      </c>
      <c r="S2507" t="str">
        <f t="shared" si="169"/>
        <v>HUM_ASR_FY_2022</v>
      </c>
      <c r="T2507" s="958">
        <f t="shared" si="170"/>
        <v>45032</v>
      </c>
      <c r="U2507" t="str">
        <f t="shared" si="171"/>
        <v>Unaudited</v>
      </c>
    </row>
    <row r="2508" spans="1:21" x14ac:dyDescent="0.25">
      <c r="A2508" t="s">
        <v>437</v>
      </c>
      <c r="B2508" t="s">
        <v>1385</v>
      </c>
      <c r="C2508" t="s">
        <v>1386</v>
      </c>
      <c r="D2508" s="15">
        <v>1900</v>
      </c>
      <c r="E2508" s="121">
        <v>1</v>
      </c>
      <c r="F2508" t="s">
        <v>1031</v>
      </c>
      <c r="G2508" s="121" t="s">
        <v>1384</v>
      </c>
      <c r="H2508" t="s">
        <v>389</v>
      </c>
      <c r="I2508" t="s">
        <v>488</v>
      </c>
      <c r="J2508" t="s">
        <v>433</v>
      </c>
      <c r="K2508" t="s">
        <v>223</v>
      </c>
      <c r="L2508" s="756">
        <v>2.1800000000000002</v>
      </c>
      <c r="M2508" t="s">
        <v>648</v>
      </c>
      <c r="N2508" s="681">
        <f t="shared" ca="1" si="168"/>
        <v>0</v>
      </c>
      <c r="O2508" s="681">
        <f t="shared" ca="1" si="168"/>
        <v>0</v>
      </c>
      <c r="P2508" s="681">
        <f t="shared" ca="1" si="168"/>
        <v>0</v>
      </c>
      <c r="Q2508" s="681">
        <f t="shared" ca="1" si="168"/>
        <v>0</v>
      </c>
      <c r="R2508" s="681">
        <f t="shared" ca="1" si="168"/>
        <v>9365.69</v>
      </c>
      <c r="S2508" t="str">
        <f t="shared" si="169"/>
        <v>HUM_ASR_FY_2022</v>
      </c>
      <c r="T2508" s="958">
        <f t="shared" si="170"/>
        <v>45032</v>
      </c>
      <c r="U2508" t="str">
        <f t="shared" si="171"/>
        <v>Unaudited</v>
      </c>
    </row>
    <row r="2509" spans="1:21" x14ac:dyDescent="0.25">
      <c r="A2509" t="s">
        <v>437</v>
      </c>
      <c r="B2509" t="s">
        <v>1385</v>
      </c>
      <c r="C2509" t="s">
        <v>1386</v>
      </c>
      <c r="D2509" s="15">
        <v>1900</v>
      </c>
      <c r="E2509" s="121">
        <v>1</v>
      </c>
      <c r="F2509" t="s">
        <v>1031</v>
      </c>
      <c r="G2509" s="121" t="s">
        <v>1384</v>
      </c>
      <c r="H2509" t="s">
        <v>389</v>
      </c>
      <c r="I2509" t="s">
        <v>488</v>
      </c>
      <c r="J2509" t="s">
        <v>433</v>
      </c>
      <c r="K2509" t="s">
        <v>223</v>
      </c>
      <c r="L2509" s="756">
        <v>2.19</v>
      </c>
      <c r="M2509" t="s">
        <v>218</v>
      </c>
      <c r="N2509" s="681">
        <f t="shared" ca="1" si="168"/>
        <v>0</v>
      </c>
      <c r="O2509" s="681">
        <f t="shared" ca="1" si="168"/>
        <v>0</v>
      </c>
      <c r="P2509" s="681">
        <f t="shared" ca="1" si="168"/>
        <v>0</v>
      </c>
      <c r="Q2509" s="681">
        <f t="shared" ca="1" si="168"/>
        <v>0</v>
      </c>
      <c r="R2509" s="681">
        <f t="shared" ca="1" si="168"/>
        <v>0</v>
      </c>
      <c r="S2509" t="str">
        <f t="shared" si="169"/>
        <v>HUM_ASR_FY_2022</v>
      </c>
      <c r="T2509" s="958">
        <f t="shared" si="170"/>
        <v>45032</v>
      </c>
      <c r="U2509" t="str">
        <f t="shared" si="171"/>
        <v>Unaudited</v>
      </c>
    </row>
    <row r="2510" spans="1:21" x14ac:dyDescent="0.25">
      <c r="A2510" t="s">
        <v>437</v>
      </c>
      <c r="B2510" t="s">
        <v>1385</v>
      </c>
      <c r="C2510" t="s">
        <v>1386</v>
      </c>
      <c r="D2510" s="15">
        <v>1900</v>
      </c>
      <c r="E2510" s="121">
        <v>1</v>
      </c>
      <c r="F2510" t="s">
        <v>1031</v>
      </c>
      <c r="G2510" s="121" t="s">
        <v>1384</v>
      </c>
      <c r="H2510" t="s">
        <v>389</v>
      </c>
      <c r="I2510" t="s">
        <v>488</v>
      </c>
      <c r="J2510" t="s">
        <v>433</v>
      </c>
      <c r="K2510" t="s">
        <v>223</v>
      </c>
      <c r="L2510" s="756" t="s">
        <v>704</v>
      </c>
      <c r="M2510" t="s">
        <v>230</v>
      </c>
      <c r="N2510" s="681">
        <f t="shared" ca="1" si="168"/>
        <v>0</v>
      </c>
      <c r="O2510" s="681">
        <f t="shared" ca="1" si="168"/>
        <v>0</v>
      </c>
      <c r="P2510" s="681">
        <f t="shared" ca="1" si="168"/>
        <v>0</v>
      </c>
      <c r="Q2510" s="681">
        <f t="shared" ca="1" si="168"/>
        <v>0</v>
      </c>
      <c r="R2510" s="681">
        <f t="shared" ca="1" si="168"/>
        <v>-514037.67833747162</v>
      </c>
      <c r="S2510" t="str">
        <f t="shared" si="169"/>
        <v>HUM_ASR_FY_2022</v>
      </c>
      <c r="T2510" s="958">
        <f t="shared" si="170"/>
        <v>45032</v>
      </c>
      <c r="U2510" t="str">
        <f t="shared" si="171"/>
        <v>Unaudited</v>
      </c>
    </row>
    <row r="2511" spans="1:21" x14ac:dyDescent="0.25">
      <c r="A2511" t="s">
        <v>437</v>
      </c>
      <c r="B2511" t="s">
        <v>1385</v>
      </c>
      <c r="C2511" t="s">
        <v>1386</v>
      </c>
      <c r="D2511" s="15">
        <v>1900</v>
      </c>
      <c r="E2511" s="121">
        <v>1</v>
      </c>
      <c r="F2511" t="s">
        <v>1031</v>
      </c>
      <c r="G2511" s="121" t="s">
        <v>1384</v>
      </c>
      <c r="H2511" t="s">
        <v>389</v>
      </c>
      <c r="I2511" t="s">
        <v>488</v>
      </c>
      <c r="J2511" t="s">
        <v>433</v>
      </c>
      <c r="K2511" t="s">
        <v>223</v>
      </c>
      <c r="L2511" s="756">
        <v>2.21</v>
      </c>
      <c r="M2511" t="s">
        <v>466</v>
      </c>
      <c r="N2511" s="681">
        <f t="shared" ca="1" si="168"/>
        <v>0</v>
      </c>
      <c r="O2511" s="681">
        <f t="shared" ca="1" si="168"/>
        <v>0</v>
      </c>
      <c r="P2511" s="681">
        <f t="shared" ca="1" si="168"/>
        <v>0</v>
      </c>
      <c r="Q2511" s="681">
        <f t="shared" ca="1" si="168"/>
        <v>0</v>
      </c>
      <c r="R2511" s="681">
        <f t="shared" ca="1" si="168"/>
        <v>0</v>
      </c>
      <c r="S2511" t="str">
        <f t="shared" si="169"/>
        <v>HUM_ASR_FY_2022</v>
      </c>
      <c r="T2511" s="958">
        <f t="shared" si="170"/>
        <v>45032</v>
      </c>
      <c r="U2511" t="str">
        <f t="shared" si="171"/>
        <v>Unaudited</v>
      </c>
    </row>
    <row r="2512" spans="1:21" x14ac:dyDescent="0.25">
      <c r="A2512" t="s">
        <v>437</v>
      </c>
      <c r="B2512" t="s">
        <v>1385</v>
      </c>
      <c r="C2512" t="s">
        <v>1386</v>
      </c>
      <c r="D2512" s="15">
        <v>1900</v>
      </c>
      <c r="E2512" s="121">
        <v>1</v>
      </c>
      <c r="F2512" t="s">
        <v>1031</v>
      </c>
      <c r="G2512" s="121" t="s">
        <v>1384</v>
      </c>
      <c r="H2512" t="s">
        <v>389</v>
      </c>
      <c r="I2512" t="s">
        <v>488</v>
      </c>
      <c r="J2512" t="s">
        <v>433</v>
      </c>
      <c r="K2512" t="s">
        <v>6</v>
      </c>
      <c r="L2512" s="756" t="s">
        <v>70</v>
      </c>
      <c r="M2512" t="s">
        <v>188</v>
      </c>
      <c r="N2512" s="681">
        <f t="shared" ca="1" si="168"/>
        <v>0</v>
      </c>
      <c r="O2512" s="681">
        <f t="shared" ca="1" si="168"/>
        <v>0</v>
      </c>
      <c r="P2512" s="681">
        <f t="shared" ca="1" si="168"/>
        <v>0</v>
      </c>
      <c r="Q2512" s="681">
        <f t="shared" ca="1" si="168"/>
        <v>0</v>
      </c>
      <c r="R2512" s="681">
        <f t="shared" ca="1" si="168"/>
        <v>-481.78000000000003</v>
      </c>
      <c r="S2512" t="str">
        <f t="shared" si="169"/>
        <v>HUM_ASR_FY_2022</v>
      </c>
      <c r="T2512" s="958">
        <f t="shared" si="170"/>
        <v>45032</v>
      </c>
      <c r="U2512" t="str">
        <f t="shared" si="171"/>
        <v>Unaudited</v>
      </c>
    </row>
    <row r="2513" spans="1:21" x14ac:dyDescent="0.25">
      <c r="A2513" t="s">
        <v>437</v>
      </c>
      <c r="B2513" t="s">
        <v>1385</v>
      </c>
      <c r="C2513" t="s">
        <v>1386</v>
      </c>
      <c r="D2513" s="15">
        <v>1900</v>
      </c>
      <c r="E2513" s="121">
        <v>1</v>
      </c>
      <c r="F2513" t="s">
        <v>1031</v>
      </c>
      <c r="G2513" s="121" t="s">
        <v>1384</v>
      </c>
      <c r="H2513" t="s">
        <v>389</v>
      </c>
      <c r="I2513" t="s">
        <v>488</v>
      </c>
      <c r="J2513" t="s">
        <v>433</v>
      </c>
      <c r="K2513" t="s">
        <v>6</v>
      </c>
      <c r="L2513" s="756" t="s">
        <v>71</v>
      </c>
      <c r="M2513" t="s">
        <v>231</v>
      </c>
      <c r="N2513" s="681">
        <f t="shared" ca="1" si="168"/>
        <v>0</v>
      </c>
      <c r="O2513" s="681">
        <f t="shared" ca="1" si="168"/>
        <v>0</v>
      </c>
      <c r="P2513" s="681">
        <f t="shared" ca="1" si="168"/>
        <v>0</v>
      </c>
      <c r="Q2513" s="681">
        <f t="shared" ca="1" si="168"/>
        <v>0</v>
      </c>
      <c r="R2513" s="681">
        <f t="shared" ca="1" si="168"/>
        <v>0</v>
      </c>
      <c r="S2513" t="str">
        <f t="shared" si="169"/>
        <v>HUM_ASR_FY_2022</v>
      </c>
      <c r="T2513" s="958">
        <f t="shared" si="170"/>
        <v>45032</v>
      </c>
      <c r="U2513" t="str">
        <f t="shared" si="171"/>
        <v>Unaudited</v>
      </c>
    </row>
    <row r="2514" spans="1:21" x14ac:dyDescent="0.25">
      <c r="A2514" t="s">
        <v>437</v>
      </c>
      <c r="B2514" t="s">
        <v>1385</v>
      </c>
      <c r="C2514" t="s">
        <v>1386</v>
      </c>
      <c r="D2514" s="15">
        <v>1900</v>
      </c>
      <c r="E2514" s="121">
        <v>1</v>
      </c>
      <c r="F2514" t="s">
        <v>1031</v>
      </c>
      <c r="G2514" s="121" t="s">
        <v>1384</v>
      </c>
      <c r="H2514" t="s">
        <v>389</v>
      </c>
      <c r="I2514" t="s">
        <v>488</v>
      </c>
      <c r="J2514" t="s">
        <v>433</v>
      </c>
      <c r="K2514" t="s">
        <v>6</v>
      </c>
      <c r="L2514" s="756" t="s">
        <v>72</v>
      </c>
      <c r="M2514" t="s">
        <v>164</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HUM_ASR_FY_2022</v>
      </c>
      <c r="T2514" s="958">
        <f t="shared" si="170"/>
        <v>45032</v>
      </c>
      <c r="U2514" t="str">
        <f t="shared" si="171"/>
        <v>Unaudited</v>
      </c>
    </row>
    <row r="2515" spans="1:21" x14ac:dyDescent="0.25">
      <c r="A2515" t="s">
        <v>437</v>
      </c>
      <c r="B2515" t="s">
        <v>1385</v>
      </c>
      <c r="C2515" t="s">
        <v>1386</v>
      </c>
      <c r="D2515" s="15">
        <v>1900</v>
      </c>
      <c r="E2515" s="121">
        <v>1</v>
      </c>
      <c r="F2515" t="s">
        <v>1031</v>
      </c>
      <c r="G2515" s="121" t="s">
        <v>1384</v>
      </c>
      <c r="H2515" t="s">
        <v>389</v>
      </c>
      <c r="I2515" t="s">
        <v>488</v>
      </c>
      <c r="J2515" t="s">
        <v>433</v>
      </c>
      <c r="K2515" t="s">
        <v>6</v>
      </c>
      <c r="L2515" s="756">
        <v>3.4</v>
      </c>
      <c r="M2515" t="s">
        <v>461</v>
      </c>
      <c r="N2515" s="681">
        <f t="shared" ca="1" si="172"/>
        <v>0</v>
      </c>
      <c r="O2515" s="681">
        <f t="shared" ca="1" si="172"/>
        <v>0</v>
      </c>
      <c r="P2515" s="681">
        <f t="shared" ca="1" si="172"/>
        <v>0</v>
      </c>
      <c r="Q2515" s="681">
        <f t="shared" ca="1" si="172"/>
        <v>0</v>
      </c>
      <c r="R2515" s="681">
        <f t="shared" ca="1" si="172"/>
        <v>0</v>
      </c>
      <c r="S2515" t="str">
        <f t="shared" si="169"/>
        <v>HUM_ASR_FY_2022</v>
      </c>
      <c r="T2515" s="958">
        <f t="shared" si="170"/>
        <v>45032</v>
      </c>
      <c r="U2515" t="str">
        <f t="shared" si="171"/>
        <v>Unaudited</v>
      </c>
    </row>
    <row r="2516" spans="1:21" x14ac:dyDescent="0.25">
      <c r="A2516" t="s">
        <v>437</v>
      </c>
      <c r="B2516" t="s">
        <v>1385</v>
      </c>
      <c r="C2516" t="s">
        <v>1386</v>
      </c>
      <c r="D2516" s="15">
        <v>1900</v>
      </c>
      <c r="E2516" s="121">
        <v>1</v>
      </c>
      <c r="F2516" t="s">
        <v>1031</v>
      </c>
      <c r="G2516" s="121" t="s">
        <v>1384</v>
      </c>
      <c r="H2516" t="s">
        <v>389</v>
      </c>
      <c r="I2516" t="s">
        <v>488</v>
      </c>
      <c r="J2516" t="s">
        <v>433</v>
      </c>
      <c r="K2516" t="s">
        <v>434</v>
      </c>
      <c r="L2516" s="756">
        <v>4.5</v>
      </c>
      <c r="M2516" t="s">
        <v>32</v>
      </c>
      <c r="N2516" s="681">
        <f t="shared" ca="1" si="172"/>
        <v>0</v>
      </c>
      <c r="O2516" s="681">
        <f t="shared" ca="1" si="172"/>
        <v>0</v>
      </c>
      <c r="P2516" s="681">
        <f t="shared" ca="1" si="172"/>
        <v>0</v>
      </c>
      <c r="Q2516" s="681">
        <f t="shared" ca="1" si="172"/>
        <v>0</v>
      </c>
      <c r="R2516" s="681">
        <f t="shared" ca="1" si="172"/>
        <v>-12438.920000000004</v>
      </c>
      <c r="S2516" t="str">
        <f t="shared" si="169"/>
        <v>HUM_ASR_FY_2022</v>
      </c>
      <c r="T2516" s="958">
        <f t="shared" si="170"/>
        <v>45032</v>
      </c>
      <c r="U2516" t="str">
        <f t="shared" si="171"/>
        <v>Unaudited</v>
      </c>
    </row>
    <row r="2517" spans="1:21" x14ac:dyDescent="0.25">
      <c r="A2517" t="s">
        <v>437</v>
      </c>
      <c r="B2517" t="s">
        <v>1385</v>
      </c>
      <c r="C2517" t="s">
        <v>1386</v>
      </c>
      <c r="D2517" s="15">
        <v>1900</v>
      </c>
      <c r="E2517" s="121">
        <v>1</v>
      </c>
      <c r="F2517" t="s">
        <v>1031</v>
      </c>
      <c r="G2517" s="121" t="s">
        <v>1384</v>
      </c>
      <c r="H2517" t="s">
        <v>389</v>
      </c>
      <c r="I2517" t="s">
        <v>488</v>
      </c>
      <c r="J2517" t="s">
        <v>433</v>
      </c>
      <c r="K2517" t="s">
        <v>434</v>
      </c>
      <c r="L2517" s="756" t="s">
        <v>944</v>
      </c>
      <c r="M2517" t="s">
        <v>935</v>
      </c>
      <c r="N2517" s="681">
        <f t="shared" ca="1" si="172"/>
        <v>0</v>
      </c>
      <c r="O2517" s="681">
        <f t="shared" ca="1" si="172"/>
        <v>0</v>
      </c>
      <c r="P2517" s="681">
        <f t="shared" ca="1" si="172"/>
        <v>0</v>
      </c>
      <c r="Q2517" s="681">
        <f t="shared" ca="1" si="172"/>
        <v>0</v>
      </c>
      <c r="R2517" s="681">
        <f t="shared" ca="1" si="172"/>
        <v>0</v>
      </c>
      <c r="S2517" t="str">
        <f t="shared" si="169"/>
        <v>HUM_ASR_FY_2022</v>
      </c>
      <c r="T2517" s="958">
        <f t="shared" si="170"/>
        <v>45032</v>
      </c>
      <c r="U2517" t="str">
        <f t="shared" si="171"/>
        <v>Unaudited</v>
      </c>
    </row>
    <row r="2518" spans="1:21" x14ac:dyDescent="0.25">
      <c r="A2518" t="s">
        <v>437</v>
      </c>
      <c r="B2518" t="s">
        <v>1385</v>
      </c>
      <c r="C2518" t="s">
        <v>1386</v>
      </c>
      <c r="D2518" s="15">
        <v>1900</v>
      </c>
      <c r="E2518" s="121">
        <v>1</v>
      </c>
      <c r="F2518" t="s">
        <v>1031</v>
      </c>
      <c r="G2518" s="121" t="s">
        <v>1384</v>
      </c>
      <c r="H2518" t="s">
        <v>389</v>
      </c>
      <c r="I2518" t="s">
        <v>488</v>
      </c>
      <c r="J2518" t="s">
        <v>433</v>
      </c>
      <c r="K2518" t="s">
        <v>434</v>
      </c>
      <c r="L2518" s="756" t="s">
        <v>193</v>
      </c>
      <c r="M2518" t="s">
        <v>40</v>
      </c>
      <c r="N2518" s="681">
        <f t="shared" ca="1" si="172"/>
        <v>0</v>
      </c>
      <c r="O2518" s="681">
        <f t="shared" ca="1" si="172"/>
        <v>0</v>
      </c>
      <c r="P2518" s="681">
        <f t="shared" ca="1" si="172"/>
        <v>0</v>
      </c>
      <c r="Q2518" s="681">
        <f t="shared" ca="1" si="172"/>
        <v>0</v>
      </c>
      <c r="R2518" s="681">
        <f t="shared" ca="1" si="172"/>
        <v>0</v>
      </c>
      <c r="S2518" t="str">
        <f t="shared" si="169"/>
        <v>HUM_ASR_FY_2022</v>
      </c>
      <c r="T2518" s="958">
        <f t="shared" si="170"/>
        <v>45032</v>
      </c>
      <c r="U2518" t="str">
        <f t="shared" si="171"/>
        <v>Unaudited</v>
      </c>
    </row>
    <row r="2519" spans="1:21" x14ac:dyDescent="0.25">
      <c r="A2519" t="s">
        <v>437</v>
      </c>
      <c r="B2519" t="s">
        <v>1385</v>
      </c>
      <c r="C2519" t="s">
        <v>1386</v>
      </c>
      <c r="D2519" s="15">
        <v>1900</v>
      </c>
      <c r="E2519" s="121">
        <v>1</v>
      </c>
      <c r="F2519" t="s">
        <v>1031</v>
      </c>
      <c r="G2519" s="121" t="s">
        <v>1384</v>
      </c>
      <c r="H2519" t="s">
        <v>389</v>
      </c>
      <c r="I2519" t="s">
        <v>488</v>
      </c>
      <c r="J2519" t="s">
        <v>433</v>
      </c>
      <c r="K2519" t="s">
        <v>434</v>
      </c>
      <c r="L2519" s="756" t="s">
        <v>192</v>
      </c>
      <c r="M2519" t="s">
        <v>329</v>
      </c>
      <c r="N2519" s="681">
        <f t="shared" ca="1" si="172"/>
        <v>0</v>
      </c>
      <c r="O2519" s="681">
        <f t="shared" ca="1" si="172"/>
        <v>0</v>
      </c>
      <c r="P2519" s="681">
        <f t="shared" ca="1" si="172"/>
        <v>0</v>
      </c>
      <c r="Q2519" s="681">
        <f t="shared" ca="1" si="172"/>
        <v>0</v>
      </c>
      <c r="R2519" s="681">
        <f t="shared" ca="1" si="172"/>
        <v>0</v>
      </c>
      <c r="S2519" t="str">
        <f t="shared" si="169"/>
        <v>HUM_ASR_FY_2022</v>
      </c>
      <c r="T2519" s="958">
        <f t="shared" si="170"/>
        <v>45032</v>
      </c>
      <c r="U2519" t="str">
        <f t="shared" si="171"/>
        <v>Unaudited</v>
      </c>
    </row>
    <row r="2520" spans="1:21" x14ac:dyDescent="0.25">
      <c r="A2520" t="s">
        <v>437</v>
      </c>
      <c r="B2520" t="s">
        <v>1385</v>
      </c>
      <c r="C2520" t="s">
        <v>1386</v>
      </c>
      <c r="D2520" s="15">
        <v>1900</v>
      </c>
      <c r="E2520" s="121">
        <v>1</v>
      </c>
      <c r="F2520" t="s">
        <v>1031</v>
      </c>
      <c r="G2520" s="121" t="s">
        <v>1384</v>
      </c>
      <c r="H2520" t="s">
        <v>389</v>
      </c>
      <c r="I2520" t="s">
        <v>488</v>
      </c>
      <c r="J2520" t="s">
        <v>450</v>
      </c>
      <c r="K2520" t="s">
        <v>435</v>
      </c>
      <c r="L2520" s="756" t="s">
        <v>79</v>
      </c>
      <c r="M2520" t="s">
        <v>27</v>
      </c>
      <c r="N2520" s="681">
        <f t="shared" ca="1" si="172"/>
        <v>0</v>
      </c>
      <c r="O2520" s="681">
        <f t="shared" ca="1" si="172"/>
        <v>0</v>
      </c>
      <c r="P2520" s="681">
        <f t="shared" ca="1" si="172"/>
        <v>0</v>
      </c>
      <c r="Q2520" s="681">
        <f t="shared" ca="1" si="172"/>
        <v>0</v>
      </c>
      <c r="R2520" s="681">
        <f t="shared" ca="1" si="172"/>
        <v>0</v>
      </c>
      <c r="S2520" t="str">
        <f t="shared" si="169"/>
        <v>HUM_ASR_FY_2022</v>
      </c>
      <c r="T2520" s="958">
        <f t="shared" si="170"/>
        <v>45032</v>
      </c>
      <c r="U2520" t="str">
        <f t="shared" si="171"/>
        <v>Unaudited</v>
      </c>
    </row>
    <row r="2521" spans="1:21" x14ac:dyDescent="0.25">
      <c r="A2521" t="s">
        <v>437</v>
      </c>
      <c r="B2521" t="s">
        <v>1385</v>
      </c>
      <c r="C2521" t="s">
        <v>1386</v>
      </c>
      <c r="D2521" s="15">
        <v>1900</v>
      </c>
      <c r="E2521" s="121">
        <v>1</v>
      </c>
      <c r="F2521" t="s">
        <v>1031</v>
      </c>
      <c r="G2521" s="121" t="s">
        <v>1384</v>
      </c>
      <c r="H2521" t="s">
        <v>389</v>
      </c>
      <c r="I2521" t="s">
        <v>488</v>
      </c>
      <c r="J2521" t="s">
        <v>450</v>
      </c>
      <c r="K2521" t="s">
        <v>435</v>
      </c>
      <c r="L2521" s="756" t="s">
        <v>80</v>
      </c>
      <c r="M2521" t="s">
        <v>97</v>
      </c>
      <c r="N2521" s="681">
        <f t="shared" ca="1" si="172"/>
        <v>0</v>
      </c>
      <c r="O2521" s="681">
        <f t="shared" ca="1" si="172"/>
        <v>0</v>
      </c>
      <c r="P2521" s="681">
        <f t="shared" ca="1" si="172"/>
        <v>0</v>
      </c>
      <c r="Q2521" s="681">
        <f t="shared" ca="1" si="172"/>
        <v>0</v>
      </c>
      <c r="R2521" s="681">
        <f t="shared" ca="1" si="172"/>
        <v>0</v>
      </c>
      <c r="S2521" t="str">
        <f t="shared" si="169"/>
        <v>HUM_ASR_FY_2022</v>
      </c>
      <c r="T2521" s="958">
        <f t="shared" si="170"/>
        <v>45032</v>
      </c>
      <c r="U2521" t="str">
        <f t="shared" si="171"/>
        <v>Unaudited</v>
      </c>
    </row>
    <row r="2522" spans="1:21" x14ac:dyDescent="0.25">
      <c r="A2522" t="s">
        <v>437</v>
      </c>
      <c r="B2522" t="s">
        <v>1385</v>
      </c>
      <c r="C2522" t="s">
        <v>1386</v>
      </c>
      <c r="D2522" s="15">
        <v>1900</v>
      </c>
      <c r="E2522" s="121">
        <v>1</v>
      </c>
      <c r="F2522" t="s">
        <v>1031</v>
      </c>
      <c r="G2522" s="121" t="s">
        <v>1384</v>
      </c>
      <c r="H2522" t="s">
        <v>389</v>
      </c>
      <c r="I2522" t="s">
        <v>488</v>
      </c>
      <c r="J2522" t="s">
        <v>450</v>
      </c>
      <c r="K2522" t="s">
        <v>435</v>
      </c>
      <c r="L2522" s="756" t="s">
        <v>81</v>
      </c>
      <c r="M2522" t="s">
        <v>98</v>
      </c>
      <c r="N2522" s="681">
        <f t="shared" ca="1" si="172"/>
        <v>0</v>
      </c>
      <c r="O2522" s="681">
        <f t="shared" ca="1" si="172"/>
        <v>0</v>
      </c>
      <c r="P2522" s="681">
        <f t="shared" ca="1" si="172"/>
        <v>0</v>
      </c>
      <c r="Q2522" s="681">
        <f t="shared" ca="1" si="172"/>
        <v>0</v>
      </c>
      <c r="R2522" s="681">
        <f t="shared" ca="1" si="172"/>
        <v>0</v>
      </c>
      <c r="S2522" t="str">
        <f t="shared" si="169"/>
        <v>HUM_ASR_FY_2022</v>
      </c>
      <c r="T2522" s="958">
        <f t="shared" si="170"/>
        <v>45032</v>
      </c>
      <c r="U2522" t="str">
        <f t="shared" si="171"/>
        <v>Unaudited</v>
      </c>
    </row>
    <row r="2523" spans="1:21" x14ac:dyDescent="0.25">
      <c r="A2523" t="s">
        <v>437</v>
      </c>
      <c r="B2523" t="s">
        <v>1385</v>
      </c>
      <c r="C2523" t="s">
        <v>1386</v>
      </c>
      <c r="D2523" s="15">
        <v>1900</v>
      </c>
      <c r="E2523" s="121">
        <v>1</v>
      </c>
      <c r="F2523" t="s">
        <v>1031</v>
      </c>
      <c r="G2523" s="121" t="s">
        <v>1384</v>
      </c>
      <c r="H2523" t="s">
        <v>389</v>
      </c>
      <c r="I2523" t="s">
        <v>488</v>
      </c>
      <c r="J2523" t="s">
        <v>450</v>
      </c>
      <c r="K2523" t="s">
        <v>435</v>
      </c>
      <c r="L2523" s="756" t="s">
        <v>82</v>
      </c>
      <c r="M2523" t="s">
        <v>99</v>
      </c>
      <c r="N2523" s="681">
        <f t="shared" ca="1" si="172"/>
        <v>0</v>
      </c>
      <c r="O2523" s="681">
        <f t="shared" ca="1" si="172"/>
        <v>0</v>
      </c>
      <c r="P2523" s="681">
        <f t="shared" ca="1" si="172"/>
        <v>0</v>
      </c>
      <c r="Q2523" s="681">
        <f t="shared" ca="1" si="172"/>
        <v>0</v>
      </c>
      <c r="R2523" s="681">
        <f t="shared" ca="1" si="172"/>
        <v>0</v>
      </c>
      <c r="S2523" t="str">
        <f t="shared" si="169"/>
        <v>HUM_ASR_FY_2022</v>
      </c>
      <c r="T2523" s="958">
        <f t="shared" si="170"/>
        <v>45032</v>
      </c>
      <c r="U2523" t="str">
        <f t="shared" si="171"/>
        <v>Unaudited</v>
      </c>
    </row>
    <row r="2524" spans="1:21" x14ac:dyDescent="0.25">
      <c r="A2524" t="s">
        <v>437</v>
      </c>
      <c r="B2524" t="s">
        <v>1385</v>
      </c>
      <c r="C2524" t="s">
        <v>1386</v>
      </c>
      <c r="D2524" s="15">
        <v>1900</v>
      </c>
      <c r="E2524" s="121">
        <v>1</v>
      </c>
      <c r="F2524" t="s">
        <v>1031</v>
      </c>
      <c r="G2524" s="121" t="s">
        <v>1384</v>
      </c>
      <c r="H2524" t="s">
        <v>389</v>
      </c>
      <c r="I2524" t="s">
        <v>488</v>
      </c>
      <c r="J2524" t="s">
        <v>450</v>
      </c>
      <c r="K2524" t="s">
        <v>435</v>
      </c>
      <c r="L2524" s="756" t="s">
        <v>216</v>
      </c>
      <c r="M2524" t="s">
        <v>100</v>
      </c>
      <c r="N2524" s="681">
        <f t="shared" ca="1" si="172"/>
        <v>0</v>
      </c>
      <c r="O2524" s="681">
        <f t="shared" ca="1" si="172"/>
        <v>0</v>
      </c>
      <c r="P2524" s="681">
        <f t="shared" ca="1" si="172"/>
        <v>0</v>
      </c>
      <c r="Q2524" s="681">
        <f t="shared" ca="1" si="172"/>
        <v>0</v>
      </c>
      <c r="R2524" s="681">
        <f t="shared" ca="1" si="172"/>
        <v>0</v>
      </c>
      <c r="S2524" t="str">
        <f t="shared" si="169"/>
        <v>HUM_ASR_FY_2022</v>
      </c>
      <c r="T2524" s="958">
        <f t="shared" si="170"/>
        <v>45032</v>
      </c>
      <c r="U2524" t="str">
        <f t="shared" si="171"/>
        <v>Unaudited</v>
      </c>
    </row>
    <row r="2525" spans="1:21" x14ac:dyDescent="0.25">
      <c r="A2525" t="s">
        <v>437</v>
      </c>
      <c r="B2525" t="s">
        <v>1385</v>
      </c>
      <c r="C2525" t="s">
        <v>1386</v>
      </c>
      <c r="D2525" s="15">
        <v>1900</v>
      </c>
      <c r="E2525" s="121">
        <v>1</v>
      </c>
      <c r="F2525" t="s">
        <v>1031</v>
      </c>
      <c r="G2525" s="121" t="s">
        <v>1384</v>
      </c>
      <c r="H2525" t="s">
        <v>389</v>
      </c>
      <c r="I2525" t="s">
        <v>488</v>
      </c>
      <c r="J2525" t="s">
        <v>450</v>
      </c>
      <c r="K2525" t="s">
        <v>435</v>
      </c>
      <c r="L2525" s="756" t="s">
        <v>215</v>
      </c>
      <c r="M2525" t="s">
        <v>28</v>
      </c>
      <c r="N2525" s="681">
        <f t="shared" ca="1" si="172"/>
        <v>0</v>
      </c>
      <c r="O2525" s="681">
        <f t="shared" ca="1" si="172"/>
        <v>0</v>
      </c>
      <c r="P2525" s="681">
        <f t="shared" ca="1" si="172"/>
        <v>0</v>
      </c>
      <c r="Q2525" s="681">
        <f t="shared" ca="1" si="172"/>
        <v>0</v>
      </c>
      <c r="R2525" s="681">
        <f t="shared" ca="1" si="172"/>
        <v>0</v>
      </c>
      <c r="S2525" t="str">
        <f t="shared" si="169"/>
        <v>HUM_ASR_FY_2022</v>
      </c>
      <c r="T2525" s="958">
        <f t="shared" si="170"/>
        <v>45032</v>
      </c>
      <c r="U2525" t="str">
        <f t="shared" si="171"/>
        <v>Unaudited</v>
      </c>
    </row>
    <row r="2526" spans="1:21" x14ac:dyDescent="0.25">
      <c r="A2526" t="s">
        <v>437</v>
      </c>
      <c r="B2526" t="s">
        <v>1385</v>
      </c>
      <c r="C2526" t="s">
        <v>1386</v>
      </c>
      <c r="D2526" s="15">
        <v>1900</v>
      </c>
      <c r="E2526" s="121">
        <v>1</v>
      </c>
      <c r="F2526" t="s">
        <v>1031</v>
      </c>
      <c r="G2526" s="121" t="s">
        <v>1384</v>
      </c>
      <c r="H2526" t="s">
        <v>389</v>
      </c>
      <c r="I2526" t="s">
        <v>488</v>
      </c>
      <c r="J2526" t="s">
        <v>436</v>
      </c>
      <c r="K2526" t="s">
        <v>436</v>
      </c>
      <c r="L2526" s="756" t="s">
        <v>84</v>
      </c>
      <c r="M2526" t="s">
        <v>327</v>
      </c>
      <c r="N2526" s="681">
        <f t="shared" ca="1" si="172"/>
        <v>0</v>
      </c>
      <c r="O2526" s="681">
        <f t="shared" ca="1" si="172"/>
        <v>0</v>
      </c>
      <c r="P2526" s="681">
        <f t="shared" ca="1" si="172"/>
        <v>0</v>
      </c>
      <c r="Q2526" s="681">
        <f t="shared" ca="1" si="172"/>
        <v>0</v>
      </c>
      <c r="R2526" s="681">
        <f t="shared" ca="1" si="172"/>
        <v>0</v>
      </c>
      <c r="S2526" t="str">
        <f t="shared" si="169"/>
        <v>HUM_ASR_FY_2022</v>
      </c>
      <c r="T2526" s="958">
        <f t="shared" si="170"/>
        <v>45032</v>
      </c>
      <c r="U2526" t="str">
        <f t="shared" si="171"/>
        <v>Unaudited</v>
      </c>
    </row>
    <row r="2527" spans="1:21" x14ac:dyDescent="0.25">
      <c r="A2527" t="s">
        <v>437</v>
      </c>
      <c r="B2527" t="s">
        <v>1385</v>
      </c>
      <c r="C2527" t="s">
        <v>1386</v>
      </c>
      <c r="D2527" s="15">
        <v>1900</v>
      </c>
      <c r="E2527" s="121">
        <v>1</v>
      </c>
      <c r="F2527" t="s">
        <v>1031</v>
      </c>
      <c r="G2527" s="121" t="s">
        <v>1384</v>
      </c>
      <c r="H2527" t="s">
        <v>389</v>
      </c>
      <c r="I2527" t="s">
        <v>488</v>
      </c>
      <c r="J2527" t="s">
        <v>436</v>
      </c>
      <c r="K2527" t="s">
        <v>436</v>
      </c>
      <c r="L2527" s="756" t="s">
        <v>85</v>
      </c>
      <c r="M2527" t="s">
        <v>325</v>
      </c>
      <c r="N2527" s="681">
        <f t="shared" ca="1" si="172"/>
        <v>0</v>
      </c>
      <c r="O2527" s="681">
        <f t="shared" ca="1" si="172"/>
        <v>0</v>
      </c>
      <c r="P2527" s="681">
        <f t="shared" ca="1" si="172"/>
        <v>0</v>
      </c>
      <c r="Q2527" s="681">
        <f t="shared" ca="1" si="172"/>
        <v>0</v>
      </c>
      <c r="R2527" s="681">
        <f t="shared" ca="1" si="172"/>
        <v>0</v>
      </c>
      <c r="S2527" t="str">
        <f t="shared" si="169"/>
        <v>HUM_ASR_FY_2022</v>
      </c>
      <c r="T2527" s="958">
        <f t="shared" si="170"/>
        <v>45032</v>
      </c>
      <c r="U2527" t="str">
        <f t="shared" si="171"/>
        <v>Unaudited</v>
      </c>
    </row>
    <row r="2528" spans="1:21" x14ac:dyDescent="0.25">
      <c r="A2528" t="s">
        <v>437</v>
      </c>
      <c r="B2528" t="s">
        <v>1385</v>
      </c>
      <c r="C2528" t="s">
        <v>1386</v>
      </c>
      <c r="D2528" s="15">
        <v>1900</v>
      </c>
      <c r="E2528" s="121">
        <v>1</v>
      </c>
      <c r="F2528" t="s">
        <v>1031</v>
      </c>
      <c r="G2528" s="121" t="s">
        <v>1384</v>
      </c>
      <c r="H2528" t="s">
        <v>389</v>
      </c>
      <c r="I2528" t="s">
        <v>488</v>
      </c>
      <c r="J2528" t="s">
        <v>436</v>
      </c>
      <c r="K2528" t="s">
        <v>436</v>
      </c>
      <c r="L2528" s="756" t="s">
        <v>86</v>
      </c>
      <c r="M2528" t="s">
        <v>494</v>
      </c>
      <c r="N2528" s="681">
        <f t="shared" ca="1" si="172"/>
        <v>0</v>
      </c>
      <c r="O2528" s="681">
        <f t="shared" ca="1" si="172"/>
        <v>0</v>
      </c>
      <c r="P2528" s="681">
        <f t="shared" ca="1" si="172"/>
        <v>0</v>
      </c>
      <c r="Q2528" s="681">
        <f t="shared" ca="1" si="172"/>
        <v>0</v>
      </c>
      <c r="R2528" s="681">
        <f t="shared" ca="1" si="172"/>
        <v>0</v>
      </c>
      <c r="S2528" t="str">
        <f t="shared" si="169"/>
        <v>HUM_ASR_FY_2022</v>
      </c>
      <c r="T2528" s="958">
        <f t="shared" si="170"/>
        <v>45032</v>
      </c>
      <c r="U2528" t="str">
        <f t="shared" si="171"/>
        <v>Unaudited</v>
      </c>
    </row>
    <row r="2529" spans="1:21" x14ac:dyDescent="0.25">
      <c r="A2529" t="s">
        <v>437</v>
      </c>
      <c r="B2529" t="s">
        <v>1385</v>
      </c>
      <c r="C2529" t="s">
        <v>1386</v>
      </c>
      <c r="D2529" s="15">
        <v>1900</v>
      </c>
      <c r="E2529" s="121">
        <v>1</v>
      </c>
      <c r="F2529" t="s">
        <v>1031</v>
      </c>
      <c r="G2529" s="121" t="s">
        <v>1384</v>
      </c>
      <c r="H2529" t="s">
        <v>389</v>
      </c>
      <c r="I2529" t="s">
        <v>488</v>
      </c>
      <c r="J2529" t="s">
        <v>436</v>
      </c>
      <c r="K2529" t="s">
        <v>436</v>
      </c>
      <c r="L2529" s="756" t="s">
        <v>87</v>
      </c>
      <c r="M2529" t="s">
        <v>495</v>
      </c>
      <c r="N2529" s="681">
        <f t="shared" ca="1" si="172"/>
        <v>0</v>
      </c>
      <c r="O2529" s="681">
        <f t="shared" ca="1" si="172"/>
        <v>0</v>
      </c>
      <c r="P2529" s="681">
        <f t="shared" ca="1" si="172"/>
        <v>0</v>
      </c>
      <c r="Q2529" s="681">
        <f t="shared" ca="1" si="172"/>
        <v>0</v>
      </c>
      <c r="R2529" s="681">
        <f t="shared" ca="1" si="172"/>
        <v>0</v>
      </c>
      <c r="S2529" t="str">
        <f t="shared" si="169"/>
        <v>HUM_ASR_FY_2022</v>
      </c>
      <c r="T2529" s="958">
        <f t="shared" si="170"/>
        <v>45032</v>
      </c>
      <c r="U2529" t="str">
        <f t="shared" si="171"/>
        <v>Unaudited</v>
      </c>
    </row>
    <row r="2530" spans="1:21" x14ac:dyDescent="0.25">
      <c r="A2530" t="s">
        <v>437</v>
      </c>
      <c r="B2530" t="s">
        <v>1385</v>
      </c>
      <c r="C2530" t="s">
        <v>1386</v>
      </c>
      <c r="D2530" s="15">
        <v>1900</v>
      </c>
      <c r="E2530" s="121">
        <v>1</v>
      </c>
      <c r="F2530" t="s">
        <v>1031</v>
      </c>
      <c r="G2530" s="121" t="s">
        <v>1384</v>
      </c>
      <c r="H2530" t="s">
        <v>389</v>
      </c>
      <c r="I2530" t="s">
        <v>488</v>
      </c>
      <c r="J2530" t="s">
        <v>436</v>
      </c>
      <c r="K2530" t="s">
        <v>436</v>
      </c>
      <c r="L2530" s="756" t="s">
        <v>213</v>
      </c>
      <c r="M2530" t="s">
        <v>496</v>
      </c>
      <c r="N2530" s="681">
        <f t="shared" ca="1" si="172"/>
        <v>0</v>
      </c>
      <c r="O2530" s="681">
        <f t="shared" ca="1" si="172"/>
        <v>0</v>
      </c>
      <c r="P2530" s="681">
        <f t="shared" ca="1" si="172"/>
        <v>0</v>
      </c>
      <c r="Q2530" s="681">
        <f t="shared" ca="1" si="172"/>
        <v>0</v>
      </c>
      <c r="R2530" s="681">
        <f t="shared" ca="1" si="172"/>
        <v>0</v>
      </c>
      <c r="S2530" t="str">
        <f t="shared" si="169"/>
        <v>HUM_ASR_FY_2022</v>
      </c>
      <c r="T2530" s="958">
        <f t="shared" si="170"/>
        <v>45032</v>
      </c>
      <c r="U2530" t="str">
        <f t="shared" si="171"/>
        <v>Unaudited</v>
      </c>
    </row>
    <row r="2531" spans="1:21" x14ac:dyDescent="0.25">
      <c r="A2531" t="s">
        <v>437</v>
      </c>
      <c r="B2531" t="s">
        <v>1385</v>
      </c>
      <c r="C2531" t="s">
        <v>1386</v>
      </c>
      <c r="D2531" s="15">
        <v>1900</v>
      </c>
      <c r="E2531" s="121">
        <v>1</v>
      </c>
      <c r="F2531" t="s">
        <v>1031</v>
      </c>
      <c r="G2531" s="121" t="s">
        <v>1384</v>
      </c>
      <c r="H2531" t="s">
        <v>389</v>
      </c>
      <c r="I2531" t="s">
        <v>489</v>
      </c>
      <c r="J2531" t="s">
        <v>26</v>
      </c>
      <c r="K2531" t="s">
        <v>26</v>
      </c>
      <c r="L2531" s="756" t="s">
        <v>204</v>
      </c>
      <c r="M2531" t="s">
        <v>26</v>
      </c>
      <c r="N2531" s="681">
        <f t="shared" ca="1" si="172"/>
        <v>0</v>
      </c>
      <c r="O2531" s="681">
        <f t="shared" ca="1" si="172"/>
        <v>0</v>
      </c>
      <c r="P2531" s="681">
        <f t="shared" ca="1" si="172"/>
        <v>0</v>
      </c>
      <c r="Q2531" s="681">
        <f t="shared" ca="1" si="172"/>
        <v>0</v>
      </c>
      <c r="R2531" s="681">
        <f t="shared" ca="1" si="172"/>
        <v>-276725.89030910435</v>
      </c>
      <c r="S2531" t="str">
        <f t="shared" si="169"/>
        <v>HUM_ASR_FY_2022</v>
      </c>
      <c r="T2531" s="958">
        <f t="shared" si="170"/>
        <v>45032</v>
      </c>
      <c r="U2531" t="str">
        <f t="shared" si="171"/>
        <v>Unaudited</v>
      </c>
    </row>
    <row r="2532" spans="1:21" x14ac:dyDescent="0.25">
      <c r="A2532" t="s">
        <v>437</v>
      </c>
      <c r="B2532" t="s">
        <v>1385</v>
      </c>
      <c r="C2532" t="s">
        <v>1386</v>
      </c>
      <c r="D2532" s="15">
        <v>1900</v>
      </c>
      <c r="E2532" s="121">
        <v>1</v>
      </c>
      <c r="F2532" t="s">
        <v>438</v>
      </c>
      <c r="G2532" s="121">
        <v>91</v>
      </c>
      <c r="H2532" t="s">
        <v>390</v>
      </c>
      <c r="I2532" t="s">
        <v>432</v>
      </c>
      <c r="J2532" t="s">
        <v>432</v>
      </c>
      <c r="K2532" t="s">
        <v>432</v>
      </c>
      <c r="M2532" t="s">
        <v>432</v>
      </c>
      <c r="N2532" s="681">
        <f t="shared" ca="1" si="172"/>
        <v>13874</v>
      </c>
      <c r="O2532" s="681">
        <f t="shared" ca="1" si="172"/>
        <v>2626</v>
      </c>
      <c r="P2532" s="681">
        <f t="shared" ca="1" si="172"/>
        <v>11248</v>
      </c>
      <c r="Q2532" s="681">
        <f t="shared" ca="1" si="172"/>
        <v>0</v>
      </c>
      <c r="R2532" s="681">
        <f t="shared" ca="1" si="172"/>
        <v>0</v>
      </c>
      <c r="S2532" t="str">
        <f t="shared" si="169"/>
        <v>HUM_ASR_FY_2022</v>
      </c>
      <c r="T2532" s="958">
        <f t="shared" si="170"/>
        <v>45032</v>
      </c>
      <c r="U2532" t="str">
        <f t="shared" si="171"/>
        <v>Unaudited</v>
      </c>
    </row>
    <row r="2533" spans="1:21" x14ac:dyDescent="0.25">
      <c r="A2533" t="s">
        <v>437</v>
      </c>
      <c r="B2533" t="s">
        <v>1385</v>
      </c>
      <c r="C2533" t="s">
        <v>1386</v>
      </c>
      <c r="D2533" s="15">
        <v>1900</v>
      </c>
      <c r="E2533" s="121">
        <v>1</v>
      </c>
      <c r="F2533" t="s">
        <v>438</v>
      </c>
      <c r="G2533" s="121">
        <v>91</v>
      </c>
      <c r="H2533" t="s">
        <v>390</v>
      </c>
      <c r="I2533" t="s">
        <v>487</v>
      </c>
      <c r="J2533" t="s">
        <v>12</v>
      </c>
      <c r="K2533" t="s">
        <v>12</v>
      </c>
      <c r="L2533" s="756">
        <v>1.1000000000000001</v>
      </c>
      <c r="M2533" t="s">
        <v>12</v>
      </c>
      <c r="N2533" s="681">
        <f t="shared" ca="1" si="172"/>
        <v>40294703.639999993</v>
      </c>
      <c r="O2533" s="681">
        <f t="shared" ca="1" si="172"/>
        <v>0</v>
      </c>
      <c r="P2533" s="681">
        <f t="shared" ca="1" si="172"/>
        <v>0</v>
      </c>
      <c r="Q2533" s="681">
        <f t="shared" ca="1" si="172"/>
        <v>0</v>
      </c>
      <c r="R2533" s="681">
        <f t="shared" ca="1" si="172"/>
        <v>0</v>
      </c>
      <c r="S2533" t="str">
        <f t="shared" si="169"/>
        <v>HUM_ASR_FY_2022</v>
      </c>
      <c r="T2533" s="958">
        <f t="shared" si="170"/>
        <v>45032</v>
      </c>
      <c r="U2533" t="str">
        <f t="shared" si="171"/>
        <v>Unaudited</v>
      </c>
    </row>
    <row r="2534" spans="1:21" x14ac:dyDescent="0.25">
      <c r="A2534" t="s">
        <v>437</v>
      </c>
      <c r="B2534" t="s">
        <v>1385</v>
      </c>
      <c r="C2534" t="s">
        <v>1386</v>
      </c>
      <c r="D2534" s="15">
        <v>1900</v>
      </c>
      <c r="E2534" s="121">
        <v>1</v>
      </c>
      <c r="F2534" t="s">
        <v>438</v>
      </c>
      <c r="G2534" s="121">
        <v>91</v>
      </c>
      <c r="H2534" t="s">
        <v>390</v>
      </c>
      <c r="I2534" t="s">
        <v>487</v>
      </c>
      <c r="J2534" t="s">
        <v>12</v>
      </c>
      <c r="K2534" t="s">
        <v>222</v>
      </c>
      <c r="L2534" s="756">
        <v>1.2</v>
      </c>
      <c r="M2534" t="s">
        <v>222</v>
      </c>
      <c r="N2534" s="681">
        <f t="shared" ca="1" si="172"/>
        <v>0</v>
      </c>
      <c r="O2534" s="681">
        <f t="shared" ca="1" si="172"/>
        <v>0</v>
      </c>
      <c r="P2534" s="681">
        <f t="shared" ca="1" si="172"/>
        <v>0</v>
      </c>
      <c r="Q2534" s="681">
        <f t="shared" ca="1" si="172"/>
        <v>0</v>
      </c>
      <c r="R2534" s="681">
        <f t="shared" ca="1" si="172"/>
        <v>0</v>
      </c>
      <c r="S2534" t="str">
        <f t="shared" si="169"/>
        <v>HUM_ASR_FY_2022</v>
      </c>
      <c r="T2534" s="958">
        <f t="shared" si="170"/>
        <v>45032</v>
      </c>
      <c r="U2534" t="str">
        <f t="shared" si="171"/>
        <v>Unaudited</v>
      </c>
    </row>
    <row r="2535" spans="1:21" x14ac:dyDescent="0.25">
      <c r="A2535" t="s">
        <v>437</v>
      </c>
      <c r="B2535" t="s">
        <v>1385</v>
      </c>
      <c r="C2535" t="s">
        <v>1386</v>
      </c>
      <c r="D2535" s="15">
        <v>1900</v>
      </c>
      <c r="E2535" s="121">
        <v>1</v>
      </c>
      <c r="F2535" t="s">
        <v>438</v>
      </c>
      <c r="G2535" s="121">
        <v>91</v>
      </c>
      <c r="H2535" t="s">
        <v>390</v>
      </c>
      <c r="I2535" t="s">
        <v>487</v>
      </c>
      <c r="J2535" t="s">
        <v>12</v>
      </c>
      <c r="K2535" t="s">
        <v>1323</v>
      </c>
      <c r="L2535" s="756" t="s">
        <v>1319</v>
      </c>
      <c r="M2535" t="s">
        <v>1323</v>
      </c>
      <c r="N2535" s="681">
        <f t="shared" ca="1" si="172"/>
        <v>21505.739999999998</v>
      </c>
      <c r="O2535" s="681">
        <f t="shared" ca="1" si="172"/>
        <v>0</v>
      </c>
      <c r="P2535" s="681">
        <f t="shared" ca="1" si="172"/>
        <v>0</v>
      </c>
      <c r="Q2535" s="681">
        <f t="shared" ca="1" si="172"/>
        <v>0</v>
      </c>
      <c r="R2535" s="681">
        <f t="shared" ca="1" si="172"/>
        <v>0</v>
      </c>
      <c r="S2535" t="str">
        <f t="shared" si="169"/>
        <v>HUM_ASR_FY_2022</v>
      </c>
      <c r="T2535" s="958">
        <f t="shared" si="170"/>
        <v>45032</v>
      </c>
      <c r="U2535" t="str">
        <f t="shared" si="171"/>
        <v>Unaudited</v>
      </c>
    </row>
    <row r="2536" spans="1:21" x14ac:dyDescent="0.25">
      <c r="A2536" t="s">
        <v>437</v>
      </c>
      <c r="B2536" t="s">
        <v>1385</v>
      </c>
      <c r="C2536" t="s">
        <v>1386</v>
      </c>
      <c r="D2536" s="15">
        <v>1900</v>
      </c>
      <c r="E2536" s="121">
        <v>1</v>
      </c>
      <c r="F2536" t="s">
        <v>438</v>
      </c>
      <c r="G2536" s="121">
        <v>91</v>
      </c>
      <c r="H2536" t="s">
        <v>390</v>
      </c>
      <c r="I2536" t="s">
        <v>487</v>
      </c>
      <c r="J2536" t="s">
        <v>12</v>
      </c>
      <c r="K2536" t="s">
        <v>1325</v>
      </c>
      <c r="L2536" s="756" t="s">
        <v>1324</v>
      </c>
      <c r="M2536" t="s">
        <v>1325</v>
      </c>
      <c r="N2536" s="681">
        <f t="shared" ca="1" si="172"/>
        <v>-54918.12</v>
      </c>
      <c r="O2536" s="681">
        <f t="shared" ca="1" si="172"/>
        <v>0</v>
      </c>
      <c r="P2536" s="681">
        <f t="shared" ca="1" si="172"/>
        <v>0</v>
      </c>
      <c r="Q2536" s="681">
        <f t="shared" ca="1" si="172"/>
        <v>0</v>
      </c>
      <c r="R2536" s="681">
        <f t="shared" ca="1" si="172"/>
        <v>0</v>
      </c>
      <c r="S2536" t="str">
        <f t="shared" si="169"/>
        <v>HUM_ASR_FY_2022</v>
      </c>
      <c r="T2536" s="958">
        <f t="shared" si="170"/>
        <v>45032</v>
      </c>
      <c r="U2536" t="str">
        <f t="shared" si="171"/>
        <v>Unaudited</v>
      </c>
    </row>
    <row r="2537" spans="1:21" x14ac:dyDescent="0.25">
      <c r="A2537" t="s">
        <v>437</v>
      </c>
      <c r="B2537" t="s">
        <v>1385</v>
      </c>
      <c r="C2537" t="s">
        <v>1386</v>
      </c>
      <c r="D2537" s="15">
        <v>1900</v>
      </c>
      <c r="E2537" s="121">
        <v>1</v>
      </c>
      <c r="F2537" t="s">
        <v>438</v>
      </c>
      <c r="G2537" s="121">
        <v>91</v>
      </c>
      <c r="H2537" t="s">
        <v>390</v>
      </c>
      <c r="I2537" t="s">
        <v>487</v>
      </c>
      <c r="J2537" t="s">
        <v>13</v>
      </c>
      <c r="K2537" t="s">
        <v>13</v>
      </c>
      <c r="L2537" s="756" t="s">
        <v>63</v>
      </c>
      <c r="M2537" t="s">
        <v>13</v>
      </c>
      <c r="N2537" s="681">
        <f t="shared" ca="1" si="172"/>
        <v>-20087.080000000002</v>
      </c>
      <c r="O2537" s="681">
        <f t="shared" ca="1" si="172"/>
        <v>0</v>
      </c>
      <c r="P2537" s="681">
        <f t="shared" ca="1" si="172"/>
        <v>0</v>
      </c>
      <c r="Q2537" s="681">
        <f t="shared" ca="1" si="172"/>
        <v>0</v>
      </c>
      <c r="R2537" s="681">
        <f t="shared" ca="1" si="172"/>
        <v>0</v>
      </c>
      <c r="S2537" t="str">
        <f t="shared" si="169"/>
        <v>HUM_ASR_FY_2022</v>
      </c>
      <c r="T2537" s="958">
        <f t="shared" si="170"/>
        <v>45032</v>
      </c>
      <c r="U2537" t="str">
        <f t="shared" si="171"/>
        <v>Unaudited</v>
      </c>
    </row>
    <row r="2538" spans="1:21" x14ac:dyDescent="0.25">
      <c r="A2538" t="s">
        <v>437</v>
      </c>
      <c r="B2538" t="s">
        <v>1385</v>
      </c>
      <c r="C2538" t="s">
        <v>1386</v>
      </c>
      <c r="D2538" s="15">
        <v>1900</v>
      </c>
      <c r="E2538" s="121">
        <v>1</v>
      </c>
      <c r="F2538" t="s">
        <v>438</v>
      </c>
      <c r="G2538" s="121">
        <v>91</v>
      </c>
      <c r="H2538" t="s">
        <v>390</v>
      </c>
      <c r="I2538" t="s">
        <v>488</v>
      </c>
      <c r="J2538" t="s">
        <v>433</v>
      </c>
      <c r="K2538" t="s">
        <v>796</v>
      </c>
      <c r="L2538" s="756">
        <v>2.1</v>
      </c>
      <c r="M2538" t="s">
        <v>731</v>
      </c>
      <c r="N2538" s="681">
        <f t="shared" ca="1" si="172"/>
        <v>66592</v>
      </c>
      <c r="O2538" s="681">
        <f t="shared" ca="1" si="172"/>
        <v>63741</v>
      </c>
      <c r="P2538" s="681">
        <f t="shared" ca="1" si="172"/>
        <v>2851</v>
      </c>
      <c r="Q2538" s="681">
        <f t="shared" ca="1" si="172"/>
        <v>0</v>
      </c>
      <c r="R2538" s="681">
        <f t="shared" ca="1" si="172"/>
        <v>0</v>
      </c>
      <c r="S2538" t="str">
        <f t="shared" si="169"/>
        <v>HUM_ASR_FY_2022</v>
      </c>
      <c r="T2538" s="958">
        <f t="shared" si="170"/>
        <v>45032</v>
      </c>
      <c r="U2538" t="str">
        <f t="shared" si="171"/>
        <v>Unaudited</v>
      </c>
    </row>
    <row r="2539" spans="1:21" x14ac:dyDescent="0.25">
      <c r="A2539" t="s">
        <v>437</v>
      </c>
      <c r="B2539" t="s">
        <v>1385</v>
      </c>
      <c r="C2539" t="s">
        <v>1386</v>
      </c>
      <c r="D2539" s="15">
        <v>1900</v>
      </c>
      <c r="E2539" s="121">
        <v>1</v>
      </c>
      <c r="F2539" t="s">
        <v>438</v>
      </c>
      <c r="G2539" s="121">
        <v>91</v>
      </c>
      <c r="H2539" t="s">
        <v>390</v>
      </c>
      <c r="I2539" t="s">
        <v>488</v>
      </c>
      <c r="J2539" t="s">
        <v>433</v>
      </c>
      <c r="K2539" t="s">
        <v>796</v>
      </c>
      <c r="L2539" s="756">
        <v>2.2000000000000002</v>
      </c>
      <c r="M2539" t="s">
        <v>732</v>
      </c>
      <c r="N2539" s="681">
        <f t="shared" ca="1" si="172"/>
        <v>132</v>
      </c>
      <c r="O2539" s="681">
        <f t="shared" ca="1" si="172"/>
        <v>115</v>
      </c>
      <c r="P2539" s="681">
        <f t="shared" ca="1" si="172"/>
        <v>17</v>
      </c>
      <c r="Q2539" s="681">
        <f t="shared" ca="1" si="172"/>
        <v>0</v>
      </c>
      <c r="R2539" s="681">
        <f t="shared" ca="1" si="172"/>
        <v>0</v>
      </c>
      <c r="S2539" t="str">
        <f t="shared" si="169"/>
        <v>HUM_ASR_FY_2022</v>
      </c>
      <c r="T2539" s="958">
        <f t="shared" si="170"/>
        <v>45032</v>
      </c>
      <c r="U2539" t="str">
        <f t="shared" si="171"/>
        <v>Unaudited</v>
      </c>
    </row>
    <row r="2540" spans="1:21" x14ac:dyDescent="0.25">
      <c r="A2540" t="s">
        <v>437</v>
      </c>
      <c r="B2540" t="s">
        <v>1385</v>
      </c>
      <c r="C2540" t="s">
        <v>1386</v>
      </c>
      <c r="D2540" s="15">
        <v>1900</v>
      </c>
      <c r="E2540" s="121">
        <v>1</v>
      </c>
      <c r="F2540" t="s">
        <v>438</v>
      </c>
      <c r="G2540" s="121">
        <v>91</v>
      </c>
      <c r="H2540" t="s">
        <v>390</v>
      </c>
      <c r="I2540" t="s">
        <v>488</v>
      </c>
      <c r="J2540" t="s">
        <v>433</v>
      </c>
      <c r="K2540" t="s">
        <v>796</v>
      </c>
      <c r="L2540" s="756">
        <v>2.2999999999999998</v>
      </c>
      <c r="M2540" t="s">
        <v>733</v>
      </c>
      <c r="N2540" s="681">
        <f t="shared" ca="1" si="172"/>
        <v>14500758.839999994</v>
      </c>
      <c r="O2540" s="681">
        <f t="shared" ca="1" si="172"/>
        <v>13860590.199999994</v>
      </c>
      <c r="P2540" s="681">
        <f t="shared" ca="1" si="172"/>
        <v>640168.6399999999</v>
      </c>
      <c r="Q2540" s="681">
        <f t="shared" ca="1" si="172"/>
        <v>0</v>
      </c>
      <c r="R2540" s="681">
        <f t="shared" ca="1" si="172"/>
        <v>0</v>
      </c>
      <c r="S2540" t="str">
        <f t="shared" si="169"/>
        <v>HUM_ASR_FY_2022</v>
      </c>
      <c r="T2540" s="958">
        <f t="shared" si="170"/>
        <v>45032</v>
      </c>
      <c r="U2540" t="str">
        <f t="shared" si="171"/>
        <v>Unaudited</v>
      </c>
    </row>
    <row r="2541" spans="1:21" x14ac:dyDescent="0.25">
      <c r="A2541" t="s">
        <v>437</v>
      </c>
      <c r="B2541" t="s">
        <v>1385</v>
      </c>
      <c r="C2541" t="s">
        <v>1386</v>
      </c>
      <c r="D2541" s="15">
        <v>1900</v>
      </c>
      <c r="E2541" s="121">
        <v>1</v>
      </c>
      <c r="F2541" t="s">
        <v>438</v>
      </c>
      <c r="G2541" s="121">
        <v>91</v>
      </c>
      <c r="H2541" t="s">
        <v>390</v>
      </c>
      <c r="I2541" t="s">
        <v>488</v>
      </c>
      <c r="J2541" t="s">
        <v>433</v>
      </c>
      <c r="K2541" t="s">
        <v>796</v>
      </c>
      <c r="L2541" s="756">
        <v>2.4</v>
      </c>
      <c r="M2541" t="s">
        <v>734</v>
      </c>
      <c r="N2541" s="681">
        <f t="shared" ca="1" si="172"/>
        <v>10884.889999999998</v>
      </c>
      <c r="O2541" s="681">
        <f t="shared" ca="1" si="172"/>
        <v>9490.1899999999969</v>
      </c>
      <c r="P2541" s="681">
        <f t="shared" ca="1" si="172"/>
        <v>1394.7</v>
      </c>
      <c r="Q2541" s="681">
        <f t="shared" ca="1" si="172"/>
        <v>0</v>
      </c>
      <c r="R2541" s="681">
        <f t="shared" ca="1" si="172"/>
        <v>0</v>
      </c>
      <c r="S2541" t="str">
        <f t="shared" si="169"/>
        <v>HUM_ASR_FY_2022</v>
      </c>
      <c r="T2541" s="958">
        <f t="shared" si="170"/>
        <v>45032</v>
      </c>
      <c r="U2541" t="str">
        <f t="shared" si="171"/>
        <v>Unaudited</v>
      </c>
    </row>
    <row r="2542" spans="1:21" x14ac:dyDescent="0.25">
      <c r="A2542" t="s">
        <v>437</v>
      </c>
      <c r="B2542" t="s">
        <v>1385</v>
      </c>
      <c r="C2542" t="s">
        <v>1386</v>
      </c>
      <c r="D2542" s="15">
        <v>1900</v>
      </c>
      <c r="E2542" s="121">
        <v>1</v>
      </c>
      <c r="F2542" t="s">
        <v>438</v>
      </c>
      <c r="G2542" s="121">
        <v>91</v>
      </c>
      <c r="H2542" t="s">
        <v>390</v>
      </c>
      <c r="I2542" t="s">
        <v>488</v>
      </c>
      <c r="J2542" t="s">
        <v>433</v>
      </c>
      <c r="K2542" t="s">
        <v>796</v>
      </c>
      <c r="L2542" s="756">
        <v>2.5</v>
      </c>
      <c r="M2542" t="s">
        <v>776</v>
      </c>
      <c r="N2542" s="681">
        <f t="shared" ca="1" si="172"/>
        <v>6715</v>
      </c>
      <c r="O2542" s="681">
        <f t="shared" ca="1" si="172"/>
        <v>5277</v>
      </c>
      <c r="P2542" s="681">
        <f t="shared" ca="1" si="172"/>
        <v>1438</v>
      </c>
      <c r="Q2542" s="681">
        <f t="shared" ca="1" si="172"/>
        <v>0</v>
      </c>
      <c r="R2542" s="681">
        <f t="shared" ca="1" si="172"/>
        <v>0</v>
      </c>
      <c r="S2542" t="str">
        <f t="shared" si="169"/>
        <v>HUM_ASR_FY_2022</v>
      </c>
      <c r="T2542" s="958">
        <f t="shared" si="170"/>
        <v>45032</v>
      </c>
      <c r="U2542" t="str">
        <f t="shared" si="171"/>
        <v>Unaudited</v>
      </c>
    </row>
    <row r="2543" spans="1:21" x14ac:dyDescent="0.25">
      <c r="A2543" t="s">
        <v>437</v>
      </c>
      <c r="B2543" t="s">
        <v>1385</v>
      </c>
      <c r="C2543" t="s">
        <v>1386</v>
      </c>
      <c r="D2543" s="15">
        <v>1900</v>
      </c>
      <c r="E2543" s="121">
        <v>1</v>
      </c>
      <c r="F2543" t="s">
        <v>438</v>
      </c>
      <c r="G2543" s="121">
        <v>91</v>
      </c>
      <c r="H2543" t="s">
        <v>390</v>
      </c>
      <c r="I2543" t="s">
        <v>488</v>
      </c>
      <c r="J2543" t="s">
        <v>433</v>
      </c>
      <c r="K2543" t="s">
        <v>796</v>
      </c>
      <c r="L2543" s="756">
        <v>2.6</v>
      </c>
      <c r="M2543" t="s">
        <v>186</v>
      </c>
      <c r="N2543" s="681">
        <f t="shared" ca="1" si="172"/>
        <v>1413273.6900000004</v>
      </c>
      <c r="O2543" s="681">
        <f t="shared" ca="1" si="172"/>
        <v>1110721.9500000004</v>
      </c>
      <c r="P2543" s="681">
        <f t="shared" ca="1" si="172"/>
        <v>302551.73999999987</v>
      </c>
      <c r="Q2543" s="681">
        <f t="shared" ca="1" si="172"/>
        <v>0</v>
      </c>
      <c r="R2543" s="681">
        <f t="shared" ca="1" si="172"/>
        <v>0</v>
      </c>
      <c r="S2543" t="str">
        <f t="shared" si="169"/>
        <v>HUM_ASR_FY_2022</v>
      </c>
      <c r="T2543" s="958">
        <f t="shared" si="170"/>
        <v>45032</v>
      </c>
      <c r="U2543" t="str">
        <f t="shared" si="171"/>
        <v>Unaudited</v>
      </c>
    </row>
    <row r="2544" spans="1:21" x14ac:dyDescent="0.25">
      <c r="A2544" t="s">
        <v>437</v>
      </c>
      <c r="B2544" t="s">
        <v>1385</v>
      </c>
      <c r="C2544" t="s">
        <v>1386</v>
      </c>
      <c r="D2544" s="15">
        <v>1900</v>
      </c>
      <c r="E2544" s="121">
        <v>1</v>
      </c>
      <c r="F2544" t="s">
        <v>438</v>
      </c>
      <c r="G2544" s="121">
        <v>91</v>
      </c>
      <c r="H2544" t="s">
        <v>390</v>
      </c>
      <c r="I2544" t="s">
        <v>488</v>
      </c>
      <c r="J2544" t="s">
        <v>433</v>
      </c>
      <c r="K2544" t="s">
        <v>796</v>
      </c>
      <c r="L2544" s="756">
        <v>2.7</v>
      </c>
      <c r="M2544" t="s">
        <v>797</v>
      </c>
      <c r="N2544" s="681">
        <f t="shared" ca="1" si="172"/>
        <v>219386.49178867633</v>
      </c>
      <c r="O2544" s="681">
        <f t="shared" ca="1" si="172"/>
        <v>209701.18127269729</v>
      </c>
      <c r="P2544" s="681">
        <f t="shared" ca="1" si="172"/>
        <v>9685.3105159790466</v>
      </c>
      <c r="Q2544" s="681">
        <f t="shared" ca="1" si="172"/>
        <v>0</v>
      </c>
      <c r="R2544" s="681">
        <f t="shared" ca="1" si="172"/>
        <v>0</v>
      </c>
      <c r="S2544" t="str">
        <f t="shared" si="169"/>
        <v>HUM_ASR_FY_2022</v>
      </c>
      <c r="T2544" s="958">
        <f t="shared" si="170"/>
        <v>45032</v>
      </c>
      <c r="U2544" t="str">
        <f t="shared" si="171"/>
        <v>Unaudited</v>
      </c>
    </row>
    <row r="2545" spans="1:21" x14ac:dyDescent="0.25">
      <c r="A2545" t="s">
        <v>437</v>
      </c>
      <c r="B2545" t="s">
        <v>1385</v>
      </c>
      <c r="C2545" t="s">
        <v>1386</v>
      </c>
      <c r="D2545" s="15">
        <v>1900</v>
      </c>
      <c r="E2545" s="121">
        <v>1</v>
      </c>
      <c r="F2545" t="s">
        <v>438</v>
      </c>
      <c r="G2545" s="121">
        <v>91</v>
      </c>
      <c r="H2545" t="s">
        <v>390</v>
      </c>
      <c r="I2545" t="s">
        <v>488</v>
      </c>
      <c r="J2545" t="s">
        <v>433</v>
      </c>
      <c r="K2545" t="s">
        <v>796</v>
      </c>
      <c r="L2545" s="756">
        <v>2.8</v>
      </c>
      <c r="M2545" t="s">
        <v>798</v>
      </c>
      <c r="N2545" s="681">
        <f t="shared" ca="1" si="172"/>
        <v>0</v>
      </c>
      <c r="O2545" s="681">
        <f t="shared" ca="1" si="172"/>
        <v>0</v>
      </c>
      <c r="P2545" s="681">
        <f t="shared" ca="1" si="172"/>
        <v>0</v>
      </c>
      <c r="Q2545" s="681">
        <f t="shared" ca="1" si="172"/>
        <v>0</v>
      </c>
      <c r="R2545" s="681">
        <f t="shared" ca="1" si="172"/>
        <v>0</v>
      </c>
      <c r="S2545" t="str">
        <f t="shared" si="169"/>
        <v>HUM_ASR_FY_2022</v>
      </c>
      <c r="T2545" s="958">
        <f t="shared" si="170"/>
        <v>45032</v>
      </c>
      <c r="U2545" t="str">
        <f t="shared" si="171"/>
        <v>Unaudited</v>
      </c>
    </row>
    <row r="2546" spans="1:21" x14ac:dyDescent="0.25">
      <c r="A2546" t="s">
        <v>437</v>
      </c>
      <c r="B2546" t="s">
        <v>1385</v>
      </c>
      <c r="C2546" t="s">
        <v>1386</v>
      </c>
      <c r="D2546" s="15">
        <v>1900</v>
      </c>
      <c r="E2546" s="121">
        <v>1</v>
      </c>
      <c r="F2546" t="s">
        <v>438</v>
      </c>
      <c r="G2546" s="121">
        <v>91</v>
      </c>
      <c r="H2546" t="s">
        <v>390</v>
      </c>
      <c r="I2546" t="s">
        <v>488</v>
      </c>
      <c r="J2546" t="s">
        <v>433</v>
      </c>
      <c r="K2546" t="s">
        <v>796</v>
      </c>
      <c r="L2546" s="756">
        <v>2.9</v>
      </c>
      <c r="M2546" t="s">
        <v>779</v>
      </c>
      <c r="N2546" s="681">
        <f t="shared" ca="1" si="172"/>
        <v>0</v>
      </c>
      <c r="O2546" s="681">
        <f t="shared" ca="1" si="172"/>
        <v>0</v>
      </c>
      <c r="P2546" s="681">
        <f t="shared" ca="1" si="172"/>
        <v>0</v>
      </c>
      <c r="Q2546" s="681">
        <f t="shared" ca="1" si="172"/>
        <v>0</v>
      </c>
      <c r="R2546" s="681">
        <f t="shared" ca="1" si="172"/>
        <v>0</v>
      </c>
      <c r="S2546" t="str">
        <f t="shared" si="169"/>
        <v>HUM_ASR_FY_2022</v>
      </c>
      <c r="T2546" s="958">
        <f t="shared" si="170"/>
        <v>45032</v>
      </c>
      <c r="U2546" t="str">
        <f t="shared" si="171"/>
        <v>Unaudited</v>
      </c>
    </row>
    <row r="2547" spans="1:21" x14ac:dyDescent="0.25">
      <c r="A2547" t="s">
        <v>437</v>
      </c>
      <c r="B2547" t="s">
        <v>1385</v>
      </c>
      <c r="C2547" t="s">
        <v>1386</v>
      </c>
      <c r="D2547" s="15">
        <v>1900</v>
      </c>
      <c r="E2547" s="121">
        <v>1</v>
      </c>
      <c r="F2547" t="s">
        <v>438</v>
      </c>
      <c r="G2547" s="121">
        <v>91</v>
      </c>
      <c r="H2547" t="s">
        <v>390</v>
      </c>
      <c r="I2547" t="s">
        <v>488</v>
      </c>
      <c r="J2547" t="s">
        <v>433</v>
      </c>
      <c r="K2547" t="s">
        <v>223</v>
      </c>
      <c r="L2547" s="756">
        <v>2.11</v>
      </c>
      <c r="M2547" t="s">
        <v>228</v>
      </c>
      <c r="N2547" s="681">
        <f t="shared" ca="1" si="172"/>
        <v>852591.71000000008</v>
      </c>
      <c r="O2547" s="681">
        <f t="shared" ca="1" si="172"/>
        <v>57376.99</v>
      </c>
      <c r="P2547" s="681">
        <f t="shared" ca="1" si="172"/>
        <v>795214.72000000009</v>
      </c>
      <c r="Q2547" s="681">
        <f t="shared" ca="1" si="172"/>
        <v>0</v>
      </c>
      <c r="R2547" s="681">
        <f t="shared" ca="1" si="172"/>
        <v>0</v>
      </c>
      <c r="S2547" t="str">
        <f t="shared" si="169"/>
        <v>HUM_ASR_FY_2022</v>
      </c>
      <c r="T2547" s="958">
        <f t="shared" si="170"/>
        <v>45032</v>
      </c>
      <c r="U2547" t="str">
        <f t="shared" si="171"/>
        <v>Unaudited</v>
      </c>
    </row>
    <row r="2548" spans="1:21" x14ac:dyDescent="0.25">
      <c r="A2548" t="s">
        <v>437</v>
      </c>
      <c r="B2548" t="s">
        <v>1385</v>
      </c>
      <c r="C2548" t="s">
        <v>1386</v>
      </c>
      <c r="D2548" s="15">
        <v>1900</v>
      </c>
      <c r="E2548" s="121">
        <v>1</v>
      </c>
      <c r="F2548" t="s">
        <v>438</v>
      </c>
      <c r="G2548" s="121">
        <v>91</v>
      </c>
      <c r="H2548" t="s">
        <v>390</v>
      </c>
      <c r="I2548" t="s">
        <v>488</v>
      </c>
      <c r="J2548" t="s">
        <v>433</v>
      </c>
      <c r="K2548" t="s">
        <v>223</v>
      </c>
      <c r="L2548" s="756">
        <v>2.12</v>
      </c>
      <c r="M2548" t="s">
        <v>552</v>
      </c>
      <c r="N2548" s="681">
        <f t="shared" ca="1" si="172"/>
        <v>17270424.68</v>
      </c>
      <c r="O2548" s="681">
        <f t="shared" ca="1" si="172"/>
        <v>145805.40999999997</v>
      </c>
      <c r="P2548" s="681">
        <f t="shared" ca="1" si="172"/>
        <v>17124619.27</v>
      </c>
      <c r="Q2548" s="681">
        <f t="shared" ca="1" si="172"/>
        <v>0</v>
      </c>
      <c r="R2548" s="681">
        <f t="shared" ca="1" si="172"/>
        <v>0</v>
      </c>
      <c r="S2548" t="str">
        <f t="shared" si="169"/>
        <v>HUM_ASR_FY_2022</v>
      </c>
      <c r="T2548" s="958">
        <f t="shared" si="170"/>
        <v>45032</v>
      </c>
      <c r="U2548" t="str">
        <f t="shared" si="171"/>
        <v>Unaudited</v>
      </c>
    </row>
    <row r="2549" spans="1:21" x14ac:dyDescent="0.25">
      <c r="A2549" t="s">
        <v>437</v>
      </c>
      <c r="B2549" t="s">
        <v>1385</v>
      </c>
      <c r="C2549" t="s">
        <v>1386</v>
      </c>
      <c r="D2549" s="15">
        <v>1900</v>
      </c>
      <c r="E2549" s="121">
        <v>1</v>
      </c>
      <c r="F2549" t="s">
        <v>438</v>
      </c>
      <c r="G2549" s="121">
        <v>91</v>
      </c>
      <c r="H2549" t="s">
        <v>390</v>
      </c>
      <c r="I2549" t="s">
        <v>488</v>
      </c>
      <c r="J2549" t="s">
        <v>433</v>
      </c>
      <c r="K2549" t="s">
        <v>223</v>
      </c>
      <c r="L2549" s="756">
        <v>2.13</v>
      </c>
      <c r="M2549" t="s">
        <v>229</v>
      </c>
      <c r="N2549" s="681">
        <f t="shared" ca="1" si="172"/>
        <v>716837.69999999984</v>
      </c>
      <c r="O2549" s="681">
        <f t="shared" ca="1" si="172"/>
        <v>29891.639999999996</v>
      </c>
      <c r="P2549" s="681">
        <f t="shared" ca="1" si="172"/>
        <v>686946.05999999982</v>
      </c>
      <c r="Q2549" s="681">
        <f t="shared" ca="1" si="172"/>
        <v>0</v>
      </c>
      <c r="R2549" s="681">
        <f t="shared" ca="1" si="172"/>
        <v>0</v>
      </c>
      <c r="S2549" t="str">
        <f t="shared" si="169"/>
        <v>HUM_ASR_FY_2022</v>
      </c>
      <c r="T2549" s="958">
        <f t="shared" si="170"/>
        <v>45032</v>
      </c>
      <c r="U2549" t="str">
        <f t="shared" si="171"/>
        <v>Unaudited</v>
      </c>
    </row>
    <row r="2550" spans="1:21" x14ac:dyDescent="0.25">
      <c r="A2550" t="s">
        <v>437</v>
      </c>
      <c r="B2550" t="s">
        <v>1385</v>
      </c>
      <c r="C2550" t="s">
        <v>1386</v>
      </c>
      <c r="D2550" s="15">
        <v>1900</v>
      </c>
      <c r="E2550" s="121">
        <v>1</v>
      </c>
      <c r="F2550" t="s">
        <v>438</v>
      </c>
      <c r="G2550" s="121">
        <v>91</v>
      </c>
      <c r="H2550" t="s">
        <v>390</v>
      </c>
      <c r="I2550" t="s">
        <v>488</v>
      </c>
      <c r="J2550" t="s">
        <v>433</v>
      </c>
      <c r="K2550" t="s">
        <v>223</v>
      </c>
      <c r="L2550" s="756">
        <v>2.14</v>
      </c>
      <c r="M2550" t="s">
        <v>556</v>
      </c>
      <c r="N2550" s="681">
        <f t="shared" ca="1" si="172"/>
        <v>52431.43</v>
      </c>
      <c r="O2550" s="681">
        <f t="shared" ca="1" si="172"/>
        <v>49610.64</v>
      </c>
      <c r="P2550" s="681">
        <f t="shared" ca="1" si="172"/>
        <v>2820.79</v>
      </c>
      <c r="Q2550" s="681">
        <f t="shared" ca="1" si="172"/>
        <v>0</v>
      </c>
      <c r="R2550" s="681">
        <f t="shared" ca="1" si="172"/>
        <v>0</v>
      </c>
      <c r="S2550" t="str">
        <f t="shared" si="169"/>
        <v>HUM_ASR_FY_2022</v>
      </c>
      <c r="T2550" s="958">
        <f t="shared" si="170"/>
        <v>45032</v>
      </c>
      <c r="U2550" t="str">
        <f t="shared" si="171"/>
        <v>Unaudited</v>
      </c>
    </row>
    <row r="2551" spans="1:21" x14ac:dyDescent="0.25">
      <c r="A2551" t="s">
        <v>437</v>
      </c>
      <c r="B2551" t="s">
        <v>1385</v>
      </c>
      <c r="C2551" t="s">
        <v>1386</v>
      </c>
      <c r="D2551" s="15">
        <v>1900</v>
      </c>
      <c r="E2551" s="121">
        <v>1</v>
      </c>
      <c r="F2551" t="s">
        <v>438</v>
      </c>
      <c r="G2551" s="121">
        <v>91</v>
      </c>
      <c r="H2551" t="s">
        <v>390</v>
      </c>
      <c r="I2551" t="s">
        <v>488</v>
      </c>
      <c r="J2551" t="s">
        <v>433</v>
      </c>
      <c r="K2551" t="s">
        <v>223</v>
      </c>
      <c r="L2551" s="756">
        <v>2.15</v>
      </c>
      <c r="M2551" t="s">
        <v>20</v>
      </c>
      <c r="N2551" s="681">
        <f t="shared" ca="1" si="172"/>
        <v>255243.07360933302</v>
      </c>
      <c r="O2551" s="681">
        <f t="shared" ca="1" si="172"/>
        <v>636.69461618492187</v>
      </c>
      <c r="P2551" s="681">
        <f t="shared" ca="1" si="172"/>
        <v>254606.3789931481</v>
      </c>
      <c r="Q2551" s="681">
        <f t="shared" ca="1" si="172"/>
        <v>0</v>
      </c>
      <c r="R2551" s="681">
        <f t="shared" ca="1" si="172"/>
        <v>0</v>
      </c>
      <c r="S2551" t="str">
        <f t="shared" si="169"/>
        <v>HUM_ASR_FY_2022</v>
      </c>
      <c r="T2551" s="958">
        <f t="shared" si="170"/>
        <v>45032</v>
      </c>
      <c r="U2551" t="str">
        <f t="shared" si="171"/>
        <v>Unaudited</v>
      </c>
    </row>
    <row r="2552" spans="1:21" x14ac:dyDescent="0.25">
      <c r="A2552" t="s">
        <v>437</v>
      </c>
      <c r="B2552" t="s">
        <v>1385</v>
      </c>
      <c r="C2552" t="s">
        <v>1386</v>
      </c>
      <c r="D2552" s="15">
        <v>1900</v>
      </c>
      <c r="E2552" s="121">
        <v>1</v>
      </c>
      <c r="F2552" t="s">
        <v>438</v>
      </c>
      <c r="G2552" s="121">
        <v>91</v>
      </c>
      <c r="H2552" t="s">
        <v>390</v>
      </c>
      <c r="I2552" t="s">
        <v>488</v>
      </c>
      <c r="J2552" t="s">
        <v>433</v>
      </c>
      <c r="K2552" t="s">
        <v>223</v>
      </c>
      <c r="L2552" s="756">
        <v>2.16</v>
      </c>
      <c r="M2552" t="s">
        <v>799</v>
      </c>
      <c r="N2552" s="681">
        <f t="shared" ca="1" si="172"/>
        <v>1556765.9247613358</v>
      </c>
      <c r="O2552" s="681">
        <f t="shared" ca="1" si="172"/>
        <v>294021.45266400639</v>
      </c>
      <c r="P2552" s="681">
        <f t="shared" ca="1" si="172"/>
        <v>1262744.4720973296</v>
      </c>
      <c r="Q2552" s="681">
        <f t="shared" ca="1" si="172"/>
        <v>0</v>
      </c>
      <c r="R2552" s="681">
        <f t="shared" ca="1" si="172"/>
        <v>0</v>
      </c>
      <c r="S2552" t="str">
        <f t="shared" si="169"/>
        <v>HUM_ASR_FY_2022</v>
      </c>
      <c r="T2552" s="958">
        <f t="shared" si="170"/>
        <v>45032</v>
      </c>
      <c r="U2552" t="str">
        <f t="shared" si="171"/>
        <v>Unaudited</v>
      </c>
    </row>
    <row r="2553" spans="1:21" x14ac:dyDescent="0.25">
      <c r="A2553" t="s">
        <v>437</v>
      </c>
      <c r="B2553" t="s">
        <v>1385</v>
      </c>
      <c r="C2553" t="s">
        <v>1386</v>
      </c>
      <c r="D2553" s="15">
        <v>1900</v>
      </c>
      <c r="E2553" s="121">
        <v>1</v>
      </c>
      <c r="F2553" t="s">
        <v>438</v>
      </c>
      <c r="G2553" s="121">
        <v>91</v>
      </c>
      <c r="H2553" t="s">
        <v>390</v>
      </c>
      <c r="I2553" t="s">
        <v>488</v>
      </c>
      <c r="J2553" t="s">
        <v>433</v>
      </c>
      <c r="K2553" t="s">
        <v>223</v>
      </c>
      <c r="L2553" s="756">
        <v>2.17</v>
      </c>
      <c r="M2553" t="s">
        <v>1052</v>
      </c>
      <c r="N2553" s="681">
        <f t="shared" ca="1" si="172"/>
        <v>0</v>
      </c>
      <c r="O2553" s="681">
        <f t="shared" ca="1" si="172"/>
        <v>0</v>
      </c>
      <c r="P2553" s="681">
        <f t="shared" ca="1" si="172"/>
        <v>0</v>
      </c>
      <c r="Q2553" s="681">
        <f t="shared" ca="1" si="172"/>
        <v>0</v>
      </c>
      <c r="R2553" s="681">
        <f t="shared" ca="1" si="172"/>
        <v>0</v>
      </c>
      <c r="S2553" t="str">
        <f t="shared" si="169"/>
        <v>HUM_ASR_FY_2022</v>
      </c>
      <c r="T2553" s="958">
        <f t="shared" si="170"/>
        <v>45032</v>
      </c>
      <c r="U2553" t="str">
        <f t="shared" si="171"/>
        <v>Unaudited</v>
      </c>
    </row>
    <row r="2554" spans="1:21" x14ac:dyDescent="0.25">
      <c r="A2554" t="s">
        <v>437</v>
      </c>
      <c r="B2554" t="s">
        <v>1385</v>
      </c>
      <c r="C2554" t="s">
        <v>1386</v>
      </c>
      <c r="D2554" s="15">
        <v>1900</v>
      </c>
      <c r="E2554" s="121">
        <v>1</v>
      </c>
      <c r="F2554" t="s">
        <v>438</v>
      </c>
      <c r="G2554" s="121">
        <v>91</v>
      </c>
      <c r="H2554" t="s">
        <v>390</v>
      </c>
      <c r="I2554" t="s">
        <v>488</v>
      </c>
      <c r="J2554" t="s">
        <v>433</v>
      </c>
      <c r="K2554" t="s">
        <v>223</v>
      </c>
      <c r="L2554" s="756">
        <v>2.1800000000000002</v>
      </c>
      <c r="M2554" t="s">
        <v>648</v>
      </c>
      <c r="N2554" s="681">
        <f t="shared" ca="1" si="172"/>
        <v>797824.71999999986</v>
      </c>
      <c r="O2554" s="681">
        <f t="shared" ca="1" si="172"/>
        <v>4973.25</v>
      </c>
      <c r="P2554" s="681">
        <f t="shared" ca="1" si="172"/>
        <v>792851.46999999986</v>
      </c>
      <c r="Q2554" s="681">
        <f t="shared" ca="1" si="172"/>
        <v>0</v>
      </c>
      <c r="R2554" s="681">
        <f t="shared" ca="1" si="172"/>
        <v>0</v>
      </c>
      <c r="S2554" t="str">
        <f t="shared" si="169"/>
        <v>HUM_ASR_FY_2022</v>
      </c>
      <c r="T2554" s="958">
        <f t="shared" si="170"/>
        <v>45032</v>
      </c>
      <c r="U2554" t="str">
        <f t="shared" si="171"/>
        <v>Unaudited</v>
      </c>
    </row>
    <row r="2555" spans="1:21" x14ac:dyDescent="0.25">
      <c r="A2555" t="s">
        <v>437</v>
      </c>
      <c r="B2555" t="s">
        <v>1385</v>
      </c>
      <c r="C2555" t="s">
        <v>1386</v>
      </c>
      <c r="D2555" s="15">
        <v>1900</v>
      </c>
      <c r="E2555" s="121">
        <v>1</v>
      </c>
      <c r="F2555" t="s">
        <v>438</v>
      </c>
      <c r="G2555" s="121">
        <v>91</v>
      </c>
      <c r="H2555" t="s">
        <v>390</v>
      </c>
      <c r="I2555" t="s">
        <v>488</v>
      </c>
      <c r="J2555" t="s">
        <v>433</v>
      </c>
      <c r="K2555" t="s">
        <v>223</v>
      </c>
      <c r="L2555" s="756">
        <v>2.19</v>
      </c>
      <c r="M2555" t="s">
        <v>218</v>
      </c>
      <c r="N2555" s="681">
        <f t="shared" ca="1" si="172"/>
        <v>0</v>
      </c>
      <c r="O2555" s="681">
        <f t="shared" ca="1" si="172"/>
        <v>0</v>
      </c>
      <c r="P2555" s="681">
        <f t="shared" ca="1" si="172"/>
        <v>0</v>
      </c>
      <c r="Q2555" s="681">
        <f t="shared" ca="1" si="172"/>
        <v>0</v>
      </c>
      <c r="R2555" s="681">
        <f t="shared" ca="1" si="172"/>
        <v>0</v>
      </c>
      <c r="S2555" t="str">
        <f t="shared" si="169"/>
        <v>HUM_ASR_FY_2022</v>
      </c>
      <c r="T2555" s="958">
        <f t="shared" si="170"/>
        <v>45032</v>
      </c>
      <c r="U2555" t="str">
        <f t="shared" si="171"/>
        <v>Unaudited</v>
      </c>
    </row>
    <row r="2556" spans="1:21" x14ac:dyDescent="0.25">
      <c r="A2556" t="s">
        <v>437</v>
      </c>
      <c r="B2556" t="s">
        <v>1385</v>
      </c>
      <c r="C2556" t="s">
        <v>1386</v>
      </c>
      <c r="D2556" s="15">
        <v>1900</v>
      </c>
      <c r="E2556" s="121">
        <v>1</v>
      </c>
      <c r="F2556" t="s">
        <v>438</v>
      </c>
      <c r="G2556" s="121">
        <v>91</v>
      </c>
      <c r="H2556" t="s">
        <v>390</v>
      </c>
      <c r="I2556" t="s">
        <v>488</v>
      </c>
      <c r="J2556" t="s">
        <v>433</v>
      </c>
      <c r="K2556" t="s">
        <v>223</v>
      </c>
      <c r="L2556" s="756" t="s">
        <v>704</v>
      </c>
      <c r="M2556" t="s">
        <v>230</v>
      </c>
      <c r="N2556" s="681">
        <f t="shared" ca="1" si="172"/>
        <v>15466.440592932704</v>
      </c>
      <c r="O2556" s="681">
        <f t="shared" ca="1" si="172"/>
        <v>1040.8473327007762</v>
      </c>
      <c r="P2556" s="681">
        <f t="shared" ca="1" si="172"/>
        <v>14425.593260231928</v>
      </c>
      <c r="Q2556" s="681">
        <f t="shared" ca="1" si="172"/>
        <v>0</v>
      </c>
      <c r="R2556" s="681">
        <f t="shared" ca="1" si="172"/>
        <v>0</v>
      </c>
      <c r="S2556" t="str">
        <f t="shared" si="169"/>
        <v>HUM_ASR_FY_2022</v>
      </c>
      <c r="T2556" s="958">
        <f t="shared" si="170"/>
        <v>45032</v>
      </c>
      <c r="U2556" t="str">
        <f t="shared" si="171"/>
        <v>Unaudited</v>
      </c>
    </row>
    <row r="2557" spans="1:21" x14ac:dyDescent="0.25">
      <c r="A2557" t="s">
        <v>437</v>
      </c>
      <c r="B2557" t="s">
        <v>1385</v>
      </c>
      <c r="C2557" t="s">
        <v>1386</v>
      </c>
      <c r="D2557" s="15">
        <v>1900</v>
      </c>
      <c r="E2557" s="121">
        <v>1</v>
      </c>
      <c r="F2557" t="s">
        <v>438</v>
      </c>
      <c r="G2557" s="121">
        <v>91</v>
      </c>
      <c r="H2557" t="s">
        <v>390</v>
      </c>
      <c r="I2557" t="s">
        <v>488</v>
      </c>
      <c r="J2557" t="s">
        <v>433</v>
      </c>
      <c r="K2557" t="s">
        <v>223</v>
      </c>
      <c r="L2557" s="756">
        <v>2.21</v>
      </c>
      <c r="M2557" t="s">
        <v>466</v>
      </c>
      <c r="N2557" s="681">
        <f t="shared" ca="1" si="172"/>
        <v>0</v>
      </c>
      <c r="O2557" s="681">
        <f t="shared" ca="1" si="172"/>
        <v>0</v>
      </c>
      <c r="P2557" s="681">
        <f t="shared" ca="1" si="172"/>
        <v>0</v>
      </c>
      <c r="Q2557" s="681">
        <f t="shared" ca="1" si="172"/>
        <v>0</v>
      </c>
      <c r="R2557" s="681">
        <f t="shared" ca="1" si="172"/>
        <v>0</v>
      </c>
      <c r="S2557" t="str">
        <f t="shared" si="169"/>
        <v>HUM_ASR_FY_2022</v>
      </c>
      <c r="T2557" s="958">
        <f t="shared" si="170"/>
        <v>45032</v>
      </c>
      <c r="U2557" t="str">
        <f t="shared" si="171"/>
        <v>Unaudited</v>
      </c>
    </row>
    <row r="2558" spans="1:21" x14ac:dyDescent="0.25">
      <c r="A2558" t="s">
        <v>437</v>
      </c>
      <c r="B2558" t="s">
        <v>1385</v>
      </c>
      <c r="C2558" t="s">
        <v>1386</v>
      </c>
      <c r="D2558" s="15">
        <v>1900</v>
      </c>
      <c r="E2558" s="121">
        <v>1</v>
      </c>
      <c r="F2558" t="s">
        <v>438</v>
      </c>
      <c r="G2558" s="121">
        <v>91</v>
      </c>
      <c r="H2558" t="s">
        <v>390</v>
      </c>
      <c r="I2558" t="s">
        <v>488</v>
      </c>
      <c r="J2558" t="s">
        <v>433</v>
      </c>
      <c r="K2558" t="s">
        <v>6</v>
      </c>
      <c r="L2558" s="756" t="s">
        <v>70</v>
      </c>
      <c r="M2558" t="s">
        <v>188</v>
      </c>
      <c r="N2558" s="681">
        <f t="shared" ca="1" si="172"/>
        <v>101283.91678696252</v>
      </c>
      <c r="O2558" s="681">
        <f t="shared" ca="1" si="172"/>
        <v>44085.860876494051</v>
      </c>
      <c r="P2558" s="681">
        <f t="shared" ca="1" si="172"/>
        <v>57198.055910468473</v>
      </c>
      <c r="Q2558" s="681">
        <f t="shared" ca="1" si="172"/>
        <v>0</v>
      </c>
      <c r="R2558" s="681">
        <f t="shared" ca="1" si="172"/>
        <v>0</v>
      </c>
      <c r="S2558" t="str">
        <f t="shared" si="169"/>
        <v>HUM_ASR_FY_2022</v>
      </c>
      <c r="T2558" s="958">
        <f t="shared" si="170"/>
        <v>45032</v>
      </c>
      <c r="U2558" t="str">
        <f t="shared" si="171"/>
        <v>Unaudited</v>
      </c>
    </row>
    <row r="2559" spans="1:21" x14ac:dyDescent="0.25">
      <c r="A2559" t="s">
        <v>437</v>
      </c>
      <c r="B2559" t="s">
        <v>1385</v>
      </c>
      <c r="C2559" t="s">
        <v>1386</v>
      </c>
      <c r="D2559" s="15">
        <v>1900</v>
      </c>
      <c r="E2559" s="121">
        <v>1</v>
      </c>
      <c r="F2559" t="s">
        <v>438</v>
      </c>
      <c r="G2559" s="121">
        <v>91</v>
      </c>
      <c r="H2559" t="s">
        <v>390</v>
      </c>
      <c r="I2559" t="s">
        <v>488</v>
      </c>
      <c r="J2559" t="s">
        <v>433</v>
      </c>
      <c r="K2559" t="s">
        <v>6</v>
      </c>
      <c r="L2559" s="756" t="s">
        <v>71</v>
      </c>
      <c r="M2559" t="s">
        <v>231</v>
      </c>
      <c r="N2559" s="681">
        <f t="shared" ca="1" si="172"/>
        <v>0</v>
      </c>
      <c r="O2559" s="681">
        <f t="shared" ca="1" si="172"/>
        <v>0</v>
      </c>
      <c r="P2559" s="681">
        <f t="shared" ca="1" si="172"/>
        <v>0</v>
      </c>
      <c r="Q2559" s="681">
        <f t="shared" ca="1" si="172"/>
        <v>0</v>
      </c>
      <c r="R2559" s="681">
        <f t="shared" ca="1" si="172"/>
        <v>0</v>
      </c>
      <c r="S2559" t="str">
        <f t="shared" si="169"/>
        <v>HUM_ASR_FY_2022</v>
      </c>
      <c r="T2559" s="958">
        <f t="shared" si="170"/>
        <v>45032</v>
      </c>
      <c r="U2559" t="str">
        <f t="shared" si="171"/>
        <v>Unaudited</v>
      </c>
    </row>
    <row r="2560" spans="1:21" x14ac:dyDescent="0.25">
      <c r="A2560" t="s">
        <v>437</v>
      </c>
      <c r="B2560" t="s">
        <v>1385</v>
      </c>
      <c r="C2560" t="s">
        <v>1386</v>
      </c>
      <c r="D2560" s="15">
        <v>1900</v>
      </c>
      <c r="E2560" s="121">
        <v>1</v>
      </c>
      <c r="F2560" t="s">
        <v>438</v>
      </c>
      <c r="G2560" s="121">
        <v>91</v>
      </c>
      <c r="H2560" t="s">
        <v>390</v>
      </c>
      <c r="I2560" t="s">
        <v>488</v>
      </c>
      <c r="J2560" t="s">
        <v>433</v>
      </c>
      <c r="K2560" t="s">
        <v>6</v>
      </c>
      <c r="L2560" s="756" t="s">
        <v>72</v>
      </c>
      <c r="M2560" t="s">
        <v>164</v>
      </c>
      <c r="N2560" s="681">
        <f t="shared" ca="1" si="172"/>
        <v>0</v>
      </c>
      <c r="O2560" s="681">
        <f t="shared" ca="1" si="172"/>
        <v>0</v>
      </c>
      <c r="P2560" s="681">
        <f t="shared" ca="1" si="172"/>
        <v>0</v>
      </c>
      <c r="Q2560" s="681">
        <f t="shared" ca="1" si="172"/>
        <v>0</v>
      </c>
      <c r="R2560" s="681">
        <f t="shared" ca="1" si="172"/>
        <v>0</v>
      </c>
      <c r="S2560" t="str">
        <f t="shared" si="169"/>
        <v>HUM_ASR_FY_2022</v>
      </c>
      <c r="T2560" s="958">
        <f t="shared" si="170"/>
        <v>45032</v>
      </c>
      <c r="U2560" t="str">
        <f t="shared" si="171"/>
        <v>Unaudited</v>
      </c>
    </row>
    <row r="2561" spans="1:21" x14ac:dyDescent="0.25">
      <c r="A2561" t="s">
        <v>437</v>
      </c>
      <c r="B2561" t="s">
        <v>1385</v>
      </c>
      <c r="C2561" t="s">
        <v>1386</v>
      </c>
      <c r="D2561" s="15">
        <v>1900</v>
      </c>
      <c r="E2561" s="121">
        <v>1</v>
      </c>
      <c r="F2561" t="s">
        <v>438</v>
      </c>
      <c r="G2561" s="121">
        <v>91</v>
      </c>
      <c r="H2561" t="s">
        <v>390</v>
      </c>
      <c r="I2561" t="s">
        <v>488</v>
      </c>
      <c r="J2561" t="s">
        <v>433</v>
      </c>
      <c r="K2561" t="s">
        <v>6</v>
      </c>
      <c r="L2561" s="756">
        <v>3.4</v>
      </c>
      <c r="M2561" t="s">
        <v>461</v>
      </c>
      <c r="N2561" s="681">
        <f t="shared" ca="1" si="172"/>
        <v>0</v>
      </c>
      <c r="O2561" s="681">
        <f t="shared" ca="1" si="172"/>
        <v>0</v>
      </c>
      <c r="P2561" s="681">
        <f t="shared" ca="1" si="172"/>
        <v>0</v>
      </c>
      <c r="Q2561" s="681">
        <f t="shared" ca="1" si="172"/>
        <v>0</v>
      </c>
      <c r="R2561" s="681">
        <f t="shared" ca="1" si="172"/>
        <v>0</v>
      </c>
      <c r="S2561" t="str">
        <f t="shared" si="169"/>
        <v>HUM_ASR_FY_2022</v>
      </c>
      <c r="T2561" s="958">
        <f t="shared" si="170"/>
        <v>45032</v>
      </c>
      <c r="U2561" t="str">
        <f t="shared" si="171"/>
        <v>Unaudited</v>
      </c>
    </row>
    <row r="2562" spans="1:21" x14ac:dyDescent="0.25">
      <c r="A2562" t="s">
        <v>437</v>
      </c>
      <c r="B2562" t="s">
        <v>1385</v>
      </c>
      <c r="C2562" t="s">
        <v>1386</v>
      </c>
      <c r="D2562" s="15">
        <v>1900</v>
      </c>
      <c r="E2562" s="121">
        <v>1</v>
      </c>
      <c r="F2562" t="s">
        <v>438</v>
      </c>
      <c r="G2562" s="121">
        <v>91</v>
      </c>
      <c r="H2562" t="s">
        <v>390</v>
      </c>
      <c r="I2562" t="s">
        <v>488</v>
      </c>
      <c r="J2562" t="s">
        <v>433</v>
      </c>
      <c r="K2562" t="s">
        <v>434</v>
      </c>
      <c r="L2562" s="756">
        <v>4.5</v>
      </c>
      <c r="M2562" t="s">
        <v>32</v>
      </c>
      <c r="N2562" s="681">
        <f t="shared" ca="1" si="172"/>
        <v>96178.855454545424</v>
      </c>
      <c r="O2562" s="681">
        <f t="shared" ca="1" si="172"/>
        <v>40679.905009852191</v>
      </c>
      <c r="P2562" s="681">
        <f t="shared" ca="1" si="172"/>
        <v>55498.950444693233</v>
      </c>
      <c r="Q2562" s="681">
        <f t="shared" ca="1" si="172"/>
        <v>0</v>
      </c>
      <c r="R2562" s="681">
        <f t="shared" ca="1" si="172"/>
        <v>0</v>
      </c>
      <c r="S2562" t="str">
        <f t="shared" ref="S2562:S2625" si="173">file_name</f>
        <v>HUM_ASR_FY_2022</v>
      </c>
      <c r="T2562" s="958">
        <f t="shared" ref="T2562:T2625" si="174">file_date</f>
        <v>45032</v>
      </c>
      <c r="U2562" t="str">
        <f t="shared" ref="U2562:U2625" si="175">status</f>
        <v>Unaudited</v>
      </c>
    </row>
    <row r="2563" spans="1:21" x14ac:dyDescent="0.25">
      <c r="A2563" t="s">
        <v>437</v>
      </c>
      <c r="B2563" t="s">
        <v>1385</v>
      </c>
      <c r="C2563" t="s">
        <v>1386</v>
      </c>
      <c r="D2563" s="15">
        <v>1900</v>
      </c>
      <c r="E2563" s="121">
        <v>1</v>
      </c>
      <c r="F2563" t="s">
        <v>438</v>
      </c>
      <c r="G2563" s="121">
        <v>91</v>
      </c>
      <c r="H2563" t="s">
        <v>390</v>
      </c>
      <c r="I2563" t="s">
        <v>488</v>
      </c>
      <c r="J2563" t="s">
        <v>433</v>
      </c>
      <c r="K2563" t="s">
        <v>434</v>
      </c>
      <c r="L2563" s="756" t="s">
        <v>944</v>
      </c>
      <c r="M2563" t="s">
        <v>935</v>
      </c>
      <c r="N2563" s="681">
        <f t="shared" ca="1" si="172"/>
        <v>0</v>
      </c>
      <c r="O2563" s="681">
        <f t="shared" ca="1" si="172"/>
        <v>0</v>
      </c>
      <c r="P2563" s="681">
        <f t="shared" ca="1" si="172"/>
        <v>0</v>
      </c>
      <c r="Q2563" s="681">
        <f t="shared" ca="1" si="172"/>
        <v>0</v>
      </c>
      <c r="R2563" s="681">
        <f t="shared" ca="1" si="172"/>
        <v>0</v>
      </c>
      <c r="S2563" t="str">
        <f t="shared" si="173"/>
        <v>HUM_ASR_FY_2022</v>
      </c>
      <c r="T2563" s="958">
        <f t="shared" si="174"/>
        <v>45032</v>
      </c>
      <c r="U2563" t="str">
        <f t="shared" si="175"/>
        <v>Unaudited</v>
      </c>
    </row>
    <row r="2564" spans="1:21" x14ac:dyDescent="0.25">
      <c r="A2564" t="s">
        <v>437</v>
      </c>
      <c r="B2564" t="s">
        <v>1385</v>
      </c>
      <c r="C2564" t="s">
        <v>1386</v>
      </c>
      <c r="D2564" s="15">
        <v>1900</v>
      </c>
      <c r="E2564" s="121">
        <v>1</v>
      </c>
      <c r="F2564" t="s">
        <v>438</v>
      </c>
      <c r="G2564" s="121">
        <v>91</v>
      </c>
      <c r="H2564" t="s">
        <v>390</v>
      </c>
      <c r="I2564" t="s">
        <v>488</v>
      </c>
      <c r="J2564" t="s">
        <v>433</v>
      </c>
      <c r="K2564" t="s">
        <v>434</v>
      </c>
      <c r="L2564" s="756" t="s">
        <v>193</v>
      </c>
      <c r="M2564" t="s">
        <v>40</v>
      </c>
      <c r="N2564" s="681">
        <f t="shared" ca="1" si="172"/>
        <v>0</v>
      </c>
      <c r="O2564" s="681">
        <f t="shared" ca="1" si="172"/>
        <v>0</v>
      </c>
      <c r="P2564" s="681">
        <f t="shared" ca="1" si="172"/>
        <v>0</v>
      </c>
      <c r="Q2564" s="681">
        <f t="shared" ca="1" si="172"/>
        <v>0</v>
      </c>
      <c r="R2564" s="681">
        <f t="shared" ca="1" si="172"/>
        <v>0</v>
      </c>
      <c r="S2564" t="str">
        <f t="shared" si="173"/>
        <v>HUM_ASR_FY_2022</v>
      </c>
      <c r="T2564" s="958">
        <f t="shared" si="174"/>
        <v>45032</v>
      </c>
      <c r="U2564" t="str">
        <f t="shared" si="175"/>
        <v>Unaudited</v>
      </c>
    </row>
    <row r="2565" spans="1:21" x14ac:dyDescent="0.25">
      <c r="A2565" t="s">
        <v>437</v>
      </c>
      <c r="B2565" t="s">
        <v>1385</v>
      </c>
      <c r="C2565" t="s">
        <v>1386</v>
      </c>
      <c r="D2565" s="15">
        <v>1900</v>
      </c>
      <c r="E2565" s="121">
        <v>1</v>
      </c>
      <c r="F2565" t="s">
        <v>438</v>
      </c>
      <c r="G2565" s="121">
        <v>91</v>
      </c>
      <c r="H2565" t="s">
        <v>390</v>
      </c>
      <c r="I2565" t="s">
        <v>488</v>
      </c>
      <c r="J2565" t="s">
        <v>433</v>
      </c>
      <c r="K2565" t="s">
        <v>434</v>
      </c>
      <c r="L2565" s="756" t="s">
        <v>192</v>
      </c>
      <c r="M2565" t="s">
        <v>329</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HUM_ASR_FY_2022</v>
      </c>
      <c r="T2565" s="958">
        <f t="shared" si="174"/>
        <v>45032</v>
      </c>
      <c r="U2565" t="str">
        <f t="shared" si="175"/>
        <v>Unaudited</v>
      </c>
    </row>
    <row r="2566" spans="1:21" x14ac:dyDescent="0.25">
      <c r="A2566" t="s">
        <v>437</v>
      </c>
      <c r="B2566" t="s">
        <v>1385</v>
      </c>
      <c r="C2566" t="s">
        <v>1386</v>
      </c>
      <c r="D2566" s="15">
        <v>1900</v>
      </c>
      <c r="E2566" s="121">
        <v>1</v>
      </c>
      <c r="F2566" t="s">
        <v>438</v>
      </c>
      <c r="G2566" s="121">
        <v>91</v>
      </c>
      <c r="H2566" t="s">
        <v>390</v>
      </c>
      <c r="I2566" t="s">
        <v>488</v>
      </c>
      <c r="J2566" t="s">
        <v>450</v>
      </c>
      <c r="K2566" t="s">
        <v>435</v>
      </c>
      <c r="L2566" s="756" t="s">
        <v>79</v>
      </c>
      <c r="M2566" t="s">
        <v>27</v>
      </c>
      <c r="N2566" s="681">
        <f t="shared" ca="1" si="176"/>
        <v>1142801.0675205726</v>
      </c>
      <c r="O2566" s="681">
        <f t="shared" ca="1" si="176"/>
        <v>190727.73926249915</v>
      </c>
      <c r="P2566" s="681">
        <f t="shared" ca="1" si="176"/>
        <v>952073.32825807342</v>
      </c>
      <c r="Q2566" s="681">
        <f t="shared" ca="1" si="176"/>
        <v>0</v>
      </c>
      <c r="R2566" s="681">
        <f t="shared" ca="1" si="176"/>
        <v>0</v>
      </c>
      <c r="S2566" t="str">
        <f t="shared" si="173"/>
        <v>HUM_ASR_FY_2022</v>
      </c>
      <c r="T2566" s="958">
        <f t="shared" si="174"/>
        <v>45032</v>
      </c>
      <c r="U2566" t="str">
        <f t="shared" si="175"/>
        <v>Unaudited</v>
      </c>
    </row>
    <row r="2567" spans="1:21" x14ac:dyDescent="0.25">
      <c r="A2567" t="s">
        <v>437</v>
      </c>
      <c r="B2567" t="s">
        <v>1385</v>
      </c>
      <c r="C2567" t="s">
        <v>1386</v>
      </c>
      <c r="D2567" s="15">
        <v>1900</v>
      </c>
      <c r="E2567" s="121">
        <v>1</v>
      </c>
      <c r="F2567" t="s">
        <v>438</v>
      </c>
      <c r="G2567" s="121">
        <v>91</v>
      </c>
      <c r="H2567" t="s">
        <v>390</v>
      </c>
      <c r="I2567" t="s">
        <v>488</v>
      </c>
      <c r="J2567" t="s">
        <v>450</v>
      </c>
      <c r="K2567" t="s">
        <v>435</v>
      </c>
      <c r="L2567" s="756" t="s">
        <v>80</v>
      </c>
      <c r="M2567" t="s">
        <v>97</v>
      </c>
      <c r="N2567" s="681">
        <f t="shared" ca="1" si="176"/>
        <v>123849.30000945073</v>
      </c>
      <c r="O2567" s="681">
        <f t="shared" ca="1" si="176"/>
        <v>20669.824058963193</v>
      </c>
      <c r="P2567" s="681">
        <f t="shared" ca="1" si="176"/>
        <v>103179.47595048754</v>
      </c>
      <c r="Q2567" s="681">
        <f t="shared" ca="1" si="176"/>
        <v>0</v>
      </c>
      <c r="R2567" s="681">
        <f t="shared" ca="1" si="176"/>
        <v>0</v>
      </c>
      <c r="S2567" t="str">
        <f t="shared" si="173"/>
        <v>HUM_ASR_FY_2022</v>
      </c>
      <c r="T2567" s="958">
        <f t="shared" si="174"/>
        <v>45032</v>
      </c>
      <c r="U2567" t="str">
        <f t="shared" si="175"/>
        <v>Unaudited</v>
      </c>
    </row>
    <row r="2568" spans="1:21" x14ac:dyDescent="0.25">
      <c r="A2568" t="s">
        <v>437</v>
      </c>
      <c r="B2568" t="s">
        <v>1385</v>
      </c>
      <c r="C2568" t="s">
        <v>1386</v>
      </c>
      <c r="D2568" s="15">
        <v>1900</v>
      </c>
      <c r="E2568" s="121">
        <v>1</v>
      </c>
      <c r="F2568" t="s">
        <v>438</v>
      </c>
      <c r="G2568" s="121">
        <v>91</v>
      </c>
      <c r="H2568" t="s">
        <v>390</v>
      </c>
      <c r="I2568" t="s">
        <v>488</v>
      </c>
      <c r="J2568" t="s">
        <v>450</v>
      </c>
      <c r="K2568" t="s">
        <v>435</v>
      </c>
      <c r="L2568" s="756" t="s">
        <v>81</v>
      </c>
      <c r="M2568" t="s">
        <v>98</v>
      </c>
      <c r="N2568" s="681">
        <f t="shared" ca="1" si="176"/>
        <v>259969.24254627392</v>
      </c>
      <c r="O2568" s="681">
        <f t="shared" ca="1" si="176"/>
        <v>43387.556520411228</v>
      </c>
      <c r="P2568" s="681">
        <f t="shared" ca="1" si="176"/>
        <v>216581.6860258627</v>
      </c>
      <c r="Q2568" s="681">
        <f t="shared" ca="1" si="176"/>
        <v>0</v>
      </c>
      <c r="R2568" s="681">
        <f t="shared" ca="1" si="176"/>
        <v>0</v>
      </c>
      <c r="S2568" t="str">
        <f t="shared" si="173"/>
        <v>HUM_ASR_FY_2022</v>
      </c>
      <c r="T2568" s="958">
        <f t="shared" si="174"/>
        <v>45032</v>
      </c>
      <c r="U2568" t="str">
        <f t="shared" si="175"/>
        <v>Unaudited</v>
      </c>
    </row>
    <row r="2569" spans="1:21" x14ac:dyDescent="0.25">
      <c r="A2569" t="s">
        <v>437</v>
      </c>
      <c r="B2569" t="s">
        <v>1385</v>
      </c>
      <c r="C2569" t="s">
        <v>1386</v>
      </c>
      <c r="D2569" s="15">
        <v>1900</v>
      </c>
      <c r="E2569" s="121">
        <v>1</v>
      </c>
      <c r="F2569" t="s">
        <v>438</v>
      </c>
      <c r="G2569" s="121">
        <v>91</v>
      </c>
      <c r="H2569" t="s">
        <v>390</v>
      </c>
      <c r="I2569" t="s">
        <v>488</v>
      </c>
      <c r="J2569" t="s">
        <v>450</v>
      </c>
      <c r="K2569" t="s">
        <v>435</v>
      </c>
      <c r="L2569" s="756" t="s">
        <v>82</v>
      </c>
      <c r="M2569" t="s">
        <v>99</v>
      </c>
      <c r="N2569" s="681">
        <f t="shared" ca="1" si="176"/>
        <v>196042.59539278064</v>
      </c>
      <c r="O2569" s="681">
        <f t="shared" ca="1" si="176"/>
        <v>32718.521255445692</v>
      </c>
      <c r="P2569" s="681">
        <f t="shared" ca="1" si="176"/>
        <v>163324.07413733494</v>
      </c>
      <c r="Q2569" s="681">
        <f t="shared" ca="1" si="176"/>
        <v>0</v>
      </c>
      <c r="R2569" s="681">
        <f t="shared" ca="1" si="176"/>
        <v>0</v>
      </c>
      <c r="S2569" t="str">
        <f t="shared" si="173"/>
        <v>HUM_ASR_FY_2022</v>
      </c>
      <c r="T2569" s="958">
        <f t="shared" si="174"/>
        <v>45032</v>
      </c>
      <c r="U2569" t="str">
        <f t="shared" si="175"/>
        <v>Unaudited</v>
      </c>
    </row>
    <row r="2570" spans="1:21" x14ac:dyDescent="0.25">
      <c r="A2570" t="s">
        <v>437</v>
      </c>
      <c r="B2570" t="s">
        <v>1385</v>
      </c>
      <c r="C2570" t="s">
        <v>1386</v>
      </c>
      <c r="D2570" s="15">
        <v>1900</v>
      </c>
      <c r="E2570" s="121">
        <v>1</v>
      </c>
      <c r="F2570" t="s">
        <v>438</v>
      </c>
      <c r="G2570" s="121">
        <v>91</v>
      </c>
      <c r="H2570" t="s">
        <v>390</v>
      </c>
      <c r="I2570" t="s">
        <v>488</v>
      </c>
      <c r="J2570" t="s">
        <v>450</v>
      </c>
      <c r="K2570" t="s">
        <v>435</v>
      </c>
      <c r="L2570" s="756" t="s">
        <v>216</v>
      </c>
      <c r="M2570" t="s">
        <v>100</v>
      </c>
      <c r="N2570" s="681">
        <f t="shared" ca="1" si="176"/>
        <v>384397.1499481363</v>
      </c>
      <c r="O2570" s="681">
        <f t="shared" ca="1" si="176"/>
        <v>64153.947237397129</v>
      </c>
      <c r="P2570" s="681">
        <f t="shared" ca="1" si="176"/>
        <v>320243.20271073916</v>
      </c>
      <c r="Q2570" s="681">
        <f t="shared" ca="1" si="176"/>
        <v>0</v>
      </c>
      <c r="R2570" s="681">
        <f t="shared" ca="1" si="176"/>
        <v>0</v>
      </c>
      <c r="S2570" t="str">
        <f t="shared" si="173"/>
        <v>HUM_ASR_FY_2022</v>
      </c>
      <c r="T2570" s="958">
        <f t="shared" si="174"/>
        <v>45032</v>
      </c>
      <c r="U2570" t="str">
        <f t="shared" si="175"/>
        <v>Unaudited</v>
      </c>
    </row>
    <row r="2571" spans="1:21" x14ac:dyDescent="0.25">
      <c r="A2571" t="s">
        <v>437</v>
      </c>
      <c r="B2571" t="s">
        <v>1385</v>
      </c>
      <c r="C2571" t="s">
        <v>1386</v>
      </c>
      <c r="D2571" s="15">
        <v>1900</v>
      </c>
      <c r="E2571" s="121">
        <v>1</v>
      </c>
      <c r="F2571" t="s">
        <v>438</v>
      </c>
      <c r="G2571" s="121">
        <v>91</v>
      </c>
      <c r="H2571" t="s">
        <v>390</v>
      </c>
      <c r="I2571" t="s">
        <v>488</v>
      </c>
      <c r="J2571" t="s">
        <v>450</v>
      </c>
      <c r="K2571" t="s">
        <v>435</v>
      </c>
      <c r="L2571" s="756" t="s">
        <v>215</v>
      </c>
      <c r="M2571" t="s">
        <v>28</v>
      </c>
      <c r="N2571" s="681">
        <f t="shared" ca="1" si="176"/>
        <v>11228.638926307542</v>
      </c>
      <c r="O2571" s="681">
        <f t="shared" ca="1" si="176"/>
        <v>1874.0032524260657</v>
      </c>
      <c r="P2571" s="681">
        <f t="shared" ca="1" si="176"/>
        <v>9354.6356738814757</v>
      </c>
      <c r="Q2571" s="681">
        <f t="shared" ca="1" si="176"/>
        <v>0</v>
      </c>
      <c r="R2571" s="681">
        <f t="shared" ca="1" si="176"/>
        <v>0</v>
      </c>
      <c r="S2571" t="str">
        <f t="shared" si="173"/>
        <v>HUM_ASR_FY_2022</v>
      </c>
      <c r="T2571" s="958">
        <f t="shared" si="174"/>
        <v>45032</v>
      </c>
      <c r="U2571" t="str">
        <f t="shared" si="175"/>
        <v>Unaudited</v>
      </c>
    </row>
    <row r="2572" spans="1:21" x14ac:dyDescent="0.25">
      <c r="A2572" t="s">
        <v>437</v>
      </c>
      <c r="B2572" t="s">
        <v>1385</v>
      </c>
      <c r="C2572" t="s">
        <v>1386</v>
      </c>
      <c r="D2572" s="15">
        <v>1900</v>
      </c>
      <c r="E2572" s="121">
        <v>1</v>
      </c>
      <c r="F2572" t="s">
        <v>438</v>
      </c>
      <c r="G2572" s="121">
        <v>91</v>
      </c>
      <c r="H2572" t="s">
        <v>390</v>
      </c>
      <c r="I2572" t="s">
        <v>488</v>
      </c>
      <c r="J2572" t="s">
        <v>436</v>
      </c>
      <c r="K2572" t="s">
        <v>436</v>
      </c>
      <c r="L2572" s="756" t="s">
        <v>84</v>
      </c>
      <c r="M2572" t="s">
        <v>327</v>
      </c>
      <c r="N2572" s="681">
        <f t="shared" ca="1" si="176"/>
        <v>0</v>
      </c>
      <c r="O2572" s="681">
        <f t="shared" ca="1" si="176"/>
        <v>0</v>
      </c>
      <c r="P2572" s="681">
        <f t="shared" ca="1" si="176"/>
        <v>0</v>
      </c>
      <c r="Q2572" s="681">
        <f t="shared" ca="1" si="176"/>
        <v>0</v>
      </c>
      <c r="R2572" s="681">
        <f t="shared" ca="1" si="176"/>
        <v>0</v>
      </c>
      <c r="S2572" t="str">
        <f t="shared" si="173"/>
        <v>HUM_ASR_FY_2022</v>
      </c>
      <c r="T2572" s="958">
        <f t="shared" si="174"/>
        <v>45032</v>
      </c>
      <c r="U2572" t="str">
        <f t="shared" si="175"/>
        <v>Unaudited</v>
      </c>
    </row>
    <row r="2573" spans="1:21" x14ac:dyDescent="0.25">
      <c r="A2573" t="s">
        <v>437</v>
      </c>
      <c r="B2573" t="s">
        <v>1385</v>
      </c>
      <c r="C2573" t="s">
        <v>1386</v>
      </c>
      <c r="D2573" s="15">
        <v>1900</v>
      </c>
      <c r="E2573" s="121">
        <v>1</v>
      </c>
      <c r="F2573" t="s">
        <v>438</v>
      </c>
      <c r="G2573" s="121">
        <v>91</v>
      </c>
      <c r="H2573" t="s">
        <v>390</v>
      </c>
      <c r="I2573" t="s">
        <v>488</v>
      </c>
      <c r="J2573" t="s">
        <v>436</v>
      </c>
      <c r="K2573" t="s">
        <v>436</v>
      </c>
      <c r="L2573" s="756" t="s">
        <v>85</v>
      </c>
      <c r="M2573" t="s">
        <v>325</v>
      </c>
      <c r="N2573" s="681">
        <f t="shared" ca="1" si="176"/>
        <v>0</v>
      </c>
      <c r="O2573" s="681">
        <f t="shared" ca="1" si="176"/>
        <v>0</v>
      </c>
      <c r="P2573" s="681">
        <f t="shared" ca="1" si="176"/>
        <v>0</v>
      </c>
      <c r="Q2573" s="681">
        <f t="shared" ca="1" si="176"/>
        <v>0</v>
      </c>
      <c r="R2573" s="681">
        <f t="shared" ca="1" si="176"/>
        <v>0</v>
      </c>
      <c r="S2573" t="str">
        <f t="shared" si="173"/>
        <v>HUM_ASR_FY_2022</v>
      </c>
      <c r="T2573" s="958">
        <f t="shared" si="174"/>
        <v>45032</v>
      </c>
      <c r="U2573" t="str">
        <f t="shared" si="175"/>
        <v>Unaudited</v>
      </c>
    </row>
    <row r="2574" spans="1:21" x14ac:dyDescent="0.25">
      <c r="A2574" t="s">
        <v>437</v>
      </c>
      <c r="B2574" t="s">
        <v>1385</v>
      </c>
      <c r="C2574" t="s">
        <v>1386</v>
      </c>
      <c r="D2574" s="15">
        <v>1900</v>
      </c>
      <c r="E2574" s="121">
        <v>1</v>
      </c>
      <c r="F2574" t="s">
        <v>438</v>
      </c>
      <c r="G2574" s="121">
        <v>91</v>
      </c>
      <c r="H2574" t="s">
        <v>390</v>
      </c>
      <c r="I2574" t="s">
        <v>488</v>
      </c>
      <c r="J2574" t="s">
        <v>436</v>
      </c>
      <c r="K2574" t="s">
        <v>436</v>
      </c>
      <c r="L2574" s="756" t="s">
        <v>86</v>
      </c>
      <c r="M2574" t="s">
        <v>494</v>
      </c>
      <c r="N2574" s="681">
        <f t="shared" ca="1" si="176"/>
        <v>0</v>
      </c>
      <c r="O2574" s="681">
        <f t="shared" ca="1" si="176"/>
        <v>0</v>
      </c>
      <c r="P2574" s="681">
        <f t="shared" ca="1" si="176"/>
        <v>0</v>
      </c>
      <c r="Q2574" s="681">
        <f t="shared" ca="1" si="176"/>
        <v>0</v>
      </c>
      <c r="R2574" s="681">
        <f t="shared" ca="1" si="176"/>
        <v>0</v>
      </c>
      <c r="S2574" t="str">
        <f t="shared" si="173"/>
        <v>HUM_ASR_FY_2022</v>
      </c>
      <c r="T2574" s="958">
        <f t="shared" si="174"/>
        <v>45032</v>
      </c>
      <c r="U2574" t="str">
        <f t="shared" si="175"/>
        <v>Unaudited</v>
      </c>
    </row>
    <row r="2575" spans="1:21" x14ac:dyDescent="0.25">
      <c r="A2575" t="s">
        <v>437</v>
      </c>
      <c r="B2575" t="s">
        <v>1385</v>
      </c>
      <c r="C2575" t="s">
        <v>1386</v>
      </c>
      <c r="D2575" s="15">
        <v>1900</v>
      </c>
      <c r="E2575" s="121">
        <v>1</v>
      </c>
      <c r="F2575" t="s">
        <v>438</v>
      </c>
      <c r="G2575" s="121">
        <v>91</v>
      </c>
      <c r="H2575" t="s">
        <v>390</v>
      </c>
      <c r="I2575" t="s">
        <v>488</v>
      </c>
      <c r="J2575" t="s">
        <v>436</v>
      </c>
      <c r="K2575" t="s">
        <v>436</v>
      </c>
      <c r="L2575" s="756" t="s">
        <v>87</v>
      </c>
      <c r="M2575" t="s">
        <v>495</v>
      </c>
      <c r="N2575" s="681">
        <f t="shared" ca="1" si="176"/>
        <v>0</v>
      </c>
      <c r="O2575" s="681">
        <f t="shared" ca="1" si="176"/>
        <v>0</v>
      </c>
      <c r="P2575" s="681">
        <f t="shared" ca="1" si="176"/>
        <v>0</v>
      </c>
      <c r="Q2575" s="681">
        <f t="shared" ca="1" si="176"/>
        <v>0</v>
      </c>
      <c r="R2575" s="681">
        <f t="shared" ca="1" si="176"/>
        <v>0</v>
      </c>
      <c r="S2575" t="str">
        <f t="shared" si="173"/>
        <v>HUM_ASR_FY_2022</v>
      </c>
      <c r="T2575" s="958">
        <f t="shared" si="174"/>
        <v>45032</v>
      </c>
      <c r="U2575" t="str">
        <f t="shared" si="175"/>
        <v>Unaudited</v>
      </c>
    </row>
    <row r="2576" spans="1:21" x14ac:dyDescent="0.25">
      <c r="A2576" t="s">
        <v>437</v>
      </c>
      <c r="B2576" t="s">
        <v>1385</v>
      </c>
      <c r="C2576" t="s">
        <v>1386</v>
      </c>
      <c r="D2576" s="15">
        <v>1900</v>
      </c>
      <c r="E2576" s="121">
        <v>1</v>
      </c>
      <c r="F2576" t="s">
        <v>438</v>
      </c>
      <c r="G2576" s="121">
        <v>91</v>
      </c>
      <c r="H2576" t="s">
        <v>390</v>
      </c>
      <c r="I2576" t="s">
        <v>488</v>
      </c>
      <c r="J2576" t="s">
        <v>436</v>
      </c>
      <c r="K2576" t="s">
        <v>436</v>
      </c>
      <c r="L2576" s="756" t="s">
        <v>213</v>
      </c>
      <c r="M2576" t="s">
        <v>496</v>
      </c>
      <c r="N2576" s="681">
        <f t="shared" ca="1" si="176"/>
        <v>0</v>
      </c>
      <c r="O2576" s="681">
        <f t="shared" ca="1" si="176"/>
        <v>0</v>
      </c>
      <c r="P2576" s="681">
        <f t="shared" ca="1" si="176"/>
        <v>0</v>
      </c>
      <c r="Q2576" s="681">
        <f t="shared" ca="1" si="176"/>
        <v>0</v>
      </c>
      <c r="R2576" s="681">
        <f t="shared" ca="1" si="176"/>
        <v>0</v>
      </c>
      <c r="S2576" t="str">
        <f t="shared" si="173"/>
        <v>HUM_ASR_FY_2022</v>
      </c>
      <c r="T2576" s="958">
        <f t="shared" si="174"/>
        <v>45032</v>
      </c>
      <c r="U2576" t="str">
        <f t="shared" si="175"/>
        <v>Unaudited</v>
      </c>
    </row>
    <row r="2577" spans="1:21" x14ac:dyDescent="0.25">
      <c r="A2577" t="s">
        <v>437</v>
      </c>
      <c r="B2577" t="s">
        <v>1385</v>
      </c>
      <c r="C2577" t="s">
        <v>1386</v>
      </c>
      <c r="D2577" s="15">
        <v>1900</v>
      </c>
      <c r="E2577" s="121">
        <v>1</v>
      </c>
      <c r="F2577" t="s">
        <v>438</v>
      </c>
      <c r="G2577" s="121">
        <v>91</v>
      </c>
      <c r="H2577" t="s">
        <v>390</v>
      </c>
      <c r="I2577" t="s">
        <v>489</v>
      </c>
      <c r="J2577" t="s">
        <v>26</v>
      </c>
      <c r="K2577" t="s">
        <v>26</v>
      </c>
      <c r="L2577" s="756" t="s">
        <v>204</v>
      </c>
      <c r="M2577" t="s">
        <v>26</v>
      </c>
      <c r="N2577" s="681">
        <f t="shared" ca="1" si="176"/>
        <v>56385.420084484533</v>
      </c>
      <c r="O2577" s="681">
        <f t="shared" ca="1" si="176"/>
        <v>0</v>
      </c>
      <c r="P2577" s="681">
        <f t="shared" ca="1" si="176"/>
        <v>0</v>
      </c>
      <c r="Q2577" s="681">
        <f t="shared" ca="1" si="176"/>
        <v>0</v>
      </c>
      <c r="R2577" s="681">
        <f t="shared" ca="1" si="176"/>
        <v>0</v>
      </c>
      <c r="S2577" t="str">
        <f t="shared" si="173"/>
        <v>HUM_ASR_FY_2022</v>
      </c>
      <c r="T2577" s="958">
        <f t="shared" si="174"/>
        <v>45032</v>
      </c>
      <c r="U2577" t="str">
        <f t="shared" si="175"/>
        <v>Unaudited</v>
      </c>
    </row>
    <row r="2578" spans="1:21" x14ac:dyDescent="0.25">
      <c r="A2578" t="s">
        <v>437</v>
      </c>
      <c r="B2578" t="s">
        <v>1385</v>
      </c>
      <c r="C2578" t="s">
        <v>1386</v>
      </c>
      <c r="D2578" s="15">
        <v>1900</v>
      </c>
      <c r="E2578" s="121">
        <v>1</v>
      </c>
      <c r="F2578" t="s">
        <v>439</v>
      </c>
      <c r="G2578" s="121">
        <v>182</v>
      </c>
      <c r="H2578" t="s">
        <v>390</v>
      </c>
      <c r="I2578" t="s">
        <v>432</v>
      </c>
      <c r="J2578" t="s">
        <v>432</v>
      </c>
      <c r="K2578" t="s">
        <v>432</v>
      </c>
      <c r="M2578" t="s">
        <v>432</v>
      </c>
      <c r="N2578" s="681">
        <f t="shared" ca="1" si="176"/>
        <v>13916</v>
      </c>
      <c r="O2578" s="681">
        <f t="shared" ca="1" si="176"/>
        <v>2633</v>
      </c>
      <c r="P2578" s="681">
        <f t="shared" ca="1" si="176"/>
        <v>11283</v>
      </c>
      <c r="Q2578" s="681">
        <f t="shared" ca="1" si="176"/>
        <v>0</v>
      </c>
      <c r="R2578" s="681">
        <f t="shared" ca="1" si="176"/>
        <v>0</v>
      </c>
      <c r="S2578" t="str">
        <f t="shared" si="173"/>
        <v>HUM_ASR_FY_2022</v>
      </c>
      <c r="T2578" s="958">
        <f t="shared" si="174"/>
        <v>45032</v>
      </c>
      <c r="U2578" t="str">
        <f t="shared" si="175"/>
        <v>Unaudited</v>
      </c>
    </row>
    <row r="2579" spans="1:21" x14ac:dyDescent="0.25">
      <c r="A2579" t="s">
        <v>437</v>
      </c>
      <c r="B2579" t="s">
        <v>1385</v>
      </c>
      <c r="C2579" t="s">
        <v>1386</v>
      </c>
      <c r="D2579" s="15">
        <v>1900</v>
      </c>
      <c r="E2579" s="121">
        <v>1</v>
      </c>
      <c r="F2579" t="s">
        <v>439</v>
      </c>
      <c r="G2579" s="121">
        <v>182</v>
      </c>
      <c r="H2579" t="s">
        <v>390</v>
      </c>
      <c r="I2579" t="s">
        <v>487</v>
      </c>
      <c r="J2579" t="s">
        <v>12</v>
      </c>
      <c r="K2579" t="s">
        <v>12</v>
      </c>
      <c r="L2579" s="756">
        <v>1.1000000000000001</v>
      </c>
      <c r="M2579" t="s">
        <v>12</v>
      </c>
      <c r="N2579" s="681">
        <f t="shared" ca="1" si="176"/>
        <v>40389308.789999999</v>
      </c>
      <c r="O2579" s="681">
        <f t="shared" ca="1" si="176"/>
        <v>0</v>
      </c>
      <c r="P2579" s="681">
        <f t="shared" ca="1" si="176"/>
        <v>0</v>
      </c>
      <c r="Q2579" s="681">
        <f t="shared" ca="1" si="176"/>
        <v>0</v>
      </c>
      <c r="R2579" s="681">
        <f t="shared" ca="1" si="176"/>
        <v>0</v>
      </c>
      <c r="S2579" t="str">
        <f t="shared" si="173"/>
        <v>HUM_ASR_FY_2022</v>
      </c>
      <c r="T2579" s="958">
        <f t="shared" si="174"/>
        <v>45032</v>
      </c>
      <c r="U2579" t="str">
        <f t="shared" si="175"/>
        <v>Unaudited</v>
      </c>
    </row>
    <row r="2580" spans="1:21" x14ac:dyDescent="0.25">
      <c r="A2580" t="s">
        <v>437</v>
      </c>
      <c r="B2580" t="s">
        <v>1385</v>
      </c>
      <c r="C2580" t="s">
        <v>1386</v>
      </c>
      <c r="D2580" s="15">
        <v>1900</v>
      </c>
      <c r="E2580" s="121">
        <v>1</v>
      </c>
      <c r="F2580" t="s">
        <v>439</v>
      </c>
      <c r="G2580" s="121">
        <v>182</v>
      </c>
      <c r="H2580" t="s">
        <v>390</v>
      </c>
      <c r="I2580" t="s">
        <v>487</v>
      </c>
      <c r="J2580" t="s">
        <v>12</v>
      </c>
      <c r="K2580" t="s">
        <v>222</v>
      </c>
      <c r="L2580" s="756">
        <v>1.2</v>
      </c>
      <c r="M2580" t="s">
        <v>222</v>
      </c>
      <c r="N2580" s="681">
        <f t="shared" ca="1" si="176"/>
        <v>0</v>
      </c>
      <c r="O2580" s="681">
        <f t="shared" ca="1" si="176"/>
        <v>0</v>
      </c>
      <c r="P2580" s="681">
        <f t="shared" ca="1" si="176"/>
        <v>0</v>
      </c>
      <c r="Q2580" s="681">
        <f t="shared" ca="1" si="176"/>
        <v>0</v>
      </c>
      <c r="R2580" s="681">
        <f t="shared" ca="1" si="176"/>
        <v>0</v>
      </c>
      <c r="S2580" t="str">
        <f t="shared" si="173"/>
        <v>HUM_ASR_FY_2022</v>
      </c>
      <c r="T2580" s="958">
        <f t="shared" si="174"/>
        <v>45032</v>
      </c>
      <c r="U2580" t="str">
        <f t="shared" si="175"/>
        <v>Unaudited</v>
      </c>
    </row>
    <row r="2581" spans="1:21" x14ac:dyDescent="0.25">
      <c r="A2581" t="s">
        <v>437</v>
      </c>
      <c r="B2581" t="s">
        <v>1385</v>
      </c>
      <c r="C2581" t="s">
        <v>1386</v>
      </c>
      <c r="D2581" s="15">
        <v>1900</v>
      </c>
      <c r="E2581" s="121">
        <v>1</v>
      </c>
      <c r="F2581" t="s">
        <v>439</v>
      </c>
      <c r="G2581" s="121">
        <v>182</v>
      </c>
      <c r="H2581" t="s">
        <v>390</v>
      </c>
      <c r="I2581" t="s">
        <v>487</v>
      </c>
      <c r="J2581" t="s">
        <v>12</v>
      </c>
      <c r="K2581" t="s">
        <v>1323</v>
      </c>
      <c r="L2581" s="756" t="s">
        <v>1319</v>
      </c>
      <c r="M2581" t="s">
        <v>1323</v>
      </c>
      <c r="N2581" s="681">
        <f t="shared" ca="1" si="176"/>
        <v>17999.550000000003</v>
      </c>
      <c r="O2581" s="681">
        <f t="shared" ca="1" si="176"/>
        <v>0</v>
      </c>
      <c r="P2581" s="681">
        <f t="shared" ca="1" si="176"/>
        <v>0</v>
      </c>
      <c r="Q2581" s="681">
        <f t="shared" ca="1" si="176"/>
        <v>0</v>
      </c>
      <c r="R2581" s="681">
        <f t="shared" ca="1" si="176"/>
        <v>0</v>
      </c>
      <c r="S2581" t="str">
        <f t="shared" si="173"/>
        <v>HUM_ASR_FY_2022</v>
      </c>
      <c r="T2581" s="958">
        <f t="shared" si="174"/>
        <v>45032</v>
      </c>
      <c r="U2581" t="str">
        <f t="shared" si="175"/>
        <v>Unaudited</v>
      </c>
    </row>
    <row r="2582" spans="1:21" x14ac:dyDescent="0.25">
      <c r="A2582" t="s">
        <v>437</v>
      </c>
      <c r="B2582" t="s">
        <v>1385</v>
      </c>
      <c r="C2582" t="s">
        <v>1386</v>
      </c>
      <c r="D2582" s="15">
        <v>1900</v>
      </c>
      <c r="E2582" s="121">
        <v>1</v>
      </c>
      <c r="F2582" t="s">
        <v>439</v>
      </c>
      <c r="G2582" s="121">
        <v>182</v>
      </c>
      <c r="H2582" t="s">
        <v>390</v>
      </c>
      <c r="I2582" t="s">
        <v>487</v>
      </c>
      <c r="J2582" t="s">
        <v>12</v>
      </c>
      <c r="K2582" t="s">
        <v>1325</v>
      </c>
      <c r="L2582" s="756" t="s">
        <v>1324</v>
      </c>
      <c r="M2582" t="s">
        <v>1325</v>
      </c>
      <c r="N2582" s="681">
        <f t="shared" ca="1" si="176"/>
        <v>-54918.12</v>
      </c>
      <c r="O2582" s="681">
        <f t="shared" ca="1" si="176"/>
        <v>0</v>
      </c>
      <c r="P2582" s="681">
        <f t="shared" ca="1" si="176"/>
        <v>0</v>
      </c>
      <c r="Q2582" s="681">
        <f t="shared" ca="1" si="176"/>
        <v>0</v>
      </c>
      <c r="R2582" s="681">
        <f t="shared" ca="1" si="176"/>
        <v>0</v>
      </c>
      <c r="S2582" t="str">
        <f t="shared" si="173"/>
        <v>HUM_ASR_FY_2022</v>
      </c>
      <c r="T2582" s="958">
        <f t="shared" si="174"/>
        <v>45032</v>
      </c>
      <c r="U2582" t="str">
        <f t="shared" si="175"/>
        <v>Unaudited</v>
      </c>
    </row>
    <row r="2583" spans="1:21" x14ac:dyDescent="0.25">
      <c r="A2583" t="s">
        <v>437</v>
      </c>
      <c r="B2583" t="s">
        <v>1385</v>
      </c>
      <c r="C2583" t="s">
        <v>1386</v>
      </c>
      <c r="D2583" s="15">
        <v>1900</v>
      </c>
      <c r="E2583" s="121">
        <v>1</v>
      </c>
      <c r="F2583" t="s">
        <v>439</v>
      </c>
      <c r="G2583" s="121">
        <v>182</v>
      </c>
      <c r="H2583" t="s">
        <v>390</v>
      </c>
      <c r="I2583" t="s">
        <v>487</v>
      </c>
      <c r="J2583" t="s">
        <v>13</v>
      </c>
      <c r="K2583" t="s">
        <v>13</v>
      </c>
      <c r="L2583" s="756" t="s">
        <v>63</v>
      </c>
      <c r="M2583" t="s">
        <v>13</v>
      </c>
      <c r="N2583" s="681">
        <f t="shared" ca="1" si="176"/>
        <v>-32241.71</v>
      </c>
      <c r="O2583" s="681">
        <f t="shared" ca="1" si="176"/>
        <v>0</v>
      </c>
      <c r="P2583" s="681">
        <f t="shared" ca="1" si="176"/>
        <v>0</v>
      </c>
      <c r="Q2583" s="681">
        <f t="shared" ca="1" si="176"/>
        <v>0</v>
      </c>
      <c r="R2583" s="681">
        <f t="shared" ca="1" si="176"/>
        <v>0</v>
      </c>
      <c r="S2583" t="str">
        <f t="shared" si="173"/>
        <v>HUM_ASR_FY_2022</v>
      </c>
      <c r="T2583" s="958">
        <f t="shared" si="174"/>
        <v>45032</v>
      </c>
      <c r="U2583" t="str">
        <f t="shared" si="175"/>
        <v>Unaudited</v>
      </c>
    </row>
    <row r="2584" spans="1:21" x14ac:dyDescent="0.25">
      <c r="A2584" t="s">
        <v>437</v>
      </c>
      <c r="B2584" t="s">
        <v>1385</v>
      </c>
      <c r="C2584" t="s">
        <v>1386</v>
      </c>
      <c r="D2584" s="15">
        <v>1900</v>
      </c>
      <c r="E2584" s="121">
        <v>1</v>
      </c>
      <c r="F2584" t="s">
        <v>439</v>
      </c>
      <c r="G2584" s="121">
        <v>182</v>
      </c>
      <c r="H2584" t="s">
        <v>390</v>
      </c>
      <c r="I2584" t="s">
        <v>488</v>
      </c>
      <c r="J2584" t="s">
        <v>433</v>
      </c>
      <c r="K2584" t="s">
        <v>796</v>
      </c>
      <c r="L2584" s="756">
        <v>2.1</v>
      </c>
      <c r="M2584" t="s">
        <v>731</v>
      </c>
      <c r="N2584" s="681">
        <f t="shared" ca="1" si="176"/>
        <v>68188</v>
      </c>
      <c r="O2584" s="681">
        <f t="shared" ca="1" si="176"/>
        <v>64265</v>
      </c>
      <c r="P2584" s="681">
        <f t="shared" ca="1" si="176"/>
        <v>3923</v>
      </c>
      <c r="Q2584" s="681">
        <f t="shared" ca="1" si="176"/>
        <v>0</v>
      </c>
      <c r="R2584" s="681">
        <f t="shared" ca="1" si="176"/>
        <v>0</v>
      </c>
      <c r="S2584" t="str">
        <f t="shared" si="173"/>
        <v>HUM_ASR_FY_2022</v>
      </c>
      <c r="T2584" s="958">
        <f t="shared" si="174"/>
        <v>45032</v>
      </c>
      <c r="U2584" t="str">
        <f t="shared" si="175"/>
        <v>Unaudited</v>
      </c>
    </row>
    <row r="2585" spans="1:21" x14ac:dyDescent="0.25">
      <c r="A2585" t="s">
        <v>437</v>
      </c>
      <c r="B2585" t="s">
        <v>1385</v>
      </c>
      <c r="C2585" t="s">
        <v>1386</v>
      </c>
      <c r="D2585" s="15">
        <v>1900</v>
      </c>
      <c r="E2585" s="121">
        <v>1</v>
      </c>
      <c r="F2585" t="s">
        <v>439</v>
      </c>
      <c r="G2585" s="121">
        <v>182</v>
      </c>
      <c r="H2585" t="s">
        <v>390</v>
      </c>
      <c r="I2585" t="s">
        <v>488</v>
      </c>
      <c r="J2585" t="s">
        <v>433</v>
      </c>
      <c r="K2585" t="s">
        <v>796</v>
      </c>
      <c r="L2585" s="756">
        <v>2.2000000000000002</v>
      </c>
      <c r="M2585" t="s">
        <v>732</v>
      </c>
      <c r="N2585" s="681">
        <f t="shared" ca="1" si="176"/>
        <v>146</v>
      </c>
      <c r="O2585" s="681">
        <f t="shared" ca="1" si="176"/>
        <v>130</v>
      </c>
      <c r="P2585" s="681">
        <f t="shared" ca="1" si="176"/>
        <v>16</v>
      </c>
      <c r="Q2585" s="681">
        <f t="shared" ca="1" si="176"/>
        <v>0</v>
      </c>
      <c r="R2585" s="681">
        <f t="shared" ca="1" si="176"/>
        <v>0</v>
      </c>
      <c r="S2585" t="str">
        <f t="shared" si="173"/>
        <v>HUM_ASR_FY_2022</v>
      </c>
      <c r="T2585" s="958">
        <f t="shared" si="174"/>
        <v>45032</v>
      </c>
      <c r="U2585" t="str">
        <f t="shared" si="175"/>
        <v>Unaudited</v>
      </c>
    </row>
    <row r="2586" spans="1:21" x14ac:dyDescent="0.25">
      <c r="A2586" t="s">
        <v>437</v>
      </c>
      <c r="B2586" t="s">
        <v>1385</v>
      </c>
      <c r="C2586" t="s">
        <v>1386</v>
      </c>
      <c r="D2586" s="15">
        <v>1900</v>
      </c>
      <c r="E2586" s="121">
        <v>1</v>
      </c>
      <c r="F2586" t="s">
        <v>439</v>
      </c>
      <c r="G2586" s="121">
        <v>182</v>
      </c>
      <c r="H2586" t="s">
        <v>390</v>
      </c>
      <c r="I2586" t="s">
        <v>488</v>
      </c>
      <c r="J2586" t="s">
        <v>433</v>
      </c>
      <c r="K2586" t="s">
        <v>796</v>
      </c>
      <c r="L2586" s="756">
        <v>2.2999999999999998</v>
      </c>
      <c r="M2586" t="s">
        <v>733</v>
      </c>
      <c r="N2586" s="681">
        <f t="shared" ca="1" si="176"/>
        <v>15512208.150000002</v>
      </c>
      <c r="O2586" s="681">
        <f t="shared" ca="1" si="176"/>
        <v>14625158.240000002</v>
      </c>
      <c r="P2586" s="681">
        <f t="shared" ca="1" si="176"/>
        <v>887049.91</v>
      </c>
      <c r="Q2586" s="681">
        <f t="shared" ca="1" si="176"/>
        <v>0</v>
      </c>
      <c r="R2586" s="681">
        <f t="shared" ca="1" si="176"/>
        <v>0</v>
      </c>
      <c r="S2586" t="str">
        <f t="shared" si="173"/>
        <v>HUM_ASR_FY_2022</v>
      </c>
      <c r="T2586" s="958">
        <f t="shared" si="174"/>
        <v>45032</v>
      </c>
      <c r="U2586" t="str">
        <f t="shared" si="175"/>
        <v>Unaudited</v>
      </c>
    </row>
    <row r="2587" spans="1:21" x14ac:dyDescent="0.25">
      <c r="A2587" t="s">
        <v>437</v>
      </c>
      <c r="B2587" t="s">
        <v>1385</v>
      </c>
      <c r="C2587" t="s">
        <v>1386</v>
      </c>
      <c r="D2587" s="15">
        <v>1900</v>
      </c>
      <c r="E2587" s="121">
        <v>1</v>
      </c>
      <c r="F2587" t="s">
        <v>439</v>
      </c>
      <c r="G2587" s="121">
        <v>182</v>
      </c>
      <c r="H2587" t="s">
        <v>390</v>
      </c>
      <c r="I2587" t="s">
        <v>488</v>
      </c>
      <c r="J2587" t="s">
        <v>433</v>
      </c>
      <c r="K2587" t="s">
        <v>796</v>
      </c>
      <c r="L2587" s="756">
        <v>2.4</v>
      </c>
      <c r="M2587" t="s">
        <v>734</v>
      </c>
      <c r="N2587" s="681">
        <f t="shared" ca="1" si="176"/>
        <v>9561.17</v>
      </c>
      <c r="O2587" s="681">
        <f t="shared" ca="1" si="176"/>
        <v>7755.2</v>
      </c>
      <c r="P2587" s="681">
        <f t="shared" ca="1" si="176"/>
        <v>1805.97</v>
      </c>
      <c r="Q2587" s="681">
        <f t="shared" ca="1" si="176"/>
        <v>0</v>
      </c>
      <c r="R2587" s="681">
        <f t="shared" ca="1" si="176"/>
        <v>0</v>
      </c>
      <c r="S2587" t="str">
        <f t="shared" si="173"/>
        <v>HUM_ASR_FY_2022</v>
      </c>
      <c r="T2587" s="958">
        <f t="shared" si="174"/>
        <v>45032</v>
      </c>
      <c r="U2587" t="str">
        <f t="shared" si="175"/>
        <v>Unaudited</v>
      </c>
    </row>
    <row r="2588" spans="1:21" x14ac:dyDescent="0.25">
      <c r="A2588" t="s">
        <v>437</v>
      </c>
      <c r="B2588" t="s">
        <v>1385</v>
      </c>
      <c r="C2588" t="s">
        <v>1386</v>
      </c>
      <c r="D2588" s="15">
        <v>1900</v>
      </c>
      <c r="E2588" s="121">
        <v>1</v>
      </c>
      <c r="F2588" t="s">
        <v>439</v>
      </c>
      <c r="G2588" s="121">
        <v>182</v>
      </c>
      <c r="H2588" t="s">
        <v>390</v>
      </c>
      <c r="I2588" t="s">
        <v>488</v>
      </c>
      <c r="J2588" t="s">
        <v>433</v>
      </c>
      <c r="K2588" t="s">
        <v>796</v>
      </c>
      <c r="L2588" s="756">
        <v>2.5</v>
      </c>
      <c r="M2588" t="s">
        <v>776</v>
      </c>
      <c r="N2588" s="681">
        <f t="shared" ca="1" si="176"/>
        <v>7344</v>
      </c>
      <c r="O2588" s="681">
        <f t="shared" ca="1" si="176"/>
        <v>5042</v>
      </c>
      <c r="P2588" s="681">
        <f t="shared" ca="1" si="176"/>
        <v>2302</v>
      </c>
      <c r="Q2588" s="681">
        <f t="shared" ca="1" si="176"/>
        <v>0</v>
      </c>
      <c r="R2588" s="681">
        <f t="shared" ca="1" si="176"/>
        <v>0</v>
      </c>
      <c r="S2588" t="str">
        <f t="shared" si="173"/>
        <v>HUM_ASR_FY_2022</v>
      </c>
      <c r="T2588" s="958">
        <f t="shared" si="174"/>
        <v>45032</v>
      </c>
      <c r="U2588" t="str">
        <f t="shared" si="175"/>
        <v>Unaudited</v>
      </c>
    </row>
    <row r="2589" spans="1:21" x14ac:dyDescent="0.25">
      <c r="A2589" t="s">
        <v>437</v>
      </c>
      <c r="B2589" t="s">
        <v>1385</v>
      </c>
      <c r="C2589" t="s">
        <v>1386</v>
      </c>
      <c r="D2589" s="15">
        <v>1900</v>
      </c>
      <c r="E2589" s="121">
        <v>1</v>
      </c>
      <c r="F2589" t="s">
        <v>439</v>
      </c>
      <c r="G2589" s="121">
        <v>182</v>
      </c>
      <c r="H2589" t="s">
        <v>390</v>
      </c>
      <c r="I2589" t="s">
        <v>488</v>
      </c>
      <c r="J2589" t="s">
        <v>433</v>
      </c>
      <c r="K2589" t="s">
        <v>796</v>
      </c>
      <c r="L2589" s="756">
        <v>2.6</v>
      </c>
      <c r="M2589" t="s">
        <v>186</v>
      </c>
      <c r="N2589" s="681">
        <f t="shared" ca="1" si="176"/>
        <v>1546690.3599999994</v>
      </c>
      <c r="O2589" s="681">
        <f t="shared" ca="1" si="176"/>
        <v>1079074.6499999994</v>
      </c>
      <c r="P2589" s="681">
        <f t="shared" ca="1" si="176"/>
        <v>467615.71</v>
      </c>
      <c r="Q2589" s="681">
        <f t="shared" ca="1" si="176"/>
        <v>0</v>
      </c>
      <c r="R2589" s="681">
        <f t="shared" ca="1" si="176"/>
        <v>0</v>
      </c>
      <c r="S2589" t="str">
        <f t="shared" si="173"/>
        <v>HUM_ASR_FY_2022</v>
      </c>
      <c r="T2589" s="958">
        <f t="shared" si="174"/>
        <v>45032</v>
      </c>
      <c r="U2589" t="str">
        <f t="shared" si="175"/>
        <v>Unaudited</v>
      </c>
    </row>
    <row r="2590" spans="1:21" x14ac:dyDescent="0.25">
      <c r="A2590" t="s">
        <v>437</v>
      </c>
      <c r="B2590" t="s">
        <v>1385</v>
      </c>
      <c r="C2590" t="s">
        <v>1386</v>
      </c>
      <c r="D2590" s="15">
        <v>1900</v>
      </c>
      <c r="E2590" s="121">
        <v>1</v>
      </c>
      <c r="F2590" t="s">
        <v>439</v>
      </c>
      <c r="G2590" s="121">
        <v>182</v>
      </c>
      <c r="H2590" t="s">
        <v>390</v>
      </c>
      <c r="I2590" t="s">
        <v>488</v>
      </c>
      <c r="J2590" t="s">
        <v>433</v>
      </c>
      <c r="K2590" t="s">
        <v>796</v>
      </c>
      <c r="L2590" s="756">
        <v>2.7</v>
      </c>
      <c r="M2590" t="s">
        <v>797</v>
      </c>
      <c r="N2590" s="681">
        <f t="shared" ca="1" si="176"/>
        <v>506840.66925293655</v>
      </c>
      <c r="O2590" s="681">
        <f t="shared" ca="1" si="176"/>
        <v>477857.49898486887</v>
      </c>
      <c r="P2590" s="681">
        <f t="shared" ca="1" si="176"/>
        <v>28983.170268067675</v>
      </c>
      <c r="Q2590" s="681">
        <f t="shared" ca="1" si="176"/>
        <v>0</v>
      </c>
      <c r="R2590" s="681">
        <f t="shared" ca="1" si="176"/>
        <v>0</v>
      </c>
      <c r="S2590" t="str">
        <f t="shared" si="173"/>
        <v>HUM_ASR_FY_2022</v>
      </c>
      <c r="T2590" s="958">
        <f t="shared" si="174"/>
        <v>45032</v>
      </c>
      <c r="U2590" t="str">
        <f t="shared" si="175"/>
        <v>Unaudited</v>
      </c>
    </row>
    <row r="2591" spans="1:21" x14ac:dyDescent="0.25">
      <c r="A2591" t="s">
        <v>437</v>
      </c>
      <c r="B2591" t="s">
        <v>1385</v>
      </c>
      <c r="C2591" t="s">
        <v>1386</v>
      </c>
      <c r="D2591" s="15">
        <v>1900</v>
      </c>
      <c r="E2591" s="121">
        <v>1</v>
      </c>
      <c r="F2591" t="s">
        <v>439</v>
      </c>
      <c r="G2591" s="121">
        <v>182</v>
      </c>
      <c r="H2591" t="s">
        <v>390</v>
      </c>
      <c r="I2591" t="s">
        <v>488</v>
      </c>
      <c r="J2591" t="s">
        <v>433</v>
      </c>
      <c r="K2591" t="s">
        <v>796</v>
      </c>
      <c r="L2591" s="756">
        <v>2.8</v>
      </c>
      <c r="M2591" t="s">
        <v>798</v>
      </c>
      <c r="N2591" s="681">
        <f t="shared" ca="1" si="176"/>
        <v>0</v>
      </c>
      <c r="O2591" s="681">
        <f t="shared" ca="1" si="176"/>
        <v>0</v>
      </c>
      <c r="P2591" s="681">
        <f t="shared" ca="1" si="176"/>
        <v>0</v>
      </c>
      <c r="Q2591" s="681">
        <f t="shared" ca="1" si="176"/>
        <v>0</v>
      </c>
      <c r="R2591" s="681">
        <f t="shared" ca="1" si="176"/>
        <v>0</v>
      </c>
      <c r="S2591" t="str">
        <f t="shared" si="173"/>
        <v>HUM_ASR_FY_2022</v>
      </c>
      <c r="T2591" s="958">
        <f t="shared" si="174"/>
        <v>45032</v>
      </c>
      <c r="U2591" t="str">
        <f t="shared" si="175"/>
        <v>Unaudited</v>
      </c>
    </row>
    <row r="2592" spans="1:21" x14ac:dyDescent="0.25">
      <c r="A2592" t="s">
        <v>437</v>
      </c>
      <c r="B2592" t="s">
        <v>1385</v>
      </c>
      <c r="C2592" t="s">
        <v>1386</v>
      </c>
      <c r="D2592" s="15">
        <v>1900</v>
      </c>
      <c r="E2592" s="121">
        <v>1</v>
      </c>
      <c r="F2592" t="s">
        <v>439</v>
      </c>
      <c r="G2592" s="121">
        <v>182</v>
      </c>
      <c r="H2592" t="s">
        <v>390</v>
      </c>
      <c r="I2592" t="s">
        <v>488</v>
      </c>
      <c r="J2592" t="s">
        <v>433</v>
      </c>
      <c r="K2592" t="s">
        <v>796</v>
      </c>
      <c r="L2592" s="756">
        <v>2.9</v>
      </c>
      <c r="M2592" t="s">
        <v>779</v>
      </c>
      <c r="N2592" s="681">
        <f t="shared" ca="1" si="176"/>
        <v>0</v>
      </c>
      <c r="O2592" s="681">
        <f t="shared" ca="1" si="176"/>
        <v>0</v>
      </c>
      <c r="P2592" s="681">
        <f t="shared" ca="1" si="176"/>
        <v>0</v>
      </c>
      <c r="Q2592" s="681">
        <f t="shared" ca="1" si="176"/>
        <v>0</v>
      </c>
      <c r="R2592" s="681">
        <f t="shared" ca="1" si="176"/>
        <v>0</v>
      </c>
      <c r="S2592" t="str">
        <f t="shared" si="173"/>
        <v>HUM_ASR_FY_2022</v>
      </c>
      <c r="T2592" s="958">
        <f t="shared" si="174"/>
        <v>45032</v>
      </c>
      <c r="U2592" t="str">
        <f t="shared" si="175"/>
        <v>Unaudited</v>
      </c>
    </row>
    <row r="2593" spans="1:21" x14ac:dyDescent="0.25">
      <c r="A2593" t="s">
        <v>437</v>
      </c>
      <c r="B2593" t="s">
        <v>1385</v>
      </c>
      <c r="C2593" t="s">
        <v>1386</v>
      </c>
      <c r="D2593" s="15">
        <v>1900</v>
      </c>
      <c r="E2593" s="121">
        <v>1</v>
      </c>
      <c r="F2593" t="s">
        <v>439</v>
      </c>
      <c r="G2593" s="121">
        <v>182</v>
      </c>
      <c r="H2593" t="s">
        <v>390</v>
      </c>
      <c r="I2593" t="s">
        <v>488</v>
      </c>
      <c r="J2593" t="s">
        <v>433</v>
      </c>
      <c r="K2593" t="s">
        <v>223</v>
      </c>
      <c r="L2593" s="756">
        <v>2.11</v>
      </c>
      <c r="M2593" t="s">
        <v>228</v>
      </c>
      <c r="N2593" s="681">
        <f t="shared" ca="1" si="176"/>
        <v>978230.47</v>
      </c>
      <c r="O2593" s="681">
        <f t="shared" ca="1" si="176"/>
        <v>74400.689999999988</v>
      </c>
      <c r="P2593" s="681">
        <f t="shared" ca="1" si="176"/>
        <v>903829.78</v>
      </c>
      <c r="Q2593" s="681">
        <f t="shared" ca="1" si="176"/>
        <v>0</v>
      </c>
      <c r="R2593" s="681">
        <f t="shared" ca="1" si="176"/>
        <v>0</v>
      </c>
      <c r="S2593" t="str">
        <f t="shared" si="173"/>
        <v>HUM_ASR_FY_2022</v>
      </c>
      <c r="T2593" s="958">
        <f t="shared" si="174"/>
        <v>45032</v>
      </c>
      <c r="U2593" t="str">
        <f t="shared" si="175"/>
        <v>Unaudited</v>
      </c>
    </row>
    <row r="2594" spans="1:21" x14ac:dyDescent="0.25">
      <c r="A2594" t="s">
        <v>437</v>
      </c>
      <c r="B2594" t="s">
        <v>1385</v>
      </c>
      <c r="C2594" t="s">
        <v>1386</v>
      </c>
      <c r="D2594" s="15">
        <v>1900</v>
      </c>
      <c r="E2594" s="121">
        <v>1</v>
      </c>
      <c r="F2594" t="s">
        <v>439</v>
      </c>
      <c r="G2594" s="121">
        <v>182</v>
      </c>
      <c r="H2594" t="s">
        <v>390</v>
      </c>
      <c r="I2594" t="s">
        <v>488</v>
      </c>
      <c r="J2594" t="s">
        <v>433</v>
      </c>
      <c r="K2594" t="s">
        <v>223</v>
      </c>
      <c r="L2594" s="756">
        <v>2.12</v>
      </c>
      <c r="M2594" t="s">
        <v>552</v>
      </c>
      <c r="N2594" s="681">
        <f t="shared" ca="1" si="176"/>
        <v>18017085.04999999</v>
      </c>
      <c r="O2594" s="681">
        <f t="shared" ca="1" si="176"/>
        <v>166911.26</v>
      </c>
      <c r="P2594" s="681">
        <f t="shared" ca="1" si="176"/>
        <v>17850173.789999988</v>
      </c>
      <c r="Q2594" s="681">
        <f t="shared" ca="1" si="176"/>
        <v>0</v>
      </c>
      <c r="R2594" s="681">
        <f t="shared" ca="1" si="176"/>
        <v>0</v>
      </c>
      <c r="S2594" t="str">
        <f t="shared" si="173"/>
        <v>HUM_ASR_FY_2022</v>
      </c>
      <c r="T2594" s="958">
        <f t="shared" si="174"/>
        <v>45032</v>
      </c>
      <c r="U2594" t="str">
        <f t="shared" si="175"/>
        <v>Unaudited</v>
      </c>
    </row>
    <row r="2595" spans="1:21" x14ac:dyDescent="0.25">
      <c r="A2595" t="s">
        <v>437</v>
      </c>
      <c r="B2595" t="s">
        <v>1385</v>
      </c>
      <c r="C2595" t="s">
        <v>1386</v>
      </c>
      <c r="D2595" s="15">
        <v>1900</v>
      </c>
      <c r="E2595" s="121">
        <v>1</v>
      </c>
      <c r="F2595" t="s">
        <v>439</v>
      </c>
      <c r="G2595" s="121">
        <v>182</v>
      </c>
      <c r="H2595" t="s">
        <v>390</v>
      </c>
      <c r="I2595" t="s">
        <v>488</v>
      </c>
      <c r="J2595" t="s">
        <v>433</v>
      </c>
      <c r="K2595" t="s">
        <v>223</v>
      </c>
      <c r="L2595" s="756">
        <v>2.13</v>
      </c>
      <c r="M2595" t="s">
        <v>229</v>
      </c>
      <c r="N2595" s="681">
        <f t="shared" ca="1" si="176"/>
        <v>689346.44000000029</v>
      </c>
      <c r="O2595" s="681">
        <f t="shared" ca="1" si="176"/>
        <v>13202.460000000001</v>
      </c>
      <c r="P2595" s="681">
        <f t="shared" ca="1" si="176"/>
        <v>676143.98000000033</v>
      </c>
      <c r="Q2595" s="681">
        <f t="shared" ca="1" si="176"/>
        <v>0</v>
      </c>
      <c r="R2595" s="681">
        <f t="shared" ca="1" si="176"/>
        <v>0</v>
      </c>
      <c r="S2595" t="str">
        <f t="shared" si="173"/>
        <v>HUM_ASR_FY_2022</v>
      </c>
      <c r="T2595" s="958">
        <f t="shared" si="174"/>
        <v>45032</v>
      </c>
      <c r="U2595" t="str">
        <f t="shared" si="175"/>
        <v>Unaudited</v>
      </c>
    </row>
    <row r="2596" spans="1:21" x14ac:dyDescent="0.25">
      <c r="A2596" t="s">
        <v>437</v>
      </c>
      <c r="B2596" t="s">
        <v>1385</v>
      </c>
      <c r="C2596" t="s">
        <v>1386</v>
      </c>
      <c r="D2596" s="15">
        <v>1900</v>
      </c>
      <c r="E2596" s="121">
        <v>1</v>
      </c>
      <c r="F2596" t="s">
        <v>439</v>
      </c>
      <c r="G2596" s="121">
        <v>182</v>
      </c>
      <c r="H2596" t="s">
        <v>390</v>
      </c>
      <c r="I2596" t="s">
        <v>488</v>
      </c>
      <c r="J2596" t="s">
        <v>433</v>
      </c>
      <c r="K2596" t="s">
        <v>223</v>
      </c>
      <c r="L2596" s="756">
        <v>2.14</v>
      </c>
      <c r="M2596" t="s">
        <v>556</v>
      </c>
      <c r="N2596" s="681">
        <f t="shared" ca="1" si="176"/>
        <v>56190.520000000004</v>
      </c>
      <c r="O2596" s="681">
        <f t="shared" ca="1" si="176"/>
        <v>49771.08</v>
      </c>
      <c r="P2596" s="681">
        <f t="shared" ca="1" si="176"/>
        <v>6419.44</v>
      </c>
      <c r="Q2596" s="681">
        <f t="shared" ca="1" si="176"/>
        <v>0</v>
      </c>
      <c r="R2596" s="681">
        <f t="shared" ca="1" si="176"/>
        <v>0</v>
      </c>
      <c r="S2596" t="str">
        <f t="shared" si="173"/>
        <v>HUM_ASR_FY_2022</v>
      </c>
      <c r="T2596" s="958">
        <f t="shared" si="174"/>
        <v>45032</v>
      </c>
      <c r="U2596" t="str">
        <f t="shared" si="175"/>
        <v>Unaudited</v>
      </c>
    </row>
    <row r="2597" spans="1:21" x14ac:dyDescent="0.25">
      <c r="A2597" t="s">
        <v>437</v>
      </c>
      <c r="B2597" t="s">
        <v>1385</v>
      </c>
      <c r="C2597" t="s">
        <v>1386</v>
      </c>
      <c r="D2597" s="15">
        <v>1900</v>
      </c>
      <c r="E2597" s="121">
        <v>1</v>
      </c>
      <c r="F2597" t="s">
        <v>439</v>
      </c>
      <c r="G2597" s="121">
        <v>182</v>
      </c>
      <c r="H2597" t="s">
        <v>390</v>
      </c>
      <c r="I2597" t="s">
        <v>488</v>
      </c>
      <c r="J2597" t="s">
        <v>433</v>
      </c>
      <c r="K2597" t="s">
        <v>223</v>
      </c>
      <c r="L2597" s="756">
        <v>2.15</v>
      </c>
      <c r="M2597" t="s">
        <v>20</v>
      </c>
      <c r="N2597" s="681">
        <f t="shared" ca="1" si="176"/>
        <v>229166.79729654957</v>
      </c>
      <c r="O2597" s="681">
        <f t="shared" ca="1" si="176"/>
        <v>158.17832800057138</v>
      </c>
      <c r="P2597" s="681">
        <f t="shared" ca="1" si="176"/>
        <v>229008.61896854901</v>
      </c>
      <c r="Q2597" s="681">
        <f t="shared" ca="1" si="176"/>
        <v>0</v>
      </c>
      <c r="R2597" s="681">
        <f t="shared" ca="1" si="176"/>
        <v>0</v>
      </c>
      <c r="S2597" t="str">
        <f t="shared" si="173"/>
        <v>HUM_ASR_FY_2022</v>
      </c>
      <c r="T2597" s="958">
        <f t="shared" si="174"/>
        <v>45032</v>
      </c>
      <c r="U2597" t="str">
        <f t="shared" si="175"/>
        <v>Unaudited</v>
      </c>
    </row>
    <row r="2598" spans="1:21" x14ac:dyDescent="0.25">
      <c r="A2598" t="s">
        <v>437</v>
      </c>
      <c r="B2598" t="s">
        <v>1385</v>
      </c>
      <c r="C2598" t="s">
        <v>1386</v>
      </c>
      <c r="D2598" s="15">
        <v>1900</v>
      </c>
      <c r="E2598" s="121">
        <v>1</v>
      </c>
      <c r="F2598" t="s">
        <v>439</v>
      </c>
      <c r="G2598" s="121">
        <v>182</v>
      </c>
      <c r="H2598" t="s">
        <v>390</v>
      </c>
      <c r="I2598" t="s">
        <v>488</v>
      </c>
      <c r="J2598" t="s">
        <v>433</v>
      </c>
      <c r="K2598" t="s">
        <v>223</v>
      </c>
      <c r="L2598" s="756">
        <v>2.16</v>
      </c>
      <c r="M2598" t="s">
        <v>799</v>
      </c>
      <c r="N2598" s="681">
        <f t="shared" ca="1" si="176"/>
        <v>1589497.2943850972</v>
      </c>
      <c r="O2598" s="681">
        <f t="shared" ca="1" si="176"/>
        <v>300203.32284203987</v>
      </c>
      <c r="P2598" s="681">
        <f t="shared" ca="1" si="176"/>
        <v>1289293.9715430574</v>
      </c>
      <c r="Q2598" s="681">
        <f t="shared" ca="1" si="176"/>
        <v>0</v>
      </c>
      <c r="R2598" s="681">
        <f t="shared" ca="1" si="176"/>
        <v>0</v>
      </c>
      <c r="S2598" t="str">
        <f t="shared" si="173"/>
        <v>HUM_ASR_FY_2022</v>
      </c>
      <c r="T2598" s="958">
        <f t="shared" si="174"/>
        <v>45032</v>
      </c>
      <c r="U2598" t="str">
        <f t="shared" si="175"/>
        <v>Unaudited</v>
      </c>
    </row>
    <row r="2599" spans="1:21" x14ac:dyDescent="0.25">
      <c r="A2599" t="s">
        <v>437</v>
      </c>
      <c r="B2599" t="s">
        <v>1385</v>
      </c>
      <c r="C2599" t="s">
        <v>1386</v>
      </c>
      <c r="D2599" s="15">
        <v>1900</v>
      </c>
      <c r="E2599" s="121">
        <v>1</v>
      </c>
      <c r="F2599" t="s">
        <v>439</v>
      </c>
      <c r="G2599" s="121">
        <v>182</v>
      </c>
      <c r="H2599" t="s">
        <v>390</v>
      </c>
      <c r="I2599" t="s">
        <v>488</v>
      </c>
      <c r="J2599" t="s">
        <v>433</v>
      </c>
      <c r="K2599" t="s">
        <v>223</v>
      </c>
      <c r="L2599" s="756">
        <v>2.17</v>
      </c>
      <c r="M2599" t="s">
        <v>1052</v>
      </c>
      <c r="N2599" s="681">
        <f t="shared" ca="1" si="176"/>
        <v>0</v>
      </c>
      <c r="O2599" s="681">
        <f t="shared" ca="1" si="176"/>
        <v>0</v>
      </c>
      <c r="P2599" s="681">
        <f t="shared" ca="1" si="176"/>
        <v>0</v>
      </c>
      <c r="Q2599" s="681">
        <f t="shared" ca="1" si="176"/>
        <v>0</v>
      </c>
      <c r="R2599" s="681">
        <f t="shared" ca="1" si="176"/>
        <v>0</v>
      </c>
      <c r="S2599" t="str">
        <f t="shared" si="173"/>
        <v>HUM_ASR_FY_2022</v>
      </c>
      <c r="T2599" s="958">
        <f t="shared" si="174"/>
        <v>45032</v>
      </c>
      <c r="U2599" t="str">
        <f t="shared" si="175"/>
        <v>Unaudited</v>
      </c>
    </row>
    <row r="2600" spans="1:21" x14ac:dyDescent="0.25">
      <c r="A2600" t="s">
        <v>437</v>
      </c>
      <c r="B2600" t="s">
        <v>1385</v>
      </c>
      <c r="C2600" t="s">
        <v>1386</v>
      </c>
      <c r="D2600" s="15">
        <v>1900</v>
      </c>
      <c r="E2600" s="121">
        <v>1</v>
      </c>
      <c r="F2600" t="s">
        <v>439</v>
      </c>
      <c r="G2600" s="121">
        <v>182</v>
      </c>
      <c r="H2600" t="s">
        <v>390</v>
      </c>
      <c r="I2600" t="s">
        <v>488</v>
      </c>
      <c r="J2600" t="s">
        <v>433</v>
      </c>
      <c r="K2600" t="s">
        <v>223</v>
      </c>
      <c r="L2600" s="756">
        <v>2.1800000000000002</v>
      </c>
      <c r="M2600" t="s">
        <v>648</v>
      </c>
      <c r="N2600" s="681">
        <f t="shared" ca="1" si="176"/>
        <v>812187.05999999994</v>
      </c>
      <c r="O2600" s="681">
        <f t="shared" ca="1" si="176"/>
        <v>5172.97</v>
      </c>
      <c r="P2600" s="681">
        <f t="shared" ca="1" si="176"/>
        <v>807014.09</v>
      </c>
      <c r="Q2600" s="681">
        <f t="shared" ca="1" si="176"/>
        <v>0</v>
      </c>
      <c r="R2600" s="681">
        <f t="shared" ca="1" si="176"/>
        <v>0</v>
      </c>
      <c r="S2600" t="str">
        <f t="shared" si="173"/>
        <v>HUM_ASR_FY_2022</v>
      </c>
      <c r="T2600" s="958">
        <f t="shared" si="174"/>
        <v>45032</v>
      </c>
      <c r="U2600" t="str">
        <f t="shared" si="175"/>
        <v>Unaudited</v>
      </c>
    </row>
    <row r="2601" spans="1:21" x14ac:dyDescent="0.25">
      <c r="A2601" t="s">
        <v>437</v>
      </c>
      <c r="B2601" t="s">
        <v>1385</v>
      </c>
      <c r="C2601" t="s">
        <v>1386</v>
      </c>
      <c r="D2601" s="15">
        <v>1900</v>
      </c>
      <c r="E2601" s="121">
        <v>1</v>
      </c>
      <c r="F2601" t="s">
        <v>439</v>
      </c>
      <c r="G2601" s="121">
        <v>182</v>
      </c>
      <c r="H2601" t="s">
        <v>390</v>
      </c>
      <c r="I2601" t="s">
        <v>488</v>
      </c>
      <c r="J2601" t="s">
        <v>433</v>
      </c>
      <c r="K2601" t="s">
        <v>223</v>
      </c>
      <c r="L2601" s="756">
        <v>2.19</v>
      </c>
      <c r="M2601" t="s">
        <v>218</v>
      </c>
      <c r="N2601" s="681">
        <f t="shared" ca="1" si="176"/>
        <v>0</v>
      </c>
      <c r="O2601" s="681">
        <f t="shared" ca="1" si="176"/>
        <v>0</v>
      </c>
      <c r="P2601" s="681">
        <f t="shared" ca="1" si="176"/>
        <v>0</v>
      </c>
      <c r="Q2601" s="681">
        <f t="shared" ca="1" si="176"/>
        <v>0</v>
      </c>
      <c r="R2601" s="681">
        <f t="shared" ca="1" si="176"/>
        <v>0</v>
      </c>
      <c r="S2601" t="str">
        <f t="shared" si="173"/>
        <v>HUM_ASR_FY_2022</v>
      </c>
      <c r="T2601" s="958">
        <f t="shared" si="174"/>
        <v>45032</v>
      </c>
      <c r="U2601" t="str">
        <f t="shared" si="175"/>
        <v>Unaudited</v>
      </c>
    </row>
    <row r="2602" spans="1:21" x14ac:dyDescent="0.25">
      <c r="A2602" t="s">
        <v>437</v>
      </c>
      <c r="B2602" t="s">
        <v>1385</v>
      </c>
      <c r="C2602" t="s">
        <v>1386</v>
      </c>
      <c r="D2602" s="15">
        <v>1900</v>
      </c>
      <c r="E2602" s="121">
        <v>1</v>
      </c>
      <c r="F2602" t="s">
        <v>439</v>
      </c>
      <c r="G2602" s="121">
        <v>182</v>
      </c>
      <c r="H2602" t="s">
        <v>390</v>
      </c>
      <c r="I2602" t="s">
        <v>488</v>
      </c>
      <c r="J2602" t="s">
        <v>433</v>
      </c>
      <c r="K2602" t="s">
        <v>223</v>
      </c>
      <c r="L2602" s="756" t="s">
        <v>704</v>
      </c>
      <c r="M2602" t="s">
        <v>230</v>
      </c>
      <c r="N2602" s="681">
        <f t="shared" ca="1" si="176"/>
        <v>36938.96143072845</v>
      </c>
      <c r="O2602" s="681">
        <f t="shared" ca="1" si="176"/>
        <v>2809.4445047592758</v>
      </c>
      <c r="P2602" s="681">
        <f t="shared" ca="1" si="176"/>
        <v>34129.516925969176</v>
      </c>
      <c r="Q2602" s="681">
        <f t="shared" ca="1" si="176"/>
        <v>0</v>
      </c>
      <c r="R2602" s="681">
        <f t="shared" ca="1" si="176"/>
        <v>0</v>
      </c>
      <c r="S2602" t="str">
        <f t="shared" si="173"/>
        <v>HUM_ASR_FY_2022</v>
      </c>
      <c r="T2602" s="958">
        <f t="shared" si="174"/>
        <v>45032</v>
      </c>
      <c r="U2602" t="str">
        <f t="shared" si="175"/>
        <v>Unaudited</v>
      </c>
    </row>
    <row r="2603" spans="1:21" x14ac:dyDescent="0.25">
      <c r="A2603" t="s">
        <v>437</v>
      </c>
      <c r="B2603" t="s">
        <v>1385</v>
      </c>
      <c r="C2603" t="s">
        <v>1386</v>
      </c>
      <c r="D2603" s="15">
        <v>1900</v>
      </c>
      <c r="E2603" s="121">
        <v>1</v>
      </c>
      <c r="F2603" t="s">
        <v>439</v>
      </c>
      <c r="G2603" s="121">
        <v>182</v>
      </c>
      <c r="H2603" t="s">
        <v>390</v>
      </c>
      <c r="I2603" t="s">
        <v>488</v>
      </c>
      <c r="J2603" t="s">
        <v>433</v>
      </c>
      <c r="K2603" t="s">
        <v>223</v>
      </c>
      <c r="L2603" s="756">
        <v>2.21</v>
      </c>
      <c r="M2603" t="s">
        <v>466</v>
      </c>
      <c r="N2603" s="681">
        <f t="shared" ca="1" si="176"/>
        <v>0</v>
      </c>
      <c r="O2603" s="681">
        <f t="shared" ca="1" si="176"/>
        <v>0</v>
      </c>
      <c r="P2603" s="681">
        <f t="shared" ca="1" si="176"/>
        <v>0</v>
      </c>
      <c r="Q2603" s="681">
        <f t="shared" ca="1" si="176"/>
        <v>0</v>
      </c>
      <c r="R2603" s="681">
        <f t="shared" ca="1" si="176"/>
        <v>0</v>
      </c>
      <c r="S2603" t="str">
        <f t="shared" si="173"/>
        <v>HUM_ASR_FY_2022</v>
      </c>
      <c r="T2603" s="958">
        <f t="shared" si="174"/>
        <v>45032</v>
      </c>
      <c r="U2603" t="str">
        <f t="shared" si="175"/>
        <v>Unaudited</v>
      </c>
    </row>
    <row r="2604" spans="1:21" x14ac:dyDescent="0.25">
      <c r="A2604" t="s">
        <v>437</v>
      </c>
      <c r="B2604" t="s">
        <v>1385</v>
      </c>
      <c r="C2604" t="s">
        <v>1386</v>
      </c>
      <c r="D2604" s="15">
        <v>1900</v>
      </c>
      <c r="E2604" s="121">
        <v>1</v>
      </c>
      <c r="F2604" t="s">
        <v>439</v>
      </c>
      <c r="G2604" s="121">
        <v>182</v>
      </c>
      <c r="H2604" t="s">
        <v>390</v>
      </c>
      <c r="I2604" t="s">
        <v>488</v>
      </c>
      <c r="J2604" t="s">
        <v>433</v>
      </c>
      <c r="K2604" t="s">
        <v>6</v>
      </c>
      <c r="L2604" s="756" t="s">
        <v>70</v>
      </c>
      <c r="M2604" t="s">
        <v>188</v>
      </c>
      <c r="N2604" s="681">
        <f t="shared" ca="1" si="176"/>
        <v>93844.964100750571</v>
      </c>
      <c r="O2604" s="681">
        <f t="shared" ca="1" si="176"/>
        <v>36292.247639074369</v>
      </c>
      <c r="P2604" s="681">
        <f t="shared" ca="1" si="176"/>
        <v>57552.716461676195</v>
      </c>
      <c r="Q2604" s="681">
        <f t="shared" ca="1" si="176"/>
        <v>0</v>
      </c>
      <c r="R2604" s="681">
        <f t="shared" ca="1" si="176"/>
        <v>0</v>
      </c>
      <c r="S2604" t="str">
        <f t="shared" si="173"/>
        <v>HUM_ASR_FY_2022</v>
      </c>
      <c r="T2604" s="958">
        <f t="shared" si="174"/>
        <v>45032</v>
      </c>
      <c r="U2604" t="str">
        <f t="shared" si="175"/>
        <v>Unaudited</v>
      </c>
    </row>
    <row r="2605" spans="1:21" x14ac:dyDescent="0.25">
      <c r="A2605" t="s">
        <v>437</v>
      </c>
      <c r="B2605" t="s">
        <v>1385</v>
      </c>
      <c r="C2605" t="s">
        <v>1386</v>
      </c>
      <c r="D2605" s="15">
        <v>1900</v>
      </c>
      <c r="E2605" s="121">
        <v>1</v>
      </c>
      <c r="F2605" t="s">
        <v>439</v>
      </c>
      <c r="G2605" s="121">
        <v>182</v>
      </c>
      <c r="H2605" t="s">
        <v>390</v>
      </c>
      <c r="I2605" t="s">
        <v>488</v>
      </c>
      <c r="J2605" t="s">
        <v>433</v>
      </c>
      <c r="K2605" t="s">
        <v>6</v>
      </c>
      <c r="L2605" s="756" t="s">
        <v>71</v>
      </c>
      <c r="M2605" t="s">
        <v>231</v>
      </c>
      <c r="N2605" s="681">
        <f t="shared" ca="1" si="176"/>
        <v>0</v>
      </c>
      <c r="O2605" s="681">
        <f t="shared" ca="1" si="176"/>
        <v>0</v>
      </c>
      <c r="P2605" s="681">
        <f t="shared" ca="1" si="176"/>
        <v>0</v>
      </c>
      <c r="Q2605" s="681">
        <f t="shared" ca="1" si="176"/>
        <v>0</v>
      </c>
      <c r="R2605" s="681">
        <f t="shared" ca="1" si="176"/>
        <v>0</v>
      </c>
      <c r="S2605" t="str">
        <f t="shared" si="173"/>
        <v>HUM_ASR_FY_2022</v>
      </c>
      <c r="T2605" s="958">
        <f t="shared" si="174"/>
        <v>45032</v>
      </c>
      <c r="U2605" t="str">
        <f t="shared" si="175"/>
        <v>Unaudited</v>
      </c>
    </row>
    <row r="2606" spans="1:21" x14ac:dyDescent="0.25">
      <c r="A2606" t="s">
        <v>437</v>
      </c>
      <c r="B2606" t="s">
        <v>1385</v>
      </c>
      <c r="C2606" t="s">
        <v>1386</v>
      </c>
      <c r="D2606" s="15">
        <v>1900</v>
      </c>
      <c r="E2606" s="121">
        <v>1</v>
      </c>
      <c r="F2606" t="s">
        <v>439</v>
      </c>
      <c r="G2606" s="121">
        <v>182</v>
      </c>
      <c r="H2606" t="s">
        <v>390</v>
      </c>
      <c r="I2606" t="s">
        <v>488</v>
      </c>
      <c r="J2606" t="s">
        <v>433</v>
      </c>
      <c r="K2606" t="s">
        <v>6</v>
      </c>
      <c r="L2606" s="756" t="s">
        <v>72</v>
      </c>
      <c r="M2606" t="s">
        <v>164</v>
      </c>
      <c r="N2606" s="681">
        <f t="shared" ca="1" si="176"/>
        <v>0</v>
      </c>
      <c r="O2606" s="681">
        <f t="shared" ca="1" si="176"/>
        <v>0</v>
      </c>
      <c r="P2606" s="681">
        <f t="shared" ca="1" si="176"/>
        <v>0</v>
      </c>
      <c r="Q2606" s="681">
        <f t="shared" ca="1" si="176"/>
        <v>0</v>
      </c>
      <c r="R2606" s="681">
        <f t="shared" ca="1" si="176"/>
        <v>0</v>
      </c>
      <c r="S2606" t="str">
        <f t="shared" si="173"/>
        <v>HUM_ASR_FY_2022</v>
      </c>
      <c r="T2606" s="958">
        <f t="shared" si="174"/>
        <v>45032</v>
      </c>
      <c r="U2606" t="str">
        <f t="shared" si="175"/>
        <v>Unaudited</v>
      </c>
    </row>
    <row r="2607" spans="1:21" x14ac:dyDescent="0.25">
      <c r="A2607" t="s">
        <v>437</v>
      </c>
      <c r="B2607" t="s">
        <v>1385</v>
      </c>
      <c r="C2607" t="s">
        <v>1386</v>
      </c>
      <c r="D2607" s="15">
        <v>1900</v>
      </c>
      <c r="E2607" s="121">
        <v>1</v>
      </c>
      <c r="F2607" t="s">
        <v>439</v>
      </c>
      <c r="G2607" s="121">
        <v>182</v>
      </c>
      <c r="H2607" t="s">
        <v>390</v>
      </c>
      <c r="I2607" t="s">
        <v>488</v>
      </c>
      <c r="J2607" t="s">
        <v>433</v>
      </c>
      <c r="K2607" t="s">
        <v>6</v>
      </c>
      <c r="L2607" s="756">
        <v>3.4</v>
      </c>
      <c r="M2607" t="s">
        <v>461</v>
      </c>
      <c r="N2607" s="681">
        <f t="shared" ca="1" si="176"/>
        <v>0</v>
      </c>
      <c r="O2607" s="681">
        <f t="shared" ca="1" si="176"/>
        <v>0</v>
      </c>
      <c r="P2607" s="681">
        <f t="shared" ca="1" si="176"/>
        <v>0</v>
      </c>
      <c r="Q2607" s="681">
        <f t="shared" ca="1" si="176"/>
        <v>0</v>
      </c>
      <c r="R2607" s="681">
        <f t="shared" ca="1" si="176"/>
        <v>0</v>
      </c>
      <c r="S2607" t="str">
        <f t="shared" si="173"/>
        <v>HUM_ASR_FY_2022</v>
      </c>
      <c r="T2607" s="958">
        <f t="shared" si="174"/>
        <v>45032</v>
      </c>
      <c r="U2607" t="str">
        <f t="shared" si="175"/>
        <v>Unaudited</v>
      </c>
    </row>
    <row r="2608" spans="1:21" x14ac:dyDescent="0.25">
      <c r="A2608" t="s">
        <v>437</v>
      </c>
      <c r="B2608" t="s">
        <v>1385</v>
      </c>
      <c r="C2608" t="s">
        <v>1386</v>
      </c>
      <c r="D2608" s="15">
        <v>1900</v>
      </c>
      <c r="E2608" s="121">
        <v>1</v>
      </c>
      <c r="F2608" t="s">
        <v>439</v>
      </c>
      <c r="G2608" s="121">
        <v>182</v>
      </c>
      <c r="H2608" t="s">
        <v>390</v>
      </c>
      <c r="I2608" t="s">
        <v>488</v>
      </c>
      <c r="J2608" t="s">
        <v>433</v>
      </c>
      <c r="K2608" t="s">
        <v>434</v>
      </c>
      <c r="L2608" s="756">
        <v>4.5</v>
      </c>
      <c r="M2608" t="s">
        <v>32</v>
      </c>
      <c r="N2608" s="681">
        <f t="shared" ca="1" si="176"/>
        <v>-6251.5627272727252</v>
      </c>
      <c r="O2608" s="681">
        <f t="shared" ca="1" si="176"/>
        <v>-2629.5727828922172</v>
      </c>
      <c r="P2608" s="681">
        <f t="shared" ca="1" si="176"/>
        <v>-3621.9899443805075</v>
      </c>
      <c r="Q2608" s="681">
        <f t="shared" ca="1" si="176"/>
        <v>0</v>
      </c>
      <c r="R2608" s="681">
        <f t="shared" ca="1" si="176"/>
        <v>0</v>
      </c>
      <c r="S2608" t="str">
        <f t="shared" si="173"/>
        <v>HUM_ASR_FY_2022</v>
      </c>
      <c r="T2608" s="958">
        <f t="shared" si="174"/>
        <v>45032</v>
      </c>
      <c r="U2608" t="str">
        <f t="shared" si="175"/>
        <v>Unaudited</v>
      </c>
    </row>
    <row r="2609" spans="1:21" x14ac:dyDescent="0.25">
      <c r="A2609" t="s">
        <v>437</v>
      </c>
      <c r="B2609" t="s">
        <v>1385</v>
      </c>
      <c r="C2609" t="s">
        <v>1386</v>
      </c>
      <c r="D2609" s="15">
        <v>1900</v>
      </c>
      <c r="E2609" s="121">
        <v>1</v>
      </c>
      <c r="F2609" t="s">
        <v>439</v>
      </c>
      <c r="G2609" s="121">
        <v>182</v>
      </c>
      <c r="H2609" t="s">
        <v>390</v>
      </c>
      <c r="I2609" t="s">
        <v>488</v>
      </c>
      <c r="J2609" t="s">
        <v>433</v>
      </c>
      <c r="K2609" t="s">
        <v>434</v>
      </c>
      <c r="L2609" s="756" t="s">
        <v>944</v>
      </c>
      <c r="M2609" t="s">
        <v>935</v>
      </c>
      <c r="N2609" s="681">
        <f t="shared" ca="1" si="176"/>
        <v>0</v>
      </c>
      <c r="O2609" s="681">
        <f t="shared" ca="1" si="176"/>
        <v>0</v>
      </c>
      <c r="P2609" s="681">
        <f t="shared" ca="1" si="176"/>
        <v>0</v>
      </c>
      <c r="Q2609" s="681">
        <f t="shared" ca="1" si="176"/>
        <v>0</v>
      </c>
      <c r="R2609" s="681">
        <f t="shared" ca="1" si="176"/>
        <v>0</v>
      </c>
      <c r="S2609" t="str">
        <f t="shared" si="173"/>
        <v>HUM_ASR_FY_2022</v>
      </c>
      <c r="T2609" s="958">
        <f t="shared" si="174"/>
        <v>45032</v>
      </c>
      <c r="U2609" t="str">
        <f t="shared" si="175"/>
        <v>Unaudited</v>
      </c>
    </row>
    <row r="2610" spans="1:21" x14ac:dyDescent="0.25">
      <c r="A2610" t="s">
        <v>437</v>
      </c>
      <c r="B2610" t="s">
        <v>1385</v>
      </c>
      <c r="C2610" t="s">
        <v>1386</v>
      </c>
      <c r="D2610" s="15">
        <v>1900</v>
      </c>
      <c r="E2610" s="121">
        <v>1</v>
      </c>
      <c r="F2610" t="s">
        <v>439</v>
      </c>
      <c r="G2610" s="121">
        <v>182</v>
      </c>
      <c r="H2610" t="s">
        <v>390</v>
      </c>
      <c r="I2610" t="s">
        <v>488</v>
      </c>
      <c r="J2610" t="s">
        <v>433</v>
      </c>
      <c r="K2610" t="s">
        <v>434</v>
      </c>
      <c r="L2610" s="756" t="s">
        <v>193</v>
      </c>
      <c r="M2610" t="s">
        <v>40</v>
      </c>
      <c r="N2610" s="681">
        <f t="shared" ca="1" si="176"/>
        <v>0</v>
      </c>
      <c r="O2610" s="681">
        <f t="shared" ca="1" si="176"/>
        <v>0</v>
      </c>
      <c r="P2610" s="681">
        <f t="shared" ca="1" si="176"/>
        <v>0</v>
      </c>
      <c r="Q2610" s="681">
        <f t="shared" ca="1" si="176"/>
        <v>0</v>
      </c>
      <c r="R2610" s="681">
        <f t="shared" ca="1" si="176"/>
        <v>0</v>
      </c>
      <c r="S2610" t="str">
        <f t="shared" si="173"/>
        <v>HUM_ASR_FY_2022</v>
      </c>
      <c r="T2610" s="958">
        <f t="shared" si="174"/>
        <v>45032</v>
      </c>
      <c r="U2610" t="str">
        <f t="shared" si="175"/>
        <v>Unaudited</v>
      </c>
    </row>
    <row r="2611" spans="1:21" x14ac:dyDescent="0.25">
      <c r="A2611" t="s">
        <v>437</v>
      </c>
      <c r="B2611" t="s">
        <v>1385</v>
      </c>
      <c r="C2611" t="s">
        <v>1386</v>
      </c>
      <c r="D2611" s="15">
        <v>1900</v>
      </c>
      <c r="E2611" s="121">
        <v>1</v>
      </c>
      <c r="F2611" t="s">
        <v>439</v>
      </c>
      <c r="G2611" s="121">
        <v>182</v>
      </c>
      <c r="H2611" t="s">
        <v>390</v>
      </c>
      <c r="I2611" t="s">
        <v>488</v>
      </c>
      <c r="J2611" t="s">
        <v>433</v>
      </c>
      <c r="K2611" t="s">
        <v>434</v>
      </c>
      <c r="L2611" s="756" t="s">
        <v>192</v>
      </c>
      <c r="M2611" t="s">
        <v>329</v>
      </c>
      <c r="N2611" s="681">
        <f t="shared" ca="1" si="176"/>
        <v>0</v>
      </c>
      <c r="O2611" s="681">
        <f t="shared" ca="1" si="176"/>
        <v>0</v>
      </c>
      <c r="P2611" s="681">
        <f t="shared" ca="1" si="176"/>
        <v>0</v>
      </c>
      <c r="Q2611" s="681">
        <f t="shared" ca="1" si="176"/>
        <v>0</v>
      </c>
      <c r="R2611" s="681">
        <f t="shared" ca="1" si="176"/>
        <v>0</v>
      </c>
      <c r="S2611" t="str">
        <f t="shared" si="173"/>
        <v>HUM_ASR_FY_2022</v>
      </c>
      <c r="T2611" s="958">
        <f t="shared" si="174"/>
        <v>45032</v>
      </c>
      <c r="U2611" t="str">
        <f t="shared" si="175"/>
        <v>Unaudited</v>
      </c>
    </row>
    <row r="2612" spans="1:21" x14ac:dyDescent="0.25">
      <c r="A2612" t="s">
        <v>437</v>
      </c>
      <c r="B2612" t="s">
        <v>1385</v>
      </c>
      <c r="C2612" t="s">
        <v>1386</v>
      </c>
      <c r="D2612" s="15">
        <v>1900</v>
      </c>
      <c r="E2612" s="121">
        <v>1</v>
      </c>
      <c r="F2612" t="s">
        <v>439</v>
      </c>
      <c r="G2612" s="121">
        <v>182</v>
      </c>
      <c r="H2612" t="s">
        <v>390</v>
      </c>
      <c r="I2612" t="s">
        <v>488</v>
      </c>
      <c r="J2612" t="s">
        <v>450</v>
      </c>
      <c r="K2612" t="s">
        <v>435</v>
      </c>
      <c r="L2612" s="756" t="s">
        <v>79</v>
      </c>
      <c r="M2612" t="s">
        <v>27</v>
      </c>
      <c r="N2612" s="681">
        <f t="shared" ca="1" si="176"/>
        <v>1071161.9719599688</v>
      </c>
      <c r="O2612" s="681">
        <f t="shared" ca="1" si="176"/>
        <v>190998.48012309062</v>
      </c>
      <c r="P2612" s="681">
        <f t="shared" ca="1" si="176"/>
        <v>880163.49183687824</v>
      </c>
      <c r="Q2612" s="681">
        <f t="shared" ca="1" si="176"/>
        <v>0</v>
      </c>
      <c r="R2612" s="681">
        <f t="shared" ca="1" si="176"/>
        <v>0</v>
      </c>
      <c r="S2612" t="str">
        <f t="shared" si="173"/>
        <v>HUM_ASR_FY_2022</v>
      </c>
      <c r="T2612" s="958">
        <f t="shared" si="174"/>
        <v>45032</v>
      </c>
      <c r="U2612" t="str">
        <f t="shared" si="175"/>
        <v>Unaudited</v>
      </c>
    </row>
    <row r="2613" spans="1:21" x14ac:dyDescent="0.25">
      <c r="A2613" t="s">
        <v>437</v>
      </c>
      <c r="B2613" t="s">
        <v>1385</v>
      </c>
      <c r="C2613" t="s">
        <v>1386</v>
      </c>
      <c r="D2613" s="15">
        <v>1900</v>
      </c>
      <c r="E2613" s="121">
        <v>1</v>
      </c>
      <c r="F2613" t="s">
        <v>439</v>
      </c>
      <c r="G2613" s="121">
        <v>182</v>
      </c>
      <c r="H2613" t="s">
        <v>390</v>
      </c>
      <c r="I2613" t="s">
        <v>488</v>
      </c>
      <c r="J2613" t="s">
        <v>450</v>
      </c>
      <c r="K2613" t="s">
        <v>435</v>
      </c>
      <c r="L2613" s="756" t="s">
        <v>80</v>
      </c>
      <c r="M2613" t="s">
        <v>97</v>
      </c>
      <c r="N2613" s="681">
        <f t="shared" ca="1" si="176"/>
        <v>171142.27408766816</v>
      </c>
      <c r="O2613" s="681">
        <f t="shared" ca="1" si="176"/>
        <v>30516.313210543678</v>
      </c>
      <c r="P2613" s="681">
        <f t="shared" ca="1" si="176"/>
        <v>140625.96087712448</v>
      </c>
      <c r="Q2613" s="681">
        <f t="shared" ca="1" si="176"/>
        <v>0</v>
      </c>
      <c r="R2613" s="681">
        <f t="shared" ca="1" si="176"/>
        <v>0</v>
      </c>
      <c r="S2613" t="str">
        <f t="shared" si="173"/>
        <v>HUM_ASR_FY_2022</v>
      </c>
      <c r="T2613" s="958">
        <f t="shared" si="174"/>
        <v>45032</v>
      </c>
      <c r="U2613" t="str">
        <f t="shared" si="175"/>
        <v>Unaudited</v>
      </c>
    </row>
    <row r="2614" spans="1:21" x14ac:dyDescent="0.25">
      <c r="A2614" t="s">
        <v>437</v>
      </c>
      <c r="B2614" t="s">
        <v>1385</v>
      </c>
      <c r="C2614" t="s">
        <v>1386</v>
      </c>
      <c r="D2614" s="15">
        <v>1900</v>
      </c>
      <c r="E2614" s="121">
        <v>1</v>
      </c>
      <c r="F2614" t="s">
        <v>439</v>
      </c>
      <c r="G2614" s="121">
        <v>182</v>
      </c>
      <c r="H2614" t="s">
        <v>390</v>
      </c>
      <c r="I2614" t="s">
        <v>488</v>
      </c>
      <c r="J2614" t="s">
        <v>450</v>
      </c>
      <c r="K2614" t="s">
        <v>435</v>
      </c>
      <c r="L2614" s="756" t="s">
        <v>81</v>
      </c>
      <c r="M2614" t="s">
        <v>98</v>
      </c>
      <c r="N2614" s="681">
        <f t="shared" ca="1" si="176"/>
        <v>246960.56116872662</v>
      </c>
      <c r="O2614" s="681">
        <f t="shared" ca="1" si="176"/>
        <v>44035.44288196139</v>
      </c>
      <c r="P2614" s="681">
        <f t="shared" ca="1" si="176"/>
        <v>202925.11828676524</v>
      </c>
      <c r="Q2614" s="681">
        <f t="shared" ca="1" si="176"/>
        <v>0</v>
      </c>
      <c r="R2614" s="681">
        <f t="shared" ca="1" si="176"/>
        <v>0</v>
      </c>
      <c r="S2614" t="str">
        <f t="shared" si="173"/>
        <v>HUM_ASR_FY_2022</v>
      </c>
      <c r="T2614" s="958">
        <f t="shared" si="174"/>
        <v>45032</v>
      </c>
      <c r="U2614" t="str">
        <f t="shared" si="175"/>
        <v>Unaudited</v>
      </c>
    </row>
    <row r="2615" spans="1:21" x14ac:dyDescent="0.25">
      <c r="A2615" t="s">
        <v>437</v>
      </c>
      <c r="B2615" t="s">
        <v>1385</v>
      </c>
      <c r="C2615" t="s">
        <v>1386</v>
      </c>
      <c r="D2615" s="15">
        <v>1900</v>
      </c>
      <c r="E2615" s="121">
        <v>1</v>
      </c>
      <c r="F2615" t="s">
        <v>439</v>
      </c>
      <c r="G2615" s="121">
        <v>182</v>
      </c>
      <c r="H2615" t="s">
        <v>390</v>
      </c>
      <c r="I2615" t="s">
        <v>488</v>
      </c>
      <c r="J2615" t="s">
        <v>450</v>
      </c>
      <c r="K2615" t="s">
        <v>435</v>
      </c>
      <c r="L2615" s="756" t="s">
        <v>82</v>
      </c>
      <c r="M2615" t="s">
        <v>99</v>
      </c>
      <c r="N2615" s="681">
        <f t="shared" ca="1" si="176"/>
        <v>125236.99081038449</v>
      </c>
      <c r="O2615" s="681">
        <f t="shared" ca="1" si="176"/>
        <v>22330.959767181539</v>
      </c>
      <c r="P2615" s="681">
        <f t="shared" ca="1" si="176"/>
        <v>102906.03104320295</v>
      </c>
      <c r="Q2615" s="681">
        <f t="shared" ca="1" si="176"/>
        <v>0</v>
      </c>
      <c r="R2615" s="681">
        <f t="shared" ca="1" si="176"/>
        <v>0</v>
      </c>
      <c r="S2615" t="str">
        <f t="shared" si="173"/>
        <v>HUM_ASR_FY_2022</v>
      </c>
      <c r="T2615" s="958">
        <f t="shared" si="174"/>
        <v>45032</v>
      </c>
      <c r="U2615" t="str">
        <f t="shared" si="175"/>
        <v>Unaudited</v>
      </c>
    </row>
    <row r="2616" spans="1:21" x14ac:dyDescent="0.25">
      <c r="A2616" t="s">
        <v>437</v>
      </c>
      <c r="B2616" t="s">
        <v>1385</v>
      </c>
      <c r="C2616" t="s">
        <v>1386</v>
      </c>
      <c r="D2616" s="15">
        <v>1900</v>
      </c>
      <c r="E2616" s="121">
        <v>1</v>
      </c>
      <c r="F2616" t="s">
        <v>439</v>
      </c>
      <c r="G2616" s="121">
        <v>182</v>
      </c>
      <c r="H2616" t="s">
        <v>390</v>
      </c>
      <c r="I2616" t="s">
        <v>488</v>
      </c>
      <c r="J2616" t="s">
        <v>450</v>
      </c>
      <c r="K2616" t="s">
        <v>435</v>
      </c>
      <c r="L2616" s="756" t="s">
        <v>216</v>
      </c>
      <c r="M2616" t="s">
        <v>100</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615757.50948532473</v>
      </c>
      <c r="O2616" s="681">
        <f t="shared" ca="1" si="177"/>
        <v>109795.48519714609</v>
      </c>
      <c r="P2616" s="681">
        <f t="shared" ca="1" si="177"/>
        <v>505962.02428817865</v>
      </c>
      <c r="Q2616" s="681">
        <f t="shared" ca="1" si="177"/>
        <v>0</v>
      </c>
      <c r="R2616" s="681">
        <f t="shared" ca="1" si="177"/>
        <v>0</v>
      </c>
      <c r="S2616" t="str">
        <f t="shared" si="173"/>
        <v>HUM_ASR_FY_2022</v>
      </c>
      <c r="T2616" s="958">
        <f t="shared" si="174"/>
        <v>45032</v>
      </c>
      <c r="U2616" t="str">
        <f t="shared" si="175"/>
        <v>Unaudited</v>
      </c>
    </row>
    <row r="2617" spans="1:21" x14ac:dyDescent="0.25">
      <c r="A2617" t="s">
        <v>437</v>
      </c>
      <c r="B2617" t="s">
        <v>1385</v>
      </c>
      <c r="C2617" t="s">
        <v>1386</v>
      </c>
      <c r="D2617" s="15">
        <v>1900</v>
      </c>
      <c r="E2617" s="121">
        <v>1</v>
      </c>
      <c r="F2617" t="s">
        <v>439</v>
      </c>
      <c r="G2617" s="121">
        <v>182</v>
      </c>
      <c r="H2617" t="s">
        <v>390</v>
      </c>
      <c r="I2617" t="s">
        <v>488</v>
      </c>
      <c r="J2617" t="s">
        <v>450</v>
      </c>
      <c r="K2617" t="s">
        <v>435</v>
      </c>
      <c r="L2617" s="756" t="s">
        <v>215</v>
      </c>
      <c r="M2617" t="s">
        <v>28</v>
      </c>
      <c r="N2617" s="681">
        <f t="shared" ca="1" si="177"/>
        <v>7342.725805871547</v>
      </c>
      <c r="O2617" s="681">
        <f t="shared" ca="1" si="177"/>
        <v>1309.2786204087472</v>
      </c>
      <c r="P2617" s="681">
        <f t="shared" ca="1" si="177"/>
        <v>6033.4471854628</v>
      </c>
      <c r="Q2617" s="681">
        <f t="shared" ca="1" si="177"/>
        <v>0</v>
      </c>
      <c r="R2617" s="681">
        <f t="shared" ca="1" si="177"/>
        <v>0</v>
      </c>
      <c r="S2617" t="str">
        <f t="shared" si="173"/>
        <v>HUM_ASR_FY_2022</v>
      </c>
      <c r="T2617" s="958">
        <f t="shared" si="174"/>
        <v>45032</v>
      </c>
      <c r="U2617" t="str">
        <f t="shared" si="175"/>
        <v>Unaudited</v>
      </c>
    </row>
    <row r="2618" spans="1:21" x14ac:dyDescent="0.25">
      <c r="A2618" t="s">
        <v>437</v>
      </c>
      <c r="B2618" t="s">
        <v>1385</v>
      </c>
      <c r="C2618" t="s">
        <v>1386</v>
      </c>
      <c r="D2618" s="15">
        <v>1900</v>
      </c>
      <c r="E2618" s="121">
        <v>1</v>
      </c>
      <c r="F2618" t="s">
        <v>439</v>
      </c>
      <c r="G2618" s="121">
        <v>182</v>
      </c>
      <c r="H2618" t="s">
        <v>390</v>
      </c>
      <c r="I2618" t="s">
        <v>488</v>
      </c>
      <c r="J2618" t="s">
        <v>436</v>
      </c>
      <c r="K2618" t="s">
        <v>436</v>
      </c>
      <c r="L2618" s="756" t="s">
        <v>84</v>
      </c>
      <c r="M2618" t="s">
        <v>327</v>
      </c>
      <c r="N2618" s="681">
        <f t="shared" ca="1" si="177"/>
        <v>0</v>
      </c>
      <c r="O2618" s="681">
        <f t="shared" ca="1" si="177"/>
        <v>0</v>
      </c>
      <c r="P2618" s="681">
        <f t="shared" ca="1" si="177"/>
        <v>0</v>
      </c>
      <c r="Q2618" s="681">
        <f t="shared" ca="1" si="177"/>
        <v>0</v>
      </c>
      <c r="R2618" s="681">
        <f t="shared" ca="1" si="177"/>
        <v>0</v>
      </c>
      <c r="S2618" t="str">
        <f t="shared" si="173"/>
        <v>HUM_ASR_FY_2022</v>
      </c>
      <c r="T2618" s="958">
        <f t="shared" si="174"/>
        <v>45032</v>
      </c>
      <c r="U2618" t="str">
        <f t="shared" si="175"/>
        <v>Unaudited</v>
      </c>
    </row>
    <row r="2619" spans="1:21" x14ac:dyDescent="0.25">
      <c r="A2619" t="s">
        <v>437</v>
      </c>
      <c r="B2619" t="s">
        <v>1385</v>
      </c>
      <c r="C2619" t="s">
        <v>1386</v>
      </c>
      <c r="D2619" s="15">
        <v>1900</v>
      </c>
      <c r="E2619" s="121">
        <v>1</v>
      </c>
      <c r="F2619" t="s">
        <v>439</v>
      </c>
      <c r="G2619" s="121">
        <v>182</v>
      </c>
      <c r="H2619" t="s">
        <v>390</v>
      </c>
      <c r="I2619" t="s">
        <v>488</v>
      </c>
      <c r="J2619" t="s">
        <v>436</v>
      </c>
      <c r="K2619" t="s">
        <v>436</v>
      </c>
      <c r="L2619" s="756" t="s">
        <v>85</v>
      </c>
      <c r="M2619" t="s">
        <v>325</v>
      </c>
      <c r="N2619" s="681">
        <f t="shared" ca="1" si="177"/>
        <v>0</v>
      </c>
      <c r="O2619" s="681">
        <f t="shared" ca="1" si="177"/>
        <v>0</v>
      </c>
      <c r="P2619" s="681">
        <f t="shared" ca="1" si="177"/>
        <v>0</v>
      </c>
      <c r="Q2619" s="681">
        <f t="shared" ca="1" si="177"/>
        <v>0</v>
      </c>
      <c r="R2619" s="681">
        <f t="shared" ca="1" si="177"/>
        <v>0</v>
      </c>
      <c r="S2619" t="str">
        <f t="shared" si="173"/>
        <v>HUM_ASR_FY_2022</v>
      </c>
      <c r="T2619" s="958">
        <f t="shared" si="174"/>
        <v>45032</v>
      </c>
      <c r="U2619" t="str">
        <f t="shared" si="175"/>
        <v>Unaudited</v>
      </c>
    </row>
    <row r="2620" spans="1:21" x14ac:dyDescent="0.25">
      <c r="A2620" t="s">
        <v>437</v>
      </c>
      <c r="B2620" t="s">
        <v>1385</v>
      </c>
      <c r="C2620" t="s">
        <v>1386</v>
      </c>
      <c r="D2620" s="15">
        <v>1900</v>
      </c>
      <c r="E2620" s="121">
        <v>1</v>
      </c>
      <c r="F2620" t="s">
        <v>439</v>
      </c>
      <c r="G2620" s="121">
        <v>182</v>
      </c>
      <c r="H2620" t="s">
        <v>390</v>
      </c>
      <c r="I2620" t="s">
        <v>488</v>
      </c>
      <c r="J2620" t="s">
        <v>436</v>
      </c>
      <c r="K2620" t="s">
        <v>436</v>
      </c>
      <c r="L2620" s="756" t="s">
        <v>86</v>
      </c>
      <c r="M2620" t="s">
        <v>494</v>
      </c>
      <c r="N2620" s="681">
        <f t="shared" ca="1" si="177"/>
        <v>0</v>
      </c>
      <c r="O2620" s="681">
        <f t="shared" ca="1" si="177"/>
        <v>0</v>
      </c>
      <c r="P2620" s="681">
        <f t="shared" ca="1" si="177"/>
        <v>0</v>
      </c>
      <c r="Q2620" s="681">
        <f t="shared" ca="1" si="177"/>
        <v>0</v>
      </c>
      <c r="R2620" s="681">
        <f t="shared" ca="1" si="177"/>
        <v>0</v>
      </c>
      <c r="S2620" t="str">
        <f t="shared" si="173"/>
        <v>HUM_ASR_FY_2022</v>
      </c>
      <c r="T2620" s="958">
        <f t="shared" si="174"/>
        <v>45032</v>
      </c>
      <c r="U2620" t="str">
        <f t="shared" si="175"/>
        <v>Unaudited</v>
      </c>
    </row>
    <row r="2621" spans="1:21" x14ac:dyDescent="0.25">
      <c r="A2621" t="s">
        <v>437</v>
      </c>
      <c r="B2621" t="s">
        <v>1385</v>
      </c>
      <c r="C2621" t="s">
        <v>1386</v>
      </c>
      <c r="D2621" s="15">
        <v>1900</v>
      </c>
      <c r="E2621" s="121">
        <v>1</v>
      </c>
      <c r="F2621" t="s">
        <v>439</v>
      </c>
      <c r="G2621" s="121">
        <v>182</v>
      </c>
      <c r="H2621" t="s">
        <v>390</v>
      </c>
      <c r="I2621" t="s">
        <v>488</v>
      </c>
      <c r="J2621" t="s">
        <v>436</v>
      </c>
      <c r="K2621" t="s">
        <v>436</v>
      </c>
      <c r="L2621" s="756" t="s">
        <v>87</v>
      </c>
      <c r="M2621" t="s">
        <v>495</v>
      </c>
      <c r="N2621" s="681">
        <f t="shared" ca="1" si="177"/>
        <v>0</v>
      </c>
      <c r="O2621" s="681">
        <f t="shared" ca="1" si="177"/>
        <v>0</v>
      </c>
      <c r="P2621" s="681">
        <f t="shared" ca="1" si="177"/>
        <v>0</v>
      </c>
      <c r="Q2621" s="681">
        <f t="shared" ca="1" si="177"/>
        <v>0</v>
      </c>
      <c r="R2621" s="681">
        <f t="shared" ca="1" si="177"/>
        <v>0</v>
      </c>
      <c r="S2621" t="str">
        <f t="shared" si="173"/>
        <v>HUM_ASR_FY_2022</v>
      </c>
      <c r="T2621" s="958">
        <f t="shared" si="174"/>
        <v>45032</v>
      </c>
      <c r="U2621" t="str">
        <f t="shared" si="175"/>
        <v>Unaudited</v>
      </c>
    </row>
    <row r="2622" spans="1:21" x14ac:dyDescent="0.25">
      <c r="A2622" t="s">
        <v>437</v>
      </c>
      <c r="B2622" t="s">
        <v>1385</v>
      </c>
      <c r="C2622" t="s">
        <v>1386</v>
      </c>
      <c r="D2622" s="15">
        <v>1900</v>
      </c>
      <c r="E2622" s="121">
        <v>1</v>
      </c>
      <c r="F2622" t="s">
        <v>439</v>
      </c>
      <c r="G2622" s="121">
        <v>182</v>
      </c>
      <c r="H2622" t="s">
        <v>390</v>
      </c>
      <c r="I2622" t="s">
        <v>488</v>
      </c>
      <c r="J2622" t="s">
        <v>436</v>
      </c>
      <c r="K2622" t="s">
        <v>436</v>
      </c>
      <c r="L2622" s="756" t="s">
        <v>213</v>
      </c>
      <c r="M2622" t="s">
        <v>496</v>
      </c>
      <c r="N2622" s="681">
        <f t="shared" ca="1" si="177"/>
        <v>0</v>
      </c>
      <c r="O2622" s="681">
        <f t="shared" ca="1" si="177"/>
        <v>0</v>
      </c>
      <c r="P2622" s="681">
        <f t="shared" ca="1" si="177"/>
        <v>0</v>
      </c>
      <c r="Q2622" s="681">
        <f t="shared" ca="1" si="177"/>
        <v>0</v>
      </c>
      <c r="R2622" s="681">
        <f t="shared" ca="1" si="177"/>
        <v>0</v>
      </c>
      <c r="S2622" t="str">
        <f t="shared" si="173"/>
        <v>HUM_ASR_FY_2022</v>
      </c>
      <c r="T2622" s="958">
        <f t="shared" si="174"/>
        <v>45032</v>
      </c>
      <c r="U2622" t="str">
        <f t="shared" si="175"/>
        <v>Unaudited</v>
      </c>
    </row>
    <row r="2623" spans="1:21" x14ac:dyDescent="0.25">
      <c r="A2623" t="s">
        <v>437</v>
      </c>
      <c r="B2623" t="s">
        <v>1385</v>
      </c>
      <c r="C2623" t="s">
        <v>1386</v>
      </c>
      <c r="D2623" s="15">
        <v>1900</v>
      </c>
      <c r="E2623" s="121">
        <v>1</v>
      </c>
      <c r="F2623" t="s">
        <v>439</v>
      </c>
      <c r="G2623" s="121">
        <v>182</v>
      </c>
      <c r="H2623" t="s">
        <v>390</v>
      </c>
      <c r="I2623" t="s">
        <v>489</v>
      </c>
      <c r="J2623" t="s">
        <v>26</v>
      </c>
      <c r="K2623" t="s">
        <v>26</v>
      </c>
      <c r="L2623" s="756" t="s">
        <v>204</v>
      </c>
      <c r="M2623" t="s">
        <v>26</v>
      </c>
      <c r="N2623" s="681">
        <f t="shared" ca="1" si="177"/>
        <v>-425513.74488636729</v>
      </c>
      <c r="O2623" s="681">
        <f t="shared" ca="1" si="177"/>
        <v>0</v>
      </c>
      <c r="P2623" s="681">
        <f t="shared" ca="1" si="177"/>
        <v>0</v>
      </c>
      <c r="Q2623" s="681">
        <f t="shared" ca="1" si="177"/>
        <v>0</v>
      </c>
      <c r="R2623" s="681">
        <f t="shared" ca="1" si="177"/>
        <v>0</v>
      </c>
      <c r="S2623" t="str">
        <f t="shared" si="173"/>
        <v>HUM_ASR_FY_2022</v>
      </c>
      <c r="T2623" s="958">
        <f t="shared" si="174"/>
        <v>45032</v>
      </c>
      <c r="U2623" t="str">
        <f t="shared" si="175"/>
        <v>Unaudited</v>
      </c>
    </row>
    <row r="2624" spans="1:21" x14ac:dyDescent="0.25">
      <c r="A2624" t="s">
        <v>437</v>
      </c>
      <c r="B2624" t="s">
        <v>1385</v>
      </c>
      <c r="C2624" t="s">
        <v>1386</v>
      </c>
      <c r="D2624" s="15">
        <v>1900</v>
      </c>
      <c r="E2624" s="121">
        <v>1</v>
      </c>
      <c r="F2624" t="s">
        <v>440</v>
      </c>
      <c r="G2624" s="121">
        <v>274</v>
      </c>
      <c r="H2624" t="s">
        <v>390</v>
      </c>
      <c r="I2624" t="s">
        <v>432</v>
      </c>
      <c r="J2624" t="s">
        <v>432</v>
      </c>
      <c r="K2624" t="s">
        <v>432</v>
      </c>
      <c r="M2624" t="s">
        <v>432</v>
      </c>
      <c r="N2624" s="681">
        <f t="shared" ca="1" si="177"/>
        <v>14090</v>
      </c>
      <c r="O2624" s="681">
        <f t="shared" ca="1" si="177"/>
        <v>2661</v>
      </c>
      <c r="P2624" s="681">
        <f t="shared" ca="1" si="177"/>
        <v>11429</v>
      </c>
      <c r="Q2624" s="681">
        <f t="shared" ca="1" si="177"/>
        <v>0</v>
      </c>
      <c r="R2624" s="681">
        <f t="shared" ca="1" si="177"/>
        <v>0</v>
      </c>
      <c r="S2624" t="str">
        <f t="shared" si="173"/>
        <v>HUM_ASR_FY_2022</v>
      </c>
      <c r="T2624" s="958">
        <f t="shared" si="174"/>
        <v>45032</v>
      </c>
      <c r="U2624" t="str">
        <f t="shared" si="175"/>
        <v>Unaudited</v>
      </c>
    </row>
    <row r="2625" spans="1:21" x14ac:dyDescent="0.25">
      <c r="A2625" t="s">
        <v>437</v>
      </c>
      <c r="B2625" t="s">
        <v>1385</v>
      </c>
      <c r="C2625" t="s">
        <v>1386</v>
      </c>
      <c r="D2625" s="15">
        <v>1900</v>
      </c>
      <c r="E2625" s="121">
        <v>1</v>
      </c>
      <c r="F2625" t="s">
        <v>440</v>
      </c>
      <c r="G2625" s="121">
        <v>274</v>
      </c>
      <c r="H2625" t="s">
        <v>390</v>
      </c>
      <c r="I2625" t="s">
        <v>487</v>
      </c>
      <c r="J2625" t="s">
        <v>12</v>
      </c>
      <c r="K2625" t="s">
        <v>12</v>
      </c>
      <c r="L2625" s="756">
        <v>1.1000000000000001</v>
      </c>
      <c r="M2625" t="s">
        <v>12</v>
      </c>
      <c r="N2625" s="681">
        <f t="shared" ca="1" si="177"/>
        <v>40967379.340000004</v>
      </c>
      <c r="O2625" s="681">
        <f t="shared" ca="1" si="177"/>
        <v>0</v>
      </c>
      <c r="P2625" s="681">
        <f t="shared" ca="1" si="177"/>
        <v>0</v>
      </c>
      <c r="Q2625" s="681">
        <f t="shared" ca="1" si="177"/>
        <v>0</v>
      </c>
      <c r="R2625" s="681">
        <f t="shared" ca="1" si="177"/>
        <v>0</v>
      </c>
      <c r="S2625" t="str">
        <f t="shared" si="173"/>
        <v>HUM_ASR_FY_2022</v>
      </c>
      <c r="T2625" s="958">
        <f t="shared" si="174"/>
        <v>45032</v>
      </c>
      <c r="U2625" t="str">
        <f t="shared" si="175"/>
        <v>Unaudited</v>
      </c>
    </row>
    <row r="2626" spans="1:21" x14ac:dyDescent="0.25">
      <c r="A2626" t="s">
        <v>437</v>
      </c>
      <c r="B2626" t="s">
        <v>1385</v>
      </c>
      <c r="C2626" t="s">
        <v>1386</v>
      </c>
      <c r="D2626" s="15">
        <v>1900</v>
      </c>
      <c r="E2626" s="121">
        <v>1</v>
      </c>
      <c r="F2626" t="s">
        <v>440</v>
      </c>
      <c r="G2626" s="121">
        <v>274</v>
      </c>
      <c r="H2626" t="s">
        <v>390</v>
      </c>
      <c r="I2626" t="s">
        <v>487</v>
      </c>
      <c r="J2626" t="s">
        <v>12</v>
      </c>
      <c r="K2626" t="s">
        <v>222</v>
      </c>
      <c r="L2626" s="756">
        <v>1.2</v>
      </c>
      <c r="M2626" t="s">
        <v>222</v>
      </c>
      <c r="N2626" s="681">
        <f t="shared" ca="1" si="177"/>
        <v>0</v>
      </c>
      <c r="O2626" s="681">
        <f t="shared" ca="1" si="177"/>
        <v>0</v>
      </c>
      <c r="P2626" s="681">
        <f t="shared" ca="1" si="177"/>
        <v>0</v>
      </c>
      <c r="Q2626" s="681">
        <f t="shared" ca="1" si="177"/>
        <v>0</v>
      </c>
      <c r="R2626" s="681">
        <f t="shared" ca="1" si="177"/>
        <v>0</v>
      </c>
      <c r="S2626" t="str">
        <f t="shared" ref="S2626:S2689" si="178">file_name</f>
        <v>HUM_ASR_FY_2022</v>
      </c>
      <c r="T2626" s="958">
        <f t="shared" ref="T2626:T2689" si="179">file_date</f>
        <v>45032</v>
      </c>
      <c r="U2626" t="str">
        <f t="shared" ref="U2626:U2689" si="180">status</f>
        <v>Unaudited</v>
      </c>
    </row>
    <row r="2627" spans="1:21" x14ac:dyDescent="0.25">
      <c r="A2627" t="s">
        <v>437</v>
      </c>
      <c r="B2627" t="s">
        <v>1385</v>
      </c>
      <c r="C2627" t="s">
        <v>1386</v>
      </c>
      <c r="D2627" s="15">
        <v>1900</v>
      </c>
      <c r="E2627" s="121">
        <v>1</v>
      </c>
      <c r="F2627" t="s">
        <v>440</v>
      </c>
      <c r="G2627" s="121">
        <v>274</v>
      </c>
      <c r="H2627" t="s">
        <v>390</v>
      </c>
      <c r="I2627" t="s">
        <v>487</v>
      </c>
      <c r="J2627" t="s">
        <v>12</v>
      </c>
      <c r="K2627" t="s">
        <v>1323</v>
      </c>
      <c r="L2627" s="756" t="s">
        <v>1319</v>
      </c>
      <c r="M2627" t="s">
        <v>1323</v>
      </c>
      <c r="N2627" s="681">
        <f t="shared" ca="1" si="177"/>
        <v>25866.449999999997</v>
      </c>
      <c r="O2627" s="681">
        <f t="shared" ca="1" si="177"/>
        <v>0</v>
      </c>
      <c r="P2627" s="681">
        <f t="shared" ca="1" si="177"/>
        <v>0</v>
      </c>
      <c r="Q2627" s="681">
        <f t="shared" ca="1" si="177"/>
        <v>0</v>
      </c>
      <c r="R2627" s="681">
        <f t="shared" ca="1" si="177"/>
        <v>0</v>
      </c>
      <c r="S2627" t="str">
        <f t="shared" si="178"/>
        <v>HUM_ASR_FY_2022</v>
      </c>
      <c r="T2627" s="958">
        <f t="shared" si="179"/>
        <v>45032</v>
      </c>
      <c r="U2627" t="str">
        <f t="shared" si="180"/>
        <v>Unaudited</v>
      </c>
    </row>
    <row r="2628" spans="1:21" x14ac:dyDescent="0.25">
      <c r="A2628" t="s">
        <v>437</v>
      </c>
      <c r="B2628" t="s">
        <v>1385</v>
      </c>
      <c r="C2628" t="s">
        <v>1386</v>
      </c>
      <c r="D2628" s="15">
        <v>1900</v>
      </c>
      <c r="E2628" s="121">
        <v>1</v>
      </c>
      <c r="F2628" t="s">
        <v>440</v>
      </c>
      <c r="G2628" s="121">
        <v>274</v>
      </c>
      <c r="H2628" t="s">
        <v>390</v>
      </c>
      <c r="I2628" t="s">
        <v>487</v>
      </c>
      <c r="J2628" t="s">
        <v>12</v>
      </c>
      <c r="K2628" t="s">
        <v>1325</v>
      </c>
      <c r="L2628" s="756" t="s">
        <v>1324</v>
      </c>
      <c r="M2628" t="s">
        <v>1325</v>
      </c>
      <c r="N2628" s="681">
        <f t="shared" ca="1" si="177"/>
        <v>-54918.12</v>
      </c>
      <c r="O2628" s="681">
        <f t="shared" ca="1" si="177"/>
        <v>0</v>
      </c>
      <c r="P2628" s="681">
        <f t="shared" ca="1" si="177"/>
        <v>0</v>
      </c>
      <c r="Q2628" s="681">
        <f t="shared" ca="1" si="177"/>
        <v>0</v>
      </c>
      <c r="R2628" s="681">
        <f t="shared" ca="1" si="177"/>
        <v>0</v>
      </c>
      <c r="S2628" t="str">
        <f t="shared" si="178"/>
        <v>HUM_ASR_FY_2022</v>
      </c>
      <c r="T2628" s="958">
        <f t="shared" si="179"/>
        <v>45032</v>
      </c>
      <c r="U2628" t="str">
        <f t="shared" si="180"/>
        <v>Unaudited</v>
      </c>
    </row>
    <row r="2629" spans="1:21" x14ac:dyDescent="0.25">
      <c r="A2629" t="s">
        <v>437</v>
      </c>
      <c r="B2629" t="s">
        <v>1385</v>
      </c>
      <c r="C2629" t="s">
        <v>1386</v>
      </c>
      <c r="D2629" s="15">
        <v>1900</v>
      </c>
      <c r="E2629" s="121">
        <v>1</v>
      </c>
      <c r="F2629" t="s">
        <v>440</v>
      </c>
      <c r="G2629" s="121">
        <v>274</v>
      </c>
      <c r="H2629" t="s">
        <v>390</v>
      </c>
      <c r="I2629" t="s">
        <v>487</v>
      </c>
      <c r="J2629" t="s">
        <v>13</v>
      </c>
      <c r="K2629" t="s">
        <v>13</v>
      </c>
      <c r="L2629" s="756" t="s">
        <v>63</v>
      </c>
      <c r="M2629" t="s">
        <v>13</v>
      </c>
      <c r="N2629" s="681">
        <f t="shared" ca="1" si="177"/>
        <v>-39412.839999999997</v>
      </c>
      <c r="O2629" s="681">
        <f t="shared" ca="1" si="177"/>
        <v>0</v>
      </c>
      <c r="P2629" s="681">
        <f t="shared" ca="1" si="177"/>
        <v>0</v>
      </c>
      <c r="Q2629" s="681">
        <f t="shared" ca="1" si="177"/>
        <v>0</v>
      </c>
      <c r="R2629" s="681">
        <f t="shared" ca="1" si="177"/>
        <v>0</v>
      </c>
      <c r="S2629" t="str">
        <f t="shared" si="178"/>
        <v>HUM_ASR_FY_2022</v>
      </c>
      <c r="T2629" s="958">
        <f t="shared" si="179"/>
        <v>45032</v>
      </c>
      <c r="U2629" t="str">
        <f t="shared" si="180"/>
        <v>Unaudited</v>
      </c>
    </row>
    <row r="2630" spans="1:21" x14ac:dyDescent="0.25">
      <c r="A2630" t="s">
        <v>437</v>
      </c>
      <c r="B2630" t="s">
        <v>1385</v>
      </c>
      <c r="C2630" t="s">
        <v>1386</v>
      </c>
      <c r="D2630" s="15">
        <v>1900</v>
      </c>
      <c r="E2630" s="121">
        <v>1</v>
      </c>
      <c r="F2630" t="s">
        <v>440</v>
      </c>
      <c r="G2630" s="121">
        <v>274</v>
      </c>
      <c r="H2630" t="s">
        <v>390</v>
      </c>
      <c r="I2630" t="s">
        <v>488</v>
      </c>
      <c r="J2630" t="s">
        <v>433</v>
      </c>
      <c r="K2630" t="s">
        <v>796</v>
      </c>
      <c r="L2630" s="756">
        <v>2.1</v>
      </c>
      <c r="M2630" t="s">
        <v>731</v>
      </c>
      <c r="N2630" s="681">
        <f t="shared" ca="1" si="177"/>
        <v>67614</v>
      </c>
      <c r="O2630" s="681">
        <f t="shared" ca="1" si="177"/>
        <v>62557</v>
      </c>
      <c r="P2630" s="681">
        <f t="shared" ca="1" si="177"/>
        <v>5057</v>
      </c>
      <c r="Q2630" s="681">
        <f t="shared" ca="1" si="177"/>
        <v>0</v>
      </c>
      <c r="R2630" s="681">
        <f t="shared" ca="1" si="177"/>
        <v>0</v>
      </c>
      <c r="S2630" t="str">
        <f t="shared" si="178"/>
        <v>HUM_ASR_FY_2022</v>
      </c>
      <c r="T2630" s="958">
        <f t="shared" si="179"/>
        <v>45032</v>
      </c>
      <c r="U2630" t="str">
        <f t="shared" si="180"/>
        <v>Unaudited</v>
      </c>
    </row>
    <row r="2631" spans="1:21" x14ac:dyDescent="0.25">
      <c r="A2631" t="s">
        <v>437</v>
      </c>
      <c r="B2631" t="s">
        <v>1385</v>
      </c>
      <c r="C2631" t="s">
        <v>1386</v>
      </c>
      <c r="D2631" s="15">
        <v>1900</v>
      </c>
      <c r="E2631" s="121">
        <v>1</v>
      </c>
      <c r="F2631" t="s">
        <v>440</v>
      </c>
      <c r="G2631" s="121">
        <v>274</v>
      </c>
      <c r="H2631" t="s">
        <v>390</v>
      </c>
      <c r="I2631" t="s">
        <v>488</v>
      </c>
      <c r="J2631" t="s">
        <v>433</v>
      </c>
      <c r="K2631" t="s">
        <v>796</v>
      </c>
      <c r="L2631" s="756">
        <v>2.2000000000000002</v>
      </c>
      <c r="M2631" t="s">
        <v>732</v>
      </c>
      <c r="N2631" s="681">
        <f t="shared" ca="1" si="177"/>
        <v>142</v>
      </c>
      <c r="O2631" s="681">
        <f t="shared" ca="1" si="177"/>
        <v>131</v>
      </c>
      <c r="P2631" s="681">
        <f t="shared" ca="1" si="177"/>
        <v>11</v>
      </c>
      <c r="Q2631" s="681">
        <f t="shared" ca="1" si="177"/>
        <v>0</v>
      </c>
      <c r="R2631" s="681">
        <f t="shared" ca="1" si="177"/>
        <v>0</v>
      </c>
      <c r="S2631" t="str">
        <f t="shared" si="178"/>
        <v>HUM_ASR_FY_2022</v>
      </c>
      <c r="T2631" s="958">
        <f t="shared" si="179"/>
        <v>45032</v>
      </c>
      <c r="U2631" t="str">
        <f t="shared" si="180"/>
        <v>Unaudited</v>
      </c>
    </row>
    <row r="2632" spans="1:21" x14ac:dyDescent="0.25">
      <c r="A2632" t="s">
        <v>437</v>
      </c>
      <c r="B2632" t="s">
        <v>1385</v>
      </c>
      <c r="C2632" t="s">
        <v>1386</v>
      </c>
      <c r="D2632" s="15">
        <v>1900</v>
      </c>
      <c r="E2632" s="121">
        <v>1</v>
      </c>
      <c r="F2632" t="s">
        <v>440</v>
      </c>
      <c r="G2632" s="121">
        <v>274</v>
      </c>
      <c r="H2632" t="s">
        <v>390</v>
      </c>
      <c r="I2632" t="s">
        <v>488</v>
      </c>
      <c r="J2632" t="s">
        <v>433</v>
      </c>
      <c r="K2632" t="s">
        <v>796</v>
      </c>
      <c r="L2632" s="756">
        <v>2.2999999999999998</v>
      </c>
      <c r="M2632" t="s">
        <v>733</v>
      </c>
      <c r="N2632" s="681">
        <f t="shared" ca="1" si="177"/>
        <v>15462684.140000001</v>
      </c>
      <c r="O2632" s="681">
        <f t="shared" ca="1" si="177"/>
        <v>14277699.360000001</v>
      </c>
      <c r="P2632" s="681">
        <f t="shared" ca="1" si="177"/>
        <v>1184984.78</v>
      </c>
      <c r="Q2632" s="681">
        <f t="shared" ca="1" si="177"/>
        <v>0</v>
      </c>
      <c r="R2632" s="681">
        <f t="shared" ca="1" si="177"/>
        <v>0</v>
      </c>
      <c r="S2632" t="str">
        <f t="shared" si="178"/>
        <v>HUM_ASR_FY_2022</v>
      </c>
      <c r="T2632" s="958">
        <f t="shared" si="179"/>
        <v>45032</v>
      </c>
      <c r="U2632" t="str">
        <f t="shared" si="180"/>
        <v>Unaudited</v>
      </c>
    </row>
    <row r="2633" spans="1:21" x14ac:dyDescent="0.25">
      <c r="A2633" t="s">
        <v>437</v>
      </c>
      <c r="B2633" t="s">
        <v>1385</v>
      </c>
      <c r="C2633" t="s">
        <v>1386</v>
      </c>
      <c r="D2633" s="15">
        <v>1900</v>
      </c>
      <c r="E2633" s="121">
        <v>1</v>
      </c>
      <c r="F2633" t="s">
        <v>440</v>
      </c>
      <c r="G2633" s="121">
        <v>274</v>
      </c>
      <c r="H2633" t="s">
        <v>390</v>
      </c>
      <c r="I2633" t="s">
        <v>488</v>
      </c>
      <c r="J2633" t="s">
        <v>433</v>
      </c>
      <c r="K2633" t="s">
        <v>796</v>
      </c>
      <c r="L2633" s="756">
        <v>2.4</v>
      </c>
      <c r="M2633" t="s">
        <v>734</v>
      </c>
      <c r="N2633" s="681">
        <f t="shared" ca="1" si="177"/>
        <v>9291.42</v>
      </c>
      <c r="O2633" s="681">
        <f t="shared" ca="1" si="177"/>
        <v>8236.1</v>
      </c>
      <c r="P2633" s="681">
        <f t="shared" ca="1" si="177"/>
        <v>1055.32</v>
      </c>
      <c r="Q2633" s="681">
        <f t="shared" ca="1" si="177"/>
        <v>0</v>
      </c>
      <c r="R2633" s="681">
        <f t="shared" ca="1" si="177"/>
        <v>0</v>
      </c>
      <c r="S2633" t="str">
        <f t="shared" si="178"/>
        <v>HUM_ASR_FY_2022</v>
      </c>
      <c r="T2633" s="958">
        <f t="shared" si="179"/>
        <v>45032</v>
      </c>
      <c r="U2633" t="str">
        <f t="shared" si="180"/>
        <v>Unaudited</v>
      </c>
    </row>
    <row r="2634" spans="1:21" x14ac:dyDescent="0.25">
      <c r="A2634" t="s">
        <v>437</v>
      </c>
      <c r="B2634" t="s">
        <v>1385</v>
      </c>
      <c r="C2634" t="s">
        <v>1386</v>
      </c>
      <c r="D2634" s="15">
        <v>1900</v>
      </c>
      <c r="E2634" s="121">
        <v>1</v>
      </c>
      <c r="F2634" t="s">
        <v>440</v>
      </c>
      <c r="G2634" s="121">
        <v>274</v>
      </c>
      <c r="H2634" t="s">
        <v>390</v>
      </c>
      <c r="I2634" t="s">
        <v>488</v>
      </c>
      <c r="J2634" t="s">
        <v>433</v>
      </c>
      <c r="K2634" t="s">
        <v>796</v>
      </c>
      <c r="L2634" s="756">
        <v>2.5</v>
      </c>
      <c r="M2634" t="s">
        <v>776</v>
      </c>
      <c r="N2634" s="681">
        <f t="shared" ca="1" si="177"/>
        <v>7623</v>
      </c>
      <c r="O2634" s="681">
        <f t="shared" ca="1" si="177"/>
        <v>5169</v>
      </c>
      <c r="P2634" s="681">
        <f t="shared" ca="1" si="177"/>
        <v>2454</v>
      </c>
      <c r="Q2634" s="681">
        <f t="shared" ca="1" si="177"/>
        <v>0</v>
      </c>
      <c r="R2634" s="681">
        <f t="shared" ca="1" si="177"/>
        <v>0</v>
      </c>
      <c r="S2634" t="str">
        <f t="shared" si="178"/>
        <v>HUM_ASR_FY_2022</v>
      </c>
      <c r="T2634" s="958">
        <f t="shared" si="179"/>
        <v>45032</v>
      </c>
      <c r="U2634" t="str">
        <f t="shared" si="180"/>
        <v>Unaudited</v>
      </c>
    </row>
    <row r="2635" spans="1:21" x14ac:dyDescent="0.25">
      <c r="A2635" t="s">
        <v>437</v>
      </c>
      <c r="B2635" t="s">
        <v>1385</v>
      </c>
      <c r="C2635" t="s">
        <v>1386</v>
      </c>
      <c r="D2635" s="15">
        <v>1900</v>
      </c>
      <c r="E2635" s="121">
        <v>1</v>
      </c>
      <c r="F2635" t="s">
        <v>440</v>
      </c>
      <c r="G2635" s="121">
        <v>274</v>
      </c>
      <c r="H2635" t="s">
        <v>390</v>
      </c>
      <c r="I2635" t="s">
        <v>488</v>
      </c>
      <c r="J2635" t="s">
        <v>433</v>
      </c>
      <c r="K2635" t="s">
        <v>796</v>
      </c>
      <c r="L2635" s="756">
        <v>2.6</v>
      </c>
      <c r="M2635" t="s">
        <v>186</v>
      </c>
      <c r="N2635" s="681">
        <f t="shared" ca="1" si="177"/>
        <v>1616908.2199999997</v>
      </c>
      <c r="O2635" s="681">
        <f t="shared" ca="1" si="177"/>
        <v>1103598.4999999998</v>
      </c>
      <c r="P2635" s="681">
        <f t="shared" ca="1" si="177"/>
        <v>513309.72</v>
      </c>
      <c r="Q2635" s="681">
        <f t="shared" ca="1" si="177"/>
        <v>0</v>
      </c>
      <c r="R2635" s="681">
        <f t="shared" ca="1" si="177"/>
        <v>0</v>
      </c>
      <c r="S2635" t="str">
        <f t="shared" si="178"/>
        <v>HUM_ASR_FY_2022</v>
      </c>
      <c r="T2635" s="958">
        <f t="shared" si="179"/>
        <v>45032</v>
      </c>
      <c r="U2635" t="str">
        <f t="shared" si="180"/>
        <v>Unaudited</v>
      </c>
    </row>
    <row r="2636" spans="1:21" x14ac:dyDescent="0.25">
      <c r="A2636" t="s">
        <v>437</v>
      </c>
      <c r="B2636" t="s">
        <v>1385</v>
      </c>
      <c r="C2636" t="s">
        <v>1386</v>
      </c>
      <c r="D2636" s="15">
        <v>1900</v>
      </c>
      <c r="E2636" s="121">
        <v>1</v>
      </c>
      <c r="F2636" t="s">
        <v>440</v>
      </c>
      <c r="G2636" s="121">
        <v>274</v>
      </c>
      <c r="H2636" t="s">
        <v>390</v>
      </c>
      <c r="I2636" t="s">
        <v>488</v>
      </c>
      <c r="J2636" t="s">
        <v>433</v>
      </c>
      <c r="K2636" t="s">
        <v>796</v>
      </c>
      <c r="L2636" s="756">
        <v>2.7</v>
      </c>
      <c r="M2636" t="s">
        <v>797</v>
      </c>
      <c r="N2636" s="681">
        <f t="shared" ca="1" si="177"/>
        <v>905583.37545531022</v>
      </c>
      <c r="O2636" s="681">
        <f t="shared" ca="1" si="177"/>
        <v>836183.8774626177</v>
      </c>
      <c r="P2636" s="681">
        <f t="shared" ca="1" si="177"/>
        <v>69399.497992692501</v>
      </c>
      <c r="Q2636" s="681">
        <f t="shared" ca="1" si="177"/>
        <v>0</v>
      </c>
      <c r="R2636" s="681">
        <f t="shared" ca="1" si="177"/>
        <v>0</v>
      </c>
      <c r="S2636" t="str">
        <f t="shared" si="178"/>
        <v>HUM_ASR_FY_2022</v>
      </c>
      <c r="T2636" s="958">
        <f t="shared" si="179"/>
        <v>45032</v>
      </c>
      <c r="U2636" t="str">
        <f t="shared" si="180"/>
        <v>Unaudited</v>
      </c>
    </row>
    <row r="2637" spans="1:21" x14ac:dyDescent="0.25">
      <c r="A2637" t="s">
        <v>437</v>
      </c>
      <c r="B2637" t="s">
        <v>1385</v>
      </c>
      <c r="C2637" t="s">
        <v>1386</v>
      </c>
      <c r="D2637" s="15">
        <v>1900</v>
      </c>
      <c r="E2637" s="121">
        <v>1</v>
      </c>
      <c r="F2637" t="s">
        <v>440</v>
      </c>
      <c r="G2637" s="121">
        <v>274</v>
      </c>
      <c r="H2637" t="s">
        <v>390</v>
      </c>
      <c r="I2637" t="s">
        <v>488</v>
      </c>
      <c r="J2637" t="s">
        <v>433</v>
      </c>
      <c r="K2637" t="s">
        <v>796</v>
      </c>
      <c r="L2637" s="756">
        <v>2.8</v>
      </c>
      <c r="M2637" t="s">
        <v>798</v>
      </c>
      <c r="N2637" s="681">
        <f t="shared" ca="1" si="177"/>
        <v>0</v>
      </c>
      <c r="O2637" s="681">
        <f t="shared" ca="1" si="177"/>
        <v>0</v>
      </c>
      <c r="P2637" s="681">
        <f t="shared" ca="1" si="177"/>
        <v>0</v>
      </c>
      <c r="Q2637" s="681">
        <f t="shared" ca="1" si="177"/>
        <v>0</v>
      </c>
      <c r="R2637" s="681">
        <f t="shared" ca="1" si="177"/>
        <v>0</v>
      </c>
      <c r="S2637" t="str">
        <f t="shared" si="178"/>
        <v>HUM_ASR_FY_2022</v>
      </c>
      <c r="T2637" s="958">
        <f t="shared" si="179"/>
        <v>45032</v>
      </c>
      <c r="U2637" t="str">
        <f t="shared" si="180"/>
        <v>Unaudited</v>
      </c>
    </row>
    <row r="2638" spans="1:21" x14ac:dyDescent="0.25">
      <c r="A2638" t="s">
        <v>437</v>
      </c>
      <c r="B2638" t="s">
        <v>1385</v>
      </c>
      <c r="C2638" t="s">
        <v>1386</v>
      </c>
      <c r="D2638" s="15">
        <v>1900</v>
      </c>
      <c r="E2638" s="121">
        <v>1</v>
      </c>
      <c r="F2638" t="s">
        <v>440</v>
      </c>
      <c r="G2638" s="121">
        <v>274</v>
      </c>
      <c r="H2638" t="s">
        <v>390</v>
      </c>
      <c r="I2638" t="s">
        <v>488</v>
      </c>
      <c r="J2638" t="s">
        <v>433</v>
      </c>
      <c r="K2638" t="s">
        <v>796</v>
      </c>
      <c r="L2638" s="756">
        <v>2.9</v>
      </c>
      <c r="M2638" t="s">
        <v>779</v>
      </c>
      <c r="N2638" s="681">
        <f t="shared" ca="1" si="177"/>
        <v>0</v>
      </c>
      <c r="O2638" s="681">
        <f t="shared" ca="1" si="177"/>
        <v>0</v>
      </c>
      <c r="P2638" s="681">
        <f t="shared" ca="1" si="177"/>
        <v>0</v>
      </c>
      <c r="Q2638" s="681">
        <f t="shared" ca="1" si="177"/>
        <v>0</v>
      </c>
      <c r="R2638" s="681">
        <f t="shared" ca="1" si="177"/>
        <v>0</v>
      </c>
      <c r="S2638" t="str">
        <f t="shared" si="178"/>
        <v>HUM_ASR_FY_2022</v>
      </c>
      <c r="T2638" s="958">
        <f t="shared" si="179"/>
        <v>45032</v>
      </c>
      <c r="U2638" t="str">
        <f t="shared" si="180"/>
        <v>Unaudited</v>
      </c>
    </row>
    <row r="2639" spans="1:21" x14ac:dyDescent="0.25">
      <c r="A2639" t="s">
        <v>437</v>
      </c>
      <c r="B2639" t="s">
        <v>1385</v>
      </c>
      <c r="C2639" t="s">
        <v>1386</v>
      </c>
      <c r="D2639" s="15">
        <v>1900</v>
      </c>
      <c r="E2639" s="121">
        <v>1</v>
      </c>
      <c r="F2639" t="s">
        <v>440</v>
      </c>
      <c r="G2639" s="121">
        <v>274</v>
      </c>
      <c r="H2639" t="s">
        <v>390</v>
      </c>
      <c r="I2639" t="s">
        <v>488</v>
      </c>
      <c r="J2639" t="s">
        <v>433</v>
      </c>
      <c r="K2639" t="s">
        <v>223</v>
      </c>
      <c r="L2639" s="756">
        <v>2.11</v>
      </c>
      <c r="M2639" t="s">
        <v>228</v>
      </c>
      <c r="N2639" s="681">
        <f t="shared" ca="1" si="177"/>
        <v>1034758.5099999999</v>
      </c>
      <c r="O2639" s="681">
        <f t="shared" ca="1" si="177"/>
        <v>90661.95</v>
      </c>
      <c r="P2639" s="681">
        <f t="shared" ca="1" si="177"/>
        <v>944096.55999999994</v>
      </c>
      <c r="Q2639" s="681">
        <f t="shared" ca="1" si="177"/>
        <v>0</v>
      </c>
      <c r="R2639" s="681">
        <f t="shared" ca="1" si="177"/>
        <v>0</v>
      </c>
      <c r="S2639" t="str">
        <f t="shared" si="178"/>
        <v>HUM_ASR_FY_2022</v>
      </c>
      <c r="T2639" s="958">
        <f t="shared" si="179"/>
        <v>45032</v>
      </c>
      <c r="U2639" t="str">
        <f t="shared" si="180"/>
        <v>Unaudited</v>
      </c>
    </row>
    <row r="2640" spans="1:21" x14ac:dyDescent="0.25">
      <c r="A2640" t="s">
        <v>437</v>
      </c>
      <c r="B2640" t="s">
        <v>1385</v>
      </c>
      <c r="C2640" t="s">
        <v>1386</v>
      </c>
      <c r="D2640" s="15">
        <v>1900</v>
      </c>
      <c r="E2640" s="121">
        <v>1</v>
      </c>
      <c r="F2640" t="s">
        <v>440</v>
      </c>
      <c r="G2640" s="121">
        <v>274</v>
      </c>
      <c r="H2640" t="s">
        <v>390</v>
      </c>
      <c r="I2640" t="s">
        <v>488</v>
      </c>
      <c r="J2640" t="s">
        <v>433</v>
      </c>
      <c r="K2640" t="s">
        <v>223</v>
      </c>
      <c r="L2640" s="756">
        <v>2.12</v>
      </c>
      <c r="M2640" t="s">
        <v>552</v>
      </c>
      <c r="N2640" s="681">
        <f t="shared" ca="1" si="177"/>
        <v>18427141.010000002</v>
      </c>
      <c r="O2640" s="681">
        <f t="shared" ca="1" si="177"/>
        <v>179569.46000000002</v>
      </c>
      <c r="P2640" s="681">
        <f t="shared" ca="1" si="177"/>
        <v>18247571.550000001</v>
      </c>
      <c r="Q2640" s="681">
        <f t="shared" ca="1" si="177"/>
        <v>0</v>
      </c>
      <c r="R2640" s="681">
        <f t="shared" ca="1" si="177"/>
        <v>0</v>
      </c>
      <c r="S2640" t="str">
        <f t="shared" si="178"/>
        <v>HUM_ASR_FY_2022</v>
      </c>
      <c r="T2640" s="958">
        <f t="shared" si="179"/>
        <v>45032</v>
      </c>
      <c r="U2640" t="str">
        <f t="shared" si="180"/>
        <v>Unaudited</v>
      </c>
    </row>
    <row r="2641" spans="1:21" x14ac:dyDescent="0.25">
      <c r="A2641" t="s">
        <v>437</v>
      </c>
      <c r="B2641" t="s">
        <v>1385</v>
      </c>
      <c r="C2641" t="s">
        <v>1386</v>
      </c>
      <c r="D2641" s="15">
        <v>1900</v>
      </c>
      <c r="E2641" s="121">
        <v>1</v>
      </c>
      <c r="F2641" t="s">
        <v>440</v>
      </c>
      <c r="G2641" s="121">
        <v>274</v>
      </c>
      <c r="H2641" t="s">
        <v>390</v>
      </c>
      <c r="I2641" t="s">
        <v>488</v>
      </c>
      <c r="J2641" t="s">
        <v>433</v>
      </c>
      <c r="K2641" t="s">
        <v>223</v>
      </c>
      <c r="L2641" s="756">
        <v>2.13</v>
      </c>
      <c r="M2641" t="s">
        <v>229</v>
      </c>
      <c r="N2641" s="681">
        <f t="shared" ca="1" si="177"/>
        <v>701686.07999999984</v>
      </c>
      <c r="O2641" s="681">
        <f t="shared" ca="1" si="177"/>
        <v>11792.009999999998</v>
      </c>
      <c r="P2641" s="681">
        <f t="shared" ca="1" si="177"/>
        <v>689894.06999999983</v>
      </c>
      <c r="Q2641" s="681">
        <f t="shared" ca="1" si="177"/>
        <v>0</v>
      </c>
      <c r="R2641" s="681">
        <f t="shared" ca="1" si="177"/>
        <v>0</v>
      </c>
      <c r="S2641" t="str">
        <f t="shared" si="178"/>
        <v>HUM_ASR_FY_2022</v>
      </c>
      <c r="T2641" s="958">
        <f t="shared" si="179"/>
        <v>45032</v>
      </c>
      <c r="U2641" t="str">
        <f t="shared" si="180"/>
        <v>Unaudited</v>
      </c>
    </row>
    <row r="2642" spans="1:21" x14ac:dyDescent="0.25">
      <c r="A2642" t="s">
        <v>437</v>
      </c>
      <c r="B2642" t="s">
        <v>1385</v>
      </c>
      <c r="C2642" t="s">
        <v>1386</v>
      </c>
      <c r="D2642" s="15">
        <v>1900</v>
      </c>
      <c r="E2642" s="15">
        <v>1</v>
      </c>
      <c r="F2642" t="s">
        <v>440</v>
      </c>
      <c r="G2642" s="121">
        <v>274</v>
      </c>
      <c r="H2642" t="s">
        <v>390</v>
      </c>
      <c r="I2642" t="s">
        <v>488</v>
      </c>
      <c r="J2642" t="s">
        <v>433</v>
      </c>
      <c r="K2642" t="s">
        <v>223</v>
      </c>
      <c r="L2642" s="756">
        <v>2.14</v>
      </c>
      <c r="M2642" t="s">
        <v>556</v>
      </c>
      <c r="N2642" s="681">
        <f t="shared" ca="1" si="177"/>
        <v>49672.080000000009</v>
      </c>
      <c r="O2642" s="681">
        <f t="shared" ca="1" si="177"/>
        <v>43229.220000000008</v>
      </c>
      <c r="P2642" s="681">
        <f t="shared" ca="1" si="177"/>
        <v>6442.8599999999988</v>
      </c>
      <c r="Q2642" s="681">
        <f t="shared" ca="1" si="177"/>
        <v>0</v>
      </c>
      <c r="R2642" s="681">
        <f t="shared" ca="1" si="177"/>
        <v>0</v>
      </c>
      <c r="S2642" t="str">
        <f t="shared" si="178"/>
        <v>HUM_ASR_FY_2022</v>
      </c>
      <c r="T2642" s="958">
        <f t="shared" si="179"/>
        <v>45032</v>
      </c>
      <c r="U2642" t="str">
        <f t="shared" si="180"/>
        <v>Unaudited</v>
      </c>
    </row>
    <row r="2643" spans="1:21" x14ac:dyDescent="0.25">
      <c r="A2643" t="s">
        <v>437</v>
      </c>
      <c r="B2643" t="s">
        <v>1385</v>
      </c>
      <c r="C2643" t="s">
        <v>1386</v>
      </c>
      <c r="D2643" s="15">
        <v>1900</v>
      </c>
      <c r="E2643" s="15">
        <v>1</v>
      </c>
      <c r="F2643" t="s">
        <v>440</v>
      </c>
      <c r="G2643" s="121">
        <v>274</v>
      </c>
      <c r="H2643" t="s">
        <v>390</v>
      </c>
      <c r="I2643" t="s">
        <v>488</v>
      </c>
      <c r="J2643" t="s">
        <v>433</v>
      </c>
      <c r="K2643" t="s">
        <v>223</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319292.2016621654</v>
      </c>
      <c r="O2643" s="681">
        <f t="shared" ca="1" si="181"/>
        <v>477.30479628292682</v>
      </c>
      <c r="P2643" s="681">
        <f t="shared" ca="1" si="181"/>
        <v>318814.8968658825</v>
      </c>
      <c r="Q2643" s="681">
        <f t="shared" ca="1" si="181"/>
        <v>0</v>
      </c>
      <c r="R2643" s="681">
        <f t="shared" ca="1" si="181"/>
        <v>0</v>
      </c>
      <c r="S2643" t="str">
        <f t="shared" si="178"/>
        <v>HUM_ASR_FY_2022</v>
      </c>
      <c r="T2643" s="958">
        <f t="shared" si="179"/>
        <v>45032</v>
      </c>
      <c r="U2643" t="str">
        <f t="shared" si="180"/>
        <v>Unaudited</v>
      </c>
    </row>
    <row r="2644" spans="1:21" x14ac:dyDescent="0.25">
      <c r="A2644" t="s">
        <v>437</v>
      </c>
      <c r="B2644" t="s">
        <v>1385</v>
      </c>
      <c r="C2644" t="s">
        <v>1386</v>
      </c>
      <c r="D2644" s="15">
        <v>1900</v>
      </c>
      <c r="E2644" s="15">
        <v>1</v>
      </c>
      <c r="F2644" t="s">
        <v>440</v>
      </c>
      <c r="G2644" s="121">
        <v>274</v>
      </c>
      <c r="H2644" t="s">
        <v>390</v>
      </c>
      <c r="I2644" t="s">
        <v>488</v>
      </c>
      <c r="J2644" t="s">
        <v>433</v>
      </c>
      <c r="K2644" t="s">
        <v>223</v>
      </c>
      <c r="L2644" s="756">
        <v>2.16</v>
      </c>
      <c r="M2644" t="s">
        <v>799</v>
      </c>
      <c r="N2644" s="681">
        <f t="shared" ca="1" si="181"/>
        <v>1737428.554309593</v>
      </c>
      <c r="O2644" s="681">
        <f t="shared" ca="1" si="181"/>
        <v>328142.63166528835</v>
      </c>
      <c r="P2644" s="681">
        <f t="shared" ca="1" si="181"/>
        <v>1409285.9226443046</v>
      </c>
      <c r="Q2644" s="681">
        <f t="shared" ca="1" si="181"/>
        <v>0</v>
      </c>
      <c r="R2644" s="681">
        <f t="shared" ca="1" si="181"/>
        <v>0</v>
      </c>
      <c r="S2644" t="str">
        <f t="shared" si="178"/>
        <v>HUM_ASR_FY_2022</v>
      </c>
      <c r="T2644" s="958">
        <f t="shared" si="179"/>
        <v>45032</v>
      </c>
      <c r="U2644" t="str">
        <f t="shared" si="180"/>
        <v>Unaudited</v>
      </c>
    </row>
    <row r="2645" spans="1:21" x14ac:dyDescent="0.25">
      <c r="A2645" t="s">
        <v>437</v>
      </c>
      <c r="B2645" t="s">
        <v>1385</v>
      </c>
      <c r="C2645" t="s">
        <v>1386</v>
      </c>
      <c r="D2645" s="15">
        <v>1900</v>
      </c>
      <c r="E2645" s="15">
        <v>1</v>
      </c>
      <c r="F2645" t="s">
        <v>440</v>
      </c>
      <c r="G2645" s="121">
        <v>274</v>
      </c>
      <c r="H2645" t="s">
        <v>390</v>
      </c>
      <c r="I2645" t="s">
        <v>488</v>
      </c>
      <c r="J2645" t="s">
        <v>433</v>
      </c>
      <c r="K2645" t="s">
        <v>223</v>
      </c>
      <c r="L2645" s="756">
        <v>2.17</v>
      </c>
      <c r="M2645" t="s">
        <v>1052</v>
      </c>
      <c r="N2645" s="681">
        <f t="shared" ca="1" si="181"/>
        <v>0</v>
      </c>
      <c r="O2645" s="681">
        <f t="shared" ca="1" si="181"/>
        <v>0</v>
      </c>
      <c r="P2645" s="681">
        <f t="shared" ca="1" si="181"/>
        <v>0</v>
      </c>
      <c r="Q2645" s="681">
        <f t="shared" ca="1" si="181"/>
        <v>0</v>
      </c>
      <c r="R2645" s="681">
        <f t="shared" ca="1" si="181"/>
        <v>0</v>
      </c>
      <c r="S2645" t="str">
        <f t="shared" si="178"/>
        <v>HUM_ASR_FY_2022</v>
      </c>
      <c r="T2645" s="958">
        <f t="shared" si="179"/>
        <v>45032</v>
      </c>
      <c r="U2645" t="str">
        <f t="shared" si="180"/>
        <v>Unaudited</v>
      </c>
    </row>
    <row r="2646" spans="1:21" x14ac:dyDescent="0.25">
      <c r="A2646" t="s">
        <v>437</v>
      </c>
      <c r="B2646" t="s">
        <v>1385</v>
      </c>
      <c r="C2646" t="s">
        <v>1386</v>
      </c>
      <c r="D2646" s="15">
        <v>1900</v>
      </c>
      <c r="E2646" s="15">
        <v>1</v>
      </c>
      <c r="F2646" t="s">
        <v>440</v>
      </c>
      <c r="G2646" s="121">
        <v>274</v>
      </c>
      <c r="H2646" t="s">
        <v>390</v>
      </c>
      <c r="I2646" t="s">
        <v>488</v>
      </c>
      <c r="J2646" t="s">
        <v>433</v>
      </c>
      <c r="K2646" t="s">
        <v>223</v>
      </c>
      <c r="L2646" s="756">
        <v>2.1800000000000002</v>
      </c>
      <c r="M2646" t="s">
        <v>648</v>
      </c>
      <c r="N2646" s="681">
        <f t="shared" ca="1" si="181"/>
        <v>797925.96999999986</v>
      </c>
      <c r="O2646" s="681">
        <f t="shared" ca="1" si="181"/>
        <v>5042.95</v>
      </c>
      <c r="P2646" s="681">
        <f t="shared" ca="1" si="181"/>
        <v>792883.0199999999</v>
      </c>
      <c r="Q2646" s="681">
        <f t="shared" ca="1" si="181"/>
        <v>0</v>
      </c>
      <c r="R2646" s="681">
        <f t="shared" ca="1" si="181"/>
        <v>0</v>
      </c>
      <c r="S2646" t="str">
        <f t="shared" si="178"/>
        <v>HUM_ASR_FY_2022</v>
      </c>
      <c r="T2646" s="958">
        <f t="shared" si="179"/>
        <v>45032</v>
      </c>
      <c r="U2646" t="str">
        <f t="shared" si="180"/>
        <v>Unaudited</v>
      </c>
    </row>
    <row r="2647" spans="1:21" x14ac:dyDescent="0.25">
      <c r="A2647" t="s">
        <v>437</v>
      </c>
      <c r="B2647" t="s">
        <v>1385</v>
      </c>
      <c r="C2647" t="s">
        <v>1386</v>
      </c>
      <c r="D2647" s="15">
        <v>1900</v>
      </c>
      <c r="E2647" s="15">
        <v>1</v>
      </c>
      <c r="F2647" t="s">
        <v>440</v>
      </c>
      <c r="G2647" s="121">
        <v>274</v>
      </c>
      <c r="H2647" t="s">
        <v>390</v>
      </c>
      <c r="I2647" t="s">
        <v>488</v>
      </c>
      <c r="J2647" t="s">
        <v>433</v>
      </c>
      <c r="K2647" t="s">
        <v>223</v>
      </c>
      <c r="L2647" s="756">
        <v>2.19</v>
      </c>
      <c r="M2647" t="s">
        <v>218</v>
      </c>
      <c r="N2647" s="681">
        <f t="shared" ca="1" si="181"/>
        <v>0</v>
      </c>
      <c r="O2647" s="681">
        <f t="shared" ca="1" si="181"/>
        <v>0</v>
      </c>
      <c r="P2647" s="681">
        <f t="shared" ca="1" si="181"/>
        <v>0</v>
      </c>
      <c r="Q2647" s="681">
        <f t="shared" ca="1" si="181"/>
        <v>0</v>
      </c>
      <c r="R2647" s="681">
        <f t="shared" ca="1" si="181"/>
        <v>0</v>
      </c>
      <c r="S2647" t="str">
        <f t="shared" si="178"/>
        <v>HUM_ASR_FY_2022</v>
      </c>
      <c r="T2647" s="958">
        <f t="shared" si="179"/>
        <v>45032</v>
      </c>
      <c r="U2647" t="str">
        <f t="shared" si="180"/>
        <v>Unaudited</v>
      </c>
    </row>
    <row r="2648" spans="1:21" x14ac:dyDescent="0.25">
      <c r="A2648" t="s">
        <v>437</v>
      </c>
      <c r="B2648" t="s">
        <v>1385</v>
      </c>
      <c r="C2648" t="s">
        <v>1386</v>
      </c>
      <c r="D2648" s="15">
        <v>1900</v>
      </c>
      <c r="E2648" s="15">
        <v>1</v>
      </c>
      <c r="F2648" t="s">
        <v>440</v>
      </c>
      <c r="G2648" s="121">
        <v>274</v>
      </c>
      <c r="H2648" t="s">
        <v>390</v>
      </c>
      <c r="I2648" t="s">
        <v>488</v>
      </c>
      <c r="J2648" t="s">
        <v>433</v>
      </c>
      <c r="K2648" t="s">
        <v>223</v>
      </c>
      <c r="L2648" s="756" t="s">
        <v>704</v>
      </c>
      <c r="M2648" t="s">
        <v>230</v>
      </c>
      <c r="N2648" s="681">
        <f t="shared" ca="1" si="181"/>
        <v>99752.364053517231</v>
      </c>
      <c r="O2648" s="681">
        <f t="shared" ca="1" si="181"/>
        <v>8739.9559943718432</v>
      </c>
      <c r="P2648" s="681">
        <f t="shared" ca="1" si="181"/>
        <v>91012.408059145382</v>
      </c>
      <c r="Q2648" s="681">
        <f t="shared" ca="1" si="181"/>
        <v>0</v>
      </c>
      <c r="R2648" s="681">
        <f t="shared" ca="1" si="181"/>
        <v>0</v>
      </c>
      <c r="S2648" t="str">
        <f t="shared" si="178"/>
        <v>HUM_ASR_FY_2022</v>
      </c>
      <c r="T2648" s="958">
        <f t="shared" si="179"/>
        <v>45032</v>
      </c>
      <c r="U2648" t="str">
        <f t="shared" si="180"/>
        <v>Unaudited</v>
      </c>
    </row>
    <row r="2649" spans="1:21" x14ac:dyDescent="0.25">
      <c r="A2649" t="s">
        <v>437</v>
      </c>
      <c r="B2649" t="s">
        <v>1385</v>
      </c>
      <c r="C2649" t="s">
        <v>1386</v>
      </c>
      <c r="D2649" s="15">
        <v>1900</v>
      </c>
      <c r="E2649" s="15">
        <v>1</v>
      </c>
      <c r="F2649" t="s">
        <v>440</v>
      </c>
      <c r="G2649" s="121">
        <v>274</v>
      </c>
      <c r="H2649" t="s">
        <v>390</v>
      </c>
      <c r="I2649" t="s">
        <v>488</v>
      </c>
      <c r="J2649" t="s">
        <v>433</v>
      </c>
      <c r="K2649" t="s">
        <v>223</v>
      </c>
      <c r="L2649" s="756">
        <v>2.21</v>
      </c>
      <c r="M2649" t="s">
        <v>466</v>
      </c>
      <c r="N2649" s="681">
        <f t="shared" ca="1" si="181"/>
        <v>0</v>
      </c>
      <c r="O2649" s="681">
        <f t="shared" ca="1" si="181"/>
        <v>0</v>
      </c>
      <c r="P2649" s="681">
        <f t="shared" ca="1" si="181"/>
        <v>0</v>
      </c>
      <c r="Q2649" s="681">
        <f t="shared" ca="1" si="181"/>
        <v>0</v>
      </c>
      <c r="R2649" s="681">
        <f t="shared" ca="1" si="181"/>
        <v>0</v>
      </c>
      <c r="S2649" t="str">
        <f t="shared" si="178"/>
        <v>HUM_ASR_FY_2022</v>
      </c>
      <c r="T2649" s="958">
        <f t="shared" si="179"/>
        <v>45032</v>
      </c>
      <c r="U2649" t="str">
        <f t="shared" si="180"/>
        <v>Unaudited</v>
      </c>
    </row>
    <row r="2650" spans="1:21" x14ac:dyDescent="0.25">
      <c r="A2650" t="s">
        <v>437</v>
      </c>
      <c r="B2650" t="s">
        <v>1385</v>
      </c>
      <c r="C2650" t="s">
        <v>1386</v>
      </c>
      <c r="D2650" s="15">
        <v>1900</v>
      </c>
      <c r="E2650" s="15">
        <v>1</v>
      </c>
      <c r="F2650" t="s">
        <v>440</v>
      </c>
      <c r="G2650" s="121">
        <v>274</v>
      </c>
      <c r="H2650" t="s">
        <v>390</v>
      </c>
      <c r="I2650" t="s">
        <v>488</v>
      </c>
      <c r="J2650" t="s">
        <v>433</v>
      </c>
      <c r="K2650" t="s">
        <v>6</v>
      </c>
      <c r="L2650" s="756" t="s">
        <v>70</v>
      </c>
      <c r="M2650" t="s">
        <v>188</v>
      </c>
      <c r="N2650" s="681">
        <f t="shared" ca="1" si="181"/>
        <v>99268.927663844879</v>
      </c>
      <c r="O2650" s="681">
        <f t="shared" ca="1" si="181"/>
        <v>36353.972642182474</v>
      </c>
      <c r="P2650" s="681">
        <f t="shared" ca="1" si="181"/>
        <v>62914.955021662405</v>
      </c>
      <c r="Q2650" s="681">
        <f t="shared" ca="1" si="181"/>
        <v>0</v>
      </c>
      <c r="R2650" s="681">
        <f t="shared" ca="1" si="181"/>
        <v>0</v>
      </c>
      <c r="S2650" t="str">
        <f t="shared" si="178"/>
        <v>HUM_ASR_FY_2022</v>
      </c>
      <c r="T2650" s="958">
        <f t="shared" si="179"/>
        <v>45032</v>
      </c>
      <c r="U2650" t="str">
        <f t="shared" si="180"/>
        <v>Unaudited</v>
      </c>
    </row>
    <row r="2651" spans="1:21" x14ac:dyDescent="0.25">
      <c r="A2651" t="s">
        <v>437</v>
      </c>
      <c r="B2651" t="s">
        <v>1385</v>
      </c>
      <c r="C2651" t="s">
        <v>1386</v>
      </c>
      <c r="D2651" s="15">
        <v>1900</v>
      </c>
      <c r="E2651" s="15">
        <v>1</v>
      </c>
      <c r="F2651" t="s">
        <v>440</v>
      </c>
      <c r="G2651" s="121">
        <v>274</v>
      </c>
      <c r="H2651" t="s">
        <v>390</v>
      </c>
      <c r="I2651" t="s">
        <v>488</v>
      </c>
      <c r="J2651" t="s">
        <v>433</v>
      </c>
      <c r="K2651" t="s">
        <v>6</v>
      </c>
      <c r="L2651" s="756" t="s">
        <v>71</v>
      </c>
      <c r="M2651" t="s">
        <v>231</v>
      </c>
      <c r="N2651" s="681">
        <f t="shared" ca="1" si="181"/>
        <v>0</v>
      </c>
      <c r="O2651" s="681">
        <f t="shared" ca="1" si="181"/>
        <v>0</v>
      </c>
      <c r="P2651" s="681">
        <f t="shared" ca="1" si="181"/>
        <v>0</v>
      </c>
      <c r="Q2651" s="681">
        <f t="shared" ca="1" si="181"/>
        <v>0</v>
      </c>
      <c r="R2651" s="681">
        <f t="shared" ca="1" si="181"/>
        <v>0</v>
      </c>
      <c r="S2651" t="str">
        <f t="shared" si="178"/>
        <v>HUM_ASR_FY_2022</v>
      </c>
      <c r="T2651" s="958">
        <f t="shared" si="179"/>
        <v>45032</v>
      </c>
      <c r="U2651" t="str">
        <f t="shared" si="180"/>
        <v>Unaudited</v>
      </c>
    </row>
    <row r="2652" spans="1:21" x14ac:dyDescent="0.25">
      <c r="A2652" t="s">
        <v>437</v>
      </c>
      <c r="B2652" t="s">
        <v>1385</v>
      </c>
      <c r="C2652" t="s">
        <v>1386</v>
      </c>
      <c r="D2652" s="15">
        <v>1900</v>
      </c>
      <c r="E2652" s="15">
        <v>1</v>
      </c>
      <c r="F2652" t="s">
        <v>440</v>
      </c>
      <c r="G2652" s="121">
        <v>274</v>
      </c>
      <c r="H2652" t="s">
        <v>390</v>
      </c>
      <c r="I2652" t="s">
        <v>488</v>
      </c>
      <c r="J2652" t="s">
        <v>433</v>
      </c>
      <c r="K2652" t="s">
        <v>6</v>
      </c>
      <c r="L2652" s="756" t="s">
        <v>72</v>
      </c>
      <c r="M2652" t="s">
        <v>164</v>
      </c>
      <c r="N2652" s="681">
        <f t="shared" ca="1" si="181"/>
        <v>0</v>
      </c>
      <c r="O2652" s="681">
        <f t="shared" ca="1" si="181"/>
        <v>0</v>
      </c>
      <c r="P2652" s="681">
        <f t="shared" ca="1" si="181"/>
        <v>0</v>
      </c>
      <c r="Q2652" s="681">
        <f t="shared" ca="1" si="181"/>
        <v>0</v>
      </c>
      <c r="R2652" s="681">
        <f t="shared" ca="1" si="181"/>
        <v>0</v>
      </c>
      <c r="S2652" t="str">
        <f t="shared" si="178"/>
        <v>HUM_ASR_FY_2022</v>
      </c>
      <c r="T2652" s="958">
        <f t="shared" si="179"/>
        <v>45032</v>
      </c>
      <c r="U2652" t="str">
        <f t="shared" si="180"/>
        <v>Unaudited</v>
      </c>
    </row>
    <row r="2653" spans="1:21" x14ac:dyDescent="0.25">
      <c r="A2653" t="s">
        <v>437</v>
      </c>
      <c r="B2653" t="s">
        <v>1385</v>
      </c>
      <c r="C2653" t="s">
        <v>1386</v>
      </c>
      <c r="D2653" s="15">
        <v>1900</v>
      </c>
      <c r="E2653" s="15">
        <v>1</v>
      </c>
      <c r="F2653" t="s">
        <v>440</v>
      </c>
      <c r="G2653" s="121">
        <v>274</v>
      </c>
      <c r="H2653" t="s">
        <v>390</v>
      </c>
      <c r="I2653" t="s">
        <v>488</v>
      </c>
      <c r="J2653" t="s">
        <v>433</v>
      </c>
      <c r="K2653" t="s">
        <v>6</v>
      </c>
      <c r="L2653" s="756">
        <v>3.4</v>
      </c>
      <c r="M2653" t="s">
        <v>461</v>
      </c>
      <c r="N2653" s="681">
        <f t="shared" ca="1" si="181"/>
        <v>0</v>
      </c>
      <c r="O2653" s="681">
        <f t="shared" ca="1" si="181"/>
        <v>0</v>
      </c>
      <c r="P2653" s="681">
        <f t="shared" ca="1" si="181"/>
        <v>0</v>
      </c>
      <c r="Q2653" s="681">
        <f t="shared" ca="1" si="181"/>
        <v>0</v>
      </c>
      <c r="R2653" s="681">
        <f t="shared" ca="1" si="181"/>
        <v>0</v>
      </c>
      <c r="S2653" t="str">
        <f t="shared" si="178"/>
        <v>HUM_ASR_FY_2022</v>
      </c>
      <c r="T2653" s="958">
        <f t="shared" si="179"/>
        <v>45032</v>
      </c>
      <c r="U2653" t="str">
        <f t="shared" si="180"/>
        <v>Unaudited</v>
      </c>
    </row>
    <row r="2654" spans="1:21" x14ac:dyDescent="0.25">
      <c r="A2654" t="s">
        <v>437</v>
      </c>
      <c r="B2654" t="s">
        <v>1385</v>
      </c>
      <c r="C2654" t="s">
        <v>1386</v>
      </c>
      <c r="D2654" s="15">
        <v>1900</v>
      </c>
      <c r="E2654" s="15">
        <v>1</v>
      </c>
      <c r="F2654" t="s">
        <v>440</v>
      </c>
      <c r="G2654" s="121">
        <v>274</v>
      </c>
      <c r="H2654" t="s">
        <v>390</v>
      </c>
      <c r="I2654" t="s">
        <v>488</v>
      </c>
      <c r="J2654" t="s">
        <v>433</v>
      </c>
      <c r="K2654" t="s">
        <v>434</v>
      </c>
      <c r="L2654" s="756">
        <v>4.5</v>
      </c>
      <c r="M2654" t="s">
        <v>32</v>
      </c>
      <c r="N2654" s="681">
        <f t="shared" ca="1" si="181"/>
        <v>5089.6645454545433</v>
      </c>
      <c r="O2654" s="681">
        <f t="shared" ca="1" si="181"/>
        <v>2070.7158708207967</v>
      </c>
      <c r="P2654" s="681">
        <f t="shared" ca="1" si="181"/>
        <v>3018.948674633747</v>
      </c>
      <c r="Q2654" s="681">
        <f t="shared" ca="1" si="181"/>
        <v>0</v>
      </c>
      <c r="R2654" s="681">
        <f t="shared" ca="1" si="181"/>
        <v>0</v>
      </c>
      <c r="S2654" t="str">
        <f t="shared" si="178"/>
        <v>HUM_ASR_FY_2022</v>
      </c>
      <c r="T2654" s="958">
        <f t="shared" si="179"/>
        <v>45032</v>
      </c>
      <c r="U2654" t="str">
        <f t="shared" si="180"/>
        <v>Unaudited</v>
      </c>
    </row>
    <row r="2655" spans="1:21" x14ac:dyDescent="0.25">
      <c r="A2655" t="s">
        <v>437</v>
      </c>
      <c r="B2655" t="s">
        <v>1385</v>
      </c>
      <c r="C2655" t="s">
        <v>1386</v>
      </c>
      <c r="D2655" s="15">
        <v>1900</v>
      </c>
      <c r="E2655" s="15">
        <v>1</v>
      </c>
      <c r="F2655" t="s">
        <v>440</v>
      </c>
      <c r="G2655" s="121">
        <v>274</v>
      </c>
      <c r="H2655" t="s">
        <v>390</v>
      </c>
      <c r="I2655" t="s">
        <v>488</v>
      </c>
      <c r="J2655" t="s">
        <v>433</v>
      </c>
      <c r="K2655" t="s">
        <v>434</v>
      </c>
      <c r="L2655" s="756" t="s">
        <v>944</v>
      </c>
      <c r="M2655" t="s">
        <v>935</v>
      </c>
      <c r="N2655" s="681">
        <f t="shared" ca="1" si="181"/>
        <v>0</v>
      </c>
      <c r="O2655" s="681">
        <f t="shared" ca="1" si="181"/>
        <v>0</v>
      </c>
      <c r="P2655" s="681">
        <f t="shared" ca="1" si="181"/>
        <v>0</v>
      </c>
      <c r="Q2655" s="681">
        <f t="shared" ca="1" si="181"/>
        <v>0</v>
      </c>
      <c r="R2655" s="681">
        <f t="shared" ca="1" si="181"/>
        <v>0</v>
      </c>
      <c r="S2655" t="str">
        <f t="shared" si="178"/>
        <v>HUM_ASR_FY_2022</v>
      </c>
      <c r="T2655" s="958">
        <f t="shared" si="179"/>
        <v>45032</v>
      </c>
      <c r="U2655" t="str">
        <f t="shared" si="180"/>
        <v>Unaudited</v>
      </c>
    </row>
    <row r="2656" spans="1:21" x14ac:dyDescent="0.25">
      <c r="A2656" t="s">
        <v>437</v>
      </c>
      <c r="B2656" t="s">
        <v>1385</v>
      </c>
      <c r="C2656" t="s">
        <v>1386</v>
      </c>
      <c r="D2656" s="15">
        <v>1900</v>
      </c>
      <c r="E2656" s="15">
        <v>1</v>
      </c>
      <c r="F2656" t="s">
        <v>440</v>
      </c>
      <c r="G2656" s="121">
        <v>274</v>
      </c>
      <c r="H2656" t="s">
        <v>390</v>
      </c>
      <c r="I2656" t="s">
        <v>488</v>
      </c>
      <c r="J2656" t="s">
        <v>433</v>
      </c>
      <c r="K2656" t="s">
        <v>434</v>
      </c>
      <c r="L2656" s="756" t="s">
        <v>193</v>
      </c>
      <c r="M2656" t="s">
        <v>40</v>
      </c>
      <c r="N2656" s="681">
        <f t="shared" ca="1" si="181"/>
        <v>0</v>
      </c>
      <c r="O2656" s="681">
        <f t="shared" ca="1" si="181"/>
        <v>0</v>
      </c>
      <c r="P2656" s="681">
        <f t="shared" ca="1" si="181"/>
        <v>0</v>
      </c>
      <c r="Q2656" s="681">
        <f t="shared" ca="1" si="181"/>
        <v>0</v>
      </c>
      <c r="R2656" s="681">
        <f t="shared" ca="1" si="181"/>
        <v>0</v>
      </c>
      <c r="S2656" t="str">
        <f t="shared" si="178"/>
        <v>HUM_ASR_FY_2022</v>
      </c>
      <c r="T2656" s="958">
        <f t="shared" si="179"/>
        <v>45032</v>
      </c>
      <c r="U2656" t="str">
        <f t="shared" si="180"/>
        <v>Unaudited</v>
      </c>
    </row>
    <row r="2657" spans="1:21" x14ac:dyDescent="0.25">
      <c r="A2657" t="s">
        <v>437</v>
      </c>
      <c r="B2657" t="s">
        <v>1385</v>
      </c>
      <c r="C2657" t="s">
        <v>1386</v>
      </c>
      <c r="D2657" s="15">
        <v>1900</v>
      </c>
      <c r="E2657" s="15">
        <v>1</v>
      </c>
      <c r="F2657" t="s">
        <v>440</v>
      </c>
      <c r="G2657" s="121">
        <v>274</v>
      </c>
      <c r="H2657" t="s">
        <v>390</v>
      </c>
      <c r="I2657" t="s">
        <v>488</v>
      </c>
      <c r="J2657" t="s">
        <v>433</v>
      </c>
      <c r="K2657" t="s">
        <v>434</v>
      </c>
      <c r="L2657" s="756" t="s">
        <v>192</v>
      </c>
      <c r="M2657" t="s">
        <v>329</v>
      </c>
      <c r="N2657" s="681">
        <f t="shared" ca="1" si="181"/>
        <v>0</v>
      </c>
      <c r="O2657" s="681">
        <f t="shared" ca="1" si="181"/>
        <v>0</v>
      </c>
      <c r="P2657" s="681">
        <f t="shared" ca="1" si="181"/>
        <v>0</v>
      </c>
      <c r="Q2657" s="681">
        <f t="shared" ca="1" si="181"/>
        <v>0</v>
      </c>
      <c r="R2657" s="681">
        <f t="shared" ca="1" si="181"/>
        <v>0</v>
      </c>
      <c r="S2657" t="str">
        <f t="shared" si="178"/>
        <v>HUM_ASR_FY_2022</v>
      </c>
      <c r="T2657" s="958">
        <f t="shared" si="179"/>
        <v>45032</v>
      </c>
      <c r="U2657" t="str">
        <f t="shared" si="180"/>
        <v>Unaudited</v>
      </c>
    </row>
    <row r="2658" spans="1:21" x14ac:dyDescent="0.25">
      <c r="A2658" t="s">
        <v>437</v>
      </c>
      <c r="B2658" t="s">
        <v>1385</v>
      </c>
      <c r="C2658" t="s">
        <v>1386</v>
      </c>
      <c r="D2658" s="15">
        <v>1900</v>
      </c>
      <c r="E2658" s="15">
        <v>1</v>
      </c>
      <c r="F2658" t="s">
        <v>440</v>
      </c>
      <c r="G2658" s="121">
        <v>274</v>
      </c>
      <c r="H2658" t="s">
        <v>390</v>
      </c>
      <c r="I2658" t="s">
        <v>488</v>
      </c>
      <c r="J2658" t="s">
        <v>450</v>
      </c>
      <c r="K2658" t="s">
        <v>435</v>
      </c>
      <c r="L2658" s="756" t="s">
        <v>79</v>
      </c>
      <c r="M2658" t="s">
        <v>27</v>
      </c>
      <c r="N2658" s="681">
        <f t="shared" ca="1" si="181"/>
        <v>1311728.8098821719</v>
      </c>
      <c r="O2658" s="681">
        <f t="shared" ca="1" si="181"/>
        <v>244995.04879434264</v>
      </c>
      <c r="P2658" s="681">
        <f t="shared" ca="1" si="181"/>
        <v>1066733.7610878292</v>
      </c>
      <c r="Q2658" s="681">
        <f t="shared" ca="1" si="181"/>
        <v>0</v>
      </c>
      <c r="R2658" s="681">
        <f t="shared" ca="1" si="181"/>
        <v>0</v>
      </c>
      <c r="S2658" t="str">
        <f t="shared" si="178"/>
        <v>HUM_ASR_FY_2022</v>
      </c>
      <c r="T2658" s="958">
        <f t="shared" si="179"/>
        <v>45032</v>
      </c>
      <c r="U2658" t="str">
        <f t="shared" si="180"/>
        <v>Unaudited</v>
      </c>
    </row>
    <row r="2659" spans="1:21" x14ac:dyDescent="0.25">
      <c r="A2659" t="s">
        <v>437</v>
      </c>
      <c r="B2659" t="s">
        <v>1385</v>
      </c>
      <c r="C2659" t="s">
        <v>1386</v>
      </c>
      <c r="D2659" s="15">
        <v>1900</v>
      </c>
      <c r="E2659" s="15">
        <v>1</v>
      </c>
      <c r="F2659" t="s">
        <v>440</v>
      </c>
      <c r="G2659" s="121">
        <v>274</v>
      </c>
      <c r="H2659" t="s">
        <v>390</v>
      </c>
      <c r="I2659" t="s">
        <v>488</v>
      </c>
      <c r="J2659" t="s">
        <v>450</v>
      </c>
      <c r="K2659" t="s">
        <v>435</v>
      </c>
      <c r="L2659" s="756" t="s">
        <v>80</v>
      </c>
      <c r="M2659" t="s">
        <v>97</v>
      </c>
      <c r="N2659" s="681">
        <f t="shared" ca="1" si="181"/>
        <v>136151.19971315295</v>
      </c>
      <c r="O2659" s="681">
        <f t="shared" ca="1" si="181"/>
        <v>25429.318595303615</v>
      </c>
      <c r="P2659" s="681">
        <f t="shared" ca="1" si="181"/>
        <v>110721.88111784932</v>
      </c>
      <c r="Q2659" s="681">
        <f t="shared" ca="1" si="181"/>
        <v>0</v>
      </c>
      <c r="R2659" s="681">
        <f t="shared" ca="1" si="181"/>
        <v>0</v>
      </c>
      <c r="S2659" t="str">
        <f t="shared" si="178"/>
        <v>HUM_ASR_FY_2022</v>
      </c>
      <c r="T2659" s="958">
        <f t="shared" si="179"/>
        <v>45032</v>
      </c>
      <c r="U2659" t="str">
        <f t="shared" si="180"/>
        <v>Unaudited</v>
      </c>
    </row>
    <row r="2660" spans="1:21" x14ac:dyDescent="0.25">
      <c r="A2660" t="s">
        <v>437</v>
      </c>
      <c r="B2660" t="s">
        <v>1385</v>
      </c>
      <c r="C2660" t="s">
        <v>1386</v>
      </c>
      <c r="D2660" s="15">
        <v>1900</v>
      </c>
      <c r="E2660" s="15">
        <v>1</v>
      </c>
      <c r="F2660" t="s">
        <v>440</v>
      </c>
      <c r="G2660" s="121">
        <v>274</v>
      </c>
      <c r="H2660" t="s">
        <v>390</v>
      </c>
      <c r="I2660" t="s">
        <v>488</v>
      </c>
      <c r="J2660" t="s">
        <v>450</v>
      </c>
      <c r="K2660" t="s">
        <v>435</v>
      </c>
      <c r="L2660" s="756" t="s">
        <v>81</v>
      </c>
      <c r="M2660" t="s">
        <v>98</v>
      </c>
      <c r="N2660" s="681">
        <f t="shared" ca="1" si="181"/>
        <v>259312.28424197453</v>
      </c>
      <c r="O2660" s="681">
        <f t="shared" ca="1" si="181"/>
        <v>48432.43912325269</v>
      </c>
      <c r="P2660" s="681">
        <f t="shared" ca="1" si="181"/>
        <v>210879.84511872183</v>
      </c>
      <c r="Q2660" s="681">
        <f t="shared" ca="1" si="181"/>
        <v>0</v>
      </c>
      <c r="R2660" s="681">
        <f t="shared" ca="1" si="181"/>
        <v>0</v>
      </c>
      <c r="S2660" t="str">
        <f t="shared" si="178"/>
        <v>HUM_ASR_FY_2022</v>
      </c>
      <c r="T2660" s="958">
        <f t="shared" si="179"/>
        <v>45032</v>
      </c>
      <c r="U2660" t="str">
        <f t="shared" si="180"/>
        <v>Unaudited</v>
      </c>
    </row>
    <row r="2661" spans="1:21" x14ac:dyDescent="0.25">
      <c r="A2661" t="s">
        <v>437</v>
      </c>
      <c r="B2661" t="s">
        <v>1385</v>
      </c>
      <c r="C2661" t="s">
        <v>1386</v>
      </c>
      <c r="D2661" s="15">
        <v>1900</v>
      </c>
      <c r="E2661" s="15">
        <v>1</v>
      </c>
      <c r="F2661" t="s">
        <v>440</v>
      </c>
      <c r="G2661" s="121">
        <v>274</v>
      </c>
      <c r="H2661" t="s">
        <v>390</v>
      </c>
      <c r="I2661" t="s">
        <v>488</v>
      </c>
      <c r="J2661" t="s">
        <v>450</v>
      </c>
      <c r="K2661" t="s">
        <v>435</v>
      </c>
      <c r="L2661" s="756" t="s">
        <v>82</v>
      </c>
      <c r="M2661" t="s">
        <v>99</v>
      </c>
      <c r="N2661" s="681">
        <f t="shared" ca="1" si="181"/>
        <v>200285.09100589357</v>
      </c>
      <c r="O2661" s="681">
        <f t="shared" ca="1" si="181"/>
        <v>37407.774590371271</v>
      </c>
      <c r="P2661" s="681">
        <f t="shared" ca="1" si="181"/>
        <v>162877.31641552231</v>
      </c>
      <c r="Q2661" s="681">
        <f t="shared" ca="1" si="181"/>
        <v>0</v>
      </c>
      <c r="R2661" s="681">
        <f t="shared" ca="1" si="181"/>
        <v>0</v>
      </c>
      <c r="S2661" t="str">
        <f t="shared" si="178"/>
        <v>HUM_ASR_FY_2022</v>
      </c>
      <c r="T2661" s="958">
        <f t="shared" si="179"/>
        <v>45032</v>
      </c>
      <c r="U2661" t="str">
        <f t="shared" si="180"/>
        <v>Unaudited</v>
      </c>
    </row>
    <row r="2662" spans="1:21" x14ac:dyDescent="0.25">
      <c r="A2662" t="s">
        <v>437</v>
      </c>
      <c r="B2662" t="s">
        <v>1385</v>
      </c>
      <c r="C2662" t="s">
        <v>1386</v>
      </c>
      <c r="D2662" s="15">
        <v>1900</v>
      </c>
      <c r="E2662" s="15">
        <v>1</v>
      </c>
      <c r="F2662" t="s">
        <v>440</v>
      </c>
      <c r="G2662" s="121">
        <v>274</v>
      </c>
      <c r="H2662" t="s">
        <v>390</v>
      </c>
      <c r="I2662" t="s">
        <v>488</v>
      </c>
      <c r="J2662" t="s">
        <v>450</v>
      </c>
      <c r="K2662" t="s">
        <v>435</v>
      </c>
      <c r="L2662" s="756" t="s">
        <v>216</v>
      </c>
      <c r="M2662" t="s">
        <v>100</v>
      </c>
      <c r="N2662" s="681">
        <f t="shared" ca="1" si="181"/>
        <v>375315.60511759715</v>
      </c>
      <c r="O2662" s="681">
        <f t="shared" ca="1" si="181"/>
        <v>70098.685258977843</v>
      </c>
      <c r="P2662" s="681">
        <f t="shared" ca="1" si="181"/>
        <v>305216.91985861928</v>
      </c>
      <c r="Q2662" s="681">
        <f t="shared" ca="1" si="181"/>
        <v>0</v>
      </c>
      <c r="R2662" s="681">
        <f t="shared" ca="1" si="181"/>
        <v>0</v>
      </c>
      <c r="S2662" t="str">
        <f t="shared" si="178"/>
        <v>HUM_ASR_FY_2022</v>
      </c>
      <c r="T2662" s="958">
        <f t="shared" si="179"/>
        <v>45032</v>
      </c>
      <c r="U2662" t="str">
        <f t="shared" si="180"/>
        <v>Unaudited</v>
      </c>
    </row>
    <row r="2663" spans="1:21" x14ac:dyDescent="0.25">
      <c r="A2663" t="s">
        <v>437</v>
      </c>
      <c r="B2663" t="s">
        <v>1385</v>
      </c>
      <c r="C2663" t="s">
        <v>1386</v>
      </c>
      <c r="D2663" s="15">
        <v>1900</v>
      </c>
      <c r="E2663" s="15">
        <v>1</v>
      </c>
      <c r="F2663" t="s">
        <v>440</v>
      </c>
      <c r="G2663" s="121">
        <v>274</v>
      </c>
      <c r="H2663" t="s">
        <v>390</v>
      </c>
      <c r="I2663" t="s">
        <v>488</v>
      </c>
      <c r="J2663" t="s">
        <v>450</v>
      </c>
      <c r="K2663" t="s">
        <v>435</v>
      </c>
      <c r="L2663" s="756" t="s">
        <v>215</v>
      </c>
      <c r="M2663" t="s">
        <v>28</v>
      </c>
      <c r="N2663" s="681">
        <f t="shared" ca="1" si="181"/>
        <v>7362.7146769931423</v>
      </c>
      <c r="O2663" s="681">
        <f t="shared" ca="1" si="181"/>
        <v>1375.1536353850377</v>
      </c>
      <c r="P2663" s="681">
        <f t="shared" ca="1" si="181"/>
        <v>5987.5610416081045</v>
      </c>
      <c r="Q2663" s="681">
        <f t="shared" ca="1" si="181"/>
        <v>0</v>
      </c>
      <c r="R2663" s="681">
        <f t="shared" ca="1" si="181"/>
        <v>0</v>
      </c>
      <c r="S2663" t="str">
        <f t="shared" si="178"/>
        <v>HUM_ASR_FY_2022</v>
      </c>
      <c r="T2663" s="958">
        <f t="shared" si="179"/>
        <v>45032</v>
      </c>
      <c r="U2663" t="str">
        <f t="shared" si="180"/>
        <v>Unaudited</v>
      </c>
    </row>
    <row r="2664" spans="1:21" x14ac:dyDescent="0.25">
      <c r="A2664" t="s">
        <v>437</v>
      </c>
      <c r="B2664" t="s">
        <v>1385</v>
      </c>
      <c r="C2664" t="s">
        <v>1386</v>
      </c>
      <c r="D2664" s="15">
        <v>1900</v>
      </c>
      <c r="E2664" s="15">
        <v>1</v>
      </c>
      <c r="F2664" t="s">
        <v>440</v>
      </c>
      <c r="G2664" s="121">
        <v>274</v>
      </c>
      <c r="H2664" t="s">
        <v>390</v>
      </c>
      <c r="I2664" t="s">
        <v>488</v>
      </c>
      <c r="J2664" t="s">
        <v>436</v>
      </c>
      <c r="K2664" t="s">
        <v>436</v>
      </c>
      <c r="L2664" s="756" t="s">
        <v>84</v>
      </c>
      <c r="M2664" t="s">
        <v>327</v>
      </c>
      <c r="N2664" s="681">
        <f t="shared" ca="1" si="181"/>
        <v>0</v>
      </c>
      <c r="O2664" s="681">
        <f t="shared" ca="1" si="181"/>
        <v>0</v>
      </c>
      <c r="P2664" s="681">
        <f t="shared" ca="1" si="181"/>
        <v>0</v>
      </c>
      <c r="Q2664" s="681">
        <f t="shared" ca="1" si="181"/>
        <v>0</v>
      </c>
      <c r="R2664" s="681">
        <f t="shared" ca="1" si="181"/>
        <v>0</v>
      </c>
      <c r="S2664" t="str">
        <f t="shared" si="178"/>
        <v>HUM_ASR_FY_2022</v>
      </c>
      <c r="T2664" s="958">
        <f t="shared" si="179"/>
        <v>45032</v>
      </c>
      <c r="U2664" t="str">
        <f t="shared" si="180"/>
        <v>Unaudited</v>
      </c>
    </row>
    <row r="2665" spans="1:21" x14ac:dyDescent="0.25">
      <c r="A2665" t="s">
        <v>437</v>
      </c>
      <c r="B2665" t="s">
        <v>1385</v>
      </c>
      <c r="C2665" t="s">
        <v>1386</v>
      </c>
      <c r="D2665" s="15">
        <v>1900</v>
      </c>
      <c r="E2665" s="15">
        <v>1</v>
      </c>
      <c r="F2665" t="s">
        <v>440</v>
      </c>
      <c r="G2665" s="121">
        <v>274</v>
      </c>
      <c r="H2665" t="s">
        <v>390</v>
      </c>
      <c r="I2665" t="s">
        <v>488</v>
      </c>
      <c r="J2665" t="s">
        <v>436</v>
      </c>
      <c r="K2665" t="s">
        <v>436</v>
      </c>
      <c r="L2665" s="756" t="s">
        <v>85</v>
      </c>
      <c r="M2665" t="s">
        <v>325</v>
      </c>
      <c r="N2665" s="681">
        <f t="shared" ca="1" si="181"/>
        <v>0</v>
      </c>
      <c r="O2665" s="681">
        <f t="shared" ca="1" si="181"/>
        <v>0</v>
      </c>
      <c r="P2665" s="681">
        <f t="shared" ca="1" si="181"/>
        <v>0</v>
      </c>
      <c r="Q2665" s="681">
        <f t="shared" ca="1" si="181"/>
        <v>0</v>
      </c>
      <c r="R2665" s="681">
        <f t="shared" ca="1" si="181"/>
        <v>0</v>
      </c>
      <c r="S2665" t="str">
        <f t="shared" si="178"/>
        <v>HUM_ASR_FY_2022</v>
      </c>
      <c r="T2665" s="958">
        <f t="shared" si="179"/>
        <v>45032</v>
      </c>
      <c r="U2665" t="str">
        <f t="shared" si="180"/>
        <v>Unaudited</v>
      </c>
    </row>
    <row r="2666" spans="1:21" x14ac:dyDescent="0.25">
      <c r="A2666" t="s">
        <v>437</v>
      </c>
      <c r="B2666" t="s">
        <v>1385</v>
      </c>
      <c r="C2666" t="s">
        <v>1386</v>
      </c>
      <c r="D2666" s="15">
        <v>1900</v>
      </c>
      <c r="E2666" s="15">
        <v>1</v>
      </c>
      <c r="F2666" t="s">
        <v>440</v>
      </c>
      <c r="G2666" s="121">
        <v>274</v>
      </c>
      <c r="H2666" t="s">
        <v>390</v>
      </c>
      <c r="I2666" t="s">
        <v>488</v>
      </c>
      <c r="J2666" t="s">
        <v>436</v>
      </c>
      <c r="K2666" t="s">
        <v>436</v>
      </c>
      <c r="L2666" s="756" t="s">
        <v>86</v>
      </c>
      <c r="M2666" t="s">
        <v>494</v>
      </c>
      <c r="N2666" s="681">
        <f t="shared" ca="1" si="181"/>
        <v>0</v>
      </c>
      <c r="O2666" s="681">
        <f t="shared" ca="1" si="181"/>
        <v>0</v>
      </c>
      <c r="P2666" s="681">
        <f t="shared" ca="1" si="181"/>
        <v>0</v>
      </c>
      <c r="Q2666" s="681">
        <f t="shared" ca="1" si="181"/>
        <v>0</v>
      </c>
      <c r="R2666" s="681">
        <f t="shared" ca="1" si="181"/>
        <v>0</v>
      </c>
      <c r="S2666" t="str">
        <f t="shared" si="178"/>
        <v>HUM_ASR_FY_2022</v>
      </c>
      <c r="T2666" s="958">
        <f t="shared" si="179"/>
        <v>45032</v>
      </c>
      <c r="U2666" t="str">
        <f t="shared" si="180"/>
        <v>Unaudited</v>
      </c>
    </row>
    <row r="2667" spans="1:21" x14ac:dyDescent="0.25">
      <c r="A2667" t="s">
        <v>437</v>
      </c>
      <c r="B2667" t="s">
        <v>1385</v>
      </c>
      <c r="C2667" t="s">
        <v>1386</v>
      </c>
      <c r="D2667" s="15">
        <v>1900</v>
      </c>
      <c r="E2667" s="15">
        <v>1</v>
      </c>
      <c r="F2667" t="s">
        <v>440</v>
      </c>
      <c r="G2667" s="121">
        <v>274</v>
      </c>
      <c r="H2667" t="s">
        <v>390</v>
      </c>
      <c r="I2667" t="s">
        <v>488</v>
      </c>
      <c r="J2667" t="s">
        <v>436</v>
      </c>
      <c r="K2667" t="s">
        <v>436</v>
      </c>
      <c r="L2667" s="756" t="s">
        <v>87</v>
      </c>
      <c r="M2667" t="s">
        <v>495</v>
      </c>
      <c r="N2667" s="681">
        <f t="shared" ca="1" si="181"/>
        <v>0</v>
      </c>
      <c r="O2667" s="681">
        <f t="shared" ca="1" si="181"/>
        <v>0</v>
      </c>
      <c r="P2667" s="681">
        <f t="shared" ca="1" si="181"/>
        <v>0</v>
      </c>
      <c r="Q2667" s="681">
        <f t="shared" ca="1" si="181"/>
        <v>0</v>
      </c>
      <c r="R2667" s="681">
        <f t="shared" ca="1" si="181"/>
        <v>0</v>
      </c>
      <c r="S2667" t="str">
        <f t="shared" si="178"/>
        <v>HUM_ASR_FY_2022</v>
      </c>
      <c r="T2667" s="958">
        <f t="shared" si="179"/>
        <v>45032</v>
      </c>
      <c r="U2667" t="str">
        <f t="shared" si="180"/>
        <v>Unaudited</v>
      </c>
    </row>
    <row r="2668" spans="1:21" x14ac:dyDescent="0.25">
      <c r="A2668" t="s">
        <v>437</v>
      </c>
      <c r="B2668" t="s">
        <v>1385</v>
      </c>
      <c r="C2668" t="s">
        <v>1386</v>
      </c>
      <c r="D2668" s="15">
        <v>1900</v>
      </c>
      <c r="E2668" s="15">
        <v>1</v>
      </c>
      <c r="F2668" t="s">
        <v>440</v>
      </c>
      <c r="G2668" s="121">
        <v>274</v>
      </c>
      <c r="H2668" t="s">
        <v>390</v>
      </c>
      <c r="I2668" t="s">
        <v>488</v>
      </c>
      <c r="J2668" t="s">
        <v>436</v>
      </c>
      <c r="K2668" t="s">
        <v>436</v>
      </c>
      <c r="L2668" s="756" t="s">
        <v>213</v>
      </c>
      <c r="M2668" t="s">
        <v>496</v>
      </c>
      <c r="N2668" s="681">
        <f t="shared" ca="1" si="181"/>
        <v>0</v>
      </c>
      <c r="O2668" s="681">
        <f t="shared" ca="1" si="181"/>
        <v>0</v>
      </c>
      <c r="P2668" s="681">
        <f t="shared" ca="1" si="181"/>
        <v>0</v>
      </c>
      <c r="Q2668" s="681">
        <f t="shared" ca="1" si="181"/>
        <v>0</v>
      </c>
      <c r="R2668" s="681">
        <f t="shared" ca="1" si="181"/>
        <v>0</v>
      </c>
      <c r="S2668" t="str">
        <f t="shared" si="178"/>
        <v>HUM_ASR_FY_2022</v>
      </c>
      <c r="T2668" s="958">
        <f t="shared" si="179"/>
        <v>45032</v>
      </c>
      <c r="U2668" t="str">
        <f t="shared" si="180"/>
        <v>Unaudited</v>
      </c>
    </row>
    <row r="2669" spans="1:21" x14ac:dyDescent="0.25">
      <c r="A2669" t="s">
        <v>437</v>
      </c>
      <c r="B2669" t="s">
        <v>1385</v>
      </c>
      <c r="C2669" t="s">
        <v>1386</v>
      </c>
      <c r="D2669" s="15">
        <v>1900</v>
      </c>
      <c r="E2669" s="15">
        <v>1</v>
      </c>
      <c r="F2669" t="s">
        <v>440</v>
      </c>
      <c r="G2669" s="121">
        <v>274</v>
      </c>
      <c r="H2669" t="s">
        <v>390</v>
      </c>
      <c r="I2669" t="s">
        <v>489</v>
      </c>
      <c r="J2669" t="s">
        <v>26</v>
      </c>
      <c r="K2669" t="s">
        <v>26</v>
      </c>
      <c r="L2669" s="756" t="s">
        <v>204</v>
      </c>
      <c r="M2669" t="s">
        <v>26</v>
      </c>
      <c r="N2669" s="681">
        <f t="shared" ca="1" si="181"/>
        <v>-568487.03361888626</v>
      </c>
      <c r="O2669" s="681">
        <f t="shared" ca="1" si="181"/>
        <v>0</v>
      </c>
      <c r="P2669" s="681">
        <f t="shared" ca="1" si="181"/>
        <v>0</v>
      </c>
      <c r="Q2669" s="681">
        <f t="shared" ca="1" si="181"/>
        <v>0</v>
      </c>
      <c r="R2669" s="681">
        <f t="shared" ca="1" si="181"/>
        <v>0</v>
      </c>
      <c r="S2669" t="str">
        <f t="shared" si="178"/>
        <v>HUM_ASR_FY_2022</v>
      </c>
      <c r="T2669" s="958">
        <f t="shared" si="179"/>
        <v>45032</v>
      </c>
      <c r="U2669" t="str">
        <f t="shared" si="180"/>
        <v>Unaudited</v>
      </c>
    </row>
    <row r="2670" spans="1:21" x14ac:dyDescent="0.25">
      <c r="A2670" t="s">
        <v>437</v>
      </c>
      <c r="B2670" t="s">
        <v>1385</v>
      </c>
      <c r="C2670" t="s">
        <v>1386</v>
      </c>
      <c r="D2670" s="15">
        <v>1900</v>
      </c>
      <c r="E2670" s="15">
        <v>1</v>
      </c>
      <c r="F2670" t="s">
        <v>441</v>
      </c>
      <c r="G2670" s="121">
        <v>366</v>
      </c>
      <c r="H2670" t="s">
        <v>390</v>
      </c>
      <c r="I2670" t="s">
        <v>432</v>
      </c>
      <c r="J2670" t="s">
        <v>432</v>
      </c>
      <c r="K2670" t="s">
        <v>432</v>
      </c>
      <c r="M2670" t="s">
        <v>432</v>
      </c>
      <c r="N2670" s="681">
        <f t="shared" ca="1" si="181"/>
        <v>14043</v>
      </c>
      <c r="O2670" s="681">
        <f t="shared" ca="1" si="181"/>
        <v>2642</v>
      </c>
      <c r="P2670" s="681">
        <f t="shared" ca="1" si="181"/>
        <v>11401</v>
      </c>
      <c r="Q2670" s="681">
        <f t="shared" ca="1" si="181"/>
        <v>0</v>
      </c>
      <c r="R2670" s="681">
        <f t="shared" ca="1" si="181"/>
        <v>0</v>
      </c>
      <c r="S2670" t="str">
        <f t="shared" si="178"/>
        <v>HUM_ASR_FY_2022</v>
      </c>
      <c r="T2670" s="958">
        <f t="shared" si="179"/>
        <v>45032</v>
      </c>
      <c r="U2670" t="str">
        <f t="shared" si="180"/>
        <v>Unaudited</v>
      </c>
    </row>
    <row r="2671" spans="1:21" x14ac:dyDescent="0.25">
      <c r="A2671" t="s">
        <v>437</v>
      </c>
      <c r="B2671" t="s">
        <v>1385</v>
      </c>
      <c r="C2671" t="s">
        <v>1386</v>
      </c>
      <c r="D2671" s="15">
        <v>1900</v>
      </c>
      <c r="E2671" s="15">
        <v>1</v>
      </c>
      <c r="F2671" t="s">
        <v>441</v>
      </c>
      <c r="G2671" s="121">
        <v>366</v>
      </c>
      <c r="H2671" t="s">
        <v>390</v>
      </c>
      <c r="I2671" t="s">
        <v>487</v>
      </c>
      <c r="J2671" t="s">
        <v>12</v>
      </c>
      <c r="K2671" t="s">
        <v>12</v>
      </c>
      <c r="L2671" s="756">
        <v>1.1000000000000001</v>
      </c>
      <c r="M2671" t="s">
        <v>12</v>
      </c>
      <c r="N2671" s="681">
        <f t="shared" ca="1" si="181"/>
        <v>45474323.230000004</v>
      </c>
      <c r="O2671" s="681">
        <f t="shared" ca="1" si="181"/>
        <v>0</v>
      </c>
      <c r="P2671" s="681">
        <f t="shared" ca="1" si="181"/>
        <v>0</v>
      </c>
      <c r="Q2671" s="681">
        <f t="shared" ca="1" si="181"/>
        <v>0</v>
      </c>
      <c r="R2671" s="681">
        <f t="shared" ca="1" si="181"/>
        <v>0</v>
      </c>
      <c r="S2671" t="str">
        <f t="shared" si="178"/>
        <v>HUM_ASR_FY_2022</v>
      </c>
      <c r="T2671" s="958">
        <f t="shared" si="179"/>
        <v>45032</v>
      </c>
      <c r="U2671" t="str">
        <f t="shared" si="180"/>
        <v>Unaudited</v>
      </c>
    </row>
    <row r="2672" spans="1:21" x14ac:dyDescent="0.25">
      <c r="A2672" t="s">
        <v>437</v>
      </c>
      <c r="B2672" t="s">
        <v>1385</v>
      </c>
      <c r="C2672" t="s">
        <v>1386</v>
      </c>
      <c r="D2672" s="15">
        <v>1900</v>
      </c>
      <c r="E2672" s="15">
        <v>1</v>
      </c>
      <c r="F2672" t="s">
        <v>441</v>
      </c>
      <c r="G2672" s="121">
        <v>366</v>
      </c>
      <c r="H2672" t="s">
        <v>390</v>
      </c>
      <c r="I2672" t="s">
        <v>487</v>
      </c>
      <c r="J2672" t="s">
        <v>12</v>
      </c>
      <c r="K2672" t="s">
        <v>222</v>
      </c>
      <c r="L2672" s="756">
        <v>1.2</v>
      </c>
      <c r="M2672" t="s">
        <v>222</v>
      </c>
      <c r="N2672" s="681">
        <f t="shared" ca="1" si="181"/>
        <v>0</v>
      </c>
      <c r="O2672" s="681">
        <f t="shared" ca="1" si="181"/>
        <v>0</v>
      </c>
      <c r="P2672" s="681">
        <f t="shared" ca="1" si="181"/>
        <v>0</v>
      </c>
      <c r="Q2672" s="681">
        <f t="shared" ca="1" si="181"/>
        <v>0</v>
      </c>
      <c r="R2672" s="681">
        <f t="shared" ca="1" si="181"/>
        <v>0</v>
      </c>
      <c r="S2672" t="str">
        <f t="shared" si="178"/>
        <v>HUM_ASR_FY_2022</v>
      </c>
      <c r="T2672" s="958">
        <f t="shared" si="179"/>
        <v>45032</v>
      </c>
      <c r="U2672" t="str">
        <f t="shared" si="180"/>
        <v>Unaudited</v>
      </c>
    </row>
    <row r="2673" spans="1:21" x14ac:dyDescent="0.25">
      <c r="A2673" t="s">
        <v>437</v>
      </c>
      <c r="B2673" t="s">
        <v>1385</v>
      </c>
      <c r="C2673" t="s">
        <v>1386</v>
      </c>
      <c r="D2673" s="15">
        <v>1900</v>
      </c>
      <c r="E2673" s="15">
        <v>1</v>
      </c>
      <c r="F2673" t="s">
        <v>441</v>
      </c>
      <c r="G2673" s="121">
        <v>366</v>
      </c>
      <c r="H2673" t="s">
        <v>390</v>
      </c>
      <c r="I2673" t="s">
        <v>487</v>
      </c>
      <c r="J2673" t="s">
        <v>12</v>
      </c>
      <c r="K2673" t="s">
        <v>1323</v>
      </c>
      <c r="L2673" s="756" t="s">
        <v>1319</v>
      </c>
      <c r="M2673" t="s">
        <v>1323</v>
      </c>
      <c r="N2673" s="681">
        <f t="shared" ca="1" si="181"/>
        <v>47887.95</v>
      </c>
      <c r="O2673" s="681">
        <f t="shared" ca="1" si="181"/>
        <v>0</v>
      </c>
      <c r="P2673" s="681">
        <f t="shared" ca="1" si="181"/>
        <v>0</v>
      </c>
      <c r="Q2673" s="681">
        <f t="shared" ca="1" si="181"/>
        <v>0</v>
      </c>
      <c r="R2673" s="681">
        <f t="shared" ca="1" si="181"/>
        <v>0</v>
      </c>
      <c r="S2673" t="str">
        <f t="shared" si="178"/>
        <v>HUM_ASR_FY_2022</v>
      </c>
      <c r="T2673" s="958">
        <f t="shared" si="179"/>
        <v>45032</v>
      </c>
      <c r="U2673" t="str">
        <f t="shared" si="180"/>
        <v>Unaudited</v>
      </c>
    </row>
    <row r="2674" spans="1:21" x14ac:dyDescent="0.25">
      <c r="A2674" t="s">
        <v>437</v>
      </c>
      <c r="B2674" t="s">
        <v>1385</v>
      </c>
      <c r="C2674" t="s">
        <v>1386</v>
      </c>
      <c r="D2674" s="15">
        <v>1900</v>
      </c>
      <c r="E2674" s="15">
        <v>1</v>
      </c>
      <c r="F2674" t="s">
        <v>441</v>
      </c>
      <c r="G2674" s="121">
        <v>366</v>
      </c>
      <c r="H2674" t="s">
        <v>390</v>
      </c>
      <c r="I2674" t="s">
        <v>487</v>
      </c>
      <c r="J2674" t="s">
        <v>12</v>
      </c>
      <c r="K2674" t="s">
        <v>1325</v>
      </c>
      <c r="L2674" s="756" t="s">
        <v>1324</v>
      </c>
      <c r="M2674" t="s">
        <v>1325</v>
      </c>
      <c r="N2674" s="681">
        <f t="shared" ca="1" si="181"/>
        <v>0</v>
      </c>
      <c r="O2674" s="681">
        <f t="shared" ca="1" si="181"/>
        <v>0</v>
      </c>
      <c r="P2674" s="681">
        <f t="shared" ca="1" si="181"/>
        <v>0</v>
      </c>
      <c r="Q2674" s="681">
        <f t="shared" ca="1" si="181"/>
        <v>0</v>
      </c>
      <c r="R2674" s="681">
        <f t="shared" ca="1" si="181"/>
        <v>0</v>
      </c>
      <c r="S2674" t="str">
        <f t="shared" si="178"/>
        <v>HUM_ASR_FY_2022</v>
      </c>
      <c r="T2674" s="958">
        <f t="shared" si="179"/>
        <v>45032</v>
      </c>
      <c r="U2674" t="str">
        <f t="shared" si="180"/>
        <v>Unaudited</v>
      </c>
    </row>
    <row r="2675" spans="1:21" x14ac:dyDescent="0.25">
      <c r="A2675" t="s">
        <v>437</v>
      </c>
      <c r="B2675" t="s">
        <v>1385</v>
      </c>
      <c r="C2675" t="s">
        <v>1386</v>
      </c>
      <c r="D2675" s="15">
        <v>1900</v>
      </c>
      <c r="E2675" s="15">
        <v>1</v>
      </c>
      <c r="F2675" t="s">
        <v>441</v>
      </c>
      <c r="G2675" s="121">
        <v>366</v>
      </c>
      <c r="H2675" t="s">
        <v>390</v>
      </c>
      <c r="I2675" t="s">
        <v>487</v>
      </c>
      <c r="J2675" t="s">
        <v>13</v>
      </c>
      <c r="K2675" t="s">
        <v>13</v>
      </c>
      <c r="L2675" s="756" t="s">
        <v>63</v>
      </c>
      <c r="M2675" t="s">
        <v>13</v>
      </c>
      <c r="N2675" s="681">
        <f t="shared" ca="1" si="181"/>
        <v>-78505.23</v>
      </c>
      <c r="O2675" s="681">
        <f t="shared" ca="1" si="181"/>
        <v>0</v>
      </c>
      <c r="P2675" s="681">
        <f t="shared" ca="1" si="181"/>
        <v>0</v>
      </c>
      <c r="Q2675" s="681">
        <f t="shared" ca="1" si="181"/>
        <v>0</v>
      </c>
      <c r="R2675" s="681">
        <f t="shared" ca="1" si="181"/>
        <v>0</v>
      </c>
      <c r="S2675" t="str">
        <f t="shared" si="178"/>
        <v>HUM_ASR_FY_2022</v>
      </c>
      <c r="T2675" s="958">
        <f t="shared" si="179"/>
        <v>45032</v>
      </c>
      <c r="U2675" t="str">
        <f t="shared" si="180"/>
        <v>Unaudited</v>
      </c>
    </row>
    <row r="2676" spans="1:21" x14ac:dyDescent="0.25">
      <c r="A2676" t="s">
        <v>437</v>
      </c>
      <c r="B2676" t="s">
        <v>1385</v>
      </c>
      <c r="C2676" t="s">
        <v>1386</v>
      </c>
      <c r="D2676" s="15">
        <v>1900</v>
      </c>
      <c r="E2676" s="15">
        <v>1</v>
      </c>
      <c r="F2676" t="s">
        <v>441</v>
      </c>
      <c r="G2676" s="121">
        <v>366</v>
      </c>
      <c r="H2676" t="s">
        <v>390</v>
      </c>
      <c r="I2676" t="s">
        <v>488</v>
      </c>
      <c r="J2676" t="s">
        <v>433</v>
      </c>
      <c r="K2676" t="s">
        <v>796</v>
      </c>
      <c r="L2676" s="756">
        <v>2.1</v>
      </c>
      <c r="M2676" t="s">
        <v>731</v>
      </c>
      <c r="N2676" s="681">
        <f t="shared" ca="1" si="181"/>
        <v>65710</v>
      </c>
      <c r="O2676" s="681">
        <f t="shared" ca="1" si="181"/>
        <v>60490</v>
      </c>
      <c r="P2676" s="681">
        <f t="shared" ca="1" si="181"/>
        <v>5220</v>
      </c>
      <c r="Q2676" s="681">
        <f t="shared" ca="1" si="181"/>
        <v>0</v>
      </c>
      <c r="R2676" s="681">
        <f t="shared" ca="1" si="181"/>
        <v>0</v>
      </c>
      <c r="S2676" t="str">
        <f t="shared" si="178"/>
        <v>HUM_ASR_FY_2022</v>
      </c>
      <c r="T2676" s="958">
        <f t="shared" si="179"/>
        <v>45032</v>
      </c>
      <c r="U2676" t="str">
        <f t="shared" si="180"/>
        <v>Unaudited</v>
      </c>
    </row>
    <row r="2677" spans="1:21" x14ac:dyDescent="0.25">
      <c r="A2677" t="s">
        <v>437</v>
      </c>
      <c r="B2677" t="s">
        <v>1385</v>
      </c>
      <c r="C2677" t="s">
        <v>1386</v>
      </c>
      <c r="D2677" s="15">
        <v>1900</v>
      </c>
      <c r="E2677" s="15">
        <v>1</v>
      </c>
      <c r="F2677" t="s">
        <v>441</v>
      </c>
      <c r="G2677" s="121">
        <v>366</v>
      </c>
      <c r="H2677" t="s">
        <v>390</v>
      </c>
      <c r="I2677" t="s">
        <v>488</v>
      </c>
      <c r="J2677" t="s">
        <v>433</v>
      </c>
      <c r="K2677" t="s">
        <v>796</v>
      </c>
      <c r="L2677" s="756">
        <v>2.2000000000000002</v>
      </c>
      <c r="M2677" t="s">
        <v>732</v>
      </c>
      <c r="N2677" s="681">
        <f t="shared" ca="1" si="181"/>
        <v>112</v>
      </c>
      <c r="O2677" s="681">
        <f t="shared" ca="1" si="181"/>
        <v>98</v>
      </c>
      <c r="P2677" s="681">
        <f t="shared" ca="1" si="181"/>
        <v>14</v>
      </c>
      <c r="Q2677" s="681">
        <f t="shared" ca="1" si="181"/>
        <v>0</v>
      </c>
      <c r="R2677" s="681">
        <f t="shared" ca="1" si="181"/>
        <v>0</v>
      </c>
      <c r="S2677" t="str">
        <f t="shared" si="178"/>
        <v>HUM_ASR_FY_2022</v>
      </c>
      <c r="T2677" s="958">
        <f t="shared" si="179"/>
        <v>45032</v>
      </c>
      <c r="U2677" t="str">
        <f t="shared" si="180"/>
        <v>Unaudited</v>
      </c>
    </row>
    <row r="2678" spans="1:21" x14ac:dyDescent="0.25">
      <c r="A2678" t="s">
        <v>437</v>
      </c>
      <c r="B2678" t="s">
        <v>1385</v>
      </c>
      <c r="C2678" t="s">
        <v>1386</v>
      </c>
      <c r="D2678" s="15">
        <v>1900</v>
      </c>
      <c r="E2678" s="15">
        <v>1</v>
      </c>
      <c r="F2678" t="s">
        <v>441</v>
      </c>
      <c r="G2678" s="121">
        <v>366</v>
      </c>
      <c r="H2678" t="s">
        <v>390</v>
      </c>
      <c r="I2678" t="s">
        <v>488</v>
      </c>
      <c r="J2678" t="s">
        <v>433</v>
      </c>
      <c r="K2678" t="s">
        <v>796</v>
      </c>
      <c r="L2678" s="756">
        <v>2.2999999999999998</v>
      </c>
      <c r="M2678" t="s">
        <v>733</v>
      </c>
      <c r="N2678" s="681">
        <f t="shared" ca="1" si="181"/>
        <v>16295453.649999987</v>
      </c>
      <c r="O2678" s="681">
        <f t="shared" ca="1" si="181"/>
        <v>14872599.459999988</v>
      </c>
      <c r="P2678" s="681">
        <f t="shared" ca="1" si="181"/>
        <v>1422854.1900000002</v>
      </c>
      <c r="Q2678" s="681">
        <f t="shared" ca="1" si="181"/>
        <v>0</v>
      </c>
      <c r="R2678" s="681">
        <f t="shared" ca="1" si="181"/>
        <v>0</v>
      </c>
      <c r="S2678" t="str">
        <f t="shared" si="178"/>
        <v>HUM_ASR_FY_2022</v>
      </c>
      <c r="T2678" s="958">
        <f t="shared" si="179"/>
        <v>45032</v>
      </c>
      <c r="U2678" t="str">
        <f t="shared" si="180"/>
        <v>Unaudited</v>
      </c>
    </row>
    <row r="2679" spans="1:21" x14ac:dyDescent="0.25">
      <c r="A2679" t="s">
        <v>437</v>
      </c>
      <c r="B2679" t="s">
        <v>1385</v>
      </c>
      <c r="C2679" t="s">
        <v>1386</v>
      </c>
      <c r="D2679" s="15">
        <v>1900</v>
      </c>
      <c r="E2679" s="15">
        <v>1</v>
      </c>
      <c r="F2679" t="s">
        <v>441</v>
      </c>
      <c r="G2679" s="121">
        <v>366</v>
      </c>
      <c r="H2679" t="s">
        <v>390</v>
      </c>
      <c r="I2679" t="s">
        <v>488</v>
      </c>
      <c r="J2679" t="s">
        <v>433</v>
      </c>
      <c r="K2679" t="s">
        <v>796</v>
      </c>
      <c r="L2679" s="756">
        <v>2.4</v>
      </c>
      <c r="M2679" t="s">
        <v>734</v>
      </c>
      <c r="N2679" s="681">
        <f t="shared" ca="1" si="181"/>
        <v>8738.5499999999993</v>
      </c>
      <c r="O2679" s="681">
        <f t="shared" ca="1" si="181"/>
        <v>7607.11</v>
      </c>
      <c r="P2679" s="681">
        <f t="shared" ca="1" si="181"/>
        <v>1131.44</v>
      </c>
      <c r="Q2679" s="681">
        <f t="shared" ca="1" si="181"/>
        <v>0</v>
      </c>
      <c r="R2679" s="681">
        <f t="shared" ca="1" si="181"/>
        <v>0</v>
      </c>
      <c r="S2679" t="str">
        <f t="shared" si="178"/>
        <v>HUM_ASR_FY_2022</v>
      </c>
      <c r="T2679" s="958">
        <f t="shared" si="179"/>
        <v>45032</v>
      </c>
      <c r="U2679" t="str">
        <f t="shared" si="180"/>
        <v>Unaudited</v>
      </c>
    </row>
    <row r="2680" spans="1:21" x14ac:dyDescent="0.25">
      <c r="A2680" t="s">
        <v>437</v>
      </c>
      <c r="B2680" t="s">
        <v>1385</v>
      </c>
      <c r="C2680" t="s">
        <v>1386</v>
      </c>
      <c r="D2680" s="15">
        <v>1900</v>
      </c>
      <c r="E2680" s="15">
        <v>1</v>
      </c>
      <c r="F2680" t="s">
        <v>441</v>
      </c>
      <c r="G2680" s="121">
        <v>366</v>
      </c>
      <c r="H2680" t="s">
        <v>390</v>
      </c>
      <c r="I2680" t="s">
        <v>488</v>
      </c>
      <c r="J2680" t="s">
        <v>433</v>
      </c>
      <c r="K2680" t="s">
        <v>796</v>
      </c>
      <c r="L2680" s="756">
        <v>2.5</v>
      </c>
      <c r="M2680" t="s">
        <v>776</v>
      </c>
      <c r="N2680" s="681">
        <f t="shared" ca="1" si="181"/>
        <v>7802</v>
      </c>
      <c r="O2680" s="681">
        <f t="shared" ca="1" si="181"/>
        <v>6382</v>
      </c>
      <c r="P2680" s="681">
        <f t="shared" ca="1" si="181"/>
        <v>1420</v>
      </c>
      <c r="Q2680" s="681">
        <f t="shared" ca="1" si="181"/>
        <v>0</v>
      </c>
      <c r="R2680" s="681">
        <f t="shared" ca="1" si="181"/>
        <v>0</v>
      </c>
      <c r="S2680" t="str">
        <f t="shared" si="178"/>
        <v>HUM_ASR_FY_2022</v>
      </c>
      <c r="T2680" s="958">
        <f t="shared" si="179"/>
        <v>45032</v>
      </c>
      <c r="U2680" t="str">
        <f t="shared" si="180"/>
        <v>Unaudited</v>
      </c>
    </row>
    <row r="2681" spans="1:21" x14ac:dyDescent="0.25">
      <c r="A2681" t="s">
        <v>437</v>
      </c>
      <c r="B2681" t="s">
        <v>1385</v>
      </c>
      <c r="C2681" t="s">
        <v>1386</v>
      </c>
      <c r="D2681" s="15">
        <v>1900</v>
      </c>
      <c r="E2681" s="15">
        <v>1</v>
      </c>
      <c r="F2681" t="s">
        <v>441</v>
      </c>
      <c r="G2681" s="121">
        <v>366</v>
      </c>
      <c r="H2681" t="s">
        <v>390</v>
      </c>
      <c r="I2681" t="s">
        <v>488</v>
      </c>
      <c r="J2681" t="s">
        <v>433</v>
      </c>
      <c r="K2681" t="s">
        <v>796</v>
      </c>
      <c r="L2681" s="756">
        <v>2.6</v>
      </c>
      <c r="M2681" t="s">
        <v>186</v>
      </c>
      <c r="N2681" s="681">
        <f t="shared" ca="1" si="181"/>
        <v>1853030.8100000005</v>
      </c>
      <c r="O2681" s="681">
        <f t="shared" ca="1" si="181"/>
        <v>1386779.2100000004</v>
      </c>
      <c r="P2681" s="681">
        <f t="shared" ca="1" si="181"/>
        <v>466251.60000000003</v>
      </c>
      <c r="Q2681" s="681">
        <f t="shared" ca="1" si="181"/>
        <v>0</v>
      </c>
      <c r="R2681" s="681">
        <f t="shared" ca="1" si="181"/>
        <v>0</v>
      </c>
      <c r="S2681" t="str">
        <f t="shared" si="178"/>
        <v>HUM_ASR_FY_2022</v>
      </c>
      <c r="T2681" s="958">
        <f t="shared" si="179"/>
        <v>45032</v>
      </c>
      <c r="U2681" t="str">
        <f t="shared" si="180"/>
        <v>Unaudited</v>
      </c>
    </row>
    <row r="2682" spans="1:21" x14ac:dyDescent="0.25">
      <c r="A2682" t="s">
        <v>437</v>
      </c>
      <c r="B2682" t="s">
        <v>1385</v>
      </c>
      <c r="C2682" t="s">
        <v>1386</v>
      </c>
      <c r="D2682" s="15">
        <v>1900</v>
      </c>
      <c r="E2682" s="15">
        <v>1</v>
      </c>
      <c r="F2682" t="s">
        <v>441</v>
      </c>
      <c r="G2682" s="121">
        <v>366</v>
      </c>
      <c r="H2682" t="s">
        <v>390</v>
      </c>
      <c r="I2682" t="s">
        <v>488</v>
      </c>
      <c r="J2682" t="s">
        <v>433</v>
      </c>
      <c r="K2682" t="s">
        <v>796</v>
      </c>
      <c r="L2682" s="756">
        <v>2.7</v>
      </c>
      <c r="M2682" t="s">
        <v>797</v>
      </c>
      <c r="N2682" s="681">
        <f t="shared" ca="1" si="181"/>
        <v>1676920.9823769415</v>
      </c>
      <c r="O2682" s="681">
        <f t="shared" ca="1" si="181"/>
        <v>1530498.9129260583</v>
      </c>
      <c r="P2682" s="681">
        <f t="shared" ca="1" si="181"/>
        <v>146422.06945088328</v>
      </c>
      <c r="Q2682" s="681">
        <f t="shared" ca="1" si="181"/>
        <v>0</v>
      </c>
      <c r="R2682" s="681">
        <f t="shared" ca="1" si="181"/>
        <v>0</v>
      </c>
      <c r="S2682" t="str">
        <f t="shared" si="178"/>
        <v>HUM_ASR_FY_2022</v>
      </c>
      <c r="T2682" s="958">
        <f t="shared" si="179"/>
        <v>45032</v>
      </c>
      <c r="U2682" t="str">
        <f t="shared" si="180"/>
        <v>Unaudited</v>
      </c>
    </row>
    <row r="2683" spans="1:21" x14ac:dyDescent="0.25">
      <c r="A2683" t="s">
        <v>437</v>
      </c>
      <c r="B2683" t="s">
        <v>1385</v>
      </c>
      <c r="C2683" t="s">
        <v>1386</v>
      </c>
      <c r="D2683" s="15">
        <v>1900</v>
      </c>
      <c r="E2683" s="15">
        <v>1</v>
      </c>
      <c r="F2683" t="s">
        <v>441</v>
      </c>
      <c r="G2683" s="121">
        <v>366</v>
      </c>
      <c r="H2683" t="s">
        <v>390</v>
      </c>
      <c r="I2683" t="s">
        <v>488</v>
      </c>
      <c r="J2683" t="s">
        <v>433</v>
      </c>
      <c r="K2683" t="s">
        <v>796</v>
      </c>
      <c r="L2683" s="756">
        <v>2.8</v>
      </c>
      <c r="M2683" t="s">
        <v>798</v>
      </c>
      <c r="N2683" s="681">
        <f t="shared" ca="1" si="181"/>
        <v>0</v>
      </c>
      <c r="O2683" s="681">
        <f t="shared" ca="1" si="181"/>
        <v>0</v>
      </c>
      <c r="P2683" s="681">
        <f t="shared" ca="1" si="181"/>
        <v>0</v>
      </c>
      <c r="Q2683" s="681">
        <f t="shared" ca="1" si="181"/>
        <v>0</v>
      </c>
      <c r="R2683" s="681">
        <f t="shared" ca="1" si="181"/>
        <v>0</v>
      </c>
      <c r="S2683" t="str">
        <f t="shared" si="178"/>
        <v>HUM_ASR_FY_2022</v>
      </c>
      <c r="T2683" s="958">
        <f t="shared" si="179"/>
        <v>45032</v>
      </c>
      <c r="U2683" t="str">
        <f t="shared" si="180"/>
        <v>Unaudited</v>
      </c>
    </row>
    <row r="2684" spans="1:21" x14ac:dyDescent="0.25">
      <c r="A2684" t="s">
        <v>437</v>
      </c>
      <c r="B2684" t="s">
        <v>1385</v>
      </c>
      <c r="C2684" t="s">
        <v>1386</v>
      </c>
      <c r="D2684" s="15">
        <v>1900</v>
      </c>
      <c r="E2684" s="15">
        <v>1</v>
      </c>
      <c r="F2684" t="s">
        <v>441</v>
      </c>
      <c r="G2684" s="121">
        <v>366</v>
      </c>
      <c r="H2684" t="s">
        <v>390</v>
      </c>
      <c r="I2684" t="s">
        <v>488</v>
      </c>
      <c r="J2684" t="s">
        <v>433</v>
      </c>
      <c r="K2684" t="s">
        <v>796</v>
      </c>
      <c r="L2684" s="756">
        <v>2.9</v>
      </c>
      <c r="M2684" t="s">
        <v>779</v>
      </c>
      <c r="N2684" s="681">
        <f t="shared" ca="1" si="181"/>
        <v>0</v>
      </c>
      <c r="O2684" s="681">
        <f t="shared" ca="1" si="181"/>
        <v>0</v>
      </c>
      <c r="P2684" s="681">
        <f t="shared" ca="1" si="181"/>
        <v>0</v>
      </c>
      <c r="Q2684" s="681">
        <f t="shared" ca="1" si="181"/>
        <v>0</v>
      </c>
      <c r="R2684" s="681">
        <f t="shared" ca="1" si="181"/>
        <v>0</v>
      </c>
      <c r="S2684" t="str">
        <f t="shared" si="178"/>
        <v>HUM_ASR_FY_2022</v>
      </c>
      <c r="T2684" s="958">
        <f t="shared" si="179"/>
        <v>45032</v>
      </c>
      <c r="U2684" t="str">
        <f t="shared" si="180"/>
        <v>Unaudited</v>
      </c>
    </row>
    <row r="2685" spans="1:21" x14ac:dyDescent="0.25">
      <c r="A2685" t="s">
        <v>437</v>
      </c>
      <c r="B2685" t="s">
        <v>1385</v>
      </c>
      <c r="C2685" t="s">
        <v>1386</v>
      </c>
      <c r="D2685" s="15">
        <v>1900</v>
      </c>
      <c r="E2685" s="15">
        <v>1</v>
      </c>
      <c r="F2685" t="s">
        <v>441</v>
      </c>
      <c r="G2685" s="121">
        <v>366</v>
      </c>
      <c r="H2685" t="s">
        <v>390</v>
      </c>
      <c r="I2685" t="s">
        <v>488</v>
      </c>
      <c r="J2685" t="s">
        <v>433</v>
      </c>
      <c r="K2685" t="s">
        <v>223</v>
      </c>
      <c r="L2685" s="756">
        <v>2.11</v>
      </c>
      <c r="M2685" t="s">
        <v>228</v>
      </c>
      <c r="N2685" s="681">
        <f t="shared" ca="1" si="181"/>
        <v>840447.58</v>
      </c>
      <c r="O2685" s="681">
        <f t="shared" ca="1" si="181"/>
        <v>85913.87000000001</v>
      </c>
      <c r="P2685" s="681">
        <f t="shared" ca="1" si="181"/>
        <v>754533.71</v>
      </c>
      <c r="Q2685" s="681">
        <f t="shared" ca="1" si="181"/>
        <v>0</v>
      </c>
      <c r="R2685" s="681">
        <f t="shared" ca="1" si="181"/>
        <v>0</v>
      </c>
      <c r="S2685" t="str">
        <f t="shared" si="178"/>
        <v>HUM_ASR_FY_2022</v>
      </c>
      <c r="T2685" s="958">
        <f t="shared" si="179"/>
        <v>45032</v>
      </c>
      <c r="U2685" t="str">
        <f t="shared" si="180"/>
        <v>Unaudited</v>
      </c>
    </row>
    <row r="2686" spans="1:21" x14ac:dyDescent="0.25">
      <c r="A2686" t="s">
        <v>437</v>
      </c>
      <c r="B2686" t="s">
        <v>1385</v>
      </c>
      <c r="C2686" t="s">
        <v>1386</v>
      </c>
      <c r="D2686" s="15">
        <v>1900</v>
      </c>
      <c r="E2686" s="15">
        <v>1</v>
      </c>
      <c r="F2686" t="s">
        <v>441</v>
      </c>
      <c r="G2686" s="121">
        <v>366</v>
      </c>
      <c r="H2686" t="s">
        <v>390</v>
      </c>
      <c r="I2686" t="s">
        <v>488</v>
      </c>
      <c r="J2686" t="s">
        <v>433</v>
      </c>
      <c r="K2686" t="s">
        <v>223</v>
      </c>
      <c r="L2686" s="756">
        <v>2.12</v>
      </c>
      <c r="M2686" t="s">
        <v>552</v>
      </c>
      <c r="N2686" s="681">
        <f t="shared" ca="1" si="181"/>
        <v>23583303.350000009</v>
      </c>
      <c r="O2686" s="681">
        <f t="shared" ca="1" si="181"/>
        <v>332620.33000000007</v>
      </c>
      <c r="P2686" s="681">
        <f t="shared" ca="1" si="181"/>
        <v>23250683.020000007</v>
      </c>
      <c r="Q2686" s="681">
        <f t="shared" ca="1" si="181"/>
        <v>0</v>
      </c>
      <c r="R2686" s="681">
        <f t="shared" ca="1" si="181"/>
        <v>0</v>
      </c>
      <c r="S2686" t="str">
        <f t="shared" si="178"/>
        <v>HUM_ASR_FY_2022</v>
      </c>
      <c r="T2686" s="958">
        <f t="shared" si="179"/>
        <v>45032</v>
      </c>
      <c r="U2686" t="str">
        <f t="shared" si="180"/>
        <v>Unaudited</v>
      </c>
    </row>
    <row r="2687" spans="1:21" x14ac:dyDescent="0.25">
      <c r="A2687" t="s">
        <v>437</v>
      </c>
      <c r="B2687" t="s">
        <v>1385</v>
      </c>
      <c r="C2687" t="s">
        <v>1386</v>
      </c>
      <c r="D2687" s="15">
        <v>1900</v>
      </c>
      <c r="E2687" s="15">
        <v>1</v>
      </c>
      <c r="F2687" t="s">
        <v>441</v>
      </c>
      <c r="G2687" s="121">
        <v>366</v>
      </c>
      <c r="H2687" t="s">
        <v>390</v>
      </c>
      <c r="I2687" t="s">
        <v>488</v>
      </c>
      <c r="J2687" t="s">
        <v>433</v>
      </c>
      <c r="K2687" t="s">
        <v>223</v>
      </c>
      <c r="L2687" s="756">
        <v>2.13</v>
      </c>
      <c r="M2687" t="s">
        <v>229</v>
      </c>
      <c r="N2687" s="681">
        <f t="shared" ca="1" si="181"/>
        <v>657506.83000000042</v>
      </c>
      <c r="O2687" s="681">
        <f t="shared" ca="1" si="181"/>
        <v>12035.379999999996</v>
      </c>
      <c r="P2687" s="681">
        <f t="shared" ca="1" si="181"/>
        <v>645471.45000000042</v>
      </c>
      <c r="Q2687" s="681">
        <f t="shared" ca="1" si="181"/>
        <v>0</v>
      </c>
      <c r="R2687" s="681">
        <f t="shared" ca="1" si="181"/>
        <v>0</v>
      </c>
      <c r="S2687" t="str">
        <f t="shared" si="178"/>
        <v>HUM_ASR_FY_2022</v>
      </c>
      <c r="T2687" s="958">
        <f t="shared" si="179"/>
        <v>45032</v>
      </c>
      <c r="U2687" t="str">
        <f t="shared" si="180"/>
        <v>Unaudited</v>
      </c>
    </row>
    <row r="2688" spans="1:21" x14ac:dyDescent="0.25">
      <c r="A2688" t="s">
        <v>437</v>
      </c>
      <c r="B2688" t="s">
        <v>1385</v>
      </c>
      <c r="C2688" t="s">
        <v>1386</v>
      </c>
      <c r="D2688" s="15">
        <v>1900</v>
      </c>
      <c r="E2688" s="15">
        <v>1</v>
      </c>
      <c r="F2688" t="s">
        <v>441</v>
      </c>
      <c r="G2688" s="121">
        <v>366</v>
      </c>
      <c r="H2688" t="s">
        <v>390</v>
      </c>
      <c r="I2688" t="s">
        <v>488</v>
      </c>
      <c r="J2688" t="s">
        <v>433</v>
      </c>
      <c r="K2688" t="s">
        <v>223</v>
      </c>
      <c r="L2688" s="756">
        <v>2.14</v>
      </c>
      <c r="M2688" t="s">
        <v>556</v>
      </c>
      <c r="N2688" s="681">
        <f t="shared" ca="1" si="181"/>
        <v>43721.619999999995</v>
      </c>
      <c r="O2688" s="681">
        <f t="shared" ca="1" si="181"/>
        <v>37083.249999999993</v>
      </c>
      <c r="P2688" s="681">
        <f t="shared" ca="1" si="181"/>
        <v>6638.37</v>
      </c>
      <c r="Q2688" s="681">
        <f t="shared" ca="1" si="181"/>
        <v>0</v>
      </c>
      <c r="R2688" s="681">
        <f t="shared" ca="1" si="181"/>
        <v>0</v>
      </c>
      <c r="S2688" t="str">
        <f t="shared" si="178"/>
        <v>HUM_ASR_FY_2022</v>
      </c>
      <c r="T2688" s="958">
        <f t="shared" si="179"/>
        <v>45032</v>
      </c>
      <c r="U2688" t="str">
        <f t="shared" si="180"/>
        <v>Unaudited</v>
      </c>
    </row>
    <row r="2689" spans="1:21" x14ac:dyDescent="0.25">
      <c r="A2689" t="s">
        <v>437</v>
      </c>
      <c r="B2689" t="s">
        <v>1385</v>
      </c>
      <c r="C2689" t="s">
        <v>1386</v>
      </c>
      <c r="D2689" s="15">
        <v>1900</v>
      </c>
      <c r="E2689" s="15">
        <v>1</v>
      </c>
      <c r="F2689" t="s">
        <v>441</v>
      </c>
      <c r="G2689" s="121">
        <v>366</v>
      </c>
      <c r="H2689" t="s">
        <v>390</v>
      </c>
      <c r="I2689" t="s">
        <v>488</v>
      </c>
      <c r="J2689" t="s">
        <v>433</v>
      </c>
      <c r="K2689" t="s">
        <v>223</v>
      </c>
      <c r="L2689" s="756">
        <v>2.15</v>
      </c>
      <c r="M2689" t="s">
        <v>20</v>
      </c>
      <c r="N2689" s="681">
        <f t="shared" ca="1" si="181"/>
        <v>297481.95524660137</v>
      </c>
      <c r="O2689" s="681">
        <f t="shared" ca="1" si="181"/>
        <v>1859.5970944781104</v>
      </c>
      <c r="P2689" s="681">
        <f t="shared" ca="1" si="181"/>
        <v>295622.35815212328</v>
      </c>
      <c r="Q2689" s="681">
        <f t="shared" ca="1" si="181"/>
        <v>0</v>
      </c>
      <c r="R2689" s="681">
        <f t="shared" ca="1" si="181"/>
        <v>0</v>
      </c>
      <c r="S2689" t="str">
        <f t="shared" si="178"/>
        <v>HUM_ASR_FY_2022</v>
      </c>
      <c r="T2689" s="958">
        <f t="shared" si="179"/>
        <v>45032</v>
      </c>
      <c r="U2689" t="str">
        <f t="shared" si="180"/>
        <v>Unaudited</v>
      </c>
    </row>
    <row r="2690" spans="1:21" x14ac:dyDescent="0.25">
      <c r="A2690" t="s">
        <v>437</v>
      </c>
      <c r="B2690" t="s">
        <v>1385</v>
      </c>
      <c r="C2690" t="s">
        <v>1386</v>
      </c>
      <c r="D2690" s="15">
        <v>1900</v>
      </c>
      <c r="E2690" s="15">
        <v>1</v>
      </c>
      <c r="F2690" t="s">
        <v>441</v>
      </c>
      <c r="G2690" s="121">
        <v>366</v>
      </c>
      <c r="H2690" t="s">
        <v>390</v>
      </c>
      <c r="I2690" t="s">
        <v>488</v>
      </c>
      <c r="J2690" t="s">
        <v>433</v>
      </c>
      <c r="K2690" t="s">
        <v>223</v>
      </c>
      <c r="L2690" s="756">
        <v>2.16</v>
      </c>
      <c r="M2690" t="s">
        <v>799</v>
      </c>
      <c r="N2690" s="681">
        <f t="shared" ca="1" si="181"/>
        <v>1961240.8785605277</v>
      </c>
      <c r="O2690" s="681">
        <f t="shared" ca="1" si="181"/>
        <v>370413.35692570661</v>
      </c>
      <c r="P2690" s="681">
        <f t="shared" ca="1" si="181"/>
        <v>1590827.5216348211</v>
      </c>
      <c r="Q2690" s="681">
        <f t="shared" ca="1" si="181"/>
        <v>0</v>
      </c>
      <c r="R2690" s="681">
        <f t="shared" ca="1" si="181"/>
        <v>0</v>
      </c>
      <c r="S2690" t="str">
        <f t="shared" ref="S2690:S2753" si="182">file_name</f>
        <v>HUM_ASR_FY_2022</v>
      </c>
      <c r="T2690" s="958">
        <f t="shared" ref="T2690:T2753" si="183">file_date</f>
        <v>45032</v>
      </c>
      <c r="U2690" t="str">
        <f t="shared" ref="U2690:U2753" si="184">status</f>
        <v>Unaudited</v>
      </c>
    </row>
    <row r="2691" spans="1:21" x14ac:dyDescent="0.25">
      <c r="A2691" t="s">
        <v>437</v>
      </c>
      <c r="B2691" t="s">
        <v>1385</v>
      </c>
      <c r="C2691" t="s">
        <v>1386</v>
      </c>
      <c r="D2691" s="15">
        <v>1900</v>
      </c>
      <c r="E2691" s="15">
        <v>1</v>
      </c>
      <c r="F2691" t="s">
        <v>441</v>
      </c>
      <c r="G2691" s="121">
        <v>366</v>
      </c>
      <c r="H2691" t="s">
        <v>390</v>
      </c>
      <c r="I2691" t="s">
        <v>488</v>
      </c>
      <c r="J2691" t="s">
        <v>433</v>
      </c>
      <c r="K2691" t="s">
        <v>223</v>
      </c>
      <c r="L2691" s="756">
        <v>2.17</v>
      </c>
      <c r="M2691" t="s">
        <v>1052</v>
      </c>
      <c r="N2691" s="681">
        <f t="shared" ca="1" si="181"/>
        <v>0</v>
      </c>
      <c r="O2691" s="681">
        <f t="shared" ca="1" si="181"/>
        <v>0</v>
      </c>
      <c r="P2691" s="681">
        <f t="shared" ca="1" si="181"/>
        <v>0</v>
      </c>
      <c r="Q2691" s="681">
        <f t="shared" ca="1" si="181"/>
        <v>0</v>
      </c>
      <c r="R2691" s="681">
        <f t="shared" ca="1" si="181"/>
        <v>0</v>
      </c>
      <c r="S2691" t="str">
        <f t="shared" si="182"/>
        <v>HUM_ASR_FY_2022</v>
      </c>
      <c r="T2691" s="958">
        <f t="shared" si="183"/>
        <v>45032</v>
      </c>
      <c r="U2691" t="str">
        <f t="shared" si="184"/>
        <v>Unaudited</v>
      </c>
    </row>
    <row r="2692" spans="1:21" x14ac:dyDescent="0.25">
      <c r="A2692" t="s">
        <v>437</v>
      </c>
      <c r="B2692" t="s">
        <v>1385</v>
      </c>
      <c r="C2692" t="s">
        <v>1386</v>
      </c>
      <c r="D2692" s="15">
        <v>1900</v>
      </c>
      <c r="E2692" s="15">
        <v>1</v>
      </c>
      <c r="F2692" t="s">
        <v>441</v>
      </c>
      <c r="G2692" s="121">
        <v>366</v>
      </c>
      <c r="H2692" t="s">
        <v>390</v>
      </c>
      <c r="I2692" t="s">
        <v>488</v>
      </c>
      <c r="J2692" t="s">
        <v>433</v>
      </c>
      <c r="K2692" t="s">
        <v>223</v>
      </c>
      <c r="L2692" s="756">
        <v>2.1800000000000002</v>
      </c>
      <c r="M2692" t="s">
        <v>648</v>
      </c>
      <c r="N2692" s="681">
        <f t="shared" ca="1" si="181"/>
        <v>794095.52</v>
      </c>
      <c r="O2692" s="681">
        <f t="shared" ca="1" si="181"/>
        <v>7210.99</v>
      </c>
      <c r="P2692" s="681">
        <f t="shared" ca="1" si="181"/>
        <v>786884.53</v>
      </c>
      <c r="Q2692" s="681">
        <f t="shared" ca="1" si="181"/>
        <v>0</v>
      </c>
      <c r="R2692" s="681">
        <f t="shared" ca="1" si="181"/>
        <v>0</v>
      </c>
      <c r="S2692" t="str">
        <f t="shared" si="182"/>
        <v>HUM_ASR_FY_2022</v>
      </c>
      <c r="T2692" s="958">
        <f t="shared" si="183"/>
        <v>45032</v>
      </c>
      <c r="U2692" t="str">
        <f t="shared" si="184"/>
        <v>Unaudited</v>
      </c>
    </row>
    <row r="2693" spans="1:21" x14ac:dyDescent="0.25">
      <c r="A2693" t="s">
        <v>437</v>
      </c>
      <c r="B2693" t="s">
        <v>1385</v>
      </c>
      <c r="C2693" t="s">
        <v>1386</v>
      </c>
      <c r="D2693" s="15">
        <v>1900</v>
      </c>
      <c r="E2693" s="15">
        <v>1</v>
      </c>
      <c r="F2693" t="s">
        <v>441</v>
      </c>
      <c r="G2693" s="121">
        <v>366</v>
      </c>
      <c r="H2693" t="s">
        <v>390</v>
      </c>
      <c r="I2693" t="s">
        <v>488</v>
      </c>
      <c r="J2693" t="s">
        <v>433</v>
      </c>
      <c r="K2693" t="s">
        <v>223</v>
      </c>
      <c r="L2693" s="756">
        <v>2.19</v>
      </c>
      <c r="M2693" t="s">
        <v>218</v>
      </c>
      <c r="N2693" s="681">
        <f t="shared" ca="1" si="181"/>
        <v>0</v>
      </c>
      <c r="O2693" s="681">
        <f t="shared" ca="1" si="181"/>
        <v>0</v>
      </c>
      <c r="P2693" s="681">
        <f t="shared" ca="1" si="181"/>
        <v>0</v>
      </c>
      <c r="Q2693" s="681">
        <f t="shared" ca="1" si="181"/>
        <v>0</v>
      </c>
      <c r="R2693" s="681">
        <f t="shared" ca="1" si="181"/>
        <v>0</v>
      </c>
      <c r="S2693" t="str">
        <f t="shared" si="182"/>
        <v>HUM_ASR_FY_2022</v>
      </c>
      <c r="T2693" s="958">
        <f t="shared" si="183"/>
        <v>45032</v>
      </c>
      <c r="U2693" t="str">
        <f t="shared" si="184"/>
        <v>Unaudited</v>
      </c>
    </row>
    <row r="2694" spans="1:21" x14ac:dyDescent="0.25">
      <c r="A2694" t="s">
        <v>437</v>
      </c>
      <c r="B2694" t="s">
        <v>1385</v>
      </c>
      <c r="C2694" t="s">
        <v>1386</v>
      </c>
      <c r="D2694" s="15">
        <v>1900</v>
      </c>
      <c r="E2694" s="15">
        <v>1</v>
      </c>
      <c r="F2694" t="s">
        <v>441</v>
      </c>
      <c r="G2694" s="121">
        <v>366</v>
      </c>
      <c r="H2694" t="s">
        <v>390</v>
      </c>
      <c r="I2694" t="s">
        <v>488</v>
      </c>
      <c r="J2694" t="s">
        <v>433</v>
      </c>
      <c r="K2694" t="s">
        <v>223</v>
      </c>
      <c r="L2694" s="756" t="s">
        <v>704</v>
      </c>
      <c r="M2694" t="s">
        <v>230</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494482.29357699293</v>
      </c>
      <c r="O2694" s="681">
        <f t="shared" ca="1" si="185"/>
        <v>50547.93243342507</v>
      </c>
      <c r="P2694" s="681">
        <f t="shared" ca="1" si="185"/>
        <v>443934.36114356789</v>
      </c>
      <c r="Q2694" s="681">
        <f t="shared" ca="1" si="185"/>
        <v>0</v>
      </c>
      <c r="R2694" s="681">
        <f t="shared" ca="1" si="185"/>
        <v>0</v>
      </c>
      <c r="S2694" t="str">
        <f t="shared" si="182"/>
        <v>HUM_ASR_FY_2022</v>
      </c>
      <c r="T2694" s="958">
        <f t="shared" si="183"/>
        <v>45032</v>
      </c>
      <c r="U2694" t="str">
        <f t="shared" si="184"/>
        <v>Unaudited</v>
      </c>
    </row>
    <row r="2695" spans="1:21" x14ac:dyDescent="0.25">
      <c r="A2695" t="s">
        <v>437</v>
      </c>
      <c r="B2695" t="s">
        <v>1385</v>
      </c>
      <c r="C2695" t="s">
        <v>1386</v>
      </c>
      <c r="D2695" s="15">
        <v>1900</v>
      </c>
      <c r="E2695" s="15">
        <v>1</v>
      </c>
      <c r="F2695" t="s">
        <v>441</v>
      </c>
      <c r="G2695" s="121">
        <v>366</v>
      </c>
      <c r="H2695" t="s">
        <v>390</v>
      </c>
      <c r="I2695" t="s">
        <v>488</v>
      </c>
      <c r="J2695" t="s">
        <v>433</v>
      </c>
      <c r="K2695" t="s">
        <v>223</v>
      </c>
      <c r="L2695" s="756">
        <v>2.21</v>
      </c>
      <c r="M2695" t="s">
        <v>466</v>
      </c>
      <c r="N2695" s="681">
        <f t="shared" ca="1" si="185"/>
        <v>0</v>
      </c>
      <c r="O2695" s="681">
        <f t="shared" ca="1" si="185"/>
        <v>0</v>
      </c>
      <c r="P2695" s="681">
        <f t="shared" ca="1" si="185"/>
        <v>0</v>
      </c>
      <c r="Q2695" s="681">
        <f t="shared" ca="1" si="185"/>
        <v>0</v>
      </c>
      <c r="R2695" s="681">
        <f t="shared" ca="1" si="185"/>
        <v>0</v>
      </c>
      <c r="S2695" t="str">
        <f t="shared" si="182"/>
        <v>HUM_ASR_FY_2022</v>
      </c>
      <c r="T2695" s="958">
        <f t="shared" si="183"/>
        <v>45032</v>
      </c>
      <c r="U2695" t="str">
        <f t="shared" si="184"/>
        <v>Unaudited</v>
      </c>
    </row>
    <row r="2696" spans="1:21" x14ac:dyDescent="0.25">
      <c r="A2696" t="s">
        <v>437</v>
      </c>
      <c r="B2696" t="s">
        <v>1385</v>
      </c>
      <c r="C2696" t="s">
        <v>1386</v>
      </c>
      <c r="D2696" s="15">
        <v>1900</v>
      </c>
      <c r="E2696" s="15">
        <v>1</v>
      </c>
      <c r="F2696" t="s">
        <v>441</v>
      </c>
      <c r="G2696" s="121">
        <v>366</v>
      </c>
      <c r="H2696" t="s">
        <v>390</v>
      </c>
      <c r="I2696" t="s">
        <v>488</v>
      </c>
      <c r="J2696" t="s">
        <v>433</v>
      </c>
      <c r="K2696" t="s">
        <v>6</v>
      </c>
      <c r="L2696" s="756" t="s">
        <v>70</v>
      </c>
      <c r="M2696" t="s">
        <v>188</v>
      </c>
      <c r="N2696" s="681">
        <f t="shared" ca="1" si="185"/>
        <v>98552.010249470768</v>
      </c>
      <c r="O2696" s="681">
        <f t="shared" ca="1" si="185"/>
        <v>40483.940014769847</v>
      </c>
      <c r="P2696" s="681">
        <f t="shared" ca="1" si="185"/>
        <v>58068.070234700921</v>
      </c>
      <c r="Q2696" s="681">
        <f t="shared" ca="1" si="185"/>
        <v>0</v>
      </c>
      <c r="R2696" s="681">
        <f t="shared" ca="1" si="185"/>
        <v>0</v>
      </c>
      <c r="S2696" t="str">
        <f t="shared" si="182"/>
        <v>HUM_ASR_FY_2022</v>
      </c>
      <c r="T2696" s="958">
        <f t="shared" si="183"/>
        <v>45032</v>
      </c>
      <c r="U2696" t="str">
        <f t="shared" si="184"/>
        <v>Unaudited</v>
      </c>
    </row>
    <row r="2697" spans="1:21" x14ac:dyDescent="0.25">
      <c r="A2697" t="s">
        <v>437</v>
      </c>
      <c r="B2697" t="s">
        <v>1385</v>
      </c>
      <c r="C2697" t="s">
        <v>1386</v>
      </c>
      <c r="D2697" s="15">
        <v>1900</v>
      </c>
      <c r="E2697" s="15">
        <v>1</v>
      </c>
      <c r="F2697" t="s">
        <v>441</v>
      </c>
      <c r="G2697" s="121">
        <v>366</v>
      </c>
      <c r="H2697" t="s">
        <v>390</v>
      </c>
      <c r="I2697" t="s">
        <v>488</v>
      </c>
      <c r="J2697" t="s">
        <v>433</v>
      </c>
      <c r="K2697" t="s">
        <v>6</v>
      </c>
      <c r="L2697" s="756" t="s">
        <v>71</v>
      </c>
      <c r="M2697" t="s">
        <v>231</v>
      </c>
      <c r="N2697" s="681">
        <f t="shared" ca="1" si="185"/>
        <v>0</v>
      </c>
      <c r="O2697" s="681">
        <f t="shared" ca="1" si="185"/>
        <v>0</v>
      </c>
      <c r="P2697" s="681">
        <f t="shared" ca="1" si="185"/>
        <v>0</v>
      </c>
      <c r="Q2697" s="681">
        <f t="shared" ca="1" si="185"/>
        <v>0</v>
      </c>
      <c r="R2697" s="681">
        <f t="shared" ca="1" si="185"/>
        <v>0</v>
      </c>
      <c r="S2697" t="str">
        <f t="shared" si="182"/>
        <v>HUM_ASR_FY_2022</v>
      </c>
      <c r="T2697" s="958">
        <f t="shared" si="183"/>
        <v>45032</v>
      </c>
      <c r="U2697" t="str">
        <f t="shared" si="184"/>
        <v>Unaudited</v>
      </c>
    </row>
    <row r="2698" spans="1:21" x14ac:dyDescent="0.25">
      <c r="A2698" t="s">
        <v>437</v>
      </c>
      <c r="B2698" t="s">
        <v>1385</v>
      </c>
      <c r="C2698" t="s">
        <v>1386</v>
      </c>
      <c r="D2698" s="15">
        <v>1900</v>
      </c>
      <c r="E2698" s="15">
        <v>1</v>
      </c>
      <c r="F2698" t="s">
        <v>441</v>
      </c>
      <c r="G2698" s="121">
        <v>366</v>
      </c>
      <c r="H2698" t="s">
        <v>390</v>
      </c>
      <c r="I2698" t="s">
        <v>488</v>
      </c>
      <c r="J2698" t="s">
        <v>433</v>
      </c>
      <c r="K2698" t="s">
        <v>6</v>
      </c>
      <c r="L2698" s="756" t="s">
        <v>72</v>
      </c>
      <c r="M2698" t="s">
        <v>164</v>
      </c>
      <c r="N2698" s="681">
        <f t="shared" ca="1" si="185"/>
        <v>0</v>
      </c>
      <c r="O2698" s="681">
        <f t="shared" ca="1" si="185"/>
        <v>0</v>
      </c>
      <c r="P2698" s="681">
        <f t="shared" ca="1" si="185"/>
        <v>0</v>
      </c>
      <c r="Q2698" s="681">
        <f t="shared" ca="1" si="185"/>
        <v>0</v>
      </c>
      <c r="R2698" s="681">
        <f t="shared" ca="1" si="185"/>
        <v>0</v>
      </c>
      <c r="S2698" t="str">
        <f t="shared" si="182"/>
        <v>HUM_ASR_FY_2022</v>
      </c>
      <c r="T2698" s="958">
        <f t="shared" si="183"/>
        <v>45032</v>
      </c>
      <c r="U2698" t="str">
        <f t="shared" si="184"/>
        <v>Unaudited</v>
      </c>
    </row>
    <row r="2699" spans="1:21" x14ac:dyDescent="0.25">
      <c r="A2699" t="s">
        <v>437</v>
      </c>
      <c r="B2699" t="s">
        <v>1385</v>
      </c>
      <c r="C2699" t="s">
        <v>1386</v>
      </c>
      <c r="D2699" s="15">
        <v>1900</v>
      </c>
      <c r="E2699" s="15">
        <v>1</v>
      </c>
      <c r="F2699" t="s">
        <v>441</v>
      </c>
      <c r="G2699" s="121">
        <v>366</v>
      </c>
      <c r="H2699" t="s">
        <v>390</v>
      </c>
      <c r="I2699" t="s">
        <v>488</v>
      </c>
      <c r="J2699" t="s">
        <v>433</v>
      </c>
      <c r="K2699" t="s">
        <v>6</v>
      </c>
      <c r="L2699" s="756">
        <v>3.4</v>
      </c>
      <c r="M2699" t="s">
        <v>461</v>
      </c>
      <c r="N2699" s="681">
        <f t="shared" ca="1" si="185"/>
        <v>0</v>
      </c>
      <c r="O2699" s="681">
        <f t="shared" ca="1" si="185"/>
        <v>0</v>
      </c>
      <c r="P2699" s="681">
        <f t="shared" ca="1" si="185"/>
        <v>0</v>
      </c>
      <c r="Q2699" s="681">
        <f t="shared" ca="1" si="185"/>
        <v>0</v>
      </c>
      <c r="R2699" s="681">
        <f t="shared" ca="1" si="185"/>
        <v>0</v>
      </c>
      <c r="S2699" t="str">
        <f t="shared" si="182"/>
        <v>HUM_ASR_FY_2022</v>
      </c>
      <c r="T2699" s="958">
        <f t="shared" si="183"/>
        <v>45032</v>
      </c>
      <c r="U2699" t="str">
        <f t="shared" si="184"/>
        <v>Unaudited</v>
      </c>
    </row>
    <row r="2700" spans="1:21" x14ac:dyDescent="0.25">
      <c r="A2700" t="s">
        <v>437</v>
      </c>
      <c r="B2700" t="s">
        <v>1385</v>
      </c>
      <c r="C2700" t="s">
        <v>1386</v>
      </c>
      <c r="D2700" s="15">
        <v>1900</v>
      </c>
      <c r="E2700" s="15">
        <v>1</v>
      </c>
      <c r="F2700" t="s">
        <v>441</v>
      </c>
      <c r="G2700" s="121">
        <v>366</v>
      </c>
      <c r="H2700" t="s">
        <v>390</v>
      </c>
      <c r="I2700" t="s">
        <v>488</v>
      </c>
      <c r="J2700" t="s">
        <v>433</v>
      </c>
      <c r="K2700" t="s">
        <v>434</v>
      </c>
      <c r="L2700" s="756">
        <v>4.5</v>
      </c>
      <c r="M2700" t="s">
        <v>32</v>
      </c>
      <c r="N2700" s="681">
        <f t="shared" ca="1" si="185"/>
        <v>1679.3481818181817</v>
      </c>
      <c r="O2700" s="681">
        <f t="shared" ca="1" si="185"/>
        <v>632.13579050350006</v>
      </c>
      <c r="P2700" s="681">
        <f t="shared" ca="1" si="185"/>
        <v>1047.2123913146816</v>
      </c>
      <c r="Q2700" s="681">
        <f t="shared" ca="1" si="185"/>
        <v>0</v>
      </c>
      <c r="R2700" s="681">
        <f t="shared" ca="1" si="185"/>
        <v>0</v>
      </c>
      <c r="S2700" t="str">
        <f t="shared" si="182"/>
        <v>HUM_ASR_FY_2022</v>
      </c>
      <c r="T2700" s="958">
        <f t="shared" si="183"/>
        <v>45032</v>
      </c>
      <c r="U2700" t="str">
        <f t="shared" si="184"/>
        <v>Unaudited</v>
      </c>
    </row>
    <row r="2701" spans="1:21" x14ac:dyDescent="0.25">
      <c r="A2701" t="s">
        <v>437</v>
      </c>
      <c r="B2701" t="s">
        <v>1385</v>
      </c>
      <c r="C2701" t="s">
        <v>1386</v>
      </c>
      <c r="D2701" s="15">
        <v>1900</v>
      </c>
      <c r="E2701" s="15">
        <v>1</v>
      </c>
      <c r="F2701" t="s">
        <v>441</v>
      </c>
      <c r="G2701" s="121">
        <v>366</v>
      </c>
      <c r="H2701" t="s">
        <v>390</v>
      </c>
      <c r="I2701" t="s">
        <v>488</v>
      </c>
      <c r="J2701" t="s">
        <v>433</v>
      </c>
      <c r="K2701" t="s">
        <v>434</v>
      </c>
      <c r="L2701" s="756" t="s">
        <v>944</v>
      </c>
      <c r="M2701" t="s">
        <v>935</v>
      </c>
      <c r="N2701" s="681">
        <f t="shared" ca="1" si="185"/>
        <v>0</v>
      </c>
      <c r="O2701" s="681">
        <f t="shared" ca="1" si="185"/>
        <v>0</v>
      </c>
      <c r="P2701" s="681">
        <f t="shared" ca="1" si="185"/>
        <v>0</v>
      </c>
      <c r="Q2701" s="681">
        <f t="shared" ca="1" si="185"/>
        <v>0</v>
      </c>
      <c r="R2701" s="681">
        <f t="shared" ca="1" si="185"/>
        <v>0</v>
      </c>
      <c r="S2701" t="str">
        <f t="shared" si="182"/>
        <v>HUM_ASR_FY_2022</v>
      </c>
      <c r="T2701" s="958">
        <f t="shared" si="183"/>
        <v>45032</v>
      </c>
      <c r="U2701" t="str">
        <f t="shared" si="184"/>
        <v>Unaudited</v>
      </c>
    </row>
    <row r="2702" spans="1:21" x14ac:dyDescent="0.25">
      <c r="A2702" t="s">
        <v>437</v>
      </c>
      <c r="B2702" t="s">
        <v>1385</v>
      </c>
      <c r="C2702" t="s">
        <v>1386</v>
      </c>
      <c r="D2702" s="15">
        <v>1900</v>
      </c>
      <c r="E2702" s="15">
        <v>1</v>
      </c>
      <c r="F2702" t="s">
        <v>441</v>
      </c>
      <c r="G2702" s="121">
        <v>366</v>
      </c>
      <c r="H2702" t="s">
        <v>390</v>
      </c>
      <c r="I2702" t="s">
        <v>488</v>
      </c>
      <c r="J2702" t="s">
        <v>433</v>
      </c>
      <c r="K2702" t="s">
        <v>434</v>
      </c>
      <c r="L2702" s="756" t="s">
        <v>193</v>
      </c>
      <c r="M2702" t="s">
        <v>40</v>
      </c>
      <c r="N2702" s="681">
        <f t="shared" ca="1" si="185"/>
        <v>0</v>
      </c>
      <c r="O2702" s="681">
        <f t="shared" ca="1" si="185"/>
        <v>0</v>
      </c>
      <c r="P2702" s="681">
        <f t="shared" ca="1" si="185"/>
        <v>0</v>
      </c>
      <c r="Q2702" s="681">
        <f t="shared" ca="1" si="185"/>
        <v>0</v>
      </c>
      <c r="R2702" s="681">
        <f t="shared" ca="1" si="185"/>
        <v>0</v>
      </c>
      <c r="S2702" t="str">
        <f t="shared" si="182"/>
        <v>HUM_ASR_FY_2022</v>
      </c>
      <c r="T2702" s="958">
        <f t="shared" si="183"/>
        <v>45032</v>
      </c>
      <c r="U2702" t="str">
        <f t="shared" si="184"/>
        <v>Unaudited</v>
      </c>
    </row>
    <row r="2703" spans="1:21" x14ac:dyDescent="0.25">
      <c r="A2703" t="s">
        <v>437</v>
      </c>
      <c r="B2703" t="s">
        <v>1385</v>
      </c>
      <c r="C2703" t="s">
        <v>1386</v>
      </c>
      <c r="D2703" s="15">
        <v>1900</v>
      </c>
      <c r="E2703" s="15">
        <v>1</v>
      </c>
      <c r="F2703" t="s">
        <v>441</v>
      </c>
      <c r="G2703" s="121">
        <v>366</v>
      </c>
      <c r="H2703" t="s">
        <v>390</v>
      </c>
      <c r="I2703" t="s">
        <v>488</v>
      </c>
      <c r="J2703" t="s">
        <v>433</v>
      </c>
      <c r="K2703" t="s">
        <v>434</v>
      </c>
      <c r="L2703" s="756" t="s">
        <v>192</v>
      </c>
      <c r="M2703" t="s">
        <v>329</v>
      </c>
      <c r="N2703" s="681">
        <f t="shared" ca="1" si="185"/>
        <v>0</v>
      </c>
      <c r="O2703" s="681">
        <f t="shared" ca="1" si="185"/>
        <v>0</v>
      </c>
      <c r="P2703" s="681">
        <f t="shared" ca="1" si="185"/>
        <v>0</v>
      </c>
      <c r="Q2703" s="681">
        <f t="shared" ca="1" si="185"/>
        <v>0</v>
      </c>
      <c r="R2703" s="681">
        <f t="shared" ca="1" si="185"/>
        <v>0</v>
      </c>
      <c r="S2703" t="str">
        <f t="shared" si="182"/>
        <v>HUM_ASR_FY_2022</v>
      </c>
      <c r="T2703" s="958">
        <f t="shared" si="183"/>
        <v>45032</v>
      </c>
      <c r="U2703" t="str">
        <f t="shared" si="184"/>
        <v>Unaudited</v>
      </c>
    </row>
    <row r="2704" spans="1:21" x14ac:dyDescent="0.25">
      <c r="A2704" t="s">
        <v>437</v>
      </c>
      <c r="B2704" t="s">
        <v>1385</v>
      </c>
      <c r="C2704" t="s">
        <v>1386</v>
      </c>
      <c r="D2704" s="15">
        <v>1900</v>
      </c>
      <c r="E2704" s="15">
        <v>1</v>
      </c>
      <c r="F2704" t="s">
        <v>441</v>
      </c>
      <c r="G2704" s="121">
        <v>366</v>
      </c>
      <c r="H2704" t="s">
        <v>390</v>
      </c>
      <c r="I2704" t="s">
        <v>488</v>
      </c>
      <c r="J2704" t="s">
        <v>450</v>
      </c>
      <c r="K2704" t="s">
        <v>435</v>
      </c>
      <c r="L2704" s="756" t="s">
        <v>79</v>
      </c>
      <c r="M2704" t="s">
        <v>27</v>
      </c>
      <c r="N2704" s="681">
        <f t="shared" ca="1" si="185"/>
        <v>909677.52507052943</v>
      </c>
      <c r="O2704" s="681">
        <f t="shared" ca="1" si="185"/>
        <v>167979.305312604</v>
      </c>
      <c r="P2704" s="681">
        <f t="shared" ca="1" si="185"/>
        <v>741698.21975792549</v>
      </c>
      <c r="Q2704" s="681">
        <f t="shared" ca="1" si="185"/>
        <v>0</v>
      </c>
      <c r="R2704" s="681">
        <f t="shared" ca="1" si="185"/>
        <v>0</v>
      </c>
      <c r="S2704" t="str">
        <f t="shared" si="182"/>
        <v>HUM_ASR_FY_2022</v>
      </c>
      <c r="T2704" s="958">
        <f t="shared" si="183"/>
        <v>45032</v>
      </c>
      <c r="U2704" t="str">
        <f t="shared" si="184"/>
        <v>Unaudited</v>
      </c>
    </row>
    <row r="2705" spans="1:21" x14ac:dyDescent="0.25">
      <c r="A2705" t="s">
        <v>437</v>
      </c>
      <c r="B2705" t="s">
        <v>1385</v>
      </c>
      <c r="C2705" t="s">
        <v>1386</v>
      </c>
      <c r="D2705" s="15">
        <v>1900</v>
      </c>
      <c r="E2705" s="15">
        <v>1</v>
      </c>
      <c r="F2705" t="s">
        <v>441</v>
      </c>
      <c r="G2705" s="121">
        <v>366</v>
      </c>
      <c r="H2705" t="s">
        <v>390</v>
      </c>
      <c r="I2705" t="s">
        <v>488</v>
      </c>
      <c r="J2705" t="s">
        <v>450</v>
      </c>
      <c r="K2705" t="s">
        <v>435</v>
      </c>
      <c r="L2705" s="756" t="s">
        <v>80</v>
      </c>
      <c r="M2705" t="s">
        <v>97</v>
      </c>
      <c r="N2705" s="681">
        <f t="shared" ca="1" si="185"/>
        <v>126895.89467469798</v>
      </c>
      <c r="O2705" s="681">
        <f t="shared" ca="1" si="185"/>
        <v>23432.352286404413</v>
      </c>
      <c r="P2705" s="681">
        <f t="shared" ca="1" si="185"/>
        <v>103463.54238829356</v>
      </c>
      <c r="Q2705" s="681">
        <f t="shared" ca="1" si="185"/>
        <v>0</v>
      </c>
      <c r="R2705" s="681">
        <f t="shared" ca="1" si="185"/>
        <v>0</v>
      </c>
      <c r="S2705" t="str">
        <f t="shared" si="182"/>
        <v>HUM_ASR_FY_2022</v>
      </c>
      <c r="T2705" s="958">
        <f t="shared" si="183"/>
        <v>45032</v>
      </c>
      <c r="U2705" t="str">
        <f t="shared" si="184"/>
        <v>Unaudited</v>
      </c>
    </row>
    <row r="2706" spans="1:21" x14ac:dyDescent="0.25">
      <c r="A2706" t="s">
        <v>437</v>
      </c>
      <c r="B2706" t="s">
        <v>1385</v>
      </c>
      <c r="C2706" t="s">
        <v>1386</v>
      </c>
      <c r="D2706" s="15">
        <v>1900</v>
      </c>
      <c r="E2706" s="15">
        <v>1</v>
      </c>
      <c r="F2706" t="s">
        <v>441</v>
      </c>
      <c r="G2706" s="121">
        <v>366</v>
      </c>
      <c r="H2706" t="s">
        <v>390</v>
      </c>
      <c r="I2706" t="s">
        <v>488</v>
      </c>
      <c r="J2706" t="s">
        <v>450</v>
      </c>
      <c r="K2706" t="s">
        <v>435</v>
      </c>
      <c r="L2706" s="756" t="s">
        <v>81</v>
      </c>
      <c r="M2706" t="s">
        <v>98</v>
      </c>
      <c r="N2706" s="681">
        <f t="shared" ca="1" si="185"/>
        <v>258202.10995119842</v>
      </c>
      <c r="O2706" s="681">
        <f t="shared" ca="1" si="185"/>
        <v>47679.105907874466</v>
      </c>
      <c r="P2706" s="681">
        <f t="shared" ca="1" si="185"/>
        <v>210523.00404332395</v>
      </c>
      <c r="Q2706" s="681">
        <f t="shared" ca="1" si="185"/>
        <v>0</v>
      </c>
      <c r="R2706" s="681">
        <f t="shared" ca="1" si="185"/>
        <v>0</v>
      </c>
      <c r="S2706" t="str">
        <f t="shared" si="182"/>
        <v>HUM_ASR_FY_2022</v>
      </c>
      <c r="T2706" s="958">
        <f t="shared" si="183"/>
        <v>45032</v>
      </c>
      <c r="U2706" t="str">
        <f t="shared" si="184"/>
        <v>Unaudited</v>
      </c>
    </row>
    <row r="2707" spans="1:21" x14ac:dyDescent="0.25">
      <c r="A2707" t="s">
        <v>437</v>
      </c>
      <c r="B2707" t="s">
        <v>1385</v>
      </c>
      <c r="C2707" t="s">
        <v>1386</v>
      </c>
      <c r="D2707" s="15">
        <v>1900</v>
      </c>
      <c r="E2707" s="15">
        <v>1</v>
      </c>
      <c r="F2707" t="s">
        <v>441</v>
      </c>
      <c r="G2707" s="121">
        <v>366</v>
      </c>
      <c r="H2707" t="s">
        <v>390</v>
      </c>
      <c r="I2707" t="s">
        <v>488</v>
      </c>
      <c r="J2707" t="s">
        <v>450</v>
      </c>
      <c r="K2707" t="s">
        <v>435</v>
      </c>
      <c r="L2707" s="756" t="s">
        <v>82</v>
      </c>
      <c r="M2707" t="s">
        <v>99</v>
      </c>
      <c r="N2707" s="681">
        <f t="shared" ca="1" si="185"/>
        <v>737984.7897188093</v>
      </c>
      <c r="O2707" s="681">
        <f t="shared" ca="1" si="185"/>
        <v>136274.85443110441</v>
      </c>
      <c r="P2707" s="681">
        <f t="shared" ca="1" si="185"/>
        <v>601709.93528770492</v>
      </c>
      <c r="Q2707" s="681">
        <f t="shared" ca="1" si="185"/>
        <v>0</v>
      </c>
      <c r="R2707" s="681">
        <f t="shared" ca="1" si="185"/>
        <v>0</v>
      </c>
      <c r="S2707" t="str">
        <f t="shared" si="182"/>
        <v>HUM_ASR_FY_2022</v>
      </c>
      <c r="T2707" s="958">
        <f t="shared" si="183"/>
        <v>45032</v>
      </c>
      <c r="U2707" t="str">
        <f t="shared" si="184"/>
        <v>Unaudited</v>
      </c>
    </row>
    <row r="2708" spans="1:21" x14ac:dyDescent="0.25">
      <c r="A2708" t="s">
        <v>437</v>
      </c>
      <c r="B2708" t="s">
        <v>1385</v>
      </c>
      <c r="C2708" t="s">
        <v>1386</v>
      </c>
      <c r="D2708" s="15">
        <v>1900</v>
      </c>
      <c r="E2708" s="15">
        <v>1</v>
      </c>
      <c r="F2708" t="s">
        <v>441</v>
      </c>
      <c r="G2708" s="121">
        <v>366</v>
      </c>
      <c r="H2708" t="s">
        <v>390</v>
      </c>
      <c r="I2708" t="s">
        <v>488</v>
      </c>
      <c r="J2708" t="s">
        <v>450</v>
      </c>
      <c r="K2708" t="s">
        <v>435</v>
      </c>
      <c r="L2708" s="756" t="s">
        <v>216</v>
      </c>
      <c r="M2708" t="s">
        <v>100</v>
      </c>
      <c r="N2708" s="681">
        <f t="shared" ca="1" si="185"/>
        <v>552366.86988232739</v>
      </c>
      <c r="O2708" s="681">
        <f t="shared" ca="1" si="185"/>
        <v>101999.00571725893</v>
      </c>
      <c r="P2708" s="681">
        <f t="shared" ca="1" si="185"/>
        <v>450367.86416506849</v>
      </c>
      <c r="Q2708" s="681">
        <f t="shared" ca="1" si="185"/>
        <v>0</v>
      </c>
      <c r="R2708" s="681">
        <f t="shared" ca="1" si="185"/>
        <v>0</v>
      </c>
      <c r="S2708" t="str">
        <f t="shared" si="182"/>
        <v>HUM_ASR_FY_2022</v>
      </c>
      <c r="T2708" s="958">
        <f t="shared" si="183"/>
        <v>45032</v>
      </c>
      <c r="U2708" t="str">
        <f t="shared" si="184"/>
        <v>Unaudited</v>
      </c>
    </row>
    <row r="2709" spans="1:21" x14ac:dyDescent="0.25">
      <c r="A2709" t="s">
        <v>437</v>
      </c>
      <c r="B2709" t="s">
        <v>1385</v>
      </c>
      <c r="C2709" t="s">
        <v>1386</v>
      </c>
      <c r="D2709" s="15">
        <v>1900</v>
      </c>
      <c r="E2709" s="15">
        <v>1</v>
      </c>
      <c r="F2709" t="s">
        <v>441</v>
      </c>
      <c r="G2709" s="121">
        <v>366</v>
      </c>
      <c r="H2709" t="s">
        <v>390</v>
      </c>
      <c r="I2709" t="s">
        <v>488</v>
      </c>
      <c r="J2709" t="s">
        <v>450</v>
      </c>
      <c r="K2709" t="s">
        <v>435</v>
      </c>
      <c r="L2709" s="756" t="s">
        <v>215</v>
      </c>
      <c r="M2709" t="s">
        <v>28</v>
      </c>
      <c r="N2709" s="681">
        <f t="shared" ca="1" si="185"/>
        <v>9428.1182300350647</v>
      </c>
      <c r="O2709" s="681">
        <f t="shared" ca="1" si="185"/>
        <v>1740.9782115520525</v>
      </c>
      <c r="P2709" s="681">
        <f t="shared" ca="1" si="185"/>
        <v>7687.1400184830127</v>
      </c>
      <c r="Q2709" s="681">
        <f t="shared" ca="1" si="185"/>
        <v>0</v>
      </c>
      <c r="R2709" s="681">
        <f t="shared" ca="1" si="185"/>
        <v>0</v>
      </c>
      <c r="S2709" t="str">
        <f t="shared" si="182"/>
        <v>HUM_ASR_FY_2022</v>
      </c>
      <c r="T2709" s="958">
        <f t="shared" si="183"/>
        <v>45032</v>
      </c>
      <c r="U2709" t="str">
        <f t="shared" si="184"/>
        <v>Unaudited</v>
      </c>
    </row>
    <row r="2710" spans="1:21" x14ac:dyDescent="0.25">
      <c r="A2710" t="s">
        <v>437</v>
      </c>
      <c r="B2710" t="s">
        <v>1385</v>
      </c>
      <c r="C2710" t="s">
        <v>1386</v>
      </c>
      <c r="D2710" s="15">
        <v>1900</v>
      </c>
      <c r="E2710" s="15">
        <v>1</v>
      </c>
      <c r="F2710" t="s">
        <v>441</v>
      </c>
      <c r="G2710" s="121">
        <v>366</v>
      </c>
      <c r="H2710" t="s">
        <v>390</v>
      </c>
      <c r="I2710" t="s">
        <v>488</v>
      </c>
      <c r="J2710" t="s">
        <v>436</v>
      </c>
      <c r="K2710" t="s">
        <v>436</v>
      </c>
      <c r="L2710" s="756" t="s">
        <v>84</v>
      </c>
      <c r="M2710" t="s">
        <v>327</v>
      </c>
      <c r="N2710" s="681">
        <f t="shared" ca="1" si="185"/>
        <v>0</v>
      </c>
      <c r="O2710" s="681">
        <f t="shared" ca="1" si="185"/>
        <v>0</v>
      </c>
      <c r="P2710" s="681">
        <f t="shared" ca="1" si="185"/>
        <v>0</v>
      </c>
      <c r="Q2710" s="681">
        <f t="shared" ca="1" si="185"/>
        <v>0</v>
      </c>
      <c r="R2710" s="681">
        <f t="shared" ca="1" si="185"/>
        <v>0</v>
      </c>
      <c r="S2710" t="str">
        <f t="shared" si="182"/>
        <v>HUM_ASR_FY_2022</v>
      </c>
      <c r="T2710" s="958">
        <f t="shared" si="183"/>
        <v>45032</v>
      </c>
      <c r="U2710" t="str">
        <f t="shared" si="184"/>
        <v>Unaudited</v>
      </c>
    </row>
    <row r="2711" spans="1:21" x14ac:dyDescent="0.25">
      <c r="A2711" t="s">
        <v>437</v>
      </c>
      <c r="B2711" t="s">
        <v>1385</v>
      </c>
      <c r="C2711" t="s">
        <v>1386</v>
      </c>
      <c r="D2711" s="15">
        <v>1900</v>
      </c>
      <c r="E2711" s="15">
        <v>1</v>
      </c>
      <c r="F2711" t="s">
        <v>441</v>
      </c>
      <c r="G2711" s="121">
        <v>366</v>
      </c>
      <c r="H2711" t="s">
        <v>390</v>
      </c>
      <c r="I2711" t="s">
        <v>488</v>
      </c>
      <c r="J2711" t="s">
        <v>436</v>
      </c>
      <c r="K2711" t="s">
        <v>436</v>
      </c>
      <c r="L2711" s="756" t="s">
        <v>85</v>
      </c>
      <c r="M2711" t="s">
        <v>325</v>
      </c>
      <c r="N2711" s="681">
        <f t="shared" ca="1" si="185"/>
        <v>0</v>
      </c>
      <c r="O2711" s="681">
        <f t="shared" ca="1" si="185"/>
        <v>0</v>
      </c>
      <c r="P2711" s="681">
        <f t="shared" ca="1" si="185"/>
        <v>0</v>
      </c>
      <c r="Q2711" s="681">
        <f t="shared" ca="1" si="185"/>
        <v>0</v>
      </c>
      <c r="R2711" s="681">
        <f t="shared" ca="1" si="185"/>
        <v>0</v>
      </c>
      <c r="S2711" t="str">
        <f t="shared" si="182"/>
        <v>HUM_ASR_FY_2022</v>
      </c>
      <c r="T2711" s="958">
        <f t="shared" si="183"/>
        <v>45032</v>
      </c>
      <c r="U2711" t="str">
        <f t="shared" si="184"/>
        <v>Unaudited</v>
      </c>
    </row>
    <row r="2712" spans="1:21" x14ac:dyDescent="0.25">
      <c r="A2712" t="s">
        <v>437</v>
      </c>
      <c r="B2712" t="s">
        <v>1385</v>
      </c>
      <c r="C2712" t="s">
        <v>1386</v>
      </c>
      <c r="D2712" s="15">
        <v>1900</v>
      </c>
      <c r="E2712" s="15">
        <v>1</v>
      </c>
      <c r="F2712" t="s">
        <v>441</v>
      </c>
      <c r="G2712" s="121">
        <v>366</v>
      </c>
      <c r="H2712" t="s">
        <v>390</v>
      </c>
      <c r="I2712" t="s">
        <v>488</v>
      </c>
      <c r="J2712" t="s">
        <v>436</v>
      </c>
      <c r="K2712" t="s">
        <v>436</v>
      </c>
      <c r="L2712" s="756" t="s">
        <v>86</v>
      </c>
      <c r="M2712" t="s">
        <v>494</v>
      </c>
      <c r="N2712" s="681">
        <f t="shared" ca="1" si="185"/>
        <v>0</v>
      </c>
      <c r="O2712" s="681">
        <f t="shared" ca="1" si="185"/>
        <v>0</v>
      </c>
      <c r="P2712" s="681">
        <f t="shared" ca="1" si="185"/>
        <v>0</v>
      </c>
      <c r="Q2712" s="681">
        <f t="shared" ca="1" si="185"/>
        <v>0</v>
      </c>
      <c r="R2712" s="681">
        <f t="shared" ca="1" si="185"/>
        <v>0</v>
      </c>
      <c r="S2712" t="str">
        <f t="shared" si="182"/>
        <v>HUM_ASR_FY_2022</v>
      </c>
      <c r="T2712" s="958">
        <f t="shared" si="183"/>
        <v>45032</v>
      </c>
      <c r="U2712" t="str">
        <f t="shared" si="184"/>
        <v>Unaudited</v>
      </c>
    </row>
    <row r="2713" spans="1:21" x14ac:dyDescent="0.25">
      <c r="A2713" t="s">
        <v>437</v>
      </c>
      <c r="B2713" t="s">
        <v>1385</v>
      </c>
      <c r="C2713" t="s">
        <v>1386</v>
      </c>
      <c r="D2713" s="15">
        <v>1900</v>
      </c>
      <c r="E2713" s="15">
        <v>1</v>
      </c>
      <c r="F2713" t="s">
        <v>441</v>
      </c>
      <c r="G2713" s="121">
        <v>366</v>
      </c>
      <c r="H2713" t="s">
        <v>390</v>
      </c>
      <c r="I2713" t="s">
        <v>488</v>
      </c>
      <c r="J2713" t="s">
        <v>436</v>
      </c>
      <c r="K2713" t="s">
        <v>436</v>
      </c>
      <c r="L2713" s="756" t="s">
        <v>87</v>
      </c>
      <c r="M2713" t="s">
        <v>495</v>
      </c>
      <c r="N2713" s="681">
        <f t="shared" ca="1" si="185"/>
        <v>0</v>
      </c>
      <c r="O2713" s="681">
        <f t="shared" ca="1" si="185"/>
        <v>0</v>
      </c>
      <c r="P2713" s="681">
        <f t="shared" ca="1" si="185"/>
        <v>0</v>
      </c>
      <c r="Q2713" s="681">
        <f t="shared" ca="1" si="185"/>
        <v>0</v>
      </c>
      <c r="R2713" s="681">
        <f t="shared" ca="1" si="185"/>
        <v>0</v>
      </c>
      <c r="S2713" t="str">
        <f t="shared" si="182"/>
        <v>HUM_ASR_FY_2022</v>
      </c>
      <c r="T2713" s="958">
        <f t="shared" si="183"/>
        <v>45032</v>
      </c>
      <c r="U2713" t="str">
        <f t="shared" si="184"/>
        <v>Unaudited</v>
      </c>
    </row>
    <row r="2714" spans="1:21" x14ac:dyDescent="0.25">
      <c r="A2714" t="s">
        <v>437</v>
      </c>
      <c r="B2714" t="s">
        <v>1385</v>
      </c>
      <c r="C2714" t="s">
        <v>1386</v>
      </c>
      <c r="D2714" s="15">
        <v>1900</v>
      </c>
      <c r="E2714" s="15">
        <v>1</v>
      </c>
      <c r="F2714" t="s">
        <v>441</v>
      </c>
      <c r="G2714" s="121">
        <v>366</v>
      </c>
      <c r="H2714" t="s">
        <v>390</v>
      </c>
      <c r="I2714" t="s">
        <v>488</v>
      </c>
      <c r="J2714" t="s">
        <v>436</v>
      </c>
      <c r="K2714" t="s">
        <v>436</v>
      </c>
      <c r="L2714" s="756" t="s">
        <v>213</v>
      </c>
      <c r="M2714" t="s">
        <v>496</v>
      </c>
      <c r="N2714" s="681">
        <f t="shared" ca="1" si="185"/>
        <v>0</v>
      </c>
      <c r="O2714" s="681">
        <f t="shared" ca="1" si="185"/>
        <v>0</v>
      </c>
      <c r="P2714" s="681">
        <f t="shared" ca="1" si="185"/>
        <v>0</v>
      </c>
      <c r="Q2714" s="681">
        <f t="shared" ca="1" si="185"/>
        <v>0</v>
      </c>
      <c r="R2714" s="681">
        <f t="shared" ca="1" si="185"/>
        <v>0</v>
      </c>
      <c r="S2714" t="str">
        <f t="shared" si="182"/>
        <v>HUM_ASR_FY_2022</v>
      </c>
      <c r="T2714" s="958">
        <f t="shared" si="183"/>
        <v>45032</v>
      </c>
      <c r="U2714" t="str">
        <f t="shared" si="184"/>
        <v>Unaudited</v>
      </c>
    </row>
    <row r="2715" spans="1:21" x14ac:dyDescent="0.25">
      <c r="A2715" t="s">
        <v>437</v>
      </c>
      <c r="B2715" t="s">
        <v>1385</v>
      </c>
      <c r="C2715" t="s">
        <v>1386</v>
      </c>
      <c r="D2715" s="15">
        <v>1900</v>
      </c>
      <c r="E2715" s="15">
        <v>1</v>
      </c>
      <c r="F2715" t="s">
        <v>441</v>
      </c>
      <c r="G2715" s="121">
        <v>366</v>
      </c>
      <c r="H2715" t="s">
        <v>390</v>
      </c>
      <c r="I2715" t="s">
        <v>489</v>
      </c>
      <c r="J2715" t="s">
        <v>26</v>
      </c>
      <c r="K2715" t="s">
        <v>26</v>
      </c>
      <c r="L2715" s="756" t="s">
        <v>204</v>
      </c>
      <c r="M2715" t="s">
        <v>26</v>
      </c>
      <c r="N2715" s="681">
        <f t="shared" ca="1" si="185"/>
        <v>-1231729.4531633297</v>
      </c>
      <c r="O2715" s="681">
        <f t="shared" ca="1" si="185"/>
        <v>0</v>
      </c>
      <c r="P2715" s="681">
        <f t="shared" ca="1" si="185"/>
        <v>0</v>
      </c>
      <c r="Q2715" s="681">
        <f t="shared" ca="1" si="185"/>
        <v>0</v>
      </c>
      <c r="R2715" s="681">
        <f t="shared" ca="1" si="185"/>
        <v>0</v>
      </c>
      <c r="S2715" t="str">
        <f t="shared" si="182"/>
        <v>HUM_ASR_FY_2022</v>
      </c>
      <c r="T2715" s="958">
        <f t="shared" si="183"/>
        <v>45032</v>
      </c>
      <c r="U2715" t="str">
        <f t="shared" si="184"/>
        <v>Unaudited</v>
      </c>
    </row>
    <row r="2716" spans="1:21" x14ac:dyDescent="0.25">
      <c r="A2716" t="s">
        <v>437</v>
      </c>
      <c r="B2716" t="s">
        <v>1385</v>
      </c>
      <c r="C2716" t="s">
        <v>1386</v>
      </c>
      <c r="D2716" s="15">
        <v>1900</v>
      </c>
      <c r="E2716" s="15">
        <v>1</v>
      </c>
      <c r="F2716" t="s">
        <v>1031</v>
      </c>
      <c r="G2716" s="15" t="s">
        <v>1384</v>
      </c>
      <c r="H2716" t="s">
        <v>390</v>
      </c>
      <c r="I2716" t="s">
        <v>432</v>
      </c>
      <c r="J2716" t="s">
        <v>432</v>
      </c>
      <c r="K2716" t="s">
        <v>432</v>
      </c>
      <c r="M2716" t="s">
        <v>432</v>
      </c>
      <c r="N2716" s="681">
        <f t="shared" ca="1" si="185"/>
        <v>0</v>
      </c>
      <c r="O2716" s="681">
        <f t="shared" ca="1" si="185"/>
        <v>0</v>
      </c>
      <c r="P2716" s="681">
        <f t="shared" ca="1" si="185"/>
        <v>0</v>
      </c>
      <c r="Q2716" s="681">
        <f t="shared" ca="1" si="185"/>
        <v>0</v>
      </c>
      <c r="R2716" s="681">
        <f t="shared" ca="1" si="185"/>
        <v>-3</v>
      </c>
      <c r="S2716" t="str">
        <f t="shared" si="182"/>
        <v>HUM_ASR_FY_2022</v>
      </c>
      <c r="T2716" s="958">
        <f t="shared" si="183"/>
        <v>45032</v>
      </c>
      <c r="U2716" t="str">
        <f t="shared" si="184"/>
        <v>Unaudited</v>
      </c>
    </row>
    <row r="2717" spans="1:21" x14ac:dyDescent="0.25">
      <c r="A2717" t="s">
        <v>437</v>
      </c>
      <c r="B2717" t="s">
        <v>1385</v>
      </c>
      <c r="C2717" t="s">
        <v>1386</v>
      </c>
      <c r="D2717" s="15">
        <v>1900</v>
      </c>
      <c r="E2717" s="15">
        <v>1</v>
      </c>
      <c r="F2717" t="s">
        <v>1031</v>
      </c>
      <c r="G2717" s="15" t="s">
        <v>1384</v>
      </c>
      <c r="H2717" t="s">
        <v>390</v>
      </c>
      <c r="I2717" t="s">
        <v>487</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-15764.929999999935</v>
      </c>
      <c r="S2717" t="str">
        <f t="shared" si="182"/>
        <v>HUM_ASR_FY_2022</v>
      </c>
      <c r="T2717" s="958">
        <f t="shared" si="183"/>
        <v>45032</v>
      </c>
      <c r="U2717" t="str">
        <f t="shared" si="184"/>
        <v>Unaudited</v>
      </c>
    </row>
    <row r="2718" spans="1:21" x14ac:dyDescent="0.25">
      <c r="A2718" t="s">
        <v>437</v>
      </c>
      <c r="B2718" t="s">
        <v>1385</v>
      </c>
      <c r="C2718" t="s">
        <v>1386</v>
      </c>
      <c r="D2718" s="15">
        <v>1900</v>
      </c>
      <c r="E2718" s="15">
        <v>1</v>
      </c>
      <c r="F2718" t="s">
        <v>1031</v>
      </c>
      <c r="G2718" s="15" t="s">
        <v>1384</v>
      </c>
      <c r="H2718" t="s">
        <v>390</v>
      </c>
      <c r="I2718" t="s">
        <v>487</v>
      </c>
      <c r="J2718" t="s">
        <v>12</v>
      </c>
      <c r="K2718" t="s">
        <v>222</v>
      </c>
      <c r="L2718" s="756">
        <v>1.2</v>
      </c>
      <c r="M2718" t="s">
        <v>222</v>
      </c>
      <c r="N2718" s="681">
        <f t="shared" ca="1" si="185"/>
        <v>0</v>
      </c>
      <c r="O2718" s="681">
        <f t="shared" ca="1" si="185"/>
        <v>0</v>
      </c>
      <c r="P2718" s="681">
        <f t="shared" ca="1" si="185"/>
        <v>0</v>
      </c>
      <c r="Q2718" s="681">
        <f t="shared" ca="1" si="185"/>
        <v>0</v>
      </c>
      <c r="R2718" s="681">
        <f t="shared" ca="1" si="185"/>
        <v>0</v>
      </c>
      <c r="S2718" t="str">
        <f t="shared" si="182"/>
        <v>HUM_ASR_FY_2022</v>
      </c>
      <c r="T2718" s="958">
        <f t="shared" si="183"/>
        <v>45032</v>
      </c>
      <c r="U2718" t="str">
        <f t="shared" si="184"/>
        <v>Unaudited</v>
      </c>
    </row>
    <row r="2719" spans="1:21" x14ac:dyDescent="0.25">
      <c r="A2719" t="s">
        <v>437</v>
      </c>
      <c r="B2719" t="s">
        <v>1385</v>
      </c>
      <c r="C2719" t="s">
        <v>1386</v>
      </c>
      <c r="D2719" s="15">
        <v>1900</v>
      </c>
      <c r="E2719" s="15">
        <v>1</v>
      </c>
      <c r="F2719" t="s">
        <v>1031</v>
      </c>
      <c r="G2719" s="15" t="s">
        <v>1384</v>
      </c>
      <c r="H2719" t="s">
        <v>390</v>
      </c>
      <c r="I2719" t="s">
        <v>487</v>
      </c>
      <c r="J2719" t="s">
        <v>12</v>
      </c>
      <c r="K2719" t="s">
        <v>1323</v>
      </c>
      <c r="L2719" s="756" t="s">
        <v>1319</v>
      </c>
      <c r="M2719" t="s">
        <v>1323</v>
      </c>
      <c r="N2719" s="681">
        <f t="shared" ca="1" si="185"/>
        <v>0</v>
      </c>
      <c r="O2719" s="681">
        <f t="shared" ca="1" si="185"/>
        <v>0</v>
      </c>
      <c r="P2719" s="681">
        <f t="shared" ca="1" si="185"/>
        <v>0</v>
      </c>
      <c r="Q2719" s="681">
        <f t="shared" ca="1" si="185"/>
        <v>0</v>
      </c>
      <c r="R2719" s="681">
        <f t="shared" ca="1" si="185"/>
        <v>-113075.43000000002</v>
      </c>
      <c r="S2719" t="str">
        <f t="shared" si="182"/>
        <v>HUM_ASR_FY_2022</v>
      </c>
      <c r="T2719" s="958">
        <f t="shared" si="183"/>
        <v>45032</v>
      </c>
      <c r="U2719" t="str">
        <f t="shared" si="184"/>
        <v>Unaudited</v>
      </c>
    </row>
    <row r="2720" spans="1:21" x14ac:dyDescent="0.25">
      <c r="A2720" t="s">
        <v>437</v>
      </c>
      <c r="B2720" t="s">
        <v>1385</v>
      </c>
      <c r="C2720" t="s">
        <v>1386</v>
      </c>
      <c r="D2720" s="15">
        <v>1900</v>
      </c>
      <c r="E2720" s="15">
        <v>1</v>
      </c>
      <c r="F2720" t="s">
        <v>1031</v>
      </c>
      <c r="G2720" s="15" t="s">
        <v>1384</v>
      </c>
      <c r="H2720" t="s">
        <v>390</v>
      </c>
      <c r="I2720" t="s">
        <v>487</v>
      </c>
      <c r="J2720" t="s">
        <v>12</v>
      </c>
      <c r="K2720" t="s">
        <v>1325</v>
      </c>
      <c r="L2720" s="756" t="s">
        <v>1324</v>
      </c>
      <c r="M2720" t="s">
        <v>1325</v>
      </c>
      <c r="N2720" s="681">
        <f t="shared" ca="1" si="185"/>
        <v>0</v>
      </c>
      <c r="O2720" s="681">
        <f t="shared" ca="1" si="185"/>
        <v>0</v>
      </c>
      <c r="P2720" s="681">
        <f t="shared" ca="1" si="185"/>
        <v>0</v>
      </c>
      <c r="Q2720" s="681">
        <f t="shared" ca="1" si="185"/>
        <v>0</v>
      </c>
      <c r="R2720" s="681">
        <f t="shared" ca="1" si="185"/>
        <v>-1383640.19</v>
      </c>
      <c r="S2720" t="str">
        <f t="shared" si="182"/>
        <v>HUM_ASR_FY_2022</v>
      </c>
      <c r="T2720" s="958">
        <f t="shared" si="183"/>
        <v>45032</v>
      </c>
      <c r="U2720" t="str">
        <f t="shared" si="184"/>
        <v>Unaudited</v>
      </c>
    </row>
    <row r="2721" spans="1:21" x14ac:dyDescent="0.25">
      <c r="A2721" t="s">
        <v>437</v>
      </c>
      <c r="B2721" t="s">
        <v>1385</v>
      </c>
      <c r="C2721" t="s">
        <v>1386</v>
      </c>
      <c r="D2721" s="15">
        <v>1900</v>
      </c>
      <c r="E2721" s="15">
        <v>1</v>
      </c>
      <c r="F2721" t="s">
        <v>1031</v>
      </c>
      <c r="G2721" s="15" t="s">
        <v>1384</v>
      </c>
      <c r="H2721" t="s">
        <v>390</v>
      </c>
      <c r="I2721" t="s">
        <v>487</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144301.02999999997</v>
      </c>
      <c r="S2721" t="str">
        <f t="shared" si="182"/>
        <v>HUM_ASR_FY_2022</v>
      </c>
      <c r="T2721" s="958">
        <f t="shared" si="183"/>
        <v>45032</v>
      </c>
      <c r="U2721" t="str">
        <f t="shared" si="184"/>
        <v>Unaudited</v>
      </c>
    </row>
    <row r="2722" spans="1:21" x14ac:dyDescent="0.25">
      <c r="A2722" t="s">
        <v>437</v>
      </c>
      <c r="B2722" t="s">
        <v>1385</v>
      </c>
      <c r="C2722" t="s">
        <v>1386</v>
      </c>
      <c r="D2722" s="15">
        <v>1900</v>
      </c>
      <c r="E2722" s="15">
        <v>1</v>
      </c>
      <c r="F2722" t="s">
        <v>1031</v>
      </c>
      <c r="G2722" s="15" t="s">
        <v>1384</v>
      </c>
      <c r="H2722" t="s">
        <v>390</v>
      </c>
      <c r="I2722" t="s">
        <v>488</v>
      </c>
      <c r="J2722" t="s">
        <v>433</v>
      </c>
      <c r="K2722" t="s">
        <v>796</v>
      </c>
      <c r="L2722" s="756">
        <v>2.1</v>
      </c>
      <c r="M2722" t="s">
        <v>731</v>
      </c>
      <c r="N2722" s="681">
        <f t="shared" ca="1" si="185"/>
        <v>0</v>
      </c>
      <c r="O2722" s="681">
        <f t="shared" ca="1" si="185"/>
        <v>0</v>
      </c>
      <c r="P2722" s="681">
        <f t="shared" ca="1" si="185"/>
        <v>0</v>
      </c>
      <c r="Q2722" s="681">
        <f t="shared" ca="1" si="185"/>
        <v>0</v>
      </c>
      <c r="R2722" s="681">
        <f t="shared" ca="1" si="185"/>
        <v>-3659</v>
      </c>
      <c r="S2722" t="str">
        <f t="shared" si="182"/>
        <v>HUM_ASR_FY_2022</v>
      </c>
      <c r="T2722" s="958">
        <f t="shared" si="183"/>
        <v>45032</v>
      </c>
      <c r="U2722" t="str">
        <f t="shared" si="184"/>
        <v>Unaudited</v>
      </c>
    </row>
    <row r="2723" spans="1:21" x14ac:dyDescent="0.25">
      <c r="A2723" t="s">
        <v>437</v>
      </c>
      <c r="B2723" t="s">
        <v>1385</v>
      </c>
      <c r="C2723" t="s">
        <v>1386</v>
      </c>
      <c r="D2723" s="15">
        <v>1900</v>
      </c>
      <c r="E2723" s="15">
        <v>1</v>
      </c>
      <c r="F2723" t="s">
        <v>1031</v>
      </c>
      <c r="G2723" s="15" t="s">
        <v>1384</v>
      </c>
      <c r="H2723" t="s">
        <v>390</v>
      </c>
      <c r="I2723" t="s">
        <v>488</v>
      </c>
      <c r="J2723" t="s">
        <v>433</v>
      </c>
      <c r="K2723" t="s">
        <v>796</v>
      </c>
      <c r="L2723" s="756">
        <v>2.2000000000000002</v>
      </c>
      <c r="M2723" t="s">
        <v>732</v>
      </c>
      <c r="N2723" s="681">
        <f t="shared" ca="1" si="185"/>
        <v>0</v>
      </c>
      <c r="O2723" s="681">
        <f t="shared" ca="1" si="185"/>
        <v>0</v>
      </c>
      <c r="P2723" s="681">
        <f t="shared" ca="1" si="185"/>
        <v>0</v>
      </c>
      <c r="Q2723" s="681">
        <f t="shared" ca="1" si="185"/>
        <v>0</v>
      </c>
      <c r="R2723" s="681">
        <f t="shared" ca="1" si="185"/>
        <v>0</v>
      </c>
      <c r="S2723" t="str">
        <f t="shared" si="182"/>
        <v>HUM_ASR_FY_2022</v>
      </c>
      <c r="T2723" s="958">
        <f t="shared" si="183"/>
        <v>45032</v>
      </c>
      <c r="U2723" t="str">
        <f t="shared" si="184"/>
        <v>Unaudited</v>
      </c>
    </row>
    <row r="2724" spans="1:21" x14ac:dyDescent="0.25">
      <c r="A2724" t="s">
        <v>437</v>
      </c>
      <c r="B2724" t="s">
        <v>1385</v>
      </c>
      <c r="C2724" t="s">
        <v>1386</v>
      </c>
      <c r="D2724" s="15">
        <v>1900</v>
      </c>
      <c r="E2724" s="15">
        <v>1</v>
      </c>
      <c r="F2724" t="s">
        <v>1031</v>
      </c>
      <c r="G2724" s="15" t="s">
        <v>1384</v>
      </c>
      <c r="H2724" t="s">
        <v>390</v>
      </c>
      <c r="I2724" t="s">
        <v>488</v>
      </c>
      <c r="J2724" t="s">
        <v>433</v>
      </c>
      <c r="K2724" t="s">
        <v>796</v>
      </c>
      <c r="L2724" s="756">
        <v>2.2999999999999998</v>
      </c>
      <c r="M2724" t="s">
        <v>733</v>
      </c>
      <c r="N2724" s="681">
        <f t="shared" ca="1" si="185"/>
        <v>0</v>
      </c>
      <c r="O2724" s="681">
        <f t="shared" ca="1" si="185"/>
        <v>0</v>
      </c>
      <c r="P2724" s="681">
        <f t="shared" ca="1" si="185"/>
        <v>0</v>
      </c>
      <c r="Q2724" s="681">
        <f t="shared" ca="1" si="185"/>
        <v>0</v>
      </c>
      <c r="R2724" s="681">
        <f t="shared" ca="1" si="185"/>
        <v>102896.17000000001</v>
      </c>
      <c r="S2724" t="str">
        <f t="shared" si="182"/>
        <v>HUM_ASR_FY_2022</v>
      </c>
      <c r="T2724" s="958">
        <f t="shared" si="183"/>
        <v>45032</v>
      </c>
      <c r="U2724" t="str">
        <f t="shared" si="184"/>
        <v>Unaudited</v>
      </c>
    </row>
    <row r="2725" spans="1:21" x14ac:dyDescent="0.25">
      <c r="A2725" t="s">
        <v>437</v>
      </c>
      <c r="B2725" t="s">
        <v>1385</v>
      </c>
      <c r="C2725" t="s">
        <v>1386</v>
      </c>
      <c r="D2725" s="15">
        <v>1900</v>
      </c>
      <c r="E2725" s="15">
        <v>1</v>
      </c>
      <c r="F2725" t="s">
        <v>1031</v>
      </c>
      <c r="G2725" s="15" t="s">
        <v>1384</v>
      </c>
      <c r="H2725" t="s">
        <v>390</v>
      </c>
      <c r="I2725" t="s">
        <v>488</v>
      </c>
      <c r="J2725" t="s">
        <v>433</v>
      </c>
      <c r="K2725" t="s">
        <v>796</v>
      </c>
      <c r="L2725" s="756">
        <v>2.4</v>
      </c>
      <c r="M2725" t="s">
        <v>734</v>
      </c>
      <c r="N2725" s="681">
        <f t="shared" ca="1" si="185"/>
        <v>0</v>
      </c>
      <c r="O2725" s="681">
        <f t="shared" ca="1" si="185"/>
        <v>0</v>
      </c>
      <c r="P2725" s="681">
        <f t="shared" ca="1" si="185"/>
        <v>0</v>
      </c>
      <c r="Q2725" s="681">
        <f t="shared" ca="1" si="185"/>
        <v>0</v>
      </c>
      <c r="R2725" s="681">
        <f t="shared" ca="1" si="185"/>
        <v>0</v>
      </c>
      <c r="S2725" t="str">
        <f t="shared" si="182"/>
        <v>HUM_ASR_FY_2022</v>
      </c>
      <c r="T2725" s="958">
        <f t="shared" si="183"/>
        <v>45032</v>
      </c>
      <c r="U2725" t="str">
        <f t="shared" si="184"/>
        <v>Unaudited</v>
      </c>
    </row>
    <row r="2726" spans="1:21" x14ac:dyDescent="0.25">
      <c r="A2726" t="s">
        <v>437</v>
      </c>
      <c r="B2726" t="s">
        <v>1385</v>
      </c>
      <c r="C2726" t="s">
        <v>1386</v>
      </c>
      <c r="D2726" s="15">
        <v>1900</v>
      </c>
      <c r="E2726" s="15">
        <v>1</v>
      </c>
      <c r="F2726" t="s">
        <v>1031</v>
      </c>
      <c r="G2726" s="15" t="s">
        <v>1384</v>
      </c>
      <c r="H2726" t="s">
        <v>390</v>
      </c>
      <c r="I2726" t="s">
        <v>488</v>
      </c>
      <c r="J2726" t="s">
        <v>433</v>
      </c>
      <c r="K2726" t="s">
        <v>796</v>
      </c>
      <c r="L2726" s="756">
        <v>2.5</v>
      </c>
      <c r="M2726" t="s">
        <v>776</v>
      </c>
      <c r="N2726" s="681">
        <f t="shared" ca="1" si="185"/>
        <v>0</v>
      </c>
      <c r="O2726" s="681">
        <f t="shared" ca="1" si="185"/>
        <v>0</v>
      </c>
      <c r="P2726" s="681">
        <f t="shared" ca="1" si="185"/>
        <v>0</v>
      </c>
      <c r="Q2726" s="681">
        <f t="shared" ca="1" si="185"/>
        <v>0</v>
      </c>
      <c r="R2726" s="681">
        <f t="shared" ca="1" si="185"/>
        <v>-132</v>
      </c>
      <c r="S2726" t="str">
        <f t="shared" si="182"/>
        <v>HUM_ASR_FY_2022</v>
      </c>
      <c r="T2726" s="958">
        <f t="shared" si="183"/>
        <v>45032</v>
      </c>
      <c r="U2726" t="str">
        <f t="shared" si="184"/>
        <v>Unaudited</v>
      </c>
    </row>
    <row r="2727" spans="1:21" x14ac:dyDescent="0.25">
      <c r="A2727" t="s">
        <v>437</v>
      </c>
      <c r="B2727" t="s">
        <v>1385</v>
      </c>
      <c r="C2727" t="s">
        <v>1386</v>
      </c>
      <c r="D2727" s="15">
        <v>1900</v>
      </c>
      <c r="E2727" s="15">
        <v>1</v>
      </c>
      <c r="F2727" t="s">
        <v>1031</v>
      </c>
      <c r="G2727" s="15" t="s">
        <v>1384</v>
      </c>
      <c r="H2727" t="s">
        <v>390</v>
      </c>
      <c r="I2727" t="s">
        <v>488</v>
      </c>
      <c r="J2727" t="s">
        <v>433</v>
      </c>
      <c r="K2727" t="s">
        <v>796</v>
      </c>
      <c r="L2727" s="756">
        <v>2.6</v>
      </c>
      <c r="M2727" t="s">
        <v>186</v>
      </c>
      <c r="N2727" s="681">
        <f t="shared" ca="1" si="185"/>
        <v>0</v>
      </c>
      <c r="O2727" s="681">
        <f t="shared" ca="1" si="185"/>
        <v>0</v>
      </c>
      <c r="P2727" s="681">
        <f t="shared" ca="1" si="185"/>
        <v>0</v>
      </c>
      <c r="Q2727" s="681">
        <f t="shared" ca="1" si="185"/>
        <v>0</v>
      </c>
      <c r="R2727" s="681">
        <f t="shared" ca="1" si="185"/>
        <v>-36501.329999999987</v>
      </c>
      <c r="S2727" t="str">
        <f t="shared" si="182"/>
        <v>HUM_ASR_FY_2022</v>
      </c>
      <c r="T2727" s="958">
        <f t="shared" si="183"/>
        <v>45032</v>
      </c>
      <c r="U2727" t="str">
        <f t="shared" si="184"/>
        <v>Unaudited</v>
      </c>
    </row>
    <row r="2728" spans="1:21" x14ac:dyDescent="0.25">
      <c r="A2728" t="s">
        <v>437</v>
      </c>
      <c r="B2728" t="s">
        <v>1385</v>
      </c>
      <c r="C2728" t="s">
        <v>1386</v>
      </c>
      <c r="D2728" s="15">
        <v>1900</v>
      </c>
      <c r="E2728" s="15">
        <v>1</v>
      </c>
      <c r="F2728" t="s">
        <v>1031</v>
      </c>
      <c r="G2728" s="15" t="s">
        <v>1384</v>
      </c>
      <c r="H2728" t="s">
        <v>390</v>
      </c>
      <c r="I2728" t="s">
        <v>488</v>
      </c>
      <c r="J2728" t="s">
        <v>433</v>
      </c>
      <c r="K2728" t="s">
        <v>796</v>
      </c>
      <c r="L2728" s="756">
        <v>2.7</v>
      </c>
      <c r="M2728" t="s">
        <v>797</v>
      </c>
      <c r="N2728" s="681">
        <f t="shared" ca="1" si="185"/>
        <v>0</v>
      </c>
      <c r="O2728" s="681">
        <f t="shared" ca="1" si="185"/>
        <v>0</v>
      </c>
      <c r="P2728" s="681">
        <f t="shared" ca="1" si="185"/>
        <v>0</v>
      </c>
      <c r="Q2728" s="681">
        <f t="shared" ca="1" si="185"/>
        <v>0</v>
      </c>
      <c r="R2728" s="681">
        <f t="shared" ca="1" si="185"/>
        <v>-558760.76340685866</v>
      </c>
      <c r="S2728" t="str">
        <f t="shared" si="182"/>
        <v>HUM_ASR_FY_2022</v>
      </c>
      <c r="T2728" s="958">
        <f t="shared" si="183"/>
        <v>45032</v>
      </c>
      <c r="U2728" t="str">
        <f t="shared" si="184"/>
        <v>Unaudited</v>
      </c>
    </row>
    <row r="2729" spans="1:21" x14ac:dyDescent="0.25">
      <c r="A2729" t="s">
        <v>437</v>
      </c>
      <c r="B2729" t="s">
        <v>1385</v>
      </c>
      <c r="C2729" t="s">
        <v>1386</v>
      </c>
      <c r="D2729" s="15">
        <v>1900</v>
      </c>
      <c r="E2729" s="15">
        <v>1</v>
      </c>
      <c r="F2729" t="s">
        <v>1031</v>
      </c>
      <c r="G2729" s="15" t="s">
        <v>1384</v>
      </c>
      <c r="H2729" t="s">
        <v>390</v>
      </c>
      <c r="I2729" t="s">
        <v>488</v>
      </c>
      <c r="J2729" t="s">
        <v>433</v>
      </c>
      <c r="K2729" t="s">
        <v>796</v>
      </c>
      <c r="L2729" s="756">
        <v>2.8</v>
      </c>
      <c r="M2729" t="s">
        <v>798</v>
      </c>
      <c r="N2729" s="681">
        <f t="shared" ca="1" si="185"/>
        <v>0</v>
      </c>
      <c r="O2729" s="681">
        <f t="shared" ca="1" si="185"/>
        <v>0</v>
      </c>
      <c r="P2729" s="681">
        <f t="shared" ca="1" si="185"/>
        <v>0</v>
      </c>
      <c r="Q2729" s="681">
        <f t="shared" ca="1" si="185"/>
        <v>0</v>
      </c>
      <c r="R2729" s="681">
        <f t="shared" ca="1" si="185"/>
        <v>0</v>
      </c>
      <c r="S2729" t="str">
        <f t="shared" si="182"/>
        <v>HUM_ASR_FY_2022</v>
      </c>
      <c r="T2729" s="958">
        <f t="shared" si="183"/>
        <v>45032</v>
      </c>
      <c r="U2729" t="str">
        <f t="shared" si="184"/>
        <v>Unaudited</v>
      </c>
    </row>
    <row r="2730" spans="1:21" x14ac:dyDescent="0.25">
      <c r="A2730" t="s">
        <v>437</v>
      </c>
      <c r="B2730" t="s">
        <v>1385</v>
      </c>
      <c r="C2730" t="s">
        <v>1386</v>
      </c>
      <c r="D2730" s="15">
        <v>1900</v>
      </c>
      <c r="E2730" s="15">
        <v>1</v>
      </c>
      <c r="F2730" t="s">
        <v>1031</v>
      </c>
      <c r="G2730" s="15" t="s">
        <v>1384</v>
      </c>
      <c r="H2730" t="s">
        <v>390</v>
      </c>
      <c r="I2730" t="s">
        <v>488</v>
      </c>
      <c r="J2730" t="s">
        <v>433</v>
      </c>
      <c r="K2730" t="s">
        <v>796</v>
      </c>
      <c r="L2730" s="756">
        <v>2.9</v>
      </c>
      <c r="M2730" t="s">
        <v>779</v>
      </c>
      <c r="N2730" s="681">
        <f t="shared" ca="1" si="185"/>
        <v>0</v>
      </c>
      <c r="O2730" s="681">
        <f t="shared" ca="1" si="185"/>
        <v>0</v>
      </c>
      <c r="P2730" s="681">
        <f t="shared" ca="1" si="185"/>
        <v>0</v>
      </c>
      <c r="Q2730" s="681">
        <f t="shared" ca="1" si="185"/>
        <v>0</v>
      </c>
      <c r="R2730" s="681">
        <f t="shared" ca="1" si="185"/>
        <v>0</v>
      </c>
      <c r="S2730" t="str">
        <f t="shared" si="182"/>
        <v>HUM_ASR_FY_2022</v>
      </c>
      <c r="T2730" s="958">
        <f t="shared" si="183"/>
        <v>45032</v>
      </c>
      <c r="U2730" t="str">
        <f t="shared" si="184"/>
        <v>Unaudited</v>
      </c>
    </row>
    <row r="2731" spans="1:21" x14ac:dyDescent="0.25">
      <c r="A2731" t="s">
        <v>437</v>
      </c>
      <c r="B2731" t="s">
        <v>1385</v>
      </c>
      <c r="C2731" t="s">
        <v>1386</v>
      </c>
      <c r="D2731" s="15">
        <v>1900</v>
      </c>
      <c r="E2731" s="15">
        <v>1</v>
      </c>
      <c r="F2731" t="s">
        <v>1031</v>
      </c>
      <c r="G2731" s="15" t="s">
        <v>1384</v>
      </c>
      <c r="H2731" t="s">
        <v>390</v>
      </c>
      <c r="I2731" t="s">
        <v>488</v>
      </c>
      <c r="J2731" t="s">
        <v>433</v>
      </c>
      <c r="K2731" t="s">
        <v>223</v>
      </c>
      <c r="L2731" s="756">
        <v>2.11</v>
      </c>
      <c r="M2731" t="s">
        <v>228</v>
      </c>
      <c r="N2731" s="681">
        <f t="shared" ca="1" si="185"/>
        <v>0</v>
      </c>
      <c r="O2731" s="681">
        <f t="shared" ca="1" si="185"/>
        <v>0</v>
      </c>
      <c r="P2731" s="681">
        <f t="shared" ca="1" si="185"/>
        <v>0</v>
      </c>
      <c r="Q2731" s="681">
        <f t="shared" ca="1" si="185"/>
        <v>0</v>
      </c>
      <c r="R2731" s="681">
        <f t="shared" ca="1" si="185"/>
        <v>21536.7</v>
      </c>
      <c r="S2731" t="str">
        <f t="shared" si="182"/>
        <v>HUM_ASR_FY_2022</v>
      </c>
      <c r="T2731" s="958">
        <f t="shared" si="183"/>
        <v>45032</v>
      </c>
      <c r="U2731" t="str">
        <f t="shared" si="184"/>
        <v>Unaudited</v>
      </c>
    </row>
    <row r="2732" spans="1:21" x14ac:dyDescent="0.25">
      <c r="A2732" t="s">
        <v>437</v>
      </c>
      <c r="B2732" t="s">
        <v>1385</v>
      </c>
      <c r="C2732" t="s">
        <v>1386</v>
      </c>
      <c r="D2732" s="15">
        <v>1900</v>
      </c>
      <c r="E2732" s="15">
        <v>1</v>
      </c>
      <c r="F2732" t="s">
        <v>1031</v>
      </c>
      <c r="G2732" s="15" t="s">
        <v>1384</v>
      </c>
      <c r="H2732" t="s">
        <v>390</v>
      </c>
      <c r="I2732" t="s">
        <v>488</v>
      </c>
      <c r="J2732" t="s">
        <v>433</v>
      </c>
      <c r="K2732" t="s">
        <v>223</v>
      </c>
      <c r="L2732" s="756">
        <v>2.12</v>
      </c>
      <c r="M2732" t="s">
        <v>552</v>
      </c>
      <c r="N2732" s="681">
        <f t="shared" ca="1" si="185"/>
        <v>0</v>
      </c>
      <c r="O2732" s="681">
        <f t="shared" ca="1" si="185"/>
        <v>0</v>
      </c>
      <c r="P2732" s="681">
        <f t="shared" ca="1" si="185"/>
        <v>0</v>
      </c>
      <c r="Q2732" s="681">
        <f t="shared" ca="1" si="185"/>
        <v>0</v>
      </c>
      <c r="R2732" s="681">
        <f t="shared" ca="1" si="185"/>
        <v>218525.19000000003</v>
      </c>
      <c r="S2732" t="str">
        <f t="shared" si="182"/>
        <v>HUM_ASR_FY_2022</v>
      </c>
      <c r="T2732" s="958">
        <f t="shared" si="183"/>
        <v>45032</v>
      </c>
      <c r="U2732" t="str">
        <f t="shared" si="184"/>
        <v>Unaudited</v>
      </c>
    </row>
    <row r="2733" spans="1:21" x14ac:dyDescent="0.25">
      <c r="A2733" t="s">
        <v>437</v>
      </c>
      <c r="B2733" t="s">
        <v>1385</v>
      </c>
      <c r="C2733" t="s">
        <v>1386</v>
      </c>
      <c r="D2733" s="15">
        <v>1900</v>
      </c>
      <c r="E2733" s="15">
        <v>1</v>
      </c>
      <c r="F2733" t="s">
        <v>1031</v>
      </c>
      <c r="G2733" s="15" t="s">
        <v>1384</v>
      </c>
      <c r="H2733" t="s">
        <v>390</v>
      </c>
      <c r="I2733" t="s">
        <v>488</v>
      </c>
      <c r="J2733" t="s">
        <v>433</v>
      </c>
      <c r="K2733" t="s">
        <v>223</v>
      </c>
      <c r="L2733" s="756">
        <v>2.13</v>
      </c>
      <c r="M2733" t="s">
        <v>229</v>
      </c>
      <c r="N2733" s="681">
        <f t="shared" ca="1" si="185"/>
        <v>0</v>
      </c>
      <c r="O2733" s="681">
        <f t="shared" ca="1" si="185"/>
        <v>0</v>
      </c>
      <c r="P2733" s="681">
        <f t="shared" ca="1" si="185"/>
        <v>0</v>
      </c>
      <c r="Q2733" s="681">
        <f t="shared" ca="1" si="185"/>
        <v>0</v>
      </c>
      <c r="R2733" s="681">
        <f t="shared" ca="1" si="185"/>
        <v>-28791.13</v>
      </c>
      <c r="S2733" t="str">
        <f t="shared" si="182"/>
        <v>HUM_ASR_FY_2022</v>
      </c>
      <c r="T2733" s="958">
        <f t="shared" si="183"/>
        <v>45032</v>
      </c>
      <c r="U2733" t="str">
        <f t="shared" si="184"/>
        <v>Unaudited</v>
      </c>
    </row>
    <row r="2734" spans="1:21" x14ac:dyDescent="0.25">
      <c r="A2734" t="s">
        <v>437</v>
      </c>
      <c r="B2734" t="s">
        <v>1385</v>
      </c>
      <c r="C2734" t="s">
        <v>1386</v>
      </c>
      <c r="D2734" s="15">
        <v>1900</v>
      </c>
      <c r="E2734" s="15">
        <v>1</v>
      </c>
      <c r="F2734" t="s">
        <v>1031</v>
      </c>
      <c r="G2734" s="15" t="s">
        <v>1384</v>
      </c>
      <c r="H2734" t="s">
        <v>390</v>
      </c>
      <c r="I2734" t="s">
        <v>488</v>
      </c>
      <c r="J2734" t="s">
        <v>433</v>
      </c>
      <c r="K2734" t="s">
        <v>223</v>
      </c>
      <c r="L2734" s="756">
        <v>2.14</v>
      </c>
      <c r="M2734" t="s">
        <v>556</v>
      </c>
      <c r="N2734" s="681">
        <f t="shared" ca="1" si="185"/>
        <v>0</v>
      </c>
      <c r="O2734" s="681">
        <f t="shared" ca="1" si="185"/>
        <v>0</v>
      </c>
      <c r="P2734" s="681">
        <f t="shared" ca="1" si="185"/>
        <v>0</v>
      </c>
      <c r="Q2734" s="681">
        <f t="shared" ca="1" si="185"/>
        <v>0</v>
      </c>
      <c r="R2734" s="681">
        <f t="shared" ca="1" si="185"/>
        <v>13844.879999999997</v>
      </c>
      <c r="S2734" t="str">
        <f t="shared" si="182"/>
        <v>HUM_ASR_FY_2022</v>
      </c>
      <c r="T2734" s="958">
        <f t="shared" si="183"/>
        <v>45032</v>
      </c>
      <c r="U2734" t="str">
        <f t="shared" si="184"/>
        <v>Unaudited</v>
      </c>
    </row>
    <row r="2735" spans="1:21" x14ac:dyDescent="0.25">
      <c r="A2735" t="s">
        <v>437</v>
      </c>
      <c r="B2735" t="s">
        <v>1385</v>
      </c>
      <c r="C2735" t="s">
        <v>1386</v>
      </c>
      <c r="D2735" s="15">
        <v>1900</v>
      </c>
      <c r="E2735" s="15">
        <v>1</v>
      </c>
      <c r="F2735" t="s">
        <v>1031</v>
      </c>
      <c r="G2735" s="15" t="s">
        <v>1384</v>
      </c>
      <c r="H2735" t="s">
        <v>390</v>
      </c>
      <c r="I2735" t="s">
        <v>488</v>
      </c>
      <c r="J2735" t="s">
        <v>433</v>
      </c>
      <c r="K2735" t="s">
        <v>223</v>
      </c>
      <c r="L2735" s="756">
        <v>2.15</v>
      </c>
      <c r="M2735" t="s">
        <v>20</v>
      </c>
      <c r="N2735" s="681">
        <f t="shared" ca="1" si="185"/>
        <v>0</v>
      </c>
      <c r="O2735" s="681">
        <f t="shared" ca="1" si="185"/>
        <v>0</v>
      </c>
      <c r="P2735" s="681">
        <f t="shared" ca="1" si="185"/>
        <v>0</v>
      </c>
      <c r="Q2735" s="681">
        <f t="shared" ca="1" si="185"/>
        <v>0</v>
      </c>
      <c r="R2735" s="681">
        <f t="shared" ca="1" si="185"/>
        <v>41654.622727272719</v>
      </c>
      <c r="S2735" t="str">
        <f t="shared" si="182"/>
        <v>HUM_ASR_FY_2022</v>
      </c>
      <c r="T2735" s="958">
        <f t="shared" si="183"/>
        <v>45032</v>
      </c>
      <c r="U2735" t="str">
        <f t="shared" si="184"/>
        <v>Unaudited</v>
      </c>
    </row>
    <row r="2736" spans="1:21" x14ac:dyDescent="0.25">
      <c r="A2736" t="s">
        <v>437</v>
      </c>
      <c r="B2736" t="s">
        <v>1385</v>
      </c>
      <c r="C2736" t="s">
        <v>1386</v>
      </c>
      <c r="D2736" s="15">
        <v>1900</v>
      </c>
      <c r="E2736" s="15">
        <v>1</v>
      </c>
      <c r="F2736" t="s">
        <v>1031</v>
      </c>
      <c r="G2736" s="15" t="s">
        <v>1384</v>
      </c>
      <c r="H2736" t="s">
        <v>390</v>
      </c>
      <c r="I2736" t="s">
        <v>488</v>
      </c>
      <c r="J2736" t="s">
        <v>433</v>
      </c>
      <c r="K2736" t="s">
        <v>223</v>
      </c>
      <c r="L2736" s="756">
        <v>2.16</v>
      </c>
      <c r="M2736" t="s">
        <v>799</v>
      </c>
      <c r="N2736" s="681">
        <f t="shared" ca="1" si="185"/>
        <v>0</v>
      </c>
      <c r="O2736" s="681">
        <f t="shared" ca="1" si="185"/>
        <v>0</v>
      </c>
      <c r="P2736" s="681">
        <f t="shared" ca="1" si="185"/>
        <v>0</v>
      </c>
      <c r="Q2736" s="681">
        <f t="shared" ca="1" si="185"/>
        <v>0</v>
      </c>
      <c r="R2736" s="681">
        <f t="shared" ca="1" si="185"/>
        <v>0</v>
      </c>
      <c r="S2736" t="str">
        <f t="shared" si="182"/>
        <v>HUM_ASR_FY_2022</v>
      </c>
      <c r="T2736" s="958">
        <f t="shared" si="183"/>
        <v>45032</v>
      </c>
      <c r="U2736" t="str">
        <f t="shared" si="184"/>
        <v>Unaudited</v>
      </c>
    </row>
    <row r="2737" spans="1:21" x14ac:dyDescent="0.25">
      <c r="A2737" t="s">
        <v>437</v>
      </c>
      <c r="B2737" t="s">
        <v>1385</v>
      </c>
      <c r="C2737" t="s">
        <v>1386</v>
      </c>
      <c r="D2737" s="15">
        <v>1900</v>
      </c>
      <c r="E2737" s="15">
        <v>1</v>
      </c>
      <c r="F2737" t="s">
        <v>1031</v>
      </c>
      <c r="G2737" s="15" t="s">
        <v>1384</v>
      </c>
      <c r="H2737" t="s">
        <v>390</v>
      </c>
      <c r="I2737" t="s">
        <v>488</v>
      </c>
      <c r="J2737" t="s">
        <v>433</v>
      </c>
      <c r="K2737" t="s">
        <v>223</v>
      </c>
      <c r="L2737" s="756">
        <v>2.17</v>
      </c>
      <c r="M2737" t="s">
        <v>1052</v>
      </c>
      <c r="N2737" s="681">
        <f t="shared" ca="1" si="185"/>
        <v>0</v>
      </c>
      <c r="O2737" s="681">
        <f t="shared" ca="1" si="185"/>
        <v>0</v>
      </c>
      <c r="P2737" s="681">
        <f t="shared" ca="1" si="185"/>
        <v>0</v>
      </c>
      <c r="Q2737" s="681">
        <f t="shared" ca="1" si="185"/>
        <v>0</v>
      </c>
      <c r="R2737" s="681">
        <f t="shared" ca="1" si="185"/>
        <v>0</v>
      </c>
      <c r="S2737" t="str">
        <f t="shared" si="182"/>
        <v>HUM_ASR_FY_2022</v>
      </c>
      <c r="T2737" s="958">
        <f t="shared" si="183"/>
        <v>45032</v>
      </c>
      <c r="U2737" t="str">
        <f t="shared" si="184"/>
        <v>Unaudited</v>
      </c>
    </row>
    <row r="2738" spans="1:21" x14ac:dyDescent="0.25">
      <c r="A2738" t="s">
        <v>437</v>
      </c>
      <c r="B2738" t="s">
        <v>1385</v>
      </c>
      <c r="C2738" t="s">
        <v>1386</v>
      </c>
      <c r="D2738" s="15">
        <v>1900</v>
      </c>
      <c r="E2738" s="15">
        <v>1</v>
      </c>
      <c r="F2738" t="s">
        <v>1031</v>
      </c>
      <c r="G2738" s="15" t="s">
        <v>1384</v>
      </c>
      <c r="H2738" t="s">
        <v>390</v>
      </c>
      <c r="I2738" t="s">
        <v>488</v>
      </c>
      <c r="J2738" t="s">
        <v>433</v>
      </c>
      <c r="K2738" t="s">
        <v>223</v>
      </c>
      <c r="L2738" s="756">
        <v>2.1800000000000002</v>
      </c>
      <c r="M2738" t="s">
        <v>648</v>
      </c>
      <c r="N2738" s="681">
        <f t="shared" ca="1" si="185"/>
        <v>0</v>
      </c>
      <c r="O2738" s="681">
        <f t="shared" ca="1" si="185"/>
        <v>0</v>
      </c>
      <c r="P2738" s="681">
        <f t="shared" ca="1" si="185"/>
        <v>0</v>
      </c>
      <c r="Q2738" s="681">
        <f t="shared" ca="1" si="185"/>
        <v>0</v>
      </c>
      <c r="R2738" s="681">
        <f t="shared" ca="1" si="185"/>
        <v>11413.91</v>
      </c>
      <c r="S2738" t="str">
        <f t="shared" si="182"/>
        <v>HUM_ASR_FY_2022</v>
      </c>
      <c r="T2738" s="958">
        <f t="shared" si="183"/>
        <v>45032</v>
      </c>
      <c r="U2738" t="str">
        <f t="shared" si="184"/>
        <v>Unaudited</v>
      </c>
    </row>
    <row r="2739" spans="1:21" x14ac:dyDescent="0.25">
      <c r="A2739" t="s">
        <v>437</v>
      </c>
      <c r="B2739" t="s">
        <v>1385</v>
      </c>
      <c r="C2739" t="s">
        <v>1386</v>
      </c>
      <c r="D2739" s="15">
        <v>1900</v>
      </c>
      <c r="E2739" s="15">
        <v>1</v>
      </c>
      <c r="F2739" t="s">
        <v>1031</v>
      </c>
      <c r="G2739" s="15" t="s">
        <v>1384</v>
      </c>
      <c r="H2739" t="s">
        <v>390</v>
      </c>
      <c r="I2739" t="s">
        <v>488</v>
      </c>
      <c r="J2739" t="s">
        <v>433</v>
      </c>
      <c r="K2739" t="s">
        <v>223</v>
      </c>
      <c r="L2739" s="756">
        <v>2.19</v>
      </c>
      <c r="M2739" t="s">
        <v>218</v>
      </c>
      <c r="N2739" s="681">
        <f t="shared" ca="1" si="185"/>
        <v>0</v>
      </c>
      <c r="O2739" s="681">
        <f t="shared" ca="1" si="185"/>
        <v>0</v>
      </c>
      <c r="P2739" s="681">
        <f t="shared" ca="1" si="185"/>
        <v>0</v>
      </c>
      <c r="Q2739" s="681">
        <f t="shared" ca="1" si="185"/>
        <v>0</v>
      </c>
      <c r="R2739" s="681">
        <f t="shared" ca="1" si="185"/>
        <v>0</v>
      </c>
      <c r="S2739" t="str">
        <f t="shared" si="182"/>
        <v>HUM_ASR_FY_2022</v>
      </c>
      <c r="T2739" s="958">
        <f t="shared" si="183"/>
        <v>45032</v>
      </c>
      <c r="U2739" t="str">
        <f t="shared" si="184"/>
        <v>Unaudited</v>
      </c>
    </row>
    <row r="2740" spans="1:21" x14ac:dyDescent="0.25">
      <c r="A2740" t="s">
        <v>437</v>
      </c>
      <c r="B2740" t="s">
        <v>1385</v>
      </c>
      <c r="C2740" t="s">
        <v>1386</v>
      </c>
      <c r="D2740" s="15">
        <v>1900</v>
      </c>
      <c r="E2740" s="15">
        <v>1</v>
      </c>
      <c r="F2740" t="s">
        <v>1031</v>
      </c>
      <c r="G2740" s="15" t="s">
        <v>1384</v>
      </c>
      <c r="H2740" t="s">
        <v>390</v>
      </c>
      <c r="I2740" t="s">
        <v>488</v>
      </c>
      <c r="J2740" t="s">
        <v>433</v>
      </c>
      <c r="K2740" t="s">
        <v>223</v>
      </c>
      <c r="L2740" s="756" t="s">
        <v>704</v>
      </c>
      <c r="M2740" t="s">
        <v>230</v>
      </c>
      <c r="N2740" s="681">
        <f t="shared" ca="1" si="185"/>
        <v>0</v>
      </c>
      <c r="O2740" s="681">
        <f t="shared" ca="1" si="185"/>
        <v>0</v>
      </c>
      <c r="P2740" s="681">
        <f t="shared" ca="1" si="185"/>
        <v>0</v>
      </c>
      <c r="Q2740" s="681">
        <f t="shared" ca="1" si="185"/>
        <v>0</v>
      </c>
      <c r="R2740" s="681">
        <f t="shared" ca="1" si="185"/>
        <v>-698148.88264248613</v>
      </c>
      <c r="S2740" t="str">
        <f t="shared" si="182"/>
        <v>HUM_ASR_FY_2022</v>
      </c>
      <c r="T2740" s="958">
        <f t="shared" si="183"/>
        <v>45032</v>
      </c>
      <c r="U2740" t="str">
        <f t="shared" si="184"/>
        <v>Unaudited</v>
      </c>
    </row>
    <row r="2741" spans="1:21" x14ac:dyDescent="0.25">
      <c r="A2741" t="s">
        <v>437</v>
      </c>
      <c r="B2741" t="s">
        <v>1385</v>
      </c>
      <c r="C2741" t="s">
        <v>1386</v>
      </c>
      <c r="D2741" s="15">
        <v>1900</v>
      </c>
      <c r="E2741" s="15">
        <v>1</v>
      </c>
      <c r="F2741" t="s">
        <v>1031</v>
      </c>
      <c r="G2741" s="15" t="s">
        <v>1384</v>
      </c>
      <c r="H2741" t="s">
        <v>390</v>
      </c>
      <c r="I2741" t="s">
        <v>488</v>
      </c>
      <c r="J2741" t="s">
        <v>433</v>
      </c>
      <c r="K2741" t="s">
        <v>223</v>
      </c>
      <c r="L2741" s="756">
        <v>2.21</v>
      </c>
      <c r="M2741" t="s">
        <v>466</v>
      </c>
      <c r="N2741" s="681">
        <f t="shared" ca="1" si="185"/>
        <v>0</v>
      </c>
      <c r="O2741" s="681">
        <f t="shared" ca="1" si="185"/>
        <v>0</v>
      </c>
      <c r="P2741" s="681">
        <f t="shared" ca="1" si="185"/>
        <v>0</v>
      </c>
      <c r="Q2741" s="681">
        <f t="shared" ca="1" si="185"/>
        <v>0</v>
      </c>
      <c r="R2741" s="681">
        <f t="shared" ca="1" si="185"/>
        <v>0</v>
      </c>
      <c r="S2741" t="str">
        <f t="shared" si="182"/>
        <v>HUM_ASR_FY_2022</v>
      </c>
      <c r="T2741" s="958">
        <f t="shared" si="183"/>
        <v>45032</v>
      </c>
      <c r="U2741" t="str">
        <f t="shared" si="184"/>
        <v>Unaudited</v>
      </c>
    </row>
    <row r="2742" spans="1:21" x14ac:dyDescent="0.25">
      <c r="A2742" t="s">
        <v>437</v>
      </c>
      <c r="B2742" t="s">
        <v>1385</v>
      </c>
      <c r="C2742" t="s">
        <v>1386</v>
      </c>
      <c r="D2742" s="15">
        <v>1900</v>
      </c>
      <c r="E2742" s="15">
        <v>1</v>
      </c>
      <c r="F2742" t="s">
        <v>1031</v>
      </c>
      <c r="G2742" s="15" t="s">
        <v>1384</v>
      </c>
      <c r="H2742" t="s">
        <v>390</v>
      </c>
      <c r="I2742" t="s">
        <v>488</v>
      </c>
      <c r="J2742" t="s">
        <v>433</v>
      </c>
      <c r="K2742" t="s">
        <v>6</v>
      </c>
      <c r="L2742" s="756" t="s">
        <v>70</v>
      </c>
      <c r="M2742" t="s">
        <v>188</v>
      </c>
      <c r="N2742" s="681">
        <f t="shared" ca="1" si="185"/>
        <v>0</v>
      </c>
      <c r="O2742" s="681">
        <f t="shared" ca="1" si="185"/>
        <v>0</v>
      </c>
      <c r="P2742" s="681">
        <f t="shared" ca="1" si="185"/>
        <v>0</v>
      </c>
      <c r="Q2742" s="681">
        <f t="shared" ca="1" si="185"/>
        <v>0</v>
      </c>
      <c r="R2742" s="681">
        <f t="shared" ca="1" si="185"/>
        <v>-123.10000000000014</v>
      </c>
      <c r="S2742" t="str">
        <f t="shared" si="182"/>
        <v>HUM_ASR_FY_2022</v>
      </c>
      <c r="T2742" s="958">
        <f t="shared" si="183"/>
        <v>45032</v>
      </c>
      <c r="U2742" t="str">
        <f t="shared" si="184"/>
        <v>Unaudited</v>
      </c>
    </row>
    <row r="2743" spans="1:21" x14ac:dyDescent="0.25">
      <c r="A2743" t="s">
        <v>437</v>
      </c>
      <c r="B2743" t="s">
        <v>1385</v>
      </c>
      <c r="C2743" t="s">
        <v>1386</v>
      </c>
      <c r="D2743" s="15">
        <v>1900</v>
      </c>
      <c r="E2743" s="15">
        <v>1</v>
      </c>
      <c r="F2743" t="s">
        <v>1031</v>
      </c>
      <c r="G2743" s="15" t="s">
        <v>1384</v>
      </c>
      <c r="H2743" t="s">
        <v>390</v>
      </c>
      <c r="I2743" t="s">
        <v>488</v>
      </c>
      <c r="J2743" t="s">
        <v>433</v>
      </c>
      <c r="K2743" t="s">
        <v>6</v>
      </c>
      <c r="L2743" s="756" t="s">
        <v>71</v>
      </c>
      <c r="M2743" t="s">
        <v>231</v>
      </c>
      <c r="N2743" s="681">
        <f t="shared" ca="1" si="185"/>
        <v>0</v>
      </c>
      <c r="O2743" s="681">
        <f t="shared" ca="1" si="185"/>
        <v>0</v>
      </c>
      <c r="P2743" s="681">
        <f t="shared" ca="1" si="185"/>
        <v>0</v>
      </c>
      <c r="Q2743" s="681">
        <f t="shared" ca="1" si="185"/>
        <v>0</v>
      </c>
      <c r="R2743" s="681">
        <f t="shared" ca="1" si="185"/>
        <v>0</v>
      </c>
      <c r="S2743" t="str">
        <f t="shared" si="182"/>
        <v>HUM_ASR_FY_2022</v>
      </c>
      <c r="T2743" s="958">
        <f t="shared" si="183"/>
        <v>45032</v>
      </c>
      <c r="U2743" t="str">
        <f t="shared" si="184"/>
        <v>Unaudited</v>
      </c>
    </row>
    <row r="2744" spans="1:21" x14ac:dyDescent="0.25">
      <c r="A2744" t="s">
        <v>437</v>
      </c>
      <c r="B2744" t="s">
        <v>1385</v>
      </c>
      <c r="C2744" t="s">
        <v>1386</v>
      </c>
      <c r="D2744" s="15">
        <v>1900</v>
      </c>
      <c r="E2744" s="15">
        <v>1</v>
      </c>
      <c r="F2744" t="s">
        <v>1031</v>
      </c>
      <c r="G2744" s="15" t="s">
        <v>1384</v>
      </c>
      <c r="H2744" t="s">
        <v>390</v>
      </c>
      <c r="I2744" t="s">
        <v>488</v>
      </c>
      <c r="J2744" t="s">
        <v>433</v>
      </c>
      <c r="K2744" t="s">
        <v>6</v>
      </c>
      <c r="L2744" s="756" t="s">
        <v>72</v>
      </c>
      <c r="M2744" t="s">
        <v>164</v>
      </c>
      <c r="N2744" s="681">
        <f t="shared" ca="1" si="185"/>
        <v>0</v>
      </c>
      <c r="O2744" s="681">
        <f t="shared" ca="1" si="185"/>
        <v>0</v>
      </c>
      <c r="P2744" s="681">
        <f t="shared" ca="1" si="185"/>
        <v>0</v>
      </c>
      <c r="Q2744" s="681">
        <f t="shared" ca="1" si="185"/>
        <v>0</v>
      </c>
      <c r="R2744" s="681">
        <f t="shared" ca="1" si="185"/>
        <v>0</v>
      </c>
      <c r="S2744" t="str">
        <f t="shared" si="182"/>
        <v>HUM_ASR_FY_2022</v>
      </c>
      <c r="T2744" s="958">
        <f t="shared" si="183"/>
        <v>45032</v>
      </c>
      <c r="U2744" t="str">
        <f t="shared" si="184"/>
        <v>Unaudited</v>
      </c>
    </row>
    <row r="2745" spans="1:21" x14ac:dyDescent="0.25">
      <c r="A2745" t="s">
        <v>437</v>
      </c>
      <c r="B2745" t="s">
        <v>1385</v>
      </c>
      <c r="C2745" t="s">
        <v>1386</v>
      </c>
      <c r="D2745" s="15">
        <v>1900</v>
      </c>
      <c r="E2745" s="15">
        <v>1</v>
      </c>
      <c r="F2745" t="s">
        <v>1031</v>
      </c>
      <c r="G2745" s="15" t="s">
        <v>1384</v>
      </c>
      <c r="H2745" t="s">
        <v>390</v>
      </c>
      <c r="I2745" t="s">
        <v>488</v>
      </c>
      <c r="J2745" t="s">
        <v>433</v>
      </c>
      <c r="K2745" t="s">
        <v>6</v>
      </c>
      <c r="L2745" s="756">
        <v>3.4</v>
      </c>
      <c r="M2745" t="s">
        <v>461</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HUM_ASR_FY_2022</v>
      </c>
      <c r="T2745" s="958">
        <f t="shared" si="183"/>
        <v>45032</v>
      </c>
      <c r="U2745" t="str">
        <f t="shared" si="184"/>
        <v>Unaudited</v>
      </c>
    </row>
    <row r="2746" spans="1:21" x14ac:dyDescent="0.25">
      <c r="A2746" t="s">
        <v>437</v>
      </c>
      <c r="B2746" t="s">
        <v>1385</v>
      </c>
      <c r="C2746" t="s">
        <v>1386</v>
      </c>
      <c r="D2746" s="15">
        <v>1900</v>
      </c>
      <c r="E2746" s="15">
        <v>1</v>
      </c>
      <c r="F2746" t="s">
        <v>1031</v>
      </c>
      <c r="G2746" s="15" t="s">
        <v>1384</v>
      </c>
      <c r="H2746" t="s">
        <v>390</v>
      </c>
      <c r="I2746" t="s">
        <v>488</v>
      </c>
      <c r="J2746" t="s">
        <v>433</v>
      </c>
      <c r="K2746" t="s">
        <v>434</v>
      </c>
      <c r="L2746" s="756">
        <v>4.5</v>
      </c>
      <c r="M2746" t="s">
        <v>32</v>
      </c>
      <c r="N2746" s="681">
        <f t="shared" ca="1" si="186"/>
        <v>0</v>
      </c>
      <c r="O2746" s="681">
        <f t="shared" ca="1" si="186"/>
        <v>0</v>
      </c>
      <c r="P2746" s="681">
        <f t="shared" ca="1" si="186"/>
        <v>0</v>
      </c>
      <c r="Q2746" s="681">
        <f t="shared" ca="1" si="186"/>
        <v>0</v>
      </c>
      <c r="R2746" s="681">
        <f t="shared" ca="1" si="186"/>
        <v>2642.9499999999971</v>
      </c>
      <c r="S2746" t="str">
        <f t="shared" si="182"/>
        <v>HUM_ASR_FY_2022</v>
      </c>
      <c r="T2746" s="958">
        <f t="shared" si="183"/>
        <v>45032</v>
      </c>
      <c r="U2746" t="str">
        <f t="shared" si="184"/>
        <v>Unaudited</v>
      </c>
    </row>
    <row r="2747" spans="1:21" x14ac:dyDescent="0.25">
      <c r="A2747" t="s">
        <v>437</v>
      </c>
      <c r="B2747" t="s">
        <v>1385</v>
      </c>
      <c r="C2747" t="s">
        <v>1386</v>
      </c>
      <c r="D2747" s="15">
        <v>1900</v>
      </c>
      <c r="E2747" s="15">
        <v>1</v>
      </c>
      <c r="F2747" t="s">
        <v>1031</v>
      </c>
      <c r="G2747" s="15" t="s">
        <v>1384</v>
      </c>
      <c r="H2747" t="s">
        <v>390</v>
      </c>
      <c r="I2747" t="s">
        <v>488</v>
      </c>
      <c r="J2747" t="s">
        <v>433</v>
      </c>
      <c r="K2747" t="s">
        <v>434</v>
      </c>
      <c r="L2747" s="756" t="s">
        <v>944</v>
      </c>
      <c r="M2747" t="s">
        <v>935</v>
      </c>
      <c r="N2747" s="681">
        <f t="shared" ca="1" si="186"/>
        <v>0</v>
      </c>
      <c r="O2747" s="681">
        <f t="shared" ca="1" si="186"/>
        <v>0</v>
      </c>
      <c r="P2747" s="681">
        <f t="shared" ca="1" si="186"/>
        <v>0</v>
      </c>
      <c r="Q2747" s="681">
        <f t="shared" ca="1" si="186"/>
        <v>0</v>
      </c>
      <c r="R2747" s="681">
        <f t="shared" ca="1" si="186"/>
        <v>0</v>
      </c>
      <c r="S2747" t="str">
        <f t="shared" si="182"/>
        <v>HUM_ASR_FY_2022</v>
      </c>
      <c r="T2747" s="958">
        <f t="shared" si="183"/>
        <v>45032</v>
      </c>
      <c r="U2747" t="str">
        <f t="shared" si="184"/>
        <v>Unaudited</v>
      </c>
    </row>
    <row r="2748" spans="1:21" x14ac:dyDescent="0.25">
      <c r="A2748" t="s">
        <v>437</v>
      </c>
      <c r="B2748" t="s">
        <v>1385</v>
      </c>
      <c r="C2748" t="s">
        <v>1386</v>
      </c>
      <c r="D2748" s="15">
        <v>1900</v>
      </c>
      <c r="E2748" s="15">
        <v>1</v>
      </c>
      <c r="F2748" t="s">
        <v>1031</v>
      </c>
      <c r="G2748" s="15" t="s">
        <v>1384</v>
      </c>
      <c r="H2748" t="s">
        <v>390</v>
      </c>
      <c r="I2748" t="s">
        <v>488</v>
      </c>
      <c r="J2748" t="s">
        <v>433</v>
      </c>
      <c r="K2748" t="s">
        <v>434</v>
      </c>
      <c r="L2748" s="756" t="s">
        <v>193</v>
      </c>
      <c r="M2748" t="s">
        <v>40</v>
      </c>
      <c r="N2748" s="681">
        <f t="shared" ca="1" si="186"/>
        <v>0</v>
      </c>
      <c r="O2748" s="681">
        <f t="shared" ca="1" si="186"/>
        <v>0</v>
      </c>
      <c r="P2748" s="681">
        <f t="shared" ca="1" si="186"/>
        <v>0</v>
      </c>
      <c r="Q2748" s="681">
        <f t="shared" ca="1" si="186"/>
        <v>0</v>
      </c>
      <c r="R2748" s="681">
        <f t="shared" ca="1" si="186"/>
        <v>0</v>
      </c>
      <c r="S2748" t="str">
        <f t="shared" si="182"/>
        <v>HUM_ASR_FY_2022</v>
      </c>
      <c r="T2748" s="958">
        <f t="shared" si="183"/>
        <v>45032</v>
      </c>
      <c r="U2748" t="str">
        <f t="shared" si="184"/>
        <v>Unaudited</v>
      </c>
    </row>
    <row r="2749" spans="1:21" x14ac:dyDescent="0.25">
      <c r="A2749" t="s">
        <v>437</v>
      </c>
      <c r="B2749" t="s">
        <v>1385</v>
      </c>
      <c r="C2749" t="s">
        <v>1386</v>
      </c>
      <c r="D2749" s="15">
        <v>1900</v>
      </c>
      <c r="E2749" s="15">
        <v>1</v>
      </c>
      <c r="F2749" t="s">
        <v>1031</v>
      </c>
      <c r="G2749" s="15" t="s">
        <v>1384</v>
      </c>
      <c r="H2749" t="s">
        <v>390</v>
      </c>
      <c r="I2749" t="s">
        <v>488</v>
      </c>
      <c r="J2749" t="s">
        <v>433</v>
      </c>
      <c r="K2749" t="s">
        <v>434</v>
      </c>
      <c r="L2749" s="756" t="s">
        <v>192</v>
      </c>
      <c r="M2749" t="s">
        <v>329</v>
      </c>
      <c r="N2749" s="681">
        <f t="shared" ca="1" si="186"/>
        <v>0</v>
      </c>
      <c r="O2749" s="681">
        <f t="shared" ca="1" si="186"/>
        <v>0</v>
      </c>
      <c r="P2749" s="681">
        <f t="shared" ca="1" si="186"/>
        <v>0</v>
      </c>
      <c r="Q2749" s="681">
        <f t="shared" ca="1" si="186"/>
        <v>0</v>
      </c>
      <c r="R2749" s="681">
        <f t="shared" ca="1" si="186"/>
        <v>0</v>
      </c>
      <c r="S2749" t="str">
        <f t="shared" si="182"/>
        <v>HUM_ASR_FY_2022</v>
      </c>
      <c r="T2749" s="958">
        <f t="shared" si="183"/>
        <v>45032</v>
      </c>
      <c r="U2749" t="str">
        <f t="shared" si="184"/>
        <v>Unaudited</v>
      </c>
    </row>
    <row r="2750" spans="1:21" x14ac:dyDescent="0.25">
      <c r="A2750" t="s">
        <v>437</v>
      </c>
      <c r="B2750" t="s">
        <v>1385</v>
      </c>
      <c r="C2750" t="s">
        <v>1386</v>
      </c>
      <c r="D2750" s="15">
        <v>1900</v>
      </c>
      <c r="E2750" s="15">
        <v>1</v>
      </c>
      <c r="F2750" t="s">
        <v>1031</v>
      </c>
      <c r="G2750" s="15" t="s">
        <v>1384</v>
      </c>
      <c r="H2750" t="s">
        <v>390</v>
      </c>
      <c r="I2750" t="s">
        <v>488</v>
      </c>
      <c r="J2750" t="s">
        <v>450</v>
      </c>
      <c r="K2750" t="s">
        <v>435</v>
      </c>
      <c r="L2750" s="756" t="s">
        <v>79</v>
      </c>
      <c r="M2750" t="s">
        <v>27</v>
      </c>
      <c r="N2750" s="681">
        <f t="shared" ca="1" si="186"/>
        <v>0</v>
      </c>
      <c r="O2750" s="681">
        <f t="shared" ca="1" si="186"/>
        <v>0</v>
      </c>
      <c r="P2750" s="681">
        <f t="shared" ca="1" si="186"/>
        <v>0</v>
      </c>
      <c r="Q2750" s="681">
        <f t="shared" ca="1" si="186"/>
        <v>0</v>
      </c>
      <c r="R2750" s="681">
        <f t="shared" ca="1" si="186"/>
        <v>0</v>
      </c>
      <c r="S2750" t="str">
        <f t="shared" si="182"/>
        <v>HUM_ASR_FY_2022</v>
      </c>
      <c r="T2750" s="958">
        <f t="shared" si="183"/>
        <v>45032</v>
      </c>
      <c r="U2750" t="str">
        <f t="shared" si="184"/>
        <v>Unaudited</v>
      </c>
    </row>
    <row r="2751" spans="1:21" x14ac:dyDescent="0.25">
      <c r="A2751" t="s">
        <v>437</v>
      </c>
      <c r="B2751" t="s">
        <v>1385</v>
      </c>
      <c r="C2751" t="s">
        <v>1386</v>
      </c>
      <c r="D2751" s="15">
        <v>1900</v>
      </c>
      <c r="E2751" s="15">
        <v>1</v>
      </c>
      <c r="F2751" t="s">
        <v>1031</v>
      </c>
      <c r="G2751" s="15" t="s">
        <v>1384</v>
      </c>
      <c r="H2751" t="s">
        <v>390</v>
      </c>
      <c r="I2751" t="s">
        <v>488</v>
      </c>
      <c r="J2751" t="s">
        <v>450</v>
      </c>
      <c r="K2751" t="s">
        <v>435</v>
      </c>
      <c r="L2751" s="756" t="s">
        <v>80</v>
      </c>
      <c r="M2751" t="s">
        <v>97</v>
      </c>
      <c r="N2751" s="681">
        <f t="shared" ca="1" si="186"/>
        <v>0</v>
      </c>
      <c r="O2751" s="681">
        <f t="shared" ca="1" si="186"/>
        <v>0</v>
      </c>
      <c r="P2751" s="681">
        <f t="shared" ca="1" si="186"/>
        <v>0</v>
      </c>
      <c r="Q2751" s="681">
        <f t="shared" ca="1" si="186"/>
        <v>0</v>
      </c>
      <c r="R2751" s="681">
        <f t="shared" ca="1" si="186"/>
        <v>0</v>
      </c>
      <c r="S2751" t="str">
        <f t="shared" si="182"/>
        <v>HUM_ASR_FY_2022</v>
      </c>
      <c r="T2751" s="958">
        <f t="shared" si="183"/>
        <v>45032</v>
      </c>
      <c r="U2751" t="str">
        <f t="shared" si="184"/>
        <v>Unaudited</v>
      </c>
    </row>
    <row r="2752" spans="1:21" x14ac:dyDescent="0.25">
      <c r="A2752" t="s">
        <v>437</v>
      </c>
      <c r="B2752" t="s">
        <v>1385</v>
      </c>
      <c r="C2752" t="s">
        <v>1386</v>
      </c>
      <c r="D2752" s="15">
        <v>1900</v>
      </c>
      <c r="E2752" s="15">
        <v>1</v>
      </c>
      <c r="F2752" t="s">
        <v>1031</v>
      </c>
      <c r="G2752" s="15" t="s">
        <v>1384</v>
      </c>
      <c r="H2752" t="s">
        <v>390</v>
      </c>
      <c r="I2752" t="s">
        <v>488</v>
      </c>
      <c r="J2752" t="s">
        <v>450</v>
      </c>
      <c r="K2752" t="s">
        <v>435</v>
      </c>
      <c r="L2752" s="756" t="s">
        <v>81</v>
      </c>
      <c r="M2752" t="s">
        <v>98</v>
      </c>
      <c r="N2752" s="681">
        <f t="shared" ca="1" si="186"/>
        <v>0</v>
      </c>
      <c r="O2752" s="681">
        <f t="shared" ca="1" si="186"/>
        <v>0</v>
      </c>
      <c r="P2752" s="681">
        <f t="shared" ca="1" si="186"/>
        <v>0</v>
      </c>
      <c r="Q2752" s="681">
        <f t="shared" ca="1" si="186"/>
        <v>0</v>
      </c>
      <c r="R2752" s="681">
        <f t="shared" ca="1" si="186"/>
        <v>0</v>
      </c>
      <c r="S2752" t="str">
        <f t="shared" si="182"/>
        <v>HUM_ASR_FY_2022</v>
      </c>
      <c r="T2752" s="958">
        <f t="shared" si="183"/>
        <v>45032</v>
      </c>
      <c r="U2752" t="str">
        <f t="shared" si="184"/>
        <v>Unaudited</v>
      </c>
    </row>
    <row r="2753" spans="1:21" x14ac:dyDescent="0.25">
      <c r="A2753" t="s">
        <v>437</v>
      </c>
      <c r="B2753" t="s">
        <v>1385</v>
      </c>
      <c r="C2753" t="s">
        <v>1386</v>
      </c>
      <c r="D2753" s="15">
        <v>1900</v>
      </c>
      <c r="E2753" s="15">
        <v>1</v>
      </c>
      <c r="F2753" t="s">
        <v>1031</v>
      </c>
      <c r="G2753" s="15" t="s">
        <v>1384</v>
      </c>
      <c r="H2753" t="s">
        <v>390</v>
      </c>
      <c r="I2753" t="s">
        <v>488</v>
      </c>
      <c r="J2753" t="s">
        <v>450</v>
      </c>
      <c r="K2753" t="s">
        <v>435</v>
      </c>
      <c r="L2753" s="756" t="s">
        <v>82</v>
      </c>
      <c r="M2753" t="s">
        <v>99</v>
      </c>
      <c r="N2753" s="681">
        <f t="shared" ca="1" si="186"/>
        <v>0</v>
      </c>
      <c r="O2753" s="681">
        <f t="shared" ca="1" si="186"/>
        <v>0</v>
      </c>
      <c r="P2753" s="681">
        <f t="shared" ca="1" si="186"/>
        <v>0</v>
      </c>
      <c r="Q2753" s="681">
        <f t="shared" ca="1" si="186"/>
        <v>0</v>
      </c>
      <c r="R2753" s="681">
        <f t="shared" ca="1" si="186"/>
        <v>0</v>
      </c>
      <c r="S2753" t="str">
        <f t="shared" si="182"/>
        <v>HUM_ASR_FY_2022</v>
      </c>
      <c r="T2753" s="958">
        <f t="shared" si="183"/>
        <v>45032</v>
      </c>
      <c r="U2753" t="str">
        <f t="shared" si="184"/>
        <v>Unaudited</v>
      </c>
    </row>
    <row r="2754" spans="1:21" x14ac:dyDescent="0.25">
      <c r="A2754" t="s">
        <v>437</v>
      </c>
      <c r="B2754" t="s">
        <v>1385</v>
      </c>
      <c r="C2754" t="s">
        <v>1386</v>
      </c>
      <c r="D2754" s="15">
        <v>1900</v>
      </c>
      <c r="E2754" s="15">
        <v>1</v>
      </c>
      <c r="F2754" t="s">
        <v>1031</v>
      </c>
      <c r="G2754" s="15" t="s">
        <v>1384</v>
      </c>
      <c r="H2754" t="s">
        <v>390</v>
      </c>
      <c r="I2754" t="s">
        <v>488</v>
      </c>
      <c r="J2754" t="s">
        <v>450</v>
      </c>
      <c r="K2754" t="s">
        <v>435</v>
      </c>
      <c r="L2754" s="756" t="s">
        <v>216</v>
      </c>
      <c r="M2754" t="s">
        <v>100</v>
      </c>
      <c r="N2754" s="681">
        <f t="shared" ca="1" si="186"/>
        <v>0</v>
      </c>
      <c r="O2754" s="681">
        <f t="shared" ca="1" si="186"/>
        <v>0</v>
      </c>
      <c r="P2754" s="681">
        <f t="shared" ca="1" si="186"/>
        <v>0</v>
      </c>
      <c r="Q2754" s="681">
        <f t="shared" ca="1" si="186"/>
        <v>0</v>
      </c>
      <c r="R2754" s="681">
        <f t="shared" ca="1" si="186"/>
        <v>0</v>
      </c>
      <c r="S2754" t="str">
        <f t="shared" ref="S2754:S2761" si="187">file_name</f>
        <v>HUM_ASR_FY_2022</v>
      </c>
      <c r="T2754" s="958">
        <f t="shared" ref="T2754:T2761" si="188">file_date</f>
        <v>45032</v>
      </c>
      <c r="U2754" t="str">
        <f t="shared" ref="U2754:U2761" si="189">status</f>
        <v>Unaudited</v>
      </c>
    </row>
    <row r="2755" spans="1:21" x14ac:dyDescent="0.25">
      <c r="A2755" t="s">
        <v>437</v>
      </c>
      <c r="B2755" t="s">
        <v>1385</v>
      </c>
      <c r="C2755" t="s">
        <v>1386</v>
      </c>
      <c r="D2755" s="15">
        <v>1900</v>
      </c>
      <c r="E2755" s="15">
        <v>1</v>
      </c>
      <c r="F2755" t="s">
        <v>1031</v>
      </c>
      <c r="G2755" s="15" t="s">
        <v>1384</v>
      </c>
      <c r="H2755" t="s">
        <v>390</v>
      </c>
      <c r="I2755" t="s">
        <v>488</v>
      </c>
      <c r="J2755" t="s">
        <v>450</v>
      </c>
      <c r="K2755" t="s">
        <v>435</v>
      </c>
      <c r="L2755" s="756" t="s">
        <v>215</v>
      </c>
      <c r="M2755" t="s">
        <v>28</v>
      </c>
      <c r="N2755" s="681">
        <f t="shared" ca="1" si="186"/>
        <v>0</v>
      </c>
      <c r="O2755" s="681">
        <f t="shared" ca="1" si="186"/>
        <v>0</v>
      </c>
      <c r="P2755" s="681">
        <f t="shared" ca="1" si="186"/>
        <v>0</v>
      </c>
      <c r="Q2755" s="681">
        <f t="shared" ca="1" si="186"/>
        <v>0</v>
      </c>
      <c r="R2755" s="681">
        <f t="shared" ca="1" si="186"/>
        <v>0</v>
      </c>
      <c r="S2755" t="str">
        <f t="shared" si="187"/>
        <v>HUM_ASR_FY_2022</v>
      </c>
      <c r="T2755" s="958">
        <f t="shared" si="188"/>
        <v>45032</v>
      </c>
      <c r="U2755" t="str">
        <f t="shared" si="189"/>
        <v>Unaudited</v>
      </c>
    </row>
    <row r="2756" spans="1:21" x14ac:dyDescent="0.25">
      <c r="A2756" t="s">
        <v>437</v>
      </c>
      <c r="B2756" t="s">
        <v>1385</v>
      </c>
      <c r="C2756" t="s">
        <v>1386</v>
      </c>
      <c r="D2756" s="15">
        <v>1900</v>
      </c>
      <c r="E2756" s="15">
        <v>1</v>
      </c>
      <c r="F2756" t="s">
        <v>1031</v>
      </c>
      <c r="G2756" s="15" t="s">
        <v>1384</v>
      </c>
      <c r="H2756" t="s">
        <v>390</v>
      </c>
      <c r="I2756" t="s">
        <v>488</v>
      </c>
      <c r="J2756" t="s">
        <v>436</v>
      </c>
      <c r="K2756" t="s">
        <v>436</v>
      </c>
      <c r="L2756" s="756" t="s">
        <v>84</v>
      </c>
      <c r="M2756" t="s">
        <v>327</v>
      </c>
      <c r="N2756" s="681">
        <f t="shared" ca="1" si="186"/>
        <v>0</v>
      </c>
      <c r="O2756" s="681">
        <f t="shared" ca="1" si="186"/>
        <v>0</v>
      </c>
      <c r="P2756" s="681">
        <f t="shared" ca="1" si="186"/>
        <v>0</v>
      </c>
      <c r="Q2756" s="681">
        <f t="shared" ca="1" si="186"/>
        <v>0</v>
      </c>
      <c r="R2756" s="681">
        <f t="shared" ca="1" si="186"/>
        <v>0</v>
      </c>
      <c r="S2756" t="str">
        <f t="shared" si="187"/>
        <v>HUM_ASR_FY_2022</v>
      </c>
      <c r="T2756" s="958">
        <f t="shared" si="188"/>
        <v>45032</v>
      </c>
      <c r="U2756" t="str">
        <f t="shared" si="189"/>
        <v>Unaudited</v>
      </c>
    </row>
    <row r="2757" spans="1:21" x14ac:dyDescent="0.25">
      <c r="A2757" t="s">
        <v>437</v>
      </c>
      <c r="B2757" t="s">
        <v>1385</v>
      </c>
      <c r="C2757" t="s">
        <v>1386</v>
      </c>
      <c r="D2757" s="15">
        <v>1900</v>
      </c>
      <c r="E2757" s="15">
        <v>1</v>
      </c>
      <c r="F2757" t="s">
        <v>1031</v>
      </c>
      <c r="G2757" s="15" t="s">
        <v>1384</v>
      </c>
      <c r="H2757" t="s">
        <v>390</v>
      </c>
      <c r="I2757" t="s">
        <v>488</v>
      </c>
      <c r="J2757" t="s">
        <v>436</v>
      </c>
      <c r="K2757" t="s">
        <v>436</v>
      </c>
      <c r="L2757" s="756" t="s">
        <v>85</v>
      </c>
      <c r="M2757" t="s">
        <v>325</v>
      </c>
      <c r="N2757" s="681">
        <f t="shared" ca="1" si="186"/>
        <v>0</v>
      </c>
      <c r="O2757" s="681">
        <f t="shared" ca="1" si="186"/>
        <v>0</v>
      </c>
      <c r="P2757" s="681">
        <f t="shared" ca="1" si="186"/>
        <v>0</v>
      </c>
      <c r="Q2757" s="681">
        <f t="shared" ca="1" si="186"/>
        <v>0</v>
      </c>
      <c r="R2757" s="681">
        <f t="shared" ca="1" si="186"/>
        <v>0</v>
      </c>
      <c r="S2757" t="str">
        <f t="shared" si="187"/>
        <v>HUM_ASR_FY_2022</v>
      </c>
      <c r="T2757" s="958">
        <f t="shared" si="188"/>
        <v>45032</v>
      </c>
      <c r="U2757" t="str">
        <f t="shared" si="189"/>
        <v>Unaudited</v>
      </c>
    </row>
    <row r="2758" spans="1:21" x14ac:dyDescent="0.25">
      <c r="A2758" t="s">
        <v>437</v>
      </c>
      <c r="B2758" t="s">
        <v>1385</v>
      </c>
      <c r="C2758" t="s">
        <v>1386</v>
      </c>
      <c r="D2758" s="15">
        <v>1900</v>
      </c>
      <c r="E2758" s="15">
        <v>1</v>
      </c>
      <c r="F2758" t="s">
        <v>1031</v>
      </c>
      <c r="G2758" s="15" t="s">
        <v>1384</v>
      </c>
      <c r="H2758" t="s">
        <v>390</v>
      </c>
      <c r="I2758" t="s">
        <v>488</v>
      </c>
      <c r="J2758" t="s">
        <v>436</v>
      </c>
      <c r="K2758" t="s">
        <v>436</v>
      </c>
      <c r="L2758" s="756" t="s">
        <v>86</v>
      </c>
      <c r="M2758" t="s">
        <v>494</v>
      </c>
      <c r="N2758" s="681">
        <f t="shared" ca="1" si="186"/>
        <v>0</v>
      </c>
      <c r="O2758" s="681">
        <f t="shared" ca="1" si="186"/>
        <v>0</v>
      </c>
      <c r="P2758" s="681">
        <f t="shared" ca="1" si="186"/>
        <v>0</v>
      </c>
      <c r="Q2758" s="681">
        <f t="shared" ca="1" si="186"/>
        <v>0</v>
      </c>
      <c r="R2758" s="681">
        <f t="shared" ca="1" si="186"/>
        <v>0</v>
      </c>
      <c r="S2758" t="str">
        <f t="shared" si="187"/>
        <v>HUM_ASR_FY_2022</v>
      </c>
      <c r="T2758" s="958">
        <f t="shared" si="188"/>
        <v>45032</v>
      </c>
      <c r="U2758" t="str">
        <f t="shared" si="189"/>
        <v>Unaudited</v>
      </c>
    </row>
    <row r="2759" spans="1:21" x14ac:dyDescent="0.25">
      <c r="A2759" t="s">
        <v>437</v>
      </c>
      <c r="B2759" t="s">
        <v>1385</v>
      </c>
      <c r="C2759" t="s">
        <v>1386</v>
      </c>
      <c r="D2759" s="15">
        <v>1900</v>
      </c>
      <c r="E2759" s="15">
        <v>1</v>
      </c>
      <c r="F2759" t="s">
        <v>1031</v>
      </c>
      <c r="G2759" s="15" t="s">
        <v>1384</v>
      </c>
      <c r="H2759" t="s">
        <v>390</v>
      </c>
      <c r="I2759" t="s">
        <v>488</v>
      </c>
      <c r="J2759" t="s">
        <v>436</v>
      </c>
      <c r="K2759" t="s">
        <v>436</v>
      </c>
      <c r="L2759" s="756" t="s">
        <v>87</v>
      </c>
      <c r="M2759" t="s">
        <v>495</v>
      </c>
      <c r="N2759" s="681">
        <f t="shared" ca="1" si="186"/>
        <v>0</v>
      </c>
      <c r="O2759" s="681">
        <f t="shared" ca="1" si="186"/>
        <v>0</v>
      </c>
      <c r="P2759" s="681">
        <f t="shared" ca="1" si="186"/>
        <v>0</v>
      </c>
      <c r="Q2759" s="681">
        <f t="shared" ca="1" si="186"/>
        <v>0</v>
      </c>
      <c r="R2759" s="681">
        <f t="shared" ca="1" si="186"/>
        <v>0</v>
      </c>
      <c r="S2759" t="str">
        <f t="shared" si="187"/>
        <v>HUM_ASR_FY_2022</v>
      </c>
      <c r="T2759" s="958">
        <f t="shared" si="188"/>
        <v>45032</v>
      </c>
      <c r="U2759" t="str">
        <f t="shared" si="189"/>
        <v>Unaudited</v>
      </c>
    </row>
    <row r="2760" spans="1:21" x14ac:dyDescent="0.25">
      <c r="A2760" t="s">
        <v>437</v>
      </c>
      <c r="B2760" t="s">
        <v>1385</v>
      </c>
      <c r="C2760" t="s">
        <v>1386</v>
      </c>
      <c r="D2760" s="15">
        <v>1900</v>
      </c>
      <c r="E2760" s="15">
        <v>1</v>
      </c>
      <c r="F2760" t="s">
        <v>1031</v>
      </c>
      <c r="G2760" s="15" t="s">
        <v>1384</v>
      </c>
      <c r="H2760" t="s">
        <v>390</v>
      </c>
      <c r="I2760" t="s">
        <v>488</v>
      </c>
      <c r="J2760" t="s">
        <v>436</v>
      </c>
      <c r="K2760" t="s">
        <v>436</v>
      </c>
      <c r="L2760" s="756" t="s">
        <v>213</v>
      </c>
      <c r="M2760" t="s">
        <v>496</v>
      </c>
      <c r="N2760" s="681">
        <f t="shared" ca="1" si="186"/>
        <v>0</v>
      </c>
      <c r="O2760" s="681">
        <f t="shared" ca="1" si="186"/>
        <v>0</v>
      </c>
      <c r="P2760" s="681">
        <f t="shared" ca="1" si="186"/>
        <v>0</v>
      </c>
      <c r="Q2760" s="681">
        <f t="shared" ca="1" si="186"/>
        <v>0</v>
      </c>
      <c r="R2760" s="681">
        <f t="shared" ca="1" si="186"/>
        <v>0</v>
      </c>
      <c r="S2760" t="str">
        <f t="shared" si="187"/>
        <v>HUM_ASR_FY_2022</v>
      </c>
      <c r="T2760" s="958">
        <f t="shared" si="188"/>
        <v>45032</v>
      </c>
      <c r="U2760" t="str">
        <f t="shared" si="189"/>
        <v>Unaudited</v>
      </c>
    </row>
    <row r="2761" spans="1:21" x14ac:dyDescent="0.25">
      <c r="A2761" t="s">
        <v>437</v>
      </c>
      <c r="B2761" t="s">
        <v>1385</v>
      </c>
      <c r="C2761" t="s">
        <v>1386</v>
      </c>
      <c r="D2761" s="15">
        <v>1900</v>
      </c>
      <c r="E2761" s="15">
        <v>1</v>
      </c>
      <c r="F2761" t="s">
        <v>1031</v>
      </c>
      <c r="G2761" s="15" t="s">
        <v>1384</v>
      </c>
      <c r="H2761" t="s">
        <v>390</v>
      </c>
      <c r="I2761" t="s">
        <v>489</v>
      </c>
      <c r="J2761" t="s">
        <v>26</v>
      </c>
      <c r="K2761" t="s">
        <v>26</v>
      </c>
      <c r="L2761" s="756" t="s">
        <v>204</v>
      </c>
      <c r="M2761" t="s">
        <v>26</v>
      </c>
      <c r="N2761" s="681">
        <f t="shared" ca="1" si="186"/>
        <v>0</v>
      </c>
      <c r="O2761" s="681">
        <f t="shared" ca="1" si="186"/>
        <v>0</v>
      </c>
      <c r="P2761" s="681">
        <f t="shared" ca="1" si="186"/>
        <v>0</v>
      </c>
      <c r="Q2761" s="681">
        <f t="shared" ca="1" si="186"/>
        <v>0</v>
      </c>
      <c r="R2761" s="681">
        <f t="shared" ca="1" si="186"/>
        <v>-98060.930783563133</v>
      </c>
      <c r="S2761" t="str">
        <f t="shared" si="187"/>
        <v>HUM_ASR_FY_2022</v>
      </c>
      <c r="T2761" s="958">
        <f t="shared" si="188"/>
        <v>45032</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422</v>
      </c>
      <c r="B1" s="909" t="s">
        <v>423</v>
      </c>
      <c r="C1" s="909" t="s">
        <v>424</v>
      </c>
      <c r="D1" s="910" t="s">
        <v>425</v>
      </c>
      <c r="E1" s="909" t="s">
        <v>427</v>
      </c>
      <c r="F1" s="909" t="s">
        <v>484</v>
      </c>
      <c r="G1" s="910" t="s">
        <v>1032</v>
      </c>
      <c r="H1" s="910" t="s">
        <v>1033</v>
      </c>
      <c r="I1" s="910" t="s">
        <v>428</v>
      </c>
      <c r="J1" s="918" t="s">
        <v>36</v>
      </c>
      <c r="K1" s="922" t="s">
        <v>421</v>
      </c>
      <c r="L1" s="922" t="s">
        <v>410</v>
      </c>
      <c r="M1" s="921" t="s">
        <v>545</v>
      </c>
      <c r="N1" s="911" t="s">
        <v>1034</v>
      </c>
      <c r="O1" s="911" t="s">
        <v>898</v>
      </c>
      <c r="P1" s="911" t="s">
        <v>899</v>
      </c>
    </row>
    <row r="2" spans="1:16" x14ac:dyDescent="0.25">
      <c r="A2" s="1" t="s">
        <v>437</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1035</v>
      </c>
      <c r="H2" s="913" t="s">
        <v>1036</v>
      </c>
      <c r="I2" s="913" t="s">
        <v>379</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0.90935574677244457</v>
      </c>
      <c r="K2" s="915">
        <f t="shared" ca="1" si="5"/>
        <v>0</v>
      </c>
      <c r="L2" s="915">
        <f t="shared" ca="1" si="5"/>
        <v>0</v>
      </c>
      <c r="M2" s="915">
        <f t="shared" ca="1" si="5"/>
        <v>0</v>
      </c>
      <c r="N2" s="1" t="str">
        <f t="shared" ref="N2:N65" si="6">file_name</f>
        <v>HUM_ASR_FY_2022</v>
      </c>
      <c r="O2" s="914">
        <f t="shared" ref="O2:O65" si="7">file_date</f>
        <v>45032</v>
      </c>
      <c r="P2" s="1" t="str">
        <f t="shared" ref="P2:P65" si="8">status</f>
        <v>Unaudited</v>
      </c>
    </row>
    <row r="3" spans="1:16" x14ac:dyDescent="0.25">
      <c r="A3" s="1" t="s">
        <v>437</v>
      </c>
      <c r="B3" s="1" t="str">
        <f t="shared" si="0"/>
        <v>DEF</v>
      </c>
      <c r="C3" s="1" t="str">
        <f t="shared" si="1"/>
        <v>Default</v>
      </c>
      <c r="D3" s="913">
        <f t="shared" si="2"/>
        <v>1900</v>
      </c>
      <c r="E3" s="914">
        <f t="shared" si="3"/>
        <v>1</v>
      </c>
      <c r="F3" s="914">
        <f t="shared" si="4"/>
        <v>182</v>
      </c>
      <c r="G3" s="913" t="s">
        <v>1035</v>
      </c>
      <c r="H3" s="913" t="s">
        <v>1036</v>
      </c>
      <c r="I3" s="913" t="s">
        <v>379</v>
      </c>
      <c r="J3" s="915">
        <f t="shared" ca="1" si="5"/>
        <v>0.93766007160449594</v>
      </c>
      <c r="K3" s="915">
        <f t="shared" ca="1" si="5"/>
        <v>0</v>
      </c>
      <c r="L3" s="915">
        <f t="shared" ca="1" si="5"/>
        <v>0</v>
      </c>
      <c r="M3" s="915">
        <f t="shared" ca="1" si="5"/>
        <v>0</v>
      </c>
      <c r="N3" s="1" t="str">
        <f t="shared" si="6"/>
        <v>HUM_ASR_FY_2022</v>
      </c>
      <c r="O3" s="914">
        <f t="shared" si="7"/>
        <v>45032</v>
      </c>
      <c r="P3" s="1" t="str">
        <f t="shared" si="8"/>
        <v>Unaudited</v>
      </c>
    </row>
    <row r="4" spans="1:16" x14ac:dyDescent="0.25">
      <c r="A4" s="1" t="s">
        <v>437</v>
      </c>
      <c r="B4" s="1" t="str">
        <f t="shared" si="0"/>
        <v>DEF</v>
      </c>
      <c r="C4" s="1" t="str">
        <f t="shared" si="1"/>
        <v>Default</v>
      </c>
      <c r="D4" s="913">
        <f t="shared" si="2"/>
        <v>1900</v>
      </c>
      <c r="E4" s="914">
        <f t="shared" si="3"/>
        <v>1</v>
      </c>
      <c r="F4" s="914">
        <f t="shared" si="4"/>
        <v>274</v>
      </c>
      <c r="G4" s="913" t="s">
        <v>1035</v>
      </c>
      <c r="H4" s="913" t="s">
        <v>1036</v>
      </c>
      <c r="I4" s="913" t="s">
        <v>379</v>
      </c>
      <c r="J4" s="915">
        <f t="shared" ca="1" si="5"/>
        <v>0.95292369883762951</v>
      </c>
      <c r="K4" s="915">
        <f t="shared" ca="1" si="5"/>
        <v>0</v>
      </c>
      <c r="L4" s="915">
        <f t="shared" ca="1" si="5"/>
        <v>0</v>
      </c>
      <c r="M4" s="915">
        <f t="shared" ca="1" si="5"/>
        <v>0</v>
      </c>
      <c r="N4" s="1" t="str">
        <f t="shared" si="6"/>
        <v>HUM_ASR_FY_2022</v>
      </c>
      <c r="O4" s="914">
        <f t="shared" si="7"/>
        <v>45032</v>
      </c>
      <c r="P4" s="1" t="str">
        <f t="shared" si="8"/>
        <v>Unaudited</v>
      </c>
    </row>
    <row r="5" spans="1:16" x14ac:dyDescent="0.25">
      <c r="A5" s="1" t="s">
        <v>437</v>
      </c>
      <c r="B5" s="1" t="str">
        <f t="shared" si="0"/>
        <v>DEF</v>
      </c>
      <c r="C5" s="1" t="str">
        <f t="shared" si="1"/>
        <v>Default</v>
      </c>
      <c r="D5" s="913">
        <f t="shared" si="2"/>
        <v>1900</v>
      </c>
      <c r="E5" s="914">
        <f t="shared" si="3"/>
        <v>1</v>
      </c>
      <c r="F5" s="914">
        <f t="shared" si="4"/>
        <v>366</v>
      </c>
      <c r="G5" s="913" t="s">
        <v>1035</v>
      </c>
      <c r="H5" s="913" t="s">
        <v>1036</v>
      </c>
      <c r="I5" s="913" t="s">
        <v>379</v>
      </c>
      <c r="J5" s="915">
        <f t="shared" ca="1" si="5"/>
        <v>0.98158336984606498</v>
      </c>
      <c r="K5" s="915">
        <f t="shared" ca="1" si="5"/>
        <v>0</v>
      </c>
      <c r="L5" s="915">
        <f t="shared" ca="1" si="5"/>
        <v>0</v>
      </c>
      <c r="M5" s="915">
        <f t="shared" ca="1" si="5"/>
        <v>0</v>
      </c>
      <c r="N5" s="1" t="str">
        <f t="shared" si="6"/>
        <v>HUM_ASR_FY_2022</v>
      </c>
      <c r="O5" s="914">
        <f t="shared" si="7"/>
        <v>45032</v>
      </c>
      <c r="P5" s="1" t="str">
        <f t="shared" si="8"/>
        <v>Unaudited</v>
      </c>
    </row>
    <row r="6" spans="1:16" x14ac:dyDescent="0.25">
      <c r="A6" s="1" t="s">
        <v>437</v>
      </c>
      <c r="B6" s="1" t="str">
        <f t="shared" si="0"/>
        <v>DEF</v>
      </c>
      <c r="C6" s="1" t="str">
        <f t="shared" si="1"/>
        <v>Default</v>
      </c>
      <c r="D6" s="913">
        <f t="shared" si="2"/>
        <v>1900</v>
      </c>
      <c r="E6" s="914">
        <f t="shared" si="3"/>
        <v>1</v>
      </c>
      <c r="F6" s="914">
        <f t="shared" si="4"/>
        <v>1</v>
      </c>
      <c r="G6" s="913" t="s">
        <v>1035</v>
      </c>
      <c r="H6" s="913" t="s">
        <v>1037</v>
      </c>
      <c r="I6" s="913" t="s">
        <v>379</v>
      </c>
      <c r="J6" s="915">
        <f t="shared" ca="1" si="5"/>
        <v>0.95123686182768963</v>
      </c>
      <c r="K6" s="915">
        <f t="shared" ca="1" si="5"/>
        <v>0</v>
      </c>
      <c r="L6" s="915">
        <f t="shared" ca="1" si="5"/>
        <v>0</v>
      </c>
      <c r="M6" s="915">
        <f t="shared" ca="1" si="5"/>
        <v>0</v>
      </c>
      <c r="N6" s="1" t="str">
        <f t="shared" si="6"/>
        <v>HUM_ASR_FY_2022</v>
      </c>
      <c r="O6" s="914">
        <f t="shared" si="7"/>
        <v>45032</v>
      </c>
      <c r="P6" s="1" t="str">
        <f t="shared" si="8"/>
        <v>Unaudited</v>
      </c>
    </row>
    <row r="7" spans="1:16" x14ac:dyDescent="0.25">
      <c r="A7" s="1" t="s">
        <v>437</v>
      </c>
      <c r="B7" s="1" t="str">
        <f t="shared" si="0"/>
        <v>DEF</v>
      </c>
      <c r="C7" s="1" t="str">
        <f t="shared" si="1"/>
        <v>Default</v>
      </c>
      <c r="D7" s="913">
        <f t="shared" si="2"/>
        <v>1900</v>
      </c>
      <c r="E7" s="914">
        <f t="shared" si="3"/>
        <v>1</v>
      </c>
      <c r="F7" s="914">
        <f t="shared" si="4"/>
        <v>91</v>
      </c>
      <c r="G7" s="913" t="s">
        <v>1038</v>
      </c>
      <c r="H7" s="913" t="s">
        <v>1036</v>
      </c>
      <c r="I7" s="913" t="s">
        <v>379</v>
      </c>
      <c r="J7" s="915">
        <f t="shared" ca="1" si="5"/>
        <v>4.4891793313982076E-2</v>
      </c>
      <c r="K7" s="915">
        <f t="shared" ca="1" si="5"/>
        <v>0</v>
      </c>
      <c r="L7" s="915">
        <f t="shared" ca="1" si="5"/>
        <v>0</v>
      </c>
      <c r="M7" s="915">
        <f t="shared" ca="1" si="5"/>
        <v>0</v>
      </c>
      <c r="N7" s="1" t="str">
        <f t="shared" si="6"/>
        <v>HUM_ASR_FY_2022</v>
      </c>
      <c r="O7" s="914">
        <f t="shared" si="7"/>
        <v>45032</v>
      </c>
      <c r="P7" s="1" t="str">
        <f t="shared" si="8"/>
        <v>Unaudited</v>
      </c>
    </row>
    <row r="8" spans="1:16" x14ac:dyDescent="0.25">
      <c r="A8" s="1" t="s">
        <v>437</v>
      </c>
      <c r="B8" s="1" t="str">
        <f t="shared" si="0"/>
        <v>DEF</v>
      </c>
      <c r="C8" s="1" t="str">
        <f t="shared" si="1"/>
        <v>Default</v>
      </c>
      <c r="D8" s="913">
        <f t="shared" si="2"/>
        <v>1900</v>
      </c>
      <c r="E8" s="914">
        <f t="shared" si="3"/>
        <v>1</v>
      </c>
      <c r="F8" s="914">
        <f t="shared" si="4"/>
        <v>182</v>
      </c>
      <c r="G8" s="913" t="s">
        <v>1038</v>
      </c>
      <c r="H8" s="913" t="s">
        <v>1036</v>
      </c>
      <c r="I8" s="913" t="s">
        <v>379</v>
      </c>
      <c r="J8" s="915">
        <f t="shared" ca="1" si="5"/>
        <v>4.7233569763901598E-2</v>
      </c>
      <c r="K8" s="915">
        <f t="shared" ca="1" si="5"/>
        <v>0</v>
      </c>
      <c r="L8" s="915">
        <f t="shared" ca="1" si="5"/>
        <v>0</v>
      </c>
      <c r="M8" s="915">
        <f t="shared" ca="1" si="5"/>
        <v>0</v>
      </c>
      <c r="N8" s="1" t="str">
        <f t="shared" si="6"/>
        <v>HUM_ASR_FY_2022</v>
      </c>
      <c r="O8" s="914">
        <f t="shared" si="7"/>
        <v>45032</v>
      </c>
      <c r="P8" s="1" t="str">
        <f t="shared" si="8"/>
        <v>Unaudited</v>
      </c>
    </row>
    <row r="9" spans="1:16" x14ac:dyDescent="0.25">
      <c r="A9" s="1" t="s">
        <v>437</v>
      </c>
      <c r="B9" s="1" t="str">
        <f t="shared" si="0"/>
        <v>DEF</v>
      </c>
      <c r="C9" s="1" t="str">
        <f t="shared" si="1"/>
        <v>Default</v>
      </c>
      <c r="D9" s="913">
        <f t="shared" si="2"/>
        <v>1900</v>
      </c>
      <c r="E9" s="914">
        <f t="shared" si="3"/>
        <v>1</v>
      </c>
      <c r="F9" s="914">
        <f t="shared" si="4"/>
        <v>274</v>
      </c>
      <c r="G9" s="913" t="s">
        <v>1038</v>
      </c>
      <c r="H9" s="913" t="s">
        <v>1036</v>
      </c>
      <c r="I9" s="913" t="s">
        <v>379</v>
      </c>
      <c r="J9" s="915">
        <f t="shared" ca="1" si="5"/>
        <v>4.7948229623931728E-2</v>
      </c>
      <c r="K9" s="915">
        <f t="shared" ca="1" si="5"/>
        <v>0</v>
      </c>
      <c r="L9" s="915">
        <f t="shared" ca="1" si="5"/>
        <v>0</v>
      </c>
      <c r="M9" s="915">
        <f t="shared" ca="1" si="5"/>
        <v>0</v>
      </c>
      <c r="N9" s="1" t="str">
        <f t="shared" si="6"/>
        <v>HUM_ASR_FY_2022</v>
      </c>
      <c r="O9" s="914">
        <f t="shared" si="7"/>
        <v>45032</v>
      </c>
      <c r="P9" s="1" t="str">
        <f t="shared" si="8"/>
        <v>Unaudited</v>
      </c>
    </row>
    <row r="10" spans="1:16" x14ac:dyDescent="0.25">
      <c r="A10" s="1" t="s">
        <v>437</v>
      </c>
      <c r="B10" s="1" t="str">
        <f t="shared" si="0"/>
        <v>DEF</v>
      </c>
      <c r="C10" s="1" t="str">
        <f t="shared" si="1"/>
        <v>Default</v>
      </c>
      <c r="D10" s="913">
        <f t="shared" si="2"/>
        <v>1900</v>
      </c>
      <c r="E10" s="914">
        <f t="shared" si="3"/>
        <v>1</v>
      </c>
      <c r="F10" s="914">
        <f t="shared" si="4"/>
        <v>366</v>
      </c>
      <c r="G10" s="913" t="s">
        <v>1038</v>
      </c>
      <c r="H10" s="913" t="s">
        <v>1036</v>
      </c>
      <c r="I10" s="913" t="s">
        <v>379</v>
      </c>
      <c r="J10" s="915">
        <f t="shared" ca="1" si="5"/>
        <v>4.9532961203607277E-2</v>
      </c>
      <c r="K10" s="915">
        <f t="shared" ca="1" si="5"/>
        <v>0</v>
      </c>
      <c r="L10" s="915">
        <f t="shared" ca="1" si="5"/>
        <v>0</v>
      </c>
      <c r="M10" s="915">
        <f t="shared" ca="1" si="5"/>
        <v>0</v>
      </c>
      <c r="N10" s="1" t="str">
        <f t="shared" si="6"/>
        <v>HUM_ASR_FY_2022</v>
      </c>
      <c r="O10" s="914">
        <f t="shared" si="7"/>
        <v>45032</v>
      </c>
      <c r="P10" s="1" t="str">
        <f t="shared" si="8"/>
        <v>Unaudited</v>
      </c>
    </row>
    <row r="11" spans="1:16" x14ac:dyDescent="0.25">
      <c r="A11" s="1" t="s">
        <v>437</v>
      </c>
      <c r="B11" s="1" t="str">
        <f t="shared" si="0"/>
        <v>DEF</v>
      </c>
      <c r="C11" s="1" t="str">
        <f t="shared" si="1"/>
        <v>Default</v>
      </c>
      <c r="D11" s="913">
        <f t="shared" si="2"/>
        <v>1900</v>
      </c>
      <c r="E11" s="914">
        <f t="shared" si="3"/>
        <v>1</v>
      </c>
      <c r="F11" s="914">
        <f t="shared" si="4"/>
        <v>1</v>
      </c>
      <c r="G11" s="913" t="s">
        <v>1038</v>
      </c>
      <c r="H11" s="913" t="s">
        <v>1037</v>
      </c>
      <c r="I11" s="913" t="s">
        <v>379</v>
      </c>
      <c r="J11" s="915">
        <f t="shared" ca="1" si="5"/>
        <v>4.7932857035798672E-2</v>
      </c>
      <c r="K11" s="915">
        <f t="shared" ca="1" si="5"/>
        <v>0</v>
      </c>
      <c r="L11" s="915">
        <f t="shared" ca="1" si="5"/>
        <v>0</v>
      </c>
      <c r="M11" s="915">
        <f t="shared" ca="1" si="5"/>
        <v>0</v>
      </c>
      <c r="N11" s="1" t="str">
        <f t="shared" si="6"/>
        <v>HUM_ASR_FY_2022</v>
      </c>
      <c r="O11" s="914">
        <f t="shared" si="7"/>
        <v>45032</v>
      </c>
      <c r="P11" s="1" t="str">
        <f t="shared" si="8"/>
        <v>Unaudited</v>
      </c>
    </row>
    <row r="12" spans="1:16" x14ac:dyDescent="0.25">
      <c r="A12" s="1" t="s">
        <v>437</v>
      </c>
      <c r="B12" s="1" t="str">
        <f t="shared" si="0"/>
        <v>DEF</v>
      </c>
      <c r="C12" s="1" t="str">
        <f t="shared" si="1"/>
        <v>Default</v>
      </c>
      <c r="D12" s="913">
        <f t="shared" si="2"/>
        <v>1900</v>
      </c>
      <c r="E12" s="914">
        <f t="shared" si="3"/>
        <v>1</v>
      </c>
      <c r="F12" s="914">
        <f t="shared" si="4"/>
        <v>91</v>
      </c>
      <c r="G12" s="913" t="s">
        <v>1039</v>
      </c>
      <c r="H12" s="913" t="s">
        <v>1036</v>
      </c>
      <c r="I12" s="913" t="s">
        <v>379</v>
      </c>
      <c r="J12" s="915">
        <f t="shared" ca="1" si="5"/>
        <v>4.3833740908990448E-2</v>
      </c>
      <c r="K12" s="915">
        <f t="shared" ca="1" si="5"/>
        <v>0</v>
      </c>
      <c r="L12" s="915">
        <f t="shared" ca="1" si="5"/>
        <v>0</v>
      </c>
      <c r="M12" s="915">
        <f t="shared" ca="1" si="5"/>
        <v>0</v>
      </c>
      <c r="N12" s="1" t="str">
        <f t="shared" si="6"/>
        <v>HUM_ASR_FY_2022</v>
      </c>
      <c r="O12" s="914">
        <f t="shared" si="7"/>
        <v>45032</v>
      </c>
      <c r="P12" s="1" t="str">
        <f t="shared" si="8"/>
        <v>Unaudited</v>
      </c>
    </row>
    <row r="13" spans="1:16" x14ac:dyDescent="0.25">
      <c r="A13" s="1" t="s">
        <v>437</v>
      </c>
      <c r="B13" s="1" t="str">
        <f t="shared" si="0"/>
        <v>DEF</v>
      </c>
      <c r="C13" s="1" t="str">
        <f t="shared" si="1"/>
        <v>Default</v>
      </c>
      <c r="D13" s="913">
        <f t="shared" si="2"/>
        <v>1900</v>
      </c>
      <c r="E13" s="914">
        <f t="shared" si="3"/>
        <v>1</v>
      </c>
      <c r="F13" s="914">
        <f t="shared" si="4"/>
        <v>182</v>
      </c>
      <c r="G13" s="913" t="s">
        <v>1039</v>
      </c>
      <c r="H13" s="913" t="s">
        <v>1036</v>
      </c>
      <c r="I13" s="913" t="s">
        <v>379</v>
      </c>
      <c r="J13" s="915">
        <f t="shared" ca="1" si="5"/>
        <v>1.3401183368857752E-2</v>
      </c>
      <c r="K13" s="915">
        <f t="shared" ca="1" si="5"/>
        <v>0</v>
      </c>
      <c r="L13" s="915">
        <f t="shared" ca="1" si="5"/>
        <v>0</v>
      </c>
      <c r="M13" s="915">
        <f t="shared" ca="1" si="5"/>
        <v>0</v>
      </c>
      <c r="N13" s="1" t="str">
        <f t="shared" si="6"/>
        <v>HUM_ASR_FY_2022</v>
      </c>
      <c r="O13" s="914">
        <f t="shared" si="7"/>
        <v>45032</v>
      </c>
      <c r="P13" s="1" t="str">
        <f t="shared" si="8"/>
        <v>Unaudited</v>
      </c>
    </row>
    <row r="14" spans="1:16" x14ac:dyDescent="0.25">
      <c r="A14" s="1" t="s">
        <v>437</v>
      </c>
      <c r="B14" s="1" t="str">
        <f t="shared" si="0"/>
        <v>DEF</v>
      </c>
      <c r="C14" s="1" t="str">
        <f t="shared" si="1"/>
        <v>Default</v>
      </c>
      <c r="D14" s="913">
        <f t="shared" si="2"/>
        <v>1900</v>
      </c>
      <c r="E14" s="914">
        <f t="shared" si="3"/>
        <v>1</v>
      </c>
      <c r="F14" s="914">
        <f t="shared" si="4"/>
        <v>274</v>
      </c>
      <c r="G14" s="913" t="s">
        <v>1039</v>
      </c>
      <c r="H14" s="913" t="s">
        <v>1036</v>
      </c>
      <c r="I14" s="913" t="s">
        <v>379</v>
      </c>
      <c r="J14" s="915">
        <f t="shared" ca="1" si="5"/>
        <v>-2.5777735526329383E-3</v>
      </c>
      <c r="K14" s="915">
        <f t="shared" ca="1" si="5"/>
        <v>0</v>
      </c>
      <c r="L14" s="915">
        <f t="shared" ca="1" si="5"/>
        <v>0</v>
      </c>
      <c r="M14" s="915">
        <f t="shared" ca="1" si="5"/>
        <v>0</v>
      </c>
      <c r="N14" s="1" t="str">
        <f t="shared" si="6"/>
        <v>HUM_ASR_FY_2022</v>
      </c>
      <c r="O14" s="914">
        <f t="shared" si="7"/>
        <v>45032</v>
      </c>
      <c r="P14" s="1" t="str">
        <f t="shared" si="8"/>
        <v>Unaudited</v>
      </c>
    </row>
    <row r="15" spans="1:16" x14ac:dyDescent="0.25">
      <c r="A15" s="1" t="s">
        <v>437</v>
      </c>
      <c r="B15" s="1" t="str">
        <f t="shared" si="0"/>
        <v>DEF</v>
      </c>
      <c r="C15" s="1" t="str">
        <f t="shared" si="1"/>
        <v>Default</v>
      </c>
      <c r="D15" s="913">
        <f t="shared" si="2"/>
        <v>1900</v>
      </c>
      <c r="E15" s="914">
        <f t="shared" si="3"/>
        <v>1</v>
      </c>
      <c r="F15" s="914">
        <f t="shared" si="4"/>
        <v>366</v>
      </c>
      <c r="G15" s="913" t="s">
        <v>1039</v>
      </c>
      <c r="H15" s="913" t="s">
        <v>1036</v>
      </c>
      <c r="I15" s="913" t="s">
        <v>379</v>
      </c>
      <c r="J15" s="915">
        <f t="shared" ca="1" si="5"/>
        <v>-3.266227587783805E-2</v>
      </c>
      <c r="K15" s="915">
        <f t="shared" ca="1" si="5"/>
        <v>0</v>
      </c>
      <c r="L15" s="915">
        <f t="shared" ca="1" si="5"/>
        <v>0</v>
      </c>
      <c r="M15" s="915">
        <f t="shared" ca="1" si="5"/>
        <v>0</v>
      </c>
      <c r="N15" s="1" t="str">
        <f t="shared" si="6"/>
        <v>HUM_ASR_FY_2022</v>
      </c>
      <c r="O15" s="914">
        <f t="shared" si="7"/>
        <v>45032</v>
      </c>
      <c r="P15" s="1" t="str">
        <f t="shared" si="8"/>
        <v>Unaudited</v>
      </c>
    </row>
    <row r="16" spans="1:16" x14ac:dyDescent="0.25">
      <c r="A16" s="1" t="s">
        <v>437</v>
      </c>
      <c r="B16" s="1" t="str">
        <f t="shared" si="0"/>
        <v>DEF</v>
      </c>
      <c r="C16" s="1" t="str">
        <f t="shared" si="1"/>
        <v>Default</v>
      </c>
      <c r="D16" s="913">
        <f t="shared" si="2"/>
        <v>1900</v>
      </c>
      <c r="E16" s="914">
        <f t="shared" si="3"/>
        <v>1</v>
      </c>
      <c r="F16" s="914">
        <f t="shared" si="4"/>
        <v>1</v>
      </c>
      <c r="G16" s="913" t="s">
        <v>1039</v>
      </c>
      <c r="H16" s="913" t="s">
        <v>1037</v>
      </c>
      <c r="I16" s="913" t="s">
        <v>379</v>
      </c>
      <c r="J16" s="915">
        <f t="shared" ca="1" si="5"/>
        <v>-8.9868391316190368E-4</v>
      </c>
      <c r="K16" s="915">
        <f t="shared" ca="1" si="5"/>
        <v>0</v>
      </c>
      <c r="L16" s="915">
        <f t="shared" ca="1" si="5"/>
        <v>0</v>
      </c>
      <c r="M16" s="915">
        <f t="shared" ca="1" si="5"/>
        <v>0</v>
      </c>
      <c r="N16" s="1" t="str">
        <f t="shared" si="6"/>
        <v>HUM_ASR_FY_2022</v>
      </c>
      <c r="O16" s="914">
        <f t="shared" si="7"/>
        <v>45032</v>
      </c>
      <c r="P16" s="1" t="str">
        <f t="shared" si="8"/>
        <v>Unaudited</v>
      </c>
    </row>
    <row r="17" spans="1:16" x14ac:dyDescent="0.25">
      <c r="A17" s="1" t="s">
        <v>437</v>
      </c>
      <c r="B17" s="1" t="str">
        <f t="shared" si="0"/>
        <v>DEF</v>
      </c>
      <c r="C17" s="1" t="str">
        <f t="shared" si="1"/>
        <v>Default</v>
      </c>
      <c r="D17" s="913">
        <f t="shared" si="2"/>
        <v>1900</v>
      </c>
      <c r="E17" s="914">
        <f t="shared" si="3"/>
        <v>1</v>
      </c>
      <c r="F17" s="914">
        <f t="shared" si="4"/>
        <v>91</v>
      </c>
      <c r="G17" s="913" t="s">
        <v>1035</v>
      </c>
      <c r="H17" s="913" t="s">
        <v>1036</v>
      </c>
      <c r="I17" s="913" t="s">
        <v>380</v>
      </c>
      <c r="J17" s="915">
        <f t="shared" ca="1" si="5"/>
        <v>0.91828247967135679</v>
      </c>
      <c r="K17" s="915">
        <f t="shared" ca="1" si="5"/>
        <v>0</v>
      </c>
      <c r="L17" s="915">
        <f t="shared" ca="1" si="5"/>
        <v>0</v>
      </c>
      <c r="M17" s="915">
        <f t="shared" ca="1" si="5"/>
        <v>0</v>
      </c>
      <c r="N17" s="1" t="str">
        <f t="shared" si="6"/>
        <v>HUM_ASR_FY_2022</v>
      </c>
      <c r="O17" s="914">
        <f t="shared" si="7"/>
        <v>45032</v>
      </c>
      <c r="P17" s="1" t="str">
        <f t="shared" si="8"/>
        <v>Unaudited</v>
      </c>
    </row>
    <row r="18" spans="1:16" x14ac:dyDescent="0.25">
      <c r="A18" s="1" t="s">
        <v>437</v>
      </c>
      <c r="B18" s="1" t="str">
        <f t="shared" si="0"/>
        <v>DEF</v>
      </c>
      <c r="C18" s="1" t="str">
        <f t="shared" si="1"/>
        <v>Default</v>
      </c>
      <c r="D18" s="913">
        <f t="shared" si="2"/>
        <v>1900</v>
      </c>
      <c r="E18" s="914">
        <f t="shared" si="3"/>
        <v>1</v>
      </c>
      <c r="F18" s="914">
        <f t="shared" si="4"/>
        <v>182</v>
      </c>
      <c r="G18" s="913" t="s">
        <v>1035</v>
      </c>
      <c r="H18" s="913" t="s">
        <v>1036</v>
      </c>
      <c r="I18" s="913" t="s">
        <v>380</v>
      </c>
      <c r="J18" s="915">
        <f t="shared" ca="1" si="5"/>
        <v>0.93066385168442045</v>
      </c>
      <c r="K18" s="915">
        <f t="shared" ca="1" si="5"/>
        <v>0</v>
      </c>
      <c r="L18" s="915">
        <f t="shared" ca="1" si="5"/>
        <v>0</v>
      </c>
      <c r="M18" s="915">
        <f t="shared" ca="1" si="5"/>
        <v>0</v>
      </c>
      <c r="N18" s="1" t="str">
        <f t="shared" si="6"/>
        <v>HUM_ASR_FY_2022</v>
      </c>
      <c r="O18" s="914">
        <f t="shared" si="7"/>
        <v>45032</v>
      </c>
      <c r="P18" s="1" t="str">
        <f t="shared" si="8"/>
        <v>Unaudited</v>
      </c>
    </row>
    <row r="19" spans="1:16" x14ac:dyDescent="0.25">
      <c r="A19" s="1" t="s">
        <v>437</v>
      </c>
      <c r="B19" s="1" t="str">
        <f t="shared" si="0"/>
        <v>DEF</v>
      </c>
      <c r="C19" s="1" t="str">
        <f t="shared" si="1"/>
        <v>Default</v>
      </c>
      <c r="D19" s="913">
        <f t="shared" si="2"/>
        <v>1900</v>
      </c>
      <c r="E19" s="914">
        <f t="shared" si="3"/>
        <v>1</v>
      </c>
      <c r="F19" s="914">
        <f t="shared" si="4"/>
        <v>274</v>
      </c>
      <c r="G19" s="913" t="s">
        <v>1035</v>
      </c>
      <c r="H19" s="913" t="s">
        <v>1036</v>
      </c>
      <c r="I19" s="913" t="s">
        <v>380</v>
      </c>
      <c r="J19" s="915">
        <f t="shared" ca="1" si="5"/>
        <v>0.87840160619567198</v>
      </c>
      <c r="K19" s="915">
        <f t="shared" ca="1" si="5"/>
        <v>0</v>
      </c>
      <c r="L19" s="915">
        <f t="shared" ca="1" si="5"/>
        <v>0</v>
      </c>
      <c r="M19" s="915">
        <f t="shared" ca="1" si="5"/>
        <v>0</v>
      </c>
      <c r="N19" s="1" t="str">
        <f t="shared" si="6"/>
        <v>HUM_ASR_FY_2022</v>
      </c>
      <c r="O19" s="914">
        <f t="shared" si="7"/>
        <v>45032</v>
      </c>
      <c r="P19" s="1" t="str">
        <f t="shared" si="8"/>
        <v>Unaudited</v>
      </c>
    </row>
    <row r="20" spans="1:16" x14ac:dyDescent="0.25">
      <c r="A20" s="1" t="s">
        <v>437</v>
      </c>
      <c r="B20" s="1" t="str">
        <f t="shared" si="0"/>
        <v>DEF</v>
      </c>
      <c r="C20" s="1" t="str">
        <f t="shared" si="1"/>
        <v>Default</v>
      </c>
      <c r="D20" s="913">
        <f t="shared" si="2"/>
        <v>1900</v>
      </c>
      <c r="E20" s="914">
        <f t="shared" si="3"/>
        <v>1</v>
      </c>
      <c r="F20" s="914">
        <f t="shared" si="4"/>
        <v>366</v>
      </c>
      <c r="G20" s="913" t="s">
        <v>1035</v>
      </c>
      <c r="H20" s="913" t="s">
        <v>1036</v>
      </c>
      <c r="I20" s="913" t="s">
        <v>380</v>
      </c>
      <c r="J20" s="915">
        <f t="shared" ca="1" si="5"/>
        <v>0.86182592129661184</v>
      </c>
      <c r="K20" s="915">
        <f t="shared" ca="1" si="5"/>
        <v>0</v>
      </c>
      <c r="L20" s="915">
        <f t="shared" ca="1" si="5"/>
        <v>0</v>
      </c>
      <c r="M20" s="915">
        <f t="shared" ca="1" si="5"/>
        <v>0</v>
      </c>
      <c r="N20" s="1" t="str">
        <f t="shared" si="6"/>
        <v>HUM_ASR_FY_2022</v>
      </c>
      <c r="O20" s="914">
        <f t="shared" si="7"/>
        <v>45032</v>
      </c>
      <c r="P20" s="1" t="str">
        <f t="shared" si="8"/>
        <v>Unaudited</v>
      </c>
    </row>
    <row r="21" spans="1:16" x14ac:dyDescent="0.25">
      <c r="A21" s="1" t="s">
        <v>437</v>
      </c>
      <c r="B21" s="1" t="str">
        <f t="shared" si="0"/>
        <v>DEF</v>
      </c>
      <c r="C21" s="1" t="str">
        <f t="shared" si="1"/>
        <v>Default</v>
      </c>
      <c r="D21" s="913">
        <f t="shared" si="2"/>
        <v>1900</v>
      </c>
      <c r="E21" s="914">
        <f t="shared" si="3"/>
        <v>1</v>
      </c>
      <c r="F21" s="914">
        <f t="shared" si="4"/>
        <v>1</v>
      </c>
      <c r="G21" s="913" t="s">
        <v>1035</v>
      </c>
      <c r="H21" s="913" t="s">
        <v>1037</v>
      </c>
      <c r="I21" s="913" t="s">
        <v>380</v>
      </c>
      <c r="J21" s="915">
        <f t="shared" ca="1" si="5"/>
        <v>0.90610644615518998</v>
      </c>
      <c r="K21" s="915">
        <f t="shared" ca="1" si="5"/>
        <v>0</v>
      </c>
      <c r="L21" s="915">
        <f t="shared" ca="1" si="5"/>
        <v>0</v>
      </c>
      <c r="M21" s="915">
        <f t="shared" ca="1" si="5"/>
        <v>0</v>
      </c>
      <c r="N21" s="1" t="str">
        <f t="shared" si="6"/>
        <v>HUM_ASR_FY_2022</v>
      </c>
      <c r="O21" s="914">
        <f t="shared" si="7"/>
        <v>45032</v>
      </c>
      <c r="P21" s="1" t="str">
        <f t="shared" si="8"/>
        <v>Unaudited</v>
      </c>
    </row>
    <row r="22" spans="1:16" x14ac:dyDescent="0.25">
      <c r="A22" s="1" t="s">
        <v>437</v>
      </c>
      <c r="B22" s="1" t="str">
        <f t="shared" si="0"/>
        <v>DEF</v>
      </c>
      <c r="C22" s="1" t="str">
        <f t="shared" si="1"/>
        <v>Default</v>
      </c>
      <c r="D22" s="913">
        <f t="shared" si="2"/>
        <v>1900</v>
      </c>
      <c r="E22" s="914">
        <f t="shared" si="3"/>
        <v>1</v>
      </c>
      <c r="F22" s="914">
        <f t="shared" si="4"/>
        <v>91</v>
      </c>
      <c r="G22" s="913" t="s">
        <v>1038</v>
      </c>
      <c r="H22" s="913" t="s">
        <v>1036</v>
      </c>
      <c r="I22" s="913" t="s">
        <v>380</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3.9841516289553909E-2</v>
      </c>
      <c r="K22" s="915">
        <f t="shared" ca="1" si="9"/>
        <v>0</v>
      </c>
      <c r="L22" s="915">
        <f t="shared" ca="1" si="9"/>
        <v>0</v>
      </c>
      <c r="M22" s="915">
        <f t="shared" ca="1" si="9"/>
        <v>0</v>
      </c>
      <c r="N22" s="1" t="str">
        <f t="shared" si="6"/>
        <v>HUM_ASR_FY_2022</v>
      </c>
      <c r="O22" s="914">
        <f t="shared" si="7"/>
        <v>45032</v>
      </c>
      <c r="P22" s="1" t="str">
        <f t="shared" si="8"/>
        <v>Unaudited</v>
      </c>
    </row>
    <row r="23" spans="1:16" x14ac:dyDescent="0.25">
      <c r="A23" s="1" t="s">
        <v>437</v>
      </c>
      <c r="B23" s="1" t="str">
        <f t="shared" si="0"/>
        <v>DEF</v>
      </c>
      <c r="C23" s="1" t="str">
        <f t="shared" si="1"/>
        <v>Default</v>
      </c>
      <c r="D23" s="913">
        <f t="shared" si="2"/>
        <v>1900</v>
      </c>
      <c r="E23" s="914">
        <f t="shared" si="3"/>
        <v>1</v>
      </c>
      <c r="F23" s="914">
        <f t="shared" si="4"/>
        <v>182</v>
      </c>
      <c r="G23" s="913" t="s">
        <v>1038</v>
      </c>
      <c r="H23" s="913" t="s">
        <v>1036</v>
      </c>
      <c r="I23" s="913" t="s">
        <v>380</v>
      </c>
      <c r="J23" s="915">
        <f t="shared" ca="1" si="9"/>
        <v>4.1821049572515881E-2</v>
      </c>
      <c r="K23" s="915">
        <f t="shared" ca="1" si="9"/>
        <v>0</v>
      </c>
      <c r="L23" s="915">
        <f t="shared" ca="1" si="9"/>
        <v>0</v>
      </c>
      <c r="M23" s="915">
        <f t="shared" ca="1" si="9"/>
        <v>0</v>
      </c>
      <c r="N23" s="1" t="str">
        <f t="shared" si="6"/>
        <v>HUM_ASR_FY_2022</v>
      </c>
      <c r="O23" s="914">
        <f t="shared" si="7"/>
        <v>45032</v>
      </c>
      <c r="P23" s="1" t="str">
        <f t="shared" si="8"/>
        <v>Unaudited</v>
      </c>
    </row>
    <row r="24" spans="1:16" x14ac:dyDescent="0.25">
      <c r="A24" s="1" t="s">
        <v>437</v>
      </c>
      <c r="B24" s="1" t="str">
        <f t="shared" si="0"/>
        <v>DEF</v>
      </c>
      <c r="C24" s="1" t="str">
        <f t="shared" si="1"/>
        <v>Default</v>
      </c>
      <c r="D24" s="913">
        <f t="shared" si="2"/>
        <v>1900</v>
      </c>
      <c r="E24" s="914">
        <f t="shared" si="3"/>
        <v>1</v>
      </c>
      <c r="F24" s="914">
        <f t="shared" si="4"/>
        <v>274</v>
      </c>
      <c r="G24" s="913" t="s">
        <v>1038</v>
      </c>
      <c r="H24" s="913" t="s">
        <v>1036</v>
      </c>
      <c r="I24" s="913" t="s">
        <v>380</v>
      </c>
      <c r="J24" s="915">
        <f t="shared" ca="1" si="9"/>
        <v>4.2363777773586762E-2</v>
      </c>
      <c r="K24" s="915">
        <f t="shared" ca="1" si="9"/>
        <v>0</v>
      </c>
      <c r="L24" s="915">
        <f t="shared" ca="1" si="9"/>
        <v>0</v>
      </c>
      <c r="M24" s="915">
        <f t="shared" ca="1" si="9"/>
        <v>0</v>
      </c>
      <c r="N24" s="1" t="str">
        <f t="shared" si="6"/>
        <v>HUM_ASR_FY_2022</v>
      </c>
      <c r="O24" s="914">
        <f t="shared" si="7"/>
        <v>45032</v>
      </c>
      <c r="P24" s="1" t="str">
        <f t="shared" si="8"/>
        <v>Unaudited</v>
      </c>
    </row>
    <row r="25" spans="1:16" x14ac:dyDescent="0.25">
      <c r="A25" s="1" t="s">
        <v>437</v>
      </c>
      <c r="B25" s="1" t="str">
        <f t="shared" si="0"/>
        <v>DEF</v>
      </c>
      <c r="C25" s="1" t="str">
        <f t="shared" si="1"/>
        <v>Default</v>
      </c>
      <c r="D25" s="913">
        <f t="shared" si="2"/>
        <v>1900</v>
      </c>
      <c r="E25" s="914">
        <f t="shared" si="3"/>
        <v>1</v>
      </c>
      <c r="F25" s="914">
        <f t="shared" si="4"/>
        <v>366</v>
      </c>
      <c r="G25" s="913" t="s">
        <v>1038</v>
      </c>
      <c r="H25" s="913" t="s">
        <v>1036</v>
      </c>
      <c r="I25" s="913" t="s">
        <v>380</v>
      </c>
      <c r="J25" s="915">
        <f t="shared" ca="1" si="9"/>
        <v>4.47738548464892E-2</v>
      </c>
      <c r="K25" s="915">
        <f t="shared" ca="1" si="9"/>
        <v>0</v>
      </c>
      <c r="L25" s="915">
        <f t="shared" ca="1" si="9"/>
        <v>0</v>
      </c>
      <c r="M25" s="915">
        <f t="shared" ca="1" si="9"/>
        <v>0</v>
      </c>
      <c r="N25" s="1" t="str">
        <f t="shared" si="6"/>
        <v>HUM_ASR_FY_2022</v>
      </c>
      <c r="O25" s="914">
        <f t="shared" si="7"/>
        <v>45032</v>
      </c>
      <c r="P25" s="1" t="str">
        <f t="shared" si="8"/>
        <v>Unaudited</v>
      </c>
    </row>
    <row r="26" spans="1:16" x14ac:dyDescent="0.25">
      <c r="A26" s="1" t="s">
        <v>437</v>
      </c>
      <c r="B26" s="1" t="str">
        <f t="shared" si="0"/>
        <v>DEF</v>
      </c>
      <c r="C26" s="1" t="str">
        <f t="shared" si="1"/>
        <v>Default</v>
      </c>
      <c r="D26" s="913">
        <f t="shared" si="2"/>
        <v>1900</v>
      </c>
      <c r="E26" s="914">
        <f t="shared" si="3"/>
        <v>1</v>
      </c>
      <c r="F26" s="914">
        <f t="shared" si="4"/>
        <v>1</v>
      </c>
      <c r="G26" s="913" t="s">
        <v>1038</v>
      </c>
      <c r="H26" s="913" t="s">
        <v>1037</v>
      </c>
      <c r="I26" s="913" t="s">
        <v>380</v>
      </c>
      <c r="J26" s="915">
        <f t="shared" ca="1" si="9"/>
        <v>4.2899690900330231E-2</v>
      </c>
      <c r="K26" s="915">
        <f t="shared" ca="1" si="9"/>
        <v>0</v>
      </c>
      <c r="L26" s="915">
        <f t="shared" ca="1" si="9"/>
        <v>0</v>
      </c>
      <c r="M26" s="915">
        <f t="shared" ca="1" si="9"/>
        <v>0</v>
      </c>
      <c r="N26" s="1" t="str">
        <f t="shared" si="6"/>
        <v>HUM_ASR_FY_2022</v>
      </c>
      <c r="O26" s="914">
        <f t="shared" si="7"/>
        <v>45032</v>
      </c>
      <c r="P26" s="1" t="str">
        <f t="shared" si="8"/>
        <v>Unaudited</v>
      </c>
    </row>
    <row r="27" spans="1:16" x14ac:dyDescent="0.25">
      <c r="A27" s="1" t="s">
        <v>437</v>
      </c>
      <c r="B27" s="1" t="str">
        <f t="shared" si="0"/>
        <v>DEF</v>
      </c>
      <c r="C27" s="1" t="str">
        <f t="shared" si="1"/>
        <v>Default</v>
      </c>
      <c r="D27" s="913">
        <f t="shared" si="2"/>
        <v>1900</v>
      </c>
      <c r="E27" s="914">
        <f t="shared" si="3"/>
        <v>1</v>
      </c>
      <c r="F27" s="914">
        <f t="shared" si="4"/>
        <v>91</v>
      </c>
      <c r="G27" s="913" t="s">
        <v>1039</v>
      </c>
      <c r="H27" s="913" t="s">
        <v>1036</v>
      </c>
      <c r="I27" s="913" t="s">
        <v>380</v>
      </c>
      <c r="J27" s="915">
        <f t="shared" ca="1" si="9"/>
        <v>4.0356043176580911E-2</v>
      </c>
      <c r="K27" s="915">
        <f t="shared" ca="1" si="9"/>
        <v>0</v>
      </c>
      <c r="L27" s="915">
        <f t="shared" ca="1" si="9"/>
        <v>0</v>
      </c>
      <c r="M27" s="915">
        <f t="shared" ca="1" si="9"/>
        <v>0</v>
      </c>
      <c r="N27" s="1" t="str">
        <f t="shared" si="6"/>
        <v>HUM_ASR_FY_2022</v>
      </c>
      <c r="O27" s="914">
        <f t="shared" si="7"/>
        <v>45032</v>
      </c>
      <c r="P27" s="1" t="str">
        <f t="shared" si="8"/>
        <v>Unaudited</v>
      </c>
    </row>
    <row r="28" spans="1:16" x14ac:dyDescent="0.25">
      <c r="A28" s="1" t="s">
        <v>437</v>
      </c>
      <c r="B28" s="1" t="str">
        <f t="shared" si="0"/>
        <v>DEF</v>
      </c>
      <c r="C28" s="1" t="str">
        <f t="shared" si="1"/>
        <v>Default</v>
      </c>
      <c r="D28" s="913">
        <f t="shared" si="2"/>
        <v>1900</v>
      </c>
      <c r="E28" s="914">
        <f t="shared" si="3"/>
        <v>1</v>
      </c>
      <c r="F28" s="914">
        <f t="shared" si="4"/>
        <v>182</v>
      </c>
      <c r="G28" s="913" t="s">
        <v>1039</v>
      </c>
      <c r="H28" s="913" t="s">
        <v>1036</v>
      </c>
      <c r="I28" s="913" t="s">
        <v>380</v>
      </c>
      <c r="J28" s="915">
        <f t="shared" ca="1" si="9"/>
        <v>2.6462545423866869E-2</v>
      </c>
      <c r="K28" s="915">
        <f t="shared" ca="1" si="9"/>
        <v>0</v>
      </c>
      <c r="L28" s="915">
        <f t="shared" ca="1" si="9"/>
        <v>0</v>
      </c>
      <c r="M28" s="915">
        <f t="shared" ca="1" si="9"/>
        <v>0</v>
      </c>
      <c r="N28" s="1" t="str">
        <f t="shared" si="6"/>
        <v>HUM_ASR_FY_2022</v>
      </c>
      <c r="O28" s="914">
        <f t="shared" si="7"/>
        <v>45032</v>
      </c>
      <c r="P28" s="1" t="str">
        <f t="shared" si="8"/>
        <v>Unaudited</v>
      </c>
    </row>
    <row r="29" spans="1:16" x14ac:dyDescent="0.25">
      <c r="A29" s="1" t="s">
        <v>437</v>
      </c>
      <c r="B29" s="1" t="str">
        <f t="shared" si="0"/>
        <v>DEF</v>
      </c>
      <c r="C29" s="1" t="str">
        <f t="shared" si="1"/>
        <v>Default</v>
      </c>
      <c r="D29" s="913">
        <f t="shared" si="2"/>
        <v>1900</v>
      </c>
      <c r="E29" s="914">
        <f t="shared" si="3"/>
        <v>1</v>
      </c>
      <c r="F29" s="914">
        <f t="shared" si="4"/>
        <v>274</v>
      </c>
      <c r="G29" s="913" t="s">
        <v>1039</v>
      </c>
      <c r="H29" s="913" t="s">
        <v>1036</v>
      </c>
      <c r="I29" s="913" t="s">
        <v>380</v>
      </c>
      <c r="J29" s="915">
        <f t="shared" ca="1" si="9"/>
        <v>7.8038729693464703E-2</v>
      </c>
      <c r="K29" s="915">
        <f t="shared" ca="1" si="9"/>
        <v>0</v>
      </c>
      <c r="L29" s="915">
        <f t="shared" ca="1" si="9"/>
        <v>0</v>
      </c>
      <c r="M29" s="915">
        <f t="shared" ca="1" si="9"/>
        <v>0</v>
      </c>
      <c r="N29" s="1" t="str">
        <f t="shared" si="6"/>
        <v>HUM_ASR_FY_2022</v>
      </c>
      <c r="O29" s="914">
        <f t="shared" si="7"/>
        <v>45032</v>
      </c>
      <c r="P29" s="1" t="str">
        <f t="shared" si="8"/>
        <v>Unaudited</v>
      </c>
    </row>
    <row r="30" spans="1:16" x14ac:dyDescent="0.25">
      <c r="A30" s="1" t="s">
        <v>437</v>
      </c>
      <c r="B30" s="1" t="str">
        <f t="shared" si="0"/>
        <v>DEF</v>
      </c>
      <c r="C30" s="1" t="str">
        <f t="shared" si="1"/>
        <v>Default</v>
      </c>
      <c r="D30" s="913">
        <f t="shared" si="2"/>
        <v>1900</v>
      </c>
      <c r="E30" s="914">
        <f t="shared" si="3"/>
        <v>1</v>
      </c>
      <c r="F30" s="914">
        <f t="shared" si="4"/>
        <v>366</v>
      </c>
      <c r="G30" s="913" t="s">
        <v>1039</v>
      </c>
      <c r="H30" s="913" t="s">
        <v>1036</v>
      </c>
      <c r="I30" s="913" t="s">
        <v>380</v>
      </c>
      <c r="J30" s="915">
        <f t="shared" ca="1" si="9"/>
        <v>9.206876856482403E-2</v>
      </c>
      <c r="K30" s="915">
        <f t="shared" ca="1" si="9"/>
        <v>0</v>
      </c>
      <c r="L30" s="915">
        <f t="shared" ca="1" si="9"/>
        <v>0</v>
      </c>
      <c r="M30" s="915">
        <f t="shared" ca="1" si="9"/>
        <v>0</v>
      </c>
      <c r="N30" s="1" t="str">
        <f t="shared" si="6"/>
        <v>HUM_ASR_FY_2022</v>
      </c>
      <c r="O30" s="914">
        <f t="shared" si="7"/>
        <v>45032</v>
      </c>
      <c r="P30" s="1" t="str">
        <f t="shared" si="8"/>
        <v>Unaudited</v>
      </c>
    </row>
    <row r="31" spans="1:16" x14ac:dyDescent="0.25">
      <c r="A31" s="1" t="s">
        <v>437</v>
      </c>
      <c r="B31" s="1" t="str">
        <f t="shared" si="0"/>
        <v>DEF</v>
      </c>
      <c r="C31" s="1" t="str">
        <f t="shared" si="1"/>
        <v>Default</v>
      </c>
      <c r="D31" s="913">
        <f t="shared" si="2"/>
        <v>1900</v>
      </c>
      <c r="E31" s="914">
        <f t="shared" si="3"/>
        <v>1</v>
      </c>
      <c r="F31" s="914">
        <f t="shared" si="4"/>
        <v>1</v>
      </c>
      <c r="G31" s="913" t="s">
        <v>1039</v>
      </c>
      <c r="H31" s="913" t="s">
        <v>1037</v>
      </c>
      <c r="I31" s="913" t="s">
        <v>380</v>
      </c>
      <c r="J31" s="915">
        <f t="shared" ca="1" si="9"/>
        <v>4.969937244375687E-2</v>
      </c>
      <c r="K31" s="915">
        <f t="shared" ca="1" si="9"/>
        <v>0</v>
      </c>
      <c r="L31" s="915">
        <f t="shared" ca="1" si="9"/>
        <v>0</v>
      </c>
      <c r="M31" s="915">
        <f t="shared" ca="1" si="9"/>
        <v>0</v>
      </c>
      <c r="N31" s="1" t="str">
        <f t="shared" si="6"/>
        <v>HUM_ASR_FY_2022</v>
      </c>
      <c r="O31" s="914">
        <f t="shared" si="7"/>
        <v>45032</v>
      </c>
      <c r="P31" s="1" t="str">
        <f t="shared" si="8"/>
        <v>Unaudited</v>
      </c>
    </row>
    <row r="32" spans="1:16" x14ac:dyDescent="0.25">
      <c r="A32" s="1" t="s">
        <v>437</v>
      </c>
      <c r="B32" s="1" t="str">
        <f t="shared" si="0"/>
        <v>DEF</v>
      </c>
      <c r="C32" s="1" t="str">
        <f t="shared" si="1"/>
        <v>Default</v>
      </c>
      <c r="D32" s="913">
        <f t="shared" si="2"/>
        <v>1900</v>
      </c>
      <c r="E32" s="914">
        <f t="shared" si="3"/>
        <v>1</v>
      </c>
      <c r="F32" s="914">
        <f t="shared" si="4"/>
        <v>91</v>
      </c>
      <c r="G32" s="913" t="s">
        <v>1035</v>
      </c>
      <c r="H32" s="913" t="s">
        <v>1036</v>
      </c>
      <c r="I32" s="913" t="s">
        <v>381</v>
      </c>
      <c r="J32" s="915">
        <f t="shared" ca="1" si="9"/>
        <v>0.84801978910479414</v>
      </c>
      <c r="K32" s="915">
        <f t="shared" ca="1" si="9"/>
        <v>0</v>
      </c>
      <c r="L32" s="915">
        <f t="shared" ca="1" si="9"/>
        <v>0</v>
      </c>
      <c r="M32" s="915">
        <f t="shared" ca="1" si="9"/>
        <v>0</v>
      </c>
      <c r="N32" s="1" t="str">
        <f t="shared" si="6"/>
        <v>HUM_ASR_FY_2022</v>
      </c>
      <c r="O32" s="914">
        <f t="shared" si="7"/>
        <v>45032</v>
      </c>
      <c r="P32" s="1" t="str">
        <f t="shared" si="8"/>
        <v>Unaudited</v>
      </c>
    </row>
    <row r="33" spans="1:16" x14ac:dyDescent="0.25">
      <c r="A33" s="1" t="s">
        <v>437</v>
      </c>
      <c r="B33" s="1" t="str">
        <f t="shared" si="0"/>
        <v>DEF</v>
      </c>
      <c r="C33" s="1" t="str">
        <f t="shared" si="1"/>
        <v>Default</v>
      </c>
      <c r="D33" s="913">
        <f t="shared" si="2"/>
        <v>1900</v>
      </c>
      <c r="E33" s="914">
        <f t="shared" si="3"/>
        <v>1</v>
      </c>
      <c r="F33" s="914">
        <f t="shared" si="4"/>
        <v>182</v>
      </c>
      <c r="G33" s="913" t="s">
        <v>1035</v>
      </c>
      <c r="H33" s="913" t="s">
        <v>1036</v>
      </c>
      <c r="I33" s="913" t="s">
        <v>381</v>
      </c>
      <c r="J33" s="915">
        <f t="shared" ca="1" si="9"/>
        <v>0.9130657343504669</v>
      </c>
      <c r="K33" s="915">
        <f t="shared" ca="1" si="9"/>
        <v>0</v>
      </c>
      <c r="L33" s="915">
        <f t="shared" ca="1" si="9"/>
        <v>0</v>
      </c>
      <c r="M33" s="915">
        <f t="shared" ca="1" si="9"/>
        <v>0</v>
      </c>
      <c r="N33" s="1" t="str">
        <f t="shared" si="6"/>
        <v>HUM_ASR_FY_2022</v>
      </c>
      <c r="O33" s="914">
        <f t="shared" si="7"/>
        <v>45032</v>
      </c>
      <c r="P33" s="1" t="str">
        <f t="shared" si="8"/>
        <v>Unaudited</v>
      </c>
    </row>
    <row r="34" spans="1:16" x14ac:dyDescent="0.25">
      <c r="A34" s="1" t="s">
        <v>437</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1035</v>
      </c>
      <c r="H34" s="913" t="s">
        <v>1036</v>
      </c>
      <c r="I34" s="913" t="s">
        <v>381</v>
      </c>
      <c r="J34" s="915">
        <f t="shared" ca="1" si="9"/>
        <v>0.93168073917560579</v>
      </c>
      <c r="K34" s="915">
        <f t="shared" ca="1" si="9"/>
        <v>0</v>
      </c>
      <c r="L34" s="915">
        <f t="shared" ca="1" si="9"/>
        <v>0</v>
      </c>
      <c r="M34" s="915">
        <f t="shared" ca="1" si="9"/>
        <v>0</v>
      </c>
      <c r="N34" s="1" t="str">
        <f t="shared" si="6"/>
        <v>HUM_ASR_FY_2022</v>
      </c>
      <c r="O34" s="914">
        <f t="shared" si="7"/>
        <v>45032</v>
      </c>
      <c r="P34" s="1" t="str">
        <f t="shared" si="8"/>
        <v>Unaudited</v>
      </c>
    </row>
    <row r="35" spans="1:16" x14ac:dyDescent="0.25">
      <c r="A35" s="1" t="s">
        <v>437</v>
      </c>
      <c r="B35" s="1" t="str">
        <f t="shared" si="0"/>
        <v>DEF</v>
      </c>
      <c r="C35" s="1" t="str">
        <f t="shared" si="1"/>
        <v>Default</v>
      </c>
      <c r="D35" s="913">
        <f t="shared" si="10"/>
        <v>1900</v>
      </c>
      <c r="E35" s="914">
        <f t="shared" si="11"/>
        <v>1</v>
      </c>
      <c r="F35" s="914">
        <f t="shared" si="12"/>
        <v>366</v>
      </c>
      <c r="G35" s="913" t="s">
        <v>1035</v>
      </c>
      <c r="H35" s="913" t="s">
        <v>1036</v>
      </c>
      <c r="I35" s="913" t="s">
        <v>381</v>
      </c>
      <c r="J35" s="915">
        <f t="shared" ca="1" si="9"/>
        <v>0.90783288096321291</v>
      </c>
      <c r="K35" s="915">
        <f t="shared" ca="1" si="9"/>
        <v>0</v>
      </c>
      <c r="L35" s="915">
        <f t="shared" ca="1" si="9"/>
        <v>0</v>
      </c>
      <c r="M35" s="915">
        <f t="shared" ca="1" si="9"/>
        <v>0</v>
      </c>
      <c r="N35" s="1" t="str">
        <f t="shared" si="6"/>
        <v>HUM_ASR_FY_2022</v>
      </c>
      <c r="O35" s="914">
        <f t="shared" si="7"/>
        <v>45032</v>
      </c>
      <c r="P35" s="1" t="str">
        <f t="shared" si="8"/>
        <v>Unaudited</v>
      </c>
    </row>
    <row r="36" spans="1:16" x14ac:dyDescent="0.25">
      <c r="A36" s="1" t="s">
        <v>437</v>
      </c>
      <c r="B36" s="1" t="str">
        <f t="shared" si="0"/>
        <v>DEF</v>
      </c>
      <c r="C36" s="1" t="str">
        <f t="shared" si="1"/>
        <v>Default</v>
      </c>
      <c r="D36" s="913">
        <f t="shared" si="10"/>
        <v>1900</v>
      </c>
      <c r="E36" s="914">
        <f t="shared" si="11"/>
        <v>1</v>
      </c>
      <c r="F36" s="914">
        <f t="shared" si="12"/>
        <v>1</v>
      </c>
      <c r="G36" s="913" t="s">
        <v>1035</v>
      </c>
      <c r="H36" s="913" t="s">
        <v>1037</v>
      </c>
      <c r="I36" s="913" t="s">
        <v>381</v>
      </c>
      <c r="J36" s="915">
        <f t="shared" ca="1" si="9"/>
        <v>0.91374950249640619</v>
      </c>
      <c r="K36" s="915">
        <f t="shared" ca="1" si="9"/>
        <v>0</v>
      </c>
      <c r="L36" s="915">
        <f t="shared" ca="1" si="9"/>
        <v>0</v>
      </c>
      <c r="M36" s="915">
        <f t="shared" ca="1" si="9"/>
        <v>0</v>
      </c>
      <c r="N36" s="1" t="str">
        <f t="shared" si="6"/>
        <v>HUM_ASR_FY_2022</v>
      </c>
      <c r="O36" s="914">
        <f t="shared" si="7"/>
        <v>45032</v>
      </c>
      <c r="P36" s="1" t="str">
        <f t="shared" si="8"/>
        <v>Unaudited</v>
      </c>
    </row>
    <row r="37" spans="1:16" x14ac:dyDescent="0.25">
      <c r="A37" s="1" t="s">
        <v>437</v>
      </c>
      <c r="B37" s="1" t="str">
        <f t="shared" si="0"/>
        <v>DEF</v>
      </c>
      <c r="C37" s="1" t="str">
        <f t="shared" si="1"/>
        <v>Default</v>
      </c>
      <c r="D37" s="913">
        <f t="shared" si="10"/>
        <v>1900</v>
      </c>
      <c r="E37" s="914">
        <f t="shared" si="11"/>
        <v>1</v>
      </c>
      <c r="F37" s="914">
        <f t="shared" si="12"/>
        <v>91</v>
      </c>
      <c r="G37" s="913" t="s">
        <v>1038</v>
      </c>
      <c r="H37" s="913" t="s">
        <v>1036</v>
      </c>
      <c r="I37" s="913" t="s">
        <v>381</v>
      </c>
      <c r="J37" s="915">
        <f t="shared" ca="1" si="9"/>
        <v>3.9248652896923801E-2</v>
      </c>
      <c r="K37" s="915">
        <f t="shared" ca="1" si="9"/>
        <v>0</v>
      </c>
      <c r="L37" s="915">
        <f t="shared" ca="1" si="9"/>
        <v>0</v>
      </c>
      <c r="M37" s="915">
        <f t="shared" ca="1" si="9"/>
        <v>0</v>
      </c>
      <c r="N37" s="1" t="str">
        <f t="shared" si="6"/>
        <v>HUM_ASR_FY_2022</v>
      </c>
      <c r="O37" s="914">
        <f t="shared" si="7"/>
        <v>45032</v>
      </c>
      <c r="P37" s="1" t="str">
        <f t="shared" si="8"/>
        <v>Unaudited</v>
      </c>
    </row>
    <row r="38" spans="1:16" x14ac:dyDescent="0.25">
      <c r="A38" s="1" t="s">
        <v>437</v>
      </c>
      <c r="B38" s="1" t="str">
        <f t="shared" si="0"/>
        <v>DEF</v>
      </c>
      <c r="C38" s="1" t="str">
        <f t="shared" si="1"/>
        <v>Default</v>
      </c>
      <c r="D38" s="913">
        <f t="shared" si="10"/>
        <v>1900</v>
      </c>
      <c r="E38" s="914">
        <f t="shared" si="11"/>
        <v>1</v>
      </c>
      <c r="F38" s="914">
        <f t="shared" si="12"/>
        <v>182</v>
      </c>
      <c r="G38" s="913" t="s">
        <v>1038</v>
      </c>
      <c r="H38" s="913" t="s">
        <v>1036</v>
      </c>
      <c r="I38" s="913" t="s">
        <v>381</v>
      </c>
      <c r="J38" s="915">
        <f t="shared" ca="1" si="9"/>
        <v>4.1757856681123244E-2</v>
      </c>
      <c r="K38" s="915">
        <f t="shared" ca="1" si="9"/>
        <v>0</v>
      </c>
      <c r="L38" s="915">
        <f t="shared" ca="1" si="9"/>
        <v>0</v>
      </c>
      <c r="M38" s="915">
        <f t="shared" ca="1" si="9"/>
        <v>0</v>
      </c>
      <c r="N38" s="1" t="str">
        <f t="shared" si="6"/>
        <v>HUM_ASR_FY_2022</v>
      </c>
      <c r="O38" s="914">
        <f t="shared" si="7"/>
        <v>45032</v>
      </c>
      <c r="P38" s="1" t="str">
        <f t="shared" si="8"/>
        <v>Unaudited</v>
      </c>
    </row>
    <row r="39" spans="1:16" x14ac:dyDescent="0.25">
      <c r="A39" s="1" t="s">
        <v>437</v>
      </c>
      <c r="B39" s="1" t="str">
        <f t="shared" si="0"/>
        <v>DEF</v>
      </c>
      <c r="C39" s="1" t="str">
        <f t="shared" si="1"/>
        <v>Default</v>
      </c>
      <c r="D39" s="913">
        <f t="shared" si="10"/>
        <v>1900</v>
      </c>
      <c r="E39" s="914">
        <f t="shared" si="11"/>
        <v>1</v>
      </c>
      <c r="F39" s="914">
        <f t="shared" si="12"/>
        <v>274</v>
      </c>
      <c r="G39" s="913" t="s">
        <v>1038</v>
      </c>
      <c r="H39" s="913" t="s">
        <v>1036</v>
      </c>
      <c r="I39" s="913" t="s">
        <v>381</v>
      </c>
      <c r="J39" s="915">
        <f t="shared" ca="1" si="9"/>
        <v>4.2781842538109509E-2</v>
      </c>
      <c r="K39" s="915">
        <f t="shared" ca="1" si="9"/>
        <v>0</v>
      </c>
      <c r="L39" s="915">
        <f t="shared" ca="1" si="9"/>
        <v>0</v>
      </c>
      <c r="M39" s="915">
        <f t="shared" ca="1" si="9"/>
        <v>0</v>
      </c>
      <c r="N39" s="1" t="str">
        <f t="shared" si="6"/>
        <v>HUM_ASR_FY_2022</v>
      </c>
      <c r="O39" s="914">
        <f t="shared" si="7"/>
        <v>45032</v>
      </c>
      <c r="P39" s="1" t="str">
        <f t="shared" si="8"/>
        <v>Unaudited</v>
      </c>
    </row>
    <row r="40" spans="1:16" x14ac:dyDescent="0.25">
      <c r="A40" s="1" t="s">
        <v>437</v>
      </c>
      <c r="B40" s="1" t="str">
        <f t="shared" si="0"/>
        <v>DEF</v>
      </c>
      <c r="C40" s="1" t="str">
        <f t="shared" si="1"/>
        <v>Default</v>
      </c>
      <c r="D40" s="913">
        <f t="shared" si="10"/>
        <v>1900</v>
      </c>
      <c r="E40" s="914">
        <f t="shared" si="11"/>
        <v>1</v>
      </c>
      <c r="F40" s="914">
        <f t="shared" si="12"/>
        <v>366</v>
      </c>
      <c r="G40" s="913" t="s">
        <v>1038</v>
      </c>
      <c r="H40" s="913" t="s">
        <v>1036</v>
      </c>
      <c r="I40" s="913" t="s">
        <v>381</v>
      </c>
      <c r="J40" s="915">
        <f t="shared" ca="1" si="9"/>
        <v>4.3982207094005098E-2</v>
      </c>
      <c r="K40" s="915">
        <f t="shared" ca="1" si="9"/>
        <v>0</v>
      </c>
      <c r="L40" s="915">
        <f t="shared" ca="1" si="9"/>
        <v>0</v>
      </c>
      <c r="M40" s="915">
        <f t="shared" ca="1" si="9"/>
        <v>0</v>
      </c>
      <c r="N40" s="1" t="str">
        <f t="shared" si="6"/>
        <v>HUM_ASR_FY_2022</v>
      </c>
      <c r="O40" s="914">
        <f t="shared" si="7"/>
        <v>45032</v>
      </c>
      <c r="P40" s="1" t="str">
        <f t="shared" si="8"/>
        <v>Unaudited</v>
      </c>
    </row>
    <row r="41" spans="1:16" x14ac:dyDescent="0.25">
      <c r="A41" s="1" t="s">
        <v>437</v>
      </c>
      <c r="B41" s="1" t="str">
        <f t="shared" si="0"/>
        <v>DEF</v>
      </c>
      <c r="C41" s="1" t="str">
        <f t="shared" si="1"/>
        <v>Default</v>
      </c>
      <c r="D41" s="913">
        <f t="shared" si="10"/>
        <v>1900</v>
      </c>
      <c r="E41" s="914">
        <f t="shared" si="11"/>
        <v>1</v>
      </c>
      <c r="F41" s="914">
        <f t="shared" si="12"/>
        <v>1</v>
      </c>
      <c r="G41" s="913" t="s">
        <v>1038</v>
      </c>
      <c r="H41" s="913" t="s">
        <v>1037</v>
      </c>
      <c r="I41" s="913" t="s">
        <v>381</v>
      </c>
      <c r="J41" s="915">
        <f t="shared" ca="1" si="9"/>
        <v>4.2707042845638976E-2</v>
      </c>
      <c r="K41" s="915">
        <f t="shared" ca="1" si="9"/>
        <v>0</v>
      </c>
      <c r="L41" s="915">
        <f t="shared" ca="1" si="9"/>
        <v>0</v>
      </c>
      <c r="M41" s="915">
        <f t="shared" ca="1" si="9"/>
        <v>0</v>
      </c>
      <c r="N41" s="1" t="str">
        <f t="shared" si="6"/>
        <v>HUM_ASR_FY_2022</v>
      </c>
      <c r="O41" s="914">
        <f t="shared" si="7"/>
        <v>45032</v>
      </c>
      <c r="P41" s="1" t="str">
        <f t="shared" si="8"/>
        <v>Unaudited</v>
      </c>
    </row>
    <row r="42" spans="1:16" x14ac:dyDescent="0.25">
      <c r="A42" s="1" t="s">
        <v>437</v>
      </c>
      <c r="B42" s="1" t="str">
        <f t="shared" si="0"/>
        <v>DEF</v>
      </c>
      <c r="C42" s="1" t="str">
        <f t="shared" si="1"/>
        <v>Default</v>
      </c>
      <c r="D42" s="913">
        <f t="shared" si="10"/>
        <v>1900</v>
      </c>
      <c r="E42" s="914">
        <f t="shared" si="11"/>
        <v>1</v>
      </c>
      <c r="F42" s="914">
        <f t="shared" si="12"/>
        <v>91</v>
      </c>
      <c r="G42" s="913" t="s">
        <v>1039</v>
      </c>
      <c r="H42" s="913" t="s">
        <v>1036</v>
      </c>
      <c r="I42" s="913" t="s">
        <v>381</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0.11159510924980708</v>
      </c>
      <c r="K42" s="915">
        <f t="shared" ca="1" si="13"/>
        <v>0</v>
      </c>
      <c r="L42" s="915">
        <f t="shared" ca="1" si="13"/>
        <v>0</v>
      </c>
      <c r="M42" s="915">
        <f t="shared" ca="1" si="13"/>
        <v>0</v>
      </c>
      <c r="N42" s="1" t="str">
        <f t="shared" si="6"/>
        <v>HUM_ASR_FY_2022</v>
      </c>
      <c r="O42" s="914">
        <f t="shared" si="7"/>
        <v>45032</v>
      </c>
      <c r="P42" s="1" t="str">
        <f t="shared" si="8"/>
        <v>Unaudited</v>
      </c>
    </row>
    <row r="43" spans="1:16" x14ac:dyDescent="0.25">
      <c r="A43" s="1" t="s">
        <v>437</v>
      </c>
      <c r="B43" s="1" t="str">
        <f t="shared" si="0"/>
        <v>DEF</v>
      </c>
      <c r="C43" s="1" t="str">
        <f t="shared" si="1"/>
        <v>Default</v>
      </c>
      <c r="D43" s="913">
        <f t="shared" si="10"/>
        <v>1900</v>
      </c>
      <c r="E43" s="914">
        <f t="shared" si="11"/>
        <v>1</v>
      </c>
      <c r="F43" s="914">
        <f t="shared" si="12"/>
        <v>182</v>
      </c>
      <c r="G43" s="913" t="s">
        <v>1039</v>
      </c>
      <c r="H43" s="913" t="s">
        <v>1036</v>
      </c>
      <c r="I43" s="913" t="s">
        <v>381</v>
      </c>
      <c r="J43" s="915">
        <f t="shared" ca="1" si="13"/>
        <v>4.4244433978890371E-2</v>
      </c>
      <c r="K43" s="915">
        <f t="shared" ca="1" si="13"/>
        <v>0</v>
      </c>
      <c r="L43" s="915">
        <f t="shared" ca="1" si="13"/>
        <v>0</v>
      </c>
      <c r="M43" s="915">
        <f t="shared" ca="1" si="13"/>
        <v>0</v>
      </c>
      <c r="N43" s="1" t="str">
        <f t="shared" si="6"/>
        <v>HUM_ASR_FY_2022</v>
      </c>
      <c r="O43" s="914">
        <f t="shared" si="7"/>
        <v>45032</v>
      </c>
      <c r="P43" s="1" t="str">
        <f t="shared" si="8"/>
        <v>Unaudited</v>
      </c>
    </row>
    <row r="44" spans="1:16" x14ac:dyDescent="0.25">
      <c r="A44" s="1" t="s">
        <v>437</v>
      </c>
      <c r="B44" s="1" t="str">
        <f t="shared" si="0"/>
        <v>DEF</v>
      </c>
      <c r="C44" s="1" t="str">
        <f t="shared" si="1"/>
        <v>Default</v>
      </c>
      <c r="D44" s="913">
        <f t="shared" si="10"/>
        <v>1900</v>
      </c>
      <c r="E44" s="914">
        <f t="shared" si="11"/>
        <v>1</v>
      </c>
      <c r="F44" s="914">
        <f t="shared" si="12"/>
        <v>274</v>
      </c>
      <c r="G44" s="913" t="s">
        <v>1039</v>
      </c>
      <c r="H44" s="913" t="s">
        <v>1036</v>
      </c>
      <c r="I44" s="913" t="s">
        <v>381</v>
      </c>
      <c r="J44" s="915">
        <f t="shared" ca="1" si="13"/>
        <v>2.4610621437164502E-2</v>
      </c>
      <c r="K44" s="915">
        <f t="shared" ca="1" si="13"/>
        <v>0</v>
      </c>
      <c r="L44" s="915">
        <f t="shared" ca="1" si="13"/>
        <v>0</v>
      </c>
      <c r="M44" s="915">
        <f t="shared" ca="1" si="13"/>
        <v>0</v>
      </c>
      <c r="N44" s="1" t="str">
        <f t="shared" si="6"/>
        <v>HUM_ASR_FY_2022</v>
      </c>
      <c r="O44" s="914">
        <f t="shared" si="7"/>
        <v>45032</v>
      </c>
      <c r="P44" s="1" t="str">
        <f t="shared" si="8"/>
        <v>Unaudited</v>
      </c>
    </row>
    <row r="45" spans="1:16" x14ac:dyDescent="0.25">
      <c r="A45" s="1" t="s">
        <v>437</v>
      </c>
      <c r="B45" s="1" t="str">
        <f t="shared" si="0"/>
        <v>DEF</v>
      </c>
      <c r="C45" s="1" t="str">
        <f t="shared" si="1"/>
        <v>Default</v>
      </c>
      <c r="D45" s="913">
        <f t="shared" si="10"/>
        <v>1900</v>
      </c>
      <c r="E45" s="914">
        <f t="shared" si="11"/>
        <v>1</v>
      </c>
      <c r="F45" s="914">
        <f t="shared" si="12"/>
        <v>366</v>
      </c>
      <c r="G45" s="913" t="s">
        <v>1039</v>
      </c>
      <c r="H45" s="913" t="s">
        <v>1036</v>
      </c>
      <c r="I45" s="913" t="s">
        <v>381</v>
      </c>
      <c r="J45" s="915">
        <f t="shared" ca="1" si="13"/>
        <v>4.7311301530102504E-2</v>
      </c>
      <c r="K45" s="915">
        <f t="shared" ca="1" si="13"/>
        <v>0</v>
      </c>
      <c r="L45" s="915">
        <f t="shared" ca="1" si="13"/>
        <v>0</v>
      </c>
      <c r="M45" s="915">
        <f t="shared" ca="1" si="13"/>
        <v>0</v>
      </c>
      <c r="N45" s="1" t="str">
        <f t="shared" si="6"/>
        <v>HUM_ASR_FY_2022</v>
      </c>
      <c r="O45" s="914">
        <f t="shared" si="7"/>
        <v>45032</v>
      </c>
      <c r="P45" s="1" t="str">
        <f t="shared" si="8"/>
        <v>Unaudited</v>
      </c>
    </row>
    <row r="46" spans="1:16" x14ac:dyDescent="0.25">
      <c r="A46" s="1" t="s">
        <v>437</v>
      </c>
      <c r="B46" s="1" t="str">
        <f t="shared" si="0"/>
        <v>DEF</v>
      </c>
      <c r="C46" s="1" t="str">
        <f t="shared" si="1"/>
        <v>Default</v>
      </c>
      <c r="D46" s="913">
        <f t="shared" si="10"/>
        <v>1900</v>
      </c>
      <c r="E46" s="914">
        <f t="shared" si="11"/>
        <v>1</v>
      </c>
      <c r="F46" s="914">
        <f t="shared" si="12"/>
        <v>1</v>
      </c>
      <c r="G46" s="913" t="s">
        <v>1039</v>
      </c>
      <c r="H46" s="913" t="s">
        <v>1037</v>
      </c>
      <c r="I46" s="913" t="s">
        <v>381</v>
      </c>
      <c r="J46" s="915">
        <f t="shared" ca="1" si="13"/>
        <v>4.2568324453358453E-2</v>
      </c>
      <c r="K46" s="915">
        <f t="shared" ca="1" si="13"/>
        <v>0</v>
      </c>
      <c r="L46" s="915">
        <f t="shared" ca="1" si="13"/>
        <v>0</v>
      </c>
      <c r="M46" s="915">
        <f t="shared" ca="1" si="13"/>
        <v>0</v>
      </c>
      <c r="N46" s="1" t="str">
        <f t="shared" si="6"/>
        <v>HUM_ASR_FY_2022</v>
      </c>
      <c r="O46" s="914">
        <f t="shared" si="7"/>
        <v>45032</v>
      </c>
      <c r="P46" s="1" t="str">
        <f t="shared" si="8"/>
        <v>Unaudited</v>
      </c>
    </row>
    <row r="47" spans="1:16" x14ac:dyDescent="0.25">
      <c r="A47" s="1" t="s">
        <v>437</v>
      </c>
      <c r="B47" s="1" t="str">
        <f t="shared" si="0"/>
        <v>DEF</v>
      </c>
      <c r="C47" s="1" t="str">
        <f t="shared" si="1"/>
        <v>Default</v>
      </c>
      <c r="D47" s="913">
        <f t="shared" si="10"/>
        <v>1900</v>
      </c>
      <c r="E47" s="914">
        <f t="shared" si="11"/>
        <v>1</v>
      </c>
      <c r="F47" s="914">
        <f t="shared" si="12"/>
        <v>91</v>
      </c>
      <c r="G47" s="913" t="s">
        <v>1035</v>
      </c>
      <c r="H47" s="913" t="s">
        <v>1036</v>
      </c>
      <c r="I47" s="913" t="s">
        <v>382</v>
      </c>
      <c r="J47" s="915">
        <f t="shared" ca="1" si="13"/>
        <v>0.88976049225475518</v>
      </c>
      <c r="K47" s="915">
        <f t="shared" ca="1" si="13"/>
        <v>0</v>
      </c>
      <c r="L47" s="915">
        <f t="shared" ca="1" si="13"/>
        <v>0</v>
      </c>
      <c r="M47" s="915">
        <f t="shared" ca="1" si="13"/>
        <v>0</v>
      </c>
      <c r="N47" s="1" t="str">
        <f t="shared" si="6"/>
        <v>HUM_ASR_FY_2022</v>
      </c>
      <c r="O47" s="914">
        <f t="shared" si="7"/>
        <v>45032</v>
      </c>
      <c r="P47" s="1" t="str">
        <f t="shared" si="8"/>
        <v>Unaudited</v>
      </c>
    </row>
    <row r="48" spans="1:16" x14ac:dyDescent="0.25">
      <c r="A48" s="1" t="s">
        <v>437</v>
      </c>
      <c r="B48" s="1" t="str">
        <f t="shared" si="0"/>
        <v>DEF</v>
      </c>
      <c r="C48" s="1" t="str">
        <f t="shared" si="1"/>
        <v>Default</v>
      </c>
      <c r="D48" s="913">
        <f t="shared" si="10"/>
        <v>1900</v>
      </c>
      <c r="E48" s="914">
        <f t="shared" si="11"/>
        <v>1</v>
      </c>
      <c r="F48" s="914">
        <f t="shared" si="12"/>
        <v>182</v>
      </c>
      <c r="G48" s="913" t="s">
        <v>1035</v>
      </c>
      <c r="H48" s="913" t="s">
        <v>1036</v>
      </c>
      <c r="I48" s="913" t="s">
        <v>382</v>
      </c>
      <c r="J48" s="915">
        <f t="shared" ca="1" si="13"/>
        <v>0.92921610632219753</v>
      </c>
      <c r="K48" s="915">
        <f t="shared" ca="1" si="13"/>
        <v>0</v>
      </c>
      <c r="L48" s="915">
        <f t="shared" ca="1" si="13"/>
        <v>0</v>
      </c>
      <c r="M48" s="915">
        <f t="shared" ca="1" si="13"/>
        <v>0</v>
      </c>
      <c r="N48" s="1" t="str">
        <f t="shared" si="6"/>
        <v>HUM_ASR_FY_2022</v>
      </c>
      <c r="O48" s="914">
        <f t="shared" si="7"/>
        <v>45032</v>
      </c>
      <c r="P48" s="1" t="str">
        <f t="shared" si="8"/>
        <v>Unaudited</v>
      </c>
    </row>
    <row r="49" spans="1:16" x14ac:dyDescent="0.25">
      <c r="A49" s="1" t="s">
        <v>437</v>
      </c>
      <c r="B49" s="1" t="str">
        <f t="shared" si="0"/>
        <v>DEF</v>
      </c>
      <c r="C49" s="1" t="str">
        <f t="shared" si="1"/>
        <v>Default</v>
      </c>
      <c r="D49" s="913">
        <f t="shared" si="10"/>
        <v>1900</v>
      </c>
      <c r="E49" s="914">
        <f t="shared" si="11"/>
        <v>1</v>
      </c>
      <c r="F49" s="914">
        <f t="shared" si="12"/>
        <v>274</v>
      </c>
      <c r="G49" s="913" t="s">
        <v>1035</v>
      </c>
      <c r="H49" s="913" t="s">
        <v>1036</v>
      </c>
      <c r="I49" s="913" t="s">
        <v>382</v>
      </c>
      <c r="J49" s="915">
        <f t="shared" ca="1" si="13"/>
        <v>0.93354369856589492</v>
      </c>
      <c r="K49" s="915">
        <f t="shared" ca="1" si="13"/>
        <v>0</v>
      </c>
      <c r="L49" s="915">
        <f t="shared" ca="1" si="13"/>
        <v>0</v>
      </c>
      <c r="M49" s="915">
        <f t="shared" ca="1" si="13"/>
        <v>0</v>
      </c>
      <c r="N49" s="1" t="str">
        <f t="shared" si="6"/>
        <v>HUM_ASR_FY_2022</v>
      </c>
      <c r="O49" s="914">
        <f t="shared" si="7"/>
        <v>45032</v>
      </c>
      <c r="P49" s="1" t="str">
        <f t="shared" si="8"/>
        <v>Unaudited</v>
      </c>
    </row>
    <row r="50" spans="1:16" x14ac:dyDescent="0.25">
      <c r="A50" s="1" t="s">
        <v>437</v>
      </c>
      <c r="B50" s="1" t="str">
        <f t="shared" si="0"/>
        <v>DEF</v>
      </c>
      <c r="C50" s="1" t="str">
        <f t="shared" si="1"/>
        <v>Default</v>
      </c>
      <c r="D50" s="913">
        <f t="shared" si="10"/>
        <v>1900</v>
      </c>
      <c r="E50" s="914">
        <f t="shared" si="11"/>
        <v>1</v>
      </c>
      <c r="F50" s="914">
        <f t="shared" si="12"/>
        <v>366</v>
      </c>
      <c r="G50" s="913" t="s">
        <v>1035</v>
      </c>
      <c r="H50" s="913" t="s">
        <v>1036</v>
      </c>
      <c r="I50" s="913" t="s">
        <v>382</v>
      </c>
      <c r="J50" s="915">
        <f t="shared" ca="1" si="13"/>
        <v>0.96374612731998033</v>
      </c>
      <c r="K50" s="915">
        <f t="shared" ca="1" si="13"/>
        <v>0</v>
      </c>
      <c r="L50" s="915">
        <f t="shared" ca="1" si="13"/>
        <v>0</v>
      </c>
      <c r="M50" s="915">
        <f t="shared" ca="1" si="13"/>
        <v>0</v>
      </c>
      <c r="N50" s="1" t="str">
        <f t="shared" si="6"/>
        <v>HUM_ASR_FY_2022</v>
      </c>
      <c r="O50" s="914">
        <f t="shared" si="7"/>
        <v>45032</v>
      </c>
      <c r="P50" s="1" t="str">
        <f t="shared" si="8"/>
        <v>Unaudited</v>
      </c>
    </row>
    <row r="51" spans="1:16" x14ac:dyDescent="0.25">
      <c r="A51" s="1" t="s">
        <v>437</v>
      </c>
      <c r="B51" s="1" t="str">
        <f t="shared" si="0"/>
        <v>DEF</v>
      </c>
      <c r="C51" s="1" t="str">
        <f t="shared" si="1"/>
        <v>Default</v>
      </c>
      <c r="D51" s="913">
        <f t="shared" si="10"/>
        <v>1900</v>
      </c>
      <c r="E51" s="914">
        <f t="shared" si="11"/>
        <v>1</v>
      </c>
      <c r="F51" s="914">
        <f t="shared" si="12"/>
        <v>1</v>
      </c>
      <c r="G51" s="913" t="s">
        <v>1035</v>
      </c>
      <c r="H51" s="913" t="s">
        <v>1037</v>
      </c>
      <c r="I51" s="913" t="s">
        <v>382</v>
      </c>
      <c r="J51" s="915">
        <f t="shared" ca="1" si="13"/>
        <v>0.93114436496020248</v>
      </c>
      <c r="K51" s="915">
        <f t="shared" ca="1" si="13"/>
        <v>0</v>
      </c>
      <c r="L51" s="915">
        <f t="shared" ca="1" si="13"/>
        <v>0</v>
      </c>
      <c r="M51" s="915">
        <f t="shared" ca="1" si="13"/>
        <v>0</v>
      </c>
      <c r="N51" s="1" t="str">
        <f t="shared" si="6"/>
        <v>HUM_ASR_FY_2022</v>
      </c>
      <c r="O51" s="914">
        <f t="shared" si="7"/>
        <v>45032</v>
      </c>
      <c r="P51" s="1" t="str">
        <f t="shared" si="8"/>
        <v>Unaudited</v>
      </c>
    </row>
    <row r="52" spans="1:16" x14ac:dyDescent="0.25">
      <c r="A52" s="1" t="s">
        <v>437</v>
      </c>
      <c r="B52" s="1" t="str">
        <f t="shared" si="0"/>
        <v>DEF</v>
      </c>
      <c r="C52" s="1" t="str">
        <f t="shared" si="1"/>
        <v>Default</v>
      </c>
      <c r="D52" s="913">
        <f t="shared" si="10"/>
        <v>1900</v>
      </c>
      <c r="E52" s="914">
        <f t="shared" si="11"/>
        <v>1</v>
      </c>
      <c r="F52" s="914">
        <f t="shared" si="12"/>
        <v>91</v>
      </c>
      <c r="G52" s="913" t="s">
        <v>1038</v>
      </c>
      <c r="H52" s="913" t="s">
        <v>1036</v>
      </c>
      <c r="I52" s="913" t="s">
        <v>382</v>
      </c>
      <c r="J52" s="915">
        <f t="shared" ca="1" si="13"/>
        <v>4.1069023484142556E-2</v>
      </c>
      <c r="K52" s="915">
        <f t="shared" ca="1" si="13"/>
        <v>0</v>
      </c>
      <c r="L52" s="915">
        <f t="shared" ca="1" si="13"/>
        <v>0</v>
      </c>
      <c r="M52" s="915">
        <f t="shared" ca="1" si="13"/>
        <v>0</v>
      </c>
      <c r="N52" s="1" t="str">
        <f t="shared" si="6"/>
        <v>HUM_ASR_FY_2022</v>
      </c>
      <c r="O52" s="914">
        <f t="shared" si="7"/>
        <v>45032</v>
      </c>
      <c r="P52" s="1" t="str">
        <f t="shared" si="8"/>
        <v>Unaudited</v>
      </c>
    </row>
    <row r="53" spans="1:16" x14ac:dyDescent="0.25">
      <c r="A53" s="1" t="s">
        <v>437</v>
      </c>
      <c r="B53" s="1" t="str">
        <f t="shared" si="0"/>
        <v>DEF</v>
      </c>
      <c r="C53" s="1" t="str">
        <f t="shared" si="1"/>
        <v>Default</v>
      </c>
      <c r="D53" s="913">
        <f t="shared" si="10"/>
        <v>1900</v>
      </c>
      <c r="E53" s="914">
        <f t="shared" si="11"/>
        <v>1</v>
      </c>
      <c r="F53" s="914">
        <f t="shared" si="12"/>
        <v>182</v>
      </c>
      <c r="G53" s="913" t="s">
        <v>1038</v>
      </c>
      <c r="H53" s="913" t="s">
        <v>1036</v>
      </c>
      <c r="I53" s="913" t="s">
        <v>382</v>
      </c>
      <c r="J53" s="915">
        <f t="shared" ca="1" si="13"/>
        <v>4.3629292017522393E-2</v>
      </c>
      <c r="K53" s="915">
        <f t="shared" ca="1" si="13"/>
        <v>0</v>
      </c>
      <c r="L53" s="915">
        <f t="shared" ca="1" si="13"/>
        <v>0</v>
      </c>
      <c r="M53" s="915">
        <f t="shared" ca="1" si="13"/>
        <v>0</v>
      </c>
      <c r="N53" s="1" t="str">
        <f t="shared" si="6"/>
        <v>HUM_ASR_FY_2022</v>
      </c>
      <c r="O53" s="914">
        <f t="shared" si="7"/>
        <v>45032</v>
      </c>
      <c r="P53" s="1" t="str">
        <f t="shared" si="8"/>
        <v>Unaudited</v>
      </c>
    </row>
    <row r="54" spans="1:16" x14ac:dyDescent="0.25">
      <c r="A54" s="1" t="s">
        <v>437</v>
      </c>
      <c r="B54" s="1" t="str">
        <f t="shared" si="0"/>
        <v>DEF</v>
      </c>
      <c r="C54" s="1" t="str">
        <f t="shared" si="1"/>
        <v>Default</v>
      </c>
      <c r="D54" s="913">
        <f t="shared" si="10"/>
        <v>1900</v>
      </c>
      <c r="E54" s="914">
        <f t="shared" si="11"/>
        <v>1</v>
      </c>
      <c r="F54" s="914">
        <f t="shared" si="12"/>
        <v>274</v>
      </c>
      <c r="G54" s="913" t="s">
        <v>1038</v>
      </c>
      <c r="H54" s="913" t="s">
        <v>1036</v>
      </c>
      <c r="I54" s="913" t="s">
        <v>382</v>
      </c>
      <c r="J54" s="915">
        <f t="shared" ca="1" si="13"/>
        <v>4.4968396960671224E-2</v>
      </c>
      <c r="K54" s="915">
        <f t="shared" ca="1" si="13"/>
        <v>0</v>
      </c>
      <c r="L54" s="915">
        <f t="shared" ca="1" si="13"/>
        <v>0</v>
      </c>
      <c r="M54" s="915">
        <f t="shared" ca="1" si="13"/>
        <v>0</v>
      </c>
      <c r="N54" s="1" t="str">
        <f t="shared" si="6"/>
        <v>HUM_ASR_FY_2022</v>
      </c>
      <c r="O54" s="914">
        <f t="shared" si="7"/>
        <v>45032</v>
      </c>
      <c r="P54" s="1" t="str">
        <f t="shared" si="8"/>
        <v>Unaudited</v>
      </c>
    </row>
    <row r="55" spans="1:16" x14ac:dyDescent="0.25">
      <c r="A55" s="1" t="s">
        <v>437</v>
      </c>
      <c r="B55" s="1" t="str">
        <f t="shared" si="0"/>
        <v>DEF</v>
      </c>
      <c r="C55" s="1" t="str">
        <f t="shared" si="1"/>
        <v>Default</v>
      </c>
      <c r="D55" s="913">
        <f t="shared" si="10"/>
        <v>1900</v>
      </c>
      <c r="E55" s="914">
        <f t="shared" si="11"/>
        <v>1</v>
      </c>
      <c r="F55" s="914">
        <f t="shared" si="12"/>
        <v>366</v>
      </c>
      <c r="G55" s="913" t="s">
        <v>1038</v>
      </c>
      <c r="H55" s="913" t="s">
        <v>1036</v>
      </c>
      <c r="I55" s="913" t="s">
        <v>382</v>
      </c>
      <c r="J55" s="915">
        <f t="shared" ca="1" si="13"/>
        <v>4.668810055538164E-2</v>
      </c>
      <c r="K55" s="915">
        <f t="shared" ca="1" si="13"/>
        <v>0</v>
      </c>
      <c r="L55" s="915">
        <f t="shared" ca="1" si="13"/>
        <v>0</v>
      </c>
      <c r="M55" s="915">
        <f t="shared" ca="1" si="13"/>
        <v>0</v>
      </c>
      <c r="N55" s="1" t="str">
        <f t="shared" si="6"/>
        <v>HUM_ASR_FY_2022</v>
      </c>
      <c r="O55" s="914">
        <f t="shared" si="7"/>
        <v>45032</v>
      </c>
      <c r="P55" s="1" t="str">
        <f t="shared" si="8"/>
        <v>Unaudited</v>
      </c>
    </row>
    <row r="56" spans="1:16" x14ac:dyDescent="0.25">
      <c r="A56" s="1" t="s">
        <v>437</v>
      </c>
      <c r="B56" s="1" t="str">
        <f t="shared" si="0"/>
        <v>DEF</v>
      </c>
      <c r="C56" s="1" t="str">
        <f t="shared" si="1"/>
        <v>Default</v>
      </c>
      <c r="D56" s="913">
        <f t="shared" si="10"/>
        <v>1900</v>
      </c>
      <c r="E56" s="914">
        <f t="shared" si="11"/>
        <v>1</v>
      </c>
      <c r="F56" s="914">
        <f t="shared" si="12"/>
        <v>1</v>
      </c>
      <c r="G56" s="913" t="s">
        <v>1038</v>
      </c>
      <c r="H56" s="913" t="s">
        <v>1037</v>
      </c>
      <c r="I56" s="913" t="s">
        <v>382</v>
      </c>
      <c r="J56" s="915">
        <f t="shared" ca="1" si="13"/>
        <v>4.4479953916164855E-2</v>
      </c>
      <c r="K56" s="915">
        <f t="shared" ca="1" si="13"/>
        <v>0</v>
      </c>
      <c r="L56" s="915">
        <f t="shared" ca="1" si="13"/>
        <v>0</v>
      </c>
      <c r="M56" s="915">
        <f t="shared" ca="1" si="13"/>
        <v>0</v>
      </c>
      <c r="N56" s="1" t="str">
        <f t="shared" si="6"/>
        <v>HUM_ASR_FY_2022</v>
      </c>
      <c r="O56" s="914">
        <f t="shared" si="7"/>
        <v>45032</v>
      </c>
      <c r="P56" s="1" t="str">
        <f t="shared" si="8"/>
        <v>Unaudited</v>
      </c>
    </row>
    <row r="57" spans="1:16" x14ac:dyDescent="0.25">
      <c r="A57" s="1" t="s">
        <v>437</v>
      </c>
      <c r="B57" s="1" t="str">
        <f t="shared" si="0"/>
        <v>DEF</v>
      </c>
      <c r="C57" s="1" t="str">
        <f t="shared" si="1"/>
        <v>Default</v>
      </c>
      <c r="D57" s="913">
        <f t="shared" si="10"/>
        <v>1900</v>
      </c>
      <c r="E57" s="914">
        <f t="shared" si="11"/>
        <v>1</v>
      </c>
      <c r="F57" s="914">
        <f t="shared" si="12"/>
        <v>91</v>
      </c>
      <c r="G57" s="913" t="s">
        <v>1039</v>
      </c>
      <c r="H57" s="913" t="s">
        <v>1036</v>
      </c>
      <c r="I57" s="913" t="s">
        <v>382</v>
      </c>
      <c r="J57" s="915">
        <f t="shared" ca="1" si="13"/>
        <v>6.7763494083005138E-2</v>
      </c>
      <c r="K57" s="915">
        <f t="shared" ca="1" si="13"/>
        <v>0</v>
      </c>
      <c r="L57" s="915">
        <f t="shared" ca="1" si="13"/>
        <v>0</v>
      </c>
      <c r="M57" s="915">
        <f t="shared" ca="1" si="13"/>
        <v>0</v>
      </c>
      <c r="N57" s="1" t="str">
        <f t="shared" si="6"/>
        <v>HUM_ASR_FY_2022</v>
      </c>
      <c r="O57" s="914">
        <f t="shared" si="7"/>
        <v>45032</v>
      </c>
      <c r="P57" s="1" t="str">
        <f t="shared" si="8"/>
        <v>Unaudited</v>
      </c>
    </row>
    <row r="58" spans="1:16" x14ac:dyDescent="0.25">
      <c r="A58" s="1" t="s">
        <v>437</v>
      </c>
      <c r="B58" s="1" t="str">
        <f t="shared" si="0"/>
        <v>DEF</v>
      </c>
      <c r="C58" s="1" t="str">
        <f t="shared" si="1"/>
        <v>Default</v>
      </c>
      <c r="D58" s="913">
        <f t="shared" si="10"/>
        <v>1900</v>
      </c>
      <c r="E58" s="914">
        <f t="shared" si="11"/>
        <v>1</v>
      </c>
      <c r="F58" s="914">
        <f t="shared" si="12"/>
        <v>182</v>
      </c>
      <c r="G58" s="913" t="s">
        <v>1039</v>
      </c>
      <c r="H58" s="913" t="s">
        <v>1036</v>
      </c>
      <c r="I58" s="913" t="s">
        <v>382</v>
      </c>
      <c r="J58" s="915">
        <f t="shared" ca="1" si="13"/>
        <v>2.5788826802511686E-2</v>
      </c>
      <c r="K58" s="915">
        <f t="shared" ca="1" si="13"/>
        <v>0</v>
      </c>
      <c r="L58" s="915">
        <f t="shared" ca="1" si="13"/>
        <v>0</v>
      </c>
      <c r="M58" s="915">
        <f t="shared" ca="1" si="13"/>
        <v>0</v>
      </c>
      <c r="N58" s="1" t="str">
        <f t="shared" si="6"/>
        <v>HUM_ASR_FY_2022</v>
      </c>
      <c r="O58" s="914">
        <f t="shared" si="7"/>
        <v>45032</v>
      </c>
      <c r="P58" s="1" t="str">
        <f t="shared" si="8"/>
        <v>Unaudited</v>
      </c>
    </row>
    <row r="59" spans="1:16" x14ac:dyDescent="0.25">
      <c r="A59" s="1" t="s">
        <v>437</v>
      </c>
      <c r="B59" s="1" t="str">
        <f t="shared" si="0"/>
        <v>DEF</v>
      </c>
      <c r="C59" s="1" t="str">
        <f t="shared" si="1"/>
        <v>Default</v>
      </c>
      <c r="D59" s="913">
        <f t="shared" si="10"/>
        <v>1900</v>
      </c>
      <c r="E59" s="914">
        <f t="shared" si="11"/>
        <v>1</v>
      </c>
      <c r="F59" s="914">
        <f t="shared" si="12"/>
        <v>274</v>
      </c>
      <c r="G59" s="913" t="s">
        <v>1039</v>
      </c>
      <c r="H59" s="913" t="s">
        <v>1036</v>
      </c>
      <c r="I59" s="913" t="s">
        <v>382</v>
      </c>
      <c r="J59" s="915">
        <f t="shared" ca="1" si="13"/>
        <v>2.0245770999379551E-2</v>
      </c>
      <c r="K59" s="915">
        <f t="shared" ca="1" si="13"/>
        <v>0</v>
      </c>
      <c r="L59" s="915">
        <f t="shared" ca="1" si="13"/>
        <v>0</v>
      </c>
      <c r="M59" s="915">
        <f t="shared" ca="1" si="13"/>
        <v>0</v>
      </c>
      <c r="N59" s="1" t="str">
        <f t="shared" si="6"/>
        <v>HUM_ASR_FY_2022</v>
      </c>
      <c r="O59" s="914">
        <f t="shared" si="7"/>
        <v>45032</v>
      </c>
      <c r="P59" s="1" t="str">
        <f t="shared" si="8"/>
        <v>Unaudited</v>
      </c>
    </row>
    <row r="60" spans="1:16" x14ac:dyDescent="0.25">
      <c r="A60" s="1" t="s">
        <v>437</v>
      </c>
      <c r="B60" s="1" t="str">
        <f t="shared" si="0"/>
        <v>DEF</v>
      </c>
      <c r="C60" s="1" t="str">
        <f t="shared" si="1"/>
        <v>Default</v>
      </c>
      <c r="D60" s="913">
        <f t="shared" si="10"/>
        <v>1900</v>
      </c>
      <c r="E60" s="914">
        <f t="shared" si="11"/>
        <v>1</v>
      </c>
      <c r="F60" s="914">
        <f t="shared" si="12"/>
        <v>366</v>
      </c>
      <c r="G60" s="913" t="s">
        <v>1039</v>
      </c>
      <c r="H60" s="913" t="s">
        <v>1036</v>
      </c>
      <c r="I60" s="913" t="s">
        <v>382</v>
      </c>
      <c r="J60" s="915">
        <f t="shared" ca="1" si="13"/>
        <v>-1.155528488986419E-2</v>
      </c>
      <c r="K60" s="915">
        <f t="shared" ca="1" si="13"/>
        <v>0</v>
      </c>
      <c r="L60" s="915">
        <f t="shared" ca="1" si="13"/>
        <v>0</v>
      </c>
      <c r="M60" s="915">
        <f t="shared" ca="1" si="13"/>
        <v>0</v>
      </c>
      <c r="N60" s="1" t="str">
        <f t="shared" si="6"/>
        <v>HUM_ASR_FY_2022</v>
      </c>
      <c r="O60" s="914">
        <f t="shared" si="7"/>
        <v>45032</v>
      </c>
      <c r="P60" s="1" t="str">
        <f t="shared" si="8"/>
        <v>Unaudited</v>
      </c>
    </row>
    <row r="61" spans="1:16" x14ac:dyDescent="0.25">
      <c r="A61" s="1" t="s">
        <v>437</v>
      </c>
      <c r="B61" s="1" t="str">
        <f t="shared" si="0"/>
        <v>DEF</v>
      </c>
      <c r="C61" s="1" t="str">
        <f t="shared" si="1"/>
        <v>Default</v>
      </c>
      <c r="D61" s="913">
        <f t="shared" si="10"/>
        <v>1900</v>
      </c>
      <c r="E61" s="914">
        <f t="shared" si="11"/>
        <v>1</v>
      </c>
      <c r="F61" s="914">
        <f t="shared" si="12"/>
        <v>1</v>
      </c>
      <c r="G61" s="913" t="s">
        <v>1039</v>
      </c>
      <c r="H61" s="913" t="s">
        <v>1037</v>
      </c>
      <c r="I61" s="913" t="s">
        <v>382</v>
      </c>
      <c r="J61" s="915">
        <f t="shared" ca="1" si="13"/>
        <v>2.3093845741272986E-2</v>
      </c>
      <c r="K61" s="915">
        <f t="shared" ca="1" si="13"/>
        <v>0</v>
      </c>
      <c r="L61" s="915">
        <f t="shared" ca="1" si="13"/>
        <v>0</v>
      </c>
      <c r="M61" s="915">
        <f t="shared" ca="1" si="13"/>
        <v>0</v>
      </c>
      <c r="N61" s="1" t="str">
        <f t="shared" si="6"/>
        <v>HUM_ASR_FY_2022</v>
      </c>
      <c r="O61" s="914">
        <f t="shared" si="7"/>
        <v>45032</v>
      </c>
      <c r="P61" s="1" t="str">
        <f t="shared" si="8"/>
        <v>Unaudited</v>
      </c>
    </row>
    <row r="62" spans="1:16" x14ac:dyDescent="0.25">
      <c r="A62" s="1" t="s">
        <v>437</v>
      </c>
      <c r="B62" s="1" t="str">
        <f t="shared" si="0"/>
        <v>DEF</v>
      </c>
      <c r="C62" s="1" t="str">
        <f t="shared" si="1"/>
        <v>Default</v>
      </c>
      <c r="D62" s="913">
        <f t="shared" si="10"/>
        <v>1900</v>
      </c>
      <c r="E62" s="914">
        <f t="shared" si="11"/>
        <v>1</v>
      </c>
      <c r="F62" s="914">
        <f t="shared" si="12"/>
        <v>91</v>
      </c>
      <c r="G62" s="913" t="s">
        <v>1035</v>
      </c>
      <c r="H62" s="913" t="s">
        <v>1036</v>
      </c>
      <c r="I62" s="913" t="s">
        <v>383</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0.89544970776528798</v>
      </c>
      <c r="K62" s="915">
        <f t="shared" ca="1" si="14"/>
        <v>0</v>
      </c>
      <c r="L62" s="915">
        <f t="shared" ca="1" si="14"/>
        <v>0</v>
      </c>
      <c r="M62" s="915">
        <f t="shared" ca="1" si="14"/>
        <v>0</v>
      </c>
      <c r="N62" s="1" t="str">
        <f t="shared" si="6"/>
        <v>HUM_ASR_FY_2022</v>
      </c>
      <c r="O62" s="914">
        <f t="shared" si="7"/>
        <v>45032</v>
      </c>
      <c r="P62" s="1" t="str">
        <f t="shared" si="8"/>
        <v>Unaudited</v>
      </c>
    </row>
    <row r="63" spans="1:16" x14ac:dyDescent="0.25">
      <c r="A63" s="1" t="s">
        <v>437</v>
      </c>
      <c r="B63" s="1" t="str">
        <f t="shared" si="0"/>
        <v>DEF</v>
      </c>
      <c r="C63" s="1" t="str">
        <f t="shared" si="1"/>
        <v>Default</v>
      </c>
      <c r="D63" s="913">
        <f t="shared" si="10"/>
        <v>1900</v>
      </c>
      <c r="E63" s="914">
        <f t="shared" si="11"/>
        <v>1</v>
      </c>
      <c r="F63" s="914">
        <f t="shared" si="12"/>
        <v>182</v>
      </c>
      <c r="G63" s="913" t="s">
        <v>1035</v>
      </c>
      <c r="H63" s="913" t="s">
        <v>1036</v>
      </c>
      <c r="I63" s="913" t="s">
        <v>383</v>
      </c>
      <c r="J63" s="915">
        <f t="shared" ca="1" si="14"/>
        <v>0.95093717818713341</v>
      </c>
      <c r="K63" s="915">
        <f t="shared" ca="1" si="14"/>
        <v>0</v>
      </c>
      <c r="L63" s="915">
        <f t="shared" ca="1" si="14"/>
        <v>0</v>
      </c>
      <c r="M63" s="915">
        <f t="shared" ca="1" si="14"/>
        <v>0</v>
      </c>
      <c r="N63" s="1" t="str">
        <f t="shared" si="6"/>
        <v>HUM_ASR_FY_2022</v>
      </c>
      <c r="O63" s="914">
        <f t="shared" si="7"/>
        <v>45032</v>
      </c>
      <c r="P63" s="1" t="str">
        <f t="shared" si="8"/>
        <v>Unaudited</v>
      </c>
    </row>
    <row r="64" spans="1:16" x14ac:dyDescent="0.25">
      <c r="A64" s="1" t="s">
        <v>437</v>
      </c>
      <c r="B64" s="1" t="str">
        <f t="shared" si="0"/>
        <v>DEF</v>
      </c>
      <c r="C64" s="1" t="str">
        <f t="shared" si="1"/>
        <v>Default</v>
      </c>
      <c r="D64" s="913">
        <f t="shared" si="10"/>
        <v>1900</v>
      </c>
      <c r="E64" s="914">
        <f t="shared" si="11"/>
        <v>1</v>
      </c>
      <c r="F64" s="914">
        <f t="shared" si="12"/>
        <v>274</v>
      </c>
      <c r="G64" s="913" t="s">
        <v>1035</v>
      </c>
      <c r="H64" s="913" t="s">
        <v>1036</v>
      </c>
      <c r="I64" s="913" t="s">
        <v>383</v>
      </c>
      <c r="J64" s="915">
        <f t="shared" ca="1" si="14"/>
        <v>0.99304040632114543</v>
      </c>
      <c r="K64" s="915">
        <f t="shared" ca="1" si="14"/>
        <v>0</v>
      </c>
      <c r="L64" s="915">
        <f t="shared" ca="1" si="14"/>
        <v>0</v>
      </c>
      <c r="M64" s="915">
        <f t="shared" ca="1" si="14"/>
        <v>0</v>
      </c>
      <c r="N64" s="1" t="str">
        <f t="shared" si="6"/>
        <v>HUM_ASR_FY_2022</v>
      </c>
      <c r="O64" s="914">
        <f t="shared" si="7"/>
        <v>45032</v>
      </c>
      <c r="P64" s="1" t="str">
        <f t="shared" si="8"/>
        <v>Unaudited</v>
      </c>
    </row>
    <row r="65" spans="1:16" x14ac:dyDescent="0.25">
      <c r="A65" s="1" t="s">
        <v>437</v>
      </c>
      <c r="B65" s="1" t="str">
        <f t="shared" si="0"/>
        <v>DEF</v>
      </c>
      <c r="C65" s="1" t="str">
        <f t="shared" si="1"/>
        <v>Default</v>
      </c>
      <c r="D65" s="913">
        <f t="shared" si="10"/>
        <v>1900</v>
      </c>
      <c r="E65" s="914">
        <f t="shared" si="11"/>
        <v>1</v>
      </c>
      <c r="F65" s="914">
        <f t="shared" si="12"/>
        <v>366</v>
      </c>
      <c r="G65" s="913" t="s">
        <v>1035</v>
      </c>
      <c r="H65" s="913" t="s">
        <v>1036</v>
      </c>
      <c r="I65" s="913" t="s">
        <v>383</v>
      </c>
      <c r="J65" s="915">
        <f t="shared" ca="1" si="14"/>
        <v>0.97250323153803198</v>
      </c>
      <c r="K65" s="915">
        <f t="shared" ca="1" si="14"/>
        <v>0</v>
      </c>
      <c r="L65" s="915">
        <f t="shared" ca="1" si="14"/>
        <v>0</v>
      </c>
      <c r="M65" s="915">
        <f t="shared" ca="1" si="14"/>
        <v>0</v>
      </c>
      <c r="N65" s="1" t="str">
        <f t="shared" si="6"/>
        <v>HUM_ASR_FY_2022</v>
      </c>
      <c r="O65" s="914">
        <f t="shared" si="7"/>
        <v>45032</v>
      </c>
      <c r="P65" s="1" t="str">
        <f t="shared" si="8"/>
        <v>Unaudited</v>
      </c>
    </row>
    <row r="66" spans="1:16" x14ac:dyDescent="0.25">
      <c r="A66" s="1" t="s">
        <v>437</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1035</v>
      </c>
      <c r="H66" s="913" t="s">
        <v>1037</v>
      </c>
      <c r="I66" s="913" t="s">
        <v>383</v>
      </c>
      <c r="J66" s="915">
        <f t="shared" ca="1" si="14"/>
        <v>0.96264374744225212</v>
      </c>
      <c r="K66" s="915">
        <f t="shared" ca="1" si="14"/>
        <v>0</v>
      </c>
      <c r="L66" s="915">
        <f t="shared" ca="1" si="14"/>
        <v>0</v>
      </c>
      <c r="M66" s="915">
        <f t="shared" ca="1" si="14"/>
        <v>0</v>
      </c>
      <c r="N66" s="1" t="str">
        <f t="shared" ref="N66:N129" si="20">file_name</f>
        <v>HUM_ASR_FY_2022</v>
      </c>
      <c r="O66" s="914">
        <f t="shared" ref="O66:O129" si="21">file_date</f>
        <v>45032</v>
      </c>
      <c r="P66" s="1" t="str">
        <f t="shared" ref="P66:P129" si="22">status</f>
        <v>Unaudited</v>
      </c>
    </row>
    <row r="67" spans="1:16" x14ac:dyDescent="0.25">
      <c r="A67" s="1" t="s">
        <v>437</v>
      </c>
      <c r="B67" s="1" t="str">
        <f t="shared" si="15"/>
        <v>DEF</v>
      </c>
      <c r="C67" s="1" t="str">
        <f t="shared" si="16"/>
        <v>Default</v>
      </c>
      <c r="D67" s="913">
        <f t="shared" si="17"/>
        <v>1900</v>
      </c>
      <c r="E67" s="914">
        <f t="shared" si="18"/>
        <v>1</v>
      </c>
      <c r="F67" s="914">
        <f t="shared" si="19"/>
        <v>91</v>
      </c>
      <c r="G67" s="913" t="s">
        <v>1038</v>
      </c>
      <c r="H67" s="913" t="s">
        <v>1036</v>
      </c>
      <c r="I67" s="913" t="s">
        <v>383</v>
      </c>
      <c r="J67" s="915">
        <f t="shared" ca="1" si="14"/>
        <v>4.0384919204998565E-2</v>
      </c>
      <c r="K67" s="915">
        <f t="shared" ca="1" si="14"/>
        <v>0</v>
      </c>
      <c r="L67" s="915">
        <f t="shared" ca="1" si="14"/>
        <v>0</v>
      </c>
      <c r="M67" s="915">
        <f t="shared" ca="1" si="14"/>
        <v>0</v>
      </c>
      <c r="N67" s="1" t="str">
        <f t="shared" si="20"/>
        <v>HUM_ASR_FY_2022</v>
      </c>
      <c r="O67" s="914">
        <f t="shared" si="21"/>
        <v>45032</v>
      </c>
      <c r="P67" s="1" t="str">
        <f t="shared" si="22"/>
        <v>Unaudited</v>
      </c>
    </row>
    <row r="68" spans="1:16" x14ac:dyDescent="0.25">
      <c r="A68" s="1" t="s">
        <v>437</v>
      </c>
      <c r="B68" s="1" t="str">
        <f t="shared" si="15"/>
        <v>DEF</v>
      </c>
      <c r="C68" s="1" t="str">
        <f t="shared" si="16"/>
        <v>Default</v>
      </c>
      <c r="D68" s="913">
        <f t="shared" si="17"/>
        <v>1900</v>
      </c>
      <c r="E68" s="914">
        <f t="shared" si="18"/>
        <v>1</v>
      </c>
      <c r="F68" s="914">
        <f t="shared" si="19"/>
        <v>182</v>
      </c>
      <c r="G68" s="913" t="s">
        <v>1038</v>
      </c>
      <c r="H68" s="913" t="s">
        <v>1036</v>
      </c>
      <c r="I68" s="913" t="s">
        <v>383</v>
      </c>
      <c r="J68" s="915">
        <f t="shared" ca="1" si="14"/>
        <v>4.2212092505433702E-2</v>
      </c>
      <c r="K68" s="915">
        <f t="shared" ca="1" si="14"/>
        <v>0</v>
      </c>
      <c r="L68" s="915">
        <f t="shared" ca="1" si="14"/>
        <v>0</v>
      </c>
      <c r="M68" s="915">
        <f t="shared" ca="1" si="14"/>
        <v>0</v>
      </c>
      <c r="N68" s="1" t="str">
        <f t="shared" si="20"/>
        <v>HUM_ASR_FY_2022</v>
      </c>
      <c r="O68" s="914">
        <f t="shared" si="21"/>
        <v>45032</v>
      </c>
      <c r="P68" s="1" t="str">
        <f t="shared" si="22"/>
        <v>Unaudited</v>
      </c>
    </row>
    <row r="69" spans="1:16" x14ac:dyDescent="0.25">
      <c r="A69" s="1" t="s">
        <v>437</v>
      </c>
      <c r="B69" s="1" t="str">
        <f t="shared" si="15"/>
        <v>DEF</v>
      </c>
      <c r="C69" s="1" t="str">
        <f t="shared" si="16"/>
        <v>Default</v>
      </c>
      <c r="D69" s="913">
        <f t="shared" si="17"/>
        <v>1900</v>
      </c>
      <c r="E69" s="914">
        <f t="shared" si="18"/>
        <v>1</v>
      </c>
      <c r="F69" s="914">
        <f t="shared" si="19"/>
        <v>274</v>
      </c>
      <c r="G69" s="913" t="s">
        <v>1038</v>
      </c>
      <c r="H69" s="913" t="s">
        <v>1036</v>
      </c>
      <c r="I69" s="913" t="s">
        <v>383</v>
      </c>
      <c r="J69" s="915">
        <f t="shared" ca="1" si="14"/>
        <v>4.2942565666397842E-2</v>
      </c>
      <c r="K69" s="915">
        <f t="shared" ca="1" si="14"/>
        <v>0</v>
      </c>
      <c r="L69" s="915">
        <f t="shared" ca="1" si="14"/>
        <v>0</v>
      </c>
      <c r="M69" s="915">
        <f t="shared" ca="1" si="14"/>
        <v>0</v>
      </c>
      <c r="N69" s="1" t="str">
        <f t="shared" si="20"/>
        <v>HUM_ASR_FY_2022</v>
      </c>
      <c r="O69" s="914">
        <f t="shared" si="21"/>
        <v>45032</v>
      </c>
      <c r="P69" s="1" t="str">
        <f t="shared" si="22"/>
        <v>Unaudited</v>
      </c>
    </row>
    <row r="70" spans="1:16" x14ac:dyDescent="0.25">
      <c r="A70" s="1" t="s">
        <v>437</v>
      </c>
      <c r="B70" s="1" t="str">
        <f t="shared" si="15"/>
        <v>DEF</v>
      </c>
      <c r="C70" s="1" t="str">
        <f t="shared" si="16"/>
        <v>Default</v>
      </c>
      <c r="D70" s="913">
        <f t="shared" si="17"/>
        <v>1900</v>
      </c>
      <c r="E70" s="914">
        <f t="shared" si="18"/>
        <v>1</v>
      </c>
      <c r="F70" s="914">
        <f t="shared" si="19"/>
        <v>366</v>
      </c>
      <c r="G70" s="913" t="s">
        <v>1038</v>
      </c>
      <c r="H70" s="913" t="s">
        <v>1036</v>
      </c>
      <c r="I70" s="913" t="s">
        <v>383</v>
      </c>
      <c r="J70" s="915">
        <f t="shared" ca="1" si="14"/>
        <v>4.3507321279424693E-2</v>
      </c>
      <c r="K70" s="915">
        <f t="shared" ca="1" si="14"/>
        <v>0</v>
      </c>
      <c r="L70" s="915">
        <f t="shared" ca="1" si="14"/>
        <v>0</v>
      </c>
      <c r="M70" s="915">
        <f t="shared" ca="1" si="14"/>
        <v>0</v>
      </c>
      <c r="N70" s="1" t="str">
        <f t="shared" si="20"/>
        <v>HUM_ASR_FY_2022</v>
      </c>
      <c r="O70" s="914">
        <f t="shared" si="21"/>
        <v>45032</v>
      </c>
      <c r="P70" s="1" t="str">
        <f t="shared" si="22"/>
        <v>Unaudited</v>
      </c>
    </row>
    <row r="71" spans="1:16" x14ac:dyDescent="0.25">
      <c r="A71" s="1" t="s">
        <v>437</v>
      </c>
      <c r="B71" s="1" t="str">
        <f t="shared" si="15"/>
        <v>DEF</v>
      </c>
      <c r="C71" s="1" t="str">
        <f t="shared" si="16"/>
        <v>Default</v>
      </c>
      <c r="D71" s="913">
        <f t="shared" si="17"/>
        <v>1900</v>
      </c>
      <c r="E71" s="914">
        <f t="shared" si="18"/>
        <v>1</v>
      </c>
      <c r="F71" s="914">
        <f t="shared" si="19"/>
        <v>1</v>
      </c>
      <c r="G71" s="913" t="s">
        <v>1038</v>
      </c>
      <c r="H71" s="913" t="s">
        <v>1037</v>
      </c>
      <c r="I71" s="913" t="s">
        <v>383</v>
      </c>
      <c r="J71" s="915">
        <f t="shared" ca="1" si="14"/>
        <v>4.2656628176169713E-2</v>
      </c>
      <c r="K71" s="915">
        <f t="shared" ca="1" si="14"/>
        <v>0</v>
      </c>
      <c r="L71" s="915">
        <f t="shared" ca="1" si="14"/>
        <v>0</v>
      </c>
      <c r="M71" s="915">
        <f t="shared" ca="1" si="14"/>
        <v>0</v>
      </c>
      <c r="N71" s="1" t="str">
        <f t="shared" si="20"/>
        <v>HUM_ASR_FY_2022</v>
      </c>
      <c r="O71" s="914">
        <f t="shared" si="21"/>
        <v>45032</v>
      </c>
      <c r="P71" s="1" t="str">
        <f t="shared" si="22"/>
        <v>Unaudited</v>
      </c>
    </row>
    <row r="72" spans="1:16" x14ac:dyDescent="0.25">
      <c r="A72" s="1" t="s">
        <v>437</v>
      </c>
      <c r="B72" s="1" t="str">
        <f t="shared" si="15"/>
        <v>DEF</v>
      </c>
      <c r="C72" s="1" t="str">
        <f t="shared" si="16"/>
        <v>Default</v>
      </c>
      <c r="D72" s="913">
        <f t="shared" si="17"/>
        <v>1900</v>
      </c>
      <c r="E72" s="914">
        <f t="shared" si="18"/>
        <v>1</v>
      </c>
      <c r="F72" s="914">
        <f t="shared" si="19"/>
        <v>91</v>
      </c>
      <c r="G72" s="913" t="s">
        <v>1039</v>
      </c>
      <c r="H72" s="913" t="s">
        <v>1036</v>
      </c>
      <c r="I72" s="913" t="s">
        <v>383</v>
      </c>
      <c r="J72" s="915">
        <f t="shared" ca="1" si="14"/>
        <v>6.239814111670388E-2</v>
      </c>
      <c r="K72" s="915">
        <f t="shared" ca="1" si="14"/>
        <v>0</v>
      </c>
      <c r="L72" s="915">
        <f t="shared" ca="1" si="14"/>
        <v>0</v>
      </c>
      <c r="M72" s="915">
        <f t="shared" ca="1" si="14"/>
        <v>0</v>
      </c>
      <c r="N72" s="1" t="str">
        <f t="shared" si="20"/>
        <v>HUM_ASR_FY_2022</v>
      </c>
      <c r="O72" s="914">
        <f t="shared" si="21"/>
        <v>45032</v>
      </c>
      <c r="P72" s="1" t="str">
        <f t="shared" si="22"/>
        <v>Unaudited</v>
      </c>
    </row>
    <row r="73" spans="1:16" x14ac:dyDescent="0.25">
      <c r="A73" s="1" t="s">
        <v>437</v>
      </c>
      <c r="B73" s="1" t="str">
        <f t="shared" si="15"/>
        <v>DEF</v>
      </c>
      <c r="C73" s="1" t="str">
        <f t="shared" si="16"/>
        <v>Default</v>
      </c>
      <c r="D73" s="913">
        <f t="shared" si="17"/>
        <v>1900</v>
      </c>
      <c r="E73" s="914">
        <f t="shared" si="18"/>
        <v>1</v>
      </c>
      <c r="F73" s="914">
        <f t="shared" si="19"/>
        <v>182</v>
      </c>
      <c r="G73" s="913" t="s">
        <v>1039</v>
      </c>
      <c r="H73" s="913" t="s">
        <v>1036</v>
      </c>
      <c r="I73" s="913" t="s">
        <v>383</v>
      </c>
      <c r="J73" s="915">
        <f t="shared" ca="1" si="14"/>
        <v>5.3765684727574339E-3</v>
      </c>
      <c r="K73" s="915">
        <f t="shared" ca="1" si="14"/>
        <v>0</v>
      </c>
      <c r="L73" s="915">
        <f t="shared" ca="1" si="14"/>
        <v>0</v>
      </c>
      <c r="M73" s="915">
        <f t="shared" ca="1" si="14"/>
        <v>0</v>
      </c>
      <c r="N73" s="1" t="str">
        <f t="shared" si="20"/>
        <v>HUM_ASR_FY_2022</v>
      </c>
      <c r="O73" s="914">
        <f t="shared" si="21"/>
        <v>45032</v>
      </c>
      <c r="P73" s="1" t="str">
        <f t="shared" si="22"/>
        <v>Unaudited</v>
      </c>
    </row>
    <row r="74" spans="1:16" x14ac:dyDescent="0.25">
      <c r="A74" s="1" t="s">
        <v>437</v>
      </c>
      <c r="B74" s="1" t="str">
        <f t="shared" si="15"/>
        <v>DEF</v>
      </c>
      <c r="C74" s="1" t="str">
        <f t="shared" si="16"/>
        <v>Default</v>
      </c>
      <c r="D74" s="913">
        <f t="shared" si="17"/>
        <v>1900</v>
      </c>
      <c r="E74" s="914">
        <f t="shared" si="18"/>
        <v>1</v>
      </c>
      <c r="F74" s="914">
        <f t="shared" si="19"/>
        <v>274</v>
      </c>
      <c r="G74" s="913" t="s">
        <v>1039</v>
      </c>
      <c r="H74" s="913" t="s">
        <v>1036</v>
      </c>
      <c r="I74" s="913" t="s">
        <v>383</v>
      </c>
      <c r="J74" s="915">
        <f t="shared" ca="1" si="14"/>
        <v>-3.7641908969346834E-2</v>
      </c>
      <c r="K74" s="915">
        <f t="shared" ca="1" si="14"/>
        <v>0</v>
      </c>
      <c r="L74" s="915">
        <f t="shared" ca="1" si="14"/>
        <v>0</v>
      </c>
      <c r="M74" s="915">
        <f t="shared" ca="1" si="14"/>
        <v>0</v>
      </c>
      <c r="N74" s="1" t="str">
        <f t="shared" si="20"/>
        <v>HUM_ASR_FY_2022</v>
      </c>
      <c r="O74" s="914">
        <f t="shared" si="21"/>
        <v>45032</v>
      </c>
      <c r="P74" s="1" t="str">
        <f t="shared" si="22"/>
        <v>Unaudited</v>
      </c>
    </row>
    <row r="75" spans="1:16" x14ac:dyDescent="0.25">
      <c r="A75" s="1" t="s">
        <v>437</v>
      </c>
      <c r="B75" s="1" t="str">
        <f t="shared" si="15"/>
        <v>DEF</v>
      </c>
      <c r="C75" s="1" t="str">
        <f t="shared" si="16"/>
        <v>Default</v>
      </c>
      <c r="D75" s="913">
        <f t="shared" si="17"/>
        <v>1900</v>
      </c>
      <c r="E75" s="914">
        <f t="shared" si="18"/>
        <v>1</v>
      </c>
      <c r="F75" s="914">
        <f t="shared" si="19"/>
        <v>366</v>
      </c>
      <c r="G75" s="913" t="s">
        <v>1039</v>
      </c>
      <c r="H75" s="913" t="s">
        <v>1036</v>
      </c>
      <c r="I75" s="913" t="s">
        <v>383</v>
      </c>
      <c r="J75" s="915">
        <f t="shared" ca="1" si="14"/>
        <v>-1.7476863024349688E-2</v>
      </c>
      <c r="K75" s="915">
        <f t="shared" ca="1" si="14"/>
        <v>0</v>
      </c>
      <c r="L75" s="915">
        <f t="shared" ca="1" si="14"/>
        <v>0</v>
      </c>
      <c r="M75" s="915">
        <f t="shared" ca="1" si="14"/>
        <v>0</v>
      </c>
      <c r="N75" s="1" t="str">
        <f t="shared" si="20"/>
        <v>HUM_ASR_FY_2022</v>
      </c>
      <c r="O75" s="914">
        <f t="shared" si="21"/>
        <v>45032</v>
      </c>
      <c r="P75" s="1" t="str">
        <f t="shared" si="22"/>
        <v>Unaudited</v>
      </c>
    </row>
    <row r="76" spans="1:16" x14ac:dyDescent="0.25">
      <c r="A76" s="1" t="s">
        <v>437</v>
      </c>
      <c r="B76" s="1" t="str">
        <f t="shared" si="15"/>
        <v>DEF</v>
      </c>
      <c r="C76" s="1" t="str">
        <f t="shared" si="16"/>
        <v>Default</v>
      </c>
      <c r="D76" s="913">
        <f t="shared" si="17"/>
        <v>1900</v>
      </c>
      <c r="E76" s="914">
        <f t="shared" si="18"/>
        <v>1</v>
      </c>
      <c r="F76" s="914">
        <f t="shared" si="19"/>
        <v>1</v>
      </c>
      <c r="G76" s="913" t="s">
        <v>1039</v>
      </c>
      <c r="H76" s="913" t="s">
        <v>1037</v>
      </c>
      <c r="I76" s="913" t="s">
        <v>383</v>
      </c>
      <c r="J76" s="915">
        <f t="shared" ca="1" si="14"/>
        <v>-6.9029394076940524E-3</v>
      </c>
      <c r="K76" s="915">
        <f t="shared" ca="1" si="14"/>
        <v>0</v>
      </c>
      <c r="L76" s="915">
        <f t="shared" ca="1" si="14"/>
        <v>0</v>
      </c>
      <c r="M76" s="915">
        <f t="shared" ca="1" si="14"/>
        <v>0</v>
      </c>
      <c r="N76" s="1" t="str">
        <f t="shared" si="20"/>
        <v>HUM_ASR_FY_2022</v>
      </c>
      <c r="O76" s="914">
        <f t="shared" si="21"/>
        <v>45032</v>
      </c>
      <c r="P76" s="1" t="str">
        <f t="shared" si="22"/>
        <v>Unaudited</v>
      </c>
    </row>
    <row r="77" spans="1:16" x14ac:dyDescent="0.25">
      <c r="A77" s="1" t="s">
        <v>437</v>
      </c>
      <c r="B77" s="1" t="str">
        <f t="shared" si="15"/>
        <v>DEF</v>
      </c>
      <c r="C77" s="1" t="str">
        <f t="shared" si="16"/>
        <v>Default</v>
      </c>
      <c r="D77" s="913">
        <f t="shared" si="17"/>
        <v>1900</v>
      </c>
      <c r="E77" s="914">
        <f t="shared" si="18"/>
        <v>1</v>
      </c>
      <c r="F77" s="914">
        <f t="shared" si="19"/>
        <v>91</v>
      </c>
      <c r="G77" s="913" t="s">
        <v>1035</v>
      </c>
      <c r="H77" s="913" t="s">
        <v>1036</v>
      </c>
      <c r="I77" s="913" t="s">
        <v>384</v>
      </c>
      <c r="J77" s="915">
        <f t="shared" ca="1" si="14"/>
        <v>0.89237266105126811</v>
      </c>
      <c r="K77" s="915">
        <f t="shared" ca="1" si="14"/>
        <v>0</v>
      </c>
      <c r="L77" s="915">
        <f t="shared" ca="1" si="14"/>
        <v>0</v>
      </c>
      <c r="M77" s="915">
        <f t="shared" ca="1" si="14"/>
        <v>0</v>
      </c>
      <c r="N77" s="1" t="str">
        <f t="shared" si="20"/>
        <v>HUM_ASR_FY_2022</v>
      </c>
      <c r="O77" s="914">
        <f t="shared" si="21"/>
        <v>45032</v>
      </c>
      <c r="P77" s="1" t="str">
        <f t="shared" si="22"/>
        <v>Unaudited</v>
      </c>
    </row>
    <row r="78" spans="1:16" x14ac:dyDescent="0.25">
      <c r="A78" s="1" t="s">
        <v>437</v>
      </c>
      <c r="B78" s="1" t="str">
        <f t="shared" si="15"/>
        <v>DEF</v>
      </c>
      <c r="C78" s="1" t="str">
        <f t="shared" si="16"/>
        <v>Default</v>
      </c>
      <c r="D78" s="913">
        <f t="shared" si="17"/>
        <v>1900</v>
      </c>
      <c r="E78" s="914">
        <f t="shared" si="18"/>
        <v>1</v>
      </c>
      <c r="F78" s="914">
        <f t="shared" si="19"/>
        <v>182</v>
      </c>
      <c r="G78" s="913" t="s">
        <v>1035</v>
      </c>
      <c r="H78" s="913" t="s">
        <v>1036</v>
      </c>
      <c r="I78" s="913" t="s">
        <v>384</v>
      </c>
      <c r="J78" s="915">
        <f t="shared" ca="1" si="14"/>
        <v>0.89373782674667079</v>
      </c>
      <c r="K78" s="915">
        <f t="shared" ca="1" si="14"/>
        <v>0</v>
      </c>
      <c r="L78" s="915">
        <f t="shared" ca="1" si="14"/>
        <v>0</v>
      </c>
      <c r="M78" s="915">
        <f t="shared" ca="1" si="14"/>
        <v>0</v>
      </c>
      <c r="N78" s="1" t="str">
        <f t="shared" si="20"/>
        <v>HUM_ASR_FY_2022</v>
      </c>
      <c r="O78" s="914">
        <f t="shared" si="21"/>
        <v>45032</v>
      </c>
      <c r="P78" s="1" t="str">
        <f t="shared" si="22"/>
        <v>Unaudited</v>
      </c>
    </row>
    <row r="79" spans="1:16" x14ac:dyDescent="0.25">
      <c r="A79" s="1" t="s">
        <v>437</v>
      </c>
      <c r="B79" s="1" t="str">
        <f t="shared" si="15"/>
        <v>DEF</v>
      </c>
      <c r="C79" s="1" t="str">
        <f t="shared" si="16"/>
        <v>Default</v>
      </c>
      <c r="D79" s="913">
        <f t="shared" si="17"/>
        <v>1900</v>
      </c>
      <c r="E79" s="914">
        <f t="shared" si="18"/>
        <v>1</v>
      </c>
      <c r="F79" s="914">
        <f t="shared" si="19"/>
        <v>274</v>
      </c>
      <c r="G79" s="913" t="s">
        <v>1035</v>
      </c>
      <c r="H79" s="913" t="s">
        <v>1036</v>
      </c>
      <c r="I79" s="913" t="s">
        <v>384</v>
      </c>
      <c r="J79" s="915">
        <f t="shared" ca="1" si="14"/>
        <v>0.91382323104593732</v>
      </c>
      <c r="K79" s="915">
        <f t="shared" ca="1" si="14"/>
        <v>0</v>
      </c>
      <c r="L79" s="915">
        <f t="shared" ca="1" si="14"/>
        <v>0</v>
      </c>
      <c r="M79" s="915">
        <f t="shared" ca="1" si="14"/>
        <v>0</v>
      </c>
      <c r="N79" s="1" t="str">
        <f t="shared" si="20"/>
        <v>HUM_ASR_FY_2022</v>
      </c>
      <c r="O79" s="914">
        <f t="shared" si="21"/>
        <v>45032</v>
      </c>
      <c r="P79" s="1" t="str">
        <f t="shared" si="22"/>
        <v>Unaudited</v>
      </c>
    </row>
    <row r="80" spans="1:16" x14ac:dyDescent="0.25">
      <c r="A80" s="1" t="s">
        <v>437</v>
      </c>
      <c r="B80" s="1" t="str">
        <f t="shared" si="15"/>
        <v>DEF</v>
      </c>
      <c r="C80" s="1" t="str">
        <f t="shared" si="16"/>
        <v>Default</v>
      </c>
      <c r="D80" s="913">
        <f t="shared" si="17"/>
        <v>1900</v>
      </c>
      <c r="E80" s="914">
        <f t="shared" si="18"/>
        <v>1</v>
      </c>
      <c r="F80" s="914">
        <f t="shared" si="19"/>
        <v>366</v>
      </c>
      <c r="G80" s="913" t="s">
        <v>1035</v>
      </c>
      <c r="H80" s="913" t="s">
        <v>1036</v>
      </c>
      <c r="I80" s="913" t="s">
        <v>384</v>
      </c>
      <c r="J80" s="915">
        <f t="shared" ca="1" si="14"/>
        <v>0.95516273616248659</v>
      </c>
      <c r="K80" s="915">
        <f t="shared" ca="1" si="14"/>
        <v>0</v>
      </c>
      <c r="L80" s="915">
        <f t="shared" ca="1" si="14"/>
        <v>0</v>
      </c>
      <c r="M80" s="915">
        <f t="shared" ca="1" si="14"/>
        <v>0</v>
      </c>
      <c r="N80" s="1" t="str">
        <f t="shared" si="20"/>
        <v>HUM_ASR_FY_2022</v>
      </c>
      <c r="O80" s="914">
        <f t="shared" si="21"/>
        <v>45032</v>
      </c>
      <c r="P80" s="1" t="str">
        <f t="shared" si="22"/>
        <v>Unaudited</v>
      </c>
    </row>
    <row r="81" spans="1:16" x14ac:dyDescent="0.25">
      <c r="A81" s="1" t="s">
        <v>437</v>
      </c>
      <c r="B81" s="1" t="str">
        <f t="shared" si="15"/>
        <v>DEF</v>
      </c>
      <c r="C81" s="1" t="str">
        <f t="shared" si="16"/>
        <v>Default</v>
      </c>
      <c r="D81" s="913">
        <f t="shared" si="17"/>
        <v>1900</v>
      </c>
      <c r="E81" s="914">
        <f t="shared" si="18"/>
        <v>1</v>
      </c>
      <c r="F81" s="914">
        <f t="shared" si="19"/>
        <v>1</v>
      </c>
      <c r="G81" s="913" t="s">
        <v>1035</v>
      </c>
      <c r="H81" s="913" t="s">
        <v>1037</v>
      </c>
      <c r="I81" s="913" t="s">
        <v>384</v>
      </c>
      <c r="J81" s="915">
        <f t="shared" ca="1" si="14"/>
        <v>0.91070963339501887</v>
      </c>
      <c r="K81" s="915">
        <f t="shared" ca="1" si="14"/>
        <v>0</v>
      </c>
      <c r="L81" s="915">
        <f t="shared" ca="1" si="14"/>
        <v>0</v>
      </c>
      <c r="M81" s="915">
        <f t="shared" ca="1" si="14"/>
        <v>0</v>
      </c>
      <c r="N81" s="1" t="str">
        <f t="shared" si="20"/>
        <v>HUM_ASR_FY_2022</v>
      </c>
      <c r="O81" s="914">
        <f t="shared" si="21"/>
        <v>45032</v>
      </c>
      <c r="P81" s="1" t="str">
        <f t="shared" si="22"/>
        <v>Unaudited</v>
      </c>
    </row>
    <row r="82" spans="1:16" x14ac:dyDescent="0.25">
      <c r="A82" s="1" t="s">
        <v>437</v>
      </c>
      <c r="B82" s="1" t="str">
        <f t="shared" si="15"/>
        <v>DEF</v>
      </c>
      <c r="C82" s="1" t="str">
        <f t="shared" si="16"/>
        <v>Default</v>
      </c>
      <c r="D82" s="913">
        <f t="shared" si="17"/>
        <v>1900</v>
      </c>
      <c r="E82" s="914">
        <f t="shared" si="18"/>
        <v>1</v>
      </c>
      <c r="F82" s="914">
        <f t="shared" si="19"/>
        <v>91</v>
      </c>
      <c r="G82" s="913" t="s">
        <v>1038</v>
      </c>
      <c r="H82" s="913" t="s">
        <v>1036</v>
      </c>
      <c r="I82" s="913" t="s">
        <v>384</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4.3844525920286308E-2</v>
      </c>
      <c r="K82" s="915">
        <f t="shared" ca="1" si="23"/>
        <v>0</v>
      </c>
      <c r="L82" s="915">
        <f t="shared" ca="1" si="23"/>
        <v>0</v>
      </c>
      <c r="M82" s="915">
        <f t="shared" ca="1" si="23"/>
        <v>0</v>
      </c>
      <c r="N82" s="1" t="str">
        <f t="shared" si="20"/>
        <v>HUM_ASR_FY_2022</v>
      </c>
      <c r="O82" s="914">
        <f t="shared" si="21"/>
        <v>45032</v>
      </c>
      <c r="P82" s="1" t="str">
        <f t="shared" si="22"/>
        <v>Unaudited</v>
      </c>
    </row>
    <row r="83" spans="1:16" x14ac:dyDescent="0.25">
      <c r="A83" s="1" t="s">
        <v>437</v>
      </c>
      <c r="B83" s="1" t="str">
        <f t="shared" si="15"/>
        <v>DEF</v>
      </c>
      <c r="C83" s="1" t="str">
        <f t="shared" si="16"/>
        <v>Default</v>
      </c>
      <c r="D83" s="913">
        <f t="shared" si="17"/>
        <v>1900</v>
      </c>
      <c r="E83" s="914">
        <f t="shared" si="18"/>
        <v>1</v>
      </c>
      <c r="F83" s="914">
        <f t="shared" si="19"/>
        <v>182</v>
      </c>
      <c r="G83" s="913" t="s">
        <v>1038</v>
      </c>
      <c r="H83" s="913" t="s">
        <v>1036</v>
      </c>
      <c r="I83" s="913" t="s">
        <v>384</v>
      </c>
      <c r="J83" s="915">
        <f t="shared" ca="1" si="23"/>
        <v>4.5655988028449786E-2</v>
      </c>
      <c r="K83" s="915">
        <f t="shared" ca="1" si="23"/>
        <v>0</v>
      </c>
      <c r="L83" s="915">
        <f t="shared" ca="1" si="23"/>
        <v>0</v>
      </c>
      <c r="M83" s="915">
        <f t="shared" ca="1" si="23"/>
        <v>0</v>
      </c>
      <c r="N83" s="1" t="str">
        <f t="shared" si="20"/>
        <v>HUM_ASR_FY_2022</v>
      </c>
      <c r="O83" s="914">
        <f t="shared" si="21"/>
        <v>45032</v>
      </c>
      <c r="P83" s="1" t="str">
        <f t="shared" si="22"/>
        <v>Unaudited</v>
      </c>
    </row>
    <row r="84" spans="1:16" x14ac:dyDescent="0.25">
      <c r="A84" s="1" t="s">
        <v>437</v>
      </c>
      <c r="B84" s="1" t="str">
        <f t="shared" si="15"/>
        <v>DEF</v>
      </c>
      <c r="C84" s="1" t="str">
        <f t="shared" si="16"/>
        <v>Default</v>
      </c>
      <c r="D84" s="913">
        <f t="shared" si="17"/>
        <v>1900</v>
      </c>
      <c r="E84" s="914">
        <f t="shared" si="18"/>
        <v>1</v>
      </c>
      <c r="F84" s="914">
        <f t="shared" si="19"/>
        <v>274</v>
      </c>
      <c r="G84" s="913" t="s">
        <v>1038</v>
      </c>
      <c r="H84" s="913" t="s">
        <v>1036</v>
      </c>
      <c r="I84" s="913" t="s">
        <v>384</v>
      </c>
      <c r="J84" s="915">
        <f t="shared" ca="1" si="23"/>
        <v>4.620014919332692E-2</v>
      </c>
      <c r="K84" s="915">
        <f t="shared" ca="1" si="23"/>
        <v>0</v>
      </c>
      <c r="L84" s="915">
        <f t="shared" ca="1" si="23"/>
        <v>0</v>
      </c>
      <c r="M84" s="915">
        <f t="shared" ca="1" si="23"/>
        <v>0</v>
      </c>
      <c r="N84" s="1" t="str">
        <f t="shared" si="20"/>
        <v>HUM_ASR_FY_2022</v>
      </c>
      <c r="O84" s="914">
        <f t="shared" si="21"/>
        <v>45032</v>
      </c>
      <c r="P84" s="1" t="str">
        <f t="shared" si="22"/>
        <v>Unaudited</v>
      </c>
    </row>
    <row r="85" spans="1:16" x14ac:dyDescent="0.25">
      <c r="A85" s="1" t="s">
        <v>437</v>
      </c>
      <c r="B85" s="1" t="str">
        <f t="shared" si="15"/>
        <v>DEF</v>
      </c>
      <c r="C85" s="1" t="str">
        <f t="shared" si="16"/>
        <v>Default</v>
      </c>
      <c r="D85" s="913">
        <f t="shared" si="17"/>
        <v>1900</v>
      </c>
      <c r="E85" s="914">
        <f t="shared" si="18"/>
        <v>1</v>
      </c>
      <c r="F85" s="914">
        <f t="shared" si="19"/>
        <v>366</v>
      </c>
      <c r="G85" s="913" t="s">
        <v>1038</v>
      </c>
      <c r="H85" s="913" t="s">
        <v>1036</v>
      </c>
      <c r="I85" s="913" t="s">
        <v>384</v>
      </c>
      <c r="J85" s="915">
        <f t="shared" ca="1" si="23"/>
        <v>4.8823058085128442E-2</v>
      </c>
      <c r="K85" s="915">
        <f t="shared" ca="1" si="23"/>
        <v>0</v>
      </c>
      <c r="L85" s="915">
        <f t="shared" ca="1" si="23"/>
        <v>0</v>
      </c>
      <c r="M85" s="915">
        <f t="shared" ca="1" si="23"/>
        <v>0</v>
      </c>
      <c r="N85" s="1" t="str">
        <f t="shared" si="20"/>
        <v>HUM_ASR_FY_2022</v>
      </c>
      <c r="O85" s="914">
        <f t="shared" si="21"/>
        <v>45032</v>
      </c>
      <c r="P85" s="1" t="str">
        <f t="shared" si="22"/>
        <v>Unaudited</v>
      </c>
    </row>
    <row r="86" spans="1:16" x14ac:dyDescent="0.25">
      <c r="A86" s="1" t="s">
        <v>437</v>
      </c>
      <c r="B86" s="1" t="str">
        <f t="shared" si="15"/>
        <v>DEF</v>
      </c>
      <c r="C86" s="1" t="str">
        <f t="shared" si="16"/>
        <v>Default</v>
      </c>
      <c r="D86" s="913">
        <f t="shared" si="17"/>
        <v>1900</v>
      </c>
      <c r="E86" s="914">
        <f t="shared" si="18"/>
        <v>1</v>
      </c>
      <c r="F86" s="914">
        <f t="shared" si="19"/>
        <v>1</v>
      </c>
      <c r="G86" s="913" t="s">
        <v>1038</v>
      </c>
      <c r="H86" s="913" t="s">
        <v>1037</v>
      </c>
      <c r="I86" s="913" t="s">
        <v>384</v>
      </c>
      <c r="J86" s="915">
        <f t="shared" ca="1" si="23"/>
        <v>4.6458245107630157E-2</v>
      </c>
      <c r="K86" s="915">
        <f t="shared" ca="1" si="23"/>
        <v>0</v>
      </c>
      <c r="L86" s="915">
        <f t="shared" ca="1" si="23"/>
        <v>0</v>
      </c>
      <c r="M86" s="915">
        <f t="shared" ca="1" si="23"/>
        <v>0</v>
      </c>
      <c r="N86" s="1" t="str">
        <f t="shared" si="20"/>
        <v>HUM_ASR_FY_2022</v>
      </c>
      <c r="O86" s="914">
        <f t="shared" si="21"/>
        <v>45032</v>
      </c>
      <c r="P86" s="1" t="str">
        <f t="shared" si="22"/>
        <v>Unaudited</v>
      </c>
    </row>
    <row r="87" spans="1:16" x14ac:dyDescent="0.25">
      <c r="A87" s="1" t="s">
        <v>437</v>
      </c>
      <c r="B87" s="1" t="str">
        <f t="shared" si="15"/>
        <v>DEF</v>
      </c>
      <c r="C87" s="1" t="str">
        <f t="shared" si="16"/>
        <v>Default</v>
      </c>
      <c r="D87" s="913">
        <f t="shared" si="17"/>
        <v>1900</v>
      </c>
      <c r="E87" s="914">
        <f t="shared" si="18"/>
        <v>1</v>
      </c>
      <c r="F87" s="914">
        <f t="shared" si="19"/>
        <v>91</v>
      </c>
      <c r="G87" s="913" t="s">
        <v>1039</v>
      </c>
      <c r="H87" s="913" t="s">
        <v>1036</v>
      </c>
      <c r="I87" s="913" t="s">
        <v>384</v>
      </c>
      <c r="J87" s="915">
        <f t="shared" ca="1" si="23"/>
        <v>6.1958284084070149E-2</v>
      </c>
      <c r="K87" s="915">
        <f t="shared" ca="1" si="23"/>
        <v>0</v>
      </c>
      <c r="L87" s="915">
        <f t="shared" ca="1" si="23"/>
        <v>0</v>
      </c>
      <c r="M87" s="915">
        <f t="shared" ca="1" si="23"/>
        <v>0</v>
      </c>
      <c r="N87" s="1" t="str">
        <f t="shared" si="20"/>
        <v>HUM_ASR_FY_2022</v>
      </c>
      <c r="O87" s="914">
        <f t="shared" si="21"/>
        <v>45032</v>
      </c>
      <c r="P87" s="1" t="str">
        <f t="shared" si="22"/>
        <v>Unaudited</v>
      </c>
    </row>
    <row r="88" spans="1:16" x14ac:dyDescent="0.25">
      <c r="A88" s="1" t="s">
        <v>437</v>
      </c>
      <c r="B88" s="1" t="str">
        <f t="shared" si="15"/>
        <v>DEF</v>
      </c>
      <c r="C88" s="1" t="str">
        <f t="shared" si="16"/>
        <v>Default</v>
      </c>
      <c r="D88" s="913">
        <f t="shared" si="17"/>
        <v>1900</v>
      </c>
      <c r="E88" s="914">
        <f t="shared" si="18"/>
        <v>1</v>
      </c>
      <c r="F88" s="914">
        <f t="shared" si="19"/>
        <v>182</v>
      </c>
      <c r="G88" s="913" t="s">
        <v>1039</v>
      </c>
      <c r="H88" s="913" t="s">
        <v>1036</v>
      </c>
      <c r="I88" s="913" t="s">
        <v>384</v>
      </c>
      <c r="J88" s="915">
        <f t="shared" ca="1" si="23"/>
        <v>5.8975445711090708E-2</v>
      </c>
      <c r="K88" s="915">
        <f t="shared" ca="1" si="23"/>
        <v>0</v>
      </c>
      <c r="L88" s="915">
        <f t="shared" ca="1" si="23"/>
        <v>0</v>
      </c>
      <c r="M88" s="915">
        <f t="shared" ca="1" si="23"/>
        <v>0</v>
      </c>
      <c r="N88" s="1" t="str">
        <f t="shared" si="20"/>
        <v>HUM_ASR_FY_2022</v>
      </c>
      <c r="O88" s="914">
        <f t="shared" si="21"/>
        <v>45032</v>
      </c>
      <c r="P88" s="1" t="str">
        <f t="shared" si="22"/>
        <v>Unaudited</v>
      </c>
    </row>
    <row r="89" spans="1:16" x14ac:dyDescent="0.25">
      <c r="A89" s="1" t="s">
        <v>437</v>
      </c>
      <c r="B89" s="1" t="str">
        <f t="shared" si="15"/>
        <v>DEF</v>
      </c>
      <c r="C89" s="1" t="str">
        <f t="shared" si="16"/>
        <v>Default</v>
      </c>
      <c r="D89" s="913">
        <f t="shared" si="17"/>
        <v>1900</v>
      </c>
      <c r="E89" s="914">
        <f t="shared" si="18"/>
        <v>1</v>
      </c>
      <c r="F89" s="914">
        <f t="shared" si="19"/>
        <v>274</v>
      </c>
      <c r="G89" s="913" t="s">
        <v>1039</v>
      </c>
      <c r="H89" s="913" t="s">
        <v>1036</v>
      </c>
      <c r="I89" s="913" t="s">
        <v>384</v>
      </c>
      <c r="J89" s="915">
        <f t="shared" ca="1" si="23"/>
        <v>3.8316875390146367E-2</v>
      </c>
      <c r="K89" s="915">
        <f t="shared" ca="1" si="23"/>
        <v>0</v>
      </c>
      <c r="L89" s="915">
        <f t="shared" ca="1" si="23"/>
        <v>0</v>
      </c>
      <c r="M89" s="915">
        <f t="shared" ca="1" si="23"/>
        <v>0</v>
      </c>
      <c r="N89" s="1" t="str">
        <f t="shared" si="20"/>
        <v>HUM_ASR_FY_2022</v>
      </c>
      <c r="O89" s="914">
        <f t="shared" si="21"/>
        <v>45032</v>
      </c>
      <c r="P89" s="1" t="str">
        <f t="shared" si="22"/>
        <v>Unaudited</v>
      </c>
    </row>
    <row r="90" spans="1:16" x14ac:dyDescent="0.25">
      <c r="A90" s="1" t="s">
        <v>437</v>
      </c>
      <c r="B90" s="1" t="str">
        <f t="shared" si="15"/>
        <v>DEF</v>
      </c>
      <c r="C90" s="1" t="str">
        <f t="shared" si="16"/>
        <v>Default</v>
      </c>
      <c r="D90" s="913">
        <f t="shared" si="17"/>
        <v>1900</v>
      </c>
      <c r="E90" s="914">
        <f t="shared" si="18"/>
        <v>1</v>
      </c>
      <c r="F90" s="914">
        <f t="shared" si="19"/>
        <v>366</v>
      </c>
      <c r="G90" s="913" t="s">
        <v>1039</v>
      </c>
      <c r="H90" s="913" t="s">
        <v>1036</v>
      </c>
      <c r="I90" s="913" t="s">
        <v>384</v>
      </c>
      <c r="J90" s="915">
        <f t="shared" ca="1" si="23"/>
        <v>-5.3819161347024129E-3</v>
      </c>
      <c r="K90" s="915">
        <f t="shared" ca="1" si="23"/>
        <v>0</v>
      </c>
      <c r="L90" s="915">
        <f t="shared" ca="1" si="23"/>
        <v>0</v>
      </c>
      <c r="M90" s="915">
        <f t="shared" ca="1" si="23"/>
        <v>0</v>
      </c>
      <c r="N90" s="1" t="str">
        <f t="shared" si="20"/>
        <v>HUM_ASR_FY_2022</v>
      </c>
      <c r="O90" s="914">
        <f t="shared" si="21"/>
        <v>45032</v>
      </c>
      <c r="P90" s="1" t="str">
        <f t="shared" si="22"/>
        <v>Unaudited</v>
      </c>
    </row>
    <row r="91" spans="1:16" x14ac:dyDescent="0.25">
      <c r="A91" s="1" t="s">
        <v>437</v>
      </c>
      <c r="B91" s="1" t="str">
        <f t="shared" si="15"/>
        <v>DEF</v>
      </c>
      <c r="C91" s="1" t="str">
        <f t="shared" si="16"/>
        <v>Default</v>
      </c>
      <c r="D91" s="913">
        <f t="shared" si="17"/>
        <v>1900</v>
      </c>
      <c r="E91" s="914">
        <f t="shared" si="18"/>
        <v>1</v>
      </c>
      <c r="F91" s="914">
        <f t="shared" si="19"/>
        <v>1</v>
      </c>
      <c r="G91" s="913" t="s">
        <v>1039</v>
      </c>
      <c r="H91" s="913" t="s">
        <v>1037</v>
      </c>
      <c r="I91" s="913" t="s">
        <v>384</v>
      </c>
      <c r="J91" s="915">
        <f t="shared" ca="1" si="23"/>
        <v>4.1195670066854706E-2</v>
      </c>
      <c r="K91" s="915">
        <f t="shared" ca="1" si="23"/>
        <v>0</v>
      </c>
      <c r="L91" s="915">
        <f t="shared" ca="1" si="23"/>
        <v>0</v>
      </c>
      <c r="M91" s="915">
        <f t="shared" ca="1" si="23"/>
        <v>0</v>
      </c>
      <c r="N91" s="1" t="str">
        <f t="shared" si="20"/>
        <v>HUM_ASR_FY_2022</v>
      </c>
      <c r="O91" s="914">
        <f t="shared" si="21"/>
        <v>45032</v>
      </c>
      <c r="P91" s="1" t="str">
        <f t="shared" si="22"/>
        <v>Unaudited</v>
      </c>
    </row>
    <row r="92" spans="1:16" x14ac:dyDescent="0.25">
      <c r="A92" s="1" t="s">
        <v>437</v>
      </c>
      <c r="B92" s="1" t="str">
        <f t="shared" si="15"/>
        <v>DEF</v>
      </c>
      <c r="C92" s="1" t="str">
        <f t="shared" si="16"/>
        <v>Default</v>
      </c>
      <c r="D92" s="913">
        <f t="shared" si="17"/>
        <v>1900</v>
      </c>
      <c r="E92" s="914">
        <f t="shared" si="18"/>
        <v>1</v>
      </c>
      <c r="F92" s="914">
        <f t="shared" si="19"/>
        <v>91</v>
      </c>
      <c r="G92" s="913" t="s">
        <v>1035</v>
      </c>
      <c r="H92" s="913" t="s">
        <v>1036</v>
      </c>
      <c r="I92" s="913" t="s">
        <v>385</v>
      </c>
      <c r="J92" s="915">
        <f t="shared" ca="1" si="23"/>
        <v>0.93364428906733554</v>
      </c>
      <c r="K92" s="915">
        <f t="shared" ca="1" si="23"/>
        <v>0</v>
      </c>
      <c r="L92" s="915">
        <f t="shared" ca="1" si="23"/>
        <v>0</v>
      </c>
      <c r="M92" s="915">
        <f t="shared" ca="1" si="23"/>
        <v>0</v>
      </c>
      <c r="N92" s="1" t="str">
        <f t="shared" si="20"/>
        <v>HUM_ASR_FY_2022</v>
      </c>
      <c r="O92" s="914">
        <f t="shared" si="21"/>
        <v>45032</v>
      </c>
      <c r="P92" s="1" t="str">
        <f t="shared" si="22"/>
        <v>Unaudited</v>
      </c>
    </row>
    <row r="93" spans="1:16" x14ac:dyDescent="0.25">
      <c r="A93" s="1" t="s">
        <v>437</v>
      </c>
      <c r="B93" s="1" t="str">
        <f t="shared" si="15"/>
        <v>DEF</v>
      </c>
      <c r="C93" s="1" t="str">
        <f t="shared" si="16"/>
        <v>Default</v>
      </c>
      <c r="D93" s="913">
        <f t="shared" si="17"/>
        <v>1900</v>
      </c>
      <c r="E93" s="914">
        <f t="shared" si="18"/>
        <v>1</v>
      </c>
      <c r="F93" s="914">
        <f t="shared" si="19"/>
        <v>182</v>
      </c>
      <c r="G93" s="913" t="s">
        <v>1035</v>
      </c>
      <c r="H93" s="913" t="s">
        <v>1036</v>
      </c>
      <c r="I93" s="913" t="s">
        <v>385</v>
      </c>
      <c r="J93" s="915">
        <f t="shared" ca="1" si="23"/>
        <v>0.95110087484797157</v>
      </c>
      <c r="K93" s="915">
        <f t="shared" ca="1" si="23"/>
        <v>0</v>
      </c>
      <c r="L93" s="915">
        <f t="shared" ca="1" si="23"/>
        <v>0</v>
      </c>
      <c r="M93" s="915">
        <f t="shared" ca="1" si="23"/>
        <v>0</v>
      </c>
      <c r="N93" s="1" t="str">
        <f t="shared" si="20"/>
        <v>HUM_ASR_FY_2022</v>
      </c>
      <c r="O93" s="914">
        <f t="shared" si="21"/>
        <v>45032</v>
      </c>
      <c r="P93" s="1" t="str">
        <f t="shared" si="22"/>
        <v>Unaudited</v>
      </c>
    </row>
    <row r="94" spans="1:16" x14ac:dyDescent="0.25">
      <c r="A94" s="1" t="s">
        <v>437</v>
      </c>
      <c r="B94" s="1" t="str">
        <f t="shared" si="15"/>
        <v>DEF</v>
      </c>
      <c r="C94" s="1" t="str">
        <f t="shared" si="16"/>
        <v>Default</v>
      </c>
      <c r="D94" s="913">
        <f t="shared" si="17"/>
        <v>1900</v>
      </c>
      <c r="E94" s="914">
        <f t="shared" si="18"/>
        <v>1</v>
      </c>
      <c r="F94" s="914">
        <f t="shared" si="19"/>
        <v>274</v>
      </c>
      <c r="G94" s="913" t="s">
        <v>1035</v>
      </c>
      <c r="H94" s="913" t="s">
        <v>1036</v>
      </c>
      <c r="I94" s="913" t="s">
        <v>385</v>
      </c>
      <c r="J94" s="915">
        <f t="shared" ca="1" si="23"/>
        <v>0.98066383281019742</v>
      </c>
      <c r="K94" s="915">
        <f t="shared" ca="1" si="23"/>
        <v>0</v>
      </c>
      <c r="L94" s="915">
        <f t="shared" ca="1" si="23"/>
        <v>0</v>
      </c>
      <c r="M94" s="915">
        <f t="shared" ca="1" si="23"/>
        <v>0</v>
      </c>
      <c r="N94" s="1" t="str">
        <f t="shared" si="20"/>
        <v>HUM_ASR_FY_2022</v>
      </c>
      <c r="O94" s="914">
        <f t="shared" si="21"/>
        <v>45032</v>
      </c>
      <c r="P94" s="1" t="str">
        <f t="shared" si="22"/>
        <v>Unaudited</v>
      </c>
    </row>
    <row r="95" spans="1:16" x14ac:dyDescent="0.25">
      <c r="A95" s="1" t="s">
        <v>437</v>
      </c>
      <c r="B95" s="1" t="str">
        <f t="shared" si="15"/>
        <v>DEF</v>
      </c>
      <c r="C95" s="1" t="str">
        <f t="shared" si="16"/>
        <v>Default</v>
      </c>
      <c r="D95" s="913">
        <f t="shared" si="17"/>
        <v>1900</v>
      </c>
      <c r="E95" s="914">
        <f t="shared" si="18"/>
        <v>1</v>
      </c>
      <c r="F95" s="914">
        <f t="shared" si="19"/>
        <v>366</v>
      </c>
      <c r="G95" s="913" t="s">
        <v>1035</v>
      </c>
      <c r="H95" s="913" t="s">
        <v>1036</v>
      </c>
      <c r="I95" s="913" t="s">
        <v>385</v>
      </c>
      <c r="J95" s="915">
        <f t="shared" ca="1" si="23"/>
        <v>1.0305343584868023</v>
      </c>
      <c r="K95" s="915">
        <f t="shared" ca="1" si="23"/>
        <v>0</v>
      </c>
      <c r="L95" s="915">
        <f t="shared" ca="1" si="23"/>
        <v>0</v>
      </c>
      <c r="M95" s="915">
        <f t="shared" ca="1" si="23"/>
        <v>0</v>
      </c>
      <c r="N95" s="1" t="str">
        <f t="shared" si="20"/>
        <v>HUM_ASR_FY_2022</v>
      </c>
      <c r="O95" s="914">
        <f t="shared" si="21"/>
        <v>45032</v>
      </c>
      <c r="P95" s="1" t="str">
        <f t="shared" si="22"/>
        <v>Unaudited</v>
      </c>
    </row>
    <row r="96" spans="1:16" x14ac:dyDescent="0.25">
      <c r="A96" s="1" t="s">
        <v>437</v>
      </c>
      <c r="B96" s="1" t="str">
        <f t="shared" si="15"/>
        <v>DEF</v>
      </c>
      <c r="C96" s="1" t="str">
        <f t="shared" si="16"/>
        <v>Default</v>
      </c>
      <c r="D96" s="913">
        <f t="shared" si="17"/>
        <v>1900</v>
      </c>
      <c r="E96" s="914">
        <f t="shared" si="18"/>
        <v>1</v>
      </c>
      <c r="F96" s="914">
        <f t="shared" si="19"/>
        <v>1</v>
      </c>
      <c r="G96" s="913" t="s">
        <v>1035</v>
      </c>
      <c r="H96" s="913" t="s">
        <v>1037</v>
      </c>
      <c r="I96" s="913" t="s">
        <v>385</v>
      </c>
      <c r="J96" s="915">
        <f t="shared" ca="1" si="23"/>
        <v>0.98763817902601703</v>
      </c>
      <c r="K96" s="915">
        <f t="shared" ca="1" si="23"/>
        <v>0</v>
      </c>
      <c r="L96" s="915">
        <f t="shared" ca="1" si="23"/>
        <v>0</v>
      </c>
      <c r="M96" s="915">
        <f t="shared" ca="1" si="23"/>
        <v>0</v>
      </c>
      <c r="N96" s="1" t="str">
        <f t="shared" si="20"/>
        <v>HUM_ASR_FY_2022</v>
      </c>
      <c r="O96" s="914">
        <f t="shared" si="21"/>
        <v>45032</v>
      </c>
      <c r="P96" s="1" t="str">
        <f t="shared" si="22"/>
        <v>Unaudited</v>
      </c>
    </row>
    <row r="97" spans="1:16" x14ac:dyDescent="0.25">
      <c r="A97" s="1" t="s">
        <v>437</v>
      </c>
      <c r="B97" s="1" t="str">
        <f t="shared" si="15"/>
        <v>DEF</v>
      </c>
      <c r="C97" s="1" t="str">
        <f t="shared" si="16"/>
        <v>Default</v>
      </c>
      <c r="D97" s="913">
        <f t="shared" si="17"/>
        <v>1900</v>
      </c>
      <c r="E97" s="914">
        <f t="shared" si="18"/>
        <v>1</v>
      </c>
      <c r="F97" s="914">
        <f t="shared" si="19"/>
        <v>91</v>
      </c>
      <c r="G97" s="913" t="s">
        <v>1038</v>
      </c>
      <c r="H97" s="913" t="s">
        <v>1036</v>
      </c>
      <c r="I97" s="913" t="s">
        <v>385</v>
      </c>
      <c r="J97" s="915">
        <f t="shared" ca="1" si="23"/>
        <v>5.2827400254045621E-2</v>
      </c>
      <c r="K97" s="915">
        <f t="shared" ca="1" si="23"/>
        <v>0</v>
      </c>
      <c r="L97" s="915">
        <f t="shared" ca="1" si="23"/>
        <v>0</v>
      </c>
      <c r="M97" s="915">
        <f t="shared" ca="1" si="23"/>
        <v>0</v>
      </c>
      <c r="N97" s="1" t="str">
        <f t="shared" si="20"/>
        <v>HUM_ASR_FY_2022</v>
      </c>
      <c r="O97" s="914">
        <f t="shared" si="21"/>
        <v>45032</v>
      </c>
      <c r="P97" s="1" t="str">
        <f t="shared" si="22"/>
        <v>Unaudited</v>
      </c>
    </row>
    <row r="98" spans="1:16" x14ac:dyDescent="0.25">
      <c r="A98" s="1" t="s">
        <v>437</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1038</v>
      </c>
      <c r="H98" s="913" t="s">
        <v>1036</v>
      </c>
      <c r="I98" s="913" t="s">
        <v>385</v>
      </c>
      <c r="J98" s="915">
        <f t="shared" ca="1" si="23"/>
        <v>5.5286648777595683E-2</v>
      </c>
      <c r="K98" s="915">
        <f t="shared" ca="1" si="23"/>
        <v>0</v>
      </c>
      <c r="L98" s="915">
        <f t="shared" ca="1" si="23"/>
        <v>0</v>
      </c>
      <c r="M98" s="915">
        <f t="shared" ca="1" si="23"/>
        <v>0</v>
      </c>
      <c r="N98" s="1" t="str">
        <f t="shared" si="20"/>
        <v>HUM_ASR_FY_2022</v>
      </c>
      <c r="O98" s="914">
        <f t="shared" si="21"/>
        <v>45032</v>
      </c>
      <c r="P98" s="1" t="str">
        <f t="shared" si="22"/>
        <v>Unaudited</v>
      </c>
    </row>
    <row r="99" spans="1:16" x14ac:dyDescent="0.25">
      <c r="A99" s="1" t="s">
        <v>437</v>
      </c>
      <c r="B99" s="1" t="str">
        <f t="shared" si="15"/>
        <v>DEF</v>
      </c>
      <c r="C99" s="1" t="str">
        <f t="shared" si="16"/>
        <v>Default</v>
      </c>
      <c r="D99" s="913">
        <f t="shared" si="24"/>
        <v>1900</v>
      </c>
      <c r="E99" s="914">
        <f t="shared" si="25"/>
        <v>1</v>
      </c>
      <c r="F99" s="914">
        <f t="shared" si="26"/>
        <v>274</v>
      </c>
      <c r="G99" s="913" t="s">
        <v>1038</v>
      </c>
      <c r="H99" s="913" t="s">
        <v>1036</v>
      </c>
      <c r="I99" s="913" t="s">
        <v>385</v>
      </c>
      <c r="J99" s="915">
        <f t="shared" ca="1" si="23"/>
        <v>5.5378203941993213E-2</v>
      </c>
      <c r="K99" s="915">
        <f t="shared" ca="1" si="23"/>
        <v>0</v>
      </c>
      <c r="L99" s="915">
        <f t="shared" ca="1" si="23"/>
        <v>0</v>
      </c>
      <c r="M99" s="915">
        <f t="shared" ca="1" si="23"/>
        <v>0</v>
      </c>
      <c r="N99" s="1" t="str">
        <f t="shared" si="20"/>
        <v>HUM_ASR_FY_2022</v>
      </c>
      <c r="O99" s="914">
        <f t="shared" si="21"/>
        <v>45032</v>
      </c>
      <c r="P99" s="1" t="str">
        <f t="shared" si="22"/>
        <v>Unaudited</v>
      </c>
    </row>
    <row r="100" spans="1:16" x14ac:dyDescent="0.25">
      <c r="A100" s="1" t="s">
        <v>437</v>
      </c>
      <c r="B100" s="1" t="str">
        <f t="shared" si="15"/>
        <v>DEF</v>
      </c>
      <c r="C100" s="1" t="str">
        <f t="shared" si="16"/>
        <v>Default</v>
      </c>
      <c r="D100" s="913">
        <f t="shared" si="24"/>
        <v>1900</v>
      </c>
      <c r="E100" s="914">
        <f t="shared" si="25"/>
        <v>1</v>
      </c>
      <c r="F100" s="914">
        <f t="shared" si="26"/>
        <v>366</v>
      </c>
      <c r="G100" s="913" t="s">
        <v>1038</v>
      </c>
      <c r="H100" s="913" t="s">
        <v>1036</v>
      </c>
      <c r="I100" s="913" t="s">
        <v>385</v>
      </c>
      <c r="J100" s="915">
        <f t="shared" ca="1" si="23"/>
        <v>5.7131994773835078E-2</v>
      </c>
      <c r="K100" s="915">
        <f t="shared" ca="1" si="23"/>
        <v>0</v>
      </c>
      <c r="L100" s="915">
        <f t="shared" ca="1" si="23"/>
        <v>0</v>
      </c>
      <c r="M100" s="915">
        <f t="shared" ca="1" si="23"/>
        <v>0</v>
      </c>
      <c r="N100" s="1" t="str">
        <f t="shared" si="20"/>
        <v>HUM_ASR_FY_2022</v>
      </c>
      <c r="O100" s="914">
        <f t="shared" si="21"/>
        <v>45032</v>
      </c>
      <c r="P100" s="1" t="str">
        <f t="shared" si="22"/>
        <v>Unaudited</v>
      </c>
    </row>
    <row r="101" spans="1:16" x14ac:dyDescent="0.25">
      <c r="A101" s="1" t="s">
        <v>437</v>
      </c>
      <c r="B101" s="1" t="str">
        <f t="shared" si="15"/>
        <v>DEF</v>
      </c>
      <c r="C101" s="1" t="str">
        <f t="shared" si="16"/>
        <v>Default</v>
      </c>
      <c r="D101" s="913">
        <f t="shared" si="24"/>
        <v>1900</v>
      </c>
      <c r="E101" s="914">
        <f t="shared" si="25"/>
        <v>1</v>
      </c>
      <c r="F101" s="914">
        <f t="shared" si="26"/>
        <v>1</v>
      </c>
      <c r="G101" s="913" t="s">
        <v>1038</v>
      </c>
      <c r="H101" s="913" t="s">
        <v>1037</v>
      </c>
      <c r="I101" s="913" t="s">
        <v>385</v>
      </c>
      <c r="J101" s="915">
        <f t="shared" ca="1" si="23"/>
        <v>5.6055214648315262E-2</v>
      </c>
      <c r="K101" s="915">
        <f t="shared" ca="1" si="23"/>
        <v>0</v>
      </c>
      <c r="L101" s="915">
        <f t="shared" ca="1" si="23"/>
        <v>0</v>
      </c>
      <c r="M101" s="915">
        <f t="shared" ca="1" si="23"/>
        <v>0</v>
      </c>
      <c r="N101" s="1" t="str">
        <f t="shared" si="20"/>
        <v>HUM_ASR_FY_2022</v>
      </c>
      <c r="O101" s="914">
        <f t="shared" si="21"/>
        <v>45032</v>
      </c>
      <c r="P101" s="1" t="str">
        <f t="shared" si="22"/>
        <v>Unaudited</v>
      </c>
    </row>
    <row r="102" spans="1:16" x14ac:dyDescent="0.25">
      <c r="A102" s="1" t="s">
        <v>437</v>
      </c>
      <c r="B102" s="1" t="str">
        <f t="shared" si="15"/>
        <v>DEF</v>
      </c>
      <c r="C102" s="1" t="str">
        <f t="shared" si="16"/>
        <v>Default</v>
      </c>
      <c r="D102" s="913">
        <f t="shared" si="24"/>
        <v>1900</v>
      </c>
      <c r="E102" s="914">
        <f t="shared" si="25"/>
        <v>1</v>
      </c>
      <c r="F102" s="914">
        <f t="shared" si="26"/>
        <v>91</v>
      </c>
      <c r="G102" s="913" t="s">
        <v>1039</v>
      </c>
      <c r="H102" s="913" t="s">
        <v>1036</v>
      </c>
      <c r="I102" s="913" t="s">
        <v>385</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1.1479660121255677E-2</v>
      </c>
      <c r="K102" s="915">
        <f t="shared" ca="1" si="27"/>
        <v>0</v>
      </c>
      <c r="L102" s="915">
        <f t="shared" ca="1" si="27"/>
        <v>0</v>
      </c>
      <c r="M102" s="915">
        <f t="shared" ca="1" si="27"/>
        <v>0</v>
      </c>
      <c r="N102" s="1" t="str">
        <f t="shared" si="20"/>
        <v>HUM_ASR_FY_2022</v>
      </c>
      <c r="O102" s="914">
        <f t="shared" si="21"/>
        <v>45032</v>
      </c>
      <c r="P102" s="1" t="str">
        <f t="shared" si="22"/>
        <v>Unaudited</v>
      </c>
    </row>
    <row r="103" spans="1:16" x14ac:dyDescent="0.25">
      <c r="A103" s="1" t="s">
        <v>437</v>
      </c>
      <c r="B103" s="1" t="str">
        <f t="shared" si="15"/>
        <v>DEF</v>
      </c>
      <c r="C103" s="1" t="str">
        <f t="shared" si="16"/>
        <v>Default</v>
      </c>
      <c r="D103" s="913">
        <f t="shared" si="24"/>
        <v>1900</v>
      </c>
      <c r="E103" s="914">
        <f t="shared" si="25"/>
        <v>1</v>
      </c>
      <c r="F103" s="914">
        <f t="shared" si="26"/>
        <v>182</v>
      </c>
      <c r="G103" s="913" t="s">
        <v>1039</v>
      </c>
      <c r="H103" s="913" t="s">
        <v>1036</v>
      </c>
      <c r="I103" s="913" t="s">
        <v>385</v>
      </c>
      <c r="J103" s="915">
        <f t="shared" ca="1" si="27"/>
        <v>-8.2150886789066693E-3</v>
      </c>
      <c r="K103" s="915">
        <f t="shared" ca="1" si="27"/>
        <v>0</v>
      </c>
      <c r="L103" s="915">
        <f t="shared" ca="1" si="27"/>
        <v>0</v>
      </c>
      <c r="M103" s="915">
        <f t="shared" ca="1" si="27"/>
        <v>0</v>
      </c>
      <c r="N103" s="1" t="str">
        <f t="shared" si="20"/>
        <v>HUM_ASR_FY_2022</v>
      </c>
      <c r="O103" s="914">
        <f t="shared" si="21"/>
        <v>45032</v>
      </c>
      <c r="P103" s="1" t="str">
        <f t="shared" si="22"/>
        <v>Unaudited</v>
      </c>
    </row>
    <row r="104" spans="1:16" x14ac:dyDescent="0.25">
      <c r="A104" s="1" t="s">
        <v>437</v>
      </c>
      <c r="B104" s="1" t="str">
        <f t="shared" si="15"/>
        <v>DEF</v>
      </c>
      <c r="C104" s="1" t="str">
        <f t="shared" si="16"/>
        <v>Default</v>
      </c>
      <c r="D104" s="913">
        <f t="shared" si="24"/>
        <v>1900</v>
      </c>
      <c r="E104" s="914">
        <f t="shared" si="25"/>
        <v>1</v>
      </c>
      <c r="F104" s="914">
        <f t="shared" si="26"/>
        <v>274</v>
      </c>
      <c r="G104" s="913" t="s">
        <v>1039</v>
      </c>
      <c r="H104" s="913" t="s">
        <v>1036</v>
      </c>
      <c r="I104" s="913" t="s">
        <v>385</v>
      </c>
      <c r="J104" s="915">
        <f t="shared" ca="1" si="27"/>
        <v>-3.7810685403654509E-2</v>
      </c>
      <c r="K104" s="915">
        <f t="shared" ca="1" si="27"/>
        <v>0</v>
      </c>
      <c r="L104" s="915">
        <f t="shared" ca="1" si="27"/>
        <v>0</v>
      </c>
      <c r="M104" s="915">
        <f t="shared" ca="1" si="27"/>
        <v>0</v>
      </c>
      <c r="N104" s="1" t="str">
        <f t="shared" si="20"/>
        <v>HUM_ASR_FY_2022</v>
      </c>
      <c r="O104" s="914">
        <f t="shared" si="21"/>
        <v>45032</v>
      </c>
      <c r="P104" s="1" t="str">
        <f t="shared" si="22"/>
        <v>Unaudited</v>
      </c>
    </row>
    <row r="105" spans="1:16" x14ac:dyDescent="0.25">
      <c r="A105" s="1" t="s">
        <v>437</v>
      </c>
      <c r="B105" s="1" t="str">
        <f t="shared" si="15"/>
        <v>DEF</v>
      </c>
      <c r="C105" s="1" t="str">
        <f t="shared" si="16"/>
        <v>Default</v>
      </c>
      <c r="D105" s="913">
        <f t="shared" si="24"/>
        <v>1900</v>
      </c>
      <c r="E105" s="914">
        <f t="shared" si="25"/>
        <v>1</v>
      </c>
      <c r="F105" s="914">
        <f t="shared" si="26"/>
        <v>366</v>
      </c>
      <c r="G105" s="913" t="s">
        <v>1039</v>
      </c>
      <c r="H105" s="913" t="s">
        <v>1036</v>
      </c>
      <c r="I105" s="913" t="s">
        <v>385</v>
      </c>
      <c r="J105" s="915">
        <f t="shared" ca="1" si="27"/>
        <v>-8.9302197772883632E-2</v>
      </c>
      <c r="K105" s="915">
        <f t="shared" ca="1" si="27"/>
        <v>0</v>
      </c>
      <c r="L105" s="915">
        <f t="shared" ca="1" si="27"/>
        <v>0</v>
      </c>
      <c r="M105" s="915">
        <f t="shared" ca="1" si="27"/>
        <v>0</v>
      </c>
      <c r="N105" s="1" t="str">
        <f t="shared" si="20"/>
        <v>HUM_ASR_FY_2022</v>
      </c>
      <c r="O105" s="914">
        <f t="shared" si="21"/>
        <v>45032</v>
      </c>
      <c r="P105" s="1" t="str">
        <f t="shared" si="22"/>
        <v>Unaudited</v>
      </c>
    </row>
    <row r="106" spans="1:16" x14ac:dyDescent="0.25">
      <c r="A106" s="1" t="s">
        <v>437</v>
      </c>
      <c r="B106" s="1" t="str">
        <f t="shared" si="15"/>
        <v>DEF</v>
      </c>
      <c r="C106" s="1" t="str">
        <f t="shared" si="16"/>
        <v>Default</v>
      </c>
      <c r="D106" s="913">
        <f t="shared" si="24"/>
        <v>1900</v>
      </c>
      <c r="E106" s="914">
        <f t="shared" si="25"/>
        <v>1</v>
      </c>
      <c r="F106" s="914">
        <f t="shared" si="26"/>
        <v>1</v>
      </c>
      <c r="G106" s="913" t="s">
        <v>1039</v>
      </c>
      <c r="H106" s="913" t="s">
        <v>1037</v>
      </c>
      <c r="I106" s="913" t="s">
        <v>385</v>
      </c>
      <c r="J106" s="915">
        <f t="shared" ca="1" si="27"/>
        <v>-4.5522504064841304E-2</v>
      </c>
      <c r="K106" s="915">
        <f t="shared" ca="1" si="27"/>
        <v>0</v>
      </c>
      <c r="L106" s="915">
        <f t="shared" ca="1" si="27"/>
        <v>0</v>
      </c>
      <c r="M106" s="915">
        <f t="shared" ca="1" si="27"/>
        <v>0</v>
      </c>
      <c r="N106" s="1" t="str">
        <f t="shared" si="20"/>
        <v>HUM_ASR_FY_2022</v>
      </c>
      <c r="O106" s="914">
        <f t="shared" si="21"/>
        <v>45032</v>
      </c>
      <c r="P106" s="1" t="str">
        <f t="shared" si="22"/>
        <v>Unaudited</v>
      </c>
    </row>
    <row r="107" spans="1:16" x14ac:dyDescent="0.25">
      <c r="A107" s="1" t="s">
        <v>437</v>
      </c>
      <c r="B107" s="1" t="str">
        <f t="shared" si="15"/>
        <v>DEF</v>
      </c>
      <c r="C107" s="1" t="str">
        <f t="shared" si="16"/>
        <v>Default</v>
      </c>
      <c r="D107" s="913">
        <f t="shared" si="24"/>
        <v>1900</v>
      </c>
      <c r="E107" s="914">
        <f t="shared" si="25"/>
        <v>1</v>
      </c>
      <c r="F107" s="914">
        <f t="shared" si="26"/>
        <v>91</v>
      </c>
      <c r="G107" s="913" t="s">
        <v>1035</v>
      </c>
      <c r="H107" s="913" t="s">
        <v>1036</v>
      </c>
      <c r="I107" s="913" t="s">
        <v>386</v>
      </c>
      <c r="J107" s="915">
        <f t="shared" ca="1" si="27"/>
        <v>0.91780159389044824</v>
      </c>
      <c r="K107" s="915">
        <f t="shared" ca="1" si="27"/>
        <v>0</v>
      </c>
      <c r="L107" s="915">
        <f t="shared" ca="1" si="27"/>
        <v>0</v>
      </c>
      <c r="M107" s="915">
        <f t="shared" ca="1" si="27"/>
        <v>0</v>
      </c>
      <c r="N107" s="1" t="str">
        <f t="shared" si="20"/>
        <v>HUM_ASR_FY_2022</v>
      </c>
      <c r="O107" s="914">
        <f t="shared" si="21"/>
        <v>45032</v>
      </c>
      <c r="P107" s="1" t="str">
        <f t="shared" si="22"/>
        <v>Unaudited</v>
      </c>
    </row>
    <row r="108" spans="1:16" x14ac:dyDescent="0.25">
      <c r="A108" s="1" t="s">
        <v>437</v>
      </c>
      <c r="B108" s="1" t="str">
        <f t="shared" si="15"/>
        <v>DEF</v>
      </c>
      <c r="C108" s="1" t="str">
        <f t="shared" si="16"/>
        <v>Default</v>
      </c>
      <c r="D108" s="913">
        <f t="shared" si="24"/>
        <v>1900</v>
      </c>
      <c r="E108" s="914">
        <f t="shared" si="25"/>
        <v>1</v>
      </c>
      <c r="F108" s="914">
        <f t="shared" si="26"/>
        <v>182</v>
      </c>
      <c r="G108" s="913" t="s">
        <v>1035</v>
      </c>
      <c r="H108" s="913" t="s">
        <v>1036</v>
      </c>
      <c r="I108" s="913" t="s">
        <v>386</v>
      </c>
      <c r="J108" s="915">
        <f t="shared" ca="1" si="27"/>
        <v>0.94998242887302431</v>
      </c>
      <c r="K108" s="915">
        <f t="shared" ca="1" si="27"/>
        <v>0</v>
      </c>
      <c r="L108" s="915">
        <f t="shared" ca="1" si="27"/>
        <v>0</v>
      </c>
      <c r="M108" s="915">
        <f t="shared" ca="1" si="27"/>
        <v>0</v>
      </c>
      <c r="N108" s="1" t="str">
        <f t="shared" si="20"/>
        <v>HUM_ASR_FY_2022</v>
      </c>
      <c r="O108" s="914">
        <f t="shared" si="21"/>
        <v>45032</v>
      </c>
      <c r="P108" s="1" t="str">
        <f t="shared" si="22"/>
        <v>Unaudited</v>
      </c>
    </row>
    <row r="109" spans="1:16" x14ac:dyDescent="0.25">
      <c r="A109" s="1" t="s">
        <v>437</v>
      </c>
      <c r="B109" s="1" t="str">
        <f t="shared" si="15"/>
        <v>DEF</v>
      </c>
      <c r="C109" s="1" t="str">
        <f t="shared" si="16"/>
        <v>Default</v>
      </c>
      <c r="D109" s="913">
        <f t="shared" si="24"/>
        <v>1900</v>
      </c>
      <c r="E109" s="914">
        <f t="shared" si="25"/>
        <v>1</v>
      </c>
      <c r="F109" s="914">
        <f t="shared" si="26"/>
        <v>274</v>
      </c>
      <c r="G109" s="913" t="s">
        <v>1035</v>
      </c>
      <c r="H109" s="913" t="s">
        <v>1036</v>
      </c>
      <c r="I109" s="913" t="s">
        <v>386</v>
      </c>
      <c r="J109" s="915">
        <f t="shared" ca="1" si="27"/>
        <v>0.96866114737991182</v>
      </c>
      <c r="K109" s="915">
        <f t="shared" ca="1" si="27"/>
        <v>0</v>
      </c>
      <c r="L109" s="915">
        <f t="shared" ca="1" si="27"/>
        <v>0</v>
      </c>
      <c r="M109" s="915">
        <f t="shared" ca="1" si="27"/>
        <v>0</v>
      </c>
      <c r="N109" s="1" t="str">
        <f t="shared" si="20"/>
        <v>HUM_ASR_FY_2022</v>
      </c>
      <c r="O109" s="914">
        <f t="shared" si="21"/>
        <v>45032</v>
      </c>
      <c r="P109" s="1" t="str">
        <f t="shared" si="22"/>
        <v>Unaudited</v>
      </c>
    </row>
    <row r="110" spans="1:16" x14ac:dyDescent="0.25">
      <c r="A110" s="1" t="s">
        <v>437</v>
      </c>
      <c r="B110" s="1" t="str">
        <f t="shared" si="15"/>
        <v>DEF</v>
      </c>
      <c r="C110" s="1" t="str">
        <f t="shared" si="16"/>
        <v>Default</v>
      </c>
      <c r="D110" s="913">
        <f t="shared" si="24"/>
        <v>1900</v>
      </c>
      <c r="E110" s="914">
        <f t="shared" si="25"/>
        <v>1</v>
      </c>
      <c r="F110" s="914">
        <f t="shared" si="26"/>
        <v>366</v>
      </c>
      <c r="G110" s="913" t="s">
        <v>1035</v>
      </c>
      <c r="H110" s="913" t="s">
        <v>1036</v>
      </c>
      <c r="I110" s="913" t="s">
        <v>386</v>
      </c>
      <c r="J110" s="915">
        <f t="shared" ca="1" si="27"/>
        <v>0.997366995721366</v>
      </c>
      <c r="K110" s="915">
        <f t="shared" ca="1" si="27"/>
        <v>0</v>
      </c>
      <c r="L110" s="915">
        <f t="shared" ca="1" si="27"/>
        <v>0</v>
      </c>
      <c r="M110" s="915">
        <f t="shared" ca="1" si="27"/>
        <v>0</v>
      </c>
      <c r="N110" s="1" t="str">
        <f t="shared" si="20"/>
        <v>HUM_ASR_FY_2022</v>
      </c>
      <c r="O110" s="914">
        <f t="shared" si="21"/>
        <v>45032</v>
      </c>
      <c r="P110" s="1" t="str">
        <f t="shared" si="22"/>
        <v>Unaudited</v>
      </c>
    </row>
    <row r="111" spans="1:16" x14ac:dyDescent="0.25">
      <c r="A111" s="1" t="s">
        <v>437</v>
      </c>
      <c r="B111" s="1" t="str">
        <f t="shared" si="15"/>
        <v>DEF</v>
      </c>
      <c r="C111" s="1" t="str">
        <f t="shared" si="16"/>
        <v>Default</v>
      </c>
      <c r="D111" s="913">
        <f t="shared" si="24"/>
        <v>1900</v>
      </c>
      <c r="E111" s="914">
        <f t="shared" si="25"/>
        <v>1</v>
      </c>
      <c r="F111" s="914">
        <f t="shared" si="26"/>
        <v>1</v>
      </c>
      <c r="G111" s="913" t="s">
        <v>1035</v>
      </c>
      <c r="H111" s="913" t="s">
        <v>1037</v>
      </c>
      <c r="I111" s="913" t="s">
        <v>386</v>
      </c>
      <c r="J111" s="915">
        <f t="shared" ca="1" si="27"/>
        <v>0.96368022582563106</v>
      </c>
      <c r="K111" s="915">
        <f t="shared" ca="1" si="27"/>
        <v>0</v>
      </c>
      <c r="L111" s="915">
        <f t="shared" ca="1" si="27"/>
        <v>0</v>
      </c>
      <c r="M111" s="915">
        <f t="shared" ca="1" si="27"/>
        <v>0</v>
      </c>
      <c r="N111" s="1" t="str">
        <f t="shared" si="20"/>
        <v>HUM_ASR_FY_2022</v>
      </c>
      <c r="O111" s="914">
        <f t="shared" si="21"/>
        <v>45032</v>
      </c>
      <c r="P111" s="1" t="str">
        <f t="shared" si="22"/>
        <v>Unaudited</v>
      </c>
    </row>
    <row r="112" spans="1:16" x14ac:dyDescent="0.25">
      <c r="A112" s="1" t="s">
        <v>437</v>
      </c>
      <c r="B112" s="1" t="str">
        <f t="shared" si="15"/>
        <v>DEF</v>
      </c>
      <c r="C112" s="1" t="str">
        <f t="shared" si="16"/>
        <v>Default</v>
      </c>
      <c r="D112" s="913">
        <f t="shared" si="24"/>
        <v>1900</v>
      </c>
      <c r="E112" s="914">
        <f t="shared" si="25"/>
        <v>1</v>
      </c>
      <c r="F112" s="914">
        <f t="shared" si="26"/>
        <v>91</v>
      </c>
      <c r="G112" s="913" t="s">
        <v>1038</v>
      </c>
      <c r="H112" s="913" t="s">
        <v>1036</v>
      </c>
      <c r="I112" s="913" t="s">
        <v>386</v>
      </c>
      <c r="J112" s="915">
        <f t="shared" ca="1" si="27"/>
        <v>4.0027302854301894E-2</v>
      </c>
      <c r="K112" s="915">
        <f t="shared" ca="1" si="27"/>
        <v>0</v>
      </c>
      <c r="L112" s="915">
        <f t="shared" ca="1" si="27"/>
        <v>0</v>
      </c>
      <c r="M112" s="915">
        <f t="shared" ca="1" si="27"/>
        <v>0</v>
      </c>
      <c r="N112" s="1" t="str">
        <f t="shared" si="20"/>
        <v>HUM_ASR_FY_2022</v>
      </c>
      <c r="O112" s="914">
        <f t="shared" si="21"/>
        <v>45032</v>
      </c>
      <c r="P112" s="1" t="str">
        <f t="shared" si="22"/>
        <v>Unaudited</v>
      </c>
    </row>
    <row r="113" spans="1:16" x14ac:dyDescent="0.25">
      <c r="A113" s="1" t="s">
        <v>437</v>
      </c>
      <c r="B113" s="1" t="str">
        <f t="shared" si="15"/>
        <v>DEF</v>
      </c>
      <c r="C113" s="1" t="str">
        <f t="shared" si="16"/>
        <v>Default</v>
      </c>
      <c r="D113" s="913">
        <f t="shared" si="24"/>
        <v>1900</v>
      </c>
      <c r="E113" s="914">
        <f t="shared" si="25"/>
        <v>1</v>
      </c>
      <c r="F113" s="914">
        <f t="shared" si="26"/>
        <v>182</v>
      </c>
      <c r="G113" s="913" t="s">
        <v>1038</v>
      </c>
      <c r="H113" s="913" t="s">
        <v>1036</v>
      </c>
      <c r="I113" s="913" t="s">
        <v>386</v>
      </c>
      <c r="J113" s="915">
        <f t="shared" ca="1" si="27"/>
        <v>4.2340976821163834E-2</v>
      </c>
      <c r="K113" s="915">
        <f t="shared" ca="1" si="27"/>
        <v>0</v>
      </c>
      <c r="L113" s="915">
        <f t="shared" ca="1" si="27"/>
        <v>0</v>
      </c>
      <c r="M113" s="915">
        <f t="shared" ca="1" si="27"/>
        <v>0</v>
      </c>
      <c r="N113" s="1" t="str">
        <f t="shared" si="20"/>
        <v>HUM_ASR_FY_2022</v>
      </c>
      <c r="O113" s="914">
        <f t="shared" si="21"/>
        <v>45032</v>
      </c>
      <c r="P113" s="1" t="str">
        <f t="shared" si="22"/>
        <v>Unaudited</v>
      </c>
    </row>
    <row r="114" spans="1:16" x14ac:dyDescent="0.25">
      <c r="A114" s="1" t="s">
        <v>437</v>
      </c>
      <c r="B114" s="1" t="str">
        <f t="shared" si="15"/>
        <v>DEF</v>
      </c>
      <c r="C114" s="1" t="str">
        <f t="shared" si="16"/>
        <v>Default</v>
      </c>
      <c r="D114" s="913">
        <f t="shared" si="24"/>
        <v>1900</v>
      </c>
      <c r="E114" s="914">
        <f t="shared" si="25"/>
        <v>1</v>
      </c>
      <c r="F114" s="914">
        <f t="shared" si="26"/>
        <v>274</v>
      </c>
      <c r="G114" s="913" t="s">
        <v>1038</v>
      </c>
      <c r="H114" s="913" t="s">
        <v>1036</v>
      </c>
      <c r="I114" s="913" t="s">
        <v>386</v>
      </c>
      <c r="J114" s="915">
        <f t="shared" ca="1" si="27"/>
        <v>4.3009844128329269E-2</v>
      </c>
      <c r="K114" s="915">
        <f t="shared" ca="1" si="27"/>
        <v>0</v>
      </c>
      <c r="L114" s="915">
        <f t="shared" ca="1" si="27"/>
        <v>0</v>
      </c>
      <c r="M114" s="915">
        <f t="shared" ca="1" si="27"/>
        <v>0</v>
      </c>
      <c r="N114" s="1" t="str">
        <f t="shared" si="20"/>
        <v>HUM_ASR_FY_2022</v>
      </c>
      <c r="O114" s="914">
        <f t="shared" si="21"/>
        <v>45032</v>
      </c>
      <c r="P114" s="1" t="str">
        <f t="shared" si="22"/>
        <v>Unaudited</v>
      </c>
    </row>
    <row r="115" spans="1:16" x14ac:dyDescent="0.25">
      <c r="A115" s="1" t="s">
        <v>437</v>
      </c>
      <c r="B115" s="1" t="str">
        <f t="shared" si="15"/>
        <v>DEF</v>
      </c>
      <c r="C115" s="1" t="str">
        <f t="shared" si="16"/>
        <v>Default</v>
      </c>
      <c r="D115" s="913">
        <f t="shared" si="24"/>
        <v>1900</v>
      </c>
      <c r="E115" s="914">
        <f t="shared" si="25"/>
        <v>1</v>
      </c>
      <c r="F115" s="914">
        <f t="shared" si="26"/>
        <v>366</v>
      </c>
      <c r="G115" s="913" t="s">
        <v>1038</v>
      </c>
      <c r="H115" s="913" t="s">
        <v>1036</v>
      </c>
      <c r="I115" s="913" t="s">
        <v>386</v>
      </c>
      <c r="J115" s="915">
        <f t="shared" ca="1" si="27"/>
        <v>4.5245008820492379E-2</v>
      </c>
      <c r="K115" s="915">
        <f t="shared" ca="1" si="27"/>
        <v>0</v>
      </c>
      <c r="L115" s="915">
        <f t="shared" ca="1" si="27"/>
        <v>0</v>
      </c>
      <c r="M115" s="915">
        <f t="shared" ca="1" si="27"/>
        <v>0</v>
      </c>
      <c r="N115" s="1" t="str">
        <f t="shared" si="20"/>
        <v>HUM_ASR_FY_2022</v>
      </c>
      <c r="O115" s="914">
        <f t="shared" si="21"/>
        <v>45032</v>
      </c>
      <c r="P115" s="1" t="str">
        <f t="shared" si="22"/>
        <v>Unaudited</v>
      </c>
    </row>
    <row r="116" spans="1:16" x14ac:dyDescent="0.25">
      <c r="A116" s="1" t="s">
        <v>437</v>
      </c>
      <c r="B116" s="1" t="str">
        <f t="shared" si="15"/>
        <v>DEF</v>
      </c>
      <c r="C116" s="1" t="str">
        <f t="shared" si="16"/>
        <v>Default</v>
      </c>
      <c r="D116" s="913">
        <f t="shared" si="24"/>
        <v>1900</v>
      </c>
      <c r="E116" s="914">
        <f t="shared" si="25"/>
        <v>1</v>
      </c>
      <c r="F116" s="914">
        <f t="shared" si="26"/>
        <v>1</v>
      </c>
      <c r="G116" s="913" t="s">
        <v>1038</v>
      </c>
      <c r="H116" s="913" t="s">
        <v>1037</v>
      </c>
      <c r="I116" s="913" t="s">
        <v>386</v>
      </c>
      <c r="J116" s="915">
        <f t="shared" ca="1" si="27"/>
        <v>4.3105240618907109E-2</v>
      </c>
      <c r="K116" s="915">
        <f t="shared" ca="1" si="27"/>
        <v>0</v>
      </c>
      <c r="L116" s="915">
        <f t="shared" ca="1" si="27"/>
        <v>0</v>
      </c>
      <c r="M116" s="915">
        <f t="shared" ca="1" si="27"/>
        <v>0</v>
      </c>
      <c r="N116" s="1" t="str">
        <f t="shared" si="20"/>
        <v>HUM_ASR_FY_2022</v>
      </c>
      <c r="O116" s="914">
        <f t="shared" si="21"/>
        <v>45032</v>
      </c>
      <c r="P116" s="1" t="str">
        <f t="shared" si="22"/>
        <v>Unaudited</v>
      </c>
    </row>
    <row r="117" spans="1:16" x14ac:dyDescent="0.25">
      <c r="A117" s="1" t="s">
        <v>437</v>
      </c>
      <c r="B117" s="1" t="str">
        <f t="shared" si="15"/>
        <v>DEF</v>
      </c>
      <c r="C117" s="1" t="str">
        <f t="shared" si="16"/>
        <v>Default</v>
      </c>
      <c r="D117" s="913">
        <f t="shared" si="24"/>
        <v>1900</v>
      </c>
      <c r="E117" s="914">
        <f t="shared" si="25"/>
        <v>1</v>
      </c>
      <c r="F117" s="914">
        <f t="shared" si="26"/>
        <v>91</v>
      </c>
      <c r="G117" s="913" t="s">
        <v>1039</v>
      </c>
      <c r="H117" s="913" t="s">
        <v>1036</v>
      </c>
      <c r="I117" s="913" t="s">
        <v>386</v>
      </c>
      <c r="J117" s="915">
        <f t="shared" ca="1" si="27"/>
        <v>4.0535406288760144E-2</v>
      </c>
      <c r="K117" s="915">
        <f t="shared" ca="1" si="27"/>
        <v>0</v>
      </c>
      <c r="L117" s="915">
        <f t="shared" ca="1" si="27"/>
        <v>0</v>
      </c>
      <c r="M117" s="915">
        <f t="shared" ca="1" si="27"/>
        <v>0</v>
      </c>
      <c r="N117" s="1" t="str">
        <f t="shared" si="20"/>
        <v>HUM_ASR_FY_2022</v>
      </c>
      <c r="O117" s="914">
        <f t="shared" si="21"/>
        <v>45032</v>
      </c>
      <c r="P117" s="1" t="str">
        <f t="shared" si="22"/>
        <v>Unaudited</v>
      </c>
    </row>
    <row r="118" spans="1:16" x14ac:dyDescent="0.25">
      <c r="A118" s="1" t="s">
        <v>437</v>
      </c>
      <c r="B118" s="1" t="str">
        <f t="shared" si="15"/>
        <v>DEF</v>
      </c>
      <c r="C118" s="1" t="str">
        <f t="shared" si="16"/>
        <v>Default</v>
      </c>
      <c r="D118" s="913">
        <f t="shared" si="24"/>
        <v>1900</v>
      </c>
      <c r="E118" s="914">
        <f t="shared" si="25"/>
        <v>1</v>
      </c>
      <c r="F118" s="914">
        <f t="shared" si="26"/>
        <v>182</v>
      </c>
      <c r="G118" s="913" t="s">
        <v>1039</v>
      </c>
      <c r="H118" s="913" t="s">
        <v>1036</v>
      </c>
      <c r="I118" s="913" t="s">
        <v>386</v>
      </c>
      <c r="J118" s="915">
        <f t="shared" ca="1" si="27"/>
        <v>6.1886900381662637E-3</v>
      </c>
      <c r="K118" s="915">
        <f t="shared" ca="1" si="27"/>
        <v>0</v>
      </c>
      <c r="L118" s="915">
        <f t="shared" ca="1" si="27"/>
        <v>0</v>
      </c>
      <c r="M118" s="915">
        <f t="shared" ca="1" si="27"/>
        <v>0</v>
      </c>
      <c r="N118" s="1" t="str">
        <f t="shared" si="20"/>
        <v>HUM_ASR_FY_2022</v>
      </c>
      <c r="O118" s="914">
        <f t="shared" si="21"/>
        <v>45032</v>
      </c>
      <c r="P118" s="1" t="str">
        <f t="shared" si="22"/>
        <v>Unaudited</v>
      </c>
    </row>
    <row r="119" spans="1:16" x14ac:dyDescent="0.25">
      <c r="A119" s="1" t="s">
        <v>437</v>
      </c>
      <c r="B119" s="1" t="str">
        <f t="shared" si="15"/>
        <v>DEF</v>
      </c>
      <c r="C119" s="1" t="str">
        <f t="shared" si="16"/>
        <v>Default</v>
      </c>
      <c r="D119" s="913">
        <f t="shared" si="24"/>
        <v>1900</v>
      </c>
      <c r="E119" s="914">
        <f t="shared" si="25"/>
        <v>1</v>
      </c>
      <c r="F119" s="914">
        <f t="shared" si="26"/>
        <v>274</v>
      </c>
      <c r="G119" s="913" t="s">
        <v>1039</v>
      </c>
      <c r="H119" s="913" t="s">
        <v>1036</v>
      </c>
      <c r="I119" s="913" t="s">
        <v>386</v>
      </c>
      <c r="J119" s="915">
        <f t="shared" ca="1" si="27"/>
        <v>-1.2979546672787844E-2</v>
      </c>
      <c r="K119" s="915">
        <f t="shared" ca="1" si="27"/>
        <v>0</v>
      </c>
      <c r="L119" s="915">
        <f t="shared" ca="1" si="27"/>
        <v>0</v>
      </c>
      <c r="M119" s="915">
        <f t="shared" ca="1" si="27"/>
        <v>0</v>
      </c>
      <c r="N119" s="1" t="str">
        <f t="shared" si="20"/>
        <v>HUM_ASR_FY_2022</v>
      </c>
      <c r="O119" s="914">
        <f t="shared" si="21"/>
        <v>45032</v>
      </c>
      <c r="P119" s="1" t="str">
        <f t="shared" si="22"/>
        <v>Unaudited</v>
      </c>
    </row>
    <row r="120" spans="1:16" x14ac:dyDescent="0.25">
      <c r="A120" s="1" t="s">
        <v>437</v>
      </c>
      <c r="B120" s="1" t="str">
        <f t="shared" si="15"/>
        <v>DEF</v>
      </c>
      <c r="C120" s="1" t="str">
        <f t="shared" si="16"/>
        <v>Default</v>
      </c>
      <c r="D120" s="913">
        <f t="shared" si="24"/>
        <v>1900</v>
      </c>
      <c r="E120" s="914">
        <f t="shared" si="25"/>
        <v>1</v>
      </c>
      <c r="F120" s="914">
        <f t="shared" si="26"/>
        <v>366</v>
      </c>
      <c r="G120" s="913" t="s">
        <v>1039</v>
      </c>
      <c r="H120" s="913" t="s">
        <v>1036</v>
      </c>
      <c r="I120" s="913" t="s">
        <v>386</v>
      </c>
      <c r="J120" s="915">
        <f t="shared" ca="1" si="27"/>
        <v>-4.390533654599791E-2</v>
      </c>
      <c r="K120" s="915">
        <f t="shared" ca="1" si="27"/>
        <v>0</v>
      </c>
      <c r="L120" s="915">
        <f t="shared" ca="1" si="27"/>
        <v>0</v>
      </c>
      <c r="M120" s="915">
        <f t="shared" ca="1" si="27"/>
        <v>0</v>
      </c>
      <c r="N120" s="1" t="str">
        <f t="shared" si="20"/>
        <v>HUM_ASR_FY_2022</v>
      </c>
      <c r="O120" s="914">
        <f t="shared" si="21"/>
        <v>45032</v>
      </c>
      <c r="P120" s="1" t="str">
        <f t="shared" si="22"/>
        <v>Unaudited</v>
      </c>
    </row>
    <row r="121" spans="1:16" x14ac:dyDescent="0.25">
      <c r="A121" s="1" t="s">
        <v>437</v>
      </c>
      <c r="B121" s="1" t="str">
        <f t="shared" si="15"/>
        <v>DEF</v>
      </c>
      <c r="C121" s="1" t="str">
        <f t="shared" si="16"/>
        <v>Default</v>
      </c>
      <c r="D121" s="913">
        <f t="shared" si="24"/>
        <v>1900</v>
      </c>
      <c r="E121" s="914">
        <f t="shared" si="25"/>
        <v>1</v>
      </c>
      <c r="F121" s="914">
        <f t="shared" si="26"/>
        <v>1</v>
      </c>
      <c r="G121" s="913" t="s">
        <v>1039</v>
      </c>
      <c r="H121" s="913" t="s">
        <v>1037</v>
      </c>
      <c r="I121" s="913" t="s">
        <v>386</v>
      </c>
      <c r="J121" s="915">
        <f t="shared" ca="1" si="27"/>
        <v>-8.2211127537722486E-3</v>
      </c>
      <c r="K121" s="915">
        <f t="shared" ca="1" si="27"/>
        <v>0</v>
      </c>
      <c r="L121" s="915">
        <f t="shared" ca="1" si="27"/>
        <v>0</v>
      </c>
      <c r="M121" s="915">
        <f t="shared" ca="1" si="27"/>
        <v>0</v>
      </c>
      <c r="N121" s="1" t="str">
        <f t="shared" si="20"/>
        <v>HUM_ASR_FY_2022</v>
      </c>
      <c r="O121" s="914">
        <f t="shared" si="21"/>
        <v>45032</v>
      </c>
      <c r="P121" s="1" t="str">
        <f t="shared" si="22"/>
        <v>Unaudited</v>
      </c>
    </row>
    <row r="122" spans="1:16" x14ac:dyDescent="0.25">
      <c r="A122" s="1" t="s">
        <v>437</v>
      </c>
      <c r="B122" s="1" t="str">
        <f t="shared" si="15"/>
        <v>DEF</v>
      </c>
      <c r="C122" s="1" t="str">
        <f t="shared" si="16"/>
        <v>Default</v>
      </c>
      <c r="D122" s="913">
        <f t="shared" si="24"/>
        <v>1900</v>
      </c>
      <c r="E122" s="914">
        <f t="shared" si="25"/>
        <v>1</v>
      </c>
      <c r="F122" s="914">
        <f t="shared" si="26"/>
        <v>91</v>
      </c>
      <c r="G122" s="913" t="s">
        <v>1035</v>
      </c>
      <c r="H122" s="913" t="s">
        <v>1036</v>
      </c>
      <c r="I122" s="913" t="s">
        <v>387</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0.8965151285234757</v>
      </c>
      <c r="K122" s="915">
        <f t="shared" ca="1" si="28"/>
        <v>0</v>
      </c>
      <c r="L122" s="915">
        <f t="shared" ca="1" si="28"/>
        <v>0</v>
      </c>
      <c r="M122" s="915">
        <f t="shared" ca="1" si="28"/>
        <v>0</v>
      </c>
      <c r="N122" s="1" t="str">
        <f t="shared" si="20"/>
        <v>HUM_ASR_FY_2022</v>
      </c>
      <c r="O122" s="914">
        <f t="shared" si="21"/>
        <v>45032</v>
      </c>
      <c r="P122" s="1" t="str">
        <f t="shared" si="22"/>
        <v>Unaudited</v>
      </c>
    </row>
    <row r="123" spans="1:16" x14ac:dyDescent="0.25">
      <c r="A123" s="1" t="s">
        <v>437</v>
      </c>
      <c r="B123" s="1" t="str">
        <f t="shared" si="15"/>
        <v>DEF</v>
      </c>
      <c r="C123" s="1" t="str">
        <f t="shared" si="16"/>
        <v>Default</v>
      </c>
      <c r="D123" s="913">
        <f t="shared" si="24"/>
        <v>1900</v>
      </c>
      <c r="E123" s="914">
        <f t="shared" si="25"/>
        <v>1</v>
      </c>
      <c r="F123" s="914">
        <f t="shared" si="26"/>
        <v>182</v>
      </c>
      <c r="G123" s="913" t="s">
        <v>1035</v>
      </c>
      <c r="H123" s="913" t="s">
        <v>1036</v>
      </c>
      <c r="I123" s="913" t="s">
        <v>387</v>
      </c>
      <c r="J123" s="915">
        <f t="shared" ca="1" si="28"/>
        <v>0.89783301503268698</v>
      </c>
      <c r="K123" s="915">
        <f t="shared" ca="1" si="28"/>
        <v>0</v>
      </c>
      <c r="L123" s="915">
        <f t="shared" ca="1" si="28"/>
        <v>0</v>
      </c>
      <c r="M123" s="915">
        <f t="shared" ca="1" si="28"/>
        <v>0</v>
      </c>
      <c r="N123" s="1" t="str">
        <f t="shared" si="20"/>
        <v>HUM_ASR_FY_2022</v>
      </c>
      <c r="O123" s="914">
        <f t="shared" si="21"/>
        <v>45032</v>
      </c>
      <c r="P123" s="1" t="str">
        <f t="shared" si="22"/>
        <v>Unaudited</v>
      </c>
    </row>
    <row r="124" spans="1:16" x14ac:dyDescent="0.25">
      <c r="A124" s="1" t="s">
        <v>437</v>
      </c>
      <c r="B124" s="1" t="str">
        <f t="shared" si="15"/>
        <v>DEF</v>
      </c>
      <c r="C124" s="1" t="str">
        <f t="shared" si="16"/>
        <v>Default</v>
      </c>
      <c r="D124" s="913">
        <f t="shared" si="24"/>
        <v>1900</v>
      </c>
      <c r="E124" s="914">
        <f t="shared" si="25"/>
        <v>1</v>
      </c>
      <c r="F124" s="914">
        <f t="shared" si="26"/>
        <v>274</v>
      </c>
      <c r="G124" s="913" t="s">
        <v>1035</v>
      </c>
      <c r="H124" s="913" t="s">
        <v>1036</v>
      </c>
      <c r="I124" s="913" t="s">
        <v>387</v>
      </c>
      <c r="J124" s="915">
        <f t="shared" ca="1" si="28"/>
        <v>0.90530979809135803</v>
      </c>
      <c r="K124" s="915">
        <f t="shared" ca="1" si="28"/>
        <v>0</v>
      </c>
      <c r="L124" s="915">
        <f t="shared" ca="1" si="28"/>
        <v>0</v>
      </c>
      <c r="M124" s="915">
        <f t="shared" ca="1" si="28"/>
        <v>0</v>
      </c>
      <c r="N124" s="1" t="str">
        <f t="shared" si="20"/>
        <v>HUM_ASR_FY_2022</v>
      </c>
      <c r="O124" s="914">
        <f t="shared" si="21"/>
        <v>45032</v>
      </c>
      <c r="P124" s="1" t="str">
        <f t="shared" si="22"/>
        <v>Unaudited</v>
      </c>
    </row>
    <row r="125" spans="1:16" x14ac:dyDescent="0.25">
      <c r="A125" s="1" t="s">
        <v>437</v>
      </c>
      <c r="B125" s="1" t="str">
        <f t="shared" si="15"/>
        <v>DEF</v>
      </c>
      <c r="C125" s="1" t="str">
        <f t="shared" si="16"/>
        <v>Default</v>
      </c>
      <c r="D125" s="913">
        <f t="shared" si="24"/>
        <v>1900</v>
      </c>
      <c r="E125" s="914">
        <f t="shared" si="25"/>
        <v>1</v>
      </c>
      <c r="F125" s="914">
        <f t="shared" si="26"/>
        <v>366</v>
      </c>
      <c r="G125" s="913" t="s">
        <v>1035</v>
      </c>
      <c r="H125" s="913" t="s">
        <v>1036</v>
      </c>
      <c r="I125" s="913" t="s">
        <v>387</v>
      </c>
      <c r="J125" s="915">
        <f t="shared" ca="1" si="28"/>
        <v>0.95999771544508683</v>
      </c>
      <c r="K125" s="915">
        <f t="shared" ca="1" si="28"/>
        <v>0</v>
      </c>
      <c r="L125" s="915">
        <f t="shared" ca="1" si="28"/>
        <v>0</v>
      </c>
      <c r="M125" s="915">
        <f t="shared" ca="1" si="28"/>
        <v>0</v>
      </c>
      <c r="N125" s="1" t="str">
        <f t="shared" si="20"/>
        <v>HUM_ASR_FY_2022</v>
      </c>
      <c r="O125" s="914">
        <f t="shared" si="21"/>
        <v>45032</v>
      </c>
      <c r="P125" s="1" t="str">
        <f t="shared" si="22"/>
        <v>Unaudited</v>
      </c>
    </row>
    <row r="126" spans="1:16" x14ac:dyDescent="0.25">
      <c r="A126" s="1" t="s">
        <v>437</v>
      </c>
      <c r="B126" s="1" t="str">
        <f t="shared" si="15"/>
        <v>DEF</v>
      </c>
      <c r="C126" s="1" t="str">
        <f t="shared" si="16"/>
        <v>Default</v>
      </c>
      <c r="D126" s="913">
        <f t="shared" si="24"/>
        <v>1900</v>
      </c>
      <c r="E126" s="914">
        <f t="shared" si="25"/>
        <v>1</v>
      </c>
      <c r="F126" s="914">
        <f t="shared" si="26"/>
        <v>1</v>
      </c>
      <c r="G126" s="913" t="s">
        <v>1035</v>
      </c>
      <c r="H126" s="913" t="s">
        <v>1037</v>
      </c>
      <c r="I126" s="913" t="s">
        <v>387</v>
      </c>
      <c r="J126" s="915">
        <f t="shared" ca="1" si="28"/>
        <v>0.91639034625248283</v>
      </c>
      <c r="K126" s="915">
        <f t="shared" ca="1" si="28"/>
        <v>0</v>
      </c>
      <c r="L126" s="915">
        <f t="shared" ca="1" si="28"/>
        <v>0</v>
      </c>
      <c r="M126" s="915">
        <f t="shared" ca="1" si="28"/>
        <v>0</v>
      </c>
      <c r="N126" s="1" t="str">
        <f t="shared" si="20"/>
        <v>HUM_ASR_FY_2022</v>
      </c>
      <c r="O126" s="914">
        <f t="shared" si="21"/>
        <v>45032</v>
      </c>
      <c r="P126" s="1" t="str">
        <f t="shared" si="22"/>
        <v>Unaudited</v>
      </c>
    </row>
    <row r="127" spans="1:16" x14ac:dyDescent="0.25">
      <c r="A127" s="1" t="s">
        <v>437</v>
      </c>
      <c r="B127" s="1" t="str">
        <f t="shared" si="15"/>
        <v>DEF</v>
      </c>
      <c r="C127" s="1" t="str">
        <f t="shared" si="16"/>
        <v>Default</v>
      </c>
      <c r="D127" s="913">
        <f t="shared" si="24"/>
        <v>1900</v>
      </c>
      <c r="E127" s="914">
        <f t="shared" si="25"/>
        <v>1</v>
      </c>
      <c r="F127" s="914">
        <f t="shared" si="26"/>
        <v>91</v>
      </c>
      <c r="G127" s="913" t="s">
        <v>1038</v>
      </c>
      <c r="H127" s="913" t="s">
        <v>1036</v>
      </c>
      <c r="I127" s="913" t="s">
        <v>387</v>
      </c>
      <c r="J127" s="915">
        <f t="shared" ca="1" si="28"/>
        <v>4.0357803554956662E-2</v>
      </c>
      <c r="K127" s="915">
        <f t="shared" ca="1" si="28"/>
        <v>0</v>
      </c>
      <c r="L127" s="915">
        <f t="shared" ca="1" si="28"/>
        <v>0</v>
      </c>
      <c r="M127" s="915">
        <f t="shared" ca="1" si="28"/>
        <v>0</v>
      </c>
      <c r="N127" s="1" t="str">
        <f t="shared" si="20"/>
        <v>HUM_ASR_FY_2022</v>
      </c>
      <c r="O127" s="914">
        <f t="shared" si="21"/>
        <v>45032</v>
      </c>
      <c r="P127" s="1" t="str">
        <f t="shared" si="22"/>
        <v>Unaudited</v>
      </c>
    </row>
    <row r="128" spans="1:16" x14ac:dyDescent="0.25">
      <c r="A128" s="1" t="s">
        <v>437</v>
      </c>
      <c r="B128" s="1" t="str">
        <f t="shared" si="15"/>
        <v>DEF</v>
      </c>
      <c r="C128" s="1" t="str">
        <f t="shared" si="16"/>
        <v>Default</v>
      </c>
      <c r="D128" s="913">
        <f t="shared" si="24"/>
        <v>1900</v>
      </c>
      <c r="E128" s="914">
        <f t="shared" si="25"/>
        <v>1</v>
      </c>
      <c r="F128" s="914">
        <f t="shared" si="26"/>
        <v>182</v>
      </c>
      <c r="G128" s="913" t="s">
        <v>1038</v>
      </c>
      <c r="H128" s="913" t="s">
        <v>1036</v>
      </c>
      <c r="I128" s="913" t="s">
        <v>387</v>
      </c>
      <c r="J128" s="915">
        <f t="shared" ca="1" si="28"/>
        <v>4.2486703200993084E-2</v>
      </c>
      <c r="K128" s="915">
        <f t="shared" ca="1" si="28"/>
        <v>0</v>
      </c>
      <c r="L128" s="915">
        <f t="shared" ca="1" si="28"/>
        <v>0</v>
      </c>
      <c r="M128" s="915">
        <f t="shared" ca="1" si="28"/>
        <v>0</v>
      </c>
      <c r="N128" s="1" t="str">
        <f t="shared" si="20"/>
        <v>HUM_ASR_FY_2022</v>
      </c>
      <c r="O128" s="914">
        <f t="shared" si="21"/>
        <v>45032</v>
      </c>
      <c r="P128" s="1" t="str">
        <f t="shared" si="22"/>
        <v>Unaudited</v>
      </c>
    </row>
    <row r="129" spans="1:16" x14ac:dyDescent="0.25">
      <c r="A129" s="1" t="s">
        <v>437</v>
      </c>
      <c r="B129" s="1" t="str">
        <f t="shared" si="15"/>
        <v>DEF</v>
      </c>
      <c r="C129" s="1" t="str">
        <f t="shared" si="16"/>
        <v>Default</v>
      </c>
      <c r="D129" s="913">
        <f t="shared" si="24"/>
        <v>1900</v>
      </c>
      <c r="E129" s="914">
        <f t="shared" si="25"/>
        <v>1</v>
      </c>
      <c r="F129" s="914">
        <f t="shared" si="26"/>
        <v>274</v>
      </c>
      <c r="G129" s="913" t="s">
        <v>1038</v>
      </c>
      <c r="H129" s="913" t="s">
        <v>1036</v>
      </c>
      <c r="I129" s="913" t="s">
        <v>387</v>
      </c>
      <c r="J129" s="915">
        <f t="shared" ca="1" si="28"/>
        <v>4.3335524097951182E-2</v>
      </c>
      <c r="K129" s="915">
        <f t="shared" ca="1" si="28"/>
        <v>0</v>
      </c>
      <c r="L129" s="915">
        <f t="shared" ca="1" si="28"/>
        <v>0</v>
      </c>
      <c r="M129" s="915">
        <f t="shared" ca="1" si="28"/>
        <v>0</v>
      </c>
      <c r="N129" s="1" t="str">
        <f t="shared" si="20"/>
        <v>HUM_ASR_FY_2022</v>
      </c>
      <c r="O129" s="914">
        <f t="shared" si="21"/>
        <v>45032</v>
      </c>
      <c r="P129" s="1" t="str">
        <f t="shared" si="22"/>
        <v>Unaudited</v>
      </c>
    </row>
    <row r="130" spans="1:16" x14ac:dyDescent="0.25">
      <c r="A130" s="1" t="s">
        <v>437</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1038</v>
      </c>
      <c r="H130" s="913" t="s">
        <v>1036</v>
      </c>
      <c r="I130" s="913" t="s">
        <v>387</v>
      </c>
      <c r="J130" s="915">
        <f t="shared" ca="1" si="28"/>
        <v>4.5474521771896786E-2</v>
      </c>
      <c r="K130" s="915">
        <f t="shared" ca="1" si="28"/>
        <v>0</v>
      </c>
      <c r="L130" s="915">
        <f t="shared" ca="1" si="28"/>
        <v>0</v>
      </c>
      <c r="M130" s="915">
        <f t="shared" ca="1" si="28"/>
        <v>0</v>
      </c>
      <c r="N130" s="1" t="str">
        <f t="shared" ref="N130:N181" si="34">file_name</f>
        <v>HUM_ASR_FY_2022</v>
      </c>
      <c r="O130" s="914">
        <f t="shared" ref="O130:O181" si="35">file_date</f>
        <v>45032</v>
      </c>
      <c r="P130" s="1" t="str">
        <f t="shared" ref="P130:P181" si="36">status</f>
        <v>Unaudited</v>
      </c>
    </row>
    <row r="131" spans="1:16" x14ac:dyDescent="0.25">
      <c r="A131" s="1" t="s">
        <v>437</v>
      </c>
      <c r="B131" s="1" t="str">
        <f t="shared" si="29"/>
        <v>DEF</v>
      </c>
      <c r="C131" s="1" t="str">
        <f t="shared" si="30"/>
        <v>Default</v>
      </c>
      <c r="D131" s="913">
        <f t="shared" si="31"/>
        <v>1900</v>
      </c>
      <c r="E131" s="914">
        <f t="shared" si="32"/>
        <v>1</v>
      </c>
      <c r="F131" s="914">
        <f t="shared" si="33"/>
        <v>1</v>
      </c>
      <c r="G131" s="913" t="s">
        <v>1038</v>
      </c>
      <c r="H131" s="913" t="s">
        <v>1037</v>
      </c>
      <c r="I131" s="913" t="s">
        <v>387</v>
      </c>
      <c r="J131" s="915">
        <f t="shared" ca="1" si="28"/>
        <v>4.3271488284784908E-2</v>
      </c>
      <c r="K131" s="915">
        <f t="shared" ca="1" si="28"/>
        <v>0</v>
      </c>
      <c r="L131" s="915">
        <f t="shared" ca="1" si="28"/>
        <v>0</v>
      </c>
      <c r="M131" s="915">
        <f t="shared" ca="1" si="28"/>
        <v>0</v>
      </c>
      <c r="N131" s="1" t="str">
        <f t="shared" si="34"/>
        <v>HUM_ASR_FY_2022</v>
      </c>
      <c r="O131" s="914">
        <f t="shared" si="35"/>
        <v>45032</v>
      </c>
      <c r="P131" s="1" t="str">
        <f t="shared" si="36"/>
        <v>Unaudited</v>
      </c>
    </row>
    <row r="132" spans="1:16" x14ac:dyDescent="0.25">
      <c r="A132" s="1" t="s">
        <v>437</v>
      </c>
      <c r="B132" s="1" t="str">
        <f t="shared" si="29"/>
        <v>DEF</v>
      </c>
      <c r="C132" s="1" t="str">
        <f t="shared" si="30"/>
        <v>Default</v>
      </c>
      <c r="D132" s="913">
        <f t="shared" si="31"/>
        <v>1900</v>
      </c>
      <c r="E132" s="914">
        <f t="shared" si="32"/>
        <v>1</v>
      </c>
      <c r="F132" s="914">
        <f t="shared" si="33"/>
        <v>91</v>
      </c>
      <c r="G132" s="913" t="s">
        <v>1039</v>
      </c>
      <c r="H132" s="913" t="s">
        <v>1036</v>
      </c>
      <c r="I132" s="913" t="s">
        <v>387</v>
      </c>
      <c r="J132" s="915">
        <f t="shared" ca="1" si="28"/>
        <v>6.1635348697250125E-2</v>
      </c>
      <c r="K132" s="915">
        <f t="shared" ca="1" si="28"/>
        <v>0</v>
      </c>
      <c r="L132" s="915">
        <f t="shared" ca="1" si="28"/>
        <v>0</v>
      </c>
      <c r="M132" s="915">
        <f t="shared" ca="1" si="28"/>
        <v>0</v>
      </c>
      <c r="N132" s="1" t="str">
        <f t="shared" si="34"/>
        <v>HUM_ASR_FY_2022</v>
      </c>
      <c r="O132" s="914">
        <f t="shared" si="35"/>
        <v>45032</v>
      </c>
      <c r="P132" s="1" t="str">
        <f t="shared" si="36"/>
        <v>Unaudited</v>
      </c>
    </row>
    <row r="133" spans="1:16" x14ac:dyDescent="0.25">
      <c r="A133" s="1" t="s">
        <v>437</v>
      </c>
      <c r="B133" s="1" t="str">
        <f t="shared" si="29"/>
        <v>DEF</v>
      </c>
      <c r="C133" s="1" t="str">
        <f t="shared" si="30"/>
        <v>Default</v>
      </c>
      <c r="D133" s="913">
        <f t="shared" si="31"/>
        <v>1900</v>
      </c>
      <c r="E133" s="914">
        <f t="shared" si="32"/>
        <v>1</v>
      </c>
      <c r="F133" s="914">
        <f t="shared" si="33"/>
        <v>182</v>
      </c>
      <c r="G133" s="913" t="s">
        <v>1039</v>
      </c>
      <c r="H133" s="913" t="s">
        <v>1036</v>
      </c>
      <c r="I133" s="913" t="s">
        <v>387</v>
      </c>
      <c r="J133" s="915">
        <f t="shared" ca="1" si="28"/>
        <v>5.8176142205961512E-2</v>
      </c>
      <c r="K133" s="915">
        <f t="shared" ca="1" si="28"/>
        <v>0</v>
      </c>
      <c r="L133" s="915">
        <f t="shared" ca="1" si="28"/>
        <v>0</v>
      </c>
      <c r="M133" s="915">
        <f t="shared" ca="1" si="28"/>
        <v>0</v>
      </c>
      <c r="N133" s="1" t="str">
        <f t="shared" si="34"/>
        <v>HUM_ASR_FY_2022</v>
      </c>
      <c r="O133" s="914">
        <f t="shared" si="35"/>
        <v>45032</v>
      </c>
      <c r="P133" s="1" t="str">
        <f t="shared" si="36"/>
        <v>Unaudited</v>
      </c>
    </row>
    <row r="134" spans="1:16" x14ac:dyDescent="0.25">
      <c r="A134" s="1" t="s">
        <v>437</v>
      </c>
      <c r="B134" s="1" t="str">
        <f t="shared" si="29"/>
        <v>DEF</v>
      </c>
      <c r="C134" s="1" t="str">
        <f t="shared" si="30"/>
        <v>Default</v>
      </c>
      <c r="D134" s="913">
        <f t="shared" si="31"/>
        <v>1900</v>
      </c>
      <c r="E134" s="914">
        <f t="shared" si="32"/>
        <v>1</v>
      </c>
      <c r="F134" s="914">
        <f t="shared" si="33"/>
        <v>274</v>
      </c>
      <c r="G134" s="913" t="s">
        <v>1039</v>
      </c>
      <c r="H134" s="913" t="s">
        <v>1036</v>
      </c>
      <c r="I134" s="913" t="s">
        <v>387</v>
      </c>
      <c r="J134" s="915">
        <f t="shared" ca="1" si="28"/>
        <v>4.9973605902921443E-2</v>
      </c>
      <c r="K134" s="915">
        <f t="shared" ca="1" si="28"/>
        <v>0</v>
      </c>
      <c r="L134" s="915">
        <f t="shared" ca="1" si="28"/>
        <v>0</v>
      </c>
      <c r="M134" s="915">
        <f t="shared" ca="1" si="28"/>
        <v>0</v>
      </c>
      <c r="N134" s="1" t="str">
        <f t="shared" si="34"/>
        <v>HUM_ASR_FY_2022</v>
      </c>
      <c r="O134" s="914">
        <f t="shared" si="35"/>
        <v>45032</v>
      </c>
      <c r="P134" s="1" t="str">
        <f t="shared" si="36"/>
        <v>Unaudited</v>
      </c>
    </row>
    <row r="135" spans="1:16" x14ac:dyDescent="0.25">
      <c r="A135" s="1" t="s">
        <v>437</v>
      </c>
      <c r="B135" s="1" t="str">
        <f t="shared" si="29"/>
        <v>DEF</v>
      </c>
      <c r="C135" s="1" t="str">
        <f t="shared" si="30"/>
        <v>Default</v>
      </c>
      <c r="D135" s="913">
        <f t="shared" si="31"/>
        <v>1900</v>
      </c>
      <c r="E135" s="914">
        <f t="shared" si="32"/>
        <v>1</v>
      </c>
      <c r="F135" s="914">
        <f t="shared" si="33"/>
        <v>366</v>
      </c>
      <c r="G135" s="913" t="s">
        <v>1039</v>
      </c>
      <c r="H135" s="913" t="s">
        <v>1036</v>
      </c>
      <c r="I135" s="913" t="s">
        <v>387</v>
      </c>
      <c r="J135" s="915">
        <f t="shared" ca="1" si="28"/>
        <v>-6.7572989951299794E-3</v>
      </c>
      <c r="K135" s="915">
        <f t="shared" ca="1" si="28"/>
        <v>0</v>
      </c>
      <c r="L135" s="915">
        <f t="shared" ca="1" si="28"/>
        <v>0</v>
      </c>
      <c r="M135" s="915">
        <f t="shared" ca="1" si="28"/>
        <v>0</v>
      </c>
      <c r="N135" s="1" t="str">
        <f t="shared" si="34"/>
        <v>HUM_ASR_FY_2022</v>
      </c>
      <c r="O135" s="914">
        <f t="shared" si="35"/>
        <v>45032</v>
      </c>
      <c r="P135" s="1" t="str">
        <f t="shared" si="36"/>
        <v>Unaudited</v>
      </c>
    </row>
    <row r="136" spans="1:16" x14ac:dyDescent="0.25">
      <c r="A136" s="1" t="s">
        <v>437</v>
      </c>
      <c r="B136" s="1" t="str">
        <f t="shared" si="29"/>
        <v>DEF</v>
      </c>
      <c r="C136" s="1" t="str">
        <f t="shared" si="30"/>
        <v>Default</v>
      </c>
      <c r="D136" s="913">
        <f t="shared" si="31"/>
        <v>1900</v>
      </c>
      <c r="E136" s="914">
        <f t="shared" si="32"/>
        <v>1</v>
      </c>
      <c r="F136" s="914">
        <f t="shared" si="33"/>
        <v>1</v>
      </c>
      <c r="G136" s="913" t="s">
        <v>1039</v>
      </c>
      <c r="H136" s="913" t="s">
        <v>1037</v>
      </c>
      <c r="I136" s="913" t="s">
        <v>387</v>
      </c>
      <c r="J136" s="915">
        <f t="shared" ca="1" si="28"/>
        <v>3.8939858239329973E-2</v>
      </c>
      <c r="K136" s="915">
        <f t="shared" ca="1" si="28"/>
        <v>0</v>
      </c>
      <c r="L136" s="915">
        <f t="shared" ca="1" si="28"/>
        <v>0</v>
      </c>
      <c r="M136" s="915">
        <f t="shared" ca="1" si="28"/>
        <v>0</v>
      </c>
      <c r="N136" s="1" t="str">
        <f t="shared" si="34"/>
        <v>HUM_ASR_FY_2022</v>
      </c>
      <c r="O136" s="914">
        <f t="shared" si="35"/>
        <v>45032</v>
      </c>
      <c r="P136" s="1" t="str">
        <f t="shared" si="36"/>
        <v>Unaudited</v>
      </c>
    </row>
    <row r="137" spans="1:16" x14ac:dyDescent="0.25">
      <c r="A137" s="1" t="s">
        <v>437</v>
      </c>
      <c r="B137" s="1" t="str">
        <f t="shared" si="29"/>
        <v>DEF</v>
      </c>
      <c r="C137" s="1" t="str">
        <f t="shared" si="30"/>
        <v>Default</v>
      </c>
      <c r="D137" s="913">
        <f t="shared" si="31"/>
        <v>1900</v>
      </c>
      <c r="E137" s="914">
        <f t="shared" si="32"/>
        <v>1</v>
      </c>
      <c r="F137" s="914">
        <f t="shared" si="33"/>
        <v>91</v>
      </c>
      <c r="G137" s="913" t="s">
        <v>1035</v>
      </c>
      <c r="H137" s="913" t="s">
        <v>1036</v>
      </c>
      <c r="I137" s="913" t="s">
        <v>388</v>
      </c>
      <c r="J137" s="915">
        <f t="shared" ca="1" si="28"/>
        <v>0.9033244587142073</v>
      </c>
      <c r="K137" s="915">
        <f t="shared" ca="1" si="28"/>
        <v>0</v>
      </c>
      <c r="L137" s="915">
        <f t="shared" ca="1" si="28"/>
        <v>0</v>
      </c>
      <c r="M137" s="915">
        <f t="shared" ca="1" si="28"/>
        <v>0</v>
      </c>
      <c r="N137" s="1" t="str">
        <f t="shared" si="34"/>
        <v>HUM_ASR_FY_2022</v>
      </c>
      <c r="O137" s="914">
        <f t="shared" si="35"/>
        <v>45032</v>
      </c>
      <c r="P137" s="1" t="str">
        <f t="shared" si="36"/>
        <v>Unaudited</v>
      </c>
    </row>
    <row r="138" spans="1:16" x14ac:dyDescent="0.25">
      <c r="A138" s="1" t="s">
        <v>437</v>
      </c>
      <c r="B138" s="1" t="str">
        <f t="shared" si="29"/>
        <v>DEF</v>
      </c>
      <c r="C138" s="1" t="str">
        <f t="shared" si="30"/>
        <v>Default</v>
      </c>
      <c r="D138" s="913">
        <f t="shared" si="31"/>
        <v>1900</v>
      </c>
      <c r="E138" s="914">
        <f t="shared" si="32"/>
        <v>1</v>
      </c>
      <c r="F138" s="914">
        <f t="shared" si="33"/>
        <v>182</v>
      </c>
      <c r="G138" s="913" t="s">
        <v>1035</v>
      </c>
      <c r="H138" s="913" t="s">
        <v>1036</v>
      </c>
      <c r="I138" s="913" t="s">
        <v>388</v>
      </c>
      <c r="J138" s="915">
        <f t="shared" ca="1" si="28"/>
        <v>0.92748458176853543</v>
      </c>
      <c r="K138" s="915">
        <f t="shared" ca="1" si="28"/>
        <v>0</v>
      </c>
      <c r="L138" s="915">
        <f t="shared" ca="1" si="28"/>
        <v>0</v>
      </c>
      <c r="M138" s="915">
        <f t="shared" ca="1" si="28"/>
        <v>0</v>
      </c>
      <c r="N138" s="1" t="str">
        <f t="shared" si="34"/>
        <v>HUM_ASR_FY_2022</v>
      </c>
      <c r="O138" s="914">
        <f t="shared" si="35"/>
        <v>45032</v>
      </c>
      <c r="P138" s="1" t="str">
        <f t="shared" si="36"/>
        <v>Unaudited</v>
      </c>
    </row>
    <row r="139" spans="1:16" x14ac:dyDescent="0.25">
      <c r="A139" s="1" t="s">
        <v>437</v>
      </c>
      <c r="B139" s="1" t="str">
        <f t="shared" si="29"/>
        <v>DEF</v>
      </c>
      <c r="C139" s="1" t="str">
        <f t="shared" si="30"/>
        <v>Default</v>
      </c>
      <c r="D139" s="913">
        <f t="shared" si="31"/>
        <v>1900</v>
      </c>
      <c r="E139" s="914">
        <f t="shared" si="32"/>
        <v>1</v>
      </c>
      <c r="F139" s="914">
        <f t="shared" si="33"/>
        <v>274</v>
      </c>
      <c r="G139" s="913" t="s">
        <v>1035</v>
      </c>
      <c r="H139" s="913" t="s">
        <v>1036</v>
      </c>
      <c r="I139" s="913" t="s">
        <v>388</v>
      </c>
      <c r="J139" s="915">
        <f t="shared" ca="1" si="28"/>
        <v>0.94161510648877444</v>
      </c>
      <c r="K139" s="915">
        <f t="shared" ca="1" si="28"/>
        <v>0</v>
      </c>
      <c r="L139" s="915">
        <f t="shared" ca="1" si="28"/>
        <v>0</v>
      </c>
      <c r="M139" s="915">
        <f t="shared" ca="1" si="28"/>
        <v>0</v>
      </c>
      <c r="N139" s="1" t="str">
        <f t="shared" si="34"/>
        <v>HUM_ASR_FY_2022</v>
      </c>
      <c r="O139" s="914">
        <f t="shared" si="35"/>
        <v>45032</v>
      </c>
      <c r="P139" s="1" t="str">
        <f t="shared" si="36"/>
        <v>Unaudited</v>
      </c>
    </row>
    <row r="140" spans="1:16" x14ac:dyDescent="0.25">
      <c r="A140" s="1" t="s">
        <v>437</v>
      </c>
      <c r="B140" s="1" t="str">
        <f t="shared" si="29"/>
        <v>DEF</v>
      </c>
      <c r="C140" s="1" t="str">
        <f t="shared" si="30"/>
        <v>Default</v>
      </c>
      <c r="D140" s="913">
        <f t="shared" si="31"/>
        <v>1900</v>
      </c>
      <c r="E140" s="914">
        <f t="shared" si="32"/>
        <v>1</v>
      </c>
      <c r="F140" s="914">
        <f t="shared" si="33"/>
        <v>366</v>
      </c>
      <c r="G140" s="913" t="s">
        <v>1035</v>
      </c>
      <c r="H140" s="913" t="s">
        <v>1036</v>
      </c>
      <c r="I140" s="913" t="s">
        <v>388</v>
      </c>
      <c r="J140" s="915">
        <f t="shared" ca="1" si="28"/>
        <v>0.98466360462271196</v>
      </c>
      <c r="K140" s="915">
        <f t="shared" ca="1" si="28"/>
        <v>0</v>
      </c>
      <c r="L140" s="915">
        <f t="shared" ca="1" si="28"/>
        <v>0</v>
      </c>
      <c r="M140" s="915">
        <f t="shared" ca="1" si="28"/>
        <v>0</v>
      </c>
      <c r="N140" s="1" t="str">
        <f t="shared" si="34"/>
        <v>HUM_ASR_FY_2022</v>
      </c>
      <c r="O140" s="914">
        <f t="shared" si="35"/>
        <v>45032</v>
      </c>
      <c r="P140" s="1" t="str">
        <f t="shared" si="36"/>
        <v>Unaudited</v>
      </c>
    </row>
    <row r="141" spans="1:16" x14ac:dyDescent="0.25">
      <c r="A141" s="1" t="s">
        <v>437</v>
      </c>
      <c r="B141" s="1" t="str">
        <f t="shared" si="29"/>
        <v>DEF</v>
      </c>
      <c r="C141" s="1" t="str">
        <f t="shared" si="30"/>
        <v>Default</v>
      </c>
      <c r="D141" s="913">
        <f t="shared" si="31"/>
        <v>1900</v>
      </c>
      <c r="E141" s="914">
        <f t="shared" si="32"/>
        <v>1</v>
      </c>
      <c r="F141" s="914">
        <f t="shared" si="33"/>
        <v>1</v>
      </c>
      <c r="G141" s="913" t="s">
        <v>1035</v>
      </c>
      <c r="H141" s="913" t="s">
        <v>1037</v>
      </c>
      <c r="I141" s="913" t="s">
        <v>388</v>
      </c>
      <c r="J141" s="915">
        <f t="shared" ca="1" si="28"/>
        <v>0.94064579100293244</v>
      </c>
      <c r="K141" s="915">
        <f t="shared" ca="1" si="28"/>
        <v>0</v>
      </c>
      <c r="L141" s="915">
        <f t="shared" ca="1" si="28"/>
        <v>0</v>
      </c>
      <c r="M141" s="915">
        <f t="shared" ca="1" si="28"/>
        <v>0</v>
      </c>
      <c r="N141" s="1" t="str">
        <f t="shared" si="34"/>
        <v>HUM_ASR_FY_2022</v>
      </c>
      <c r="O141" s="914">
        <f t="shared" si="35"/>
        <v>45032</v>
      </c>
      <c r="P141" s="1" t="str">
        <f t="shared" si="36"/>
        <v>Unaudited</v>
      </c>
    </row>
    <row r="142" spans="1:16" x14ac:dyDescent="0.25">
      <c r="A142" s="1" t="s">
        <v>437</v>
      </c>
      <c r="B142" s="1" t="str">
        <f t="shared" si="29"/>
        <v>DEF</v>
      </c>
      <c r="C142" s="1" t="str">
        <f t="shared" si="30"/>
        <v>Default</v>
      </c>
      <c r="D142" s="913">
        <f t="shared" si="31"/>
        <v>1900</v>
      </c>
      <c r="E142" s="914">
        <f t="shared" si="32"/>
        <v>1</v>
      </c>
      <c r="F142" s="914">
        <f t="shared" si="33"/>
        <v>91</v>
      </c>
      <c r="G142" s="913" t="s">
        <v>1038</v>
      </c>
      <c r="H142" s="913" t="s">
        <v>1036</v>
      </c>
      <c r="I142" s="913" t="s">
        <v>388</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4.497043619360689E-2</v>
      </c>
      <c r="K142" s="915">
        <f t="shared" ca="1" si="37"/>
        <v>0</v>
      </c>
      <c r="L142" s="915">
        <f t="shared" ca="1" si="37"/>
        <v>0</v>
      </c>
      <c r="M142" s="915">
        <f t="shared" ca="1" si="37"/>
        <v>0</v>
      </c>
      <c r="N142" s="1" t="str">
        <f t="shared" si="34"/>
        <v>HUM_ASR_FY_2022</v>
      </c>
      <c r="O142" s="914">
        <f t="shared" si="35"/>
        <v>45032</v>
      </c>
      <c r="P142" s="1" t="str">
        <f t="shared" si="36"/>
        <v>Unaudited</v>
      </c>
    </row>
    <row r="143" spans="1:16" x14ac:dyDescent="0.25">
      <c r="A143" s="1" t="s">
        <v>437</v>
      </c>
      <c r="B143" s="1" t="str">
        <f t="shared" si="29"/>
        <v>DEF</v>
      </c>
      <c r="C143" s="1" t="str">
        <f t="shared" si="30"/>
        <v>Default</v>
      </c>
      <c r="D143" s="913">
        <f t="shared" si="31"/>
        <v>1900</v>
      </c>
      <c r="E143" s="914">
        <f t="shared" si="32"/>
        <v>1</v>
      </c>
      <c r="F143" s="914">
        <f t="shared" si="33"/>
        <v>182</v>
      </c>
      <c r="G143" s="913" t="s">
        <v>1038</v>
      </c>
      <c r="H143" s="913" t="s">
        <v>1036</v>
      </c>
      <c r="I143" s="913" t="s">
        <v>388</v>
      </c>
      <c r="J143" s="915">
        <f t="shared" ca="1" si="37"/>
        <v>4.7570849068847329E-2</v>
      </c>
      <c r="K143" s="915">
        <f t="shared" ca="1" si="37"/>
        <v>0</v>
      </c>
      <c r="L143" s="915">
        <f t="shared" ca="1" si="37"/>
        <v>0</v>
      </c>
      <c r="M143" s="915">
        <f t="shared" ca="1" si="37"/>
        <v>0</v>
      </c>
      <c r="N143" s="1" t="str">
        <f t="shared" si="34"/>
        <v>HUM_ASR_FY_2022</v>
      </c>
      <c r="O143" s="914">
        <f t="shared" si="35"/>
        <v>45032</v>
      </c>
      <c r="P143" s="1" t="str">
        <f t="shared" si="36"/>
        <v>Unaudited</v>
      </c>
    </row>
    <row r="144" spans="1:16" x14ac:dyDescent="0.25">
      <c r="A144" s="1" t="s">
        <v>437</v>
      </c>
      <c r="B144" s="1" t="str">
        <f t="shared" si="29"/>
        <v>DEF</v>
      </c>
      <c r="C144" s="1" t="str">
        <f t="shared" si="30"/>
        <v>Default</v>
      </c>
      <c r="D144" s="913">
        <f t="shared" si="31"/>
        <v>1900</v>
      </c>
      <c r="E144" s="914">
        <f t="shared" si="32"/>
        <v>1</v>
      </c>
      <c r="F144" s="914">
        <f t="shared" si="33"/>
        <v>274</v>
      </c>
      <c r="G144" s="913" t="s">
        <v>1038</v>
      </c>
      <c r="H144" s="913" t="s">
        <v>1036</v>
      </c>
      <c r="I144" s="913" t="s">
        <v>388</v>
      </c>
      <c r="J144" s="915">
        <f t="shared" ca="1" si="37"/>
        <v>4.8493047278210182E-2</v>
      </c>
      <c r="K144" s="915">
        <f t="shared" ca="1" si="37"/>
        <v>0</v>
      </c>
      <c r="L144" s="915">
        <f t="shared" ca="1" si="37"/>
        <v>0</v>
      </c>
      <c r="M144" s="915">
        <f t="shared" ca="1" si="37"/>
        <v>0</v>
      </c>
      <c r="N144" s="1" t="str">
        <f t="shared" si="34"/>
        <v>HUM_ASR_FY_2022</v>
      </c>
      <c r="O144" s="914">
        <f t="shared" si="35"/>
        <v>45032</v>
      </c>
      <c r="P144" s="1" t="str">
        <f t="shared" si="36"/>
        <v>Unaudited</v>
      </c>
    </row>
    <row r="145" spans="1:16" x14ac:dyDescent="0.25">
      <c r="A145" s="1" t="s">
        <v>437</v>
      </c>
      <c r="B145" s="1" t="str">
        <f t="shared" si="29"/>
        <v>DEF</v>
      </c>
      <c r="C145" s="1" t="str">
        <f t="shared" si="30"/>
        <v>Default</v>
      </c>
      <c r="D145" s="913">
        <f t="shared" si="31"/>
        <v>1900</v>
      </c>
      <c r="E145" s="914">
        <f t="shared" si="32"/>
        <v>1</v>
      </c>
      <c r="F145" s="914">
        <f t="shared" si="33"/>
        <v>366</v>
      </c>
      <c r="G145" s="913" t="s">
        <v>1038</v>
      </c>
      <c r="H145" s="913" t="s">
        <v>1036</v>
      </c>
      <c r="I145" s="913" t="s">
        <v>388</v>
      </c>
      <c r="J145" s="915">
        <f t="shared" ca="1" si="37"/>
        <v>5.0214025823779547E-2</v>
      </c>
      <c r="K145" s="915">
        <f t="shared" ca="1" si="37"/>
        <v>0</v>
      </c>
      <c r="L145" s="915">
        <f t="shared" ca="1" si="37"/>
        <v>0</v>
      </c>
      <c r="M145" s="915">
        <f t="shared" ca="1" si="37"/>
        <v>0</v>
      </c>
      <c r="N145" s="1" t="str">
        <f t="shared" si="34"/>
        <v>HUM_ASR_FY_2022</v>
      </c>
      <c r="O145" s="914">
        <f t="shared" si="35"/>
        <v>45032</v>
      </c>
      <c r="P145" s="1" t="str">
        <f t="shared" si="36"/>
        <v>Unaudited</v>
      </c>
    </row>
    <row r="146" spans="1:16" x14ac:dyDescent="0.25">
      <c r="A146" s="1" t="s">
        <v>437</v>
      </c>
      <c r="B146" s="1" t="str">
        <f t="shared" si="29"/>
        <v>DEF</v>
      </c>
      <c r="C146" s="1" t="str">
        <f t="shared" si="30"/>
        <v>Default</v>
      </c>
      <c r="D146" s="913">
        <f t="shared" si="31"/>
        <v>1900</v>
      </c>
      <c r="E146" s="914">
        <f t="shared" si="32"/>
        <v>1</v>
      </c>
      <c r="F146" s="914">
        <f t="shared" si="33"/>
        <v>1</v>
      </c>
      <c r="G146" s="913" t="s">
        <v>1038</v>
      </c>
      <c r="H146" s="913" t="s">
        <v>1037</v>
      </c>
      <c r="I146" s="913" t="s">
        <v>388</v>
      </c>
      <c r="J146" s="915">
        <f t="shared" ca="1" si="37"/>
        <v>4.8257992062180517E-2</v>
      </c>
      <c r="K146" s="915">
        <f t="shared" ca="1" si="37"/>
        <v>0</v>
      </c>
      <c r="L146" s="915">
        <f t="shared" ca="1" si="37"/>
        <v>0</v>
      </c>
      <c r="M146" s="915">
        <f t="shared" ca="1" si="37"/>
        <v>0</v>
      </c>
      <c r="N146" s="1" t="str">
        <f t="shared" si="34"/>
        <v>HUM_ASR_FY_2022</v>
      </c>
      <c r="O146" s="914">
        <f t="shared" si="35"/>
        <v>45032</v>
      </c>
      <c r="P146" s="1" t="str">
        <f t="shared" si="36"/>
        <v>Unaudited</v>
      </c>
    </row>
    <row r="147" spans="1:16" x14ac:dyDescent="0.25">
      <c r="A147" s="1" t="s">
        <v>437</v>
      </c>
      <c r="B147" s="1" t="str">
        <f t="shared" si="29"/>
        <v>DEF</v>
      </c>
      <c r="C147" s="1" t="str">
        <f t="shared" si="30"/>
        <v>Default</v>
      </c>
      <c r="D147" s="913">
        <f t="shared" si="31"/>
        <v>1900</v>
      </c>
      <c r="E147" s="914">
        <f t="shared" si="32"/>
        <v>1</v>
      </c>
      <c r="F147" s="914">
        <f t="shared" si="33"/>
        <v>91</v>
      </c>
      <c r="G147" s="913" t="s">
        <v>1039</v>
      </c>
      <c r="H147" s="913" t="s">
        <v>1036</v>
      </c>
      <c r="I147" s="913" t="s">
        <v>388</v>
      </c>
      <c r="J147" s="915">
        <f t="shared" ca="1" si="37"/>
        <v>4.9512380691291873E-2</v>
      </c>
      <c r="K147" s="915">
        <f t="shared" ca="1" si="37"/>
        <v>0</v>
      </c>
      <c r="L147" s="915">
        <f t="shared" ca="1" si="37"/>
        <v>0</v>
      </c>
      <c r="M147" s="915">
        <f t="shared" ca="1" si="37"/>
        <v>0</v>
      </c>
      <c r="N147" s="1" t="str">
        <f t="shared" si="34"/>
        <v>HUM_ASR_FY_2022</v>
      </c>
      <c r="O147" s="914">
        <f t="shared" si="35"/>
        <v>45032</v>
      </c>
      <c r="P147" s="1" t="str">
        <f t="shared" si="36"/>
        <v>Unaudited</v>
      </c>
    </row>
    <row r="148" spans="1:16" x14ac:dyDescent="0.25">
      <c r="A148" s="1" t="s">
        <v>437</v>
      </c>
      <c r="B148" s="1" t="str">
        <f t="shared" si="29"/>
        <v>DEF</v>
      </c>
      <c r="C148" s="1" t="str">
        <f t="shared" si="30"/>
        <v>Default</v>
      </c>
      <c r="D148" s="913">
        <f t="shared" si="31"/>
        <v>1900</v>
      </c>
      <c r="E148" s="914">
        <f t="shared" si="32"/>
        <v>1</v>
      </c>
      <c r="F148" s="914">
        <f t="shared" si="33"/>
        <v>182</v>
      </c>
      <c r="G148" s="913" t="s">
        <v>1039</v>
      </c>
      <c r="H148" s="913" t="s">
        <v>1036</v>
      </c>
      <c r="I148" s="913" t="s">
        <v>388</v>
      </c>
      <c r="J148" s="915">
        <f t="shared" ca="1" si="37"/>
        <v>2.300102803053556E-2</v>
      </c>
      <c r="K148" s="915">
        <f t="shared" ca="1" si="37"/>
        <v>0</v>
      </c>
      <c r="L148" s="915">
        <f t="shared" ca="1" si="37"/>
        <v>0</v>
      </c>
      <c r="M148" s="915">
        <f t="shared" ca="1" si="37"/>
        <v>0</v>
      </c>
      <c r="N148" s="1" t="str">
        <f t="shared" si="34"/>
        <v>HUM_ASR_FY_2022</v>
      </c>
      <c r="O148" s="914">
        <f t="shared" si="35"/>
        <v>45032</v>
      </c>
      <c r="P148" s="1" t="str">
        <f t="shared" si="36"/>
        <v>Unaudited</v>
      </c>
    </row>
    <row r="149" spans="1:16" x14ac:dyDescent="0.25">
      <c r="A149" s="1" t="s">
        <v>437</v>
      </c>
      <c r="B149" s="1" t="str">
        <f t="shared" si="29"/>
        <v>DEF</v>
      </c>
      <c r="C149" s="1" t="str">
        <f t="shared" si="30"/>
        <v>Default</v>
      </c>
      <c r="D149" s="913">
        <f t="shared" si="31"/>
        <v>1900</v>
      </c>
      <c r="E149" s="914">
        <f t="shared" si="32"/>
        <v>1</v>
      </c>
      <c r="F149" s="914">
        <f t="shared" si="33"/>
        <v>274</v>
      </c>
      <c r="G149" s="913" t="s">
        <v>1039</v>
      </c>
      <c r="H149" s="913" t="s">
        <v>1036</v>
      </c>
      <c r="I149" s="913" t="s">
        <v>388</v>
      </c>
      <c r="J149" s="915">
        <f t="shared" ca="1" si="37"/>
        <v>8.0532315265651223E-3</v>
      </c>
      <c r="K149" s="915">
        <f t="shared" ca="1" si="37"/>
        <v>0</v>
      </c>
      <c r="L149" s="915">
        <f t="shared" ca="1" si="37"/>
        <v>0</v>
      </c>
      <c r="M149" s="915">
        <f t="shared" ca="1" si="37"/>
        <v>0</v>
      </c>
      <c r="N149" s="1" t="str">
        <f t="shared" si="34"/>
        <v>HUM_ASR_FY_2022</v>
      </c>
      <c r="O149" s="914">
        <f t="shared" si="35"/>
        <v>45032</v>
      </c>
      <c r="P149" s="1" t="str">
        <f t="shared" si="36"/>
        <v>Unaudited</v>
      </c>
    </row>
    <row r="150" spans="1:16" x14ac:dyDescent="0.25">
      <c r="A150" s="1" t="s">
        <v>437</v>
      </c>
      <c r="B150" s="1" t="str">
        <f t="shared" si="29"/>
        <v>DEF</v>
      </c>
      <c r="C150" s="1" t="str">
        <f t="shared" si="30"/>
        <v>Default</v>
      </c>
      <c r="D150" s="913">
        <f t="shared" si="31"/>
        <v>1900</v>
      </c>
      <c r="E150" s="914">
        <f t="shared" si="32"/>
        <v>1</v>
      </c>
      <c r="F150" s="914">
        <f t="shared" si="33"/>
        <v>366</v>
      </c>
      <c r="G150" s="913" t="s">
        <v>1039</v>
      </c>
      <c r="H150" s="913" t="s">
        <v>1036</v>
      </c>
      <c r="I150" s="913" t="s">
        <v>388</v>
      </c>
      <c r="J150" s="915">
        <f t="shared" ca="1" si="37"/>
        <v>-3.6515016724602528E-2</v>
      </c>
      <c r="K150" s="915">
        <f t="shared" ca="1" si="37"/>
        <v>0</v>
      </c>
      <c r="L150" s="915">
        <f t="shared" ca="1" si="37"/>
        <v>0</v>
      </c>
      <c r="M150" s="915">
        <f t="shared" ca="1" si="37"/>
        <v>0</v>
      </c>
      <c r="N150" s="1" t="str">
        <f t="shared" si="34"/>
        <v>HUM_ASR_FY_2022</v>
      </c>
      <c r="O150" s="914">
        <f t="shared" si="35"/>
        <v>45032</v>
      </c>
      <c r="P150" s="1" t="str">
        <f t="shared" si="36"/>
        <v>Unaudited</v>
      </c>
    </row>
    <row r="151" spans="1:16" x14ac:dyDescent="0.25">
      <c r="A151" s="1" t="s">
        <v>437</v>
      </c>
      <c r="B151" s="1" t="str">
        <f t="shared" si="29"/>
        <v>DEF</v>
      </c>
      <c r="C151" s="1" t="str">
        <f t="shared" si="30"/>
        <v>Default</v>
      </c>
      <c r="D151" s="913">
        <f t="shared" si="31"/>
        <v>1900</v>
      </c>
      <c r="E151" s="914">
        <f t="shared" si="32"/>
        <v>1</v>
      </c>
      <c r="F151" s="914">
        <f t="shared" si="33"/>
        <v>1</v>
      </c>
      <c r="G151" s="913" t="s">
        <v>1039</v>
      </c>
      <c r="H151" s="913" t="s">
        <v>1037</v>
      </c>
      <c r="I151" s="913" t="s">
        <v>388</v>
      </c>
      <c r="J151" s="915">
        <f t="shared" ca="1" si="37"/>
        <v>9.1735420041415047E-3</v>
      </c>
      <c r="K151" s="915">
        <f t="shared" ca="1" si="37"/>
        <v>0</v>
      </c>
      <c r="L151" s="915">
        <f t="shared" ca="1" si="37"/>
        <v>0</v>
      </c>
      <c r="M151" s="915">
        <f t="shared" ca="1" si="37"/>
        <v>0</v>
      </c>
      <c r="N151" s="1" t="str">
        <f t="shared" si="34"/>
        <v>HUM_ASR_FY_2022</v>
      </c>
      <c r="O151" s="914">
        <f t="shared" si="35"/>
        <v>45032</v>
      </c>
      <c r="P151" s="1" t="str">
        <f t="shared" si="36"/>
        <v>Unaudited</v>
      </c>
    </row>
    <row r="152" spans="1:16" x14ac:dyDescent="0.25">
      <c r="A152" s="1" t="s">
        <v>437</v>
      </c>
      <c r="B152" s="1" t="str">
        <f t="shared" si="29"/>
        <v>DEF</v>
      </c>
      <c r="C152" s="1" t="str">
        <f t="shared" si="30"/>
        <v>Default</v>
      </c>
      <c r="D152" s="913">
        <f t="shared" si="31"/>
        <v>1900</v>
      </c>
      <c r="E152" s="914">
        <f t="shared" si="32"/>
        <v>1</v>
      </c>
      <c r="F152" s="914">
        <f t="shared" si="33"/>
        <v>91</v>
      </c>
      <c r="G152" s="913" t="s">
        <v>1035</v>
      </c>
      <c r="H152" s="913" t="s">
        <v>1036</v>
      </c>
      <c r="I152" s="913" t="s">
        <v>389</v>
      </c>
      <c r="J152" s="915">
        <f t="shared" ca="1" si="37"/>
        <v>0.93267310342638188</v>
      </c>
      <c r="K152" s="915">
        <f t="shared" ca="1" si="37"/>
        <v>0</v>
      </c>
      <c r="L152" s="915">
        <f t="shared" ca="1" si="37"/>
        <v>0</v>
      </c>
      <c r="M152" s="915">
        <f t="shared" ca="1" si="37"/>
        <v>0</v>
      </c>
      <c r="N152" s="1" t="str">
        <f t="shared" si="34"/>
        <v>HUM_ASR_FY_2022</v>
      </c>
      <c r="O152" s="914">
        <f t="shared" si="35"/>
        <v>45032</v>
      </c>
      <c r="P152" s="1" t="str">
        <f t="shared" si="36"/>
        <v>Unaudited</v>
      </c>
    </row>
    <row r="153" spans="1:16" x14ac:dyDescent="0.25">
      <c r="A153" s="1" t="s">
        <v>437</v>
      </c>
      <c r="B153" s="1" t="str">
        <f t="shared" si="29"/>
        <v>DEF</v>
      </c>
      <c r="C153" s="1" t="str">
        <f t="shared" si="30"/>
        <v>Default</v>
      </c>
      <c r="D153" s="913">
        <f t="shared" si="31"/>
        <v>1900</v>
      </c>
      <c r="E153" s="914">
        <f t="shared" si="32"/>
        <v>1</v>
      </c>
      <c r="F153" s="914">
        <f t="shared" si="33"/>
        <v>182</v>
      </c>
      <c r="G153" s="913" t="s">
        <v>1035</v>
      </c>
      <c r="H153" s="913" t="s">
        <v>1036</v>
      </c>
      <c r="I153" s="913" t="s">
        <v>389</v>
      </c>
      <c r="J153" s="915">
        <f t="shared" ca="1" si="37"/>
        <v>0.93019613749787733</v>
      </c>
      <c r="K153" s="915">
        <f t="shared" ca="1" si="37"/>
        <v>0</v>
      </c>
      <c r="L153" s="915">
        <f t="shared" ca="1" si="37"/>
        <v>0</v>
      </c>
      <c r="M153" s="915">
        <f t="shared" ca="1" si="37"/>
        <v>0</v>
      </c>
      <c r="N153" s="1" t="str">
        <f t="shared" si="34"/>
        <v>HUM_ASR_FY_2022</v>
      </c>
      <c r="O153" s="914">
        <f t="shared" si="35"/>
        <v>45032</v>
      </c>
      <c r="P153" s="1" t="str">
        <f t="shared" si="36"/>
        <v>Unaudited</v>
      </c>
    </row>
    <row r="154" spans="1:16" x14ac:dyDescent="0.25">
      <c r="A154" s="1" t="s">
        <v>437</v>
      </c>
      <c r="B154" s="1" t="str">
        <f t="shared" si="29"/>
        <v>DEF</v>
      </c>
      <c r="C154" s="1" t="str">
        <f t="shared" si="30"/>
        <v>Default</v>
      </c>
      <c r="D154" s="913">
        <f t="shared" si="31"/>
        <v>1900</v>
      </c>
      <c r="E154" s="914">
        <f t="shared" si="32"/>
        <v>1</v>
      </c>
      <c r="F154" s="914">
        <f t="shared" si="33"/>
        <v>274</v>
      </c>
      <c r="G154" s="913" t="s">
        <v>1035</v>
      </c>
      <c r="H154" s="913" t="s">
        <v>1036</v>
      </c>
      <c r="I154" s="913" t="s">
        <v>389</v>
      </c>
      <c r="J154" s="915">
        <f t="shared" ca="1" si="37"/>
        <v>0.95200492438540818</v>
      </c>
      <c r="K154" s="915">
        <f t="shared" ca="1" si="37"/>
        <v>0</v>
      </c>
      <c r="L154" s="915">
        <f t="shared" ca="1" si="37"/>
        <v>0</v>
      </c>
      <c r="M154" s="915">
        <f t="shared" ca="1" si="37"/>
        <v>0</v>
      </c>
      <c r="N154" s="1" t="str">
        <f t="shared" si="34"/>
        <v>HUM_ASR_FY_2022</v>
      </c>
      <c r="O154" s="914">
        <f t="shared" si="35"/>
        <v>45032</v>
      </c>
      <c r="P154" s="1" t="str">
        <f t="shared" si="36"/>
        <v>Unaudited</v>
      </c>
    </row>
    <row r="155" spans="1:16" x14ac:dyDescent="0.25">
      <c r="A155" s="1" t="s">
        <v>437</v>
      </c>
      <c r="B155" s="1" t="str">
        <f t="shared" si="29"/>
        <v>DEF</v>
      </c>
      <c r="C155" s="1" t="str">
        <f t="shared" si="30"/>
        <v>Default</v>
      </c>
      <c r="D155" s="913">
        <f t="shared" si="31"/>
        <v>1900</v>
      </c>
      <c r="E155" s="914">
        <f t="shared" si="32"/>
        <v>1</v>
      </c>
      <c r="F155" s="914">
        <f t="shared" si="33"/>
        <v>366</v>
      </c>
      <c r="G155" s="913" t="s">
        <v>1035</v>
      </c>
      <c r="H155" s="913" t="s">
        <v>1036</v>
      </c>
      <c r="I155" s="913" t="s">
        <v>389</v>
      </c>
      <c r="J155" s="915">
        <f t="shared" ca="1" si="37"/>
        <v>0.98825920843523762</v>
      </c>
      <c r="K155" s="915">
        <f t="shared" ca="1" si="37"/>
        <v>0</v>
      </c>
      <c r="L155" s="915">
        <f t="shared" ca="1" si="37"/>
        <v>0</v>
      </c>
      <c r="M155" s="915">
        <f t="shared" ca="1" si="37"/>
        <v>0</v>
      </c>
      <c r="N155" s="1" t="str">
        <f t="shared" si="34"/>
        <v>HUM_ASR_FY_2022</v>
      </c>
      <c r="O155" s="914">
        <f t="shared" si="35"/>
        <v>45032</v>
      </c>
      <c r="P155" s="1" t="str">
        <f t="shared" si="36"/>
        <v>Unaudited</v>
      </c>
    </row>
    <row r="156" spans="1:16" x14ac:dyDescent="0.25">
      <c r="A156" s="1" t="s">
        <v>437</v>
      </c>
      <c r="B156" s="1" t="str">
        <f t="shared" si="29"/>
        <v>DEF</v>
      </c>
      <c r="C156" s="1" t="str">
        <f t="shared" si="30"/>
        <v>Default</v>
      </c>
      <c r="D156" s="913">
        <f t="shared" si="31"/>
        <v>1900</v>
      </c>
      <c r="E156" s="914">
        <f t="shared" si="32"/>
        <v>1</v>
      </c>
      <c r="F156" s="914">
        <f t="shared" si="33"/>
        <v>1</v>
      </c>
      <c r="G156" s="913" t="s">
        <v>1035</v>
      </c>
      <c r="H156" s="913" t="s">
        <v>1037</v>
      </c>
      <c r="I156" s="913" t="s">
        <v>389</v>
      </c>
      <c r="J156" s="915">
        <f t="shared" ca="1" si="37"/>
        <v>0.96164564737844627</v>
      </c>
      <c r="K156" s="915">
        <f t="shared" ca="1" si="37"/>
        <v>0</v>
      </c>
      <c r="L156" s="915">
        <f t="shared" ca="1" si="37"/>
        <v>0</v>
      </c>
      <c r="M156" s="915">
        <f t="shared" ca="1" si="37"/>
        <v>0</v>
      </c>
      <c r="N156" s="1" t="str">
        <f t="shared" si="34"/>
        <v>HUM_ASR_FY_2022</v>
      </c>
      <c r="O156" s="914">
        <f t="shared" si="35"/>
        <v>45032</v>
      </c>
      <c r="P156" s="1" t="str">
        <f t="shared" si="36"/>
        <v>Unaudited</v>
      </c>
    </row>
    <row r="157" spans="1:16" x14ac:dyDescent="0.25">
      <c r="A157" s="1" t="s">
        <v>437</v>
      </c>
      <c r="B157" s="1" t="str">
        <f t="shared" si="29"/>
        <v>DEF</v>
      </c>
      <c r="C157" s="1" t="str">
        <f t="shared" si="30"/>
        <v>Default</v>
      </c>
      <c r="D157" s="913">
        <f t="shared" si="31"/>
        <v>1900</v>
      </c>
      <c r="E157" s="914">
        <f t="shared" si="32"/>
        <v>1</v>
      </c>
      <c r="F157" s="914">
        <f t="shared" si="33"/>
        <v>91</v>
      </c>
      <c r="G157" s="913" t="s">
        <v>1038</v>
      </c>
      <c r="H157" s="913" t="s">
        <v>1036</v>
      </c>
      <c r="I157" s="913" t="s">
        <v>389</v>
      </c>
      <c r="J157" s="915">
        <f t="shared" ca="1" si="37"/>
        <v>5.0273603187941593E-2</v>
      </c>
      <c r="K157" s="915">
        <f t="shared" ca="1" si="37"/>
        <v>0</v>
      </c>
      <c r="L157" s="915">
        <f t="shared" ca="1" si="37"/>
        <v>0</v>
      </c>
      <c r="M157" s="915">
        <f t="shared" ca="1" si="37"/>
        <v>0</v>
      </c>
      <c r="N157" s="1" t="str">
        <f t="shared" si="34"/>
        <v>HUM_ASR_FY_2022</v>
      </c>
      <c r="O157" s="914">
        <f t="shared" si="35"/>
        <v>45032</v>
      </c>
      <c r="P157" s="1" t="str">
        <f t="shared" si="36"/>
        <v>Unaudited</v>
      </c>
    </row>
    <row r="158" spans="1:16" x14ac:dyDescent="0.25">
      <c r="A158" s="1" t="s">
        <v>437</v>
      </c>
      <c r="B158" s="1" t="str">
        <f t="shared" si="29"/>
        <v>DEF</v>
      </c>
      <c r="C158" s="1" t="str">
        <f t="shared" si="30"/>
        <v>Default</v>
      </c>
      <c r="D158" s="913">
        <f t="shared" si="31"/>
        <v>1900</v>
      </c>
      <c r="E158" s="914">
        <f t="shared" si="32"/>
        <v>1</v>
      </c>
      <c r="F158" s="914">
        <f t="shared" si="33"/>
        <v>182</v>
      </c>
      <c r="G158" s="913" t="s">
        <v>1038</v>
      </c>
      <c r="H158" s="913" t="s">
        <v>1036</v>
      </c>
      <c r="I158" s="913" t="s">
        <v>389</v>
      </c>
      <c r="J158" s="915">
        <f t="shared" ca="1" si="37"/>
        <v>5.2827047645288318E-2</v>
      </c>
      <c r="K158" s="915">
        <f t="shared" ca="1" si="37"/>
        <v>0</v>
      </c>
      <c r="L158" s="915">
        <f t="shared" ca="1" si="37"/>
        <v>0</v>
      </c>
      <c r="M158" s="915">
        <f t="shared" ca="1" si="37"/>
        <v>0</v>
      </c>
      <c r="N158" s="1" t="str">
        <f t="shared" si="34"/>
        <v>HUM_ASR_FY_2022</v>
      </c>
      <c r="O158" s="914">
        <f t="shared" si="35"/>
        <v>45032</v>
      </c>
      <c r="P158" s="1" t="str">
        <f t="shared" si="36"/>
        <v>Unaudited</v>
      </c>
    </row>
    <row r="159" spans="1:16" x14ac:dyDescent="0.25">
      <c r="A159" s="1" t="s">
        <v>437</v>
      </c>
      <c r="B159" s="1" t="str">
        <f t="shared" si="29"/>
        <v>DEF</v>
      </c>
      <c r="C159" s="1" t="str">
        <f t="shared" si="30"/>
        <v>Default</v>
      </c>
      <c r="D159" s="913">
        <f t="shared" si="31"/>
        <v>1900</v>
      </c>
      <c r="E159" s="914">
        <f t="shared" si="32"/>
        <v>1</v>
      </c>
      <c r="F159" s="914">
        <f t="shared" si="33"/>
        <v>274</v>
      </c>
      <c r="G159" s="913" t="s">
        <v>1038</v>
      </c>
      <c r="H159" s="913" t="s">
        <v>1036</v>
      </c>
      <c r="I159" s="913" t="s">
        <v>389</v>
      </c>
      <c r="J159" s="915">
        <f t="shared" ca="1" si="37"/>
        <v>5.3696443933450223E-2</v>
      </c>
      <c r="K159" s="915">
        <f t="shared" ca="1" si="37"/>
        <v>0</v>
      </c>
      <c r="L159" s="915">
        <f t="shared" ca="1" si="37"/>
        <v>0</v>
      </c>
      <c r="M159" s="915">
        <f t="shared" ca="1" si="37"/>
        <v>0</v>
      </c>
      <c r="N159" s="1" t="str">
        <f t="shared" si="34"/>
        <v>HUM_ASR_FY_2022</v>
      </c>
      <c r="O159" s="914">
        <f t="shared" si="35"/>
        <v>45032</v>
      </c>
      <c r="P159" s="1" t="str">
        <f t="shared" si="36"/>
        <v>Unaudited</v>
      </c>
    </row>
    <row r="160" spans="1:16" x14ac:dyDescent="0.25">
      <c r="A160" s="1" t="s">
        <v>437</v>
      </c>
      <c r="B160" s="1" t="str">
        <f t="shared" si="29"/>
        <v>DEF</v>
      </c>
      <c r="C160" s="1" t="str">
        <f t="shared" si="30"/>
        <v>Default</v>
      </c>
      <c r="D160" s="913">
        <f t="shared" si="31"/>
        <v>1900</v>
      </c>
      <c r="E160" s="914">
        <f t="shared" si="32"/>
        <v>1</v>
      </c>
      <c r="F160" s="914">
        <f t="shared" si="33"/>
        <v>366</v>
      </c>
      <c r="G160" s="913" t="s">
        <v>1038</v>
      </c>
      <c r="H160" s="913" t="s">
        <v>1036</v>
      </c>
      <c r="I160" s="913" t="s">
        <v>389</v>
      </c>
      <c r="J160" s="915">
        <f t="shared" ca="1" si="37"/>
        <v>5.4695938612353577E-2</v>
      </c>
      <c r="K160" s="915">
        <f t="shared" ca="1" si="37"/>
        <v>0</v>
      </c>
      <c r="L160" s="915">
        <f t="shared" ca="1" si="37"/>
        <v>0</v>
      </c>
      <c r="M160" s="915">
        <f t="shared" ca="1" si="37"/>
        <v>0</v>
      </c>
      <c r="N160" s="1" t="str">
        <f t="shared" si="34"/>
        <v>HUM_ASR_FY_2022</v>
      </c>
      <c r="O160" s="914">
        <f t="shared" si="35"/>
        <v>45032</v>
      </c>
      <c r="P160" s="1" t="str">
        <f t="shared" si="36"/>
        <v>Unaudited</v>
      </c>
    </row>
    <row r="161" spans="1:16" x14ac:dyDescent="0.25">
      <c r="A161" s="1" t="s">
        <v>437</v>
      </c>
      <c r="B161" s="1" t="str">
        <f t="shared" si="29"/>
        <v>DEF</v>
      </c>
      <c r="C161" s="1" t="str">
        <f t="shared" si="30"/>
        <v>Default</v>
      </c>
      <c r="D161" s="913">
        <f t="shared" si="31"/>
        <v>1900</v>
      </c>
      <c r="E161" s="914">
        <f t="shared" si="32"/>
        <v>1</v>
      </c>
      <c r="F161" s="914">
        <f t="shared" si="33"/>
        <v>1</v>
      </c>
      <c r="G161" s="913" t="s">
        <v>1038</v>
      </c>
      <c r="H161" s="913" t="s">
        <v>1037</v>
      </c>
      <c r="I161" s="913" t="s">
        <v>389</v>
      </c>
      <c r="J161" s="915">
        <f t="shared" ca="1" si="37"/>
        <v>5.3724576071516823E-2</v>
      </c>
      <c r="K161" s="915">
        <f t="shared" ca="1" si="37"/>
        <v>0</v>
      </c>
      <c r="L161" s="915">
        <f t="shared" ca="1" si="37"/>
        <v>0</v>
      </c>
      <c r="M161" s="915">
        <f t="shared" ca="1" si="37"/>
        <v>0</v>
      </c>
      <c r="N161" s="1" t="str">
        <f t="shared" si="34"/>
        <v>HUM_ASR_FY_2022</v>
      </c>
      <c r="O161" s="914">
        <f t="shared" si="35"/>
        <v>45032</v>
      </c>
      <c r="P161" s="1" t="str">
        <f t="shared" si="36"/>
        <v>Unaudited</v>
      </c>
    </row>
    <row r="162" spans="1:16" x14ac:dyDescent="0.25">
      <c r="A162" s="1" t="s">
        <v>437</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1039</v>
      </c>
      <c r="H162" s="913" t="s">
        <v>1036</v>
      </c>
      <c r="I162" s="913" t="s">
        <v>389</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1.4596277208890757E-2</v>
      </c>
      <c r="K162" s="915">
        <f t="shared" ca="1" si="41"/>
        <v>0</v>
      </c>
      <c r="L162" s="915">
        <f t="shared" ca="1" si="41"/>
        <v>0</v>
      </c>
      <c r="M162" s="915">
        <f t="shared" ca="1" si="41"/>
        <v>0</v>
      </c>
      <c r="N162" s="1" t="str">
        <f t="shared" si="34"/>
        <v>HUM_ASR_FY_2022</v>
      </c>
      <c r="O162" s="914">
        <f t="shared" si="35"/>
        <v>45032</v>
      </c>
      <c r="P162" s="1" t="str">
        <f t="shared" si="36"/>
        <v>Unaudited</v>
      </c>
    </row>
    <row r="163" spans="1:16" x14ac:dyDescent="0.25">
      <c r="A163" s="1" t="s">
        <v>437</v>
      </c>
      <c r="B163" s="1" t="str">
        <f t="shared" si="29"/>
        <v>DEF</v>
      </c>
      <c r="C163" s="1" t="str">
        <f t="shared" si="30"/>
        <v>Default</v>
      </c>
      <c r="D163" s="913">
        <f t="shared" si="38"/>
        <v>1900</v>
      </c>
      <c r="E163" s="914">
        <f t="shared" si="39"/>
        <v>1</v>
      </c>
      <c r="F163" s="914">
        <f t="shared" si="40"/>
        <v>182</v>
      </c>
      <c r="G163" s="913" t="s">
        <v>1039</v>
      </c>
      <c r="H163" s="913" t="s">
        <v>1036</v>
      </c>
      <c r="I163" s="913" t="s">
        <v>389</v>
      </c>
      <c r="J163" s="915">
        <f t="shared" ca="1" si="41"/>
        <v>1.4803929347675472E-2</v>
      </c>
      <c r="K163" s="915">
        <f t="shared" ca="1" si="41"/>
        <v>0</v>
      </c>
      <c r="L163" s="915">
        <f t="shared" ca="1" si="41"/>
        <v>0</v>
      </c>
      <c r="M163" s="915">
        <f t="shared" ca="1" si="41"/>
        <v>0</v>
      </c>
      <c r="N163" s="1" t="str">
        <f t="shared" si="34"/>
        <v>HUM_ASR_FY_2022</v>
      </c>
      <c r="O163" s="914">
        <f t="shared" si="35"/>
        <v>45032</v>
      </c>
      <c r="P163" s="1" t="str">
        <f t="shared" si="36"/>
        <v>Unaudited</v>
      </c>
    </row>
    <row r="164" spans="1:16" x14ac:dyDescent="0.25">
      <c r="A164" s="1" t="s">
        <v>437</v>
      </c>
      <c r="B164" s="1" t="str">
        <f t="shared" si="29"/>
        <v>DEF</v>
      </c>
      <c r="C164" s="1" t="str">
        <f t="shared" si="30"/>
        <v>Default</v>
      </c>
      <c r="D164" s="913">
        <f t="shared" si="38"/>
        <v>1900</v>
      </c>
      <c r="E164" s="914">
        <f t="shared" si="39"/>
        <v>1</v>
      </c>
      <c r="F164" s="914">
        <f t="shared" si="40"/>
        <v>274</v>
      </c>
      <c r="G164" s="913" t="s">
        <v>1039</v>
      </c>
      <c r="H164" s="913" t="s">
        <v>1036</v>
      </c>
      <c r="I164" s="913" t="s">
        <v>389</v>
      </c>
      <c r="J164" s="915">
        <f t="shared" ca="1" si="41"/>
        <v>-7.9556303834264538E-3</v>
      </c>
      <c r="K164" s="915">
        <f t="shared" ca="1" si="41"/>
        <v>0</v>
      </c>
      <c r="L164" s="915">
        <f t="shared" ca="1" si="41"/>
        <v>0</v>
      </c>
      <c r="M164" s="915">
        <f t="shared" ca="1" si="41"/>
        <v>0</v>
      </c>
      <c r="N164" s="1" t="str">
        <f t="shared" si="34"/>
        <v>HUM_ASR_FY_2022</v>
      </c>
      <c r="O164" s="914">
        <f t="shared" si="35"/>
        <v>45032</v>
      </c>
      <c r="P164" s="1" t="str">
        <f t="shared" si="36"/>
        <v>Unaudited</v>
      </c>
    </row>
    <row r="165" spans="1:16" x14ac:dyDescent="0.25">
      <c r="A165" s="1" t="s">
        <v>437</v>
      </c>
      <c r="B165" s="1" t="str">
        <f t="shared" si="29"/>
        <v>DEF</v>
      </c>
      <c r="C165" s="1" t="str">
        <f t="shared" si="30"/>
        <v>Default</v>
      </c>
      <c r="D165" s="913">
        <f t="shared" si="38"/>
        <v>1900</v>
      </c>
      <c r="E165" s="914">
        <f t="shared" si="39"/>
        <v>1</v>
      </c>
      <c r="F165" s="914">
        <f t="shared" si="40"/>
        <v>366</v>
      </c>
      <c r="G165" s="913" t="s">
        <v>1039</v>
      </c>
      <c r="H165" s="913" t="s">
        <v>1036</v>
      </c>
      <c r="I165" s="913" t="s">
        <v>389</v>
      </c>
      <c r="J165" s="915">
        <f t="shared" ca="1" si="41"/>
        <v>-4.4937062906607914E-2</v>
      </c>
      <c r="K165" s="915">
        <f t="shared" ca="1" si="41"/>
        <v>0</v>
      </c>
      <c r="L165" s="915">
        <f t="shared" ca="1" si="41"/>
        <v>0</v>
      </c>
      <c r="M165" s="915">
        <f t="shared" ca="1" si="41"/>
        <v>0</v>
      </c>
      <c r="N165" s="1" t="str">
        <f t="shared" si="34"/>
        <v>HUM_ASR_FY_2022</v>
      </c>
      <c r="O165" s="914">
        <f t="shared" si="35"/>
        <v>45032</v>
      </c>
      <c r="P165" s="1" t="str">
        <f t="shared" si="36"/>
        <v>Unaudited</v>
      </c>
    </row>
    <row r="166" spans="1:16" x14ac:dyDescent="0.25">
      <c r="A166" s="1" t="s">
        <v>437</v>
      </c>
      <c r="B166" s="1" t="str">
        <f t="shared" si="29"/>
        <v>DEF</v>
      </c>
      <c r="C166" s="1" t="str">
        <f t="shared" si="30"/>
        <v>Default</v>
      </c>
      <c r="D166" s="913">
        <f t="shared" si="38"/>
        <v>1900</v>
      </c>
      <c r="E166" s="914">
        <f t="shared" si="39"/>
        <v>1</v>
      </c>
      <c r="F166" s="914">
        <f t="shared" si="40"/>
        <v>1</v>
      </c>
      <c r="G166" s="913" t="s">
        <v>1039</v>
      </c>
      <c r="H166" s="913" t="s">
        <v>1037</v>
      </c>
      <c r="I166" s="913" t="s">
        <v>389</v>
      </c>
      <c r="J166" s="915">
        <f t="shared" ca="1" si="41"/>
        <v>-1.7603476124455876E-2</v>
      </c>
      <c r="K166" s="915">
        <f t="shared" ca="1" si="41"/>
        <v>0</v>
      </c>
      <c r="L166" s="915">
        <f t="shared" ca="1" si="41"/>
        <v>0</v>
      </c>
      <c r="M166" s="915">
        <f t="shared" ca="1" si="41"/>
        <v>0</v>
      </c>
      <c r="N166" s="1" t="str">
        <f t="shared" si="34"/>
        <v>HUM_ASR_FY_2022</v>
      </c>
      <c r="O166" s="914">
        <f t="shared" si="35"/>
        <v>45032</v>
      </c>
      <c r="P166" s="1" t="str">
        <f t="shared" si="36"/>
        <v>Unaudited</v>
      </c>
    </row>
    <row r="167" spans="1:16" x14ac:dyDescent="0.25">
      <c r="A167" s="1" t="s">
        <v>437</v>
      </c>
      <c r="B167" s="1" t="str">
        <f t="shared" si="29"/>
        <v>DEF</v>
      </c>
      <c r="C167" s="1" t="str">
        <f t="shared" si="30"/>
        <v>Default</v>
      </c>
      <c r="D167" s="913">
        <f t="shared" si="38"/>
        <v>1900</v>
      </c>
      <c r="E167" s="914">
        <f t="shared" si="39"/>
        <v>1</v>
      </c>
      <c r="F167" s="914">
        <f t="shared" si="40"/>
        <v>91</v>
      </c>
      <c r="G167" s="913" t="s">
        <v>1035</v>
      </c>
      <c r="H167" s="913" t="s">
        <v>1036</v>
      </c>
      <c r="I167" s="913" t="s">
        <v>390</v>
      </c>
      <c r="J167" s="915">
        <f t="shared" ca="1" si="41"/>
        <v>0.93829370207993634</v>
      </c>
      <c r="K167" s="915">
        <f t="shared" ca="1" si="41"/>
        <v>0</v>
      </c>
      <c r="L167" s="915">
        <f t="shared" ca="1" si="41"/>
        <v>0</v>
      </c>
      <c r="M167" s="915">
        <f t="shared" ca="1" si="41"/>
        <v>0</v>
      </c>
      <c r="N167" s="1" t="str">
        <f t="shared" si="34"/>
        <v>HUM_ASR_FY_2022</v>
      </c>
      <c r="O167" s="914">
        <f t="shared" si="35"/>
        <v>45032</v>
      </c>
      <c r="P167" s="1" t="str">
        <f t="shared" si="36"/>
        <v>Unaudited</v>
      </c>
    </row>
    <row r="168" spans="1:16" x14ac:dyDescent="0.25">
      <c r="A168" s="1" t="s">
        <v>437</v>
      </c>
      <c r="B168" s="1" t="str">
        <f t="shared" si="29"/>
        <v>DEF</v>
      </c>
      <c r="C168" s="1" t="str">
        <f t="shared" si="30"/>
        <v>Default</v>
      </c>
      <c r="D168" s="913">
        <f t="shared" si="38"/>
        <v>1900</v>
      </c>
      <c r="E168" s="914">
        <f t="shared" si="39"/>
        <v>1</v>
      </c>
      <c r="F168" s="914">
        <f t="shared" si="40"/>
        <v>182</v>
      </c>
      <c r="G168" s="913" t="s">
        <v>1035</v>
      </c>
      <c r="H168" s="913" t="s">
        <v>1036</v>
      </c>
      <c r="I168" s="913" t="s">
        <v>390</v>
      </c>
      <c r="J168" s="915">
        <f t="shared" ca="1" si="41"/>
        <v>0.99150655086805961</v>
      </c>
      <c r="K168" s="915">
        <f t="shared" ca="1" si="41"/>
        <v>0</v>
      </c>
      <c r="L168" s="915">
        <f t="shared" ca="1" si="41"/>
        <v>0</v>
      </c>
      <c r="M168" s="915">
        <f t="shared" ca="1" si="41"/>
        <v>0</v>
      </c>
      <c r="N168" s="1" t="str">
        <f t="shared" si="34"/>
        <v>HUM_ASR_FY_2022</v>
      </c>
      <c r="O168" s="914">
        <f t="shared" si="35"/>
        <v>45032</v>
      </c>
      <c r="P168" s="1" t="str">
        <f t="shared" si="36"/>
        <v>Unaudited</v>
      </c>
    </row>
    <row r="169" spans="1:16" x14ac:dyDescent="0.25">
      <c r="A169" s="1" t="s">
        <v>437</v>
      </c>
      <c r="B169" s="1" t="str">
        <f t="shared" si="29"/>
        <v>DEF</v>
      </c>
      <c r="C169" s="1" t="str">
        <f t="shared" si="30"/>
        <v>Default</v>
      </c>
      <c r="D169" s="913">
        <f t="shared" si="38"/>
        <v>1900</v>
      </c>
      <c r="E169" s="914">
        <f t="shared" si="39"/>
        <v>1</v>
      </c>
      <c r="F169" s="914">
        <f t="shared" si="40"/>
        <v>274</v>
      </c>
      <c r="G169" s="913" t="s">
        <v>1035</v>
      </c>
      <c r="H169" s="913" t="s">
        <v>1036</v>
      </c>
      <c r="I169" s="913" t="s">
        <v>390</v>
      </c>
      <c r="J169" s="915">
        <f t="shared" ca="1" si="41"/>
        <v>1.0065600459362123</v>
      </c>
      <c r="K169" s="915">
        <f t="shared" ca="1" si="41"/>
        <v>0</v>
      </c>
      <c r="L169" s="915">
        <f t="shared" ca="1" si="41"/>
        <v>0</v>
      </c>
      <c r="M169" s="915">
        <f t="shared" ca="1" si="41"/>
        <v>0</v>
      </c>
      <c r="N169" s="1" t="str">
        <f t="shared" si="34"/>
        <v>HUM_ASR_FY_2022</v>
      </c>
      <c r="O169" s="914">
        <f t="shared" si="35"/>
        <v>45032</v>
      </c>
      <c r="P169" s="1" t="str">
        <f t="shared" si="36"/>
        <v>Unaudited</v>
      </c>
    </row>
    <row r="170" spans="1:16" x14ac:dyDescent="0.25">
      <c r="A170" s="1" t="s">
        <v>437</v>
      </c>
      <c r="B170" s="1" t="str">
        <f t="shared" si="29"/>
        <v>DEF</v>
      </c>
      <c r="C170" s="1" t="str">
        <f t="shared" si="30"/>
        <v>Default</v>
      </c>
      <c r="D170" s="913">
        <f t="shared" si="38"/>
        <v>1900</v>
      </c>
      <c r="E170" s="914">
        <f t="shared" si="39"/>
        <v>1</v>
      </c>
      <c r="F170" s="914">
        <f t="shared" si="40"/>
        <v>366</v>
      </c>
      <c r="G170" s="913" t="s">
        <v>1035</v>
      </c>
      <c r="H170" s="913" t="s">
        <v>1036</v>
      </c>
      <c r="I170" s="913" t="s">
        <v>390</v>
      </c>
      <c r="J170" s="915">
        <f t="shared" ca="1" si="41"/>
        <v>1.0674328238395547</v>
      </c>
      <c r="K170" s="915">
        <f t="shared" ca="1" si="41"/>
        <v>0</v>
      </c>
      <c r="L170" s="915">
        <f t="shared" ca="1" si="41"/>
        <v>0</v>
      </c>
      <c r="M170" s="915">
        <f t="shared" ca="1" si="41"/>
        <v>0</v>
      </c>
      <c r="N170" s="1" t="str">
        <f t="shared" si="34"/>
        <v>HUM_ASR_FY_2022</v>
      </c>
      <c r="O170" s="914">
        <f t="shared" si="35"/>
        <v>45032</v>
      </c>
      <c r="P170" s="1" t="str">
        <f t="shared" si="36"/>
        <v>Unaudited</v>
      </c>
    </row>
    <row r="171" spans="1:16" x14ac:dyDescent="0.25">
      <c r="A171" s="1" t="s">
        <v>437</v>
      </c>
      <c r="B171" s="1" t="str">
        <f t="shared" si="29"/>
        <v>DEF</v>
      </c>
      <c r="C171" s="1" t="str">
        <f t="shared" si="30"/>
        <v>Default</v>
      </c>
      <c r="D171" s="913">
        <f t="shared" si="38"/>
        <v>1900</v>
      </c>
      <c r="E171" s="914">
        <f t="shared" si="39"/>
        <v>1</v>
      </c>
      <c r="F171" s="914">
        <f t="shared" si="40"/>
        <v>1</v>
      </c>
      <c r="G171" s="913" t="s">
        <v>1035</v>
      </c>
      <c r="H171" s="913" t="s">
        <v>1037</v>
      </c>
      <c r="I171" s="913" t="s">
        <v>390</v>
      </c>
      <c r="J171" s="915">
        <f t="shared" ca="1" si="41"/>
        <v>1.0058331502054678</v>
      </c>
      <c r="K171" s="915">
        <f t="shared" ca="1" si="41"/>
        <v>0</v>
      </c>
      <c r="L171" s="915">
        <f t="shared" ca="1" si="41"/>
        <v>0</v>
      </c>
      <c r="M171" s="915">
        <f t="shared" ca="1" si="41"/>
        <v>0</v>
      </c>
      <c r="N171" s="1" t="str">
        <f t="shared" si="34"/>
        <v>HUM_ASR_FY_2022</v>
      </c>
      <c r="O171" s="914">
        <f t="shared" si="35"/>
        <v>45032</v>
      </c>
      <c r="P171" s="1" t="str">
        <f t="shared" si="36"/>
        <v>Unaudited</v>
      </c>
    </row>
    <row r="172" spans="1:16" x14ac:dyDescent="0.25">
      <c r="A172" s="1" t="s">
        <v>437</v>
      </c>
      <c r="B172" s="1" t="str">
        <f t="shared" si="29"/>
        <v>DEF</v>
      </c>
      <c r="C172" s="1" t="str">
        <f t="shared" si="30"/>
        <v>Default</v>
      </c>
      <c r="D172" s="913">
        <f t="shared" si="38"/>
        <v>1900</v>
      </c>
      <c r="E172" s="914">
        <f t="shared" si="39"/>
        <v>1</v>
      </c>
      <c r="F172" s="914">
        <f t="shared" si="40"/>
        <v>91</v>
      </c>
      <c r="G172" s="913" t="s">
        <v>1038</v>
      </c>
      <c r="H172" s="913" t="s">
        <v>1036</v>
      </c>
      <c r="I172" s="913" t="s">
        <v>390</v>
      </c>
      <c r="J172" s="915">
        <f t="shared" ca="1" si="41"/>
        <v>5.2639776505403808E-2</v>
      </c>
      <c r="K172" s="915">
        <f t="shared" ca="1" si="41"/>
        <v>0</v>
      </c>
      <c r="L172" s="915">
        <f t="shared" ca="1" si="41"/>
        <v>0</v>
      </c>
      <c r="M172" s="915">
        <f t="shared" ca="1" si="41"/>
        <v>0</v>
      </c>
      <c r="N172" s="1" t="str">
        <f t="shared" si="34"/>
        <v>HUM_ASR_FY_2022</v>
      </c>
      <c r="O172" s="914">
        <f t="shared" si="35"/>
        <v>45032</v>
      </c>
      <c r="P172" s="1" t="str">
        <f t="shared" si="36"/>
        <v>Unaudited</v>
      </c>
    </row>
    <row r="173" spans="1:16" x14ac:dyDescent="0.25">
      <c r="A173" s="1" t="s">
        <v>437</v>
      </c>
      <c r="B173" s="1" t="str">
        <f t="shared" si="29"/>
        <v>DEF</v>
      </c>
      <c r="C173" s="1" t="str">
        <f t="shared" si="30"/>
        <v>Default</v>
      </c>
      <c r="D173" s="913">
        <f t="shared" si="38"/>
        <v>1900</v>
      </c>
      <c r="E173" s="914">
        <f t="shared" si="39"/>
        <v>1</v>
      </c>
      <c r="F173" s="914">
        <f t="shared" si="40"/>
        <v>182</v>
      </c>
      <c r="G173" s="913" t="s">
        <v>1038</v>
      </c>
      <c r="H173" s="913" t="s">
        <v>1036</v>
      </c>
      <c r="I173" s="913" t="s">
        <v>390</v>
      </c>
      <c r="J173" s="915">
        <f t="shared" ca="1" si="41"/>
        <v>5.5495877768480584E-2</v>
      </c>
      <c r="K173" s="915">
        <f t="shared" ca="1" si="41"/>
        <v>0</v>
      </c>
      <c r="L173" s="915">
        <f t="shared" ca="1" si="41"/>
        <v>0</v>
      </c>
      <c r="M173" s="915">
        <f t="shared" ca="1" si="41"/>
        <v>0</v>
      </c>
      <c r="N173" s="1" t="str">
        <f t="shared" si="34"/>
        <v>HUM_ASR_FY_2022</v>
      </c>
      <c r="O173" s="914">
        <f t="shared" si="35"/>
        <v>45032</v>
      </c>
      <c r="P173" s="1" t="str">
        <f t="shared" si="36"/>
        <v>Unaudited</v>
      </c>
    </row>
    <row r="174" spans="1:16" x14ac:dyDescent="0.25">
      <c r="A174" s="1" t="s">
        <v>437</v>
      </c>
      <c r="B174" s="1" t="str">
        <f t="shared" si="29"/>
        <v>DEF</v>
      </c>
      <c r="C174" s="1" t="str">
        <f t="shared" si="30"/>
        <v>Default</v>
      </c>
      <c r="D174" s="913">
        <f t="shared" si="38"/>
        <v>1900</v>
      </c>
      <c r="E174" s="914">
        <f t="shared" si="39"/>
        <v>1</v>
      </c>
      <c r="F174" s="914">
        <f t="shared" si="40"/>
        <v>274</v>
      </c>
      <c r="G174" s="913" t="s">
        <v>1038</v>
      </c>
      <c r="H174" s="913" t="s">
        <v>1036</v>
      </c>
      <c r="I174" s="913" t="s">
        <v>390</v>
      </c>
      <c r="J174" s="915">
        <f t="shared" ca="1" si="41"/>
        <v>5.5995512696535348E-2</v>
      </c>
      <c r="K174" s="915">
        <f t="shared" ca="1" si="41"/>
        <v>0</v>
      </c>
      <c r="L174" s="915">
        <f t="shared" ca="1" si="41"/>
        <v>0</v>
      </c>
      <c r="M174" s="915">
        <f t="shared" ca="1" si="41"/>
        <v>0</v>
      </c>
      <c r="N174" s="1" t="str">
        <f t="shared" si="34"/>
        <v>HUM_ASR_FY_2022</v>
      </c>
      <c r="O174" s="914">
        <f t="shared" si="35"/>
        <v>45032</v>
      </c>
      <c r="P174" s="1" t="str">
        <f t="shared" si="36"/>
        <v>Unaudited</v>
      </c>
    </row>
    <row r="175" spans="1:16" x14ac:dyDescent="0.25">
      <c r="A175" s="1" t="s">
        <v>437</v>
      </c>
      <c r="B175" s="1" t="str">
        <f t="shared" si="29"/>
        <v>DEF</v>
      </c>
      <c r="C175" s="1" t="str">
        <f t="shared" si="30"/>
        <v>Default</v>
      </c>
      <c r="D175" s="913">
        <f t="shared" si="38"/>
        <v>1900</v>
      </c>
      <c r="E175" s="914">
        <f t="shared" si="39"/>
        <v>1</v>
      </c>
      <c r="F175" s="914">
        <f t="shared" si="40"/>
        <v>366</v>
      </c>
      <c r="G175" s="913" t="s">
        <v>1038</v>
      </c>
      <c r="H175" s="913" t="s">
        <v>1036</v>
      </c>
      <c r="I175" s="913" t="s">
        <v>390</v>
      </c>
      <c r="J175" s="915">
        <f t="shared" ca="1" si="41"/>
        <v>5.7093831880311183E-2</v>
      </c>
      <c r="K175" s="915">
        <f t="shared" ca="1" si="41"/>
        <v>0</v>
      </c>
      <c r="L175" s="915">
        <f t="shared" ca="1" si="41"/>
        <v>0</v>
      </c>
      <c r="M175" s="915">
        <f t="shared" ca="1" si="41"/>
        <v>0</v>
      </c>
      <c r="N175" s="1" t="str">
        <f t="shared" si="34"/>
        <v>HUM_ASR_FY_2022</v>
      </c>
      <c r="O175" s="914">
        <f t="shared" si="35"/>
        <v>45032</v>
      </c>
      <c r="P175" s="1" t="str">
        <f t="shared" si="36"/>
        <v>Unaudited</v>
      </c>
    </row>
    <row r="176" spans="1:16" x14ac:dyDescent="0.25">
      <c r="A176" s="1" t="s">
        <v>437</v>
      </c>
      <c r="B176" s="1" t="str">
        <f t="shared" si="29"/>
        <v>DEF</v>
      </c>
      <c r="C176" s="1" t="str">
        <f t="shared" si="30"/>
        <v>Default</v>
      </c>
      <c r="D176" s="913">
        <f t="shared" si="38"/>
        <v>1900</v>
      </c>
      <c r="E176" s="914">
        <f t="shared" si="39"/>
        <v>1</v>
      </c>
      <c r="F176" s="914">
        <f t="shared" si="40"/>
        <v>1</v>
      </c>
      <c r="G176" s="913" t="s">
        <v>1038</v>
      </c>
      <c r="H176" s="913" t="s">
        <v>1037</v>
      </c>
      <c r="I176" s="913" t="s">
        <v>390</v>
      </c>
      <c r="J176" s="915">
        <f t="shared" ca="1" si="41"/>
        <v>5.5822374238999738E-2</v>
      </c>
      <c r="K176" s="915">
        <f t="shared" ca="1" si="41"/>
        <v>0</v>
      </c>
      <c r="L176" s="915">
        <f t="shared" ca="1" si="41"/>
        <v>0</v>
      </c>
      <c r="M176" s="915">
        <f t="shared" ca="1" si="41"/>
        <v>0</v>
      </c>
      <c r="N176" s="1" t="str">
        <f t="shared" si="34"/>
        <v>HUM_ASR_FY_2022</v>
      </c>
      <c r="O176" s="914">
        <f t="shared" si="35"/>
        <v>45032</v>
      </c>
      <c r="P176" s="1" t="str">
        <f t="shared" si="36"/>
        <v>Unaudited</v>
      </c>
    </row>
    <row r="177" spans="1:16" x14ac:dyDescent="0.25">
      <c r="A177" s="1" t="s">
        <v>437</v>
      </c>
      <c r="B177" s="1" t="str">
        <f t="shared" si="29"/>
        <v>DEF</v>
      </c>
      <c r="C177" s="1" t="str">
        <f t="shared" si="30"/>
        <v>Default</v>
      </c>
      <c r="D177" s="913">
        <f t="shared" si="38"/>
        <v>1900</v>
      </c>
      <c r="E177" s="914">
        <f t="shared" si="39"/>
        <v>1</v>
      </c>
      <c r="F177" s="914">
        <f t="shared" si="40"/>
        <v>91</v>
      </c>
      <c r="G177" s="913" t="s">
        <v>1039</v>
      </c>
      <c r="H177" s="913" t="s">
        <v>1036</v>
      </c>
      <c r="I177" s="913" t="s">
        <v>390</v>
      </c>
      <c r="J177" s="915">
        <f t="shared" ca="1" si="41"/>
        <v>6.5496007893745675E-3</v>
      </c>
      <c r="K177" s="915">
        <f t="shared" ca="1" si="41"/>
        <v>0</v>
      </c>
      <c r="L177" s="915">
        <f t="shared" ca="1" si="41"/>
        <v>0</v>
      </c>
      <c r="M177" s="915">
        <f t="shared" ca="1" si="41"/>
        <v>0</v>
      </c>
      <c r="N177" s="1" t="str">
        <f t="shared" si="34"/>
        <v>HUM_ASR_FY_2022</v>
      </c>
      <c r="O177" s="914">
        <f t="shared" si="35"/>
        <v>45032</v>
      </c>
      <c r="P177" s="1" t="str">
        <f t="shared" si="36"/>
        <v>Unaudited</v>
      </c>
    </row>
    <row r="178" spans="1:16" x14ac:dyDescent="0.25">
      <c r="A178" s="1" t="s">
        <v>437</v>
      </c>
      <c r="B178" s="1" t="str">
        <f t="shared" si="29"/>
        <v>DEF</v>
      </c>
      <c r="C178" s="1" t="str">
        <f t="shared" si="30"/>
        <v>Default</v>
      </c>
      <c r="D178" s="913">
        <f t="shared" si="38"/>
        <v>1900</v>
      </c>
      <c r="E178" s="914">
        <f t="shared" si="39"/>
        <v>1</v>
      </c>
      <c r="F178" s="914">
        <f t="shared" si="40"/>
        <v>182</v>
      </c>
      <c r="G178" s="913" t="s">
        <v>1039</v>
      </c>
      <c r="H178" s="913" t="s">
        <v>1036</v>
      </c>
      <c r="I178" s="913" t="s">
        <v>390</v>
      </c>
      <c r="J178" s="915">
        <f t="shared" ca="1" si="41"/>
        <v>-4.932992413367298E-2</v>
      </c>
      <c r="K178" s="915">
        <f t="shared" ca="1" si="41"/>
        <v>0</v>
      </c>
      <c r="L178" s="915">
        <f t="shared" ca="1" si="41"/>
        <v>0</v>
      </c>
      <c r="M178" s="915">
        <f t="shared" ca="1" si="41"/>
        <v>0</v>
      </c>
      <c r="N178" s="1" t="str">
        <f t="shared" si="34"/>
        <v>HUM_ASR_FY_2022</v>
      </c>
      <c r="O178" s="914">
        <f t="shared" si="35"/>
        <v>45032</v>
      </c>
      <c r="P178" s="1" t="str">
        <f t="shared" si="36"/>
        <v>Unaudited</v>
      </c>
    </row>
    <row r="179" spans="1:16" x14ac:dyDescent="0.25">
      <c r="A179" s="1" t="s">
        <v>437</v>
      </c>
      <c r="B179" s="1" t="str">
        <f t="shared" si="29"/>
        <v>DEF</v>
      </c>
      <c r="C179" s="1" t="str">
        <f t="shared" si="30"/>
        <v>Default</v>
      </c>
      <c r="D179" s="913">
        <f t="shared" si="38"/>
        <v>1900</v>
      </c>
      <c r="E179" s="914">
        <f t="shared" si="39"/>
        <v>1</v>
      </c>
      <c r="F179" s="914">
        <f t="shared" si="40"/>
        <v>274</v>
      </c>
      <c r="G179" s="913" t="s">
        <v>1039</v>
      </c>
      <c r="H179" s="913" t="s">
        <v>1036</v>
      </c>
      <c r="I179" s="913" t="s">
        <v>390</v>
      </c>
      <c r="J179" s="915">
        <f t="shared" ca="1" si="41"/>
        <v>-6.4982736177102277E-2</v>
      </c>
      <c r="K179" s="915">
        <f t="shared" ca="1" si="41"/>
        <v>0</v>
      </c>
      <c r="L179" s="915">
        <f t="shared" ca="1" si="41"/>
        <v>0</v>
      </c>
      <c r="M179" s="915">
        <f t="shared" ca="1" si="41"/>
        <v>0</v>
      </c>
      <c r="N179" s="1" t="str">
        <f t="shared" si="34"/>
        <v>HUM_ASR_FY_2022</v>
      </c>
      <c r="O179" s="914">
        <f t="shared" si="35"/>
        <v>45032</v>
      </c>
      <c r="P179" s="1" t="str">
        <f t="shared" si="36"/>
        <v>Unaudited</v>
      </c>
    </row>
    <row r="180" spans="1:16" x14ac:dyDescent="0.25">
      <c r="A180" s="1" t="s">
        <v>437</v>
      </c>
      <c r="B180" s="1" t="str">
        <f t="shared" si="29"/>
        <v>DEF</v>
      </c>
      <c r="C180" s="1" t="str">
        <f t="shared" si="30"/>
        <v>Default</v>
      </c>
      <c r="D180" s="913">
        <f t="shared" si="38"/>
        <v>1900</v>
      </c>
      <c r="E180" s="914">
        <f t="shared" si="39"/>
        <v>1</v>
      </c>
      <c r="F180" s="914">
        <f t="shared" si="40"/>
        <v>366</v>
      </c>
      <c r="G180" s="913" t="s">
        <v>1039</v>
      </c>
      <c r="H180" s="913" t="s">
        <v>1036</v>
      </c>
      <c r="I180" s="913" t="s">
        <v>390</v>
      </c>
      <c r="J180" s="915">
        <f t="shared" ca="1" si="41"/>
        <v>-0.12669531710408272</v>
      </c>
      <c r="K180" s="915">
        <f t="shared" ca="1" si="41"/>
        <v>0</v>
      </c>
      <c r="L180" s="915">
        <f t="shared" ca="1" si="41"/>
        <v>0</v>
      </c>
      <c r="M180" s="915">
        <f t="shared" ca="1" si="41"/>
        <v>0</v>
      </c>
      <c r="N180" s="1" t="str">
        <f t="shared" si="34"/>
        <v>HUM_ASR_FY_2022</v>
      </c>
      <c r="O180" s="914">
        <f t="shared" si="35"/>
        <v>45032</v>
      </c>
      <c r="P180" s="1" t="str">
        <f t="shared" si="36"/>
        <v>Unaudited</v>
      </c>
    </row>
    <row r="181" spans="1:16" x14ac:dyDescent="0.25">
      <c r="A181" s="1" t="s">
        <v>437</v>
      </c>
      <c r="B181" s="1" t="str">
        <f t="shared" si="29"/>
        <v>DEF</v>
      </c>
      <c r="C181" s="1" t="str">
        <f t="shared" si="30"/>
        <v>Default</v>
      </c>
      <c r="D181" s="913">
        <f t="shared" si="38"/>
        <v>1900</v>
      </c>
      <c r="E181" s="914">
        <f t="shared" si="39"/>
        <v>1</v>
      </c>
      <c r="F181" s="914">
        <f t="shared" si="40"/>
        <v>1</v>
      </c>
      <c r="G181" s="913" t="s">
        <v>1039</v>
      </c>
      <c r="H181" s="913" t="s">
        <v>1037</v>
      </c>
      <c r="I181" s="913" t="s">
        <v>390</v>
      </c>
      <c r="J181" s="915">
        <f t="shared" ca="1" si="41"/>
        <v>-6.402858654437607E-2</v>
      </c>
      <c r="K181" s="915">
        <f t="shared" ca="1" si="41"/>
        <v>0</v>
      </c>
      <c r="L181" s="915">
        <f t="shared" ca="1" si="41"/>
        <v>0</v>
      </c>
      <c r="M181" s="915">
        <f t="shared" ca="1" si="41"/>
        <v>0</v>
      </c>
      <c r="N181" s="1" t="str">
        <f t="shared" si="34"/>
        <v>HUM_ASR_FY_2022</v>
      </c>
      <c r="O181" s="914">
        <f t="shared" si="35"/>
        <v>45032</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7" t="s">
        <v>914</v>
      </c>
      <c r="B1" s="1767"/>
      <c r="C1" s="1767"/>
    </row>
    <row r="4" spans="1:4" x14ac:dyDescent="0.25">
      <c r="A4" s="107" t="s">
        <v>142</v>
      </c>
      <c r="D4" s="107" t="s">
        <v>1431</v>
      </c>
    </row>
    <row r="5" spans="1:4" x14ac:dyDescent="0.25">
      <c r="A5" t="s">
        <v>912</v>
      </c>
      <c r="D5" t="s">
        <v>1436</v>
      </c>
    </row>
    <row r="6" spans="1:4" x14ac:dyDescent="0.25">
      <c r="A6" t="s">
        <v>847</v>
      </c>
      <c r="D6" t="s">
        <v>1427</v>
      </c>
    </row>
    <row r="7" spans="1:4" x14ac:dyDescent="0.25">
      <c r="A7" t="s">
        <v>913</v>
      </c>
      <c r="D7" t="s">
        <v>1428</v>
      </c>
    </row>
    <row r="8" spans="1:4" x14ac:dyDescent="0.25">
      <c r="A8" t="s">
        <v>1030</v>
      </c>
      <c r="D8" t="s">
        <v>1440</v>
      </c>
    </row>
    <row r="9" spans="1:4" x14ac:dyDescent="0.25">
      <c r="A9" t="s">
        <v>909</v>
      </c>
      <c r="D9" t="s">
        <v>1436</v>
      </c>
    </row>
    <row r="10" spans="1:4" x14ac:dyDescent="0.25">
      <c r="D10" t="s">
        <v>1429</v>
      </c>
    </row>
    <row r="11" spans="1:4" x14ac:dyDescent="0.25">
      <c r="D11" t="s">
        <v>1430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b6c078-73cb-4371-8a5b-e9fc18accbf8_Enabled">
    <vt:lpwstr>true</vt:lpwstr>
  </property>
  <property fmtid="{D5CDD505-2E9C-101B-9397-08002B2CF9AE}" pid="3" name="MSIP_Label_e2b6c078-73cb-4371-8a5b-e9fc18accbf8_SetDate">
    <vt:lpwstr>2023-04-14T12:40:42Z</vt:lpwstr>
  </property>
  <property fmtid="{D5CDD505-2E9C-101B-9397-08002B2CF9AE}" pid="4" name="MSIP_Label_e2b6c078-73cb-4371-8a5b-e9fc18accbf8_Method">
    <vt:lpwstr>Standard</vt:lpwstr>
  </property>
  <property fmtid="{D5CDD505-2E9C-101B-9397-08002B2CF9AE}" pid="5" name="MSIP_Label_e2b6c078-73cb-4371-8a5b-e9fc18accbf8_Name">
    <vt:lpwstr>INTERNAL</vt:lpwstr>
  </property>
  <property fmtid="{D5CDD505-2E9C-101B-9397-08002B2CF9AE}" pid="6" name="MSIP_Label_e2b6c078-73cb-4371-8a5b-e9fc18accbf8_SiteId">
    <vt:lpwstr>56c62bbe-8598-4b85-9e51-1ca753fa50f2</vt:lpwstr>
  </property>
  <property fmtid="{D5CDD505-2E9C-101B-9397-08002B2CF9AE}" pid="7" name="MSIP_Label_e2b6c078-73cb-4371-8a5b-e9fc18accbf8_ActionId">
    <vt:lpwstr>af579247-0ffa-42dc-a11b-701e5a001b76</vt:lpwstr>
  </property>
  <property fmtid="{D5CDD505-2E9C-101B-9397-08002B2CF9AE}" pid="8" name="MSIP_Label_e2b6c078-73cb-4371-8a5b-e9fc18accbf8_ContentBits">
    <vt:lpwstr>0</vt:lpwstr>
  </property>
</Properties>
</file>